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6"/>
  </bookViews>
  <sheets>
    <sheet name="AGRICORP" sheetId="1" state="visible" r:id="rId3"/>
    <sheet name="AGRIFARM" sheetId="2" state="visible" r:id="rId4"/>
    <sheet name="AGRIVET" sheetId="3" state="visible" r:id="rId5"/>
    <sheet name="AGRIVAL" sheetId="4" state="visible" r:id="rId6"/>
    <sheet name="SMTP" sheetId="5" state="visible" r:id="rId7"/>
    <sheet name="AGRIKOBA" sheetId="6" state="visible" r:id="rId8"/>
    <sheet name="LMOI" sheetId="7" state="visible" r:id="rId9"/>
    <sheet name="TARTINE" sheetId="8" state="visible" r:id="rId10"/>
    <sheet name="IDF" sheetId="9" state="visible" r:id="rId11"/>
    <sheet name="RYA" sheetId="10" state="visible" r:id="rId12"/>
    <sheet name="SCI NOAH" sheetId="11" state="visible" r:id="rId13"/>
    <sheet name="SIM" sheetId="12" state="visible" r:id="rId14"/>
    <sheet name="First Energy" sheetId="13" state="visible" r:id="rId15"/>
    <sheet name="ID Motors" sheetId="14" state="visible" r:id="rId16"/>
    <sheet name="ID RENTAL" sheetId="15" state="visible" r:id="rId17"/>
    <sheet name="MCM " sheetId="16" state="visible" r:id="rId18"/>
    <sheet name="BOVIMA" sheetId="17" state="visible" r:id="rId19"/>
    <sheet name="AGRIFEED" sheetId="18" state="visible" r:id="rId20"/>
    <sheet name="AMIP" sheetId="19" state="visible" r:id="rId21"/>
    <sheet name="ISF" sheetId="20" state="visible" r:id="rId22"/>
    <sheet name="DISCOI" sheetId="21" state="visible" r:id="rId23"/>
    <sheet name="MABEL" sheetId="22" state="visible" r:id="rId24"/>
    <sheet name="NMP" sheetId="23" state="visible" r:id="rId25"/>
    <sheet name="AMCHO " sheetId="24" state="visible" r:id="rId26"/>
    <sheet name="IRS IMMO" sheetId="25" state="visible" r:id="rId27"/>
    <sheet name="CONFORTIS" sheetId="26" state="visible" r:id="rId28"/>
    <sheet name="AGRIVETAM" sheetId="27" state="visible" r:id="rId29"/>
    <sheet name="EUROPAINTS" sheetId="28" state="visible" r:id="rId30"/>
    <sheet name="VET ABE" sheetId="29" state="visible" r:id="rId31"/>
    <sheet name="VET FIA" sheetId="30" state="visible" r:id="rId32"/>
    <sheet name="AGRIMA" sheetId="31" state="visible" r:id="rId33"/>
    <sheet name="NUTRIFOOD" sheetId="32" state="visible" r:id="rId34"/>
    <sheet name="AGRIMOTORS" sheetId="33" state="visible" r:id="rId35"/>
    <sheet name="CSS SAKAY" sheetId="34" state="visible" r:id="rId36"/>
    <sheet name="United Malagasy" sheetId="35" state="visible" r:id="rId37"/>
    <sheet name="FERRIS" sheetId="36" state="visible" r:id="rId38"/>
    <sheet name="Madatrade" sheetId="37" state="visible" r:id="rId39"/>
    <sheet name="SEM" sheetId="38" state="visible" r:id="rId40"/>
    <sheet name="FIRST INVESTISSEMENT" sheetId="39" state="visible" r:id="rId41"/>
    <sheet name="FLY TECH" sheetId="40" state="visible" r:id="rId42"/>
    <sheet name="ALL 2019" sheetId="41" state="visible" r:id="rId43"/>
    <sheet name="Retraitements" sheetId="42" state="visible" r:id="rId44"/>
    <sheet name="Cours moyen 2020" sheetId="43" state="visible" r:id="rId45"/>
    <sheet name="ALL 2020" sheetId="44" state="visible" r:id="rId46"/>
    <sheet name="BLG1221" sheetId="45" state="visible" r:id="rId47"/>
    <sheet name="BLG0622" sheetId="46" state="visible" r:id="rId48"/>
    <sheet name="BLG1222" sheetId="47" state="visible" r:id="rId49"/>
    <sheet name="Cours moyen 2021" sheetId="48" state="visible" r:id="rId50"/>
    <sheet name="Stock" sheetId="49" state="visible" r:id="rId51"/>
  </sheets>
  <definedNames>
    <definedName function="false" hidden="false" name="coursdevise" vbProcedure="false">#REF!</definedName>
    <definedName function="false" hidden="false" localSheetId="0" name="_xlnm._FilterDatabase" vbProcedure="false">AGRICORP!$A$1:$J$186</definedName>
    <definedName function="false" hidden="false" localSheetId="1" name="_xlnm._FilterDatabase" vbProcedure="false">AGRIFARM!$G$1:$N$352</definedName>
    <definedName function="false" hidden="false" localSheetId="2" name="_xlnm._FilterDatabase" vbProcedure="false">AGRIVET!$A$2:$H$365</definedName>
    <definedName function="false" hidden="false" localSheetId="3" name="_xlnm._FilterDatabase" vbProcedure="false">AGRIVAL!$A$2:$P$2</definedName>
    <definedName function="false" hidden="false" localSheetId="4" name="_xlnm._FilterDatabase" vbProcedure="false">SMTP!$A$2:$O$2</definedName>
    <definedName function="false" hidden="false" localSheetId="5" name="_xlnm._FilterDatabase" vbProcedure="false">AGRIKOBA!$A$2:$H$258</definedName>
    <definedName function="false" hidden="false" localSheetId="6" name="_xlnm._FilterDatabase" vbProcedure="false">LMOI!$A$3:$G$316</definedName>
    <definedName function="false" hidden="false" localSheetId="7" name="_xlnm._FilterDatabase" vbProcedure="false">TARTINE!$A$3:$G$3</definedName>
    <definedName function="false" hidden="false" localSheetId="9" name="_xlnm._FilterDatabase" vbProcedure="false">RYA!$A$2:$G$202</definedName>
    <definedName function="false" hidden="false" localSheetId="10" name="_xlnm._FilterDatabase" vbProcedure="false">'SCI NOAH'!$B$2:$N$2</definedName>
    <definedName function="false" hidden="false" localSheetId="12" name="_xlnm._FilterDatabase" vbProcedure="false">'First Energy'!$A$2:$J$252</definedName>
    <definedName function="false" hidden="false" localSheetId="13" name="_xlnm._FilterDatabase" vbProcedure="false">'ID Motors'!$A$2:$K$283</definedName>
    <definedName function="false" hidden="false" localSheetId="15" name="_xlnm._FilterDatabase" vbProcedure="false">'MCM '!$A$1:$I$337</definedName>
    <definedName function="false" hidden="false" localSheetId="16" name="_xlnm._FilterDatabase" vbProcedure="false">BOVIMA!$G$2:$H$138</definedName>
    <definedName function="false" hidden="false" localSheetId="17" name="_xlnm._FilterDatabase" vbProcedure="false">AGRIFEED!$A$1:$G$1</definedName>
    <definedName function="false" hidden="false" localSheetId="19" name="_xlnm._FilterDatabase" vbProcedure="false">ISF!$A$1:$G$1</definedName>
    <definedName function="false" hidden="false" localSheetId="20" name="_xlnm._FilterDatabase" vbProcedure="false">DISCOI!$A$1:$I$1</definedName>
    <definedName function="false" hidden="false" localSheetId="21" name="_xlnm._FilterDatabase" vbProcedure="false">MABEL!$A$2:$G$138</definedName>
    <definedName function="false" hidden="false" localSheetId="23" name="_xlnm._FilterDatabase" vbProcedure="false">'AMCHO '!$A$1:$K$212</definedName>
    <definedName function="false" hidden="false" localSheetId="24" name="_xlnm._FilterDatabase" vbProcedure="false">'IRS IMMO'!$A$2:$G$2</definedName>
    <definedName function="false" hidden="false" localSheetId="25" name="_xlnm._FilterDatabase" vbProcedure="false">CONFORTIS!$A$2:$Y$2</definedName>
    <definedName function="false" hidden="false" localSheetId="26" name="_xlnm._FilterDatabase" vbProcedure="false">AGRIVETAM!$A$1:$K$182</definedName>
    <definedName function="false" hidden="false" localSheetId="28" name="_xlnm._FilterDatabase" vbProcedure="false">'VET ABE'!$A$2:$F$171</definedName>
    <definedName function="false" hidden="false" localSheetId="29" name="_xlnm._FilterDatabase" vbProcedure="false">'VET FIA'!$A$2:$F$2</definedName>
    <definedName function="false" hidden="false" localSheetId="31" name="_xlnm._FilterDatabase" vbProcedure="false">NUTRIFOOD!$A$4:$E$4</definedName>
    <definedName function="false" hidden="false" localSheetId="32" name="_xlnm._FilterDatabase" vbProcedure="false">AGRIMOTORS!$A$1:$G$183</definedName>
    <definedName function="false" hidden="false" localSheetId="33" name="_xlnm._FilterDatabase" vbProcedure="false">'CSS SAKAY'!$A$1:$F$1</definedName>
    <definedName function="false" hidden="false" localSheetId="34" name="_xlnm._FilterDatabase" vbProcedure="false">'United Malagasy'!$A$2:$G$149</definedName>
    <definedName function="false" hidden="false" localSheetId="35" name="_xlnm._FilterDatabase" vbProcedure="false">FERRIS!$A$1:$I$174</definedName>
    <definedName function="false" hidden="false" localSheetId="36" name="_xlnm._FilterDatabase" vbProcedure="false">Madatrade!$A$1:$H$185</definedName>
    <definedName function="false" hidden="false" localSheetId="37" name="_xlnm._FilterDatabase" vbProcedure="false">SEM!$A$2:$F$266</definedName>
    <definedName function="false" hidden="false" localSheetId="38" name="_xlnm._FilterDatabase" vbProcedure="false">'FIRST INVESTISSEMENT'!$A$1:$I$123</definedName>
    <definedName function="false" hidden="false" localSheetId="40" name="_xlnm._FilterDatabase" vbProcedure="false">'ALL 2019'!$A$3:$AO$321</definedName>
    <definedName function="false" hidden="false" localSheetId="42" name="_xlnm._FilterDatabase" vbProcedure="false">'Cours moyen 2020'!$A$1:$E$1</definedName>
    <definedName function="false" hidden="false" localSheetId="43" name="_xlnm._FilterDatabase" vbProcedure="false">'ALL 2020'!$A$4:$AW$324</definedName>
    <definedName function="false" hidden="false" localSheetId="44" name="_xlnm._FilterDatabase" vbProcedure="false">BLG1221!$A$1:$F$4662</definedName>
    <definedName function="false" hidden="false" localSheetId="45" name="_xlnm._FilterDatabase" vbProcedure="false">BLG0622!$A$1:$I$4426</definedName>
    <definedName function="false" hidden="false" localSheetId="46" name="_xlnm._FilterDatabase" vbProcedure="false">BLG1222!$A$1:$I$5688</definedName>
    <definedName function="false" hidden="false" localSheetId="48" name="_xlnm._FilterDatabase" vbProcedure="false">Stock!$P$4:$V$36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<sst xmlns="http://schemas.openxmlformats.org/spreadsheetml/2006/main" count="42057" uniqueCount="3916">
  <si>
    <t xml:space="preserve">Comptes de gestion</t>
  </si>
  <si>
    <t xml:space="preserve">Capital</t>
  </si>
  <si>
    <t xml:space="preserve">RAN débiteur</t>
  </si>
  <si>
    <t xml:space="preserve">Resultat net de l'exercice benefice</t>
  </si>
  <si>
    <t xml:space="preserve">Resultat net de exercice perte</t>
  </si>
  <si>
    <t xml:space="preserve">Logiciels informatiques &amp; assimilés</t>
  </si>
  <si>
    <t xml:space="preserve">AAI batiments</t>
  </si>
  <si>
    <t xml:space="preserve">AAI-Autres que bâtiments</t>
  </si>
  <si>
    <t xml:space="preserve">Matériels et mob de logement</t>
  </si>
  <si>
    <t xml:space="preserve">Matériels &amp; outillages</t>
  </si>
  <si>
    <t xml:space="preserve">MMB</t>
  </si>
  <si>
    <t xml:space="preserve">Materiel de transport</t>
  </si>
  <si>
    <t xml:space="preserve">Matériel informatiques</t>
  </si>
  <si>
    <t xml:space="preserve">Titres de participations</t>
  </si>
  <si>
    <t xml:space="preserve">Depot &amp; cautionnements verses</t>
  </si>
  <si>
    <t xml:space="preserve">Amts Amenagement batiments</t>
  </si>
  <si>
    <t xml:space="preserve">Amortt agenc-amengt- autres que bât</t>
  </si>
  <si>
    <t xml:space="preserve">Amts MMB</t>
  </si>
  <si>
    <t xml:space="preserve">AMT matériel de transport</t>
  </si>
  <si>
    <t xml:space="preserve">Amts materiel informatique</t>
  </si>
  <si>
    <t xml:space="preserve">Amts mat &amp; mob de logt</t>
  </si>
  <si>
    <t xml:space="preserve">Fournisseurs locaux</t>
  </si>
  <si>
    <t xml:space="preserve">Fournisseurs étrangers</t>
  </si>
  <si>
    <t xml:space="preserve">FRNS ETRANGERS</t>
  </si>
  <si>
    <t xml:space="preserve">F/sseurs effets à payer BNI</t>
  </si>
  <si>
    <t xml:space="preserve">F/SSEURS EFFETS À PAYER BNI</t>
  </si>
  <si>
    <t xml:space="preserve">F/sseurs fact à recevoir</t>
  </si>
  <si>
    <t xml:space="preserve">Frns: avance et acomptes</t>
  </si>
  <si>
    <t xml:space="preserve">Collectifs clients</t>
  </si>
  <si>
    <t xml:space="preserve">Clients: factures à établir</t>
  </si>
  <si>
    <t xml:space="preserve">Rémunérations dues au personnel</t>
  </si>
  <si>
    <t xml:space="preserve">Avances &amp; acomptes au personnel</t>
  </si>
  <si>
    <t xml:space="preserve">AVANCES &amp; ACOMPTESAU PERSONNEL</t>
  </si>
  <si>
    <t xml:space="preserve">Avances spéciales</t>
  </si>
  <si>
    <t xml:space="preserve">Tsinjo FAMENO</t>
  </si>
  <si>
    <t xml:space="preserve">CNaPS</t>
  </si>
  <si>
    <t xml:space="preserve">Allocation familiale CNAPS </t>
  </si>
  <si>
    <t xml:space="preserve">OSTIE</t>
  </si>
  <si>
    <t xml:space="preserve">FMFP</t>
  </si>
  <si>
    <t xml:space="preserve">ASCOMA</t>
  </si>
  <si>
    <t xml:space="preserve">Etat: IRSA à payer</t>
  </si>
  <si>
    <t xml:space="preserve">Etat: acomptes IR</t>
  </si>
  <si>
    <t xml:space="preserve">IR Intermittent Locaux</t>
  </si>
  <si>
    <t xml:space="preserve">IR Intermittent étranger</t>
  </si>
  <si>
    <t xml:space="preserve">Impôts synthetiques (IS)</t>
  </si>
  <si>
    <t xml:space="preserve">Credit de TVA</t>
  </si>
  <si>
    <t xml:space="preserve">Credit de taxe</t>
  </si>
  <si>
    <t xml:space="preserve">TVA pour les Biens</t>
  </si>
  <si>
    <t xml:space="preserve">TVA Intermittente Déductible</t>
  </si>
  <si>
    <t xml:space="preserve">TVA pour les Services</t>
  </si>
  <si>
    <t xml:space="preserve">TVA pour l'Immobilisation</t>
  </si>
  <si>
    <t xml:space="preserve">TVA Intermittente collectéé</t>
  </si>
  <si>
    <t xml:space="preserve">TVA collectées</t>
  </si>
  <si>
    <t xml:space="preserve">CCT ISMAEL DANIL</t>
  </si>
  <si>
    <t xml:space="preserve">CCT SHERALY MINAZE</t>
  </si>
  <si>
    <t xml:space="preserve">CCT ISMAEL SHAHIM</t>
  </si>
  <si>
    <t xml:space="preserve">CCT ISAMEL YANISH</t>
  </si>
  <si>
    <t xml:space="preserve">STI</t>
  </si>
  <si>
    <t xml:space="preserve">SEM</t>
  </si>
  <si>
    <t xml:space="preserve">NUTRIFOOD REFACTURATION</t>
  </si>
  <si>
    <t xml:space="preserve">INTERKEM REFACTURATION</t>
  </si>
  <si>
    <t xml:space="preserve">DITE REFACTURATION</t>
  </si>
  <si>
    <t xml:space="preserve">AGRIVET ANTSIRABE REFACTURATION</t>
  </si>
  <si>
    <t xml:space="preserve">AGRIVET FIANARNTSOA REFACT</t>
  </si>
  <si>
    <t xml:space="preserve">AGRIVET TAMATAVE REFACTURATION</t>
  </si>
  <si>
    <t xml:space="preserve">FERRIS ENGINEERING REFACTURATION</t>
  </si>
  <si>
    <t xml:space="preserve">UNITED MALAGASY REFACTURATION</t>
  </si>
  <si>
    <t xml:space="preserve">BLAST REFACTURATION</t>
  </si>
  <si>
    <t xml:space="preserve">AMCHO REFACTURATION</t>
  </si>
  <si>
    <t xml:space="preserve">AGRIFEED REFACT</t>
  </si>
  <si>
    <t xml:space="preserve">MOTOSTORE REFACT</t>
  </si>
  <si>
    <t xml:space="preserve">FIRST ENERGY REFAC</t>
  </si>
  <si>
    <t xml:space="preserve">FLY TECH REFACTURATION</t>
  </si>
  <si>
    <t xml:space="preserve">SIM REFACTURATION</t>
  </si>
  <si>
    <t xml:space="preserve">FIRST PRET</t>
  </si>
  <si>
    <t xml:space="preserve">AGRIKOBA REFACTURATION</t>
  </si>
  <si>
    <t xml:space="preserve">RYA REFACTURATION</t>
  </si>
  <si>
    <t xml:space="preserve">MCM REFACTURATION</t>
  </si>
  <si>
    <t xml:space="preserve">LMOI REFACTURATION</t>
  </si>
  <si>
    <t xml:space="preserve">ID RENTAL REFACTURATION</t>
  </si>
  <si>
    <t xml:space="preserve">ID MOTORS REFACTURATION</t>
  </si>
  <si>
    <t xml:space="preserve">IDF REFACTURATION</t>
  </si>
  <si>
    <t xml:space="preserve">AGRIFARM REFACTURATION</t>
  </si>
  <si>
    <t xml:space="preserve">AGRIVET REFACTURATION</t>
  </si>
  <si>
    <t xml:space="preserve">AGRIVAL REFACTURATION</t>
  </si>
  <si>
    <t xml:space="preserve">SMTP REFACTURATION</t>
  </si>
  <si>
    <t xml:space="preserve">AGRIMOTORS REFACTURATION</t>
  </si>
  <si>
    <t xml:space="preserve">MCM PRET</t>
  </si>
  <si>
    <t xml:space="preserve">ID RENTAL PRET</t>
  </si>
  <si>
    <t xml:space="preserve">SIM PRET</t>
  </si>
  <si>
    <t xml:space="preserve">FLY TECH PRET</t>
  </si>
  <si>
    <t xml:space="preserve">ABRIKOBA PRET</t>
  </si>
  <si>
    <t xml:space="preserve">ID MOTORS PRET</t>
  </si>
  <si>
    <t xml:space="preserve">RYA PRET</t>
  </si>
  <si>
    <t xml:space="preserve">IDF PRET</t>
  </si>
  <si>
    <t xml:space="preserve">SMTP PRET</t>
  </si>
  <si>
    <t xml:space="preserve">AGRIFARM PRET</t>
  </si>
  <si>
    <t xml:space="preserve">AGRIVAL PRET</t>
  </si>
  <si>
    <t xml:space="preserve">AGRIVET PRET</t>
  </si>
  <si>
    <t xml:space="preserve">SMTP </t>
  </si>
  <si>
    <t xml:space="preserve">AGRIFARM</t>
  </si>
  <si>
    <t xml:space="preserve">AGRIFEED</t>
  </si>
  <si>
    <t xml:space="preserve">AGRIKOBA</t>
  </si>
  <si>
    <t xml:space="preserve">AGRIMOTORS</t>
  </si>
  <si>
    <t xml:space="preserve">AGRIVAL</t>
  </si>
  <si>
    <t xml:space="preserve">AGRIVET</t>
  </si>
  <si>
    <t xml:space="preserve">AGRIVET ANTSIRABE</t>
  </si>
  <si>
    <t xml:space="preserve">AGRIVET FIANARANTSOA</t>
  </si>
  <si>
    <t xml:space="preserve">AGRIVETAM</t>
  </si>
  <si>
    <t xml:space="preserve">ANKIFY LODGE/RYA</t>
  </si>
  <si>
    <t xml:space="preserve">BLAST</t>
  </si>
  <si>
    <t xml:space="preserve">BOVIMA</t>
  </si>
  <si>
    <t xml:space="preserve">FIRST ENERGY</t>
  </si>
  <si>
    <t xml:space="preserve">FLY TECHNOLOGIES</t>
  </si>
  <si>
    <t xml:space="preserve">FLY LEASE</t>
  </si>
  <si>
    <t xml:space="preserve">ID MOTORS</t>
  </si>
  <si>
    <t xml:space="preserve">ID RENTAL</t>
  </si>
  <si>
    <t xml:space="preserve">IDF TNR</t>
  </si>
  <si>
    <t xml:space="preserve">INTERKEM</t>
  </si>
  <si>
    <t xml:space="preserve">MABEL</t>
  </si>
  <si>
    <t xml:space="preserve">MCM</t>
  </si>
  <si>
    <t xml:space="preserve">MCM TULEAR</t>
  </si>
  <si>
    <t xml:space="preserve">MPL TMM</t>
  </si>
  <si>
    <t xml:space="preserve">MPL TNR</t>
  </si>
  <si>
    <t xml:space="preserve">NOAH</t>
  </si>
  <si>
    <t xml:space="preserve">NUTRIFOOD</t>
  </si>
  <si>
    <t xml:space="preserve">SALAMA</t>
  </si>
  <si>
    <t xml:space="preserve">SCI FORT DAUPHIN</t>
  </si>
  <si>
    <t xml:space="preserve">SIM</t>
  </si>
  <si>
    <t xml:space="preserve">SMTP</t>
  </si>
  <si>
    <t xml:space="preserve">IRS IMMO</t>
  </si>
  <si>
    <t xml:space="preserve">Compte d'attente</t>
  </si>
  <si>
    <t xml:space="preserve">Charges constatées d'avance</t>
  </si>
  <si>
    <t xml:space="preserve">BNI Ariary</t>
  </si>
  <si>
    <t xml:space="preserve">Caisse Ambohibao</t>
  </si>
  <si>
    <t xml:space="preserve">Caisse Recette</t>
  </si>
  <si>
    <t xml:space="preserve">Caisse 3</t>
  </si>
  <si>
    <t xml:space="preserve">Virements internes</t>
  </si>
  <si>
    <t xml:space="preserve">Eau &amp; électricité</t>
  </si>
  <si>
    <t xml:space="preserve">Carburants pour vehicules</t>
  </si>
  <si>
    <t xml:space="preserve">Produits d'hygiene et ménages</t>
  </si>
  <si>
    <t xml:space="preserve">Petit outillage</t>
  </si>
  <si>
    <t xml:space="preserve">Fournitures informatiques</t>
  </si>
  <si>
    <t xml:space="preserve">Fournitures de bureau</t>
  </si>
  <si>
    <t xml:space="preserve">Autres charges</t>
  </si>
  <si>
    <t xml:space="preserve">Achats matières et fournitures</t>
  </si>
  <si>
    <t xml:space="preserve">Sous traitance Groupe</t>
  </si>
  <si>
    <t xml:space="preserve">sous traitances</t>
  </si>
  <si>
    <t xml:space="preserve">Location mat et mobil de bureau</t>
  </si>
  <si>
    <t xml:space="preserve">Locations véhicules</t>
  </si>
  <si>
    <t xml:space="preserve">Autres locations</t>
  </si>
  <si>
    <t xml:space="preserve">Autres entretiens</t>
  </si>
  <si>
    <t xml:space="preserve">ERM Immobilieres</t>
  </si>
  <si>
    <t xml:space="preserve">ERM ABAO</t>
  </si>
  <si>
    <t xml:space="preserve">ERM bureautique &amp; informatique</t>
  </si>
  <si>
    <t xml:space="preserve">ERM vehicules</t>
  </si>
  <si>
    <t xml:space="preserve">Assurances flottes auto </t>
  </si>
  <si>
    <t xml:space="preserve">Autres polices d'assurances</t>
  </si>
  <si>
    <t xml:space="preserve">Journaux</t>
  </si>
  <si>
    <t xml:space="preserve">Autres divers &amp; documentation</t>
  </si>
  <si>
    <t xml:space="preserve">Autres prestations de service</t>
  </si>
  <si>
    <t xml:space="preserve">Agent de sécurité </t>
  </si>
  <si>
    <t xml:space="preserve">Prestations temporaires</t>
  </si>
  <si>
    <t xml:space="preserve">Honoraire commissaire aux comptes</t>
  </si>
  <si>
    <t xml:space="preserve">Autres honoraires</t>
  </si>
  <si>
    <t xml:space="preserve">Insertions publicitaires média</t>
  </si>
  <si>
    <t xml:space="preserve">Sponsoring &amp; billets</t>
  </si>
  <si>
    <t xml:space="preserve">Support publicitaires</t>
  </si>
  <si>
    <t xml:space="preserve">Foires &amp; expositions-Rélations publ</t>
  </si>
  <si>
    <t xml:space="preserve">Billets d'avion</t>
  </si>
  <si>
    <t xml:space="preserve">Achat de devises</t>
  </si>
  <si>
    <t xml:space="preserve">Per Diem tournées</t>
  </si>
  <si>
    <t xml:space="preserve">Réceptions</t>
  </si>
  <si>
    <t xml:space="preserve">Mission: Hergement , hotel</t>
  </si>
  <si>
    <t xml:space="preserve">Frais de deplacement en ville</t>
  </si>
  <si>
    <t xml:space="preserve">Collation du personnel</t>
  </si>
  <si>
    <t xml:space="preserve">Telephone mobile</t>
  </si>
  <si>
    <t xml:space="preserve">Internet</t>
  </si>
  <si>
    <t xml:space="preserve">Envoi colis</t>
  </si>
  <si>
    <t xml:space="preserve">Télésurveillance</t>
  </si>
  <si>
    <t xml:space="preserve">Système d'alarme</t>
  </si>
  <si>
    <t xml:space="preserve">Commissions d'encaissement traites</t>
  </si>
  <si>
    <t xml:space="preserve">Commissions diverses banques</t>
  </si>
  <si>
    <t xml:space="preserve">CI transfert change</t>
  </si>
  <si>
    <t xml:space="preserve">CI suivi docs</t>
  </si>
  <si>
    <t xml:space="preserve">COMMISSION IMPAYES</t>
  </si>
  <si>
    <t xml:space="preserve">Certification-Légalisation</t>
  </si>
  <si>
    <t xml:space="preserve">Vignettes &amp; taxes sur vehicules</t>
  </si>
  <si>
    <t xml:space="preserve">Autres taxes</t>
  </si>
  <si>
    <t xml:space="preserve">Droit d'enregistrement</t>
  </si>
  <si>
    <t xml:space="preserve">Salaires &amp; appointements</t>
  </si>
  <si>
    <t xml:space="preserve">Indemnite diverses</t>
  </si>
  <si>
    <t xml:space="preserve">Primes diverses</t>
  </si>
  <si>
    <t xml:space="preserve">Heures supp</t>
  </si>
  <si>
    <t xml:space="preserve">HEURES SUPP</t>
  </si>
  <si>
    <t xml:space="preserve">Congés payes</t>
  </si>
  <si>
    <t xml:space="preserve">Cotisation Patronale FMFP</t>
  </si>
  <si>
    <t xml:space="preserve">Autres charges sociales</t>
  </si>
  <si>
    <t xml:space="preserve">Habillement du personnel</t>
  </si>
  <si>
    <t xml:space="preserve">Frais médicaux</t>
  </si>
  <si>
    <t xml:space="preserve">Foramtion du personnel!</t>
  </si>
  <si>
    <t xml:space="preserve">Sports &amp; loisirs</t>
  </si>
  <si>
    <t xml:space="preserve">Rédevences brevet-licences</t>
  </si>
  <si>
    <t xml:space="preserve">Dons &amp; liberalités</t>
  </si>
  <si>
    <t xml:space="preserve">Charges except° de gestion courante</t>
  </si>
  <si>
    <t xml:space="preserve">Interet bancaires/ agios</t>
  </si>
  <si>
    <t xml:space="preserve">Pertes de change</t>
  </si>
  <si>
    <t xml:space="preserve">Dot.amort immob corporelles</t>
  </si>
  <si>
    <t xml:space="preserve">Impôts synthétique</t>
  </si>
  <si>
    <t xml:space="preserve">Autres impôts à payer</t>
  </si>
  <si>
    <t xml:space="preserve">Vente de prestations</t>
  </si>
  <si>
    <t xml:space="preserve">Autres produits de gestion courante</t>
  </si>
  <si>
    <t xml:space="preserve">Tickets cantine</t>
  </si>
  <si>
    <t xml:space="preserve">Gains de change</t>
  </si>
  <si>
    <t xml:space="preserve">Reserves légales</t>
  </si>
  <si>
    <t xml:space="preserve">RAN Créditeur</t>
  </si>
  <si>
    <t xml:space="preserve">Emprunts BNI</t>
  </si>
  <si>
    <t xml:space="preserve">Emprunts BFV</t>
  </si>
  <si>
    <t xml:space="preserve">Emprunts BMOI</t>
  </si>
  <si>
    <t xml:space="preserve">Emprunts BMOI MGA</t>
  </si>
  <si>
    <t xml:space="preserve">EMPRUNTS BFV</t>
  </si>
  <si>
    <t xml:space="preserve">Intérêts couru sur emprunts</t>
  </si>
  <si>
    <t xml:space="preserve">EMPRUNTS BNI</t>
  </si>
  <si>
    <t xml:space="preserve">BOA PRET COLLECTIF</t>
  </si>
  <si>
    <t xml:space="preserve">Terrains</t>
  </si>
  <si>
    <t xml:space="preserve">Agencement amenagement terrain</t>
  </si>
  <si>
    <t xml:space="preserve">Batiments - Constructions</t>
  </si>
  <si>
    <t xml:space="preserve">Agencement aménagement installation</t>
  </si>
  <si>
    <t xml:space="preserve">INSTALLATION CAMERA</t>
  </si>
  <si>
    <t xml:space="preserve">MATERIEL ET OUT INDUSTRIEL</t>
  </si>
  <si>
    <t xml:space="preserve">Installations</t>
  </si>
  <si>
    <t xml:space="preserve">Matériels &amp; outillages TALATA</t>
  </si>
  <si>
    <t xml:space="preserve">Agenc Amenag Batiment</t>
  </si>
  <si>
    <t xml:space="preserve">MATERIEL DE LABORATOIRE</t>
  </si>
  <si>
    <t xml:space="preserve">MATÉRIELS &amp; OUTILLAGES</t>
  </si>
  <si>
    <t xml:space="preserve">Materiel &amp; mobilier de logement</t>
  </si>
  <si>
    <t xml:space="preserve">Autres immo en cours</t>
  </si>
  <si>
    <t xml:space="preserve">Immo en cours dépot</t>
  </si>
  <si>
    <t xml:space="preserve">MATERIEL &amp;MOBILIER DE LOGEMENT</t>
  </si>
  <si>
    <t xml:space="preserve">Amts logiciel informatique</t>
  </si>
  <si>
    <t xml:space="preserve">IMMO EN COURS</t>
  </si>
  <si>
    <t xml:space="preserve">Amts Agens Amenag Terrain</t>
  </si>
  <si>
    <t xml:space="preserve">Amts batiments et constructions</t>
  </si>
  <si>
    <t xml:space="preserve">Amts agen. amen.instal.</t>
  </si>
  <si>
    <t xml:space="preserve">AMORT INSTALLATION CAMERA</t>
  </si>
  <si>
    <t xml:space="preserve">Amts matériels &amp; outillage</t>
  </si>
  <si>
    <t xml:space="preserve">Amts matériel &amp; outillage TALA</t>
  </si>
  <si>
    <t xml:space="preserve">AMORT MAT LABORATOIRE</t>
  </si>
  <si>
    <t xml:space="preserve">AMORT SUR MAT ET OUT INDUSTRIEL</t>
  </si>
  <si>
    <t xml:space="preserve">Amts Agenc Amenag Batiment</t>
  </si>
  <si>
    <t xml:space="preserve">AMTS MATERIELS &amp; OUTILLAGE</t>
  </si>
  <si>
    <t xml:space="preserve">Stocks de mat.1ères &amp; fournitures</t>
  </si>
  <si>
    <t xml:space="preserve">Stock cheptel</t>
  </si>
  <si>
    <t xml:space="preserve">AMTS MAT &amp; MOB DE LOGT</t>
  </si>
  <si>
    <t xml:space="preserve">F/sseurs effets à payer</t>
  </si>
  <si>
    <t xml:space="preserve">Stocks de matières &amp; fournitures</t>
  </si>
  <si>
    <t xml:space="preserve">Stocks de produits</t>
  </si>
  <si>
    <t xml:space="preserve">F/sseurs d'immobilisations</t>
  </si>
  <si>
    <t xml:space="preserve">FRNS FACT NON PARVENUES</t>
  </si>
  <si>
    <t xml:space="preserve">FRNS LOCAUX DEBITEURS:AVANCE</t>
  </si>
  <si>
    <t xml:space="preserve">Fournisseurs, effets à payer</t>
  </si>
  <si>
    <t xml:space="preserve">FRNS ETRANGER DEBITEUR:AVANCE</t>
  </si>
  <si>
    <t xml:space="preserve">F/SSEURS EFFETS À PAYER BFV</t>
  </si>
  <si>
    <t xml:space="preserve">F/SSEURS EFFETS À PAYER BOA</t>
  </si>
  <si>
    <t xml:space="preserve">CLIENTS EFFETS À RECEVOIR</t>
  </si>
  <si>
    <t xml:space="preserve">CLTS DOUTEUX OU LITIGIEUX</t>
  </si>
  <si>
    <t xml:space="preserve">Clients fact a etablir</t>
  </si>
  <si>
    <t xml:space="preserve">Clients: avances et acomptes</t>
  </si>
  <si>
    <t xml:space="preserve">FRNS DEBITEURS:AVANCE</t>
  </si>
  <si>
    <t xml:space="preserve">Avoir à établir</t>
  </si>
  <si>
    <t xml:space="preserve">Salaires Temporaires</t>
  </si>
  <si>
    <t xml:space="preserve">CLIENTS LOCAUX</t>
  </si>
  <si>
    <t xml:space="preserve">Avances speciales</t>
  </si>
  <si>
    <t xml:space="preserve">Avances prêt scolaire</t>
  </si>
  <si>
    <t xml:space="preserve">Congés payés provision</t>
  </si>
  <si>
    <t xml:space="preserve">Allocation familiale CNAPS</t>
  </si>
  <si>
    <t xml:space="preserve">Organismes autres charges à payer</t>
  </si>
  <si>
    <t xml:space="preserve">RÉMUNÉRATION DUES AU PERSONNEL</t>
  </si>
  <si>
    <t xml:space="preserve">Etat : IFPB</t>
  </si>
  <si>
    <t xml:space="preserve">Etat : acomptes IR</t>
  </si>
  <si>
    <t xml:space="preserve">Avances quinzaines</t>
  </si>
  <si>
    <t xml:space="preserve">Etat à payer</t>
  </si>
  <si>
    <t xml:space="preserve">Crédit IR</t>
  </si>
  <si>
    <t xml:space="preserve">Tsinjo Fameno</t>
  </si>
  <si>
    <t xml:space="preserve">IR INTERMITENT ETRANGER</t>
  </si>
  <si>
    <t xml:space="preserve">TVA relatifs aux opéra° locales</t>
  </si>
  <si>
    <t xml:space="preserve">TVA sur factures non parvenues</t>
  </si>
  <si>
    <t xml:space="preserve">C/C ISMAEL DANILHOUSSEN</t>
  </si>
  <si>
    <t xml:space="preserve">C/C ISMAEL SHAHIM</t>
  </si>
  <si>
    <t xml:space="preserve">Creances / cessions d'immo</t>
  </si>
  <si>
    <t xml:space="preserve"> DIVERS TIERS</t>
  </si>
  <si>
    <t xml:space="preserve">Debiteurs &amp; crediteurs divers</t>
  </si>
  <si>
    <t xml:space="preserve">EUROPAINTS REFACTURATION</t>
  </si>
  <si>
    <t xml:space="preserve">FIRST ENERGY REFACTURATION</t>
  </si>
  <si>
    <t xml:space="preserve">IR INTERMITENT LOCAUX</t>
  </si>
  <si>
    <t xml:space="preserve">IMPOT SUR LES RESULTATS (IR)</t>
  </si>
  <si>
    <t xml:space="preserve">TVA déductibles</t>
  </si>
  <si>
    <t xml:space="preserve">MABEL REFACTURATION</t>
  </si>
  <si>
    <t xml:space="preserve">MPL REFACTURATION</t>
  </si>
  <si>
    <t xml:space="preserve">NMP REFACTURATION</t>
  </si>
  <si>
    <t xml:space="preserve">TVA collectée</t>
  </si>
  <si>
    <t xml:space="preserve">NOAH REFACTURATION</t>
  </si>
  <si>
    <t xml:space="preserve">TVA relatifs aux opéra° locale</t>
  </si>
  <si>
    <t xml:space="preserve">TVA DED/ FACTURE NON PARVENUE</t>
  </si>
  <si>
    <t xml:space="preserve">C/C ISMAEL DANIL HOUSSEN</t>
  </si>
  <si>
    <t xml:space="preserve">C/C ISMAEL Shahim</t>
  </si>
  <si>
    <t xml:space="preserve">AGRIVETAM REFACTURATION</t>
  </si>
  <si>
    <t xml:space="preserve">AGRICORP</t>
  </si>
  <si>
    <t xml:space="preserve">NMP</t>
  </si>
  <si>
    <t xml:space="preserve">RYA</t>
  </si>
  <si>
    <t xml:space="preserve">AGRIVET-AB</t>
  </si>
  <si>
    <t xml:space="preserve">MABEL PRET</t>
  </si>
  <si>
    <t xml:space="preserve">AGRIVET-F</t>
  </si>
  <si>
    <t xml:space="preserve">Pertes de valeur/cptes clients et autres dbiteurs</t>
  </si>
  <si>
    <t xml:space="preserve">Chèque à encaisser</t>
  </si>
  <si>
    <t xml:space="preserve">AGRIVET-T</t>
  </si>
  <si>
    <t xml:space="preserve">TRAITE RECUE ENC BFV</t>
  </si>
  <si>
    <t xml:space="preserve">IDF</t>
  </si>
  <si>
    <t xml:space="preserve">Virement- Chq- Versment reçus</t>
  </si>
  <si>
    <t xml:space="preserve">M-VOLA</t>
  </si>
  <si>
    <t xml:space="preserve">DIVERS</t>
  </si>
  <si>
    <t xml:space="preserve">BMOI Ariary</t>
  </si>
  <si>
    <t xml:space="preserve">IDMOTO</t>
  </si>
  <si>
    <t xml:space="preserve">BFV Ariary</t>
  </si>
  <si>
    <t xml:space="preserve">IDRENTAL</t>
  </si>
  <si>
    <t xml:space="preserve">BOA Ariary</t>
  </si>
  <si>
    <t xml:space="preserve">FARM-ANT</t>
  </si>
  <si>
    <t xml:space="preserve">FIRST-ENERGY</t>
  </si>
  <si>
    <t xml:space="preserve">Caisse 4</t>
  </si>
  <si>
    <t xml:space="preserve">Caisse</t>
  </si>
  <si>
    <t xml:space="preserve">PROVISION ND / REFACTURATION</t>
  </si>
  <si>
    <t xml:space="preserve">Achats Matière première</t>
  </si>
  <si>
    <t xml:space="preserve">Provende feedmill</t>
  </si>
  <si>
    <t xml:space="preserve">Achats  import de mat.1ères</t>
  </si>
  <si>
    <t xml:space="preserve">Achat poussins reproducteurs</t>
  </si>
  <si>
    <t xml:space="preserve">Oeufs à couver</t>
  </si>
  <si>
    <t xml:space="preserve">ACHATS MATERIAUX ET DIVERS</t>
  </si>
  <si>
    <t xml:space="preserve">Phyto sanitaire</t>
  </si>
  <si>
    <t xml:space="preserve">Matières premières</t>
  </si>
  <si>
    <t xml:space="preserve">Vaccins et vitamines</t>
  </si>
  <si>
    <t xml:space="preserve">Medicaments</t>
  </si>
  <si>
    <t xml:space="preserve">Emballages</t>
  </si>
  <si>
    <t xml:space="preserve">Petit outillage et maintenance usine</t>
  </si>
  <si>
    <t xml:space="preserve">Fuel oil</t>
  </si>
  <si>
    <t xml:space="preserve">Combustible</t>
  </si>
  <si>
    <t xml:space="preserve">Petit outillage laboratoire</t>
  </si>
  <si>
    <t xml:space="preserve">Pièces de rechange</t>
  </si>
  <si>
    <t xml:space="preserve">AGRIVET FIANARANTSOA REFACTURATION</t>
  </si>
  <si>
    <t xml:space="preserve">Fournitures couvoir</t>
  </si>
  <si>
    <t xml:space="preserve">Fournitures éléctriques</t>
  </si>
  <si>
    <t xml:space="preserve">Quincailleries</t>
  </si>
  <si>
    <t xml:space="preserve">VARIATION STOCKS MATIERE PREMI</t>
  </si>
  <si>
    <t xml:space="preserve">Var stock Cheptel</t>
  </si>
  <si>
    <t xml:space="preserve">FOURNITURE DE BUREAU</t>
  </si>
  <si>
    <t xml:space="preserve">Eau &amp; électricité </t>
  </si>
  <si>
    <t xml:space="preserve">AMB</t>
  </si>
  <si>
    <t xml:space="preserve">CARBURANTS POUR VEHICULES</t>
  </si>
  <si>
    <t xml:space="preserve">Carburant groupe électrogène</t>
  </si>
  <si>
    <t xml:space="preserve">Autres produits pétroliers</t>
  </si>
  <si>
    <t xml:space="preserve">RYA PRÊT</t>
  </si>
  <si>
    <t xml:space="preserve">PRODUITS D'HYGIENNE &amp; MENAGE</t>
  </si>
  <si>
    <t xml:space="preserve">Combustibles</t>
  </si>
  <si>
    <t xml:space="preserve">COMPTE D'ATTENTE</t>
  </si>
  <si>
    <t xml:space="preserve">CONSOMMABLES INFORMATIQUES</t>
  </si>
  <si>
    <t xml:space="preserve">Chèques et traites à encaisser</t>
  </si>
  <si>
    <t xml:space="preserve">Ach mat et frnt consommable</t>
  </si>
  <si>
    <t xml:space="preserve">TRAITE RECUE ENC BMOI</t>
  </si>
  <si>
    <t xml:space="preserve">Achats de m/ses</t>
  </si>
  <si>
    <t xml:space="preserve">Fret</t>
  </si>
  <si>
    <t xml:space="preserve">TRAITE RECUE ENC BNI</t>
  </si>
  <si>
    <t xml:space="preserve">Assurance</t>
  </si>
  <si>
    <t xml:space="preserve">Echange chèque- traite</t>
  </si>
  <si>
    <t xml:space="preserve">Honoraires transitaire</t>
  </si>
  <si>
    <t xml:space="preserve">VIREMENT REÇU</t>
  </si>
  <si>
    <t xml:space="preserve">Divers  frais de transit</t>
  </si>
  <si>
    <t xml:space="preserve">Echange Mobil Ban -  Esp</t>
  </si>
  <si>
    <t xml:space="preserve">Surestaries</t>
  </si>
  <si>
    <t xml:space="preserve">Transport sur Achat</t>
  </si>
  <si>
    <t xml:space="preserve">AIRTEL MONEY</t>
  </si>
  <si>
    <t xml:space="preserve">Droits de douane</t>
  </si>
  <si>
    <t xml:space="preserve">Divers frais Douane</t>
  </si>
  <si>
    <t xml:space="preserve">Gasy Net</t>
  </si>
  <si>
    <t xml:space="preserve">Taxe à l'importation</t>
  </si>
  <si>
    <t xml:space="preserve">BGFI Ariary</t>
  </si>
  <si>
    <t xml:space="preserve">Locations mobiliers</t>
  </si>
  <si>
    <t xml:space="preserve">INTERETS COURUS</t>
  </si>
  <si>
    <t xml:space="preserve">ASM BNI</t>
  </si>
  <si>
    <t xml:space="preserve">Autres ERM</t>
  </si>
  <si>
    <t xml:space="preserve">ASM BOA</t>
  </si>
  <si>
    <t xml:space="preserve">ERM Usine/couvoir/Magasin/ Groupe Electr</t>
  </si>
  <si>
    <t xml:space="preserve">ASM BMOI</t>
  </si>
  <si>
    <t xml:space="preserve">ERM couvoir</t>
  </si>
  <si>
    <t xml:space="preserve">Effets escomptés non échus</t>
  </si>
  <si>
    <t xml:space="preserve">ERM usine</t>
  </si>
  <si>
    <t xml:space="preserve">caisse DEPENSE</t>
  </si>
  <si>
    <t xml:space="preserve">Assurances flottes auto</t>
  </si>
  <si>
    <t xml:space="preserve">Assurances multirisques</t>
  </si>
  <si>
    <t xml:space="preserve">RRR S/ PRESTATION DE SERVICE</t>
  </si>
  <si>
    <t xml:space="preserve">Achats de matières premières</t>
  </si>
  <si>
    <t xml:space="preserve">Nice garden</t>
  </si>
  <si>
    <t xml:space="preserve">Personnel exterieur de l'e/se</t>
  </si>
  <si>
    <t xml:space="preserve">Agent de sécurité</t>
  </si>
  <si>
    <t xml:space="preserve">Copeaux et sciures</t>
  </si>
  <si>
    <t xml:space="preserve">Frais d'analyse</t>
  </si>
  <si>
    <t xml:space="preserve">Honoraires avocat - huissier</t>
  </si>
  <si>
    <t xml:space="preserve">Honoraire UNITED MALAGASY</t>
  </si>
  <si>
    <t xml:space="preserve">Honoraires des consultants</t>
  </si>
  <si>
    <t xml:space="preserve">Autres approvisionnements</t>
  </si>
  <si>
    <t xml:space="preserve">EMBALLAGES</t>
  </si>
  <si>
    <t xml:space="preserve">Foires &amp; expositions</t>
  </si>
  <si>
    <t xml:space="preserve">Petit outillage usine &amp; mainte</t>
  </si>
  <si>
    <t xml:space="preserve">Transport</t>
  </si>
  <si>
    <t xml:space="preserve">Transports /vente</t>
  </si>
  <si>
    <t xml:space="preserve">Transport sur achat</t>
  </si>
  <si>
    <t xml:space="preserve">Transport du personnel</t>
  </si>
  <si>
    <t xml:space="preserve">Variation de stocks de matières premières</t>
  </si>
  <si>
    <t xml:space="preserve">collation du personnel</t>
  </si>
  <si>
    <t xml:space="preserve">Variation de stocks de produits</t>
  </si>
  <si>
    <t xml:space="preserve">Telephone fixe</t>
  </si>
  <si>
    <t xml:space="preserve">Achats non stockés de matières et fournitures</t>
  </si>
  <si>
    <t xml:space="preserve">EAU &amp; ÉLECTRICITÉ</t>
  </si>
  <si>
    <t xml:space="preserve">Commission plus fort decouvet</t>
  </si>
  <si>
    <t xml:space="preserve">Commissions diverses</t>
  </si>
  <si>
    <t xml:space="preserve">FRAIS DE TENU DE COMPTE</t>
  </si>
  <si>
    <t xml:space="preserve">Gaz</t>
  </si>
  <si>
    <t xml:space="preserve">Commissions de domiciliation/importation</t>
  </si>
  <si>
    <t xml:space="preserve">Frais tenu de compte</t>
  </si>
  <si>
    <t xml:space="preserve">Frais abonnement WEB</t>
  </si>
  <si>
    <t xml:space="preserve">COMMISSION SUR VIREMENT</t>
  </si>
  <si>
    <t xml:space="preserve">Achat de marchandises</t>
  </si>
  <si>
    <t xml:space="preserve">Commission s/virement</t>
  </si>
  <si>
    <t xml:space="preserve">ACHATS LOCAUX DE MARCHANDISES</t>
  </si>
  <si>
    <t xml:space="preserve">Commission de mouvement</t>
  </si>
  <si>
    <t xml:space="preserve">Frais et accessoires sur achats</t>
  </si>
  <si>
    <t xml:space="preserve">Frais mise en place ASM/ ligne</t>
  </si>
  <si>
    <t xml:space="preserve">FRET</t>
  </si>
  <si>
    <t xml:space="preserve">Commission s/ impayés</t>
  </si>
  <si>
    <t xml:space="preserve">HONORAIRES TRANSITAIRE</t>
  </si>
  <si>
    <t xml:space="preserve">FRAIS CHQ DE BANQUE</t>
  </si>
  <si>
    <t xml:space="preserve">DIVERS  FRAIS DE TRANSIT</t>
  </si>
  <si>
    <t xml:space="preserve">SURESTARIES</t>
  </si>
  <si>
    <t xml:space="preserve">Autres  cotisations</t>
  </si>
  <si>
    <t xml:space="preserve">TRANSPORT SUR ACHAT</t>
  </si>
  <si>
    <t xml:space="preserve">Certification, légalisation</t>
  </si>
  <si>
    <t xml:space="preserve">DROITS DE DOUANE</t>
  </si>
  <si>
    <t xml:space="preserve">Droit de depôt déchet</t>
  </si>
  <si>
    <t xml:space="preserve">Divers frais douane</t>
  </si>
  <si>
    <t xml:space="preserve">Certification- Légalisation</t>
  </si>
  <si>
    <t xml:space="preserve">TAXES FONCIÈRES</t>
  </si>
  <si>
    <t xml:space="preserve">RRR obtenus</t>
  </si>
  <si>
    <t xml:space="preserve">Autres taxes/ Taxes foncières</t>
  </si>
  <si>
    <t xml:space="preserve">Sous-traitance groupe</t>
  </si>
  <si>
    <t xml:space="preserve">ISI Intermittent</t>
  </si>
  <si>
    <t xml:space="preserve">TVA non récupérable</t>
  </si>
  <si>
    <t xml:space="preserve">Locations</t>
  </si>
  <si>
    <t xml:space="preserve">Location Dépôt</t>
  </si>
  <si>
    <t xml:space="preserve">Temporaires</t>
  </si>
  <si>
    <t xml:space="preserve">Entretiens et réparations</t>
  </si>
  <si>
    <t xml:space="preserve">ERM IMMOBILIERES</t>
  </si>
  <si>
    <t xml:space="preserve">ERM VEHICULES</t>
  </si>
  <si>
    <t xml:space="preserve">Provisions congés payés</t>
  </si>
  <si>
    <t xml:space="preserve">CNaPS Patronale</t>
  </si>
  <si>
    <t xml:space="preserve">OSTIE / FUNHECE/SMIA Patronale</t>
  </si>
  <si>
    <t xml:space="preserve">Primes d'assurance</t>
  </si>
  <si>
    <t xml:space="preserve">FMFP Patronale</t>
  </si>
  <si>
    <t xml:space="preserve">Organismes charges à payer</t>
  </si>
  <si>
    <t xml:space="preserve">ASSURANCES MULTIRISQUES</t>
  </si>
  <si>
    <t xml:space="preserve">HABILLEMENT DU PERSONNEL</t>
  </si>
  <si>
    <t xml:space="preserve">Documentation générale</t>
  </si>
  <si>
    <t xml:space="preserve">Autres</t>
  </si>
  <si>
    <t xml:space="preserve">JOURNAUX</t>
  </si>
  <si>
    <t xml:space="preserve">Cantine</t>
  </si>
  <si>
    <t xml:space="preserve">Documentations</t>
  </si>
  <si>
    <t xml:space="preserve">moins values sur cession d'actifs</t>
  </si>
  <si>
    <t xml:space="preserve">Personnel exterieur de l'entreprise</t>
  </si>
  <si>
    <t xml:space="preserve">Autres Charges de gestion courante</t>
  </si>
  <si>
    <t xml:space="preserve">AGENT DE SÉCURITÉ</t>
  </si>
  <si>
    <t xml:space="preserve">Prestation temporaire</t>
  </si>
  <si>
    <t xml:space="preserve">Interet sur escompte</t>
  </si>
  <si>
    <t xml:space="preserve">Honoraires, commissions et courtage</t>
  </si>
  <si>
    <t xml:space="preserve">Intérêt bancaires/ Agios</t>
  </si>
  <si>
    <t xml:space="preserve">AUTRES HONORAIRES</t>
  </si>
  <si>
    <t xml:space="preserve">Intéret des emprunts</t>
  </si>
  <si>
    <t xml:space="preserve">HONORAIRES AVOCAT DIVERS</t>
  </si>
  <si>
    <t xml:space="preserve">Intérêt sur ASM</t>
  </si>
  <si>
    <t xml:space="preserve">Honoraires commissaire aux com</t>
  </si>
  <si>
    <t xml:space="preserve">Honoraire vétérinaire</t>
  </si>
  <si>
    <t xml:space="preserve">Dot amort immob incorporelles</t>
  </si>
  <si>
    <t xml:space="preserve">HONORAIRE UNITED MALAGASY</t>
  </si>
  <si>
    <t xml:space="preserve">Dot amort immob corporelles</t>
  </si>
  <si>
    <t xml:space="preserve">Dotations actifs courants</t>
  </si>
  <si>
    <t xml:space="preserve">Autres impôts sur le résultat</t>
  </si>
  <si>
    <t xml:space="preserve">Publicité, publication, relations publiques</t>
  </si>
  <si>
    <t xml:space="preserve">Revente matières premières</t>
  </si>
  <si>
    <t xml:space="preserve">SPONSORING &amp; BILLETS</t>
  </si>
  <si>
    <t xml:space="preserve">SUPPORT PUBLICITAIRES</t>
  </si>
  <si>
    <t xml:space="preserve">FOIRES &amp; EXPOSITIONS</t>
  </si>
  <si>
    <t xml:space="preserve">Ventes produits résiduels</t>
  </si>
  <si>
    <t xml:space="preserve">Transport de biens </t>
  </si>
  <si>
    <t xml:space="preserve">Prestations de services</t>
  </si>
  <si>
    <t xml:space="preserve">Produits des act.annexes &amp; accessoi</t>
  </si>
  <si>
    <t xml:space="preserve">RRR Accordés</t>
  </si>
  <si>
    <t xml:space="preserve">Plus values/cessions d'actifs</t>
  </si>
  <si>
    <t xml:space="preserve">Compte à créer</t>
  </si>
  <si>
    <t xml:space="preserve">Missions et déplacements</t>
  </si>
  <si>
    <t xml:space="preserve">Intérets crediteurs</t>
  </si>
  <si>
    <t xml:space="preserve">RÉCEPTIONS</t>
  </si>
  <si>
    <t xml:space="preserve">Reprise sur provisions</t>
  </si>
  <si>
    <t xml:space="preserve">Hergement , hotel</t>
  </si>
  <si>
    <t xml:space="preserve">FRAIS DE DEPLACEMENT EN VILLE</t>
  </si>
  <si>
    <t xml:space="preserve">Frais postaux et télécommunications</t>
  </si>
  <si>
    <t xml:space="preserve">TELEPHONE MOBILE</t>
  </si>
  <si>
    <t xml:space="preserve">INTERNET</t>
  </si>
  <si>
    <t xml:space="preserve">FRAIS POSTAUX</t>
  </si>
  <si>
    <t xml:space="preserve">Services bancaires et assimilés</t>
  </si>
  <si>
    <t xml:space="preserve">COMMISSION D'ESCOMPTE TRAITE</t>
  </si>
  <si>
    <t xml:space="preserve">Frais bancaires</t>
  </si>
  <si>
    <t xml:space="preserve">COMMISSIONS IMPORTATION</t>
  </si>
  <si>
    <t xml:space="preserve">Frais MOBILE BANKING</t>
  </si>
  <si>
    <t xml:space="preserve">COMMISSION ABONNEMENT NET</t>
  </si>
  <si>
    <t xml:space="preserve">COMMISSION PLUS HAUT DECOUVERT</t>
  </si>
  <si>
    <t xml:space="preserve">COMMISSION DE MOUVEMENT</t>
  </si>
  <si>
    <t xml:space="preserve">COMMISION/INCIDENT DE FONCTION</t>
  </si>
  <si>
    <t xml:space="preserve">Cotisations et divers</t>
  </si>
  <si>
    <t xml:space="preserve">Taxes foncières</t>
  </si>
  <si>
    <t xml:space="preserve">Autres impôts et taxes</t>
  </si>
  <si>
    <t xml:space="preserve">Droit depôt de déchet</t>
  </si>
  <si>
    <t xml:space="preserve">Rémunérations du personnel</t>
  </si>
  <si>
    <t xml:space="preserve">INDEMNITE DIVERSES</t>
  </si>
  <si>
    <t xml:space="preserve">PRIMES DIVERSES</t>
  </si>
  <si>
    <t xml:space="preserve">CONGÉS PAYES</t>
  </si>
  <si>
    <t xml:space="preserve">PROV CONGES PAYES</t>
  </si>
  <si>
    <t xml:space="preserve">Cotisations aux organismes sociaux</t>
  </si>
  <si>
    <t xml:space="preserve">COT PATRONALE OSTIE</t>
  </si>
  <si>
    <t xml:space="preserve">Autres charges de personnel</t>
  </si>
  <si>
    <t xml:space="preserve">Autres charges du personnel</t>
  </si>
  <si>
    <t xml:space="preserve">FRAIS MÉDICAUX</t>
  </si>
  <si>
    <t xml:space="preserve">SPORTS &amp; LOISIRS</t>
  </si>
  <si>
    <t xml:space="preserve">redevances pour concessions, brevets</t>
  </si>
  <si>
    <t xml:space="preserve">Amendes fiscales</t>
  </si>
  <si>
    <t xml:space="preserve">Charges exceptionnelles de gestion courante</t>
  </si>
  <si>
    <t xml:space="preserve">Charges d'intérêt</t>
  </si>
  <si>
    <t xml:space="preserve">Intérêt / découverts bancaires</t>
  </si>
  <si>
    <t xml:space="preserve">intérêt sur emprunt</t>
  </si>
  <si>
    <t xml:space="preserve">Interet sur ASM</t>
  </si>
  <si>
    <t xml:space="preserve">Vente de produits finis</t>
  </si>
  <si>
    <t xml:space="preserve">Ventes poussins chairs</t>
  </si>
  <si>
    <t xml:space="preserve">Ventes oeufs à couver</t>
  </si>
  <si>
    <t xml:space="preserve">Vente produit fini NON TAXABLE</t>
  </si>
  <si>
    <t xml:space="preserve">Ventes de produits résiduels</t>
  </si>
  <si>
    <t xml:space="preserve">Ventes de m/ses</t>
  </si>
  <si>
    <t xml:space="preserve">TICKETS CANTINE</t>
  </si>
  <si>
    <t xml:space="preserve">Produits d'intérêts</t>
  </si>
  <si>
    <t xml:space="preserve">DIVERS XTS FINANCIERS</t>
  </si>
  <si>
    <t xml:space="preserve">Compte</t>
  </si>
  <si>
    <t xml:space="preserve">Société</t>
  </si>
  <si>
    <t xml:space="preserve">Libellé</t>
  </si>
  <si>
    <t xml:space="preserve">Compte de gestion</t>
  </si>
  <si>
    <t xml:space="preserve">Libellés - groupe</t>
  </si>
  <si>
    <t xml:space="preserve">CAPITAL</t>
  </si>
  <si>
    <t xml:space="preserve">RESERVES LÉGALES</t>
  </si>
  <si>
    <t xml:space="preserve">RESERVES FACULTATIVES</t>
  </si>
  <si>
    <t xml:space="preserve">RAN CREDITEUR</t>
  </si>
  <si>
    <t xml:space="preserve">RESULTAT NET BENEFICE</t>
  </si>
  <si>
    <t xml:space="preserve">RESULTAT INSTANCE DAFFECTATION</t>
  </si>
  <si>
    <t xml:space="preserve">Résultat en instance d'affectation</t>
  </si>
  <si>
    <t xml:space="preserve">LOGICIEL INFO &amp; ASSIMILÉ</t>
  </si>
  <si>
    <t xml:space="preserve">AUTRES IMMO INCORPORELLES</t>
  </si>
  <si>
    <t xml:space="preserve">AGENCEMENT AMENAGEMENT TERRAIN</t>
  </si>
  <si>
    <t xml:space="preserve">CONSTRUCTIONS</t>
  </si>
  <si>
    <t xml:space="preserve">AGENCEMENT AMENAGEMENT INSTAL</t>
  </si>
  <si>
    <t xml:space="preserve">Agencement aménagement </t>
  </si>
  <si>
    <t xml:space="preserve">INSTALLATIONS TELEPHONIQUES</t>
  </si>
  <si>
    <t xml:space="preserve">MATERIEL &amp; MOBILIER DE MAGASIN</t>
  </si>
  <si>
    <t xml:space="preserve">MATERIEL DE TRANSPORT</t>
  </si>
  <si>
    <t xml:space="preserve">MATÉRIEL INFORMATIQUES</t>
  </si>
  <si>
    <t xml:space="preserve">TITRES DE PARTICIPATIONS</t>
  </si>
  <si>
    <t xml:space="preserve">DEPOT &amp; CAUTIONNEMENTS VERSES</t>
  </si>
  <si>
    <t xml:space="preserve">AMTS LOGICIEL INFORMATIQUE</t>
  </si>
  <si>
    <t xml:space="preserve">AMTS AMO INCORPO</t>
  </si>
  <si>
    <t xml:space="preserve">AMORT AGENC AMENAG TERRAIN</t>
  </si>
  <si>
    <t xml:space="preserve">AMTS CONSTRUCTIONS</t>
  </si>
  <si>
    <t xml:space="preserve">AMTS AGEN.AMEN.INSTAL.</t>
  </si>
  <si>
    <t xml:space="preserve">AMORT INSTALLATION TELEPHONIQU</t>
  </si>
  <si>
    <t xml:space="preserve">AMORT INSTALLATION TELEPHONIQUE &amp; ELECTRIQUE</t>
  </si>
  <si>
    <t xml:space="preserve">AMTS MMB</t>
  </si>
  <si>
    <t xml:space="preserve">AMTS MATERIEL INFORMATIQUE</t>
  </si>
  <si>
    <t xml:space="preserve">AMORT MAT &amp; MOB DE MAGASIN</t>
  </si>
  <si>
    <t xml:space="preserve">AMTS MATERIEL DE TRANSPORT</t>
  </si>
  <si>
    <t xml:space="preserve">STOCKS DE MAT.1ERES&amp;FOURNITURE</t>
  </si>
  <si>
    <t xml:space="preserve">STOCKS PRODUITS FINIS</t>
  </si>
  <si>
    <t xml:space="preserve">Stocks de produits finis</t>
  </si>
  <si>
    <t xml:space="preserve">STOCKS DE MARCHANDISES</t>
  </si>
  <si>
    <t xml:space="preserve">Stock de marchandises</t>
  </si>
  <si>
    <t xml:space="preserve">STOCKS FLOTTANTS</t>
  </si>
  <si>
    <t xml:space="preserve">Stocks flottants</t>
  </si>
  <si>
    <t xml:space="preserve">PERTE DE VALEUR/STOCK &amp;ENCOURS</t>
  </si>
  <si>
    <t xml:space="preserve">FOURNISSEURS LOCAUX</t>
  </si>
  <si>
    <t xml:space="preserve">FOURNISSEURS ETRANGERS</t>
  </si>
  <si>
    <t xml:space="preserve">F/SSEURS EFFETS À PAYER BMOI</t>
  </si>
  <si>
    <t xml:space="preserve">F/SSEURS LOC FACT À RECEVOIR</t>
  </si>
  <si>
    <t xml:space="preserve">F/SSEURS ETR FACT À RECEVOIR</t>
  </si>
  <si>
    <t xml:space="preserve">Client-loc non encore factur</t>
  </si>
  <si>
    <t xml:space="preserve">Clients créditeurs : acomptes</t>
  </si>
  <si>
    <t xml:space="preserve">PERSONNEL CONGES PAYES</t>
  </si>
  <si>
    <t xml:space="preserve">CNAPS</t>
  </si>
  <si>
    <t xml:space="preserve">CNAPS ALLOCAT° FAMILIALES</t>
  </si>
  <si>
    <t xml:space="preserve">FUNHECE</t>
  </si>
  <si>
    <t xml:space="preserve">SMIA</t>
  </si>
  <si>
    <t xml:space="preserve">ORGANISME-AUTRE CHARGE A PAYER</t>
  </si>
  <si>
    <t xml:space="preserve">ETAT: IRSA À PAYER</t>
  </si>
  <si>
    <t xml:space="preserve">ETAT: ACOMPTES IR</t>
  </si>
  <si>
    <t xml:space="preserve">ETAT A PAYER</t>
  </si>
  <si>
    <t xml:space="preserve">ETAT à payer: IR</t>
  </si>
  <si>
    <t xml:space="preserve">CREDIT D'IR</t>
  </si>
  <si>
    <t xml:space="preserve">TVA À DÉCAISSER</t>
  </si>
  <si>
    <t xml:space="preserve">TVA à décaisser</t>
  </si>
  <si>
    <t xml:space="preserve">CREDIT DE TAXE</t>
  </si>
  <si>
    <t xml:space="preserve">TVA dédu sur revente taxable</t>
  </si>
  <si>
    <t xml:space="preserve">TVA déd sur revente non tax</t>
  </si>
  <si>
    <t xml:space="preserve">TVA relatif aux cession d'immo</t>
  </si>
  <si>
    <t xml:space="preserve">TVA sur refacturation</t>
  </si>
  <si>
    <t xml:space="preserve">TVA à regulariser</t>
  </si>
  <si>
    <t xml:space="preserve">TVA COL/ FACTURE A ETABLIR</t>
  </si>
  <si>
    <t xml:space="preserve">Taxes sur le CA/ factures à ét</t>
  </si>
  <si>
    <t xml:space="preserve">Associés compte courant</t>
  </si>
  <si>
    <t xml:space="preserve">C/C ISMAEL RICHARD</t>
  </si>
  <si>
    <t xml:space="preserve">CCT ISMAEL RICHAD </t>
  </si>
  <si>
    <t xml:space="preserve">Créances sur cession d'immobil</t>
  </si>
  <si>
    <t xml:space="preserve">DEBITEURS&amp;CREDITEURS DIV/REFAC</t>
  </si>
  <si>
    <t xml:space="preserve">BOVIMA REFACTURATION</t>
  </si>
  <si>
    <t xml:space="preserve">FIRST-INVES</t>
  </si>
  <si>
    <t xml:space="preserve">FIRST INVESTISSEMENT REFACTURATION</t>
  </si>
  <si>
    <t xml:space="preserve">RCM</t>
  </si>
  <si>
    <t xml:space="preserve">RCM REFACTURATION</t>
  </si>
  <si>
    <t xml:space="preserve">SMOI</t>
  </si>
  <si>
    <t xml:space="preserve">UNITEDMALAGASY</t>
  </si>
  <si>
    <t xml:space="preserve">AGRIVET-MAJU</t>
  </si>
  <si>
    <t xml:space="preserve">AGRIVET-MAJU REFACTURATION</t>
  </si>
  <si>
    <t xml:space="preserve">AGRIMA</t>
  </si>
  <si>
    <t xml:space="preserve">AGRIMA REFACTURATION</t>
  </si>
  <si>
    <t xml:space="preserve">SOCOLAIT</t>
  </si>
  <si>
    <t xml:space="preserve">Créances intra groupes/ Prêt</t>
  </si>
  <si>
    <t xml:space="preserve"> AGRIVET BOUTIQUE</t>
  </si>
  <si>
    <t xml:space="preserve"> BOVIMA</t>
  </si>
  <si>
    <t xml:space="preserve">BOVIMA PRÊT</t>
  </si>
  <si>
    <t xml:space="preserve"> AGRIFEED</t>
  </si>
  <si>
    <t xml:space="preserve">AGRIFEED PRÊT</t>
  </si>
  <si>
    <t xml:space="preserve"> SMTP</t>
  </si>
  <si>
    <t xml:space="preserve">SMTP PRÊT</t>
  </si>
  <si>
    <t xml:space="preserve"> AGRIVAL</t>
  </si>
  <si>
    <t xml:space="preserve"> NMP</t>
  </si>
  <si>
    <t xml:space="preserve">NMP PRÊT</t>
  </si>
  <si>
    <t xml:space="preserve">PRET ET EMPRUNT- INTRA GROUPE</t>
  </si>
  <si>
    <t xml:space="preserve"> ID MOTORS</t>
  </si>
  <si>
    <t xml:space="preserve">ID MOTORS PRÊT</t>
  </si>
  <si>
    <t xml:space="preserve"> AMCHO</t>
  </si>
  <si>
    <t xml:space="preserve">AMCHO</t>
  </si>
  <si>
    <t xml:space="preserve"> FLY TECHNOLOGIE</t>
  </si>
  <si>
    <t xml:space="preserve">FLY TECHNOLOGIE</t>
  </si>
  <si>
    <t xml:space="preserve"> AGRIVOLA</t>
  </si>
  <si>
    <t xml:space="preserve">AGRIVOLA</t>
  </si>
  <si>
    <t xml:space="preserve"> NOAH</t>
  </si>
  <si>
    <t xml:space="preserve">NOAH PRÊT</t>
  </si>
  <si>
    <t xml:space="preserve"> AGRIMOTORS</t>
  </si>
  <si>
    <t xml:space="preserve">AGRIMOTORS PRÊT</t>
  </si>
  <si>
    <t xml:space="preserve"> BLAST</t>
  </si>
  <si>
    <t xml:space="preserve">BLAST PRÊT</t>
  </si>
  <si>
    <t xml:space="preserve"> CMS SAKAY</t>
  </si>
  <si>
    <t xml:space="preserve">CMS SAKAY PRÊT</t>
  </si>
  <si>
    <t xml:space="preserve"> AGRIKOBA</t>
  </si>
  <si>
    <t xml:space="preserve">AGRIKOBA PRÊT</t>
  </si>
  <si>
    <t xml:space="preserve"> NUTRIFOOD</t>
  </si>
  <si>
    <t xml:space="preserve">NUTRIFOOD PRÊT</t>
  </si>
  <si>
    <t xml:space="preserve"> FARM'ANTSIKA</t>
  </si>
  <si>
    <t xml:space="preserve">FARM'ANTSIKA PRÊT</t>
  </si>
  <si>
    <t xml:space="preserve"> MABEL</t>
  </si>
  <si>
    <t xml:space="preserve">Bon Provisoire</t>
  </si>
  <si>
    <t xml:space="preserve">CHARGES CONSTATÉES D'AVANCE</t>
  </si>
  <si>
    <t xml:space="preserve">PERTES DE VALEUR/CPTES CLIENTS</t>
  </si>
  <si>
    <t xml:space="preserve">PERTES DE VALEUR/CPTES DEB DIV</t>
  </si>
  <si>
    <t xml:space="preserve">CHÈQUE À ENCAISSER</t>
  </si>
  <si>
    <t xml:space="preserve">TRAITE RECUE ESC BMOI</t>
  </si>
  <si>
    <t xml:space="preserve">TRAITE RECUE ESC BFV</t>
  </si>
  <si>
    <t xml:space="preserve">TRAITE RECUE ENC BOA</t>
  </si>
  <si>
    <t xml:space="preserve">TRAITE RECUE ESC BOA</t>
  </si>
  <si>
    <t xml:space="preserve">TRAITE RECUE ESC BNI</t>
  </si>
  <si>
    <t xml:space="preserve">TRAITE REÇUE</t>
  </si>
  <si>
    <t xml:space="preserve">BMOI MGA</t>
  </si>
  <si>
    <t xml:space="preserve">BMOI MGA SOUS COMPTE</t>
  </si>
  <si>
    <t xml:space="preserve">BMOI EUR</t>
  </si>
  <si>
    <t xml:space="preserve">Banque BMOI Euro</t>
  </si>
  <si>
    <t xml:space="preserve">BMOI USD</t>
  </si>
  <si>
    <t xml:space="preserve">Banque BMOI Dollar</t>
  </si>
  <si>
    <t xml:space="preserve">BFV MGA</t>
  </si>
  <si>
    <t xml:space="preserve">Banque BFV Ariary</t>
  </si>
  <si>
    <t xml:space="preserve">BOA MGA</t>
  </si>
  <si>
    <t xml:space="preserve">Banque BOA Ariary</t>
  </si>
  <si>
    <t xml:space="preserve">BOA MGA SOUS COMPTE</t>
  </si>
  <si>
    <t xml:space="preserve">BNI MGA</t>
  </si>
  <si>
    <t xml:space="preserve">Banque BNI Ariary</t>
  </si>
  <si>
    <t xml:space="preserve">ASM BFV</t>
  </si>
  <si>
    <t xml:space="preserve">Caisse AGRISHOP</t>
  </si>
  <si>
    <t xml:space="preserve">Caisse 5</t>
  </si>
  <si>
    <t xml:space="preserve">VIREMENTS INTERNES</t>
  </si>
  <si>
    <t xml:space="preserve">VARIATION STOCK DE MARCHANDISE</t>
  </si>
  <si>
    <t xml:space="preserve">Variation stocks de m/ses</t>
  </si>
  <si>
    <t xml:space="preserve">VARIATION STOCKS FLOTTANTS</t>
  </si>
  <si>
    <t xml:space="preserve">Variations stocks flottants</t>
  </si>
  <si>
    <t xml:space="preserve">Sous traitance</t>
  </si>
  <si>
    <t xml:space="preserve">Consommables</t>
  </si>
  <si>
    <t xml:space="preserve">ACHATS  IMPORT DE M/SES</t>
  </si>
  <si>
    <t xml:space="preserve">ASSURANCE</t>
  </si>
  <si>
    <t xml:space="preserve">Frais d'expertise TC</t>
  </si>
  <si>
    <t xml:space="preserve">Taxes de roulage</t>
  </si>
  <si>
    <t xml:space="preserve">RRR OBTENUS</t>
  </si>
  <si>
    <t xml:space="preserve">RRRO/prestataires de sces</t>
  </si>
  <si>
    <t xml:space="preserve">Divers locations</t>
  </si>
  <si>
    <t xml:space="preserve">LOCATIONS IMMOBILIERS</t>
  </si>
  <si>
    <t xml:space="preserve">Charges locatives</t>
  </si>
  <si>
    <t xml:space="preserve">Aut entretien et réparations</t>
  </si>
  <si>
    <t xml:space="preserve">ERM MAGASIN</t>
  </si>
  <si>
    <t xml:space="preserve">Assurance Responsabilité civil</t>
  </si>
  <si>
    <t xml:space="preserve">Etudes et recherches</t>
  </si>
  <si>
    <t xml:space="preserve">Etudes et recherche</t>
  </si>
  <si>
    <t xml:space="preserve">TRANSPORT MARCHANDISES</t>
  </si>
  <si>
    <t xml:space="preserve">MISSIONS &amp; DEPLACEMENTS</t>
  </si>
  <si>
    <t xml:space="preserve">TELEPHONE FIXE</t>
  </si>
  <si>
    <t xml:space="preserve">Géolocalisation</t>
  </si>
  <si>
    <t xml:space="preserve">COMMISSION D'ENCAISSEM TRAITE</t>
  </si>
  <si>
    <t xml:space="preserve">Cotisations</t>
  </si>
  <si>
    <t xml:space="preserve">VIGNETTES &amp; TAXES SUR VEHICULE</t>
  </si>
  <si>
    <t xml:space="preserve">AUTRES TAXES</t>
  </si>
  <si>
    <t xml:space="preserve">Taxe sur panneau publicitaire</t>
  </si>
  <si>
    <t xml:space="preserve">TVA NON RÉCUPÉRABLE</t>
  </si>
  <si>
    <t xml:space="preserve">SALAIRES &amp; APPOINTEMENTS</t>
  </si>
  <si>
    <t xml:space="preserve">COT PATRONALE CNAPS</t>
  </si>
  <si>
    <t xml:space="preserve">Assurance ASCOMA</t>
  </si>
  <si>
    <t xml:space="preserve">ORGANISMES CHARGES A PAYES</t>
  </si>
  <si>
    <t xml:space="preserve">Cotisations FUNHECE</t>
  </si>
  <si>
    <t xml:space="preserve">Redevences licences SAGE</t>
  </si>
  <si>
    <t xml:space="preserve">moin value sur cession d'actif</t>
  </si>
  <si>
    <t xml:space="preserve">AMENDES FISCALES</t>
  </si>
  <si>
    <t xml:space="preserve">DONS &amp; LIBERALITÉS</t>
  </si>
  <si>
    <t xml:space="preserve">Charges non deductibles</t>
  </si>
  <si>
    <t xml:space="preserve">Aut charge de gestion courante</t>
  </si>
  <si>
    <t xml:space="preserve">Charges non déductibles</t>
  </si>
  <si>
    <t xml:space="preserve">INTERET SUR ESCOMPTE</t>
  </si>
  <si>
    <t xml:space="preserve">INTERETS SUR LEASING</t>
  </si>
  <si>
    <t xml:space="preserve">INTERETS/DEMANCE ECHELONNEMENT</t>
  </si>
  <si>
    <t xml:space="preserve">PERTES DE CHANGE</t>
  </si>
  <si>
    <t xml:space="preserve">DOT AMO IMMOB INCORPORELLES</t>
  </si>
  <si>
    <t xml:space="preserve">DOT AMO IMMOB CORPORELLES</t>
  </si>
  <si>
    <t xml:space="preserve">Impôts sur les bénéfices</t>
  </si>
  <si>
    <t xml:space="preserve">Ventes des prestations</t>
  </si>
  <si>
    <t xml:space="preserve">Vente de marchandises taxables</t>
  </si>
  <si>
    <t xml:space="preserve">Ventes marchandise non taxable</t>
  </si>
  <si>
    <t xml:space="preserve">Ventes sur les marchés publics</t>
  </si>
  <si>
    <t xml:space="preserve">PRODUITS ACT.ANNEXE &amp; ACCESSOI</t>
  </si>
  <si>
    <t xml:space="preserve">Diverses refacturations</t>
  </si>
  <si>
    <t xml:space="preserve">RRR ACCORDÉS TAXABLES</t>
  </si>
  <si>
    <t xml:space="preserve">Variation de stocks de produit</t>
  </si>
  <si>
    <t xml:space="preserve">VARIATION STOCKS PRODUITS FINIS</t>
  </si>
  <si>
    <t xml:space="preserve">Autres produits de gestion cou</t>
  </si>
  <si>
    <t xml:space="preserve">Refact des diverses charges</t>
  </si>
  <si>
    <t xml:space="preserve">INTÉRETS CREDITEURS</t>
  </si>
  <si>
    <t xml:space="preserve">GAINS DE CHANGE</t>
  </si>
  <si>
    <t xml:space="preserve">Comptes</t>
  </si>
  <si>
    <t xml:space="preserve">Libellés</t>
  </si>
  <si>
    <t xml:space="preserve">Gestion</t>
  </si>
  <si>
    <t xml:space="preserve">PMT - 1an</t>
  </si>
  <si>
    <t xml:space="preserve">CONCESSION &amp; DROIT SIMILAIRE</t>
  </si>
  <si>
    <t xml:space="preserve">TERRAINS</t>
  </si>
  <si>
    <t xml:space="preserve">AMTS CONCESSION&amp;DROIT SIMILAIR</t>
  </si>
  <si>
    <t xml:space="preserve">F/SSEURS EFFETS À PAYER SBM</t>
  </si>
  <si>
    <t xml:space="preserve">AVOIR A RECEVOIR FOURNISSEUR</t>
  </si>
  <si>
    <t xml:space="preserve">AGRIVET COMPTE COURANT</t>
  </si>
  <si>
    <t xml:space="preserve">SMTP COMPTE COURANT</t>
  </si>
  <si>
    <t xml:space="preserve"> AGRIFARM</t>
  </si>
  <si>
    <t xml:space="preserve"> AGRIVET ANTSIRABE</t>
  </si>
  <si>
    <t xml:space="preserve"> AGRIVET</t>
  </si>
  <si>
    <t xml:space="preserve"> IFC</t>
  </si>
  <si>
    <t xml:space="preserve"> IDF</t>
  </si>
  <si>
    <t xml:space="preserve"> ID RENTAL</t>
  </si>
  <si>
    <t xml:space="preserve"> RCM</t>
  </si>
  <si>
    <t xml:space="preserve">CRÉANCES INTRA GROUPE/ PRET</t>
  </si>
  <si>
    <t xml:space="preserve"> AGRIVET TAMATAVE</t>
  </si>
  <si>
    <t xml:space="preserve"> FIRST INVESTISSEMENT</t>
  </si>
  <si>
    <t xml:space="preserve"> IFC /PRET MABEL</t>
  </si>
  <si>
    <t xml:space="preserve"> LMOI</t>
  </si>
  <si>
    <t xml:space="preserve">PRODUITS CONSTATÉS D'AVANCE</t>
  </si>
  <si>
    <t xml:space="preserve">TRAITE RECUE ENC SBM</t>
  </si>
  <si>
    <t xml:space="preserve">BNI EURO</t>
  </si>
  <si>
    <t xml:space="preserve">BNI SOUS COMPTE</t>
  </si>
  <si>
    <t xml:space="preserve">SBM</t>
  </si>
  <si>
    <t xml:space="preserve">SBM USD</t>
  </si>
  <si>
    <t xml:space="preserve">SBM  USD</t>
  </si>
  <si>
    <t xml:space="preserve">MCB</t>
  </si>
  <si>
    <t xml:space="preserve">ASM BGFI</t>
  </si>
  <si>
    <t xml:space="preserve">ASM SBM</t>
  </si>
  <si>
    <t xml:space="preserve">Carburant chaudière</t>
  </si>
  <si>
    <t xml:space="preserve">Autres services/achats</t>
  </si>
  <si>
    <t xml:space="preserve">Taxes sur marche public</t>
  </si>
  <si>
    <t xml:space="preserve">PERTE /CREANCE IRRECOUVRABLE</t>
  </si>
  <si>
    <t xml:space="preserve">Ventes de produit fini TAXABLE</t>
  </si>
  <si>
    <t xml:space="preserve">RRR ACCORDÉS NON TAXABLES</t>
  </si>
  <si>
    <t xml:space="preserve">EF CONSO 2019</t>
  </si>
  <si>
    <t xml:space="preserve">Compte société</t>
  </si>
  <si>
    <t xml:space="preserve">Montant</t>
  </si>
  <si>
    <t xml:space="preserve">1</t>
  </si>
  <si>
    <t xml:space="preserve">10</t>
  </si>
  <si>
    <t xml:space="preserve">101</t>
  </si>
  <si>
    <t xml:space="preserve">106</t>
  </si>
  <si>
    <t xml:space="preserve">Réserve légale</t>
  </si>
  <si>
    <t xml:space="preserve">11</t>
  </si>
  <si>
    <t xml:space="preserve">110</t>
  </si>
  <si>
    <t xml:space="preserve">RAN (solde créditeur)</t>
  </si>
  <si>
    <t xml:space="preserve">12</t>
  </si>
  <si>
    <t xml:space="preserve">128</t>
  </si>
  <si>
    <t xml:space="preserve">Emprunt BNI</t>
  </si>
  <si>
    <t xml:space="preserve">16</t>
  </si>
  <si>
    <t xml:space="preserve">161</t>
  </si>
  <si>
    <t xml:space="preserve">Intérêts courus</t>
  </si>
  <si>
    <t xml:space="preserve">168</t>
  </si>
  <si>
    <t xml:space="preserve">Intérêts courus emprunts</t>
  </si>
  <si>
    <t xml:space="preserve">2</t>
  </si>
  <si>
    <t xml:space="preserve">20</t>
  </si>
  <si>
    <t xml:space="preserve">204</t>
  </si>
  <si>
    <t xml:space="preserve">Logiciels informatiques &amp; assi</t>
  </si>
  <si>
    <t xml:space="preserve">21</t>
  </si>
  <si>
    <t xml:space="preserve">211</t>
  </si>
  <si>
    <t xml:space="preserve">212</t>
  </si>
  <si>
    <t xml:space="preserve">Agenc. et aménag. de terrains</t>
  </si>
  <si>
    <t xml:space="preserve">213</t>
  </si>
  <si>
    <t xml:space="preserve">215</t>
  </si>
  <si>
    <t xml:space="preserve">Agencement aménagement install</t>
  </si>
  <si>
    <t xml:space="preserve">Matériel industriel</t>
  </si>
  <si>
    <t xml:space="preserve">Installation système d'alarme</t>
  </si>
  <si>
    <t xml:space="preserve">218</t>
  </si>
  <si>
    <t xml:space="preserve">INSTALLATION BOUCHE INCENDIE</t>
  </si>
  <si>
    <t xml:space="preserve">Matériel de transport</t>
  </si>
  <si>
    <t xml:space="preserve">23</t>
  </si>
  <si>
    <t xml:space="preserve">232</t>
  </si>
  <si>
    <t xml:space="preserve">Autres Mobiliers</t>
  </si>
  <si>
    <t xml:space="preserve">26</t>
  </si>
  <si>
    <t xml:space="preserve">261</t>
  </si>
  <si>
    <t xml:space="preserve">Matériel et mobilier de Bureau</t>
  </si>
  <si>
    <t xml:space="preserve">27</t>
  </si>
  <si>
    <t xml:space="preserve">275</t>
  </si>
  <si>
    <t xml:space="preserve">28</t>
  </si>
  <si>
    <t xml:space="preserve">280</t>
  </si>
  <si>
    <t xml:space="preserve">Materiel&amp;mobilier de logement</t>
  </si>
  <si>
    <t xml:space="preserve">281</t>
  </si>
  <si>
    <t xml:space="preserve">Immo. corporelles en cours</t>
  </si>
  <si>
    <t xml:space="preserve">Titres de participation</t>
  </si>
  <si>
    <t xml:space="preserve">Dépots et cautionnements versé</t>
  </si>
  <si>
    <t xml:space="preserve">Amo Logiciels info &amp; assimilés</t>
  </si>
  <si>
    <t xml:space="preserve">Amort. Agenc. aménag. terrains</t>
  </si>
  <si>
    <t xml:space="preserve">Amorts Batiments&amp;Constructions</t>
  </si>
  <si>
    <t xml:space="preserve">Amo Agencement aménagement ...</t>
  </si>
  <si>
    <t xml:space="preserve">Amort. matériel industriel</t>
  </si>
  <si>
    <t xml:space="preserve">3</t>
  </si>
  <si>
    <t xml:space="preserve">31</t>
  </si>
  <si>
    <t xml:space="preserve">310</t>
  </si>
  <si>
    <t xml:space="preserve">Amts système d'alarme</t>
  </si>
  <si>
    <t xml:space="preserve">35</t>
  </si>
  <si>
    <t xml:space="preserve">355</t>
  </si>
  <si>
    <t xml:space="preserve">Amts Instal bouche incendie</t>
  </si>
  <si>
    <t xml:space="preserve">37</t>
  </si>
  <si>
    <t xml:space="preserve">371</t>
  </si>
  <si>
    <t xml:space="preserve">Amort. Matériels &amp; outillages</t>
  </si>
  <si>
    <t xml:space="preserve">38</t>
  </si>
  <si>
    <t xml:space="preserve">380</t>
  </si>
  <si>
    <t xml:space="preserve">Amorts Matériel de transport</t>
  </si>
  <si>
    <t xml:space="preserve">4</t>
  </si>
  <si>
    <t xml:space="preserve">40</t>
  </si>
  <si>
    <t xml:space="preserve">401</t>
  </si>
  <si>
    <t xml:space="preserve">Amo Matériel&amp;mobilier bureau</t>
  </si>
  <si>
    <t xml:space="preserve">Amo Aut Matériel&amp;mobilier</t>
  </si>
  <si>
    <t xml:space="preserve">403</t>
  </si>
  <si>
    <t xml:space="preserve">Amort. Matériel informatiques</t>
  </si>
  <si>
    <t xml:space="preserve">408</t>
  </si>
  <si>
    <t xml:space="preserve">Amort. Mat &amp; mob de logement</t>
  </si>
  <si>
    <t xml:space="preserve">409</t>
  </si>
  <si>
    <t xml:space="preserve">Matières premières&amp;fournitures</t>
  </si>
  <si>
    <t xml:space="preserve">41</t>
  </si>
  <si>
    <t xml:space="preserve">411</t>
  </si>
  <si>
    <t xml:space="preserve">413</t>
  </si>
  <si>
    <t xml:space="preserve">Stocks de marchandises</t>
  </si>
  <si>
    <t xml:space="preserve">416</t>
  </si>
  <si>
    <t xml:space="preserve">419</t>
  </si>
  <si>
    <t xml:space="preserve">Fournisseurs Etrangers</t>
  </si>
  <si>
    <t xml:space="preserve">42</t>
  </si>
  <si>
    <t xml:space="preserve">421</t>
  </si>
  <si>
    <t xml:space="preserve">F/sseurs effets à payer BMOI</t>
  </si>
  <si>
    <t xml:space="preserve">425</t>
  </si>
  <si>
    <t xml:space="preserve">F/sseurs effets à payer BFV</t>
  </si>
  <si>
    <t xml:space="preserve">428</t>
  </si>
  <si>
    <t xml:space="preserve">F/sseurs effets à payer BOA</t>
  </si>
  <si>
    <t xml:space="preserve">43</t>
  </si>
  <si>
    <t xml:space="preserve">431</t>
  </si>
  <si>
    <t xml:space="preserve">Frns locaux: avance et acompte</t>
  </si>
  <si>
    <t xml:space="preserve">432</t>
  </si>
  <si>
    <t xml:space="preserve">Frns étrangers: avances&amp;acpt</t>
  </si>
  <si>
    <t xml:space="preserve">433</t>
  </si>
  <si>
    <t xml:space="preserve">Clients Locaux</t>
  </si>
  <si>
    <t xml:space="preserve">438</t>
  </si>
  <si>
    <t xml:space="preserve">Clients Etrangers</t>
  </si>
  <si>
    <t xml:space="preserve">44</t>
  </si>
  <si>
    <t xml:space="preserve">441</t>
  </si>
  <si>
    <t xml:space="preserve">Clients - Traite reçu</t>
  </si>
  <si>
    <t xml:space="preserve">442</t>
  </si>
  <si>
    <t xml:space="preserve">443</t>
  </si>
  <si>
    <t xml:space="preserve">Clients douteux</t>
  </si>
  <si>
    <t xml:space="preserve">444</t>
  </si>
  <si>
    <t xml:space="preserve">Rémunérations dues personnel</t>
  </si>
  <si>
    <t xml:space="preserve">445</t>
  </si>
  <si>
    <t xml:space="preserve">45</t>
  </si>
  <si>
    <t xml:space="preserve">451</t>
  </si>
  <si>
    <t xml:space="preserve">455</t>
  </si>
  <si>
    <t xml:space="preserve">46</t>
  </si>
  <si>
    <t xml:space="preserve">462</t>
  </si>
  <si>
    <t xml:space="preserve">466</t>
  </si>
  <si>
    <t xml:space="preserve">Organismes aut charges à payer</t>
  </si>
  <si>
    <t xml:space="preserve">DISCOI REFACTURATION</t>
  </si>
  <si>
    <t xml:space="preserve">DITE SARLU</t>
  </si>
  <si>
    <t xml:space="preserve">Etat : IR Intermittent</t>
  </si>
  <si>
    <t xml:space="preserve">DANIL ISMAEL</t>
  </si>
  <si>
    <t xml:space="preserve">IR Intermittent Etranger</t>
  </si>
  <si>
    <t xml:space="preserve">IR à payer</t>
  </si>
  <si>
    <t xml:space="preserve">FERRIS</t>
  </si>
  <si>
    <t xml:space="preserve">FIRST INVESTISSEMENT</t>
  </si>
  <si>
    <t xml:space="preserve">TVA sur Immobilisation</t>
  </si>
  <si>
    <t xml:space="preserve">FLY TECHNOLOGIE REFACTURATION</t>
  </si>
  <si>
    <t xml:space="preserve">AGRIFEED REFACTURATION</t>
  </si>
  <si>
    <t xml:space="preserve">TVA Intermitente étranger</t>
  </si>
  <si>
    <t xml:space="preserve">TVA relatifs aux op locales</t>
  </si>
  <si>
    <t xml:space="preserve">TVA sur cession d'immo</t>
  </si>
  <si>
    <t xml:space="preserve">TAXE SUR AVOIR A RECEVOIR</t>
  </si>
  <si>
    <t xml:space="preserve">Associés - AGRIVAL</t>
  </si>
  <si>
    <t xml:space="preserve">Associés - Comptes courants</t>
  </si>
  <si>
    <t xml:space="preserve">Créances sur cessions d'immo.</t>
  </si>
  <si>
    <t xml:space="preserve">Debiteurs crediteurs div/Refac</t>
  </si>
  <si>
    <t xml:space="preserve"> Debiteurs &amp; crediteurs divers</t>
  </si>
  <si>
    <t xml:space="preserve">IDC</t>
  </si>
  <si>
    <t xml:space="preserve">TATALUM RARE</t>
  </si>
  <si>
    <t xml:space="preserve"> AMIP</t>
  </si>
  <si>
    <t xml:space="preserve"> DISCOI</t>
  </si>
  <si>
    <t xml:space="preserve"> EUROPAINTS</t>
  </si>
  <si>
    <t xml:space="preserve"> FIRST ENERGY</t>
  </si>
  <si>
    <t xml:space="preserve">AMIP REFACTURATION</t>
  </si>
  <si>
    <t xml:space="preserve">467</t>
  </si>
  <si>
    <t xml:space="preserve">TARTINE</t>
  </si>
  <si>
    <t xml:space="preserve"> RYA</t>
  </si>
  <si>
    <t xml:space="preserve"> SIM</t>
  </si>
  <si>
    <t xml:space="preserve"> AGRIVETAM</t>
  </si>
  <si>
    <t xml:space="preserve"> United Malagasy</t>
  </si>
  <si>
    <t xml:space="preserve"> MCM</t>
  </si>
  <si>
    <t xml:space="preserve">LMOI PRET</t>
  </si>
  <si>
    <t xml:space="preserve"> AGRIMA</t>
  </si>
  <si>
    <t xml:space="preserve">47</t>
  </si>
  <si>
    <t xml:space="preserve">471</t>
  </si>
  <si>
    <t xml:space="preserve">48</t>
  </si>
  <si>
    <t xml:space="preserve">486</t>
  </si>
  <si>
    <t xml:space="preserve">487</t>
  </si>
  <si>
    <t xml:space="preserve">PRODUITS CONSTATES D'AVANCE</t>
  </si>
  <si>
    <t xml:space="preserve"> FLY TECHNOLOGIES</t>
  </si>
  <si>
    <t xml:space="preserve">49</t>
  </si>
  <si>
    <t xml:space="preserve">491</t>
  </si>
  <si>
    <t xml:space="preserve"> MPL (Madagascar Poids Lourds)</t>
  </si>
  <si>
    <t xml:space="preserve">5</t>
  </si>
  <si>
    <t xml:space="preserve">51</t>
  </si>
  <si>
    <t xml:space="preserve">511</t>
  </si>
  <si>
    <t xml:space="preserve"> FERRIS</t>
  </si>
  <si>
    <t xml:space="preserve">512</t>
  </si>
  <si>
    <t xml:space="preserve"> TANTALUM RARE</t>
  </si>
  <si>
    <t xml:space="preserve"> DITE SARLU</t>
  </si>
  <si>
    <t xml:space="preserve"> TARTINE</t>
  </si>
  <si>
    <t xml:space="preserve"> SMOI</t>
  </si>
  <si>
    <t xml:space="preserve"> IDC</t>
  </si>
  <si>
    <t xml:space="preserve">Orange Money</t>
  </si>
  <si>
    <t xml:space="preserve"> SEM</t>
  </si>
  <si>
    <t xml:space="preserve">519</t>
  </si>
  <si>
    <t xml:space="preserve"> SOHEB MOLOU</t>
  </si>
  <si>
    <t xml:space="preserve"> DANIL ISMAEL</t>
  </si>
  <si>
    <t xml:space="preserve"> SOCOLAIT</t>
  </si>
  <si>
    <t xml:space="preserve"> DIVERS</t>
  </si>
  <si>
    <t xml:space="preserve">53</t>
  </si>
  <si>
    <t xml:space="preserve">531</t>
  </si>
  <si>
    <t xml:space="preserve"> LUXOR</t>
  </si>
  <si>
    <t xml:space="preserve">6</t>
  </si>
  <si>
    <t xml:space="preserve">60</t>
  </si>
  <si>
    <t xml:space="preserve">601</t>
  </si>
  <si>
    <t xml:space="preserve"> TAMA IMPORT</t>
  </si>
  <si>
    <t xml:space="preserve">602</t>
  </si>
  <si>
    <t xml:space="preserve"> DR VALLY</t>
  </si>
  <si>
    <t xml:space="preserve">603</t>
  </si>
  <si>
    <t xml:space="preserve"> RYF AUTO</t>
  </si>
  <si>
    <t xml:space="preserve"> MAMOD VALDJEE</t>
  </si>
  <si>
    <t xml:space="preserve">Autres débiteurs ou créditeurs</t>
  </si>
  <si>
    <t xml:space="preserve">604</t>
  </si>
  <si>
    <t xml:space="preserve">606</t>
  </si>
  <si>
    <t xml:space="preserve">607</t>
  </si>
  <si>
    <t xml:space="preserve">608</t>
  </si>
  <si>
    <t xml:space="preserve">609</t>
  </si>
  <si>
    <t xml:space="preserve">61</t>
  </si>
  <si>
    <t xml:space="preserve">612</t>
  </si>
  <si>
    <t xml:space="preserve">Location leasing</t>
  </si>
  <si>
    <t xml:space="preserve">613</t>
  </si>
  <si>
    <t xml:space="preserve">615</t>
  </si>
  <si>
    <t xml:space="preserve">616</t>
  </si>
  <si>
    <t xml:space="preserve">617</t>
  </si>
  <si>
    <t xml:space="preserve">618</t>
  </si>
  <si>
    <t xml:space="preserve">62</t>
  </si>
  <si>
    <t xml:space="preserve">621</t>
  </si>
  <si>
    <t xml:space="preserve">Produits constatés d'avance</t>
  </si>
  <si>
    <t xml:space="preserve">622</t>
  </si>
  <si>
    <t xml:space="preserve">Pertes de valeur/cptes clients</t>
  </si>
  <si>
    <t xml:space="preserve">623</t>
  </si>
  <si>
    <t xml:space="preserve">Chèques à encaisser</t>
  </si>
  <si>
    <t xml:space="preserve">624</t>
  </si>
  <si>
    <t xml:space="preserve">Traite remise</t>
  </si>
  <si>
    <t xml:space="preserve">625</t>
  </si>
  <si>
    <t xml:space="preserve">Traite remise BMOI</t>
  </si>
  <si>
    <t xml:space="preserve">626</t>
  </si>
  <si>
    <t xml:space="preserve">Traite remise BOA</t>
  </si>
  <si>
    <t xml:space="preserve">627</t>
  </si>
  <si>
    <t xml:space="preserve">Echange chq-traites en espèce</t>
  </si>
  <si>
    <t xml:space="preserve">628</t>
  </si>
  <si>
    <t xml:space="preserve">Virement- Chq- Versement reçus</t>
  </si>
  <si>
    <t xml:space="preserve">63</t>
  </si>
  <si>
    <t xml:space="preserve">635</t>
  </si>
  <si>
    <t xml:space="preserve">Banque BMOI Ariary</t>
  </si>
  <si>
    <t xml:space="preserve">64</t>
  </si>
  <si>
    <t xml:space="preserve">641</t>
  </si>
  <si>
    <t xml:space="preserve">645</t>
  </si>
  <si>
    <t xml:space="preserve">647</t>
  </si>
  <si>
    <t xml:space="preserve">648</t>
  </si>
  <si>
    <t xml:space="preserve">65</t>
  </si>
  <si>
    <t xml:space="preserve">651</t>
  </si>
  <si>
    <t xml:space="preserve">652</t>
  </si>
  <si>
    <t xml:space="preserve">656</t>
  </si>
  <si>
    <t xml:space="preserve">Achats sachets</t>
  </si>
  <si>
    <t xml:space="preserve">657</t>
  </si>
  <si>
    <t xml:space="preserve">Achats de fournitures</t>
  </si>
  <si>
    <t xml:space="preserve">658</t>
  </si>
  <si>
    <t xml:space="preserve">66</t>
  </si>
  <si>
    <t xml:space="preserve">661</t>
  </si>
  <si>
    <t xml:space="preserve">666</t>
  </si>
  <si>
    <t xml:space="preserve">68</t>
  </si>
  <si>
    <t xml:space="preserve">681</t>
  </si>
  <si>
    <t xml:space="preserve">685</t>
  </si>
  <si>
    <t xml:space="preserve">Matières consommables</t>
  </si>
  <si>
    <t xml:space="preserve">69</t>
  </si>
  <si>
    <t xml:space="preserve">698</t>
  </si>
  <si>
    <t xml:space="preserve">Var stock mat prem et frnt con</t>
  </si>
  <si>
    <t xml:space="preserve">7</t>
  </si>
  <si>
    <t xml:space="preserve">70</t>
  </si>
  <si>
    <t xml:space="preserve">701</t>
  </si>
  <si>
    <t xml:space="preserve">702</t>
  </si>
  <si>
    <t xml:space="preserve">Vente produits Intermédiaires</t>
  </si>
  <si>
    <t xml:space="preserve">Variation stocks flottants</t>
  </si>
  <si>
    <t xml:space="preserve">706</t>
  </si>
  <si>
    <t xml:space="preserve">707</t>
  </si>
  <si>
    <t xml:space="preserve">708</t>
  </si>
  <si>
    <t xml:space="preserve">709</t>
  </si>
  <si>
    <t xml:space="preserve">Carburant Gpe Electrogène</t>
  </si>
  <si>
    <t xml:space="preserve">71</t>
  </si>
  <si>
    <t xml:space="preserve">714</t>
  </si>
  <si>
    <t xml:space="preserve">75</t>
  </si>
  <si>
    <t xml:space="preserve">752</t>
  </si>
  <si>
    <t xml:space="preserve">758</t>
  </si>
  <si>
    <t xml:space="preserve">76</t>
  </si>
  <si>
    <t xml:space="preserve">765</t>
  </si>
  <si>
    <t xml:space="preserve">766</t>
  </si>
  <si>
    <t xml:space="preserve">78</t>
  </si>
  <si>
    <t xml:space="preserve">785</t>
  </si>
  <si>
    <t xml:space="preserve">Résultat - bénéfice</t>
  </si>
  <si>
    <t xml:space="preserve">Achats locaux de marchandises</t>
  </si>
  <si>
    <t xml:space="preserve">Emprunt BFV</t>
  </si>
  <si>
    <t xml:space="preserve">Achats  import de m/ses</t>
  </si>
  <si>
    <t xml:space="preserve">Emprunt BOA</t>
  </si>
  <si>
    <t xml:space="preserve">AAI CONSTRUCTION</t>
  </si>
  <si>
    <t xml:space="preserve">Divers   frais de transit</t>
  </si>
  <si>
    <t xml:space="preserve">Expertise TC (CEMM)</t>
  </si>
  <si>
    <t xml:space="preserve">Investissements</t>
  </si>
  <si>
    <t xml:space="preserve">Frais divers Douane</t>
  </si>
  <si>
    <t xml:space="preserve">RRR obtenus s/ autres appros</t>
  </si>
  <si>
    <t xml:space="preserve">Amts AAI CONSTRUCTION</t>
  </si>
  <si>
    <t xml:space="preserve">RRR obtenus de marchandises</t>
  </si>
  <si>
    <t xml:space="preserve">Locations immobilières</t>
  </si>
  <si>
    <t xml:space="preserve">Locations mobilières</t>
  </si>
  <si>
    <t xml:space="preserve">Locations Leasing</t>
  </si>
  <si>
    <t xml:space="preserve">Entretien et réparations</t>
  </si>
  <si>
    <t xml:space="preserve">ERM immobilier</t>
  </si>
  <si>
    <t xml:space="preserve">ERM Usine / Magasin</t>
  </si>
  <si>
    <t xml:space="preserve">Entretien s/ biens immobiliers</t>
  </si>
  <si>
    <t xml:space="preserve">Entretien sur biens mobiliers</t>
  </si>
  <si>
    <t xml:space="preserve">Divers</t>
  </si>
  <si>
    <t xml:space="preserve">Personnel extérieur de l'e/se</t>
  </si>
  <si>
    <t xml:space="preserve">Prestation NICE GARDEN</t>
  </si>
  <si>
    <t xml:space="preserve">Honoraires avocat</t>
  </si>
  <si>
    <t xml:space="preserve">Honoraire commissaire aux cpt</t>
  </si>
  <si>
    <t xml:space="preserve">Honoraires</t>
  </si>
  <si>
    <t xml:space="preserve">Div. Ch. à payer/Pdts., à rec.</t>
  </si>
  <si>
    <t xml:space="preserve">Traite remise BFV</t>
  </si>
  <si>
    <t xml:space="preserve">Transport sur achats</t>
  </si>
  <si>
    <t xml:space="preserve">Transports sur vente</t>
  </si>
  <si>
    <t xml:space="preserve">Mission et déplacement</t>
  </si>
  <si>
    <t xml:space="preserve">Caisse DEPENSE SMTP</t>
  </si>
  <si>
    <t xml:space="preserve">Abonnement  Géolocalisation</t>
  </si>
  <si>
    <t xml:space="preserve">Fournitures consommables</t>
  </si>
  <si>
    <t xml:space="preserve">Services bancaires et assimilé</t>
  </si>
  <si>
    <t xml:space="preserve">Commission plus fort decouvert</t>
  </si>
  <si>
    <t xml:space="preserve">Commissions d'escompte traites</t>
  </si>
  <si>
    <t xml:space="preserve">Commissions encaiss. traites</t>
  </si>
  <si>
    <t xml:space="preserve">Commissions de domiciliation</t>
  </si>
  <si>
    <t xml:space="preserve">Commissions abonnement Net</t>
  </si>
  <si>
    <t xml:space="preserve">Commissions virement</t>
  </si>
  <si>
    <t xml:space="preserve">Commission impayés</t>
  </si>
  <si>
    <t xml:space="preserve">Frais chèque de banque</t>
  </si>
  <si>
    <t xml:space="preserve">Comm sur incident de fonction</t>
  </si>
  <si>
    <t xml:space="preserve">Certification- légalisation</t>
  </si>
  <si>
    <t xml:space="preserve">Vignettes &amp; taxes sur vehicule</t>
  </si>
  <si>
    <t xml:space="preserve">RRR obtenus s/ MP et Fournitur</t>
  </si>
  <si>
    <t xml:space="preserve">Heures supplémentaires</t>
  </si>
  <si>
    <t xml:space="preserve">Prov congés payés</t>
  </si>
  <si>
    <t xml:space="preserve">OSTIE Patronale</t>
  </si>
  <si>
    <t xml:space="preserve">Organisme charges à payés</t>
  </si>
  <si>
    <t xml:space="preserve">Médecine du travail, pharmacie</t>
  </si>
  <si>
    <t xml:space="preserve">Redevance/ cess brevet-licence</t>
  </si>
  <si>
    <t xml:space="preserve">Assurance multirisques</t>
  </si>
  <si>
    <t xml:space="preserve">Moins values/cessions d'actif</t>
  </si>
  <si>
    <t xml:space="preserve">Ch. divers de gestion courante</t>
  </si>
  <si>
    <t xml:space="preserve">Prestation Koytcha</t>
  </si>
  <si>
    <t xml:space="preserve">Interet bancaires / découvert</t>
  </si>
  <si>
    <t xml:space="preserve">Intéret bancaires / emprunts</t>
  </si>
  <si>
    <t xml:space="preserve">DAP Immo. Incorporelles</t>
  </si>
  <si>
    <t xml:space="preserve">DAP Immo. Corporelles</t>
  </si>
  <si>
    <t xml:space="preserve">Ventes de PF&amp;SF TAXABLE</t>
  </si>
  <si>
    <t xml:space="preserve">Ventes articles Négoce Taxable</t>
  </si>
  <si>
    <t xml:space="preserve">Produits des activités annexes</t>
  </si>
  <si>
    <t xml:space="preserve">RRR accordés TAXABLE</t>
  </si>
  <si>
    <t xml:space="preserve">Var. stocks de produits Finis</t>
  </si>
  <si>
    <t xml:space="preserve">Prodts divers gestion courante</t>
  </si>
  <si>
    <t xml:space="preserve">Abonnement  Canal-PLus</t>
  </si>
  <si>
    <t xml:space="preserve">Produits sur chges communes</t>
  </si>
  <si>
    <t xml:space="preserve">Refacturation ch de personnel</t>
  </si>
  <si>
    <t xml:space="preserve">Facturations diverses</t>
  </si>
  <si>
    <t xml:space="preserve">Reprise d'exploitation - AC</t>
  </si>
  <si>
    <t xml:space="preserve">Taxe sur véhicules de sociétés</t>
  </si>
  <si>
    <t xml:space="preserve">Dts d'enregistremt &amp; de timbre</t>
  </si>
  <si>
    <t xml:space="preserve">Commission &amp; Dockers</t>
  </si>
  <si>
    <t xml:space="preserve">Primes et gratifications</t>
  </si>
  <si>
    <t xml:space="preserve">Pertes créances irrecouvrables</t>
  </si>
  <si>
    <t xml:space="preserve">Intérêts dettes commerciales</t>
  </si>
  <si>
    <t xml:space="preserve">Reprises prov. risques&amp;charges</t>
  </si>
  <si>
    <t xml:space="preserve">Num.compte</t>
  </si>
  <si>
    <t xml:space="preserve">RAN DEBITEUR</t>
  </si>
  <si>
    <t xml:space="preserve">RESULTAT NET  PERTE</t>
  </si>
  <si>
    <t xml:space="preserve">EMPRUNT BGFI</t>
  </si>
  <si>
    <t xml:space="preserve">Emprunts BNI 746 MGA</t>
  </si>
  <si>
    <t xml:space="preserve">MACHINES INDUSTRIELS</t>
  </si>
  <si>
    <t xml:space="preserve">AMORT MACHINES INDUSTRIELS</t>
  </si>
  <si>
    <t xml:space="preserve">STOCKS DES EMBALLAGES</t>
  </si>
  <si>
    <t xml:space="preserve">F/SSEURS D'IMMOBILISATIONS</t>
  </si>
  <si>
    <t xml:space="preserve">CLIENTS ETRANGERS</t>
  </si>
  <si>
    <t xml:space="preserve">IR A PAYER</t>
  </si>
  <si>
    <t xml:space="preserve">TVA en attente remboursement</t>
  </si>
  <si>
    <t xml:space="preserve">C/C AGRICO LTD</t>
  </si>
  <si>
    <t xml:space="preserve"> UNITED MALAGASY</t>
  </si>
  <si>
    <t xml:space="preserve">Caisse 2 K</t>
  </si>
  <si>
    <t xml:space="preserve">VARIATION STOCKS DES EMBALLAGE</t>
  </si>
  <si>
    <t xml:space="preserve">VARIATION STOCKS CONSOMMABLES</t>
  </si>
  <si>
    <t xml:space="preserve">Ach mat et fournitures CMS</t>
  </si>
  <si>
    <t xml:space="preserve">RÉMUN.D'INTÉRMÉDIAIRE ET HONOR</t>
  </si>
  <si>
    <t xml:space="preserve">Salaire&amp;appointement dirigeant</t>
  </si>
  <si>
    <t xml:space="preserve">Ecart d'évalutations</t>
  </si>
  <si>
    <t xml:space="preserve">Resultat net en instance d'affectat</t>
  </si>
  <si>
    <t xml:space="preserve">EMPRUNTS RABOBANK</t>
  </si>
  <si>
    <t xml:space="preserve">DETTE COURT TERME BMOI</t>
  </si>
  <si>
    <t xml:space="preserve">DETTE COURT TERME BNI</t>
  </si>
  <si>
    <t xml:space="preserve">DETTE A COURT TERME BNI 2</t>
  </si>
  <si>
    <t xml:space="preserve">A RENOMMER</t>
  </si>
  <si>
    <t xml:space="preserve">TERRAIN RHEMAT I</t>
  </si>
  <si>
    <t xml:space="preserve">TERRAIN RHEMAT II</t>
  </si>
  <si>
    <t xml:space="preserve">Agencement Amenagement terrain</t>
  </si>
  <si>
    <t xml:space="preserve">AMENAGEMENT</t>
  </si>
  <si>
    <t xml:space="preserve">ABRI VOITURE</t>
  </si>
  <si>
    <t xml:space="preserve">SILO</t>
  </si>
  <si>
    <t xml:space="preserve">SOCLE SILO</t>
  </si>
  <si>
    <t xml:space="preserve">SOCLE 4 500T</t>
  </si>
  <si>
    <t xml:space="preserve">SILO 400T</t>
  </si>
  <si>
    <t xml:space="preserve">SOUS SOL</t>
  </si>
  <si>
    <t xml:space="preserve">TOUR ET SILO</t>
  </si>
  <si>
    <t xml:space="preserve">TOUR 1-2 REZ DE CHAUSSE</t>
  </si>
  <si>
    <t xml:space="preserve">TOUR 1-2 1ER ETAGE</t>
  </si>
  <si>
    <t xml:space="preserve">TOUR 1-2 2EME ETAGE</t>
  </si>
  <si>
    <t xml:space="preserve">TOUR 1-2 3EME ETAGE</t>
  </si>
  <si>
    <t xml:space="preserve">TOUR 1-2 4EME ETAGE</t>
  </si>
  <si>
    <t xml:space="preserve">TOUR 1-2 5EME ETAGE</t>
  </si>
  <si>
    <t xml:space="preserve">PONT BASCULE</t>
  </si>
  <si>
    <t xml:space="preserve">BUR PONT BASCULE</t>
  </si>
  <si>
    <t xml:space="preserve">USINE REZ DE CHAUSSEE</t>
  </si>
  <si>
    <t xml:space="preserve">USINE 1ER ETAGE</t>
  </si>
  <si>
    <t xml:space="preserve">USINE 2EME ETAGE</t>
  </si>
  <si>
    <t xml:space="preserve">USINE 3EME ETAGE</t>
  </si>
  <si>
    <t xml:space="preserve">USINE 4EME ETAGE</t>
  </si>
  <si>
    <t xml:space="preserve">USINE 5EME ETAGE</t>
  </si>
  <si>
    <t xml:space="preserve">MAGASIN</t>
  </si>
  <si>
    <t xml:space="preserve">BATIMENT B</t>
  </si>
  <si>
    <t xml:space="preserve">GUERITE</t>
  </si>
  <si>
    <t xml:space="preserve">BATIMENT ABANDONNE</t>
  </si>
  <si>
    <t xml:space="preserve">MATERIEL LABO</t>
  </si>
  <si>
    <t xml:space="preserve">Installations éléctriques</t>
  </si>
  <si>
    <t xml:space="preserve">MOULIN</t>
  </si>
  <si>
    <t xml:space="preserve">Immo en cours</t>
  </si>
  <si>
    <t xml:space="preserve">LOFT</t>
  </si>
  <si>
    <t xml:space="preserve">TERRASSE ABRITEE</t>
  </si>
  <si>
    <t xml:space="preserve">TERRASSE HELIPORT</t>
  </si>
  <si>
    <t xml:space="preserve">BATIMENT A</t>
  </si>
  <si>
    <t xml:space="preserve">BATIMENT C</t>
  </si>
  <si>
    <t xml:space="preserve">BATIMENT D</t>
  </si>
  <si>
    <t xml:space="preserve">AMMOT ABRI VOITURE</t>
  </si>
  <si>
    <t xml:space="preserve">AMMORT SILO</t>
  </si>
  <si>
    <t xml:space="preserve">AMMORT SOCLE SILO</t>
  </si>
  <si>
    <t xml:space="preserve">AMMORT SILO 400T</t>
  </si>
  <si>
    <t xml:space="preserve">AMMORT SOUS SOL</t>
  </si>
  <si>
    <t xml:space="preserve">AMMORT TOUR ET SILO</t>
  </si>
  <si>
    <t xml:space="preserve">AMMORT TOUR 1-2 RDC</t>
  </si>
  <si>
    <t xml:space="preserve">AMMORT TOUR 1-2 1ER ETAGE</t>
  </si>
  <si>
    <t xml:space="preserve">AMMORT TOUR 1-2 2EME ETAGE</t>
  </si>
  <si>
    <t xml:space="preserve">AMMORT TOUR 1-2 3EME ETAGE</t>
  </si>
  <si>
    <t xml:space="preserve">AMMORT TOUR 1-2 4EME ETAGE</t>
  </si>
  <si>
    <t xml:space="preserve">AMMORT TOUR 1-2 5EME ETAGE</t>
  </si>
  <si>
    <t xml:space="preserve">AMMORT PONT BASCULE</t>
  </si>
  <si>
    <t xml:space="preserve">AMMORT US REZ DE CHAUSSE</t>
  </si>
  <si>
    <t xml:space="preserve">AMMORT  US 1ER ETAGE</t>
  </si>
  <si>
    <t xml:space="preserve">AMMORT US 2EME ETAGE</t>
  </si>
  <si>
    <t xml:space="preserve">AMMORT US 3EME ETAGE</t>
  </si>
  <si>
    <t xml:space="preserve">AMMORT  US 4EME ETAGE</t>
  </si>
  <si>
    <t xml:space="preserve">AMMORT US 5 EME ETAGE</t>
  </si>
  <si>
    <t xml:space="preserve">AMMORT MAGASIN</t>
  </si>
  <si>
    <t xml:space="preserve">AMMORT BATIMENT B</t>
  </si>
  <si>
    <t xml:space="preserve">AMMORT GUERITE</t>
  </si>
  <si>
    <t xml:space="preserve">AMMORT BATIMENT ABANDONEE</t>
  </si>
  <si>
    <t xml:space="preserve">AMMOT CONTAINER</t>
  </si>
  <si>
    <t xml:space="preserve">AMMORT MAT LABO</t>
  </si>
  <si>
    <t xml:space="preserve">AMMORT INSTL ELECTRIQUE</t>
  </si>
  <si>
    <t xml:space="preserve">AMMORT MOULIN</t>
  </si>
  <si>
    <t xml:space="preserve">Stocks de mat.1ères</t>
  </si>
  <si>
    <t xml:space="preserve">STOCK FLOTTANT MP</t>
  </si>
  <si>
    <t xml:space="preserve">STOCK EMBALLAGE</t>
  </si>
  <si>
    <t xml:space="preserve">STOCK LF</t>
  </si>
  <si>
    <t xml:space="preserve">STOCK LP</t>
  </si>
  <si>
    <t xml:space="preserve">STOCK SON</t>
  </si>
  <si>
    <t xml:space="preserve">PERTE DE STOCK MP</t>
  </si>
  <si>
    <t xml:space="preserve">PERTE DE STOCK PF</t>
  </si>
  <si>
    <t xml:space="preserve">Fournisseur locaux</t>
  </si>
  <si>
    <t xml:space="preserve">Fournisseur étranger</t>
  </si>
  <si>
    <t xml:space="preserve">Frns débiteurs: avances et acomptes</t>
  </si>
  <si>
    <t xml:space="preserve">clients non identifiés</t>
  </si>
  <si>
    <t xml:space="preserve">Clients effets à recevoir</t>
  </si>
  <si>
    <t xml:space="preserve">Clts douteux ou litigieux</t>
  </si>
  <si>
    <t xml:space="preserve">Clients créditeurs: acomptes</t>
  </si>
  <si>
    <t xml:space="preserve">OMSI</t>
  </si>
  <si>
    <t xml:space="preserve">IR Impôts sur le Résultat</t>
  </si>
  <si>
    <t xml:space="preserve">TVAI étranger</t>
  </si>
  <si>
    <t xml:space="preserve">Crédit en demande de remboursement</t>
  </si>
  <si>
    <t xml:space="preserve">TVA à réviser</t>
  </si>
  <si>
    <t xml:space="preserve">MOHABOUBALY Férid</t>
  </si>
  <si>
    <t xml:space="preserve">MOHABOUBALY Arifmamod</t>
  </si>
  <si>
    <t xml:space="preserve">ISMAEL DANIL HOUSSEN</t>
  </si>
  <si>
    <t xml:space="preserve">ISMAEL SHAHIM</t>
  </si>
  <si>
    <t xml:space="preserve">ISMAEL YANISH</t>
  </si>
  <si>
    <t xml:space="preserve">CAISSE CARBURANT</t>
  </si>
  <si>
    <t xml:space="preserve">CAISSE USINE</t>
  </si>
  <si>
    <t xml:space="preserve">Caisse Tamatave</t>
  </si>
  <si>
    <t xml:space="preserve">Consommables informatiques</t>
  </si>
  <si>
    <t xml:space="preserve">Produits d'hygiene &amp; article ménage</t>
  </si>
  <si>
    <t xml:space="preserve">Petit outillage usine &amp; maintenance</t>
  </si>
  <si>
    <t xml:space="preserve">Fournitures d'atelier et d'usine</t>
  </si>
  <si>
    <t xml:space="preserve">VARIATION STOCKS MATIERE PREMIERE</t>
  </si>
  <si>
    <t xml:space="preserve">Variations AUTRES APPRO</t>
  </si>
  <si>
    <t xml:space="preserve">CARBURANT</t>
  </si>
  <si>
    <t xml:space="preserve">FOURNITURE D'ENTRETIEN ET PETIT EQU</t>
  </si>
  <si>
    <t xml:space="preserve">EQUIPEMENT AUTO</t>
  </si>
  <si>
    <t xml:space="preserve">Vêtements de travail</t>
  </si>
  <si>
    <t xml:space="preserve">FOURNITURES DE BUREAU</t>
  </si>
  <si>
    <t xml:space="preserve">Autres entretiens et réparations po</t>
  </si>
  <si>
    <t xml:space="preserve">ERM vehicules &amp; Moto</t>
  </si>
  <si>
    <t xml:space="preserve">Assurance Responsabilité civiles</t>
  </si>
  <si>
    <t xml:space="preserve">ASSURANCE SUR EMPRUNTS</t>
  </si>
  <si>
    <t xml:space="preserve">autres prestations</t>
  </si>
  <si>
    <t xml:space="preserve">PRESTATIONS A L'ETRANGER</t>
  </si>
  <si>
    <t xml:space="preserve">Honoraires avocat notaire huissier</t>
  </si>
  <si>
    <t xml:space="preserve">Frais envoie dossier</t>
  </si>
  <si>
    <t xml:space="preserve">Sponsoring</t>
  </si>
  <si>
    <t xml:space="preserve">Transport produits finis</t>
  </si>
  <si>
    <t xml:space="preserve">Réceptions et hebergement</t>
  </si>
  <si>
    <t xml:space="preserve">Commission s/ virement</t>
  </si>
  <si>
    <t xml:space="preserve">AGIOS</t>
  </si>
  <si>
    <t xml:space="preserve">certification- légalisation</t>
  </si>
  <si>
    <t xml:space="preserve">Mis à Pieds</t>
  </si>
  <si>
    <t xml:space="preserve">Cot Patr CNaPS</t>
  </si>
  <si>
    <t xml:space="preserve">Cot Patr OSTIE</t>
  </si>
  <si>
    <t xml:space="preserve">Cot Patr OMSI</t>
  </si>
  <si>
    <t xml:space="preserve">Cotisations Patr FMFP</t>
  </si>
  <si>
    <t xml:space="preserve">Redevences pour licences SAGE</t>
  </si>
  <si>
    <t xml:space="preserve">Interet / decouverts bancaires</t>
  </si>
  <si>
    <t xml:space="preserve">.</t>
  </si>
  <si>
    <t xml:space="preserve">DOTATIONS SUR DEPERCIATIONS STOCKS</t>
  </si>
  <si>
    <t xml:space="preserve">Ventes des produits finis</t>
  </si>
  <si>
    <t xml:space="preserve">VENTE LAFARINA</t>
  </si>
  <si>
    <t xml:space="preserve">VENTE LEPAIN</t>
  </si>
  <si>
    <t xml:space="preserve">VENTE SON DE BLE</t>
  </si>
  <si>
    <t xml:space="preserve">VENTE SON G8</t>
  </si>
  <si>
    <t xml:space="preserve">VENTE SON G9</t>
  </si>
  <si>
    <t xml:space="preserve">VENTE FARINE COMPLETE</t>
  </si>
  <si>
    <t xml:space="preserve">FARINE DE BLE DURE</t>
  </si>
  <si>
    <t xml:space="preserve">VENTE SON DE BLE ALIMENTAIRE</t>
  </si>
  <si>
    <t xml:space="preserve">Variations stocks produits finis</t>
  </si>
  <si>
    <t xml:space="preserve">Refacturation des diverses charges</t>
  </si>
  <si>
    <t xml:space="preserve">PRODCUCTION IMMOBILISEE</t>
  </si>
  <si>
    <t xml:space="preserve">RAN crediteur</t>
  </si>
  <si>
    <t xml:space="preserve">DETTE COURT TERME RABOBANK</t>
  </si>
  <si>
    <t xml:space="preserve">Amts constructions</t>
  </si>
  <si>
    <t xml:space="preserve">Effets … recevoir BNI</t>
  </si>
  <si>
    <t xml:space="preserve">CAISSE LABO</t>
  </si>
  <si>
    <t xml:space="preserve">Equipements</t>
  </si>
  <si>
    <t xml:space="preserve">Jirama eau1elec</t>
  </si>
  <si>
    <t xml:space="preserve">Commission sur plus haut decouvert</t>
  </si>
  <si>
    <t xml:space="preserve">Cong‚s payes</t>
  </si>
  <si>
    <t xml:space="preserve">Ecart</t>
  </si>
  <si>
    <t xml:space="preserve">Revente matiŠres premiŠres</t>
  </si>
  <si>
    <t xml:space="preserve">Divers Xts financiers</t>
  </si>
  <si>
    <t xml:space="preserve">REPRISE SUR DEPRECIATIONS STOCK</t>
  </si>
  <si>
    <t xml:space="preserve">EF CONSO</t>
  </si>
  <si>
    <t xml:space="preserve">CAPITAL SOCIAL</t>
  </si>
  <si>
    <t xml:space="preserve">REPPORT </t>
  </si>
  <si>
    <t xml:space="preserve">RESULTAT EN INSTANCE</t>
  </si>
  <si>
    <t xml:space="preserve">RESULTAT EN INSTANCE D AFFECTATION</t>
  </si>
  <si>
    <t xml:space="preserve">EMPRUNT A LMT</t>
  </si>
  <si>
    <t xml:space="preserve">FRAIS DE PREMIER ETABLISSEMENT</t>
  </si>
  <si>
    <t xml:space="preserve">CONSTRUCTION</t>
  </si>
  <si>
    <t xml:space="preserve">AGENCEMENT,AMENAGEMENT BATIMENT</t>
  </si>
  <si>
    <t xml:space="preserve">MATERIET ET OUTILLAGE INDUSTRIEL</t>
  </si>
  <si>
    <t xml:space="preserve">MATERIELT ET MOBILIER DE BUREAU</t>
  </si>
  <si>
    <t xml:space="preserve">MATERIEL INFORMATIQUE &amp;DIVERS MACHI</t>
  </si>
  <si>
    <t xml:space="preserve">IMMOBILISATION EN COURS</t>
  </si>
  <si>
    <t xml:space="preserve">DEPOT ET CAUTIONNEMENT VERSE</t>
  </si>
  <si>
    <t xml:space="preserve">AMORTISSEMENT FRAIS D'ETABLISSEMENT</t>
  </si>
  <si>
    <t xml:space="preserve">AMORTISSEMENT CONSTRUCTIONS</t>
  </si>
  <si>
    <t xml:space="preserve">AMORTISSEMENT AGENCEMENT AMENAGM</t>
  </si>
  <si>
    <t xml:space="preserve">AMORTISSEMENT MAT ET OUTILLAGE</t>
  </si>
  <si>
    <t xml:space="preserve">AMORTISSEMENT GROUPE, MATERIELS</t>
  </si>
  <si>
    <t xml:space="preserve">AMORTISSEMENT MATERIEL DE TRANSPORT</t>
  </si>
  <si>
    <t xml:space="preserve">AMORTISSEMENT MOBILIER DE BUREAU</t>
  </si>
  <si>
    <t xml:space="preserve">AMORTISSEMENT MAT INFORMATIQUE</t>
  </si>
  <si>
    <t xml:space="preserve">STOCK </t>
  </si>
  <si>
    <t xml:space="preserve">STOCK PRODUIT FINI</t>
  </si>
  <si>
    <t xml:space="preserve">FOURNISSEUR D'EXPLOITATION</t>
  </si>
  <si>
    <t xml:space="preserve">FOURNISSEUR ETRANGER</t>
  </si>
  <si>
    <t xml:space="preserve">FOURNISSEUR D'IMMOBILISATION</t>
  </si>
  <si>
    <t xml:space="preserve">CLIENT</t>
  </si>
  <si>
    <t xml:space="preserve">PERSONNEL, REMUNERATIONS DUES</t>
  </si>
  <si>
    <t xml:space="preserve">SALAIRE SECURITE</t>
  </si>
  <si>
    <t xml:space="preserve">CANTINE PERSONNEL</t>
  </si>
  <si>
    <t xml:space="preserve">SALAIRE PERSONNEL EXTERNE STE</t>
  </si>
  <si>
    <t xml:space="preserve">PERSONNEL, AVANCE SUR SALAIRE</t>
  </si>
  <si>
    <t xml:space="preserve">FOND MALAGASY FORMATø PROFESSIONNEL</t>
  </si>
  <si>
    <t xml:space="preserve">ACOMPTE DE L'IMPOT SUR REVENU</t>
  </si>
  <si>
    <t xml:space="preserve">CREDIT DE TVA</t>
  </si>
  <si>
    <t xml:space="preserve">TVA DEDUCTIBLE</t>
  </si>
  <si>
    <t xml:space="preserve">TVA COLLECTEE</t>
  </si>
  <si>
    <t xml:space="preserve">IRSA</t>
  </si>
  <si>
    <t xml:space="preserve">COMPTE COURANT DES ASSOCIES</t>
  </si>
  <si>
    <t xml:space="preserve">ASSOCIES,OPERATIONS/ CAPITAL</t>
  </si>
  <si>
    <t xml:space="preserve">ASSOCIES / DIVIDENDES A PAYER</t>
  </si>
  <si>
    <t xml:space="preserve">L M O I</t>
  </si>
  <si>
    <t xml:space="preserve">ONG BOVIMA</t>
  </si>
  <si>
    <t xml:space="preserve">Charge constat‚e d'avance</t>
  </si>
  <si>
    <t xml:space="preserve">BOA</t>
  </si>
  <si>
    <t xml:space="preserve">BNI</t>
  </si>
  <si>
    <t xml:space="preserve">BNI CL SOUSS COMPTE TRT</t>
  </si>
  <si>
    <t xml:space="preserve">CAISSE</t>
  </si>
  <si>
    <t xml:space="preserve">VIREMENT INTERNE DES FONDS</t>
  </si>
  <si>
    <t xml:space="preserve">ACHAT MATIERE PREMIERE</t>
  </si>
  <si>
    <t xml:space="preserve">ACHAT PRODUIT CHMIQUE</t>
  </si>
  <si>
    <t xml:space="preserve">VARIATION DE STOCK</t>
  </si>
  <si>
    <t xml:space="preserve">ACHAT MATERIEL ET EQUIPEMENT</t>
  </si>
  <si>
    <t xml:space="preserve">ACHAT ACCESSOIRE AUTO</t>
  </si>
  <si>
    <t xml:space="preserve">ACHAT ACCESSOIRE D'INSTALLATION</t>
  </si>
  <si>
    <t xml:space="preserve">ACHAT ACCESSOIRES ENTRETIEN BOULANG</t>
  </si>
  <si>
    <t xml:space="preserve">ACHAT ACCESSOIRES ENTRETIEN GROUPE</t>
  </si>
  <si>
    <t xml:space="preserve">ACHAT ACCESSOIRES GROUPE</t>
  </si>
  <si>
    <t xml:space="preserve">HA ACCESSOIRES ENTRETIEN VOITURE</t>
  </si>
  <si>
    <t xml:space="preserve">ACHATS NON STOCKES DE MAT FOURNITU</t>
  </si>
  <si>
    <t xml:space="preserve">EAU ET ELECTRICITE</t>
  </si>
  <si>
    <t xml:space="preserve">CARBURANT,HUILE, GRAIS POUR VOITURE</t>
  </si>
  <si>
    <t xml:space="preserve">GAZ, COMBUSTIBLE.....</t>
  </si>
  <si>
    <t xml:space="preserve">HUILE, CARBURANT, GRAISSE POUR BOUL</t>
  </si>
  <si>
    <t xml:space="preserve">GAS OIL POUR GROUPE ELECTROGENE</t>
  </si>
  <si>
    <t xml:space="preserve">FOURNITURES ADMINISTRATIVES</t>
  </si>
  <si>
    <t xml:space="preserve">FRAIS DIVERS</t>
  </si>
  <si>
    <t xml:space="preserve">VISITE</t>
  </si>
  <si>
    <t xml:space="preserve">DSMI</t>
  </si>
  <si>
    <t xml:space="preserve">LOCATION D' IMMEUBLE</t>
  </si>
  <si>
    <t xml:space="preserve">LOCATION BOUTEILLE A GAZ</t>
  </si>
  <si>
    <t xml:space="preserve">LOCATø GROUPE DEPANAGE</t>
  </si>
  <si>
    <t xml:space="preserve">ENTRETIEN REPARATION MAINTENANCE</t>
  </si>
  <si>
    <t xml:space="preserve">ENTTRETIEN, REPARATION BOULANGERIE</t>
  </si>
  <si>
    <t xml:space="preserve">ENTRETIEN POSTE TRANSFO JIRAMA</t>
  </si>
  <si>
    <t xml:space="preserve">PRIME D'ASSURANCE</t>
  </si>
  <si>
    <t xml:space="preserve">ASSISTANCE REMORQUAGE</t>
  </si>
  <si>
    <t xml:space="preserve">PERSONNEL EXTERIEUR A L'ENTREPRISE</t>
  </si>
  <si>
    <t xml:space="preserve">VEHICULE GPS</t>
  </si>
  <si>
    <t xml:space="preserve">HONORAIRE TRANSITAIRE</t>
  </si>
  <si>
    <t xml:space="preserve">PRESTATION GASY NET</t>
  </si>
  <si>
    <t xml:space="preserve">HONORAIRE EXPERT COMPTABLE</t>
  </si>
  <si>
    <t xml:space="preserve">DEVELOPPEMENT LOGICIEL DE GESTION</t>
  </si>
  <si>
    <t xml:space="preserve">DOMAINE TARTINE.MG</t>
  </si>
  <si>
    <t xml:space="preserve">DEPLACEMENT, MISSION ET RECEPTION</t>
  </si>
  <si>
    <t xml:space="preserve">HEBERGEMENT, HOTELERIE</t>
  </si>
  <si>
    <t xml:space="preserve">FRAIS POSTAUX ET TELECOMMUNICATION</t>
  </si>
  <si>
    <t xml:space="preserve">INTERNET BLUELINE</t>
  </si>
  <si>
    <t xml:space="preserve">GEOLOCALISATION VEHICULE</t>
  </si>
  <si>
    <t xml:space="preserve">SERVICE BANCAIRE ET ASSIMILE</t>
  </si>
  <si>
    <t xml:space="preserve">FRAIS DE TENUE DE COMPTE</t>
  </si>
  <si>
    <t xml:space="preserve">DIVERS FRAIS ET COMMISSIONS</t>
  </si>
  <si>
    <t xml:space="preserve">FRAIS &amp; COMø DE TRANSFERT ETRANGER</t>
  </si>
  <si>
    <t xml:space="preserve">COMMISSION DE DOMICILIATION</t>
  </si>
  <si>
    <t xml:space="preserve">ABONNEMENT CARTE UNIVERSELLE</t>
  </si>
  <si>
    <t xml:space="preserve">COMMISSION TRANSIT &amp; TRANSPORT</t>
  </si>
  <si>
    <t xml:space="preserve">COTISATION VERSEE</t>
  </si>
  <si>
    <t xml:space="preserve">DROIT DE DOUANE</t>
  </si>
  <si>
    <t xml:space="preserve">SALAIRE ET APPOINTEMENT</t>
  </si>
  <si>
    <t xml:space="preserve">CHARGES PATRONALES CNaPS</t>
  </si>
  <si>
    <t xml:space="preserve">CHARGE PERSONNEL MEDICAMENTS</t>
  </si>
  <si>
    <t xml:space="preserve">CANTINE</t>
  </si>
  <si>
    <t xml:space="preserve">AUTRES CHARGES DU PERSONNEL</t>
  </si>
  <si>
    <t xml:space="preserve">DON et OEUVRE SOCIALE</t>
  </si>
  <si>
    <t xml:space="preserve">AMENDE ET PENALITE</t>
  </si>
  <si>
    <t xml:space="preserve">AUTRES CHARGES DE GESTION</t>
  </si>
  <si>
    <t xml:space="preserve">DOTATø AUX AMORTISSM &amp; PROVø</t>
  </si>
  <si>
    <t xml:space="preserve">IMPOT SUR LE REVENU</t>
  </si>
  <si>
    <t xml:space="preserve">VENTE DU PAIN</t>
  </si>
  <si>
    <t xml:space="preserve">VARIATION STOCK PRODUIT FINI</t>
  </si>
  <si>
    <t xml:space="preserve">AUTRES PRODUITS DE GESTION</t>
  </si>
  <si>
    <t xml:space="preserve">INTERETS CREDITEURS</t>
  </si>
  <si>
    <t xml:space="preserve">Emprunts LMT BNI</t>
  </si>
  <si>
    <t xml:space="preserve">Emprunt CTS BNI</t>
  </si>
  <si>
    <t xml:space="preserve">Emprunt part -1an BGFI</t>
  </si>
  <si>
    <t xml:space="preserve">Emprunt part -1an BNI</t>
  </si>
  <si>
    <t xml:space="preserve">Depots et cautionnements re</t>
  </si>
  <si>
    <t xml:space="preserve">Caution la CITY</t>
  </si>
  <si>
    <t xml:space="preserve">Intérêts courus sur emprunts</t>
  </si>
  <si>
    <t xml:space="preserve">Autres immo.incorporelles</t>
  </si>
  <si>
    <t xml:space="preserve">Batiments et constructions</t>
  </si>
  <si>
    <t xml:space="preserve">Agenc Amenag Istallation</t>
  </si>
  <si>
    <t xml:space="preserve">immo en cours</t>
  </si>
  <si>
    <t xml:space="preserve">Immo en cours Mantasoa</t>
  </si>
  <si>
    <t xml:space="preserve">Amort agencement terrain</t>
  </si>
  <si>
    <t xml:space="preserve">Amort Agenc Amenag Instal</t>
  </si>
  <si>
    <t xml:space="preserve">F/sseurs effets à payer BGFI</t>
  </si>
  <si>
    <t xml:space="preserve">Clients effets à recevoir BMOI</t>
  </si>
  <si>
    <t xml:space="preserve">FUNECHE</t>
  </si>
  <si>
    <t xml:space="preserve">IR Intermittent locaux</t>
  </si>
  <si>
    <t xml:space="preserve">TVA Intermittente étranger</t>
  </si>
  <si>
    <t xml:space="preserve">Impôts sur les résultats (IR)</t>
  </si>
  <si>
    <t xml:space="preserve">TVA coll à régulariser</t>
  </si>
  <si>
    <t xml:space="preserve">TVA /factures non parvenues</t>
  </si>
  <si>
    <t xml:space="preserve">Taxes sur le CA/ factures à établir</t>
  </si>
  <si>
    <t xml:space="preserve">IGR A PAYER</t>
  </si>
  <si>
    <t xml:space="preserve">ETAT CHARGE A PAYER</t>
  </si>
  <si>
    <t xml:space="preserve">CCT ISMAEL RICHARD</t>
  </si>
  <si>
    <t xml:space="preserve">Creances/cessions d'immo</t>
  </si>
  <si>
    <t xml:space="preserve">AIR MADAGASCAR</t>
  </si>
  <si>
    <t xml:space="preserve">DISCOI</t>
  </si>
  <si>
    <t xml:space="preserve">SIRR</t>
  </si>
  <si>
    <t xml:space="preserve">#N/A</t>
  </si>
  <si>
    <t xml:space="preserve">PRODUIT CONSTATE D'AVANCE</t>
  </si>
  <si>
    <t xml:space="preserve">Traite reçue</t>
  </si>
  <si>
    <t xml:space="preserve">BGFI 410 001 710 11-30</t>
  </si>
  <si>
    <t xml:space="preserve">Prêt Court et Moyen Terme</t>
  </si>
  <si>
    <t xml:space="preserve">Caisse La City</t>
  </si>
  <si>
    <t xml:space="preserve">Caisse Antsahavola</t>
  </si>
  <si>
    <t xml:space="preserve">Transport terrestre</t>
  </si>
  <si>
    <t xml:space="preserve">RRR O/ achats</t>
  </si>
  <si>
    <t xml:space="preserve">Enlèvement déchet la city Sotherly</t>
  </si>
  <si>
    <t xml:space="preserve">ERM DIGITAL</t>
  </si>
  <si>
    <t xml:space="preserve">ERM ANDRANOMENA</t>
  </si>
  <si>
    <t xml:space="preserve">ERM ANTSAHAVOLA</t>
  </si>
  <si>
    <t xml:space="preserve">ERM AVOANJO</t>
  </si>
  <si>
    <t xml:space="preserve">ERM LA CITY</t>
  </si>
  <si>
    <t xml:space="preserve">ENTRETIEN APPARTEMENTS LA CITY</t>
  </si>
  <si>
    <t xml:space="preserve">Personnel extérieur de l'entreprise</t>
  </si>
  <si>
    <t xml:space="preserve">Prestation ALPHA MADA</t>
  </si>
  <si>
    <t xml:space="preserve">Prestation deratisation-desinsectio</t>
  </si>
  <si>
    <t xml:space="preserve">Prestation URBAN PROPRETE</t>
  </si>
  <si>
    <t xml:space="preserve">Honoraires Huissiers</t>
  </si>
  <si>
    <t xml:space="preserve">Honoraires avocat divers</t>
  </si>
  <si>
    <t xml:space="preserve">Honoraires United Malagasy</t>
  </si>
  <si>
    <t xml:space="preserve">Frais de tenu de compte</t>
  </si>
  <si>
    <t xml:space="preserve">Temporaire</t>
  </si>
  <si>
    <t xml:space="preserve">Cotisations Patronale CNaPS</t>
  </si>
  <si>
    <t xml:space="preserve">Cotisations Patronale OSTIE</t>
  </si>
  <si>
    <t xml:space="preserve">Cotisations Patronale FUNECHE</t>
  </si>
  <si>
    <t xml:space="preserve">Autres charges non deductibles</t>
  </si>
  <si>
    <t xml:space="preserve">Intéret bancaires/ emprunts</t>
  </si>
  <si>
    <t xml:space="preserve">Dot amort. immob incorporelles</t>
  </si>
  <si>
    <t xml:space="preserve">prestation de services</t>
  </si>
  <si>
    <t xml:space="preserve">Location la CITY</t>
  </si>
  <si>
    <t xml:space="preserve">Refacturation charges communes</t>
  </si>
  <si>
    <t xml:space="preserve">Refactur charges communes la city</t>
  </si>
  <si>
    <t xml:space="preserve">Locations diverses</t>
  </si>
  <si>
    <t xml:space="preserve">Charges la CITY</t>
  </si>
  <si>
    <t xml:space="preserve">Charges communes la CITY</t>
  </si>
  <si>
    <t xml:space="preserve">REFACTURATION CONSOM JIRAMA</t>
  </si>
  <si>
    <t xml:space="preserve">Immo en cours City 3000</t>
  </si>
  <si>
    <t xml:space="preserve">PERSONNEL-CONGES PAYES</t>
  </si>
  <si>
    <t xml:space="preserve">ORGANISME SOCIAUX/charge a</t>
  </si>
  <si>
    <t xml:space="preserve">Débiteurs crediteurs divers Refac</t>
  </si>
  <si>
    <t xml:space="preserve">INVISO PRÊT</t>
  </si>
  <si>
    <t xml:space="preserve">ND/Réfacturaion à établir</t>
  </si>
  <si>
    <t xml:space="preserve">Chqs emis-BNI</t>
  </si>
  <si>
    <t xml:space="preserve">CAISSE DEPENSES</t>
  </si>
  <si>
    <t xml:space="preserve">Locations matériels</t>
  </si>
  <si>
    <t xml:space="preserve">Geolocalisation</t>
  </si>
  <si>
    <t xml:space="preserve">RRRO/ autres sces extérieurs</t>
  </si>
  <si>
    <t xml:space="preserve">Procedures dans certains cas</t>
  </si>
  <si>
    <t xml:space="preserve">CA sur le Marché public</t>
  </si>
  <si>
    <t xml:space="preserve">N°COMPTE</t>
  </si>
  <si>
    <t xml:space="preserve">LIBELLE</t>
  </si>
  <si>
    <t xml:space="preserve">RAN (Solde débiteur)</t>
  </si>
  <si>
    <t xml:space="preserve">Résultat - perte</t>
  </si>
  <si>
    <t xml:space="preserve">Emprunt BFV_Part plus d'un an</t>
  </si>
  <si>
    <t xml:space="preserve">Emprunt BFV-Part moins d'un an</t>
  </si>
  <si>
    <t xml:space="preserve">Depots et cautionnements reçus</t>
  </si>
  <si>
    <t xml:space="preserve">Immo en cours Analamahitsy</t>
  </si>
  <si>
    <t xml:space="preserve">Immo en cours Alarobia</t>
  </si>
  <si>
    <t xml:space="preserve">Immo en cours Tamatave</t>
  </si>
  <si>
    <t xml:space="preserve">Immo en cours Ford Dauphin</t>
  </si>
  <si>
    <t xml:space="preserve">Immo en cours RéhabilitatioMantasoa</t>
  </si>
  <si>
    <t xml:space="preserve">Immo en cours Mahitsy</t>
  </si>
  <si>
    <t xml:space="preserve">Immo en cours-villa MSI Ivandry</t>
  </si>
  <si>
    <t xml:space="preserve">Amort Agenc Amenag installation</t>
  </si>
  <si>
    <t xml:space="preserve">Amort Materiel&amp;mobilier de logement</t>
  </si>
  <si>
    <t xml:space="preserve">Fournisseurs Locaux</t>
  </si>
  <si>
    <t xml:space="preserve">Fournisseurs ‚trangers</t>
  </si>
  <si>
    <t xml:space="preserve">F/sseurs effets … payer BMOI</t>
  </si>
  <si>
    <t xml:space="preserve">Fournisseurs d'immobilisations</t>
  </si>
  <si>
    <t xml:space="preserve">Avances et acomptes fournisseurs</t>
  </si>
  <si>
    <t xml:space="preserve">Frns ‚trangers: avances&amp;acpt</t>
  </si>
  <si>
    <t xml:space="preserve">Clients</t>
  </si>
  <si>
    <t xml:space="preserve">Produit non encore facturé</t>
  </si>
  <si>
    <t xml:space="preserve">Cong‚s pay‚s provision</t>
  </si>
  <si>
    <t xml:space="preserve">Charges soc. s/Cong‚s … payer</t>
  </si>
  <si>
    <t xml:space="preserve">Etat à payer: IR</t>
  </si>
  <si>
    <t xml:space="preserve">TVA Sur facture à établir</t>
  </si>
  <si>
    <t xml:space="preserve">C/C des Associés</t>
  </si>
  <si>
    <t xml:space="preserve">C/C DANIL ISMAEL</t>
  </si>
  <si>
    <t xml:space="preserve">C/C SHERALY MINAZE</t>
  </si>
  <si>
    <t xml:space="preserve">C/C ISMAEL SHAIMA</t>
  </si>
  <si>
    <t xml:space="preserve">C/C ISMAEL YANISH</t>
  </si>
  <si>
    <t xml:space="preserve">RCM PRET</t>
  </si>
  <si>
    <t xml:space="preserve">IDM REFACTURATION</t>
  </si>
  <si>
    <t xml:space="preserve">INVISO REFACTURATION</t>
  </si>
  <si>
    <t xml:space="preserve">Produits constat‚s d'avance</t>
  </si>
  <si>
    <t xml:space="preserve">ChŠques emis</t>
  </si>
  <si>
    <t xml:space="preserve">Banque BFV Ariary   </t>
  </si>
  <si>
    <t xml:space="preserve">Int‚rˆts courus   </t>
  </si>
  <si>
    <t xml:space="preserve">Caisse La city</t>
  </si>
  <si>
    <t xml:space="preserve">CAISSE DEPENSE</t>
  </si>
  <si>
    <t xml:space="preserve">Petit outillage immobilier</t>
  </si>
  <si>
    <t xml:space="preserve">Carburant chaudiŠre     </t>
  </si>
  <si>
    <t xml:space="preserve">Produits d'hygiene et m‚nages </t>
  </si>
  <si>
    <t xml:space="preserve">Fournitures informatiques     </t>
  </si>
  <si>
    <t xml:space="preserve">Achats matiŠres et fournitures</t>
  </si>
  <si>
    <t xml:space="preserve">Locations immobilières     </t>
  </si>
  <si>
    <t xml:space="preserve">Locations     </t>
  </si>
  <si>
    <t xml:space="preserve">Locations mobiliŠres     </t>
  </si>
  <si>
    <t xml:space="preserve">ERM Alarobia</t>
  </si>
  <si>
    <t xml:space="preserve">ERM Antsahavola</t>
  </si>
  <si>
    <t xml:space="preserve">ERM Ambohibao</t>
  </si>
  <si>
    <t xml:space="preserve">Entretien et r‚parations     </t>
  </si>
  <si>
    <t xml:space="preserve">ERM Analamahitsy</t>
  </si>
  <si>
    <t xml:space="preserve">ERM vehicules     </t>
  </si>
  <si>
    <t xml:space="preserve">Maintenance     </t>
  </si>
  <si>
    <t xml:space="preserve">Assurances flottes auto     </t>
  </si>
  <si>
    <t xml:space="preserve">Assurances multirisques     </t>
  </si>
  <si>
    <t xml:space="preserve">Autres polices d'assurances   </t>
  </si>
  <si>
    <t xml:space="preserve">Divers     </t>
  </si>
  <si>
    <t xml:space="preserve">Journaux     </t>
  </si>
  <si>
    <t xml:space="preserve">Personnel d‚tach‚     </t>
  </si>
  <si>
    <t xml:space="preserve">Honoraires     </t>
  </si>
  <si>
    <t xml:space="preserve">Honoraire commissaire aux cpt </t>
  </si>
  <si>
    <t xml:space="preserve">Publicit‚, relations publiques</t>
  </si>
  <si>
    <t xml:space="preserve">Insertions publicitaires m‚dia</t>
  </si>
  <si>
    <t xml:space="preserve">Support publicitaires     </t>
  </si>
  <si>
    <t xml:space="preserve">Foires &amp; expositions     </t>
  </si>
  <si>
    <t xml:space="preserve">Transport du bien</t>
  </si>
  <si>
    <t xml:space="preserve">D‚placements, missions, r‚cept</t>
  </si>
  <si>
    <t xml:space="preserve">Mission et déplacement     </t>
  </si>
  <si>
    <t xml:space="preserve">Per Diem tourn‚es     </t>
  </si>
  <si>
    <t xml:space="preserve">R‚ceptions     </t>
  </si>
  <si>
    <t xml:space="preserve">Mission: Hergement , hotel    </t>
  </si>
  <si>
    <t xml:space="preserve">Repas Direction</t>
  </si>
  <si>
    <t xml:space="preserve">Télévideosurveillance</t>
  </si>
  <si>
    <t xml:space="preserve">Frais de télécommunications</t>
  </si>
  <si>
    <t xml:space="preserve">Telephone mobile     </t>
  </si>
  <si>
    <t xml:space="preserve">Internet     </t>
  </si>
  <si>
    <t xml:space="preserve">Commissions de domiciliation  </t>
  </si>
  <si>
    <t xml:space="preserve">CI transfert change     </t>
  </si>
  <si>
    <t xml:space="preserve">Commission de mouvement     </t>
  </si>
  <si>
    <t xml:space="preserve">Commissions abonnement Net    </t>
  </si>
  <si>
    <t xml:space="preserve">Commission impay‚s     </t>
  </si>
  <si>
    <t xml:space="preserve">Autres taxes     </t>
  </si>
  <si>
    <t xml:space="preserve">TVA non récupérable     </t>
  </si>
  <si>
    <t xml:space="preserve">IS Intermittent</t>
  </si>
  <si>
    <t xml:space="preserve">Congés payes     </t>
  </si>
  <si>
    <t xml:space="preserve">Prov cong‚s pay‚s     </t>
  </si>
  <si>
    <t xml:space="preserve">Cotisation FMFP</t>
  </si>
  <si>
    <t xml:space="preserve">Organisme charges … pay‚s     </t>
  </si>
  <si>
    <t xml:space="preserve">Frais m‚dicaux     </t>
  </si>
  <si>
    <t xml:space="preserve">Dons &amp; liberalités     </t>
  </si>
  <si>
    <t xml:space="preserve">Autres charges de gestion courantes</t>
  </si>
  <si>
    <t xml:space="preserve">Charges non déductibles     </t>
  </si>
  <si>
    <t xml:space="preserve">Charges d'intérêts</t>
  </si>
  <si>
    <t xml:space="preserve">Int‚ret bancaires / emprunts  </t>
  </si>
  <si>
    <t xml:space="preserve">Pertes de change     </t>
  </si>
  <si>
    <t xml:space="preserve">Imp“t sur les march‚s publiics</t>
  </si>
  <si>
    <t xml:space="preserve">Location terrain AMCHO</t>
  </si>
  <si>
    <t xml:space="preserve">Refacturation des charges</t>
  </si>
  <si>
    <t xml:space="preserve">Ventes de matiŠres premiŠres</t>
  </si>
  <si>
    <t xml:space="preserve">RESULTAT NET DE L'EXERCICE PERTE</t>
  </si>
  <si>
    <t xml:space="preserve">TERRAIN</t>
  </si>
  <si>
    <t xml:space="preserve">IMMO EN COURS BYPASS</t>
  </si>
  <si>
    <t xml:space="preserve">POZZOLAN II-III</t>
  </si>
  <si>
    <t xml:space="preserve">POZZOLAN IV-V</t>
  </si>
  <si>
    <t xml:space="preserve">COLLECTIFS FOURNISSEURS</t>
  </si>
  <si>
    <t xml:space="preserve">F/SSEURS FACT À RECEVOIR</t>
  </si>
  <si>
    <t xml:space="preserve">FOURNS:ACPTE RECU</t>
  </si>
  <si>
    <t xml:space="preserve">RÉMUNÉRATIONS DUES AU PERSONNEL</t>
  </si>
  <si>
    <t xml:space="preserve">ORGANISMES-AUTRES CHARGES A PAYER</t>
  </si>
  <si>
    <t xml:space="preserve">IR IMPOTS SUR LES RESULTATS</t>
  </si>
  <si>
    <t xml:space="preserve">TVA pour l'Immobilisation </t>
  </si>
  <si>
    <t xml:space="preserve">DEBIT ET CRED DIVERS REFACTURATION</t>
  </si>
  <si>
    <t xml:space="preserve">CAISSE AMBOHIBAO</t>
  </si>
  <si>
    <t xml:space="preserve">Caisse dépense</t>
  </si>
  <si>
    <t xml:space="preserve">LOCATIONS MOBILIERS</t>
  </si>
  <si>
    <t xml:space="preserve">CI modification</t>
  </si>
  <si>
    <t xml:space="preserve">Autres charges de gestion courante</t>
  </si>
  <si>
    <t xml:space="preserve">Autres impôts sur les résultats</t>
  </si>
  <si>
    <t xml:space="preserve">Production immobilisée</t>
  </si>
  <si>
    <t xml:space="preserve">EMPRUNT BFV</t>
  </si>
  <si>
    <t xml:space="preserve">Impôts sur le résultat</t>
  </si>
  <si>
    <t xml:space="preserve">TVA sur facture à établir</t>
  </si>
  <si>
    <t xml:space="preserve">Créances intra groupe</t>
  </si>
  <si>
    <t xml:space="preserve">ABDOUL KADODIA</t>
  </si>
  <si>
    <t xml:space="preserve">Caisse Majunga</t>
  </si>
  <si>
    <t xml:space="preserve">Caisse Gasoil</t>
  </si>
  <si>
    <t xml:space="preserve">Achats études et prestation de sce</t>
  </si>
  <si>
    <t xml:space="preserve">Achats autres matières et fournitur</t>
  </si>
  <si>
    <t xml:space="preserve">Prestation Ramassage Ordures</t>
  </si>
  <si>
    <t xml:space="preserve">Abonnement Télésurveillance</t>
  </si>
  <si>
    <t xml:space="preserve">COT PATR FMFP</t>
  </si>
  <si>
    <t xml:space="preserve">Charge patronal OSTIE</t>
  </si>
  <si>
    <t xml:space="preserve">Locations Baobab city</t>
  </si>
  <si>
    <t xml:space="preserve">COMPTE</t>
  </si>
  <si>
    <t xml:space="preserve">LIBELLES</t>
  </si>
  <si>
    <t xml:space="preserve">Agencement amenagement Construction</t>
  </si>
  <si>
    <t xml:space="preserve">Installations techniques</t>
  </si>
  <si>
    <t xml:space="preserve">Parks groupes éléctrogènes</t>
  </si>
  <si>
    <t xml:space="preserve">Accessoires Groupes</t>
  </si>
  <si>
    <t xml:space="preserve">Central solaire</t>
  </si>
  <si>
    <t xml:space="preserve">Autres immo corp(materiel+o)</t>
  </si>
  <si>
    <t xml:space="preserve">GROS PIECES AUTOS </t>
  </si>
  <si>
    <t xml:space="preserve">immo en cours MAEVANTANANA</t>
  </si>
  <si>
    <t xml:space="preserve">Autres Immo en cours</t>
  </si>
  <si>
    <t xml:space="preserve">Immo en cours Central</t>
  </si>
  <si>
    <t xml:space="preserve">Immo en cours Mampikony</t>
  </si>
  <si>
    <t xml:space="preserve">Immo en cours Port Bergé</t>
  </si>
  <si>
    <t xml:space="preserve">Immo en cours Anivorano Nord</t>
  </si>
  <si>
    <t xml:space="preserve">Immo en cours Antsohihy</t>
  </si>
  <si>
    <t xml:space="preserve">Amts Aménagement terrain</t>
  </si>
  <si>
    <t xml:space="preserve">AGENCEMENT AMENAGEMENTS CONSTRUCTIO</t>
  </si>
  <si>
    <t xml:space="preserve">Amorts Packs groupes éléctrogènes</t>
  </si>
  <si>
    <t xml:space="preserve">Amorts Accessoires Groupes</t>
  </si>
  <si>
    <t xml:space="preserve">Amts Central Solaire</t>
  </si>
  <si>
    <t xml:space="preserve">AMORT INSTALL TECHNIQUE</t>
  </si>
  <si>
    <t xml:space="preserve">Autres immo corporelles</t>
  </si>
  <si>
    <t xml:space="preserve">AMORT GROS PIECES AUTOS</t>
  </si>
  <si>
    <t xml:space="preserve">Stocks flottant</t>
  </si>
  <si>
    <t xml:space="preserve">FNRS </t>
  </si>
  <si>
    <t xml:space="preserve">Frournisseur Locaux</t>
  </si>
  <si>
    <t xml:space="preserve">Fournisseur étrangers</t>
  </si>
  <si>
    <t xml:space="preserve">Clts: effets remis encaissement</t>
  </si>
  <si>
    <t xml:space="preserve">Client effet à recevoir BNI</t>
  </si>
  <si>
    <t xml:space="preserve">Clients créditeurs: acomptes </t>
  </si>
  <si>
    <t xml:space="preserve">Pret au personnel</t>
  </si>
  <si>
    <t xml:space="preserve">Personnel-congés payés</t>
  </si>
  <si>
    <t xml:space="preserve">IMPOT SUR LE RESULTAT (IR)</t>
  </si>
  <si>
    <t xml:space="preserve">TVA déductible sur revente</t>
  </si>
  <si>
    <t xml:space="preserve">TVA Intermittente deductible</t>
  </si>
  <si>
    <t xml:space="preserve">TVA SUR DD</t>
  </si>
  <si>
    <t xml:space="preserve">TVA SUR  PGN</t>
  </si>
  <si>
    <t xml:space="preserve">TVA Intermittente collectée</t>
  </si>
  <si>
    <t xml:space="preserve">CCT ISMAEL YANISH</t>
  </si>
  <si>
    <t xml:space="preserve">CCT MOHABOUBALY FERID</t>
  </si>
  <si>
    <t xml:space="preserve">CCT MOHABOUBALY ARIFMAMOD</t>
  </si>
  <si>
    <t xml:space="preserve">DIVERS APPRO CAISSE MISSIONS</t>
  </si>
  <si>
    <t xml:space="preserve">LMOI</t>
  </si>
  <si>
    <t xml:space="preserve">AGRIVET </t>
  </si>
  <si>
    <t xml:space="preserve">MDI </t>
  </si>
  <si>
    <t xml:space="preserve">AGRICORP/INVISO</t>
  </si>
  <si>
    <t xml:space="preserve">Charges Constatées d'avances</t>
  </si>
  <si>
    <t xml:space="preserve">CHEQUE EMIS</t>
  </si>
  <si>
    <t xml:space="preserve">échange chq ou traite</t>
  </si>
  <si>
    <t xml:space="preserve">SBM Ariary</t>
  </si>
  <si>
    <t xml:space="preserve">MCB Ariary</t>
  </si>
  <si>
    <t xml:space="preserve">Caisse Silo</t>
  </si>
  <si>
    <t xml:space="preserve">CAISSE ANTSOHIHY</t>
  </si>
  <si>
    <t xml:space="preserve">CAISSE MAEVATANANA</t>
  </si>
  <si>
    <t xml:space="preserve">Accréditifs</t>
  </si>
  <si>
    <t xml:space="preserve">Lubrifiants</t>
  </si>
  <si>
    <t xml:space="preserve">Pièces de rechange </t>
  </si>
  <si>
    <t xml:space="preserve">Variation stocksMat &amp; produits cons</t>
  </si>
  <si>
    <t xml:space="preserve">Variation stocks flottant</t>
  </si>
  <si>
    <t xml:space="preserve">diversesFournitures pr installation</t>
  </si>
  <si>
    <t xml:space="preserve">Fournitures d'entretien</t>
  </si>
  <si>
    <t xml:space="preserve">Achats pièces de réchange groupe</t>
  </si>
  <si>
    <t xml:space="preserve">Droit de remise &amp; interet</t>
  </si>
  <si>
    <t xml:space="preserve">Expertise PC (CEMM)</t>
  </si>
  <si>
    <t xml:space="preserve">ROC</t>
  </si>
  <si>
    <t xml:space="preserve">RRR O/ achats m/ses</t>
  </si>
  <si>
    <t xml:space="preserve">location véhicule</t>
  </si>
  <si>
    <t xml:space="preserve">location Groupe Electrogène</t>
  </si>
  <si>
    <t xml:space="preserve">Entretien et réparation Groupes</t>
  </si>
  <si>
    <t xml:space="preserve">Ramassage Ordures</t>
  </si>
  <si>
    <t xml:space="preserve">..</t>
  </si>
  <si>
    <t xml:space="preserve">Prestation pour maintenance groupe</t>
  </si>
  <si>
    <t xml:space="preserve">Rémunérations des transitaires</t>
  </si>
  <si>
    <t xml:space="preserve">CADEAUX A LA CLIENTELE</t>
  </si>
  <si>
    <t xml:space="preserve">Transport de marchandises</t>
  </si>
  <si>
    <t xml:space="preserve">Abonnement CANALSAT</t>
  </si>
  <si>
    <t xml:space="preserve">Salaires &amp; appointements dirigeants</t>
  </si>
  <si>
    <t xml:space="preserve">Charges Patronales CNaPS</t>
  </si>
  <si>
    <t xml:space="preserve">Charges Patronales OSTIE</t>
  </si>
  <si>
    <t xml:space="preserve">Autres Cotisations sociales</t>
  </si>
  <si>
    <t xml:space="preserve">Cotisations FMFP</t>
  </si>
  <si>
    <t xml:space="preserve">Moins values/cessions d'actifs</t>
  </si>
  <si>
    <t xml:space="preserve">Impôts sur les revenus</t>
  </si>
  <si>
    <t xml:space="preserve">Locations groupe</t>
  </si>
  <si>
    <t xml:space="preserve">Prestation entretien groupe</t>
  </si>
  <si>
    <t xml:space="preserve">LOCATION PANNEAU SOLAIRE</t>
  </si>
  <si>
    <t xml:space="preserve">Ventes de marchandises</t>
  </si>
  <si>
    <t xml:space="preserve">Ventes des pièces de rechange group</t>
  </si>
  <si>
    <t xml:space="preserve">PRODUCTION ENERGIE SOLAIRE</t>
  </si>
  <si>
    <t xml:space="preserve">Vente de matières consommables</t>
  </si>
  <si>
    <t xml:space="preserve">reprise amortissement</t>
  </si>
  <si>
    <t xml:space="preserve">x</t>
  </si>
  <si>
    <t xml:space="preserve">2019 2e dépôt</t>
  </si>
  <si>
    <t xml:space="preserve">RESULTAT NET DE L'EXERCICE BENEFICE</t>
  </si>
  <si>
    <t xml:space="preserve">120</t>
  </si>
  <si>
    <t xml:space="preserve">129</t>
  </si>
  <si>
    <t xml:space="preserve">EMPRUNTS BMOI</t>
  </si>
  <si>
    <t xml:space="preserve">EMPRUNT BMOI 2</t>
  </si>
  <si>
    <t xml:space="preserve">BNI LEASING</t>
  </si>
  <si>
    <t xml:space="preserve">164</t>
  </si>
  <si>
    <t xml:space="preserve">LOGICIELS INFORMATIQUES &amp; ASSIMILÉS</t>
  </si>
  <si>
    <t xml:space="preserve">AGENCEMENT AMENAGEMENT INSTALLATION</t>
  </si>
  <si>
    <t xml:space="preserve">MATÉRIELS &amp; OUTILLAGES GARAGE</t>
  </si>
  <si>
    <t xml:space="preserve">MATERIELS ET OUTILLAGES</t>
  </si>
  <si>
    <t xml:space="preserve">LEASING</t>
  </si>
  <si>
    <t xml:space="preserve">MATERIEL &amp; MOBILIER DE LOGEMENT</t>
  </si>
  <si>
    <t xml:space="preserve">AMTS MATERIELS &amp; OUTILLAGE GARAGE</t>
  </si>
  <si>
    <t xml:space="preserve">AMTS MATERIELS &amp; OUTILLAGES</t>
  </si>
  <si>
    <t xml:space="preserve">AMTS MATERIELS EN LEASING</t>
  </si>
  <si>
    <t xml:space="preserve">STOCKS PIECES DETACHES</t>
  </si>
  <si>
    <t xml:space="preserve">350</t>
  </si>
  <si>
    <t xml:space="preserve">...</t>
  </si>
  <si>
    <t xml:space="preserve">F/SSEURS EFFETS À PAYER</t>
  </si>
  <si>
    <t xml:space="preserve">F/SSEURS EFFETS · PAYER BMOI</t>
  </si>
  <si>
    <t xml:space="preserve">F/SSEURS EFFETS · PAYER BFV</t>
  </si>
  <si>
    <t xml:space="preserve">404</t>
  </si>
  <si>
    <t xml:space="preserve">FOURNISSEURS NP CLOTURES</t>
  </si>
  <si>
    <t xml:space="preserve">FRNS DEBITEURS: AVANCES ET ACOMPTES</t>
  </si>
  <si>
    <t xml:space="preserve">COLLECTIFS CLIENTS</t>
  </si>
  <si>
    <t xml:space="preserve">Client effet à recevoir BMOI</t>
  </si>
  <si>
    <t xml:space="preserve">Client effet à recevoir BFV</t>
  </si>
  <si>
    <t xml:space="preserve">Client effet à recevoir BOA</t>
  </si>
  <si>
    <t xml:space="preserve">Clients-prouduits non encore facturés</t>
  </si>
  <si>
    <t xml:space="preserve">418</t>
  </si>
  <si>
    <t xml:space="preserve">AVANCES &amp; ACOMPTES AU PERSONNEL</t>
  </si>
  <si>
    <t xml:space="preserve">AVANCES SPECIALES</t>
  </si>
  <si>
    <t xml:space="preserve">PRÊT AU PERSONNEL</t>
  </si>
  <si>
    <t xml:space="preserve">ETAT : ACOMPTES ARS</t>
  </si>
  <si>
    <t xml:space="preserve">TVA DÉDUCTIBLES</t>
  </si>
  <si>
    <t xml:space="preserve">TVA COLLECTÉES SUR LES VENTES</t>
  </si>
  <si>
    <t xml:space="preserve">TVA COLLECTEES SUR SERVICES</t>
  </si>
  <si>
    <t xml:space="preserve">TVA relatifs sur les marchés public</t>
  </si>
  <si>
    <t xml:space="preserve">TVA SUR FACTURES NON PARVENUE</t>
  </si>
  <si>
    <t xml:space="preserve">Taxe sur Marché Public</t>
  </si>
  <si>
    <t xml:space="preserve">446</t>
  </si>
  <si>
    <t xml:space="preserve">ASSOCIÉS COMPTE COURANT</t>
  </si>
  <si>
    <t xml:space="preserve">ISMAEL RICHARD</t>
  </si>
  <si>
    <t xml:space="preserve">C/C MOHABOUBALY FERID</t>
  </si>
  <si>
    <t xml:space="preserve">C/C MOHABOUBALY ARIF</t>
  </si>
  <si>
    <t xml:space="preserve">C/C MCM</t>
  </si>
  <si>
    <t xml:space="preserve">DEBITEURS &amp; CREDITEURS DIVERS</t>
  </si>
  <si>
    <t xml:space="preserve">CRÉANCES INTRA GROUPE</t>
  </si>
  <si>
    <t xml:space="preserve">SOCIETE BALLOU</t>
  </si>
  <si>
    <t xml:space="preserve">SMTP - PRET</t>
  </si>
  <si>
    <t xml:space="preserve">AGRIVAL </t>
  </si>
  <si>
    <t xml:space="preserve">SHAHIM ISMAEL</t>
  </si>
  <si>
    <t xml:space="preserve">CREDITEURS DIVERS</t>
  </si>
  <si>
    <t xml:space="preserve">IDF </t>
  </si>
  <si>
    <t xml:space="preserve">AGRIVET TAMATAVE</t>
  </si>
  <si>
    <t xml:space="preserve">UNITED MALAGASY</t>
  </si>
  <si>
    <t xml:space="preserve">KOMATSU</t>
  </si>
  <si>
    <t xml:space="preserve">CHARGES CONSTATEES D'AVANCES</t>
  </si>
  <si>
    <t xml:space="preserve">Chèque émise</t>
  </si>
  <si>
    <t xml:space="preserve">Effets, remis à l'encaissement</t>
  </si>
  <si>
    <t xml:space="preserve">Effets, remis à l'escompte</t>
  </si>
  <si>
    <t xml:space="preserve">BNI KOMATSU</t>
  </si>
  <si>
    <t xml:space="preserve">OPÉRAT° DIVERSES COMMER</t>
  </si>
  <si>
    <t xml:space="preserve">CAISSE recette IDM</t>
  </si>
  <si>
    <t xml:space="preserve">Caisse Dépense IDM</t>
  </si>
  <si>
    <t xml:space="preserve">CAISSE  dépense KOMATSU</t>
  </si>
  <si>
    <t xml:space="preserve">CAISSE AMBOHIBAO2</t>
  </si>
  <si>
    <t xml:space="preserve">Caisse Recette Komatsu</t>
  </si>
  <si>
    <t xml:space="preserve">580</t>
  </si>
  <si>
    <t xml:space="preserve">Variations stocks piŠces d‚tach‚s</t>
  </si>
  <si>
    <t xml:space="preserve">Frais de maintenance</t>
  </si>
  <si>
    <t xml:space="preserve">DROIT DE REMISE &amp; INTERET</t>
  </si>
  <si>
    <t xml:space="preserve">HONORAIRES SGS</t>
  </si>
  <si>
    <t xml:space="preserve">611</t>
  </si>
  <si>
    <t xml:space="preserve">ERM USINE</t>
  </si>
  <si>
    <t xml:space="preserve">PREPARATION VEHICULES NEUFS VPN</t>
  </si>
  <si>
    <t xml:space="preserve">PREPARATION VEHICULES OCCASION VPO</t>
  </si>
  <si>
    <t xml:space="preserve">SAV VEHICULES</t>
  </si>
  <si>
    <t xml:space="preserve">AGENT DE SÉCURITÉ </t>
  </si>
  <si>
    <t xml:space="preserve">Honoraires commissaire aux comptes</t>
  </si>
  <si>
    <t xml:space="preserve">RÉMUN.D'INTÉRMÉDIAIRES ET HONORAIRE</t>
  </si>
  <si>
    <t xml:space="preserve">Transport des biens</t>
  </si>
  <si>
    <t xml:space="preserve">Per Diem tournées CHAUFFEUR CAMUSAT</t>
  </si>
  <si>
    <t xml:space="preserve">GEOLOCALISATION</t>
  </si>
  <si>
    <t xml:space="preserve">Abonnement CANAL+</t>
  </si>
  <si>
    <t xml:space="preserve">Abonnement COMPUREWEB</t>
  </si>
  <si>
    <t xml:space="preserve">COMMISSIONS D'ENCAISSEMENT TRAITES</t>
  </si>
  <si>
    <t xml:space="preserve">COMMISSIONS D'ESCOMPTE TRAITES</t>
  </si>
  <si>
    <t xml:space="preserve">VIGNETTES &amp; TAXES SUR VEHICULES</t>
  </si>
  <si>
    <t xml:space="preserve">INTERETS SUR PAIEMENT IMPOTS</t>
  </si>
  <si>
    <t xml:space="preserve">CONGS PAYES</t>
  </si>
  <si>
    <t xml:space="preserve">Dockers</t>
  </si>
  <si>
    <t xml:space="preserve">Cotisations SMIA</t>
  </si>
  <si>
    <t xml:space="preserve">COTISATION FMFP</t>
  </si>
  <si>
    <t xml:space="preserve">PATRONAL FUNECHE</t>
  </si>
  <si>
    <t xml:space="preserve">HABILLEMENT DES PERSONNELS</t>
  </si>
  <si>
    <t xml:space="preserve">Divers Intérêts bancaires</t>
  </si>
  <si>
    <t xml:space="preserve">Intéret des emprunts PMT</t>
  </si>
  <si>
    <t xml:space="preserve">Intérêts des emprunts ASM</t>
  </si>
  <si>
    <t xml:space="preserve">ECART</t>
  </si>
  <si>
    <t xml:space="preserve">Autres impots sur le resultat</t>
  </si>
  <si>
    <t xml:space="preserve">PRESTATION ATELIER</t>
  </si>
  <si>
    <t xml:space="preserve">VENTES DE MARCHANDISES</t>
  </si>
  <si>
    <t xml:space="preserve">VENTES DE PIECES DETACHEES</t>
  </si>
  <si>
    <t xml:space="preserve">PRODUITS DES ACT.ANNEXES &amp; ACCESSOI</t>
  </si>
  <si>
    <t xml:space="preserve">RRR ACCORDÉS</t>
  </si>
  <si>
    <t xml:space="preserve">REPRISE PROVISION</t>
  </si>
  <si>
    <t xml:space="preserve">EMPRUNT BOA</t>
  </si>
  <si>
    <t xml:space="preserve">EMBALLAGES A RENDRE</t>
  </si>
  <si>
    <t xml:space="preserve">Salaires temporaires</t>
  </si>
  <si>
    <t xml:space="preserve">ASSOCIE MCM</t>
  </si>
  <si>
    <t xml:space="preserve">MATERIELS EQUIPEMENTS ET TRAVAUX</t>
  </si>
  <si>
    <t xml:space="preserve">HONORAIRE COMPUREWEB</t>
  </si>
  <si>
    <t xml:space="preserve">Divers relations publiques</t>
  </si>
  <si>
    <t xml:space="preserve">Réception &amp; Visite technique</t>
  </si>
  <si>
    <t xml:space="preserve">Ventes sur marché public </t>
  </si>
  <si>
    <t xml:space="preserve">REFACTURATIONS</t>
  </si>
  <si>
    <t xml:space="preserve">Variation des stocks de produits </t>
  </si>
  <si>
    <t xml:space="preserve">N° COMPTE</t>
  </si>
  <si>
    <t xml:space="preserve">INTITULES</t>
  </si>
  <si>
    <t xml:space="preserve">Clients produits non encore facturer</t>
  </si>
  <si>
    <t xml:space="preserve">434à créer</t>
  </si>
  <si>
    <t xml:space="preserve">434à créer0</t>
  </si>
  <si>
    <t xml:space="preserve">TVA COLLECTÉES</t>
  </si>
  <si>
    <t xml:space="preserve">TVA relatifs aux cessions d'immobil</t>
  </si>
  <si>
    <t xml:space="preserve">ASSOCIE IDM</t>
  </si>
  <si>
    <t xml:space="preserve">CHARGES CONSTATEES D'AVANCE</t>
  </si>
  <si>
    <t xml:space="preserve">EFFET REMIS A L'ENCAISSEMENT </t>
  </si>
  <si>
    <t xml:space="preserve">Caisse Digue</t>
  </si>
  <si>
    <t xml:space="preserve">Caisse recette</t>
  </si>
  <si>
    <t xml:space="preserve">DONS &amp; LIBERALITS</t>
  </si>
  <si>
    <t xml:space="preserve">IMPOTS SUR LES REVENUS</t>
  </si>
  <si>
    <t xml:space="preserve">LOCATIONS</t>
  </si>
  <si>
    <t xml:space="preserve">REPORT A NOUVEAU</t>
  </si>
  <si>
    <t xml:space="preserve">BNI LEASING_LSB10282_ZNA 4304TBP</t>
  </si>
  <si>
    <t xml:space="preserve">BNI LEASING_LSB10283_CAMION 7T B</t>
  </si>
  <si>
    <t xml:space="preserve">BNI LEASING_LSB10284_ CAMION 3.5</t>
  </si>
  <si>
    <t xml:space="preserve">BNI LEASING_LSB10285_CAMION 3.5T</t>
  </si>
  <si>
    <t xml:space="preserve">BNI LEASING_LSB10286_ MINIBUS V2</t>
  </si>
  <si>
    <t xml:space="preserve">BNI LEASING_LSB10287_ MINIBUS V2</t>
  </si>
  <si>
    <t xml:space="preserve">BNI LEASING_LSB10288_CAMION 4T B</t>
  </si>
  <si>
    <t xml:space="preserve">BNI LEASING_LSB10289_PICK UP DOU</t>
  </si>
  <si>
    <t xml:space="preserve">BNI LEASING_LSB10290_DONG FENG V</t>
  </si>
  <si>
    <t xml:space="preserve">BNI LEASING_LSB10291_DONG FENG A</t>
  </si>
  <si>
    <t xml:space="preserve">BNI LEASING_LSB10292_DONG FENG Z</t>
  </si>
  <si>
    <t xml:space="preserve">BNI LEASING_LSB10293_DONG FENG A</t>
  </si>
  <si>
    <t xml:space="preserve">BNI LEASING_LSB10294_CAMION 3.5T</t>
  </si>
  <si>
    <t xml:space="preserve">BNI LEASING_LSB10295_DONG FENG A</t>
  </si>
  <si>
    <t xml:space="preserve">BNI LEASING_LSB10296_DONG FENG C</t>
  </si>
  <si>
    <t xml:space="preserve">AGRICORP-INVISO</t>
  </si>
  <si>
    <t xml:space="preserve">EFFET REMISE A L'ESCOMPTE</t>
  </si>
  <si>
    <t xml:space="preserve">REFACTURATION</t>
  </si>
  <si>
    <t xml:space="preserve">EF 2019 Conso</t>
  </si>
  <si>
    <t xml:space="preserve">AUTRE RESERVE</t>
  </si>
  <si>
    <t xml:space="preserve">ASM MCB</t>
  </si>
  <si>
    <t xml:space="preserve">INSTALLATION GENERAL</t>
  </si>
  <si>
    <t xml:space="preserve">MATERIEL ET MOBILIER DE MAGASIN</t>
  </si>
  <si>
    <t xml:space="preserve">STOCKS DES PIECES ET ACC MOTO</t>
  </si>
  <si>
    <t xml:space="preserve">CLIENT EFFET A RECEVOIR</t>
  </si>
  <si>
    <t xml:space="preserve">TRAITE ESCOMPTE</t>
  </si>
  <si>
    <t xml:space="preserve">Clients- produits non encore factur</t>
  </si>
  <si>
    <t xml:space="preserve">SOLDE DE TOUT COMPTE</t>
  </si>
  <si>
    <t xml:space="preserve">AUTRE CESSIONS</t>
  </si>
  <si>
    <t xml:space="preserve">AUTRES ORGNAISMES</t>
  </si>
  <si>
    <t xml:space="preserve">IR A PAYER 2019</t>
  </si>
  <si>
    <t xml:space="preserve">ARS</t>
  </si>
  <si>
    <t xml:space="preserve">IRI Locaux (ne plus utilisé)</t>
  </si>
  <si>
    <t xml:space="preserve">IRSA VERSER</t>
  </si>
  <si>
    <t xml:space="preserve">C/C PAOLO PREVE</t>
  </si>
  <si>
    <t xml:space="preserve">C/C DANIL</t>
  </si>
  <si>
    <t xml:space="preserve">C/C ID MOTORS</t>
  </si>
  <si>
    <t xml:space="preserve">CC/ ID MOTORS</t>
  </si>
  <si>
    <t xml:space="preserve">COMPTE D'APPORT PAR INCORPORATION D</t>
  </si>
  <si>
    <t xml:space="preserve">COMPTE D'APPORT EN NUMERAIRE</t>
  </si>
  <si>
    <t xml:space="preserve">SOCOLAIT </t>
  </si>
  <si>
    <t xml:space="preserve">Compte d'attente 2019</t>
  </si>
  <si>
    <t xml:space="preserve">Compte d'attente - ajustement</t>
  </si>
  <si>
    <t xml:space="preserve">compte attente rapprochement BMOI</t>
  </si>
  <si>
    <t xml:space="preserve">compte attente rapprochement BNI</t>
  </si>
  <si>
    <t xml:space="preserve">Pertes sur créances</t>
  </si>
  <si>
    <t xml:space="preserve">CHEQUE ENCAISSE VITRINE</t>
  </si>
  <si>
    <t xml:space="preserve">TRAITE REÇUE : EFFET IMPAYE</t>
  </si>
  <si>
    <t xml:space="preserve">CARTE BANCAIRE</t>
  </si>
  <si>
    <t xml:space="preserve">BMOI effets remis … l'encaissement</t>
  </si>
  <si>
    <t xml:space="preserve">BMOI EURO</t>
  </si>
  <si>
    <t xml:space="preserve">BMOI Euro</t>
  </si>
  <si>
    <t xml:space="preserve">BNI en MGA</t>
  </si>
  <si>
    <t xml:space="preserve">MCB MGA</t>
  </si>
  <si>
    <t xml:space="preserve">Effet escompté - BMOI</t>
  </si>
  <si>
    <t xml:space="preserve">Effet escompté - BNI</t>
  </si>
  <si>
    <t xml:space="preserve">Effet escompté - MCB</t>
  </si>
  <si>
    <t xml:space="preserve">Caisse en MGA</t>
  </si>
  <si>
    <t xml:space="preserve">Petite caisse</t>
  </si>
  <si>
    <t xml:space="preserve">COFFRE- Espèces</t>
  </si>
  <si>
    <t xml:space="preserve">CAISSE DEPENSES TULEAR</t>
  </si>
  <si>
    <t xml:space="preserve">CAISSE RECETTES TULEAR</t>
  </si>
  <si>
    <t xml:space="preserve">CAISSE RECETTE</t>
  </si>
  <si>
    <t xml:space="preserve">PRODUITS D'HYGIENE &amp; MÉNAGE</t>
  </si>
  <si>
    <t xml:space="preserve">Fournitures d'atelier</t>
  </si>
  <si>
    <t xml:space="preserve">Produits d'entretien</t>
  </si>
  <si>
    <t xml:space="preserve">Fourniture de bureau</t>
  </si>
  <si>
    <t xml:space="preserve">Fourniture d'atelier</t>
  </si>
  <si>
    <t xml:space="preserve">Fourniture informatique</t>
  </si>
  <si>
    <t xml:space="preserve">Fourniture téléphonique</t>
  </si>
  <si>
    <t xml:space="preserve">Variations stocks pièces détachés</t>
  </si>
  <si>
    <t xml:space="preserve">Variation stocks marchandises</t>
  </si>
  <si>
    <t xml:space="preserve">Achats Matériel, équipements, trav.</t>
  </si>
  <si>
    <t xml:space="preserve">Eau, électricité‚ ...</t>
  </si>
  <si>
    <t xml:space="preserve">Carburants et lubrifiants</t>
  </si>
  <si>
    <t xml:space="preserve">Carburant Atelier pour moto client</t>
  </si>
  <si>
    <t xml:space="preserve">Pièces de rechanges</t>
  </si>
  <si>
    <t xml:space="preserve">Achats motos</t>
  </si>
  <si>
    <t xml:space="preserve">Achat VTT</t>
  </si>
  <si>
    <t xml:space="preserve">Achats piŠces &amp; accessoires motos</t>
  </si>
  <si>
    <t xml:space="preserve">ACHAT PIECES DETACHE LSM</t>
  </si>
  <si>
    <t xml:space="preserve">Achats produits d'entretien</t>
  </si>
  <si>
    <t xml:space="preserve">Achat huile moteur</t>
  </si>
  <si>
    <t xml:space="preserve">Droits et Taxes de douane</t>
  </si>
  <si>
    <t xml:space="preserve">Droit d'accise</t>
  </si>
  <si>
    <t xml:space="preserve">Prestations GasyNet PG</t>
  </si>
  <si>
    <t xml:space="preserve">Fret sur achats imports</t>
  </si>
  <si>
    <t xml:space="preserve">Honoraires transitaires</t>
  </si>
  <si>
    <t xml:space="preserve">Location alarme</t>
  </si>
  <si>
    <t xml:space="preserve">LOCATION IMMOBILIERE</t>
  </si>
  <si>
    <t xml:space="preserve">Location matériel</t>
  </si>
  <si>
    <t xml:space="preserve">Location voiture</t>
  </si>
  <si>
    <t xml:space="preserve">ERM INFORMATIues</t>
  </si>
  <si>
    <t xml:space="preserve">Entretien&amp;r‚paration batiments</t>
  </si>
  <si>
    <t xml:space="preserve">Entretien &amp; r‚paration auto</t>
  </si>
  <si>
    <t xml:space="preserve">Outillage et Entretien Atelier</t>
  </si>
  <si>
    <t xml:space="preserve">Entretien reparation client</t>
  </si>
  <si>
    <t xml:space="preserve">Entretien et reparation showroom</t>
  </si>
  <si>
    <t xml:space="preserve">D‚ratisation &amp; HygiŠne</t>
  </si>
  <si>
    <t xml:space="preserve">Assurance voiture &amp; motos</t>
  </si>
  <si>
    <t xml:space="preserve">Photocopie</t>
  </si>
  <si>
    <t xml:space="preserve">Documentation technique</t>
  </si>
  <si>
    <t xml:space="preserve">Achat journal</t>
  </si>
  <si>
    <t xml:space="preserve">COMMISSION SUR VENTE</t>
  </si>
  <si>
    <t xml:space="preserve">RÉMUNÉRATIONS DES TRANSITAIRES</t>
  </si>
  <si>
    <t xml:space="preserve">Honoraire d'expertise</t>
  </si>
  <si>
    <t xml:space="preserve">Docker et manutention</t>
  </si>
  <si>
    <t xml:space="preserve">Publicit‚, publications, relations</t>
  </si>
  <si>
    <t xml:space="preserve">Annonces et insertion</t>
  </si>
  <si>
    <t xml:space="preserve">SPONSORING COURS VC</t>
  </si>
  <si>
    <t xml:space="preserve">Catalogues et imprim‚s</t>
  </si>
  <si>
    <t xml:space="preserve">Frais de transport sur achat</t>
  </si>
  <si>
    <t xml:space="preserve">Frais de transport sur ventes</t>
  </si>
  <si>
    <t xml:space="preserve">Frais d'embarquement</t>
  </si>
  <si>
    <t xml:space="preserve">Frais de debarquement</t>
  </si>
  <si>
    <t xml:space="preserve">Transport et d‚placement</t>
  </si>
  <si>
    <t xml:space="preserve">D‚placements, missions, r‚ceptions</t>
  </si>
  <si>
    <t xml:space="preserve">Voyages et d‚placements</t>
  </si>
  <si>
    <t xml:space="preserve">Frais postaux et t‚l‚com.</t>
  </si>
  <si>
    <t xml:space="preserve">Frais courrier</t>
  </si>
  <si>
    <t xml:space="preserve">Hebergement site internet</t>
  </si>
  <si>
    <t xml:space="preserve">Frais sur effets</t>
  </si>
  <si>
    <t xml:space="preserve">Commissions bancaires</t>
  </si>
  <si>
    <t xml:space="preserve">Amende sur enregistrement</t>
  </si>
  <si>
    <t xml:space="preserve">Vignette automobile</t>
  </si>
  <si>
    <t xml:space="preserve">Droit sur panneau publicitaire</t>
  </si>
  <si>
    <t xml:space="preserve">Droit d'enregistrement acte</t>
  </si>
  <si>
    <t xml:space="preserve">Droit d'immatriculation</t>
  </si>
  <si>
    <t xml:space="preserve">Droit de parking</t>
  </si>
  <si>
    <t xml:space="preserve">L‚galisation signature</t>
  </si>
  <si>
    <t xml:space="preserve">R‚ception &amp; visite technique</t>
  </si>
  <si>
    <t xml:space="preserve">CNAPS COTI FMFP</t>
  </si>
  <si>
    <t xml:space="preserve">Int‚rˆts bancaires sur escompte</t>
  </si>
  <si>
    <t xml:space="preserve">Int‚rˆts debiteurs</t>
  </si>
  <si>
    <t xml:space="preserve">Imp“t sur les b‚n‚fices IBS</t>
  </si>
  <si>
    <t xml:space="preserve">Main d'oeuvre de r‚paration</t>
  </si>
  <si>
    <t xml:space="preserve">Ventes locations motos</t>
  </si>
  <si>
    <t xml:space="preserve">FACTURE A ETABLIR</t>
  </si>
  <si>
    <t xml:space="preserve">SUBVENTIONS D EQUIPEMENTS</t>
  </si>
  <si>
    <t xml:space="preserve">SUBVENTION PSI</t>
  </si>
  <si>
    <t xml:space="preserve">EMPRUNTS BNI + 1 an</t>
  </si>
  <si>
    <t xml:space="preserve">EMPRUNTS BNI - 1 an</t>
  </si>
  <si>
    <t xml:space="preserve">EMPRUNT IFC</t>
  </si>
  <si>
    <t xml:space="preserve">STOCKS CARBURANTS &amp; LUBRIFIANTS</t>
  </si>
  <si>
    <t xml:space="preserve">STOCKS MATERIAUX ET DIVERS</t>
  </si>
  <si>
    <t xml:space="preserve">F/SSEURS CHEQUE A DECAISSER BFV</t>
  </si>
  <si>
    <t xml:space="preserve">F/SSEURS CHEQUE A DECAISSER BNI</t>
  </si>
  <si>
    <t xml:space="preserve">IR impôts sur les résultats</t>
  </si>
  <si>
    <t xml:space="preserve">IR INTERMITTENT LOCAUX</t>
  </si>
  <si>
    <t xml:space="preserve">IR INTERMITTENT ETRANGER</t>
  </si>
  <si>
    <t xml:space="preserve">DEBITEURS CREDITEURS DIVERS/REFAC</t>
  </si>
  <si>
    <t xml:space="preserve">EUROPAINTS DEBITEUR</t>
  </si>
  <si>
    <t xml:space="preserve">DIVERS PRODUITS A RECEVOIR</t>
  </si>
  <si>
    <t xml:space="preserve">PMT A DECAISSER</t>
  </si>
  <si>
    <t xml:space="preserve">BNI Euro</t>
  </si>
  <si>
    <t xml:space="preserve">BNI $</t>
  </si>
  <si>
    <t xml:space="preserve">MVOLA</t>
  </si>
  <si>
    <t xml:space="preserve">Caisse Fort Dauphin</t>
  </si>
  <si>
    <t xml:space="preserve">CARBURANTS</t>
  </si>
  <si>
    <t xml:space="preserve">LUBRIFIANT</t>
  </si>
  <si>
    <t xml:space="preserve">Achat combustibles</t>
  </si>
  <si>
    <t xml:space="preserve">Loyer</t>
  </si>
  <si>
    <t xml:space="preserve">HONORAIRES DES CONSULTANTS</t>
  </si>
  <si>
    <t xml:space="preserve">HEBERGEMENT, HOTEL, REPAS</t>
  </si>
  <si>
    <t xml:space="preserve">ABONNEMENT CANAL PLUS</t>
  </si>
  <si>
    <t xml:space="preserve">Certification et Légalisation</t>
  </si>
  <si>
    <t xml:space="preserve">COTISATION PATRONALE FUNHECE</t>
  </si>
  <si>
    <t xml:space="preserve">COTISATION PATRONALE FMFP</t>
  </si>
  <si>
    <t xml:space="preserve">IFC FEES</t>
  </si>
  <si>
    <t xml:space="preserve">Autres Interêts sur emprunts </t>
  </si>
  <si>
    <t xml:space="preserve">PRODUCTION IMMOBILISEE</t>
  </si>
  <si>
    <t xml:space="preserve">IMMO EN COURS CONSTR - Abattoir</t>
  </si>
  <si>
    <t xml:space="preserve">IMMO EN COURS CONSTR - Refrigeratin</t>
  </si>
  <si>
    <t xml:space="preserve">IMMO EN COURS CONSTR - Water Tanks</t>
  </si>
  <si>
    <t xml:space="preserve">DIVERSES CHARGES A PAYER</t>
  </si>
  <si>
    <t xml:space="preserve">Location Groupe Eléctrogène</t>
  </si>
  <si>
    <t xml:space="preserve">PRESTATAIRE TEMPORAIRE</t>
  </si>
  <si>
    <t xml:space="preserve">VIGIE</t>
  </si>
  <si>
    <t xml:space="preserve">SUBVENTIONS D EXPLOITATIONS</t>
  </si>
  <si>
    <t xml:space="preserve">X</t>
  </si>
  <si>
    <t xml:space="preserve">2019 EF CONSO</t>
  </si>
  <si>
    <t xml:space="preserve">IMMO EN COURS TERRAIN</t>
  </si>
  <si>
    <t xml:space="preserve">IMMO EN COURS FEEDLOT BUILDING</t>
  </si>
  <si>
    <t xml:space="preserve">IMMO EN COURS GENERAL CONSTRUCTION</t>
  </si>
  <si>
    <t xml:space="preserve">IMMO EN COURS PELET UNITY TRANSFORM</t>
  </si>
  <si>
    <t xml:space="preserve">IMMO EN COURS FRAIS DE RECH DEV (OT</t>
  </si>
  <si>
    <t xml:space="preserve">IMMO EN COURS FRAIS RECH ET DEV :WC</t>
  </si>
  <si>
    <t xml:space="preserve">STOCKS DE MAT.1ERES &amp; FOURNITURES</t>
  </si>
  <si>
    <t xml:space="preserve">F/SSEURS CHEQUE A DECAISSER BOA</t>
  </si>
  <si>
    <t xml:space="preserve">TEMPORAIRES</t>
  </si>
  <si>
    <t xml:space="preserve">IR IMPOTS SUR LES RESULTAT</t>
  </si>
  <si>
    <t xml:space="preserve">CREANCES INTRAGROUPES</t>
  </si>
  <si>
    <t xml:space="preserve">CAISSE FORT DAUPHIN</t>
  </si>
  <si>
    <t xml:space="preserve">Matières prémières élevage</t>
  </si>
  <si>
    <t xml:space="preserve">Achats matières et four AGRI</t>
  </si>
  <si>
    <t xml:space="preserve">Achats matières et four ELEVAGE</t>
  </si>
  <si>
    <t xml:space="preserve">TVA NON RECUPERABLE</t>
  </si>
  <si>
    <t xml:space="preserve">COT PATRONALE FUNHECE</t>
  </si>
  <si>
    <t xml:space="preserve">COT PATRONALE FMFP</t>
  </si>
  <si>
    <t xml:space="preserve">Non deductible sur TVA</t>
  </si>
  <si>
    <t xml:space="preserve">Subvention d'exploitation</t>
  </si>
  <si>
    <t xml:space="preserve">NUM COMPTE</t>
  </si>
  <si>
    <t xml:space="preserve">Collectifs fournisseurs</t>
  </si>
  <si>
    <t xml:space="preserve">Banque SBM</t>
  </si>
  <si>
    <t xml:space="preserve">Frais de virement</t>
  </si>
  <si>
    <t xml:space="preserve">IR IMPOTS SUR LE RESULTAT</t>
  </si>
  <si>
    <t xml:space="preserve">ETAT: IS A PAYER</t>
  </si>
  <si>
    <t xml:space="preserve">C/C ISMAEL SHAHIM RAZA</t>
  </si>
  <si>
    <t xml:space="preserve">CRÉANCES INTRA GROUPE/AGRIVET PRÊT</t>
  </si>
  <si>
    <t xml:space="preserve">EAU &amp; LECTRICIT</t>
  </si>
  <si>
    <t xml:space="preserve">Charges de copropi‚t‚</t>
  </si>
  <si>
    <t xml:space="preserve">Enregistrement</t>
  </si>
  <si>
    <t xml:space="preserve">Certification- L‚galisation</t>
  </si>
  <si>
    <t xml:space="preserve">Int‚rˆt / d‚couverts bancaires</t>
  </si>
  <si>
    <t xml:space="preserve">IS A PAYER</t>
  </si>
  <si>
    <t xml:space="preserve">Concessions &amp; droits similaire</t>
  </si>
  <si>
    <t xml:space="preserve">Agenc aménag install Batiment</t>
  </si>
  <si>
    <t xml:space="preserve">Agenc Amenag Installations</t>
  </si>
  <si>
    <t xml:space="preserve">Matériels et Mobilier de Bureau</t>
  </si>
  <si>
    <t xml:space="preserve">Mobilier</t>
  </si>
  <si>
    <t xml:space="preserve">Amort. concessions, brevets...</t>
  </si>
  <si>
    <t xml:space="preserve">Amo Agenc aménag Batiment</t>
  </si>
  <si>
    <t xml:space="preserve">Amort. Matériels et outillages</t>
  </si>
  <si>
    <t xml:space="preserve">Amts Agenc Amenag Installations</t>
  </si>
  <si>
    <t xml:space="preserve">Amorts Aut Mobiliers</t>
  </si>
  <si>
    <t xml:space="preserve">Amo Matériel&amp;mobilier de Mag</t>
  </si>
  <si>
    <t xml:space="preserve">TVA collectée sur facture à établir</t>
  </si>
  <si>
    <t xml:space="preserve">CC ISMAEL RICHARD</t>
  </si>
  <si>
    <t xml:space="preserve">Débiteurs créditeurs divers/ refact</t>
  </si>
  <si>
    <t xml:space="preserve">SHOBI MOHAMED</t>
  </si>
  <si>
    <t xml:space="preserve">TAMA IMPORT</t>
  </si>
  <si>
    <t xml:space="preserve">Banque BMOI Ar Tamatave</t>
  </si>
  <si>
    <t xml:space="preserve">Caisse centrale</t>
  </si>
  <si>
    <t xml:space="preserve">Caisse Ivandry</t>
  </si>
  <si>
    <t xml:space="preserve">Caisse Besarety</t>
  </si>
  <si>
    <t xml:space="preserve">Droit d'autorisation  importat</t>
  </si>
  <si>
    <t xml:space="preserve">Redevances</t>
  </si>
  <si>
    <t xml:space="preserve">Honoraires SGS</t>
  </si>
  <si>
    <t xml:space="preserve">Déplacements, missions, récept</t>
  </si>
  <si>
    <t xml:space="preserve">Cotisations OMSI</t>
  </si>
  <si>
    <t xml:space="preserve">RRR accordés</t>
  </si>
  <si>
    <t xml:space="preserve">Refacturations Charges</t>
  </si>
  <si>
    <t xml:space="preserve">Pdts cession actifs corporels</t>
  </si>
  <si>
    <t xml:space="preserve">Intitulé</t>
  </si>
  <si>
    <t xml:space="preserve">SUBVENTIONS D INVESTISSEMENT</t>
  </si>
  <si>
    <t xml:space="preserve">LEASING BNI</t>
  </si>
  <si>
    <t xml:space="preserve">FRAIS DE RECHERCHE &amp; DEVELOPPEMENTS</t>
  </si>
  <si>
    <t xml:space="preserve">AGENC AMENAG TERRAIN</t>
  </si>
  <si>
    <t xml:space="preserve">IMMO EN COURS AMBOHITRIMANJAKA</t>
  </si>
  <si>
    <t xml:space="preserve">PRETS</t>
  </si>
  <si>
    <t xml:space="preserve">AMTS FRAIS DE R&amp;D</t>
  </si>
  <si>
    <t xml:space="preserve">AMORT MATERIEL &amp; MOBILIER DE LOGEMENT</t>
  </si>
  <si>
    <t xml:space="preserve">FOURNISSEUR LOCAUX</t>
  </si>
  <si>
    <t xml:space="preserve">Frns débiteurs:avances et acomptes</t>
  </si>
  <si>
    <t xml:space="preserve">IR Crédit</t>
  </si>
  <si>
    <t xml:space="preserve">Débiteurs créditeurs divers Refact</t>
  </si>
  <si>
    <t xml:space="preserve">MDI</t>
  </si>
  <si>
    <t xml:space="preserve">IFC PRET/ AGRIVAL</t>
  </si>
  <si>
    <t xml:space="preserve">AGRICORP REFACTURATION</t>
  </si>
  <si>
    <t xml:space="preserve">Perte de valeur/cptes debiteur div</t>
  </si>
  <si>
    <t xml:space="preserve">Chq_clts ‚l‚veurs &amp; compensatø 401</t>
  </si>
  <si>
    <t xml:space="preserve">BNI _uro</t>
  </si>
  <si>
    <t xml:space="preserve">SBM ARIARY</t>
  </si>
  <si>
    <t xml:space="preserve">SBM DOLLAR</t>
  </si>
  <si>
    <t xml:space="preserve">Carburant pour autres utilisations</t>
  </si>
  <si>
    <t xml:space="preserve">Location des voitures</t>
  </si>
  <si>
    <t xml:space="preserve">Loyer appartement</t>
  </si>
  <si>
    <t xml:space="preserve">FOIRES -EXPOSITIONS-RELATIONS PUBLI</t>
  </si>
  <si>
    <t xml:space="preserve">Frais de transport</t>
  </si>
  <si>
    <t xml:space="preserve">Commission abonnement NET</t>
  </si>
  <si>
    <t xml:space="preserve">Certification et légalisation</t>
  </si>
  <si>
    <t xml:space="preserve">Interêt bancaire</t>
  </si>
  <si>
    <t xml:space="preserve">Productions immobilisées</t>
  </si>
  <si>
    <t xml:space="preserve">INTERETS COURUS SUR EMPRUNTS</t>
  </si>
  <si>
    <t xml:space="preserve">MATERIELS INDUSTRIELS</t>
  </si>
  <si>
    <t xml:space="preserve">AMORTS MATERIEL INDUSTRIELS</t>
  </si>
  <si>
    <t xml:space="preserve">AVANCE SPECIALE</t>
  </si>
  <si>
    <t xml:space="preserve">BFV _euro</t>
  </si>
  <si>
    <t xml:space="preserve">BFV $</t>
  </si>
  <si>
    <t xml:space="preserve">COMMISSION VIREMENT</t>
  </si>
  <si>
    <t xml:space="preserve">FRAIS ABONNEMENT NET</t>
  </si>
  <si>
    <t xml:space="preserve">Variation des stocks de produits</t>
  </si>
  <si>
    <t xml:space="preserve">Agios</t>
  </si>
  <si>
    <t xml:space="preserve">VENTES DE MARCHANDISES TAXABLES</t>
  </si>
  <si>
    <t xml:space="preserve">Emprunt SBM</t>
  </si>
  <si>
    <t xml:space="preserve">Moules</t>
  </si>
  <si>
    <t xml:space="preserve">Immo en cours Moules</t>
  </si>
  <si>
    <t xml:space="preserve">Immo en cours Construction</t>
  </si>
  <si>
    <t xml:space="preserve">Immo en cours Matériels et Outillag</t>
  </si>
  <si>
    <t xml:space="preserve">Immo en cours MMB</t>
  </si>
  <si>
    <t xml:space="preserve">Amts Moules</t>
  </si>
  <si>
    <t xml:space="preserve">Stocks de MP : ingrédients</t>
  </si>
  <si>
    <t xml:space="preserve">Stocks en cours de production</t>
  </si>
  <si>
    <t xml:space="preserve">F/sseurs effets à payer SBM</t>
  </si>
  <si>
    <t xml:space="preserve">Clients créditeurs</t>
  </si>
  <si>
    <t xml:space="preserve">ETAT IMPOT ET TAXE RECOUVRABLE</t>
  </si>
  <si>
    <t xml:space="preserve">TVA demandé en remboursement</t>
  </si>
  <si>
    <t xml:space="preserve">AGRIVAL ND</t>
  </si>
  <si>
    <t xml:space="preserve">SMTP ND</t>
  </si>
  <si>
    <t xml:space="preserve">RCM ND1</t>
  </si>
  <si>
    <t xml:space="preserve">FERRIS ND1</t>
  </si>
  <si>
    <t xml:space="preserve">FRETLINE ND1</t>
  </si>
  <si>
    <t xml:space="preserve">MADECASSE</t>
  </si>
  <si>
    <t xml:space="preserve">BANQUE A REGULARISER</t>
  </si>
  <si>
    <t xml:space="preserve">PRODUIT CONSTATE D'AVANCE </t>
  </si>
  <si>
    <t xml:space="preserve">BOA $</t>
  </si>
  <si>
    <t xml:space="preserve">SBM Dollar</t>
  </si>
  <si>
    <t xml:space="preserve">SBM MCNE</t>
  </si>
  <si>
    <t xml:space="preserve">BOA MCNE</t>
  </si>
  <si>
    <t xml:space="preserve">Cocoa Butter </t>
  </si>
  <si>
    <t xml:space="preserve">Sunflower Lecithin</t>
  </si>
  <si>
    <t xml:space="preserve">Square tamper (Plastic Tub)</t>
  </si>
  <si>
    <t xml:space="preserve">Pallet</t>
  </si>
  <si>
    <t xml:space="preserve">Foil</t>
  </si>
  <si>
    <t xml:space="preserve">Matières et Outillages consommables</t>
  </si>
  <si>
    <t xml:space="preserve">Var. de stocks de MP ingrédients</t>
  </si>
  <si>
    <t xml:space="preserve">Eau &amp; électricité &amp; gaz</t>
  </si>
  <si>
    <t xml:space="preserve">Carburants Groupes Eléctrogènes</t>
  </si>
  <si>
    <t xml:space="preserve">Abonnement Logiciels</t>
  </si>
  <si>
    <t xml:space="preserve">Entretiens et réparations </t>
  </si>
  <si>
    <t xml:space="preserve">Documentation &amp; Autres divers </t>
  </si>
  <si>
    <t xml:space="preserve">Frais d'analyse </t>
  </si>
  <si>
    <t xml:space="preserve">Cantines</t>
  </si>
  <si>
    <t xml:space="preserve">Frais de Transfert via Mobile</t>
  </si>
  <si>
    <t xml:space="preserve">Impôts Synthétiques Intermittents</t>
  </si>
  <si>
    <t xml:space="preserve">Cot Patr FMFP</t>
  </si>
  <si>
    <t xml:space="preserve">Intérêts de ratard sur emprunts (p)</t>
  </si>
  <si>
    <t xml:space="preserve">Ventes à l'export</t>
  </si>
  <si>
    <t xml:space="preserve">Autres services</t>
  </si>
  <si>
    <t xml:space="preserve">Depots et cautionnements recus</t>
  </si>
  <si>
    <t xml:space="preserve">ETAT: IFPB</t>
  </si>
  <si>
    <t xml:space="preserve">DEB &amp; CRED DIVERS REFACTURATION</t>
  </si>
  <si>
    <t xml:space="preserve">ND INTRA GROUPE A RECEVOIR </t>
  </si>
  <si>
    <t xml:space="preserve">ERM AMBOHIBAO</t>
  </si>
  <si>
    <t xml:space="preserve">CHARGES COMMUNES</t>
  </si>
  <si>
    <t xml:space="preserve">#VALUE!</t>
  </si>
  <si>
    <t xml:space="preserve">Autres Impôts sur les résultats</t>
  </si>
  <si>
    <t xml:space="preserve">Impôts synthétiques</t>
  </si>
  <si>
    <t xml:space="preserve">LOGICIELS INFORMATIQUES &amp; ASSIMILS</t>
  </si>
  <si>
    <t xml:space="preserve">MATRIELS &amp; OUTILLAGES</t>
  </si>
  <si>
    <t xml:space="preserve">MATERIELS ET MOBILIERS DE BUREAU</t>
  </si>
  <si>
    <t xml:space="preserve">MATERIELS DE TRANSPORT</t>
  </si>
  <si>
    <t xml:space="preserve">MATRIELS INFORMATIQUES</t>
  </si>
  <si>
    <t xml:space="preserve">MATERIELS &amp; MOBILIERS DE LOGEMENT</t>
  </si>
  <si>
    <t xml:space="preserve">AMORTISSEMENT MATERIELS &amp; OUTILLAGE</t>
  </si>
  <si>
    <t xml:space="preserve">AMORTISSEMENT MMB</t>
  </si>
  <si>
    <t xml:space="preserve">AMORTISSEMENT MATERIEL INFORMATIQUE</t>
  </si>
  <si>
    <t xml:space="preserve">AMORTISSEMENT AGCT AMNGT INSTALL</t>
  </si>
  <si>
    <t xml:space="preserve">STOCKS FLOTTANTS DE MARCHANDISES</t>
  </si>
  <si>
    <t xml:space="preserve">FRSN FACTURES A RECEVOIR</t>
  </si>
  <si>
    <t xml:space="preserve">CLIENTS FACTURES A ETABLIR</t>
  </si>
  <si>
    <t xml:space="preserve">Clients:acompte réçu sur commande</t>
  </si>
  <si>
    <t xml:space="preserve">RMUNRATIONS DUES AU PERSONNEL</t>
  </si>
  <si>
    <t xml:space="preserve">ETAT: IRSA · PAYER</t>
  </si>
  <si>
    <t xml:space="preserve">ETAT: IFTB</t>
  </si>
  <si>
    <t xml:space="preserve">ETAT IR A PAYER</t>
  </si>
  <si>
    <t xml:space="preserve">IR INTERMITTENT</t>
  </si>
  <si>
    <t xml:space="preserve">TVA · DCAISSER</t>
  </si>
  <si>
    <t xml:space="preserve">TVA DDUCTIBLES</t>
  </si>
  <si>
    <t xml:space="preserve">TVA COLLECTES</t>
  </si>
  <si>
    <t xml:space="preserve">TVA · REGULARISER</t>
  </si>
  <si>
    <t xml:space="preserve">MCM MOTOSTORE-ND</t>
  </si>
  <si>
    <t xml:space="preserve">RYA-ND</t>
  </si>
  <si>
    <t xml:space="preserve">Ecart banque et Grande caisse</t>
  </si>
  <si>
    <t xml:space="preserve">AGRIVET -ND</t>
  </si>
  <si>
    <t xml:space="preserve">ID MOTORS-ND</t>
  </si>
  <si>
    <t xml:space="preserve">AGRICORP-ND</t>
  </si>
  <si>
    <t xml:space="preserve">SMTP-ND</t>
  </si>
  <si>
    <t xml:space="preserve">AGRIVAL-ND</t>
  </si>
  <si>
    <t xml:space="preserve">ND A RECEVOIR</t>
  </si>
  <si>
    <t xml:space="preserve">CHÔQUE · ENCAISSER</t>
  </si>
  <si>
    <t xml:space="preserve">TRAITE RE€UE</t>
  </si>
  <si>
    <t xml:space="preserve">VIREMENT RE€U</t>
  </si>
  <si>
    <t xml:space="preserve">BNI ARIARY</t>
  </si>
  <si>
    <t xml:space="preserve">BNI sous compte 1376883000216</t>
  </si>
  <si>
    <t xml:space="preserve">CAISSE TAMATAVE</t>
  </si>
  <si>
    <t xml:space="preserve">Petites caisses</t>
  </si>
  <si>
    <t xml:space="preserve">Caisse Poussin</t>
  </si>
  <si>
    <t xml:space="preserve">VARIATIONS STOCKS MARCHANDISES</t>
  </si>
  <si>
    <t xml:space="preserve">PETIT OUTILLAGE</t>
  </si>
  <si>
    <t xml:space="preserve">FRAIS DE MAINTENANCE</t>
  </si>
  <si>
    <t xml:space="preserve">FRAIS ACCESSOIRES S/ACHATS</t>
  </si>
  <si>
    <t xml:space="preserve">TAXE DE PAGE</t>
  </si>
  <si>
    <t xml:space="preserve">TAXES DE ROULAGE</t>
  </si>
  <si>
    <t xml:space="preserve">LOCATION DPâT</t>
  </si>
  <si>
    <t xml:space="preserve">AUTRES ENTRETIENS ET RPARATIONS PO</t>
  </si>
  <si>
    <t xml:space="preserve">ERM BUREAUTIQUE &amp; INFORMATIQUE</t>
  </si>
  <si>
    <t xml:space="preserve">PRIMES ASSURANCES</t>
  </si>
  <si>
    <t xml:space="preserve">GARDIENNAGE VOITURE</t>
  </si>
  <si>
    <t xml:space="preserve">DOCUMENTATIONS</t>
  </si>
  <si>
    <t xml:space="preserve">PRESTATIONS DE SERVICES</t>
  </si>
  <si>
    <t xml:space="preserve">PRESTATIONS BRINKS</t>
  </si>
  <si>
    <t xml:space="preserve">AGENT DE SCURIT</t>
  </si>
  <si>
    <t xml:space="preserve">HONORAIRES COMPTABILITE</t>
  </si>
  <si>
    <t xml:space="preserve">INSERTIONS PUBLICITAIRES MDIA</t>
  </si>
  <si>
    <t xml:space="preserve">TRANSPORTS /VENTE</t>
  </si>
  <si>
    <t xml:space="preserve">COLLATION DU PERSONNEL</t>
  </si>
  <si>
    <t xml:space="preserve">ENVOI COLIS</t>
  </si>
  <si>
    <t xml:space="preserve">FRAIS BANCAIRES</t>
  </si>
  <si>
    <t xml:space="preserve">COTISATIONS</t>
  </si>
  <si>
    <t xml:space="preserve">TAXES FONCIÔRES</t>
  </si>
  <si>
    <t xml:space="preserve">TAXE SUR PANNEAU PUBLICITAIRE</t>
  </si>
  <si>
    <t xml:space="preserve">PRORATA DEDUCT. TVA</t>
  </si>
  <si>
    <t xml:space="preserve">DROIT ENREG. ACTES</t>
  </si>
  <si>
    <t xml:space="preserve">IR /IS INTERMITTENT</t>
  </si>
  <si>
    <t xml:space="preserve">DOCKERS</t>
  </si>
  <si>
    <t xml:space="preserve">COT PATRONALE FUNHEC</t>
  </si>
  <si>
    <t xml:space="preserve">COT PATRON FMFP</t>
  </si>
  <si>
    <t xml:space="preserve">FRAIS MDICAUX</t>
  </si>
  <si>
    <t xml:space="preserve">AUTRES</t>
  </si>
  <si>
    <t xml:space="preserve">REDEVENCES LICENCES SAGE</t>
  </si>
  <si>
    <t xml:space="preserve">PENALITES ET AMENDES</t>
  </si>
  <si>
    <t xml:space="preserve">CHARGES EXCEPTIONNELLES</t>
  </si>
  <si>
    <t xml:space="preserve">AUTRES CH. GESTION COURANTE</t>
  </si>
  <si>
    <t xml:space="preserve">PERTE DE CHANGE</t>
  </si>
  <si>
    <t xml:space="preserve">DOT. AMORTISSEMENT IMM. CORP.</t>
  </si>
  <si>
    <t xml:space="preserve">VARIATION IMPOT DIFFERE</t>
  </si>
  <si>
    <t xml:space="preserve">IR IMPOT EXIGIBLE</t>
  </si>
  <si>
    <t xml:space="preserve">VENTES DES PRODUITS FINIS</t>
  </si>
  <si>
    <t xml:space="preserve">VENTES DE MARCHANDISES NON TAXABLES</t>
  </si>
  <si>
    <t xml:space="preserve">AUTRES PRODUITS DE GESTION COURANTE</t>
  </si>
  <si>
    <t xml:space="preserve">INTRETS CREDITEURS</t>
  </si>
  <si>
    <t xml:space="preserve">GAIN DE CHANGE</t>
  </si>
  <si>
    <t xml:space="preserve">RESULTAT NET DE EXERCICE PERTE</t>
  </si>
  <si>
    <t xml:space="preserve">CONCESSIONS &amp; DROITS SIMILAIRES</t>
  </si>
  <si>
    <t xml:space="preserve">INSTALLATION TECHNIQUE</t>
  </si>
  <si>
    <t xml:space="preserve">AGENCE ET AMENAGEMENT CONSTRUCTION</t>
  </si>
  <si>
    <t xml:space="preserve">MATERIEL INFORMATIQUE</t>
  </si>
  <si>
    <t xml:space="preserve">AMORT CONC BREV LICENCE</t>
  </si>
  <si>
    <t xml:space="preserve">AMTS INSTALLATION TECHNIQUE</t>
  </si>
  <si>
    <t xml:space="preserve">AMORT AMENAGT, AGENCET CONS</t>
  </si>
  <si>
    <t xml:space="preserve">AMTS MATÉRIELS &amp; OUTILLAGE</t>
  </si>
  <si>
    <t xml:space="preserve">AMT MATÉRIEL DE TRANSPORT</t>
  </si>
  <si>
    <t xml:space="preserve">STOCKS DE MAT.1ÈRES &amp; FOURNITURES</t>
  </si>
  <si>
    <t xml:space="preserve">F/SSEURS FACT NON PARVENUES</t>
  </si>
  <si>
    <t xml:space="preserve">Clt effet BFV</t>
  </si>
  <si>
    <t xml:space="preserve">avances speciales</t>
  </si>
  <si>
    <t xml:space="preserve">CNAPS, ALLOCATION FAMILIALE</t>
  </si>
  <si>
    <t xml:space="preserve">IR Intermittent</t>
  </si>
  <si>
    <t xml:space="preserve">ISMAEL DANILHOUSSEN</t>
  </si>
  <si>
    <t xml:space="preserve">BMOI €uro</t>
  </si>
  <si>
    <t xml:space="preserve">Caisse2 (Dina)</t>
  </si>
  <si>
    <t xml:space="preserve">MATIÈRES PREMIÈRES</t>
  </si>
  <si>
    <t xml:space="preserve">VARIATION STOCKS MATIERES PREMIERES</t>
  </si>
  <si>
    <t xml:space="preserve">PRODUITS D'HYGIENE ET DE MENAGE</t>
  </si>
  <si>
    <t xml:space="preserve">ASSURANCES FLOTTES AUTO</t>
  </si>
  <si>
    <t xml:space="preserve">DOCUMENTATION</t>
  </si>
  <si>
    <t xml:space="preserve">PRESTATION JARDINAGE</t>
  </si>
  <si>
    <t xml:space="preserve">HONORAIRE COMMISSAIRE AUX COMPTES</t>
  </si>
  <si>
    <t xml:space="preserve">BILLETS D'AVION</t>
  </si>
  <si>
    <t xml:space="preserve">Envoi Colis</t>
  </si>
  <si>
    <t xml:space="preserve">Commissions banques diverses</t>
  </si>
  <si>
    <t xml:space="preserve">CI TRANSFERT CHANGE</t>
  </si>
  <si>
    <t xml:space="preserve">Frais abonnement NET</t>
  </si>
  <si>
    <t xml:space="preserve">Commission sur virement</t>
  </si>
  <si>
    <t xml:space="preserve">Enregesitrement</t>
  </si>
  <si>
    <t xml:space="preserve">Cotisations Patronale CNAPS</t>
  </si>
  <si>
    <t xml:space="preserve">ORGANISMES CHARGES A PAYER</t>
  </si>
  <si>
    <t xml:space="preserve">Redevance/ cess brevet-licences</t>
  </si>
  <si>
    <t xml:space="preserve">Moins value sur cession d'actif</t>
  </si>
  <si>
    <t xml:space="preserve">CHARGES EXCEPT° DE GESTION COURANTE</t>
  </si>
  <si>
    <t xml:space="preserve">INTERET / DECOUVERTS BANCAIRES</t>
  </si>
  <si>
    <t xml:space="preserve">DOT AMORT IMMOB INCORPORELLES</t>
  </si>
  <si>
    <t xml:space="preserve">DOT AMORT IMMOB CORPORELLES</t>
  </si>
  <si>
    <t xml:space="preserve">Impots sur les resultats</t>
  </si>
  <si>
    <t xml:space="preserve">TICKETS CANTINES</t>
  </si>
  <si>
    <t xml:space="preserve">MATIERES &amp; PRODUITS CONSOMMABLES</t>
  </si>
  <si>
    <t xml:space="preserve">2019-2020</t>
  </si>
  <si>
    <t xml:space="preserve">RESULTAT EN INSTANCE D AFFECT</t>
  </si>
  <si>
    <t xml:space="preserve">Mat‚riel&amp;mobilier de Magasin  </t>
  </si>
  <si>
    <t xml:space="preserve">Amo Mat‚riel&amp;mobilier de Mag  </t>
  </si>
  <si>
    <t xml:space="preserve">Cl. AGRIVET FIANAR</t>
  </si>
  <si>
    <t xml:space="preserve">Clients cr‚diteurs : acomptes</t>
  </si>
  <si>
    <t xml:space="preserve">Dette prov. Cong‚s … payer</t>
  </si>
  <si>
    <t xml:space="preserve">Org. sociaux - charges à payer</t>
  </si>
  <si>
    <t xml:space="preserve">Crédit de TVA à reporter</t>
  </si>
  <si>
    <t xml:space="preserve">C/C MDI</t>
  </si>
  <si>
    <t xml:space="preserve">Assosciés - AGRIVET</t>
  </si>
  <si>
    <t xml:space="preserve">NOTE DE DEBIT AGRIVET</t>
  </si>
  <si>
    <t xml:space="preserve">NOTE DE DEBIT AGRIVAL</t>
  </si>
  <si>
    <t xml:space="preserve">NJARA</t>
  </si>
  <si>
    <t xml:space="preserve">NOTE DE DEBIT AGRIFARM</t>
  </si>
  <si>
    <t xml:space="preserve">NOTE DE DEBIT SMTP</t>
  </si>
  <si>
    <t xml:space="preserve">SETH</t>
  </si>
  <si>
    <t xml:space="preserve">VERS DIRECT AGRIVET</t>
  </si>
  <si>
    <t xml:space="preserve">Div. Ch. … payer/Pdts., … rec.</t>
  </si>
  <si>
    <t xml:space="preserve">Prov. dép. Autres créances</t>
  </si>
  <si>
    <t xml:space="preserve">chéque à encaisser1</t>
  </si>
  <si>
    <t xml:space="preserve">BNI Sous Compte</t>
  </si>
  <si>
    <t xml:space="preserve">Caisse Tana</t>
  </si>
  <si>
    <t xml:space="preserve">Petite caisse A/be</t>
  </si>
  <si>
    <t xml:space="preserve">Grande caisse A/be</t>
  </si>
  <si>
    <t xml:space="preserve">Variation stocks de m/ses     </t>
  </si>
  <si>
    <t xml:space="preserve">Variation stocks flottants    </t>
  </si>
  <si>
    <t xml:space="preserve">Variations stocks marchandises</t>
  </si>
  <si>
    <t xml:space="preserve">Transport sur Achat     </t>
  </si>
  <si>
    <t xml:space="preserve">ERM Usine / Magasin     </t>
  </si>
  <si>
    <t xml:space="preserve">Personnel ext‚rieur de l'e/se </t>
  </si>
  <si>
    <t xml:space="preserve">Honoraires avocat     </t>
  </si>
  <si>
    <t xml:space="preserve">T‚l‚surveillance</t>
  </si>
  <si>
    <t xml:space="preserve">syst‚me d'alarme</t>
  </si>
  <si>
    <t xml:space="preserve">Frais postaux</t>
  </si>
  <si>
    <t xml:space="preserve">Frais chŠque de banque     </t>
  </si>
  <si>
    <t xml:space="preserve">DROIT D'ENREGISTREMENT</t>
  </si>
  <si>
    <t xml:space="preserve">TVA non r‚cup‚rable     </t>
  </si>
  <si>
    <t xml:space="preserve">Primes diverses     </t>
  </si>
  <si>
    <t xml:space="preserve">OSIEF Patronale</t>
  </si>
  <si>
    <t xml:space="preserve">Pertes cr‚ances irrecouvrables</t>
  </si>
  <si>
    <t xml:space="preserve">Dotations actifs courants     </t>
  </si>
  <si>
    <t xml:space="preserve">Tickets cantine        </t>
  </si>
  <si>
    <t xml:space="preserve">Refacturation ch de personnel </t>
  </si>
  <si>
    <t xml:space="preserve">BALANCE AGRIVET FIANARANTSOA AU 31/12/20</t>
  </si>
  <si>
    <t xml:space="preserve">Matériel&amp;mobilier de Magasin</t>
  </si>
  <si>
    <t xml:space="preserve">Stock flottant</t>
  </si>
  <si>
    <t xml:space="preserve">Fourn. - RRR à obtenir</t>
  </si>
  <si>
    <t xml:space="preserve">Dette prov. Congés à payer</t>
  </si>
  <si>
    <t xml:space="preserve">Allocation familiale</t>
  </si>
  <si>
    <t xml:space="preserve">OSIEF</t>
  </si>
  <si>
    <t xml:space="preserve">REFAC AGRIVET</t>
  </si>
  <si>
    <t xml:space="preserve">URSULA</t>
  </si>
  <si>
    <t xml:space="preserve">VERS DIRECT AGRIVAL</t>
  </si>
  <si>
    <t xml:space="preserve">SAMY</t>
  </si>
  <si>
    <t xml:space="preserve">PROVISION/REFACTURATION</t>
  </si>
  <si>
    <t xml:space="preserve">Provisions sur créances douteuses</t>
  </si>
  <si>
    <t xml:space="preserve">BNI Sous compte</t>
  </si>
  <si>
    <t xml:space="preserve">Petite Caisse Fianarantsoa</t>
  </si>
  <si>
    <t xml:space="preserve">Grande Caisse Fianara</t>
  </si>
  <si>
    <t xml:space="preserve">Achats de marchandises</t>
  </si>
  <si>
    <t xml:space="preserve">AUTRE LOCATION</t>
  </si>
  <si>
    <t xml:space="preserve">Autres divers &amp; documentation </t>
  </si>
  <si>
    <t xml:space="preserve">Prestation Temporaire</t>
  </si>
  <si>
    <t xml:space="preserve">Systeme d'alarme</t>
  </si>
  <si>
    <t xml:space="preserve">DROIT d4ENREGISTREMENT</t>
  </si>
  <si>
    <t xml:space="preserve">Indemnités et avantages divers</t>
  </si>
  <si>
    <t xml:space="preserve">2018-2019</t>
  </si>
  <si>
    <t xml:space="preserve">                      -</t>
  </si>
  <si>
    <t xml:space="preserve">Avoir à recevoir fournisseur</t>
  </si>
  <si>
    <t xml:space="preserve">C/C AGRIVET</t>
  </si>
  <si>
    <t xml:space="preserve">C/C GROBLER PIETER SCHALK</t>
  </si>
  <si>
    <t xml:space="preserve">C/C VAN DER WALT PETRUS JACOBUS</t>
  </si>
  <si>
    <t xml:space="preserve">FRANCOIS</t>
  </si>
  <si>
    <t xml:space="preserve">Caisse Sakay</t>
  </si>
  <si>
    <t xml:space="preserve">Impôts sur les bénéfices </t>
  </si>
  <si>
    <t xml:space="preserve">EMPRUNTS BFV/PART PLUS D UN AN</t>
  </si>
  <si>
    <t xml:space="preserve">STOCKS EMBALLAGES</t>
  </si>
  <si>
    <t xml:space="preserve">FRNS LOCAUX DEBITEURS: AVANCES</t>
  </si>
  <si>
    <t xml:space="preserve">Tsinjo fameno</t>
  </si>
  <si>
    <t xml:space="preserve">ETAT: ACOMPTE IMPOT SYNTHETIQUE</t>
  </si>
  <si>
    <t xml:space="preserve">CREDIT IR</t>
  </si>
  <si>
    <t xml:space="preserve">TVA EN ATTENTE REMBOURSEMENT</t>
  </si>
  <si>
    <t xml:space="preserve">DEBITEUR CREDITEUR DIV/REFAC</t>
  </si>
  <si>
    <t xml:space="preserve">CRÉANCES INTRA GROUPE/PRET</t>
  </si>
  <si>
    <t xml:space="preserve">Empr à LT/BFV-part moins un an</t>
  </si>
  <si>
    <t xml:space="preserve">Caisse dépenses</t>
  </si>
  <si>
    <t xml:space="preserve">Achats matières premières locales</t>
  </si>
  <si>
    <t xml:space="preserve">VARIATION STOCKS EMBALLAGES</t>
  </si>
  <si>
    <t xml:space="preserve">COMMISION S/ INCIDENT DE FONCTION</t>
  </si>
  <si>
    <t xml:space="preserve">IS/IR A PAYER</t>
  </si>
  <si>
    <t xml:space="preserve">AMTS MAT ET OUTILLAGES</t>
  </si>
  <si>
    <t xml:space="preserve">TVA déductible</t>
  </si>
  <si>
    <t xml:space="preserve">CAISSE ATTENTE ACQUITTEMENT </t>
  </si>
  <si>
    <t xml:space="preserve">TRAITE RECU</t>
  </si>
  <si>
    <t xml:space="preserve">Caisse création</t>
  </si>
  <si>
    <t xml:space="preserve">DIVERS FOURNITURES</t>
  </si>
  <si>
    <t xml:space="preserve">LOCATION ENGIN</t>
  </si>
  <si>
    <t xml:space="preserve">ASSURANCE MOTO</t>
  </si>
  <si>
    <t xml:space="preserve">BILLET D'AVION</t>
  </si>
  <si>
    <t xml:space="preserve">HABILLEMENT</t>
  </si>
  <si>
    <t xml:space="preserve">CHARGES DE GESTIONS COURANTES</t>
  </si>
  <si>
    <t xml:space="preserve">IMPOT SUR LE RESULTAT</t>
  </si>
  <si>
    <t xml:space="preserve">Fournisseurs: avances et acomptes</t>
  </si>
  <si>
    <t xml:space="preserve">BOA Ariary sous compte</t>
  </si>
  <si>
    <t xml:space="preserve">CAISSE </t>
  </si>
  <si>
    <t xml:space="preserve">BALANCE UNITED MALAGASY MEDIA au 30/06/20</t>
  </si>
  <si>
    <t xml:space="preserve">2020-2021</t>
  </si>
  <si>
    <t xml:space="preserve">28 dans EF Conso 2019</t>
  </si>
  <si>
    <t xml:space="preserve">FRNS LOCAUX</t>
  </si>
  <si>
    <t xml:space="preserve">TVA DED S/ FACTURES NON PARVENUE</t>
  </si>
  <si>
    <t xml:space="preserve">C/C AGRICO</t>
  </si>
  <si>
    <t xml:space="preserve">C/C ANDRIANARIVELO ERIC</t>
  </si>
  <si>
    <t xml:space="preserve">PRODUITS CONSTATEES D'AVANCE</t>
  </si>
  <si>
    <t xml:space="preserve">Caisse A/bao</t>
  </si>
  <si>
    <t xml:space="preserve">Caisse 2424</t>
  </si>
  <si>
    <t xml:space="preserve">Caisse Antidote</t>
  </si>
  <si>
    <t xml:space="preserve">Achats prestations de services</t>
  </si>
  <si>
    <t xml:space="preserve">Ventes Prestation de service</t>
  </si>
  <si>
    <t xml:space="preserve">TVA COL S/ FACTURES A ETABLIR</t>
  </si>
  <si>
    <t xml:space="preserve">BLAST REFAC</t>
  </si>
  <si>
    <t xml:space="preserve">467200XX</t>
  </si>
  <si>
    <t xml:space="preserve">Autres impôts su le résultat</t>
  </si>
  <si>
    <t xml:space="preserve">Engins et gros matériels</t>
  </si>
  <si>
    <t xml:space="preserve">Amts Engins</t>
  </si>
  <si>
    <t xml:space="preserve">Impot sur les BÚnefices</t>
  </si>
  <si>
    <t xml:space="preserve">IMP</t>
  </si>
  <si>
    <t xml:space="preserve">TVA sur Biens</t>
  </si>
  <si>
    <t xml:space="preserve">TVA sur Investissements</t>
  </si>
  <si>
    <t xml:space="preserve">TVA sur Services</t>
  </si>
  <si>
    <t xml:space="preserve">CCT DERRICK FERREIRA</t>
  </si>
  <si>
    <t xml:space="preserve">Intra-group</t>
  </si>
  <si>
    <t xml:space="preserve">BNI USD</t>
  </si>
  <si>
    <t xml:space="preserve">Caisse Site</t>
  </si>
  <si>
    <t xml:space="preserve">Caisse site 02</t>
  </si>
  <si>
    <t xml:space="preserve">Caisse site Maj</t>
  </si>
  <si>
    <t xml:space="preserve">Caisse SACIMEM</t>
  </si>
  <si>
    <t xml:space="preserve">Caisse Antsirabe</t>
  </si>
  <si>
    <t xml:space="preserve">Caisse WS</t>
  </si>
  <si>
    <t xml:space="preserve">Caisse JOVENA:MAHITSY</t>
  </si>
  <si>
    <t xml:space="preserve">Caisse J.anjozorobe</t>
  </si>
  <si>
    <t xml:space="preserve">Caisse GES</t>
  </si>
  <si>
    <t xml:space="preserve">Debours</t>
  </si>
  <si>
    <t xml:space="preserve">Debours sur prestations</t>
  </si>
  <si>
    <t xml:space="preserve">Locations diverses sur site</t>
  </si>
  <si>
    <t xml:space="preserve">Ouvriers locaux sur chantiers</t>
  </si>
  <si>
    <t xml:space="preserve">Achats matériels et petit equipemements</t>
  </si>
  <si>
    <t xml:space="preserve">Frêt</t>
  </si>
  <si>
    <t xml:space="preserve">Divers transit</t>
  </si>
  <si>
    <t xml:space="preserve">Surestaires</t>
  </si>
  <si>
    <t xml:space="preserve">DRI</t>
  </si>
  <si>
    <t xml:space="preserve">Taxe de péage</t>
  </si>
  <si>
    <t xml:space="preserve">Location outillages</t>
  </si>
  <si>
    <t xml:space="preserve">Location bouteilles</t>
  </si>
  <si>
    <t xml:space="preserve">ERM Informatique</t>
  </si>
  <si>
    <t xml:space="preserve">ERM Engins de chantier</t>
  </si>
  <si>
    <t xml:space="preserve">ERM outillages </t>
  </si>
  <si>
    <t xml:space="preserve">Assurances Flottes</t>
  </si>
  <si>
    <t xml:space="preserve">Assurances bris de machines</t>
  </si>
  <si>
    <t xml:space="preserve">Ouvriers locaux sur Site</t>
  </si>
  <si>
    <t xml:space="preserve">Honoraires Superviseur sur site</t>
  </si>
  <si>
    <t xml:space="preserve">Abonnement divers</t>
  </si>
  <si>
    <t xml:space="preserve">Per Diem tourn�es</t>
  </si>
  <si>
    <t xml:space="preserve">Abonnement I-TRACKER</t>
  </si>
  <si>
    <t xml:space="preserve">Taxes Foncières</t>
  </si>
  <si>
    <t xml:space="preserve">Taxe sur le panneau publi.</t>
  </si>
  <si>
    <t xml:space="preserve">HS 20 PH</t>
  </si>
  <si>
    <t xml:space="preserve">Prov congÚs payÚs</t>
  </si>
  <si>
    <t xml:space="preserve">CNaPS:Formation</t>
  </si>
  <si>
    <t xml:space="preserve">Cotisations ESIA</t>
  </si>
  <si>
    <t xml:space="preserve">Autres Organismes sanitaires</t>
  </si>
  <si>
    <t xml:space="preserve">Cong�s payes</t>
  </si>
  <si>
    <t xml:space="preserve">Pertes sur creances irrecouvrables</t>
  </si>
  <si>
    <t xml:space="preserve">Perte de change</t>
  </si>
  <si>
    <t xml:space="preserve">IMPOT SUR LE BENEFICE (IR)</t>
  </si>
  <si>
    <t xml:space="preserve">Autres imp�ts sur le r�sultat</t>
  </si>
  <si>
    <t xml:space="preserve">Prestation de services</t>
  </si>
  <si>
    <t xml:space="preserve">Construction</t>
  </si>
  <si>
    <t xml:space="preserve">Vente des mat�riaux de chantiers</t>
  </si>
  <si>
    <t xml:space="preserve">Locations mat�riaux de chantiers</t>
  </si>
  <si>
    <t xml:space="preserve">RRR ACCORD�S</t>
  </si>
  <si>
    <t xml:space="preserve">Cessions d'actifs</t>
  </si>
  <si>
    <t xml:space="preserve">Reprise des provisions</t>
  </si>
  <si>
    <t xml:space="preserve">RAN SOLDE DEBITEUR</t>
  </si>
  <si>
    <t xml:space="preserve">RESULTA EN INSTANCE D'AFFECTATION</t>
  </si>
  <si>
    <t xml:space="preserve">PROPRIETE ROCHE VILLARS III</t>
  </si>
  <si>
    <t xml:space="preserve">MATERIEL ET OUTILLAGE</t>
  </si>
  <si>
    <t xml:space="preserve">MOBILIER DE BUREAU</t>
  </si>
  <si>
    <t xml:space="preserve">MAT DE BUREAU ET MAT INFORMATIQUE</t>
  </si>
  <si>
    <t xml:space="preserve">APPAREIL TELEPHONIQUE</t>
  </si>
  <si>
    <t xml:space="preserve">DEPOTS ET CAUTIONNEMENTS  VERSES</t>
  </si>
  <si>
    <t xml:space="preserve">AMMORTISSEMENT BATIMENT</t>
  </si>
  <si>
    <t xml:space="preserve">AMORTISSEMENT MOBILER DE BUREAU </t>
  </si>
  <si>
    <t xml:space="preserve">AMORTISSSEMENT MAT INFORMATIQUE</t>
  </si>
  <si>
    <t xml:space="preserve">AMMORTISSEMENT APPAREIL TELEPHONIQU</t>
  </si>
  <si>
    <t xml:space="preserve">STOCK DES M/SES</t>
  </si>
  <si>
    <t xml:space="preserve">FOURNISSEURS DES BIENS ET SERVICES</t>
  </si>
  <si>
    <t xml:space="preserve">FOURNISSEURS D'IMMOBILISAT°</t>
  </si>
  <si>
    <t xml:space="preserve">AVANCE FOURNISSEURS</t>
  </si>
  <si>
    <t xml:space="preserve">CLIENTS</t>
  </si>
  <si>
    <t xml:space="preserve">AVANCE CLIENTS</t>
  </si>
  <si>
    <t xml:space="preserve">PERSONNEL,REMUNERATIONS DUES</t>
  </si>
  <si>
    <t xml:space="preserve">PERSONNEL,AVANCES ET ACOMPTES ACCOR</t>
  </si>
  <si>
    <t xml:space="preserve">PERSONNEL,AVANCE SPECIAL</t>
  </si>
  <si>
    <t xml:space="preserve">COTISATIONS CNAPS</t>
  </si>
  <si>
    <t xml:space="preserve">ALLOCATION FAMILIALE</t>
  </si>
  <si>
    <t xml:space="preserve">COTISATIONS OSTIE</t>
  </si>
  <si>
    <t xml:space="preserve">IMPOTS SUR LES REVENUS SALARIAUX</t>
  </si>
  <si>
    <t xml:space="preserve">ACOMPTES PROVISIONNELS IBS</t>
  </si>
  <si>
    <t xml:space="preserve">AIRS IMPORT</t>
  </si>
  <si>
    <t xml:space="preserve">ETAT,IMPOTS SUR LES RESULTATS</t>
  </si>
  <si>
    <t xml:space="preserve">ETAT,TVA A PAYER</t>
  </si>
  <si>
    <t xml:space="preserve">ETAT,CREDIT DE TVA</t>
  </si>
  <si>
    <t xml:space="preserve">TVA DEDUCTIBLES</t>
  </si>
  <si>
    <t xml:space="preserve">TVA DEDUCTIBLE/IMPORTATION</t>
  </si>
  <si>
    <t xml:space="preserve">TVA COLLECTEES</t>
  </si>
  <si>
    <t xml:space="preserve">ETAT,TVA A REGULARISER</t>
  </si>
  <si>
    <t xml:space="preserve">ASSOCIES COMPTES COURANTS</t>
  </si>
  <si>
    <t xml:space="preserve">CREANCES SUR CESSION D'IMMOBILISATI</t>
  </si>
  <si>
    <t xml:space="preserve">COMPTE LIAISON MT&amp;MDF</t>
  </si>
  <si>
    <t xml:space="preserve">COMPTE LIAISON MT&amp;MANAO SOA</t>
  </si>
  <si>
    <t xml:space="preserve">COMPTE LIAISON MT&amp;GENERAL GARMENT</t>
  </si>
  <si>
    <t xml:space="preserve">COMPTE DE LIAISON MT&amp;LMOI</t>
  </si>
  <si>
    <t xml:space="preserve">CHARGES CONSTATES D'AVANCE</t>
  </si>
  <si>
    <t xml:space="preserve">BANQUE BMOI</t>
  </si>
  <si>
    <t xml:space="preserve">BANQUE BFV</t>
  </si>
  <si>
    <t xml:space="preserve">BANQUE BOA</t>
  </si>
  <si>
    <t xml:space="preserve">BANQUE BNI</t>
  </si>
  <si>
    <t xml:space="preserve">BANQUE BGFI</t>
  </si>
  <si>
    <t xml:space="preserve">VIREMENT INTERNE</t>
  </si>
  <si>
    <t xml:space="preserve">ACHAT D'EMBALLAGES</t>
  </si>
  <si>
    <t xml:space="preserve">ACHAT MATERIELL INFORMATIQUE</t>
  </si>
  <si>
    <t xml:space="preserve">VARIATION DE STOCKS DE MARCHANDISES</t>
  </si>
  <si>
    <t xml:space="preserve">ACCESSOIRES AUTOS</t>
  </si>
  <si>
    <t xml:space="preserve">ACHAT MATERIAUX DE CONSTRUCTION</t>
  </si>
  <si>
    <t xml:space="preserve">COMBUSTIBLES,CARBURANTS,GAZ ET LUBR</t>
  </si>
  <si>
    <t xml:space="preserve">ACHAT FOURNITURES DE BUREAU</t>
  </si>
  <si>
    <t xml:space="preserve">ACHATS DE MARCHANDISES </t>
  </si>
  <si>
    <t xml:space="preserve">ACHATS MATERIEL DE BOULANGERIE</t>
  </si>
  <si>
    <t xml:space="preserve">ACHATS SON DE BLE</t>
  </si>
  <si>
    <t xml:space="preserve">ACHAT LA FARINA LMOI</t>
  </si>
  <si>
    <t xml:space="preserve">ACHAT LE PAIN LMOI</t>
  </si>
  <si>
    <t xml:space="preserve">ACHAT LEVURES </t>
  </si>
  <si>
    <t xml:space="preserve">ACHAT FARINE BLEU STAR</t>
  </si>
  <si>
    <t xml:space="preserve">ACHAT FARINE LE PAIN</t>
  </si>
  <si>
    <t xml:space="preserve">ACHAT SUCRE AMBILOBE</t>
  </si>
  <si>
    <t xml:space="preserve">ACHAT SUCRE BRAZIL</t>
  </si>
  <si>
    <t xml:space="preserve">ACHAT SUCRE NAMAKIA</t>
  </si>
  <si>
    <t xml:space="preserve">ACHATS FARINE CHEVAL</t>
  </si>
  <si>
    <t xml:space="preserve">ACHATS REMOULAGE</t>
  </si>
  <si>
    <t xml:space="preserve">ACHATS FARINE COMPLETE</t>
  </si>
  <si>
    <t xml:space="preserve">VISITE CONTROLE PHYTOSANITAIRE</t>
  </si>
  <si>
    <t xml:space="preserve">EXPERTISE</t>
  </si>
  <si>
    <t xml:space="preserve">CONTROLE RADIOACTIVITE</t>
  </si>
  <si>
    <t xml:space="preserve">MAGASINAGE</t>
  </si>
  <si>
    <t xml:space="preserve">PESAGE</t>
  </si>
  <si>
    <t xml:space="preserve">DROITS DE DOUANES</t>
  </si>
  <si>
    <t xml:space="preserve">DROITS DE PORT SUR MARCHANDISES</t>
  </si>
  <si>
    <t xml:space="preserve">HAD</t>
  </si>
  <si>
    <t xml:space="preserve">TAXE DE ROULAGE</t>
  </si>
  <si>
    <t xml:space="preserve">IMPORT LOGISTIC FEES</t>
  </si>
  <si>
    <t xml:space="preserve">NETTOYAGE TC</t>
  </si>
  <si>
    <t xml:space="preserve">DROITS APMF</t>
  </si>
  <si>
    <t xml:space="preserve">SHN-DISINFECTION TC</t>
  </si>
  <si>
    <t xml:space="preserve">HONORAIRES GASY NET</t>
  </si>
  <si>
    <t xml:space="preserve">PRESTATION TRANSITAIRE</t>
  </si>
  <si>
    <t xml:space="preserve">FRETS SUR DEBARQUEMENT</t>
  </si>
  <si>
    <t xml:space="preserve">TRANSPORTS ET MANUTENTIONS</t>
  </si>
  <si>
    <t xml:space="preserve">REDEVANCES FLUX MARITIMES</t>
  </si>
  <si>
    <t xml:space="preserve">AUTRES DEBOURS</t>
  </si>
  <si>
    <t xml:space="preserve">BIG/BAD</t>
  </si>
  <si>
    <t xml:space="preserve">FRAIS DE DOSSIER</t>
  </si>
  <si>
    <t xml:space="preserve">REDEVANCE ANTSINANANA</t>
  </si>
  <si>
    <t xml:space="preserve">FRAIS ACCESSOIRES D'ACHAT</t>
  </si>
  <si>
    <t xml:space="preserve">PASSAGE SCAN</t>
  </si>
  <si>
    <t xml:space="preserve">RRRO/ACHATS</t>
  </si>
  <si>
    <t xml:space="preserve">LOCATION IMMEUBLE</t>
  </si>
  <si>
    <t xml:space="preserve">ENTRETIEN,REPARATION,MAINTENANCE</t>
  </si>
  <si>
    <t xml:space="preserve">PRIMES D'ASSURANCES</t>
  </si>
  <si>
    <t xml:space="preserve">LETTRE DE TRANSPORT</t>
  </si>
  <si>
    <t xml:space="preserve">RESTITUTION TC VIDE</t>
  </si>
  <si>
    <t xml:space="preserve">HONORAIRES </t>
  </si>
  <si>
    <t xml:space="preserve">HONORAIRES AUDITEURS</t>
  </si>
  <si>
    <t xml:space="preserve">DEPLACEMENTS,MISSIONS,RECEPTIONS</t>
  </si>
  <si>
    <t xml:space="preserve">REDEVANCES TELEPHONIQUES</t>
  </si>
  <si>
    <t xml:space="preserve">SERVICES BANCAIRES ET ASSIMILES</t>
  </si>
  <si>
    <t xml:space="preserve">FRAIS &amp; COMMISSS° SUR VIR A L'ETRAN</t>
  </si>
  <si>
    <t xml:space="preserve">FRAIS DE TENUE DE COMPTE BANCAIRE</t>
  </si>
  <si>
    <t xml:space="preserve">FRAIS /ETUDE DOSSIER</t>
  </si>
  <si>
    <t xml:space="preserve">TRANSFERT BANCAIRE</t>
  </si>
  <si>
    <t xml:space="preserve">FRAIS ET COMMISSION DE VIREMENT INT</t>
  </si>
  <si>
    <t xml:space="preserve">COMMISSION DE CHANGE</t>
  </si>
  <si>
    <t xml:space="preserve">COMMISSION DE TRANSFERT</t>
  </si>
  <si>
    <t xml:space="preserve">FRAIS &amp; COMMISSION SUR EFFET</t>
  </si>
  <si>
    <t xml:space="preserve">COMMISSION DE CHEQUE IMPAYE</t>
  </si>
  <si>
    <t xml:space="preserve">COMMISSION DE CHEQUE</t>
  </si>
  <si>
    <t xml:space="preserve">CHEQUE DE BANQUE</t>
  </si>
  <si>
    <t xml:space="preserve">ABONNEMENT B WEB</t>
  </si>
  <si>
    <t xml:space="preserve">FRAIS EBANKING</t>
  </si>
  <si>
    <t xml:space="preserve">ABONNEMENT BMOINET</t>
  </si>
  <si>
    <t xml:space="preserve">ABONNEMENT BFVNET</t>
  </si>
  <si>
    <t xml:space="preserve">COTISATIONS ET DIVERS</t>
  </si>
  <si>
    <t xml:space="preserve">DROITS D'ENREGISTREMENT</t>
  </si>
  <si>
    <t xml:space="preserve">REDEVANCES TANTSINANANA</t>
  </si>
  <si>
    <t xml:space="preserve">REDEVANCES SUCRE</t>
  </si>
  <si>
    <t xml:space="preserve">SOUMISSION</t>
  </si>
  <si>
    <t xml:space="preserve">AUTRES TAXES A PAYER</t>
  </si>
  <si>
    <t xml:space="preserve">DROITS DE REFERENCEMENT</t>
  </si>
  <si>
    <t xml:space="preserve">DROITS D'ACCISE</t>
  </si>
  <si>
    <t xml:space="preserve">REMUNERATIONS DU PERSONNEL</t>
  </si>
  <si>
    <t xml:space="preserve">CHARGES PATRONALES CNAPS</t>
  </si>
  <si>
    <t xml:space="preserve">CHARGES PATRONALES FMFP</t>
  </si>
  <si>
    <t xml:space="preserve">CHARGES PATRONALES OSTIE</t>
  </si>
  <si>
    <t xml:space="preserve">AMENDES ET PENALITES</t>
  </si>
  <si>
    <t xml:space="preserve">DONS ET LIBERALITES</t>
  </si>
  <si>
    <t xml:space="preserve">AUTRES CHARGES </t>
  </si>
  <si>
    <t xml:space="preserve">INTERETS DEBITEURS</t>
  </si>
  <si>
    <t xml:space="preserve">DOTATIONS AUX AMORTISSEMENTS ET PRO</t>
  </si>
  <si>
    <t xml:space="preserve">IMPOTS SUR LES BENEFICES DES STES</t>
  </si>
  <si>
    <t xml:space="preserve">VENTES DES MARCHANDISES</t>
  </si>
  <si>
    <t xml:space="preserve">VENTES FARINE PREMIERE</t>
  </si>
  <si>
    <t xml:space="preserve">VENTES OPTIMALES/AMELIORANT LION</t>
  </si>
  <si>
    <t xml:space="preserve">VENTE FARINE BLUE STAR</t>
  </si>
  <si>
    <t xml:space="preserve">VTE FILET</t>
  </si>
  <si>
    <t xml:space="preserve">VENTES SON DE BLE</t>
  </si>
  <si>
    <t xml:space="preserve">VENTES LEVURES PANTIAMO</t>
  </si>
  <si>
    <t xml:space="preserve">VTE AMELIORANT DOST</t>
  </si>
  <si>
    <t xml:space="preserve">VTE FARINE BLEFINA</t>
  </si>
  <si>
    <t xml:space="preserve">VTE FARINE LEADER PLUS</t>
  </si>
  <si>
    <t xml:space="preserve">VTE FARINE LA FARINA LMOI</t>
  </si>
  <si>
    <t xml:space="preserve">VTE FARINE LE PAIN LMOI</t>
  </si>
  <si>
    <t xml:space="preserve">VTE FARINE COMPLETE</t>
  </si>
  <si>
    <t xml:space="preserve">VTE SUCRE  AMBILOBE</t>
  </si>
  <si>
    <t xml:space="preserve">VTE SUCRE NAMAKIA</t>
  </si>
  <si>
    <t xml:space="preserve">VTE SUCRE BRESIL</t>
  </si>
  <si>
    <t xml:space="preserve">VTE FARINE 1KG</t>
  </si>
  <si>
    <t xml:space="preserve">VTE LEVURE PACKMAYA</t>
  </si>
  <si>
    <t xml:space="preserve">VENTE FARINE  CHEVAL</t>
  </si>
  <si>
    <t xml:space="preserve">VTE ROULETTE</t>
  </si>
  <si>
    <t xml:space="preserve">VENTE PROPIONATE DE CALCIUM</t>
  </si>
  <si>
    <t xml:space="preserve">LOCATION D'IMMEUBLE</t>
  </si>
  <si>
    <t xml:space="preserve">AUTRES PRODUITS DES GEST° COURANTES</t>
  </si>
  <si>
    <t xml:space="preserve">CPT</t>
  </si>
  <si>
    <t xml:space="preserve">Reserves facultatives</t>
  </si>
  <si>
    <t xml:space="preserve">CORRECTION D'ERREUR</t>
  </si>
  <si>
    <t xml:space="preserve">Subventions d'Equipements</t>
  </si>
  <si>
    <t xml:space="preserve">IMPOTS DIFFERES ACTIF</t>
  </si>
  <si>
    <t xml:space="preserve">BNI - EMPRUNT NOUVEAU</t>
  </si>
  <si>
    <t xml:space="preserve">EMPRUNTS BFV-SG</t>
  </si>
  <si>
    <t xml:space="preserve">EMPRUNT BMOI</t>
  </si>
  <si>
    <t xml:space="preserve">EMPRTN SBM</t>
  </si>
  <si>
    <t xml:space="preserve">Emprunts SBM</t>
  </si>
  <si>
    <t xml:space="preserve">INSTALLATION ELECTRIQUE </t>
  </si>
  <si>
    <t xml:space="preserve">Amts immo incorpo</t>
  </si>
  <si>
    <t xml:space="preserve">Amortissement immobilisations corporelles</t>
  </si>
  <si>
    <t xml:space="preserve">AMORT INSTALLATION ELECTRIQUE</t>
  </si>
  <si>
    <t xml:space="preserve">AVANCES AU FOURNISSEURS</t>
  </si>
  <si>
    <t xml:space="preserve">CLIENTS MALAGASY</t>
  </si>
  <si>
    <t xml:space="preserve">Effets à recevoir</t>
  </si>
  <si>
    <t xml:space="preserve">AVCE/PRETS SCOLAIRE</t>
  </si>
  <si>
    <t xml:space="preserve">PRET AU PERSONNEL</t>
  </si>
  <si>
    <t xml:space="preserve">CNAPS- TSINJO FAMENO</t>
  </si>
  <si>
    <t xml:space="preserve">IMPOTS SUR LE REVENU</t>
  </si>
  <si>
    <t xml:space="preserve">TAXE SUR L'ENVIRONNEMENT</t>
  </si>
  <si>
    <t xml:space="preserve">C/C FERIDE MOHABOUBALY</t>
  </si>
  <si>
    <t xml:space="preserve">C/C GOULAM</t>
  </si>
  <si>
    <t xml:space="preserve">C/C MAMOD MOUSSA</t>
  </si>
  <si>
    <t xml:space="preserve">C/C SYLVIE MOUSSA</t>
  </si>
  <si>
    <t xml:space="preserve">SEM -EXPORT</t>
  </si>
  <si>
    <t xml:space="preserve">OCTET</t>
  </si>
  <si>
    <t xml:space="preserve">CHEQUES A VERSER</t>
  </si>
  <si>
    <t xml:space="preserve">BFV-SG ARIARY</t>
  </si>
  <si>
    <t xml:space="preserve">BFV USD</t>
  </si>
  <si>
    <t xml:space="preserve">SBM MGA</t>
  </si>
  <si>
    <t xml:space="preserve">SBM EP</t>
  </si>
  <si>
    <t xml:space="preserve">INTERET COURUE</t>
  </si>
  <si>
    <t xml:space="preserve">Caisse </t>
  </si>
  <si>
    <t xml:space="preserve">CAISSE TANJOMBATO</t>
  </si>
  <si>
    <t xml:space="preserve">CAISSE ATTENTE</t>
  </si>
  <si>
    <t xml:space="preserve">CHEQUE A VERSER</t>
  </si>
  <si>
    <t xml:space="preserve">MATIERES PREMIERES</t>
  </si>
  <si>
    <t xml:space="preserve">ACHATS IMPORT DE MAT 1RES</t>
  </si>
  <si>
    <t xml:space="preserve">FOURNITURES DE BUREAU stockés</t>
  </si>
  <si>
    <t xml:space="preserve">PETIT OUTILLAGE USINE &amp; MAINTENANCE</t>
  </si>
  <si>
    <t xml:space="preserve">HUILE</t>
  </si>
  <si>
    <t xml:space="preserve">COMBUSTIBLE</t>
  </si>
  <si>
    <t xml:space="preserve">Achats d'Etudes et de prestations</t>
  </si>
  <si>
    <t xml:space="preserve">GASOIL POUR MACHINE</t>
  </si>
  <si>
    <t xml:space="preserve">FOURNITURE DE BUREAU non stockés</t>
  </si>
  <si>
    <t xml:space="preserve">AUTRES FOURINTURES</t>
  </si>
  <si>
    <t xml:space="preserve">EMBARQUEMENT + DEBARQUEMENT</t>
  </si>
  <si>
    <t xml:space="preserve">GASY NET</t>
  </si>
  <si>
    <t xml:space="preserve">TAXES DE ROULAGES</t>
  </si>
  <si>
    <t xml:space="preserve">TAXE A L'IMPORTATION</t>
  </si>
  <si>
    <t xml:space="preserve">TRANSPORT SUR VENTE</t>
  </si>
  <si>
    <t xml:space="preserve">AUTRES SERVICES ET ACHATS</t>
  </si>
  <si>
    <t xml:space="preserve">LOCATIONS IMMOBILIÈRES</t>
  </si>
  <si>
    <t xml:space="preserve">AUTRE ENTRETIEN ET REPARATION PO</t>
  </si>
  <si>
    <t xml:space="preserve">ERM BUREAUTIQUES &amp; INFORMATIQUES</t>
  </si>
  <si>
    <t xml:space="preserve">ASSURANCES FLOTTE AUTO</t>
  </si>
  <si>
    <t xml:space="preserve">ASSURANCE MARITIME</t>
  </si>
  <si>
    <t xml:space="preserve">AUTRES DIVERS &amp; DOCUMENTATION</t>
  </si>
  <si>
    <t xml:space="preserve">JOURNALIERS</t>
  </si>
  <si>
    <t xml:space="preserve">REPRODUCTION ET FLASHAGE</t>
  </si>
  <si>
    <t xml:space="preserve">CONTRAT DE NETTOYAGE</t>
  </si>
  <si>
    <t xml:space="preserve">TRANSPORT COLLECTIFS DU PERSONNEL</t>
  </si>
  <si>
    <t xml:space="preserve">PARKING </t>
  </si>
  <si>
    <t xml:space="preserve">CREDIT TELEPHONIQUE</t>
  </si>
  <si>
    <t xml:space="preserve">COMMISSIONS DIVERSES</t>
  </si>
  <si>
    <t xml:space="preserve">CI TRANSFERT/CHANGE</t>
  </si>
  <si>
    <t xml:space="preserve">COMMISSION EXPORTATIONS</t>
  </si>
  <si>
    <t xml:space="preserve">CI MODIFICATION</t>
  </si>
  <si>
    <t xml:space="preserve">AUTRES  COTISATIONS</t>
  </si>
  <si>
    <t xml:space="preserve">TAXE PORTUAIRE</t>
  </si>
  <si>
    <t xml:space="preserve">DROIT D'ACCISE 10%</t>
  </si>
  <si>
    <t xml:space="preserve">AVANTAGE DIVERS</t>
  </si>
  <si>
    <t xml:space="preserve">FMFP </t>
  </si>
  <si>
    <t xml:space="preserve">MEDICAMENT</t>
  </si>
  <si>
    <t xml:space="preserve">HS NON IMPOSABLE</t>
  </si>
  <si>
    <t xml:space="preserve">OEUVRE SOCIAL</t>
  </si>
  <si>
    <t xml:space="preserve">AUTRES CHARGES NON DEDUCTIBLES</t>
  </si>
  <si>
    <t xml:space="preserve">INTERET / PRET BFV</t>
  </si>
  <si>
    <t xml:space="preserve">INTERET / ASM BNI</t>
  </si>
  <si>
    <t xml:space="preserve">INTERETS S/BNI NEW</t>
  </si>
  <si>
    <t xml:space="preserve">INTERETS S/BMOI</t>
  </si>
  <si>
    <t xml:space="preserve">INTERETS S/SBM</t>
  </si>
  <si>
    <t xml:space="preserve">INTERET / ASM BMOI</t>
  </si>
  <si>
    <t xml:space="preserve">DOTATIONS CONGES PAYES</t>
  </si>
  <si>
    <t xml:space="preserve">Ventes toiles rayes</t>
  </si>
  <si>
    <t xml:space="preserve">Ventes toiles blanc</t>
  </si>
  <si>
    <t xml:space="preserve">Sacs S.I</t>
  </si>
  <si>
    <t xml:space="preserve">Sacs AI</t>
  </si>
  <si>
    <t xml:space="preserve">BIG BAG</t>
  </si>
  <si>
    <t xml:space="preserve">SAC EXPORT</t>
  </si>
  <si>
    <t xml:space="preserve">VARIATIONS DE STOCKS PRODUITS FINIS</t>
  </si>
  <si>
    <t xml:space="preserve">REPRISE SUR PROVISIONS</t>
  </si>
  <si>
    <t xml:space="preserve">EMPRUNT MT BNI</t>
  </si>
  <si>
    <t xml:space="preserve">EMPRUNT LT BMOI</t>
  </si>
  <si>
    <t xml:space="preserve">EMPRUNT BFV MT</t>
  </si>
  <si>
    <t xml:space="preserve">PROPRIETE "ANJARAKANTO"</t>
  </si>
  <si>
    <t xml:space="preserve">PROPRIETE "APRIL"</t>
  </si>
  <si>
    <t xml:space="preserve">PROPRIETE "SABJALY ALNOOR"</t>
  </si>
  <si>
    <t xml:space="preserve">PROPRIETE "FENOSOA"</t>
  </si>
  <si>
    <t xml:space="preserve">PROPRIETE MIREILLE</t>
  </si>
  <si>
    <t xml:space="preserve">PROPIETE MAMPIADANA XVIII</t>
  </si>
  <si>
    <t xml:space="preserve">PROPRIETE FITOMBOANTSOA</t>
  </si>
  <si>
    <t xml:space="preserve">PROPRIETE ANTSAHAMARINA AMBO/NJAKA</t>
  </si>
  <si>
    <t xml:space="preserve">PROPRIETE ANALAMAHITSY</t>
  </si>
  <si>
    <t xml:space="preserve">PROPRIETE"NAMBININTSOA MALALA"</t>
  </si>
  <si>
    <t xml:space="preserve">AGENECEMENT AMENAGEMENT DE TERRAIN</t>
  </si>
  <si>
    <t xml:space="preserve">PROPRIETE"MARIE LE GRAND II"</t>
  </si>
  <si>
    <t xml:space="preserve">PROPRIETE "MAMORISOA"</t>
  </si>
  <si>
    <t xml:space="preserve">AGENCEMENT AMENAGEMENT ASSAINISSEME</t>
  </si>
  <si>
    <t xml:space="preserve">EXTENSION,AGENCEMENT,AMENAGM</t>
  </si>
  <si>
    <t xml:space="preserve">CONSTRUCTION DONG FENG</t>
  </si>
  <si>
    <t xml:space="preserve">CONTRUCTION DEPOT ARCHIVAGE BMOI</t>
  </si>
  <si>
    <t xml:space="preserve">CONSTRUCTION TARTINE</t>
  </si>
  <si>
    <t xml:space="preserve">CONSTRUCTION GALANA AMBATOLAMPY</t>
  </si>
  <si>
    <t xml:space="preserve">CONSTRUCTION GALANA MAJUNGA</t>
  </si>
  <si>
    <t xml:space="preserve">CONSTRUCTION AGRIVAL</t>
  </si>
  <si>
    <t xml:space="preserve">DEPOTS ET CAUTIONNEMENTS VERSES</t>
  </si>
  <si>
    <t xml:space="preserve">AMORTISSEMENT AGENCEMENT AMENAGM TR</t>
  </si>
  <si>
    <t xml:space="preserve">AMORTISSEMENT MARIE LE GRAND</t>
  </si>
  <si>
    <t xml:space="preserve">AMORTISSEMENT MAMORISOA</t>
  </si>
  <si>
    <t xml:space="preserve">AMORTISSEMENT CONSTRUCTION</t>
  </si>
  <si>
    <t xml:space="preserve">AMORT AGENCEMENT AMENAG CONSTR°</t>
  </si>
  <si>
    <t xml:space="preserve">AMORTISSEMENT EXTENS° AGENCM AMENAG</t>
  </si>
  <si>
    <t xml:space="preserve">AMMORTISSEMENT CONSTRUCTION DONG FE</t>
  </si>
  <si>
    <t xml:space="preserve">AMORTISSEMENT DEPOT BMOI</t>
  </si>
  <si>
    <t xml:space="preserve">AMMORTISSEMENT CONSTRUCTION TARTINE</t>
  </si>
  <si>
    <t xml:space="preserve">AMMORTISSEMENT CONSTR° GALANA AMBAT</t>
  </si>
  <si>
    <t xml:space="preserve">AMMORTISSEMENT CONSTRUCT° GALANA MA</t>
  </si>
  <si>
    <t xml:space="preserve">AMORTISSEMENT INSTALLAT° TECHNIQUE</t>
  </si>
  <si>
    <t xml:space="preserve">ETAT IMPOTS SUR LES RESULTATS</t>
  </si>
  <si>
    <t xml:space="preserve">ASSOCIE,OPERATION EN GROUPE</t>
  </si>
  <si>
    <t xml:space="preserve">COMPTE LIASON FIRST&amp;MANAO SOA</t>
  </si>
  <si>
    <t xml:space="preserve">COMPTE LIAISON F INVEST&amp;F ENERGY</t>
  </si>
  <si>
    <t xml:space="preserve">BANQUE  BNI</t>
  </si>
  <si>
    <t xml:space="preserve">BANQUE BFV SOUS COMPTE</t>
  </si>
  <si>
    <t xml:space="preserve">ACHAT PEPINNIERES</t>
  </si>
  <si>
    <t xml:space="preserve">RRRO</t>
  </si>
  <si>
    <t xml:space="preserve">LOYER IMMEUBLE</t>
  </si>
  <si>
    <t xml:space="preserve">HONORAIRE INGENIEUR TP</t>
  </si>
  <si>
    <t xml:space="preserve">HONORAIRES COMMISSAIRE AUX CPTES</t>
  </si>
  <si>
    <t xml:space="preserve">HONORAIRES ARCHITECTES</t>
  </si>
  <si>
    <t xml:space="preserve">HONORAIRES NOTAIRE</t>
  </si>
  <si>
    <t xml:space="preserve">COMMISSION DE VIREMENT INTERNE</t>
  </si>
  <si>
    <t xml:space="preserve">FRAIS CHEQUE DE BANQUE</t>
  </si>
  <si>
    <t xml:space="preserve">ABONNEMENT BFVSG NET</t>
  </si>
  <si>
    <t xml:space="preserve">CHARGES  PATRONALES OMSI</t>
  </si>
  <si>
    <t xml:space="preserve">AUTRE CHARGES DU PERSONNEL</t>
  </si>
  <si>
    <t xml:space="preserve">INTERET DEBITEUR</t>
  </si>
  <si>
    <t xml:space="preserve">CHARGES D'INTERETS</t>
  </si>
  <si>
    <t xml:space="preserve">DOTAT° AUX AMORTSSM &amp; PROV°</t>
  </si>
  <si>
    <t xml:space="preserve">LOYER BNI</t>
  </si>
  <si>
    <t xml:space="preserve">LOCATION DE TOIT</t>
  </si>
  <si>
    <t xml:space="preserve">LOCATION STATION SERVICE</t>
  </si>
  <si>
    <t xml:space="preserve">INTERET CREDITEUR</t>
  </si>
  <si>
    <t xml:space="preserve">© Sage - Sage 100cloud Comptabilité Premium 7.01</t>
  </si>
  <si>
    <t xml:space="preserve">Numéro
de
compte</t>
  </si>
  <si>
    <t xml:space="preserve">Intitulé des comptes</t>
  </si>
  <si>
    <t xml:space="preserve">2021-2020</t>
  </si>
  <si>
    <t xml:space="preserve">C/C DINARAN YUVRAJ SHARMA</t>
  </si>
  <si>
    <t xml:space="preserve">DEBITEURS &amp; CREDITEURS REFAC</t>
  </si>
  <si>
    <t xml:space="preserve">Grande caisse</t>
  </si>
  <si>
    <t xml:space="preserve">Locations Mobiliers</t>
  </si>
  <si>
    <t xml:space="preserve">Location bureau la CITY</t>
  </si>
  <si>
    <t xml:space="preserve">Location Magasin la CITY</t>
  </si>
  <si>
    <t xml:space="preserve">Location Magasin Talatamaty</t>
  </si>
  <si>
    <t xml:space="preserve">Location Magasin Pradon</t>
  </si>
  <si>
    <t xml:space="preserve">Charges locatives et charges de cop</t>
  </si>
  <si>
    <t xml:space="preserve">Autres impôts</t>
  </si>
  <si>
    <t xml:space="preserve">IRI</t>
  </si>
  <si>
    <t xml:space="preserve">TAXE DEDOUANEMENT ARTEC</t>
  </si>
  <si>
    <t xml:space="preserve">Cotisation patronal FMFP</t>
  </si>
  <si>
    <t xml:space="preserve">Clients: avoir à établir</t>
  </si>
  <si>
    <t xml:space="preserve">ND NON PARVENUS</t>
  </si>
  <si>
    <t xml:space="preserve">Caisse Shop La City</t>
  </si>
  <si>
    <t xml:space="preserve">Caisse La City HQ</t>
  </si>
  <si>
    <t xml:space="preserve">Caisse Shop Talatamaty</t>
  </si>
  <si>
    <t xml:space="preserve">Caisse Shop Pradon</t>
  </si>
  <si>
    <t xml:space="preserve">Caisse Shop Tsaralalana</t>
  </si>
  <si>
    <t xml:space="preserve">Caisse Recettes Ford  Dauphin</t>
  </si>
  <si>
    <t xml:space="preserve">Caisse Dépenses Fort Dauphin</t>
  </si>
  <si>
    <t xml:space="preserve">Caisse Shop Arkadia</t>
  </si>
  <si>
    <t xml:space="preserve">Location Boutique A29 Analakely</t>
  </si>
  <si>
    <t xml:space="preserve">Location Fort Dauphin</t>
  </si>
  <si>
    <t xml:space="preserve">Location Tsaralalana</t>
  </si>
  <si>
    <t xml:space="preserve">Télésurveillances</t>
  </si>
  <si>
    <t xml:space="preserve">INTERET SUR ASM</t>
  </si>
  <si>
    <t xml:space="preserve">Vente prestation</t>
  </si>
  <si>
    <t xml:space="preserve">Résultat groupe</t>
  </si>
  <si>
    <t xml:space="preserve">AMIP</t>
  </si>
  <si>
    <t xml:space="preserve">ISF</t>
  </si>
  <si>
    <t xml:space="preserve">CONFORTIS</t>
  </si>
  <si>
    <t xml:space="preserve">United Malagasy</t>
  </si>
  <si>
    <t xml:space="preserve">EUROPAINTS</t>
  </si>
  <si>
    <t xml:space="preserve">CSS SAKAY</t>
  </si>
  <si>
    <t xml:space="preserve">MADATRADE</t>
  </si>
  <si>
    <t xml:space="preserve">BIL30</t>
  </si>
  <si>
    <t xml:space="preserve">BIL31</t>
  </si>
  <si>
    <t xml:space="preserve">BIL32</t>
  </si>
  <si>
    <t xml:space="preserve">BIL33</t>
  </si>
  <si>
    <t xml:space="preserve">BIL34</t>
  </si>
  <si>
    <t xml:space="preserve">Resultat net de l'exercice bénéfice</t>
  </si>
  <si>
    <t xml:space="preserve">BIL37</t>
  </si>
  <si>
    <t xml:space="preserve">BIL13</t>
  </si>
  <si>
    <t xml:space="preserve">BIL36</t>
  </si>
  <si>
    <t xml:space="preserve">Emprunts BGFI</t>
  </si>
  <si>
    <t xml:space="preserve">BIL35</t>
  </si>
  <si>
    <t xml:space="preserve">Dépôts et cautionnements versés</t>
  </si>
  <si>
    <t xml:space="preserve">BIL02</t>
  </si>
  <si>
    <t xml:space="preserve">BIL01</t>
  </si>
  <si>
    <t xml:space="preserve">BIL03</t>
  </si>
  <si>
    <t xml:space="preserve">BIL07</t>
  </si>
  <si>
    <t xml:space="preserve">BIL04</t>
  </si>
  <si>
    <t xml:space="preserve">BIL05</t>
  </si>
  <si>
    <t xml:space="preserve">Centrale solaire </t>
  </si>
  <si>
    <t xml:space="preserve">BIL08</t>
  </si>
  <si>
    <t xml:space="preserve">BIL06</t>
  </si>
  <si>
    <t xml:space="preserve">BIL09</t>
  </si>
  <si>
    <t xml:space="preserve">BIL11</t>
  </si>
  <si>
    <t xml:space="preserve">BIL12</t>
  </si>
  <si>
    <t xml:space="preserve">BIL52</t>
  </si>
  <si>
    <t xml:space="preserve">BIL51</t>
  </si>
  <si>
    <t xml:space="preserve">BIL47</t>
  </si>
  <si>
    <t xml:space="preserve">BIL44</t>
  </si>
  <si>
    <t xml:space="preserve">BIL45</t>
  </si>
  <si>
    <t xml:space="preserve">BIL48</t>
  </si>
  <si>
    <t xml:space="preserve">BIL46</t>
  </si>
  <si>
    <t xml:space="preserve">BIL49</t>
  </si>
  <si>
    <t xml:space="preserve">Amt de Engins et gros matériels</t>
  </si>
  <si>
    <t xml:space="preserve">BIL14</t>
  </si>
  <si>
    <t xml:space="preserve">BIL15</t>
  </si>
  <si>
    <t xml:space="preserve">BIL16</t>
  </si>
  <si>
    <t xml:space="preserve">BIL17</t>
  </si>
  <si>
    <t xml:space="preserve">BIL53</t>
  </si>
  <si>
    <t xml:space="preserve">Perte de valeur sur stocks et encours</t>
  </si>
  <si>
    <t xml:space="preserve">BIL39</t>
  </si>
  <si>
    <t xml:space="preserve">BIL19</t>
  </si>
  <si>
    <t xml:space="preserve">Frns : avance et acomptes</t>
  </si>
  <si>
    <t xml:space="preserve">BIL18</t>
  </si>
  <si>
    <t xml:space="preserve">BIL40</t>
  </si>
  <si>
    <t xml:space="preserve">BIL41</t>
  </si>
  <si>
    <t xml:space="preserve">BIL20</t>
  </si>
  <si>
    <t xml:space="preserve">BIL42</t>
  </si>
  <si>
    <t xml:space="preserve">BIL21</t>
  </si>
  <si>
    <t xml:space="preserve">TVA à régulariser</t>
  </si>
  <si>
    <t xml:space="preserve">BIL28</t>
  </si>
  <si>
    <t xml:space="preserve">C/C ISMAEL RICHARD - C/C VAN DER WALT PETRUS JACOBUS</t>
  </si>
  <si>
    <t xml:space="preserve">IDM</t>
  </si>
  <si>
    <t xml:space="preserve">BIL23</t>
  </si>
  <si>
    <t xml:space="preserve">CMS SAKAY</t>
  </si>
  <si>
    <t xml:space="preserve">AGRIVETAM PRET</t>
  </si>
  <si>
    <t xml:space="preserve">IFC/ PRET MABEL</t>
  </si>
  <si>
    <t xml:space="preserve">BIL24</t>
  </si>
  <si>
    <t xml:space="preserve">BIL43</t>
  </si>
  <si>
    <t xml:space="preserve">BIL54</t>
  </si>
  <si>
    <t xml:space="preserve">BIL55</t>
  </si>
  <si>
    <t xml:space="preserve">BIL27</t>
  </si>
  <si>
    <t xml:space="preserve">BIL29</t>
  </si>
  <si>
    <t xml:space="preserve">BMOI Ariary sous compte</t>
  </si>
  <si>
    <t xml:space="preserve">BMOI $</t>
  </si>
  <si>
    <t xml:space="preserve">UCB C/C 01000193000MGA</t>
  </si>
  <si>
    <t xml:space="preserve">BIL38</t>
  </si>
  <si>
    <t xml:space="preserve">Effet escompté</t>
  </si>
  <si>
    <t xml:space="preserve">BIL25</t>
  </si>
  <si>
    <t xml:space="preserve">CR04</t>
  </si>
  <si>
    <t xml:space="preserve">Var stock mat prem et frnt consm</t>
  </si>
  <si>
    <t xml:space="preserve">Var stocks d'emballage</t>
  </si>
  <si>
    <t xml:space="preserve">Var stocks consommables</t>
  </si>
  <si>
    <t xml:space="preserve">CR05</t>
  </si>
  <si>
    <t xml:space="preserve">CR07</t>
  </si>
  <si>
    <t xml:space="preserve">CR06</t>
  </si>
  <si>
    <t xml:space="preserve">CR09</t>
  </si>
  <si>
    <t xml:space="preserve">CR13</t>
  </si>
  <si>
    <t xml:space="preserve">CR10</t>
  </si>
  <si>
    <t xml:space="preserve">CR14</t>
  </si>
  <si>
    <t xml:space="preserve">CR01</t>
  </si>
  <si>
    <t xml:space="preserve">CR02</t>
  </si>
  <si>
    <t xml:space="preserve">CR08</t>
  </si>
  <si>
    <t xml:space="preserve">CR12</t>
  </si>
  <si>
    <t xml:space="preserve">CR03</t>
  </si>
  <si>
    <t xml:space="preserve">CR11</t>
  </si>
  <si>
    <t xml:space="preserve">Retraitements faits </t>
  </si>
  <si>
    <t xml:space="preserve">EF Conso 2019</t>
  </si>
  <si>
    <t xml:space="preserve">EF Conso 2020</t>
  </si>
  <si>
    <t xml:space="preserve">Impact sur le report à nouveau</t>
  </si>
  <si>
    <t xml:space="preserve">Cours 31/12/2020</t>
  </si>
  <si>
    <t xml:space="preserve">Cours 31/12/2019</t>
  </si>
  <si>
    <t xml:space="preserve">RAN</t>
  </si>
  <si>
    <t xml:space="preserve">Rslt</t>
  </si>
  <si>
    <t xml:space="preserve">RAN à reporter</t>
  </si>
  <si>
    <t xml:space="preserve">FERRIS ENGINEERING</t>
  </si>
  <si>
    <t xml:space="preserve">SCI NOAH</t>
  </si>
  <si>
    <t xml:space="preserve">UM</t>
  </si>
  <si>
    <t xml:space="preserve">A rajouter</t>
  </si>
  <si>
    <t xml:space="preserve">RAN à reporter suivant EF conso 2019</t>
  </si>
  <si>
    <t xml:space="preserve">RAN sur conso 2020</t>
  </si>
  <si>
    <t xml:space="preserve">RAN 2020</t>
  </si>
  <si>
    <t xml:space="preserve">RAN 2020 cours 2020</t>
  </si>
  <si>
    <t xml:space="preserve">Ajustement RAN</t>
  </si>
  <si>
    <t xml:space="preserve">Ecart de conversion sur RAN</t>
  </si>
  <si>
    <t xml:space="preserve">Ecart de conversion sur RAN reporté</t>
  </si>
  <si>
    <t xml:space="preserve">&gt;&gt; Ecart de conversion sur le reste à passer dans les CP (par déduction)</t>
  </si>
  <si>
    <t xml:space="preserve">RAN nouvelles sociétés </t>
  </si>
  <si>
    <t xml:space="preserve">Ecart de conversion sur le bilan 2020</t>
  </si>
  <si>
    <t xml:space="preserve">DATE</t>
  </si>
  <si>
    <t xml:space="preserve">DEVISE</t>
  </si>
  <si>
    <t xml:space="preserve">COURS</t>
  </si>
  <si>
    <t xml:space="preserve">COURS MIN</t>
  </si>
  <si>
    <t xml:space="preserve">COURS MAX</t>
  </si>
  <si>
    <t xml:space="preserve">EUR</t>
  </si>
  <si>
    <t xml:space="preserve">VET ABE</t>
  </si>
  <si>
    <t xml:space="preserve">VET FIA</t>
  </si>
  <si>
    <t xml:space="preserve">FLY TECH</t>
  </si>
  <si>
    <t xml:space="preserve">CONSO</t>
  </si>
  <si>
    <t xml:space="preserve">Cours EUR 31/12/2020</t>
  </si>
  <si>
    <t xml:space="preserve">Cours moyen EUR Exo 2020</t>
  </si>
  <si>
    <t xml:space="preserve">Emprunts IFC</t>
  </si>
  <si>
    <t xml:space="preserve">Engins et gros matÚriels/LEASING</t>
  </si>
  <si>
    <t xml:space="preserve">Amt autres immobilisations corporelles</t>
  </si>
  <si>
    <t xml:space="preserve">BFV Euro</t>
  </si>
  <si>
    <t xml:space="preserve">SOCIETE</t>
  </si>
  <si>
    <t xml:space="preserve">LIBELLE COMPTE</t>
  </si>
  <si>
    <t xml:space="preserve">SD</t>
  </si>
  <si>
    <t xml:space="preserve">SC</t>
  </si>
  <si>
    <t xml:space="preserve">SOLDE</t>
  </si>
  <si>
    <t xml:space="preserve">Materiel&amp;mobilier de logement </t>
  </si>
  <si>
    <t xml:space="preserve">Amort. Mat &amp; mob de logement  </t>
  </si>
  <si>
    <t xml:space="preserve">Frais divers Douane     </t>
  </si>
  <si>
    <t xml:space="preserve">Agenc Amenag Construction</t>
  </si>
  <si>
    <t xml:space="preserve">Amort Agenc Amenag Construction</t>
  </si>
  <si>
    <t xml:space="preserve">Caisse Ankazomanga</t>
  </si>
  <si>
    <t xml:space="preserve">Charges de copropiété</t>
  </si>
  <si>
    <t xml:space="preserve">Immo en cours Aménagement Bâtiment</t>
  </si>
  <si>
    <t xml:space="preserve">Immo en cours installation Techniqu</t>
  </si>
  <si>
    <t xml:space="preserve">Caisse Tsaralalana</t>
  </si>
  <si>
    <t xml:space="preserve">Immo en cours Groupe Electrogène</t>
  </si>
  <si>
    <t xml:space="preserve">TVA pour Valeur 5%  GAZ</t>
  </si>
  <si>
    <t xml:space="preserve">Clients effets à recevoir BVF</t>
  </si>
  <si>
    <t xml:space="preserve">Client effet à recevoir BOA </t>
  </si>
  <si>
    <t xml:space="preserve">MYI</t>
  </si>
  <si>
    <t xml:space="preserve">TPE</t>
  </si>
  <si>
    <t xml:space="preserve">COMPTE SAGE</t>
  </si>
  <si>
    <t xml:space="preserve">NBCAR</t>
  </si>
  <si>
    <t xml:space="preserve">COMPTE UNIF</t>
  </si>
  <si>
    <t xml:space="preserve">DESIGNATION COMPTE</t>
  </si>
  <si>
    <t xml:space="preserve">SOLDE 300622</t>
  </si>
  <si>
    <t xml:space="preserve">Ecart d'‚valutations</t>
  </si>
  <si>
    <t xml:space="preserve">Reserves l‚gales</t>
  </si>
  <si>
    <t xml:space="preserve">RAN d‚biteur</t>
  </si>
  <si>
    <t xml:space="preserve">Emprunts LMT BNI-Part plus un an</t>
  </si>
  <si>
    <t xml:space="preserve">Emprunts BNI </t>
  </si>
  <si>
    <t xml:space="preserve">EMPRUNTS BFV/PART MOINS UN AN</t>
  </si>
  <si>
    <t xml:space="preserve">EMPRUNTS BFV 2</t>
  </si>
  <si>
    <t xml:space="preserve">Emprunt BGFI_Part moins 1an </t>
  </si>
  <si>
    <t xml:space="preserve">EMPRUNTS BFV 3</t>
  </si>
  <si>
    <t xml:space="preserve">Emprunt CTS BNI_Part moins 1an </t>
  </si>
  <si>
    <t xml:space="preserve">EMPRUNT BMOI 4</t>
  </si>
  <si>
    <t xml:space="preserve">EMPRUNT MCB</t>
  </si>
  <si>
    <t xml:space="preserve">EMPRUNT BGFI-Part + un an</t>
  </si>
  <si>
    <t xml:space="preserve">Caution Ambohibao &amp; Antsahavola</t>
  </si>
  <si>
    <t xml:space="preserve">PMT-1an</t>
  </si>
  <si>
    <t xml:space="preserve">Logiciels informatiques &amp; assimil‚s</t>
  </si>
  <si>
    <t xml:space="preserve">AGENCEMENT,AMENAGEMENT TERRAIN</t>
  </si>
  <si>
    <t xml:space="preserve">Agenc- aménag et instal bâtiments</t>
  </si>
  <si>
    <t xml:space="preserve">Agenc amenag Installation TALA</t>
  </si>
  <si>
    <t xml:space="preserve">Mat‚riel industriel</t>
  </si>
  <si>
    <t xml:space="preserve">Installations ‚l‚ctriques</t>
  </si>
  <si>
    <t xml:space="preserve">Mat‚riels &amp; outillages</t>
  </si>
  <si>
    <t xml:space="preserve">MATRIEL INFORMATIQUES</t>
  </si>
  <si>
    <t xml:space="preserve">Mat‚riel informatiques</t>
  </si>
  <si>
    <t xml:space="preserve">MATERIEL ET MOBILIER</t>
  </si>
  <si>
    <t xml:space="preserve">immo en cours </t>
  </si>
  <si>
    <t xml:space="preserve">Immo en cours FORT DAUPHIN</t>
  </si>
  <si>
    <t xml:space="preserve">Immo en cours Talata</t>
  </si>
  <si>
    <t xml:space="preserve">Immo en cours:Recherche et devpt</t>
  </si>
  <si>
    <t xml:space="preserve">Amts agen.amen.instal TALATA</t>
  </si>
  <si>
    <t xml:space="preserve">Amts mat‚riels &amp; outillage</t>
  </si>
  <si>
    <t xml:space="preserve">AMTS MATERIELS ET MOBILIERS DE BUR</t>
  </si>
  <si>
    <t xml:space="preserve">AMT mat‚riel de transport</t>
  </si>
  <si>
    <t xml:space="preserve">Stocks autres approvisionnements</t>
  </si>
  <si>
    <t xml:space="preserve">FNRS</t>
  </si>
  <si>
    <t xml:space="preserve">Fournisseur ‚tranger</t>
  </si>
  <si>
    <t xml:space="preserve">F/sseurs effets … payer BNI</t>
  </si>
  <si>
    <t xml:space="preserve">F/sseurs effets … payer BFV</t>
  </si>
  <si>
    <t xml:space="preserve">F/SSEURS FACT · RECEVOIR</t>
  </si>
  <si>
    <t xml:space="preserve">F/SSEUR</t>
  </si>
  <si>
    <t xml:space="preserve">F/sseurs fact … recevoir</t>
  </si>
  <si>
    <t xml:space="preserve">INVISO</t>
  </si>
  <si>
    <t xml:space="preserve">Frns d‚biteurs: avances et acomptes</t>
  </si>
  <si>
    <t xml:space="preserve">Cl. AGRIVET A/BE  SARL</t>
  </si>
  <si>
    <t xml:space="preserve">CLIENTS ELEVEURS</t>
  </si>
  <si>
    <t xml:space="preserve">Clts non identifi‚s: vers-vir re‡us</t>
  </si>
  <si>
    <t xml:space="preserve">CLIENTS EFFETS · RECEVOIR</t>
  </si>
  <si>
    <t xml:space="preserve">Avoir … ‚tablir</t>
  </si>
  <si>
    <t xml:space="preserve">Clients cr‚diteurs: acomptes </t>
  </si>
  <si>
    <t xml:space="preserve">R‚mun‚rations dues au personnel</t>
  </si>
  <si>
    <t xml:space="preserve">Avances sp‚ciales</t>
  </si>
  <si>
    <t xml:space="preserve">Personnel-cong‚s pay‚s</t>
  </si>
  <si>
    <t xml:space="preserve">CNAPS ALLOCATø FAMILIALES</t>
  </si>
  <si>
    <t xml:space="preserve">ESIA</t>
  </si>
  <si>
    <t xml:space="preserve">Organismes sociaux: charge … payer</t>
  </si>
  <si>
    <t xml:space="preserve">Charges soc. s/Congés à payer</t>
  </si>
  <si>
    <t xml:space="preserve">Etat: IRSA … payer</t>
  </si>
  <si>
    <t xml:space="preserve">Etat: acomptes IS</t>
  </si>
  <si>
    <t xml:space="preserve">Cr‚dit IR</t>
  </si>
  <si>
    <t xml:space="preserve">ETAT: IR A PAYER</t>
  </si>
  <si>
    <t xml:space="preserve">ETAT:IS APAYER</t>
  </si>
  <si>
    <t xml:space="preserve">TVA Intermittente ‚tranger</t>
  </si>
  <si>
    <t xml:space="preserve">IR INTERITENTE</t>
  </si>
  <si>
    <t xml:space="preserve">Imp“ts sur les r‚sultats (IR)</t>
  </si>
  <si>
    <t xml:space="preserve">CREDIT DE TAXE TVA</t>
  </si>
  <si>
    <t xml:space="preserve">TVA Intermittente D‚ductible</t>
  </si>
  <si>
    <t xml:space="preserve">TVA pour les gaz</t>
  </si>
  <si>
    <t xml:space="preserve">TVA Collectée</t>
  </si>
  <si>
    <t xml:space="preserve">TVA Collect /aux op locales</t>
  </si>
  <si>
    <t xml:space="preserve">TVA relatifs aux op‚raø locales</t>
  </si>
  <si>
    <t xml:space="preserve">TVA collect‚e/op‚raø locales</t>
  </si>
  <si>
    <t xml:space="preserve">TVA … regulariser</t>
  </si>
  <si>
    <t xml:space="preserve">Taxes sur le CA/ factures … ‚tablir</t>
  </si>
  <si>
    <t xml:space="preserve">MOHABOUBALY F‚rid</t>
  </si>
  <si>
    <t xml:space="preserve">Debiteurs &amp; crediteurs/REFACTURATIO</t>
  </si>
  <si>
    <t xml:space="preserve">Debiteur Créditeur Refacturation</t>
  </si>
  <si>
    <t xml:space="preserve">Débiteurs Créditeurs Refacturation</t>
  </si>
  <si>
    <t xml:space="preserve">DEB &amp; CRED DIVERS REFAC</t>
  </si>
  <si>
    <t xml:space="preserve">Créditeurs et débiteurs divers</t>
  </si>
  <si>
    <t xml:space="preserve">D‚biteurs crediteurs divers Refac</t>
  </si>
  <si>
    <t xml:space="preserve">Débiteur Créditeur Refacturation</t>
  </si>
  <si>
    <t xml:space="preserve">INVISO REFAC</t>
  </si>
  <si>
    <t xml:space="preserve">Cr‚ances intra groupe Prˆt</t>
  </si>
  <si>
    <t xml:space="preserve">PAOLO PREVE</t>
  </si>
  <si>
    <t xml:space="preserve">LMMI</t>
  </si>
  <si>
    <t xml:space="preserve">DEBITEUR/CREDITEUR AGRIVAL</t>
  </si>
  <si>
    <t xml:space="preserve">MCM-ND</t>
  </si>
  <si>
    <t xml:space="preserve">ND/réfacturation à établir</t>
  </si>
  <si>
    <t xml:space="preserve">ND réfacturation à recevoir/à etabl</t>
  </si>
  <si>
    <t xml:space="preserve">ND/Refacturation à recevoir</t>
  </si>
  <si>
    <t xml:space="preserve">ND INTRAGROUPE A ETABLIR</t>
  </si>
  <si>
    <t xml:space="preserve">ND/R‚facturaion … ‚tablir</t>
  </si>
  <si>
    <t xml:space="preserve">ND à établir</t>
  </si>
  <si>
    <t xml:space="preserve">CHARGES CONSTATES D'AVANCE</t>
  </si>
  <si>
    <t xml:space="preserve">Charges constat‚es d'avance</t>
  </si>
  <si>
    <t xml:space="preserve">ChŠque … encaisser</t>
  </si>
  <si>
    <t xml:space="preserve">Chq_clts éléveurs &amp; compensat° 401</t>
  </si>
  <si>
    <t xml:space="preserve">Traite re‡ue</t>
  </si>
  <si>
    <t xml:space="preserve">CHEQUES/EFFETS RECUS</t>
  </si>
  <si>
    <t xml:space="preserve">EFFET REMIS A L'ENCAISSEMENT</t>
  </si>
  <si>
    <t xml:space="preserve">Chèques emis</t>
  </si>
  <si>
    <t xml:space="preserve">‚change chq ou traite</t>
  </si>
  <si>
    <t xml:space="preserve">Virement- Chq_Versement reçus</t>
  </si>
  <si>
    <t xml:space="preserve">Virement- Chq- Versment re‡us</t>
  </si>
  <si>
    <t xml:space="preserve">Mvola</t>
  </si>
  <si>
    <t xml:space="preserve">BFV SOUS-COMPTE</t>
  </si>
  <si>
    <t xml:space="preserve">BNI _Euro</t>
  </si>
  <si>
    <t xml:space="preserve">CREDIT SPOT BFV</t>
  </si>
  <si>
    <t xml:space="preserve">SG MCNE</t>
  </si>
  <si>
    <t xml:space="preserve">Css Ambohb( àsold et à ne+utiliser)</t>
  </si>
  <si>
    <t xml:space="preserve">Caisse Dépenses-Ambohibao</t>
  </si>
  <si>
    <t xml:space="preserve">Grandes caisses</t>
  </si>
  <si>
    <t xml:space="preserve">Caisse 2424 d‚penses</t>
  </si>
  <si>
    <t xml:space="preserve">CAISSE Ambohitrimanjaka</t>
  </si>
  <si>
    <t xml:space="preserve">Caisse TAMATAVE</t>
  </si>
  <si>
    <t xml:space="preserve">Caisse RN6</t>
  </si>
  <si>
    <t xml:space="preserve">Caisse-POUSSIN</t>
  </si>
  <si>
    <t xml:space="preserve">ACHAT MATIERES PREMRIERES</t>
  </si>
  <si>
    <t xml:space="preserve">MatiŠres premiŠres</t>
  </si>
  <si>
    <t xml:space="preserve">Cocoa Beans (pre-roast)</t>
  </si>
  <si>
    <t xml:space="preserve">Fleur de Sel</t>
  </si>
  <si>
    <t xml:space="preserve">Coconut Flakes</t>
  </si>
  <si>
    <t xml:space="preserve">Coconut Flavors</t>
  </si>
  <si>
    <t xml:space="preserve">Vanilla Extract</t>
  </si>
  <si>
    <t xml:space="preserve">Banane frite salé</t>
  </si>
  <si>
    <t xml:space="preserve">Poudre banane plantain</t>
  </si>
  <si>
    <t xml:space="preserve">Cane Sugar</t>
  </si>
  <si>
    <t xml:space="preserve">Caramel Flakes</t>
  </si>
  <si>
    <t xml:space="preserve">Crispy rice</t>
  </si>
  <si>
    <t xml:space="preserve">ALMONDS</t>
  </si>
  <si>
    <t xml:space="preserve">Hazelnuts</t>
  </si>
  <si>
    <t xml:space="preserve">Hazelnut paste</t>
  </si>
  <si>
    <t xml:space="preserve">Cashew Nuts</t>
  </si>
  <si>
    <t xml:space="preserve">Orange oil</t>
  </si>
  <si>
    <t xml:space="preserve">Orange zest</t>
  </si>
  <si>
    <t xml:space="preserve">Macadamia</t>
  </si>
  <si>
    <t xml:space="preserve">Wrapper Sea Salt &amp; Nibs 63%</t>
  </si>
  <si>
    <t xml:space="preserve">Wrapper Organic 70% pure dark choco</t>
  </si>
  <si>
    <t xml:space="preserve">Wrapper Organic 80% pure dark choco</t>
  </si>
  <si>
    <t xml:space="preserve">Wrapper Organic 92% pure dark choco</t>
  </si>
  <si>
    <t xml:space="preserve">Wrapper Salted almond 63%</t>
  </si>
  <si>
    <t xml:space="preserve">Wrapper Toasted Coconut 70%</t>
  </si>
  <si>
    <t xml:space="preserve">Wrapper Uganda Crispy Rice</t>
  </si>
  <si>
    <t xml:space="preserve">Wrapper Uganda Orange Zest</t>
  </si>
  <si>
    <t xml:space="preserve">Wrapper Uganda Salted Caramel</t>
  </si>
  <si>
    <t xml:space="preserve">Wrapper Uganda Toasted Hazelnut</t>
  </si>
  <si>
    <t xml:space="preserve">Wrapper Lenny Head</t>
  </si>
  <si>
    <t xml:space="preserve">Wrapper Premium bar Mg Vanila bean</t>
  </si>
  <si>
    <t xml:space="preserve">Wrapper premium bar mg Plantain and</t>
  </si>
  <si>
    <t xml:space="preserve">Wrapper premium bar Mg Fleur de sel</t>
  </si>
  <si>
    <t xml:space="preserve">Wrapper Genny Head 73% Salted caram</t>
  </si>
  <si>
    <t xml:space="preserve">Master Case</t>
  </si>
  <si>
    <t xml:space="preserve">Master Case Disc</t>
  </si>
  <si>
    <t xml:space="preserve">Gravity feed</t>
  </si>
  <si>
    <t xml:space="preserve">Display case</t>
  </si>
  <si>
    <t xml:space="preserve">DISPLAY CASE 03 TABLETS</t>
  </si>
  <si>
    <t xml:space="preserve">Display case sticker SSN 63%</t>
  </si>
  <si>
    <t xml:space="preserve">Display case sticker Organic 70%</t>
  </si>
  <si>
    <t xml:space="preserve">Display case sticker Organic 80%</t>
  </si>
  <si>
    <t xml:space="preserve">Display case sticker Organic 92%</t>
  </si>
  <si>
    <t xml:space="preserve">Disp. case stick. salted almond 63%</t>
  </si>
  <si>
    <t xml:space="preserve">Disp. case stick Toast Coconut 70%</t>
  </si>
  <si>
    <t xml:space="preserve">Display case sticker Disc 70%</t>
  </si>
  <si>
    <t xml:space="preserve">Display case sticker Disc 92%</t>
  </si>
  <si>
    <t xml:space="preserve">DC Stick Uganda Crispy Rice</t>
  </si>
  <si>
    <t xml:space="preserve">DC Stick Uganda Orange zest</t>
  </si>
  <si>
    <t xml:space="preserve">DC Sticker Uganda Salted Caramel</t>
  </si>
  <si>
    <t xml:space="preserve">DC Sticker Toasted Hazelnut</t>
  </si>
  <si>
    <t xml:space="preserve">DC Premium Bar MG Vanilla Bean</t>
  </si>
  <si>
    <t xml:space="preserve">DC Premium Bar MG Plantain and SSN</t>
  </si>
  <si>
    <t xml:space="preserve">DC Case premium Bar MG Fleur de sel</t>
  </si>
  <si>
    <t xml:space="preserve">Master case sticker Organic 70%</t>
  </si>
  <si>
    <t xml:space="preserve">Master case sticker Organic 80%</t>
  </si>
  <si>
    <t xml:space="preserve">Master case sticker Organic 92%</t>
  </si>
  <si>
    <t xml:space="preserve">Master case stick Salted almond 63</t>
  </si>
  <si>
    <t xml:space="preserve">Master case sticker Toasted Coco 70</t>
  </si>
  <si>
    <t xml:space="preserve">Master case sticker Disc 70%</t>
  </si>
  <si>
    <t xml:space="preserve">Master case sticker Disc 92%</t>
  </si>
  <si>
    <t xml:space="preserve">70% STICKER FRONT PURE DARK</t>
  </si>
  <si>
    <t xml:space="preserve">70% STICKER SIDE PURE DARK</t>
  </si>
  <si>
    <t xml:space="preserve">92% STICKER FRONT PURE DARK</t>
  </si>
  <si>
    <t xml:space="preserve">Stickers</t>
  </si>
  <si>
    <t xml:space="preserve">MC Sticker Uganda Crispy Rice</t>
  </si>
  <si>
    <t xml:space="preserve">MC Sticker Uganda Orange Zest</t>
  </si>
  <si>
    <t xml:space="preserve">MC Sticker Uganda Salted Caramel</t>
  </si>
  <si>
    <t xml:space="preserve">INNER CASE STICKERS </t>
  </si>
  <si>
    <t xml:space="preserve">Stickers for envelop</t>
  </si>
  <si>
    <t xml:space="preserve">Rolls of Plastic Wrap</t>
  </si>
  <si>
    <t xml:space="preserve">70% Disc Plastic Tub Sticker</t>
  </si>
  <si>
    <t xml:space="preserve">92% Disc Plastic Tub Sticker</t>
  </si>
  <si>
    <t xml:space="preserve">MC Sticker Uganda Toasted Hazelnut</t>
  </si>
  <si>
    <t xml:space="preserve">Achats divers</t>
  </si>
  <si>
    <t xml:space="preserve">MATERIELS DE LABORATOIRE</t>
  </si>
  <si>
    <t xml:space="preserve">VARIATION STOCKS BLE</t>
  </si>
  <si>
    <t xml:space="preserve">Variation Produits finis</t>
  </si>
  <si>
    <t xml:space="preserve">VARIATION STOCKS ADDITIFS</t>
  </si>
  <si>
    <t xml:space="preserve">Var. stocks autres appros</t>
  </si>
  <si>
    <t xml:space="preserve">Test production</t>
  </si>
  <si>
    <t xml:space="preserve">Achats de mat, équip et trav</t>
  </si>
  <si>
    <t xml:space="preserve">Eau &amp; ‚lectricit‚</t>
  </si>
  <si>
    <t xml:space="preserve">GAZ</t>
  </si>
  <si>
    <t xml:space="preserve">CARBURANT POUR AUTRE UTILISATION</t>
  </si>
  <si>
    <t xml:space="preserve">Carburant Gpe ElectrogŠne</t>
  </si>
  <si>
    <t xml:space="preserve">PRODUITS D'HYGIENNE &amp; PROPRETE</t>
  </si>
  <si>
    <t xml:space="preserve">Produits d'hygiene et m‚nages</t>
  </si>
  <si>
    <t xml:space="preserve">Fourniture d'entretien</t>
  </si>
  <si>
    <t xml:space="preserve">Fournitures informat et téléph</t>
  </si>
  <si>
    <t xml:space="preserve">AUTRES CHARGES</t>
  </si>
  <si>
    <t xml:space="preserve">VETEMENT DE TRAVAIL ET POCTECTION </t>
  </si>
  <si>
    <t xml:space="preserve">FRET-TRANSPORT SUR ACHAT</t>
  </si>
  <si>
    <t xml:space="preserve">EnlŠvement d‚chet la city Sotherly</t>
  </si>
  <si>
    <t xml:space="preserve">Sous-traitance </t>
  </si>
  <si>
    <t xml:space="preserve">LOCATION VEHICULE &amp; VARIABLE</t>
  </si>
  <si>
    <t xml:space="preserve">Locations mat‚riels mobiliers</t>
  </si>
  <si>
    <t xml:space="preserve">Locations immobiliŠres</t>
  </si>
  <si>
    <t xml:space="preserve">GARDIENNAGE</t>
  </si>
  <si>
    <t xml:space="preserve">Location immobilière</t>
  </si>
  <si>
    <t xml:space="preserve">LOCATIONS MOBILIERES (matériels)</t>
  </si>
  <si>
    <t xml:space="preserve">Locations mobiliŠres</t>
  </si>
  <si>
    <t xml:space="preserve">Location Matériel informatique</t>
  </si>
  <si>
    <t xml:space="preserve">Locations mat‚riels</t>
  </si>
  <si>
    <t xml:space="preserve">Autres entretiens et r‚parations po</t>
  </si>
  <si>
    <t xml:space="preserve">ERM VEHICULES ET AUTRES MOBILIER</t>
  </si>
  <si>
    <t xml:space="preserve">Réparation matérièls et outillages</t>
  </si>
  <si>
    <t xml:space="preserve">Maintenance</t>
  </si>
  <si>
    <t xml:space="preserve">Assurance Responsabilit‚ civiles</t>
  </si>
  <si>
    <t xml:space="preserve">Test chocolat</t>
  </si>
  <si>
    <t xml:space="preserve">Prestations</t>
  </si>
  <si>
    <t xml:space="preserve">Gardiennage_Vidéosurveillance</t>
  </si>
  <si>
    <t xml:space="preserve">Prestation de service</t>
  </si>
  <si>
    <t xml:space="preserve">Prestation INVISO GROUP</t>
  </si>
  <si>
    <t xml:space="preserve">Personnel ext‚rieur de l'entreprise</t>
  </si>
  <si>
    <t xml:space="preserve">Prestations de service</t>
  </si>
  <si>
    <t xml:space="preserve">Agent de sécurité-Incendie-Alarme</t>
  </si>
  <si>
    <t xml:space="preserve">AGENT DE SÉCURITÉ-VIDEOSURV-ALARME</t>
  </si>
  <si>
    <t xml:space="preserve">Agent de s‚curit‚-Alarme-Vid‚osurve</t>
  </si>
  <si>
    <t xml:space="preserve">Agent de s‚curit‚ </t>
  </si>
  <si>
    <t xml:space="preserve">Prestation Ramass ordures-Vidange</t>
  </si>
  <si>
    <t xml:space="preserve">Incinération chocolats</t>
  </si>
  <si>
    <t xml:space="preserve">Personnel interimaire</t>
  </si>
  <si>
    <t xml:space="preserve">Honoraires Huissiers et avocats</t>
  </si>
  <si>
    <t xml:space="preserve">Honoraires avocat notaire huissier </t>
  </si>
  <si>
    <t xml:space="preserve">Honoraire marketing</t>
  </si>
  <si>
    <t xml:space="preserve">Frais d'analyse de contrôle</t>
  </si>
  <si>
    <t xml:space="preserve">Honoraire sur formation</t>
  </si>
  <si>
    <t xml:space="preserve">Frais d'analyse des denrées</t>
  </si>
  <si>
    <t xml:space="preserve">FRAIS D'ANALYSE ET PRELEVEMENT</t>
  </si>
  <si>
    <t xml:space="preserve">Publicité, relations publiques</t>
  </si>
  <si>
    <t xml:space="preserve">INSERTION PUBLICITAIRE</t>
  </si>
  <si>
    <t xml:space="preserve">Sponsoring </t>
  </si>
  <si>
    <t xml:space="preserve">TRANSPORT/VENTES</t>
  </si>
  <si>
    <t xml:space="preserve">TRANSPORT DU PERSONNEL</t>
  </si>
  <si>
    <t xml:space="preserve">PER DIEM TOURNEES</t>
  </si>
  <si>
    <t xml:space="preserve">R‚ceptions et hebergement</t>
  </si>
  <si>
    <t xml:space="preserve">HEBERGEMENT HOTEL</t>
  </si>
  <si>
    <t xml:space="preserve">Mission et d‚placement</t>
  </si>
  <si>
    <t xml:space="preserve">Télé vidéosurveillance</t>
  </si>
  <si>
    <t xml:space="preserve">systéme d'alarme</t>
  </si>
  <si>
    <t xml:space="preserve">SystŠme d'alarme</t>
  </si>
  <si>
    <t xml:space="preserve">COMMISSIONS BANCAIRES</t>
  </si>
  <si>
    <t xml:space="preserve">CI credaccès</t>
  </si>
  <si>
    <t xml:space="preserve">Frais Abonnement NET</t>
  </si>
  <si>
    <t xml:space="preserve">Commission s/ impay‚s</t>
  </si>
  <si>
    <t xml:space="preserve">VISITE TECHNIQUE - IMMATRICULATION</t>
  </si>
  <si>
    <t xml:space="preserve">Certification-L‚galisation</t>
  </si>
  <si>
    <t xml:space="preserve">Imp“ts fonc/propri‚t‚s bƒties</t>
  </si>
  <si>
    <t xml:space="preserve">PATENTE VEHICULES</t>
  </si>
  <si>
    <t xml:space="preserve">Interêt sur paiements impôts</t>
  </si>
  <si>
    <t xml:space="preserve">TVA non r‚cup‚rable</t>
  </si>
  <si>
    <t xml:space="preserve">IR intermittent</t>
  </si>
  <si>
    <t xml:space="preserve">TVA TRANSFERE EN CHARGE</t>
  </si>
  <si>
    <t xml:space="preserve">Temporaires/Dockers</t>
  </si>
  <si>
    <t xml:space="preserve">Mis … Pieds</t>
  </si>
  <si>
    <t xml:space="preserve">Avantage en nature</t>
  </si>
  <si>
    <t xml:space="preserve">CNAPS Patronale</t>
  </si>
  <si>
    <t xml:space="preserve">FUNECHE Patronale</t>
  </si>
  <si>
    <t xml:space="preserve">SMIA Patronale</t>
  </si>
  <si>
    <t xml:space="preserve">ESIA PATRONALE</t>
  </si>
  <si>
    <t xml:space="preserve">EPI - Habillement du personnel</t>
  </si>
  <si>
    <t xml:space="preserve">Frais m‚dicaux</t>
  </si>
  <si>
    <t xml:space="preserve">Redevences licences </t>
  </si>
  <si>
    <t xml:space="preserve">Dons &amp; liberalit‚s</t>
  </si>
  <si>
    <t xml:space="preserve">AMENDES ET PENALITE</t>
  </si>
  <si>
    <t xml:space="preserve">Charges exceptø de gestion courante</t>
  </si>
  <si>
    <t xml:space="preserve">Perte sur decaissements /encaisseme</t>
  </si>
  <si>
    <t xml:space="preserve">Int‚ret bancaires/ emprunts</t>
  </si>
  <si>
    <t xml:space="preserve">Int‚ret des emprunts</t>
  </si>
  <si>
    <t xml:space="preserve">Autres charges finanicères</t>
  </si>
  <si>
    <t xml:space="preserve">VALEUR IMMO CEDE</t>
  </si>
  <si>
    <t xml:space="preserve">Imp“ts sur les b‚n‚fices </t>
  </si>
  <si>
    <t xml:space="preserve">Impôt sur les marchés publiics</t>
  </si>
  <si>
    <t xml:space="preserve">Ventes des PF non taxable</t>
  </si>
  <si>
    <t xml:space="preserve">HG SINGAPOUR</t>
  </si>
  <si>
    <t xml:space="preserve">VENTE BLE QUEST</t>
  </si>
  <si>
    <t xml:space="preserve">VENTES DE MARCHANDISES (à ne plus u</t>
  </si>
  <si>
    <t xml:space="preserve">Ventes de march TAXABLE</t>
  </si>
  <si>
    <t xml:space="preserve">Ventes de march NON TAXABLE</t>
  </si>
  <si>
    <t xml:space="preserve">Ventes de matières premières</t>
  </si>
  <si>
    <t xml:space="preserve">RRR ACCORDS</t>
  </si>
  <si>
    <t xml:space="preserve">RRR ACCORDÉS (à ne plus utiliser)</t>
  </si>
  <si>
    <t xml:space="preserve">RRR Accord‚s</t>
  </si>
  <si>
    <t xml:space="preserve">Assurance Santé ASCOMA</t>
  </si>
  <si>
    <t xml:space="preserve">Refacturatø Redev Ordures M‚nagŠres</t>
  </si>
  <si>
    <t xml:space="preserve">Int‚rets crediteurs</t>
  </si>
  <si>
    <t xml:space="preserve">Produits des cessions d'actifs</t>
  </si>
  <si>
    <t xml:space="preserve">REPRISE SUR AMORTISSEMENT</t>
  </si>
  <si>
    <t xml:space="preserve">F/SSEURS EFFETS · PAYER BNI</t>
  </si>
  <si>
    <t xml:space="preserve">F/SSEURS LOC FACT · RECEVOIR</t>
  </si>
  <si>
    <t xml:space="preserve">F/SSEURS ETR FACT · RECEVOIR</t>
  </si>
  <si>
    <t xml:space="preserve">Compte … cr‚er</t>
  </si>
  <si>
    <t xml:space="preserve">Clients divers-fact non enc ‚tablie</t>
  </si>
  <si>
    <t xml:space="preserve">Clients: avoir … ‚tablir</t>
  </si>
  <si>
    <t xml:space="preserve">RMUNRATION DUES AU PERSONNEL</t>
  </si>
  <si>
    <t xml:space="preserve">TVA d‚du sur revente taxable</t>
  </si>
  <si>
    <t xml:space="preserve">TVA Intermittente collect‚‚</t>
  </si>
  <si>
    <t xml:space="preserve">TVA relatifs aux op‚raø locale</t>
  </si>
  <si>
    <t xml:space="preserve">Diverses cautions</t>
  </si>
  <si>
    <t xml:space="preserve">CRANCES INTRA GROUPE</t>
  </si>
  <si>
    <t xml:space="preserve">PAIMT TPE</t>
  </si>
  <si>
    <t xml:space="preserve">Caisse D‚penses la City</t>
  </si>
  <si>
    <t xml:space="preserve">Caisse recette Shakan</t>
  </si>
  <si>
    <t xml:space="preserve">Caisse Recette Fianarantsoa</t>
  </si>
  <si>
    <t xml:space="preserve">Caisse Vente Piles</t>
  </si>
  <si>
    <t xml:space="preserve">Frais d'expertise TC </t>
  </si>
  <si>
    <t xml:space="preserve">Locations v‚hicules</t>
  </si>
  <si>
    <t xml:space="preserve">Location D‚p“t</t>
  </si>
  <si>
    <t xml:space="preserve">Location mag Fianarantsoa</t>
  </si>
  <si>
    <t xml:space="preserve">Aut entretien et r‚parations</t>
  </si>
  <si>
    <t xml:space="preserve">Assurance Responsabilit‚ civil</t>
  </si>
  <si>
    <t xml:space="preserve">AGENT DE SCURIT </t>
  </si>
  <si>
    <t xml:space="preserve">R‚lations publiques</t>
  </si>
  <si>
    <t xml:space="preserve">RCEPTIONS</t>
  </si>
  <si>
    <t xml:space="preserve">G‚olocalisation</t>
  </si>
  <si>
    <t xml:space="preserve">T‚l‚surveillances</t>
  </si>
  <si>
    <t xml:space="preserve">Autres imp“ts</t>
  </si>
  <si>
    <t xml:space="preserve">Formation du personnel</t>
  </si>
  <si>
    <t xml:space="preserve">Int‚ret des emprunts </t>
  </si>
  <si>
    <t xml:space="preserve">Vente s/ march‚s publics</t>
  </si>
  <si>
    <t xml:space="preserve">F/SSEURS FACT Ì RECEVOIR</t>
  </si>
  <si>
    <t xml:space="preserve">ETAT: IRSA Ì PAYER</t>
  </si>
  <si>
    <t xml:space="preserve">TVA Ì DÉCAISSER</t>
  </si>
  <si>
    <t xml:space="preserve">CAISSE MAROVOAY</t>
  </si>
  <si>
    <t xml:space="preserve">LOCATIONS IMMOBILIïRES</t>
  </si>
  <si>
    <t xml:space="preserve">TAXES FONCIïRES</t>
  </si>
  <si>
    <t xml:space="preserve">BANQUE BFV COMPTE</t>
  </si>
  <si>
    <t xml:space="preserve">LOCATION DE GROUPE ELECTROGENE</t>
  </si>
  <si>
    <t xml:space="preserve">societe</t>
  </si>
  <si>
    <t xml:space="preserve">uid</t>
  </si>
  <si>
    <t xml:space="preserve">compte_sage</t>
  </si>
  <si>
    <t xml:space="preserve">compte_unif</t>
  </si>
  <si>
    <t xml:space="preserve">designation</t>
  </si>
  <si>
    <t xml:space="preserve">target</t>
  </si>
  <si>
    <t xml:space="preserve">debit</t>
  </si>
  <si>
    <t xml:space="preserve">credit</t>
  </si>
  <si>
    <t xml:space="preserve">montant</t>
  </si>
  <si>
    <t xml:space="preserve">FL000391</t>
  </si>
  <si>
    <t xml:space="preserve">REMUNERATION SUBV PERSONNEL</t>
  </si>
  <si>
    <t xml:space="preserve">COT PATRONALE  ESIA</t>
  </si>
  <si>
    <t xml:space="preserve">IMPOTS SUR LE RESULAT</t>
  </si>
  <si>
    <t xml:space="preserve">Frais Mobile Banking</t>
  </si>
  <si>
    <t xml:space="preserve">Rémunération subventionnée du perso</t>
  </si>
  <si>
    <t xml:space="preserve">Impôts sur le marché public</t>
  </si>
  <si>
    <t xml:space="preserve">CL01000001</t>
  </si>
  <si>
    <t xml:space="preserve">Impôt sur le marché publique</t>
  </si>
  <si>
    <t xml:space="preserve">Subvention exploitation CNAPS</t>
  </si>
  <si>
    <t xml:space="preserve">DEBITEURS ET CREDITEURS REFAC</t>
  </si>
  <si>
    <t xml:space="preserve">M-VOLA ALAROBIA</t>
  </si>
  <si>
    <t xml:space="preserve">M-VOLA AMBOHIBAO</t>
  </si>
  <si>
    <t xml:space="preserve">CAISSE AGRISHOP ALAROBIA</t>
  </si>
  <si>
    <t xml:space="preserve">CAISSE AGRISHOPS AMBOHIBAO</t>
  </si>
  <si>
    <t xml:space="preserve">CAISSE DEPENSE AMBOHIBAO</t>
  </si>
  <si>
    <t xml:space="preserve">IR DE L'EXERCICE</t>
  </si>
  <si>
    <t xml:space="preserve">Groupe</t>
  </si>
  <si>
    <t xml:space="preserve">Assurance facultés maritime</t>
  </si>
  <si>
    <t xml:space="preserve">IMPOTS SUR LES RESULTATS</t>
  </si>
  <si>
    <t xml:space="preserve">Matériels &amp; outillages  </t>
  </si>
  <si>
    <t xml:space="preserve">Matériel de transport  </t>
  </si>
  <si>
    <t xml:space="preserve">Matériel informatiques  </t>
  </si>
  <si>
    <t xml:space="preserve">Matériel&amp;mobilier de Magasin  </t>
  </si>
  <si>
    <t xml:space="preserve">Amort. Matériels &amp; outillages </t>
  </si>
  <si>
    <t xml:space="preserve">Amorts Matériel de transport  </t>
  </si>
  <si>
    <t xml:space="preserve">Amo Matériel&amp;mobilier bureau  </t>
  </si>
  <si>
    <t xml:space="preserve">Amort. Matériel informatiques </t>
  </si>
  <si>
    <t xml:space="preserve">Amo Matériel&amp;mobilier de Mag  </t>
  </si>
  <si>
    <t xml:space="preserve">Taxes sur Marchés publique</t>
  </si>
  <si>
    <t xml:space="preserve">INVISO PRET</t>
  </si>
  <si>
    <t xml:space="preserve">Banque BNI Ariary   </t>
  </si>
  <si>
    <t xml:space="preserve">M-VOLA   </t>
  </si>
  <si>
    <t xml:space="preserve">Virements internes   </t>
  </si>
  <si>
    <t xml:space="preserve">Eau &amp; électricité     </t>
  </si>
  <si>
    <t xml:space="preserve">Carburants pour vehicules     </t>
  </si>
  <si>
    <t xml:space="preserve">Carburant Gpe Electrogène     </t>
  </si>
  <si>
    <t xml:space="preserve">Petit outillage     </t>
  </si>
  <si>
    <t xml:space="preserve">Produits d'hygiene et ménages </t>
  </si>
  <si>
    <t xml:space="preserve">Fournitures de bureau     </t>
  </si>
  <si>
    <t xml:space="preserve">Autres charges     </t>
  </si>
  <si>
    <t xml:space="preserve">Achats locaux de marchandises </t>
  </si>
  <si>
    <t xml:space="preserve">RRR obtenus de marchandises   </t>
  </si>
  <si>
    <t xml:space="preserve">Locations mobilières     </t>
  </si>
  <si>
    <t xml:space="preserve">ERM immobilier     </t>
  </si>
  <si>
    <t xml:space="preserve">Personnel extérieur de l'e/se </t>
  </si>
  <si>
    <t xml:space="preserve">Agent de sécurité     </t>
  </si>
  <si>
    <t xml:space="preserve">Frais de deplacement en ville </t>
  </si>
  <si>
    <t xml:space="preserve">Collation du personnel     </t>
  </si>
  <si>
    <t xml:space="preserve">Envoi colis     </t>
  </si>
  <si>
    <t xml:space="preserve">Frais MVOLA</t>
  </si>
  <si>
    <t xml:space="preserve">Commissions virement     </t>
  </si>
  <si>
    <t xml:space="preserve">Commission impayés     </t>
  </si>
  <si>
    <t xml:space="preserve">Droit d'enregistrement     </t>
  </si>
  <si>
    <t xml:space="preserve">Certification- légalisation   </t>
  </si>
  <si>
    <t xml:space="preserve">Salaires &amp; appointements     </t>
  </si>
  <si>
    <t xml:space="preserve">Indemnite diverses     </t>
  </si>
  <si>
    <t xml:space="preserve">Heures supplémentaires     </t>
  </si>
  <si>
    <t xml:space="preserve">Commission &amp; Dockers     </t>
  </si>
  <si>
    <t xml:space="preserve">Provision congé payé</t>
  </si>
  <si>
    <t xml:space="preserve">Organisme charges à payés     </t>
  </si>
  <si>
    <t xml:space="preserve">Frais médicaux     </t>
  </si>
  <si>
    <t xml:space="preserve">Amendes fiscales     </t>
  </si>
  <si>
    <t xml:space="preserve">Charges d'intérêts     </t>
  </si>
  <si>
    <t xml:space="preserve">DAP Immo. Corporelles     </t>
  </si>
  <si>
    <t xml:space="preserve">Ventes de marchandises        </t>
  </si>
  <si>
    <t xml:space="preserve">Intérets crediteurs        </t>
  </si>
  <si>
    <t xml:space="preserve">Chèques à encaisser   </t>
  </si>
  <si>
    <t xml:space="preserve">RRR obtenus     </t>
  </si>
  <si>
    <t xml:space="preserve">Assurance multirisques     </t>
  </si>
  <si>
    <t xml:space="preserve">FRAIS MVOLA</t>
  </si>
  <si>
    <t xml:space="preserve">Prov congés payés     </t>
  </si>
  <si>
    <t xml:space="preserve">IMPOTS SUR LES RESULATS</t>
  </si>
  <si>
    <t xml:space="preserve">DEPOT ET CAUTIONNEMENT RECU</t>
  </si>
  <si>
    <t xml:space="preserve">Oppositions</t>
  </si>
  <si>
    <t xml:space="preserve">CHEQUE DE GUARANTIE</t>
  </si>
  <si>
    <t xml:space="preserve">GARDIENNAGE </t>
  </si>
  <si>
    <t xml:space="preserve">dockers</t>
  </si>
  <si>
    <t xml:space="preserve">PERTE SUR CREANCES IRRECOUVRABLES</t>
  </si>
  <si>
    <t xml:space="preserve">IMMO EN COURS CONSTR - Abattoir </t>
  </si>
  <si>
    <t xml:space="preserve">IMMO EN COURS CONSTR - Water Tanks </t>
  </si>
  <si>
    <t xml:space="preserve">CARBURANTS </t>
  </si>
  <si>
    <t xml:space="preserve">VIGIE </t>
  </si>
  <si>
    <t xml:space="preserve">Intéret des emprunts </t>
  </si>
  <si>
    <t xml:space="preserve">IFC FEES </t>
  </si>
  <si>
    <t xml:space="preserve">Débiteurs et crédit divers-Refactur</t>
  </si>
  <si>
    <t xml:space="preserve">Amort. Matériels et outillages   </t>
  </si>
  <si>
    <t xml:space="preserve">Banque BMOI Ariary   </t>
  </si>
  <si>
    <t xml:space="preserve">Frais tenu de compte     </t>
  </si>
  <si>
    <t xml:space="preserve">Impôts et taxes</t>
  </si>
  <si>
    <t xml:space="preserve">Impots sur les résultats</t>
  </si>
  <si>
    <t xml:space="preserve">gain de change</t>
  </si>
  <si>
    <t xml:space="preserve">EMPRUNT MT</t>
  </si>
  <si>
    <t xml:space="preserve">Stock</t>
  </si>
  <si>
    <t xml:space="preserve">PRIMES A PAYER</t>
  </si>
  <si>
    <t xml:space="preserve">Organismes autres charges … payer</t>
  </si>
  <si>
    <t xml:space="preserve">IR à Payer</t>
  </si>
  <si>
    <t xml:space="preserve">Impôt sur le Marché public</t>
  </si>
  <si>
    <t xml:space="preserve">DIVIDENDES</t>
  </si>
  <si>
    <t xml:space="preserve">HOUSE CONTRUCTION </t>
  </si>
  <si>
    <t xml:space="preserve">PCA</t>
  </si>
  <si>
    <t xml:space="preserve">Caisse VATOVY</t>
  </si>
  <si>
    <t xml:space="preserve">Caisse site </t>
  </si>
  <si>
    <t xml:space="preserve">Caisse FD</t>
  </si>
  <si>
    <t xml:space="preserve">STOCK Matières </t>
  </si>
  <si>
    <t xml:space="preserve">Sous-traitant:Prestataire </t>
  </si>
  <si>
    <t xml:space="preserve">Ouvriers locaux sur chantier</t>
  </si>
  <si>
    <t xml:space="preserve">Achat materiels et etits equipement</t>
  </si>
  <si>
    <t xml:space="preserve">Géolocation GPS</t>
  </si>
  <si>
    <t xml:space="preserve">HS 20PH</t>
  </si>
  <si>
    <t xml:space="preserve">CNAPS:Formation</t>
  </si>
  <si>
    <t xml:space="preserve">Dotations actifs courant</t>
  </si>
  <si>
    <t xml:space="preserve">IR </t>
  </si>
  <si>
    <t xml:space="preserve">Construction - Installation de chantiers</t>
  </si>
  <si>
    <t xml:space="preserve">Vente des matériaux de chantiers</t>
  </si>
  <si>
    <t xml:space="preserve">Locations matériaux de chantiers</t>
  </si>
  <si>
    <t xml:space="preserve">Impots diff‚res d'actif</t>
  </si>
  <si>
    <t xml:space="preserve">Parks groupes ‚l‚ctrogŠnes</t>
  </si>
  <si>
    <t xml:space="preserve">Autres Immo en cours </t>
  </si>
  <si>
    <t xml:space="preserve">Immo en cours Am‚nagement Bƒtiment</t>
  </si>
  <si>
    <t xml:space="preserve">Immo en cours Groupe ElectrogŠne</t>
  </si>
  <si>
    <t xml:space="preserve">Amts Am‚nagement terrain</t>
  </si>
  <si>
    <t xml:space="preserve">Amts  installations t‚chniques</t>
  </si>
  <si>
    <t xml:space="preserve">Amorts Packs groupes ‚l‚ctrogŠnes</t>
  </si>
  <si>
    <t xml:space="preserve">Fournisseur ‚trangers</t>
  </si>
  <si>
    <t xml:space="preserve">Client effet … recevoir BNI</t>
  </si>
  <si>
    <t xml:space="preserve">Clients: Avoir … ‚tablir</t>
  </si>
  <si>
    <t xml:space="preserve">IR Intermittent ‚tranger</t>
  </si>
  <si>
    <t xml:space="preserve">TVA … d‚caisser</t>
  </si>
  <si>
    <t xml:space="preserve">TVA d‚ductibles</t>
  </si>
  <si>
    <t xml:space="preserve">TVA d‚ductible sur revente</t>
  </si>
  <si>
    <t xml:space="preserve">TVA collect‚es</t>
  </si>
  <si>
    <t xml:space="preserve">TVA Intermittente collect‚e</t>
  </si>
  <si>
    <t xml:space="preserve">TVA Collect‚e s/facture … ‚tablir</t>
  </si>
  <si>
    <t xml:space="preserve">Cr‚diteurs et d‚biteurs divers</t>
  </si>
  <si>
    <t xml:space="preserve">Cr‚ances intra groupe</t>
  </si>
  <si>
    <t xml:space="preserve">Int‚rˆts courus</t>
  </si>
  <si>
    <t xml:space="preserve">BNI-PMT part moins d'un an</t>
  </si>
  <si>
    <t xml:space="preserve">BFV-PMT part moins d'un an</t>
  </si>
  <si>
    <t xml:space="preserve">caisse recette </t>
  </si>
  <si>
    <t xml:space="preserve">PiŠces de rechange </t>
  </si>
  <si>
    <t xml:space="preserve">Autres produits p‚troliers</t>
  </si>
  <si>
    <t xml:space="preserve">Fournitures ‚l‚ctriques</t>
  </si>
  <si>
    <t xml:space="preserve">Fournitures informat et t‚l‚ph</t>
  </si>
  <si>
    <t xml:space="preserve">Achats autres matiŠres et fournitur</t>
  </si>
  <si>
    <t xml:space="preserve">location v‚hicule et variables</t>
  </si>
  <si>
    <t xml:space="preserve">location Groupe ElectrogŠne</t>
  </si>
  <si>
    <t xml:space="preserve">Entretien et r‚paration Groupes</t>
  </si>
  <si>
    <t xml:space="preserve">R‚ceptions</t>
  </si>
  <si>
    <t xml:space="preserve">FRAIS MOBILE MONEY</t>
  </si>
  <si>
    <t xml:space="preserve">Droit d'enregistrement </t>
  </si>
  <si>
    <t xml:space="preserve">Interˆt sur paiements imp“ts</t>
  </si>
  <si>
    <t xml:space="preserve">R‚mun‚ration subventionn‚e</t>
  </si>
  <si>
    <t xml:space="preserve">Cotisation patronale ESIA</t>
  </si>
  <si>
    <t xml:space="preserve">R‚devences brevet-licences</t>
  </si>
  <si>
    <t xml:space="preserve">Charges non d‚ductibles</t>
  </si>
  <si>
    <t xml:space="preserve">Imposition diff‚r‚e passif</t>
  </si>
  <si>
    <t xml:space="preserve">Imp“ts sur les b‚n‚fices</t>
  </si>
  <si>
    <t xml:space="preserve">Ventes des piŠces de rechange group</t>
  </si>
  <si>
    <t xml:space="preserve">Vente de matiŠres consommables</t>
  </si>
  <si>
    <t xml:space="preserve">REFACTURATIONS </t>
  </si>
  <si>
    <t xml:space="preserve">Production immobilis‚e - actif corp</t>
  </si>
  <si>
    <t xml:space="preserve">PROPRIETE AMBOHINIERANA II</t>
  </si>
  <si>
    <t xml:space="preserve">CONSTRUCTION SILO AGRIVAL</t>
  </si>
  <si>
    <t xml:space="preserve">AMMORT SILO AGRIVAL</t>
  </si>
  <si>
    <t xml:space="preserve">SECURISATION ET GARDIENNAGE</t>
  </si>
  <si>
    <t xml:space="preserve">RESERVES LGALES</t>
  </si>
  <si>
    <t xml:space="preserve">MATRIELS &amp; OUTILLAGES GARAGE</t>
  </si>
  <si>
    <t xml:space="preserve">F/SSEURS EFFETS · PAYER</t>
  </si>
  <si>
    <t xml:space="preserve">F/SSEURS EFFETS · PAYER BOA</t>
  </si>
  <si>
    <t xml:space="preserve">Clients effets … recevoir BMOI</t>
  </si>
  <si>
    <t xml:space="preserve">Clients effets … recevoir BVF</t>
  </si>
  <si>
    <t xml:space="preserve">Client effet … recevoir BOA </t>
  </si>
  <si>
    <t xml:space="preserve">Clients- avoirs non encore établis</t>
  </si>
  <si>
    <t xml:space="preserve">Crédit d'IR</t>
  </si>
  <si>
    <t xml:space="preserve">IMP à payer</t>
  </si>
  <si>
    <t xml:space="preserve">TVA COLLECTES SUR LES VENTES</t>
  </si>
  <si>
    <t xml:space="preserve">TVA relatifs sur les march‚s public</t>
  </si>
  <si>
    <t xml:space="preserve">Taxe sur March‚ Public</t>
  </si>
  <si>
    <t xml:space="preserve">DEBITEURS &amp; CREDITEURS IDR</t>
  </si>
  <si>
    <t xml:space="preserve">MCM-CPTE COURANT</t>
  </si>
  <si>
    <t xml:space="preserve">Chèques émis</t>
  </si>
  <si>
    <t xml:space="preserve">Traites reçues</t>
  </si>
  <si>
    <t xml:space="preserve">Effets, remis … l'encaissement</t>
  </si>
  <si>
    <t xml:space="preserve">Effets, remis … l'escompte</t>
  </si>
  <si>
    <t xml:space="preserve">Virements reçus</t>
  </si>
  <si>
    <t xml:space="preserve">ASF BMOI</t>
  </si>
  <si>
    <t xml:space="preserve">Caisse D‚pense IDM</t>
  </si>
  <si>
    <t xml:space="preserve">FOURNITURE D'ENTRETIEN</t>
  </si>
  <si>
    <t xml:space="preserve">PIECES ENGIN</t>
  </si>
  <si>
    <t xml:space="preserve">PIECES GROUPE</t>
  </si>
  <si>
    <t xml:space="preserve">LOCATIONS VEHICULE</t>
  </si>
  <si>
    <t xml:space="preserve">LOCATIONS MATERIELS</t>
  </si>
  <si>
    <t xml:space="preserve">Frais d'actes et de contentieux</t>
  </si>
  <si>
    <t xml:space="preserve">Per Diem tourn‚es</t>
  </si>
  <si>
    <t xml:space="preserve">Frais mobile money</t>
  </si>
  <si>
    <t xml:space="preserve">CI credaccŠs</t>
  </si>
  <si>
    <t xml:space="preserve">TVA NON RCUPRABLE</t>
  </si>
  <si>
    <t xml:space="preserve">R‚ception &amp; Visite technique</t>
  </si>
  <si>
    <t xml:space="preserve">RMUNRATION SUBVENTIONNE DU PERSO</t>
  </si>
  <si>
    <t xml:space="preserve">Redevences licences SAGE-SERVEUR</t>
  </si>
  <si>
    <t xml:space="preserve">Divers Int‚rˆts bancaires</t>
  </si>
  <si>
    <t xml:space="preserve">Int‚ret des emprunts PMT</t>
  </si>
  <si>
    <t xml:space="preserve">Int‚rˆts des emprunts ASM</t>
  </si>
  <si>
    <t xml:space="preserve">Interet sur ASF</t>
  </si>
  <si>
    <t xml:space="preserve">IMPOT SUR LES MARCHES PUBLICS</t>
  </si>
  <si>
    <t xml:space="preserve">Réserves légales</t>
  </si>
  <si>
    <t xml:space="preserve">EMPRUNTS BFV 4</t>
  </si>
  <si>
    <t xml:space="preserve">EMPRUNTS BFV 5</t>
  </si>
  <si>
    <t xml:space="preserve">EMPRUNTS BFV 6</t>
  </si>
  <si>
    <t xml:space="preserve">EMPRUNTS BFV 7</t>
  </si>
  <si>
    <t xml:space="preserve">EMPRUNTS BFV 8</t>
  </si>
  <si>
    <t xml:space="preserve">BNI LEASING_LSB10335_CAMION 8504TBR</t>
  </si>
  <si>
    <t xml:space="preserve">BNI LEASING_LSB10346_TRACTEUR8331TB</t>
  </si>
  <si>
    <t xml:space="preserve">BNI LEASING_LSB10344_TRACTEUR-8334T</t>
  </si>
  <si>
    <t xml:space="preserve">BNI LEASING_LSB10341_CAMION DONG FE</t>
  </si>
  <si>
    <t xml:space="preserve">BNI LEASING_CBM10147_PELLE PC300 </t>
  </si>
  <si>
    <t xml:space="preserve">BNI LEASING_CBM10159 TRACTOR 4X2</t>
  </si>
  <si>
    <t xml:space="preserve">BNI LEASING_CBM10160_TRACTOR 4X2</t>
  </si>
  <si>
    <t xml:space="preserve">BNI LEASING_CBM10161_TRACTOR 4X2</t>
  </si>
  <si>
    <t xml:space="preserve">BNI LEASING_CBM10158_CARGO BOX 12T</t>
  </si>
  <si>
    <t xml:space="preserve">GROUPE ELECTROGENE</t>
  </si>
  <si>
    <t xml:space="preserve">AMTS GROUPE ELECTROGENE</t>
  </si>
  <si>
    <t xml:space="preserve">DEBIT &amp; CREDIT DIVERS/REFAC</t>
  </si>
  <si>
    <t xml:space="preserve">INTERETS COURUS/EMPRUNTS</t>
  </si>
  <si>
    <t xml:space="preserve">Autres fournitures et matiŠres</t>
  </si>
  <si>
    <t xml:space="preserve">LOCATIONS MOBILIERES</t>
  </si>
  <si>
    <t xml:space="preserve">Frais de recrutement du personnel</t>
  </si>
  <si>
    <t xml:space="preserve">Clts non identifiés: vers-vir reçus</t>
  </si>
  <si>
    <t xml:space="preserve">Imp“ts sur les march‚s publics</t>
  </si>
  <si>
    <t xml:space="preserve">HONORAIRES HUISSIERS</t>
  </si>
  <si>
    <t xml:space="preserve">Cotisations Patronale ESIA</t>
  </si>
  <si>
    <t xml:space="preserve">Refacturat° Redev Ordures Ménagères</t>
  </si>
  <si>
    <t xml:space="preserve">AAI-Autres que bƒtiments</t>
  </si>
  <si>
    <t xml:space="preserve">Mat‚riels et mob de logement</t>
  </si>
  <si>
    <t xml:space="preserve">Immo en cours </t>
  </si>
  <si>
    <t xml:space="preserve">Amortt agenc-amengt- autres que bƒt</t>
  </si>
  <si>
    <t xml:space="preserve">Etat: acompte IR</t>
  </si>
  <si>
    <t xml:space="preserve">Etat: IR à payer</t>
  </si>
  <si>
    <t xml:space="preserve">CSS SAKAY REFACTURATION</t>
  </si>
  <si>
    <t xml:space="preserve">MCM TULEAR REFACTURATION</t>
  </si>
  <si>
    <t xml:space="preserve">ONG BOVIMA REFACTURATION</t>
  </si>
  <si>
    <t xml:space="preserve">WHAT REFACTURATION</t>
  </si>
  <si>
    <t xml:space="preserve">MPL TAMATAVE REFACTURATION</t>
  </si>
  <si>
    <t xml:space="preserve">FLY LEASE REFACTURATION</t>
  </si>
  <si>
    <t xml:space="preserve">SCI FD REFACTURATION</t>
  </si>
  <si>
    <t xml:space="preserve">SEM REFACTURATION</t>
  </si>
  <si>
    <t xml:space="preserve">AGRISHOPS REFACTURATION</t>
  </si>
  <si>
    <t xml:space="preserve">IRS IMMO REFACTURATION</t>
  </si>
  <si>
    <t xml:space="preserve">IOI REFACTURATION</t>
  </si>
  <si>
    <t xml:space="preserve">STI REFACTURATION</t>
  </si>
  <si>
    <t xml:space="preserve">AGRISHOPS  PRET</t>
  </si>
  <si>
    <t xml:space="preserve">FIRST PRET/EMPRUNT</t>
  </si>
  <si>
    <t xml:space="preserve">IOI PRET/EMPRUNT</t>
  </si>
  <si>
    <t xml:space="preserve">INTERKEM PRET/EMPRUNT</t>
  </si>
  <si>
    <t xml:space="preserve">AGRIVET FIANARANTSOA PRET</t>
  </si>
  <si>
    <t xml:space="preserve">AGRIVET ANTSIRABE PRET</t>
  </si>
  <si>
    <t xml:space="preserve">AGRIVET TAMATAVE PRET</t>
  </si>
  <si>
    <t xml:space="preserve">AGRIKOBA PRET</t>
  </si>
  <si>
    <t xml:space="preserve">BNI Ariary-0100 56</t>
  </si>
  <si>
    <t xml:space="preserve">Caisse D‚penses-Ambohibao</t>
  </si>
  <si>
    <t xml:space="preserve">Petit ‚quipement et autres</t>
  </si>
  <si>
    <t xml:space="preserve">Honoraires avocat  et huissier</t>
  </si>
  <si>
    <t xml:space="preserve">Foires &amp; expositions-R‚lations publ</t>
  </si>
  <si>
    <t xml:space="preserve">Prov cong‚s pay‚s</t>
  </si>
  <si>
    <t xml:space="preserve">Cotisation Patronale FUNHECE</t>
  </si>
  <si>
    <t xml:space="preserve">Cotisation Patronale ESIA</t>
  </si>
  <si>
    <t xml:space="preserve">AUTRES CHARGES DE GESTION COURANTE</t>
  </si>
  <si>
    <t xml:space="preserve">Impôts sur le Resultat</t>
  </si>
  <si>
    <t xml:space="preserve">AGENCEMENT-AMENAGEMENT TERRAIN</t>
  </si>
  <si>
    <t xml:space="preserve">ETAT: ACOMPTE IMP SYNTHETIQUE</t>
  </si>
  <si>
    <t xml:space="preserve">DOTATION IMMO CORPORELLE</t>
  </si>
  <si>
    <t xml:space="preserve">Int‚rˆts couru sur emprunts</t>
  </si>
  <si>
    <t xml:space="preserve">Stocks de mat.1Šres </t>
  </si>
  <si>
    <t xml:space="preserve">STOCK ADDITIFS</t>
  </si>
  <si>
    <t xml:space="preserve">IR Imp“ts sur le R‚sultat</t>
  </si>
  <si>
    <t xml:space="preserve">TVAI ‚tranger</t>
  </si>
  <si>
    <t xml:space="preserve">Charges constat‚es d'avance import</t>
  </si>
  <si>
    <t xml:space="preserve">BOA Ariary                    </t>
  </si>
  <si>
    <t xml:space="preserve">certification- l‚galisation</t>
  </si>
  <si>
    <t xml:space="preserve">Provisions cong‚s pay‚s</t>
  </si>
  <si>
    <t xml:space="preserve">EMPRUNT BNI-LEASING LSB10303</t>
  </si>
  <si>
    <t xml:space="preserve">EMPRUNT BNI-LEASING LSB10304</t>
  </si>
  <si>
    <t xml:space="preserve">EMPRUNT BNI-LEASING LSB10305</t>
  </si>
  <si>
    <t xml:space="preserve">EMPRUNT BNI-LEASING LSB10307</t>
  </si>
  <si>
    <t xml:space="preserve">EMPRUNT BNI-LEASING LSB10308</t>
  </si>
  <si>
    <t xml:space="preserve">EMPRUNT BNI-LEASING LSB10309</t>
  </si>
  <si>
    <t xml:space="preserve">EMPRUNT BNI-LEASING LSB10310</t>
  </si>
  <si>
    <t xml:space="preserve">AGENC-AMENAG- INSTALLATION</t>
  </si>
  <si>
    <t xml:space="preserve">INSTALLATION ELECTRIQUE</t>
  </si>
  <si>
    <t xml:space="preserve">INSTALLATION FRIGORIFIQUE</t>
  </si>
  <si>
    <t xml:space="preserve">LIGNE D'ABATTAGE ET PROCESS</t>
  </si>
  <si>
    <t xml:space="preserve">MATERIELS ET MBILIERS DE BUREAU</t>
  </si>
  <si>
    <t xml:space="preserve">AMTS INSTALLATION ELECTRIQUE</t>
  </si>
  <si>
    <t xml:space="preserve">AMORTT INSTALLATION FRIGORIFIQUE</t>
  </si>
  <si>
    <t xml:space="preserve">AMORTT LIGNE D'ABATTAGE</t>
  </si>
  <si>
    <t xml:space="preserve">Frns d‚biteurs:avances et acomptes </t>
  </si>
  <si>
    <t xml:space="preserve">IR … payer</t>
  </si>
  <si>
    <t xml:space="preserve">IR Cr‚dit</t>
  </si>
  <si>
    <t xml:space="preserve">TVA Collect‚e</t>
  </si>
  <si>
    <t xml:space="preserve">TVA Coll/op‚raø loc (… ne plus util</t>
  </si>
  <si>
    <t xml:space="preserve">TVA DEDUCTIBLE … r‚gulariser</t>
  </si>
  <si>
    <t xml:space="preserve">Etat: charges … payer</t>
  </si>
  <si>
    <t xml:space="preserve">AGRIVET-CPTE COURANT </t>
  </si>
  <si>
    <t xml:space="preserve">AGRIVET-FONCTIONNEMENT</t>
  </si>
  <si>
    <t xml:space="preserve">IFC - PRET AGRIVAL</t>
  </si>
  <si>
    <t xml:space="preserve">INVISO PRET/EMPRUNT</t>
  </si>
  <si>
    <t xml:space="preserve">TARTINE REFACTURATION</t>
  </si>
  <si>
    <t xml:space="preserve">EMPRUNT BNI -PART MOINS DE UN AN</t>
  </si>
  <si>
    <t xml:space="preserve">EMPRUNT SG -PART MOINS DE UN AN</t>
  </si>
  <si>
    <t xml:space="preserve">ACHATS MATIERES PREM(VENTE DIRECTE)</t>
  </si>
  <si>
    <t xml:space="preserve">PRODUITS POUR ANALYSE LABORATOIRE</t>
  </si>
  <si>
    <t xml:space="preserve">FOURNITURES D'ENTRETIEN ET PETIT EQ</t>
  </si>
  <si>
    <t xml:space="preserve">HABILLEMENT DU PERSONNEL (EPI et au</t>
  </si>
  <si>
    <t xml:space="preserve">EAU FOURNIE PAR TRANSP VALIMAMOD</t>
  </si>
  <si>
    <t xml:space="preserve">AUTRES FOURNITUR ET MAT CONSOMMEE</t>
  </si>
  <si>
    <t xml:space="preserve">FRET-TRANSPORT SUR ACHAT </t>
  </si>
  <si>
    <t xml:space="preserve">Taxe … l'importation</t>
  </si>
  <si>
    <t xml:space="preserve">Locations mobiliers et autres</t>
  </si>
  <si>
    <t xml:space="preserve">Location v‚hicules</t>
  </si>
  <si>
    <t xml:space="preserve">Leasing mat‚riels BNI</t>
  </si>
  <si>
    <t xml:space="preserve">AGENT DE SCURIT-VIDEOSURV-ALARME</t>
  </si>
  <si>
    <t xml:space="preserve">RMUNRATIONS DES TRANSITAIRES</t>
  </si>
  <si>
    <t xml:space="preserve">FRAIS D'ACTE ET CONTENTIEUX</t>
  </si>
  <si>
    <t xml:space="preserve">Certification et l‚galisation</t>
  </si>
  <si>
    <t xml:space="preserve">R‚mun‚ration subentionn‚ee</t>
  </si>
  <si>
    <t xml:space="preserve">COTISATION PATRONALE ESIA</t>
  </si>
  <si>
    <t xml:space="preserve">MOINS VALUE SUR CESSION ACTIFS</t>
  </si>
  <si>
    <t xml:space="preserve">Charges non deductible</t>
  </si>
  <si>
    <t xml:space="preserve">Perte /ecart prix et vente  poulet</t>
  </si>
  <si>
    <t xml:space="preserve">Interˆt bancaire</t>
  </si>
  <si>
    <t xml:space="preserve">IMPOTS SUR LE BENEFICE</t>
  </si>
  <si>
    <t xml:space="preserve">VENTE DE PRODUIT FINI TAXABLE</t>
  </si>
  <si>
    <t xml:space="preserve">VENTES DE MARCHANDISES (… ne plus u</t>
  </si>
  <si>
    <t xml:space="preserve">Ventes de march N</t>
  </si>
  <si>
    <t xml:space="preserve">Variation des stocks produits finis</t>
  </si>
  <si>
    <t xml:space="preserve">Produits/ecart prix &amp; vente  poulet</t>
  </si>
  <si>
    <t xml:space="preserve">ACHAT FILET </t>
  </si>
  <si>
    <t xml:space="preserve">ACHAT SUCRE IMPORT</t>
  </si>
  <si>
    <t xml:space="preserve">AVANCE DE FOND TRANSITAIRE</t>
  </si>
  <si>
    <t xml:space="preserve">VENTES REMOULAGE</t>
  </si>
  <si>
    <t xml:space="preserve">VTE SUCRE MAURICE</t>
  </si>
  <si>
    <t xml:space="preserve">ETAT: ACOMPTES IR/IS A PAYER</t>
  </si>
  <si>
    <t xml:space="preserve">ETAT: IR/IS A PAYER</t>
  </si>
  <si>
    <t xml:space="preserve">Telesurveillance</t>
  </si>
  <si>
    <t xml:space="preserve">IMPOTS SUR REVENU/SYNTHETHIQUE</t>
  </si>
  <si>
    <t xml:space="preserve">AMORTT MATERIELS INDUSTRIELS</t>
  </si>
  <si>
    <t xml:space="preserve">ETT : IMPOT SYNTH A PAYER</t>
  </si>
  <si>
    <t xml:space="preserve">HUILE ET LUBRIFIANTS </t>
  </si>
  <si>
    <t xml:space="preserve">CONSOMMABLE LABORATOIRE</t>
  </si>
  <si>
    <t xml:space="preserve">PETITS EQUIPEMENTS &amp; HABILL PERSON</t>
  </si>
  <si>
    <t xml:space="preserve">SYSTEME D'ALARME</t>
  </si>
  <si>
    <t xml:space="preserve">COMMISSION IMPORT-DIVERSES</t>
  </si>
  <si>
    <t xml:space="preserve">Rémunération subventionnée</t>
  </si>
  <si>
    <t xml:space="preserve">IMPOT SYNTHETIQUE</t>
  </si>
  <si>
    <t xml:space="preserve">VENTE DES MARCHAND NON TAXABLE</t>
  </si>
  <si>
    <t xml:space="preserve">VARIATION DE STOCK-PRODUITS FINIS</t>
  </si>
  <si>
    <t xml:space="preserve">Emprunt BMOI-Part plus d'un an</t>
  </si>
  <si>
    <t xml:space="preserve">Terrains  </t>
  </si>
  <si>
    <t xml:space="preserve">Agenc. et aménag. de terrains </t>
  </si>
  <si>
    <t xml:space="preserve">Batiments - Constructions  </t>
  </si>
  <si>
    <t xml:space="preserve">Immo. corporelles en cours  </t>
  </si>
  <si>
    <t xml:space="preserve">Immo en cours- Ivandry</t>
  </si>
  <si>
    <t xml:space="preserve">Etat :IR à payer</t>
  </si>
  <si>
    <t xml:space="preserve">RECLASS/M.PAUL APPRO CAISSE</t>
  </si>
  <si>
    <t xml:space="preserve">ANDRIAKOTOMALALA REFAC ABC FAT99911</t>
  </si>
  <si>
    <t xml:space="preserve">AGRIFARMREFAC</t>
  </si>
  <si>
    <t xml:space="preserve">ANDRY</t>
  </si>
  <si>
    <t xml:space="preserve">AGRIMOTREFAC</t>
  </si>
  <si>
    <t xml:space="preserve">AMCHOREFAC</t>
  </si>
  <si>
    <t xml:space="preserve">IDMREFACT</t>
  </si>
  <si>
    <t xml:space="preserve">MCMREFAC</t>
  </si>
  <si>
    <t xml:space="preserve">AGRIVALREFAC</t>
  </si>
  <si>
    <t xml:space="preserve">SMTPREFAC</t>
  </si>
  <si>
    <t xml:space="preserve">LMOIREFACT</t>
  </si>
  <si>
    <t xml:space="preserve">AGRIVETAMREFACT</t>
  </si>
  <si>
    <t xml:space="preserve">FLYTECHREFAC</t>
  </si>
  <si>
    <t xml:space="preserve">INVISOREFAC</t>
  </si>
  <si>
    <t xml:space="preserve">IDFREFAC</t>
  </si>
  <si>
    <t xml:space="preserve">PAUL</t>
  </si>
  <si>
    <t xml:space="preserve">RCMPRET</t>
  </si>
  <si>
    <t xml:space="preserve">INVISOPRET</t>
  </si>
  <si>
    <t xml:space="preserve">AGRIVALPRET</t>
  </si>
  <si>
    <t xml:space="preserve">IDFPRET</t>
  </si>
  <si>
    <t xml:space="preserve">AGRIVETPRET</t>
  </si>
  <si>
    <t xml:space="preserve">IDMPRET</t>
  </si>
  <si>
    <t xml:space="preserve">Intérêts courus   </t>
  </si>
  <si>
    <t xml:space="preserve">BMOI-Emprunt part moins d'un an</t>
  </si>
  <si>
    <t xml:space="preserve">BFV SGM-Emprunt part moins d'un an</t>
  </si>
  <si>
    <t xml:space="preserve">Emballages     </t>
  </si>
  <si>
    <t xml:space="preserve">Achats de mat, équip et trav  </t>
  </si>
  <si>
    <t xml:space="preserve">Carburant chaudière     </t>
  </si>
  <si>
    <t xml:space="preserve">Honoraires transitaire     </t>
  </si>
  <si>
    <t xml:space="preserve">Sous traitance Groupe     </t>
  </si>
  <si>
    <t xml:space="preserve">Entretien et réparations     </t>
  </si>
  <si>
    <t xml:space="preserve">Gardiennage_Vidéosurveill_Alarme  </t>
  </si>
  <si>
    <t xml:space="preserve">Autres honoraires     </t>
  </si>
  <si>
    <t xml:space="preserve">Réceptions     </t>
  </si>
  <si>
    <t xml:space="preserve">Frais chèque de banque     </t>
  </si>
  <si>
    <t xml:space="preserve">Comm sur incident de fonction </t>
  </si>
  <si>
    <t xml:space="preserve">Taxes foncières     </t>
  </si>
  <si>
    <t xml:space="preserve">FUNHECE Patronale</t>
  </si>
  <si>
    <t xml:space="preserve">Provision charges sociales</t>
  </si>
  <si>
    <t xml:space="preserve">Intéret bancaires / emprunts  </t>
  </si>
  <si>
    <t xml:space="preserve">Impôt sur le resultat</t>
  </si>
  <si>
    <t xml:space="preserve">Prestations de services       </t>
  </si>
  <si>
    <t xml:space="preserve">Refacturation des charges  </t>
  </si>
  <si>
    <t xml:space="preserve">ASCOMA-PART SALARIALE</t>
  </si>
  <si>
    <t xml:space="preserve">Gains de change        </t>
  </si>
  <si>
    <t xml:space="preserve">EMPRUNT BNI</t>
  </si>
  <si>
    <t xml:space="preserve">FOURNITURE DE BUREAU non stock‚s</t>
  </si>
  <si>
    <t xml:space="preserve">DIVERS FRAIS DE TRANSIT</t>
  </si>
  <si>
    <t xml:space="preserve">LOCATIONS IMMOBILIÔRES</t>
  </si>
  <si>
    <t xml:space="preserve">RMUN.D'INTRMDIAIRES ET HONORAIRE</t>
  </si>
  <si>
    <t xml:space="preserve">AIDE ETAT</t>
  </si>
  <si>
    <t xml:space="preserve">CHARGES EXCEPTø DE GESTION COURANTE</t>
  </si>
  <si>
    <t xml:space="preserve">PRODUITS DE CESSION IMMO CORPORELLE</t>
  </si>
  <si>
    <t xml:space="preserve">Depots et caution reçus</t>
  </si>
  <si>
    <t xml:space="preserve">Agenct &amp; aménag&amp; instal bâtiment</t>
  </si>
  <si>
    <t xml:space="preserve">Matériels et mbiliers de bureau</t>
  </si>
  <si>
    <t xml:space="preserve">Amts Mat et mbiliers de bureau</t>
  </si>
  <si>
    <t xml:space="preserve">Organismes sociaux-Charges à payer</t>
  </si>
  <si>
    <t xml:space="preserve">Etat: crédit IR</t>
  </si>
  <si>
    <t xml:space="preserve">Etat: Crédit de TVA</t>
  </si>
  <si>
    <t xml:space="preserve">UNITED MALAG PRET</t>
  </si>
  <si>
    <t xml:space="preserve">Emprunt plus d'un an</t>
  </si>
  <si>
    <t xml:space="preserve">Locations vehicules</t>
  </si>
  <si>
    <t xml:space="preserve">Honoraire huissier</t>
  </si>
  <si>
    <t xml:space="preserve">Honoraire commiss  comptes &amp; Jurid</t>
  </si>
  <si>
    <t xml:space="preserve">Provision Charges sociales</t>
  </si>
  <si>
    <t xml:space="preserve">Repises sur provison/clients</t>
  </si>
  <si>
    <t xml:space="preserve">Emprunt BMOI</t>
  </si>
  <si>
    <t xml:space="preserve">Frais recherche développement</t>
  </si>
  <si>
    <t xml:space="preserve">TVA déductible à régulariser</t>
  </si>
  <si>
    <t xml:space="preserve">FONDS DE CAISSE</t>
  </si>
  <si>
    <t xml:space="preserve">Variations stocks de produits</t>
  </si>
  <si>
    <t xml:space="preserve">FRAIS PORTUAIRE</t>
  </si>
  <si>
    <t xml:space="preserve">LOCATION STAND</t>
  </si>
  <si>
    <t xml:space="preserve">PRESTATION DE SERVICE</t>
  </si>
  <si>
    <t xml:space="preserve">VIDANGE FOSSE</t>
  </si>
  <si>
    <t xml:space="preserve">COMMISSION DE MOUVEMENT DE COMPTE</t>
  </si>
  <si>
    <t xml:space="preserve">AUTRES CHARGES FINANCIERES</t>
  </si>
  <si>
    <t xml:space="preserve">CONGE A PAYER</t>
  </si>
  <si>
    <t xml:space="preserve">ORAGNISMES SOCIAUX:CHARGES A PAYER</t>
  </si>
  <si>
    <t xml:space="preserve">IR A PAYER 2021/2022</t>
  </si>
  <si>
    <t xml:space="preserve">ETAT:ACOMPTE IR</t>
  </si>
  <si>
    <t xml:space="preserve">SMTP REFACTURATION </t>
  </si>
  <si>
    <t xml:space="preserve">Caisse 2424 dépenses</t>
  </si>
  <si>
    <t xml:space="preserve">Locations matériels mobiliers</t>
  </si>
  <si>
    <t xml:space="preserve">ETAT:IMP A PAYER</t>
  </si>
  <si>
    <t xml:space="preserve">FERRIS ENGINEERING REFACT</t>
  </si>
  <si>
    <t xml:space="preserve">BLAST PRET</t>
  </si>
  <si>
    <t xml:space="preserve">IMPOTS SUR LE MARCHE PUBLIC</t>
  </si>
  <si>
    <t xml:space="preserve">Provision primes</t>
  </si>
  <si>
    <t xml:space="preserve">Vanilla Beans</t>
  </si>
  <si>
    <t xml:space="preserve">Freeze Dried Raspberry</t>
  </si>
  <si>
    <t xml:space="preserve">Wrapper MG Almond Coconut</t>
  </si>
  <si>
    <t xml:space="preserve">Wrapper MG Raspberry</t>
  </si>
  <si>
    <t xml:space="preserve">Wrapper UG Cashew Macadamia</t>
  </si>
  <si>
    <t xml:space="preserve">Wrapper UG 85% Pure Dark</t>
  </si>
  <si>
    <t xml:space="preserve">Wrapper UG Sea Salt</t>
  </si>
  <si>
    <t xml:space="preserve">Central Sealed Plastic Sleeves</t>
  </si>
  <si>
    <t xml:space="preserve">Rolls Central Sealed Plastic Sleeve</t>
  </si>
  <si>
    <t xml:space="preserve">DISPLAY CASE UG 03 TABLETS</t>
  </si>
  <si>
    <t xml:space="preserve">DISPLAY CASE 06 TABLETS</t>
  </si>
  <si>
    <t xml:space="preserve">Inner Case Plast Disc </t>
  </si>
  <si>
    <t xml:space="preserve">DC Sticker MG Almond Coconut 63%</t>
  </si>
  <si>
    <t xml:space="preserve">Display Case Sticker Disc 60%</t>
  </si>
  <si>
    <t xml:space="preserve">DC Premium Bar MG Vanilla bean TOP</t>
  </si>
  <si>
    <t xml:space="preserve">DC Premium Bar MG Plantain &amp; ss TOP</t>
  </si>
  <si>
    <t xml:space="preserve">DC Premium Bar MG Fleur de Sel TOP</t>
  </si>
  <si>
    <t xml:space="preserve">Premium Display Case - FOND</t>
  </si>
  <si>
    <t xml:space="preserve">Display Case LENNY Gravity Feed Box</t>
  </si>
  <si>
    <t xml:space="preserve">Display case GENNY gravity feed box</t>
  </si>
  <si>
    <t xml:space="preserve">MC premium bar MG VANILLA BEAN</t>
  </si>
  <si>
    <t xml:space="preserve">MC premium bar MG Plantain&amp;sea salt</t>
  </si>
  <si>
    <t xml:space="preserve">MC premium bar MG Fleur de sel</t>
  </si>
  <si>
    <t xml:space="preserve">Master case LENNY gravity feed box</t>
  </si>
  <si>
    <t xml:space="preserve">Master case GENNY gravity feed box</t>
  </si>
  <si>
    <t xml:space="preserve">MC Sticker MG Almond Coconut 63%</t>
  </si>
  <si>
    <t xml:space="preserve">Master Case Sticker Disc 60%</t>
  </si>
  <si>
    <t xml:space="preserve">Master Case TUBE</t>
  </si>
  <si>
    <t xml:space="preserve">CROISSILLION TUBE</t>
  </si>
  <si>
    <t xml:space="preserve">CALAGE TUBE</t>
  </si>
  <si>
    <t xml:space="preserve">POUCH</t>
  </si>
  <si>
    <t xml:space="preserve">Disk Plastic Tub Sticker 60% Front</t>
  </si>
  <si>
    <t xml:space="preserve">Disk Plastic Tub Sticker 60% Side</t>
  </si>
  <si>
    <t xml:space="preserve">Corner Piece</t>
  </si>
  <si>
    <t xml:space="preserve">Sticker Vinyl Transparent</t>
  </si>
  <si>
    <t xml:space="preserve">Tasting Box</t>
  </si>
  <si>
    <t xml:space="preserve">Petit outillage et équipements</t>
  </si>
  <si>
    <t xml:space="preserve">Cadeaux</t>
  </si>
  <si>
    <t xml:space="preserve">Ventes locales</t>
  </si>
  <si>
    <t xml:space="preserve">Variation de stock d'en cours de X°</t>
  </si>
  <si>
    <t xml:space="preserve">Vente des fûts vides</t>
  </si>
  <si>
    <t xml:space="preserve">Devise origine</t>
  </si>
  <si>
    <t xml:space="preserve">MGA</t>
  </si>
  <si>
    <t xml:space="preserve">Cours du jour</t>
  </si>
  <si>
    <t xml:space="preserve">Date</t>
  </si>
  <si>
    <t xml:space="preserve">Diviseur</t>
  </si>
  <si>
    <t xml:space="preserve">Cours</t>
  </si>
  <si>
    <t xml:space="preserve">Page -1 sur 1</t>
  </si>
  <si>
    <t xml:space="preserve">STOCK INITIAL (31/12/21)</t>
  </si>
  <si>
    <t xml:space="preserve">STOCK FINAL (30/06/22)</t>
  </si>
  <si>
    <t xml:space="preserve">STOCK CORRIGE</t>
  </si>
  <si>
    <t xml:space="preserve">variation de stock (balance)</t>
  </si>
  <si>
    <t xml:space="preserve">VARIATION CORRIGE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</si>
</sst>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0"/>
    <numFmt numFmtId="168" formatCode="General"/>
    <numFmt numFmtId="169" formatCode="dd/mm/yyyy"/>
    <numFmt numFmtId="170" formatCode="#,##0.00000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Segoe UI"/>
      <family val="2"/>
      <charset val="1"/>
    </font>
    <font>
      <b val="true"/>
      <sz val="10"/>
      <color theme="1"/>
      <name val="Segoe UI"/>
      <family val="2"/>
      <charset val="1"/>
    </font>
    <font>
      <b val="true"/>
      <sz val="10"/>
      <color rgb="FF000000"/>
      <name val="Segoe UI"/>
      <family val="2"/>
      <charset val="1"/>
    </font>
    <font>
      <sz val="10"/>
      <color rgb="FF000000"/>
      <name val="Segoe UI"/>
      <family val="2"/>
      <charset val="1"/>
    </font>
    <font>
      <sz val="10"/>
      <color theme="1"/>
      <name val="Arial Narrow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Times New Roman"/>
      <family val="2"/>
      <charset val="1"/>
    </font>
    <font>
      <sz val="10"/>
      <color rgb="FF000000"/>
      <name val="Arial"/>
      <family val="2"/>
      <charset val="1"/>
    </font>
    <font>
      <sz val="10"/>
      <color rgb="FF00B050"/>
      <name val="Segoe UI"/>
      <family val="2"/>
      <charset val="1"/>
    </font>
    <font>
      <sz val="10"/>
      <color rgb="FFFF0000"/>
      <name val="Segoe UI"/>
      <family val="2"/>
      <charset val="1"/>
    </font>
    <font>
      <sz val="10"/>
      <color rgb="FF000000"/>
      <name val="Tahoma"/>
      <family val="2"/>
      <charset val="1"/>
    </font>
    <font>
      <sz val="10"/>
      <color rgb="FF4472C4"/>
      <name val="Segoe UI"/>
      <family val="2"/>
      <charset val="1"/>
    </font>
    <font>
      <sz val="9"/>
      <color rgb="FF000000"/>
      <name val="Calibri"/>
      <family val="2"/>
      <charset val="1"/>
    </font>
    <font>
      <b val="true"/>
      <sz val="10"/>
      <color rgb="FFFF0000"/>
      <name val="Arial Narrow"/>
      <family val="2"/>
      <charset val="1"/>
    </font>
    <font>
      <b val="true"/>
      <sz val="10"/>
      <color rgb="FF0070C0"/>
      <name val="Segoe UI"/>
      <family val="2"/>
      <charset val="1"/>
    </font>
    <font>
      <b val="true"/>
      <sz val="10"/>
      <color rgb="FF000000"/>
      <name val="Calibri Light"/>
      <family val="2"/>
      <charset val="1"/>
    </font>
    <font>
      <sz val="10"/>
      <color rgb="FF000000"/>
      <name val="Calibri Light"/>
      <family val="2"/>
      <charset val="1"/>
    </font>
    <font>
      <sz val="10"/>
      <color theme="1"/>
      <name val="Calibri Light"/>
      <family val="2"/>
      <charset val="1"/>
    </font>
    <font>
      <b val="true"/>
      <sz val="9"/>
      <color rgb="FF000000"/>
      <name val="Calibri Light"/>
      <family val="2"/>
      <charset val="1"/>
    </font>
    <font>
      <sz val="9"/>
      <color rgb="FF000000"/>
      <name val="Calibri Light"/>
      <family val="2"/>
      <charset val="1"/>
    </font>
    <font>
      <sz val="9"/>
      <color rgb="FFFF0000"/>
      <name val="Calibri Light"/>
      <family val="2"/>
      <charset val="1"/>
    </font>
    <font>
      <sz val="10"/>
      <color rgb="FF000000"/>
      <name val="Times New Roman"/>
      <family val="1"/>
    </font>
    <font>
      <b val="true"/>
      <sz val="10"/>
      <color rgb="FFFFFFFF"/>
      <name val="Calibri Light"/>
      <family val="2"/>
      <charset val="1"/>
    </font>
    <font>
      <sz val="10"/>
      <color rgb="FFFF0000"/>
      <name val="Calibri Light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BDD7EE"/>
        <bgColor rgb="FFB4C7E7"/>
      </patternFill>
    </fill>
    <fill>
      <patternFill patternType="solid">
        <fgColor rgb="FFFFE699"/>
        <bgColor rgb="FFF8CBAD"/>
      </patternFill>
    </fill>
    <fill>
      <patternFill patternType="solid">
        <fgColor rgb="FFB4C7E7"/>
        <bgColor rgb="FFB4C6E7"/>
      </patternFill>
    </fill>
    <fill>
      <patternFill patternType="solid">
        <fgColor rgb="FFDAE3F3"/>
        <bgColor rgb="FFD9D9D9"/>
      </patternFill>
    </fill>
    <fill>
      <patternFill patternType="solid">
        <fgColor rgb="FFB4C6E7"/>
        <bgColor rgb="FFB4C7E7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5E0B4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D0CECE"/>
      </patternFill>
    </fill>
    <fill>
      <patternFill patternType="solid">
        <fgColor rgb="FFED7D31"/>
        <bgColor rgb="FFFF8080"/>
      </patternFill>
    </fill>
    <fill>
      <patternFill patternType="solid">
        <fgColor rgb="FFC5E0B4"/>
        <bgColor rgb="FFD9D9D9"/>
      </patternFill>
    </fill>
    <fill>
      <patternFill patternType="solid">
        <fgColor rgb="FF8FAADC"/>
        <bgColor rgb="FFB4C6E7"/>
      </patternFill>
    </fill>
    <fill>
      <patternFill patternType="solid">
        <fgColor rgb="FFBFBFBF"/>
        <bgColor rgb="FFC6C6C6"/>
      </patternFill>
    </fill>
    <fill>
      <patternFill patternType="solid">
        <fgColor rgb="FF808080"/>
        <bgColor rgb="FF666699"/>
      </patternFill>
    </fill>
    <fill>
      <patternFill patternType="solid">
        <fgColor rgb="FFE2F0D9"/>
        <bgColor rgb="FFDAE3F3"/>
      </patternFill>
    </fill>
    <fill>
      <patternFill patternType="solid">
        <fgColor rgb="FFD0CECE"/>
        <bgColor rgb="FFC6C6C6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C6C6C6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808080"/>
      </left>
      <right style="thin">
        <color rgb="FFC6C6C6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C6C6C6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7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1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1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1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1" fillId="1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1" fillId="1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1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1" fillId="1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1" fillId="1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B4C6E7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0CECE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C5E0B4"/>
      <rgbColor rgb="FFDAE3F3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F0D9"/>
      <rgbColor rgb="FFFFE699"/>
      <rgbColor rgb="FFB4C7E7"/>
      <rgbColor rgb="FFC6C6C6"/>
      <rgbColor rgb="FFB4C6E7"/>
      <rgbColor rgb="FFF8CBAD"/>
      <rgbColor rgb="FF4472C4"/>
      <rgbColor rgb="FF33CCCC"/>
      <rgbColor rgb="FF92D050"/>
      <rgbColor rgb="FFFFCC00"/>
      <rgbColor rgb="FFFF9900"/>
      <rgbColor rgb="FFED7D31"/>
      <rgbColor rgb="FF666699"/>
      <rgbColor rgb="FFD0CECE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15"/>
    <col collapsed="false" customWidth="true" hidden="false" outlineLevel="0" max="2" min="2" style="2" width="35.01"/>
    <col collapsed="false" customWidth="true" hidden="false" outlineLevel="0" max="4" min="3" style="3" width="16.58"/>
    <col collapsed="false" customWidth="true" hidden="false" outlineLevel="0" max="7" min="5" style="4" width="12.86"/>
    <col collapsed="false" customWidth="true" hidden="false" outlineLevel="0" max="8" min="8" style="2" width="11.44"/>
    <col collapsed="false" customWidth="true" hidden="false" outlineLevel="0" max="9" min="9" style="1" width="23.29"/>
    <col collapsed="false" customWidth="true" hidden="false" outlineLevel="0" max="10" min="10" style="2" width="27.58"/>
  </cols>
  <sheetData>
    <row r="1" customFormat="false" ht="17.25" hidden="false" customHeight="true" outlineLevel="0" collapsed="false">
      <c r="A1" s="5"/>
      <c r="B1" s="6"/>
      <c r="C1" s="7" t="n">
        <v>2022</v>
      </c>
      <c r="D1" s="7" t="n">
        <v>2021</v>
      </c>
      <c r="E1" s="7" t="n">
        <v>2020</v>
      </c>
      <c r="F1" s="8" t="n">
        <v>2019</v>
      </c>
      <c r="G1" s="9"/>
      <c r="I1" s="10" t="s">
        <v>0</v>
      </c>
      <c r="J1" s="11"/>
    </row>
    <row r="2" customFormat="false" ht="17.25" hidden="false" customHeight="true" outlineLevel="0" collapsed="false">
      <c r="A2" s="12" t="n">
        <v>10100000</v>
      </c>
      <c r="B2" s="13" t="s">
        <v>1</v>
      </c>
      <c r="C2" s="14" t="n">
        <f aca="false">IF(A2=A1,0,SUMIFS(BLG1222!$I:$I,BLG1222!$A:$A,"agricorp",BLG1222!$D:$D,A:A))</f>
        <v>0</v>
      </c>
      <c r="D2" s="14" t="n">
        <v>-10000000</v>
      </c>
      <c r="E2" s="14" t="n">
        <v>-2000000</v>
      </c>
      <c r="F2" s="15" t="n">
        <v>-2000000</v>
      </c>
      <c r="G2" s="15"/>
      <c r="I2" s="16" t="n">
        <v>10100000</v>
      </c>
      <c r="J2" s="17" t="s">
        <v>1</v>
      </c>
    </row>
    <row r="3" customFormat="false" ht="17.25" hidden="false" customHeight="true" outlineLevel="0" collapsed="false">
      <c r="A3" s="12" t="n">
        <v>11900000</v>
      </c>
      <c r="B3" s="13" t="s">
        <v>2</v>
      </c>
      <c r="C3" s="14" t="n">
        <f aca="false">IF(A3=A2,0,SUMIFS(BLG1222!$I:$I,BLG1222!$A:$A,"agricorp",BLG1222!$D:$D,A:A))</f>
        <v>0</v>
      </c>
      <c r="D3" s="14" t="n">
        <v>2419584.21</v>
      </c>
      <c r="E3" s="14" t="n">
        <v>2419584.21</v>
      </c>
      <c r="F3" s="15" t="n">
        <v>2106451.23</v>
      </c>
      <c r="G3" s="15"/>
      <c r="I3" s="16" t="n">
        <v>11900000</v>
      </c>
      <c r="J3" s="17" t="s">
        <v>2</v>
      </c>
    </row>
    <row r="4" customFormat="false" ht="17.25" hidden="false" customHeight="true" outlineLevel="0" collapsed="false">
      <c r="A4" s="12" t="n">
        <v>12000000</v>
      </c>
      <c r="B4" s="13" t="s">
        <v>3</v>
      </c>
      <c r="C4" s="14" t="n">
        <f aca="false">IF(A4=A3,0,SUMIFS(BLG1222!$I:$I,BLG1222!$A:$A,"agricorp",BLG1222!$D:$D,A:A))</f>
        <v>0</v>
      </c>
      <c r="D4" s="14" t="n">
        <v>280428.55</v>
      </c>
      <c r="E4" s="14"/>
      <c r="F4" s="15"/>
      <c r="I4" s="16" t="n">
        <v>12000000</v>
      </c>
      <c r="J4" s="17" t="s">
        <v>3</v>
      </c>
    </row>
    <row r="5" customFormat="false" ht="17.25" hidden="false" customHeight="true" outlineLevel="0" collapsed="false">
      <c r="A5" s="12" t="n">
        <v>12900000</v>
      </c>
      <c r="B5" s="13" t="s">
        <v>4</v>
      </c>
      <c r="C5" s="14" t="n">
        <f aca="false">IF(A5=A4,0,SUMIFS(BLG1222!$I:$I,BLG1222!$A:$A,"agricorp",BLG1222!$D:$D,A:A))</f>
        <v>0</v>
      </c>
      <c r="D5" s="18"/>
      <c r="E5" s="18"/>
      <c r="F5" s="9"/>
      <c r="G5" s="9"/>
      <c r="H5" s="19"/>
      <c r="I5" s="20" t="n">
        <v>12900000</v>
      </c>
      <c r="J5" s="6" t="s">
        <v>4</v>
      </c>
    </row>
    <row r="6" customFormat="false" ht="17.25" hidden="false" customHeight="true" outlineLevel="0" collapsed="false">
      <c r="A6" s="12" t="n">
        <v>20400000</v>
      </c>
      <c r="B6" s="13" t="s">
        <v>5</v>
      </c>
      <c r="C6" s="14" t="n">
        <f aca="false">IF(A6=A5,0,SUMIFS(BLG1222!$I:$I,BLG1222!$A:$A,"agricorp",BLG1222!$D:$D,A:A))</f>
        <v>0</v>
      </c>
      <c r="D6" s="18"/>
      <c r="E6" s="18"/>
      <c r="F6" s="9"/>
      <c r="G6" s="9"/>
      <c r="H6" s="19"/>
      <c r="I6" s="20" t="n">
        <v>20400000</v>
      </c>
      <c r="J6" s="6" t="s">
        <v>5</v>
      </c>
    </row>
    <row r="7" customFormat="false" ht="17.25" hidden="false" customHeight="true" outlineLevel="0" collapsed="false">
      <c r="A7" s="12" t="n">
        <v>21500000</v>
      </c>
      <c r="B7" s="13" t="s">
        <v>6</v>
      </c>
      <c r="C7" s="14" t="n">
        <f aca="false">IF(A7=A6,0,SUMIFS(BLG1222!$I:$I,BLG1222!$A:$A,"agricorp",BLG1222!$D:$D,A:A))</f>
        <v>0</v>
      </c>
      <c r="D7" s="14" t="n">
        <v>3128790</v>
      </c>
      <c r="E7" s="14"/>
      <c r="F7" s="15"/>
      <c r="I7" s="16" t="n">
        <v>21500000</v>
      </c>
      <c r="J7" s="17" t="s">
        <v>6</v>
      </c>
    </row>
    <row r="8" customFormat="false" ht="17.25" hidden="false" customHeight="true" outlineLevel="0" collapsed="false">
      <c r="A8" s="12" t="n">
        <v>21510000</v>
      </c>
      <c r="B8" s="13" t="s">
        <v>7</v>
      </c>
      <c r="C8" s="14" t="n">
        <f aca="false">IF(A8=A7,0,SUMIFS(BLG1222!$I:$I,BLG1222!$A:$A,"agricorp",BLG1222!$D:$D,A:A))</f>
        <v>0</v>
      </c>
      <c r="D8" s="14" t="n">
        <v>2808000</v>
      </c>
      <c r="E8" s="14"/>
      <c r="F8" s="15"/>
      <c r="I8" s="16" t="n">
        <v>21510000</v>
      </c>
      <c r="J8" s="17" t="s">
        <v>7</v>
      </c>
    </row>
    <row r="9" customFormat="false" ht="17.25" hidden="false" customHeight="true" outlineLevel="0" collapsed="false">
      <c r="A9" s="12" t="n">
        <v>21800000</v>
      </c>
      <c r="B9" s="13" t="s">
        <v>8</v>
      </c>
      <c r="C9" s="14" t="n">
        <f aca="false">IF(A9=A8,0,SUMIFS(BLG1222!$I:$I,BLG1222!$A:$A,"agricorp",BLG1222!$D:$D,A:A))</f>
        <v>0</v>
      </c>
      <c r="D9" s="14" t="n">
        <v>10847964.55</v>
      </c>
      <c r="E9" s="14"/>
      <c r="F9" s="15"/>
      <c r="I9" s="16" t="n">
        <v>21800000</v>
      </c>
      <c r="J9" s="17" t="s">
        <v>8</v>
      </c>
    </row>
    <row r="10" customFormat="false" ht="17.25" hidden="false" customHeight="true" outlineLevel="0" collapsed="false">
      <c r="A10" s="12" t="n">
        <v>21810000</v>
      </c>
      <c r="B10" s="13" t="s">
        <v>9</v>
      </c>
      <c r="C10" s="14" t="n">
        <f aca="false">IF(A10=A9,0,SUMIFS(BLG1222!$I:$I,BLG1222!$A:$A,"agricorp",BLG1222!$D:$D,A:A))</f>
        <v>0</v>
      </c>
      <c r="D10" s="18"/>
      <c r="E10" s="18"/>
      <c r="F10" s="9"/>
      <c r="G10" s="9"/>
      <c r="H10" s="19"/>
      <c r="I10" s="20" t="n">
        <v>21811000</v>
      </c>
      <c r="J10" s="6" t="s">
        <v>9</v>
      </c>
    </row>
    <row r="11" customFormat="false" ht="17.25" hidden="false" customHeight="true" outlineLevel="0" collapsed="false">
      <c r="A11" s="12" t="n">
        <v>21820000</v>
      </c>
      <c r="B11" s="13" t="s">
        <v>10</v>
      </c>
      <c r="C11" s="14" t="n">
        <f aca="false">IF(A11=A10,0,SUMIFS(BLG1222!$I:$I,BLG1222!$A:$A,"agricorp",BLG1222!$D:$D,A:A))</f>
        <v>0</v>
      </c>
      <c r="D11" s="14" t="n">
        <v>25009519.01</v>
      </c>
      <c r="E11" s="14"/>
      <c r="F11" s="15"/>
      <c r="I11" s="16" t="n">
        <v>21820000</v>
      </c>
      <c r="J11" s="17" t="s">
        <v>10</v>
      </c>
    </row>
    <row r="12" customFormat="false" ht="17.25" hidden="false" customHeight="true" outlineLevel="0" collapsed="false">
      <c r="A12" s="12" t="n">
        <v>21830000</v>
      </c>
      <c r="B12" s="13" t="s">
        <v>11</v>
      </c>
      <c r="C12" s="14" t="n">
        <f aca="false">IF(A12=A11,0,SUMIFS(BLG1222!$I:$I,BLG1222!$A:$A,"agricorp",BLG1222!$D:$D,A:A))</f>
        <v>0</v>
      </c>
      <c r="D12" s="14" t="n">
        <v>22154000.17</v>
      </c>
      <c r="E12" s="14"/>
      <c r="F12" s="15"/>
      <c r="I12" s="16" t="n">
        <v>21830000</v>
      </c>
      <c r="J12" s="17" t="s">
        <v>11</v>
      </c>
    </row>
    <row r="13" customFormat="false" ht="17.25" hidden="false" customHeight="true" outlineLevel="0" collapsed="false">
      <c r="A13" s="12" t="n">
        <v>21840000</v>
      </c>
      <c r="B13" s="13" t="s">
        <v>12</v>
      </c>
      <c r="C13" s="14" t="n">
        <f aca="false">IF(A13=A12,0,SUMIFS(BLG1222!$I:$I,BLG1222!$A:$A,"agricorp",BLG1222!$D:$D,A:A))</f>
        <v>0</v>
      </c>
      <c r="D13" s="14" t="n">
        <v>155310392.6</v>
      </c>
      <c r="E13" s="14"/>
      <c r="F13" s="15"/>
      <c r="I13" s="16" t="n">
        <v>21840000</v>
      </c>
      <c r="J13" s="17" t="s">
        <v>12</v>
      </c>
    </row>
    <row r="14" customFormat="false" ht="17.25" hidden="false" customHeight="true" outlineLevel="0" collapsed="false">
      <c r="A14" s="12" t="n">
        <v>26100000</v>
      </c>
      <c r="B14" s="13" t="s">
        <v>13</v>
      </c>
      <c r="C14" s="14" t="n">
        <f aca="false">IF(A14=A13,0,SUMIFS(BLG1222!$I:$I,BLG1222!$A:$A,"agricorp",BLG1222!$D:$D,A:A))</f>
        <v>0</v>
      </c>
      <c r="D14" s="14" t="n">
        <v>3980000</v>
      </c>
      <c r="E14" s="14" t="n">
        <v>3980000</v>
      </c>
      <c r="F14" s="15" t="n">
        <v>3980000</v>
      </c>
      <c r="G14" s="15"/>
      <c r="I14" s="16" t="n">
        <v>26100000</v>
      </c>
      <c r="J14" s="17" t="s">
        <v>13</v>
      </c>
    </row>
    <row r="15" customFormat="false" ht="17.25" hidden="false" customHeight="true" outlineLevel="0" collapsed="false">
      <c r="A15" s="12" t="n">
        <v>27500000</v>
      </c>
      <c r="B15" s="13" t="s">
        <v>14</v>
      </c>
      <c r="C15" s="14" t="n">
        <f aca="false">IF(A15=A14,0,SUMIFS(BLG1222!$I:$I,BLG1222!$A:$A,"agricorp",BLG1222!$D:$D,A:A))</f>
        <v>0</v>
      </c>
      <c r="D15" s="18"/>
      <c r="E15" s="18"/>
      <c r="F15" s="9"/>
      <c r="G15" s="9"/>
      <c r="H15" s="19"/>
      <c r="I15" s="20" t="n">
        <v>27500000</v>
      </c>
      <c r="J15" s="6" t="s">
        <v>14</v>
      </c>
    </row>
    <row r="16" customFormat="false" ht="17.25" hidden="false" customHeight="true" outlineLevel="0" collapsed="false">
      <c r="A16" s="12" t="n">
        <v>28150000</v>
      </c>
      <c r="B16" s="13" t="s">
        <v>15</v>
      </c>
      <c r="C16" s="14" t="n">
        <f aca="false">IF(A16=A15,0,SUMIFS(BLG1222!$I:$I,BLG1222!$A:$A,"agricorp",BLG1222!$D:$D,A:A))</f>
        <v>0</v>
      </c>
      <c r="D16" s="14" t="n">
        <v>-13036.63</v>
      </c>
      <c r="E16" s="14"/>
      <c r="F16" s="15"/>
      <c r="I16" s="16" t="n">
        <v>28150000</v>
      </c>
      <c r="J16" s="17" t="s">
        <v>15</v>
      </c>
    </row>
    <row r="17" customFormat="false" ht="17.25" hidden="false" customHeight="true" outlineLevel="0" collapsed="false">
      <c r="A17" s="12" t="n">
        <v>28151000</v>
      </c>
      <c r="B17" s="13" t="s">
        <v>16</v>
      </c>
      <c r="C17" s="14" t="n">
        <f aca="false">IF(A17=A16,0,SUMIFS(BLG1222!$I:$I,BLG1222!$A:$A,"agricorp",BLG1222!$D:$D,A:A))</f>
        <v>0</v>
      </c>
      <c r="D17" s="14" t="n">
        <v>-23400</v>
      </c>
      <c r="E17" s="14"/>
      <c r="F17" s="15"/>
      <c r="I17" s="16" t="n">
        <v>28151000</v>
      </c>
      <c r="J17" s="17" t="s">
        <v>16</v>
      </c>
    </row>
    <row r="18" customFormat="false" ht="17.25" hidden="false" customHeight="true" outlineLevel="0" collapsed="false">
      <c r="A18" s="12" t="n">
        <v>28182000</v>
      </c>
      <c r="B18" s="13" t="s">
        <v>17</v>
      </c>
      <c r="C18" s="14" t="n">
        <f aca="false">IF(A18=A17,0,SUMIFS(BLG1222!$I:$I,BLG1222!$A:$A,"agricorp",BLG1222!$D:$D,A:A))</f>
        <v>0</v>
      </c>
      <c r="D18" s="14" t="n">
        <v>-899873.34</v>
      </c>
      <c r="E18" s="14"/>
      <c r="F18" s="15"/>
      <c r="I18" s="16" t="n">
        <v>28182000</v>
      </c>
      <c r="J18" s="17" t="s">
        <v>17</v>
      </c>
    </row>
    <row r="19" customFormat="false" ht="17.25" hidden="false" customHeight="true" outlineLevel="0" collapsed="false">
      <c r="A19" s="12" t="n">
        <v>28183000</v>
      </c>
      <c r="B19" s="13" t="s">
        <v>18</v>
      </c>
      <c r="C19" s="14" t="n">
        <f aca="false">IF(A19=A18,0,SUMIFS(BLG1222!$I:$I,BLG1222!$A:$A,"agricorp",BLG1222!$D:$D,A:A))</f>
        <v>0</v>
      </c>
      <c r="D19" s="14" t="n">
        <v>-778590.28</v>
      </c>
      <c r="E19" s="14"/>
      <c r="F19" s="15"/>
      <c r="I19" s="16" t="n">
        <v>28183000</v>
      </c>
      <c r="J19" s="17" t="s">
        <v>18</v>
      </c>
    </row>
    <row r="20" customFormat="false" ht="17.25" hidden="false" customHeight="true" outlineLevel="0" collapsed="false">
      <c r="A20" s="12" t="n">
        <v>28184000</v>
      </c>
      <c r="B20" s="13" t="s">
        <v>19</v>
      </c>
      <c r="C20" s="14" t="n">
        <f aca="false">IF(A20=A19,0,SUMIFS(BLG1222!$I:$I,BLG1222!$A:$A,"agricorp",BLG1222!$D:$D,A:A))</f>
        <v>0</v>
      </c>
      <c r="D20" s="14" t="n">
        <v>-16381200.33</v>
      </c>
      <c r="E20" s="14"/>
      <c r="F20" s="15"/>
      <c r="I20" s="16" t="n">
        <v>28184000</v>
      </c>
      <c r="J20" s="17" t="s">
        <v>19</v>
      </c>
    </row>
    <row r="21" customFormat="false" ht="17.25" hidden="false" customHeight="true" outlineLevel="0" collapsed="false">
      <c r="A21" s="12" t="n">
        <v>28185000</v>
      </c>
      <c r="B21" s="13" t="s">
        <v>20</v>
      </c>
      <c r="C21" s="14" t="n">
        <f aca="false">IF(A21=A20,0,SUMIFS(BLG1222!$I:$I,BLG1222!$A:$A,"agricorp",BLG1222!$D:$D,A:A))</f>
        <v>0</v>
      </c>
      <c r="D21" s="14" t="n">
        <v>-146986.45</v>
      </c>
      <c r="E21" s="14"/>
      <c r="F21" s="15"/>
      <c r="I21" s="16" t="n">
        <v>28185000</v>
      </c>
      <c r="J21" s="17" t="s">
        <v>20</v>
      </c>
    </row>
    <row r="22" customFormat="false" ht="17.25" hidden="false" customHeight="true" outlineLevel="0" collapsed="false">
      <c r="A22" s="12" t="n">
        <v>40100000</v>
      </c>
      <c r="B22" s="13" t="s">
        <v>21</v>
      </c>
      <c r="C22" s="14" t="n">
        <f aca="false">IF(A22=A21,0,SUMIFS(BLG1222!$I:$I,BLG1222!$A:$A,"agricorp",BLG1222!$D:$D,A:A))</f>
        <v>0</v>
      </c>
      <c r="D22" s="14" t="n">
        <v>-221666978.65</v>
      </c>
      <c r="E22" s="14"/>
      <c r="F22" s="15"/>
      <c r="I22" s="16" t="n">
        <v>40100000</v>
      </c>
      <c r="J22" s="17" t="s">
        <v>21</v>
      </c>
    </row>
    <row r="23" customFormat="false" ht="17.25" hidden="false" customHeight="true" outlineLevel="0" collapsed="false">
      <c r="A23" s="12" t="n">
        <v>40120000</v>
      </c>
      <c r="B23" s="13" t="s">
        <v>22</v>
      </c>
      <c r="C23" s="14" t="n">
        <f aca="false">IF(A23=A22,0,SUMIFS(BLG1222!$I:$I,BLG1222!$A:$A,"agricorp",BLG1222!$D:$D,A:A))</f>
        <v>0</v>
      </c>
      <c r="D23" s="18"/>
      <c r="E23" s="18"/>
      <c r="F23" s="9"/>
      <c r="G23" s="9"/>
      <c r="H23" s="19"/>
      <c r="I23" s="8" t="n">
        <v>40120000</v>
      </c>
      <c r="J23" s="21" t="s">
        <v>23</v>
      </c>
    </row>
    <row r="24" customFormat="false" ht="17.25" hidden="false" customHeight="true" outlineLevel="0" collapsed="false">
      <c r="A24" s="12" t="n">
        <v>40340000</v>
      </c>
      <c r="B24" s="13" t="s">
        <v>24</v>
      </c>
      <c r="C24" s="14" t="n">
        <f aca="false">IF(A24=A23,0,SUMIFS(BLG1222!$I:$I,BLG1222!$A:$A,"agricorp",BLG1222!$D:$D,A:A))</f>
        <v>0</v>
      </c>
      <c r="D24" s="18"/>
      <c r="E24" s="18"/>
      <c r="F24" s="9"/>
      <c r="G24" s="9"/>
      <c r="H24" s="19"/>
      <c r="I24" s="8" t="n">
        <v>40340000</v>
      </c>
      <c r="J24" s="21" t="s">
        <v>25</v>
      </c>
    </row>
    <row r="25" customFormat="false" ht="17.25" hidden="false" customHeight="true" outlineLevel="0" collapsed="false">
      <c r="A25" s="12" t="n">
        <v>40800000</v>
      </c>
      <c r="B25" s="13" t="s">
        <v>26</v>
      </c>
      <c r="C25" s="14" t="n">
        <f aca="false">IF(A25=A24,0,SUMIFS(BLG1222!$I:$I,BLG1222!$A:$A,"agricorp",BLG1222!$D:$D,A:A))</f>
        <v>0</v>
      </c>
      <c r="D25" s="14" t="n">
        <v>-17262814.54</v>
      </c>
      <c r="E25" s="14"/>
      <c r="F25" s="15"/>
      <c r="I25" s="16" t="n">
        <v>40800000</v>
      </c>
      <c r="J25" s="17" t="s">
        <v>26</v>
      </c>
    </row>
    <row r="26" customFormat="false" ht="17.25" hidden="false" customHeight="true" outlineLevel="0" collapsed="false">
      <c r="A26" s="12" t="n">
        <v>40900000</v>
      </c>
      <c r="B26" s="13" t="s">
        <v>27</v>
      </c>
      <c r="C26" s="14" t="n">
        <f aca="false">IF(A26=A25,0,SUMIFS(BLG1222!$I:$I,BLG1222!$A:$A,"agricorp",BLG1222!$D:$D,A:A))</f>
        <v>0</v>
      </c>
      <c r="D26" s="14" t="n">
        <v>4073000.22</v>
      </c>
      <c r="E26" s="14"/>
      <c r="F26" s="15"/>
      <c r="I26" s="16" t="n">
        <v>40900000</v>
      </c>
      <c r="J26" s="17" t="s">
        <v>27</v>
      </c>
    </row>
    <row r="27" customFormat="false" ht="17.25" hidden="false" customHeight="true" outlineLevel="0" collapsed="false">
      <c r="A27" s="12" t="n">
        <v>41100000</v>
      </c>
      <c r="B27" s="13" t="s">
        <v>28</v>
      </c>
      <c r="C27" s="14" t="n">
        <f aca="false">IF(A27=A26,0,SUMIFS(BLG1222!$I:$I,BLG1222!$A:$A,"agricorp",BLG1222!$D:$D,A:A))</f>
        <v>0</v>
      </c>
      <c r="D27" s="18"/>
      <c r="E27" s="18"/>
      <c r="F27" s="9"/>
      <c r="G27" s="9"/>
      <c r="H27" s="19"/>
      <c r="I27" s="8" t="n">
        <v>41100000</v>
      </c>
      <c r="J27" s="21" t="s">
        <v>28</v>
      </c>
    </row>
    <row r="28" customFormat="false" ht="17.25" hidden="false" customHeight="true" outlineLevel="0" collapsed="false">
      <c r="A28" s="12" t="n">
        <v>41810000</v>
      </c>
      <c r="B28" s="13" t="s">
        <v>29</v>
      </c>
      <c r="C28" s="14" t="n">
        <f aca="false">IF(A28=A27,0,SUMIFS(BLG1222!$I:$I,BLG1222!$A:$A,"agricorp",BLG1222!$D:$D,A:A))</f>
        <v>0</v>
      </c>
      <c r="D28" s="14" t="n">
        <v>250372723.4778</v>
      </c>
      <c r="E28" s="14"/>
      <c r="F28" s="15"/>
      <c r="I28" s="16" t="n">
        <v>41810000</v>
      </c>
      <c r="J28" s="17" t="s">
        <v>29</v>
      </c>
    </row>
    <row r="29" customFormat="false" ht="17.25" hidden="false" customHeight="true" outlineLevel="0" collapsed="false">
      <c r="A29" s="12" t="n">
        <v>42100000</v>
      </c>
      <c r="B29" s="13" t="s">
        <v>30</v>
      </c>
      <c r="C29" s="14" t="n">
        <f aca="false">IF(A29=A28,0,SUMIFS(BLG1222!$I:$I,BLG1222!$A:$A,"agricorp",BLG1222!$D:$D,A:A))</f>
        <v>0</v>
      </c>
      <c r="D29" s="14" t="n">
        <v>1109807.75</v>
      </c>
      <c r="E29" s="14"/>
      <c r="F29" s="15"/>
      <c r="I29" s="16" t="n">
        <v>42100000</v>
      </c>
      <c r="J29" s="17" t="s">
        <v>30</v>
      </c>
    </row>
    <row r="30" customFormat="false" ht="17.25" hidden="false" customHeight="true" outlineLevel="0" collapsed="false">
      <c r="A30" s="12" t="n">
        <v>42500000</v>
      </c>
      <c r="B30" s="13" t="s">
        <v>31</v>
      </c>
      <c r="C30" s="14" t="n">
        <f aca="false">IF(A30=A29,0,SUMIFS(BLG1222!$I:$I,BLG1222!$A:$A,"agricorp",BLG1222!$D:$D,A:A))</f>
        <v>0</v>
      </c>
      <c r="D30" s="18"/>
      <c r="E30" s="18"/>
      <c r="F30" s="9"/>
      <c r="G30" s="9"/>
      <c r="H30" s="19"/>
      <c r="I30" s="8" t="n">
        <v>42500000</v>
      </c>
      <c r="J30" s="21" t="s">
        <v>32</v>
      </c>
    </row>
    <row r="31" customFormat="false" ht="17.25" hidden="false" customHeight="true" outlineLevel="0" collapsed="false">
      <c r="A31" s="12" t="n">
        <v>42520000</v>
      </c>
      <c r="B31" s="13" t="s">
        <v>33</v>
      </c>
      <c r="C31" s="14" t="n">
        <f aca="false">IF(A31=A30,0,SUMIFS(BLG1222!$I:$I,BLG1222!$A:$A,"agricorp",BLG1222!$D:$D,A:A))</f>
        <v>0</v>
      </c>
      <c r="D31" s="14" t="n">
        <v>380983.63</v>
      </c>
      <c r="E31" s="14"/>
      <c r="F31" s="15"/>
      <c r="I31" s="16" t="n">
        <v>42520000</v>
      </c>
      <c r="J31" s="17" t="s">
        <v>33</v>
      </c>
    </row>
    <row r="32" customFormat="false" ht="17.25" hidden="false" customHeight="true" outlineLevel="0" collapsed="false">
      <c r="A32" s="12" t="n">
        <v>42540000</v>
      </c>
      <c r="B32" s="13" t="s">
        <v>34</v>
      </c>
      <c r="C32" s="14" t="n">
        <f aca="false">IF(A32=A31,0,SUMIFS(BLG1222!$I:$I,BLG1222!$A:$A,"agricorp",BLG1222!$D:$D,A:A))</f>
        <v>0</v>
      </c>
      <c r="D32" s="14" t="n">
        <v>-7095999.9</v>
      </c>
      <c r="E32" s="14"/>
      <c r="F32" s="15"/>
      <c r="I32" s="16" t="n">
        <v>42540000</v>
      </c>
      <c r="J32" s="17" t="s">
        <v>34</v>
      </c>
    </row>
    <row r="33" customFormat="false" ht="17.25" hidden="false" customHeight="true" outlineLevel="0" collapsed="false">
      <c r="A33" s="12" t="n">
        <v>43100000</v>
      </c>
      <c r="B33" s="13" t="s">
        <v>35</v>
      </c>
      <c r="C33" s="14" t="n">
        <f aca="false">IF(A33=A32,0,SUMIFS(BLG1222!$I:$I,BLG1222!$A:$A,"agricorp",BLG1222!$D:$D,A:A))</f>
        <v>0</v>
      </c>
      <c r="D33" s="14" t="n">
        <v>-84746314.52</v>
      </c>
      <c r="E33" s="14"/>
      <c r="F33" s="15"/>
      <c r="I33" s="16" t="n">
        <v>43100000</v>
      </c>
      <c r="J33" s="17" t="s">
        <v>35</v>
      </c>
    </row>
    <row r="34" customFormat="false" ht="17.25" hidden="false" customHeight="true" outlineLevel="0" collapsed="false">
      <c r="A34" s="12" t="n">
        <v>43110000</v>
      </c>
      <c r="B34" s="13" t="s">
        <v>36</v>
      </c>
      <c r="C34" s="14" t="n">
        <f aca="false">IF(A34=A33,0,SUMIFS(BLG1222!$I:$I,BLG1222!$A:$A,"agricorp",BLG1222!$D:$D,A:A))</f>
        <v>0</v>
      </c>
      <c r="D34" s="14" t="n">
        <v>-348000</v>
      </c>
      <c r="E34" s="14"/>
      <c r="F34" s="15"/>
      <c r="I34" s="16" t="n">
        <v>43110000</v>
      </c>
      <c r="J34" s="17" t="s">
        <v>36</v>
      </c>
    </row>
    <row r="35" customFormat="false" ht="17.25" hidden="false" customHeight="true" outlineLevel="0" collapsed="false">
      <c r="A35" s="12" t="n">
        <v>43200000</v>
      </c>
      <c r="B35" s="13" t="s">
        <v>37</v>
      </c>
      <c r="C35" s="14" t="n">
        <f aca="false">IF(A35=A34,0,SUMIFS(BLG1222!$I:$I,BLG1222!$A:$A,"agricorp",BLG1222!$D:$D,A:A))</f>
        <v>0</v>
      </c>
      <c r="D35" s="14" t="n">
        <v>-36319848.58</v>
      </c>
      <c r="E35" s="14"/>
      <c r="F35" s="15"/>
      <c r="I35" s="16" t="n">
        <v>43200000</v>
      </c>
      <c r="J35" s="17" t="s">
        <v>37</v>
      </c>
    </row>
    <row r="36" customFormat="false" ht="17.25" hidden="false" customHeight="true" outlineLevel="0" collapsed="false">
      <c r="A36" s="12" t="n">
        <v>43300000</v>
      </c>
      <c r="B36" s="13" t="s">
        <v>38</v>
      </c>
      <c r="C36" s="14" t="n">
        <f aca="false">IF(A36=A35,0,SUMIFS(BLG1222!$I:$I,BLG1222!$A:$A,"agricorp",BLG1222!$D:$D,A:A))</f>
        <v>0</v>
      </c>
      <c r="D36" s="14" t="n">
        <v>-6053308.18</v>
      </c>
      <c r="E36" s="14"/>
      <c r="F36" s="15"/>
      <c r="I36" s="16" t="n">
        <v>43300000</v>
      </c>
      <c r="J36" s="17" t="s">
        <v>38</v>
      </c>
    </row>
    <row r="37" customFormat="false" ht="17.25" hidden="false" customHeight="true" outlineLevel="0" collapsed="false">
      <c r="A37" s="12" t="n">
        <v>43400000</v>
      </c>
      <c r="B37" s="13" t="s">
        <v>39</v>
      </c>
      <c r="C37" s="14" t="n">
        <f aca="false">IF(A37=A36,0,SUMIFS(BLG1222!$I:$I,BLG1222!$A:$A,"agricorp",BLG1222!$D:$D,A:A))</f>
        <v>0</v>
      </c>
      <c r="D37" s="14" t="n">
        <v>-700000</v>
      </c>
      <c r="E37" s="14"/>
      <c r="F37" s="15"/>
      <c r="I37" s="16" t="n">
        <v>43400000</v>
      </c>
      <c r="J37" s="17" t="s">
        <v>39</v>
      </c>
    </row>
    <row r="38" customFormat="false" ht="17.25" hidden="false" customHeight="true" outlineLevel="0" collapsed="false">
      <c r="A38" s="12" t="n">
        <v>44100000</v>
      </c>
      <c r="B38" s="13" t="s">
        <v>40</v>
      </c>
      <c r="C38" s="14" t="n">
        <f aca="false">IF(A38=A37,0,SUMIFS(BLG1222!$I:$I,BLG1222!$A:$A,"agricorp",BLG1222!$D:$D,A:A))</f>
        <v>0</v>
      </c>
      <c r="D38" s="14" t="n">
        <v>-75838460</v>
      </c>
      <c r="E38" s="14"/>
      <c r="F38" s="15"/>
      <c r="I38" s="16" t="n">
        <v>44100000</v>
      </c>
      <c r="J38" s="17" t="s">
        <v>40</v>
      </c>
    </row>
    <row r="39" customFormat="false" ht="17.25" hidden="false" customHeight="true" outlineLevel="0" collapsed="false">
      <c r="A39" s="12" t="n">
        <v>44300000</v>
      </c>
      <c r="B39" s="13" t="s">
        <v>41</v>
      </c>
      <c r="C39" s="14" t="n">
        <f aca="false">IF(A39=A38,0,SUMIFS(BLG1222!$I:$I,BLG1222!$A:$A,"agricorp",BLG1222!$D:$D,A:A))</f>
        <v>0</v>
      </c>
      <c r="D39" s="14" t="n">
        <v>300000</v>
      </c>
      <c r="E39" s="14" t="n">
        <v>150000</v>
      </c>
      <c r="F39" s="15" t="n">
        <v>150000</v>
      </c>
      <c r="G39" s="15"/>
      <c r="I39" s="16" t="n">
        <v>44300000</v>
      </c>
      <c r="J39" s="17" t="s">
        <v>41</v>
      </c>
    </row>
    <row r="40" customFormat="false" ht="17.25" hidden="false" customHeight="true" outlineLevel="0" collapsed="false">
      <c r="A40" s="12" t="n">
        <v>44310000</v>
      </c>
      <c r="B40" s="13" t="s">
        <v>42</v>
      </c>
      <c r="C40" s="14" t="n">
        <f aca="false">IF(A40=A39,0,SUMIFS(BLG1222!$I:$I,BLG1222!$A:$A,"agricorp",BLG1222!$D:$D,A:A))</f>
        <v>0</v>
      </c>
      <c r="D40" s="14" t="n">
        <v>-200000</v>
      </c>
      <c r="E40" s="14"/>
      <c r="F40" s="15"/>
      <c r="I40" s="16" t="n">
        <v>44310000</v>
      </c>
      <c r="J40" s="17" t="s">
        <v>42</v>
      </c>
    </row>
    <row r="41" customFormat="false" ht="17.25" hidden="false" customHeight="true" outlineLevel="0" collapsed="false">
      <c r="A41" s="12" t="n">
        <v>44320000</v>
      </c>
      <c r="B41" s="13" t="s">
        <v>43</v>
      </c>
      <c r="C41" s="14" t="n">
        <f aca="false">IF(A41=A40,0,SUMIFS(BLG1222!$I:$I,BLG1222!$A:$A,"agricorp",BLG1222!$D:$D,A:A))</f>
        <v>0</v>
      </c>
      <c r="D41" s="18"/>
      <c r="E41" s="18"/>
      <c r="F41" s="9"/>
      <c r="G41" s="9"/>
      <c r="H41" s="19"/>
      <c r="I41" s="8" t="n">
        <v>44320000</v>
      </c>
      <c r="J41" s="21" t="s">
        <v>43</v>
      </c>
    </row>
    <row r="42" customFormat="false" ht="17.25" hidden="false" customHeight="true" outlineLevel="0" collapsed="false">
      <c r="A42" s="12" t="n">
        <v>44400000</v>
      </c>
      <c r="B42" s="13" t="s">
        <v>44</v>
      </c>
      <c r="C42" s="14" t="n">
        <f aca="false">IF(A42=A41,0,SUMIFS(BLG1222!$I:$I,BLG1222!$A:$A,"agricorp",BLG1222!$D:$D,A:A))</f>
        <v>0</v>
      </c>
      <c r="D42" s="14" t="n">
        <v>-7511181.6984</v>
      </c>
      <c r="E42" s="14"/>
      <c r="F42" s="15"/>
      <c r="I42" s="16" t="n">
        <v>44400000</v>
      </c>
      <c r="J42" s="17" t="s">
        <v>44</v>
      </c>
    </row>
    <row r="43" customFormat="false" ht="17.25" hidden="false" customHeight="true" outlineLevel="0" collapsed="false">
      <c r="A43" s="12" t="n">
        <v>44410000</v>
      </c>
      <c r="B43" s="13" t="s">
        <v>44</v>
      </c>
      <c r="C43" s="14" t="n">
        <f aca="false">IF(A43=A42,0,SUMIFS(BLG1222!$I:$I,BLG1222!$A:$A,"agricorp",BLG1222!$D:$D,A:A))</f>
        <v>0</v>
      </c>
      <c r="D43" s="14" t="n">
        <v>0</v>
      </c>
      <c r="E43" s="14" t="n">
        <v>0</v>
      </c>
      <c r="F43" s="15" t="n">
        <v>-150000</v>
      </c>
      <c r="G43" s="15"/>
      <c r="I43" s="16" t="n">
        <v>44410000</v>
      </c>
      <c r="J43" s="17" t="s">
        <v>44</v>
      </c>
    </row>
    <row r="44" customFormat="false" ht="17.25" hidden="false" customHeight="true" outlineLevel="0" collapsed="false">
      <c r="A44" s="12" t="n">
        <v>44550000</v>
      </c>
      <c r="B44" s="13" t="s">
        <v>45</v>
      </c>
      <c r="C44" s="14" t="n">
        <f aca="false">IF(A44=A43,0,SUMIFS(BLG1222!$I:$I,BLG1222!$A:$A,"agricorp",BLG1222!$D:$D,A:A))</f>
        <v>0</v>
      </c>
      <c r="D44" s="18"/>
      <c r="E44" s="18"/>
      <c r="F44" s="9"/>
      <c r="G44" s="9"/>
      <c r="H44" s="19"/>
      <c r="I44" s="8" t="n">
        <v>44550000</v>
      </c>
      <c r="J44" s="21" t="s">
        <v>46</v>
      </c>
    </row>
    <row r="45" customFormat="false" ht="17.25" hidden="false" customHeight="true" outlineLevel="0" collapsed="false">
      <c r="A45" s="12" t="n">
        <v>44562000</v>
      </c>
      <c r="B45" s="13" t="s">
        <v>47</v>
      </c>
      <c r="C45" s="14" t="n">
        <f aca="false">IF(A45=A44,0,SUMIFS(BLG1222!$I:$I,BLG1222!$A:$A,"agricorp",BLG1222!$D:$D,A:A))</f>
        <v>0</v>
      </c>
      <c r="D45" s="18"/>
      <c r="E45" s="18"/>
      <c r="F45" s="9"/>
      <c r="G45" s="9"/>
      <c r="H45" s="19"/>
      <c r="I45" s="8" t="n">
        <v>44562000</v>
      </c>
      <c r="J45" s="21" t="s">
        <v>47</v>
      </c>
    </row>
    <row r="46" customFormat="false" ht="17.25" hidden="false" customHeight="true" outlineLevel="0" collapsed="false">
      <c r="A46" s="12" t="n">
        <v>44563000</v>
      </c>
      <c r="B46" s="13" t="s">
        <v>48</v>
      </c>
      <c r="C46" s="14" t="n">
        <f aca="false">IF(A46=A45,0,SUMIFS(BLG1222!$I:$I,BLG1222!$A:$A,"agricorp",BLG1222!$D:$D,A:A))</f>
        <v>0</v>
      </c>
      <c r="D46" s="18"/>
      <c r="E46" s="18"/>
      <c r="F46" s="9"/>
      <c r="G46" s="9"/>
      <c r="H46" s="19"/>
      <c r="I46" s="8" t="n">
        <v>44563000</v>
      </c>
      <c r="J46" s="21" t="s">
        <v>48</v>
      </c>
    </row>
    <row r="47" customFormat="false" ht="17.25" hidden="false" customHeight="true" outlineLevel="0" collapsed="false">
      <c r="A47" s="12" t="n">
        <v>44564000</v>
      </c>
      <c r="B47" s="13" t="s">
        <v>49</v>
      </c>
      <c r="C47" s="14" t="n">
        <f aca="false">IF(A47=A46,0,SUMIFS(BLG1222!$I:$I,BLG1222!$A:$A,"agricorp",BLG1222!$D:$D,A:A))</f>
        <v>0</v>
      </c>
      <c r="D47" s="18"/>
      <c r="E47" s="18"/>
      <c r="F47" s="9"/>
      <c r="G47" s="9"/>
      <c r="H47" s="19"/>
      <c r="I47" s="8" t="n">
        <v>44564000</v>
      </c>
      <c r="J47" s="21" t="s">
        <v>49</v>
      </c>
    </row>
    <row r="48" customFormat="false" ht="17.25" hidden="false" customHeight="true" outlineLevel="0" collapsed="false">
      <c r="A48" s="12" t="n">
        <v>44565000</v>
      </c>
      <c r="B48" s="13" t="s">
        <v>50</v>
      </c>
      <c r="C48" s="14" t="n">
        <f aca="false">IF(A48=A47,0,SUMIFS(BLG1222!$I:$I,BLG1222!$A:$A,"agricorp",BLG1222!$D:$D,A:A))</f>
        <v>0</v>
      </c>
      <c r="D48" s="18"/>
      <c r="E48" s="18"/>
      <c r="F48" s="9"/>
      <c r="G48" s="9"/>
      <c r="H48" s="19"/>
      <c r="I48" s="8" t="n">
        <v>44565000</v>
      </c>
      <c r="J48" s="21" t="s">
        <v>50</v>
      </c>
    </row>
    <row r="49" customFormat="false" ht="17.25" hidden="false" customHeight="true" outlineLevel="0" collapsed="false">
      <c r="A49" s="12" t="n">
        <v>44571000</v>
      </c>
      <c r="B49" s="13" t="s">
        <v>51</v>
      </c>
      <c r="C49" s="14" t="n">
        <f aca="false">IF(A49=A48,0,SUMIFS(BLG1222!$I:$I,BLG1222!$A:$A,"agricorp",BLG1222!$D:$D,A:A))</f>
        <v>0</v>
      </c>
      <c r="D49" s="18"/>
      <c r="E49" s="18"/>
      <c r="F49" s="9"/>
      <c r="G49" s="9"/>
      <c r="H49" s="19"/>
      <c r="I49" s="8" t="n">
        <v>44571000</v>
      </c>
      <c r="J49" s="21" t="s">
        <v>52</v>
      </c>
    </row>
    <row r="50" customFormat="false" ht="17.25" hidden="false" customHeight="true" outlineLevel="0" collapsed="false">
      <c r="A50" s="12" t="n">
        <v>45510000</v>
      </c>
      <c r="B50" s="13" t="s">
        <v>53</v>
      </c>
      <c r="C50" s="14" t="n">
        <f aca="false">IF(A50=A49,0,SUMIFS(BLG1222!$I:$I,BLG1222!$A:$A,"agricorp",BLG1222!$D:$D,A:A))</f>
        <v>0</v>
      </c>
      <c r="D50" s="14" t="n">
        <v>-1420000</v>
      </c>
      <c r="E50" s="14"/>
      <c r="F50" s="15"/>
      <c r="I50" s="16" t="n">
        <v>45510000</v>
      </c>
      <c r="J50" s="17" t="s">
        <v>53</v>
      </c>
    </row>
    <row r="51" customFormat="false" ht="17.25" hidden="false" customHeight="true" outlineLevel="0" collapsed="false">
      <c r="A51" s="22" t="n">
        <v>45511000</v>
      </c>
      <c r="B51" s="13" t="s">
        <v>53</v>
      </c>
      <c r="C51" s="14" t="n">
        <f aca="false">IF(A51=A50,0,SUMIFS(BLG1222!$I:$I,BLG1222!$A:$A,"agricorp",BLG1222!$D:$D,A:A))</f>
        <v>0</v>
      </c>
      <c r="D51" s="14" t="n">
        <v>0</v>
      </c>
      <c r="E51" s="14" t="n">
        <v>-6480000</v>
      </c>
      <c r="F51" s="15" t="n">
        <v>-6480000</v>
      </c>
      <c r="G51" s="15"/>
      <c r="I51" s="23" t="n">
        <v>45511000</v>
      </c>
      <c r="J51" s="17" t="s">
        <v>53</v>
      </c>
    </row>
    <row r="52" customFormat="false" ht="17.25" hidden="false" customHeight="true" outlineLevel="0" collapsed="false">
      <c r="A52" s="12" t="n">
        <v>45520000</v>
      </c>
      <c r="B52" s="13" t="s">
        <v>54</v>
      </c>
      <c r="C52" s="14" t="n">
        <f aca="false">IF(A52=A51,0,SUMIFS(BLG1222!$I:$I,BLG1222!$A:$A,"agricorp",BLG1222!$D:$D,A:A))</f>
        <v>0</v>
      </c>
      <c r="D52" s="14" t="n">
        <v>75000</v>
      </c>
      <c r="E52" s="14"/>
      <c r="F52" s="15"/>
      <c r="I52" s="16" t="n">
        <v>45520000</v>
      </c>
      <c r="J52" s="17" t="s">
        <v>54</v>
      </c>
    </row>
    <row r="53" customFormat="false" ht="17.25" hidden="false" customHeight="true" outlineLevel="0" collapsed="false">
      <c r="A53" s="12" t="n">
        <v>45530000</v>
      </c>
      <c r="B53" s="13" t="s">
        <v>55</v>
      </c>
      <c r="C53" s="14" t="n">
        <f aca="false">IF(A53=A52,0,SUMIFS(BLG1222!$I:$I,BLG1222!$A:$A,"agricorp",BLG1222!$D:$D,A:A))</f>
        <v>0</v>
      </c>
      <c r="D53" s="14" t="n">
        <v>1140000</v>
      </c>
      <c r="E53" s="14"/>
      <c r="F53" s="15"/>
      <c r="I53" s="16" t="n">
        <v>45530000</v>
      </c>
      <c r="J53" s="17" t="s">
        <v>55</v>
      </c>
    </row>
    <row r="54" customFormat="false" ht="17.25" hidden="false" customHeight="true" outlineLevel="0" collapsed="false">
      <c r="A54" s="12" t="n">
        <v>45540000</v>
      </c>
      <c r="B54" s="13" t="s">
        <v>56</v>
      </c>
      <c r="C54" s="14" t="n">
        <f aca="false">IF(A54=A53,0,SUMIFS(BLG1222!$I:$I,BLG1222!$A:$A,"agricorp",BLG1222!$D:$D,A:A))</f>
        <v>0</v>
      </c>
      <c r="D54" s="14" t="n">
        <v>1725000</v>
      </c>
      <c r="E54" s="14"/>
      <c r="F54" s="15"/>
      <c r="I54" s="16" t="n">
        <v>45540000</v>
      </c>
      <c r="J54" s="17" t="s">
        <v>56</v>
      </c>
    </row>
    <row r="55" customFormat="false" ht="17.25" hidden="false" customHeight="true" outlineLevel="0" collapsed="false">
      <c r="A55" s="12" t="n">
        <v>46600000</v>
      </c>
      <c r="B55" s="13" t="s">
        <v>57</v>
      </c>
      <c r="C55" s="14" t="n">
        <f aca="false">IF(A55=A54,0,SUMIFS(BLG1222!$I:$I,BLG1222!$A:$A,"agricorp",BLG1222!$D:$D,A:A))</f>
        <v>0</v>
      </c>
      <c r="D55" s="14" t="n">
        <v>897490</v>
      </c>
      <c r="E55" s="14"/>
      <c r="F55" s="15"/>
      <c r="I55" s="16" t="n">
        <v>46600000</v>
      </c>
      <c r="J55" s="17" t="s">
        <v>57</v>
      </c>
    </row>
    <row r="56" customFormat="false" ht="17.25" hidden="false" customHeight="true" outlineLevel="0" collapsed="false">
      <c r="A56" s="12" t="n">
        <v>46600000</v>
      </c>
      <c r="B56" s="13" t="s">
        <v>58</v>
      </c>
      <c r="C56" s="14" t="n">
        <f aca="false">IF(A56=A55,0,SUMIFS(BLG1222!$I:$I,BLG1222!$A:$A,"agricorp",BLG1222!$D:$D,A:A))</f>
        <v>0</v>
      </c>
      <c r="D56" s="14" t="n">
        <v>1346234.92</v>
      </c>
      <c r="E56" s="14"/>
      <c r="F56" s="15"/>
      <c r="I56" s="16" t="n">
        <v>46600000</v>
      </c>
      <c r="J56" s="17" t="s">
        <v>58</v>
      </c>
    </row>
    <row r="57" customFormat="false" ht="17.25" hidden="false" customHeight="true" outlineLevel="0" collapsed="false">
      <c r="A57" s="12" t="n">
        <v>46610000</v>
      </c>
      <c r="B57" s="13" t="s">
        <v>59</v>
      </c>
      <c r="C57" s="14" t="n">
        <f aca="false">IF(A57=A56,0,SUMIFS(BLG1222!$I:$I,BLG1222!$A:$A,"agricorp",BLG1222!$D:$D,A:A))</f>
        <v>0</v>
      </c>
      <c r="D57" s="14" t="n">
        <v>270000</v>
      </c>
      <c r="E57" s="14"/>
      <c r="F57" s="15"/>
      <c r="I57" s="16" t="n">
        <v>46610000</v>
      </c>
      <c r="J57" s="17" t="s">
        <v>59</v>
      </c>
    </row>
    <row r="58" customFormat="false" ht="17.25" hidden="false" customHeight="true" outlineLevel="0" collapsed="false">
      <c r="A58" s="12" t="n">
        <v>46610000</v>
      </c>
      <c r="B58" s="13" t="s">
        <v>60</v>
      </c>
      <c r="C58" s="14" t="n">
        <f aca="false">IF(A58=A57,0,SUMIFS(BLG1222!$I:$I,BLG1222!$A:$A,"agricorp",BLG1222!$D:$D,A:A))</f>
        <v>0</v>
      </c>
      <c r="D58" s="14" t="n">
        <v>342000</v>
      </c>
      <c r="E58" s="14"/>
      <c r="F58" s="15"/>
      <c r="I58" s="16" t="n">
        <v>46610000</v>
      </c>
      <c r="J58" s="17" t="s">
        <v>60</v>
      </c>
    </row>
    <row r="59" customFormat="false" ht="17.25" hidden="false" customHeight="true" outlineLevel="0" collapsed="false">
      <c r="A59" s="12" t="n">
        <v>46610000</v>
      </c>
      <c r="B59" s="13" t="s">
        <v>61</v>
      </c>
      <c r="C59" s="14" t="n">
        <f aca="false">IF(A59=A58,0,SUMIFS(BLG1222!$I:$I,BLG1222!$A:$A,"agricorp",BLG1222!$D:$D,A:A))</f>
        <v>0</v>
      </c>
      <c r="D59" s="14" t="n">
        <v>418800</v>
      </c>
      <c r="E59" s="14"/>
      <c r="F59" s="15"/>
      <c r="I59" s="16" t="n">
        <v>46610000</v>
      </c>
      <c r="J59" s="17" t="s">
        <v>61</v>
      </c>
    </row>
    <row r="60" customFormat="false" ht="17.25" hidden="false" customHeight="true" outlineLevel="0" collapsed="false">
      <c r="A60" s="12" t="n">
        <v>46610000</v>
      </c>
      <c r="B60" s="13" t="s">
        <v>62</v>
      </c>
      <c r="C60" s="14" t="n">
        <f aca="false">IF(A60=A59,0,SUMIFS(BLG1222!$I:$I,BLG1222!$A:$A,"agricorp",BLG1222!$D:$D,A:A))</f>
        <v>0</v>
      </c>
      <c r="D60" s="14" t="n">
        <v>448745.02</v>
      </c>
      <c r="E60" s="14"/>
      <c r="F60" s="15"/>
      <c r="I60" s="16" t="n">
        <v>46610000</v>
      </c>
      <c r="J60" s="17" t="s">
        <v>62</v>
      </c>
    </row>
    <row r="61" customFormat="false" ht="17.25" hidden="false" customHeight="true" outlineLevel="0" collapsed="false">
      <c r="A61" s="12" t="n">
        <v>46610000</v>
      </c>
      <c r="B61" s="13" t="s">
        <v>63</v>
      </c>
      <c r="C61" s="14" t="n">
        <f aca="false">IF(A61=A60,0,SUMIFS(BLG1222!$I:$I,BLG1222!$A:$A,"agricorp",BLG1222!$D:$D,A:A))</f>
        <v>0</v>
      </c>
      <c r="D61" s="14" t="n">
        <v>448745.02</v>
      </c>
      <c r="E61" s="14"/>
      <c r="F61" s="15"/>
      <c r="I61" s="16" t="n">
        <v>46610000</v>
      </c>
      <c r="J61" s="17" t="s">
        <v>63</v>
      </c>
    </row>
    <row r="62" customFormat="false" ht="17.25" hidden="false" customHeight="true" outlineLevel="0" collapsed="false">
      <c r="A62" s="12" t="n">
        <v>46610000</v>
      </c>
      <c r="B62" s="13" t="s">
        <v>64</v>
      </c>
      <c r="C62" s="14" t="n">
        <f aca="false">IF(A62=A61,0,SUMIFS(BLG1222!$I:$I,BLG1222!$A:$A,"agricorp",BLG1222!$D:$D,A:A))</f>
        <v>0</v>
      </c>
      <c r="D62" s="14" t="n">
        <v>448745.02</v>
      </c>
      <c r="E62" s="14"/>
      <c r="F62" s="15"/>
      <c r="I62" s="16" t="n">
        <v>46610000</v>
      </c>
      <c r="J62" s="17" t="s">
        <v>64</v>
      </c>
    </row>
    <row r="63" customFormat="false" ht="17.25" hidden="false" customHeight="true" outlineLevel="0" collapsed="false">
      <c r="A63" s="12" t="n">
        <v>46610000</v>
      </c>
      <c r="B63" s="13" t="s">
        <v>65</v>
      </c>
      <c r="C63" s="14" t="n">
        <f aca="false">IF(A63=A62,0,SUMIFS(BLG1222!$I:$I,BLG1222!$A:$A,"agricorp",BLG1222!$D:$D,A:A))</f>
        <v>0</v>
      </c>
      <c r="D63" s="14" t="n">
        <v>448745.02</v>
      </c>
      <c r="E63" s="14"/>
      <c r="F63" s="15"/>
      <c r="I63" s="16" t="n">
        <v>46610000</v>
      </c>
      <c r="J63" s="17" t="s">
        <v>65</v>
      </c>
    </row>
    <row r="64" customFormat="false" ht="17.25" hidden="false" customHeight="true" outlineLevel="0" collapsed="false">
      <c r="A64" s="12" t="n">
        <v>46610000</v>
      </c>
      <c r="B64" s="13" t="s">
        <v>66</v>
      </c>
      <c r="C64" s="14" t="n">
        <f aca="false">IF(A64=A63,0,SUMIFS(BLG1222!$I:$I,BLG1222!$A:$A,"agricorp",BLG1222!$D:$D,A:A))</f>
        <v>0</v>
      </c>
      <c r="D64" s="14" t="n">
        <v>699600</v>
      </c>
      <c r="E64" s="14"/>
      <c r="F64" s="15"/>
      <c r="I64" s="16" t="n">
        <v>46610000</v>
      </c>
      <c r="J64" s="17" t="s">
        <v>66</v>
      </c>
    </row>
    <row r="65" customFormat="false" ht="17.25" hidden="false" customHeight="true" outlineLevel="0" collapsed="false">
      <c r="A65" s="12" t="n">
        <v>46610000</v>
      </c>
      <c r="B65" s="13" t="s">
        <v>67</v>
      </c>
      <c r="C65" s="14" t="n">
        <f aca="false">IF(A65=A64,0,SUMIFS(BLG1222!$I:$I,BLG1222!$A:$A,"agricorp",BLG1222!$D:$D,A:A))</f>
        <v>0</v>
      </c>
      <c r="D65" s="14" t="n">
        <v>718745.02</v>
      </c>
      <c r="E65" s="14"/>
      <c r="F65" s="15"/>
      <c r="I65" s="16" t="n">
        <v>46610000</v>
      </c>
      <c r="J65" s="17" t="s">
        <v>67</v>
      </c>
    </row>
    <row r="66" customFormat="false" ht="17.25" hidden="false" customHeight="true" outlineLevel="0" collapsed="false">
      <c r="A66" s="12" t="n">
        <v>46610000</v>
      </c>
      <c r="B66" s="13" t="s">
        <v>68</v>
      </c>
      <c r="C66" s="14" t="n">
        <f aca="false">IF(A66=A65,0,SUMIFS(BLG1222!$I:$I,BLG1222!$A:$A,"agricorp",BLG1222!$D:$D,A:A))</f>
        <v>0</v>
      </c>
      <c r="D66" s="14" t="n">
        <v>1048788</v>
      </c>
      <c r="E66" s="14"/>
      <c r="F66" s="15"/>
      <c r="I66" s="16" t="n">
        <v>46610000</v>
      </c>
      <c r="J66" s="17" t="s">
        <v>68</v>
      </c>
    </row>
    <row r="67" customFormat="false" ht="17.25" hidden="false" customHeight="true" outlineLevel="0" collapsed="false">
      <c r="A67" s="12" t="n">
        <v>46610000</v>
      </c>
      <c r="B67" s="13" t="s">
        <v>69</v>
      </c>
      <c r="C67" s="14" t="n">
        <f aca="false">IF(A67=A66,0,SUMIFS(BLG1222!$I:$I,BLG1222!$A:$A,"agricorp",BLG1222!$D:$D,A:A))</f>
        <v>0</v>
      </c>
      <c r="D67" s="14" t="n">
        <v>1318788</v>
      </c>
      <c r="E67" s="14"/>
      <c r="F67" s="15"/>
      <c r="I67" s="16" t="n">
        <v>46610000</v>
      </c>
      <c r="J67" s="17" t="s">
        <v>69</v>
      </c>
    </row>
    <row r="68" customFormat="false" ht="17.25" hidden="false" customHeight="true" outlineLevel="0" collapsed="false">
      <c r="A68" s="12" t="n">
        <v>46610000</v>
      </c>
      <c r="B68" s="13" t="s">
        <v>70</v>
      </c>
      <c r="C68" s="14" t="n">
        <f aca="false">IF(A68=A67,0,SUMIFS(BLG1222!$I:$I,BLG1222!$A:$A,"agricorp",BLG1222!$D:$D,A:A))</f>
        <v>0</v>
      </c>
      <c r="D68" s="14" t="n">
        <v>2243788</v>
      </c>
      <c r="E68" s="14"/>
      <c r="F68" s="15"/>
      <c r="I68" s="16" t="n">
        <v>46610000</v>
      </c>
      <c r="J68" s="17" t="s">
        <v>70</v>
      </c>
    </row>
    <row r="69" customFormat="false" ht="17.25" hidden="false" customHeight="true" outlineLevel="0" collapsed="false">
      <c r="A69" s="12" t="n">
        <v>46610000</v>
      </c>
      <c r="B69" s="13" t="s">
        <v>71</v>
      </c>
      <c r="C69" s="14" t="n">
        <f aca="false">IF(A69=A68,0,SUMIFS(BLG1222!$I:$I,BLG1222!$A:$A,"agricorp",BLG1222!$D:$D,A:A))</f>
        <v>0</v>
      </c>
      <c r="D69" s="14" t="n">
        <v>-3232466.98</v>
      </c>
      <c r="E69" s="14"/>
      <c r="F69" s="15"/>
      <c r="I69" s="16" t="n">
        <v>46610000</v>
      </c>
      <c r="J69" s="17" t="s">
        <v>71</v>
      </c>
    </row>
    <row r="70" customFormat="false" ht="17.25" hidden="false" customHeight="true" outlineLevel="0" collapsed="false">
      <c r="A70" s="12" t="n">
        <v>46610000</v>
      </c>
      <c r="B70" s="13" t="s">
        <v>72</v>
      </c>
      <c r="C70" s="14" t="n">
        <f aca="false">IF(A70=A69,0,SUMIFS(BLG1222!$I:$I,BLG1222!$A:$A,"agricorp",BLG1222!$D:$D,A:A))</f>
        <v>0</v>
      </c>
      <c r="D70" s="14" t="n">
        <v>-4551254.98</v>
      </c>
      <c r="E70" s="14"/>
      <c r="F70" s="15"/>
      <c r="I70" s="16" t="n">
        <v>46610000</v>
      </c>
      <c r="J70" s="17" t="s">
        <v>72</v>
      </c>
    </row>
    <row r="71" customFormat="false" ht="17.25" hidden="false" customHeight="true" outlineLevel="0" collapsed="false">
      <c r="A71" s="12" t="n">
        <v>46610000</v>
      </c>
      <c r="B71" s="13" t="s">
        <v>73</v>
      </c>
      <c r="C71" s="14" t="n">
        <f aca="false">IF(A71=A70,0,SUMIFS(BLG1222!$I:$I,BLG1222!$A:$A,"agricorp",BLG1222!$D:$D,A:A))</f>
        <v>0</v>
      </c>
      <c r="D71" s="14" t="n">
        <v>-4551254.98</v>
      </c>
      <c r="E71" s="14"/>
      <c r="F71" s="15"/>
      <c r="I71" s="16" t="n">
        <v>46610000</v>
      </c>
      <c r="J71" s="17" t="s">
        <v>73</v>
      </c>
    </row>
    <row r="72" customFormat="false" ht="17.25" hidden="false" customHeight="true" outlineLevel="0" collapsed="false">
      <c r="A72" s="12" t="n">
        <v>46610000</v>
      </c>
      <c r="B72" s="13" t="s">
        <v>74</v>
      </c>
      <c r="C72" s="14" t="n">
        <f aca="false">IF(A72=A71,0,SUMIFS(BLG1222!$I:$I,BLG1222!$A:$A,"agricorp",BLG1222!$D:$D,A:A))</f>
        <v>0</v>
      </c>
      <c r="D72" s="14" t="n">
        <v>-5000000</v>
      </c>
      <c r="E72" s="14"/>
      <c r="F72" s="15"/>
      <c r="I72" s="16" t="n">
        <v>46610000</v>
      </c>
      <c r="J72" s="17" t="s">
        <v>74</v>
      </c>
    </row>
    <row r="73" customFormat="false" ht="17.25" hidden="false" customHeight="true" outlineLevel="0" collapsed="false">
      <c r="A73" s="12" t="n">
        <v>46610000</v>
      </c>
      <c r="B73" s="13" t="s">
        <v>75</v>
      </c>
      <c r="C73" s="14" t="n">
        <f aca="false">IF(A73=A72,0,SUMIFS(BLG1222!$I:$I,BLG1222!$A:$A,"agricorp",BLG1222!$D:$D,A:A))</f>
        <v>0</v>
      </c>
      <c r="D73" s="14" t="n">
        <v>-9308967.34</v>
      </c>
      <c r="E73" s="14"/>
      <c r="F73" s="15"/>
      <c r="I73" s="16" t="n">
        <v>46610000</v>
      </c>
      <c r="J73" s="17" t="s">
        <v>75</v>
      </c>
    </row>
    <row r="74" customFormat="false" ht="17.25" hidden="false" customHeight="true" outlineLevel="0" collapsed="false">
      <c r="A74" s="12" t="n">
        <v>46610000</v>
      </c>
      <c r="B74" s="13" t="s">
        <v>76</v>
      </c>
      <c r="C74" s="14" t="n">
        <f aca="false">IF(A74=A73,0,SUMIFS(BLG1222!$I:$I,BLG1222!$A:$A,"agricorp",BLG1222!$D:$D,A:A))</f>
        <v>0</v>
      </c>
      <c r="D74" s="14" t="n">
        <v>-10000000</v>
      </c>
      <c r="E74" s="14"/>
      <c r="F74" s="15"/>
      <c r="I74" s="16" t="n">
        <v>46610000</v>
      </c>
      <c r="J74" s="17" t="s">
        <v>76</v>
      </c>
    </row>
    <row r="75" customFormat="false" ht="17.25" hidden="false" customHeight="true" outlineLevel="0" collapsed="false">
      <c r="A75" s="12" t="n">
        <v>46610000</v>
      </c>
      <c r="B75" s="13" t="s">
        <v>77</v>
      </c>
      <c r="C75" s="14" t="n">
        <f aca="false">IF(A75=A74,0,SUMIFS(BLG1222!$I:$I,BLG1222!$A:$A,"agricorp",BLG1222!$D:$D,A:A))</f>
        <v>0</v>
      </c>
      <c r="D75" s="14" t="n">
        <v>-11048788</v>
      </c>
      <c r="E75" s="14"/>
      <c r="F75" s="15"/>
      <c r="I75" s="16" t="n">
        <v>46610000</v>
      </c>
      <c r="J75" s="17" t="s">
        <v>77</v>
      </c>
    </row>
    <row r="76" customFormat="false" ht="17.25" hidden="false" customHeight="true" outlineLevel="0" collapsed="false">
      <c r="A76" s="12" t="n">
        <v>46610000</v>
      </c>
      <c r="B76" s="13" t="s">
        <v>78</v>
      </c>
      <c r="C76" s="14" t="n">
        <f aca="false">IF(A76=A75,0,SUMIFS(BLG1222!$I:$I,BLG1222!$A:$A,"agricorp",BLG1222!$D:$D,A:A))</f>
        <v>0</v>
      </c>
      <c r="D76" s="14" t="n">
        <v>-19167278.98</v>
      </c>
      <c r="E76" s="14"/>
      <c r="F76" s="15"/>
      <c r="I76" s="16" t="n">
        <v>46610000</v>
      </c>
      <c r="J76" s="17" t="s">
        <v>78</v>
      </c>
    </row>
    <row r="77" customFormat="false" ht="17.25" hidden="false" customHeight="true" outlineLevel="0" collapsed="false">
      <c r="A77" s="12" t="n">
        <v>46610000</v>
      </c>
      <c r="B77" s="13" t="s">
        <v>79</v>
      </c>
      <c r="C77" s="14" t="n">
        <f aca="false">IF(A77=A76,0,SUMIFS(BLG1222!$I:$I,BLG1222!$A:$A,"agricorp",BLG1222!$D:$D,A:A))</f>
        <v>0</v>
      </c>
      <c r="D77" s="14" t="n">
        <v>-25000000</v>
      </c>
      <c r="E77" s="14"/>
      <c r="F77" s="15"/>
      <c r="I77" s="16" t="n">
        <v>46610000</v>
      </c>
      <c r="J77" s="17" t="s">
        <v>79</v>
      </c>
    </row>
    <row r="78" customFormat="false" ht="17.25" hidden="false" customHeight="true" outlineLevel="0" collapsed="false">
      <c r="A78" s="12" t="n">
        <v>46610000</v>
      </c>
      <c r="B78" s="13" t="s">
        <v>80</v>
      </c>
      <c r="C78" s="14" t="n">
        <f aca="false">IF(A78=A77,0,SUMIFS(BLG1222!$I:$I,BLG1222!$A:$A,"agricorp",BLG1222!$D:$D,A:A))</f>
        <v>0</v>
      </c>
      <c r="D78" s="14" t="n">
        <v>-115527292.4</v>
      </c>
      <c r="E78" s="14"/>
      <c r="F78" s="15"/>
      <c r="I78" s="16" t="n">
        <v>46610000</v>
      </c>
      <c r="J78" s="17" t="s">
        <v>80</v>
      </c>
    </row>
    <row r="79" customFormat="false" ht="17.25" hidden="false" customHeight="true" outlineLevel="0" collapsed="false">
      <c r="A79" s="12" t="n">
        <v>46610000</v>
      </c>
      <c r="B79" s="13" t="s">
        <v>81</v>
      </c>
      <c r="C79" s="14" t="n">
        <f aca="false">IF(A79=A78,0,SUMIFS(BLG1222!$I:$I,BLG1222!$A:$A,"agricorp",BLG1222!$D:$D,A:A))</f>
        <v>0</v>
      </c>
      <c r="D79" s="14" t="n">
        <v>-152692466.98</v>
      </c>
      <c r="E79" s="14"/>
      <c r="F79" s="15"/>
      <c r="I79" s="16" t="n">
        <v>46610000</v>
      </c>
      <c r="J79" s="17" t="s">
        <v>81</v>
      </c>
    </row>
    <row r="80" customFormat="false" ht="17.25" hidden="false" customHeight="true" outlineLevel="0" collapsed="false">
      <c r="A80" s="12" t="n">
        <v>46610000</v>
      </c>
      <c r="B80" s="13" t="s">
        <v>82</v>
      </c>
      <c r="C80" s="14" t="n">
        <f aca="false">IF(A80=A79,0,SUMIFS(BLG1222!$I:$I,BLG1222!$A:$A,"agricorp",BLG1222!$D:$D,A:A))</f>
        <v>0</v>
      </c>
      <c r="D80" s="14" t="n">
        <v>-218951212</v>
      </c>
      <c r="E80" s="14"/>
      <c r="F80" s="15"/>
      <c r="I80" s="16" t="n">
        <v>46610000</v>
      </c>
      <c r="J80" s="17" t="s">
        <v>82</v>
      </c>
    </row>
    <row r="81" customFormat="false" ht="17.25" hidden="false" customHeight="true" outlineLevel="0" collapsed="false">
      <c r="A81" s="12" t="n">
        <v>46610000</v>
      </c>
      <c r="B81" s="13" t="s">
        <v>83</v>
      </c>
      <c r="C81" s="14" t="n">
        <f aca="false">IF(A81=A80,0,SUMIFS(BLG1222!$I:$I,BLG1222!$A:$A,"agricorp",BLG1222!$D:$D,A:A))</f>
        <v>0</v>
      </c>
      <c r="D81" s="14" t="n">
        <v>-241252063.71</v>
      </c>
      <c r="E81" s="14"/>
      <c r="F81" s="15"/>
      <c r="I81" s="16" t="n">
        <v>46610000</v>
      </c>
      <c r="J81" s="17" t="s">
        <v>83</v>
      </c>
    </row>
    <row r="82" customFormat="false" ht="17.25" hidden="false" customHeight="true" outlineLevel="0" collapsed="false">
      <c r="A82" s="12" t="n">
        <v>46610000</v>
      </c>
      <c r="B82" s="13" t="s">
        <v>84</v>
      </c>
      <c r="C82" s="14" t="n">
        <f aca="false">IF(A82=A81,0,SUMIFS(BLG1222!$I:$I,BLG1222!$A:$A,"agricorp",BLG1222!$D:$D,A:A))</f>
        <v>0</v>
      </c>
      <c r="D82" s="14" t="n">
        <v>-266523400</v>
      </c>
      <c r="E82" s="14"/>
      <c r="F82" s="15"/>
      <c r="I82" s="16" t="n">
        <v>46610000</v>
      </c>
      <c r="J82" s="17" t="s">
        <v>84</v>
      </c>
    </row>
    <row r="83" customFormat="false" ht="17.25" hidden="false" customHeight="true" outlineLevel="0" collapsed="false">
      <c r="A83" s="12" t="n">
        <v>46610000</v>
      </c>
      <c r="B83" s="13" t="s">
        <v>85</v>
      </c>
      <c r="C83" s="14" t="n">
        <f aca="false">IF(A83=A82,0,SUMIFS(BLG1222!$I:$I,BLG1222!$A:$A,"agricorp",BLG1222!$D:$D,A:A))</f>
        <v>0</v>
      </c>
      <c r="D83" s="14" t="n">
        <v>-367545210.25</v>
      </c>
      <c r="E83" s="14"/>
      <c r="F83" s="15"/>
      <c r="I83" s="16" t="n">
        <v>46610000</v>
      </c>
      <c r="J83" s="17" t="s">
        <v>85</v>
      </c>
    </row>
    <row r="84" customFormat="false" ht="17.25" hidden="false" customHeight="true" outlineLevel="0" collapsed="false">
      <c r="A84" s="12" t="n">
        <v>46700000</v>
      </c>
      <c r="B84" s="13" t="s">
        <v>86</v>
      </c>
      <c r="C84" s="14" t="n">
        <f aca="false">IF(A84=A83,0,SUMIFS(BLG1222!$I:$I,BLG1222!$A:$A,"agricorp",BLG1222!$D:$D,A:A))</f>
        <v>0</v>
      </c>
      <c r="D84" s="14" t="n">
        <v>-10000000</v>
      </c>
      <c r="E84" s="14"/>
      <c r="F84" s="15"/>
      <c r="I84" s="16" t="n">
        <v>46700000</v>
      </c>
      <c r="J84" s="17" t="s">
        <v>86</v>
      </c>
    </row>
    <row r="85" customFormat="false" ht="17.25" hidden="false" customHeight="true" outlineLevel="0" collapsed="false">
      <c r="A85" s="12" t="n">
        <v>46700000</v>
      </c>
      <c r="B85" s="13" t="s">
        <v>74</v>
      </c>
      <c r="C85" s="14" t="n">
        <f aca="false">IF(A85=A84,0,SUMIFS(BLG1222!$I:$I,BLG1222!$A:$A,"agricorp",BLG1222!$D:$D,A:A))</f>
        <v>0</v>
      </c>
      <c r="D85" s="14" t="n">
        <v>-10000000</v>
      </c>
      <c r="E85" s="14"/>
      <c r="F85" s="15"/>
      <c r="I85" s="16" t="n">
        <v>46700000</v>
      </c>
      <c r="J85" s="17" t="s">
        <v>74</v>
      </c>
    </row>
    <row r="86" customFormat="false" ht="17.25" hidden="false" customHeight="true" outlineLevel="0" collapsed="false">
      <c r="A86" s="12" t="n">
        <v>46700000</v>
      </c>
      <c r="B86" s="13" t="s">
        <v>87</v>
      </c>
      <c r="C86" s="14" t="n">
        <f aca="false">IF(A86=A85,0,SUMIFS(BLG1222!$I:$I,BLG1222!$A:$A,"agricorp",BLG1222!$D:$D,A:A))</f>
        <v>0</v>
      </c>
      <c r="D86" s="14" t="n">
        <v>-10000000</v>
      </c>
      <c r="E86" s="14"/>
      <c r="F86" s="15"/>
      <c r="I86" s="16" t="n">
        <v>46700000</v>
      </c>
      <c r="J86" s="17" t="s">
        <v>87</v>
      </c>
    </row>
    <row r="87" customFormat="false" ht="17.25" hidden="false" customHeight="true" outlineLevel="0" collapsed="false">
      <c r="A87" s="12" t="n">
        <v>46700000</v>
      </c>
      <c r="B87" s="13" t="s">
        <v>88</v>
      </c>
      <c r="C87" s="14" t="n">
        <f aca="false">IF(A87=A86,0,SUMIFS(BLG1222!$I:$I,BLG1222!$A:$A,"agricorp",BLG1222!$D:$D,A:A))</f>
        <v>0</v>
      </c>
      <c r="D87" s="14" t="n">
        <v>-30000000</v>
      </c>
      <c r="E87" s="14"/>
      <c r="F87" s="15"/>
      <c r="I87" s="16" t="n">
        <v>46700000</v>
      </c>
      <c r="J87" s="17" t="s">
        <v>88</v>
      </c>
    </row>
    <row r="88" customFormat="false" ht="17.25" hidden="false" customHeight="true" outlineLevel="0" collapsed="false">
      <c r="A88" s="12" t="n">
        <v>46700000</v>
      </c>
      <c r="B88" s="13" t="s">
        <v>89</v>
      </c>
      <c r="C88" s="14" t="n">
        <f aca="false">IF(A88=A87,0,SUMIFS(BLG1222!$I:$I,BLG1222!$A:$A,"agricorp",BLG1222!$D:$D,A:A))</f>
        <v>0</v>
      </c>
      <c r="D88" s="14" t="n">
        <v>-31000000</v>
      </c>
      <c r="E88" s="14"/>
      <c r="F88" s="15"/>
      <c r="I88" s="16" t="n">
        <v>46700000</v>
      </c>
      <c r="J88" s="17" t="s">
        <v>89</v>
      </c>
    </row>
    <row r="89" customFormat="false" ht="17.25" hidden="false" customHeight="true" outlineLevel="0" collapsed="false">
      <c r="A89" s="12" t="n">
        <v>46700000</v>
      </c>
      <c r="B89" s="13" t="s">
        <v>90</v>
      </c>
      <c r="C89" s="14" t="n">
        <f aca="false">IF(A89=A88,0,SUMIFS(BLG1222!$I:$I,BLG1222!$A:$A,"agricorp",BLG1222!$D:$D,A:A))</f>
        <v>0</v>
      </c>
      <c r="D89" s="14" t="n">
        <v>-33000000</v>
      </c>
      <c r="E89" s="14"/>
      <c r="F89" s="15"/>
      <c r="I89" s="16" t="n">
        <v>46700000</v>
      </c>
      <c r="J89" s="17" t="s">
        <v>90</v>
      </c>
    </row>
    <row r="90" customFormat="false" ht="17.25" hidden="false" customHeight="true" outlineLevel="0" collapsed="false">
      <c r="A90" s="12" t="n">
        <v>46700000</v>
      </c>
      <c r="B90" s="13" t="s">
        <v>91</v>
      </c>
      <c r="C90" s="14" t="n">
        <f aca="false">IF(A90=A89,0,SUMIFS(BLG1222!$I:$I,BLG1222!$A:$A,"agricorp",BLG1222!$D:$D,A:A))</f>
        <v>0</v>
      </c>
      <c r="D90" s="14" t="n">
        <v>-43000000</v>
      </c>
      <c r="E90" s="14"/>
      <c r="F90" s="15"/>
      <c r="I90" s="16" t="n">
        <v>46700000</v>
      </c>
      <c r="J90" s="17" t="s">
        <v>91</v>
      </c>
    </row>
    <row r="91" customFormat="false" ht="17.25" hidden="false" customHeight="true" outlineLevel="0" collapsed="false">
      <c r="A91" s="12" t="n">
        <v>46700000</v>
      </c>
      <c r="B91" s="13" t="s">
        <v>92</v>
      </c>
      <c r="C91" s="14" t="n">
        <f aca="false">IF(A91=A90,0,SUMIFS(BLG1222!$I:$I,BLG1222!$A:$A,"agricorp",BLG1222!$D:$D,A:A))</f>
        <v>0</v>
      </c>
      <c r="D91" s="14" t="n">
        <v>-45000000</v>
      </c>
      <c r="E91" s="14"/>
      <c r="F91" s="15"/>
      <c r="I91" s="16" t="n">
        <v>46700000</v>
      </c>
      <c r="J91" s="17" t="s">
        <v>92</v>
      </c>
    </row>
    <row r="92" customFormat="false" ht="17.25" hidden="false" customHeight="true" outlineLevel="0" collapsed="false">
      <c r="A92" s="12" t="n">
        <v>46700000</v>
      </c>
      <c r="B92" s="13" t="s">
        <v>93</v>
      </c>
      <c r="C92" s="14" t="n">
        <f aca="false">IF(A92=A91,0,SUMIFS(BLG1222!$I:$I,BLG1222!$A:$A,"agricorp",BLG1222!$D:$D,A:A))</f>
        <v>0</v>
      </c>
      <c r="D92" s="14" t="n">
        <v>-66000000</v>
      </c>
      <c r="E92" s="14"/>
      <c r="F92" s="15"/>
      <c r="I92" s="16" t="n">
        <v>46700000</v>
      </c>
      <c r="J92" s="17" t="s">
        <v>93</v>
      </c>
    </row>
    <row r="93" customFormat="false" ht="17.25" hidden="false" customHeight="true" outlineLevel="0" collapsed="false">
      <c r="A93" s="12" t="n">
        <v>46700000</v>
      </c>
      <c r="B93" s="13" t="s">
        <v>94</v>
      </c>
      <c r="C93" s="14" t="n">
        <f aca="false">IF(A93=A92,0,SUMIFS(BLG1222!$I:$I,BLG1222!$A:$A,"agricorp",BLG1222!$D:$D,A:A))</f>
        <v>0</v>
      </c>
      <c r="D93" s="14" t="n">
        <v>-107000000</v>
      </c>
      <c r="E93" s="14"/>
      <c r="F93" s="15"/>
      <c r="I93" s="16" t="n">
        <v>46700000</v>
      </c>
      <c r="J93" s="17" t="s">
        <v>94</v>
      </c>
    </row>
    <row r="94" customFormat="false" ht="17.25" hidden="false" customHeight="true" outlineLevel="0" collapsed="false">
      <c r="A94" s="12" t="n">
        <v>46700000</v>
      </c>
      <c r="B94" s="13" t="s">
        <v>95</v>
      </c>
      <c r="C94" s="14" t="n">
        <f aca="false">IF(A94=A93,0,SUMIFS(BLG1222!$I:$I,BLG1222!$A:$A,"agricorp",BLG1222!$D:$D,A:A))</f>
        <v>0</v>
      </c>
      <c r="D94" s="14" t="n">
        <v>-215000000</v>
      </c>
      <c r="E94" s="14"/>
      <c r="F94" s="15"/>
      <c r="I94" s="16" t="n">
        <v>46700000</v>
      </c>
      <c r="J94" s="17" t="s">
        <v>95</v>
      </c>
    </row>
    <row r="95" customFormat="false" ht="17.25" hidden="false" customHeight="true" outlineLevel="0" collapsed="false">
      <c r="A95" s="12" t="n">
        <v>46700000</v>
      </c>
      <c r="B95" s="13" t="s">
        <v>96</v>
      </c>
      <c r="C95" s="14" t="n">
        <f aca="false">IF(A95=A94,0,SUMIFS(BLG1222!$I:$I,BLG1222!$A:$A,"agricorp",BLG1222!$D:$D,A:A))</f>
        <v>0</v>
      </c>
      <c r="D95" s="14" t="n">
        <v>-295000000</v>
      </c>
      <c r="E95" s="14"/>
      <c r="F95" s="15"/>
      <c r="I95" s="16" t="n">
        <v>46700000</v>
      </c>
      <c r="J95" s="17" t="s">
        <v>96</v>
      </c>
    </row>
    <row r="96" customFormat="false" ht="17.25" hidden="false" customHeight="true" outlineLevel="0" collapsed="false">
      <c r="A96" s="12" t="n">
        <v>46700000</v>
      </c>
      <c r="B96" s="13" t="s">
        <v>97</v>
      </c>
      <c r="C96" s="14" t="n">
        <f aca="false">IF(A96=A95,0,SUMIFS(BLG1222!$I:$I,BLG1222!$A:$A,"agricorp",BLG1222!$D:$D,A:A))</f>
        <v>0</v>
      </c>
      <c r="D96" s="14" t="n">
        <v>-720000000</v>
      </c>
      <c r="E96" s="14"/>
      <c r="F96" s="15"/>
      <c r="I96" s="16" t="n">
        <v>46700000</v>
      </c>
      <c r="J96" s="17" t="s">
        <v>97</v>
      </c>
    </row>
    <row r="97" customFormat="false" ht="17.25" hidden="false" customHeight="true" outlineLevel="0" collapsed="false">
      <c r="A97" s="12" t="n">
        <v>46700000</v>
      </c>
      <c r="B97" s="13" t="s">
        <v>98</v>
      </c>
      <c r="C97" s="14" t="n">
        <f aca="false">IF(A97=A96,0,SUMIFS(BLG1222!$I:$I,BLG1222!$A:$A,"agricorp",BLG1222!$D:$D,A:A))</f>
        <v>0</v>
      </c>
      <c r="D97" s="14" t="n">
        <v>-740000000</v>
      </c>
      <c r="E97" s="14"/>
      <c r="F97" s="15"/>
      <c r="I97" s="16" t="n">
        <v>46700000</v>
      </c>
      <c r="J97" s="17" t="s">
        <v>98</v>
      </c>
    </row>
    <row r="98" customFormat="false" ht="17.25" hidden="false" customHeight="true" outlineLevel="0" collapsed="false">
      <c r="A98" s="12" t="n">
        <v>46720070</v>
      </c>
      <c r="B98" s="13" t="s">
        <v>99</v>
      </c>
      <c r="C98" s="14" t="n">
        <f aca="false">IF(A98=A97,0,SUMIFS(BLG1222!$I:$I,BLG1222!$A:$A,"agricorp",BLG1222!$D:$D,A:A))</f>
        <v>0</v>
      </c>
      <c r="D98" s="14" t="n">
        <v>-18392280</v>
      </c>
      <c r="E98" s="14"/>
      <c r="F98" s="15"/>
      <c r="I98" s="16" t="n">
        <v>46720070</v>
      </c>
      <c r="J98" s="17" t="s">
        <v>99</v>
      </c>
    </row>
    <row r="99" customFormat="false" ht="17.25" hidden="false" customHeight="true" outlineLevel="0" collapsed="false">
      <c r="A99" s="12" t="n">
        <v>46800000</v>
      </c>
      <c r="B99" s="13" t="s">
        <v>100</v>
      </c>
      <c r="C99" s="14" t="n">
        <f aca="false">IF(A99=A98,0,SUMIFS(BLG1222!$I:$I,BLG1222!$A:$A,"agricorp",BLG1222!$D:$D,A:A))</f>
        <v>0</v>
      </c>
      <c r="D99" s="14" t="n">
        <v>301994821.35723</v>
      </c>
      <c r="E99" s="14"/>
      <c r="F99" s="15"/>
      <c r="I99" s="16" t="n">
        <v>46800000</v>
      </c>
      <c r="J99" s="17" t="s">
        <v>100</v>
      </c>
    </row>
    <row r="100" customFormat="false" ht="17.25" hidden="false" customHeight="true" outlineLevel="0" collapsed="false">
      <c r="A100" s="12" t="n">
        <v>46800000</v>
      </c>
      <c r="B100" s="13" t="s">
        <v>101</v>
      </c>
      <c r="C100" s="14" t="n">
        <f aca="false">IF(A100=A99,0,SUMIFS(BLG1222!$I:$I,BLG1222!$A:$A,"agricorp",BLG1222!$D:$D,A:A))</f>
        <v>0</v>
      </c>
      <c r="D100" s="14" t="n">
        <v>25027029.970537</v>
      </c>
      <c r="E100" s="14"/>
      <c r="F100" s="15"/>
      <c r="I100" s="16" t="n">
        <v>46800000</v>
      </c>
      <c r="J100" s="17" t="s">
        <v>101</v>
      </c>
    </row>
    <row r="101" customFormat="false" ht="17.25" hidden="false" customHeight="true" outlineLevel="0" collapsed="false">
      <c r="A101" s="12" t="n">
        <v>46800000</v>
      </c>
      <c r="B101" s="13" t="s">
        <v>102</v>
      </c>
      <c r="C101" s="14" t="n">
        <f aca="false">IF(A101=A100,0,SUMIFS(BLG1222!$I:$I,BLG1222!$A:$A,"agricorp",BLG1222!$D:$D,A:A))</f>
        <v>0</v>
      </c>
      <c r="D101" s="14" t="n">
        <v>71947568.9529492</v>
      </c>
      <c r="E101" s="14"/>
      <c r="F101" s="15"/>
      <c r="I101" s="16" t="n">
        <v>46800000</v>
      </c>
      <c r="J101" s="17" t="s">
        <v>102</v>
      </c>
    </row>
    <row r="102" customFormat="false" ht="17.25" hidden="false" customHeight="true" outlineLevel="0" collapsed="false">
      <c r="A102" s="12" t="n">
        <v>46800000</v>
      </c>
      <c r="B102" s="13" t="s">
        <v>103</v>
      </c>
      <c r="C102" s="14" t="n">
        <f aca="false">IF(A102=A101,0,SUMIFS(BLG1222!$I:$I,BLG1222!$A:$A,"agricorp",BLG1222!$D:$D,A:A))</f>
        <v>0</v>
      </c>
      <c r="D102" s="14" t="n">
        <v>25710854.7167585</v>
      </c>
      <c r="E102" s="14"/>
      <c r="F102" s="15"/>
      <c r="I102" s="16" t="n">
        <v>46800000</v>
      </c>
      <c r="J102" s="17" t="s">
        <v>103</v>
      </c>
    </row>
    <row r="103" customFormat="false" ht="17.25" hidden="false" customHeight="true" outlineLevel="0" collapsed="false">
      <c r="A103" s="12" t="n">
        <v>46800000</v>
      </c>
      <c r="B103" s="13" t="s">
        <v>104</v>
      </c>
      <c r="C103" s="14" t="n">
        <f aca="false">IF(A103=A102,0,SUMIFS(BLG1222!$I:$I,BLG1222!$A:$A,"agricorp",BLG1222!$D:$D,A:A))</f>
        <v>0</v>
      </c>
      <c r="D103" s="14" t="n">
        <v>967111732.51485</v>
      </c>
      <c r="E103" s="14"/>
      <c r="F103" s="15"/>
      <c r="I103" s="16" t="n">
        <v>46800000</v>
      </c>
      <c r="J103" s="17" t="s">
        <v>104</v>
      </c>
    </row>
    <row r="104" customFormat="false" ht="17.25" hidden="false" customHeight="true" outlineLevel="0" collapsed="false">
      <c r="A104" s="12" t="n">
        <v>46800000</v>
      </c>
      <c r="B104" s="13" t="s">
        <v>105</v>
      </c>
      <c r="C104" s="14" t="n">
        <f aca="false">IF(A104=A103,0,SUMIFS(BLG1222!$I:$I,BLG1222!$A:$A,"agricorp",BLG1222!$D:$D,A:A))</f>
        <v>0</v>
      </c>
      <c r="D104" s="14" t="n">
        <v>917441358.258739</v>
      </c>
      <c r="E104" s="14"/>
      <c r="F104" s="15"/>
      <c r="I104" s="16" t="n">
        <v>46800000</v>
      </c>
      <c r="J104" s="17" t="s">
        <v>105</v>
      </c>
    </row>
    <row r="105" customFormat="false" ht="17.25" hidden="false" customHeight="true" outlineLevel="0" collapsed="false">
      <c r="A105" s="12" t="n">
        <v>46800000</v>
      </c>
      <c r="B105" s="13" t="s">
        <v>106</v>
      </c>
      <c r="C105" s="14" t="n">
        <f aca="false">IF(A105=A104,0,SUMIFS(BLG1222!$I:$I,BLG1222!$A:$A,"agricorp",BLG1222!$D:$D,A:A))</f>
        <v>0</v>
      </c>
      <c r="D105" s="14" t="n">
        <v>3575289.995791</v>
      </c>
      <c r="E105" s="14"/>
      <c r="F105" s="15"/>
      <c r="I105" s="16" t="n">
        <v>46800000</v>
      </c>
      <c r="J105" s="17" t="s">
        <v>106</v>
      </c>
    </row>
    <row r="106" customFormat="false" ht="17.25" hidden="false" customHeight="true" outlineLevel="0" collapsed="false">
      <c r="A106" s="12" t="n">
        <v>46800000</v>
      </c>
      <c r="B106" s="13" t="s">
        <v>107</v>
      </c>
      <c r="C106" s="14" t="n">
        <f aca="false">IF(A106=A105,0,SUMIFS(BLG1222!$I:$I,BLG1222!$A:$A,"agricorp",BLG1222!$D:$D,A:A))</f>
        <v>0</v>
      </c>
      <c r="D106" s="14" t="n">
        <v>3575289.995791</v>
      </c>
      <c r="E106" s="14"/>
      <c r="F106" s="15"/>
      <c r="I106" s="16" t="n">
        <v>46800000</v>
      </c>
      <c r="J106" s="17" t="s">
        <v>107</v>
      </c>
    </row>
    <row r="107" customFormat="false" ht="17.25" hidden="false" customHeight="true" outlineLevel="0" collapsed="false">
      <c r="A107" s="12" t="n">
        <v>46800000</v>
      </c>
      <c r="B107" s="13" t="s">
        <v>108</v>
      </c>
      <c r="C107" s="14" t="n">
        <f aca="false">IF(A107=A106,0,SUMIFS(BLG1222!$I:$I,BLG1222!$A:$A,"agricorp",BLG1222!$D:$D,A:A))</f>
        <v>0</v>
      </c>
      <c r="D107" s="14" t="n">
        <v>9534106.65544267</v>
      </c>
      <c r="E107" s="14"/>
      <c r="F107" s="15"/>
      <c r="I107" s="16" t="n">
        <v>46800000</v>
      </c>
      <c r="J107" s="17" t="s">
        <v>108</v>
      </c>
    </row>
    <row r="108" customFormat="false" ht="17.25" hidden="false" customHeight="true" outlineLevel="0" collapsed="false">
      <c r="A108" s="12" t="n">
        <v>46800000</v>
      </c>
      <c r="B108" s="13" t="s">
        <v>109</v>
      </c>
      <c r="C108" s="14" t="n">
        <f aca="false">IF(A108=A107,0,SUMIFS(BLG1222!$I:$I,BLG1222!$A:$A,"agricorp",BLG1222!$D:$D,A:A))</f>
        <v>0</v>
      </c>
      <c r="D108" s="14" t="n">
        <v>54241988.7602063</v>
      </c>
      <c r="E108" s="14"/>
      <c r="F108" s="15"/>
      <c r="I108" s="16" t="n">
        <v>46800000</v>
      </c>
      <c r="J108" s="17" t="s">
        <v>109</v>
      </c>
    </row>
    <row r="109" customFormat="false" ht="17.25" hidden="false" customHeight="true" outlineLevel="0" collapsed="false">
      <c r="A109" s="12" t="n">
        <v>46800000</v>
      </c>
      <c r="B109" s="13" t="s">
        <v>110</v>
      </c>
      <c r="C109" s="14" t="n">
        <f aca="false">IF(A109=A108,0,SUMIFS(BLG1222!$I:$I,BLG1222!$A:$A,"agricorp",BLG1222!$D:$D,A:A))</f>
        <v>0</v>
      </c>
      <c r="D109" s="14" t="n">
        <v>17382981.912379</v>
      </c>
      <c r="E109" s="14"/>
      <c r="F109" s="15"/>
      <c r="I109" s="16" t="n">
        <v>46800000</v>
      </c>
      <c r="J109" s="17" t="s">
        <v>110</v>
      </c>
    </row>
    <row r="110" customFormat="false" ht="17.25" hidden="false" customHeight="true" outlineLevel="0" collapsed="false">
      <c r="A110" s="12" t="n">
        <v>46800000</v>
      </c>
      <c r="B110" s="13" t="s">
        <v>111</v>
      </c>
      <c r="C110" s="14" t="n">
        <f aca="false">IF(A110=A109,0,SUMIFS(BLG1222!$I:$I,BLG1222!$A:$A,"agricorp",BLG1222!$D:$D,A:A))</f>
        <v>0</v>
      </c>
      <c r="D110" s="14" t="n">
        <v>30588592.1862119</v>
      </c>
      <c r="E110" s="14"/>
      <c r="F110" s="15"/>
      <c r="I110" s="16" t="n">
        <v>46800000</v>
      </c>
      <c r="J110" s="17" t="s">
        <v>111</v>
      </c>
    </row>
    <row r="111" customFormat="false" ht="17.25" hidden="false" customHeight="true" outlineLevel="0" collapsed="false">
      <c r="A111" s="12" t="n">
        <v>46800000</v>
      </c>
      <c r="B111" s="13" t="s">
        <v>112</v>
      </c>
      <c r="C111" s="14" t="n">
        <f aca="false">IF(A111=A110,0,SUMIFS(BLG1222!$I:$I,BLG1222!$A:$A,"agricorp",BLG1222!$D:$D,A:A))</f>
        <v>0</v>
      </c>
      <c r="D111" s="14" t="n">
        <v>107596557.742379</v>
      </c>
      <c r="E111" s="14"/>
      <c r="F111" s="15"/>
      <c r="I111" s="16" t="n">
        <v>46800000</v>
      </c>
      <c r="J111" s="17" t="s">
        <v>112</v>
      </c>
    </row>
    <row r="112" customFormat="false" ht="17.25" hidden="false" customHeight="true" outlineLevel="0" collapsed="false">
      <c r="A112" s="12" t="n">
        <v>46800000</v>
      </c>
      <c r="B112" s="13" t="s">
        <v>113</v>
      </c>
      <c r="C112" s="14" t="n">
        <f aca="false">IF(A112=A111,0,SUMIFS(BLG1222!$I:$I,BLG1222!$A:$A,"agricorp",BLG1222!$D:$D,A:A))</f>
        <v>0</v>
      </c>
      <c r="D112" s="14" t="n">
        <v>79692369.2321406</v>
      </c>
      <c r="E112" s="14"/>
      <c r="F112" s="15"/>
      <c r="I112" s="16" t="n">
        <v>46800000</v>
      </c>
      <c r="J112" s="17" t="s">
        <v>113</v>
      </c>
    </row>
    <row r="113" customFormat="false" ht="17.25" hidden="false" customHeight="true" outlineLevel="0" collapsed="false">
      <c r="A113" s="12" t="n">
        <v>46800000</v>
      </c>
      <c r="B113" s="13" t="s">
        <v>114</v>
      </c>
      <c r="C113" s="14" t="n">
        <f aca="false">IF(A113=A112,0,SUMIFS(BLG1222!$I:$I,BLG1222!$A:$A,"agricorp",BLG1222!$D:$D,A:A))</f>
        <v>0</v>
      </c>
      <c r="D113" s="14" t="n">
        <v>4091246.70421327</v>
      </c>
      <c r="E113" s="14"/>
      <c r="F113" s="15"/>
      <c r="I113" s="16" t="n">
        <v>46800000</v>
      </c>
      <c r="J113" s="17" t="s">
        <v>114</v>
      </c>
    </row>
    <row r="114" customFormat="false" ht="17.25" hidden="false" customHeight="true" outlineLevel="0" collapsed="false">
      <c r="A114" s="12" t="n">
        <v>46800000</v>
      </c>
      <c r="B114" s="13" t="s">
        <v>115</v>
      </c>
      <c r="C114" s="14" t="n">
        <f aca="false">IF(A114=A113,0,SUMIFS(BLG1222!$I:$I,BLG1222!$A:$A,"agricorp",BLG1222!$D:$D,A:A))</f>
        <v>0</v>
      </c>
      <c r="D114" s="14" t="n">
        <v>217678280.60378</v>
      </c>
      <c r="E114" s="14"/>
      <c r="F114" s="15"/>
      <c r="I114" s="16" t="n">
        <v>46800000</v>
      </c>
      <c r="J114" s="17" t="s">
        <v>115</v>
      </c>
    </row>
    <row r="115" customFormat="false" ht="17.25" hidden="false" customHeight="true" outlineLevel="0" collapsed="false">
      <c r="A115" s="12" t="n">
        <v>46800000</v>
      </c>
      <c r="B115" s="13" t="s">
        <v>116</v>
      </c>
      <c r="C115" s="14" t="n">
        <f aca="false">IF(A115=A114,0,SUMIFS(BLG1222!$I:$I,BLG1222!$A:$A,"agricorp",BLG1222!$D:$D,A:A))</f>
        <v>0</v>
      </c>
      <c r="D115" s="14" t="n">
        <v>33716753.2504782</v>
      </c>
      <c r="E115" s="14"/>
      <c r="F115" s="15"/>
      <c r="I115" s="16" t="n">
        <v>46800000</v>
      </c>
      <c r="J115" s="17" t="s">
        <v>116</v>
      </c>
    </row>
    <row r="116" customFormat="false" ht="17.25" hidden="false" customHeight="true" outlineLevel="0" collapsed="false">
      <c r="A116" s="12" t="n">
        <v>46800000</v>
      </c>
      <c r="B116" s="13" t="s">
        <v>117</v>
      </c>
      <c r="C116" s="14" t="n">
        <f aca="false">IF(A116=A115,0,SUMIFS(BLG1222!$I:$I,BLG1222!$A:$A,"agricorp",BLG1222!$D:$D,A:A))</f>
        <v>0</v>
      </c>
      <c r="D116" s="14" t="n">
        <v>204775088.294811</v>
      </c>
      <c r="E116" s="14"/>
      <c r="F116" s="15"/>
      <c r="I116" s="16" t="n">
        <v>46800000</v>
      </c>
      <c r="J116" s="17" t="s">
        <v>117</v>
      </c>
    </row>
    <row r="117" customFormat="false" ht="17.25" hidden="false" customHeight="true" outlineLevel="0" collapsed="false">
      <c r="A117" s="12" t="n">
        <v>46800000</v>
      </c>
      <c r="B117" s="13" t="s">
        <v>118</v>
      </c>
      <c r="C117" s="14" t="n">
        <f aca="false">IF(A117=A116,0,SUMIFS(BLG1222!$I:$I,BLG1222!$A:$A,"agricorp",BLG1222!$D:$D,A:A))</f>
        <v>0</v>
      </c>
      <c r="D117" s="14" t="n">
        <v>397254.443976778</v>
      </c>
      <c r="E117" s="14"/>
      <c r="F117" s="15"/>
      <c r="I117" s="16" t="n">
        <v>46800000</v>
      </c>
      <c r="J117" s="17" t="s">
        <v>118</v>
      </c>
    </row>
    <row r="118" customFormat="false" ht="17.25" hidden="false" customHeight="true" outlineLevel="0" collapsed="false">
      <c r="A118" s="12" t="n">
        <v>46800000</v>
      </c>
      <c r="B118" s="13" t="s">
        <v>119</v>
      </c>
      <c r="C118" s="14" t="n">
        <f aca="false">IF(A118=A117,0,SUMIFS(BLG1222!$I:$I,BLG1222!$A:$A,"agricorp",BLG1222!$D:$D,A:A))</f>
        <v>0</v>
      </c>
      <c r="D118" s="14" t="n">
        <v>17638127.2595892</v>
      </c>
      <c r="E118" s="14"/>
      <c r="F118" s="15"/>
      <c r="I118" s="16" t="n">
        <v>46800000</v>
      </c>
      <c r="J118" s="17" t="s">
        <v>119</v>
      </c>
    </row>
    <row r="119" customFormat="false" ht="17.25" hidden="false" customHeight="true" outlineLevel="0" collapsed="false">
      <c r="A119" s="12" t="n">
        <v>46800000</v>
      </c>
      <c r="B119" s="13" t="s">
        <v>120</v>
      </c>
      <c r="C119" s="14" t="n">
        <f aca="false">IF(A119=A118,0,SUMIFS(BLG1222!$I:$I,BLG1222!$A:$A,"agricorp",BLG1222!$D:$D,A:A))</f>
        <v>0</v>
      </c>
      <c r="D119" s="14" t="n">
        <v>56567303.7664721</v>
      </c>
      <c r="E119" s="14"/>
      <c r="F119" s="15"/>
      <c r="I119" s="16" t="n">
        <v>46800000</v>
      </c>
      <c r="J119" s="17" t="s">
        <v>120</v>
      </c>
    </row>
    <row r="120" customFormat="false" ht="17.25" hidden="false" customHeight="true" outlineLevel="0" collapsed="false">
      <c r="A120" s="12" t="n">
        <v>46800000</v>
      </c>
      <c r="B120" s="13" t="s">
        <v>121</v>
      </c>
      <c r="C120" s="14" t="n">
        <f aca="false">IF(A120=A119,0,SUMIFS(BLG1222!$I:$I,BLG1222!$A:$A,"agricorp",BLG1222!$D:$D,A:A))</f>
        <v>0</v>
      </c>
      <c r="D120" s="14" t="n">
        <v>397254.443976778</v>
      </c>
      <c r="E120" s="14"/>
      <c r="F120" s="15"/>
      <c r="I120" s="16" t="n">
        <v>46800000</v>
      </c>
      <c r="J120" s="17" t="s">
        <v>121</v>
      </c>
    </row>
    <row r="121" customFormat="false" ht="17.25" hidden="false" customHeight="true" outlineLevel="0" collapsed="false">
      <c r="A121" s="12" t="n">
        <v>46800000</v>
      </c>
      <c r="B121" s="13" t="s">
        <v>122</v>
      </c>
      <c r="C121" s="14" t="n">
        <f aca="false">IF(A121=A120,0,SUMIFS(BLG1222!$I:$I,BLG1222!$A:$A,"agricorp",BLG1222!$D:$D,A:A))</f>
        <v>0</v>
      </c>
      <c r="D121" s="14" t="n">
        <v>1986272.21988389</v>
      </c>
      <c r="E121" s="14"/>
      <c r="F121" s="15"/>
      <c r="I121" s="16" t="n">
        <v>46800000</v>
      </c>
      <c r="J121" s="17" t="s">
        <v>122</v>
      </c>
    </row>
    <row r="122" customFormat="false" ht="17.25" hidden="false" customHeight="true" outlineLevel="0" collapsed="false">
      <c r="A122" s="12" t="n">
        <v>46800000</v>
      </c>
      <c r="B122" s="13" t="s">
        <v>123</v>
      </c>
      <c r="C122" s="14" t="n">
        <f aca="false">IF(A122=A121,0,SUMIFS(BLG1222!$I:$I,BLG1222!$A:$A,"agricorp",BLG1222!$D:$D,A:A))</f>
        <v>0</v>
      </c>
      <c r="D122" s="14" t="n">
        <v>22246248.8626996</v>
      </c>
      <c r="E122" s="14"/>
      <c r="F122" s="15"/>
      <c r="I122" s="16" t="n">
        <v>46800000</v>
      </c>
      <c r="J122" s="17" t="s">
        <v>123</v>
      </c>
    </row>
    <row r="123" customFormat="false" ht="17.25" hidden="false" customHeight="true" outlineLevel="0" collapsed="false">
      <c r="A123" s="12" t="n">
        <v>46800000</v>
      </c>
      <c r="B123" s="13" t="s">
        <v>124</v>
      </c>
      <c r="C123" s="14" t="n">
        <f aca="false">IF(A123=A122,0,SUMIFS(BLG1222!$I:$I,BLG1222!$A:$A,"agricorp",BLG1222!$D:$D,A:A))</f>
        <v>0</v>
      </c>
      <c r="D123" s="14" t="n">
        <v>1589017.77590711</v>
      </c>
      <c r="E123" s="14"/>
      <c r="F123" s="15"/>
      <c r="I123" s="16" t="n">
        <v>46800000</v>
      </c>
      <c r="J123" s="17" t="s">
        <v>124</v>
      </c>
    </row>
    <row r="124" customFormat="false" ht="17.25" hidden="false" customHeight="true" outlineLevel="0" collapsed="false">
      <c r="A124" s="12" t="n">
        <v>46800000</v>
      </c>
      <c r="B124" s="13" t="s">
        <v>125</v>
      </c>
      <c r="C124" s="14" t="n">
        <f aca="false">IF(A124=A123,0,SUMIFS(BLG1222!$I:$I,BLG1222!$A:$A,"agricorp",BLG1222!$D:$D,A:A))</f>
        <v>0</v>
      </c>
      <c r="D124" s="14" t="n">
        <v>3178035.55181422</v>
      </c>
      <c r="E124" s="14"/>
      <c r="F124" s="15"/>
      <c r="I124" s="16" t="n">
        <v>46800000</v>
      </c>
      <c r="J124" s="17" t="s">
        <v>125</v>
      </c>
    </row>
    <row r="125" customFormat="false" ht="17.25" hidden="false" customHeight="true" outlineLevel="0" collapsed="false">
      <c r="A125" s="12" t="n">
        <v>46800000</v>
      </c>
      <c r="B125" s="13" t="s">
        <v>126</v>
      </c>
      <c r="C125" s="14" t="n">
        <f aca="false">IF(A125=A124,0,SUMIFS(BLG1222!$I:$I,BLG1222!$A:$A,"agricorp",BLG1222!$D:$D,A:A))</f>
        <v>0</v>
      </c>
      <c r="D125" s="14" t="n">
        <v>54085288.1396413</v>
      </c>
      <c r="E125" s="14"/>
      <c r="F125" s="15"/>
      <c r="I125" s="16" t="n">
        <v>46800000</v>
      </c>
      <c r="J125" s="17" t="s">
        <v>126</v>
      </c>
    </row>
    <row r="126" customFormat="false" ht="17.25" hidden="false" customHeight="true" outlineLevel="0" collapsed="false">
      <c r="A126" s="12" t="n">
        <v>46800000</v>
      </c>
      <c r="B126" s="13" t="s">
        <v>127</v>
      </c>
      <c r="C126" s="14" t="n">
        <f aca="false">IF(A126=A125,0,SUMIFS(BLG1222!$I:$I,BLG1222!$A:$A,"agricorp",BLG1222!$D:$D,A:A))</f>
        <v>0</v>
      </c>
      <c r="D126" s="14" t="n">
        <v>3178035.55181422</v>
      </c>
      <c r="E126" s="14"/>
      <c r="F126" s="15"/>
      <c r="I126" s="16" t="n">
        <v>46800000</v>
      </c>
      <c r="J126" s="17" t="s">
        <v>127</v>
      </c>
    </row>
    <row r="127" customFormat="false" ht="17.25" hidden="false" customHeight="true" outlineLevel="0" collapsed="false">
      <c r="A127" s="12" t="n">
        <v>46800000</v>
      </c>
      <c r="B127" s="13" t="s">
        <v>128</v>
      </c>
      <c r="C127" s="14" t="n">
        <f aca="false">IF(A127=A126,0,SUMIFS(BLG1222!$I:$I,BLG1222!$A:$A,"agricorp",BLG1222!$D:$D,A:A))</f>
        <v>0</v>
      </c>
      <c r="D127" s="14" t="n">
        <v>19355985.6634819</v>
      </c>
      <c r="E127" s="14"/>
      <c r="F127" s="15"/>
      <c r="I127" s="16" t="n">
        <v>46800000</v>
      </c>
      <c r="J127" s="17" t="s">
        <v>128</v>
      </c>
    </row>
    <row r="128" customFormat="false" ht="17.25" hidden="false" customHeight="true" outlineLevel="0" collapsed="false">
      <c r="A128" s="12" t="n">
        <v>46800000</v>
      </c>
      <c r="B128" s="13" t="s">
        <v>129</v>
      </c>
      <c r="C128" s="14" t="n">
        <f aca="false">IF(A128=A127,0,SUMIFS(BLG1222!$I:$I,BLG1222!$A:$A,"agricorp",BLG1222!$D:$D,A:A))</f>
        <v>0</v>
      </c>
      <c r="D128" s="14" t="n">
        <v>207874032.977098</v>
      </c>
      <c r="E128" s="14"/>
      <c r="F128" s="15"/>
      <c r="I128" s="16" t="n">
        <v>46800000</v>
      </c>
      <c r="J128" s="17" t="s">
        <v>129</v>
      </c>
    </row>
    <row r="129" customFormat="false" ht="17.25" hidden="false" customHeight="true" outlineLevel="0" collapsed="false">
      <c r="A129" s="12" t="n">
        <v>46800000</v>
      </c>
      <c r="B129" s="13" t="s">
        <v>130</v>
      </c>
      <c r="C129" s="14" t="n">
        <f aca="false">IF(A129=A128,0,SUMIFS(BLG1222!$I:$I,BLG1222!$A:$A,"agricorp",BLG1222!$D:$D,A:A))</f>
        <v>0</v>
      </c>
      <c r="D129" s="14" t="n">
        <v>17876449.978955</v>
      </c>
      <c r="E129" s="14"/>
      <c r="F129" s="15"/>
      <c r="I129" s="16" t="n">
        <v>46800000</v>
      </c>
      <c r="J129" s="17" t="s">
        <v>130</v>
      </c>
    </row>
    <row r="130" customFormat="false" ht="17.25" hidden="false" customHeight="true" outlineLevel="0" collapsed="false">
      <c r="A130" s="12" t="n">
        <v>47100000</v>
      </c>
      <c r="B130" s="13" t="s">
        <v>131</v>
      </c>
      <c r="C130" s="14" t="n">
        <f aca="false">IF(A130=A129,0,SUMIFS(BLG1222!$I:$I,BLG1222!$A:$A,"agricorp",BLG1222!$D:$D,A:A))</f>
        <v>0</v>
      </c>
      <c r="D130" s="18"/>
      <c r="E130" s="18"/>
      <c r="F130" s="9"/>
      <c r="G130" s="9"/>
      <c r="H130" s="19"/>
      <c r="I130" s="8" t="n">
        <v>47100000</v>
      </c>
      <c r="J130" s="21" t="s">
        <v>131</v>
      </c>
    </row>
    <row r="131" customFormat="false" ht="17.25" hidden="false" customHeight="true" outlineLevel="0" collapsed="false">
      <c r="A131" s="12" t="n">
        <v>48600000</v>
      </c>
      <c r="B131" s="13" t="s">
        <v>132</v>
      </c>
      <c r="C131" s="14" t="n">
        <f aca="false">IF(A131=A130,0,SUMIFS(BLG1222!$I:$I,BLG1222!$A:$A,"agricorp",BLG1222!$D:$D,A:A))</f>
        <v>0</v>
      </c>
      <c r="D131" s="14" t="n">
        <v>59389368.78</v>
      </c>
      <c r="E131" s="14"/>
      <c r="F131" s="15"/>
      <c r="I131" s="16" t="n">
        <v>48600000</v>
      </c>
      <c r="J131" s="17" t="s">
        <v>132</v>
      </c>
    </row>
    <row r="132" customFormat="false" ht="17.25" hidden="false" customHeight="true" outlineLevel="0" collapsed="false">
      <c r="A132" s="12" t="n">
        <v>51241000</v>
      </c>
      <c r="B132" s="13" t="s">
        <v>133</v>
      </c>
      <c r="C132" s="14" t="n">
        <f aca="false">IF(A132=A131,0,SUMIFS(BLG1222!$I:$I,BLG1222!$A:$A,"agricorp",BLG1222!$D:$D,A:A))</f>
        <v>0</v>
      </c>
      <c r="D132" s="14" t="n">
        <v>246765628.51</v>
      </c>
      <c r="E132" s="14" t="n">
        <v>430387.24</v>
      </c>
      <c r="F132" s="15" t="n">
        <v>708815.79</v>
      </c>
      <c r="G132" s="15"/>
      <c r="I132" s="16" t="n">
        <v>51241000</v>
      </c>
      <c r="J132" s="17" t="s">
        <v>133</v>
      </c>
    </row>
    <row r="133" customFormat="false" ht="17.25" hidden="false" customHeight="true" outlineLevel="0" collapsed="false">
      <c r="A133" s="12" t="n">
        <v>53100000</v>
      </c>
      <c r="B133" s="13" t="s">
        <v>134</v>
      </c>
      <c r="C133" s="14" t="n">
        <f aca="false">IF(A133=A132,0,SUMIFS(BLG1222!$I:$I,BLG1222!$A:$A,"agricorp",BLG1222!$D:$D,A:A))</f>
        <v>0</v>
      </c>
      <c r="D133" s="14" t="n">
        <v>1792350.45</v>
      </c>
      <c r="E133" s="14" t="n">
        <v>1369600</v>
      </c>
      <c r="F133" s="15" t="n">
        <v>1371600</v>
      </c>
      <c r="G133" s="15"/>
      <c r="I133" s="16" t="n">
        <v>53100000</v>
      </c>
      <c r="J133" s="17" t="s">
        <v>134</v>
      </c>
    </row>
    <row r="134" customFormat="false" ht="17.25" hidden="false" customHeight="true" outlineLevel="0" collapsed="false">
      <c r="A134" s="12" t="n">
        <v>53200000</v>
      </c>
      <c r="B134" s="13" t="s">
        <v>135</v>
      </c>
      <c r="C134" s="14" t="n">
        <f aca="false">IF(A134=A133,0,SUMIFS(BLG1222!$I:$I,BLG1222!$A:$A,"agricorp",BLG1222!$D:$D,A:A))</f>
        <v>0</v>
      </c>
      <c r="D134" s="18"/>
      <c r="E134" s="18"/>
      <c r="F134" s="9"/>
      <c r="G134" s="9"/>
      <c r="H134" s="19"/>
      <c r="I134" s="8" t="n">
        <v>53200000</v>
      </c>
      <c r="J134" s="21" t="s">
        <v>136</v>
      </c>
    </row>
    <row r="135" customFormat="false" ht="17.25" hidden="false" customHeight="true" outlineLevel="0" collapsed="false">
      <c r="A135" s="12" t="n">
        <v>58000000</v>
      </c>
      <c r="B135" s="13" t="s">
        <v>137</v>
      </c>
      <c r="C135" s="14" t="n">
        <f aca="false">IF(A135=A134,0,SUMIFS(BLG1222!$I:$I,BLG1222!$A:$A,"agricorp",BLG1222!$D:$D,A:A))</f>
        <v>0</v>
      </c>
      <c r="D135" s="18"/>
      <c r="E135" s="18"/>
      <c r="F135" s="9"/>
      <c r="G135" s="9"/>
      <c r="H135" s="19"/>
      <c r="I135" s="8" t="n">
        <v>58000000</v>
      </c>
      <c r="J135" s="21" t="s">
        <v>137</v>
      </c>
    </row>
    <row r="136" customFormat="false" ht="17.25" hidden="false" customHeight="true" outlineLevel="0" collapsed="false">
      <c r="A136" s="12" t="n">
        <v>60601000</v>
      </c>
      <c r="B136" s="13" t="s">
        <v>138</v>
      </c>
      <c r="C136" s="14" t="n">
        <f aca="false">IF(A136=A135,0,SUMIFS(BLG1222!$I:$I,BLG1222!$A:$A,"agricorp",BLG1222!$D:$D,A:A))</f>
        <v>0</v>
      </c>
      <c r="D136" s="14" t="n">
        <v>2430309.2</v>
      </c>
      <c r="E136" s="14"/>
      <c r="F136" s="15"/>
      <c r="I136" s="16" t="n">
        <v>60601000</v>
      </c>
      <c r="J136" s="17" t="s">
        <v>138</v>
      </c>
    </row>
    <row r="137" customFormat="false" ht="17.25" hidden="false" customHeight="true" outlineLevel="0" collapsed="false">
      <c r="A137" s="12" t="n">
        <v>60602000</v>
      </c>
      <c r="B137" s="13" t="s">
        <v>139</v>
      </c>
      <c r="C137" s="14" t="n">
        <f aca="false">IF(A137=A136,0,SUMIFS(BLG1222!$I:$I,BLG1222!$A:$A,"agricorp",BLG1222!$D:$D,A:A))</f>
        <v>0</v>
      </c>
      <c r="D137" s="14" t="n">
        <v>1687400</v>
      </c>
      <c r="E137" s="14"/>
      <c r="F137" s="15"/>
      <c r="I137" s="16" t="n">
        <v>60602000</v>
      </c>
      <c r="J137" s="17" t="s">
        <v>139</v>
      </c>
    </row>
    <row r="138" customFormat="false" ht="17.25" hidden="false" customHeight="true" outlineLevel="0" collapsed="false">
      <c r="A138" s="12" t="n">
        <v>60604000</v>
      </c>
      <c r="B138" s="13" t="s">
        <v>140</v>
      </c>
      <c r="C138" s="14" t="n">
        <f aca="false">IF(A138=A137,0,SUMIFS(BLG1222!$I:$I,BLG1222!$A:$A,"agricorp",BLG1222!$D:$D,A:A))</f>
        <v>0</v>
      </c>
      <c r="D138" s="14" t="n">
        <v>39968032.85</v>
      </c>
      <c r="E138" s="14"/>
      <c r="F138" s="15"/>
      <c r="I138" s="16" t="n">
        <v>60604000</v>
      </c>
      <c r="J138" s="17" t="s">
        <v>140</v>
      </c>
    </row>
    <row r="139" customFormat="false" ht="17.25" hidden="false" customHeight="true" outlineLevel="0" collapsed="false">
      <c r="A139" s="12" t="n">
        <v>60605000</v>
      </c>
      <c r="B139" s="13" t="s">
        <v>141</v>
      </c>
      <c r="C139" s="14" t="n">
        <f aca="false">IF(A139=A138,0,SUMIFS(BLG1222!$I:$I,BLG1222!$A:$A,"agricorp",BLG1222!$D:$D,A:A))</f>
        <v>0</v>
      </c>
      <c r="D139" s="14" t="n">
        <v>91552974.49</v>
      </c>
      <c r="E139" s="14"/>
      <c r="F139" s="15"/>
      <c r="I139" s="16" t="n">
        <v>60605000</v>
      </c>
      <c r="J139" s="17" t="s">
        <v>141</v>
      </c>
    </row>
    <row r="140" customFormat="false" ht="17.25" hidden="false" customHeight="true" outlineLevel="0" collapsed="false">
      <c r="A140" s="12" t="n">
        <v>60607000</v>
      </c>
      <c r="B140" s="13" t="s">
        <v>142</v>
      </c>
      <c r="C140" s="14" t="n">
        <f aca="false">IF(A140=A139,0,SUMIFS(BLG1222!$I:$I,BLG1222!$A:$A,"agricorp",BLG1222!$D:$D,A:A))</f>
        <v>0</v>
      </c>
      <c r="D140" s="14" t="n">
        <v>40952139.44</v>
      </c>
      <c r="E140" s="14"/>
      <c r="F140" s="15"/>
      <c r="I140" s="16" t="n">
        <v>60607000</v>
      </c>
      <c r="J140" s="17" t="s">
        <v>142</v>
      </c>
    </row>
    <row r="141" customFormat="false" ht="17.25" hidden="false" customHeight="true" outlineLevel="0" collapsed="false">
      <c r="A141" s="12" t="n">
        <v>60608000</v>
      </c>
      <c r="B141" s="13" t="s">
        <v>143</v>
      </c>
      <c r="C141" s="14" t="n">
        <f aca="false">IF(A141=A140,0,SUMIFS(BLG1222!$I:$I,BLG1222!$A:$A,"agricorp",BLG1222!$D:$D,A:A))</f>
        <v>0</v>
      </c>
      <c r="D141" s="14" t="n">
        <v>96476345.21</v>
      </c>
      <c r="E141" s="14"/>
      <c r="F141" s="15"/>
      <c r="I141" s="16" t="n">
        <v>60608000</v>
      </c>
      <c r="J141" s="17" t="s">
        <v>143</v>
      </c>
    </row>
    <row r="142" customFormat="false" ht="17.25" hidden="false" customHeight="true" outlineLevel="0" collapsed="false">
      <c r="A142" s="12" t="n">
        <v>60609000</v>
      </c>
      <c r="B142" s="13" t="s">
        <v>144</v>
      </c>
      <c r="C142" s="14" t="n">
        <f aca="false">IF(A142=A141,0,SUMIFS(BLG1222!$I:$I,BLG1222!$A:$A,"agricorp",BLG1222!$D:$D,A:A))</f>
        <v>0</v>
      </c>
      <c r="D142" s="18"/>
      <c r="E142" s="18"/>
      <c r="F142" s="9"/>
      <c r="G142" s="9"/>
      <c r="H142" s="19"/>
      <c r="I142" s="8" t="n">
        <v>60609000</v>
      </c>
      <c r="J142" s="21" t="s">
        <v>145</v>
      </c>
    </row>
    <row r="143" customFormat="false" ht="17.25" hidden="false" customHeight="true" outlineLevel="0" collapsed="false">
      <c r="A143" s="12" t="n">
        <v>61100000</v>
      </c>
      <c r="B143" s="13" t="s">
        <v>146</v>
      </c>
      <c r="C143" s="14" t="n">
        <f aca="false">IF(A143=A142,0,SUMIFS(BLG1222!$I:$I,BLG1222!$A:$A,"agricorp",BLG1222!$D:$D,A:A))</f>
        <v>0</v>
      </c>
      <c r="D143" s="18"/>
      <c r="E143" s="18"/>
      <c r="F143" s="9"/>
      <c r="G143" s="9"/>
      <c r="H143" s="19"/>
      <c r="I143" s="8" t="n">
        <v>61100000</v>
      </c>
      <c r="J143" s="21" t="s">
        <v>147</v>
      </c>
    </row>
    <row r="144" customFormat="false" ht="17.25" hidden="false" customHeight="true" outlineLevel="0" collapsed="false">
      <c r="A144" s="12" t="n">
        <v>61301000</v>
      </c>
      <c r="B144" s="13" t="s">
        <v>148</v>
      </c>
      <c r="C144" s="14" t="n">
        <f aca="false">IF(A144=A143,0,SUMIFS(BLG1222!$I:$I,BLG1222!$A:$A,"agricorp",BLG1222!$D:$D,A:A))</f>
        <v>0</v>
      </c>
      <c r="D144" s="14" t="n">
        <v>26894104.8</v>
      </c>
      <c r="E144" s="14"/>
      <c r="F144" s="15"/>
      <c r="I144" s="16" t="n">
        <v>61301000</v>
      </c>
      <c r="J144" s="17" t="s">
        <v>148</v>
      </c>
    </row>
    <row r="145" customFormat="false" ht="17.25" hidden="false" customHeight="true" outlineLevel="0" collapsed="false">
      <c r="A145" s="12" t="n">
        <v>61302000</v>
      </c>
      <c r="B145" s="13" t="s">
        <v>149</v>
      </c>
      <c r="C145" s="14" t="n">
        <f aca="false">IF(A145=A144,0,SUMIFS(BLG1222!$I:$I,BLG1222!$A:$A,"agricorp",BLG1222!$D:$D,A:A))</f>
        <v>0</v>
      </c>
      <c r="D145" s="14" t="n">
        <v>119506697.18</v>
      </c>
      <c r="E145" s="14"/>
      <c r="F145" s="15"/>
      <c r="I145" s="16" t="n">
        <v>61302000</v>
      </c>
      <c r="J145" s="17" t="s">
        <v>149</v>
      </c>
    </row>
    <row r="146" customFormat="false" ht="17.25" hidden="false" customHeight="true" outlineLevel="0" collapsed="false">
      <c r="A146" s="12" t="n">
        <v>61303000</v>
      </c>
      <c r="B146" s="13" t="s">
        <v>150</v>
      </c>
      <c r="C146" s="14" t="n">
        <f aca="false">IF(A146=A145,0,SUMIFS(BLG1222!$I:$I,BLG1222!$A:$A,"agricorp",BLG1222!$D:$D,A:A))</f>
        <v>0</v>
      </c>
      <c r="D146" s="14" t="n">
        <v>126863707.57</v>
      </c>
      <c r="E146" s="14"/>
      <c r="F146" s="15"/>
      <c r="I146" s="16" t="n">
        <v>61303000</v>
      </c>
      <c r="J146" s="17" t="s">
        <v>150</v>
      </c>
    </row>
    <row r="147" customFormat="false" ht="17.25" hidden="false" customHeight="true" outlineLevel="0" collapsed="false">
      <c r="A147" s="12" t="n">
        <v>61500000</v>
      </c>
      <c r="B147" s="13" t="s">
        <v>151</v>
      </c>
      <c r="C147" s="14" t="n">
        <f aca="false">IF(A147=A146,0,SUMIFS(BLG1222!$I:$I,BLG1222!$A:$A,"agricorp",BLG1222!$D:$D,A:A))</f>
        <v>0</v>
      </c>
      <c r="D147" s="14" t="n">
        <v>11243056.28</v>
      </c>
      <c r="E147" s="14"/>
      <c r="F147" s="15"/>
      <c r="I147" s="16" t="n">
        <v>61500000</v>
      </c>
      <c r="J147" s="17" t="s">
        <v>151</v>
      </c>
    </row>
    <row r="148" customFormat="false" ht="17.25" hidden="false" customHeight="true" outlineLevel="0" collapsed="false">
      <c r="A148" s="12" t="n">
        <v>61501000</v>
      </c>
      <c r="B148" s="13" t="s">
        <v>152</v>
      </c>
      <c r="C148" s="14" t="n">
        <f aca="false">IF(A148=A147,0,SUMIFS(BLG1222!$I:$I,BLG1222!$A:$A,"agricorp",BLG1222!$D:$D,A:A))</f>
        <v>0</v>
      </c>
      <c r="D148" s="14" t="n">
        <v>335480</v>
      </c>
      <c r="E148" s="14"/>
      <c r="F148" s="15"/>
      <c r="I148" s="16" t="n">
        <v>61501000</v>
      </c>
      <c r="J148" s="17" t="s">
        <v>152</v>
      </c>
    </row>
    <row r="149" customFormat="false" ht="17.25" hidden="false" customHeight="true" outlineLevel="0" collapsed="false">
      <c r="A149" s="12" t="n">
        <v>61501400</v>
      </c>
      <c r="B149" s="13" t="s">
        <v>153</v>
      </c>
      <c r="C149" s="14" t="n">
        <f aca="false">IF(A149=A148,0,SUMIFS(BLG1222!$I:$I,BLG1222!$A:$A,"agricorp",BLG1222!$D:$D,A:A))</f>
        <v>0</v>
      </c>
      <c r="D149" s="14" t="n">
        <v>1644359.31</v>
      </c>
      <c r="E149" s="14"/>
      <c r="F149" s="15"/>
      <c r="I149" s="16" t="n">
        <v>61501400</v>
      </c>
      <c r="J149" s="17" t="s">
        <v>153</v>
      </c>
    </row>
    <row r="150" customFormat="false" ht="17.25" hidden="false" customHeight="true" outlineLevel="0" collapsed="false">
      <c r="A150" s="12" t="n">
        <v>61502000</v>
      </c>
      <c r="B150" s="13" t="s">
        <v>154</v>
      </c>
      <c r="C150" s="14" t="n">
        <f aca="false">IF(A150=A149,0,SUMIFS(BLG1222!$I:$I,BLG1222!$A:$A,"agricorp",BLG1222!$D:$D,A:A))</f>
        <v>0</v>
      </c>
      <c r="D150" s="14" t="n">
        <v>923150.73</v>
      </c>
      <c r="E150" s="14"/>
      <c r="F150" s="15"/>
      <c r="I150" s="16" t="n">
        <v>61502000</v>
      </c>
      <c r="J150" s="17" t="s">
        <v>154</v>
      </c>
    </row>
    <row r="151" customFormat="false" ht="17.25" hidden="false" customHeight="true" outlineLevel="0" collapsed="false">
      <c r="A151" s="12" t="n">
        <v>61503000</v>
      </c>
      <c r="B151" s="13" t="s">
        <v>155</v>
      </c>
      <c r="C151" s="14" t="n">
        <f aca="false">IF(A151=A150,0,SUMIFS(BLG1222!$I:$I,BLG1222!$A:$A,"agricorp",BLG1222!$D:$D,A:A))</f>
        <v>0</v>
      </c>
      <c r="D151" s="14" t="n">
        <v>76244609.38</v>
      </c>
      <c r="E151" s="14"/>
      <c r="F151" s="15"/>
      <c r="I151" s="16" t="n">
        <v>61503000</v>
      </c>
      <c r="J151" s="17" t="s">
        <v>155</v>
      </c>
    </row>
    <row r="152" customFormat="false" ht="17.25" hidden="false" customHeight="true" outlineLevel="0" collapsed="false">
      <c r="A152" s="12" t="n">
        <v>61601000</v>
      </c>
      <c r="B152" s="13" t="s">
        <v>156</v>
      </c>
      <c r="C152" s="14" t="n">
        <f aca="false">IF(A152=A151,0,SUMIFS(BLG1222!$I:$I,BLG1222!$A:$A,"agricorp",BLG1222!$D:$D,A:A))</f>
        <v>0</v>
      </c>
      <c r="D152" s="14" t="n">
        <v>2029.44</v>
      </c>
      <c r="E152" s="14"/>
      <c r="F152" s="15"/>
      <c r="I152" s="16" t="n">
        <v>61601000</v>
      </c>
      <c r="J152" s="17" t="s">
        <v>156</v>
      </c>
    </row>
    <row r="153" customFormat="false" ht="17.25" hidden="false" customHeight="true" outlineLevel="0" collapsed="false">
      <c r="A153" s="12" t="n">
        <v>61604000</v>
      </c>
      <c r="B153" s="13" t="s">
        <v>157</v>
      </c>
      <c r="C153" s="14" t="n">
        <f aca="false">IF(A153=A152,0,SUMIFS(BLG1222!$I:$I,BLG1222!$A:$A,"agricorp",BLG1222!$D:$D,A:A))</f>
        <v>0</v>
      </c>
      <c r="D153" s="14" t="n">
        <v>2156413.83</v>
      </c>
      <c r="E153" s="14"/>
      <c r="F153" s="15"/>
      <c r="I153" s="16" t="n">
        <v>61604000</v>
      </c>
      <c r="J153" s="17" t="s">
        <v>157</v>
      </c>
    </row>
    <row r="154" customFormat="false" ht="17.25" hidden="false" customHeight="true" outlineLevel="0" collapsed="false">
      <c r="A154" s="12" t="n">
        <v>61801000</v>
      </c>
      <c r="B154" s="13" t="s">
        <v>158</v>
      </c>
      <c r="C154" s="14" t="n">
        <f aca="false">IF(A154=A153,0,SUMIFS(BLG1222!$I:$I,BLG1222!$A:$A,"agricorp",BLG1222!$D:$D,A:A))</f>
        <v>0</v>
      </c>
      <c r="D154" s="14" t="n">
        <v>1352000</v>
      </c>
      <c r="E154" s="14"/>
      <c r="F154" s="15"/>
      <c r="I154" s="16" t="n">
        <v>61801000</v>
      </c>
      <c r="J154" s="17" t="s">
        <v>158</v>
      </c>
    </row>
    <row r="155" customFormat="false" ht="17.25" hidden="false" customHeight="true" outlineLevel="0" collapsed="false">
      <c r="A155" s="12" t="n">
        <v>61802000</v>
      </c>
      <c r="B155" s="13" t="s">
        <v>159</v>
      </c>
      <c r="C155" s="14" t="n">
        <f aca="false">IF(A155=A154,0,SUMIFS(BLG1222!$I:$I,BLG1222!$A:$A,"agricorp",BLG1222!$D:$D,A:A))</f>
        <v>0</v>
      </c>
      <c r="D155" s="14" t="n">
        <v>1904000</v>
      </c>
      <c r="E155" s="14"/>
      <c r="F155" s="15"/>
      <c r="I155" s="16" t="n">
        <v>61802000</v>
      </c>
      <c r="J155" s="17" t="s">
        <v>159</v>
      </c>
    </row>
    <row r="156" customFormat="false" ht="17.25" hidden="false" customHeight="true" outlineLevel="0" collapsed="false">
      <c r="A156" s="12" t="n">
        <v>62101000</v>
      </c>
      <c r="B156" s="13" t="s">
        <v>160</v>
      </c>
      <c r="C156" s="14" t="n">
        <f aca="false">IF(A156=A155,0,SUMIFS(BLG1222!$I:$I,BLG1222!$A:$A,"agricorp",BLG1222!$D:$D,A:A))</f>
        <v>0</v>
      </c>
      <c r="D156" s="14" t="n">
        <v>8809694.74</v>
      </c>
      <c r="E156" s="14"/>
      <c r="F156" s="15"/>
      <c r="I156" s="16" t="n">
        <v>62101000</v>
      </c>
      <c r="J156" s="17" t="s">
        <v>160</v>
      </c>
    </row>
    <row r="157" customFormat="false" ht="17.25" hidden="false" customHeight="true" outlineLevel="0" collapsed="false">
      <c r="A157" s="12" t="n">
        <v>62102000</v>
      </c>
      <c r="B157" s="13" t="s">
        <v>161</v>
      </c>
      <c r="C157" s="14" t="n">
        <f aca="false">IF(A157=A156,0,SUMIFS(BLG1222!$I:$I,BLG1222!$A:$A,"agricorp",BLG1222!$D:$D,A:A))</f>
        <v>0</v>
      </c>
      <c r="D157" s="14" t="n">
        <v>56705000</v>
      </c>
      <c r="E157" s="14"/>
      <c r="F157" s="15"/>
      <c r="I157" s="16" t="n">
        <v>62102000</v>
      </c>
      <c r="J157" s="17" t="s">
        <v>161</v>
      </c>
    </row>
    <row r="158" customFormat="false" ht="17.25" hidden="false" customHeight="true" outlineLevel="0" collapsed="false">
      <c r="A158" s="12" t="n">
        <v>62103000</v>
      </c>
      <c r="B158" s="13" t="s">
        <v>162</v>
      </c>
      <c r="C158" s="14" t="n">
        <f aca="false">IF(A158=A157,0,SUMIFS(BLG1222!$I:$I,BLG1222!$A:$A,"agricorp",BLG1222!$D:$D,A:A))</f>
        <v>0</v>
      </c>
      <c r="D158" s="14" t="n">
        <v>675000</v>
      </c>
      <c r="E158" s="14"/>
      <c r="F158" s="15"/>
      <c r="I158" s="16" t="n">
        <v>62103000</v>
      </c>
      <c r="J158" s="17" t="s">
        <v>162</v>
      </c>
    </row>
    <row r="159" customFormat="false" ht="17.25" hidden="false" customHeight="true" outlineLevel="0" collapsed="false">
      <c r="A159" s="12" t="n">
        <v>62203000</v>
      </c>
      <c r="B159" s="13" t="s">
        <v>163</v>
      </c>
      <c r="C159" s="14" t="n">
        <f aca="false">IF(A159=A158,0,SUMIFS(BLG1222!$I:$I,BLG1222!$A:$A,"agricorp",BLG1222!$D:$D,A:A))</f>
        <v>0</v>
      </c>
      <c r="D159" s="14" t="n">
        <v>4000000</v>
      </c>
      <c r="E159" s="14"/>
      <c r="F159" s="15"/>
      <c r="I159" s="16" t="n">
        <v>62203000</v>
      </c>
      <c r="J159" s="17" t="s">
        <v>163</v>
      </c>
    </row>
    <row r="160" customFormat="false" ht="17.25" hidden="false" customHeight="true" outlineLevel="0" collapsed="false">
      <c r="A160" s="12" t="n">
        <v>62208000</v>
      </c>
      <c r="B160" s="13" t="s">
        <v>164</v>
      </c>
      <c r="C160" s="14" t="n">
        <f aca="false">IF(A160=A159,0,SUMIFS(BLG1222!$I:$I,BLG1222!$A:$A,"agricorp",BLG1222!$D:$D,A:A))</f>
        <v>0</v>
      </c>
      <c r="D160" s="14" t="n">
        <v>239887494.55</v>
      </c>
      <c r="E160" s="14"/>
      <c r="F160" s="15"/>
      <c r="I160" s="16" t="n">
        <v>62208000</v>
      </c>
      <c r="J160" s="17" t="s">
        <v>164</v>
      </c>
    </row>
    <row r="161" customFormat="false" ht="17.25" hidden="false" customHeight="true" outlineLevel="0" collapsed="false">
      <c r="A161" s="12" t="n">
        <v>62301000</v>
      </c>
      <c r="B161" s="13" t="s">
        <v>165</v>
      </c>
      <c r="C161" s="14" t="n">
        <f aca="false">IF(A161=A160,0,SUMIFS(BLG1222!$I:$I,BLG1222!$A:$A,"agricorp",BLG1222!$D:$D,A:A))</f>
        <v>0</v>
      </c>
      <c r="D161" s="14" t="n">
        <v>94825084.68</v>
      </c>
      <c r="E161" s="14"/>
      <c r="F161" s="15"/>
      <c r="I161" s="16" t="n">
        <v>62301000</v>
      </c>
      <c r="J161" s="17" t="s">
        <v>165</v>
      </c>
    </row>
    <row r="162" customFormat="false" ht="17.25" hidden="false" customHeight="true" outlineLevel="0" collapsed="false">
      <c r="A162" s="12" t="n">
        <v>62302000</v>
      </c>
      <c r="B162" s="13" t="s">
        <v>166</v>
      </c>
      <c r="C162" s="14" t="n">
        <f aca="false">IF(A162=A161,0,SUMIFS(BLG1222!$I:$I,BLG1222!$A:$A,"agricorp",BLG1222!$D:$D,A:A))</f>
        <v>0</v>
      </c>
      <c r="D162" s="14" t="n">
        <v>49500000</v>
      </c>
      <c r="E162" s="14"/>
      <c r="F162" s="15"/>
      <c r="I162" s="16" t="n">
        <v>62302000</v>
      </c>
      <c r="J162" s="17" t="s">
        <v>166</v>
      </c>
    </row>
    <row r="163" customFormat="false" ht="17.25" hidden="false" customHeight="true" outlineLevel="0" collapsed="false">
      <c r="A163" s="12" t="n">
        <v>62303000</v>
      </c>
      <c r="B163" s="13" t="s">
        <v>167</v>
      </c>
      <c r="C163" s="14" t="n">
        <f aca="false">IF(A163=A162,0,SUMIFS(BLG1222!$I:$I,BLG1222!$A:$A,"agricorp",BLG1222!$D:$D,A:A))</f>
        <v>0</v>
      </c>
      <c r="D163" s="14" t="n">
        <v>17640200</v>
      </c>
      <c r="E163" s="14"/>
      <c r="F163" s="15"/>
      <c r="I163" s="16" t="n">
        <v>62303000</v>
      </c>
      <c r="J163" s="17" t="s">
        <v>167</v>
      </c>
    </row>
    <row r="164" customFormat="false" ht="17.25" hidden="false" customHeight="true" outlineLevel="0" collapsed="false">
      <c r="A164" s="12" t="n">
        <v>62304000</v>
      </c>
      <c r="B164" s="13" t="s">
        <v>168</v>
      </c>
      <c r="C164" s="14" t="n">
        <f aca="false">IF(A164=A163,0,SUMIFS(BLG1222!$I:$I,BLG1222!$A:$A,"agricorp",BLG1222!$D:$D,A:A))</f>
        <v>0</v>
      </c>
      <c r="D164" s="14" t="n">
        <v>170802849.6</v>
      </c>
      <c r="E164" s="14"/>
      <c r="F164" s="15"/>
      <c r="I164" s="16" t="n">
        <v>62304000</v>
      </c>
      <c r="J164" s="17" t="s">
        <v>168</v>
      </c>
    </row>
    <row r="165" customFormat="false" ht="17.25" hidden="false" customHeight="true" outlineLevel="0" collapsed="false">
      <c r="A165" s="12" t="n">
        <v>62501000</v>
      </c>
      <c r="B165" s="13" t="s">
        <v>169</v>
      </c>
      <c r="C165" s="14" t="n">
        <f aca="false">IF(A165=A164,0,SUMIFS(BLG1222!$I:$I,BLG1222!$A:$A,"agricorp",BLG1222!$D:$D,A:A))</f>
        <v>0</v>
      </c>
      <c r="D165" s="14" t="n">
        <v>185050573.99</v>
      </c>
      <c r="E165" s="14"/>
      <c r="F165" s="15"/>
      <c r="I165" s="16" t="n">
        <v>62501000</v>
      </c>
      <c r="J165" s="17" t="s">
        <v>169</v>
      </c>
    </row>
    <row r="166" customFormat="false" ht="17.25" hidden="false" customHeight="true" outlineLevel="0" collapsed="false">
      <c r="A166" s="12" t="n">
        <v>62502000</v>
      </c>
      <c r="B166" s="13" t="s">
        <v>170</v>
      </c>
      <c r="C166" s="14" t="n">
        <f aca="false">IF(A166=A165,0,SUMIFS(BLG1222!$I:$I,BLG1222!$A:$A,"agricorp",BLG1222!$D:$D,A:A))</f>
        <v>0</v>
      </c>
      <c r="D166" s="18"/>
      <c r="E166" s="18"/>
      <c r="F166" s="9"/>
      <c r="G166" s="9"/>
      <c r="H166" s="19"/>
      <c r="I166" s="8" t="n">
        <v>62502000</v>
      </c>
      <c r="J166" s="21" t="s">
        <v>170</v>
      </c>
    </row>
    <row r="167" customFormat="false" ht="17.25" hidden="false" customHeight="true" outlineLevel="0" collapsed="false">
      <c r="A167" s="12" t="n">
        <v>62503000</v>
      </c>
      <c r="B167" s="13" t="s">
        <v>171</v>
      </c>
      <c r="C167" s="14" t="n">
        <f aca="false">IF(A167=A166,0,SUMIFS(BLG1222!$I:$I,BLG1222!$A:$A,"agricorp",BLG1222!$D:$D,A:A))</f>
        <v>0</v>
      </c>
      <c r="D167" s="14" t="n">
        <v>9203800</v>
      </c>
      <c r="E167" s="14"/>
      <c r="F167" s="15"/>
      <c r="I167" s="16" t="n">
        <v>62503000</v>
      </c>
      <c r="J167" s="17" t="s">
        <v>171</v>
      </c>
    </row>
    <row r="168" customFormat="false" ht="17.25" hidden="false" customHeight="true" outlineLevel="0" collapsed="false">
      <c r="A168" s="12" t="n">
        <v>62504000</v>
      </c>
      <c r="B168" s="13" t="s">
        <v>172</v>
      </c>
      <c r="C168" s="14" t="n">
        <f aca="false">IF(A168=A167,0,SUMIFS(BLG1222!$I:$I,BLG1222!$A:$A,"agricorp",BLG1222!$D:$D,A:A))</f>
        <v>0</v>
      </c>
      <c r="D168" s="14" t="n">
        <v>46013368</v>
      </c>
      <c r="E168" s="14"/>
      <c r="F168" s="15"/>
      <c r="I168" s="16" t="n">
        <v>62504000</v>
      </c>
      <c r="J168" s="17" t="s">
        <v>172</v>
      </c>
    </row>
    <row r="169" customFormat="false" ht="17.25" hidden="false" customHeight="true" outlineLevel="0" collapsed="false">
      <c r="A169" s="12" t="n">
        <v>62505000</v>
      </c>
      <c r="B169" s="13" t="s">
        <v>173</v>
      </c>
      <c r="C169" s="14" t="n">
        <f aca="false">IF(A169=A168,0,SUMIFS(BLG1222!$I:$I,BLG1222!$A:$A,"agricorp",BLG1222!$D:$D,A:A))</f>
        <v>0</v>
      </c>
      <c r="D169" s="14" t="n">
        <v>3482000</v>
      </c>
      <c r="E169" s="14"/>
      <c r="F169" s="15"/>
      <c r="I169" s="16" t="n">
        <v>62505000</v>
      </c>
      <c r="J169" s="17" t="s">
        <v>173</v>
      </c>
    </row>
    <row r="170" customFormat="false" ht="17.25" hidden="false" customHeight="true" outlineLevel="0" collapsed="false">
      <c r="A170" s="12" t="n">
        <v>62506000</v>
      </c>
      <c r="B170" s="13" t="s">
        <v>174</v>
      </c>
      <c r="C170" s="14" t="n">
        <f aca="false">IF(A170=A169,0,SUMIFS(BLG1222!$I:$I,BLG1222!$A:$A,"agricorp",BLG1222!$D:$D,A:A))</f>
        <v>0</v>
      </c>
      <c r="D170" s="14" t="n">
        <v>516080</v>
      </c>
      <c r="E170" s="14"/>
      <c r="F170" s="15"/>
      <c r="I170" s="16" t="n">
        <v>62506000</v>
      </c>
      <c r="J170" s="17" t="s">
        <v>174</v>
      </c>
    </row>
    <row r="171" customFormat="false" ht="17.25" hidden="false" customHeight="true" outlineLevel="0" collapsed="false">
      <c r="A171" s="12" t="n">
        <v>62507000</v>
      </c>
      <c r="B171" s="13" t="s">
        <v>175</v>
      </c>
      <c r="C171" s="14" t="n">
        <f aca="false">IF(A171=A170,0,SUMIFS(BLG1222!$I:$I,BLG1222!$A:$A,"agricorp",BLG1222!$D:$D,A:A))</f>
        <v>0</v>
      </c>
      <c r="D171" s="14" t="n">
        <v>42565888</v>
      </c>
      <c r="E171" s="14"/>
      <c r="F171" s="15"/>
      <c r="I171" s="16" t="n">
        <v>62507000</v>
      </c>
      <c r="J171" s="17" t="s">
        <v>175</v>
      </c>
    </row>
    <row r="172" customFormat="false" ht="17.25" hidden="false" customHeight="true" outlineLevel="0" collapsed="false">
      <c r="A172" s="12" t="n">
        <v>62602000</v>
      </c>
      <c r="B172" s="13" t="s">
        <v>176</v>
      </c>
      <c r="C172" s="14" t="n">
        <f aca="false">IF(A172=A171,0,SUMIFS(BLG1222!$I:$I,BLG1222!$A:$A,"agricorp",BLG1222!$D:$D,A:A))</f>
        <v>0</v>
      </c>
      <c r="D172" s="14" t="n">
        <v>7075084.48</v>
      </c>
      <c r="E172" s="14"/>
      <c r="F172" s="15"/>
      <c r="I172" s="16" t="n">
        <v>62602000</v>
      </c>
      <c r="J172" s="17" t="s">
        <v>176</v>
      </c>
    </row>
    <row r="173" customFormat="false" ht="17.25" hidden="false" customHeight="true" outlineLevel="0" collapsed="false">
      <c r="A173" s="12" t="n">
        <v>62603000</v>
      </c>
      <c r="B173" s="13" t="s">
        <v>177</v>
      </c>
      <c r="C173" s="14" t="n">
        <f aca="false">IF(A173=A172,0,SUMIFS(BLG1222!$I:$I,BLG1222!$A:$A,"agricorp",BLG1222!$D:$D,A:A))</f>
        <v>0</v>
      </c>
      <c r="D173" s="14" t="n">
        <v>6117579.79</v>
      </c>
      <c r="E173" s="14"/>
      <c r="F173" s="15"/>
      <c r="I173" s="16" t="n">
        <v>62603000</v>
      </c>
      <c r="J173" s="17" t="s">
        <v>177</v>
      </c>
    </row>
    <row r="174" customFormat="false" ht="17.25" hidden="false" customHeight="true" outlineLevel="0" collapsed="false">
      <c r="A174" s="12" t="n">
        <v>62604000</v>
      </c>
      <c r="B174" s="13" t="s">
        <v>178</v>
      </c>
      <c r="C174" s="14" t="n">
        <f aca="false">IF(A174=A173,0,SUMIFS(BLG1222!$I:$I,BLG1222!$A:$A,"agricorp",BLG1222!$D:$D,A:A))</f>
        <v>0</v>
      </c>
      <c r="D174" s="14" t="n">
        <v>6000</v>
      </c>
      <c r="E174" s="14"/>
      <c r="F174" s="15"/>
      <c r="I174" s="16" t="n">
        <v>62604000</v>
      </c>
      <c r="J174" s="17" t="s">
        <v>178</v>
      </c>
    </row>
    <row r="175" customFormat="false" ht="17.25" hidden="false" customHeight="true" outlineLevel="0" collapsed="false">
      <c r="A175" s="12" t="n">
        <v>62607000</v>
      </c>
      <c r="B175" s="13" t="s">
        <v>179</v>
      </c>
      <c r="C175" s="14" t="n">
        <f aca="false">IF(A175=A174,0,SUMIFS(BLG1222!$I:$I,BLG1222!$A:$A,"agricorp",BLG1222!$D:$D,A:A))</f>
        <v>0</v>
      </c>
      <c r="D175" s="14" t="n">
        <v>2946240</v>
      </c>
      <c r="E175" s="14"/>
      <c r="F175" s="15"/>
      <c r="I175" s="16" t="n">
        <v>62607000</v>
      </c>
      <c r="J175" s="17" t="s">
        <v>179</v>
      </c>
    </row>
    <row r="176" customFormat="false" ht="17.25" hidden="false" customHeight="true" outlineLevel="0" collapsed="false">
      <c r="A176" s="12" t="n">
        <v>62608000</v>
      </c>
      <c r="B176" s="13" t="s">
        <v>180</v>
      </c>
      <c r="C176" s="14" t="n">
        <f aca="false">IF(A176=A175,0,SUMIFS(BLG1222!$I:$I,BLG1222!$A:$A,"agricorp",BLG1222!$D:$D,A:A))</f>
        <v>0</v>
      </c>
      <c r="D176" s="14" t="n">
        <v>3749760</v>
      </c>
      <c r="E176" s="14"/>
      <c r="F176" s="15"/>
      <c r="I176" s="16" t="n">
        <v>62608000</v>
      </c>
      <c r="J176" s="17" t="s">
        <v>180</v>
      </c>
    </row>
    <row r="177" customFormat="false" ht="17.25" hidden="false" customHeight="true" outlineLevel="0" collapsed="false">
      <c r="A177" s="12" t="n">
        <v>62701000</v>
      </c>
      <c r="B177" s="13" t="s">
        <v>181</v>
      </c>
      <c r="C177" s="14" t="n">
        <f aca="false">IF(A177=A176,0,SUMIFS(BLG1222!$I:$I,BLG1222!$A:$A,"agricorp",BLG1222!$D:$D,A:A))</f>
        <v>0</v>
      </c>
      <c r="D177" s="14" t="n">
        <v>4200</v>
      </c>
      <c r="E177" s="14"/>
      <c r="F177" s="15"/>
      <c r="I177" s="16" t="n">
        <v>62701000</v>
      </c>
      <c r="J177" s="17" t="s">
        <v>181</v>
      </c>
    </row>
    <row r="178" customFormat="false" ht="17.25" hidden="false" customHeight="true" outlineLevel="0" collapsed="false">
      <c r="A178" s="12" t="n">
        <v>62703000</v>
      </c>
      <c r="B178" s="13" t="s">
        <v>182</v>
      </c>
      <c r="C178" s="14" t="n">
        <f aca="false">IF(A178=A177,0,SUMIFS(BLG1222!$I:$I,BLG1222!$A:$A,"agricorp",BLG1222!$D:$D,A:A))</f>
        <v>0</v>
      </c>
      <c r="D178" s="14" t="n">
        <v>1189700</v>
      </c>
      <c r="E178" s="14" t="n">
        <v>30000</v>
      </c>
      <c r="F178" s="15" t="n">
        <v>48000</v>
      </c>
      <c r="G178" s="15"/>
      <c r="I178" s="16" t="n">
        <v>62703000</v>
      </c>
      <c r="J178" s="17" t="s">
        <v>182</v>
      </c>
    </row>
    <row r="179" customFormat="false" ht="17.25" hidden="false" customHeight="true" outlineLevel="0" collapsed="false">
      <c r="A179" s="12" t="n">
        <v>62706000</v>
      </c>
      <c r="B179" s="13" t="s">
        <v>183</v>
      </c>
      <c r="C179" s="14" t="n">
        <f aca="false">IF(A179=A178,0,SUMIFS(BLG1222!$I:$I,BLG1222!$A:$A,"agricorp",BLG1222!$D:$D,A:A))</f>
        <v>0</v>
      </c>
      <c r="D179" s="14" t="n">
        <v>2357542.08</v>
      </c>
      <c r="E179" s="14"/>
      <c r="F179" s="15"/>
      <c r="I179" s="16" t="n">
        <v>62706000</v>
      </c>
      <c r="J179" s="17" t="s">
        <v>183</v>
      </c>
    </row>
    <row r="180" customFormat="false" ht="17.25" hidden="false" customHeight="true" outlineLevel="0" collapsed="false">
      <c r="A180" s="12" t="n">
        <v>62710000</v>
      </c>
      <c r="B180" s="13" t="s">
        <v>184</v>
      </c>
      <c r="C180" s="14" t="n">
        <f aca="false">IF(A180=A179,0,SUMIFS(BLG1222!$I:$I,BLG1222!$A:$A,"agricorp",BLG1222!$D:$D,A:A))</f>
        <v>0</v>
      </c>
      <c r="D180" s="18"/>
      <c r="E180" s="18"/>
      <c r="F180" s="9"/>
      <c r="G180" s="9"/>
      <c r="H180" s="19"/>
      <c r="I180" s="8" t="n">
        <v>62710000</v>
      </c>
      <c r="J180" s="21" t="s">
        <v>185</v>
      </c>
    </row>
    <row r="181" customFormat="false" ht="17.25" hidden="false" customHeight="true" outlineLevel="0" collapsed="false">
      <c r="A181" s="12" t="n">
        <v>63501000</v>
      </c>
      <c r="B181" s="13" t="s">
        <v>186</v>
      </c>
      <c r="C181" s="14" t="n">
        <f aca="false">IF(A181=A180,0,SUMIFS(BLG1222!$I:$I,BLG1222!$A:$A,"agricorp",BLG1222!$D:$D,A:A))</f>
        <v>0</v>
      </c>
      <c r="D181" s="14" t="n">
        <v>103000</v>
      </c>
      <c r="E181" s="14"/>
      <c r="F181" s="15"/>
      <c r="I181" s="16" t="n">
        <v>63501000</v>
      </c>
      <c r="J181" s="17" t="s">
        <v>186</v>
      </c>
    </row>
    <row r="182" customFormat="false" ht="17.25" hidden="false" customHeight="true" outlineLevel="0" collapsed="false">
      <c r="A182" s="12" t="n">
        <v>63503000</v>
      </c>
      <c r="B182" s="13" t="s">
        <v>187</v>
      </c>
      <c r="C182" s="14" t="n">
        <f aca="false">IF(A182=A181,0,SUMIFS(BLG1222!$I:$I,BLG1222!$A:$A,"agricorp",BLG1222!$D:$D,A:A))</f>
        <v>0</v>
      </c>
      <c r="D182" s="14" t="n">
        <v>130000</v>
      </c>
      <c r="E182" s="14"/>
      <c r="F182" s="15"/>
      <c r="I182" s="16" t="n">
        <v>63503000</v>
      </c>
      <c r="J182" s="17" t="s">
        <v>187</v>
      </c>
    </row>
    <row r="183" customFormat="false" ht="17.25" hidden="false" customHeight="true" outlineLevel="0" collapsed="false">
      <c r="A183" s="12" t="n">
        <v>63504000</v>
      </c>
      <c r="B183" s="13" t="s">
        <v>188</v>
      </c>
      <c r="C183" s="14" t="n">
        <f aca="false">IF(A183=A182,0,SUMIFS(BLG1222!$I:$I,BLG1222!$A:$A,"agricorp",BLG1222!$D:$D,A:A))</f>
        <v>0</v>
      </c>
      <c r="D183" s="14" t="n">
        <v>2819341.96</v>
      </c>
      <c r="E183" s="14"/>
      <c r="F183" s="15"/>
      <c r="I183" s="16" t="n">
        <v>63504000</v>
      </c>
      <c r="J183" s="17" t="s">
        <v>188</v>
      </c>
    </row>
    <row r="184" customFormat="false" ht="17.25" hidden="false" customHeight="true" outlineLevel="0" collapsed="false">
      <c r="A184" s="12" t="n">
        <v>63506000</v>
      </c>
      <c r="B184" s="13" t="s">
        <v>189</v>
      </c>
      <c r="C184" s="14" t="n">
        <f aca="false">IF(A184=A183,0,SUMIFS(BLG1222!$I:$I,BLG1222!$A:$A,"agricorp",BLG1222!$D:$D,A:A))</f>
        <v>0</v>
      </c>
      <c r="D184" s="14" t="n">
        <v>1530260</v>
      </c>
      <c r="E184" s="14" t="n">
        <v>2000</v>
      </c>
      <c r="F184" s="15" t="n">
        <v>0</v>
      </c>
      <c r="G184" s="15"/>
      <c r="I184" s="20" t="n">
        <v>63506000</v>
      </c>
      <c r="J184" s="17" t="s">
        <v>189</v>
      </c>
    </row>
    <row r="185" customFormat="false" ht="17.25" hidden="false" customHeight="true" outlineLevel="0" collapsed="false">
      <c r="A185" s="24" t="n">
        <v>63520000</v>
      </c>
      <c r="B185" s="25" t="s">
        <v>189</v>
      </c>
      <c r="C185" s="14" t="n">
        <f aca="false">IF(A185=A184,0,SUMIFS(BLG1222!$I:$I,BLG1222!$A:$A,"agricorp",BLG1222!$D:$D,A:A))</f>
        <v>0</v>
      </c>
      <c r="D185" s="14" t="n">
        <v>0</v>
      </c>
      <c r="E185" s="14"/>
      <c r="F185" s="15" t="n">
        <v>4000</v>
      </c>
      <c r="G185" s="15"/>
      <c r="I185" s="20" t="n">
        <v>63520000</v>
      </c>
      <c r="J185" s="17" t="s">
        <v>189</v>
      </c>
    </row>
    <row r="186" customFormat="false" ht="17.25" hidden="false" customHeight="true" outlineLevel="0" collapsed="false">
      <c r="A186" s="12" t="n">
        <v>64101000</v>
      </c>
      <c r="B186" s="13" t="s">
        <v>190</v>
      </c>
      <c r="C186" s="14" t="n">
        <f aca="false">IF(A186=A185,0,SUMIFS(BLG1222!$I:$I,BLG1222!$A:$A,"agricorp",BLG1222!$D:$D,A:A))</f>
        <v>0</v>
      </c>
      <c r="D186" s="14" t="n">
        <v>1711315991.4</v>
      </c>
      <c r="E186" s="14"/>
      <c r="F186" s="15"/>
      <c r="I186" s="16" t="n">
        <v>64101000</v>
      </c>
      <c r="J186" s="17" t="s">
        <v>190</v>
      </c>
    </row>
    <row r="187" customFormat="false" ht="17.25" hidden="false" customHeight="true" outlineLevel="0" collapsed="false">
      <c r="A187" s="12" t="n">
        <v>64102000</v>
      </c>
      <c r="B187" s="13" t="s">
        <v>191</v>
      </c>
      <c r="C187" s="14" t="n">
        <f aca="false">IF(A187=A186,0,SUMIFS(BLG1222!$I:$I,BLG1222!$A:$A,"agricorp",BLG1222!$D:$D,A:A))</f>
        <v>0</v>
      </c>
      <c r="D187" s="14" t="n">
        <v>35701363.09</v>
      </c>
      <c r="E187" s="14"/>
      <c r="F187" s="15"/>
      <c r="G187" s="15"/>
      <c r="H187" s="6"/>
      <c r="I187" s="16" t="n">
        <v>64102000</v>
      </c>
      <c r="J187" s="17" t="s">
        <v>191</v>
      </c>
    </row>
    <row r="188" customFormat="false" ht="17.25" hidden="false" customHeight="true" outlineLevel="0" collapsed="false">
      <c r="A188" s="12" t="n">
        <v>64103000</v>
      </c>
      <c r="B188" s="13" t="s">
        <v>192</v>
      </c>
      <c r="C188" s="14" t="n">
        <f aca="false">IF(A188=A187,0,SUMIFS(BLG1222!$I:$I,BLG1222!$A:$A,"agricorp",BLG1222!$D:$D,A:A))</f>
        <v>0</v>
      </c>
      <c r="D188" s="14" t="n">
        <v>151638664.2</v>
      </c>
      <c r="E188" s="14"/>
      <c r="F188" s="15"/>
      <c r="G188" s="15"/>
      <c r="H188" s="6"/>
      <c r="I188" s="16" t="n">
        <v>64103000</v>
      </c>
      <c r="J188" s="17" t="s">
        <v>192</v>
      </c>
    </row>
    <row r="189" customFormat="false" ht="17.25" hidden="false" customHeight="true" outlineLevel="0" collapsed="false">
      <c r="A189" s="12" t="n">
        <v>64104000</v>
      </c>
      <c r="B189" s="13" t="s">
        <v>193</v>
      </c>
      <c r="C189" s="14" t="n">
        <f aca="false">IF(A189=A188,0,SUMIFS(BLG1222!$I:$I,BLG1222!$A:$A,"agricorp",BLG1222!$D:$D,A:A))</f>
        <v>0</v>
      </c>
      <c r="D189" s="18"/>
      <c r="E189" s="18"/>
      <c r="F189" s="9"/>
      <c r="G189" s="9"/>
      <c r="I189" s="8" t="n">
        <v>64104000</v>
      </c>
      <c r="J189" s="21" t="s">
        <v>194</v>
      </c>
    </row>
    <row r="190" customFormat="false" ht="17.25" hidden="false" customHeight="true" outlineLevel="0" collapsed="false">
      <c r="A190" s="12" t="n">
        <v>64105000</v>
      </c>
      <c r="B190" s="13" t="s">
        <v>195</v>
      </c>
      <c r="C190" s="14" t="n">
        <f aca="false">IF(A190=A189,0,SUMIFS(BLG1222!$I:$I,BLG1222!$A:$A,"agricorp",BLG1222!$D:$D,A:A))</f>
        <v>0</v>
      </c>
      <c r="D190" s="14" t="n">
        <v>1265161.48</v>
      </c>
      <c r="E190" s="14"/>
      <c r="F190" s="15"/>
      <c r="G190" s="15"/>
      <c r="H190" s="6"/>
      <c r="I190" s="16" t="n">
        <v>64105000</v>
      </c>
      <c r="J190" s="17" t="s">
        <v>195</v>
      </c>
    </row>
    <row r="191" customFormat="false" ht="17.25" hidden="false" customHeight="true" outlineLevel="0" collapsed="false">
      <c r="A191" s="12" t="n">
        <v>64501000</v>
      </c>
      <c r="B191" s="13" t="s">
        <v>35</v>
      </c>
      <c r="C191" s="14" t="n">
        <f aca="false">IF(A191=A190,0,SUMIFS(BLG1222!$I:$I,BLG1222!$A:$A,"agricorp",BLG1222!$D:$D,A:A))</f>
        <v>0</v>
      </c>
      <c r="D191" s="14" t="n">
        <v>129734183.8</v>
      </c>
      <c r="E191" s="14"/>
      <c r="F191" s="15"/>
      <c r="G191" s="15"/>
      <c r="H191" s="6"/>
      <c r="I191" s="16" t="n">
        <v>64501000</v>
      </c>
      <c r="J191" s="17" t="s">
        <v>35</v>
      </c>
    </row>
    <row r="192" customFormat="false" ht="17.25" hidden="false" customHeight="true" outlineLevel="0" collapsed="false">
      <c r="A192" s="12" t="n">
        <v>64502000</v>
      </c>
      <c r="B192" s="13" t="s">
        <v>37</v>
      </c>
      <c r="C192" s="14" t="n">
        <f aca="false">IF(A192=A191,0,SUMIFS(BLG1222!$I:$I,BLG1222!$A:$A,"agricorp",BLG1222!$D:$D,A:A))</f>
        <v>0</v>
      </c>
      <c r="D192" s="14" t="n">
        <v>49897763</v>
      </c>
      <c r="E192" s="14"/>
      <c r="F192" s="15"/>
      <c r="G192" s="15"/>
      <c r="H192" s="6"/>
      <c r="I192" s="16" t="n">
        <v>64502000</v>
      </c>
      <c r="J192" s="17" t="s">
        <v>37</v>
      </c>
    </row>
    <row r="193" customFormat="false" ht="17.25" hidden="false" customHeight="true" outlineLevel="0" collapsed="false">
      <c r="A193" s="12" t="n">
        <v>64504000</v>
      </c>
      <c r="B193" s="13" t="s">
        <v>196</v>
      </c>
      <c r="C193" s="14" t="n">
        <f aca="false">IF(A193=A192,0,SUMIFS(BLG1222!$I:$I,BLG1222!$A:$A,"agricorp",BLG1222!$D:$D,A:A))</f>
        <v>0</v>
      </c>
      <c r="D193" s="14" t="n">
        <v>9979552.6</v>
      </c>
      <c r="E193" s="14"/>
      <c r="F193" s="15"/>
      <c r="G193" s="15"/>
      <c r="H193" s="6"/>
      <c r="I193" s="16" t="n">
        <v>64504000</v>
      </c>
      <c r="J193" s="17" t="s">
        <v>196</v>
      </c>
    </row>
    <row r="194" customFormat="false" ht="17.25" hidden="false" customHeight="true" outlineLevel="0" collapsed="false">
      <c r="A194" s="12" t="n">
        <v>64700000</v>
      </c>
      <c r="B194" s="13" t="s">
        <v>197</v>
      </c>
      <c r="C194" s="14" t="n">
        <f aca="false">IF(A194=A193,0,SUMIFS(BLG1222!$I:$I,BLG1222!$A:$A,"agricorp",BLG1222!$D:$D,A:A))</f>
        <v>0</v>
      </c>
      <c r="D194" s="14" t="n">
        <v>36000</v>
      </c>
      <c r="E194" s="14"/>
      <c r="F194" s="15"/>
      <c r="G194" s="15"/>
      <c r="H194" s="6"/>
      <c r="I194" s="16" t="n">
        <v>64700000</v>
      </c>
      <c r="J194" s="17" t="s">
        <v>197</v>
      </c>
    </row>
    <row r="195" customFormat="false" ht="17.25" hidden="false" customHeight="true" outlineLevel="0" collapsed="false">
      <c r="A195" s="12" t="n">
        <v>64801000</v>
      </c>
      <c r="B195" s="13" t="s">
        <v>198</v>
      </c>
      <c r="C195" s="14" t="n">
        <f aca="false">IF(A195=A194,0,SUMIFS(BLG1222!$I:$I,BLG1222!$A:$A,"agricorp",BLG1222!$D:$D,A:A))</f>
        <v>0</v>
      </c>
      <c r="D195" s="14" t="n">
        <v>18648884.21</v>
      </c>
      <c r="E195" s="14"/>
      <c r="F195" s="15"/>
      <c r="G195" s="15"/>
      <c r="H195" s="6"/>
      <c r="I195" s="16" t="n">
        <v>64801000</v>
      </c>
      <c r="J195" s="17" t="s">
        <v>198</v>
      </c>
    </row>
    <row r="196" customFormat="false" ht="17.25" hidden="false" customHeight="true" outlineLevel="0" collapsed="false">
      <c r="A196" s="12" t="n">
        <v>64803000</v>
      </c>
      <c r="B196" s="13" t="s">
        <v>199</v>
      </c>
      <c r="C196" s="14" t="n">
        <f aca="false">IF(A196=A195,0,SUMIFS(BLG1222!$I:$I,BLG1222!$A:$A,"agricorp",BLG1222!$D:$D,A:A))</f>
        <v>0</v>
      </c>
      <c r="D196" s="14" t="n">
        <v>114400</v>
      </c>
      <c r="E196" s="14"/>
      <c r="F196" s="15"/>
      <c r="G196" s="15"/>
      <c r="H196" s="6"/>
      <c r="I196" s="16" t="n">
        <v>64803000</v>
      </c>
      <c r="J196" s="17" t="s">
        <v>199</v>
      </c>
    </row>
    <row r="197" customFormat="false" ht="17.25" hidden="false" customHeight="true" outlineLevel="0" collapsed="false">
      <c r="A197" s="12" t="n">
        <v>64804000</v>
      </c>
      <c r="B197" s="13" t="s">
        <v>200</v>
      </c>
      <c r="C197" s="14" t="n">
        <f aca="false">IF(A197=A196,0,SUMIFS(BLG1222!$I:$I,BLG1222!$A:$A,"agricorp",BLG1222!$D:$D,A:A))</f>
        <v>0</v>
      </c>
      <c r="D197" s="18"/>
      <c r="E197" s="18"/>
      <c r="F197" s="9"/>
      <c r="G197" s="9"/>
      <c r="I197" s="8" t="n">
        <v>64804000</v>
      </c>
      <c r="J197" s="21" t="s">
        <v>198</v>
      </c>
    </row>
    <row r="198" customFormat="false" ht="17.25" hidden="false" customHeight="true" outlineLevel="0" collapsed="false">
      <c r="A198" s="12" t="n">
        <v>64805000</v>
      </c>
      <c r="B198" s="13" t="s">
        <v>201</v>
      </c>
      <c r="C198" s="14" t="n">
        <f aca="false">IF(A198=A197,0,SUMIFS(BLG1222!$I:$I,BLG1222!$A:$A,"agricorp",BLG1222!$D:$D,A:A))</f>
        <v>0</v>
      </c>
      <c r="D198" s="14" t="n">
        <v>4458000</v>
      </c>
      <c r="E198" s="14"/>
      <c r="F198" s="15"/>
      <c r="G198" s="15"/>
      <c r="H198" s="6"/>
      <c r="I198" s="16" t="n">
        <v>64805000</v>
      </c>
      <c r="J198" s="17" t="s">
        <v>201</v>
      </c>
    </row>
    <row r="199" customFormat="false" ht="17.25" hidden="false" customHeight="true" outlineLevel="0" collapsed="false">
      <c r="A199" s="12" t="n">
        <v>65100000</v>
      </c>
      <c r="B199" s="13" t="s">
        <v>202</v>
      </c>
      <c r="C199" s="14" t="n">
        <f aca="false">IF(A199=A198,0,SUMIFS(BLG1222!$I:$I,BLG1222!$A:$A,"agricorp",BLG1222!$D:$D,A:A))</f>
        <v>0</v>
      </c>
      <c r="D199" s="14" t="n">
        <v>19005741.38</v>
      </c>
      <c r="E199" s="14"/>
      <c r="F199" s="15"/>
      <c r="G199" s="15"/>
      <c r="H199" s="6"/>
      <c r="I199" s="16" t="n">
        <v>65100000</v>
      </c>
      <c r="J199" s="17" t="s">
        <v>202</v>
      </c>
    </row>
    <row r="200" customFormat="false" ht="17.25" hidden="false" customHeight="true" outlineLevel="0" collapsed="false">
      <c r="A200" s="12" t="n">
        <v>65602000</v>
      </c>
      <c r="B200" s="13" t="s">
        <v>203</v>
      </c>
      <c r="C200" s="14" t="n">
        <f aca="false">IF(A200=A199,0,SUMIFS(BLG1222!$I:$I,BLG1222!$A:$A,"agricorp",BLG1222!$D:$D,A:A))</f>
        <v>0</v>
      </c>
      <c r="D200" s="14" t="n">
        <v>2501141.1</v>
      </c>
      <c r="E200" s="14"/>
      <c r="F200" s="15"/>
      <c r="G200" s="15"/>
      <c r="H200" s="6"/>
      <c r="I200" s="16" t="n">
        <v>65602000</v>
      </c>
      <c r="J200" s="17" t="s">
        <v>203</v>
      </c>
    </row>
    <row r="201" customFormat="false" ht="17.25" hidden="false" customHeight="true" outlineLevel="0" collapsed="false">
      <c r="A201" s="12" t="n">
        <v>65700000</v>
      </c>
      <c r="B201" s="13" t="s">
        <v>204</v>
      </c>
      <c r="C201" s="14" t="n">
        <f aca="false">IF(A201=A200,0,SUMIFS(BLG1222!$I:$I,BLG1222!$A:$A,"agricorp",BLG1222!$D:$D,A:A))</f>
        <v>0</v>
      </c>
      <c r="D201" s="14" t="n">
        <v>8855386.22</v>
      </c>
      <c r="E201" s="14"/>
      <c r="F201" s="15"/>
      <c r="G201" s="15"/>
      <c r="H201" s="6"/>
      <c r="I201" s="16" t="n">
        <v>65700000</v>
      </c>
      <c r="J201" s="17" t="s">
        <v>204</v>
      </c>
    </row>
    <row r="202" customFormat="false" ht="17.25" hidden="false" customHeight="true" outlineLevel="0" collapsed="false">
      <c r="A202" s="12" t="n">
        <v>66102000</v>
      </c>
      <c r="B202" s="13" t="s">
        <v>205</v>
      </c>
      <c r="C202" s="14" t="n">
        <f aca="false">IF(A202=A201,0,SUMIFS(BLG1222!$I:$I,BLG1222!$A:$A,"agricorp",BLG1222!$D:$D,A:A))</f>
        <v>0</v>
      </c>
      <c r="D202" s="14" t="n">
        <v>0</v>
      </c>
      <c r="E202" s="14" t="n">
        <v>98428.55</v>
      </c>
      <c r="F202" s="15" t="n">
        <v>111132.98</v>
      </c>
      <c r="G202" s="15"/>
      <c r="H202" s="6"/>
      <c r="I202" s="16" t="n">
        <v>66102000</v>
      </c>
      <c r="J202" s="17" t="s">
        <v>205</v>
      </c>
    </row>
    <row r="203" customFormat="false" ht="17.25" hidden="false" customHeight="true" outlineLevel="0" collapsed="false">
      <c r="A203" s="12" t="n">
        <v>66600000</v>
      </c>
      <c r="B203" s="13" t="s">
        <v>206</v>
      </c>
      <c r="C203" s="14" t="n">
        <f aca="false">IF(A203=A202,0,SUMIFS(BLG1222!$I:$I,BLG1222!$A:$A,"agricorp",BLG1222!$D:$D,A:A))</f>
        <v>0</v>
      </c>
      <c r="D203" s="14" t="n">
        <v>2205836.43</v>
      </c>
      <c r="E203" s="14"/>
      <c r="F203" s="15"/>
      <c r="G203" s="15"/>
      <c r="H203" s="6"/>
      <c r="I203" s="16" t="n">
        <v>66600000</v>
      </c>
      <c r="J203" s="17" t="s">
        <v>206</v>
      </c>
    </row>
    <row r="204" customFormat="false" ht="17.25" hidden="false" customHeight="true" outlineLevel="0" collapsed="false">
      <c r="A204" s="12" t="n">
        <v>68112000</v>
      </c>
      <c r="B204" s="13" t="s">
        <v>207</v>
      </c>
      <c r="C204" s="14" t="n">
        <f aca="false">IF(A204=A203,0,SUMIFS(BLG1222!$I:$I,BLG1222!$A:$A,"agricorp",BLG1222!$D:$D,A:A))</f>
        <v>0</v>
      </c>
      <c r="D204" s="14" t="n">
        <v>18243087.03</v>
      </c>
      <c r="E204" s="14"/>
      <c r="F204" s="15"/>
      <c r="G204" s="15"/>
      <c r="H204" s="6"/>
      <c r="I204" s="16" t="n">
        <v>68112000</v>
      </c>
      <c r="J204" s="17" t="s">
        <v>207</v>
      </c>
    </row>
    <row r="205" customFormat="false" ht="17.25" hidden="false" customHeight="true" outlineLevel="0" collapsed="false">
      <c r="A205" s="12" t="n">
        <v>69500000</v>
      </c>
      <c r="B205" s="13" t="s">
        <v>208</v>
      </c>
      <c r="C205" s="14" t="n">
        <f aca="false">IF(A205=A204,0,SUMIFS(BLG1222!$I:$I,BLG1222!$A:$A,"agricorp",BLG1222!$D:$D,A:A))</f>
        <v>0</v>
      </c>
      <c r="D205" s="14" t="n">
        <v>7511181.6984</v>
      </c>
      <c r="E205" s="14"/>
      <c r="F205" s="15"/>
      <c r="G205" s="15"/>
      <c r="H205" s="6"/>
      <c r="I205" s="16" t="n">
        <v>69500000</v>
      </c>
      <c r="J205" s="17" t="s">
        <v>208</v>
      </c>
    </row>
    <row r="206" customFormat="false" ht="17.25" hidden="false" customHeight="true" outlineLevel="0" collapsed="false">
      <c r="A206" s="12" t="n">
        <v>69800000</v>
      </c>
      <c r="B206" s="13" t="s">
        <v>209</v>
      </c>
      <c r="C206" s="14" t="n">
        <f aca="false">IF(A206=A205,0,SUMIFS(BLG1222!$I:$I,BLG1222!$A:$A,"agricorp",BLG1222!$D:$D,A:A))</f>
        <v>0</v>
      </c>
      <c r="D206" s="14" t="n">
        <v>0</v>
      </c>
      <c r="E206" s="14" t="n">
        <v>0</v>
      </c>
      <c r="F206" s="15" t="n">
        <v>150000</v>
      </c>
      <c r="G206" s="15"/>
      <c r="H206" s="6"/>
      <c r="I206" s="16" t="n">
        <v>69800000</v>
      </c>
      <c r="J206" s="17" t="s">
        <v>209</v>
      </c>
    </row>
    <row r="207" customFormat="false" ht="17.25" hidden="false" customHeight="true" outlineLevel="0" collapsed="false">
      <c r="A207" s="12" t="n">
        <v>70600000</v>
      </c>
      <c r="B207" s="13" t="s">
        <v>210</v>
      </c>
      <c r="C207" s="14" t="n">
        <f aca="false">IF(A207=A206,0,SUMIFS(BLG1222!$I:$I,BLG1222!$A:$A,"agricorp",BLG1222!$D:$D,A:A))</f>
        <v>0</v>
      </c>
      <c r="D207" s="14" t="n">
        <v>-250372723.28</v>
      </c>
      <c r="E207" s="14"/>
      <c r="F207" s="15"/>
      <c r="G207" s="15"/>
      <c r="H207" s="6"/>
      <c r="I207" s="16" t="n">
        <v>70600000</v>
      </c>
      <c r="J207" s="17" t="s">
        <v>210</v>
      </c>
    </row>
    <row r="208" customFormat="false" ht="17.25" hidden="false" customHeight="true" outlineLevel="0" collapsed="false">
      <c r="A208" s="12" t="n">
        <v>75800000</v>
      </c>
      <c r="B208" s="13" t="s">
        <v>211</v>
      </c>
      <c r="C208" s="14" t="n">
        <f aca="false">IF(A208=A207,0,SUMIFS(BLG1222!$I:$I,BLG1222!$A:$A,"agricorp",BLG1222!$D:$D,A:A))</f>
        <v>0</v>
      </c>
      <c r="D208" s="14" t="n">
        <v>-3482051259.91</v>
      </c>
      <c r="E208" s="14"/>
      <c r="F208" s="15"/>
      <c r="G208" s="15"/>
      <c r="H208" s="6"/>
      <c r="I208" s="16" t="n">
        <v>75800000</v>
      </c>
      <c r="J208" s="17" t="s">
        <v>211</v>
      </c>
    </row>
    <row r="209" customFormat="false" ht="17.25" hidden="false" customHeight="true" outlineLevel="0" collapsed="false">
      <c r="A209" s="12" t="n">
        <v>75810000</v>
      </c>
      <c r="B209" s="13" t="s">
        <v>212</v>
      </c>
      <c r="C209" s="14" t="n">
        <f aca="false">IF(A209=A208,0,SUMIFS(BLG1222!$I:$I,BLG1222!$A:$A,"agricorp",BLG1222!$D:$D,A:A))</f>
        <v>0</v>
      </c>
      <c r="D209" s="14" t="n">
        <v>-9464200</v>
      </c>
      <c r="E209" s="14"/>
      <c r="F209" s="15"/>
      <c r="G209" s="15"/>
      <c r="H209" s="6"/>
      <c r="I209" s="16" t="n">
        <v>75810000</v>
      </c>
      <c r="J209" s="17" t="s">
        <v>212</v>
      </c>
    </row>
    <row r="210" customFormat="false" ht="17.25" hidden="false" customHeight="true" outlineLevel="0" collapsed="false">
      <c r="A210" s="12" t="n">
        <v>76600000</v>
      </c>
      <c r="B210" s="13" t="s">
        <v>213</v>
      </c>
      <c r="C210" s="14" t="n">
        <f aca="false">IF(A210=A209,0,SUMIFS(BLG1222!$I:$I,BLG1222!$A:$A,"agricorp",BLG1222!$D:$D,A:A))</f>
        <v>0</v>
      </c>
      <c r="D210" s="14" t="n">
        <v>-129750</v>
      </c>
      <c r="E210" s="14"/>
      <c r="F210" s="15"/>
      <c r="G210" s="15"/>
      <c r="H210" s="6"/>
      <c r="I210" s="16" t="n">
        <v>76600000</v>
      </c>
      <c r="J210" s="17" t="s">
        <v>213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26" width="9.01"/>
    <col collapsed="false" customWidth="true" hidden="false" outlineLevel="0" max="2" min="2" style="2" width="41.72"/>
    <col collapsed="false" customWidth="true" hidden="false" outlineLevel="0" max="3" min="3" style="4" width="17.58"/>
    <col collapsed="false" customWidth="true" hidden="false" outlineLevel="0" max="4" min="4" style="2" width="11.44"/>
    <col collapsed="false" customWidth="true" hidden="false" outlineLevel="0" max="5" min="5" style="4" width="16.58"/>
    <col collapsed="false" customWidth="true" hidden="false" outlineLevel="0" max="7" min="6" style="2" width="11.44"/>
    <col collapsed="false" customWidth="true" hidden="false" outlineLevel="0" max="8" min="8" style="26" width="11.44"/>
    <col collapsed="false" customWidth="true" hidden="false" outlineLevel="0" max="9" min="9" style="2" width="41.3"/>
    <col collapsed="false" customWidth="true" hidden="false" outlineLevel="0" max="14" min="10" style="4" width="17.58"/>
  </cols>
  <sheetData>
    <row r="1" customFormat="false" ht="17.25" hidden="false" customHeight="true" outlineLevel="0" collapsed="false">
      <c r="A1" s="27"/>
      <c r="H1" s="27"/>
      <c r="J1" s="9" t="n">
        <v>2022</v>
      </c>
      <c r="K1" s="9" t="n">
        <v>2021</v>
      </c>
      <c r="L1" s="9" t="n">
        <v>2020</v>
      </c>
      <c r="M1" s="9" t="n">
        <v>2019</v>
      </c>
    </row>
    <row r="2" customFormat="false" ht="17.25" hidden="false" customHeight="true" outlineLevel="0" collapsed="false">
      <c r="A2" s="16" t="n">
        <v>10100000</v>
      </c>
      <c r="B2" s="17" t="s">
        <v>1</v>
      </c>
      <c r="C2" s="28" t="n">
        <v>-3540000000</v>
      </c>
      <c r="D2" s="14"/>
      <c r="E2" s="29" t="n">
        <v>-3540000000</v>
      </c>
      <c r="G2" s="30" t="e">
        <f aca="false">+VLOOKUP(H2,#REF!,1,FALSE())</f>
        <v>#VALUE!</v>
      </c>
      <c r="H2" s="16" t="n">
        <v>10100000</v>
      </c>
      <c r="I2" s="17" t="s">
        <v>1</v>
      </c>
      <c r="K2" s="15" t="n">
        <v>-3540000000</v>
      </c>
      <c r="L2" s="15" t="n">
        <v>-3540000000</v>
      </c>
      <c r="M2" s="15" t="n">
        <v>-3540000000</v>
      </c>
      <c r="N2" s="15"/>
    </row>
    <row r="3" customFormat="false" ht="17.25" hidden="false" customHeight="true" outlineLevel="0" collapsed="false">
      <c r="A3" s="16" t="n">
        <v>10610000</v>
      </c>
      <c r="B3" s="17" t="s">
        <v>214</v>
      </c>
      <c r="C3" s="28" t="n">
        <v>-354000000</v>
      </c>
      <c r="D3" s="14"/>
      <c r="E3" s="29" t="n">
        <v>-354000000</v>
      </c>
      <c r="G3" s="30" t="e">
        <f aca="false">+VLOOKUP(H3,#REF!,1,FALSE())</f>
        <v>#VALUE!</v>
      </c>
      <c r="H3" s="16" t="n">
        <v>10610000</v>
      </c>
      <c r="I3" s="17" t="s">
        <v>214</v>
      </c>
      <c r="K3" s="15" t="n">
        <v>-354000000</v>
      </c>
      <c r="L3" s="15" t="n">
        <v>-354000000</v>
      </c>
      <c r="M3" s="15" t="n">
        <v>-354000000</v>
      </c>
      <c r="N3" s="15"/>
    </row>
    <row r="4" customFormat="false" ht="17.25" hidden="false" customHeight="true" outlineLevel="0" collapsed="false">
      <c r="A4" s="16" t="n">
        <v>11000000</v>
      </c>
      <c r="B4" s="17" t="s">
        <v>215</v>
      </c>
      <c r="C4" s="28" t="n">
        <v>-8509870977.06</v>
      </c>
      <c r="D4" s="14"/>
      <c r="E4" s="29" t="n">
        <v>-6344644630.84</v>
      </c>
      <c r="G4" s="30" t="e">
        <f aca="false">+VLOOKUP(H4,#REF!,1,FALSE())</f>
        <v>#VALUE!</v>
      </c>
      <c r="H4" s="16" t="n">
        <v>11000000</v>
      </c>
      <c r="I4" s="17" t="s">
        <v>215</v>
      </c>
      <c r="K4" s="15" t="n">
        <v>-9409080034.3</v>
      </c>
      <c r="L4" s="15" t="n">
        <v>-8509870977.06</v>
      </c>
      <c r="M4" s="15" t="n">
        <v>-6344644630.84</v>
      </c>
      <c r="N4" s="15" t="n">
        <v>-2165226346.22</v>
      </c>
    </row>
    <row r="5" customFormat="false" ht="17.25" hidden="false" customHeight="true" outlineLevel="0" collapsed="false">
      <c r="A5" s="16" t="n">
        <v>16100000</v>
      </c>
      <c r="B5" s="17" t="s">
        <v>216</v>
      </c>
      <c r="C5" s="28" t="n">
        <v>-2000000000</v>
      </c>
      <c r="D5" s="14"/>
      <c r="E5" s="29" t="n">
        <v>0</v>
      </c>
      <c r="G5" s="30" t="e">
        <f aca="false">+VLOOKUP(H5,#REF!,1,FALSE())</f>
        <v>#VALUE!</v>
      </c>
      <c r="H5" s="16" t="n">
        <v>16100000</v>
      </c>
      <c r="I5" s="17" t="s">
        <v>216</v>
      </c>
      <c r="K5" s="15" t="n">
        <v>-3600926974.44</v>
      </c>
      <c r="L5" s="15" t="n">
        <v>-2000000000</v>
      </c>
      <c r="M5" s="15" t="n">
        <v>0</v>
      </c>
      <c r="N5" s="15"/>
    </row>
    <row r="6" customFormat="false" ht="17.25" hidden="false" customHeight="true" outlineLevel="0" collapsed="false">
      <c r="A6" s="16" t="n">
        <v>16120000</v>
      </c>
      <c r="B6" s="17" t="s">
        <v>217</v>
      </c>
      <c r="C6" s="28" t="n">
        <v>-1894675228.9</v>
      </c>
      <c r="D6" s="14"/>
      <c r="E6" s="29" t="n">
        <v>-407993571.55</v>
      </c>
      <c r="G6" s="30" t="e">
        <f aca="false">+VLOOKUP(H6,#REF!,1,FALSE())</f>
        <v>#VALUE!</v>
      </c>
      <c r="H6" s="16" t="n">
        <v>16120000</v>
      </c>
      <c r="I6" s="17" t="s">
        <v>217</v>
      </c>
      <c r="K6" s="15" t="n">
        <v>0</v>
      </c>
      <c r="L6" s="15" t="n">
        <v>-1894675228.9</v>
      </c>
      <c r="M6" s="15" t="n">
        <v>0</v>
      </c>
      <c r="N6" s="15"/>
    </row>
    <row r="7" customFormat="false" ht="17.25" hidden="false" customHeight="true" outlineLevel="0" collapsed="false">
      <c r="A7" s="16" t="n">
        <v>16130000</v>
      </c>
      <c r="B7" s="6" t="s">
        <v>218</v>
      </c>
      <c r="C7" s="28" t="n">
        <v>-2000000000</v>
      </c>
      <c r="D7" s="14"/>
      <c r="E7" s="29"/>
      <c r="G7" s="30" t="e">
        <f aca="false">+VLOOKUP(H7,#REF!,1,FALSE())</f>
        <v>#VALUE!</v>
      </c>
      <c r="H7" s="16" t="n">
        <v>16130000</v>
      </c>
      <c r="I7" s="17" t="s">
        <v>218</v>
      </c>
      <c r="K7" s="15" t="n">
        <v>0</v>
      </c>
      <c r="L7" s="15" t="n">
        <v>-4000000000</v>
      </c>
      <c r="M7" s="15" t="n">
        <v>-407993571.55</v>
      </c>
      <c r="N7" s="15"/>
    </row>
    <row r="8" customFormat="false" ht="17.25" hidden="false" customHeight="true" outlineLevel="0" collapsed="false">
      <c r="A8" s="16" t="n">
        <v>16130000</v>
      </c>
      <c r="B8" s="17" t="s">
        <v>219</v>
      </c>
      <c r="C8" s="28" t="n">
        <v>-2000000000</v>
      </c>
      <c r="D8" s="14"/>
      <c r="E8" s="29"/>
      <c r="G8" s="30" t="e">
        <f aca="false">+VLOOKUP(H8,#REF!,1,FALSE())</f>
        <v>#VALUE!</v>
      </c>
      <c r="H8" s="31" t="n">
        <v>16200000</v>
      </c>
      <c r="I8" s="30" t="s">
        <v>220</v>
      </c>
      <c r="K8" s="15" t="n">
        <v>-578236880.55</v>
      </c>
      <c r="M8" s="15" t="n">
        <v>-2297834346.224</v>
      </c>
      <c r="N8" s="15"/>
    </row>
    <row r="9" customFormat="false" ht="17.25" hidden="false" customHeight="true" outlineLevel="0" collapsed="false">
      <c r="A9" s="16" t="n">
        <v>16884000</v>
      </c>
      <c r="B9" s="17" t="s">
        <v>221</v>
      </c>
      <c r="C9" s="28" t="n">
        <v>-30840096.92</v>
      </c>
      <c r="D9" s="14"/>
      <c r="E9" s="29" t="n">
        <v>4832320.36</v>
      </c>
      <c r="G9" s="30" t="e">
        <f aca="false">+VLOOKUP(H9,#REF!,1,FALSE())</f>
        <v>#VALUE!</v>
      </c>
      <c r="H9" s="31" t="n">
        <v>16400000</v>
      </c>
      <c r="I9" s="30" t="s">
        <v>222</v>
      </c>
      <c r="K9" s="15" t="n">
        <v>-913586398</v>
      </c>
      <c r="N9" s="15"/>
    </row>
    <row r="10" customFormat="false" ht="17.25" hidden="false" customHeight="true" outlineLevel="0" collapsed="false">
      <c r="A10" s="16" t="n">
        <v>20400000</v>
      </c>
      <c r="B10" s="17" t="s">
        <v>5</v>
      </c>
      <c r="C10" s="28" t="n">
        <v>4832320.36</v>
      </c>
      <c r="D10" s="14"/>
      <c r="E10" s="29" t="n">
        <v>617015295</v>
      </c>
      <c r="G10" s="30" t="e">
        <f aca="false">+VLOOKUP(H10,#REF!,1,FALSE())</f>
        <v>#VALUE!</v>
      </c>
      <c r="H10" s="31" t="n">
        <v>16430000</v>
      </c>
      <c r="I10" s="30" t="s">
        <v>223</v>
      </c>
      <c r="K10" s="15" t="n">
        <v>-234794272.01</v>
      </c>
      <c r="N10" s="15"/>
    </row>
    <row r="11" customFormat="false" ht="17.25" hidden="false" customHeight="true" outlineLevel="0" collapsed="false">
      <c r="A11" s="16" t="n">
        <v>21100000</v>
      </c>
      <c r="B11" s="17" t="s">
        <v>224</v>
      </c>
      <c r="C11" s="28" t="n">
        <v>734848628.33</v>
      </c>
      <c r="D11" s="14"/>
      <c r="E11" s="29" t="n">
        <v>472597529.63</v>
      </c>
      <c r="G11" s="30" t="e">
        <f aca="false">+VLOOKUP(H11,#REF!,1,FALSE())</f>
        <v>#VALUE!</v>
      </c>
      <c r="H11" s="16" t="n">
        <v>16884000</v>
      </c>
      <c r="I11" s="17" t="s">
        <v>221</v>
      </c>
      <c r="K11" s="15" t="n">
        <v>0</v>
      </c>
      <c r="L11" s="15" t="n">
        <v>-30840096.92</v>
      </c>
      <c r="M11" s="15" t="n">
        <v>-8881770.99</v>
      </c>
      <c r="N11" s="15"/>
    </row>
    <row r="12" customFormat="false" ht="17.25" hidden="false" customHeight="true" outlineLevel="0" collapsed="false">
      <c r="A12" s="16" t="n">
        <v>21200000</v>
      </c>
      <c r="B12" s="17" t="s">
        <v>225</v>
      </c>
      <c r="C12" s="28" t="n">
        <v>1103218676.63</v>
      </c>
      <c r="D12" s="14"/>
      <c r="E12" s="29" t="n">
        <v>6990981064.41</v>
      </c>
      <c r="G12" s="30" t="e">
        <f aca="false">+VLOOKUP(H12,#REF!,1,FALSE())</f>
        <v>#VALUE!</v>
      </c>
      <c r="H12" s="16" t="n">
        <v>20400000</v>
      </c>
      <c r="I12" s="17" t="s">
        <v>5</v>
      </c>
      <c r="K12" s="15" t="n">
        <v>4832320.36</v>
      </c>
      <c r="L12" s="15" t="n">
        <v>4832320.36</v>
      </c>
      <c r="M12" s="15" t="n">
        <v>4832320.36</v>
      </c>
      <c r="N12" s="15"/>
    </row>
    <row r="13" customFormat="false" ht="17.25" hidden="false" customHeight="true" outlineLevel="0" collapsed="false">
      <c r="A13" s="16" t="n">
        <v>21300000</v>
      </c>
      <c r="B13" s="17" t="s">
        <v>226</v>
      </c>
      <c r="C13" s="28" t="n">
        <v>8687289999.27</v>
      </c>
      <c r="D13" s="14"/>
      <c r="E13" s="29" t="n">
        <v>539708102.47</v>
      </c>
      <c r="G13" s="30" t="e">
        <f aca="false">+VLOOKUP(H13,#REF!,1,FALSE())</f>
        <v>#VALUE!</v>
      </c>
      <c r="H13" s="16" t="n">
        <v>21100000</v>
      </c>
      <c r="I13" s="17" t="s">
        <v>224</v>
      </c>
      <c r="K13" s="15" t="n">
        <v>1311577828.33</v>
      </c>
      <c r="L13" s="15" t="n">
        <v>734848628.33</v>
      </c>
      <c r="M13" s="15" t="n">
        <v>617015295</v>
      </c>
      <c r="N13" s="15"/>
    </row>
    <row r="14" customFormat="false" ht="17.25" hidden="false" customHeight="true" outlineLevel="0" collapsed="false">
      <c r="A14" s="16" t="n">
        <v>21500000</v>
      </c>
      <c r="B14" s="17" t="s">
        <v>227</v>
      </c>
      <c r="C14" s="28" t="n">
        <v>290037763.62</v>
      </c>
      <c r="D14" s="14"/>
      <c r="E14" s="29" t="n">
        <v>29445568.88</v>
      </c>
      <c r="G14" s="30" t="e">
        <f aca="false">+VLOOKUP(H14,#REF!,1,FALSE())</f>
        <v>#VALUE!</v>
      </c>
      <c r="H14" s="16" t="n">
        <v>21200000</v>
      </c>
      <c r="I14" s="17" t="s">
        <v>225</v>
      </c>
      <c r="K14" s="15" t="n">
        <v>1741202009.97</v>
      </c>
      <c r="L14" s="15" t="n">
        <v>1103218676.63</v>
      </c>
      <c r="M14" s="15" t="n">
        <v>472597529.63</v>
      </c>
      <c r="N14" s="15"/>
    </row>
    <row r="15" customFormat="false" ht="17.25" hidden="false" customHeight="true" outlineLevel="0" collapsed="false">
      <c r="A15" s="16" t="n">
        <v>21520000</v>
      </c>
      <c r="B15" s="17" t="s">
        <v>228</v>
      </c>
      <c r="C15" s="28" t="n">
        <v>33571787.55</v>
      </c>
      <c r="D15" s="14"/>
      <c r="E15" s="29" t="n">
        <v>0</v>
      </c>
      <c r="G15" s="30" t="e">
        <f aca="false">+VLOOKUP(H15,#REF!,1,FALSE())</f>
        <v>#VALUE!</v>
      </c>
      <c r="H15" s="16" t="n">
        <v>21300000</v>
      </c>
      <c r="I15" s="17" t="s">
        <v>226</v>
      </c>
      <c r="K15" s="15" t="n">
        <v>9396374149.88</v>
      </c>
      <c r="L15" s="15" t="n">
        <v>8687289999.27</v>
      </c>
      <c r="M15" s="15" t="n">
        <v>6990981064.41</v>
      </c>
      <c r="N15" s="15"/>
    </row>
    <row r="16" customFormat="false" ht="17.25" hidden="false" customHeight="true" outlineLevel="0" collapsed="false">
      <c r="A16" s="16" t="n">
        <v>21540000</v>
      </c>
      <c r="B16" s="17" t="s">
        <v>229</v>
      </c>
      <c r="C16" s="28" t="n">
        <v>416954696.14</v>
      </c>
      <c r="D16" s="14"/>
      <c r="E16" s="29" t="n">
        <v>4023275444.11</v>
      </c>
      <c r="G16" s="30" t="e">
        <f aca="false">+VLOOKUP(H16,#REF!,1,FALSE())</f>
        <v>#VALUE!</v>
      </c>
      <c r="H16" s="16" t="n">
        <v>21500000</v>
      </c>
      <c r="I16" s="17" t="s">
        <v>227</v>
      </c>
      <c r="K16" s="15" t="n">
        <v>447474395.49</v>
      </c>
      <c r="L16" s="15" t="n">
        <v>290037763.62</v>
      </c>
      <c r="M16" s="15" t="n">
        <v>539708102.47</v>
      </c>
      <c r="N16" s="15"/>
    </row>
    <row r="17" customFormat="false" ht="17.25" hidden="false" customHeight="true" outlineLevel="0" collapsed="false">
      <c r="A17" s="16" t="n">
        <v>21540000</v>
      </c>
      <c r="B17" s="17" t="s">
        <v>9</v>
      </c>
      <c r="C17" s="28" t="n">
        <v>2336804993.59</v>
      </c>
      <c r="D17" s="14"/>
      <c r="E17" s="29"/>
      <c r="G17" s="30" t="e">
        <f aca="false">+VLOOKUP(H17,#REF!,1,FALSE())</f>
        <v>#VALUE!</v>
      </c>
      <c r="H17" s="16" t="n">
        <v>21520000</v>
      </c>
      <c r="I17" s="17" t="s">
        <v>230</v>
      </c>
      <c r="K17" s="15" t="n">
        <v>33571787.55</v>
      </c>
      <c r="L17" s="15" t="n">
        <v>33571787.55</v>
      </c>
      <c r="M17" s="15" t="n">
        <v>29445568.88</v>
      </c>
      <c r="N17" s="15"/>
    </row>
    <row r="18" customFormat="false" ht="17.25" hidden="false" customHeight="true" outlineLevel="0" collapsed="false">
      <c r="A18" s="16" t="n">
        <v>21540000</v>
      </c>
      <c r="B18" s="17" t="s">
        <v>231</v>
      </c>
      <c r="C18" s="28" t="n">
        <v>1818866809.07</v>
      </c>
      <c r="D18" s="14"/>
      <c r="E18" s="29" t="n">
        <v>32942198.63</v>
      </c>
      <c r="G18" s="30" t="e">
        <f aca="false">+VLOOKUP(H18,#REF!,1,FALSE())</f>
        <v>#VALUE!</v>
      </c>
      <c r="H18" s="31" t="n">
        <v>21530000</v>
      </c>
      <c r="I18" s="30" t="s">
        <v>232</v>
      </c>
      <c r="K18" s="15" t="n">
        <v>12600000</v>
      </c>
      <c r="N18" s="15"/>
    </row>
    <row r="19" customFormat="false" ht="17.25" hidden="false" customHeight="true" outlineLevel="0" collapsed="false">
      <c r="A19" s="16" t="n">
        <v>21540000</v>
      </c>
      <c r="B19" s="17" t="s">
        <v>233</v>
      </c>
      <c r="C19" s="28" t="n">
        <v>220475518.42</v>
      </c>
      <c r="D19" s="14"/>
      <c r="E19" s="29" t="n">
        <v>1683991744.49</v>
      </c>
      <c r="G19" s="30" t="e">
        <f aca="false">+VLOOKUP(H19,#REF!,1,FALSE())</f>
        <v>#VALUE!</v>
      </c>
      <c r="H19" s="16" t="n">
        <v>21540000</v>
      </c>
      <c r="I19" s="17" t="s">
        <v>9</v>
      </c>
      <c r="K19" s="15" t="n">
        <v>825369931.55</v>
      </c>
      <c r="L19" s="15" t="n">
        <v>4793102017.22</v>
      </c>
      <c r="M19" s="15" t="n">
        <v>4243750962.53</v>
      </c>
      <c r="N19" s="15"/>
    </row>
    <row r="20" customFormat="false" ht="17.25" hidden="false" customHeight="true" outlineLevel="0" collapsed="false">
      <c r="A20" s="16" t="n">
        <v>21820000</v>
      </c>
      <c r="B20" s="17" t="s">
        <v>10</v>
      </c>
      <c r="C20" s="28" t="n">
        <v>42123956.12</v>
      </c>
      <c r="D20" s="14"/>
      <c r="E20" s="29" t="n">
        <v>962643693.65</v>
      </c>
      <c r="G20" s="30" t="e">
        <f aca="false">+VLOOKUP(H20,#REF!,1,FALSE())</f>
        <v>#VALUE!</v>
      </c>
      <c r="H20" s="31" t="n">
        <v>21810000</v>
      </c>
      <c r="I20" s="30" t="s">
        <v>234</v>
      </c>
      <c r="K20" s="15" t="n">
        <v>2427448965.37</v>
      </c>
      <c r="N20" s="15"/>
    </row>
    <row r="21" customFormat="false" ht="17.25" hidden="false" customHeight="true" outlineLevel="0" collapsed="false">
      <c r="A21" s="16" t="n">
        <v>21820000</v>
      </c>
      <c r="B21" s="17" t="s">
        <v>235</v>
      </c>
      <c r="C21" s="28" t="n">
        <v>14315435.33</v>
      </c>
      <c r="D21" s="14"/>
      <c r="E21" s="29" t="n">
        <v>220475518.42</v>
      </c>
      <c r="G21" s="30" t="e">
        <f aca="false">+VLOOKUP(H21,#REF!,1,FALSE())</f>
        <v>#VALUE!</v>
      </c>
      <c r="H21" s="31" t="n">
        <v>21811000</v>
      </c>
      <c r="I21" s="30" t="s">
        <v>231</v>
      </c>
      <c r="K21" s="15" t="n">
        <v>1862235880.62</v>
      </c>
      <c r="N21" s="15"/>
    </row>
    <row r="22" customFormat="false" ht="17.25" hidden="false" customHeight="true" outlineLevel="0" collapsed="false">
      <c r="A22" s="16" t="n">
        <v>21830000</v>
      </c>
      <c r="B22" s="17" t="s">
        <v>11</v>
      </c>
      <c r="C22" s="28" t="n">
        <v>901078319.99</v>
      </c>
      <c r="D22" s="14"/>
      <c r="E22" s="29" t="n">
        <v>88221560.35</v>
      </c>
      <c r="G22" s="30" t="e">
        <f aca="false">+VLOOKUP(H22,#REF!,1,FALSE())</f>
        <v>#VALUE!</v>
      </c>
      <c r="H22" s="16" t="n">
        <v>21820000</v>
      </c>
      <c r="I22" s="17" t="s">
        <v>10</v>
      </c>
      <c r="K22" s="15" t="n">
        <v>49337397.9</v>
      </c>
      <c r="L22" s="15" t="n">
        <v>56439391.45</v>
      </c>
      <c r="M22" s="15" t="n">
        <v>47257633.96</v>
      </c>
      <c r="N22" s="15"/>
    </row>
    <row r="23" customFormat="false" ht="17.25" hidden="false" customHeight="true" outlineLevel="0" collapsed="false">
      <c r="A23" s="16" t="n">
        <v>21840000</v>
      </c>
      <c r="B23" s="17" t="s">
        <v>12</v>
      </c>
      <c r="C23" s="28" t="n">
        <v>95049060.35</v>
      </c>
      <c r="D23" s="14"/>
      <c r="E23" s="29" t="n">
        <v>0</v>
      </c>
      <c r="G23" s="30" t="e">
        <f aca="false">+VLOOKUP(H23,#REF!,1,FALSE())</f>
        <v>#VALUE!</v>
      </c>
      <c r="H23" s="16" t="n">
        <v>21830000</v>
      </c>
      <c r="I23" s="17" t="s">
        <v>11</v>
      </c>
      <c r="K23" s="15" t="n">
        <v>994737813.24</v>
      </c>
      <c r="L23" s="15" t="n">
        <v>901078319.99</v>
      </c>
      <c r="M23" s="15" t="n">
        <v>962643693.65</v>
      </c>
      <c r="N23" s="15"/>
    </row>
    <row r="24" customFormat="false" ht="17.25" hidden="false" customHeight="true" outlineLevel="0" collapsed="false">
      <c r="A24" s="16" t="n">
        <v>23200000</v>
      </c>
      <c r="B24" s="17" t="s">
        <v>236</v>
      </c>
      <c r="C24" s="28" t="n">
        <v>678894317.58</v>
      </c>
      <c r="D24" s="14"/>
      <c r="E24" s="29" t="n">
        <v>0</v>
      </c>
      <c r="G24" s="30" t="e">
        <f aca="false">+VLOOKUP(H24,#REF!,1,FALSE())</f>
        <v>#VALUE!</v>
      </c>
      <c r="H24" s="16" t="n">
        <v>21840000</v>
      </c>
      <c r="I24" s="17" t="s">
        <v>12</v>
      </c>
      <c r="K24" s="15" t="n">
        <v>123532534.13</v>
      </c>
      <c r="L24" s="15" t="n">
        <v>95049060.35</v>
      </c>
      <c r="M24" s="15" t="n">
        <v>88221560.35</v>
      </c>
      <c r="N24" s="15"/>
    </row>
    <row r="25" customFormat="false" ht="17.25" hidden="false" customHeight="true" outlineLevel="0" collapsed="false">
      <c r="A25" s="16" t="n">
        <v>23200000</v>
      </c>
      <c r="B25" s="17" t="s">
        <v>237</v>
      </c>
      <c r="C25" s="28" t="n">
        <v>1072767283.17</v>
      </c>
      <c r="D25" s="14"/>
      <c r="E25" s="29" t="n">
        <v>1200000</v>
      </c>
      <c r="G25" s="30" t="e">
        <f aca="false">+VLOOKUP(H25,#REF!,1,FALSE())</f>
        <v>#VALUE!</v>
      </c>
      <c r="H25" s="31" t="n">
        <v>21850000</v>
      </c>
      <c r="I25" s="30" t="s">
        <v>238</v>
      </c>
      <c r="K25" s="15" t="n">
        <v>14315435.33</v>
      </c>
      <c r="N25" s="15"/>
    </row>
    <row r="26" customFormat="false" ht="17.25" hidden="false" customHeight="true" outlineLevel="0" collapsed="false">
      <c r="A26" s="16" t="n">
        <v>27500000</v>
      </c>
      <c r="B26" s="17" t="s">
        <v>14</v>
      </c>
      <c r="C26" s="28" t="n">
        <v>1200000</v>
      </c>
      <c r="D26" s="14"/>
      <c r="E26" s="29" t="n">
        <v>-2902076.83</v>
      </c>
      <c r="G26" s="30" t="e">
        <f aca="false">+VLOOKUP(H26,#REF!,1,FALSE())</f>
        <v>#VALUE!</v>
      </c>
      <c r="H26" s="31" t="n">
        <v>21860000</v>
      </c>
      <c r="I26" s="30" t="s">
        <v>233</v>
      </c>
      <c r="K26" s="15" t="n">
        <v>231809618.42</v>
      </c>
      <c r="N26" s="15"/>
    </row>
    <row r="27" customFormat="false" ht="17.25" hidden="false" customHeight="true" outlineLevel="0" collapsed="false">
      <c r="A27" s="16" t="n">
        <v>28040000</v>
      </c>
      <c r="B27" s="17" t="s">
        <v>239</v>
      </c>
      <c r="C27" s="28" t="n">
        <v>-3868540.9</v>
      </c>
      <c r="D27" s="14"/>
      <c r="E27" s="29" t="n">
        <v>-172270057.59</v>
      </c>
      <c r="G27" s="30" t="e">
        <f aca="false">+VLOOKUP(H27,#REF!,1,FALSE())</f>
        <v>#VALUE!</v>
      </c>
      <c r="H27" s="31" t="n">
        <v>23000000</v>
      </c>
      <c r="I27" s="30" t="s">
        <v>240</v>
      </c>
      <c r="K27" s="15" t="n">
        <v>1143070650.88</v>
      </c>
      <c r="N27" s="15"/>
    </row>
    <row r="28" customFormat="false" ht="17.25" hidden="false" customHeight="true" outlineLevel="0" collapsed="false">
      <c r="A28" s="16" t="n">
        <v>28120000</v>
      </c>
      <c r="B28" s="17" t="s">
        <v>241</v>
      </c>
      <c r="C28" s="28" t="n">
        <v>-238397239.98</v>
      </c>
      <c r="D28" s="14"/>
      <c r="E28" s="29" t="n">
        <v>-1743302459.54</v>
      </c>
      <c r="G28" s="30" t="e">
        <f aca="false">+VLOOKUP(H28,#REF!,1,FALSE())</f>
        <v>#VALUE!</v>
      </c>
      <c r="H28" s="16" t="n">
        <v>23200000</v>
      </c>
      <c r="I28" s="17" t="s">
        <v>236</v>
      </c>
      <c r="K28" s="15" t="n">
        <v>1228476265.32</v>
      </c>
      <c r="L28" s="15" t="n">
        <v>1751661600.75</v>
      </c>
      <c r="M28" s="15" t="n">
        <v>1683991744.49</v>
      </c>
      <c r="N28" s="15"/>
    </row>
    <row r="29" customFormat="false" ht="17.25" hidden="false" customHeight="true" outlineLevel="0" collapsed="false">
      <c r="A29" s="16" t="n">
        <v>28130000</v>
      </c>
      <c r="B29" s="17" t="s">
        <v>242</v>
      </c>
      <c r="C29" s="28" t="n">
        <v>-2104097875.43</v>
      </c>
      <c r="D29" s="14"/>
      <c r="E29" s="29" t="n">
        <v>-289571750.01</v>
      </c>
      <c r="G29" s="30" t="e">
        <f aca="false">+VLOOKUP(H29,#REF!,1,FALSE())</f>
        <v>#VALUE!</v>
      </c>
      <c r="H29" s="16" t="n">
        <v>27500000</v>
      </c>
      <c r="I29" s="17" t="s">
        <v>14</v>
      </c>
      <c r="K29" s="15" t="n">
        <v>0</v>
      </c>
      <c r="L29" s="15" t="n">
        <v>1200000</v>
      </c>
      <c r="M29" s="15" t="n">
        <v>1200000</v>
      </c>
      <c r="N29" s="15"/>
    </row>
    <row r="30" customFormat="false" ht="17.25" hidden="false" customHeight="true" outlineLevel="0" collapsed="false">
      <c r="A30" s="16" t="n">
        <v>28150000</v>
      </c>
      <c r="B30" s="17" t="s">
        <v>243</v>
      </c>
      <c r="C30" s="28" t="n">
        <v>-176347059.71</v>
      </c>
      <c r="D30" s="14"/>
      <c r="E30" s="29" t="n">
        <v>-893419.85</v>
      </c>
      <c r="G30" s="30" t="e">
        <f aca="false">+VLOOKUP(H30,#REF!,1,FALSE())</f>
        <v>#VALUE!</v>
      </c>
      <c r="H30" s="16" t="n">
        <v>28040000</v>
      </c>
      <c r="I30" s="17" t="s">
        <v>239</v>
      </c>
      <c r="K30" s="15" t="n">
        <v>-4832320.36</v>
      </c>
      <c r="L30" s="15" t="n">
        <v>-3868540.9</v>
      </c>
      <c r="M30" s="15" t="n">
        <v>-2902076.83</v>
      </c>
      <c r="N30" s="15"/>
    </row>
    <row r="31" customFormat="false" ht="17.25" hidden="false" customHeight="true" outlineLevel="0" collapsed="false">
      <c r="A31" s="16" t="n">
        <v>28152000</v>
      </c>
      <c r="B31" s="17" t="s">
        <v>244</v>
      </c>
      <c r="C31" s="28" t="n">
        <v>-4126812.04</v>
      </c>
      <c r="D31" s="14"/>
      <c r="E31" s="29" t="n">
        <v>0</v>
      </c>
      <c r="G31" s="30" t="e">
        <f aca="false">+VLOOKUP(H31,#REF!,1,FALSE())</f>
        <v>#VALUE!</v>
      </c>
      <c r="H31" s="16" t="n">
        <v>28120000</v>
      </c>
      <c r="I31" s="17" t="s">
        <v>241</v>
      </c>
      <c r="K31" s="15" t="n">
        <v>-361040537.98</v>
      </c>
      <c r="L31" s="15" t="n">
        <v>-238397239.98</v>
      </c>
      <c r="M31" s="15" t="n">
        <v>-172270057.59</v>
      </c>
      <c r="N31" s="15"/>
    </row>
    <row r="32" customFormat="false" ht="17.25" hidden="false" customHeight="true" outlineLevel="0" collapsed="false">
      <c r="A32" s="16" t="n">
        <v>28154000</v>
      </c>
      <c r="B32" s="17" t="s">
        <v>245</v>
      </c>
      <c r="C32" s="28" t="n">
        <v>-1392022012.79</v>
      </c>
      <c r="D32" s="14"/>
      <c r="E32" s="29"/>
      <c r="G32" s="30" t="e">
        <f aca="false">+VLOOKUP(H32,#REF!,1,FALSE())</f>
        <v>#VALUE!</v>
      </c>
      <c r="H32" s="16" t="n">
        <v>28130000</v>
      </c>
      <c r="I32" s="17" t="s">
        <v>242</v>
      </c>
      <c r="K32" s="15" t="n">
        <v>-2558513370.43</v>
      </c>
      <c r="L32" s="15" t="n">
        <v>-2104097875.43</v>
      </c>
      <c r="M32" s="15" t="n">
        <v>-1743302459.54</v>
      </c>
      <c r="N32" s="15"/>
    </row>
    <row r="33" customFormat="false" ht="17.25" hidden="false" customHeight="true" outlineLevel="0" collapsed="false">
      <c r="A33" s="16" t="n">
        <v>28154000</v>
      </c>
      <c r="B33" s="17" t="s">
        <v>246</v>
      </c>
      <c r="C33" s="28" t="n">
        <v>-763366807.52</v>
      </c>
      <c r="D33" s="14"/>
      <c r="E33" s="29" t="n">
        <v>-17324137.22</v>
      </c>
      <c r="G33" s="30" t="e">
        <f aca="false">+VLOOKUP(H33,#REF!,1,FALSE())</f>
        <v>#VALUE!</v>
      </c>
      <c r="H33" s="16" t="n">
        <v>28150000</v>
      </c>
      <c r="I33" s="17" t="s">
        <v>243</v>
      </c>
      <c r="K33" s="15" t="n">
        <v>-212139620.71</v>
      </c>
      <c r="L33" s="15" t="n">
        <v>-176347059.71</v>
      </c>
      <c r="M33" s="15" t="n">
        <v>-289571750.01</v>
      </c>
      <c r="N33" s="15"/>
    </row>
    <row r="34" customFormat="false" ht="17.25" hidden="false" customHeight="true" outlineLevel="0" collapsed="false">
      <c r="A34" s="16" t="n">
        <v>28154000</v>
      </c>
      <c r="B34" s="17" t="s">
        <v>247</v>
      </c>
      <c r="C34" s="28" t="n">
        <v>-119726642.27</v>
      </c>
      <c r="D34" s="14"/>
      <c r="E34" s="29" t="n">
        <v>1022873179.32</v>
      </c>
      <c r="G34" s="30" t="e">
        <f aca="false">+VLOOKUP(H34,#REF!,1,FALSE())</f>
        <v>#VALUE!</v>
      </c>
      <c r="H34" s="16" t="n">
        <v>28152000</v>
      </c>
      <c r="I34" s="17" t="s">
        <v>244</v>
      </c>
      <c r="K34" s="15" t="n">
        <v>-7483991.04</v>
      </c>
      <c r="L34" s="15" t="n">
        <v>-4126812.04</v>
      </c>
      <c r="M34" s="15" t="n">
        <v>-893419.85</v>
      </c>
      <c r="N34" s="15"/>
    </row>
    <row r="35" customFormat="false" ht="17.25" hidden="false" customHeight="true" outlineLevel="0" collapsed="false">
      <c r="A35" s="16" t="n">
        <v>28154000</v>
      </c>
      <c r="B35" s="17" t="s">
        <v>248</v>
      </c>
      <c r="C35" s="28" t="n">
        <v>-174938730.78</v>
      </c>
      <c r="D35" s="14"/>
      <c r="E35" s="29" t="n">
        <v>-1749641563.78</v>
      </c>
      <c r="G35" s="30" t="e">
        <f aca="false">+VLOOKUP(H35,#REF!,1,FALSE())</f>
        <v>#VALUE!</v>
      </c>
      <c r="H35" s="31" t="n">
        <v>28153000</v>
      </c>
      <c r="I35" s="30" t="s">
        <v>249</v>
      </c>
      <c r="K35" s="15" t="n">
        <v>-630000</v>
      </c>
      <c r="N35" s="15"/>
    </row>
    <row r="36" customFormat="false" ht="17.25" hidden="false" customHeight="true" outlineLevel="0" collapsed="false">
      <c r="A36" s="16" t="n">
        <v>28182000</v>
      </c>
      <c r="B36" s="17" t="s">
        <v>17</v>
      </c>
      <c r="C36" s="28" t="n">
        <v>-21006458.5</v>
      </c>
      <c r="D36" s="14"/>
      <c r="E36" s="29" t="n">
        <v>-760043161.29</v>
      </c>
      <c r="G36" s="30" t="e">
        <f aca="false">+VLOOKUP(H36,#REF!,1,FALSE())</f>
        <v>#VALUE!</v>
      </c>
      <c r="H36" s="16" t="n">
        <v>28154000</v>
      </c>
      <c r="I36" s="17" t="s">
        <v>245</v>
      </c>
      <c r="K36" s="15" t="n">
        <v>-235775205.78</v>
      </c>
      <c r="L36" s="15" t="n">
        <v>-2450054193.36</v>
      </c>
      <c r="M36" s="15" t="n">
        <v>-1847320654.21</v>
      </c>
      <c r="N36" s="15"/>
    </row>
    <row r="37" customFormat="false" ht="17.25" hidden="false" customHeight="true" outlineLevel="0" collapsed="false">
      <c r="A37" s="16" t="n">
        <v>28182000</v>
      </c>
      <c r="B37" s="17" t="s">
        <v>20</v>
      </c>
      <c r="C37" s="28" t="n">
        <v>-11666573.76</v>
      </c>
      <c r="D37" s="14"/>
      <c r="E37" s="29" t="n">
        <v>-97679090.43</v>
      </c>
      <c r="G37" s="30" t="e">
        <f aca="false">+VLOOKUP(H37,#REF!,1,FALSE())</f>
        <v>#VALUE!</v>
      </c>
      <c r="H37" s="31" t="n">
        <v>28181000</v>
      </c>
      <c r="I37" s="30" t="s">
        <v>250</v>
      </c>
      <c r="K37" s="15" t="n">
        <v>-1615809335.79</v>
      </c>
      <c r="N37" s="15"/>
    </row>
    <row r="38" customFormat="false" ht="17.25" hidden="false" customHeight="true" outlineLevel="0" collapsed="false">
      <c r="A38" s="16" t="n">
        <v>28183000</v>
      </c>
      <c r="B38" s="17" t="s">
        <v>18</v>
      </c>
      <c r="C38" s="28" t="n">
        <v>-754237694.58</v>
      </c>
      <c r="D38" s="14"/>
      <c r="E38" s="29" t="n">
        <v>-71476538.49</v>
      </c>
      <c r="G38" s="30" t="e">
        <f aca="false">+VLOOKUP(H38,#REF!,1,FALSE())</f>
        <v>#VALUE!</v>
      </c>
      <c r="H38" s="31" t="n">
        <v>28181100</v>
      </c>
      <c r="I38" s="30" t="s">
        <v>246</v>
      </c>
      <c r="K38" s="15" t="n">
        <v>-946927023.52</v>
      </c>
      <c r="N38" s="15"/>
    </row>
    <row r="39" customFormat="false" ht="17.25" hidden="false" customHeight="true" outlineLevel="0" collapsed="false">
      <c r="A39" s="16" t="n">
        <v>28184000</v>
      </c>
      <c r="B39" s="17" t="s">
        <v>19</v>
      </c>
      <c r="C39" s="28" t="n">
        <v>-80279547.97</v>
      </c>
      <c r="D39" s="14"/>
      <c r="E39" s="29" t="n">
        <v>-10324724.09</v>
      </c>
      <c r="G39" s="30" t="e">
        <f aca="false">+VLOOKUP(H39,#REF!,1,FALSE())</f>
        <v>#VALUE!</v>
      </c>
      <c r="H39" s="16" t="n">
        <v>28182000</v>
      </c>
      <c r="I39" s="17" t="s">
        <v>17</v>
      </c>
      <c r="K39" s="15" t="n">
        <v>-25650896.5</v>
      </c>
      <c r="L39" s="15" t="n">
        <v>-32673032.26</v>
      </c>
      <c r="M39" s="15" t="n">
        <v>-27648861.31</v>
      </c>
      <c r="N39" s="15"/>
    </row>
    <row r="40" customFormat="false" ht="17.25" hidden="false" customHeight="true" outlineLevel="0" collapsed="false">
      <c r="A40" s="16" t="n">
        <v>31000000</v>
      </c>
      <c r="B40" s="17" t="s">
        <v>251</v>
      </c>
      <c r="C40" s="28" t="n">
        <v>1357888674.16</v>
      </c>
      <c r="D40" s="14"/>
      <c r="E40" s="29" t="n">
        <v>2565602846.93</v>
      </c>
      <c r="G40" s="30" t="e">
        <f aca="false">+VLOOKUP(H40,#REF!,1,FALSE())</f>
        <v>#VALUE!</v>
      </c>
      <c r="H40" s="16" t="n">
        <v>28183000</v>
      </c>
      <c r="I40" s="17" t="s">
        <v>18</v>
      </c>
      <c r="K40" s="15" t="n">
        <v>-820736722.58</v>
      </c>
      <c r="L40" s="15" t="n">
        <v>-754237694.58</v>
      </c>
      <c r="M40" s="15" t="n">
        <v>-760043161.29</v>
      </c>
      <c r="N40" s="15"/>
    </row>
    <row r="41" customFormat="false" ht="17.25" hidden="false" customHeight="true" outlineLevel="0" collapsed="false">
      <c r="A41" s="16" t="n">
        <v>35100000</v>
      </c>
      <c r="B41" s="17" t="s">
        <v>252</v>
      </c>
      <c r="C41" s="28" t="n">
        <v>2170427858.5</v>
      </c>
      <c r="D41" s="14"/>
      <c r="E41" s="29" t="n">
        <v>-1326183923.68</v>
      </c>
      <c r="G41" s="30" t="e">
        <f aca="false">+VLOOKUP(H41,#REF!,1,FALSE())</f>
        <v>#VALUE!</v>
      </c>
      <c r="H41" s="16" t="n">
        <v>28184000</v>
      </c>
      <c r="I41" s="17" t="s">
        <v>19</v>
      </c>
      <c r="K41" s="15" t="n">
        <v>-89765907.97</v>
      </c>
      <c r="L41" s="15" t="n">
        <v>-80279547.97</v>
      </c>
      <c r="M41" s="15" t="n">
        <v>-71476538.49</v>
      </c>
      <c r="N41" s="15"/>
    </row>
    <row r="42" customFormat="false" ht="17.25" hidden="false" customHeight="true" outlineLevel="0" collapsed="false">
      <c r="A42" s="16" t="n">
        <v>40110000</v>
      </c>
      <c r="B42" s="17" t="s">
        <v>21</v>
      </c>
      <c r="C42" s="28" t="n">
        <v>-1633879089.4</v>
      </c>
      <c r="D42" s="14"/>
      <c r="E42" s="29" t="n">
        <v>-28058553.0299997</v>
      </c>
      <c r="G42" s="30" t="e">
        <f aca="false">+VLOOKUP(H42,#REF!,1,FALSE())</f>
        <v>#VALUE!</v>
      </c>
      <c r="H42" s="31" t="n">
        <v>28185000</v>
      </c>
      <c r="I42" s="30" t="s">
        <v>253</v>
      </c>
      <c r="K42" s="15" t="n">
        <v>-12533213.76</v>
      </c>
      <c r="N42" s="15"/>
    </row>
    <row r="43" customFormat="false" ht="17.25" hidden="false" customHeight="true" outlineLevel="0" collapsed="false">
      <c r="A43" s="16" t="n">
        <v>40120000</v>
      </c>
      <c r="B43" s="17" t="s">
        <v>23</v>
      </c>
      <c r="C43" s="28" t="n">
        <v>-1187360119.46</v>
      </c>
      <c r="D43" s="14"/>
      <c r="E43" s="29" t="n">
        <v>-342790928.02</v>
      </c>
      <c r="G43" s="30" t="e">
        <f aca="false">+VLOOKUP(H43,#REF!,1,FALSE())</f>
        <v>#VALUE!</v>
      </c>
      <c r="H43" s="31" t="n">
        <v>28186000</v>
      </c>
      <c r="I43" s="30" t="s">
        <v>247</v>
      </c>
      <c r="K43" s="15" t="n">
        <v>-142349300.27</v>
      </c>
      <c r="N43" s="15"/>
    </row>
    <row r="44" customFormat="false" ht="17.25" hidden="false" customHeight="true" outlineLevel="0" collapsed="false">
      <c r="A44" s="16" t="n">
        <v>40310000</v>
      </c>
      <c r="B44" s="17" t="s">
        <v>254</v>
      </c>
      <c r="C44" s="28" t="n">
        <v>-14819979.14</v>
      </c>
      <c r="D44" s="14"/>
      <c r="E44" s="29" t="n">
        <v>-23760682</v>
      </c>
      <c r="G44" s="30" t="e">
        <f aca="false">+VLOOKUP(H44,#REF!,1,FALSE())</f>
        <v>#VALUE!</v>
      </c>
      <c r="H44" s="16" t="n">
        <v>31000000</v>
      </c>
      <c r="I44" s="17" t="s">
        <v>255</v>
      </c>
      <c r="K44" s="15" t="n">
        <v>1526998708.29</v>
      </c>
      <c r="L44" s="15" t="n">
        <v>1357888674.16</v>
      </c>
      <c r="M44" s="15" t="n">
        <v>1022873179.32</v>
      </c>
      <c r="N44" s="15"/>
    </row>
    <row r="45" customFormat="false" ht="17.25" hidden="false" customHeight="true" outlineLevel="0" collapsed="false">
      <c r="A45" s="16" t="n">
        <v>40310000</v>
      </c>
      <c r="B45" s="17" t="s">
        <v>254</v>
      </c>
      <c r="C45" s="28" t="n">
        <v>-23584724.59</v>
      </c>
      <c r="D45" s="14"/>
      <c r="E45" s="29" t="n">
        <v>-269489503.92</v>
      </c>
      <c r="G45" s="30" t="e">
        <f aca="false">+VLOOKUP(H45,#REF!,1,FALSE())</f>
        <v>#VALUE!</v>
      </c>
      <c r="H45" s="16" t="n">
        <v>35100000</v>
      </c>
      <c r="I45" s="17" t="s">
        <v>256</v>
      </c>
      <c r="K45" s="15" t="n">
        <v>2905875614.77</v>
      </c>
      <c r="L45" s="15" t="n">
        <v>2170427858.5</v>
      </c>
      <c r="M45" s="15" t="n">
        <v>2565602846.93</v>
      </c>
      <c r="N45" s="15"/>
    </row>
    <row r="46" customFormat="false" ht="17.25" hidden="false" customHeight="true" outlineLevel="0" collapsed="false">
      <c r="A46" s="16" t="n">
        <v>40400000</v>
      </c>
      <c r="B46" s="17" t="s">
        <v>257</v>
      </c>
      <c r="C46" s="28" t="n">
        <v>-1616760</v>
      </c>
      <c r="D46" s="14"/>
      <c r="E46" s="29" t="n">
        <v>-585592738.43</v>
      </c>
      <c r="G46" s="30" t="e">
        <f aca="false">+VLOOKUP(H46,#REF!,1,FALSE())</f>
        <v>#VALUE!</v>
      </c>
      <c r="H46" s="16" t="n">
        <v>40110000</v>
      </c>
      <c r="I46" s="17" t="s">
        <v>21</v>
      </c>
      <c r="K46" s="15" t="n">
        <v>-1316538301.18</v>
      </c>
      <c r="L46" s="15" t="n">
        <v>-1633879089.4</v>
      </c>
      <c r="M46" s="15" t="n">
        <v>-1326183923.68</v>
      </c>
      <c r="N46" s="15"/>
    </row>
    <row r="47" customFormat="false" ht="17.25" hidden="false" customHeight="true" outlineLevel="0" collapsed="false">
      <c r="A47" s="16" t="n">
        <v>40810000</v>
      </c>
      <c r="B47" s="17" t="s">
        <v>258</v>
      </c>
      <c r="C47" s="28" t="n">
        <v>-344354496.21</v>
      </c>
      <c r="D47" s="14"/>
      <c r="E47" s="29"/>
      <c r="G47" s="30" t="e">
        <f aca="false">+VLOOKUP(H47,#REF!,1,FALSE())</f>
        <v>#VALUE!</v>
      </c>
      <c r="H47" s="16" t="n">
        <v>40120000</v>
      </c>
      <c r="I47" s="17" t="s">
        <v>23</v>
      </c>
      <c r="K47" s="15" t="n">
        <v>-128216478.75</v>
      </c>
      <c r="L47" s="15" t="n">
        <v>-1187360119.46</v>
      </c>
      <c r="M47" s="15" t="n">
        <v>-28058553.0299997</v>
      </c>
      <c r="N47" s="15"/>
    </row>
    <row r="48" customFormat="false" ht="17.25" hidden="false" customHeight="true" outlineLevel="0" collapsed="false">
      <c r="A48" s="16" t="n">
        <v>40910000</v>
      </c>
      <c r="B48" s="17" t="s">
        <v>259</v>
      </c>
      <c r="C48" s="28" t="n">
        <v>339733242.6</v>
      </c>
      <c r="D48" s="14"/>
      <c r="E48" s="29"/>
      <c r="G48" s="30" t="e">
        <f aca="false">+VLOOKUP(H48,#REF!,1,FALSE())</f>
        <v>#VALUE!</v>
      </c>
      <c r="H48" s="16" t="n">
        <v>40310000</v>
      </c>
      <c r="I48" s="17" t="s">
        <v>260</v>
      </c>
      <c r="K48" s="15" t="n">
        <v>-241737209.33</v>
      </c>
      <c r="L48" s="15" t="n">
        <v>-38404703.73</v>
      </c>
      <c r="M48" s="15" t="n">
        <v>-381672600.02</v>
      </c>
      <c r="N48" s="15"/>
    </row>
    <row r="49" customFormat="false" ht="17.25" hidden="false" customHeight="true" outlineLevel="0" collapsed="false">
      <c r="A49" s="16" t="n">
        <v>40910000</v>
      </c>
      <c r="B49" s="17" t="s">
        <v>261</v>
      </c>
      <c r="C49" s="28" t="n">
        <v>96437753.78</v>
      </c>
      <c r="D49" s="14"/>
      <c r="E49" s="29" t="n">
        <v>0</v>
      </c>
      <c r="G49" s="30" t="e">
        <f aca="false">+VLOOKUP(H49,#REF!,1,FALSE())</f>
        <v>#VALUE!</v>
      </c>
      <c r="H49" s="31" t="n">
        <v>40320000</v>
      </c>
      <c r="I49" s="30" t="s">
        <v>262</v>
      </c>
      <c r="K49" s="15" t="n">
        <v>-100078700</v>
      </c>
      <c r="N49" s="15"/>
    </row>
    <row r="50" customFormat="false" ht="17.25" hidden="false" customHeight="true" outlineLevel="0" collapsed="false">
      <c r="A50" s="16" t="n">
        <v>41100000</v>
      </c>
      <c r="B50" s="17" t="s">
        <v>28</v>
      </c>
      <c r="C50" s="28" t="n">
        <v>1485470517.61</v>
      </c>
      <c r="D50" s="14"/>
      <c r="E50" s="29"/>
      <c r="G50" s="30" t="e">
        <f aca="false">+VLOOKUP(H50,#REF!,1,FALSE())</f>
        <v>#VALUE!</v>
      </c>
      <c r="H50" s="31" t="n">
        <v>40330000</v>
      </c>
      <c r="I50" s="30" t="s">
        <v>263</v>
      </c>
      <c r="K50" s="15" t="n">
        <v>-267120139.82</v>
      </c>
      <c r="N50" s="15"/>
    </row>
    <row r="51" customFormat="false" ht="17.25" hidden="false" customHeight="true" outlineLevel="0" collapsed="false">
      <c r="A51" s="16" t="n">
        <v>41310000</v>
      </c>
      <c r="B51" s="17" t="s">
        <v>264</v>
      </c>
      <c r="C51" s="28" t="n">
        <v>71450000</v>
      </c>
      <c r="D51" s="14"/>
      <c r="E51" s="29" t="n">
        <v>657833474.96</v>
      </c>
      <c r="G51" s="30" t="e">
        <f aca="false">+VLOOKUP(H51,#REF!,1,FALSE())</f>
        <v>#VALUE!</v>
      </c>
      <c r="H51" s="31" t="n">
        <v>40340000</v>
      </c>
      <c r="I51" s="30" t="s">
        <v>25</v>
      </c>
      <c r="K51" s="15" t="n">
        <v>-178342915.95</v>
      </c>
      <c r="N51" s="15"/>
    </row>
    <row r="52" customFormat="false" ht="17.25" hidden="false" customHeight="true" outlineLevel="0" collapsed="false">
      <c r="A52" s="16" t="n">
        <v>41600000</v>
      </c>
      <c r="B52" s="17" t="s">
        <v>265</v>
      </c>
      <c r="C52" s="28" t="n">
        <v>794964477.35</v>
      </c>
      <c r="D52" s="14"/>
      <c r="E52" s="29" t="n">
        <v>0</v>
      </c>
      <c r="G52" s="30" t="e">
        <f aca="false">+VLOOKUP(H52,#REF!,1,FALSE())</f>
        <v>#VALUE!</v>
      </c>
      <c r="H52" s="16" t="n">
        <v>40400000</v>
      </c>
      <c r="I52" s="17" t="s">
        <v>257</v>
      </c>
      <c r="K52" s="15" t="n">
        <v>-1616760</v>
      </c>
      <c r="L52" s="15" t="n">
        <v>-1616760</v>
      </c>
      <c r="M52" s="15" t="n">
        <v>-269489503.92</v>
      </c>
      <c r="N52" s="15"/>
    </row>
    <row r="53" customFormat="false" ht="17.25" hidden="false" customHeight="true" outlineLevel="0" collapsed="false">
      <c r="A53" s="16" t="n">
        <v>41810000</v>
      </c>
      <c r="B53" s="17" t="s">
        <v>266</v>
      </c>
      <c r="C53" s="28" t="n">
        <v>1500000</v>
      </c>
      <c r="D53" s="14"/>
      <c r="E53" s="29"/>
      <c r="G53" s="30" t="e">
        <f aca="false">+VLOOKUP(H53,#REF!,1,FALSE())</f>
        <v>#VALUE!</v>
      </c>
      <c r="H53" s="16" t="n">
        <v>40810000</v>
      </c>
      <c r="I53" s="17" t="s">
        <v>258</v>
      </c>
      <c r="K53" s="15" t="n">
        <v>-978387700.44</v>
      </c>
      <c r="L53" s="15" t="n">
        <v>-344354496.21</v>
      </c>
      <c r="M53" s="15" t="n">
        <v>-585592738.43</v>
      </c>
      <c r="N53" s="15"/>
    </row>
    <row r="54" customFormat="false" ht="17.25" hidden="false" customHeight="true" outlineLevel="0" collapsed="false">
      <c r="A54" s="16" t="n">
        <v>41910000</v>
      </c>
      <c r="B54" s="17" t="s">
        <v>267</v>
      </c>
      <c r="C54" s="28" t="n">
        <v>1239999.98</v>
      </c>
      <c r="D54" s="14"/>
      <c r="E54" s="29"/>
      <c r="G54" s="30" t="e">
        <f aca="false">+VLOOKUP(H54,#REF!,1,FALSE())</f>
        <v>#VALUE!</v>
      </c>
      <c r="H54" s="16" t="n">
        <v>40910000</v>
      </c>
      <c r="I54" s="17" t="s">
        <v>268</v>
      </c>
      <c r="K54" s="15" t="n">
        <v>626193898.78</v>
      </c>
      <c r="L54" s="15" t="n">
        <v>436170996.38</v>
      </c>
      <c r="M54" s="15" t="n">
        <v>642576285.47</v>
      </c>
      <c r="N54" s="15"/>
    </row>
    <row r="55" customFormat="false" ht="17.25" hidden="false" customHeight="true" outlineLevel="0" collapsed="false">
      <c r="A55" s="16" t="n">
        <v>41980000</v>
      </c>
      <c r="B55" s="17" t="s">
        <v>269</v>
      </c>
      <c r="C55" s="28" t="n">
        <v>-30000</v>
      </c>
      <c r="D55" s="14"/>
      <c r="E55" s="29" t="n">
        <v>0</v>
      </c>
      <c r="G55" s="30" t="e">
        <f aca="false">+VLOOKUP(H55,#REF!,1,FALSE())</f>
        <v>#VALUE!</v>
      </c>
      <c r="H55" s="31" t="n">
        <v>40920000</v>
      </c>
      <c r="I55" s="30" t="s">
        <v>261</v>
      </c>
      <c r="K55" s="15" t="n">
        <v>33766757.37</v>
      </c>
      <c r="N55" s="15"/>
    </row>
    <row r="56" customFormat="false" ht="17.25" hidden="false" customHeight="true" outlineLevel="0" collapsed="false">
      <c r="A56" s="16" t="n">
        <v>42110000</v>
      </c>
      <c r="B56" s="17" t="s">
        <v>30</v>
      </c>
      <c r="C56" s="28" t="n">
        <v>725894.09</v>
      </c>
      <c r="D56" s="14"/>
      <c r="E56" s="29" t="n">
        <v>4000</v>
      </c>
      <c r="G56" s="30" t="e">
        <f aca="false">+VLOOKUP(H56,#REF!,1,FALSE())</f>
        <v>#VALUE!</v>
      </c>
      <c r="H56" s="16" t="n">
        <v>41100000</v>
      </c>
      <c r="I56" s="17" t="s">
        <v>28</v>
      </c>
      <c r="K56" s="15" t="n">
        <v>0</v>
      </c>
      <c r="L56" s="15" t="n">
        <v>1485470517.61</v>
      </c>
      <c r="M56" s="15" t="n">
        <v>1452355520.5</v>
      </c>
      <c r="N56" s="15"/>
    </row>
    <row r="57" customFormat="false" ht="17.25" hidden="false" customHeight="true" outlineLevel="0" collapsed="false">
      <c r="A57" s="16" t="n">
        <v>42110000</v>
      </c>
      <c r="B57" s="17" t="s">
        <v>270</v>
      </c>
      <c r="C57" s="28" t="n">
        <v>1893800</v>
      </c>
      <c r="D57" s="14"/>
      <c r="E57" s="29"/>
      <c r="G57" s="30" t="e">
        <f aca="false">+VLOOKUP(H57,#REF!,1,FALSE())</f>
        <v>#VALUE!</v>
      </c>
      <c r="H57" s="31" t="n">
        <v>41110000</v>
      </c>
      <c r="I57" s="30" t="s">
        <v>271</v>
      </c>
      <c r="K57" s="15" t="n">
        <v>1581368741.16</v>
      </c>
      <c r="N57" s="15"/>
    </row>
    <row r="58" customFormat="false" ht="17.25" hidden="false" customHeight="true" outlineLevel="0" collapsed="false">
      <c r="A58" s="16" t="n">
        <v>42520000</v>
      </c>
      <c r="B58" s="17" t="s">
        <v>272</v>
      </c>
      <c r="C58" s="28" t="n">
        <v>-2179998</v>
      </c>
      <c r="D58" s="14"/>
      <c r="E58" s="29" t="n">
        <v>60000</v>
      </c>
      <c r="G58" s="30" t="e">
        <f aca="false">+VLOOKUP(H58,#REF!,1,FALSE())</f>
        <v>#VALUE!</v>
      </c>
      <c r="H58" s="31" t="n">
        <v>41300000</v>
      </c>
      <c r="I58" s="30" t="s">
        <v>264</v>
      </c>
      <c r="K58" s="15" t="n">
        <v>470386089.95</v>
      </c>
      <c r="N58" s="15"/>
    </row>
    <row r="59" customFormat="false" ht="17.25" hidden="false" customHeight="true" outlineLevel="0" collapsed="false">
      <c r="A59" s="16" t="n">
        <v>42520000</v>
      </c>
      <c r="B59" s="17" t="s">
        <v>273</v>
      </c>
      <c r="C59" s="28" t="n">
        <v>59999.97</v>
      </c>
      <c r="D59" s="14"/>
      <c r="E59" s="29" t="n">
        <v>-108432958.81</v>
      </c>
      <c r="G59" s="30" t="e">
        <f aca="false">+VLOOKUP(H59,#REF!,1,FALSE())</f>
        <v>#VALUE!</v>
      </c>
      <c r="H59" s="16" t="n">
        <v>41310000</v>
      </c>
      <c r="I59" s="17" t="s">
        <v>264</v>
      </c>
      <c r="K59" s="15" t="n">
        <v>0</v>
      </c>
      <c r="L59" s="15" t="n">
        <v>71450000</v>
      </c>
      <c r="M59" s="15" t="n">
        <v>86322656</v>
      </c>
      <c r="N59" s="15"/>
    </row>
    <row r="60" customFormat="false" ht="17.25" hidden="false" customHeight="true" outlineLevel="0" collapsed="false">
      <c r="A60" s="16" t="n">
        <v>42800000</v>
      </c>
      <c r="B60" s="17" t="s">
        <v>274</v>
      </c>
      <c r="C60" s="28" t="n">
        <v>-120362519.78</v>
      </c>
      <c r="D60" s="14"/>
      <c r="E60" s="29" t="n">
        <v>-26888117.67</v>
      </c>
      <c r="G60" s="30" t="e">
        <f aca="false">+VLOOKUP(H60,#REF!,1,FALSE())</f>
        <v>#VALUE!</v>
      </c>
      <c r="H60" s="16" t="n">
        <v>41600000</v>
      </c>
      <c r="I60" s="17" t="s">
        <v>265</v>
      </c>
      <c r="K60" s="15" t="n">
        <v>835439693.03</v>
      </c>
      <c r="L60" s="15" t="n">
        <v>794964477.35</v>
      </c>
      <c r="M60" s="15" t="n">
        <v>657833474.96</v>
      </c>
      <c r="N60" s="15"/>
    </row>
    <row r="61" customFormat="false" ht="17.25" hidden="false" customHeight="true" outlineLevel="0" collapsed="false">
      <c r="A61" s="16" t="n">
        <v>43100000</v>
      </c>
      <c r="B61" s="17" t="s">
        <v>35</v>
      </c>
      <c r="C61" s="28" t="n">
        <v>-27917350.29</v>
      </c>
      <c r="D61" s="14"/>
      <c r="E61" s="29" t="n">
        <v>-278100</v>
      </c>
      <c r="G61" s="30" t="e">
        <f aca="false">+VLOOKUP(H61,#REF!,1,FALSE())</f>
        <v>#VALUE!</v>
      </c>
      <c r="H61" s="16" t="n">
        <v>41810000</v>
      </c>
      <c r="I61" s="17" t="s">
        <v>266</v>
      </c>
      <c r="K61" s="15" t="n">
        <v>184846992</v>
      </c>
      <c r="L61" s="15" t="n">
        <v>1500000</v>
      </c>
      <c r="M61" s="15" t="n">
        <v>167260000</v>
      </c>
      <c r="N61" s="15"/>
    </row>
    <row r="62" customFormat="false" ht="17.25" hidden="false" customHeight="true" outlineLevel="0" collapsed="false">
      <c r="A62" s="16" t="n">
        <v>43110000</v>
      </c>
      <c r="B62" s="17" t="s">
        <v>275</v>
      </c>
      <c r="C62" s="28" t="n">
        <v>-1904100</v>
      </c>
      <c r="D62" s="14"/>
      <c r="E62" s="29" t="n">
        <v>-17925411.78</v>
      </c>
      <c r="G62" s="30" t="e">
        <f aca="false">+VLOOKUP(H62,#REF!,1,FALSE())</f>
        <v>#VALUE!</v>
      </c>
      <c r="H62" s="31" t="n">
        <v>41900000</v>
      </c>
      <c r="I62" s="30" t="s">
        <v>267</v>
      </c>
      <c r="K62" s="15" t="n">
        <v>1239999.98</v>
      </c>
      <c r="N62" s="15"/>
    </row>
    <row r="63" customFormat="false" ht="17.25" hidden="false" customHeight="true" outlineLevel="0" collapsed="false">
      <c r="A63" s="16" t="n">
        <v>43200000</v>
      </c>
      <c r="B63" s="17" t="s">
        <v>37</v>
      </c>
      <c r="C63" s="28" t="n">
        <v>-18611566.86</v>
      </c>
      <c r="D63" s="14"/>
      <c r="E63" s="29" t="n">
        <v>-2987568.63</v>
      </c>
      <c r="G63" s="30" t="e">
        <f aca="false">+VLOOKUP(H63,#REF!,1,FALSE())</f>
        <v>#VALUE!</v>
      </c>
      <c r="H63" s="16" t="n">
        <v>41910000</v>
      </c>
      <c r="I63" s="17" t="s">
        <v>267</v>
      </c>
      <c r="K63" s="15" t="n">
        <v>0</v>
      </c>
      <c r="L63" s="15" t="n">
        <v>1239999.98</v>
      </c>
      <c r="M63" s="15" t="n">
        <v>-70547130</v>
      </c>
      <c r="N63" s="15"/>
    </row>
    <row r="64" customFormat="false" ht="17.25" hidden="false" customHeight="true" outlineLevel="0" collapsed="false">
      <c r="A64" s="16" t="n">
        <v>43300000</v>
      </c>
      <c r="B64" s="17" t="s">
        <v>38</v>
      </c>
      <c r="C64" s="28" t="n">
        <v>-3101927.81</v>
      </c>
      <c r="D64" s="14"/>
      <c r="E64" s="29" t="n">
        <v>-32351712.85</v>
      </c>
      <c r="G64" s="30" t="e">
        <f aca="false">+VLOOKUP(H64,#REF!,1,FALSE())</f>
        <v>#VALUE!</v>
      </c>
      <c r="H64" s="16" t="n">
        <v>41980000</v>
      </c>
      <c r="I64" s="17" t="s">
        <v>269</v>
      </c>
      <c r="K64" s="15" t="n">
        <v>-30000</v>
      </c>
      <c r="L64" s="15" t="n">
        <v>-30000</v>
      </c>
      <c r="M64" s="15" t="n">
        <v>0</v>
      </c>
    </row>
    <row r="65" customFormat="false" ht="17.25" hidden="false" customHeight="true" outlineLevel="0" collapsed="false">
      <c r="A65" s="16" t="n">
        <v>43860000</v>
      </c>
      <c r="B65" s="17" t="s">
        <v>276</v>
      </c>
      <c r="C65" s="28" t="n">
        <v>-34629801.23</v>
      </c>
      <c r="D65" s="14"/>
      <c r="E65" s="29"/>
      <c r="G65" s="30" t="e">
        <f aca="false">+VLOOKUP(H65,#REF!,1,FALSE())</f>
        <v>#VALUE!</v>
      </c>
      <c r="H65" s="31" t="n">
        <v>42100000</v>
      </c>
      <c r="I65" s="30" t="s">
        <v>277</v>
      </c>
      <c r="K65" s="15" t="n">
        <v>7385000</v>
      </c>
      <c r="N65" s="15"/>
    </row>
    <row r="66" customFormat="false" ht="17.25" hidden="false" customHeight="true" outlineLevel="0" collapsed="false">
      <c r="A66" s="16" t="n">
        <v>44100000</v>
      </c>
      <c r="B66" s="17" t="s">
        <v>40</v>
      </c>
      <c r="C66" s="28" t="n">
        <v>-15129483.36</v>
      </c>
      <c r="D66" s="14"/>
      <c r="E66" s="29" t="n">
        <v>0</v>
      </c>
      <c r="G66" s="30" t="e">
        <f aca="false">+VLOOKUP(H66,#REF!,1,FALSE())</f>
        <v>#VALUE!</v>
      </c>
      <c r="H66" s="16" t="n">
        <v>42110000</v>
      </c>
      <c r="I66" s="17" t="s">
        <v>30</v>
      </c>
      <c r="K66" s="15" t="n">
        <v>0</v>
      </c>
      <c r="L66" s="15" t="n">
        <v>2619694.09</v>
      </c>
      <c r="M66" s="15" t="n">
        <v>4000</v>
      </c>
      <c r="N66" s="15"/>
    </row>
    <row r="67" customFormat="false" ht="17.25" hidden="false" customHeight="true" outlineLevel="0" collapsed="false">
      <c r="A67" s="16" t="n">
        <v>44200000</v>
      </c>
      <c r="B67" s="17" t="s">
        <v>278</v>
      </c>
      <c r="C67" s="28" t="n">
        <v>-4488218</v>
      </c>
      <c r="D67" s="14"/>
      <c r="E67" s="29" t="n">
        <v>589585716.78</v>
      </c>
      <c r="G67" s="30" t="e">
        <f aca="false">+VLOOKUP(H67,#REF!,1,FALSE())</f>
        <v>#VALUE!</v>
      </c>
      <c r="H67" s="31" t="n">
        <v>42500000</v>
      </c>
      <c r="I67" s="30" t="s">
        <v>32</v>
      </c>
      <c r="K67" s="15" t="n">
        <v>1435000</v>
      </c>
      <c r="N67" s="15"/>
    </row>
    <row r="68" customFormat="false" ht="17.25" hidden="false" customHeight="true" outlineLevel="0" collapsed="false">
      <c r="A68" s="16" t="n">
        <v>44300000</v>
      </c>
      <c r="B68" s="17" t="s">
        <v>279</v>
      </c>
      <c r="C68" s="28" t="n">
        <v>288797560.89</v>
      </c>
      <c r="D68" s="14"/>
      <c r="E68" s="29"/>
      <c r="G68" s="30" t="e">
        <f aca="false">+VLOOKUP(H68,#REF!,1,FALSE())</f>
        <v>#VALUE!</v>
      </c>
      <c r="H68" s="31" t="n">
        <v>42510000</v>
      </c>
      <c r="I68" s="30" t="s">
        <v>280</v>
      </c>
      <c r="K68" s="15" t="n">
        <v>400000</v>
      </c>
      <c r="N68" s="15"/>
    </row>
    <row r="69" customFormat="false" ht="17.25" hidden="false" customHeight="true" outlineLevel="0" collapsed="false">
      <c r="A69" s="16" t="n">
        <v>44400000</v>
      </c>
      <c r="B69" s="17" t="s">
        <v>281</v>
      </c>
      <c r="C69" s="28" t="n">
        <v>-101410280.006</v>
      </c>
      <c r="D69" s="14"/>
      <c r="E69" s="29" t="n">
        <v>-16841462.37</v>
      </c>
      <c r="G69" s="30" t="e">
        <f aca="false">+VLOOKUP(H69,#REF!,1,FALSE())</f>
        <v>#VALUE!</v>
      </c>
      <c r="H69" s="16" t="n">
        <v>42520000</v>
      </c>
      <c r="I69" s="17" t="s">
        <v>272</v>
      </c>
      <c r="K69" s="15" t="n">
        <v>-14072000.32</v>
      </c>
      <c r="L69" s="15" t="n">
        <v>-2119998.03</v>
      </c>
      <c r="M69" s="15" t="n">
        <v>60000</v>
      </c>
      <c r="N69" s="15"/>
    </row>
    <row r="70" customFormat="false" ht="17.25" hidden="false" customHeight="true" outlineLevel="0" collapsed="false">
      <c r="A70" s="16" t="n">
        <v>44410000</v>
      </c>
      <c r="B70" s="17" t="s">
        <v>282</v>
      </c>
      <c r="C70" s="28" t="n">
        <v>234047480.57</v>
      </c>
      <c r="D70" s="14"/>
      <c r="E70" s="29"/>
      <c r="G70" s="30" t="e">
        <f aca="false">+VLOOKUP(H70,#REF!,1,FALSE())</f>
        <v>#VALUE!</v>
      </c>
      <c r="H70" s="31" t="n">
        <v>42530000</v>
      </c>
      <c r="I70" s="30" t="s">
        <v>273</v>
      </c>
      <c r="K70" s="15" t="n">
        <v>59999.97</v>
      </c>
      <c r="N70" s="15"/>
    </row>
    <row r="71" customFormat="false" ht="17.25" hidden="false" customHeight="true" outlineLevel="0" collapsed="false">
      <c r="A71" s="16" t="n">
        <v>44411000</v>
      </c>
      <c r="B71" s="17" t="s">
        <v>42</v>
      </c>
      <c r="C71" s="28" t="n">
        <v>-1049017.61</v>
      </c>
      <c r="D71" s="14"/>
      <c r="E71" s="29" t="n">
        <v>159766882.36</v>
      </c>
      <c r="G71" s="30" t="e">
        <f aca="false">+VLOOKUP(H71,#REF!,1,FALSE())</f>
        <v>#VALUE!</v>
      </c>
      <c r="H71" s="31" t="n">
        <v>42540000</v>
      </c>
      <c r="I71" s="30" t="s">
        <v>283</v>
      </c>
      <c r="K71" s="15" t="n">
        <v>449333.3</v>
      </c>
      <c r="N71" s="15"/>
    </row>
    <row r="72" customFormat="false" ht="17.25" hidden="false" customHeight="true" outlineLevel="0" collapsed="false">
      <c r="A72" s="16" t="n">
        <v>44412000</v>
      </c>
      <c r="B72" s="17" t="s">
        <v>284</v>
      </c>
      <c r="C72" s="28" t="n">
        <v>5301932.1</v>
      </c>
      <c r="D72" s="14"/>
      <c r="E72" s="29" t="n">
        <v>-388690236.206</v>
      </c>
      <c r="G72" s="30" t="e">
        <f aca="false">+VLOOKUP(H72,#REF!,1,FALSE())</f>
        <v>#VALUE!</v>
      </c>
      <c r="H72" s="16" t="n">
        <v>42800000</v>
      </c>
      <c r="I72" s="17" t="s">
        <v>274</v>
      </c>
      <c r="K72" s="15" t="n">
        <v>-286291175</v>
      </c>
      <c r="L72" s="15" t="n">
        <v>-120362519.78</v>
      </c>
      <c r="M72" s="15" t="n">
        <v>-108432958.81</v>
      </c>
      <c r="N72" s="15"/>
    </row>
    <row r="73" customFormat="false" ht="17.25" hidden="false" customHeight="true" outlineLevel="0" collapsed="false">
      <c r="A73" s="16" t="n">
        <v>44550000</v>
      </c>
      <c r="B73" s="17" t="s">
        <v>46</v>
      </c>
      <c r="C73" s="28" t="n">
        <v>126452591.82</v>
      </c>
      <c r="D73" s="14"/>
      <c r="E73" s="29" t="n">
        <v>0</v>
      </c>
      <c r="G73" s="30" t="e">
        <f aca="false">+VLOOKUP(H73,#REF!,1,FALSE())</f>
        <v>#VALUE!</v>
      </c>
      <c r="H73" s="16" t="n">
        <v>43100000</v>
      </c>
      <c r="I73" s="17" t="s">
        <v>35</v>
      </c>
      <c r="K73" s="15" t="n">
        <v>-31479639.39</v>
      </c>
      <c r="L73" s="15" t="n">
        <v>-27917350.29</v>
      </c>
      <c r="M73" s="15" t="n">
        <v>-26888117.67</v>
      </c>
      <c r="N73" s="15"/>
    </row>
    <row r="74" customFormat="false" ht="17.25" hidden="false" customHeight="true" outlineLevel="0" collapsed="false">
      <c r="A74" s="16" t="n">
        <v>44561000</v>
      </c>
      <c r="B74" s="17" t="s">
        <v>47</v>
      </c>
      <c r="C74" s="28" t="n">
        <v>34183823.33</v>
      </c>
      <c r="D74" s="14"/>
      <c r="E74" s="29" t="n">
        <v>7872143.28999999</v>
      </c>
      <c r="G74" s="30" t="e">
        <f aca="false">+VLOOKUP(H74,#REF!,1,FALSE())</f>
        <v>#VALUE!</v>
      </c>
      <c r="H74" s="16" t="n">
        <v>43110000</v>
      </c>
      <c r="I74" s="17" t="s">
        <v>275</v>
      </c>
      <c r="K74" s="15" t="n">
        <v>-440100</v>
      </c>
      <c r="L74" s="15" t="n">
        <v>-1904100</v>
      </c>
      <c r="M74" s="15" t="n">
        <v>-278100</v>
      </c>
      <c r="N74" s="15"/>
    </row>
    <row r="75" customFormat="false" ht="17.25" hidden="false" customHeight="true" outlineLevel="0" collapsed="false">
      <c r="A75" s="16" t="n">
        <v>44561000</v>
      </c>
      <c r="B75" s="17" t="s">
        <v>49</v>
      </c>
      <c r="C75" s="28" t="n">
        <v>18957863.03</v>
      </c>
      <c r="D75" s="14"/>
      <c r="E75" s="29" t="n">
        <v>10644361.16</v>
      </c>
      <c r="G75" s="30" t="e">
        <f aca="false">+VLOOKUP(H75,#REF!,1,FALSE())</f>
        <v>#VALUE!</v>
      </c>
      <c r="H75" s="16" t="n">
        <v>43200000</v>
      </c>
      <c r="I75" s="17" t="s">
        <v>37</v>
      </c>
      <c r="K75" s="15" t="n">
        <v>-20986426.26</v>
      </c>
      <c r="L75" s="15" t="n">
        <v>-18611566.86</v>
      </c>
      <c r="M75" s="15" t="n">
        <v>-17925411.78</v>
      </c>
      <c r="N75" s="15"/>
    </row>
    <row r="76" customFormat="false" ht="17.25" hidden="false" customHeight="true" outlineLevel="0" collapsed="false">
      <c r="A76" s="16" t="n">
        <v>44561000</v>
      </c>
      <c r="B76" s="17" t="s">
        <v>50</v>
      </c>
      <c r="C76" s="28" t="n">
        <v>4426515.8</v>
      </c>
      <c r="D76" s="14"/>
      <c r="E76" s="29" t="n">
        <v>-47898200</v>
      </c>
      <c r="G76" s="30" t="e">
        <f aca="false">+VLOOKUP(H76,#REF!,1,FALSE())</f>
        <v>#VALUE!</v>
      </c>
      <c r="H76" s="16" t="n">
        <v>43300000</v>
      </c>
      <c r="I76" s="17" t="s">
        <v>38</v>
      </c>
      <c r="K76" s="15" t="n">
        <v>-3497737.71</v>
      </c>
      <c r="L76" s="15" t="n">
        <v>-3101927.81</v>
      </c>
      <c r="M76" s="15" t="n">
        <v>-2987568.63</v>
      </c>
      <c r="N76" s="15"/>
    </row>
    <row r="77" customFormat="false" ht="17.25" hidden="false" customHeight="true" outlineLevel="0" collapsed="false">
      <c r="A77" s="16" t="n">
        <v>44571000</v>
      </c>
      <c r="B77" s="17" t="s">
        <v>285</v>
      </c>
      <c r="C77" s="28" t="n">
        <v>-21086970.08</v>
      </c>
      <c r="D77" s="14"/>
      <c r="E77" s="29" t="n">
        <v>7740333.86</v>
      </c>
      <c r="G77" s="30" t="e">
        <f aca="false">+VLOOKUP(H77,#REF!,1,FALSE())</f>
        <v>#VALUE!</v>
      </c>
      <c r="H77" s="16" t="n">
        <v>43860000</v>
      </c>
      <c r="I77" s="17" t="s">
        <v>276</v>
      </c>
      <c r="K77" s="15" t="n">
        <v>-18928934.55</v>
      </c>
      <c r="L77" s="15" t="n">
        <v>-34629801.23</v>
      </c>
      <c r="M77" s="15" t="n">
        <v>-32351712.85</v>
      </c>
      <c r="N77" s="15"/>
    </row>
    <row r="78" customFormat="false" ht="17.25" hidden="false" customHeight="true" outlineLevel="0" collapsed="false">
      <c r="A78" s="16" t="n">
        <v>44581000</v>
      </c>
      <c r="B78" s="17" t="s">
        <v>286</v>
      </c>
      <c r="C78" s="28" t="n">
        <v>1761134.13</v>
      </c>
      <c r="D78" s="14"/>
      <c r="E78" s="29" t="n">
        <v>-472728725.95</v>
      </c>
      <c r="G78" s="30" t="e">
        <f aca="false">+VLOOKUP(H78,#REF!,1,FALSE())</f>
        <v>#VALUE!</v>
      </c>
      <c r="H78" s="16" t="n">
        <v>44100000</v>
      </c>
      <c r="I78" s="17" t="s">
        <v>40</v>
      </c>
      <c r="K78" s="15" t="n">
        <v>-14256380</v>
      </c>
      <c r="L78" s="15" t="n">
        <v>-15129483.36</v>
      </c>
      <c r="M78" s="15" t="n">
        <v>-16841462.37</v>
      </c>
      <c r="N78" s="15"/>
    </row>
    <row r="79" customFormat="false" ht="17.25" hidden="false" customHeight="true" outlineLevel="0" collapsed="false">
      <c r="A79" s="32" t="n">
        <v>45500001</v>
      </c>
      <c r="B79" s="17" t="s">
        <v>287</v>
      </c>
      <c r="C79" s="28" t="n">
        <v>-472728725.95</v>
      </c>
      <c r="D79" s="14"/>
      <c r="E79" s="29" t="n">
        <v>0</v>
      </c>
      <c r="G79" s="30" t="e">
        <f aca="false">+VLOOKUP(H79,#REF!,1,FALSE())</f>
        <v>#VALUE!</v>
      </c>
      <c r="H79" s="16" t="n">
        <v>44200000</v>
      </c>
      <c r="I79" s="17" t="s">
        <v>278</v>
      </c>
      <c r="K79" s="15" t="n">
        <v>0</v>
      </c>
      <c r="L79" s="15" t="n">
        <v>-4488218</v>
      </c>
      <c r="M79" s="15" t="n">
        <v>0</v>
      </c>
      <c r="N79" s="15"/>
    </row>
    <row r="80" customFormat="false" ht="17.25" hidden="false" customHeight="true" outlineLevel="0" collapsed="false">
      <c r="A80" s="32" t="n">
        <v>45500002</v>
      </c>
      <c r="B80" s="17" t="s">
        <v>288</v>
      </c>
      <c r="C80" s="28" t="n">
        <v>-13346443.07</v>
      </c>
      <c r="D80" s="14"/>
      <c r="E80" s="29" t="n">
        <v>21850000</v>
      </c>
      <c r="G80" s="30" t="e">
        <f aca="false">+VLOOKUP(H80,#REF!,1,FALSE())</f>
        <v>#VALUE!</v>
      </c>
      <c r="H80" s="16" t="n">
        <v>44300000</v>
      </c>
      <c r="I80" s="17" t="s">
        <v>279</v>
      </c>
      <c r="K80" s="15" t="n">
        <v>292930250.8</v>
      </c>
      <c r="L80" s="15" t="n">
        <v>288797560.89</v>
      </c>
      <c r="M80" s="15" t="n">
        <v>589585716.78</v>
      </c>
      <c r="N80" s="15"/>
    </row>
    <row r="81" customFormat="false" ht="17.25" hidden="false" customHeight="true" outlineLevel="0" collapsed="false">
      <c r="A81" s="16" t="n">
        <v>46200000</v>
      </c>
      <c r="B81" s="17" t="s">
        <v>289</v>
      </c>
      <c r="C81" s="28" t="n">
        <v>51183810.95</v>
      </c>
      <c r="D81" s="14"/>
      <c r="E81" s="29" t="n">
        <v>78733409.31</v>
      </c>
      <c r="G81" s="30" t="e">
        <f aca="false">+VLOOKUP(H81,#REF!,1,FALSE())</f>
        <v>#VALUE!</v>
      </c>
      <c r="H81" s="16" t="n">
        <v>44400000</v>
      </c>
      <c r="I81" s="17" t="s">
        <v>281</v>
      </c>
      <c r="K81" s="15" t="n">
        <v>4362444.6</v>
      </c>
      <c r="L81" s="15" t="n">
        <v>-101410280.006</v>
      </c>
      <c r="M81" s="15" t="n">
        <v>-388690236.206</v>
      </c>
      <c r="N81" s="15"/>
    </row>
    <row r="82" customFormat="false" ht="17.25" hidden="false" customHeight="true" outlineLevel="0" collapsed="false">
      <c r="A82" s="16" t="n">
        <v>46600000</v>
      </c>
      <c r="B82" s="17" t="s">
        <v>290</v>
      </c>
      <c r="C82" s="28" t="n">
        <v>518446.2</v>
      </c>
      <c r="D82" s="14"/>
      <c r="E82" s="29" t="n">
        <v>636050</v>
      </c>
      <c r="G82" s="30" t="e">
        <f aca="false">+VLOOKUP(H82,#REF!,1,FALSE())</f>
        <v>#VALUE!</v>
      </c>
      <c r="H82" s="16" t="n">
        <v>44410000</v>
      </c>
      <c r="I82" s="17" t="s">
        <v>282</v>
      </c>
      <c r="K82" s="15" t="n">
        <v>421434761.45</v>
      </c>
      <c r="L82" s="15" t="n">
        <v>234047480.57</v>
      </c>
      <c r="M82" s="15" t="n">
        <v>0</v>
      </c>
      <c r="N82" s="15"/>
    </row>
    <row r="83" customFormat="false" ht="17.25" hidden="false" customHeight="true" outlineLevel="0" collapsed="false">
      <c r="A83" s="16" t="n">
        <v>46600000</v>
      </c>
      <c r="B83" s="17" t="s">
        <v>291</v>
      </c>
      <c r="C83" s="28" t="n">
        <v>15084422.79</v>
      </c>
      <c r="D83" s="14"/>
      <c r="E83" s="29"/>
      <c r="G83" s="30" t="e">
        <f aca="false">+VLOOKUP(H83,#REF!,1,FALSE())</f>
        <v>#VALUE!</v>
      </c>
      <c r="H83" s="16" t="n">
        <v>44411000</v>
      </c>
      <c r="I83" s="17" t="s">
        <v>42</v>
      </c>
      <c r="K83" s="15" t="n">
        <v>0</v>
      </c>
      <c r="L83" s="15" t="n">
        <v>-1049017.61</v>
      </c>
      <c r="M83" s="15" t="n">
        <v>-2421270.87</v>
      </c>
      <c r="N83" s="15"/>
    </row>
    <row r="84" customFormat="false" ht="17.25" hidden="false" customHeight="true" outlineLevel="0" collapsed="false">
      <c r="A84" s="16" t="n">
        <v>46615000</v>
      </c>
      <c r="B84" s="17" t="s">
        <v>292</v>
      </c>
      <c r="C84" s="28" t="n">
        <v>16320</v>
      </c>
      <c r="D84" s="14"/>
      <c r="E84" s="29" t="n">
        <v>26913065</v>
      </c>
      <c r="G84" s="30" t="e">
        <f aca="false">+VLOOKUP(H84,#REF!,1,FALSE())</f>
        <v>#VALUE!</v>
      </c>
      <c r="H84" s="16" t="n">
        <v>44412000</v>
      </c>
      <c r="I84" s="17" t="s">
        <v>284</v>
      </c>
      <c r="K84" s="15" t="n">
        <v>0</v>
      </c>
      <c r="L84" s="15" t="n">
        <v>5301932.1</v>
      </c>
      <c r="M84" s="15" t="n">
        <v>4327303.65</v>
      </c>
      <c r="N84" s="15"/>
    </row>
    <row r="85" customFormat="false" ht="17.25" hidden="false" customHeight="true" outlineLevel="0" collapsed="false">
      <c r="A85" s="16" t="n">
        <v>46617000</v>
      </c>
      <c r="B85" s="17" t="s">
        <v>293</v>
      </c>
      <c r="C85" s="28" t="n">
        <v>27280265</v>
      </c>
      <c r="D85" s="14"/>
      <c r="E85" s="29" t="n">
        <v>211500</v>
      </c>
      <c r="G85" s="30" t="e">
        <f aca="false">+VLOOKUP(H85,#REF!,1,FALSE())</f>
        <v>#VALUE!</v>
      </c>
      <c r="H85" s="31" t="n">
        <v>44420000</v>
      </c>
      <c r="I85" s="30" t="s">
        <v>294</v>
      </c>
      <c r="K85" s="15" t="n">
        <v>-1688826.42</v>
      </c>
      <c r="N85" s="15"/>
    </row>
    <row r="86" customFormat="false" ht="17.25" hidden="false" customHeight="true" outlineLevel="0" collapsed="false">
      <c r="A86" s="16" t="n">
        <v>46621000</v>
      </c>
      <c r="B86" s="17" t="s">
        <v>81</v>
      </c>
      <c r="C86" s="28" t="n">
        <v>187680</v>
      </c>
      <c r="D86" s="14"/>
      <c r="E86" s="29" t="n">
        <v>432000</v>
      </c>
      <c r="G86" s="30" t="e">
        <f aca="false">+VLOOKUP(H86,#REF!,1,FALSE())</f>
        <v>#VALUE!</v>
      </c>
      <c r="H86" s="31" t="n">
        <v>44430000</v>
      </c>
      <c r="I86" s="30" t="s">
        <v>295</v>
      </c>
      <c r="K86" s="15" t="n">
        <v>-58908879.6639984</v>
      </c>
      <c r="N86" s="15"/>
    </row>
    <row r="87" customFormat="false" ht="17.25" hidden="false" customHeight="true" outlineLevel="0" collapsed="false">
      <c r="A87" s="16" t="n">
        <v>46622000</v>
      </c>
      <c r="B87" s="17" t="s">
        <v>80</v>
      </c>
      <c r="C87" s="28" t="n">
        <v>509520</v>
      </c>
      <c r="D87" s="14"/>
      <c r="E87" s="29" t="n">
        <v>126000</v>
      </c>
      <c r="G87" s="30" t="e">
        <f aca="false">+VLOOKUP(H87,#REF!,1,FALSE())</f>
        <v>#VALUE!</v>
      </c>
      <c r="H87" s="16" t="n">
        <v>44550000</v>
      </c>
      <c r="I87" s="17" t="s">
        <v>46</v>
      </c>
      <c r="K87" s="15" t="n">
        <v>156245789.73</v>
      </c>
      <c r="L87" s="15" t="n">
        <v>126452591.82</v>
      </c>
      <c r="M87" s="15" t="n">
        <v>159766882.36</v>
      </c>
      <c r="N87" s="15"/>
    </row>
    <row r="88" customFormat="false" ht="17.25" hidden="false" customHeight="true" outlineLevel="0" collapsed="false">
      <c r="A88" s="16" t="n">
        <v>46623000</v>
      </c>
      <c r="B88" s="17" t="s">
        <v>79</v>
      </c>
      <c r="C88" s="28" t="n">
        <v>550320</v>
      </c>
      <c r="D88" s="14"/>
      <c r="E88" s="29" t="n">
        <v>63000</v>
      </c>
      <c r="G88" s="30" t="e">
        <f aca="false">+VLOOKUP(H88,#REF!,1,FALSE())</f>
        <v>#VALUE!</v>
      </c>
      <c r="H88" s="16" t="n">
        <v>44561000</v>
      </c>
      <c r="I88" s="17" t="s">
        <v>296</v>
      </c>
      <c r="K88" s="15" t="n">
        <v>0</v>
      </c>
      <c r="L88" s="15" t="n">
        <v>57568202.16</v>
      </c>
      <c r="M88" s="15" t="n">
        <v>38002767.96</v>
      </c>
      <c r="N88" s="15"/>
    </row>
    <row r="89" customFormat="false" ht="17.25" hidden="false" customHeight="true" outlineLevel="0" collapsed="false">
      <c r="A89" s="16" t="n">
        <v>46624000</v>
      </c>
      <c r="B89" s="17" t="s">
        <v>297</v>
      </c>
      <c r="C89" s="28" t="n">
        <v>48960</v>
      </c>
      <c r="D89" s="14"/>
      <c r="E89" s="29" t="n">
        <v>166500</v>
      </c>
      <c r="G89" s="30" t="e">
        <f aca="false">+VLOOKUP(H89,#REF!,1,FALSE())</f>
        <v>#VALUE!</v>
      </c>
      <c r="H89" s="31" t="n">
        <v>44562000</v>
      </c>
      <c r="I89" s="30" t="s">
        <v>47</v>
      </c>
      <c r="K89" s="15" t="n">
        <v>16041712.26</v>
      </c>
      <c r="N89" s="15"/>
    </row>
    <row r="90" customFormat="false" ht="17.25" hidden="false" customHeight="true" outlineLevel="0" collapsed="false">
      <c r="A90" s="16" t="n">
        <v>46625000</v>
      </c>
      <c r="B90" s="17" t="s">
        <v>77</v>
      </c>
      <c r="C90" s="28" t="n">
        <v>223620</v>
      </c>
      <c r="D90" s="14"/>
      <c r="E90" s="29" t="n">
        <v>256500</v>
      </c>
      <c r="G90" s="30" t="e">
        <f aca="false">+VLOOKUP(H90,#REF!,1,FALSE())</f>
        <v>#VALUE!</v>
      </c>
      <c r="H90" s="31" t="n">
        <v>44563000</v>
      </c>
      <c r="I90" s="30" t="s">
        <v>48</v>
      </c>
      <c r="K90" s="15" t="n">
        <v>3757950</v>
      </c>
      <c r="N90" s="15"/>
    </row>
    <row r="91" customFormat="false" ht="17.25" hidden="false" customHeight="true" outlineLevel="0" collapsed="false">
      <c r="A91" s="16" t="n">
        <v>46626000</v>
      </c>
      <c r="B91" s="17" t="s">
        <v>298</v>
      </c>
      <c r="C91" s="28" t="n">
        <v>126480</v>
      </c>
      <c r="D91" s="14"/>
      <c r="E91" s="29" t="n">
        <v>9000</v>
      </c>
      <c r="G91" s="30" t="e">
        <f aca="false">+VLOOKUP(H91,#REF!,1,FALSE())</f>
        <v>#VALUE!</v>
      </c>
      <c r="H91" s="31" t="n">
        <v>44564000</v>
      </c>
      <c r="I91" s="30" t="s">
        <v>49</v>
      </c>
      <c r="K91" s="15" t="n">
        <v>9801246.98</v>
      </c>
      <c r="N91" s="15"/>
    </row>
    <row r="92" customFormat="false" ht="17.25" hidden="false" customHeight="true" outlineLevel="0" collapsed="false">
      <c r="A92" s="16" t="n">
        <v>46627000</v>
      </c>
      <c r="B92" s="17" t="s">
        <v>299</v>
      </c>
      <c r="C92" s="28" t="n">
        <v>4080</v>
      </c>
      <c r="D92" s="14"/>
      <c r="E92" s="29" t="n">
        <v>0</v>
      </c>
      <c r="G92" s="30" t="e">
        <f aca="false">+VLOOKUP(H92,#REF!,1,FALSE())</f>
        <v>#VALUE!</v>
      </c>
      <c r="H92" s="16" t="n">
        <v>44571000</v>
      </c>
      <c r="I92" s="17" t="s">
        <v>300</v>
      </c>
      <c r="K92" s="15" t="n">
        <v>-3757950</v>
      </c>
      <c r="L92" s="15" t="n">
        <v>-21086970.08</v>
      </c>
      <c r="M92" s="15" t="n">
        <v>-49847457.09</v>
      </c>
      <c r="N92" s="15"/>
    </row>
    <row r="93" customFormat="false" ht="17.25" hidden="false" customHeight="true" outlineLevel="0" collapsed="false">
      <c r="A93" s="16" t="n">
        <v>46628000</v>
      </c>
      <c r="B93" s="17" t="s">
        <v>301</v>
      </c>
      <c r="C93" s="28" t="n">
        <v>28560</v>
      </c>
      <c r="D93" s="14"/>
      <c r="E93" s="29" t="n">
        <v>0</v>
      </c>
      <c r="G93" s="30" t="e">
        <f aca="false">+VLOOKUP(H93,#REF!,1,FALSE())</f>
        <v>#VALUE!</v>
      </c>
      <c r="H93" s="31" t="n">
        <v>44572000</v>
      </c>
      <c r="I93" s="30" t="s">
        <v>302</v>
      </c>
      <c r="K93" s="15" t="n">
        <v>-6338500</v>
      </c>
      <c r="N93" s="15"/>
    </row>
    <row r="94" customFormat="false" ht="17.25" hidden="false" customHeight="true" outlineLevel="0" collapsed="false">
      <c r="A94" s="16" t="n">
        <v>46629000</v>
      </c>
      <c r="B94" s="17" t="s">
        <v>76</v>
      </c>
      <c r="C94" s="28" t="n">
        <v>32640</v>
      </c>
      <c r="D94" s="14"/>
      <c r="E94" s="29" t="n">
        <v>27000</v>
      </c>
      <c r="G94" s="30" t="e">
        <f aca="false">+VLOOKUP(H94,#REF!,1,FALSE())</f>
        <v>#VALUE!</v>
      </c>
      <c r="H94" s="16" t="n">
        <v>44581000</v>
      </c>
      <c r="I94" s="17" t="s">
        <v>286</v>
      </c>
      <c r="K94" s="15" t="n">
        <v>0</v>
      </c>
      <c r="L94" s="15" t="n">
        <v>1761134.13</v>
      </c>
      <c r="M94" s="15" t="n">
        <v>7740333.86</v>
      </c>
      <c r="N94" s="15"/>
    </row>
    <row r="95" customFormat="false" ht="17.25" hidden="false" customHeight="true" outlineLevel="0" collapsed="false">
      <c r="A95" s="16" t="n">
        <v>46630000</v>
      </c>
      <c r="B95" s="17" t="s">
        <v>75</v>
      </c>
      <c r="C95" s="28" t="n">
        <v>138720</v>
      </c>
      <c r="D95" s="14"/>
      <c r="E95" s="29" t="n">
        <v>63000</v>
      </c>
      <c r="G95" s="30" t="e">
        <f aca="false">+VLOOKUP(H95,#REF!,1,FALSE())</f>
        <v>#VALUE!</v>
      </c>
      <c r="H95" s="31" t="n">
        <v>44583000</v>
      </c>
      <c r="I95" s="30" t="s">
        <v>303</v>
      </c>
      <c r="K95" s="15" t="n">
        <v>1928228.13</v>
      </c>
      <c r="N95" s="15"/>
    </row>
    <row r="96" customFormat="false" ht="17.25" hidden="false" customHeight="true" outlineLevel="0" collapsed="false">
      <c r="A96" s="16" t="n">
        <v>46632000</v>
      </c>
      <c r="B96" s="17" t="s">
        <v>73</v>
      </c>
      <c r="C96" s="28" t="n">
        <v>20400</v>
      </c>
      <c r="D96" s="14"/>
      <c r="E96" s="29" t="n">
        <v>-268326302.88</v>
      </c>
      <c r="G96" s="30" t="e">
        <f aca="false">+VLOOKUP(H96,#REF!,1,FALSE())</f>
        <v>#VALUE!</v>
      </c>
      <c r="H96" s="32" t="n">
        <v>45500001</v>
      </c>
      <c r="I96" s="17" t="s">
        <v>287</v>
      </c>
      <c r="K96" s="15" t="n">
        <v>0</v>
      </c>
      <c r="L96" s="15" t="n">
        <v>-472728725.95</v>
      </c>
      <c r="M96" s="15" t="n">
        <v>-472728725.95</v>
      </c>
      <c r="N96" s="15"/>
    </row>
    <row r="97" customFormat="false" ht="17.25" hidden="false" customHeight="true" outlineLevel="0" collapsed="false">
      <c r="A97" s="16" t="n">
        <v>46634000</v>
      </c>
      <c r="B97" s="17" t="s">
        <v>85</v>
      </c>
      <c r="C97" s="28" t="n">
        <v>-87205765.4</v>
      </c>
      <c r="D97" s="14"/>
      <c r="E97" s="29" t="n">
        <v>144000</v>
      </c>
      <c r="G97" s="30" t="e">
        <f aca="false">+VLOOKUP(H97,#REF!,1,FALSE())</f>
        <v>#VALUE!</v>
      </c>
      <c r="H97" s="32" t="n">
        <v>45500002</v>
      </c>
      <c r="I97" s="17" t="s">
        <v>288</v>
      </c>
      <c r="K97" s="15" t="n">
        <v>0</v>
      </c>
      <c r="L97" s="15" t="n">
        <v>-13346443.07</v>
      </c>
      <c r="M97" s="15" t="n">
        <v>-13346443.07</v>
      </c>
      <c r="N97" s="15"/>
    </row>
    <row r="98" customFormat="false" ht="17.25" hidden="false" customHeight="true" outlineLevel="0" collapsed="false">
      <c r="A98" s="16" t="n">
        <v>46639000</v>
      </c>
      <c r="B98" s="17" t="s">
        <v>66</v>
      </c>
      <c r="C98" s="28" t="n">
        <v>144000</v>
      </c>
      <c r="D98" s="14"/>
      <c r="E98" s="29" t="n">
        <v>-2295000</v>
      </c>
      <c r="G98" s="30" t="e">
        <f aca="false">+VLOOKUP(H98,#REF!,1,FALSE())</f>
        <v>#VALUE!</v>
      </c>
      <c r="H98" s="31" t="n">
        <v>45511000</v>
      </c>
      <c r="I98" s="30" t="s">
        <v>304</v>
      </c>
      <c r="K98" s="15" t="n">
        <v>-422728725.95</v>
      </c>
      <c r="N98" s="15"/>
    </row>
    <row r="99" customFormat="false" ht="17.25" hidden="false" customHeight="true" outlineLevel="0" collapsed="false">
      <c r="A99" s="16" t="n">
        <v>46640000</v>
      </c>
      <c r="B99" s="17" t="s">
        <v>86</v>
      </c>
      <c r="C99" s="28" t="n">
        <v>20400</v>
      </c>
      <c r="D99" s="14"/>
      <c r="E99" s="29" t="n">
        <v>130121218.5</v>
      </c>
      <c r="G99" s="30" t="e">
        <f aca="false">+VLOOKUP(H99,#REF!,1,FALSE())</f>
        <v>#VALUE!</v>
      </c>
      <c r="H99" s="31" t="n">
        <v>45514000</v>
      </c>
      <c r="I99" s="30" t="s">
        <v>305</v>
      </c>
      <c r="K99" s="15" t="n">
        <v>-13346443.07</v>
      </c>
      <c r="N99" s="15"/>
    </row>
    <row r="100" customFormat="false" ht="17.25" hidden="false" customHeight="true" outlineLevel="0" collapsed="false">
      <c r="A100" s="16" t="n">
        <v>46642000</v>
      </c>
      <c r="B100" s="17" t="s">
        <v>106</v>
      </c>
      <c r="C100" s="28" t="n">
        <v>16320</v>
      </c>
      <c r="D100" s="14"/>
      <c r="E100" s="29"/>
      <c r="G100" s="30" t="e">
        <f aca="false">+VLOOKUP(H100,#REF!,1,FALSE())</f>
        <v>#VALUE!</v>
      </c>
      <c r="H100" s="16" t="n">
        <v>46200000</v>
      </c>
      <c r="I100" s="17" t="s">
        <v>289</v>
      </c>
      <c r="K100" s="15" t="n">
        <v>51183810.95</v>
      </c>
      <c r="L100" s="15" t="n">
        <v>51183810.95</v>
      </c>
      <c r="M100" s="15" t="n">
        <v>21850000</v>
      </c>
      <c r="N100" s="15"/>
    </row>
    <row r="101" customFormat="false" ht="17.25" hidden="false" customHeight="true" outlineLevel="0" collapsed="false">
      <c r="A101" s="16" t="n">
        <v>46643000</v>
      </c>
      <c r="B101" s="17" t="s">
        <v>107</v>
      </c>
      <c r="C101" s="28" t="n">
        <v>16320</v>
      </c>
      <c r="D101" s="14"/>
      <c r="E101" s="29" t="n">
        <v>81000</v>
      </c>
      <c r="G101" s="30" t="e">
        <f aca="false">+VLOOKUP(H101,#REF!,1,FALSE())</f>
        <v>#VALUE!</v>
      </c>
      <c r="H101" s="16" t="n">
        <v>46600000</v>
      </c>
      <c r="I101" s="17" t="s">
        <v>291</v>
      </c>
      <c r="K101" s="15" t="n">
        <v>15084422.79</v>
      </c>
      <c r="L101" s="15" t="n">
        <v>15602868.99</v>
      </c>
      <c r="M101" s="15" t="n">
        <v>78733409.31</v>
      </c>
      <c r="N101" s="15"/>
    </row>
    <row r="102" customFormat="false" ht="17.25" hidden="false" customHeight="true" outlineLevel="0" collapsed="false">
      <c r="A102" s="16" t="n">
        <v>46650000</v>
      </c>
      <c r="B102" s="17" t="s">
        <v>84</v>
      </c>
      <c r="C102" s="28" t="n">
        <v>-109624454.52</v>
      </c>
      <c r="D102" s="14"/>
      <c r="E102" s="29"/>
      <c r="G102" s="30" t="e">
        <f aca="false">+VLOOKUP(H102,#REF!,1,FALSE())</f>
        <v>#VALUE!</v>
      </c>
      <c r="H102" s="31" t="n">
        <v>46610000</v>
      </c>
      <c r="I102" s="30" t="s">
        <v>119</v>
      </c>
      <c r="K102" s="15" t="n">
        <v>-45345655.38</v>
      </c>
      <c r="N102" s="15"/>
    </row>
    <row r="103" customFormat="false" ht="17.25" hidden="false" customHeight="true" outlineLevel="0" collapsed="false">
      <c r="A103" s="16" t="n">
        <v>46660000</v>
      </c>
      <c r="B103" s="17" t="s">
        <v>306</v>
      </c>
      <c r="C103" s="28" t="n">
        <v>146280</v>
      </c>
      <c r="D103" s="14"/>
      <c r="E103" s="29" t="n">
        <v>625500</v>
      </c>
      <c r="G103" s="30" t="e">
        <f aca="false">+VLOOKUP(H103,#REF!,1,FALSE())</f>
        <v>#VALUE!</v>
      </c>
      <c r="H103" s="31" t="n">
        <v>46610000</v>
      </c>
      <c r="I103" s="30" t="s">
        <v>307</v>
      </c>
      <c r="K103" s="15" t="n">
        <v>-83043606</v>
      </c>
      <c r="N103" s="15"/>
    </row>
    <row r="104" customFormat="false" ht="17.25" hidden="false" customHeight="true" outlineLevel="0" collapsed="false">
      <c r="A104" s="16" t="n">
        <v>46670000</v>
      </c>
      <c r="B104" s="17" t="s">
        <v>83</v>
      </c>
      <c r="C104" s="28" t="n">
        <v>564242</v>
      </c>
      <c r="D104" s="14"/>
      <c r="E104" s="29" t="n">
        <v>58500</v>
      </c>
      <c r="G104" s="30" t="e">
        <f aca="false">+VLOOKUP(H104,#REF!,1,FALSE())</f>
        <v>#VALUE!</v>
      </c>
      <c r="H104" s="31" t="n">
        <v>46610000</v>
      </c>
      <c r="I104" s="30" t="s">
        <v>129</v>
      </c>
      <c r="K104" s="15" t="n">
        <v>-118400191.85</v>
      </c>
      <c r="N104" s="15"/>
    </row>
    <row r="105" customFormat="false" ht="17.25" hidden="false" customHeight="true" outlineLevel="0" collapsed="false">
      <c r="A105" s="16" t="n">
        <v>46711000</v>
      </c>
      <c r="B105" s="17" t="s">
        <v>98</v>
      </c>
      <c r="C105" s="28" t="n">
        <v>310000000</v>
      </c>
      <c r="D105" s="14"/>
      <c r="E105" s="29" t="n">
        <v>347519769.58</v>
      </c>
      <c r="G105" s="30" t="e">
        <f aca="false">+VLOOKUP(H105,#REF!,1,FALSE())</f>
        <v>#VALUE!</v>
      </c>
      <c r="H105" s="31" t="n">
        <v>46610000</v>
      </c>
      <c r="I105" s="30" t="s">
        <v>104</v>
      </c>
      <c r="K105" s="15" t="n">
        <v>-219055352.49</v>
      </c>
      <c r="N105" s="15"/>
    </row>
    <row r="106" customFormat="false" ht="17.25" hidden="false" customHeight="true" outlineLevel="0" collapsed="false">
      <c r="A106" s="16" t="n">
        <v>46730000</v>
      </c>
      <c r="B106" s="17" t="s">
        <v>97</v>
      </c>
      <c r="C106" s="28" t="n">
        <v>3486397177.98</v>
      </c>
      <c r="D106" s="14"/>
      <c r="E106" s="29" t="n">
        <v>0</v>
      </c>
      <c r="G106" s="30" t="e">
        <f aca="false">+VLOOKUP(H106,#REF!,1,FALSE())</f>
        <v>#VALUE!</v>
      </c>
      <c r="H106" s="31" t="n">
        <v>46610000</v>
      </c>
      <c r="I106" s="30" t="s">
        <v>308</v>
      </c>
      <c r="K106" s="15" t="n">
        <v>4080</v>
      </c>
      <c r="N106" s="15"/>
    </row>
    <row r="107" customFormat="false" ht="17.25" hidden="false" customHeight="true" outlineLevel="0" collapsed="false">
      <c r="A107" s="16" t="n">
        <v>46735000</v>
      </c>
      <c r="B107" s="17" t="s">
        <v>309</v>
      </c>
      <c r="C107" s="28" t="n">
        <v>250000000</v>
      </c>
      <c r="D107" s="14"/>
      <c r="E107" s="29" t="n">
        <v>20833332.33</v>
      </c>
      <c r="G107" s="30" t="e">
        <f aca="false">+VLOOKUP(H107,#REF!,1,FALSE())</f>
        <v>#VALUE!</v>
      </c>
      <c r="H107" s="31" t="n">
        <v>46610000</v>
      </c>
      <c r="I107" s="30" t="s">
        <v>310</v>
      </c>
      <c r="K107" s="15" t="n">
        <v>16320</v>
      </c>
      <c r="N107" s="15"/>
    </row>
    <row r="108" customFormat="false" ht="17.25" hidden="false" customHeight="true" outlineLevel="0" collapsed="false">
      <c r="A108" s="16" t="n">
        <v>46760000</v>
      </c>
      <c r="B108" s="17" t="s">
        <v>311</v>
      </c>
      <c r="C108" s="28" t="n">
        <v>572519769.58</v>
      </c>
      <c r="D108" s="14"/>
      <c r="E108" s="29"/>
      <c r="G108" s="30" t="e">
        <f aca="false">+VLOOKUP(H108,#REF!,1,FALSE())</f>
        <v>#VALUE!</v>
      </c>
      <c r="H108" s="31" t="n">
        <v>46610000</v>
      </c>
      <c r="I108" s="30" t="s">
        <v>312</v>
      </c>
      <c r="K108" s="15" t="n">
        <v>16320</v>
      </c>
      <c r="N108" s="15"/>
    </row>
    <row r="109" customFormat="false" ht="17.25" hidden="false" customHeight="true" outlineLevel="0" collapsed="false">
      <c r="A109" s="16" t="n">
        <v>48600000</v>
      </c>
      <c r="B109" s="17" t="s">
        <v>132</v>
      </c>
      <c r="C109" s="28" t="n">
        <v>1423518.42</v>
      </c>
      <c r="D109" s="14"/>
      <c r="E109" s="29" t="n">
        <v>-687295753.28</v>
      </c>
      <c r="G109" s="30" t="e">
        <f aca="false">+VLOOKUP(H109,#REF!,1,FALSE())</f>
        <v>#VALUE!</v>
      </c>
      <c r="H109" s="31" t="n">
        <v>46610000</v>
      </c>
      <c r="I109" s="30" t="s">
        <v>103</v>
      </c>
      <c r="K109" s="15" t="n">
        <v>20400</v>
      </c>
      <c r="N109" s="15"/>
    </row>
    <row r="110" customFormat="false" ht="17.25" hidden="false" customHeight="true" outlineLevel="0" collapsed="false">
      <c r="A110" s="16" t="n">
        <v>49100000</v>
      </c>
      <c r="B110" s="17" t="s">
        <v>313</v>
      </c>
      <c r="C110" s="28" t="n">
        <v>-817084178.31</v>
      </c>
      <c r="D110" s="14"/>
      <c r="E110" s="29" t="n">
        <v>13352500</v>
      </c>
      <c r="G110" s="30" t="e">
        <f aca="false">+VLOOKUP(H110,#REF!,1,FALSE())</f>
        <v>#VALUE!</v>
      </c>
      <c r="H110" s="31" t="n">
        <v>46610000</v>
      </c>
      <c r="I110" s="30" t="s">
        <v>128</v>
      </c>
      <c r="K110" s="15" t="n">
        <v>20400</v>
      </c>
      <c r="N110" s="15"/>
    </row>
    <row r="111" customFormat="false" ht="17.25" hidden="false" customHeight="true" outlineLevel="0" collapsed="false">
      <c r="A111" s="16" t="n">
        <v>51110000</v>
      </c>
      <c r="B111" s="17" t="s">
        <v>314</v>
      </c>
      <c r="C111" s="28" t="n">
        <v>274170200</v>
      </c>
      <c r="D111" s="14"/>
      <c r="E111" s="29"/>
      <c r="G111" s="30" t="e">
        <f aca="false">+VLOOKUP(H111,#REF!,1,FALSE())</f>
        <v>#VALUE!</v>
      </c>
      <c r="H111" s="31" t="n">
        <v>46610000</v>
      </c>
      <c r="I111" s="30" t="s">
        <v>315</v>
      </c>
      <c r="K111" s="15" t="n">
        <v>146280</v>
      </c>
      <c r="N111" s="15"/>
    </row>
    <row r="112" customFormat="false" ht="17.25" hidden="false" customHeight="true" outlineLevel="0" collapsed="false">
      <c r="A112" s="16" t="n">
        <v>51110000</v>
      </c>
      <c r="B112" s="17" t="s">
        <v>316</v>
      </c>
      <c r="C112" s="28" t="n">
        <v>6360000</v>
      </c>
      <c r="D112" s="14"/>
      <c r="E112" s="29" t="n">
        <v>0</v>
      </c>
      <c r="G112" s="30" t="e">
        <f aca="false">+VLOOKUP(H112,#REF!,1,FALSE())</f>
        <v>#VALUE!</v>
      </c>
      <c r="H112" s="31" t="n">
        <v>46610000</v>
      </c>
      <c r="I112" s="30" t="s">
        <v>317</v>
      </c>
      <c r="K112" s="15" t="n">
        <v>187680</v>
      </c>
      <c r="N112" s="15"/>
    </row>
    <row r="113" customFormat="false" ht="17.25" hidden="false" customHeight="true" outlineLevel="0" collapsed="false">
      <c r="A113" s="16" t="n">
        <v>51110000</v>
      </c>
      <c r="B113" s="17" t="s">
        <v>318</v>
      </c>
      <c r="C113" s="28" t="n">
        <v>-92563400</v>
      </c>
      <c r="D113" s="14"/>
      <c r="E113" s="29"/>
      <c r="G113" s="30" t="e">
        <f aca="false">+VLOOKUP(H113,#REF!,1,FALSE())</f>
        <v>#VALUE!</v>
      </c>
      <c r="H113" s="31" t="n">
        <v>46610000</v>
      </c>
      <c r="I113" s="30" t="s">
        <v>120</v>
      </c>
      <c r="K113" s="15" t="n">
        <v>223620</v>
      </c>
      <c r="N113" s="15"/>
    </row>
    <row r="114" customFormat="false" ht="17.25" hidden="false" customHeight="true" outlineLevel="0" collapsed="false">
      <c r="A114" s="16" t="n">
        <v>51201000</v>
      </c>
      <c r="B114" s="17" t="s">
        <v>319</v>
      </c>
      <c r="C114" s="28" t="n">
        <v>17260800</v>
      </c>
      <c r="D114" s="14"/>
      <c r="E114" s="29" t="n">
        <v>-425581307.5</v>
      </c>
      <c r="G114" s="30" t="e">
        <f aca="false">+VLOOKUP(H114,#REF!,1,FALSE())</f>
        <v>#VALUE!</v>
      </c>
      <c r="H114" s="31" t="n">
        <v>46610000</v>
      </c>
      <c r="I114" s="30" t="s">
        <v>320</v>
      </c>
      <c r="K114" s="15" t="n">
        <v>402000</v>
      </c>
      <c r="N114" s="15"/>
    </row>
    <row r="115" customFormat="false" ht="17.25" hidden="false" customHeight="true" outlineLevel="0" collapsed="false">
      <c r="A115" s="16" t="n">
        <v>51211000</v>
      </c>
      <c r="B115" s="17" t="s">
        <v>321</v>
      </c>
      <c r="C115" s="28" t="n">
        <v>1154888195.83</v>
      </c>
      <c r="D115" s="14"/>
      <c r="E115" s="29" t="n">
        <v>0</v>
      </c>
      <c r="G115" s="30" t="e">
        <f aca="false">+VLOOKUP(H115,#REF!,1,FALSE())</f>
        <v>#VALUE!</v>
      </c>
      <c r="H115" s="31" t="n">
        <v>46610000</v>
      </c>
      <c r="I115" s="30" t="s">
        <v>322</v>
      </c>
      <c r="K115" s="15" t="n">
        <v>509520</v>
      </c>
      <c r="N115" s="15"/>
    </row>
    <row r="116" customFormat="false" ht="17.25" hidden="false" customHeight="true" outlineLevel="0" collapsed="false">
      <c r="A116" s="16" t="n">
        <v>51221000</v>
      </c>
      <c r="B116" s="17" t="s">
        <v>323</v>
      </c>
      <c r="C116" s="28" t="n">
        <v>218620369.33</v>
      </c>
      <c r="D116" s="14"/>
      <c r="E116" s="29" t="n">
        <v>20905412.7200003</v>
      </c>
      <c r="G116" s="30" t="e">
        <f aca="false">+VLOOKUP(H116,#REF!,1,FALSE())</f>
        <v>#VALUE!</v>
      </c>
      <c r="H116" s="31" t="n">
        <v>46610000</v>
      </c>
      <c r="I116" s="30" t="s">
        <v>324</v>
      </c>
      <c r="K116" s="15" t="n">
        <v>550320</v>
      </c>
      <c r="N116" s="15"/>
    </row>
    <row r="117" customFormat="false" ht="17.25" hidden="false" customHeight="true" outlineLevel="0" collapsed="false">
      <c r="A117" s="16" t="n">
        <v>51231000</v>
      </c>
      <c r="B117" s="17" t="s">
        <v>325</v>
      </c>
      <c r="C117" s="28" t="n">
        <v>67652067.43</v>
      </c>
      <c r="D117" s="14"/>
      <c r="E117" s="29" t="n">
        <v>-28317449.6399994</v>
      </c>
      <c r="G117" s="30" t="e">
        <f aca="false">+VLOOKUP(H117,#REF!,1,FALSE())</f>
        <v>#VALUE!</v>
      </c>
      <c r="H117" s="31" t="n">
        <v>46610000</v>
      </c>
      <c r="I117" s="30" t="s">
        <v>326</v>
      </c>
      <c r="K117" s="15" t="n">
        <v>5000000</v>
      </c>
      <c r="N117" s="15"/>
    </row>
    <row r="118" customFormat="false" ht="17.25" hidden="false" customHeight="true" outlineLevel="0" collapsed="false">
      <c r="A118" s="16" t="n">
        <v>51241000</v>
      </c>
      <c r="B118" s="17" t="s">
        <v>133</v>
      </c>
      <c r="C118" s="28" t="n">
        <v>273050279.72</v>
      </c>
      <c r="D118" s="14"/>
      <c r="E118" s="29"/>
      <c r="G118" s="30" t="e">
        <f aca="false">+VLOOKUP(H118,#REF!,1,FALSE())</f>
        <v>#VALUE!</v>
      </c>
      <c r="H118" s="31" t="n">
        <v>46610000</v>
      </c>
      <c r="I118" s="30" t="s">
        <v>327</v>
      </c>
      <c r="K118" s="15" t="n">
        <v>26947265</v>
      </c>
      <c r="N118" s="15"/>
    </row>
    <row r="119" customFormat="false" ht="17.25" hidden="false" customHeight="true" outlineLevel="0" collapsed="false">
      <c r="A119" s="16" t="n">
        <v>53100000</v>
      </c>
      <c r="B119" s="17" t="s">
        <v>136</v>
      </c>
      <c r="C119" s="28" t="n">
        <v>5356498.02</v>
      </c>
      <c r="D119" s="14"/>
      <c r="E119" s="29"/>
      <c r="G119" s="30" t="e">
        <f aca="false">+VLOOKUP(H119,#REF!,1,FALSE())</f>
        <v>#VALUE!</v>
      </c>
      <c r="H119" s="16" t="n">
        <v>46615000</v>
      </c>
      <c r="I119" s="17" t="s">
        <v>292</v>
      </c>
      <c r="K119" s="15" t="n">
        <v>0</v>
      </c>
      <c r="L119" s="15" t="n">
        <v>16320</v>
      </c>
      <c r="M119" s="15" t="n">
        <v>58500</v>
      </c>
      <c r="N119" s="15"/>
    </row>
    <row r="120" customFormat="false" ht="17.25" hidden="false" customHeight="true" outlineLevel="0" collapsed="false">
      <c r="A120" s="16" t="n">
        <v>53100000</v>
      </c>
      <c r="B120" s="17" t="s">
        <v>328</v>
      </c>
      <c r="C120" s="28" t="n">
        <v>8481</v>
      </c>
      <c r="D120" s="14"/>
      <c r="E120" s="29"/>
      <c r="G120" s="30" t="e">
        <f aca="false">+VLOOKUP(H120,#REF!,1,FALSE())</f>
        <v>#VALUE!</v>
      </c>
      <c r="H120" s="16" t="n">
        <v>46617000</v>
      </c>
      <c r="I120" s="17" t="s">
        <v>293</v>
      </c>
      <c r="K120" s="15" t="n">
        <v>0</v>
      </c>
      <c r="L120" s="15" t="n">
        <v>27280265</v>
      </c>
      <c r="M120" s="15" t="n">
        <v>26913065</v>
      </c>
      <c r="N120" s="15"/>
    </row>
    <row r="121" customFormat="false" ht="17.25" hidden="false" customHeight="true" outlineLevel="0" collapsed="false">
      <c r="A121" s="16" t="n">
        <v>53100000</v>
      </c>
      <c r="B121" s="17" t="s">
        <v>329</v>
      </c>
      <c r="C121" s="28" t="n">
        <v>126875.95</v>
      </c>
      <c r="D121" s="14"/>
      <c r="E121" s="29" t="n">
        <v>0</v>
      </c>
      <c r="G121" s="30" t="e">
        <f aca="false">+VLOOKUP(H121,#REF!,1,FALSE())</f>
        <v>#VALUE!</v>
      </c>
      <c r="H121" s="31" t="n">
        <v>46620000</v>
      </c>
      <c r="I121" s="30" t="s">
        <v>330</v>
      </c>
      <c r="K121" s="15" t="n">
        <v>-22138543.55</v>
      </c>
      <c r="N121" s="15"/>
    </row>
    <row r="122" customFormat="false" ht="17.25" hidden="false" customHeight="true" outlineLevel="0" collapsed="false">
      <c r="A122" s="16" t="n">
        <v>60100000</v>
      </c>
      <c r="B122" s="17" t="s">
        <v>331</v>
      </c>
      <c r="C122" s="28" t="n">
        <v>293432148.7</v>
      </c>
      <c r="D122" s="14"/>
      <c r="E122" s="29"/>
      <c r="G122" s="30" t="e">
        <f aca="false">+VLOOKUP(H122,#REF!,1,FALSE())</f>
        <v>#VALUE!</v>
      </c>
      <c r="H122" s="16" t="n">
        <v>46621000</v>
      </c>
      <c r="I122" s="17" t="s">
        <v>81</v>
      </c>
      <c r="K122" s="15" t="n">
        <v>0</v>
      </c>
      <c r="L122" s="15" t="n">
        <v>187680</v>
      </c>
      <c r="M122" s="15" t="n">
        <v>211500</v>
      </c>
      <c r="N122" s="15" t="n">
        <v>21850000</v>
      </c>
    </row>
    <row r="123" customFormat="false" ht="17.25" hidden="false" customHeight="true" outlineLevel="0" collapsed="false">
      <c r="A123" s="16" t="n">
        <v>60100000</v>
      </c>
      <c r="B123" s="17" t="s">
        <v>332</v>
      </c>
      <c r="C123" s="28" t="n">
        <v>4783916782.58</v>
      </c>
      <c r="D123" s="14"/>
      <c r="E123" s="29" t="n">
        <v>0</v>
      </c>
      <c r="G123" s="30" t="e">
        <f aca="false">+VLOOKUP(H123,#REF!,1,FALSE())</f>
        <v>#VALUE!</v>
      </c>
      <c r="H123" s="16" t="n">
        <v>46622000</v>
      </c>
      <c r="I123" s="17" t="s">
        <v>80</v>
      </c>
      <c r="K123" s="15" t="n">
        <v>0</v>
      </c>
      <c r="L123" s="15" t="n">
        <v>509520</v>
      </c>
      <c r="M123" s="15" t="n">
        <v>432000</v>
      </c>
      <c r="N123" s="15" t="n">
        <v>78733409.31</v>
      </c>
    </row>
    <row r="124" customFormat="false" ht="17.25" hidden="false" customHeight="true" outlineLevel="0" collapsed="false">
      <c r="A124" s="16" t="n">
        <v>60100000</v>
      </c>
      <c r="B124" s="17" t="s">
        <v>333</v>
      </c>
      <c r="C124" s="28" t="n">
        <v>93381080</v>
      </c>
      <c r="D124" s="14"/>
      <c r="E124" s="29" t="n">
        <v>638818502.31</v>
      </c>
      <c r="G124" s="30" t="e">
        <f aca="false">+VLOOKUP(H124,#REF!,1,FALSE())</f>
        <v>#VALUE!</v>
      </c>
      <c r="H124" s="16" t="n">
        <v>46623000</v>
      </c>
      <c r="I124" s="17" t="s">
        <v>79</v>
      </c>
      <c r="K124" s="15" t="n">
        <v>0</v>
      </c>
      <c r="L124" s="15" t="n">
        <v>550320</v>
      </c>
      <c r="M124" s="15" t="n">
        <v>126000</v>
      </c>
      <c r="N124" s="15"/>
    </row>
    <row r="125" customFormat="false" ht="17.25" hidden="false" customHeight="true" outlineLevel="0" collapsed="false">
      <c r="A125" s="16" t="n">
        <v>60100000</v>
      </c>
      <c r="B125" s="17" t="s">
        <v>334</v>
      </c>
      <c r="C125" s="28" t="n">
        <v>771255132.65</v>
      </c>
      <c r="D125" s="14"/>
      <c r="E125" s="29" t="n">
        <v>327509043.72</v>
      </c>
      <c r="G125" s="30" t="e">
        <f aca="false">+VLOOKUP(H125,#REF!,1,FALSE())</f>
        <v>#VALUE!</v>
      </c>
      <c r="H125" s="16" t="n">
        <v>46624000</v>
      </c>
      <c r="I125" s="17" t="s">
        <v>297</v>
      </c>
      <c r="K125" s="15" t="n">
        <v>0</v>
      </c>
      <c r="L125" s="15" t="n">
        <v>48960</v>
      </c>
      <c r="M125" s="15" t="n">
        <v>63000</v>
      </c>
      <c r="N125" s="15" t="n">
        <v>636050</v>
      </c>
    </row>
    <row r="126" customFormat="false" ht="17.25" hidden="false" customHeight="true" outlineLevel="0" collapsed="false">
      <c r="A126" s="16" t="n">
        <v>60100000</v>
      </c>
      <c r="B126" s="17" t="s">
        <v>335</v>
      </c>
      <c r="C126" s="28" t="n">
        <v>120538442.76</v>
      </c>
      <c r="D126" s="14"/>
      <c r="E126" s="29" t="n">
        <v>0</v>
      </c>
      <c r="G126" s="30" t="e">
        <f aca="false">+VLOOKUP(H126,#REF!,1,FALSE())</f>
        <v>#VALUE!</v>
      </c>
      <c r="H126" s="16" t="n">
        <v>46625000</v>
      </c>
      <c r="I126" s="17" t="s">
        <v>77</v>
      </c>
      <c r="K126" s="15" t="n">
        <v>0</v>
      </c>
      <c r="L126" s="15" t="n">
        <v>223620</v>
      </c>
      <c r="M126" s="15" t="n">
        <v>166500</v>
      </c>
      <c r="N126" s="15" t="n">
        <v>63000</v>
      </c>
    </row>
    <row r="127" customFormat="false" ht="17.25" hidden="false" customHeight="true" outlineLevel="0" collapsed="false">
      <c r="A127" s="16" t="n">
        <v>60100000</v>
      </c>
      <c r="B127" s="17" t="s">
        <v>336</v>
      </c>
      <c r="C127" s="28"/>
      <c r="D127" s="14"/>
      <c r="E127" s="29" t="n">
        <v>191063586</v>
      </c>
      <c r="G127" s="30" t="e">
        <f aca="false">+VLOOKUP(H127,#REF!,1,FALSE())</f>
        <v>#VALUE!</v>
      </c>
      <c r="H127" s="16" t="n">
        <v>46626000</v>
      </c>
      <c r="I127" s="17" t="s">
        <v>298</v>
      </c>
      <c r="K127" s="15" t="n">
        <v>0</v>
      </c>
      <c r="L127" s="15" t="n">
        <v>126480</v>
      </c>
      <c r="M127" s="15" t="n">
        <v>256500</v>
      </c>
      <c r="N127" s="15" t="n">
        <v>130121218.5</v>
      </c>
    </row>
    <row r="128" customFormat="false" ht="17.25" hidden="false" customHeight="true" outlineLevel="0" collapsed="false">
      <c r="A128" s="16" t="n">
        <v>60100000</v>
      </c>
      <c r="B128" s="17" t="s">
        <v>337</v>
      </c>
      <c r="C128" s="28"/>
      <c r="D128" s="14"/>
      <c r="E128" s="29"/>
      <c r="G128" s="30" t="e">
        <f aca="false">+VLOOKUP(H128,#REF!,1,FALSE())</f>
        <v>#VALUE!</v>
      </c>
      <c r="H128" s="16" t="n">
        <v>46627000</v>
      </c>
      <c r="I128" s="17" t="s">
        <v>299</v>
      </c>
      <c r="K128" s="15" t="n">
        <v>0</v>
      </c>
      <c r="L128" s="15" t="n">
        <v>4080</v>
      </c>
      <c r="M128" s="15" t="n">
        <v>9000</v>
      </c>
      <c r="N128" s="15"/>
    </row>
    <row r="129" customFormat="false" ht="17.25" hidden="false" customHeight="true" outlineLevel="0" collapsed="false">
      <c r="A129" s="16" t="n">
        <v>60100000</v>
      </c>
      <c r="B129" s="17" t="s">
        <v>338</v>
      </c>
      <c r="C129" s="28" t="n">
        <v>13656945</v>
      </c>
      <c r="D129" s="14"/>
      <c r="E129" s="29" t="n">
        <v>1236208753.45</v>
      </c>
      <c r="G129" s="30" t="e">
        <f aca="false">+VLOOKUP(H129,#REF!,1,FALSE())</f>
        <v>#VALUE!</v>
      </c>
      <c r="H129" s="16" t="n">
        <v>46628000</v>
      </c>
      <c r="I129" s="17" t="s">
        <v>301</v>
      </c>
      <c r="K129" s="15" t="n">
        <v>0</v>
      </c>
      <c r="L129" s="15" t="n">
        <v>28560</v>
      </c>
      <c r="M129" s="15" t="n">
        <v>0</v>
      </c>
      <c r="N129" s="15"/>
    </row>
    <row r="130" customFormat="false" ht="17.25" hidden="false" customHeight="true" outlineLevel="0" collapsed="false">
      <c r="A130" s="16" t="n">
        <v>60100000</v>
      </c>
      <c r="B130" s="17" t="s">
        <v>339</v>
      </c>
      <c r="C130" s="28" t="n">
        <v>1186263460.69</v>
      </c>
      <c r="D130" s="14"/>
      <c r="E130" s="29" t="n">
        <v>65010.32</v>
      </c>
      <c r="G130" s="30" t="e">
        <f aca="false">+VLOOKUP(H130,#REF!,1,FALSE())</f>
        <v>#VALUE!</v>
      </c>
      <c r="H130" s="16" t="n">
        <v>46629000</v>
      </c>
      <c r="I130" s="17" t="s">
        <v>76</v>
      </c>
      <c r="K130" s="15" t="n">
        <v>0</v>
      </c>
      <c r="L130" s="15" t="n">
        <v>32640</v>
      </c>
      <c r="M130" s="15" t="n">
        <v>0</v>
      </c>
      <c r="N130" s="15" t="n">
        <v>81000</v>
      </c>
    </row>
    <row r="131" customFormat="false" ht="17.25" hidden="false" customHeight="true" outlineLevel="0" collapsed="false">
      <c r="A131" s="16" t="n">
        <v>60100000</v>
      </c>
      <c r="B131" s="17" t="s">
        <v>340</v>
      </c>
      <c r="C131" s="28" t="n">
        <v>25146675</v>
      </c>
      <c r="D131" s="14"/>
      <c r="E131" s="29" t="n">
        <v>169523574</v>
      </c>
      <c r="G131" s="30" t="e">
        <f aca="false">+VLOOKUP(H131,#REF!,1,FALSE())</f>
        <v>#VALUE!</v>
      </c>
      <c r="H131" s="16" t="n">
        <v>46630000</v>
      </c>
      <c r="I131" s="17" t="s">
        <v>75</v>
      </c>
      <c r="K131" s="15" t="n">
        <v>0</v>
      </c>
      <c r="L131" s="15" t="n">
        <v>138720</v>
      </c>
      <c r="M131" s="15" t="n">
        <v>636050</v>
      </c>
      <c r="N131" s="15"/>
    </row>
    <row r="132" customFormat="false" ht="17.25" hidden="false" customHeight="true" outlineLevel="0" collapsed="false">
      <c r="A132" s="16" t="n">
        <v>60200000</v>
      </c>
      <c r="B132" s="17" t="s">
        <v>341</v>
      </c>
      <c r="C132" s="28" t="n">
        <v>167153229.84</v>
      </c>
      <c r="D132" s="14"/>
      <c r="E132" s="29" t="n">
        <v>18269374.42</v>
      </c>
      <c r="G132" s="30" t="e">
        <f aca="false">+VLOOKUP(H132,#REF!,1,FALSE())</f>
        <v>#VALUE!</v>
      </c>
      <c r="H132" s="16" t="n">
        <v>46632000</v>
      </c>
      <c r="I132" s="17" t="s">
        <v>73</v>
      </c>
      <c r="K132" s="15" t="n">
        <v>0</v>
      </c>
      <c r="L132" s="15" t="n">
        <v>20400</v>
      </c>
      <c r="M132" s="15" t="n">
        <v>27000</v>
      </c>
      <c r="N132" s="15" t="n">
        <v>625500</v>
      </c>
    </row>
    <row r="133" customFormat="false" ht="17.25" hidden="false" customHeight="true" outlineLevel="0" collapsed="false">
      <c r="A133" s="16" t="n">
        <v>60200000</v>
      </c>
      <c r="B133" s="17" t="s">
        <v>342</v>
      </c>
      <c r="C133" s="28" t="n">
        <v>2918885.3</v>
      </c>
      <c r="D133" s="14"/>
      <c r="E133" s="29"/>
      <c r="G133" s="30" t="e">
        <f aca="false">+VLOOKUP(H133,#REF!,1,FALSE())</f>
        <v>#VALUE!</v>
      </c>
      <c r="H133" s="16" t="n">
        <v>46634000</v>
      </c>
      <c r="I133" s="17" t="s">
        <v>85</v>
      </c>
      <c r="K133" s="15" t="n">
        <v>0</v>
      </c>
      <c r="L133" s="15" t="n">
        <v>-87205765.4</v>
      </c>
      <c r="M133" s="15" t="n">
        <v>-268326302.88</v>
      </c>
      <c r="N133" s="15" t="n">
        <v>126000</v>
      </c>
    </row>
    <row r="134" customFormat="false" ht="17.25" hidden="false" customHeight="true" outlineLevel="0" collapsed="false">
      <c r="A134" s="16" t="n">
        <v>60200000</v>
      </c>
      <c r="B134" s="17" t="s">
        <v>343</v>
      </c>
      <c r="C134" s="28" t="n">
        <v>675945</v>
      </c>
      <c r="D134" s="14"/>
      <c r="E134" s="29"/>
      <c r="G134" s="30" t="e">
        <f aca="false">+VLOOKUP(H134,#REF!,1,FALSE())</f>
        <v>#VALUE!</v>
      </c>
      <c r="H134" s="16" t="n">
        <v>46639000</v>
      </c>
      <c r="I134" s="17" t="s">
        <v>66</v>
      </c>
      <c r="K134" s="15" t="n">
        <v>0</v>
      </c>
      <c r="L134" s="15" t="n">
        <v>144000</v>
      </c>
      <c r="M134" s="15" t="n">
        <v>144000</v>
      </c>
      <c r="N134" s="15" t="n">
        <v>58500</v>
      </c>
    </row>
    <row r="135" customFormat="false" ht="17.25" hidden="false" customHeight="true" outlineLevel="0" collapsed="false">
      <c r="A135" s="16" t="n">
        <v>60200000</v>
      </c>
      <c r="B135" s="17" t="s">
        <v>344</v>
      </c>
      <c r="C135" s="28" t="n">
        <v>419400</v>
      </c>
      <c r="D135" s="14"/>
      <c r="E135" s="29" t="n">
        <v>98621248.95</v>
      </c>
      <c r="G135" s="30" t="e">
        <f aca="false">+VLOOKUP(H135,#REF!,1,FALSE())</f>
        <v>#VALUE!</v>
      </c>
      <c r="H135" s="16" t="n">
        <v>46640000</v>
      </c>
      <c r="I135" s="17" t="s">
        <v>86</v>
      </c>
      <c r="K135" s="15" t="n">
        <v>0</v>
      </c>
      <c r="L135" s="15" t="n">
        <v>20400</v>
      </c>
      <c r="M135" s="15" t="n">
        <v>63000</v>
      </c>
      <c r="N135" s="15"/>
    </row>
    <row r="136" customFormat="false" ht="17.25" hidden="false" customHeight="true" outlineLevel="0" collapsed="false">
      <c r="A136" s="16" t="n">
        <v>60200000</v>
      </c>
      <c r="B136" s="17" t="s">
        <v>345</v>
      </c>
      <c r="C136" s="28" t="n">
        <v>15083670</v>
      </c>
      <c r="D136" s="14"/>
      <c r="E136" s="29" t="n">
        <v>60916445.4</v>
      </c>
      <c r="G136" s="30" t="e">
        <f aca="false">+VLOOKUP(H136,#REF!,1,FALSE())</f>
        <v>#VALUE!</v>
      </c>
      <c r="H136" s="16" t="n">
        <v>46642000</v>
      </c>
      <c r="I136" s="17" t="s">
        <v>62</v>
      </c>
      <c r="K136" s="15" t="n">
        <v>0</v>
      </c>
      <c r="L136" s="15" t="n">
        <v>16320</v>
      </c>
      <c r="M136" s="15" t="n">
        <v>0</v>
      </c>
      <c r="N136" s="15"/>
    </row>
    <row r="137" customFormat="false" ht="17.25" hidden="false" customHeight="true" outlineLevel="0" collapsed="false">
      <c r="A137" s="16" t="n">
        <v>60200000</v>
      </c>
      <c r="B137" s="17" t="s">
        <v>346</v>
      </c>
      <c r="C137" s="28" t="n">
        <v>392789.3</v>
      </c>
      <c r="D137" s="14"/>
      <c r="E137" s="29" t="n">
        <v>22824235.37</v>
      </c>
      <c r="G137" s="30" t="e">
        <f aca="false">+VLOOKUP(H137,#REF!,1,FALSE())</f>
        <v>#VALUE!</v>
      </c>
      <c r="H137" s="16" t="n">
        <v>46643000</v>
      </c>
      <c r="I137" s="17" t="s">
        <v>347</v>
      </c>
      <c r="K137" s="15" t="n">
        <v>0</v>
      </c>
      <c r="L137" s="15" t="n">
        <v>16320</v>
      </c>
      <c r="M137" s="15" t="n">
        <v>0</v>
      </c>
      <c r="N137" s="15"/>
    </row>
    <row r="138" customFormat="false" ht="17.25" hidden="false" customHeight="true" outlineLevel="0" collapsed="false">
      <c r="A138" s="16" t="n">
        <v>60200000</v>
      </c>
      <c r="B138" s="17" t="s">
        <v>348</v>
      </c>
      <c r="C138" s="28" t="n">
        <v>15355890.17</v>
      </c>
      <c r="D138" s="14"/>
      <c r="E138" s="29" t="n">
        <v>1217450</v>
      </c>
      <c r="G138" s="30" t="e">
        <f aca="false">+VLOOKUP(H138,#REF!,1,FALSE())</f>
        <v>#VALUE!</v>
      </c>
      <c r="H138" s="16" t="n">
        <v>46650000</v>
      </c>
      <c r="I138" s="17" t="s">
        <v>84</v>
      </c>
      <c r="K138" s="15" t="n">
        <v>0</v>
      </c>
      <c r="L138" s="15" t="n">
        <v>-109624454.52</v>
      </c>
      <c r="M138" s="15" t="n">
        <v>130121218.5</v>
      </c>
      <c r="N138" s="15"/>
    </row>
    <row r="139" customFormat="false" ht="17.25" hidden="false" customHeight="true" outlineLevel="0" collapsed="false">
      <c r="A139" s="16" t="n">
        <v>60200000</v>
      </c>
      <c r="B139" s="17" t="s">
        <v>349</v>
      </c>
      <c r="C139" s="28" t="n">
        <v>310500</v>
      </c>
      <c r="D139" s="14"/>
      <c r="E139" s="29" t="n">
        <v>18020844.08</v>
      </c>
      <c r="G139" s="30" t="e">
        <f aca="false">+VLOOKUP(H139,#REF!,1,FALSE())</f>
        <v>#VALUE!</v>
      </c>
      <c r="H139" s="16" t="n">
        <v>46660000</v>
      </c>
      <c r="I139" s="17" t="s">
        <v>306</v>
      </c>
      <c r="K139" s="15" t="n">
        <v>0</v>
      </c>
      <c r="L139" s="15" t="n">
        <v>146280</v>
      </c>
      <c r="M139" s="15" t="n">
        <v>81000</v>
      </c>
      <c r="N139" s="15"/>
    </row>
    <row r="140" customFormat="false" ht="17.25" hidden="false" customHeight="true" outlineLevel="0" collapsed="false">
      <c r="A140" s="16" t="n">
        <v>60200000</v>
      </c>
      <c r="B140" s="17" t="s">
        <v>350</v>
      </c>
      <c r="C140" s="28" t="n">
        <v>292000</v>
      </c>
      <c r="D140" s="14"/>
      <c r="E140" s="29"/>
      <c r="G140" s="30" t="e">
        <f aca="false">+VLOOKUP(H140,#REF!,1,FALSE())</f>
        <v>#VALUE!</v>
      </c>
      <c r="H140" s="16" t="n">
        <v>46670000</v>
      </c>
      <c r="I140" s="17" t="s">
        <v>83</v>
      </c>
      <c r="K140" s="15" t="n">
        <v>0</v>
      </c>
      <c r="L140" s="15" t="n">
        <v>564242</v>
      </c>
      <c r="M140" s="15" t="n">
        <v>625500</v>
      </c>
      <c r="N140" s="15"/>
    </row>
    <row r="141" customFormat="false" ht="17.25" hidden="false" customHeight="true" outlineLevel="0" collapsed="false">
      <c r="A141" s="16" t="n">
        <v>60301000</v>
      </c>
      <c r="B141" s="17" t="s">
        <v>351</v>
      </c>
      <c r="C141" s="28" t="n">
        <v>-335015494.84</v>
      </c>
      <c r="D141" s="14"/>
      <c r="E141" s="29"/>
      <c r="G141" s="30" t="e">
        <f aca="false">+VLOOKUP(H141,#REF!,1,FALSE())</f>
        <v>#VALUE!</v>
      </c>
      <c r="H141" s="16" t="n">
        <v>46680000</v>
      </c>
      <c r="I141" s="17" t="s">
        <v>68</v>
      </c>
      <c r="K141" s="15" t="n">
        <v>0</v>
      </c>
      <c r="L141" s="15" t="n">
        <v>0</v>
      </c>
      <c r="M141" s="15" t="n">
        <v>126000</v>
      </c>
    </row>
    <row r="142" customFormat="false" ht="17.25" hidden="false" customHeight="true" outlineLevel="0" collapsed="false">
      <c r="A142" s="16" t="n">
        <v>60305000</v>
      </c>
      <c r="B142" s="17" t="s">
        <v>352</v>
      </c>
      <c r="C142" s="28" t="n">
        <v>395174988.43</v>
      </c>
      <c r="D142" s="14"/>
      <c r="E142" s="29" t="n">
        <v>0</v>
      </c>
      <c r="G142" s="30" t="e">
        <f aca="false">+VLOOKUP(H142,#REF!,1,FALSE())</f>
        <v>#VALUE!</v>
      </c>
      <c r="H142" s="31" t="n">
        <v>46700000</v>
      </c>
      <c r="I142" s="30" t="s">
        <v>307</v>
      </c>
      <c r="K142" s="15" t="n">
        <v>295000000</v>
      </c>
      <c r="N142" s="15"/>
    </row>
    <row r="143" customFormat="false" ht="17.25" hidden="false" customHeight="true" outlineLevel="0" collapsed="false">
      <c r="A143" s="16" t="n">
        <v>60600000</v>
      </c>
      <c r="B143" s="17" t="s">
        <v>353</v>
      </c>
      <c r="C143" s="28" t="n">
        <v>8891515.78</v>
      </c>
      <c r="D143" s="14"/>
      <c r="E143" s="29"/>
      <c r="G143" s="30" t="e">
        <f aca="false">+VLOOKUP(H143,#REF!,1,FALSE())</f>
        <v>#VALUE!</v>
      </c>
      <c r="H143" s="31" t="n">
        <v>46700000</v>
      </c>
      <c r="I143" s="30" t="s">
        <v>119</v>
      </c>
      <c r="K143" s="15" t="n">
        <v>572519769.58</v>
      </c>
      <c r="N143" s="15"/>
    </row>
    <row r="144" customFormat="false" ht="17.25" hidden="false" customHeight="true" outlineLevel="0" collapsed="false">
      <c r="A144" s="16" t="n">
        <v>60600000</v>
      </c>
      <c r="B144" s="17" t="s">
        <v>354</v>
      </c>
      <c r="C144" s="28" t="n">
        <v>363394604.99</v>
      </c>
      <c r="D144" s="14"/>
      <c r="E144" s="29"/>
      <c r="G144" s="30" t="e">
        <f aca="false">+VLOOKUP(H144,#REF!,1,FALSE())</f>
        <v>#VALUE!</v>
      </c>
      <c r="H144" s="31" t="n">
        <v>46700000</v>
      </c>
      <c r="I144" s="30" t="s">
        <v>104</v>
      </c>
      <c r="K144" s="15" t="n">
        <v>711705100</v>
      </c>
      <c r="N144" s="15"/>
    </row>
    <row r="145" customFormat="false" ht="17.25" hidden="false" customHeight="true" outlineLevel="0" collapsed="false">
      <c r="A145" s="16" t="n">
        <v>60600000</v>
      </c>
      <c r="B145" s="17" t="s">
        <v>354</v>
      </c>
      <c r="C145" s="28" t="n">
        <v>52689557.19</v>
      </c>
      <c r="D145" s="14"/>
      <c r="E145" s="29"/>
      <c r="G145" s="30" t="e">
        <f aca="false">+VLOOKUP(H145,#REF!,1,FALSE())</f>
        <v>#VALUE!</v>
      </c>
      <c r="H145" s="31" t="n">
        <v>46700000</v>
      </c>
      <c r="I145" s="30" t="s">
        <v>355</v>
      </c>
      <c r="K145" s="15" t="n">
        <v>960000000</v>
      </c>
      <c r="N145" s="15"/>
    </row>
    <row r="146" customFormat="false" ht="17.25" hidden="false" customHeight="true" outlineLevel="0" collapsed="false">
      <c r="A146" s="16" t="n">
        <v>60600000</v>
      </c>
      <c r="B146" s="17" t="s">
        <v>356</v>
      </c>
      <c r="C146" s="28" t="n">
        <v>206619428.06</v>
      </c>
      <c r="D146" s="14"/>
      <c r="E146" s="29"/>
      <c r="G146" s="30" t="e">
        <f aca="false">+VLOOKUP(H146,#REF!,1,FALSE())</f>
        <v>#VALUE!</v>
      </c>
      <c r="H146" s="16" t="n">
        <v>46711000</v>
      </c>
      <c r="I146" s="17" t="s">
        <v>98</v>
      </c>
      <c r="K146" s="15" t="n">
        <v>0</v>
      </c>
      <c r="L146" s="15" t="n">
        <v>310000000</v>
      </c>
      <c r="M146" s="15" t="n">
        <v>0</v>
      </c>
      <c r="N146" s="15" t="n">
        <v>211500</v>
      </c>
    </row>
    <row r="147" customFormat="false" ht="17.25" hidden="false" customHeight="true" outlineLevel="0" collapsed="false">
      <c r="A147" s="16" t="n">
        <v>60600000</v>
      </c>
      <c r="B147" s="17" t="s">
        <v>357</v>
      </c>
      <c r="C147" s="28" t="n">
        <v>11631666.66</v>
      </c>
      <c r="D147" s="14"/>
      <c r="E147" s="29"/>
      <c r="G147" s="30" t="e">
        <f aca="false">+VLOOKUP(H147,#REF!,1,FALSE())</f>
        <v>#VALUE!</v>
      </c>
      <c r="H147" s="16" t="n">
        <v>46730000</v>
      </c>
      <c r="I147" s="17" t="s">
        <v>97</v>
      </c>
      <c r="K147" s="15" t="n">
        <v>0</v>
      </c>
      <c r="L147" s="15" t="n">
        <v>3486397177.98</v>
      </c>
      <c r="M147" s="15" t="n">
        <v>-2295000</v>
      </c>
      <c r="N147" s="15" t="n">
        <v>26913065</v>
      </c>
    </row>
    <row r="148" customFormat="false" ht="17.25" hidden="false" customHeight="true" outlineLevel="0" collapsed="false">
      <c r="A148" s="16" t="n">
        <v>60600000</v>
      </c>
      <c r="B148" s="17" t="s">
        <v>358</v>
      </c>
      <c r="C148" s="28" t="n">
        <v>29782083.32</v>
      </c>
      <c r="D148" s="14"/>
      <c r="E148" s="29"/>
      <c r="G148" s="30" t="e">
        <f aca="false">+VLOOKUP(H148,#REF!,1,FALSE())</f>
        <v>#VALUE!</v>
      </c>
      <c r="H148" s="16" t="n">
        <v>46735000</v>
      </c>
      <c r="I148" s="17" t="s">
        <v>359</v>
      </c>
      <c r="K148" s="15" t="n">
        <v>0</v>
      </c>
      <c r="L148" s="15" t="n">
        <v>250000000</v>
      </c>
      <c r="M148" s="15" t="n">
        <v>0</v>
      </c>
      <c r="N148" s="15" t="n">
        <v>126000</v>
      </c>
    </row>
    <row r="149" customFormat="false" ht="17.25" hidden="false" customHeight="true" outlineLevel="0" collapsed="false">
      <c r="A149" s="16" t="n">
        <v>60600000</v>
      </c>
      <c r="B149" s="17" t="s">
        <v>360</v>
      </c>
      <c r="C149" s="28" t="n">
        <v>47857460.14</v>
      </c>
      <c r="D149" s="14"/>
      <c r="E149" s="29"/>
      <c r="G149" s="30" t="e">
        <f aca="false">+VLOOKUP(H149,#REF!,1,FALSE())</f>
        <v>#VALUE!</v>
      </c>
      <c r="H149" s="16" t="n">
        <v>46760000</v>
      </c>
      <c r="I149" s="17" t="s">
        <v>311</v>
      </c>
      <c r="K149" s="15" t="n">
        <v>0</v>
      </c>
      <c r="L149" s="15" t="n">
        <v>572519769.58</v>
      </c>
      <c r="M149" s="15" t="n">
        <v>347519769.58</v>
      </c>
      <c r="N149" s="15" t="n">
        <v>432000</v>
      </c>
    </row>
    <row r="150" customFormat="false" ht="17.25" hidden="false" customHeight="true" outlineLevel="0" collapsed="false">
      <c r="A150" s="16" t="n">
        <v>60600000</v>
      </c>
      <c r="B150" s="17" t="s">
        <v>361</v>
      </c>
      <c r="C150" s="28" t="n">
        <v>157000099.53</v>
      </c>
      <c r="D150" s="14"/>
      <c r="E150" s="29"/>
      <c r="G150" s="30" t="e">
        <f aca="false">+VLOOKUP(H150,#REF!,1,FALSE())</f>
        <v>#VALUE!</v>
      </c>
      <c r="H150" s="31" t="n">
        <v>47100000</v>
      </c>
      <c r="I150" s="30" t="s">
        <v>362</v>
      </c>
      <c r="K150" s="15" t="n">
        <v>0.01</v>
      </c>
      <c r="N150" s="15"/>
    </row>
    <row r="151" customFormat="false" ht="17.25" hidden="false" customHeight="true" outlineLevel="0" collapsed="false">
      <c r="A151" s="16" t="n">
        <v>60600000</v>
      </c>
      <c r="B151" s="17" t="s">
        <v>141</v>
      </c>
      <c r="C151" s="28" t="n">
        <v>89606719.2</v>
      </c>
      <c r="D151" s="14"/>
      <c r="E151" s="29"/>
      <c r="G151" s="30" t="e">
        <f aca="false">+VLOOKUP(H151,#REF!,1,FALSE())</f>
        <v>#VALUE!</v>
      </c>
      <c r="H151" s="16" t="n">
        <v>48600000</v>
      </c>
      <c r="I151" s="17" t="s">
        <v>132</v>
      </c>
      <c r="K151" s="15" t="n">
        <v>2713013.61</v>
      </c>
      <c r="L151" s="15" t="n">
        <v>1423518.42</v>
      </c>
      <c r="M151" s="15" t="n">
        <v>20833332.33</v>
      </c>
      <c r="N151" s="15" t="n">
        <v>63000</v>
      </c>
    </row>
    <row r="152" customFormat="false" ht="17.25" hidden="false" customHeight="true" outlineLevel="0" collapsed="false">
      <c r="A152" s="16" t="n">
        <v>60600000</v>
      </c>
      <c r="B152" s="17" t="s">
        <v>363</v>
      </c>
      <c r="C152" s="28" t="n">
        <v>5063004.07</v>
      </c>
      <c r="D152" s="14"/>
      <c r="E152" s="29"/>
      <c r="G152" s="30" t="e">
        <f aca="false">+VLOOKUP(H152,#REF!,1,FALSE())</f>
        <v>#VALUE!</v>
      </c>
      <c r="H152" s="16" t="n">
        <v>49100000</v>
      </c>
      <c r="I152" s="17" t="s">
        <v>313</v>
      </c>
      <c r="K152" s="15" t="n">
        <v>-865849393.99</v>
      </c>
      <c r="L152" s="15" t="n">
        <v>-817084178.31</v>
      </c>
      <c r="M152" s="15" t="n">
        <v>-687295753.28</v>
      </c>
      <c r="N152" s="15" t="n">
        <v>166500</v>
      </c>
    </row>
    <row r="153" customFormat="false" ht="17.25" hidden="false" customHeight="true" outlineLevel="0" collapsed="false">
      <c r="A153" s="16" t="n">
        <v>60600000</v>
      </c>
      <c r="B153" s="17" t="s">
        <v>353</v>
      </c>
      <c r="C153" s="28" t="n">
        <v>22006049.43</v>
      </c>
      <c r="D153" s="14"/>
      <c r="E153" s="29"/>
      <c r="G153" s="30" t="e">
        <f aca="false">+VLOOKUP(H153,#REF!,1,FALSE())</f>
        <v>#VALUE!</v>
      </c>
      <c r="H153" s="16" t="n">
        <v>51110000</v>
      </c>
      <c r="I153" s="17" t="s">
        <v>364</v>
      </c>
      <c r="K153" s="15" t="n">
        <v>150730800</v>
      </c>
      <c r="L153" s="15" t="n">
        <v>187966800</v>
      </c>
      <c r="M153" s="15" t="n">
        <v>73154340</v>
      </c>
      <c r="N153" s="15" t="n">
        <v>256500</v>
      </c>
    </row>
    <row r="154" customFormat="false" ht="17.25" hidden="false" customHeight="true" outlineLevel="0" collapsed="false">
      <c r="A154" s="16" t="n">
        <v>60600000</v>
      </c>
      <c r="B154" s="17" t="s">
        <v>365</v>
      </c>
      <c r="C154" s="28" t="n">
        <v>3748910.51</v>
      </c>
      <c r="D154" s="14"/>
      <c r="E154" s="29"/>
      <c r="G154" s="30" t="e">
        <f aca="false">+VLOOKUP(H154,#REF!,1,FALSE())</f>
        <v>#VALUE!</v>
      </c>
      <c r="H154" s="31" t="n">
        <v>51122110</v>
      </c>
      <c r="I154" s="30" t="s">
        <v>366</v>
      </c>
      <c r="K154" s="15" t="n">
        <v>-6360000</v>
      </c>
      <c r="N154" s="15"/>
    </row>
    <row r="155" customFormat="false" ht="17.25" hidden="false" customHeight="true" outlineLevel="0" collapsed="false">
      <c r="A155" s="16" t="n">
        <v>60700000</v>
      </c>
      <c r="B155" s="17" t="s">
        <v>367</v>
      </c>
      <c r="C155" s="28"/>
      <c r="D155" s="14"/>
      <c r="E155" s="29" t="n">
        <v>218275727.09</v>
      </c>
      <c r="G155" s="30" t="e">
        <f aca="false">+VLOOKUP(H155,#REF!,1,FALSE())</f>
        <v>#VALUE!</v>
      </c>
      <c r="H155" s="31" t="n">
        <v>51122210</v>
      </c>
      <c r="I155" s="30" t="s">
        <v>316</v>
      </c>
      <c r="K155" s="15" t="n">
        <v>107850790.8</v>
      </c>
      <c r="N155" s="15"/>
    </row>
    <row r="156" customFormat="false" ht="17.25" hidden="false" customHeight="true" outlineLevel="0" collapsed="false">
      <c r="A156" s="16" t="n">
        <v>60800000</v>
      </c>
      <c r="B156" s="17" t="s">
        <v>368</v>
      </c>
      <c r="C156" s="28" t="n">
        <v>211550537.72</v>
      </c>
      <c r="D156" s="14"/>
      <c r="E156" s="29" t="n">
        <v>0</v>
      </c>
      <c r="G156" s="30" t="e">
        <f aca="false">+VLOOKUP(H156,#REF!,1,FALSE())</f>
        <v>#VALUE!</v>
      </c>
      <c r="H156" s="31" t="n">
        <v>51122410</v>
      </c>
      <c r="I156" s="30" t="s">
        <v>369</v>
      </c>
      <c r="K156" s="15" t="n">
        <v>6360000</v>
      </c>
      <c r="N156" s="15"/>
    </row>
    <row r="157" customFormat="false" ht="17.25" hidden="false" customHeight="true" outlineLevel="0" collapsed="false">
      <c r="A157" s="16" t="n">
        <v>60800000</v>
      </c>
      <c r="B157" s="17" t="s">
        <v>370</v>
      </c>
      <c r="C157" s="28" t="n">
        <v>214587</v>
      </c>
      <c r="D157" s="14"/>
      <c r="E157" s="29" t="n">
        <v>7941247</v>
      </c>
      <c r="G157" s="30" t="e">
        <f aca="false">+VLOOKUP(H157,#REF!,1,FALSE())</f>
        <v>#VALUE!</v>
      </c>
      <c r="H157" s="31" t="n">
        <v>51130000</v>
      </c>
      <c r="I157" s="30" t="s">
        <v>371</v>
      </c>
      <c r="K157" s="15" t="n">
        <v>180000000</v>
      </c>
      <c r="N157" s="15"/>
    </row>
    <row r="158" customFormat="false" ht="17.25" hidden="false" customHeight="true" outlineLevel="0" collapsed="false">
      <c r="A158" s="16" t="n">
        <v>60800000</v>
      </c>
      <c r="B158" s="17" t="s">
        <v>372</v>
      </c>
      <c r="C158" s="28" t="n">
        <v>3421242.25</v>
      </c>
      <c r="D158" s="14"/>
      <c r="E158" s="29" t="n">
        <v>26277271.67</v>
      </c>
      <c r="G158" s="30" t="e">
        <f aca="false">+VLOOKUP(H158,#REF!,1,FALSE())</f>
        <v>#VALUE!</v>
      </c>
      <c r="H158" s="31" t="n">
        <v>51140000</v>
      </c>
      <c r="I158" s="30" t="s">
        <v>373</v>
      </c>
      <c r="K158" s="15" t="n">
        <v>-61151150</v>
      </c>
      <c r="N158" s="15"/>
    </row>
    <row r="159" customFormat="false" ht="17.25" hidden="false" customHeight="true" outlineLevel="0" collapsed="false">
      <c r="A159" s="16" t="n">
        <v>60800000</v>
      </c>
      <c r="B159" s="17" t="s">
        <v>374</v>
      </c>
      <c r="C159" s="28" t="n">
        <v>53028894.03</v>
      </c>
      <c r="D159" s="14"/>
      <c r="E159" s="29" t="n">
        <v>3800199.24</v>
      </c>
      <c r="G159" s="30" t="e">
        <f aca="false">+VLOOKUP(H159,#REF!,1,FALSE())</f>
        <v>#VALUE!</v>
      </c>
      <c r="H159" s="31" t="n">
        <v>51150000</v>
      </c>
      <c r="I159" s="30" t="s">
        <v>375</v>
      </c>
      <c r="K159" s="15" t="n">
        <v>-2000</v>
      </c>
      <c r="N159" s="15"/>
    </row>
    <row r="160" customFormat="false" ht="17.25" hidden="false" customHeight="true" outlineLevel="0" collapsed="false">
      <c r="A160" s="16" t="n">
        <v>60800000</v>
      </c>
      <c r="B160" s="17" t="s">
        <v>376</v>
      </c>
      <c r="C160" s="28" t="n">
        <v>4520516.38</v>
      </c>
      <c r="D160" s="14"/>
      <c r="E160" s="29" t="n">
        <v>4430000</v>
      </c>
      <c r="G160" s="30" t="e">
        <f aca="false">+VLOOKUP(H160,#REF!,1,FALSE())</f>
        <v>#VALUE!</v>
      </c>
      <c r="H160" s="16" t="n">
        <v>51201000</v>
      </c>
      <c r="I160" s="17" t="s">
        <v>319</v>
      </c>
      <c r="K160" s="15" t="n">
        <v>122575129</v>
      </c>
      <c r="L160" s="15" t="n">
        <v>17260800</v>
      </c>
      <c r="M160" s="15" t="n">
        <v>0</v>
      </c>
      <c r="N160" s="15" t="n">
        <v>9000</v>
      </c>
    </row>
    <row r="161" customFormat="false" ht="17.25" hidden="false" customHeight="true" outlineLevel="0" collapsed="false">
      <c r="A161" s="16" t="n">
        <v>60800000</v>
      </c>
      <c r="B161" s="17" t="s">
        <v>377</v>
      </c>
      <c r="C161" s="28" t="n">
        <v>5944357</v>
      </c>
      <c r="D161" s="14"/>
      <c r="E161" s="29" t="n">
        <v>51190565</v>
      </c>
      <c r="G161" s="30" t="e">
        <f aca="false">+VLOOKUP(H161,#REF!,1,FALSE())</f>
        <v>#VALUE!</v>
      </c>
      <c r="H161" s="31" t="n">
        <v>51202000</v>
      </c>
      <c r="I161" s="30" t="s">
        <v>378</v>
      </c>
      <c r="K161" s="15" t="n">
        <v>391600</v>
      </c>
      <c r="N161" s="15"/>
    </row>
    <row r="162" customFormat="false" ht="17.25" hidden="false" customHeight="true" outlineLevel="0" collapsed="false">
      <c r="A162" s="16" t="n">
        <v>60800000</v>
      </c>
      <c r="B162" s="17" t="s">
        <v>379</v>
      </c>
      <c r="C162" s="28" t="n">
        <v>17450085</v>
      </c>
      <c r="D162" s="14"/>
      <c r="E162" s="29" t="n">
        <v>2816797.88</v>
      </c>
      <c r="G162" s="30" t="e">
        <f aca="false">+VLOOKUP(H162,#REF!,1,FALSE())</f>
        <v>#VALUE!</v>
      </c>
      <c r="H162" s="16" t="n">
        <v>51211000</v>
      </c>
      <c r="I162" s="17" t="s">
        <v>321</v>
      </c>
      <c r="K162" s="15" t="n">
        <v>-414856471.11</v>
      </c>
      <c r="L162" s="15" t="n">
        <v>1154888195.83</v>
      </c>
      <c r="M162" s="15" t="n">
        <v>-425581307.5</v>
      </c>
      <c r="N162" s="15" t="n">
        <v>27000</v>
      </c>
    </row>
    <row r="163" customFormat="false" ht="17.25" hidden="false" customHeight="true" outlineLevel="0" collapsed="false">
      <c r="A163" s="16" t="n">
        <v>60800000</v>
      </c>
      <c r="B163" s="17" t="s">
        <v>380</v>
      </c>
      <c r="C163" s="28" t="n">
        <v>2890768.85</v>
      </c>
      <c r="D163" s="14"/>
      <c r="E163" s="29" t="n">
        <v>12460968</v>
      </c>
      <c r="G163" s="30" t="e">
        <f aca="false">+VLOOKUP(H163,#REF!,1,FALSE())</f>
        <v>#VALUE!</v>
      </c>
      <c r="H163" s="16" t="n">
        <v>51221000</v>
      </c>
      <c r="I163" s="17" t="s">
        <v>323</v>
      </c>
      <c r="K163" s="15" t="n">
        <v>-362763034.05</v>
      </c>
      <c r="L163" s="15" t="n">
        <v>218620369.33</v>
      </c>
      <c r="M163" s="15" t="n">
        <v>0</v>
      </c>
      <c r="N163" s="15" t="n">
        <v>-268326302.88</v>
      </c>
    </row>
    <row r="164" customFormat="false" ht="17.25" hidden="false" customHeight="true" outlineLevel="0" collapsed="false">
      <c r="A164" s="16" t="n">
        <v>60800000</v>
      </c>
      <c r="B164" s="17" t="s">
        <v>381</v>
      </c>
      <c r="C164" s="28" t="n">
        <v>8202498</v>
      </c>
      <c r="D164" s="14"/>
      <c r="E164" s="29" t="n">
        <v>46528856.51</v>
      </c>
      <c r="G164" s="30" t="e">
        <f aca="false">+VLOOKUP(H164,#REF!,1,FALSE())</f>
        <v>#VALUE!</v>
      </c>
      <c r="H164" s="16" t="n">
        <v>51231000</v>
      </c>
      <c r="I164" s="17" t="s">
        <v>325</v>
      </c>
      <c r="K164" s="15" t="n">
        <v>-207498243.43</v>
      </c>
      <c r="L164" s="15" t="n">
        <v>67652067.43</v>
      </c>
      <c r="M164" s="15" t="n">
        <v>20905412.7200003</v>
      </c>
      <c r="N164" s="15" t="n">
        <v>144000</v>
      </c>
    </row>
    <row r="165" customFormat="false" ht="17.25" hidden="false" customHeight="true" outlineLevel="0" collapsed="false">
      <c r="A165" s="16" t="n">
        <v>60800000</v>
      </c>
      <c r="B165" s="17" t="s">
        <v>382</v>
      </c>
      <c r="C165" s="28" t="n">
        <v>35284838.95</v>
      </c>
      <c r="D165" s="14"/>
      <c r="E165" s="29"/>
      <c r="G165" s="30" t="e">
        <f aca="false">+VLOOKUP(H165,#REF!,1,FALSE())</f>
        <v>#VALUE!</v>
      </c>
      <c r="H165" s="16" t="n">
        <v>51241000</v>
      </c>
      <c r="I165" s="17" t="s">
        <v>133</v>
      </c>
      <c r="K165" s="15" t="n">
        <v>-156119678.44</v>
      </c>
      <c r="L165" s="15" t="n">
        <v>273050279.72</v>
      </c>
      <c r="M165" s="15" t="n">
        <v>-28317449.6399994</v>
      </c>
      <c r="N165" s="15"/>
    </row>
    <row r="166" customFormat="false" ht="17.25" hidden="false" customHeight="true" outlineLevel="0" collapsed="false">
      <c r="A166" s="16" t="n">
        <v>61100000</v>
      </c>
      <c r="B166" s="17" t="s">
        <v>147</v>
      </c>
      <c r="C166" s="28" t="n">
        <v>228995765.66</v>
      </c>
      <c r="D166" s="14"/>
      <c r="E166" s="29" t="n">
        <v>12061435.23</v>
      </c>
      <c r="G166" s="30" t="e">
        <f aca="false">+VLOOKUP(H166,#REF!,1,FALSE())</f>
        <v>#VALUE!</v>
      </c>
      <c r="H166" s="16" t="n">
        <v>51251000</v>
      </c>
      <c r="I166" s="17" t="s">
        <v>383</v>
      </c>
      <c r="K166" s="15" t="n">
        <v>0</v>
      </c>
      <c r="L166" s="15" t="n">
        <v>0</v>
      </c>
      <c r="M166" s="15" t="n">
        <v>4649179.57</v>
      </c>
      <c r="N166" s="15" t="n">
        <v>-2295000</v>
      </c>
    </row>
    <row r="167" customFormat="false" ht="17.25" hidden="false" customHeight="true" outlineLevel="0" collapsed="false">
      <c r="A167" s="16" t="n">
        <v>61300000</v>
      </c>
      <c r="B167" s="17" t="s">
        <v>384</v>
      </c>
      <c r="C167" s="28" t="n">
        <v>56319087.02</v>
      </c>
      <c r="D167" s="14"/>
      <c r="E167" s="29" t="n">
        <v>5937252.36</v>
      </c>
      <c r="G167" s="30" t="e">
        <f aca="false">+VLOOKUP(H167,#REF!,1,FALSE())</f>
        <v>#VALUE!</v>
      </c>
      <c r="H167" s="31" t="n">
        <v>51800000</v>
      </c>
      <c r="I167" s="30" t="s">
        <v>385</v>
      </c>
      <c r="K167" s="15" t="n">
        <v>-3613980.5</v>
      </c>
      <c r="N167" s="15"/>
    </row>
    <row r="168" customFormat="false" ht="17.25" hidden="false" customHeight="true" outlineLevel="0" collapsed="false">
      <c r="A168" s="16" t="n">
        <v>61300000</v>
      </c>
      <c r="B168" s="17" t="s">
        <v>384</v>
      </c>
      <c r="C168" s="28" t="n">
        <v>953640.2</v>
      </c>
      <c r="D168" s="14"/>
      <c r="E168" s="29"/>
      <c r="G168" s="30" t="e">
        <f aca="false">+VLOOKUP(H168,#REF!,1,FALSE())</f>
        <v>#VALUE!</v>
      </c>
      <c r="H168" s="31" t="n">
        <v>51920000</v>
      </c>
      <c r="I168" s="30" t="s">
        <v>386</v>
      </c>
      <c r="K168" s="15" t="n">
        <v>-350000000</v>
      </c>
      <c r="N168" s="15"/>
    </row>
    <row r="169" customFormat="false" ht="17.25" hidden="false" customHeight="true" outlineLevel="0" collapsed="false">
      <c r="A169" s="16" t="n">
        <v>61500000</v>
      </c>
      <c r="B169" s="17" t="s">
        <v>387</v>
      </c>
      <c r="C169" s="28" t="n">
        <v>29967626.56</v>
      </c>
      <c r="D169" s="14"/>
      <c r="E169" s="29" t="n">
        <v>69771477.23</v>
      </c>
      <c r="G169" s="30" t="e">
        <f aca="false">+VLOOKUP(H169,#REF!,1,FALSE())</f>
        <v>#VALUE!</v>
      </c>
      <c r="H169" s="16" t="n">
        <v>51940000</v>
      </c>
      <c r="I169" s="17" t="s">
        <v>388</v>
      </c>
      <c r="K169" s="15" t="n">
        <v>-450000000</v>
      </c>
      <c r="L169" s="15" t="n">
        <v>0</v>
      </c>
      <c r="M169" s="15" t="n">
        <v>-500000000</v>
      </c>
      <c r="N169" s="15" t="n">
        <v>347519769.58</v>
      </c>
    </row>
    <row r="170" customFormat="false" ht="17.25" hidden="false" customHeight="true" outlineLevel="0" collapsed="false">
      <c r="A170" s="16" t="n">
        <v>61500000</v>
      </c>
      <c r="B170" s="17" t="s">
        <v>152</v>
      </c>
      <c r="C170" s="28" t="n">
        <v>11162245.91</v>
      </c>
      <c r="D170" s="14"/>
      <c r="E170" s="29" t="n">
        <v>27144687.54</v>
      </c>
      <c r="G170" s="30" t="e">
        <f aca="false">+VLOOKUP(H170,#REF!,1,FALSE())</f>
        <v>#VALUE!</v>
      </c>
      <c r="H170" s="31" t="n">
        <v>51950000</v>
      </c>
      <c r="I170" s="30" t="s">
        <v>388</v>
      </c>
      <c r="K170" s="15" t="n">
        <v>-375000000</v>
      </c>
      <c r="N170" s="15"/>
    </row>
    <row r="171" customFormat="false" ht="17.25" hidden="false" customHeight="true" outlineLevel="0" collapsed="false">
      <c r="A171" s="16" t="n">
        <v>61500000</v>
      </c>
      <c r="B171" s="17" t="s">
        <v>389</v>
      </c>
      <c r="C171" s="28" t="n">
        <v>1439070</v>
      </c>
      <c r="D171" s="14"/>
      <c r="E171" s="29"/>
      <c r="G171" s="30" t="e">
        <f aca="false">+VLOOKUP(H171,#REF!,1,FALSE())</f>
        <v>#VALUE!</v>
      </c>
      <c r="H171" s="16" t="n">
        <v>51960000</v>
      </c>
      <c r="I171" s="17" t="s">
        <v>390</v>
      </c>
      <c r="K171" s="15" t="n">
        <v>0</v>
      </c>
      <c r="L171" s="15" t="n">
        <v>0</v>
      </c>
      <c r="M171" s="15" t="n">
        <v>-250000000</v>
      </c>
      <c r="N171" s="15"/>
    </row>
    <row r="172" customFormat="false" ht="17.25" hidden="false" customHeight="true" outlineLevel="0" collapsed="false">
      <c r="A172" s="16" t="n">
        <v>61500000</v>
      </c>
      <c r="B172" s="17" t="s">
        <v>391</v>
      </c>
      <c r="C172" s="28" t="n">
        <v>30621687.28</v>
      </c>
      <c r="D172" s="14"/>
      <c r="E172" s="29" t="n">
        <v>2407053.73</v>
      </c>
      <c r="G172" s="30" t="e">
        <f aca="false">+VLOOKUP(H172,#REF!,1,FALSE())</f>
        <v>#VALUE!</v>
      </c>
      <c r="H172" s="31" t="n">
        <v>51970000</v>
      </c>
      <c r="I172" s="30" t="s">
        <v>392</v>
      </c>
      <c r="K172" s="15" t="n">
        <v>-225000000</v>
      </c>
      <c r="N172" s="15"/>
    </row>
    <row r="173" customFormat="false" ht="17.25" hidden="false" customHeight="true" outlineLevel="0" collapsed="false">
      <c r="A173" s="16" t="n">
        <v>61500000</v>
      </c>
      <c r="B173" s="17" t="s">
        <v>155</v>
      </c>
      <c r="C173" s="28" t="n">
        <v>55623996.05</v>
      </c>
      <c r="D173" s="14"/>
      <c r="E173" s="29" t="n">
        <v>39799116.04</v>
      </c>
      <c r="G173" s="30" t="e">
        <f aca="false">+VLOOKUP(H173,#REF!,1,FALSE())</f>
        <v>#VALUE!</v>
      </c>
      <c r="H173" s="16" t="n">
        <v>53100000</v>
      </c>
      <c r="I173" s="17" t="s">
        <v>329</v>
      </c>
      <c r="K173" s="15" t="n">
        <v>0</v>
      </c>
      <c r="L173" s="15" t="n">
        <v>5491854.97</v>
      </c>
      <c r="M173" s="15" t="n">
        <v>21221305.8699999</v>
      </c>
      <c r="N173" s="15" t="n">
        <v>20833332.33</v>
      </c>
    </row>
    <row r="174" customFormat="false" ht="17.25" hidden="false" customHeight="true" outlineLevel="0" collapsed="false">
      <c r="A174" s="16" t="n">
        <v>61500000</v>
      </c>
      <c r="B174" s="17" t="s">
        <v>393</v>
      </c>
      <c r="C174" s="28" t="n">
        <v>55000</v>
      </c>
      <c r="D174" s="14"/>
      <c r="E174" s="29"/>
      <c r="G174" s="30" t="e">
        <f aca="false">+VLOOKUP(H174,#REF!,1,FALSE())</f>
        <v>#VALUE!</v>
      </c>
      <c r="H174" s="31" t="n">
        <v>53110000</v>
      </c>
      <c r="I174" s="30" t="s">
        <v>394</v>
      </c>
      <c r="K174" s="15" t="n">
        <v>3165495</v>
      </c>
      <c r="N174" s="15"/>
    </row>
    <row r="175" customFormat="false" ht="17.25" hidden="false" customHeight="true" outlineLevel="0" collapsed="false">
      <c r="A175" s="16" t="n">
        <v>61600000</v>
      </c>
      <c r="B175" s="17" t="s">
        <v>395</v>
      </c>
      <c r="C175" s="28" t="n">
        <v>91453.46</v>
      </c>
      <c r="D175" s="14"/>
      <c r="E175" s="29" t="n">
        <v>10136510</v>
      </c>
      <c r="G175" s="30" t="e">
        <f aca="false">+VLOOKUP(H175,#REF!,1,FALSE())</f>
        <v>#VALUE!</v>
      </c>
      <c r="H175" s="31" t="n">
        <v>53200000</v>
      </c>
      <c r="I175" s="30" t="s">
        <v>136</v>
      </c>
      <c r="K175" s="15" t="n">
        <v>876878</v>
      </c>
      <c r="N175" s="15"/>
    </row>
    <row r="176" customFormat="false" ht="17.25" hidden="false" customHeight="true" outlineLevel="0" collapsed="false">
      <c r="A176" s="16" t="n">
        <v>61600000</v>
      </c>
      <c r="B176" s="17" t="s">
        <v>396</v>
      </c>
      <c r="C176" s="28" t="n">
        <v>15716086</v>
      </c>
      <c r="D176" s="14"/>
      <c r="E176" s="29" t="n">
        <v>1617445.77</v>
      </c>
      <c r="G176" s="30" t="e">
        <f aca="false">+VLOOKUP(H176,#REF!,1,FALSE())</f>
        <v>#VALUE!</v>
      </c>
      <c r="H176" s="31" t="n">
        <v>53210000</v>
      </c>
      <c r="I176" s="30" t="s">
        <v>328</v>
      </c>
      <c r="K176" s="15" t="n">
        <v>8481</v>
      </c>
      <c r="N176" s="15"/>
    </row>
    <row r="177" customFormat="false" ht="17.25" hidden="false" customHeight="true" outlineLevel="0" collapsed="false">
      <c r="A177" s="16" t="n">
        <v>61800000</v>
      </c>
      <c r="B177" s="17" t="s">
        <v>159</v>
      </c>
      <c r="C177" s="28" t="n">
        <v>232952.63</v>
      </c>
      <c r="D177" s="14"/>
      <c r="E177" s="29"/>
      <c r="G177" s="30" t="e">
        <f aca="false">+VLOOKUP(H177,#REF!,1,FALSE())</f>
        <v>#VALUE!</v>
      </c>
      <c r="H177" s="31" t="n">
        <v>53300000</v>
      </c>
      <c r="I177" s="30" t="s">
        <v>329</v>
      </c>
      <c r="K177" s="15" t="n">
        <v>34770778.83</v>
      </c>
      <c r="N177" s="15"/>
    </row>
    <row r="178" customFormat="false" ht="17.25" hidden="false" customHeight="true" outlineLevel="0" collapsed="false">
      <c r="A178" s="16" t="n">
        <v>61900000</v>
      </c>
      <c r="B178" s="17" t="s">
        <v>397</v>
      </c>
      <c r="C178" s="28" t="n">
        <v>-32859.29</v>
      </c>
      <c r="D178" s="14"/>
      <c r="E178" s="29" t="n">
        <v>3765977.32</v>
      </c>
      <c r="G178" s="30" t="e">
        <f aca="false">+VLOOKUP(H178,#REF!,1,FALSE())</f>
        <v>#VALUE!</v>
      </c>
      <c r="H178" s="16" t="n">
        <v>60100000</v>
      </c>
      <c r="I178" s="17" t="s">
        <v>398</v>
      </c>
      <c r="K178" s="15" t="n">
        <v>0</v>
      </c>
      <c r="L178" s="15" t="n">
        <v>7287590667.38</v>
      </c>
      <c r="M178" s="15" t="n">
        <v>7180938540.8</v>
      </c>
      <c r="N178" s="15" t="n">
        <v>-687295753.28</v>
      </c>
    </row>
    <row r="179" customFormat="false" ht="17.25" hidden="false" customHeight="true" outlineLevel="0" collapsed="false">
      <c r="A179" s="16" t="n">
        <v>62100000</v>
      </c>
      <c r="B179" s="17" t="s">
        <v>399</v>
      </c>
      <c r="C179" s="28" t="n">
        <v>4500000</v>
      </c>
      <c r="D179" s="14"/>
      <c r="E179" s="29" t="n">
        <v>66921480.04</v>
      </c>
      <c r="G179" s="30" t="e">
        <f aca="false">+VLOOKUP(H179,#REF!,1,FALSE())</f>
        <v>#VALUE!</v>
      </c>
      <c r="H179" s="31" t="n">
        <v>60101000</v>
      </c>
      <c r="I179" s="30" t="s">
        <v>337</v>
      </c>
      <c r="K179" s="15" t="n">
        <v>402772653</v>
      </c>
      <c r="N179" s="15"/>
    </row>
    <row r="180" customFormat="false" ht="17.25" hidden="false" customHeight="true" outlineLevel="0" collapsed="false">
      <c r="A180" s="16" t="n">
        <v>62100000</v>
      </c>
      <c r="B180" s="17" t="s">
        <v>400</v>
      </c>
      <c r="C180" s="28" t="n">
        <v>19311544.58</v>
      </c>
      <c r="D180" s="14"/>
      <c r="E180" s="29" t="n">
        <v>4500000</v>
      </c>
      <c r="G180" s="30" t="e">
        <f aca="false">+VLOOKUP(H180,#REF!,1,FALSE())</f>
        <v>#VALUE!</v>
      </c>
      <c r="H180" s="31" t="n">
        <v>60101100</v>
      </c>
      <c r="I180" s="30" t="s">
        <v>332</v>
      </c>
      <c r="K180" s="15" t="n">
        <v>5890076554.75</v>
      </c>
      <c r="N180" s="15"/>
    </row>
    <row r="181" customFormat="false" ht="17.25" hidden="false" customHeight="true" outlineLevel="0" collapsed="false">
      <c r="A181" s="16" t="n">
        <v>62100000</v>
      </c>
      <c r="B181" s="17" t="s">
        <v>401</v>
      </c>
      <c r="C181" s="28" t="n">
        <v>29310600.04</v>
      </c>
      <c r="D181" s="14"/>
      <c r="E181" s="29" t="n">
        <v>4450950.88</v>
      </c>
      <c r="G181" s="30" t="e">
        <f aca="false">+VLOOKUP(H181,#REF!,1,FALSE())</f>
        <v>#VALUE!</v>
      </c>
      <c r="H181" s="31" t="n">
        <v>60102000</v>
      </c>
      <c r="I181" s="30" t="s">
        <v>402</v>
      </c>
      <c r="K181" s="15" t="n">
        <v>169131120</v>
      </c>
      <c r="N181" s="15"/>
    </row>
    <row r="182" customFormat="false" ht="17.25" hidden="false" customHeight="true" outlineLevel="0" collapsed="false">
      <c r="A182" s="16" t="n">
        <v>62200000</v>
      </c>
      <c r="B182" s="17" t="s">
        <v>403</v>
      </c>
      <c r="C182" s="28" t="n">
        <v>73961516.9</v>
      </c>
      <c r="D182" s="14"/>
      <c r="E182" s="29" t="n">
        <v>1900000</v>
      </c>
      <c r="G182" s="30" t="e">
        <f aca="false">+VLOOKUP(H182,#REF!,1,FALSE())</f>
        <v>#VALUE!</v>
      </c>
      <c r="H182" s="31" t="n">
        <v>60103000</v>
      </c>
      <c r="I182" s="30" t="s">
        <v>334</v>
      </c>
      <c r="K182" s="15" t="n">
        <v>930041782.32</v>
      </c>
      <c r="N182" s="15"/>
    </row>
    <row r="183" customFormat="false" ht="17.25" hidden="false" customHeight="true" outlineLevel="0" collapsed="false">
      <c r="A183" s="16" t="n">
        <v>62200000</v>
      </c>
      <c r="B183" s="17" t="s">
        <v>404</v>
      </c>
      <c r="C183" s="28" t="n">
        <v>70419118.95</v>
      </c>
      <c r="D183" s="14"/>
      <c r="E183" s="29" t="n">
        <v>45910000</v>
      </c>
      <c r="G183" s="30" t="e">
        <f aca="false">+VLOOKUP(H183,#REF!,1,FALSE())</f>
        <v>#VALUE!</v>
      </c>
      <c r="H183" s="31" t="n">
        <v>60104000</v>
      </c>
      <c r="I183" s="30" t="s">
        <v>335</v>
      </c>
      <c r="K183" s="15" t="n">
        <v>311356217.52</v>
      </c>
      <c r="N183" s="15"/>
    </row>
    <row r="184" customFormat="false" ht="17.25" hidden="false" customHeight="true" outlineLevel="0" collapsed="false">
      <c r="A184" s="16" t="n">
        <v>62200000</v>
      </c>
      <c r="B184" s="17" t="s">
        <v>163</v>
      </c>
      <c r="C184" s="28" t="n">
        <v>545000</v>
      </c>
      <c r="D184" s="14"/>
      <c r="E184" s="29" t="n">
        <v>44792667.63</v>
      </c>
      <c r="G184" s="30" t="e">
        <f aca="false">+VLOOKUP(H184,#REF!,1,FALSE())</f>
        <v>#VALUE!</v>
      </c>
      <c r="H184" s="31" t="n">
        <v>60110000</v>
      </c>
      <c r="I184" s="30" t="s">
        <v>338</v>
      </c>
      <c r="K184" s="15" t="n">
        <v>56613565</v>
      </c>
      <c r="N184" s="15"/>
    </row>
    <row r="185" customFormat="false" ht="17.25" hidden="false" customHeight="true" outlineLevel="0" collapsed="false">
      <c r="A185" s="16" t="n">
        <v>62200000</v>
      </c>
      <c r="B185" s="17" t="s">
        <v>405</v>
      </c>
      <c r="C185" s="28" t="n">
        <v>34166666.65</v>
      </c>
      <c r="D185" s="14"/>
      <c r="E185" s="29" t="n">
        <v>44465850.62</v>
      </c>
      <c r="G185" s="30" t="e">
        <f aca="false">+VLOOKUP(H185,#REF!,1,FALSE())</f>
        <v>#VALUE!</v>
      </c>
      <c r="H185" s="31" t="n">
        <v>60113000</v>
      </c>
      <c r="I185" s="30" t="s">
        <v>339</v>
      </c>
      <c r="K185" s="15" t="n">
        <v>1275382088.09</v>
      </c>
      <c r="N185" s="15"/>
    </row>
    <row r="186" customFormat="false" ht="17.25" hidden="false" customHeight="true" outlineLevel="0" collapsed="false">
      <c r="A186" s="16" t="n">
        <v>62200000</v>
      </c>
      <c r="B186" s="17" t="s">
        <v>164</v>
      </c>
      <c r="C186" s="28" t="n">
        <v>4999000</v>
      </c>
      <c r="D186" s="14"/>
      <c r="E186" s="29"/>
      <c r="G186" s="30" t="e">
        <f aca="false">+VLOOKUP(H186,#REF!,1,FALSE())</f>
        <v>#VALUE!</v>
      </c>
      <c r="H186" s="31" t="n">
        <v>60114000</v>
      </c>
      <c r="I186" s="30" t="s">
        <v>340</v>
      </c>
      <c r="K186" s="15" t="n">
        <v>14211500</v>
      </c>
      <c r="N186" s="15"/>
    </row>
    <row r="187" customFormat="false" ht="17.25" hidden="false" customHeight="true" outlineLevel="0" collapsed="false">
      <c r="A187" s="16" t="n">
        <v>62200000</v>
      </c>
      <c r="B187" s="17" t="s">
        <v>406</v>
      </c>
      <c r="C187" s="28" t="n">
        <v>215107997.05</v>
      </c>
      <c r="D187" s="14"/>
      <c r="E187" s="29" t="n">
        <v>12525651.89</v>
      </c>
      <c r="G187" s="30" t="e">
        <f aca="false">+VLOOKUP(H187,#REF!,1,FALSE())</f>
        <v>#VALUE!</v>
      </c>
      <c r="H187" s="16" t="n">
        <v>60200000</v>
      </c>
      <c r="I187" s="17" t="s">
        <v>407</v>
      </c>
      <c r="K187" s="15" t="n">
        <v>0</v>
      </c>
      <c r="L187" s="15" t="n">
        <v>202602309.61</v>
      </c>
      <c r="M187" s="15" t="n">
        <v>450094895.39</v>
      </c>
      <c r="N187" s="15" t="n">
        <v>13352500</v>
      </c>
    </row>
    <row r="188" customFormat="false" ht="17.25" hidden="false" customHeight="true" outlineLevel="0" collapsed="false">
      <c r="A188" s="16" t="n">
        <v>62300000</v>
      </c>
      <c r="B188" s="17" t="s">
        <v>167</v>
      </c>
      <c r="C188" s="28" t="n">
        <v>6169850</v>
      </c>
      <c r="D188" s="14"/>
      <c r="E188" s="29" t="n">
        <v>1988768</v>
      </c>
      <c r="G188" s="30" t="e">
        <f aca="false">+VLOOKUP(H188,#REF!,1,FALSE())</f>
        <v>#VALUE!</v>
      </c>
      <c r="H188" s="31" t="n">
        <v>60201000</v>
      </c>
      <c r="I188" s="30" t="s">
        <v>408</v>
      </c>
      <c r="K188" s="15" t="n">
        <v>215962757.75</v>
      </c>
      <c r="N188" s="15"/>
    </row>
    <row r="189" customFormat="false" ht="17.25" hidden="false" customHeight="true" outlineLevel="0" collapsed="false">
      <c r="A189" s="16" t="n">
        <v>62300000</v>
      </c>
      <c r="B189" s="17" t="s">
        <v>409</v>
      </c>
      <c r="C189" s="28" t="n">
        <v>425000</v>
      </c>
      <c r="D189" s="14"/>
      <c r="E189" s="29" t="n">
        <v>3986700</v>
      </c>
      <c r="G189" s="30" t="e">
        <f aca="false">+VLOOKUP(H189,#REF!,1,FALSE())</f>
        <v>#VALUE!</v>
      </c>
      <c r="H189" s="31" t="n">
        <v>60205000</v>
      </c>
      <c r="I189" s="30" t="s">
        <v>410</v>
      </c>
      <c r="K189" s="15" t="n">
        <v>18279665.4</v>
      </c>
      <c r="N189" s="15"/>
    </row>
    <row r="190" customFormat="false" ht="17.25" hidden="false" customHeight="true" outlineLevel="0" collapsed="false">
      <c r="A190" s="16" t="n">
        <v>62401000</v>
      </c>
      <c r="B190" s="17" t="s">
        <v>411</v>
      </c>
      <c r="C190" s="28" t="n">
        <v>1248815.53</v>
      </c>
      <c r="D190" s="14"/>
      <c r="E190" s="29" t="n">
        <v>45281836.85</v>
      </c>
      <c r="G190" s="30" t="e">
        <f aca="false">+VLOOKUP(H190,#REF!,1,FALSE())</f>
        <v>#VALUE!</v>
      </c>
      <c r="H190" s="31" t="n">
        <v>60205100</v>
      </c>
      <c r="I190" s="30" t="s">
        <v>343</v>
      </c>
      <c r="K190" s="15" t="n">
        <v>1488613.5</v>
      </c>
      <c r="N190" s="15"/>
    </row>
    <row r="191" customFormat="false" ht="17.25" hidden="false" customHeight="true" outlineLevel="0" collapsed="false">
      <c r="A191" s="16" t="n">
        <v>62401000</v>
      </c>
      <c r="B191" s="17" t="s">
        <v>412</v>
      </c>
      <c r="C191" s="28" t="n">
        <v>9837500</v>
      </c>
      <c r="D191" s="14"/>
      <c r="E191" s="29"/>
      <c r="G191" s="30" t="e">
        <f aca="false">+VLOOKUP(H191,#REF!,1,FALSE())</f>
        <v>#VALUE!</v>
      </c>
      <c r="H191" s="31" t="n">
        <v>60205300</v>
      </c>
      <c r="I191" s="30" t="s">
        <v>345</v>
      </c>
      <c r="K191" s="15" t="n">
        <v>148686638.86</v>
      </c>
      <c r="N191" s="15"/>
    </row>
    <row r="192" customFormat="false" ht="17.25" hidden="false" customHeight="true" outlineLevel="0" collapsed="false">
      <c r="A192" s="16" t="n">
        <v>62401000</v>
      </c>
      <c r="B192" s="17" t="s">
        <v>413</v>
      </c>
      <c r="C192" s="28" t="n">
        <v>4627460</v>
      </c>
      <c r="D192" s="14"/>
      <c r="E192" s="29"/>
      <c r="G192" s="30" t="e">
        <f aca="false">+VLOOKUP(H192,#REF!,1,FALSE())</f>
        <v>#VALUE!</v>
      </c>
      <c r="H192" s="31" t="n">
        <v>60206000</v>
      </c>
      <c r="I192" s="30" t="s">
        <v>346</v>
      </c>
      <c r="K192" s="15" t="n">
        <v>611250.85</v>
      </c>
      <c r="N192" s="15"/>
    </row>
    <row r="193" customFormat="false" ht="17.25" hidden="false" customHeight="true" outlineLevel="0" collapsed="false">
      <c r="A193" s="16" t="n">
        <v>62401000</v>
      </c>
      <c r="B193" s="17" t="s">
        <v>414</v>
      </c>
      <c r="C193" s="28" t="n">
        <v>400000</v>
      </c>
      <c r="D193" s="14"/>
      <c r="E193" s="29" t="n">
        <v>125185534.67</v>
      </c>
      <c r="G193" s="30" t="e">
        <f aca="false">+VLOOKUP(H193,#REF!,1,FALSE())</f>
        <v>#VALUE!</v>
      </c>
      <c r="H193" s="31" t="n">
        <v>60207000</v>
      </c>
      <c r="I193" s="30" t="s">
        <v>348</v>
      </c>
      <c r="K193" s="15" t="n">
        <v>21916524.02</v>
      </c>
      <c r="N193" s="15"/>
    </row>
    <row r="194" customFormat="false" ht="17.25" hidden="false" customHeight="true" outlineLevel="0" collapsed="false">
      <c r="A194" s="16" t="n">
        <v>62501000</v>
      </c>
      <c r="B194" s="17" t="s">
        <v>169</v>
      </c>
      <c r="C194" s="28" t="n">
        <v>39205527.9</v>
      </c>
      <c r="D194" s="14"/>
      <c r="E194" s="29" t="n">
        <v>4475540</v>
      </c>
      <c r="G194" s="30" t="e">
        <f aca="false">+VLOOKUP(H194,#REF!,1,FALSE())</f>
        <v>#VALUE!</v>
      </c>
      <c r="H194" s="31" t="n">
        <v>60208000</v>
      </c>
      <c r="I194" s="30" t="s">
        <v>349</v>
      </c>
      <c r="K194" s="15" t="n">
        <v>4617680.67</v>
      </c>
      <c r="N194" s="15"/>
    </row>
    <row r="195" customFormat="false" ht="17.25" hidden="false" customHeight="true" outlineLevel="0" collapsed="false">
      <c r="A195" s="16" t="n">
        <v>62501000</v>
      </c>
      <c r="B195" s="17" t="s">
        <v>172</v>
      </c>
      <c r="C195" s="28" t="n">
        <v>1325333.33</v>
      </c>
      <c r="D195" s="14"/>
      <c r="E195" s="29" t="n">
        <v>1074100</v>
      </c>
      <c r="G195" s="30" t="e">
        <f aca="false">+VLOOKUP(H195,#REF!,1,FALSE())</f>
        <v>#VALUE!</v>
      </c>
      <c r="H195" s="31" t="n">
        <v>60209000</v>
      </c>
      <c r="I195" s="30" t="s">
        <v>350</v>
      </c>
      <c r="K195" s="15" t="n">
        <v>181437622.68</v>
      </c>
      <c r="N195" s="15"/>
    </row>
    <row r="196" customFormat="false" ht="17.25" hidden="false" customHeight="true" outlineLevel="0" collapsed="false">
      <c r="A196" s="16" t="n">
        <v>62501000</v>
      </c>
      <c r="B196" s="17" t="s">
        <v>174</v>
      </c>
      <c r="C196" s="28" t="n">
        <v>951000</v>
      </c>
      <c r="D196" s="14"/>
      <c r="E196" s="29" t="n">
        <v>67898167.47</v>
      </c>
      <c r="G196" s="30" t="e">
        <f aca="false">+VLOOKUP(H196,#REF!,1,FALSE())</f>
        <v>#VALUE!</v>
      </c>
      <c r="H196" s="16" t="n">
        <v>60301000</v>
      </c>
      <c r="I196" s="17" t="s">
        <v>415</v>
      </c>
      <c r="K196" s="15" t="n">
        <v>0</v>
      </c>
      <c r="L196" s="15" t="n">
        <v>-335015494.84</v>
      </c>
      <c r="M196" s="15" t="n">
        <v>-163368685.01</v>
      </c>
      <c r="N196" s="15" t="n">
        <v>59801840</v>
      </c>
    </row>
    <row r="197" customFormat="false" ht="17.25" hidden="false" customHeight="true" outlineLevel="0" collapsed="false">
      <c r="A197" s="16" t="n">
        <v>62501000</v>
      </c>
      <c r="B197" s="17" t="s">
        <v>416</v>
      </c>
      <c r="C197" s="28" t="n">
        <v>49842510.82</v>
      </c>
      <c r="D197" s="14"/>
      <c r="E197" s="29"/>
      <c r="G197" s="30" t="e">
        <f aca="false">+VLOOKUP(H197,#REF!,1,FALSE())</f>
        <v>#VALUE!</v>
      </c>
      <c r="H197" s="16" t="n">
        <v>60305000</v>
      </c>
      <c r="I197" s="17" t="s">
        <v>417</v>
      </c>
      <c r="K197" s="15" t="n">
        <v>0</v>
      </c>
      <c r="L197" s="15" t="n">
        <v>395174988.43</v>
      </c>
      <c r="M197" s="15" t="n">
        <v>-569635255.8</v>
      </c>
      <c r="N197" s="15"/>
    </row>
    <row r="198" customFormat="false" ht="17.25" hidden="false" customHeight="true" outlineLevel="0" collapsed="false">
      <c r="A198" s="16" t="n">
        <v>62501000</v>
      </c>
      <c r="B198" s="17" t="s">
        <v>171</v>
      </c>
      <c r="C198" s="28" t="n">
        <v>332920</v>
      </c>
      <c r="D198" s="14"/>
      <c r="E198" s="29" t="n">
        <v>246639</v>
      </c>
      <c r="G198" s="30" t="e">
        <f aca="false">+VLOOKUP(H198,#REF!,1,FALSE())</f>
        <v>#VALUE!</v>
      </c>
      <c r="H198" s="31" t="n">
        <v>60310000</v>
      </c>
      <c r="I198" s="30" t="s">
        <v>351</v>
      </c>
      <c r="K198" s="15" t="n">
        <v>-169110034.13</v>
      </c>
      <c r="N198" s="15"/>
    </row>
    <row r="199" customFormat="false" ht="17.25" hidden="false" customHeight="true" outlineLevel="0" collapsed="false">
      <c r="A199" s="16" t="n">
        <v>62601000</v>
      </c>
      <c r="B199" s="17" t="s">
        <v>418</v>
      </c>
      <c r="C199" s="28" t="n">
        <v>294134.1</v>
      </c>
      <c r="D199" s="14"/>
      <c r="E199" s="29" t="n">
        <v>34890862.71</v>
      </c>
      <c r="G199" s="30" t="e">
        <f aca="false">+VLOOKUP(H199,#REF!,1,FALSE())</f>
        <v>#VALUE!</v>
      </c>
      <c r="H199" s="31" t="n">
        <v>60350000</v>
      </c>
      <c r="I199" s="30" t="s">
        <v>352</v>
      </c>
      <c r="K199" s="15" t="n">
        <v>-735447756.27</v>
      </c>
      <c r="N199" s="15"/>
    </row>
    <row r="200" customFormat="false" ht="17.25" hidden="false" customHeight="true" outlineLevel="0" collapsed="false">
      <c r="A200" s="16" t="n">
        <v>62601000</v>
      </c>
      <c r="B200" s="17" t="s">
        <v>176</v>
      </c>
      <c r="C200" s="28" t="n">
        <v>34676290.53</v>
      </c>
      <c r="D200" s="14"/>
      <c r="E200" s="29" t="n">
        <v>9187654</v>
      </c>
      <c r="G200" s="30" t="e">
        <f aca="false">+VLOOKUP(H200,#REF!,1,FALSE())</f>
        <v>#VALUE!</v>
      </c>
      <c r="H200" s="16" t="n">
        <v>60600000</v>
      </c>
      <c r="I200" s="17" t="s">
        <v>419</v>
      </c>
      <c r="K200" s="15" t="n">
        <v>0</v>
      </c>
      <c r="L200" s="15" t="n">
        <v>998291098.88</v>
      </c>
      <c r="M200" s="15" t="n">
        <v>785354914.55</v>
      </c>
      <c r="N200" s="15"/>
    </row>
    <row r="201" customFormat="false" ht="17.25" hidden="false" customHeight="true" outlineLevel="0" collapsed="false">
      <c r="A201" s="16" t="n">
        <v>62601000</v>
      </c>
      <c r="B201" s="17" t="s">
        <v>177</v>
      </c>
      <c r="C201" s="28" t="n">
        <v>1915835.63</v>
      </c>
      <c r="D201" s="14"/>
      <c r="E201" s="29" t="n">
        <v>1415092.68</v>
      </c>
      <c r="G201" s="30" t="e">
        <f aca="false">+VLOOKUP(H201,#REF!,1,FALSE())</f>
        <v>#VALUE!</v>
      </c>
      <c r="H201" s="31" t="n">
        <v>60606000</v>
      </c>
      <c r="I201" s="30" t="s">
        <v>361</v>
      </c>
      <c r="K201" s="15" t="n">
        <v>18699346.15</v>
      </c>
      <c r="N201" s="15"/>
    </row>
    <row r="202" customFormat="false" ht="17.25" hidden="false" customHeight="true" outlineLevel="0" collapsed="false">
      <c r="A202" s="16" t="n">
        <v>62601000</v>
      </c>
      <c r="B202" s="17" t="s">
        <v>178</v>
      </c>
      <c r="C202" s="28" t="n">
        <v>3660009.39</v>
      </c>
      <c r="D202" s="14"/>
      <c r="E202" s="29" t="n">
        <v>0</v>
      </c>
      <c r="G202" s="30" t="e">
        <f aca="false">+VLOOKUP(H202,#REF!,1,FALSE())</f>
        <v>#VALUE!</v>
      </c>
      <c r="H202" s="31" t="n">
        <v>60608000</v>
      </c>
      <c r="I202" s="30" t="s">
        <v>144</v>
      </c>
      <c r="K202" s="15" t="n">
        <v>10670224</v>
      </c>
      <c r="N202" s="15"/>
    </row>
    <row r="203" customFormat="false" ht="17.25" hidden="false" customHeight="true" outlineLevel="0" collapsed="false">
      <c r="A203" s="16" t="n">
        <v>62601000</v>
      </c>
      <c r="B203" s="17" t="s">
        <v>179</v>
      </c>
      <c r="C203" s="28" t="n">
        <v>4467500</v>
      </c>
      <c r="D203" s="14"/>
      <c r="E203" s="29"/>
      <c r="G203" s="30" t="e">
        <f aca="false">+VLOOKUP(H203,#REF!,1,FALSE())</f>
        <v>#VALUE!</v>
      </c>
      <c r="H203" s="31" t="n">
        <v>60610000</v>
      </c>
      <c r="I203" s="30" t="s">
        <v>420</v>
      </c>
      <c r="K203" s="15" t="n">
        <v>401665217.88</v>
      </c>
      <c r="N203" s="15"/>
    </row>
    <row r="204" customFormat="false" ht="17.25" hidden="false" customHeight="true" outlineLevel="0" collapsed="false">
      <c r="A204" s="16" t="n">
        <v>62601000</v>
      </c>
      <c r="B204" s="17" t="s">
        <v>180</v>
      </c>
      <c r="C204" s="28" t="n">
        <v>558000</v>
      </c>
      <c r="D204" s="14"/>
      <c r="E204" s="29" t="n">
        <v>44000</v>
      </c>
      <c r="G204" s="30" t="e">
        <f aca="false">+VLOOKUP(H204,#REF!,1,FALSE())</f>
        <v>#VALUE!</v>
      </c>
      <c r="H204" s="31" t="n">
        <v>60611000</v>
      </c>
      <c r="I204" s="30" t="s">
        <v>420</v>
      </c>
      <c r="K204" s="15" t="n">
        <v>24964253.09</v>
      </c>
      <c r="N204" s="15"/>
    </row>
    <row r="205" customFormat="false" ht="17.25" hidden="false" customHeight="true" outlineLevel="0" collapsed="false">
      <c r="A205" s="16" t="n">
        <v>62701000</v>
      </c>
      <c r="B205" s="17" t="s">
        <v>181</v>
      </c>
      <c r="C205" s="28" t="n">
        <v>50528</v>
      </c>
      <c r="D205" s="14"/>
      <c r="E205" s="29" t="n">
        <v>336203.61</v>
      </c>
      <c r="G205" s="30" t="e">
        <f aca="false">+VLOOKUP(H205,#REF!,1,FALSE())</f>
        <v>#VALUE!</v>
      </c>
      <c r="H205" s="31" t="n">
        <v>60620000</v>
      </c>
      <c r="I205" s="30" t="s">
        <v>356</v>
      </c>
      <c r="K205" s="15" t="n">
        <v>234452405.45</v>
      </c>
      <c r="N205" s="15"/>
    </row>
    <row r="206" customFormat="false" ht="17.25" hidden="false" customHeight="true" outlineLevel="0" collapsed="false">
      <c r="A206" s="16" t="n">
        <v>62701000</v>
      </c>
      <c r="B206" s="17" t="s">
        <v>421</v>
      </c>
      <c r="C206" s="28" t="n">
        <v>718408.41</v>
      </c>
      <c r="D206" s="14"/>
      <c r="E206" s="29"/>
      <c r="G206" s="30" t="e">
        <f aca="false">+VLOOKUP(H206,#REF!,1,FALSE())</f>
        <v>#VALUE!</v>
      </c>
      <c r="H206" s="31" t="n">
        <v>60621000</v>
      </c>
      <c r="I206" s="30" t="s">
        <v>357</v>
      </c>
      <c r="K206" s="15" t="n">
        <v>23181666.68</v>
      </c>
      <c r="N206" s="15"/>
    </row>
    <row r="207" customFormat="false" ht="17.25" hidden="false" customHeight="true" outlineLevel="0" collapsed="false">
      <c r="A207" s="16" t="n">
        <v>62701000</v>
      </c>
      <c r="B207" s="17" t="s">
        <v>422</v>
      </c>
      <c r="C207" s="28" t="n">
        <v>14973821.83</v>
      </c>
      <c r="D207" s="14"/>
      <c r="E207" s="29"/>
      <c r="G207" s="30" t="e">
        <f aca="false">+VLOOKUP(H207,#REF!,1,FALSE())</f>
        <v>#VALUE!</v>
      </c>
      <c r="H207" s="31" t="n">
        <v>60640000</v>
      </c>
      <c r="I207" s="30" t="s">
        <v>360</v>
      </c>
      <c r="K207" s="15" t="n">
        <v>126725145.95</v>
      </c>
      <c r="N207" s="15"/>
    </row>
    <row r="208" customFormat="false" ht="17.25" hidden="false" customHeight="true" outlineLevel="0" collapsed="false">
      <c r="A208" s="16" t="n">
        <v>62701000</v>
      </c>
      <c r="B208" s="17" t="s">
        <v>423</v>
      </c>
      <c r="C208" s="28" t="n">
        <v>5232609.1</v>
      </c>
      <c r="D208" s="14"/>
      <c r="E208" s="29" t="n">
        <v>1249697.99</v>
      </c>
      <c r="G208" s="30" t="e">
        <f aca="false">+VLOOKUP(H208,#REF!,1,FALSE())</f>
        <v>#VALUE!</v>
      </c>
      <c r="H208" s="31" t="n">
        <v>60641000</v>
      </c>
      <c r="I208" s="30" t="s">
        <v>424</v>
      </c>
      <c r="K208" s="15" t="n">
        <v>203086864.33</v>
      </c>
      <c r="N208" s="15"/>
    </row>
    <row r="209" customFormat="false" ht="17.25" hidden="false" customHeight="true" outlineLevel="0" collapsed="false">
      <c r="A209" s="16" t="n">
        <v>62701000</v>
      </c>
      <c r="B209" s="17" t="s">
        <v>425</v>
      </c>
      <c r="C209" s="28" t="n">
        <v>154871.27</v>
      </c>
      <c r="D209" s="14"/>
      <c r="E209" s="29" t="n">
        <v>12810102.45</v>
      </c>
      <c r="G209" s="30" t="e">
        <f aca="false">+VLOOKUP(H209,#REF!,1,FALSE())</f>
        <v>#VALUE!</v>
      </c>
      <c r="H209" s="31" t="n">
        <v>60650000</v>
      </c>
      <c r="I209" s="30" t="s">
        <v>141</v>
      </c>
      <c r="K209" s="15" t="n">
        <v>87898473.63</v>
      </c>
      <c r="N209" s="15"/>
    </row>
    <row r="210" customFormat="false" ht="17.25" hidden="false" customHeight="true" outlineLevel="0" collapsed="false">
      <c r="A210" s="16" t="n">
        <v>62701000</v>
      </c>
      <c r="B210" s="17" t="s">
        <v>183</v>
      </c>
      <c r="C210" s="28" t="n">
        <v>7474477.4</v>
      </c>
      <c r="D210" s="14"/>
      <c r="E210" s="29" t="n">
        <v>3594521.47</v>
      </c>
      <c r="G210" s="30" t="e">
        <f aca="false">+VLOOKUP(H210,#REF!,1,FALSE())</f>
        <v>#VALUE!</v>
      </c>
      <c r="H210" s="31" t="n">
        <v>60670000</v>
      </c>
      <c r="I210" s="30" t="s">
        <v>363</v>
      </c>
      <c r="K210" s="15" t="n">
        <v>8425592.05</v>
      </c>
      <c r="N210" s="15"/>
    </row>
    <row r="211" customFormat="false" ht="17.25" hidden="false" customHeight="true" outlineLevel="0" collapsed="false">
      <c r="A211" s="16" t="n">
        <v>62701000</v>
      </c>
      <c r="B211" s="17" t="s">
        <v>426</v>
      </c>
      <c r="C211" s="28" t="n">
        <v>847000</v>
      </c>
      <c r="D211" s="14"/>
      <c r="E211" s="29" t="n">
        <v>72000</v>
      </c>
      <c r="G211" s="30" t="e">
        <f aca="false">+VLOOKUP(H211,#REF!,1,FALSE())</f>
        <v>#VALUE!</v>
      </c>
      <c r="H211" s="31" t="n">
        <v>60680000</v>
      </c>
      <c r="I211" s="30" t="s">
        <v>353</v>
      </c>
      <c r="K211" s="15" t="n">
        <v>20025843.79</v>
      </c>
      <c r="N211" s="15"/>
    </row>
    <row r="212" customFormat="false" ht="17.25" hidden="false" customHeight="true" outlineLevel="0" collapsed="false">
      <c r="A212" s="16" t="n">
        <v>62701000</v>
      </c>
      <c r="B212" s="17" t="s">
        <v>427</v>
      </c>
      <c r="C212" s="28" t="n">
        <v>66000</v>
      </c>
      <c r="D212" s="14"/>
      <c r="E212" s="29"/>
      <c r="G212" s="30" t="e">
        <f aca="false">+VLOOKUP(H212,#REF!,1,FALSE())</f>
        <v>#VALUE!</v>
      </c>
      <c r="H212" s="31" t="n">
        <v>60690000</v>
      </c>
      <c r="I212" s="30" t="s">
        <v>365</v>
      </c>
      <c r="K212" s="15" t="n">
        <v>89400943</v>
      </c>
      <c r="N212" s="15"/>
    </row>
    <row r="213" customFormat="false" ht="17.25" hidden="false" customHeight="true" outlineLevel="0" collapsed="false">
      <c r="A213" s="16" t="n">
        <v>62701000</v>
      </c>
      <c r="B213" s="17" t="s">
        <v>428</v>
      </c>
      <c r="C213" s="28" t="n">
        <v>1087542.23</v>
      </c>
      <c r="D213" s="14"/>
      <c r="E213" s="29" t="n">
        <v>617496.67</v>
      </c>
      <c r="G213" s="30" t="e">
        <f aca="false">+VLOOKUP(H213,#REF!,1,FALSE())</f>
        <v>#VALUE!</v>
      </c>
      <c r="H213" s="16" t="n">
        <v>60700000</v>
      </c>
      <c r="I213" s="17" t="s">
        <v>429</v>
      </c>
      <c r="K213" s="15" t="n">
        <v>0</v>
      </c>
      <c r="L213" s="15" t="n">
        <v>0</v>
      </c>
      <c r="M213" s="15" t="n">
        <v>18863640</v>
      </c>
      <c r="N213" s="15" t="n">
        <v>-425581307.5</v>
      </c>
    </row>
    <row r="214" customFormat="false" ht="17.25" hidden="false" customHeight="true" outlineLevel="0" collapsed="false">
      <c r="A214" s="16" t="n">
        <v>62701000</v>
      </c>
      <c r="B214" s="17" t="s">
        <v>430</v>
      </c>
      <c r="C214" s="28" t="n">
        <v>366500</v>
      </c>
      <c r="D214" s="14"/>
      <c r="E214" s="29" t="n">
        <v>0</v>
      </c>
      <c r="G214" s="30" t="e">
        <f aca="false">+VLOOKUP(H214,#REF!,1,FALSE())</f>
        <v>#VALUE!</v>
      </c>
      <c r="H214" s="31" t="n">
        <v>60710000</v>
      </c>
      <c r="I214" s="30" t="s">
        <v>431</v>
      </c>
      <c r="K214" s="15" t="n">
        <v>20149500</v>
      </c>
      <c r="N214" s="15"/>
    </row>
    <row r="215" customFormat="false" ht="17.25" hidden="false" customHeight="true" outlineLevel="0" collapsed="false">
      <c r="A215" s="16" t="n">
        <v>62701000</v>
      </c>
      <c r="B215" s="17" t="s">
        <v>432</v>
      </c>
      <c r="C215" s="28" t="n">
        <v>2750424.9</v>
      </c>
      <c r="D215" s="14"/>
      <c r="E215" s="29" t="n">
        <v>0</v>
      </c>
      <c r="G215" s="30" t="e">
        <f aca="false">+VLOOKUP(H215,#REF!,1,FALSE())</f>
        <v>#VALUE!</v>
      </c>
      <c r="H215" s="16" t="n">
        <v>60800000</v>
      </c>
      <c r="I215" s="17" t="s">
        <v>433</v>
      </c>
      <c r="K215" s="15" t="n">
        <v>0</v>
      </c>
      <c r="L215" s="15" t="n">
        <v>342508325.18</v>
      </c>
      <c r="M215" s="15" t="n">
        <v>373721632.39</v>
      </c>
      <c r="N215" s="15" t="n">
        <v>20905412.7200003</v>
      </c>
    </row>
    <row r="216" customFormat="false" ht="17.25" hidden="false" customHeight="true" outlineLevel="0" collapsed="false">
      <c r="A216" s="16" t="n">
        <v>62701000</v>
      </c>
      <c r="B216" s="17" t="s">
        <v>434</v>
      </c>
      <c r="C216" s="28" t="n">
        <v>6000000</v>
      </c>
      <c r="D216" s="14"/>
      <c r="E216" s="29" t="n">
        <v>0</v>
      </c>
      <c r="G216" s="30" t="e">
        <f aca="false">+VLOOKUP(H216,#REF!,1,FALSE())</f>
        <v>#VALUE!</v>
      </c>
      <c r="H216" s="31" t="n">
        <v>60801000</v>
      </c>
      <c r="I216" s="30" t="s">
        <v>435</v>
      </c>
      <c r="K216" s="15" t="n">
        <v>421983974.58</v>
      </c>
      <c r="N216" s="15"/>
    </row>
    <row r="217" customFormat="false" ht="17.25" hidden="false" customHeight="true" outlineLevel="0" collapsed="false">
      <c r="A217" s="16" t="n">
        <v>62701000</v>
      </c>
      <c r="B217" s="17" t="s">
        <v>436</v>
      </c>
      <c r="C217" s="28" t="n">
        <v>10872015.27</v>
      </c>
      <c r="D217" s="14"/>
      <c r="E217" s="29" t="n">
        <v>0</v>
      </c>
      <c r="G217" s="30" t="e">
        <f aca="false">+VLOOKUP(H217,#REF!,1,FALSE())</f>
        <v>#VALUE!</v>
      </c>
      <c r="H217" s="31" t="n">
        <v>60803000</v>
      </c>
      <c r="I217" s="30" t="s">
        <v>437</v>
      </c>
      <c r="K217" s="15" t="n">
        <v>5934796.48</v>
      </c>
      <c r="N217" s="15"/>
    </row>
    <row r="218" customFormat="false" ht="17.25" hidden="false" customHeight="true" outlineLevel="0" collapsed="false">
      <c r="A218" s="16" t="n">
        <v>62701000</v>
      </c>
      <c r="B218" s="17" t="s">
        <v>438</v>
      </c>
      <c r="C218" s="28" t="n">
        <v>70000</v>
      </c>
      <c r="D218" s="14"/>
      <c r="E218" s="29" t="n">
        <v>404800</v>
      </c>
      <c r="G218" s="30" t="e">
        <f aca="false">+VLOOKUP(H218,#REF!,1,FALSE())</f>
        <v>#VALUE!</v>
      </c>
      <c r="H218" s="31" t="n">
        <v>60804000</v>
      </c>
      <c r="I218" s="30" t="s">
        <v>439</v>
      </c>
      <c r="K218" s="15" t="n">
        <v>22206823.29</v>
      </c>
      <c r="N218" s="15"/>
    </row>
    <row r="219" customFormat="false" ht="17.25" hidden="false" customHeight="true" outlineLevel="0" collapsed="false">
      <c r="A219" s="16" t="n">
        <v>62701000</v>
      </c>
      <c r="B219" s="33"/>
      <c r="C219" s="28" t="n">
        <v>154633.33</v>
      </c>
      <c r="D219" s="14"/>
      <c r="E219" s="29" t="n">
        <v>13004013.57</v>
      </c>
      <c r="G219" s="30" t="e">
        <f aca="false">+VLOOKUP(H219,#REF!,1,FALSE())</f>
        <v>#VALUE!</v>
      </c>
      <c r="H219" s="31" t="n">
        <v>60806000</v>
      </c>
      <c r="I219" s="30" t="s">
        <v>440</v>
      </c>
      <c r="K219" s="15" t="n">
        <v>1828130.16</v>
      </c>
      <c r="N219" s="15"/>
    </row>
    <row r="220" customFormat="false" ht="17.25" hidden="false" customHeight="true" outlineLevel="0" collapsed="false">
      <c r="A220" s="16" t="n">
        <v>62800000</v>
      </c>
      <c r="B220" s="17" t="s">
        <v>441</v>
      </c>
      <c r="C220" s="28" t="n">
        <v>158400</v>
      </c>
      <c r="D220" s="14"/>
      <c r="E220" s="29" t="n">
        <v>113600</v>
      </c>
      <c r="G220" s="30" t="e">
        <f aca="false">+VLOOKUP(H220,#REF!,1,FALSE())</f>
        <v>#VALUE!</v>
      </c>
      <c r="H220" s="31" t="n">
        <v>60808000</v>
      </c>
      <c r="I220" s="30" t="s">
        <v>442</v>
      </c>
      <c r="K220" s="15" t="n">
        <v>8608679.44</v>
      </c>
      <c r="N220" s="15"/>
    </row>
    <row r="221" customFormat="false" ht="17.25" hidden="false" customHeight="true" outlineLevel="0" collapsed="false">
      <c r="A221" s="16" t="n">
        <v>63501000</v>
      </c>
      <c r="B221" s="17" t="s">
        <v>443</v>
      </c>
      <c r="C221" s="28" t="n">
        <v>83410825.27</v>
      </c>
      <c r="D221" s="14"/>
      <c r="E221" s="29"/>
      <c r="G221" s="30" t="e">
        <f aca="false">+VLOOKUP(H221,#REF!,1,FALSE())</f>
        <v>#VALUE!</v>
      </c>
      <c r="H221" s="31" t="n">
        <v>60811000</v>
      </c>
      <c r="I221" s="30" t="s">
        <v>444</v>
      </c>
      <c r="K221" s="15" t="n">
        <v>28221103</v>
      </c>
      <c r="N221" s="15"/>
    </row>
    <row r="222" customFormat="false" ht="17.25" hidden="false" customHeight="true" outlineLevel="0" collapsed="false">
      <c r="A222" s="16" t="n">
        <v>63501000</v>
      </c>
      <c r="B222" s="17" t="s">
        <v>445</v>
      </c>
      <c r="C222" s="28" t="n">
        <v>4420000</v>
      </c>
      <c r="D222" s="14"/>
      <c r="E222" s="29"/>
      <c r="G222" s="30" t="e">
        <f aca="false">+VLOOKUP(H222,#REF!,1,FALSE())</f>
        <v>#VALUE!</v>
      </c>
      <c r="H222" s="31" t="n">
        <v>60811100</v>
      </c>
      <c r="I222" s="30" t="s">
        <v>446</v>
      </c>
      <c r="K222" s="15" t="n">
        <v>14204820.94</v>
      </c>
      <c r="N222" s="15"/>
    </row>
    <row r="223" customFormat="false" ht="17.25" hidden="false" customHeight="true" outlineLevel="0" collapsed="false">
      <c r="A223" s="16" t="n">
        <v>63501000</v>
      </c>
      <c r="B223" s="17" t="s">
        <v>447</v>
      </c>
      <c r="C223" s="28" t="n">
        <v>190600</v>
      </c>
      <c r="D223" s="14"/>
      <c r="E223" s="29" t="n">
        <v>996429925.47</v>
      </c>
      <c r="G223" s="30" t="e">
        <f aca="false">+VLOOKUP(H223,#REF!,1,FALSE())</f>
        <v>#VALUE!</v>
      </c>
      <c r="H223" s="31" t="n">
        <v>60812000</v>
      </c>
      <c r="I223" s="30" t="s">
        <v>381</v>
      </c>
      <c r="K223" s="15" t="n">
        <v>13246915.6</v>
      </c>
      <c r="N223" s="15"/>
    </row>
    <row r="224" customFormat="false" ht="17.25" hidden="false" customHeight="true" outlineLevel="0" collapsed="false">
      <c r="A224" s="16" t="n">
        <v>63502000</v>
      </c>
      <c r="B224" s="17" t="s">
        <v>448</v>
      </c>
      <c r="C224" s="28" t="n">
        <v>8720872</v>
      </c>
      <c r="D224" s="14"/>
      <c r="E224" s="29" t="n">
        <v>185000</v>
      </c>
      <c r="G224" s="30" t="e">
        <f aca="false">+VLOOKUP(H224,#REF!,1,FALSE())</f>
        <v>#VALUE!</v>
      </c>
      <c r="H224" s="31" t="n">
        <v>60817000</v>
      </c>
      <c r="I224" s="30" t="s">
        <v>382</v>
      </c>
      <c r="K224" s="15" t="n">
        <v>43502235.59</v>
      </c>
      <c r="N224" s="15"/>
    </row>
    <row r="225" customFormat="false" ht="17.25" hidden="false" customHeight="true" outlineLevel="0" collapsed="false">
      <c r="A225" s="16" t="n">
        <v>63503000</v>
      </c>
      <c r="B225" s="17" t="s">
        <v>187</v>
      </c>
      <c r="C225" s="28" t="n">
        <v>270000</v>
      </c>
      <c r="D225" s="14"/>
      <c r="E225" s="29" t="n">
        <v>23247221.3</v>
      </c>
      <c r="G225" s="30" t="e">
        <f aca="false">+VLOOKUP(H225,#REF!,1,FALSE())</f>
        <v>#VALUE!</v>
      </c>
      <c r="H225" s="16" t="n">
        <v>60900000</v>
      </c>
      <c r="I225" s="17" t="s">
        <v>449</v>
      </c>
      <c r="K225" s="15" t="n">
        <v>0</v>
      </c>
      <c r="L225" s="15" t="n">
        <v>0</v>
      </c>
      <c r="M225" s="15" t="n">
        <v>-179554.32</v>
      </c>
      <c r="N225" s="15" t="n">
        <v>-28317449.6399994</v>
      </c>
    </row>
    <row r="226" customFormat="false" ht="17.25" hidden="false" customHeight="true" outlineLevel="0" collapsed="false">
      <c r="A226" s="16" t="n">
        <v>63504000</v>
      </c>
      <c r="B226" s="17" t="s">
        <v>450</v>
      </c>
      <c r="C226" s="28" t="n">
        <v>18637733.99</v>
      </c>
      <c r="D226" s="14"/>
      <c r="E226" s="29" t="n">
        <v>329500.35</v>
      </c>
      <c r="G226" s="30" t="e">
        <f aca="false">+VLOOKUP(H226,#REF!,1,FALSE())</f>
        <v>#VALUE!</v>
      </c>
      <c r="H226" s="16" t="n">
        <v>61100000</v>
      </c>
      <c r="I226" s="17" t="s">
        <v>451</v>
      </c>
      <c r="K226" s="15" t="n">
        <v>0</v>
      </c>
      <c r="L226" s="15" t="n">
        <v>228995765.66</v>
      </c>
      <c r="M226" s="15" t="n">
        <v>198711983.86</v>
      </c>
      <c r="N226" s="15" t="n">
        <v>4649179.57</v>
      </c>
    </row>
    <row r="227" customFormat="false" ht="17.25" hidden="false" customHeight="true" outlineLevel="0" collapsed="false">
      <c r="A227" s="16" t="n">
        <v>63506000</v>
      </c>
      <c r="B227" s="17" t="s">
        <v>452</v>
      </c>
      <c r="C227" s="28" t="n">
        <v>11155829.01</v>
      </c>
      <c r="D227" s="14"/>
      <c r="E227" s="29" t="n">
        <v>486216340.91</v>
      </c>
      <c r="G227" s="30" t="e">
        <f aca="false">+VLOOKUP(H227,#REF!,1,FALSE())</f>
        <v>#VALUE!</v>
      </c>
      <c r="H227" s="31" t="n">
        <v>61110000</v>
      </c>
      <c r="I227" s="30" t="s">
        <v>451</v>
      </c>
      <c r="K227" s="15" t="n">
        <v>176636047.94</v>
      </c>
      <c r="N227" s="15"/>
    </row>
    <row r="228" customFormat="false" ht="17.25" hidden="false" customHeight="true" outlineLevel="0" collapsed="false">
      <c r="A228" s="16" t="n">
        <v>63507000</v>
      </c>
      <c r="B228" s="17" t="s">
        <v>453</v>
      </c>
      <c r="C228" s="28" t="n">
        <v>426344807.06</v>
      </c>
      <c r="D228" s="14"/>
      <c r="E228" s="29" t="n">
        <v>8530000</v>
      </c>
      <c r="G228" s="30" t="e">
        <f aca="false">+VLOOKUP(H228,#REF!,1,FALSE())</f>
        <v>#VALUE!</v>
      </c>
      <c r="H228" s="16" t="n">
        <v>61300000</v>
      </c>
      <c r="I228" s="17" t="s">
        <v>454</v>
      </c>
      <c r="K228" s="15" t="n">
        <v>15419147.33</v>
      </c>
      <c r="L228" s="15" t="n">
        <v>57272727.22</v>
      </c>
      <c r="M228" s="15" t="n">
        <v>16030703.23</v>
      </c>
      <c r="N228" s="15" t="n">
        <v>-500000000</v>
      </c>
    </row>
    <row r="229" customFormat="false" ht="17.25" hidden="false" customHeight="true" outlineLevel="0" collapsed="false">
      <c r="A229" s="16" t="n">
        <v>64101000</v>
      </c>
      <c r="B229" s="17" t="s">
        <v>190</v>
      </c>
      <c r="C229" s="28" t="n">
        <v>954012378.39</v>
      </c>
      <c r="D229" s="14"/>
      <c r="E229" s="29" t="n">
        <v>87863030</v>
      </c>
      <c r="G229" s="30" t="e">
        <f aca="false">+VLOOKUP(H229,#REF!,1,FALSE())</f>
        <v>#VALUE!</v>
      </c>
      <c r="H229" s="31" t="n">
        <v>61301000</v>
      </c>
      <c r="I229" s="30" t="s">
        <v>455</v>
      </c>
      <c r="K229" s="15" t="n">
        <v>2696531</v>
      </c>
      <c r="N229" s="15"/>
    </row>
    <row r="230" customFormat="false" ht="17.25" hidden="false" customHeight="true" outlineLevel="0" collapsed="false">
      <c r="A230" s="16" t="n">
        <v>64101000</v>
      </c>
      <c r="B230" s="17" t="s">
        <v>456</v>
      </c>
      <c r="C230" s="28" t="n">
        <v>43255802</v>
      </c>
      <c r="D230" s="14"/>
      <c r="E230" s="29" t="n">
        <v>38675697</v>
      </c>
      <c r="G230" s="30" t="e">
        <f aca="false">+VLOOKUP(H230,#REF!,1,FALSE())</f>
        <v>#VALUE!</v>
      </c>
      <c r="H230" s="31" t="n">
        <v>61303000</v>
      </c>
      <c r="I230" s="30" t="s">
        <v>384</v>
      </c>
      <c r="K230" s="15" t="n">
        <v>157336855.46</v>
      </c>
      <c r="N230" s="15"/>
    </row>
    <row r="231" customFormat="false" ht="17.25" hidden="false" customHeight="true" outlineLevel="0" collapsed="false">
      <c r="A231" s="16" t="n">
        <v>64101000</v>
      </c>
      <c r="B231" s="17" t="s">
        <v>191</v>
      </c>
      <c r="C231" s="28" t="n">
        <v>50754719.86</v>
      </c>
      <c r="D231" s="14"/>
      <c r="E231" s="29" t="n">
        <v>157007796.8</v>
      </c>
      <c r="G231" s="30" t="e">
        <f aca="false">+VLOOKUP(H231,#REF!,1,FALSE())</f>
        <v>#VALUE!</v>
      </c>
      <c r="H231" s="16" t="n">
        <v>61500000</v>
      </c>
      <c r="I231" s="17" t="s">
        <v>457</v>
      </c>
      <c r="K231" s="15" t="n">
        <v>165951929.17</v>
      </c>
      <c r="L231" s="15" t="n">
        <v>128869625.8</v>
      </c>
      <c r="M231" s="15" t="n">
        <v>142772533.17</v>
      </c>
      <c r="N231" s="15" t="n">
        <v>-250000000</v>
      </c>
    </row>
    <row r="232" customFormat="false" ht="17.25" hidden="false" customHeight="true" outlineLevel="0" collapsed="false">
      <c r="A232" s="16" t="n">
        <v>64101000</v>
      </c>
      <c r="B232" s="17" t="s">
        <v>192</v>
      </c>
      <c r="C232" s="28" t="n">
        <v>176762088.67</v>
      </c>
      <c r="D232" s="14"/>
      <c r="E232" s="29" t="n">
        <v>77242451.19</v>
      </c>
      <c r="G232" s="30" t="e">
        <f aca="false">+VLOOKUP(H232,#REF!,1,FALSE())</f>
        <v>#VALUE!</v>
      </c>
      <c r="H232" s="31" t="n">
        <v>61501000</v>
      </c>
      <c r="I232" s="30" t="s">
        <v>458</v>
      </c>
      <c r="K232" s="15" t="n">
        <v>10629801.38</v>
      </c>
      <c r="N232" s="15"/>
    </row>
    <row r="233" customFormat="false" ht="17.25" hidden="false" customHeight="true" outlineLevel="0" collapsed="false">
      <c r="A233" s="16" t="n">
        <v>64101000</v>
      </c>
      <c r="B233" s="17" t="s">
        <v>193</v>
      </c>
      <c r="C233" s="28" t="n">
        <v>55274795.33</v>
      </c>
      <c r="D233" s="14"/>
      <c r="E233" s="29" t="n">
        <v>-8333.34</v>
      </c>
      <c r="G233" s="30" t="e">
        <f aca="false">+VLOOKUP(H233,#REF!,1,FALSE())</f>
        <v>#VALUE!</v>
      </c>
      <c r="H233" s="31" t="n">
        <v>61502000</v>
      </c>
      <c r="I233" s="30" t="s">
        <v>154</v>
      </c>
      <c r="K233" s="15" t="n">
        <v>101828</v>
      </c>
      <c r="N233" s="15"/>
    </row>
    <row r="234" customFormat="false" ht="17.25" hidden="false" customHeight="true" outlineLevel="0" collapsed="false">
      <c r="A234" s="16" t="n">
        <v>64101000</v>
      </c>
      <c r="B234" s="17" t="s">
        <v>195</v>
      </c>
      <c r="C234" s="28" t="n">
        <v>20153517.74</v>
      </c>
      <c r="D234" s="14"/>
      <c r="E234" s="29" t="n">
        <v>2657603.21000001</v>
      </c>
      <c r="G234" s="30" t="e">
        <f aca="false">+VLOOKUP(H234,#REF!,1,FALSE())</f>
        <v>#VALUE!</v>
      </c>
      <c r="H234" s="31" t="n">
        <v>61503000</v>
      </c>
      <c r="I234" s="30" t="s">
        <v>459</v>
      </c>
      <c r="K234" s="15" t="n">
        <v>92314237.73</v>
      </c>
      <c r="N234" s="15"/>
    </row>
    <row r="235" customFormat="false" ht="17.25" hidden="false" customHeight="true" outlineLevel="0" collapsed="false">
      <c r="A235" s="16" t="n">
        <v>64101000</v>
      </c>
      <c r="B235" s="17" t="s">
        <v>460</v>
      </c>
      <c r="C235" s="28" t="n">
        <v>12255175.16</v>
      </c>
      <c r="D235" s="14"/>
      <c r="E235" s="29" t="n">
        <v>79725616.72</v>
      </c>
      <c r="G235" s="30" t="e">
        <f aca="false">+VLOOKUP(H235,#REF!,1,FALSE())</f>
        <v>#VALUE!</v>
      </c>
      <c r="H235" s="31" t="n">
        <v>61505000</v>
      </c>
      <c r="I235" s="30" t="s">
        <v>393</v>
      </c>
      <c r="K235" s="15" t="n">
        <v>259446.64</v>
      </c>
      <c r="N235" s="15"/>
    </row>
    <row r="236" customFormat="false" ht="17.25" hidden="false" customHeight="true" outlineLevel="0" collapsed="false">
      <c r="A236" s="16" t="n">
        <v>64501000</v>
      </c>
      <c r="B236" s="17" t="s">
        <v>461</v>
      </c>
      <c r="C236" s="28" t="n">
        <v>80249635.52</v>
      </c>
      <c r="D236" s="14"/>
      <c r="E236" s="29" t="n">
        <v>49828510.45</v>
      </c>
      <c r="G236" s="30" t="e">
        <f aca="false">+VLOOKUP(H236,#REF!,1,FALSE())</f>
        <v>#VALUE!</v>
      </c>
      <c r="H236" s="31" t="n">
        <v>61506000</v>
      </c>
      <c r="I236" s="30" t="s">
        <v>391</v>
      </c>
      <c r="K236" s="15" t="n">
        <v>42685464.93</v>
      </c>
      <c r="N236" s="15"/>
    </row>
    <row r="237" customFormat="false" ht="17.25" hidden="false" customHeight="true" outlineLevel="0" collapsed="false">
      <c r="A237" s="16" t="n">
        <v>64501000</v>
      </c>
      <c r="B237" s="17" t="s">
        <v>462</v>
      </c>
      <c r="C237" s="28" t="n">
        <v>50156022.2</v>
      </c>
      <c r="D237" s="14"/>
      <c r="E237" s="29" t="n">
        <v>9464580.59</v>
      </c>
      <c r="G237" s="30" t="e">
        <f aca="false">+VLOOKUP(H237,#REF!,1,FALSE())</f>
        <v>#VALUE!</v>
      </c>
      <c r="H237" s="16" t="n">
        <v>61600000</v>
      </c>
      <c r="I237" s="17" t="s">
        <v>463</v>
      </c>
      <c r="K237" s="15" t="n">
        <v>0</v>
      </c>
      <c r="L237" s="15" t="n">
        <v>15807539.46</v>
      </c>
      <c r="M237" s="15" t="n">
        <v>13226956.49</v>
      </c>
      <c r="N237" s="15" t="n">
        <v>21221305.8699999</v>
      </c>
    </row>
    <row r="238" customFormat="false" ht="17.25" hidden="false" customHeight="true" outlineLevel="0" collapsed="false">
      <c r="A238" s="16" t="n">
        <v>64501000</v>
      </c>
      <c r="B238" s="17" t="s">
        <v>464</v>
      </c>
      <c r="C238" s="28" t="n">
        <v>10031204.44</v>
      </c>
      <c r="D238" s="14"/>
      <c r="E238" s="29" t="n">
        <v>2275527.27</v>
      </c>
      <c r="G238" s="30" t="e">
        <f aca="false">+VLOOKUP(H238,#REF!,1,FALSE())</f>
        <v>#VALUE!</v>
      </c>
      <c r="H238" s="31" t="n">
        <v>61601000</v>
      </c>
      <c r="I238" s="30" t="s">
        <v>395</v>
      </c>
      <c r="K238" s="15" t="n">
        <v>569682.46</v>
      </c>
      <c r="N238" s="15"/>
    </row>
    <row r="239" customFormat="false" ht="17.25" hidden="false" customHeight="true" outlineLevel="0" collapsed="false">
      <c r="A239" s="16" t="n">
        <v>64501000</v>
      </c>
      <c r="B239" s="17" t="s">
        <v>465</v>
      </c>
      <c r="C239" s="28" t="n">
        <v>1952474.19</v>
      </c>
      <c r="D239" s="14"/>
      <c r="E239" s="29"/>
      <c r="G239" s="30" t="e">
        <f aca="false">+VLOOKUP(H239,#REF!,1,FALSE())</f>
        <v>#VALUE!</v>
      </c>
      <c r="H239" s="31" t="n">
        <v>61602000</v>
      </c>
      <c r="I239" s="30" t="s">
        <v>466</v>
      </c>
      <c r="K239" s="15" t="n">
        <v>1008397.54</v>
      </c>
      <c r="N239" s="15"/>
    </row>
    <row r="240" customFormat="false" ht="17.25" hidden="false" customHeight="true" outlineLevel="0" collapsed="false">
      <c r="A240" s="16" t="n">
        <v>64801000</v>
      </c>
      <c r="B240" s="17" t="s">
        <v>467</v>
      </c>
      <c r="C240" s="28" t="n">
        <v>4631107.88</v>
      </c>
      <c r="D240" s="14"/>
      <c r="E240" s="29" t="n">
        <v>127000</v>
      </c>
      <c r="G240" s="30" t="e">
        <f aca="false">+VLOOKUP(H240,#REF!,1,FALSE())</f>
        <v>#VALUE!</v>
      </c>
      <c r="H240" s="31" t="n">
        <v>61604000</v>
      </c>
      <c r="I240" s="30" t="s">
        <v>157</v>
      </c>
      <c r="K240" s="15" t="n">
        <v>16624682.33</v>
      </c>
      <c r="N240" s="15"/>
    </row>
    <row r="241" customFormat="false" ht="17.25" hidden="false" customHeight="true" outlineLevel="0" collapsed="false">
      <c r="A241" s="16" t="n">
        <v>64801000</v>
      </c>
      <c r="B241" s="17" t="s">
        <v>199</v>
      </c>
      <c r="C241" s="28" t="n">
        <v>36800</v>
      </c>
      <c r="D241" s="14"/>
      <c r="E241" s="29" t="n">
        <v>0</v>
      </c>
      <c r="G241" s="30" t="e">
        <f aca="false">+VLOOKUP(H241,#REF!,1,FALSE())</f>
        <v>#VALUE!</v>
      </c>
      <c r="H241" s="16" t="n">
        <v>61800000</v>
      </c>
      <c r="I241" s="17" t="s">
        <v>468</v>
      </c>
      <c r="K241" s="15" t="n">
        <v>0</v>
      </c>
      <c r="L241" s="15" t="n">
        <v>232952.63</v>
      </c>
      <c r="M241" s="15" t="n">
        <v>1728445.77</v>
      </c>
      <c r="N241" s="15"/>
    </row>
    <row r="242" customFormat="false" ht="17.25" hidden="false" customHeight="true" outlineLevel="0" collapsed="false">
      <c r="A242" s="16" t="n">
        <v>64801000</v>
      </c>
      <c r="B242" s="17" t="s">
        <v>469</v>
      </c>
      <c r="C242" s="28" t="n">
        <v>86000</v>
      </c>
      <c r="D242" s="14"/>
      <c r="E242" s="29"/>
      <c r="G242" s="30" t="e">
        <f aca="false">+VLOOKUP(H242,#REF!,1,FALSE())</f>
        <v>#VALUE!</v>
      </c>
      <c r="H242" s="31" t="n">
        <v>61801000</v>
      </c>
      <c r="I242" s="30" t="s">
        <v>470</v>
      </c>
      <c r="K242" s="15" t="n">
        <v>928932</v>
      </c>
      <c r="N242" s="15"/>
    </row>
    <row r="243" customFormat="false" ht="17.25" hidden="false" customHeight="true" outlineLevel="0" collapsed="false">
      <c r="A243" s="16" t="n">
        <v>64801000</v>
      </c>
      <c r="B243" s="17" t="s">
        <v>471</v>
      </c>
      <c r="C243" s="28" t="n">
        <v>14411400</v>
      </c>
      <c r="D243" s="14"/>
      <c r="E243" s="29" t="n">
        <v>4096267.83</v>
      </c>
      <c r="G243" s="30" t="e">
        <f aca="false">+VLOOKUP(H243,#REF!,1,FALSE())</f>
        <v>#VALUE!</v>
      </c>
      <c r="H243" s="31" t="n">
        <v>61802000</v>
      </c>
      <c r="I243" s="30" t="s">
        <v>472</v>
      </c>
      <c r="K243" s="15" t="n">
        <v>1441408.83</v>
      </c>
      <c r="N243" s="15"/>
    </row>
    <row r="244" customFormat="false" ht="17.25" hidden="false" customHeight="true" outlineLevel="0" collapsed="false">
      <c r="A244" s="16" t="n">
        <v>65100000</v>
      </c>
      <c r="B244" s="17" t="s">
        <v>202</v>
      </c>
      <c r="C244" s="28" t="n">
        <v>2184931.99</v>
      </c>
      <c r="D244" s="14"/>
      <c r="E244" s="29" t="n">
        <v>0</v>
      </c>
      <c r="G244" s="30" t="e">
        <f aca="false">+VLOOKUP(H244,#REF!,1,FALSE())</f>
        <v>#VALUE!</v>
      </c>
      <c r="H244" s="16" t="n">
        <v>61900000</v>
      </c>
      <c r="I244" s="17" t="s">
        <v>397</v>
      </c>
      <c r="K244" s="15" t="n">
        <v>0</v>
      </c>
      <c r="L244" s="15" t="n">
        <v>-32859.29</v>
      </c>
      <c r="M244" s="15" t="n">
        <v>0</v>
      </c>
      <c r="N244" s="15"/>
    </row>
    <row r="245" customFormat="false" ht="17.25" hidden="false" customHeight="true" outlineLevel="0" collapsed="false">
      <c r="A245" s="16" t="n">
        <v>65200000</v>
      </c>
      <c r="B245" s="17" t="s">
        <v>473</v>
      </c>
      <c r="C245" s="28" t="n">
        <v>22638802.2</v>
      </c>
      <c r="D245" s="14"/>
      <c r="E245" s="29" t="n">
        <v>1647451.22</v>
      </c>
      <c r="G245" s="30" t="e">
        <f aca="false">+VLOOKUP(H245,#REF!,1,FALSE())</f>
        <v>#VALUE!</v>
      </c>
      <c r="H245" s="16" t="n">
        <v>62100000</v>
      </c>
      <c r="I245" s="17" t="s">
        <v>474</v>
      </c>
      <c r="K245" s="15" t="n">
        <v>49639002.44</v>
      </c>
      <c r="L245" s="15" t="n">
        <v>53122144.62</v>
      </c>
      <c r="M245" s="15" t="n">
        <v>75187457.36</v>
      </c>
      <c r="N245" s="15"/>
    </row>
    <row r="246" customFormat="false" ht="17.25" hidden="false" customHeight="true" outlineLevel="0" collapsed="false">
      <c r="A246" s="16" t="n">
        <v>65602000</v>
      </c>
      <c r="B246" s="17" t="s">
        <v>203</v>
      </c>
      <c r="C246" s="28" t="n">
        <v>1311664.4</v>
      </c>
      <c r="D246" s="14"/>
      <c r="E246" s="29" t="n">
        <v>26937902.24</v>
      </c>
      <c r="G246" s="30" t="e">
        <f aca="false">+VLOOKUP(H246,#REF!,1,FALSE())</f>
        <v>#VALUE!</v>
      </c>
      <c r="H246" s="31" t="n">
        <v>62101000</v>
      </c>
      <c r="I246" s="30" t="s">
        <v>399</v>
      </c>
      <c r="K246" s="15" t="n">
        <v>7970300</v>
      </c>
      <c r="N246" s="15"/>
    </row>
    <row r="247" customFormat="false" ht="17.25" hidden="false" customHeight="true" outlineLevel="0" collapsed="false">
      <c r="A247" s="16" t="n">
        <v>65700000</v>
      </c>
      <c r="B247" s="17" t="s">
        <v>475</v>
      </c>
      <c r="C247" s="28" t="n">
        <v>5588058.73</v>
      </c>
      <c r="D247" s="14"/>
      <c r="E247" s="29"/>
      <c r="G247" s="30" t="e">
        <f aca="false">+VLOOKUP(H247,#REF!,1,FALSE())</f>
        <v>#VALUE!</v>
      </c>
      <c r="H247" s="31" t="n">
        <v>62102000</v>
      </c>
      <c r="I247" s="30" t="s">
        <v>476</v>
      </c>
      <c r="K247" s="15" t="n">
        <v>96405457.48</v>
      </c>
      <c r="N247" s="15"/>
    </row>
    <row r="248" customFormat="false" ht="17.25" hidden="false" customHeight="true" outlineLevel="0" collapsed="false">
      <c r="A248" s="16" t="n">
        <v>65800000</v>
      </c>
      <c r="B248" s="33"/>
      <c r="C248" s="28" t="n">
        <v>6583739.68</v>
      </c>
      <c r="D248" s="14"/>
      <c r="E248" s="29" t="n">
        <v>268725.51</v>
      </c>
      <c r="G248" s="30" t="e">
        <f aca="false">+VLOOKUP(H248,#REF!,1,FALSE())</f>
        <v>#VALUE!</v>
      </c>
      <c r="H248" s="31" t="n">
        <v>62103000</v>
      </c>
      <c r="I248" s="30" t="s">
        <v>477</v>
      </c>
      <c r="K248" s="15" t="n">
        <v>25531320</v>
      </c>
    </row>
    <row r="249" customFormat="false" ht="17.25" hidden="false" customHeight="true" outlineLevel="0" collapsed="false">
      <c r="A249" s="16" t="n">
        <v>66100000</v>
      </c>
      <c r="B249" s="17" t="s">
        <v>478</v>
      </c>
      <c r="C249" s="28" t="n">
        <v>38080.58</v>
      </c>
      <c r="D249" s="14"/>
      <c r="E249" s="29" t="n">
        <v>15199870.22</v>
      </c>
      <c r="G249" s="30" t="e">
        <f aca="false">+VLOOKUP(H249,#REF!,1,FALSE())</f>
        <v>#VALUE!</v>
      </c>
      <c r="H249" s="16" t="n">
        <v>62200000</v>
      </c>
      <c r="I249" s="17" t="s">
        <v>479</v>
      </c>
      <c r="K249" s="15" t="n">
        <v>0</v>
      </c>
      <c r="L249" s="15" t="n">
        <v>399199299.55</v>
      </c>
      <c r="M249" s="15" t="n">
        <v>410802556.37</v>
      </c>
      <c r="N249" s="15"/>
    </row>
    <row r="250" customFormat="false" ht="17.25" hidden="false" customHeight="true" outlineLevel="0" collapsed="false">
      <c r="A250" s="16" t="n">
        <v>66100000</v>
      </c>
      <c r="B250" s="17" t="s">
        <v>480</v>
      </c>
      <c r="C250" s="28" t="n">
        <v>23955761.39</v>
      </c>
      <c r="D250" s="14"/>
      <c r="E250" s="29" t="n">
        <v>63308508.03</v>
      </c>
      <c r="G250" s="30" t="e">
        <f aca="false">+VLOOKUP(H250,#REF!,1,FALSE())</f>
        <v>#VALUE!</v>
      </c>
      <c r="H250" s="31" t="n">
        <v>62201000</v>
      </c>
      <c r="I250" s="30" t="s">
        <v>481</v>
      </c>
      <c r="K250" s="15" t="n">
        <v>38687003.9</v>
      </c>
    </row>
    <row r="251" customFormat="false" ht="17.25" hidden="false" customHeight="true" outlineLevel="0" collapsed="false">
      <c r="A251" s="16" t="n">
        <v>66100000</v>
      </c>
      <c r="B251" s="17" t="s">
        <v>482</v>
      </c>
      <c r="C251" s="28" t="n">
        <v>167330394.12</v>
      </c>
      <c r="D251" s="14"/>
      <c r="E251" s="29" t="n">
        <v>28931932.67</v>
      </c>
      <c r="G251" s="30" t="e">
        <f aca="false">+VLOOKUP(H251,#REF!,1,FALSE())</f>
        <v>#VALUE!</v>
      </c>
      <c r="H251" s="31" t="n">
        <v>62202000</v>
      </c>
      <c r="I251" s="30" t="s">
        <v>483</v>
      </c>
      <c r="K251" s="15" t="n">
        <v>480002.4</v>
      </c>
    </row>
    <row r="252" customFormat="false" ht="17.25" hidden="false" customHeight="true" outlineLevel="0" collapsed="false">
      <c r="A252" s="16" t="n">
        <v>66100000</v>
      </c>
      <c r="B252" s="17" t="s">
        <v>484</v>
      </c>
      <c r="C252" s="28" t="n">
        <v>81360808.83</v>
      </c>
      <c r="D252" s="14"/>
      <c r="E252" s="29" t="n">
        <v>24156663.43</v>
      </c>
      <c r="G252" s="30" t="e">
        <f aca="false">+VLOOKUP(H252,#REF!,1,FALSE())</f>
        <v>#VALUE!</v>
      </c>
      <c r="H252" s="31" t="n">
        <v>62203000</v>
      </c>
      <c r="I252" s="30" t="s">
        <v>485</v>
      </c>
      <c r="K252" s="15" t="n">
        <v>26209325</v>
      </c>
    </row>
    <row r="253" customFormat="false" ht="17.25" hidden="false" customHeight="true" outlineLevel="0" collapsed="false">
      <c r="A253" s="16" t="n">
        <v>66600000</v>
      </c>
      <c r="B253" s="17" t="s">
        <v>206</v>
      </c>
      <c r="C253" s="28" t="n">
        <v>18697432.21</v>
      </c>
      <c r="D253" s="14"/>
      <c r="E253" s="29" t="n">
        <v>966464.07</v>
      </c>
      <c r="G253" s="30" t="e">
        <f aca="false">+VLOOKUP(H253,#REF!,1,FALSE())</f>
        <v>#VALUE!</v>
      </c>
      <c r="H253" s="31" t="n">
        <v>62204000</v>
      </c>
      <c r="I253" s="30" t="s">
        <v>486</v>
      </c>
      <c r="K253" s="15" t="n">
        <v>373547.23</v>
      </c>
    </row>
    <row r="254" customFormat="false" ht="17.25" hidden="false" customHeight="true" outlineLevel="0" collapsed="false">
      <c r="A254" s="16" t="n">
        <v>68111000</v>
      </c>
      <c r="B254" s="17" t="s">
        <v>487</v>
      </c>
      <c r="C254" s="28" t="n">
        <v>966464.07</v>
      </c>
      <c r="D254" s="14"/>
      <c r="E254" s="29" t="n">
        <v>950529170.66</v>
      </c>
      <c r="G254" s="30" t="e">
        <f aca="false">+VLOOKUP(H254,#REF!,1,FALSE())</f>
        <v>#VALUE!</v>
      </c>
      <c r="H254" s="31" t="n">
        <v>62206000</v>
      </c>
      <c r="I254" s="30" t="s">
        <v>488</v>
      </c>
      <c r="K254" s="15" t="n">
        <v>3596666.67</v>
      </c>
    </row>
    <row r="255" customFormat="false" ht="17.25" hidden="false" customHeight="true" outlineLevel="0" collapsed="false">
      <c r="A255" s="16" t="n">
        <v>68112000</v>
      </c>
      <c r="B255" s="17" t="s">
        <v>489</v>
      </c>
      <c r="C255" s="28" t="n">
        <v>1012432642.54</v>
      </c>
      <c r="D255" s="14"/>
      <c r="E255" s="29" t="n">
        <v>36867749.2</v>
      </c>
      <c r="G255" s="30" t="e">
        <f aca="false">+VLOOKUP(H255,#REF!,1,FALSE())</f>
        <v>#VALUE!</v>
      </c>
      <c r="H255" s="31" t="n">
        <v>62208000</v>
      </c>
      <c r="I255" s="30" t="s">
        <v>403</v>
      </c>
      <c r="K255" s="15" t="n">
        <v>24793559</v>
      </c>
    </row>
    <row r="256" customFormat="false" ht="17.25" hidden="false" customHeight="true" outlineLevel="0" collapsed="false">
      <c r="A256" s="16" t="n">
        <v>68500000</v>
      </c>
      <c r="B256" s="17" t="s">
        <v>490</v>
      </c>
      <c r="C256" s="28" t="n">
        <v>206121024.95</v>
      </c>
      <c r="D256" s="14"/>
      <c r="E256" s="29" t="n">
        <v>388690236.206</v>
      </c>
      <c r="G256" s="30" t="e">
        <f aca="false">+VLOOKUP(H256,#REF!,1,FALSE())</f>
        <v>#VALUE!</v>
      </c>
      <c r="H256" s="31" t="n">
        <v>62209000</v>
      </c>
      <c r="I256" s="30" t="s">
        <v>406</v>
      </c>
      <c r="K256" s="15" t="n">
        <v>267404117.55</v>
      </c>
    </row>
    <row r="257" customFormat="false" ht="17.25" hidden="false" customHeight="true" outlineLevel="0" collapsed="false">
      <c r="A257" s="16" t="n">
        <v>69800000</v>
      </c>
      <c r="B257" s="17" t="s">
        <v>491</v>
      </c>
      <c r="C257" s="28" t="n">
        <v>101410280.006</v>
      </c>
      <c r="D257" s="14"/>
      <c r="E257" s="29" t="n">
        <v>0</v>
      </c>
      <c r="G257" s="30" t="e">
        <f aca="false">+VLOOKUP(H257,#REF!,1,FALSE())</f>
        <v>#VALUE!</v>
      </c>
      <c r="H257" s="16" t="n">
        <v>62300000</v>
      </c>
      <c r="I257" s="17" t="s">
        <v>492</v>
      </c>
      <c r="K257" s="15" t="n">
        <v>0</v>
      </c>
      <c r="L257" s="15" t="n">
        <v>6594850</v>
      </c>
      <c r="M257" s="15" t="n">
        <v>15621098.96</v>
      </c>
      <c r="N257" s="15" t="n">
        <v>638818502.31</v>
      </c>
    </row>
    <row r="258" customFormat="false" ht="17.25" hidden="false" customHeight="true" outlineLevel="0" collapsed="false">
      <c r="A258" s="16" t="n">
        <v>70110000</v>
      </c>
      <c r="B258" s="17" t="s">
        <v>493</v>
      </c>
      <c r="C258" s="28" t="n">
        <v>-130756500</v>
      </c>
      <c r="D258" s="14"/>
      <c r="E258" s="29"/>
      <c r="G258" s="30" t="e">
        <f aca="false">+VLOOKUP(H258,#REF!,1,FALSE())</f>
        <v>#VALUE!</v>
      </c>
      <c r="H258" s="31" t="n">
        <v>62301000</v>
      </c>
      <c r="I258" s="30" t="s">
        <v>165</v>
      </c>
      <c r="K258" s="15" t="n">
        <v>12229868</v>
      </c>
    </row>
    <row r="259" customFormat="false" ht="17.25" hidden="false" customHeight="true" outlineLevel="0" collapsed="false">
      <c r="A259" s="16" t="n">
        <v>70110000</v>
      </c>
      <c r="B259" s="33"/>
      <c r="C259" s="28" t="n">
        <v>-14385909265</v>
      </c>
      <c r="D259" s="14"/>
      <c r="E259" s="29"/>
      <c r="G259" s="30" t="e">
        <f aca="false">+VLOOKUP(H259,#REF!,1,FALSE())</f>
        <v>#VALUE!</v>
      </c>
      <c r="H259" s="31" t="n">
        <v>62302000</v>
      </c>
      <c r="I259" s="30" t="s">
        <v>494</v>
      </c>
      <c r="K259" s="15" t="n">
        <v>5916747</v>
      </c>
    </row>
    <row r="260" customFormat="false" ht="17.25" hidden="false" customHeight="true" outlineLevel="0" collapsed="false">
      <c r="A260" s="16" t="n">
        <v>70110000</v>
      </c>
      <c r="B260" s="33"/>
      <c r="C260" s="28" t="n">
        <v>-19409712.77</v>
      </c>
      <c r="D260" s="14"/>
      <c r="E260" s="29"/>
      <c r="G260" s="30" t="e">
        <f aca="false">+VLOOKUP(H260,#REF!,1,FALSE())</f>
        <v>#VALUE!</v>
      </c>
      <c r="H260" s="31" t="n">
        <v>62303000</v>
      </c>
      <c r="I260" s="30" t="s">
        <v>495</v>
      </c>
      <c r="K260" s="15" t="n">
        <v>13337095</v>
      </c>
    </row>
    <row r="261" customFormat="false" ht="17.25" hidden="false" customHeight="true" outlineLevel="0" collapsed="false">
      <c r="A261" s="16" t="n">
        <v>70110000</v>
      </c>
      <c r="B261" s="33"/>
      <c r="C261" s="28" t="n">
        <v>-93555000</v>
      </c>
      <c r="D261" s="14"/>
      <c r="E261" s="29" t="n">
        <v>-11569.26</v>
      </c>
      <c r="G261" s="30" t="e">
        <f aca="false">+VLOOKUP(H261,#REF!,1,FALSE())</f>
        <v>#VALUE!</v>
      </c>
      <c r="H261" s="31" t="n">
        <v>62304000</v>
      </c>
      <c r="I261" s="30" t="s">
        <v>496</v>
      </c>
      <c r="K261" s="15" t="n">
        <v>14149913</v>
      </c>
    </row>
    <row r="262" customFormat="false" ht="17.25" hidden="false" customHeight="true" outlineLevel="0" collapsed="false">
      <c r="A262" s="16" t="n">
        <v>70300000</v>
      </c>
      <c r="B262" s="17" t="s">
        <v>497</v>
      </c>
      <c r="C262" s="28" t="n">
        <v>-22839.95</v>
      </c>
      <c r="D262" s="14"/>
      <c r="E262" s="29" t="n">
        <v>-41713677.64</v>
      </c>
      <c r="G262" s="30" t="e">
        <f aca="false">+VLOOKUP(H262,#REF!,1,FALSE())</f>
        <v>#VALUE!</v>
      </c>
      <c r="H262" s="16" t="n">
        <v>62401000</v>
      </c>
      <c r="I262" s="17" t="s">
        <v>498</v>
      </c>
      <c r="K262" s="15" t="n">
        <v>39106517.6</v>
      </c>
      <c r="L262" s="15" t="n">
        <v>16113775.53</v>
      </c>
      <c r="M262" s="15" t="n">
        <v>49268536.85</v>
      </c>
      <c r="N262" s="15" t="n">
        <v>327509043.72</v>
      </c>
    </row>
    <row r="263" customFormat="false" ht="17.25" hidden="false" customHeight="true" outlineLevel="0" collapsed="false">
      <c r="A263" s="16" t="n">
        <v>70600000</v>
      </c>
      <c r="B263" s="17" t="s">
        <v>499</v>
      </c>
      <c r="C263" s="28" t="n">
        <v>-1500000</v>
      </c>
      <c r="D263" s="14"/>
      <c r="E263" s="29" t="n">
        <v>-339884999.96</v>
      </c>
      <c r="G263" s="30" t="e">
        <f aca="false">+VLOOKUP(H263,#REF!,1,FALSE())</f>
        <v>#VALUE!</v>
      </c>
      <c r="H263" s="31" t="n">
        <v>62402000</v>
      </c>
      <c r="I263" s="30" t="s">
        <v>412</v>
      </c>
      <c r="K263" s="15" t="n">
        <v>27409395</v>
      </c>
    </row>
    <row r="264" customFormat="false" ht="17.25" hidden="false" customHeight="true" outlineLevel="0" collapsed="false">
      <c r="A264" s="16" t="n">
        <v>70800000</v>
      </c>
      <c r="B264" s="17" t="s">
        <v>500</v>
      </c>
      <c r="C264" s="28" t="n">
        <v>-9887574.12</v>
      </c>
      <c r="D264" s="14"/>
      <c r="E264" s="29" t="n">
        <v>1104733.47</v>
      </c>
      <c r="G264" s="30" t="e">
        <f aca="false">+VLOOKUP(H264,#REF!,1,FALSE())</f>
        <v>#VALUE!</v>
      </c>
      <c r="H264" s="31" t="n">
        <v>62403000</v>
      </c>
      <c r="I264" s="30" t="s">
        <v>413</v>
      </c>
      <c r="K264" s="15" t="n">
        <v>69911135.6</v>
      </c>
    </row>
    <row r="265" customFormat="false" ht="17.25" hidden="false" customHeight="true" outlineLevel="0" collapsed="false">
      <c r="A265" s="16" t="n">
        <v>70900000</v>
      </c>
      <c r="B265" s="17" t="s">
        <v>501</v>
      </c>
      <c r="C265" s="28" t="n">
        <v>244867150</v>
      </c>
      <c r="D265" s="14"/>
      <c r="E265" s="29" t="n">
        <v>-416666.67</v>
      </c>
      <c r="G265" s="30" t="e">
        <f aca="false">+VLOOKUP(H265,#REF!,1,FALSE())</f>
        <v>#VALUE!</v>
      </c>
      <c r="H265" s="31" t="n">
        <v>62404000</v>
      </c>
      <c r="I265" s="30" t="s">
        <v>414</v>
      </c>
      <c r="K265" s="15" t="n">
        <v>1220000</v>
      </c>
    </row>
    <row r="266" customFormat="false" ht="17.25" hidden="false" customHeight="true" outlineLevel="0" collapsed="false">
      <c r="A266" s="16" t="n">
        <v>75200000</v>
      </c>
      <c r="B266" s="17" t="s">
        <v>502</v>
      </c>
      <c r="C266" s="28" t="n">
        <v>-88044842.46</v>
      </c>
      <c r="D266" s="14"/>
      <c r="E266" s="29" t="n">
        <v>-58906061.82</v>
      </c>
      <c r="G266" s="30" t="e">
        <f aca="false">+VLOOKUP(H266,#REF!,1,FALSE())</f>
        <v>#VALUE!</v>
      </c>
      <c r="H266" s="31" t="n">
        <v>62500000</v>
      </c>
      <c r="I266" s="30" t="s">
        <v>503</v>
      </c>
      <c r="K266" s="15" t="n">
        <v>40000</v>
      </c>
    </row>
    <row r="267" customFormat="false" ht="17.25" hidden="false" customHeight="true" outlineLevel="0" collapsed="false">
      <c r="A267" s="16" t="n">
        <v>75800000</v>
      </c>
      <c r="B267" s="17" t="s">
        <v>211</v>
      </c>
      <c r="C267" s="28" t="n">
        <v>-42011461.86</v>
      </c>
      <c r="D267" s="14"/>
      <c r="E267" s="29" t="n">
        <v>-5625600</v>
      </c>
      <c r="G267" s="30" t="e">
        <f aca="false">+VLOOKUP(H267,#REF!,1,FALSE())</f>
        <v>#VALUE!</v>
      </c>
      <c r="H267" s="16" t="n">
        <v>62501000</v>
      </c>
      <c r="I267" s="17" t="s">
        <v>504</v>
      </c>
      <c r="K267" s="15" t="n">
        <v>21222354</v>
      </c>
      <c r="L267" s="15" t="n">
        <v>91657292.05</v>
      </c>
      <c r="M267" s="15" t="n">
        <v>232805024.72</v>
      </c>
      <c r="N267" s="15" t="n">
        <v>191063586</v>
      </c>
    </row>
    <row r="268" customFormat="false" ht="17.25" hidden="false" customHeight="true" outlineLevel="0" collapsed="false">
      <c r="A268" s="16" t="n">
        <v>75800000</v>
      </c>
      <c r="B268" s="17" t="s">
        <v>212</v>
      </c>
      <c r="C268" s="28" t="n">
        <v>-5365300</v>
      </c>
      <c r="D268" s="14"/>
      <c r="E268" s="29" t="n">
        <v>-20974895.02</v>
      </c>
      <c r="G268" s="30" t="e">
        <f aca="false">+VLOOKUP(H268,#REF!,1,FALSE())</f>
        <v>#VALUE!</v>
      </c>
      <c r="H268" s="31" t="n">
        <v>62502000</v>
      </c>
      <c r="I268" s="30" t="s">
        <v>170</v>
      </c>
      <c r="K268" s="15" t="n">
        <v>115180911</v>
      </c>
    </row>
    <row r="269" customFormat="false" ht="17.25" hidden="false" customHeight="true" outlineLevel="0" collapsed="false">
      <c r="A269" s="16" t="n">
        <v>76500000</v>
      </c>
      <c r="B269" s="17" t="s">
        <v>505</v>
      </c>
      <c r="C269" s="28" t="n">
        <v>-2772700.75</v>
      </c>
      <c r="D269" s="14"/>
      <c r="E269" s="29" t="n">
        <v>-10909472.98</v>
      </c>
      <c r="G269" s="30" t="e">
        <f aca="false">+VLOOKUP(H269,#REF!,1,FALSE())</f>
        <v>#VALUE!</v>
      </c>
      <c r="H269" s="31" t="n">
        <v>62503000</v>
      </c>
      <c r="I269" s="30" t="s">
        <v>169</v>
      </c>
      <c r="K269" s="15" t="n">
        <v>912802</v>
      </c>
    </row>
    <row r="270" customFormat="false" ht="17.25" hidden="false" customHeight="true" outlineLevel="0" collapsed="false">
      <c r="A270" s="16" t="n">
        <v>76600000</v>
      </c>
      <c r="B270" s="17" t="s">
        <v>213</v>
      </c>
      <c r="C270" s="28" t="n">
        <v>-19928834.4</v>
      </c>
      <c r="D270" s="14"/>
      <c r="E270" s="29" t="n">
        <v>-6295000</v>
      </c>
      <c r="G270" s="30" t="e">
        <f aca="false">+VLOOKUP(H270,#REF!,1,FALSE())</f>
        <v>#VALUE!</v>
      </c>
      <c r="H270" s="31" t="n">
        <v>62504000</v>
      </c>
      <c r="I270" s="30" t="s">
        <v>506</v>
      </c>
      <c r="K270" s="15" t="n">
        <v>4533715</v>
      </c>
    </row>
    <row r="271" customFormat="false" ht="17.25" hidden="false" customHeight="true" outlineLevel="0" collapsed="false">
      <c r="A271" s="16" t="n">
        <v>78500000</v>
      </c>
      <c r="B271" s="17" t="s">
        <v>507</v>
      </c>
      <c r="C271" s="28" t="n">
        <v>-8240059.6</v>
      </c>
      <c r="D271" s="6"/>
      <c r="E271" s="34"/>
      <c r="G271" s="30" t="e">
        <f aca="false">+VLOOKUP(H271,#REF!,1,FALSE())</f>
        <v>#VALUE!</v>
      </c>
      <c r="H271" s="31" t="n">
        <v>62505000</v>
      </c>
      <c r="I271" s="30" t="s">
        <v>508</v>
      </c>
      <c r="K271" s="15" t="n">
        <v>286677</v>
      </c>
    </row>
    <row r="272" customFormat="false" ht="17.25" hidden="false" customHeight="true" outlineLevel="0" collapsed="false">
      <c r="G272" s="30" t="e">
        <f aca="false">+VLOOKUP(H272,#REF!,1,FALSE())</f>
        <v>#VALUE!</v>
      </c>
      <c r="H272" s="31" t="n">
        <v>62506000</v>
      </c>
      <c r="I272" s="30" t="s">
        <v>509</v>
      </c>
      <c r="K272" s="15" t="n">
        <v>597690</v>
      </c>
    </row>
    <row r="273" customFormat="false" ht="17.25" hidden="false" customHeight="true" outlineLevel="0" collapsed="false">
      <c r="G273" s="30" t="e">
        <f aca="false">+VLOOKUP(H273,#REF!,1,FALSE())</f>
        <v>#VALUE!</v>
      </c>
      <c r="H273" s="31" t="n">
        <v>62507000</v>
      </c>
      <c r="I273" s="30" t="s">
        <v>416</v>
      </c>
      <c r="K273" s="15" t="n">
        <v>112785968.63</v>
      </c>
    </row>
    <row r="274" customFormat="false" ht="17.25" hidden="false" customHeight="true" outlineLevel="0" collapsed="false">
      <c r="G274" s="30" t="e">
        <f aca="false">+VLOOKUP(H274,#REF!,1,FALSE())</f>
        <v>#VALUE!</v>
      </c>
      <c r="H274" s="31" t="n">
        <v>62508000</v>
      </c>
      <c r="I274" s="30" t="s">
        <v>171</v>
      </c>
      <c r="K274" s="15" t="n">
        <v>10438300</v>
      </c>
    </row>
    <row r="275" customFormat="false" ht="17.25" hidden="false" customHeight="true" outlineLevel="0" collapsed="false">
      <c r="G275" s="30" t="e">
        <f aca="false">+VLOOKUP(H275,#REF!,1,FALSE())</f>
        <v>#VALUE!</v>
      </c>
      <c r="H275" s="16" t="n">
        <v>62601000</v>
      </c>
      <c r="I275" s="17" t="s">
        <v>510</v>
      </c>
      <c r="K275" s="15" t="n">
        <v>360738.26</v>
      </c>
      <c r="L275" s="15" t="n">
        <v>45571769.65</v>
      </c>
      <c r="M275" s="15" t="n">
        <v>45740248.39</v>
      </c>
      <c r="N275" s="15"/>
    </row>
    <row r="276" customFormat="false" ht="17.25" hidden="false" customHeight="true" outlineLevel="0" collapsed="false">
      <c r="G276" s="30" t="e">
        <f aca="false">+VLOOKUP(H276,#REF!,1,FALSE())</f>
        <v>#VALUE!</v>
      </c>
      <c r="H276" s="31" t="n">
        <v>62602000</v>
      </c>
      <c r="I276" s="30" t="s">
        <v>511</v>
      </c>
      <c r="K276" s="15" t="n">
        <v>46840930.27</v>
      </c>
    </row>
    <row r="277" customFormat="false" ht="17.25" hidden="false" customHeight="true" outlineLevel="0" collapsed="false">
      <c r="G277" s="30" t="e">
        <f aca="false">+VLOOKUP(H277,#REF!,1,FALSE())</f>
        <v>#VALUE!</v>
      </c>
      <c r="H277" s="31" t="n">
        <v>62603000</v>
      </c>
      <c r="I277" s="30" t="s">
        <v>512</v>
      </c>
      <c r="K277" s="15" t="n">
        <v>5985725.69</v>
      </c>
    </row>
    <row r="278" customFormat="false" ht="17.25" hidden="false" customHeight="true" outlineLevel="0" collapsed="false">
      <c r="G278" s="30" t="e">
        <f aca="false">+VLOOKUP(H278,#REF!,1,FALSE())</f>
        <v>#VALUE!</v>
      </c>
      <c r="H278" s="31" t="n">
        <v>62604000</v>
      </c>
      <c r="I278" s="30" t="s">
        <v>513</v>
      </c>
      <c r="K278" s="15" t="n">
        <v>1541333.25</v>
      </c>
    </row>
    <row r="279" customFormat="false" ht="17.25" hidden="false" customHeight="true" outlineLevel="0" collapsed="false">
      <c r="G279" s="30" t="e">
        <f aca="false">+VLOOKUP(H279,#REF!,1,FALSE())</f>
        <v>#VALUE!</v>
      </c>
      <c r="H279" s="31" t="n">
        <v>62607000</v>
      </c>
      <c r="I279" s="30" t="s">
        <v>179</v>
      </c>
      <c r="K279" s="15" t="n">
        <v>9408984</v>
      </c>
    </row>
    <row r="280" customFormat="false" ht="17.25" hidden="false" customHeight="true" outlineLevel="0" collapsed="false">
      <c r="G280" s="30" t="e">
        <f aca="false">+VLOOKUP(H280,#REF!,1,FALSE())</f>
        <v>#VALUE!</v>
      </c>
      <c r="H280" s="31" t="n">
        <v>62608000</v>
      </c>
      <c r="I280" s="30" t="s">
        <v>180</v>
      </c>
      <c r="K280" s="15" t="n">
        <v>1931616</v>
      </c>
    </row>
    <row r="281" customFormat="false" ht="17.25" hidden="false" customHeight="true" outlineLevel="0" collapsed="false">
      <c r="G281" s="30" t="e">
        <f aca="false">+VLOOKUP(H281,#REF!,1,FALSE())</f>
        <v>#VALUE!</v>
      </c>
      <c r="H281" s="16" t="n">
        <v>62701000</v>
      </c>
      <c r="I281" s="17" t="s">
        <v>514</v>
      </c>
      <c r="K281" s="15" t="n">
        <v>542862.9</v>
      </c>
      <c r="L281" s="15" t="n">
        <v>50818831.74</v>
      </c>
      <c r="M281" s="15" t="n">
        <v>31728035.76</v>
      </c>
      <c r="N281" s="15" t="n">
        <v>4710039145</v>
      </c>
    </row>
    <row r="282" customFormat="false" ht="17.25" hidden="false" customHeight="true" outlineLevel="0" collapsed="false">
      <c r="G282" s="30" t="e">
        <f aca="false">+VLOOKUP(H282,#REF!,1,FALSE())</f>
        <v>#VALUE!</v>
      </c>
      <c r="H282" s="31" t="n">
        <v>62701100</v>
      </c>
      <c r="I282" s="30" t="s">
        <v>421</v>
      </c>
      <c r="K282" s="15" t="n">
        <v>5753014.11</v>
      </c>
    </row>
    <row r="283" customFormat="false" ht="17.25" hidden="false" customHeight="true" outlineLevel="0" collapsed="false">
      <c r="G283" s="30" t="e">
        <f aca="false">+VLOOKUP(H283,#REF!,1,FALSE())</f>
        <v>#VALUE!</v>
      </c>
      <c r="H283" s="31" t="n">
        <v>62702000</v>
      </c>
      <c r="I283" s="30" t="s">
        <v>515</v>
      </c>
      <c r="K283" s="15" t="n">
        <v>375000</v>
      </c>
    </row>
    <row r="284" customFormat="false" ht="17.25" hidden="false" customHeight="true" outlineLevel="0" collapsed="false">
      <c r="G284" s="30" t="e">
        <f aca="false">+VLOOKUP(H284,#REF!,1,FALSE())</f>
        <v>#VALUE!</v>
      </c>
      <c r="H284" s="31" t="n">
        <v>62703000</v>
      </c>
      <c r="I284" s="30" t="s">
        <v>516</v>
      </c>
      <c r="K284" s="15" t="n">
        <v>9626709.46</v>
      </c>
    </row>
    <row r="285" customFormat="false" ht="17.25" hidden="false" customHeight="true" outlineLevel="0" collapsed="false">
      <c r="G285" s="30" t="e">
        <f aca="false">+VLOOKUP(H285,#REF!,1,FALSE())</f>
        <v>#VALUE!</v>
      </c>
      <c r="H285" s="31" t="n">
        <v>62704000</v>
      </c>
      <c r="I285" s="30" t="s">
        <v>423</v>
      </c>
      <c r="K285" s="15" t="n">
        <v>4256750.49</v>
      </c>
    </row>
    <row r="286" customFormat="false" ht="17.25" hidden="false" customHeight="true" outlineLevel="0" collapsed="false">
      <c r="G286" s="30" t="e">
        <f aca="false">+VLOOKUP(H286,#REF!,1,FALSE())</f>
        <v>#VALUE!</v>
      </c>
      <c r="H286" s="31" t="n">
        <v>62705000</v>
      </c>
      <c r="I286" s="30" t="s">
        <v>517</v>
      </c>
      <c r="K286" s="15" t="n">
        <v>1259210.08</v>
      </c>
    </row>
    <row r="287" customFormat="false" ht="17.25" hidden="false" customHeight="true" outlineLevel="0" collapsed="false">
      <c r="G287" s="30" t="e">
        <f aca="false">+VLOOKUP(H287,#REF!,1,FALSE())</f>
        <v>#VALUE!</v>
      </c>
      <c r="H287" s="31" t="n">
        <v>62706000</v>
      </c>
      <c r="I287" s="30" t="s">
        <v>183</v>
      </c>
      <c r="K287" s="15" t="n">
        <v>15808154.53</v>
      </c>
    </row>
    <row r="288" customFormat="false" ht="17.25" hidden="false" customHeight="true" outlineLevel="0" collapsed="false">
      <c r="G288" s="30" t="e">
        <f aca="false">+VLOOKUP(H288,#REF!,1,FALSE())</f>
        <v>#VALUE!</v>
      </c>
      <c r="H288" s="31" t="n">
        <v>62707000</v>
      </c>
      <c r="I288" s="30" t="s">
        <v>518</v>
      </c>
      <c r="K288" s="15" t="n">
        <v>443150</v>
      </c>
    </row>
    <row r="289" customFormat="false" ht="17.25" hidden="false" customHeight="true" outlineLevel="0" collapsed="false">
      <c r="G289" s="30" t="e">
        <f aca="false">+VLOOKUP(H289,#REF!,1,FALSE())</f>
        <v>#VALUE!</v>
      </c>
      <c r="H289" s="31" t="n">
        <v>62708000</v>
      </c>
      <c r="I289" s="30" t="s">
        <v>519</v>
      </c>
      <c r="K289" s="15" t="n">
        <v>298000</v>
      </c>
    </row>
    <row r="290" customFormat="false" ht="17.25" hidden="false" customHeight="true" outlineLevel="0" collapsed="false">
      <c r="G290" s="30" t="e">
        <f aca="false">+VLOOKUP(H290,#REF!,1,FALSE())</f>
        <v>#VALUE!</v>
      </c>
      <c r="H290" s="31" t="n">
        <v>62709000</v>
      </c>
      <c r="I290" s="30" t="s">
        <v>428</v>
      </c>
      <c r="K290" s="15" t="n">
        <v>3366040.55</v>
      </c>
    </row>
    <row r="291" customFormat="false" ht="17.25" hidden="false" customHeight="true" outlineLevel="0" collapsed="false">
      <c r="G291" s="30" t="e">
        <f aca="false">+VLOOKUP(H291,#REF!,1,FALSE())</f>
        <v>#VALUE!</v>
      </c>
      <c r="H291" s="31" t="n">
        <v>62710000</v>
      </c>
      <c r="I291" s="30" t="s">
        <v>185</v>
      </c>
      <c r="K291" s="15" t="n">
        <v>252333.33</v>
      </c>
    </row>
    <row r="292" customFormat="false" ht="17.25" hidden="false" customHeight="true" outlineLevel="0" collapsed="false">
      <c r="G292" s="30" t="e">
        <f aca="false">+VLOOKUP(H292,#REF!,1,FALSE())</f>
        <v>#VALUE!</v>
      </c>
      <c r="H292" s="31" t="n">
        <v>62711000</v>
      </c>
      <c r="I292" s="30" t="s">
        <v>520</v>
      </c>
      <c r="K292" s="15" t="n">
        <v>-93754.56</v>
      </c>
    </row>
    <row r="293" customFormat="false" ht="17.25" hidden="false" customHeight="true" outlineLevel="0" collapsed="false">
      <c r="G293" s="30" t="e">
        <f aca="false">+VLOOKUP(H293,#REF!,1,FALSE())</f>
        <v>#VALUE!</v>
      </c>
      <c r="H293" s="31" t="n">
        <v>62711100</v>
      </c>
      <c r="I293" s="30" t="s">
        <v>434</v>
      </c>
      <c r="K293" s="15" t="n">
        <v>828622.22</v>
      </c>
    </row>
    <row r="294" customFormat="false" ht="17.25" hidden="false" customHeight="true" outlineLevel="0" collapsed="false">
      <c r="G294" s="30" t="e">
        <f aca="false">+VLOOKUP(H294,#REF!,1,FALSE())</f>
        <v>#VALUE!</v>
      </c>
      <c r="H294" s="31" t="n">
        <v>62712000</v>
      </c>
      <c r="I294" s="30" t="s">
        <v>521</v>
      </c>
      <c r="K294" s="15" t="n">
        <v>10123443.85</v>
      </c>
    </row>
    <row r="295" customFormat="false" ht="17.25" hidden="false" customHeight="true" outlineLevel="0" collapsed="false">
      <c r="G295" s="30" t="e">
        <f aca="false">+VLOOKUP(H295,#REF!,1,FALSE())</f>
        <v>#VALUE!</v>
      </c>
      <c r="H295" s="31" t="n">
        <v>62713000</v>
      </c>
      <c r="I295" s="30" t="s">
        <v>438</v>
      </c>
      <c r="K295" s="15" t="n">
        <v>86000</v>
      </c>
    </row>
    <row r="296" customFormat="false" ht="17.25" hidden="false" customHeight="true" outlineLevel="0" collapsed="false">
      <c r="G296" s="30" t="e">
        <f aca="false">+VLOOKUP(H296,#REF!,1,FALSE())</f>
        <v>#VALUE!</v>
      </c>
      <c r="H296" s="31" t="n">
        <v>62714000</v>
      </c>
      <c r="I296" s="30" t="s">
        <v>522</v>
      </c>
      <c r="K296" s="15" t="n">
        <v>1320000</v>
      </c>
    </row>
    <row r="297" customFormat="false" ht="17.25" hidden="false" customHeight="true" outlineLevel="0" collapsed="false">
      <c r="G297" s="30" t="e">
        <f aca="false">+VLOOKUP(H297,#REF!,1,FALSE())</f>
        <v>#VALUE!</v>
      </c>
      <c r="H297" s="16" t="n">
        <v>62800000</v>
      </c>
      <c r="I297" s="35" t="s">
        <v>523</v>
      </c>
      <c r="K297" s="15" t="n">
        <v>0</v>
      </c>
      <c r="L297" s="15" t="n">
        <v>158400</v>
      </c>
      <c r="M297" s="15" t="n">
        <v>404800</v>
      </c>
      <c r="N297" s="15" t="n">
        <v>77234500</v>
      </c>
    </row>
    <row r="298" customFormat="false" ht="17.25" hidden="false" customHeight="true" outlineLevel="0" collapsed="false">
      <c r="G298" s="30" t="e">
        <f aca="false">+VLOOKUP(H298,#REF!,1,FALSE())</f>
        <v>#VALUE!</v>
      </c>
      <c r="H298" s="16" t="n">
        <v>63501000</v>
      </c>
      <c r="I298" s="17" t="s">
        <v>443</v>
      </c>
      <c r="K298" s="15" t="n">
        <v>783361</v>
      </c>
      <c r="L298" s="15" t="n">
        <v>88021425.27</v>
      </c>
      <c r="M298" s="15" t="n">
        <v>113600</v>
      </c>
      <c r="N298" s="15" t="n">
        <v>1236208753.45</v>
      </c>
    </row>
    <row r="299" customFormat="false" ht="17.25" hidden="false" customHeight="true" outlineLevel="0" collapsed="false">
      <c r="G299" s="30" t="e">
        <f aca="false">+VLOOKUP(H299,#REF!,1,FALSE())</f>
        <v>#VALUE!</v>
      </c>
      <c r="H299" s="16" t="n">
        <v>63502000</v>
      </c>
      <c r="I299" s="35" t="s">
        <v>524</v>
      </c>
      <c r="K299" s="15" t="n">
        <v>0</v>
      </c>
      <c r="L299" s="15" t="n">
        <v>8720872</v>
      </c>
      <c r="M299" s="15" t="n">
        <v>0</v>
      </c>
      <c r="N299" s="15" t="n">
        <v>65010.32</v>
      </c>
    </row>
    <row r="300" customFormat="false" ht="17.25" hidden="false" customHeight="true" outlineLevel="0" collapsed="false">
      <c r="G300" s="30" t="e">
        <f aca="false">+VLOOKUP(H300,#REF!,1,FALSE())</f>
        <v>#VALUE!</v>
      </c>
      <c r="H300" s="16" t="n">
        <v>63503000</v>
      </c>
      <c r="I300" s="17" t="s">
        <v>187</v>
      </c>
      <c r="K300" s="15" t="n">
        <v>204340</v>
      </c>
      <c r="L300" s="15" t="n">
        <v>270000</v>
      </c>
      <c r="M300" s="15" t="n">
        <v>185000</v>
      </c>
      <c r="N300" s="15" t="n">
        <v>27201169.47</v>
      </c>
    </row>
    <row r="301" customFormat="false" ht="17.25" hidden="false" customHeight="true" outlineLevel="0" collapsed="false">
      <c r="G301" s="30" t="e">
        <f aca="false">+VLOOKUP(H301,#REF!,1,FALSE())</f>
        <v>#VALUE!</v>
      </c>
      <c r="H301" s="16" t="n">
        <v>63504000</v>
      </c>
      <c r="I301" s="35" t="s">
        <v>525</v>
      </c>
      <c r="K301" s="15" t="n">
        <v>54533562.84</v>
      </c>
      <c r="L301" s="15" t="n">
        <v>18637733.99</v>
      </c>
      <c r="M301" s="15" t="n">
        <v>34342221.3</v>
      </c>
      <c r="N301" s="15" t="n">
        <v>14380023.93</v>
      </c>
    </row>
    <row r="302" customFormat="false" ht="17.25" hidden="false" customHeight="true" outlineLevel="0" collapsed="false">
      <c r="G302" s="30" t="e">
        <f aca="false">+VLOOKUP(H302,#REF!,1,FALSE())</f>
        <v>#VALUE!</v>
      </c>
      <c r="H302" s="16" t="n">
        <v>63506000</v>
      </c>
      <c r="I302" s="17" t="s">
        <v>452</v>
      </c>
      <c r="K302" s="15" t="n">
        <v>12597273.41</v>
      </c>
      <c r="L302" s="15" t="n">
        <v>11155829.01</v>
      </c>
      <c r="M302" s="15" t="n">
        <v>329500.35</v>
      </c>
      <c r="N302" s="15" t="n">
        <v>19120529.77</v>
      </c>
    </row>
    <row r="303" customFormat="false" ht="17.25" hidden="false" customHeight="true" outlineLevel="0" collapsed="false">
      <c r="G303" s="30" t="e">
        <f aca="false">+VLOOKUP(H303,#REF!,1,FALSE())</f>
        <v>#VALUE!</v>
      </c>
      <c r="H303" s="16" t="n">
        <v>63507000</v>
      </c>
      <c r="I303" s="17" t="s">
        <v>453</v>
      </c>
      <c r="K303" s="15" t="n">
        <v>897075033.27</v>
      </c>
      <c r="L303" s="15" t="n">
        <v>426344807.06</v>
      </c>
      <c r="M303" s="15" t="n">
        <v>486216340.91</v>
      </c>
      <c r="N303" s="15" t="n">
        <v>18269374.42</v>
      </c>
    </row>
    <row r="304" customFormat="false" ht="17.25" hidden="false" customHeight="true" outlineLevel="0" collapsed="false">
      <c r="G304" s="30" t="e">
        <f aca="false">+VLOOKUP(H304,#REF!,1,FALSE())</f>
        <v>#VALUE!</v>
      </c>
      <c r="H304" s="31" t="n">
        <v>63508000</v>
      </c>
      <c r="I304" s="30" t="s">
        <v>447</v>
      </c>
      <c r="K304" s="15" t="n">
        <v>174500</v>
      </c>
    </row>
    <row r="305" customFormat="false" ht="17.25" hidden="false" customHeight="true" outlineLevel="0" collapsed="false">
      <c r="G305" s="30" t="e">
        <f aca="false">+VLOOKUP(H305,#REF!,1,FALSE())</f>
        <v>#VALUE!</v>
      </c>
      <c r="H305" s="31" t="n">
        <v>63509000</v>
      </c>
      <c r="I305" s="30" t="s">
        <v>526</v>
      </c>
      <c r="K305" s="15" t="n">
        <v>6660000</v>
      </c>
    </row>
    <row r="306" customFormat="false" ht="17.25" hidden="false" customHeight="true" outlineLevel="0" collapsed="false">
      <c r="G306" s="30" t="e">
        <f aca="false">+VLOOKUP(H306,#REF!,1,FALSE())</f>
        <v>#VALUE!</v>
      </c>
      <c r="H306" s="16" t="n">
        <v>64101000</v>
      </c>
      <c r="I306" s="17" t="s">
        <v>527</v>
      </c>
      <c r="K306" s="15" t="n">
        <v>1282755976.29</v>
      </c>
      <c r="L306" s="15" t="n">
        <v>1312468477.15</v>
      </c>
      <c r="M306" s="15" t="n">
        <v>1359868170.33</v>
      </c>
      <c r="N306" s="15"/>
    </row>
    <row r="307" customFormat="false" ht="17.25" hidden="false" customHeight="true" outlineLevel="0" collapsed="false">
      <c r="G307" s="30" t="e">
        <f aca="false">+VLOOKUP(H307,#REF!,1,FALSE())</f>
        <v>#VALUE!</v>
      </c>
      <c r="H307" s="31" t="n">
        <v>64101300</v>
      </c>
      <c r="I307" s="30" t="s">
        <v>456</v>
      </c>
      <c r="K307" s="15" t="n">
        <v>10068174</v>
      </c>
    </row>
    <row r="308" customFormat="false" ht="17.25" hidden="false" customHeight="true" outlineLevel="0" collapsed="false">
      <c r="G308" s="30" t="e">
        <f aca="false">+VLOOKUP(H308,#REF!,1,FALSE())</f>
        <v>#VALUE!</v>
      </c>
      <c r="H308" s="31" t="n">
        <v>64102000</v>
      </c>
      <c r="I308" s="30" t="s">
        <v>528</v>
      </c>
      <c r="K308" s="15" t="n">
        <v>65257279.47</v>
      </c>
    </row>
    <row r="309" customFormat="false" ht="17.25" hidden="false" customHeight="true" outlineLevel="0" collapsed="false">
      <c r="G309" s="30" t="e">
        <f aca="false">+VLOOKUP(H309,#REF!,1,FALSE())</f>
        <v>#VALUE!</v>
      </c>
      <c r="H309" s="31" t="n">
        <v>64103000</v>
      </c>
      <c r="I309" s="30" t="s">
        <v>529</v>
      </c>
      <c r="K309" s="15" t="n">
        <v>86009660.4</v>
      </c>
    </row>
    <row r="310" customFormat="false" ht="17.25" hidden="false" customHeight="true" outlineLevel="0" collapsed="false">
      <c r="G310" s="30" t="e">
        <f aca="false">+VLOOKUP(H310,#REF!,1,FALSE())</f>
        <v>#VALUE!</v>
      </c>
      <c r="H310" s="31" t="n">
        <v>64104000</v>
      </c>
      <c r="I310" s="30" t="s">
        <v>194</v>
      </c>
      <c r="K310" s="15" t="n">
        <v>117247323.2</v>
      </c>
    </row>
    <row r="311" customFormat="false" ht="17.25" hidden="false" customHeight="true" outlineLevel="0" collapsed="false">
      <c r="G311" s="30" t="e">
        <f aca="false">+VLOOKUP(H311,#REF!,1,FALSE())</f>
        <v>#VALUE!</v>
      </c>
      <c r="H311" s="31" t="n">
        <v>64105000</v>
      </c>
      <c r="I311" s="30" t="s">
        <v>530</v>
      </c>
      <c r="K311" s="15" t="n">
        <v>408385.71</v>
      </c>
    </row>
    <row r="312" customFormat="false" ht="17.25" hidden="false" customHeight="true" outlineLevel="0" collapsed="false">
      <c r="G312" s="30" t="e">
        <f aca="false">+VLOOKUP(H312,#REF!,1,FALSE())</f>
        <v>#VALUE!</v>
      </c>
      <c r="H312" s="31" t="n">
        <v>64180000</v>
      </c>
      <c r="I312" s="30" t="s">
        <v>531</v>
      </c>
      <c r="K312" s="15" t="n">
        <v>150227788.54</v>
      </c>
    </row>
    <row r="313" customFormat="false" ht="17.25" hidden="false" customHeight="true" outlineLevel="0" collapsed="false">
      <c r="G313" s="30" t="e">
        <f aca="false">+VLOOKUP(H313,#REF!,1,FALSE())</f>
        <v>#VALUE!</v>
      </c>
      <c r="H313" s="16" t="n">
        <v>64501000</v>
      </c>
      <c r="I313" s="35" t="s">
        <v>532</v>
      </c>
      <c r="K313" s="15" t="n">
        <v>102034337.92</v>
      </c>
      <c r="L313" s="15" t="n">
        <v>142389336.35</v>
      </c>
      <c r="M313" s="15" t="n">
        <v>141294235.03</v>
      </c>
      <c r="N313" s="15"/>
    </row>
    <row r="314" customFormat="false" ht="17.25" hidden="false" customHeight="true" outlineLevel="0" collapsed="false">
      <c r="G314" s="30" t="e">
        <f aca="false">+VLOOKUP(H314,#REF!,1,FALSE())</f>
        <v>#VALUE!</v>
      </c>
      <c r="H314" s="31" t="n">
        <v>64502000</v>
      </c>
      <c r="I314" s="30" t="s">
        <v>533</v>
      </c>
      <c r="K314" s="15" t="n">
        <v>61203869.95</v>
      </c>
    </row>
    <row r="315" customFormat="false" ht="17.25" hidden="false" customHeight="true" outlineLevel="0" collapsed="false">
      <c r="G315" s="30" t="e">
        <f aca="false">+VLOOKUP(H315,#REF!,1,FALSE())</f>
        <v>#VALUE!</v>
      </c>
      <c r="H315" s="31" t="n">
        <v>64504000</v>
      </c>
      <c r="I315" s="30" t="s">
        <v>464</v>
      </c>
      <c r="K315" s="15" t="n">
        <v>12240773.99</v>
      </c>
    </row>
    <row r="316" customFormat="false" ht="17.25" hidden="false" customHeight="true" outlineLevel="0" collapsed="false">
      <c r="G316" s="30" t="e">
        <f aca="false">+VLOOKUP(H316,#REF!,1,FALSE())</f>
        <v>#VALUE!</v>
      </c>
      <c r="H316" s="16" t="n">
        <v>64700000</v>
      </c>
      <c r="I316" s="17" t="s">
        <v>197</v>
      </c>
      <c r="K316" s="15" t="n">
        <v>70000</v>
      </c>
      <c r="L316" s="15" t="n">
        <v>0</v>
      </c>
      <c r="M316" s="15" t="n">
        <v>240000</v>
      </c>
      <c r="N316" s="15" t="n">
        <v>98621248.95</v>
      </c>
    </row>
    <row r="317" customFormat="false" ht="17.25" hidden="false" customHeight="true" outlineLevel="0" collapsed="false">
      <c r="G317" s="30" t="e">
        <f aca="false">+VLOOKUP(H317,#REF!,1,FALSE())</f>
        <v>#VALUE!</v>
      </c>
      <c r="H317" s="16" t="n">
        <v>64801000</v>
      </c>
      <c r="I317" s="36" t="s">
        <v>534</v>
      </c>
      <c r="K317" s="15" t="n">
        <v>49987722.06</v>
      </c>
      <c r="L317" s="15" t="n">
        <v>19165307.88</v>
      </c>
      <c r="M317" s="15" t="n">
        <v>27966277.43</v>
      </c>
      <c r="N317" s="15" t="n">
        <v>60916445.4</v>
      </c>
    </row>
    <row r="318" customFormat="false" ht="17.25" hidden="false" customHeight="true" outlineLevel="0" collapsed="false">
      <c r="G318" s="30" t="e">
        <f aca="false">+VLOOKUP(H318,#REF!,1,FALSE())</f>
        <v>#VALUE!</v>
      </c>
      <c r="H318" s="31" t="n">
        <v>64802000</v>
      </c>
      <c r="I318" s="30" t="s">
        <v>535</v>
      </c>
      <c r="K318" s="15" t="n">
        <v>10000</v>
      </c>
    </row>
    <row r="319" customFormat="false" ht="17.25" hidden="false" customHeight="true" outlineLevel="0" collapsed="false">
      <c r="G319" s="30" t="e">
        <f aca="false">+VLOOKUP(H319,#REF!,1,FALSE())</f>
        <v>#VALUE!</v>
      </c>
      <c r="H319" s="31" t="n">
        <v>64803000</v>
      </c>
      <c r="I319" s="30" t="s">
        <v>536</v>
      </c>
      <c r="K319" s="15" t="n">
        <v>12619</v>
      </c>
    </row>
    <row r="320" customFormat="false" ht="17.25" hidden="false" customHeight="true" outlineLevel="0" collapsed="false">
      <c r="G320" s="30" t="e">
        <f aca="false">+VLOOKUP(H320,#REF!,1,FALSE())</f>
        <v>#VALUE!</v>
      </c>
      <c r="H320" s="31" t="n">
        <v>64805000</v>
      </c>
      <c r="I320" s="30" t="s">
        <v>537</v>
      </c>
      <c r="K320" s="15" t="n">
        <v>3733131</v>
      </c>
    </row>
    <row r="321" customFormat="false" ht="17.25" hidden="false" customHeight="true" outlineLevel="0" collapsed="false">
      <c r="G321" s="30" t="e">
        <f aca="false">+VLOOKUP(H321,#REF!,1,FALSE())</f>
        <v>#VALUE!</v>
      </c>
      <c r="H321" s="31" t="n">
        <v>64809000</v>
      </c>
      <c r="I321" s="30" t="s">
        <v>471</v>
      </c>
      <c r="K321" s="15" t="n">
        <v>450000</v>
      </c>
    </row>
    <row r="322" customFormat="false" ht="17.25" hidden="false" customHeight="true" outlineLevel="0" collapsed="false">
      <c r="G322" s="30" t="e">
        <f aca="false">+VLOOKUP(H322,#REF!,1,FALSE())</f>
        <v>#VALUE!</v>
      </c>
      <c r="H322" s="16" t="n">
        <v>65100000</v>
      </c>
      <c r="I322" s="35" t="s">
        <v>538</v>
      </c>
      <c r="K322" s="15" t="n">
        <v>29089283</v>
      </c>
      <c r="L322" s="15" t="n">
        <v>2184931.99</v>
      </c>
      <c r="M322" s="15" t="n">
        <v>4096267.83</v>
      </c>
      <c r="N322" s="15" t="n">
        <v>22824235.37</v>
      </c>
    </row>
    <row r="323" customFormat="false" ht="17.25" hidden="false" customHeight="true" outlineLevel="0" collapsed="false">
      <c r="G323" s="30" t="e">
        <f aca="false">+VLOOKUP(H323,#REF!,1,FALSE())</f>
        <v>#VALUE!</v>
      </c>
      <c r="H323" s="16" t="n">
        <v>65200000</v>
      </c>
      <c r="I323" s="17" t="s">
        <v>473</v>
      </c>
      <c r="K323" s="15" t="n">
        <v>0</v>
      </c>
      <c r="L323" s="15" t="n">
        <v>22638802.2</v>
      </c>
      <c r="M323" s="15" t="n">
        <v>0</v>
      </c>
      <c r="N323" s="15" t="n">
        <v>1217450</v>
      </c>
    </row>
    <row r="324" customFormat="false" ht="17.25" hidden="false" customHeight="true" outlineLevel="0" collapsed="false">
      <c r="G324" s="30" t="e">
        <f aca="false">+VLOOKUP(H324,#REF!,1,FALSE())</f>
        <v>#VALUE!</v>
      </c>
      <c r="H324" s="16" t="n">
        <v>65601000</v>
      </c>
      <c r="I324" s="17" t="s">
        <v>539</v>
      </c>
      <c r="K324" s="15" t="n">
        <v>400000</v>
      </c>
      <c r="L324" s="15" t="n">
        <v>0</v>
      </c>
      <c r="M324" s="15" t="n">
        <v>59790385.47</v>
      </c>
      <c r="N324" s="15" t="n">
        <v>18020844.08</v>
      </c>
    </row>
    <row r="325" customFormat="false" ht="17.25" hidden="false" customHeight="true" outlineLevel="0" collapsed="false">
      <c r="G325" s="30" t="e">
        <f aca="false">+VLOOKUP(H325,#REF!,1,FALSE())</f>
        <v>#VALUE!</v>
      </c>
      <c r="H325" s="16" t="n">
        <v>65602000</v>
      </c>
      <c r="I325" s="17" t="s">
        <v>203</v>
      </c>
      <c r="K325" s="15" t="n">
        <v>5757055.81</v>
      </c>
      <c r="L325" s="15" t="n">
        <v>1311664.4</v>
      </c>
      <c r="M325" s="15" t="n">
        <v>1647451.22</v>
      </c>
      <c r="N325" s="15" t="n">
        <v>-163368685.01</v>
      </c>
    </row>
    <row r="326" customFormat="false" ht="17.25" hidden="false" customHeight="true" outlineLevel="0" collapsed="false">
      <c r="G326" s="30" t="e">
        <f aca="false">+VLOOKUP(H326,#REF!,1,FALSE())</f>
        <v>#VALUE!</v>
      </c>
      <c r="H326" s="16" t="n">
        <v>65700000</v>
      </c>
      <c r="I326" s="17" t="s">
        <v>540</v>
      </c>
      <c r="K326" s="15" t="n">
        <v>3393790.99</v>
      </c>
      <c r="L326" s="15" t="n">
        <v>5588058.73</v>
      </c>
      <c r="M326" s="15" t="n">
        <v>43224494.24</v>
      </c>
      <c r="N326" s="15" t="n">
        <v>-569635255.8</v>
      </c>
    </row>
    <row r="327" customFormat="false" ht="17.25" hidden="false" customHeight="true" outlineLevel="0" collapsed="false">
      <c r="G327" s="30" t="e">
        <f aca="false">+VLOOKUP(H327,#REF!,1,FALSE())</f>
        <v>#VALUE!</v>
      </c>
      <c r="H327" s="16" t="n">
        <v>65800000</v>
      </c>
      <c r="I327" s="17" t="s">
        <v>475</v>
      </c>
      <c r="K327" s="15" t="n">
        <v>13820488.25</v>
      </c>
      <c r="L327" s="15" t="n">
        <v>6583739.68</v>
      </c>
      <c r="M327" s="15" t="n">
        <v>0</v>
      </c>
      <c r="N327" s="15"/>
    </row>
    <row r="328" customFormat="false" ht="17.25" hidden="false" customHeight="true" outlineLevel="0" collapsed="false">
      <c r="G328" s="30" t="e">
        <f aca="false">+VLOOKUP(H328,#REF!,1,FALSE())</f>
        <v>#VALUE!</v>
      </c>
      <c r="H328" s="16" t="n">
        <v>66100000</v>
      </c>
      <c r="I328" s="17" t="s">
        <v>541</v>
      </c>
      <c r="K328" s="15" t="n">
        <v>0</v>
      </c>
      <c r="L328" s="15" t="n">
        <v>272685044.92</v>
      </c>
      <c r="M328" s="15" t="n">
        <v>107709036.43</v>
      </c>
      <c r="N328" s="15"/>
    </row>
    <row r="329" customFormat="false" ht="17.25" hidden="false" customHeight="true" outlineLevel="0" collapsed="false">
      <c r="G329" s="30" t="e">
        <f aca="false">+VLOOKUP(H329,#REF!,1,FALSE())</f>
        <v>#VALUE!</v>
      </c>
      <c r="H329" s="31" t="n">
        <v>66102000</v>
      </c>
      <c r="I329" s="30" t="s">
        <v>542</v>
      </c>
      <c r="K329" s="15" t="n">
        <v>27252153.16</v>
      </c>
    </row>
    <row r="330" customFormat="false" ht="17.25" hidden="false" customHeight="true" outlineLevel="0" collapsed="false">
      <c r="G330" s="30" t="e">
        <f aca="false">+VLOOKUP(H330,#REF!,1,FALSE())</f>
        <v>#VALUE!</v>
      </c>
      <c r="H330" s="31" t="n">
        <v>66103000</v>
      </c>
      <c r="I330" s="30" t="s">
        <v>543</v>
      </c>
      <c r="K330" s="15" t="n">
        <v>414915537.69</v>
      </c>
    </row>
    <row r="331" customFormat="false" ht="17.25" hidden="false" customHeight="true" outlineLevel="0" collapsed="false">
      <c r="G331" s="30" t="e">
        <f aca="false">+VLOOKUP(H331,#REF!,1,FALSE())</f>
        <v>#VALUE!</v>
      </c>
      <c r="H331" s="31" t="n">
        <v>66104000</v>
      </c>
      <c r="I331" s="30" t="s">
        <v>544</v>
      </c>
      <c r="K331" s="15" t="n">
        <v>59656891.68</v>
      </c>
    </row>
    <row r="332" customFormat="false" ht="17.25" hidden="false" customHeight="true" outlineLevel="0" collapsed="false">
      <c r="G332" s="30" t="e">
        <f aca="false">+VLOOKUP(H332,#REF!,1,FALSE())</f>
        <v>#VALUE!</v>
      </c>
      <c r="H332" s="16" t="n">
        <v>66600000</v>
      </c>
      <c r="I332" s="17" t="s">
        <v>206</v>
      </c>
      <c r="K332" s="15" t="n">
        <v>44007976.81</v>
      </c>
      <c r="L332" s="15" t="n">
        <v>18697432.21</v>
      </c>
      <c r="M332" s="15" t="n">
        <v>24156663.43</v>
      </c>
      <c r="N332" s="15" t="n">
        <v>319568397.22</v>
      </c>
    </row>
    <row r="333" customFormat="false" ht="17.25" hidden="false" customHeight="true" outlineLevel="0" collapsed="false">
      <c r="G333" s="30" t="e">
        <f aca="false">+VLOOKUP(H333,#REF!,1,FALSE())</f>
        <v>#VALUE!</v>
      </c>
      <c r="H333" s="16" t="n">
        <v>68111000</v>
      </c>
      <c r="I333" s="17" t="s">
        <v>487</v>
      </c>
      <c r="K333" s="15" t="n">
        <v>963779</v>
      </c>
      <c r="L333" s="15" t="n">
        <v>966464.07</v>
      </c>
      <c r="M333" s="15" t="n">
        <v>966464.07</v>
      </c>
      <c r="N333" s="15" t="n">
        <v>233605544.54</v>
      </c>
    </row>
    <row r="334" customFormat="false" ht="17.25" hidden="false" customHeight="true" outlineLevel="0" collapsed="false">
      <c r="G334" s="30" t="e">
        <f aca="false">+VLOOKUP(H334,#REF!,1,FALSE())</f>
        <v>#VALUE!</v>
      </c>
      <c r="H334" s="16" t="n">
        <v>68112000</v>
      </c>
      <c r="I334" s="17" t="s">
        <v>489</v>
      </c>
      <c r="K334" s="15" t="n">
        <v>1189141671.46</v>
      </c>
      <c r="L334" s="15" t="n">
        <v>1012432642.54</v>
      </c>
      <c r="M334" s="15" t="n">
        <v>950529170.66</v>
      </c>
      <c r="N334" s="15" t="n">
        <v>126163200</v>
      </c>
    </row>
    <row r="335" customFormat="false" ht="17.25" hidden="false" customHeight="true" outlineLevel="0" collapsed="false">
      <c r="G335" s="30" t="e">
        <f aca="false">+VLOOKUP(H335,#REF!,1,FALSE())</f>
        <v>#VALUE!</v>
      </c>
      <c r="H335" s="16" t="n">
        <v>68500000</v>
      </c>
      <c r="I335" s="17" t="s">
        <v>490</v>
      </c>
      <c r="K335" s="15" t="n">
        <v>137983295.68</v>
      </c>
      <c r="L335" s="15" t="n">
        <v>206121024.95</v>
      </c>
      <c r="M335" s="15" t="n">
        <v>105922802.32</v>
      </c>
      <c r="N335" s="15" t="n">
        <v>70162391.7</v>
      </c>
    </row>
    <row r="336" customFormat="false" ht="17.25" hidden="false" customHeight="true" outlineLevel="0" collapsed="false">
      <c r="G336" s="30" t="e">
        <f aca="false">+VLOOKUP(H336,#REF!,1,FALSE())</f>
        <v>#VALUE!</v>
      </c>
      <c r="H336" s="16" t="n">
        <v>69800000</v>
      </c>
      <c r="I336" s="17" t="s">
        <v>491</v>
      </c>
      <c r="K336" s="15" t="n">
        <v>118866212.333998</v>
      </c>
      <c r="L336" s="15" t="n">
        <v>101410280.006</v>
      </c>
      <c r="M336" s="15" t="n">
        <v>388690236.206</v>
      </c>
      <c r="N336" s="15" t="n">
        <v>32030728.47</v>
      </c>
    </row>
    <row r="337" customFormat="false" ht="17.25" hidden="false" customHeight="true" outlineLevel="0" collapsed="false">
      <c r="G337" s="30" t="e">
        <f aca="false">+VLOOKUP(H337,#REF!,1,FALSE())</f>
        <v>#VALUE!</v>
      </c>
      <c r="H337" s="16" t="n">
        <v>70110000</v>
      </c>
      <c r="I337" s="17" t="s">
        <v>545</v>
      </c>
      <c r="K337" s="15" t="n">
        <v>-106017337.34</v>
      </c>
      <c r="L337" s="15" t="n">
        <v>-14629630477.77</v>
      </c>
      <c r="M337" s="15" t="n">
        <v>-14831187962.5</v>
      </c>
      <c r="N337" s="15" t="n">
        <v>3824652.62</v>
      </c>
    </row>
    <row r="338" customFormat="false" ht="17.25" hidden="false" customHeight="true" outlineLevel="0" collapsed="false">
      <c r="G338" s="30" t="e">
        <f aca="false">+VLOOKUP(H338,#REF!,1,FALSE())</f>
        <v>#VALUE!</v>
      </c>
      <c r="H338" s="31" t="n">
        <v>70111000</v>
      </c>
      <c r="I338" s="30" t="s">
        <v>546</v>
      </c>
      <c r="K338" s="15" t="n">
        <v>-17197323282</v>
      </c>
    </row>
    <row r="339" customFormat="false" ht="17.25" hidden="false" customHeight="true" outlineLevel="0" collapsed="false">
      <c r="G339" s="30" t="e">
        <f aca="false">+VLOOKUP(H339,#REF!,1,FALSE())</f>
        <v>#VALUE!</v>
      </c>
      <c r="H339" s="31" t="n">
        <v>70114000</v>
      </c>
      <c r="I339" s="30" t="s">
        <v>547</v>
      </c>
      <c r="K339" s="15" t="n">
        <v>-108220000</v>
      </c>
    </row>
    <row r="340" customFormat="false" ht="17.25" hidden="false" customHeight="true" outlineLevel="0" collapsed="false">
      <c r="G340" s="30" t="e">
        <f aca="false">+VLOOKUP(H340,#REF!,1,FALSE())</f>
        <v>#VALUE!</v>
      </c>
      <c r="H340" s="31" t="n">
        <v>70120000</v>
      </c>
      <c r="I340" s="30" t="s">
        <v>548</v>
      </c>
      <c r="K340" s="15" t="n">
        <v>-211470000</v>
      </c>
    </row>
    <row r="341" customFormat="false" ht="17.25" hidden="false" customHeight="true" outlineLevel="0" collapsed="false">
      <c r="G341" s="30" t="e">
        <f aca="false">+VLOOKUP(H341,#REF!,1,FALSE())</f>
        <v>#VALUE!</v>
      </c>
      <c r="H341" s="16" t="n">
        <v>70300000</v>
      </c>
      <c r="I341" s="17" t="s">
        <v>549</v>
      </c>
      <c r="K341" s="15" t="n">
        <v>-529275.75</v>
      </c>
      <c r="L341" s="15" t="n">
        <v>-22839.95</v>
      </c>
      <c r="M341" s="15" t="n">
        <v>-11569.26</v>
      </c>
      <c r="N341" s="15"/>
    </row>
    <row r="342" customFormat="false" ht="17.25" hidden="false" customHeight="true" outlineLevel="0" collapsed="false">
      <c r="G342" s="30" t="e">
        <f aca="false">+VLOOKUP(H342,#REF!,1,FALSE())</f>
        <v>#VALUE!</v>
      </c>
      <c r="H342" s="16" t="n">
        <v>70600000</v>
      </c>
      <c r="I342" s="17" t="s">
        <v>499</v>
      </c>
      <c r="K342" s="15" t="n">
        <v>0</v>
      </c>
      <c r="L342" s="15" t="n">
        <v>-1500000</v>
      </c>
      <c r="M342" s="15" t="n">
        <v>-41713677.64</v>
      </c>
      <c r="N342" s="15"/>
    </row>
    <row r="343" customFormat="false" ht="17.25" hidden="false" customHeight="true" outlineLevel="0" collapsed="false">
      <c r="G343" s="30" t="e">
        <f aca="false">+VLOOKUP(H343,#REF!,1,FALSE())</f>
        <v>#VALUE!</v>
      </c>
      <c r="H343" s="16" t="n">
        <v>70710000</v>
      </c>
      <c r="I343" s="17" t="s">
        <v>550</v>
      </c>
      <c r="K343" s="15" t="n">
        <v>-2485010.01</v>
      </c>
      <c r="M343" s="15" t="n">
        <v>-30120000</v>
      </c>
      <c r="N343" s="15"/>
    </row>
    <row r="344" customFormat="false" ht="17.25" hidden="false" customHeight="true" outlineLevel="0" collapsed="false">
      <c r="G344" s="30" t="e">
        <f aca="false">+VLOOKUP(H344,#REF!,1,FALSE())</f>
        <v>#VALUE!</v>
      </c>
      <c r="H344" s="16" t="n">
        <v>70800000</v>
      </c>
      <c r="I344" s="17" t="s">
        <v>500</v>
      </c>
      <c r="K344" s="15" t="n">
        <v>-1320086.6</v>
      </c>
      <c r="L344" s="15" t="n">
        <v>-9887574.12</v>
      </c>
      <c r="M344" s="15" t="n">
        <v>-339884999.96</v>
      </c>
      <c r="N344" s="15"/>
    </row>
    <row r="345" customFormat="false" ht="17.25" hidden="false" customHeight="true" outlineLevel="0" collapsed="false">
      <c r="G345" s="30" t="e">
        <f aca="false">+VLOOKUP(H345,#REF!,1,FALSE())</f>
        <v>#VALUE!</v>
      </c>
      <c r="H345" s="16" t="n">
        <v>70900000</v>
      </c>
      <c r="I345" s="17" t="s">
        <v>501</v>
      </c>
      <c r="K345" s="15" t="n">
        <v>2405200</v>
      </c>
      <c r="L345" s="15" t="n">
        <v>244867150</v>
      </c>
      <c r="M345" s="15" t="n">
        <v>1104733.47</v>
      </c>
      <c r="N345" s="15"/>
    </row>
    <row r="346" customFormat="false" ht="17.25" hidden="false" customHeight="true" outlineLevel="0" collapsed="false">
      <c r="G346" s="30" t="e">
        <f aca="false">+VLOOKUP(H346,#REF!,1,FALSE())</f>
        <v>#VALUE!</v>
      </c>
      <c r="H346" s="16" t="n">
        <v>75200000</v>
      </c>
      <c r="I346" s="17" t="s">
        <v>502</v>
      </c>
      <c r="K346" s="15" t="n">
        <v>0</v>
      </c>
      <c r="L346" s="15" t="n">
        <v>-88044842.46</v>
      </c>
      <c r="M346" s="15" t="n">
        <v>-416666.67</v>
      </c>
      <c r="N346" s="15"/>
    </row>
    <row r="347" customFormat="false" ht="17.25" hidden="false" customHeight="true" outlineLevel="0" collapsed="false">
      <c r="G347" s="30" t="e">
        <f aca="false">+VLOOKUP(H347,#REF!,1,FALSE())</f>
        <v>#VALUE!</v>
      </c>
      <c r="H347" s="16" t="n">
        <v>75800000</v>
      </c>
      <c r="I347" s="17" t="s">
        <v>211</v>
      </c>
      <c r="K347" s="15" t="n">
        <v>-4667118.45</v>
      </c>
      <c r="L347" s="15" t="n">
        <v>-47376761.86</v>
      </c>
      <c r="M347" s="15" t="n">
        <v>-64531661.82</v>
      </c>
      <c r="N347" s="15"/>
    </row>
    <row r="348" customFormat="false" ht="17.25" hidden="false" customHeight="true" outlineLevel="0" collapsed="false">
      <c r="G348" s="30" t="e">
        <f aca="false">+VLOOKUP(H348,#REF!,1,FALSE())</f>
        <v>#VALUE!</v>
      </c>
      <c r="H348" s="31" t="n">
        <v>75810000</v>
      </c>
      <c r="I348" s="30" t="s">
        <v>551</v>
      </c>
      <c r="K348" s="15" t="n">
        <v>-7954600</v>
      </c>
    </row>
    <row r="349" customFormat="false" ht="17.25" hidden="false" customHeight="true" outlineLevel="0" collapsed="false">
      <c r="G349" s="30" t="e">
        <f aca="false">+VLOOKUP(H349,#REF!,1,FALSE())</f>
        <v>#VALUE!</v>
      </c>
      <c r="H349" s="16" t="n">
        <v>76500000</v>
      </c>
      <c r="I349" s="17" t="s">
        <v>552</v>
      </c>
      <c r="K349" s="15" t="n">
        <v>-862519.12</v>
      </c>
      <c r="L349" s="15" t="n">
        <v>-2772700.75</v>
      </c>
      <c r="M349" s="15" t="n">
        <v>-20974895.02</v>
      </c>
      <c r="N349" s="15"/>
    </row>
    <row r="350" customFormat="false" ht="17.25" hidden="false" customHeight="true" outlineLevel="0" collapsed="false">
      <c r="G350" s="30" t="e">
        <f aca="false">+VLOOKUP(H350,#REF!,1,FALSE())</f>
        <v>#VALUE!</v>
      </c>
      <c r="H350" s="16" t="n">
        <v>76600000</v>
      </c>
      <c r="I350" s="17" t="s">
        <v>213</v>
      </c>
      <c r="K350" s="15" t="n">
        <v>-33227425.99</v>
      </c>
      <c r="L350" s="15" t="n">
        <v>-19928834.4</v>
      </c>
      <c r="M350" s="15" t="n">
        <v>-10909472.98</v>
      </c>
      <c r="N350" s="15"/>
    </row>
    <row r="351" customFormat="false" ht="17.25" hidden="false" customHeight="true" outlineLevel="0" collapsed="false">
      <c r="G351" s="30" t="e">
        <f aca="false">+VLOOKUP(H351,#REF!,1,FALSE())</f>
        <v>#VALUE!</v>
      </c>
      <c r="H351" s="31" t="n">
        <v>76880000</v>
      </c>
      <c r="I351" s="30" t="s">
        <v>553</v>
      </c>
      <c r="K351" s="15" t="n">
        <v>-0.29</v>
      </c>
    </row>
    <row r="352" customFormat="false" ht="17.25" hidden="false" customHeight="true" outlineLevel="0" collapsed="false">
      <c r="G352" s="30" t="e">
        <f aca="false">+VLOOKUP(H352,#REF!,1,FALSE())</f>
        <v>#VALUE!</v>
      </c>
      <c r="H352" s="16" t="n">
        <v>78500000</v>
      </c>
      <c r="I352" s="17" t="s">
        <v>507</v>
      </c>
      <c r="K352" s="15" t="n">
        <v>-89218080</v>
      </c>
      <c r="L352" s="15" t="n">
        <v>-8240059.6</v>
      </c>
      <c r="M352" s="15" t="n">
        <v>-6295000</v>
      </c>
      <c r="N352" s="15"/>
    </row>
    <row r="353" customFormat="false" ht="17.25" hidden="false" customHeight="true" outlineLevel="0" collapsed="false">
      <c r="H353" s="16"/>
      <c r="I353" s="33"/>
      <c r="N353" s="15"/>
    </row>
    <row r="354" customFormat="false" ht="17.25" hidden="false" customHeight="true" outlineLevel="0" collapsed="false">
      <c r="H354" s="16"/>
      <c r="I354" s="33"/>
      <c r="N354" s="15"/>
    </row>
    <row r="355" customFormat="false" ht="17.25" hidden="false" customHeight="true" outlineLevel="0" collapsed="false">
      <c r="H355" s="16"/>
      <c r="I355" s="33"/>
      <c r="N355" s="15"/>
    </row>
    <row r="356" customFormat="false" ht="17.25" hidden="false" customHeight="true" outlineLevel="0" collapsed="false">
      <c r="H356" s="16"/>
      <c r="I356" s="33"/>
      <c r="K356" s="15" t="n">
        <v>0</v>
      </c>
      <c r="L356" s="15" t="n">
        <v>0</v>
      </c>
      <c r="M356" s="15" t="n">
        <v>0</v>
      </c>
      <c r="N356" s="15"/>
    </row>
    <row r="357" customFormat="false" ht="17.25" hidden="false" customHeight="true" outlineLevel="0" collapsed="false">
      <c r="H357" s="16"/>
      <c r="I357" s="33"/>
      <c r="N357" s="15"/>
    </row>
    <row r="358" customFormat="false" ht="17.25" hidden="false" customHeight="true" outlineLevel="0" collapsed="false">
      <c r="H358" s="16"/>
      <c r="I358" s="33"/>
      <c r="N358" s="15"/>
    </row>
    <row r="359" customFormat="false" ht="17.25" hidden="false" customHeight="true" outlineLevel="0" collapsed="false">
      <c r="H359" s="16"/>
      <c r="I359" s="33"/>
      <c r="N359" s="15"/>
    </row>
    <row r="360" customFormat="false" ht="17.25" hidden="false" customHeight="true" outlineLevel="0" collapsed="false">
      <c r="H360" s="16"/>
      <c r="I360" s="33"/>
      <c r="N360" s="15"/>
    </row>
    <row r="361" customFormat="false" ht="17.25" hidden="false" customHeight="true" outlineLevel="0" collapsed="false">
      <c r="N361" s="15"/>
    </row>
    <row r="362" customFormat="false" ht="17.25" hidden="false" customHeight="true" outlineLevel="0" collapsed="false">
      <c r="N362" s="15"/>
    </row>
    <row r="363" customFormat="false" ht="17.25" hidden="false" customHeight="true" outlineLevel="0" collapsed="false">
      <c r="N363" s="15"/>
    </row>
    <row r="364" customFormat="false" ht="17.25" hidden="false" customHeight="true" outlineLevel="0" collapsed="false">
      <c r="N364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37" width="11.58"/>
    <col collapsed="false" customWidth="true" hidden="false" outlineLevel="0" max="3" min="3" style="2" width="36.01"/>
    <col collapsed="false" customWidth="true" hidden="false" outlineLevel="0" max="4" min="4" style="3" width="21.3"/>
    <col collapsed="false" customWidth="true" hidden="false" outlineLevel="0" max="6" min="5" style="3" width="17.58"/>
    <col collapsed="false" customWidth="true" hidden="false" outlineLevel="0" max="7" min="7" style="38" width="17.72"/>
    <col collapsed="false" customWidth="true" hidden="false" outlineLevel="0" max="8" min="8" style="2" width="48.72"/>
  </cols>
  <sheetData>
    <row r="1" customFormat="false" ht="17.25" hidden="false" customHeight="true" outlineLevel="0" collapsed="false">
      <c r="D1" s="15" t="n">
        <v>2021</v>
      </c>
      <c r="E1" s="15" t="n">
        <v>2020</v>
      </c>
      <c r="F1" s="15" t="n">
        <v>2019</v>
      </c>
    </row>
    <row r="2" customFormat="false" ht="17.25" hidden="false" customHeight="true" outlineLevel="0" collapsed="false">
      <c r="A2" s="39" t="s">
        <v>554</v>
      </c>
      <c r="B2" s="39" t="s">
        <v>555</v>
      </c>
      <c r="C2" s="21" t="s">
        <v>556</v>
      </c>
      <c r="D2" s="9"/>
      <c r="E2" s="9"/>
      <c r="F2" s="9"/>
      <c r="G2" s="39" t="s">
        <v>557</v>
      </c>
      <c r="H2" s="21" t="s">
        <v>558</v>
      </c>
    </row>
    <row r="3" customFormat="false" ht="17.25" hidden="false" customHeight="true" outlineLevel="0" collapsed="false">
      <c r="A3" s="40" t="n">
        <v>1010000</v>
      </c>
      <c r="B3" s="40" t="n">
        <v>10100000</v>
      </c>
      <c r="C3" s="2" t="s">
        <v>559</v>
      </c>
      <c r="D3" s="15" t="n">
        <v>-4000000000</v>
      </c>
      <c r="E3" s="15" t="n">
        <v>-4000000000</v>
      </c>
      <c r="F3" s="15" t="n">
        <v>-4000000000</v>
      </c>
      <c r="G3" s="41" t="n">
        <v>10100000</v>
      </c>
      <c r="H3" s="2" t="s">
        <v>1</v>
      </c>
    </row>
    <row r="4" customFormat="false" ht="17.25" hidden="false" customHeight="true" outlineLevel="0" collapsed="false">
      <c r="A4" s="40" t="n">
        <v>1061000</v>
      </c>
      <c r="B4" s="40" t="n">
        <v>10610000</v>
      </c>
      <c r="C4" s="2" t="s">
        <v>560</v>
      </c>
      <c r="D4" s="15" t="n">
        <v>-400000000</v>
      </c>
      <c r="E4" s="15" t="n">
        <v>-400000000</v>
      </c>
      <c r="F4" s="15" t="n">
        <v>-400000000</v>
      </c>
      <c r="G4" s="41" t="n">
        <v>10610000</v>
      </c>
      <c r="H4" s="2" t="s">
        <v>214</v>
      </c>
    </row>
    <row r="5" customFormat="false" ht="17.25" hidden="false" customHeight="true" outlineLevel="0" collapsed="false">
      <c r="A5" s="40" t="n">
        <v>1062000</v>
      </c>
      <c r="B5" s="40" t="n">
        <v>10620000</v>
      </c>
      <c r="C5" s="2" t="s">
        <v>561</v>
      </c>
      <c r="D5" s="15" t="n">
        <v>-453421850.64</v>
      </c>
      <c r="E5" s="15" t="n">
        <v>-453421850.64</v>
      </c>
      <c r="F5" s="15" t="n">
        <v>-453421850.64</v>
      </c>
      <c r="G5" s="41" t="n">
        <v>10620000</v>
      </c>
      <c r="H5" s="2" t="s">
        <v>561</v>
      </c>
    </row>
    <row r="6" customFormat="false" ht="17.25" hidden="false" customHeight="true" outlineLevel="0" collapsed="false">
      <c r="A6" s="40" t="n">
        <v>1100000</v>
      </c>
      <c r="B6" s="40" t="n">
        <v>11000000</v>
      </c>
      <c r="C6" s="2" t="s">
        <v>562</v>
      </c>
      <c r="D6" s="15" t="n">
        <v>-20417021112.92</v>
      </c>
      <c r="E6" s="15" t="n">
        <v>-20264125255.93</v>
      </c>
      <c r="F6" s="15" t="n">
        <v>-9652178288.22</v>
      </c>
      <c r="G6" s="41" t="n">
        <v>11000000</v>
      </c>
      <c r="H6" s="2" t="s">
        <v>215</v>
      </c>
    </row>
    <row r="7" customFormat="false" ht="17.25" hidden="false" customHeight="true" outlineLevel="0" collapsed="false">
      <c r="A7" s="40" t="n">
        <v>1200000</v>
      </c>
      <c r="B7" s="40" t="n">
        <v>12000000</v>
      </c>
      <c r="C7" s="2" t="s">
        <v>563</v>
      </c>
      <c r="D7" s="15" t="n">
        <v>0</v>
      </c>
      <c r="E7" s="15" t="n">
        <v>0</v>
      </c>
      <c r="F7" s="15" t="n">
        <v>0</v>
      </c>
      <c r="G7" s="41" t="n">
        <v>12000000</v>
      </c>
      <c r="H7" s="2" t="s">
        <v>563</v>
      </c>
    </row>
    <row r="8" customFormat="false" ht="17.25" hidden="false" customHeight="true" outlineLevel="0" collapsed="false">
      <c r="A8" s="40" t="n">
        <v>1280000</v>
      </c>
      <c r="B8" s="40" t="n">
        <v>12800000</v>
      </c>
      <c r="C8" s="2" t="s">
        <v>564</v>
      </c>
      <c r="D8" s="15" t="n">
        <v>0</v>
      </c>
      <c r="E8" s="15" t="n">
        <v>0</v>
      </c>
      <c r="F8" s="15" t="n">
        <v>-3763308765.22</v>
      </c>
      <c r="G8" s="41" t="n">
        <v>12800000</v>
      </c>
      <c r="H8" s="2" t="s">
        <v>565</v>
      </c>
    </row>
    <row r="9" customFormat="false" ht="17.25" hidden="false" customHeight="true" outlineLevel="0" collapsed="false">
      <c r="A9" s="40" t="n">
        <v>1640000</v>
      </c>
      <c r="B9" s="40" t="n">
        <v>16400000</v>
      </c>
      <c r="C9" s="2" t="s">
        <v>222</v>
      </c>
      <c r="D9" s="15" t="n">
        <v>-913586397.73</v>
      </c>
      <c r="E9" s="15" t="n">
        <v>-2000000000</v>
      </c>
      <c r="F9" s="15" t="n">
        <v>0</v>
      </c>
      <c r="G9" s="41" t="n">
        <v>16100000</v>
      </c>
      <c r="H9" s="2" t="s">
        <v>216</v>
      </c>
    </row>
    <row r="10" customFormat="false" ht="17.25" hidden="false" customHeight="true" outlineLevel="0" collapsed="false">
      <c r="A10" s="40" t="n">
        <v>1642000</v>
      </c>
      <c r="B10" s="40" t="n">
        <v>16420000</v>
      </c>
      <c r="C10" s="2" t="s">
        <v>219</v>
      </c>
      <c r="D10" s="15" t="n">
        <v>-3622868873.04</v>
      </c>
      <c r="E10" s="15" t="n">
        <v>-6000000000</v>
      </c>
      <c r="F10" s="15" t="n">
        <v>0</v>
      </c>
      <c r="G10" s="41" t="n">
        <v>16130000</v>
      </c>
      <c r="H10" s="2" t="s">
        <v>219</v>
      </c>
    </row>
    <row r="11" customFormat="false" ht="17.25" hidden="false" customHeight="true" outlineLevel="0" collapsed="false">
      <c r="A11" s="40" t="n">
        <v>1643000</v>
      </c>
      <c r="B11" s="40" t="n">
        <v>16430000</v>
      </c>
      <c r="C11" s="2" t="s">
        <v>223</v>
      </c>
      <c r="D11" s="15" t="n">
        <v>-397344152.64</v>
      </c>
      <c r="G11" s="41" t="n">
        <v>16430000</v>
      </c>
    </row>
    <row r="12" customFormat="false" ht="17.25" hidden="false" customHeight="true" outlineLevel="0" collapsed="false">
      <c r="A12" s="40" t="n">
        <v>1688500</v>
      </c>
      <c r="B12" s="40" t="n">
        <v>16885000</v>
      </c>
      <c r="C12" s="2" t="s">
        <v>221</v>
      </c>
      <c r="D12" s="15" t="n">
        <v>0</v>
      </c>
      <c r="E12" s="15" t="n">
        <v>-66824742.38</v>
      </c>
      <c r="F12" s="15" t="n">
        <v>0</v>
      </c>
      <c r="G12" s="41" t="n">
        <v>16884000</v>
      </c>
      <c r="H12" s="2" t="s">
        <v>221</v>
      </c>
    </row>
    <row r="13" customFormat="false" ht="17.25" hidden="false" customHeight="true" outlineLevel="0" collapsed="false">
      <c r="A13" s="40" t="n">
        <v>2040000</v>
      </c>
      <c r="B13" s="40" t="n">
        <v>20400000</v>
      </c>
      <c r="C13" s="2" t="s">
        <v>566</v>
      </c>
      <c r="D13" s="15" t="n">
        <v>89779560.36</v>
      </c>
      <c r="E13" s="15" t="n">
        <v>89779560.36</v>
      </c>
      <c r="F13" s="15" t="n">
        <v>263936840.36</v>
      </c>
      <c r="G13" s="41" t="n">
        <v>20400000</v>
      </c>
      <c r="H13" s="2" t="s">
        <v>5</v>
      </c>
    </row>
    <row r="14" customFormat="false" ht="17.25" hidden="false" customHeight="true" outlineLevel="0" collapsed="false">
      <c r="A14" s="40" t="n">
        <v>2080000</v>
      </c>
      <c r="B14" s="40" t="n">
        <v>20800000</v>
      </c>
      <c r="C14" s="2" t="s">
        <v>567</v>
      </c>
      <c r="D14" s="15" t="n">
        <v>11536530</v>
      </c>
      <c r="G14" s="41" t="n">
        <v>20800000</v>
      </c>
    </row>
    <row r="15" customFormat="false" ht="17.25" hidden="false" customHeight="true" outlineLevel="0" collapsed="false">
      <c r="A15" s="40" t="n">
        <v>2120000</v>
      </c>
      <c r="B15" s="40" t="n">
        <v>21200000</v>
      </c>
      <c r="C15" s="2" t="s">
        <v>568</v>
      </c>
      <c r="D15" s="15" t="n">
        <v>9054500</v>
      </c>
      <c r="E15" s="15" t="n">
        <v>4654500</v>
      </c>
      <c r="F15" s="15" t="n">
        <v>4654500</v>
      </c>
      <c r="G15" s="41" t="n">
        <v>21200000</v>
      </c>
      <c r="H15" s="2" t="s">
        <v>225</v>
      </c>
    </row>
    <row r="16" customFormat="false" ht="17.25" hidden="false" customHeight="true" outlineLevel="0" collapsed="false">
      <c r="A16" s="40" t="n">
        <v>2130000</v>
      </c>
      <c r="B16" s="40" t="n">
        <v>21300000</v>
      </c>
      <c r="C16" s="2" t="s">
        <v>569</v>
      </c>
      <c r="D16" s="15" t="n">
        <v>92084865.13</v>
      </c>
      <c r="E16" s="15" t="n">
        <v>59268358.74</v>
      </c>
      <c r="F16" s="15" t="n">
        <v>53086163.74</v>
      </c>
      <c r="G16" s="41" t="n">
        <v>21300000</v>
      </c>
      <c r="H16" s="2" t="s">
        <v>226</v>
      </c>
    </row>
    <row r="17" customFormat="false" ht="17.25" hidden="false" customHeight="true" outlineLevel="0" collapsed="false">
      <c r="A17" s="40" t="n">
        <v>2150000</v>
      </c>
      <c r="B17" s="40" t="n">
        <v>21500000</v>
      </c>
      <c r="C17" s="2" t="s">
        <v>570</v>
      </c>
      <c r="D17" s="15" t="n">
        <v>709415933.84</v>
      </c>
      <c r="E17" s="15" t="n">
        <v>681804957.04</v>
      </c>
      <c r="F17" s="15" t="n">
        <v>672572957.04</v>
      </c>
      <c r="G17" s="41" t="n">
        <v>21500000</v>
      </c>
      <c r="H17" s="2" t="s">
        <v>571</v>
      </c>
    </row>
    <row r="18" customFormat="false" ht="17.25" hidden="false" customHeight="true" outlineLevel="0" collapsed="false">
      <c r="A18" s="40" t="n">
        <v>2153000</v>
      </c>
      <c r="B18" s="40" t="n">
        <v>21530000</v>
      </c>
      <c r="C18" s="2" t="s">
        <v>232</v>
      </c>
      <c r="D18" s="15" t="n">
        <v>0</v>
      </c>
      <c r="E18" s="15" t="n">
        <v>0</v>
      </c>
      <c r="F18" s="15" t="n">
        <v>0</v>
      </c>
      <c r="G18" s="41" t="n">
        <v>21500000</v>
      </c>
      <c r="H18" s="2" t="s">
        <v>571</v>
      </c>
    </row>
    <row r="19" customFormat="false" ht="17.25" hidden="false" customHeight="true" outlineLevel="0" collapsed="false">
      <c r="A19" s="40" t="n">
        <v>2151000</v>
      </c>
      <c r="B19" s="40" t="n">
        <v>21510000</v>
      </c>
      <c r="C19" s="2" t="s">
        <v>572</v>
      </c>
      <c r="D19" s="15" t="n">
        <v>6314534</v>
      </c>
      <c r="E19" s="15" t="n">
        <v>6314534</v>
      </c>
      <c r="F19" s="15" t="n">
        <v>6314534</v>
      </c>
      <c r="G19" s="41" t="n">
        <v>21520000</v>
      </c>
      <c r="H19" s="2" t="s">
        <v>230</v>
      </c>
    </row>
    <row r="20" customFormat="false" ht="17.25" hidden="false" customHeight="true" outlineLevel="0" collapsed="false">
      <c r="A20" s="40" t="n">
        <v>2152000</v>
      </c>
      <c r="B20" s="40" t="n">
        <v>21520000</v>
      </c>
      <c r="C20" s="2" t="s">
        <v>228</v>
      </c>
      <c r="D20" s="15" t="n">
        <v>54908530.07</v>
      </c>
      <c r="E20" s="15" t="n">
        <v>54908530.07</v>
      </c>
      <c r="F20" s="15" t="n">
        <v>54908530.07</v>
      </c>
      <c r="G20" s="41" t="n">
        <v>21520000</v>
      </c>
      <c r="H20" s="2" t="s">
        <v>230</v>
      </c>
    </row>
    <row r="21" customFormat="false" ht="17.25" hidden="false" customHeight="true" outlineLevel="0" collapsed="false">
      <c r="A21" s="40" t="n">
        <v>2181000</v>
      </c>
      <c r="B21" s="40" t="n">
        <v>21810000</v>
      </c>
      <c r="C21" s="2" t="s">
        <v>234</v>
      </c>
      <c r="D21" s="15" t="n">
        <v>1096364968.58</v>
      </c>
      <c r="E21" s="15" t="n">
        <v>1056191974.41</v>
      </c>
      <c r="F21" s="15" t="n">
        <v>1016790672.89</v>
      </c>
      <c r="G21" s="41" t="n">
        <v>21540000</v>
      </c>
      <c r="H21" s="2" t="s">
        <v>9</v>
      </c>
    </row>
    <row r="22" customFormat="false" ht="17.25" hidden="false" customHeight="true" outlineLevel="0" collapsed="false">
      <c r="A22" s="40" t="n">
        <v>2182000</v>
      </c>
      <c r="B22" s="40" t="n">
        <v>21820000</v>
      </c>
      <c r="C22" s="2" t="s">
        <v>10</v>
      </c>
      <c r="D22" s="15" t="n">
        <v>89776924.53</v>
      </c>
      <c r="E22" s="15" t="n">
        <v>83474133.57</v>
      </c>
      <c r="F22" s="15" t="n">
        <v>74048091.85</v>
      </c>
      <c r="G22" s="41" t="n">
        <v>21820000</v>
      </c>
      <c r="H22" s="2" t="s">
        <v>10</v>
      </c>
    </row>
    <row r="23" customFormat="false" ht="17.25" hidden="false" customHeight="true" outlineLevel="0" collapsed="false">
      <c r="A23" s="40" t="n">
        <v>2185000</v>
      </c>
      <c r="B23" s="40" t="n">
        <v>21850000</v>
      </c>
      <c r="C23" s="2" t="s">
        <v>238</v>
      </c>
      <c r="D23" s="15" t="n">
        <v>8621314.5</v>
      </c>
      <c r="E23" s="15" t="n">
        <v>8621314.5</v>
      </c>
      <c r="F23" s="15" t="n">
        <v>8621314.5</v>
      </c>
      <c r="G23" s="41" t="n">
        <v>21820000</v>
      </c>
      <c r="H23" s="2" t="s">
        <v>10</v>
      </c>
    </row>
    <row r="24" customFormat="false" ht="17.25" hidden="false" customHeight="true" outlineLevel="0" collapsed="false">
      <c r="A24" s="40" t="n">
        <v>2186000</v>
      </c>
      <c r="B24" s="40" t="n">
        <v>21860000</v>
      </c>
      <c r="C24" s="2" t="s">
        <v>233</v>
      </c>
      <c r="D24" s="15" t="n">
        <v>2810305</v>
      </c>
      <c r="E24" s="15" t="n">
        <v>2810305</v>
      </c>
      <c r="F24" s="15" t="n">
        <v>2810305</v>
      </c>
      <c r="G24" s="41" t="n">
        <v>21820000</v>
      </c>
      <c r="H24" s="2" t="s">
        <v>10</v>
      </c>
    </row>
    <row r="25" customFormat="false" ht="17.25" hidden="false" customHeight="true" outlineLevel="0" collapsed="false">
      <c r="A25" s="40" t="n">
        <v>2187000</v>
      </c>
      <c r="B25" s="40" t="n">
        <v>21870000</v>
      </c>
      <c r="C25" s="2" t="s">
        <v>573</v>
      </c>
      <c r="D25" s="15" t="n">
        <v>10263846.71</v>
      </c>
      <c r="E25" s="15" t="n">
        <v>10263846.71</v>
      </c>
      <c r="F25" s="15" t="n">
        <v>10263846.71</v>
      </c>
      <c r="G25" s="41" t="n">
        <v>21820000</v>
      </c>
      <c r="H25" s="2" t="s">
        <v>10</v>
      </c>
    </row>
    <row r="26" customFormat="false" ht="17.25" hidden="false" customHeight="true" outlineLevel="0" collapsed="false">
      <c r="A26" s="40" t="n">
        <v>2183000</v>
      </c>
      <c r="B26" s="40" t="n">
        <v>21830000</v>
      </c>
      <c r="C26" s="2" t="s">
        <v>574</v>
      </c>
      <c r="D26" s="15" t="n">
        <v>983831737.46</v>
      </c>
      <c r="E26" s="15" t="n">
        <v>1059294231.88</v>
      </c>
      <c r="F26" s="15" t="n">
        <v>964942401.83</v>
      </c>
      <c r="G26" s="41" t="n">
        <v>21830000</v>
      </c>
      <c r="H26" s="2" t="s">
        <v>11</v>
      </c>
    </row>
    <row r="27" customFormat="false" ht="17.25" hidden="false" customHeight="true" outlineLevel="0" collapsed="false">
      <c r="A27" s="40" t="n">
        <v>2184000</v>
      </c>
      <c r="B27" s="40" t="n">
        <v>21840000</v>
      </c>
      <c r="C27" s="2" t="s">
        <v>575</v>
      </c>
      <c r="D27" s="15" t="n">
        <v>350375927.24</v>
      </c>
      <c r="E27" s="15" t="n">
        <v>330068602.19</v>
      </c>
      <c r="F27" s="15" t="n">
        <v>309765010.91</v>
      </c>
      <c r="G27" s="41" t="n">
        <v>21840000</v>
      </c>
      <c r="H27" s="2" t="s">
        <v>12</v>
      </c>
    </row>
    <row r="28" customFormat="false" ht="17.25" hidden="false" customHeight="true" outlineLevel="0" collapsed="false">
      <c r="A28" s="40" t="n">
        <v>2300000</v>
      </c>
      <c r="B28" s="40" t="n">
        <v>23000000</v>
      </c>
      <c r="C28" s="2" t="s">
        <v>240</v>
      </c>
      <c r="D28" s="15" t="n">
        <v>83645516.39</v>
      </c>
      <c r="E28" s="15" t="n">
        <v>104395125</v>
      </c>
      <c r="F28" s="15" t="n">
        <v>77514431.29</v>
      </c>
      <c r="G28" s="41" t="n">
        <v>23200000</v>
      </c>
      <c r="H28" s="2" t="s">
        <v>236</v>
      </c>
    </row>
    <row r="29" customFormat="false" ht="17.25" hidden="false" customHeight="true" outlineLevel="0" collapsed="false">
      <c r="A29" s="40" t="n">
        <v>2330000</v>
      </c>
      <c r="B29" s="40" t="n">
        <v>23300000</v>
      </c>
      <c r="C29" s="2" t="s">
        <v>236</v>
      </c>
      <c r="D29" s="15" t="n">
        <v>0</v>
      </c>
      <c r="E29" s="15" t="n">
        <v>0</v>
      </c>
      <c r="F29" s="15" t="n">
        <v>0</v>
      </c>
      <c r="G29" s="41" t="n">
        <v>23200000</v>
      </c>
      <c r="H29" s="2" t="s">
        <v>236</v>
      </c>
    </row>
    <row r="30" customFormat="false" ht="17.25" hidden="false" customHeight="true" outlineLevel="0" collapsed="false">
      <c r="A30" s="40" t="n">
        <v>2610000</v>
      </c>
      <c r="B30" s="40" t="n">
        <v>26100000</v>
      </c>
      <c r="C30" s="2" t="s">
        <v>576</v>
      </c>
      <c r="D30" s="15" t="n">
        <v>436085930.27</v>
      </c>
      <c r="E30" s="15" t="n">
        <v>693665330.27</v>
      </c>
      <c r="F30" s="15" t="n">
        <v>225200000</v>
      </c>
      <c r="G30" s="41" t="n">
        <v>26100000</v>
      </c>
      <c r="H30" s="2" t="s">
        <v>13</v>
      </c>
    </row>
    <row r="31" customFormat="false" ht="17.25" hidden="false" customHeight="true" outlineLevel="0" collapsed="false">
      <c r="A31" s="40" t="n">
        <v>2750000</v>
      </c>
      <c r="B31" s="40" t="n">
        <v>27500000</v>
      </c>
      <c r="C31" s="2" t="s">
        <v>577</v>
      </c>
      <c r="D31" s="15" t="n">
        <v>210579759.56</v>
      </c>
      <c r="E31" s="15" t="n">
        <v>330864399.56</v>
      </c>
      <c r="F31" s="15" t="n">
        <v>381976292.33</v>
      </c>
      <c r="G31" s="41" t="n">
        <v>27500000</v>
      </c>
      <c r="H31" s="2" t="s">
        <v>14</v>
      </c>
    </row>
    <row r="32" customFormat="false" ht="17.25" hidden="false" customHeight="true" outlineLevel="0" collapsed="false">
      <c r="A32" s="40" t="n">
        <v>2804000</v>
      </c>
      <c r="B32" s="40" t="n">
        <v>28040000</v>
      </c>
      <c r="C32" s="2" t="s">
        <v>578</v>
      </c>
      <c r="D32" s="15" t="n">
        <v>-66952203.48</v>
      </c>
      <c r="E32" s="15" t="n">
        <v>-45715393.48</v>
      </c>
      <c r="F32" s="15" t="n">
        <v>-65642767.34</v>
      </c>
      <c r="G32" s="41" t="n">
        <v>28040000</v>
      </c>
      <c r="H32" s="2" t="s">
        <v>239</v>
      </c>
    </row>
    <row r="33" customFormat="false" ht="17.25" hidden="false" customHeight="true" outlineLevel="0" collapsed="false">
      <c r="A33" s="40" t="n">
        <v>2808000</v>
      </c>
      <c r="B33" s="40" t="n">
        <v>28080000</v>
      </c>
      <c r="C33" s="2" t="s">
        <v>579</v>
      </c>
      <c r="D33" s="15" t="n">
        <v>-913308.63</v>
      </c>
      <c r="G33" s="41" t="n">
        <v>28080000</v>
      </c>
      <c r="H33" s="2" t="str">
        <f aca="false">+C:C</f>
        <v>AMTS AMO INCORPO</v>
      </c>
    </row>
    <row r="34" customFormat="false" ht="17.25" hidden="false" customHeight="true" outlineLevel="0" collapsed="false">
      <c r="A34" s="40" t="n">
        <v>2812000</v>
      </c>
      <c r="B34" s="40" t="n">
        <v>28120000</v>
      </c>
      <c r="C34" s="2" t="s">
        <v>580</v>
      </c>
      <c r="D34" s="15" t="n">
        <v>-2385289.86</v>
      </c>
      <c r="E34" s="15" t="n">
        <v>-1917395.42</v>
      </c>
      <c r="F34" s="15" t="n">
        <v>-1451945.42</v>
      </c>
      <c r="G34" s="41" t="n">
        <v>28120000</v>
      </c>
      <c r="H34" s="2" t="s">
        <v>241</v>
      </c>
    </row>
    <row r="35" customFormat="false" ht="17.25" hidden="false" customHeight="true" outlineLevel="0" collapsed="false">
      <c r="A35" s="40" t="n">
        <v>2813000</v>
      </c>
      <c r="B35" s="40" t="n">
        <v>28130000</v>
      </c>
      <c r="C35" s="2" t="s">
        <v>581</v>
      </c>
      <c r="D35" s="15" t="n">
        <v>-60485036.98</v>
      </c>
      <c r="E35" s="15" t="n">
        <v>-54774933.33</v>
      </c>
      <c r="F35" s="15" t="n">
        <v>-53086163.73</v>
      </c>
      <c r="G35" s="41" t="n">
        <v>28130000</v>
      </c>
      <c r="H35" s="2" t="s">
        <v>242</v>
      </c>
    </row>
    <row r="36" customFormat="false" ht="17.25" hidden="false" customHeight="true" outlineLevel="0" collapsed="false">
      <c r="A36" s="40" t="n">
        <v>2815000</v>
      </c>
      <c r="B36" s="40" t="n">
        <v>28150000</v>
      </c>
      <c r="C36" s="2" t="s">
        <v>582</v>
      </c>
      <c r="D36" s="15" t="n">
        <v>-446977391.45</v>
      </c>
      <c r="E36" s="15" t="n">
        <v>-377323548.74</v>
      </c>
      <c r="F36" s="15" t="n">
        <v>-309880505.26</v>
      </c>
      <c r="G36" s="41" t="n">
        <v>28150000</v>
      </c>
      <c r="H36" s="2" t="s">
        <v>243</v>
      </c>
    </row>
    <row r="37" customFormat="false" ht="17.25" hidden="false" customHeight="true" outlineLevel="0" collapsed="false">
      <c r="A37" s="40" t="n">
        <v>2815100</v>
      </c>
      <c r="B37" s="40" t="n">
        <v>28151000</v>
      </c>
      <c r="C37" s="2" t="s">
        <v>583</v>
      </c>
      <c r="D37" s="15" t="n">
        <v>-5175941.51</v>
      </c>
      <c r="E37" s="15" t="n">
        <v>-4717888.11</v>
      </c>
      <c r="F37" s="15" t="n">
        <v>-4259834.71</v>
      </c>
      <c r="G37" s="41" t="n">
        <v>28152000</v>
      </c>
      <c r="H37" s="2" t="s">
        <v>584</v>
      </c>
    </row>
    <row r="38" customFormat="false" ht="17.25" hidden="false" customHeight="true" outlineLevel="0" collapsed="false">
      <c r="A38" s="40" t="n">
        <v>2815200</v>
      </c>
      <c r="B38" s="40" t="n">
        <v>28152000</v>
      </c>
      <c r="C38" s="2" t="s">
        <v>244</v>
      </c>
      <c r="D38" s="15" t="n">
        <v>-54908530.08</v>
      </c>
      <c r="E38" s="15" t="n">
        <v>-54908530.08</v>
      </c>
      <c r="F38" s="15" t="n">
        <v>-54908530.08</v>
      </c>
      <c r="G38" s="41" t="n">
        <v>28152000</v>
      </c>
      <c r="H38" s="2" t="s">
        <v>584</v>
      </c>
    </row>
    <row r="39" customFormat="false" ht="17.25" hidden="false" customHeight="true" outlineLevel="0" collapsed="false">
      <c r="A39" s="40" t="n">
        <v>2818100</v>
      </c>
      <c r="B39" s="40" t="n">
        <v>28181000</v>
      </c>
      <c r="C39" s="2" t="s">
        <v>250</v>
      </c>
      <c r="D39" s="15" t="n">
        <v>-582479327.79</v>
      </c>
      <c r="E39" s="15" t="n">
        <v>-485272359.83</v>
      </c>
      <c r="F39" s="15" t="n">
        <v>-389672239.18</v>
      </c>
      <c r="G39" s="41" t="n">
        <v>28154000</v>
      </c>
      <c r="H39" s="2" t="s">
        <v>248</v>
      </c>
    </row>
    <row r="40" customFormat="false" ht="17.25" hidden="false" customHeight="true" outlineLevel="0" collapsed="false">
      <c r="A40" s="40" t="n">
        <v>2818200</v>
      </c>
      <c r="B40" s="40" t="n">
        <v>28182000</v>
      </c>
      <c r="C40" s="2" t="s">
        <v>585</v>
      </c>
      <c r="D40" s="15" t="n">
        <v>-46940804.44</v>
      </c>
      <c r="E40" s="15" t="n">
        <v>-40018541.72</v>
      </c>
      <c r="F40" s="15" t="n">
        <v>-33974959.47</v>
      </c>
      <c r="G40" s="41" t="n">
        <v>28182000</v>
      </c>
      <c r="H40" s="2" t="s">
        <v>17</v>
      </c>
    </row>
    <row r="41" customFormat="false" ht="17.25" hidden="false" customHeight="true" outlineLevel="0" collapsed="false">
      <c r="A41" s="40" t="n">
        <v>2818400</v>
      </c>
      <c r="B41" s="40" t="n">
        <v>28184000</v>
      </c>
      <c r="C41" s="2" t="s">
        <v>586</v>
      </c>
      <c r="D41" s="15" t="n">
        <v>-195414975.28</v>
      </c>
      <c r="E41" s="15" t="n">
        <v>-141594180.29</v>
      </c>
      <c r="F41" s="15" t="n">
        <v>-92594942.65</v>
      </c>
      <c r="G41" s="41" t="n">
        <v>28182000</v>
      </c>
      <c r="H41" s="2" t="s">
        <v>17</v>
      </c>
    </row>
    <row r="42" customFormat="false" ht="17.25" hidden="false" customHeight="true" outlineLevel="0" collapsed="false">
      <c r="A42" s="40" t="n">
        <v>2818500</v>
      </c>
      <c r="B42" s="40" t="n">
        <v>28185000</v>
      </c>
      <c r="C42" s="2" t="s">
        <v>253</v>
      </c>
      <c r="D42" s="15" t="n">
        <v>-5691644.92</v>
      </c>
      <c r="E42" s="15" t="n">
        <v>-4829513.47</v>
      </c>
      <c r="F42" s="15" t="n">
        <v>-3967382.02</v>
      </c>
      <c r="G42" s="41" t="n">
        <v>28182000</v>
      </c>
      <c r="H42" s="2" t="s">
        <v>17</v>
      </c>
    </row>
    <row r="43" customFormat="false" ht="17.25" hidden="false" customHeight="true" outlineLevel="0" collapsed="false">
      <c r="A43" s="40" t="n">
        <v>2818700</v>
      </c>
      <c r="B43" s="40" t="n">
        <v>28187000</v>
      </c>
      <c r="C43" s="2" t="s">
        <v>587</v>
      </c>
      <c r="D43" s="15" t="n">
        <v>-10235221.72</v>
      </c>
      <c r="E43" s="15" t="n">
        <v>-10063471.72</v>
      </c>
      <c r="F43" s="15" t="n">
        <v>-9891721.72</v>
      </c>
      <c r="G43" s="41" t="n">
        <v>28182000</v>
      </c>
      <c r="H43" s="2" t="s">
        <v>17</v>
      </c>
    </row>
    <row r="44" customFormat="false" ht="17.25" hidden="false" customHeight="true" outlineLevel="0" collapsed="false">
      <c r="A44" s="40" t="n">
        <v>2818300</v>
      </c>
      <c r="B44" s="40" t="n">
        <v>28183000</v>
      </c>
      <c r="C44" s="2" t="s">
        <v>588</v>
      </c>
      <c r="D44" s="15" t="n">
        <v>-778682853.27</v>
      </c>
      <c r="E44" s="15" t="n">
        <v>-797644430.99</v>
      </c>
      <c r="F44" s="15" t="n">
        <v>-753996968.35</v>
      </c>
      <c r="G44" s="41" t="n">
        <v>28183000</v>
      </c>
      <c r="H44" s="2" t="s">
        <v>18</v>
      </c>
    </row>
    <row r="45" customFormat="false" ht="17.25" hidden="false" customHeight="true" outlineLevel="0" collapsed="false">
      <c r="A45" s="40" t="n">
        <v>2818600</v>
      </c>
      <c r="B45" s="40" t="n">
        <v>28186000</v>
      </c>
      <c r="C45" s="2" t="s">
        <v>247</v>
      </c>
      <c r="D45" s="15" t="n">
        <v>-2810305.02</v>
      </c>
      <c r="E45" s="15" t="n">
        <v>-2599532.14</v>
      </c>
      <c r="F45" s="15" t="n">
        <v>-2318501.64</v>
      </c>
      <c r="G45" s="41" t="n">
        <v>28184000</v>
      </c>
      <c r="H45" s="2" t="s">
        <v>19</v>
      </c>
    </row>
    <row r="46" customFormat="false" ht="17.25" hidden="false" customHeight="true" outlineLevel="0" collapsed="false">
      <c r="A46" s="40" t="n">
        <v>3100000</v>
      </c>
      <c r="B46" s="40" t="n">
        <v>31000000</v>
      </c>
      <c r="C46" s="2" t="s">
        <v>589</v>
      </c>
      <c r="D46" s="15" t="n">
        <v>165619035.68</v>
      </c>
      <c r="E46" s="15" t="n">
        <v>139994797</v>
      </c>
      <c r="F46" s="15" t="n">
        <v>108807612.31</v>
      </c>
      <c r="G46" s="41" t="n">
        <v>31000000</v>
      </c>
      <c r="H46" s="2" t="s">
        <v>255</v>
      </c>
    </row>
    <row r="47" customFormat="false" ht="17.25" hidden="false" customHeight="true" outlineLevel="0" collapsed="false">
      <c r="A47" s="40" t="n">
        <v>3550000</v>
      </c>
      <c r="B47" s="40" t="n">
        <v>35500000</v>
      </c>
      <c r="C47" s="2" t="s">
        <v>590</v>
      </c>
      <c r="D47" s="15" t="n">
        <v>175134923.87</v>
      </c>
      <c r="E47" s="15" t="n">
        <v>178787438</v>
      </c>
      <c r="F47" s="15" t="n">
        <v>302343842.66</v>
      </c>
      <c r="G47" s="41" t="n">
        <v>35500000</v>
      </c>
      <c r="H47" s="2" t="s">
        <v>591</v>
      </c>
    </row>
    <row r="48" customFormat="false" ht="17.25" hidden="false" customHeight="true" outlineLevel="0" collapsed="false">
      <c r="A48" s="40" t="n">
        <v>3710000</v>
      </c>
      <c r="B48" s="40" t="n">
        <v>37100000</v>
      </c>
      <c r="C48" s="2" t="s">
        <v>592</v>
      </c>
      <c r="D48" s="15" t="n">
        <v>20706714340.28</v>
      </c>
      <c r="E48" s="15" t="n">
        <v>13207592395</v>
      </c>
      <c r="F48" s="15" t="n">
        <v>13766318418.75</v>
      </c>
      <c r="G48" s="41" t="n">
        <v>37100000</v>
      </c>
      <c r="H48" s="2" t="s">
        <v>593</v>
      </c>
    </row>
    <row r="49" customFormat="false" ht="17.25" hidden="false" customHeight="true" outlineLevel="0" collapsed="false">
      <c r="A49" s="40" t="n">
        <v>3800000</v>
      </c>
      <c r="B49" s="40" t="n">
        <v>38000000</v>
      </c>
      <c r="C49" s="2" t="s">
        <v>594</v>
      </c>
      <c r="D49" s="15" t="n">
        <v>6240195359.95</v>
      </c>
      <c r="E49" s="15" t="n">
        <v>2028972632.99</v>
      </c>
      <c r="F49" s="15" t="n">
        <v>5450146065.64</v>
      </c>
      <c r="G49" s="41" t="n">
        <v>38000000</v>
      </c>
      <c r="H49" s="2" t="s">
        <v>595</v>
      </c>
    </row>
    <row r="50" customFormat="false" ht="17.25" hidden="false" customHeight="true" outlineLevel="0" collapsed="false">
      <c r="A50" s="40" t="n">
        <v>3900000</v>
      </c>
      <c r="B50" s="40" t="n">
        <v>39000000</v>
      </c>
      <c r="C50" s="2" t="s">
        <v>596</v>
      </c>
      <c r="D50" s="15" t="n">
        <v>0</v>
      </c>
      <c r="E50" s="15" t="n">
        <v>0</v>
      </c>
      <c r="F50" s="15" t="n">
        <v>0</v>
      </c>
      <c r="G50" s="41" t="n">
        <v>39000000</v>
      </c>
      <c r="H50" s="2" t="s">
        <v>596</v>
      </c>
    </row>
    <row r="51" customFormat="false" ht="17.25" hidden="false" customHeight="true" outlineLevel="0" collapsed="false">
      <c r="A51" s="40" t="n">
        <v>4011000</v>
      </c>
      <c r="B51" s="40" t="n">
        <v>40110000</v>
      </c>
      <c r="C51" s="2" t="s">
        <v>597</v>
      </c>
      <c r="D51" s="15" t="n">
        <v>-1861090668.14</v>
      </c>
      <c r="E51" s="15" t="n">
        <v>-1054706826.62</v>
      </c>
      <c r="F51" s="15" t="n">
        <v>-1056029739.96</v>
      </c>
      <c r="G51" s="41" t="n">
        <v>40110000</v>
      </c>
      <c r="H51" s="2" t="s">
        <v>21</v>
      </c>
    </row>
    <row r="52" customFormat="false" ht="17.25" hidden="false" customHeight="true" outlineLevel="0" collapsed="false">
      <c r="A52" s="40" t="n">
        <v>4012000</v>
      </c>
      <c r="B52" s="40" t="n">
        <v>40120000</v>
      </c>
      <c r="C52" s="2" t="s">
        <v>598</v>
      </c>
      <c r="D52" s="15" t="n">
        <v>-10163479955.6744</v>
      </c>
      <c r="E52" s="15" t="n">
        <v>-2765464834.36</v>
      </c>
      <c r="F52" s="15" t="n">
        <v>-14101292911.06</v>
      </c>
      <c r="G52" s="41" t="n">
        <v>40120000</v>
      </c>
      <c r="H52" s="2" t="s">
        <v>23</v>
      </c>
    </row>
    <row r="53" customFormat="false" ht="17.25" hidden="false" customHeight="true" outlineLevel="0" collapsed="false">
      <c r="A53" s="40" t="n">
        <v>4031000</v>
      </c>
      <c r="B53" s="40" t="n">
        <v>40310000</v>
      </c>
      <c r="C53" s="2" t="s">
        <v>599</v>
      </c>
      <c r="D53" s="15" t="n">
        <v>-549402958.16</v>
      </c>
      <c r="E53" s="15" t="n">
        <v>-561119451.06</v>
      </c>
      <c r="F53" s="15" t="n">
        <v>-142422300</v>
      </c>
      <c r="G53" s="41" t="n">
        <v>40310000</v>
      </c>
      <c r="H53" s="2" t="s">
        <v>260</v>
      </c>
    </row>
    <row r="54" customFormat="false" ht="17.25" hidden="false" customHeight="true" outlineLevel="0" collapsed="false">
      <c r="A54" s="40" t="n">
        <v>4032000</v>
      </c>
      <c r="B54" s="40" t="n">
        <v>40320000</v>
      </c>
      <c r="C54" s="2" t="s">
        <v>262</v>
      </c>
      <c r="D54" s="15" t="n">
        <v>-951730575.18</v>
      </c>
      <c r="E54" s="15" t="n">
        <v>-328976854.18</v>
      </c>
      <c r="F54" s="15" t="n">
        <v>0</v>
      </c>
      <c r="G54" s="41" t="n">
        <v>40310000</v>
      </c>
      <c r="H54" s="2" t="s">
        <v>260</v>
      </c>
    </row>
    <row r="55" customFormat="false" ht="17.25" hidden="false" customHeight="true" outlineLevel="0" collapsed="false">
      <c r="A55" s="40" t="n">
        <v>4033000</v>
      </c>
      <c r="B55" s="40" t="n">
        <v>40330000</v>
      </c>
      <c r="C55" s="2" t="s">
        <v>263</v>
      </c>
      <c r="D55" s="15" t="n">
        <v>-408524600.43</v>
      </c>
      <c r="E55" s="15" t="n">
        <v>-371244994.9</v>
      </c>
      <c r="F55" s="15" t="n">
        <v>-87907680</v>
      </c>
      <c r="G55" s="41" t="n">
        <v>40310000</v>
      </c>
      <c r="H55" s="2" t="s">
        <v>260</v>
      </c>
    </row>
    <row r="56" customFormat="false" ht="17.25" hidden="false" customHeight="true" outlineLevel="0" collapsed="false">
      <c r="A56" s="40" t="n">
        <v>4034000</v>
      </c>
      <c r="B56" s="40" t="n">
        <v>40340000</v>
      </c>
      <c r="C56" s="2" t="s">
        <v>25</v>
      </c>
      <c r="D56" s="15" t="n">
        <v>-108869190.14</v>
      </c>
      <c r="E56" s="15" t="n">
        <v>-57198825</v>
      </c>
      <c r="F56" s="15" t="n">
        <v>-264710820.06</v>
      </c>
      <c r="G56" s="41" t="n">
        <v>40310000</v>
      </c>
      <c r="H56" s="2" t="s">
        <v>260</v>
      </c>
    </row>
    <row r="57" customFormat="false" ht="17.25" hidden="false" customHeight="true" outlineLevel="0" collapsed="false">
      <c r="A57" s="40" t="n">
        <v>4081000</v>
      </c>
      <c r="B57" s="40" t="n">
        <v>40810000</v>
      </c>
      <c r="C57" s="2" t="s">
        <v>600</v>
      </c>
      <c r="D57" s="15" t="n">
        <v>-286686247.33</v>
      </c>
      <c r="E57" s="15" t="n">
        <v>-501942054.53</v>
      </c>
      <c r="F57" s="15" t="n">
        <v>-405631182.69</v>
      </c>
      <c r="G57" s="41" t="n">
        <v>40810000</v>
      </c>
      <c r="H57" s="2" t="s">
        <v>26</v>
      </c>
    </row>
    <row r="58" customFormat="false" ht="17.25" hidden="false" customHeight="true" outlineLevel="0" collapsed="false">
      <c r="A58" s="40" t="n">
        <v>4082000</v>
      </c>
      <c r="B58" s="40" t="n">
        <v>40820000</v>
      </c>
      <c r="C58" s="2" t="s">
        <v>601</v>
      </c>
      <c r="D58" s="15" t="n">
        <v>-8533622.57</v>
      </c>
      <c r="E58" s="15" t="n">
        <v>0</v>
      </c>
      <c r="F58" s="15" t="n">
        <v>-1266214915.74</v>
      </c>
      <c r="G58" s="41" t="n">
        <v>40810000</v>
      </c>
      <c r="H58" s="2" t="s">
        <v>26</v>
      </c>
    </row>
    <row r="59" customFormat="false" ht="17.25" hidden="false" customHeight="true" outlineLevel="0" collapsed="false">
      <c r="A59" s="40" t="n">
        <v>4091000</v>
      </c>
      <c r="B59" s="40" t="n">
        <v>40910000</v>
      </c>
      <c r="C59" s="2" t="s">
        <v>259</v>
      </c>
      <c r="D59" s="15" t="n">
        <v>404290835.36</v>
      </c>
      <c r="E59" s="15" t="n">
        <v>297261069.21</v>
      </c>
      <c r="F59" s="15" t="n">
        <v>68204542.71</v>
      </c>
      <c r="G59" s="41" t="n">
        <v>40910000</v>
      </c>
      <c r="H59" s="2" t="s">
        <v>268</v>
      </c>
    </row>
    <row r="60" customFormat="false" ht="17.25" hidden="false" customHeight="true" outlineLevel="0" collapsed="false">
      <c r="A60" s="40" t="n">
        <v>4092000</v>
      </c>
      <c r="B60" s="40" t="n">
        <v>40920000</v>
      </c>
      <c r="C60" s="2" t="s">
        <v>261</v>
      </c>
      <c r="D60" s="15" t="n">
        <v>284145656.33</v>
      </c>
      <c r="E60" s="15" t="n">
        <v>783982849.5</v>
      </c>
      <c r="F60" s="15" t="n">
        <v>33700965.57</v>
      </c>
      <c r="G60" s="41" t="n">
        <v>40910000</v>
      </c>
      <c r="H60" s="2" t="s">
        <v>268</v>
      </c>
    </row>
    <row r="61" customFormat="false" ht="17.25" hidden="false" customHeight="true" outlineLevel="0" collapsed="false">
      <c r="A61" s="40" t="n">
        <v>4111000</v>
      </c>
      <c r="B61" s="40" t="n">
        <v>41110000</v>
      </c>
      <c r="C61" s="2" t="s">
        <v>271</v>
      </c>
      <c r="D61" s="15" t="n">
        <v>16384608435.69</v>
      </c>
      <c r="E61" s="15" t="n">
        <v>13900432415.29</v>
      </c>
      <c r="F61" s="15" t="n">
        <v>21005190543.39</v>
      </c>
      <c r="G61" s="41" t="n">
        <v>41100000</v>
      </c>
      <c r="H61" s="2" t="s">
        <v>28</v>
      </c>
    </row>
    <row r="62" customFormat="false" ht="17.25" hidden="false" customHeight="true" outlineLevel="0" collapsed="false">
      <c r="A62" s="40" t="n">
        <v>4130000</v>
      </c>
      <c r="B62" s="40" t="n">
        <v>41300000</v>
      </c>
      <c r="C62" s="2" t="s">
        <v>264</v>
      </c>
      <c r="D62" s="15" t="n">
        <v>538869591.96</v>
      </c>
      <c r="E62" s="15" t="n">
        <v>488020610.15</v>
      </c>
      <c r="F62" s="15" t="n">
        <v>651610431.5</v>
      </c>
      <c r="G62" s="41" t="n">
        <v>41310000</v>
      </c>
      <c r="H62" s="2" t="s">
        <v>264</v>
      </c>
    </row>
    <row r="63" customFormat="false" ht="17.25" hidden="false" customHeight="true" outlineLevel="0" collapsed="false">
      <c r="A63" s="40" t="n">
        <v>4160000</v>
      </c>
      <c r="B63" s="40" t="n">
        <v>41600000</v>
      </c>
      <c r="C63" s="2" t="s">
        <v>265</v>
      </c>
      <c r="D63" s="15" t="n">
        <v>2611802666.35</v>
      </c>
      <c r="E63" s="15" t="n">
        <v>1515631022.26</v>
      </c>
      <c r="F63" s="15" t="n">
        <v>943213142.89</v>
      </c>
      <c r="G63" s="41" t="n">
        <v>41600000</v>
      </c>
      <c r="H63" s="2" t="s">
        <v>265</v>
      </c>
    </row>
    <row r="64" customFormat="false" ht="17.25" hidden="false" customHeight="true" outlineLevel="0" collapsed="false">
      <c r="A64" s="40" t="n">
        <v>4181000</v>
      </c>
      <c r="B64" s="40" t="n">
        <v>41810000</v>
      </c>
      <c r="C64" s="2" t="s">
        <v>602</v>
      </c>
      <c r="D64" s="15" t="n">
        <v>0</v>
      </c>
      <c r="E64" s="15" t="n">
        <v>3.0517578125E-007</v>
      </c>
      <c r="F64" s="15" t="n">
        <v>0</v>
      </c>
      <c r="G64" s="41" t="n">
        <v>41810000</v>
      </c>
      <c r="H64" s="2" t="s">
        <v>266</v>
      </c>
    </row>
    <row r="65" customFormat="false" ht="17.25" hidden="false" customHeight="true" outlineLevel="0" collapsed="false">
      <c r="A65" s="40" t="n">
        <v>4190000</v>
      </c>
      <c r="B65" s="40" t="n">
        <v>41900000</v>
      </c>
      <c r="C65" s="2" t="s">
        <v>267</v>
      </c>
      <c r="D65" s="15" t="n">
        <v>-224599.74</v>
      </c>
      <c r="E65" s="15" t="n">
        <v>-876103685.76</v>
      </c>
      <c r="F65" s="15" t="n">
        <v>0</v>
      </c>
      <c r="G65" s="41" t="n">
        <v>41910000</v>
      </c>
      <c r="H65" s="2" t="s">
        <v>603</v>
      </c>
    </row>
    <row r="66" customFormat="false" ht="17.25" hidden="false" customHeight="true" outlineLevel="0" collapsed="false">
      <c r="A66" s="40" t="n">
        <v>4198000</v>
      </c>
      <c r="B66" s="40" t="n">
        <v>41980000</v>
      </c>
      <c r="C66" s="2" t="s">
        <v>269</v>
      </c>
      <c r="D66" s="15" t="n">
        <v>0</v>
      </c>
      <c r="E66" s="15" t="n">
        <v>-283357556.28</v>
      </c>
      <c r="F66" s="15" t="n">
        <v>0</v>
      </c>
      <c r="G66" s="41" t="n">
        <v>41980000</v>
      </c>
      <c r="H66" s="2" t="s">
        <v>269</v>
      </c>
    </row>
    <row r="67" customFormat="false" ht="17.25" hidden="false" customHeight="true" outlineLevel="0" collapsed="false">
      <c r="A67" s="40" t="n">
        <v>4210000</v>
      </c>
      <c r="B67" s="40" t="n">
        <v>42100000</v>
      </c>
      <c r="C67" s="2" t="s">
        <v>277</v>
      </c>
      <c r="D67" s="15" t="n">
        <v>2214296.83</v>
      </c>
      <c r="E67" s="15" t="n">
        <v>-295830.01</v>
      </c>
      <c r="F67" s="15" t="n">
        <v>129100.78</v>
      </c>
      <c r="G67" s="41" t="n">
        <v>42110000</v>
      </c>
      <c r="H67" s="2" t="s">
        <v>30</v>
      </c>
    </row>
    <row r="68" customFormat="false" ht="17.25" hidden="false" customHeight="true" outlineLevel="0" collapsed="false">
      <c r="A68" s="40" t="n">
        <v>4211000</v>
      </c>
      <c r="B68" s="40" t="n">
        <v>42110000</v>
      </c>
      <c r="C68" s="2" t="s">
        <v>270</v>
      </c>
      <c r="D68" s="15" t="n">
        <v>0</v>
      </c>
      <c r="E68" s="15" t="n">
        <v>1447500</v>
      </c>
      <c r="F68" s="15" t="n">
        <v>0</v>
      </c>
      <c r="G68" s="41" t="n">
        <v>42110000</v>
      </c>
      <c r="H68" s="2" t="s">
        <v>30</v>
      </c>
    </row>
    <row r="69" customFormat="false" ht="17.25" hidden="false" customHeight="true" outlineLevel="0" collapsed="false">
      <c r="A69" s="40" t="n">
        <v>4250000</v>
      </c>
      <c r="B69" s="40" t="n">
        <v>42500000</v>
      </c>
      <c r="C69" s="2" t="s">
        <v>32</v>
      </c>
      <c r="D69" s="15" t="n">
        <v>2097110.65</v>
      </c>
      <c r="E69" s="15" t="n">
        <v>197110.65</v>
      </c>
      <c r="F69" s="15" t="n">
        <v>402589.1</v>
      </c>
      <c r="G69" s="41" t="n">
        <v>42510000</v>
      </c>
      <c r="H69" s="2" t="s">
        <v>31</v>
      </c>
    </row>
    <row r="70" customFormat="false" ht="17.25" hidden="false" customHeight="true" outlineLevel="0" collapsed="false">
      <c r="A70" s="40" t="n">
        <v>4252000</v>
      </c>
      <c r="B70" s="40" t="n">
        <v>42520000</v>
      </c>
      <c r="C70" s="2" t="s">
        <v>272</v>
      </c>
      <c r="D70" s="15" t="n">
        <v>15039833.38</v>
      </c>
      <c r="E70" s="15" t="n">
        <v>11339833.4</v>
      </c>
      <c r="F70" s="15" t="n">
        <v>1641500</v>
      </c>
      <c r="G70" s="41" t="n">
        <v>42520000</v>
      </c>
      <c r="H70" s="2" t="s">
        <v>272</v>
      </c>
    </row>
    <row r="71" customFormat="false" ht="17.25" hidden="false" customHeight="true" outlineLevel="0" collapsed="false">
      <c r="A71" s="40" t="n">
        <v>4254000</v>
      </c>
      <c r="B71" s="40" t="n">
        <v>42540000</v>
      </c>
      <c r="C71" s="2" t="s">
        <v>283</v>
      </c>
      <c r="D71" s="15" t="n">
        <v>1005666.73</v>
      </c>
      <c r="G71" s="41" t="n">
        <v>42540000</v>
      </c>
      <c r="H71" s="2" t="s">
        <v>272</v>
      </c>
    </row>
    <row r="72" customFormat="false" ht="17.25" hidden="false" customHeight="true" outlineLevel="0" collapsed="false">
      <c r="A72" s="40" t="n">
        <v>4280000</v>
      </c>
      <c r="B72" s="40" t="n">
        <v>42800000</v>
      </c>
      <c r="C72" s="2" t="s">
        <v>604</v>
      </c>
      <c r="D72" s="15" t="n">
        <v>-121247723</v>
      </c>
      <c r="E72" s="15" t="n">
        <v>-128326493.78</v>
      </c>
      <c r="F72" s="15" t="n">
        <v>0</v>
      </c>
      <c r="G72" s="41" t="n">
        <v>42800000</v>
      </c>
      <c r="H72" s="2" t="s">
        <v>274</v>
      </c>
    </row>
    <row r="73" customFormat="false" ht="17.25" hidden="false" customHeight="true" outlineLevel="0" collapsed="false">
      <c r="A73" s="40" t="n">
        <v>4310000</v>
      </c>
      <c r="B73" s="40" t="n">
        <v>43100000</v>
      </c>
      <c r="C73" s="2" t="s">
        <v>605</v>
      </c>
      <c r="D73" s="15" t="n">
        <v>-64050124.25</v>
      </c>
      <c r="E73" s="15" t="n">
        <v>-61652233.6</v>
      </c>
      <c r="F73" s="15" t="n">
        <v>-59766521.5</v>
      </c>
      <c r="G73" s="41" t="n">
        <v>43100000</v>
      </c>
      <c r="H73" s="2" t="s">
        <v>35</v>
      </c>
    </row>
    <row r="74" customFormat="false" ht="17.25" hidden="false" customHeight="true" outlineLevel="0" collapsed="false">
      <c r="A74" s="40" t="n">
        <v>4311000</v>
      </c>
      <c r="B74" s="40" t="n">
        <v>43110000</v>
      </c>
      <c r="C74" s="2" t="s">
        <v>606</v>
      </c>
      <c r="D74" s="15" t="n">
        <v>-1672000</v>
      </c>
      <c r="E74" s="15" t="n">
        <v>-1132600</v>
      </c>
      <c r="F74" s="15" t="n">
        <v>-302000</v>
      </c>
      <c r="G74" s="41" t="n">
        <v>43110000</v>
      </c>
      <c r="H74" s="2" t="s">
        <v>275</v>
      </c>
    </row>
    <row r="75" customFormat="false" ht="17.25" hidden="false" customHeight="true" outlineLevel="0" collapsed="false">
      <c r="A75" s="40" t="n">
        <v>4320000</v>
      </c>
      <c r="B75" s="40" t="n">
        <v>43200000</v>
      </c>
      <c r="C75" s="2" t="s">
        <v>37</v>
      </c>
      <c r="D75" s="15" t="n">
        <v>-26600926.07</v>
      </c>
      <c r="E75" s="15" t="n">
        <v>-26653814.4</v>
      </c>
      <c r="F75" s="15" t="n">
        <v>-24447817.08</v>
      </c>
      <c r="G75" s="41" t="n">
        <v>43200000</v>
      </c>
      <c r="H75" s="2" t="s">
        <v>37</v>
      </c>
    </row>
    <row r="76" customFormat="false" ht="17.25" hidden="false" customHeight="true" outlineLevel="0" collapsed="false">
      <c r="A76" s="40" t="n">
        <v>4322000</v>
      </c>
      <c r="B76" s="40" t="n">
        <v>43220000</v>
      </c>
      <c r="C76" s="2" t="s">
        <v>607</v>
      </c>
      <c r="D76" s="15" t="n">
        <v>-295045.14</v>
      </c>
      <c r="G76" s="41" t="n">
        <v>43200000</v>
      </c>
      <c r="H76" s="2" t="s">
        <v>37</v>
      </c>
    </row>
    <row r="77" customFormat="false" ht="17.25" hidden="false" customHeight="true" outlineLevel="0" collapsed="false">
      <c r="A77" s="40" t="n">
        <v>4323000</v>
      </c>
      <c r="B77" s="40" t="n">
        <v>43230000</v>
      </c>
      <c r="C77" s="2" t="s">
        <v>608</v>
      </c>
      <c r="D77" s="15" t="n">
        <v>-1166406.42</v>
      </c>
      <c r="E77" s="15" t="n">
        <v>-1166406.42</v>
      </c>
      <c r="F77" s="15" t="n">
        <v>-1166406.42</v>
      </c>
      <c r="G77" s="41" t="n">
        <v>43200000</v>
      </c>
      <c r="H77" s="2" t="s">
        <v>37</v>
      </c>
    </row>
    <row r="78" customFormat="false" ht="17.25" hidden="false" customHeight="true" outlineLevel="0" collapsed="false">
      <c r="A78" s="40" t="n">
        <v>4330000</v>
      </c>
      <c r="B78" s="40" t="n">
        <v>43300000</v>
      </c>
      <c r="C78" s="2" t="s">
        <v>38</v>
      </c>
      <c r="D78" s="15" t="n">
        <v>-4644269.13</v>
      </c>
      <c r="E78" s="15" t="n">
        <v>-4982302.4</v>
      </c>
      <c r="F78" s="15" t="n">
        <v>-4269037.25</v>
      </c>
      <c r="G78" s="41" t="n">
        <v>43300000</v>
      </c>
      <c r="H78" s="2" t="s">
        <v>38</v>
      </c>
    </row>
    <row r="79" customFormat="false" ht="17.25" hidden="false" customHeight="true" outlineLevel="0" collapsed="false">
      <c r="A79" s="40" t="n">
        <v>4386000</v>
      </c>
      <c r="B79" s="40" t="n">
        <v>43860000</v>
      </c>
      <c r="C79" s="2" t="s">
        <v>609</v>
      </c>
      <c r="D79" s="15" t="n">
        <v>16218457.86</v>
      </c>
      <c r="E79" s="15" t="n">
        <v>-51646849.45</v>
      </c>
      <c r="F79" s="15" t="n">
        <v>0</v>
      </c>
      <c r="G79" s="41" t="n">
        <v>43860000</v>
      </c>
      <c r="H79" s="2" t="s">
        <v>276</v>
      </c>
    </row>
    <row r="80" customFormat="false" ht="17.25" hidden="false" customHeight="true" outlineLevel="0" collapsed="false">
      <c r="A80" s="40" t="n">
        <v>4410000</v>
      </c>
      <c r="B80" s="40" t="n">
        <v>44100000</v>
      </c>
      <c r="C80" s="2" t="s">
        <v>610</v>
      </c>
      <c r="D80" s="15" t="n">
        <v>-43139610</v>
      </c>
      <c r="E80" s="15" t="n">
        <v>-56910914.2</v>
      </c>
      <c r="F80" s="15" t="n">
        <v>-37319656.7</v>
      </c>
      <c r="G80" s="41" t="n">
        <v>44100000</v>
      </c>
      <c r="H80" s="2" t="s">
        <v>40</v>
      </c>
    </row>
    <row r="81" customFormat="false" ht="17.25" hidden="false" customHeight="true" outlineLevel="0" collapsed="false">
      <c r="A81" s="40" t="n">
        <v>4430000</v>
      </c>
      <c r="B81" s="40" t="n">
        <v>44300000</v>
      </c>
      <c r="C81" s="2" t="s">
        <v>611</v>
      </c>
      <c r="D81" s="15" t="n">
        <v>0</v>
      </c>
      <c r="E81" s="15" t="n">
        <v>1561208243.72</v>
      </c>
      <c r="F81" s="15" t="n">
        <v>1373910517.36</v>
      </c>
      <c r="G81" s="41" t="n">
        <v>44300000</v>
      </c>
      <c r="H81" s="2" t="s">
        <v>279</v>
      </c>
    </row>
    <row r="82" customFormat="false" ht="17.25" hidden="false" customHeight="true" outlineLevel="0" collapsed="false">
      <c r="A82" s="40" t="n">
        <v>4400000</v>
      </c>
      <c r="B82" s="40" t="n">
        <v>44000000</v>
      </c>
      <c r="C82" s="2" t="s">
        <v>612</v>
      </c>
      <c r="D82" s="15" t="n">
        <v>0</v>
      </c>
      <c r="E82" s="15" t="n">
        <v>0</v>
      </c>
      <c r="F82" s="15" t="n">
        <v>-201114322.1</v>
      </c>
      <c r="G82" s="41" t="n">
        <v>44400000</v>
      </c>
      <c r="H82" s="2" t="s">
        <v>281</v>
      </c>
    </row>
    <row r="83" customFormat="false" ht="17.25" hidden="false" customHeight="true" outlineLevel="0" collapsed="false">
      <c r="A83" s="40" t="n">
        <v>4443000</v>
      </c>
      <c r="B83" s="40" t="n">
        <v>44430000</v>
      </c>
      <c r="C83" s="2" t="s">
        <v>295</v>
      </c>
      <c r="D83" s="15" t="n">
        <v>0</v>
      </c>
      <c r="E83" s="15" t="n">
        <v>0</v>
      </c>
      <c r="F83" s="15" t="n">
        <v>0</v>
      </c>
      <c r="G83" s="41" t="n">
        <v>44400000</v>
      </c>
      <c r="H83" s="2" t="s">
        <v>281</v>
      </c>
    </row>
    <row r="84" customFormat="false" ht="17.25" hidden="false" customHeight="true" outlineLevel="0" collapsed="false">
      <c r="A84" s="40" t="n">
        <v>44400000</v>
      </c>
      <c r="B84" s="40" t="n">
        <v>44400000</v>
      </c>
      <c r="C84" s="2" t="s">
        <v>613</v>
      </c>
      <c r="D84" s="15" t="n">
        <v>2057828005.77416</v>
      </c>
      <c r="G84" s="41" t="n">
        <v>44400000</v>
      </c>
    </row>
    <row r="85" customFormat="false" ht="17.25" hidden="false" customHeight="true" outlineLevel="0" collapsed="false">
      <c r="A85" s="40" t="n">
        <v>4441000</v>
      </c>
      <c r="B85" s="40" t="n">
        <v>44410000</v>
      </c>
      <c r="C85" s="2" t="s">
        <v>614</v>
      </c>
      <c r="D85" s="15" t="n">
        <v>0</v>
      </c>
      <c r="E85" s="15" t="n">
        <v>0</v>
      </c>
      <c r="F85" s="15" t="n">
        <v>-1810408175.57</v>
      </c>
      <c r="G85" s="41" t="n">
        <v>44410000</v>
      </c>
      <c r="H85" s="2" t="s">
        <v>282</v>
      </c>
    </row>
    <row r="86" customFormat="false" ht="17.25" hidden="false" customHeight="true" outlineLevel="0" collapsed="false">
      <c r="A86" s="40" t="n">
        <v>4442000</v>
      </c>
      <c r="B86" s="40" t="n">
        <v>44420000</v>
      </c>
      <c r="C86" s="2" t="s">
        <v>294</v>
      </c>
      <c r="D86" s="15" t="n">
        <v>-161116.12</v>
      </c>
      <c r="E86" s="15" t="n">
        <v>-476905.59</v>
      </c>
      <c r="F86" s="15" t="n">
        <v>-3683633.97</v>
      </c>
      <c r="G86" s="41" t="n">
        <v>44411000</v>
      </c>
      <c r="H86" s="2" t="s">
        <v>42</v>
      </c>
    </row>
    <row r="87" customFormat="false" ht="17.25" hidden="false" customHeight="true" outlineLevel="0" collapsed="false">
      <c r="A87" s="40" t="n">
        <v>4440000</v>
      </c>
      <c r="B87" s="40" t="n">
        <v>44400000</v>
      </c>
      <c r="C87" s="2" t="s">
        <v>284</v>
      </c>
      <c r="D87" s="15" t="n">
        <v>-1126589.23</v>
      </c>
      <c r="E87" s="15" t="n">
        <v>4790031.12</v>
      </c>
      <c r="F87" s="15" t="n">
        <v>3860053.72</v>
      </c>
      <c r="G87" s="41" t="n">
        <v>44412000</v>
      </c>
      <c r="H87" s="2" t="s">
        <v>284</v>
      </c>
    </row>
    <row r="88" customFormat="false" ht="17.25" hidden="false" customHeight="true" outlineLevel="0" collapsed="false">
      <c r="A88" s="40" t="n">
        <v>4454000</v>
      </c>
      <c r="B88" s="40" t="n">
        <v>44540000</v>
      </c>
      <c r="C88" s="2" t="s">
        <v>615</v>
      </c>
      <c r="D88" s="15" t="n">
        <v>0</v>
      </c>
      <c r="E88" s="15" t="n">
        <v>0</v>
      </c>
      <c r="F88" s="15" t="n">
        <v>-66059082.9</v>
      </c>
      <c r="G88" s="41" t="n">
        <v>44540000</v>
      </c>
      <c r="H88" s="2" t="s">
        <v>616</v>
      </c>
    </row>
    <row r="89" customFormat="false" ht="17.25" hidden="false" customHeight="true" outlineLevel="0" collapsed="false">
      <c r="A89" s="40" t="n">
        <v>4455000</v>
      </c>
      <c r="B89" s="40" t="n">
        <v>44550000</v>
      </c>
      <c r="C89" s="2" t="s">
        <v>617</v>
      </c>
      <c r="D89" s="15" t="n">
        <v>416188978.56</v>
      </c>
      <c r="E89" s="15" t="n">
        <v>304518703.81</v>
      </c>
      <c r="F89" s="15" t="n">
        <v>0</v>
      </c>
      <c r="G89" s="41" t="n">
        <v>44550000</v>
      </c>
      <c r="H89" s="2" t="s">
        <v>46</v>
      </c>
    </row>
    <row r="90" customFormat="false" ht="17.25" hidden="false" customHeight="true" outlineLevel="0" collapsed="false">
      <c r="A90" s="40" t="n">
        <v>4456100</v>
      </c>
      <c r="B90" s="40" t="n">
        <v>44561000</v>
      </c>
      <c r="C90" s="2" t="s">
        <v>618</v>
      </c>
      <c r="D90" s="15" t="n">
        <v>583063.22</v>
      </c>
      <c r="E90" s="15" t="n">
        <v>98897379.42</v>
      </c>
      <c r="F90" s="15" t="n">
        <v>-6722143.98</v>
      </c>
      <c r="G90" s="41" t="n">
        <v>44561000</v>
      </c>
      <c r="H90" s="2" t="s">
        <v>296</v>
      </c>
    </row>
    <row r="91" customFormat="false" ht="17.25" hidden="false" customHeight="true" outlineLevel="0" collapsed="false">
      <c r="A91" s="40" t="n">
        <v>4456110</v>
      </c>
      <c r="B91" s="40" t="n">
        <v>44561100</v>
      </c>
      <c r="C91" s="2" t="s">
        <v>619</v>
      </c>
      <c r="D91" s="15" t="n">
        <v>0</v>
      </c>
      <c r="E91" s="15" t="n">
        <v>0</v>
      </c>
      <c r="F91" s="15" t="n">
        <v>-14328778.43</v>
      </c>
      <c r="G91" s="41" t="n">
        <v>44561000</v>
      </c>
      <c r="H91" s="2" t="s">
        <v>296</v>
      </c>
    </row>
    <row r="92" customFormat="false" ht="17.25" hidden="false" customHeight="true" outlineLevel="0" collapsed="false">
      <c r="A92" s="40" t="n">
        <v>4456200</v>
      </c>
      <c r="B92" s="40" t="n">
        <v>44562000</v>
      </c>
      <c r="C92" s="2" t="s">
        <v>47</v>
      </c>
      <c r="D92" s="15" t="n">
        <v>8436706.74</v>
      </c>
      <c r="E92" s="15" t="n">
        <v>6990708.01</v>
      </c>
      <c r="F92" s="15" t="n">
        <v>-1242697.69</v>
      </c>
      <c r="G92" s="41" t="n">
        <v>44561000</v>
      </c>
      <c r="H92" s="2" t="s">
        <v>296</v>
      </c>
    </row>
    <row r="93" customFormat="false" ht="17.25" hidden="false" customHeight="true" outlineLevel="0" collapsed="false">
      <c r="A93" s="40" t="n">
        <v>4456300</v>
      </c>
      <c r="B93" s="40" t="n">
        <v>44563000</v>
      </c>
      <c r="C93" s="2" t="s">
        <v>48</v>
      </c>
      <c r="D93" s="15" t="n">
        <v>25242384.08</v>
      </c>
      <c r="E93" s="15" t="n">
        <v>13425019.94</v>
      </c>
      <c r="F93" s="15" t="n">
        <v>11341731.02</v>
      </c>
      <c r="G93" s="41" t="n">
        <v>44561000</v>
      </c>
      <c r="H93" s="2" t="s">
        <v>296</v>
      </c>
    </row>
    <row r="94" customFormat="false" ht="17.25" hidden="false" customHeight="true" outlineLevel="0" collapsed="false">
      <c r="A94" s="40" t="n">
        <v>4456400</v>
      </c>
      <c r="B94" s="40" t="n">
        <v>44564000</v>
      </c>
      <c r="C94" s="2" t="s">
        <v>49</v>
      </c>
      <c r="D94" s="15" t="n">
        <v>11630756.34</v>
      </c>
      <c r="E94" s="15" t="n">
        <v>16389767.24</v>
      </c>
      <c r="F94" s="15" t="n">
        <v>95418766.35</v>
      </c>
      <c r="G94" s="41" t="n">
        <v>44561000</v>
      </c>
      <c r="H94" s="2" t="s">
        <v>296</v>
      </c>
    </row>
    <row r="95" customFormat="false" ht="17.25" hidden="false" customHeight="true" outlineLevel="0" collapsed="false">
      <c r="A95" s="40" t="n">
        <v>4456500</v>
      </c>
      <c r="B95" s="40" t="n">
        <v>44565000</v>
      </c>
      <c r="C95" s="2" t="s">
        <v>50</v>
      </c>
      <c r="D95" s="15" t="n">
        <v>-723333.01</v>
      </c>
      <c r="E95" s="15" t="n">
        <v>1021424.38</v>
      </c>
      <c r="F95" s="15" t="n">
        <v>10629691.86</v>
      </c>
      <c r="G95" s="41" t="n">
        <v>44561000</v>
      </c>
      <c r="H95" s="2" t="s">
        <v>296</v>
      </c>
    </row>
    <row r="96" customFormat="false" ht="17.25" hidden="false" customHeight="true" outlineLevel="0" collapsed="false">
      <c r="A96" s="40" t="n">
        <v>4457100</v>
      </c>
      <c r="B96" s="40" t="n">
        <v>44571000</v>
      </c>
      <c r="C96" s="2" t="s">
        <v>51</v>
      </c>
      <c r="D96" s="15" t="n">
        <v>-25242384.08</v>
      </c>
      <c r="E96" s="15" t="n">
        <v>-13425019.94</v>
      </c>
      <c r="F96" s="15" t="n">
        <v>-11341731.02</v>
      </c>
      <c r="G96" s="41" t="n">
        <v>44571000</v>
      </c>
      <c r="H96" s="2" t="s">
        <v>300</v>
      </c>
    </row>
    <row r="97" customFormat="false" ht="17.25" hidden="false" customHeight="true" outlineLevel="0" collapsed="false">
      <c r="A97" s="40" t="n">
        <v>4457200</v>
      </c>
      <c r="B97" s="40" t="n">
        <v>44572000</v>
      </c>
      <c r="C97" s="2" t="s">
        <v>302</v>
      </c>
      <c r="D97" s="15" t="n">
        <v>-429082.47</v>
      </c>
      <c r="E97" s="15" t="n">
        <v>-232847530.04</v>
      </c>
      <c r="F97" s="15" t="n">
        <v>0</v>
      </c>
      <c r="G97" s="41" t="n">
        <v>44571000</v>
      </c>
      <c r="H97" s="2" t="s">
        <v>300</v>
      </c>
    </row>
    <row r="98" customFormat="false" ht="17.25" hidden="false" customHeight="true" outlineLevel="0" collapsed="false">
      <c r="A98" s="40" t="n">
        <v>4457400</v>
      </c>
      <c r="B98" s="40" t="n">
        <v>44574000</v>
      </c>
      <c r="C98" s="2" t="s">
        <v>620</v>
      </c>
      <c r="D98" s="15" t="n">
        <v>390000</v>
      </c>
      <c r="E98" s="15" t="n">
        <v>-3670000</v>
      </c>
      <c r="F98" s="15" t="n">
        <v>-83333.33</v>
      </c>
      <c r="G98" s="41" t="n">
        <v>44571000</v>
      </c>
      <c r="H98" s="2" t="s">
        <v>300</v>
      </c>
    </row>
    <row r="99" customFormat="false" ht="17.25" hidden="false" customHeight="true" outlineLevel="0" collapsed="false">
      <c r="A99" s="40" t="n">
        <v>4457600</v>
      </c>
      <c r="B99" s="40" t="n">
        <v>44576000</v>
      </c>
      <c r="C99" s="2" t="s">
        <v>621</v>
      </c>
      <c r="D99" s="15" t="n">
        <v>0</v>
      </c>
      <c r="E99" s="15" t="n">
        <v>0</v>
      </c>
      <c r="F99" s="15" t="n">
        <v>0</v>
      </c>
      <c r="G99" s="41" t="n">
        <v>44571000</v>
      </c>
      <c r="H99" s="2" t="s">
        <v>300</v>
      </c>
    </row>
    <row r="100" customFormat="false" ht="17.25" hidden="false" customHeight="true" outlineLevel="0" collapsed="false">
      <c r="A100" s="40" t="n">
        <v>4458000</v>
      </c>
      <c r="B100" s="40" t="n">
        <v>44580000</v>
      </c>
      <c r="C100" s="2" t="s">
        <v>622</v>
      </c>
      <c r="D100" s="15" t="n">
        <v>0</v>
      </c>
      <c r="E100" s="15" t="n">
        <v>513690.92</v>
      </c>
      <c r="F100" s="15" t="n">
        <v>0</v>
      </c>
      <c r="G100" s="41" t="n">
        <v>44581000</v>
      </c>
      <c r="H100" s="2" t="s">
        <v>286</v>
      </c>
    </row>
    <row r="101" customFormat="false" ht="17.25" hidden="false" customHeight="true" outlineLevel="0" collapsed="false">
      <c r="A101" s="40" t="n">
        <v>4458300</v>
      </c>
      <c r="B101" s="40" t="n">
        <v>44583000</v>
      </c>
      <c r="C101" s="2" t="s">
        <v>303</v>
      </c>
      <c r="D101" s="15" t="n">
        <v>8886497.34</v>
      </c>
      <c r="E101" s="15" t="n">
        <v>10738700.1</v>
      </c>
      <c r="F101" s="15" t="n">
        <v>24060962.88</v>
      </c>
      <c r="G101" s="41" t="n">
        <v>44581000</v>
      </c>
      <c r="H101" s="2" t="s">
        <v>286</v>
      </c>
    </row>
    <row r="102" customFormat="false" ht="17.25" hidden="false" customHeight="true" outlineLevel="0" collapsed="false">
      <c r="A102" s="40" t="n">
        <v>4458400</v>
      </c>
      <c r="B102" s="40" t="n">
        <v>44584000</v>
      </c>
      <c r="C102" s="2" t="s">
        <v>623</v>
      </c>
      <c r="D102" s="15" t="n">
        <v>0</v>
      </c>
      <c r="E102" s="15" t="n">
        <v>0</v>
      </c>
      <c r="F102" s="15" t="n">
        <v>0</v>
      </c>
      <c r="G102" s="41" t="n">
        <v>44581000</v>
      </c>
      <c r="H102" s="2" t="s">
        <v>286</v>
      </c>
    </row>
    <row r="103" customFormat="false" ht="17.25" hidden="false" customHeight="true" outlineLevel="0" collapsed="false">
      <c r="A103" s="40" t="n">
        <v>4458700</v>
      </c>
      <c r="B103" s="40" t="n">
        <v>44587000</v>
      </c>
      <c r="C103" s="2" t="s">
        <v>624</v>
      </c>
      <c r="D103" s="15" t="n">
        <v>0</v>
      </c>
      <c r="E103" s="15" t="n">
        <v>47226259.38</v>
      </c>
      <c r="F103" s="15" t="n">
        <v>0</v>
      </c>
      <c r="G103" s="41" t="n">
        <v>44581000</v>
      </c>
      <c r="H103" s="2" t="s">
        <v>286</v>
      </c>
    </row>
    <row r="104" customFormat="false" ht="17.25" hidden="false" customHeight="true" outlineLevel="0" collapsed="false">
      <c r="A104" s="40" t="n">
        <v>4551000</v>
      </c>
      <c r="B104" s="40" t="n">
        <v>45510000</v>
      </c>
      <c r="C104" s="2" t="s">
        <v>104</v>
      </c>
      <c r="D104" s="15" t="n">
        <v>227800000</v>
      </c>
      <c r="E104" s="15" t="n">
        <v>227800000</v>
      </c>
      <c r="F104" s="15" t="n">
        <v>227800000</v>
      </c>
      <c r="G104" s="41" t="n">
        <v>45120000</v>
      </c>
      <c r="H104" s="2" t="s">
        <v>104</v>
      </c>
    </row>
    <row r="105" customFormat="false" ht="17.25" hidden="false" customHeight="true" outlineLevel="0" collapsed="false">
      <c r="A105" s="40" t="n">
        <v>4550000</v>
      </c>
      <c r="B105" s="40" t="n">
        <v>45500000</v>
      </c>
      <c r="C105" s="2" t="s">
        <v>625</v>
      </c>
      <c r="D105" s="15" t="n">
        <v>109200000</v>
      </c>
      <c r="E105" s="15" t="n">
        <v>109200000</v>
      </c>
      <c r="F105" s="15" t="n">
        <v>0</v>
      </c>
      <c r="G105" s="41" t="n">
        <v>45500000</v>
      </c>
      <c r="H105" s="2" t="s">
        <v>625</v>
      </c>
    </row>
    <row r="106" customFormat="false" ht="17.25" hidden="false" customHeight="true" outlineLevel="0" collapsed="false">
      <c r="A106" s="40" t="n">
        <v>4551100</v>
      </c>
      <c r="B106" s="40" t="n">
        <v>45511000</v>
      </c>
      <c r="C106" s="2" t="s">
        <v>304</v>
      </c>
      <c r="D106" s="15" t="n">
        <v>-18166055.99</v>
      </c>
      <c r="E106" s="15" t="n">
        <v>-92735908</v>
      </c>
      <c r="F106" s="15" t="n">
        <v>-24054972.77</v>
      </c>
      <c r="G106" s="41" t="n">
        <v>45500001</v>
      </c>
      <c r="H106" s="2" t="s">
        <v>287</v>
      </c>
    </row>
    <row r="107" customFormat="false" ht="17.25" hidden="false" customHeight="true" outlineLevel="0" collapsed="false">
      <c r="A107" s="40" t="n">
        <v>4551300</v>
      </c>
      <c r="B107" s="40" t="n">
        <v>45513000</v>
      </c>
      <c r="C107" s="2" t="s">
        <v>626</v>
      </c>
      <c r="D107" s="15" t="n">
        <v>0</v>
      </c>
      <c r="E107" s="15" t="n">
        <v>0</v>
      </c>
      <c r="F107" s="15" t="n">
        <v>0</v>
      </c>
      <c r="G107" s="41" t="n">
        <v>45500004</v>
      </c>
      <c r="H107" s="2" t="s">
        <v>627</v>
      </c>
    </row>
    <row r="108" customFormat="false" ht="17.25" hidden="false" customHeight="true" outlineLevel="0" collapsed="false">
      <c r="A108" s="40" t="n">
        <v>4552000</v>
      </c>
      <c r="B108" s="40" t="n">
        <v>45520000</v>
      </c>
      <c r="C108" s="2" t="s">
        <v>119</v>
      </c>
      <c r="D108" s="15" t="n">
        <v>0</v>
      </c>
      <c r="E108" s="15" t="n">
        <v>0</v>
      </c>
      <c r="F108" s="15" t="n">
        <v>832121600</v>
      </c>
      <c r="G108" s="41" t="n">
        <v>45520000</v>
      </c>
      <c r="H108" s="2" t="s">
        <v>119</v>
      </c>
    </row>
    <row r="109" customFormat="false" ht="17.25" hidden="false" customHeight="true" outlineLevel="0" collapsed="false">
      <c r="A109" s="40" t="n">
        <v>4620000</v>
      </c>
      <c r="B109" s="40" t="n">
        <v>46200000</v>
      </c>
      <c r="C109" s="2" t="s">
        <v>628</v>
      </c>
      <c r="D109" s="15" t="n">
        <v>13400000</v>
      </c>
      <c r="E109" s="15" t="n">
        <v>13400000</v>
      </c>
      <c r="F109" s="15" t="n">
        <v>13900000</v>
      </c>
      <c r="G109" s="41" t="n">
        <v>46200000</v>
      </c>
      <c r="H109" s="2" t="s">
        <v>289</v>
      </c>
    </row>
    <row r="110" customFormat="false" ht="17.25" hidden="false" customHeight="true" outlineLevel="0" collapsed="false">
      <c r="A110" s="40" t="n">
        <v>4660000</v>
      </c>
      <c r="B110" s="40" t="n">
        <v>46600000</v>
      </c>
      <c r="C110" s="2" t="s">
        <v>291</v>
      </c>
      <c r="D110" s="15" t="n">
        <v>72685877.66</v>
      </c>
      <c r="E110" s="15" t="n">
        <v>75685877.66</v>
      </c>
      <c r="F110" s="15" t="n">
        <v>-11241880.33</v>
      </c>
      <c r="G110" s="41" t="n">
        <v>46600000</v>
      </c>
      <c r="H110" s="2" t="s">
        <v>291</v>
      </c>
    </row>
    <row r="111" customFormat="false" ht="17.25" hidden="false" customHeight="true" outlineLevel="0" collapsed="false">
      <c r="A111" s="40" t="n">
        <v>4661000</v>
      </c>
      <c r="B111" s="40" t="n">
        <v>46610000</v>
      </c>
      <c r="C111" s="2" t="s">
        <v>320</v>
      </c>
      <c r="E111" s="15" t="n">
        <v>49904966.03</v>
      </c>
      <c r="G111" s="41" t="n">
        <v>46600000</v>
      </c>
      <c r="H111" s="2" t="s">
        <v>291</v>
      </c>
    </row>
    <row r="112" customFormat="false" ht="17.25" hidden="false" customHeight="true" outlineLevel="0" collapsed="false">
      <c r="A112" s="40" t="n">
        <v>4661000</v>
      </c>
      <c r="B112" s="40" t="n">
        <v>46610000</v>
      </c>
      <c r="C112" s="2" t="s">
        <v>629</v>
      </c>
      <c r="D112" s="15" t="n">
        <v>888675228.75</v>
      </c>
      <c r="E112" s="15" t="n">
        <v>61258</v>
      </c>
      <c r="F112" s="15" t="n">
        <v>31308478.43</v>
      </c>
      <c r="G112" s="41" t="n">
        <v>46610000</v>
      </c>
      <c r="H112" s="2" t="s">
        <v>82</v>
      </c>
    </row>
    <row r="113" customFormat="false" ht="17.25" hidden="false" customHeight="true" outlineLevel="0" collapsed="false">
      <c r="A113" s="40" t="n">
        <v>4661000</v>
      </c>
      <c r="B113" s="40" t="n">
        <v>46610000</v>
      </c>
      <c r="C113" s="2" t="s">
        <v>111</v>
      </c>
      <c r="E113" s="15" t="n">
        <v>39675300</v>
      </c>
      <c r="G113" s="41" t="n">
        <v>46611000</v>
      </c>
      <c r="H113" s="2" t="s">
        <v>630</v>
      </c>
    </row>
    <row r="114" customFormat="false" ht="17.25" hidden="false" customHeight="true" outlineLevel="0" collapsed="false">
      <c r="A114" s="40" t="n">
        <v>4661000</v>
      </c>
      <c r="B114" s="40" t="n">
        <v>46610000</v>
      </c>
      <c r="C114" s="2" t="s">
        <v>327</v>
      </c>
      <c r="E114" s="15" t="n">
        <v>483154</v>
      </c>
      <c r="G114" s="41" t="n">
        <v>46617000</v>
      </c>
      <c r="H114" s="2" t="s">
        <v>293</v>
      </c>
    </row>
    <row r="115" customFormat="false" ht="17.25" hidden="false" customHeight="true" outlineLevel="0" collapsed="false">
      <c r="A115" s="40" t="n">
        <v>4661000</v>
      </c>
      <c r="B115" s="40" t="n">
        <v>46610000</v>
      </c>
      <c r="C115" s="2" t="s">
        <v>631</v>
      </c>
      <c r="E115" s="15" t="n">
        <v>5981795.9</v>
      </c>
      <c r="G115" s="41" t="n">
        <v>46618000</v>
      </c>
      <c r="H115" s="2" t="s">
        <v>632</v>
      </c>
    </row>
    <row r="116" customFormat="false" ht="17.25" hidden="false" customHeight="true" outlineLevel="0" collapsed="false">
      <c r="A116" s="40" t="n">
        <v>4662000</v>
      </c>
      <c r="B116" s="40" t="n">
        <v>46620000</v>
      </c>
      <c r="C116" s="2" t="s">
        <v>330</v>
      </c>
      <c r="D116" s="15" t="n">
        <v>-915525399.37</v>
      </c>
      <c r="G116" s="41" t="n">
        <v>46620000</v>
      </c>
    </row>
    <row r="117" customFormat="false" ht="17.25" hidden="false" customHeight="true" outlineLevel="0" collapsed="false">
      <c r="A117" s="40" t="n">
        <v>4661000</v>
      </c>
      <c r="B117" s="40" t="n">
        <v>46610000</v>
      </c>
      <c r="C117" s="2" t="s">
        <v>322</v>
      </c>
      <c r="E117" s="15" t="n">
        <v>38424715.33</v>
      </c>
      <c r="G117" s="41" t="n">
        <v>46622000</v>
      </c>
      <c r="H117" s="2" t="s">
        <v>80</v>
      </c>
    </row>
    <row r="118" customFormat="false" ht="17.25" hidden="false" customHeight="true" outlineLevel="0" collapsed="false">
      <c r="A118" s="40" t="n">
        <v>4661000</v>
      </c>
      <c r="B118" s="40" t="n">
        <v>46610000</v>
      </c>
      <c r="C118" s="2" t="s">
        <v>324</v>
      </c>
      <c r="E118" s="15" t="n">
        <v>123500</v>
      </c>
      <c r="G118" s="41" t="n">
        <v>46623000</v>
      </c>
      <c r="H118" s="2" t="s">
        <v>79</v>
      </c>
    </row>
    <row r="119" customFormat="false" ht="17.25" hidden="false" customHeight="true" outlineLevel="0" collapsed="false">
      <c r="A119" s="40" t="n">
        <v>4661000</v>
      </c>
      <c r="B119" s="40" t="n">
        <v>46610000</v>
      </c>
      <c r="C119" s="2" t="s">
        <v>633</v>
      </c>
      <c r="E119" s="15" t="n">
        <v>35482887.67</v>
      </c>
      <c r="G119" s="41" t="n">
        <v>46631000</v>
      </c>
      <c r="H119" s="2" t="s">
        <v>634</v>
      </c>
    </row>
    <row r="120" customFormat="false" ht="17.25" hidden="false" customHeight="true" outlineLevel="0" collapsed="false">
      <c r="A120" s="40" t="n">
        <v>4661000</v>
      </c>
      <c r="B120" s="40" t="n">
        <v>46610000</v>
      </c>
      <c r="C120" s="2" t="s">
        <v>129</v>
      </c>
      <c r="E120" s="15" t="n">
        <v>57808001.93</v>
      </c>
      <c r="G120" s="41" t="n">
        <v>46634000</v>
      </c>
      <c r="H120" s="2" t="s">
        <v>85</v>
      </c>
    </row>
    <row r="121" customFormat="false" ht="17.25" hidden="false" customHeight="true" outlineLevel="0" collapsed="false">
      <c r="A121" s="40" t="n">
        <v>4661000</v>
      </c>
      <c r="B121" s="40" t="n">
        <v>46610000</v>
      </c>
      <c r="C121" s="2" t="s">
        <v>635</v>
      </c>
      <c r="E121" s="15" t="n">
        <v>6442990</v>
      </c>
      <c r="G121" s="41" t="n">
        <v>46635000</v>
      </c>
      <c r="H121" s="2" t="s">
        <v>635</v>
      </c>
    </row>
    <row r="122" customFormat="false" ht="17.25" hidden="false" customHeight="true" outlineLevel="0" collapsed="false">
      <c r="A122" s="40" t="n">
        <v>4661000</v>
      </c>
      <c r="B122" s="40" t="n">
        <v>46610000</v>
      </c>
      <c r="C122" s="2" t="s">
        <v>636</v>
      </c>
      <c r="E122" s="15" t="n">
        <v>1628300</v>
      </c>
      <c r="G122" s="41" t="n">
        <v>46639000</v>
      </c>
      <c r="H122" s="2" t="s">
        <v>66</v>
      </c>
    </row>
    <row r="123" customFormat="false" ht="17.25" hidden="false" customHeight="true" outlineLevel="0" collapsed="false">
      <c r="A123" s="40" t="n">
        <v>4661000</v>
      </c>
      <c r="B123" s="40" t="n">
        <v>46610000</v>
      </c>
      <c r="C123" s="2" t="s">
        <v>103</v>
      </c>
      <c r="E123" s="15" t="n">
        <v>24116183.56</v>
      </c>
      <c r="G123" s="41" t="n">
        <v>46640000</v>
      </c>
      <c r="H123" s="2" t="s">
        <v>86</v>
      </c>
    </row>
    <row r="124" customFormat="false" ht="17.25" hidden="false" customHeight="true" outlineLevel="0" collapsed="false">
      <c r="A124" s="40" t="n">
        <v>4661000</v>
      </c>
      <c r="B124" s="40" t="n">
        <v>46610000</v>
      </c>
      <c r="C124" s="2" t="s">
        <v>637</v>
      </c>
      <c r="E124" s="15" t="n">
        <v>12573440</v>
      </c>
      <c r="G124" s="41" t="n">
        <v>46641000</v>
      </c>
      <c r="H124" s="2" t="s">
        <v>638</v>
      </c>
    </row>
    <row r="125" customFormat="false" ht="17.25" hidden="false" customHeight="true" outlineLevel="0" collapsed="false">
      <c r="A125" s="40" t="n">
        <v>4661000</v>
      </c>
      <c r="B125" s="40" t="n">
        <v>46610000</v>
      </c>
      <c r="C125" s="2" t="s">
        <v>310</v>
      </c>
      <c r="E125" s="15" t="n">
        <v>186201900</v>
      </c>
      <c r="G125" s="41" t="n">
        <v>46642000</v>
      </c>
      <c r="H125" s="2" t="s">
        <v>62</v>
      </c>
    </row>
    <row r="126" customFormat="false" ht="17.25" hidden="false" customHeight="true" outlineLevel="0" collapsed="false">
      <c r="A126" s="40" t="n">
        <v>4661000</v>
      </c>
      <c r="B126" s="40" t="n">
        <v>46610000</v>
      </c>
      <c r="C126" s="2" t="s">
        <v>312</v>
      </c>
      <c r="E126" s="15" t="n">
        <v>63478923</v>
      </c>
      <c r="G126" s="41" t="n">
        <v>46643000</v>
      </c>
      <c r="H126" s="2" t="s">
        <v>347</v>
      </c>
    </row>
    <row r="127" customFormat="false" ht="17.25" hidden="false" customHeight="true" outlineLevel="0" collapsed="false">
      <c r="A127" s="40" t="n">
        <v>4661000</v>
      </c>
      <c r="B127" s="40" t="n">
        <v>46610000</v>
      </c>
      <c r="C127" s="2" t="s">
        <v>639</v>
      </c>
      <c r="E127" s="15" t="n">
        <v>-13200000</v>
      </c>
      <c r="G127" s="41" t="n">
        <v>46644000</v>
      </c>
      <c r="H127" s="2" t="s">
        <v>640</v>
      </c>
    </row>
    <row r="128" customFormat="false" ht="17.25" hidden="false" customHeight="true" outlineLevel="0" collapsed="false">
      <c r="A128" s="40" t="n">
        <v>4661000</v>
      </c>
      <c r="B128" s="40" t="n">
        <v>46610000</v>
      </c>
      <c r="C128" s="2" t="s">
        <v>104</v>
      </c>
      <c r="E128" s="15" t="n">
        <v>159339.270000005</v>
      </c>
      <c r="G128" s="41" t="n">
        <v>46650000</v>
      </c>
      <c r="H128" s="2" t="s">
        <v>84</v>
      </c>
    </row>
    <row r="129" customFormat="false" ht="17.25" hidden="false" customHeight="true" outlineLevel="0" collapsed="false">
      <c r="A129" s="40" t="n">
        <v>4661000</v>
      </c>
      <c r="B129" s="40" t="n">
        <v>46610000</v>
      </c>
      <c r="C129" s="2" t="s">
        <v>315</v>
      </c>
      <c r="E129" s="15" t="n">
        <v>17367125.6</v>
      </c>
      <c r="G129" s="41" t="n">
        <v>46660000</v>
      </c>
      <c r="H129" s="2" t="s">
        <v>306</v>
      </c>
    </row>
    <row r="130" customFormat="false" ht="17.25" hidden="false" customHeight="true" outlineLevel="0" collapsed="false">
      <c r="A130" s="40" t="n">
        <v>4661000</v>
      </c>
      <c r="B130" s="40" t="n">
        <v>46610000</v>
      </c>
      <c r="C130" s="2" t="s">
        <v>641</v>
      </c>
      <c r="E130" s="15" t="n">
        <v>112452</v>
      </c>
      <c r="G130" s="41" t="n">
        <v>46700001</v>
      </c>
      <c r="H130" s="2" t="s">
        <v>642</v>
      </c>
    </row>
    <row r="131" customFormat="false" ht="17.25" hidden="false" customHeight="true" outlineLevel="0" collapsed="false">
      <c r="A131" s="40" t="n">
        <v>4670000</v>
      </c>
      <c r="B131" s="40" t="n">
        <v>46700000</v>
      </c>
      <c r="C131" s="2" t="s">
        <v>643</v>
      </c>
      <c r="E131" s="15" t="n">
        <v>12728000</v>
      </c>
      <c r="G131" s="41" t="n">
        <v>46700001</v>
      </c>
      <c r="H131" s="2" t="s">
        <v>642</v>
      </c>
    </row>
    <row r="132" customFormat="false" ht="17.25" hidden="false" customHeight="true" outlineLevel="0" collapsed="false">
      <c r="A132" s="40" t="n">
        <v>4670000</v>
      </c>
      <c r="B132" s="40" t="n">
        <v>46700000</v>
      </c>
      <c r="C132" s="2" t="s">
        <v>290</v>
      </c>
      <c r="E132" s="15" t="n">
        <v>49679.1</v>
      </c>
      <c r="G132" s="41" t="n">
        <v>46700001</v>
      </c>
      <c r="H132" s="2" t="s">
        <v>642</v>
      </c>
    </row>
    <row r="133" customFormat="false" ht="17.25" hidden="false" customHeight="true" outlineLevel="0" collapsed="false">
      <c r="A133" s="40" t="n">
        <v>4670000</v>
      </c>
      <c r="B133" s="40" t="n">
        <v>46700000</v>
      </c>
      <c r="C133" s="2" t="s">
        <v>642</v>
      </c>
      <c r="F133" s="15" t="n">
        <v>9100150796.25</v>
      </c>
      <c r="G133" s="41" t="n">
        <v>46700001</v>
      </c>
      <c r="H133" s="2" t="s">
        <v>642</v>
      </c>
    </row>
    <row r="134" customFormat="false" ht="17.25" hidden="false" customHeight="true" outlineLevel="0" collapsed="false">
      <c r="A134" s="40" t="n">
        <v>4670000</v>
      </c>
      <c r="B134" s="40" t="n">
        <v>46700000</v>
      </c>
      <c r="C134" s="2" t="s">
        <v>644</v>
      </c>
      <c r="E134" s="15" t="n">
        <v>5598500000</v>
      </c>
      <c r="G134" s="41" t="n">
        <v>46712000</v>
      </c>
      <c r="H134" s="2" t="s">
        <v>645</v>
      </c>
    </row>
    <row r="135" customFormat="false" ht="17.25" hidden="false" customHeight="true" outlineLevel="0" collapsed="false">
      <c r="A135" s="40" t="n">
        <v>4670000</v>
      </c>
      <c r="B135" s="40" t="n">
        <v>46700000</v>
      </c>
      <c r="C135" s="2" t="s">
        <v>646</v>
      </c>
      <c r="E135" s="15" t="n">
        <v>1905500000</v>
      </c>
      <c r="G135" s="41" t="n">
        <v>46714000</v>
      </c>
      <c r="H135" s="2" t="s">
        <v>647</v>
      </c>
    </row>
    <row r="136" customFormat="false" ht="17.25" hidden="false" customHeight="true" outlineLevel="0" collapsed="false">
      <c r="A136" s="40" t="n">
        <v>4670000</v>
      </c>
      <c r="B136" s="40" t="n">
        <v>46700000</v>
      </c>
      <c r="C136" s="2" t="s">
        <v>648</v>
      </c>
      <c r="E136" s="15" t="n">
        <v>142891819.2</v>
      </c>
      <c r="G136" s="41" t="n">
        <v>46715000</v>
      </c>
      <c r="H136" s="2" t="s">
        <v>649</v>
      </c>
    </row>
    <row r="137" customFormat="false" ht="17.25" hidden="false" customHeight="true" outlineLevel="0" collapsed="false">
      <c r="A137" s="40" t="n">
        <v>4670000</v>
      </c>
      <c r="B137" s="40" t="n">
        <v>46700000</v>
      </c>
      <c r="C137" s="2" t="s">
        <v>650</v>
      </c>
      <c r="E137" s="15" t="n">
        <v>-500000000</v>
      </c>
      <c r="G137" s="41" t="n">
        <v>46716000</v>
      </c>
      <c r="H137" s="2" t="s">
        <v>97</v>
      </c>
    </row>
    <row r="138" customFormat="false" ht="17.25" hidden="false" customHeight="true" outlineLevel="0" collapsed="false">
      <c r="A138" s="40" t="n">
        <v>4670000</v>
      </c>
      <c r="B138" s="40" t="n">
        <v>46700000</v>
      </c>
      <c r="C138" s="2" t="s">
        <v>651</v>
      </c>
      <c r="E138" s="15" t="n">
        <v>320000000</v>
      </c>
      <c r="G138" s="41" t="n">
        <v>46718000</v>
      </c>
      <c r="H138" s="2" t="s">
        <v>652</v>
      </c>
    </row>
    <row r="139" customFormat="false" ht="17.25" hidden="false" customHeight="true" outlineLevel="0" collapsed="false">
      <c r="A139" s="40" t="n">
        <v>4670000</v>
      </c>
      <c r="B139" s="40" t="n">
        <v>46700000</v>
      </c>
      <c r="C139" s="2" t="s">
        <v>653</v>
      </c>
      <c r="D139" s="15" t="n">
        <v>17164170898.3</v>
      </c>
      <c r="E139" s="15" t="n">
        <v>-310000000</v>
      </c>
      <c r="G139" s="41" t="n">
        <v>46720000</v>
      </c>
      <c r="H139" s="2" t="s">
        <v>96</v>
      </c>
    </row>
    <row r="140" customFormat="false" ht="17.25" hidden="false" customHeight="true" outlineLevel="0" collapsed="false">
      <c r="A140" s="40" t="n">
        <v>4670000</v>
      </c>
      <c r="B140" s="40" t="n">
        <v>46700000</v>
      </c>
      <c r="C140" s="2" t="s">
        <v>654</v>
      </c>
      <c r="E140" s="15" t="n">
        <v>190000000</v>
      </c>
      <c r="G140" s="41" t="n">
        <v>46721000</v>
      </c>
      <c r="H140" s="2" t="s">
        <v>655</v>
      </c>
    </row>
    <row r="141" customFormat="false" ht="17.25" hidden="false" customHeight="true" outlineLevel="0" collapsed="false">
      <c r="A141" s="40" t="n">
        <v>4670000</v>
      </c>
      <c r="B141" s="40" t="n">
        <v>46700000</v>
      </c>
      <c r="C141" s="2" t="s">
        <v>656</v>
      </c>
      <c r="E141" s="15" t="n">
        <v>80459709</v>
      </c>
      <c r="G141" s="41" t="n">
        <v>46732000</v>
      </c>
      <c r="H141" s="2" t="s">
        <v>657</v>
      </c>
    </row>
    <row r="142" customFormat="false" ht="17.25" hidden="false" customHeight="true" outlineLevel="0" collapsed="false">
      <c r="A142" s="40" t="n">
        <v>4670000</v>
      </c>
      <c r="B142" s="40" t="n">
        <v>46700000</v>
      </c>
      <c r="C142" s="2" t="s">
        <v>658</v>
      </c>
      <c r="E142" s="15" t="n">
        <v>833000000</v>
      </c>
      <c r="G142" s="41" t="n">
        <v>46733000</v>
      </c>
      <c r="H142" s="2" t="s">
        <v>659</v>
      </c>
    </row>
    <row r="143" customFormat="false" ht="17.25" hidden="false" customHeight="true" outlineLevel="0" collapsed="false">
      <c r="A143" s="40" t="n">
        <v>4670000</v>
      </c>
      <c r="B143" s="40" t="n">
        <v>46700000</v>
      </c>
      <c r="C143" s="2" t="s">
        <v>660</v>
      </c>
      <c r="E143" s="15" t="n">
        <v>147869800</v>
      </c>
      <c r="G143" s="41" t="n">
        <v>46734000</v>
      </c>
      <c r="H143" s="2" t="s">
        <v>661</v>
      </c>
    </row>
    <row r="144" customFormat="false" ht="17.25" hidden="false" customHeight="true" outlineLevel="0" collapsed="false">
      <c r="A144" s="40" t="n">
        <v>4670000</v>
      </c>
      <c r="B144" s="40" t="n">
        <v>46700000</v>
      </c>
      <c r="C144" s="2" t="s">
        <v>662</v>
      </c>
      <c r="E144" s="15" t="n">
        <v>1000000</v>
      </c>
      <c r="G144" s="41" t="n">
        <v>46736000</v>
      </c>
      <c r="H144" s="2" t="s">
        <v>663</v>
      </c>
    </row>
    <row r="145" customFormat="false" ht="17.25" hidden="false" customHeight="true" outlineLevel="0" collapsed="false">
      <c r="A145" s="40" t="n">
        <v>4670000</v>
      </c>
      <c r="B145" s="40" t="n">
        <v>46700000</v>
      </c>
      <c r="C145" s="2" t="s">
        <v>664</v>
      </c>
      <c r="E145" s="15" t="n">
        <v>650000000</v>
      </c>
      <c r="G145" s="41" t="n">
        <v>46737000</v>
      </c>
      <c r="H145" s="2" t="s">
        <v>665</v>
      </c>
    </row>
    <row r="146" customFormat="false" ht="17.25" hidden="false" customHeight="true" outlineLevel="0" collapsed="false">
      <c r="A146" s="40" t="n">
        <v>4670000</v>
      </c>
      <c r="B146" s="40" t="n">
        <v>46700000</v>
      </c>
      <c r="C146" s="2" t="s">
        <v>666</v>
      </c>
      <c r="E146" s="15" t="n">
        <v>193000000</v>
      </c>
      <c r="G146" s="41" t="n">
        <v>46738000</v>
      </c>
      <c r="H146" s="2" t="s">
        <v>667</v>
      </c>
    </row>
    <row r="147" customFormat="false" ht="17.25" hidden="false" customHeight="true" outlineLevel="0" collapsed="false">
      <c r="A147" s="40" t="n">
        <v>4670000</v>
      </c>
      <c r="B147" s="40" t="n">
        <v>46700000</v>
      </c>
      <c r="C147" s="2" t="s">
        <v>668</v>
      </c>
      <c r="E147" s="15" t="n">
        <v>285000000</v>
      </c>
      <c r="G147" s="41" t="n">
        <v>46739000</v>
      </c>
      <c r="H147" s="2" t="s">
        <v>669</v>
      </c>
    </row>
    <row r="148" customFormat="false" ht="17.25" hidden="false" customHeight="true" outlineLevel="0" collapsed="false">
      <c r="A148" s="40" t="n">
        <v>4670000</v>
      </c>
      <c r="B148" s="40" t="n">
        <v>46700000</v>
      </c>
      <c r="C148" s="2" t="s">
        <v>670</v>
      </c>
      <c r="E148" s="15" t="n">
        <v>750000000</v>
      </c>
      <c r="G148" s="41" t="n">
        <v>46740000</v>
      </c>
      <c r="H148" s="2" t="s">
        <v>671</v>
      </c>
    </row>
    <row r="149" customFormat="false" ht="17.25" hidden="false" customHeight="true" outlineLevel="0" collapsed="false">
      <c r="A149" s="40" t="n">
        <v>4670000</v>
      </c>
      <c r="B149" s="40" t="n">
        <v>46700000</v>
      </c>
      <c r="C149" s="2" t="s">
        <v>672</v>
      </c>
      <c r="E149" s="15" t="n">
        <v>400000000</v>
      </c>
      <c r="G149" s="41" t="n">
        <v>46741000</v>
      </c>
      <c r="H149" s="2" t="s">
        <v>673</v>
      </c>
    </row>
    <row r="150" customFormat="false" ht="17.25" hidden="false" customHeight="true" outlineLevel="0" collapsed="false">
      <c r="A150" s="40" t="n">
        <v>4670000</v>
      </c>
      <c r="B150" s="40" t="n">
        <v>46700000</v>
      </c>
      <c r="C150" s="2" t="s">
        <v>674</v>
      </c>
      <c r="E150" s="15" t="n">
        <v>610000</v>
      </c>
      <c r="G150" s="41" t="n">
        <v>46742000</v>
      </c>
      <c r="H150" s="2" t="s">
        <v>675</v>
      </c>
    </row>
    <row r="151" customFormat="false" ht="17.25" hidden="false" customHeight="true" outlineLevel="0" collapsed="false">
      <c r="A151" s="40" t="n">
        <v>4670000</v>
      </c>
      <c r="B151" s="40" t="n">
        <v>46700000</v>
      </c>
      <c r="C151" s="2" t="s">
        <v>676</v>
      </c>
      <c r="E151" s="15" t="n">
        <v>1037021600</v>
      </c>
      <c r="G151" s="41" t="n">
        <v>46760000</v>
      </c>
      <c r="H151" s="2" t="s">
        <v>311</v>
      </c>
    </row>
    <row r="152" customFormat="false" ht="17.25" hidden="false" customHeight="true" outlineLevel="0" collapsed="false">
      <c r="A152" s="40" t="n">
        <v>4710000</v>
      </c>
      <c r="B152" s="40" t="n">
        <v>47100000</v>
      </c>
      <c r="C152" s="2" t="s">
        <v>362</v>
      </c>
      <c r="D152" s="15" t="n">
        <v>6681011.45</v>
      </c>
      <c r="E152" s="15" t="n">
        <v>6614444.79</v>
      </c>
      <c r="F152" s="15" t="n">
        <v>0</v>
      </c>
      <c r="G152" s="41" t="n">
        <v>47100000</v>
      </c>
      <c r="H152" s="2" t="s">
        <v>131</v>
      </c>
    </row>
    <row r="153" customFormat="false" ht="17.25" hidden="false" customHeight="true" outlineLevel="0" collapsed="false">
      <c r="A153" s="40" t="n">
        <v>4720000</v>
      </c>
      <c r="B153" s="40" t="n">
        <v>47200000</v>
      </c>
      <c r="C153" s="2" t="s">
        <v>677</v>
      </c>
      <c r="D153" s="15" t="n">
        <v>0</v>
      </c>
      <c r="E153" s="15" t="n">
        <v>-47640</v>
      </c>
      <c r="F153" s="15" t="n">
        <v>0</v>
      </c>
      <c r="G153" s="41" t="n">
        <v>47100000</v>
      </c>
      <c r="H153" s="2" t="s">
        <v>131</v>
      </c>
    </row>
    <row r="154" customFormat="false" ht="17.25" hidden="false" customHeight="true" outlineLevel="0" collapsed="false">
      <c r="A154" s="40" t="n">
        <v>4860000</v>
      </c>
      <c r="B154" s="40" t="n">
        <v>48600000</v>
      </c>
      <c r="C154" s="2" t="s">
        <v>678</v>
      </c>
      <c r="D154" s="15" t="n">
        <v>522070552.88</v>
      </c>
      <c r="E154" s="15" t="n">
        <v>102828173.32</v>
      </c>
      <c r="F154" s="15" t="n">
        <v>132592686.89</v>
      </c>
      <c r="G154" s="41" t="n">
        <v>48600000</v>
      </c>
      <c r="H154" s="2" t="s">
        <v>132</v>
      </c>
    </row>
    <row r="155" customFormat="false" ht="17.25" hidden="false" customHeight="true" outlineLevel="0" collapsed="false">
      <c r="A155" s="40" t="n">
        <v>4910000</v>
      </c>
      <c r="B155" s="40" t="n">
        <v>49100000</v>
      </c>
      <c r="C155" s="2" t="s">
        <v>679</v>
      </c>
      <c r="D155" s="15" t="n">
        <v>-2390436715.94</v>
      </c>
      <c r="E155" s="15" t="n">
        <v>-1619085172.24</v>
      </c>
      <c r="F155" s="15" t="n">
        <v>-1006883187.88</v>
      </c>
      <c r="G155" s="41" t="n">
        <v>49100000</v>
      </c>
      <c r="H155" s="2" t="s">
        <v>313</v>
      </c>
    </row>
    <row r="156" customFormat="false" ht="17.25" hidden="false" customHeight="true" outlineLevel="0" collapsed="false">
      <c r="A156" s="40" t="n">
        <v>4966000</v>
      </c>
      <c r="B156" s="40" t="n">
        <v>49660000</v>
      </c>
      <c r="C156" s="2" t="s">
        <v>680</v>
      </c>
      <c r="D156" s="15" t="n">
        <v>-75155958</v>
      </c>
      <c r="E156" s="15" t="n">
        <v>-75155958</v>
      </c>
      <c r="F156" s="15" t="n">
        <v>0</v>
      </c>
      <c r="G156" s="41" t="n">
        <v>49660000</v>
      </c>
      <c r="H156" s="2" t="s">
        <v>680</v>
      </c>
    </row>
    <row r="157" customFormat="false" ht="17.25" hidden="false" customHeight="true" outlineLevel="0" collapsed="false">
      <c r="A157" s="40" t="n">
        <v>5111000</v>
      </c>
      <c r="B157" s="40" t="n">
        <v>51110000</v>
      </c>
      <c r="C157" s="2" t="s">
        <v>681</v>
      </c>
      <c r="D157" s="15" t="n">
        <v>3007394437.02</v>
      </c>
      <c r="E157" s="15" t="n">
        <v>2237383684.05</v>
      </c>
      <c r="F157" s="15" t="n">
        <v>2922528033.56</v>
      </c>
      <c r="G157" s="41" t="n">
        <v>51110000</v>
      </c>
      <c r="H157" s="2" t="s">
        <v>364</v>
      </c>
    </row>
    <row r="158" customFormat="false" ht="17.25" hidden="false" customHeight="true" outlineLevel="0" collapsed="false">
      <c r="A158" s="40" t="n">
        <v>5112211</v>
      </c>
      <c r="B158" s="40" t="n">
        <v>51122110</v>
      </c>
      <c r="C158" s="2" t="s">
        <v>366</v>
      </c>
      <c r="D158" s="15" t="n">
        <v>66886469</v>
      </c>
      <c r="E158" s="15" t="n">
        <v>5473733</v>
      </c>
      <c r="F158" s="15" t="n">
        <v>1219229</v>
      </c>
      <c r="G158" s="41" t="n">
        <v>51110000</v>
      </c>
      <c r="H158" s="2" t="s">
        <v>364</v>
      </c>
    </row>
    <row r="159" customFormat="false" ht="17.25" hidden="false" customHeight="true" outlineLevel="0" collapsed="false">
      <c r="A159" s="40" t="n">
        <v>5112212</v>
      </c>
      <c r="B159" s="40" t="n">
        <v>51122120</v>
      </c>
      <c r="C159" s="2" t="s">
        <v>682</v>
      </c>
      <c r="D159" s="15" t="n">
        <v>125000006.4</v>
      </c>
      <c r="E159" s="15" t="n">
        <v>0</v>
      </c>
      <c r="F159" s="15" t="n">
        <v>0</v>
      </c>
      <c r="G159" s="41" t="n">
        <v>51110000</v>
      </c>
      <c r="H159" s="2" t="s">
        <v>364</v>
      </c>
    </row>
    <row r="160" customFormat="false" ht="17.25" hidden="false" customHeight="true" outlineLevel="0" collapsed="false">
      <c r="A160" s="40" t="n">
        <v>5112221</v>
      </c>
      <c r="B160" s="40" t="n">
        <v>51122210</v>
      </c>
      <c r="C160" s="2" t="s">
        <v>316</v>
      </c>
      <c r="D160" s="15" t="n">
        <v>5975000</v>
      </c>
      <c r="E160" s="15" t="n">
        <v>0</v>
      </c>
      <c r="F160" s="15" t="n">
        <v>-6315000</v>
      </c>
      <c r="G160" s="41" t="n">
        <v>51110000</v>
      </c>
      <c r="H160" s="2" t="s">
        <v>364</v>
      </c>
    </row>
    <row r="161" customFormat="false" ht="17.25" hidden="false" customHeight="true" outlineLevel="0" collapsed="false">
      <c r="A161" s="40" t="n">
        <v>5112222</v>
      </c>
      <c r="B161" s="40" t="n">
        <v>51122220</v>
      </c>
      <c r="C161" s="2" t="s">
        <v>683</v>
      </c>
      <c r="D161" s="15" t="n">
        <v>0</v>
      </c>
      <c r="E161" s="15" t="n">
        <v>0</v>
      </c>
      <c r="F161" s="15" t="n">
        <v>0</v>
      </c>
      <c r="G161" s="41" t="n">
        <v>51110000</v>
      </c>
      <c r="H161" s="2" t="s">
        <v>364</v>
      </c>
    </row>
    <row r="162" customFormat="false" ht="17.25" hidden="false" customHeight="true" outlineLevel="0" collapsed="false">
      <c r="A162" s="40" t="n">
        <v>5112231</v>
      </c>
      <c r="B162" s="40" t="n">
        <v>51122310</v>
      </c>
      <c r="C162" s="2" t="s">
        <v>684</v>
      </c>
      <c r="D162" s="15" t="n">
        <v>62460000</v>
      </c>
      <c r="E162" s="15" t="n">
        <v>1220000</v>
      </c>
      <c r="F162" s="15" t="n">
        <v>0</v>
      </c>
      <c r="G162" s="41" t="n">
        <v>51110000</v>
      </c>
      <c r="H162" s="2" t="s">
        <v>364</v>
      </c>
    </row>
    <row r="163" customFormat="false" ht="17.25" hidden="false" customHeight="true" outlineLevel="0" collapsed="false">
      <c r="A163" s="40" t="n">
        <v>5112232</v>
      </c>
      <c r="B163" s="40" t="n">
        <v>51122320</v>
      </c>
      <c r="C163" s="2" t="s">
        <v>685</v>
      </c>
      <c r="D163" s="15" t="n">
        <v>0</v>
      </c>
      <c r="E163" s="15" t="n">
        <v>0</v>
      </c>
      <c r="F163" s="15" t="n">
        <v>0</v>
      </c>
      <c r="G163" s="41" t="n">
        <v>51110000</v>
      </c>
      <c r="H163" s="2" t="s">
        <v>364</v>
      </c>
    </row>
    <row r="164" customFormat="false" ht="17.25" hidden="false" customHeight="true" outlineLevel="0" collapsed="false">
      <c r="A164" s="40" t="n">
        <v>5112241</v>
      </c>
      <c r="B164" s="40" t="n">
        <v>51122410</v>
      </c>
      <c r="C164" s="2" t="s">
        <v>369</v>
      </c>
      <c r="D164" s="15" t="n">
        <v>12000000</v>
      </c>
      <c r="E164" s="15" t="n">
        <v>12000000</v>
      </c>
      <c r="F164" s="15" t="n">
        <v>12000000</v>
      </c>
      <c r="G164" s="41" t="n">
        <v>51110000</v>
      </c>
      <c r="H164" s="2" t="s">
        <v>364</v>
      </c>
    </row>
    <row r="165" customFormat="false" ht="17.25" hidden="false" customHeight="true" outlineLevel="0" collapsed="false">
      <c r="A165" s="40" t="n">
        <v>5112242</v>
      </c>
      <c r="B165" s="40" t="n">
        <v>51122420</v>
      </c>
      <c r="C165" s="2" t="s">
        <v>686</v>
      </c>
      <c r="D165" s="15" t="n">
        <v>0</v>
      </c>
      <c r="E165" s="15" t="n">
        <v>0</v>
      </c>
      <c r="F165" s="15" t="n">
        <v>0</v>
      </c>
      <c r="G165" s="41" t="n">
        <v>51110000</v>
      </c>
      <c r="H165" s="2" t="s">
        <v>364</v>
      </c>
    </row>
    <row r="166" customFormat="false" ht="17.25" hidden="false" customHeight="true" outlineLevel="0" collapsed="false">
      <c r="A166" s="40" t="n">
        <v>5113000</v>
      </c>
      <c r="B166" s="40" t="n">
        <v>51130000</v>
      </c>
      <c r="C166" s="2" t="s">
        <v>371</v>
      </c>
      <c r="D166" s="15" t="n">
        <v>0</v>
      </c>
      <c r="E166" s="15" t="n">
        <v>27050000</v>
      </c>
      <c r="F166" s="15" t="n">
        <v>2043039</v>
      </c>
      <c r="G166" s="41" t="n">
        <v>51110000</v>
      </c>
      <c r="H166" s="2" t="s">
        <v>364</v>
      </c>
    </row>
    <row r="167" customFormat="false" ht="17.25" hidden="false" customHeight="true" outlineLevel="0" collapsed="false">
      <c r="A167" s="40" t="n">
        <v>5114000</v>
      </c>
      <c r="B167" s="40" t="n">
        <v>51140000</v>
      </c>
      <c r="C167" s="2" t="s">
        <v>373</v>
      </c>
      <c r="D167" s="15" t="n">
        <v>-772882968.06</v>
      </c>
      <c r="E167" s="15" t="n">
        <v>-513606202.87</v>
      </c>
      <c r="F167" s="15" t="n">
        <v>-588647055.88</v>
      </c>
      <c r="G167" s="41" t="n">
        <v>51110000</v>
      </c>
      <c r="H167" s="2" t="s">
        <v>364</v>
      </c>
    </row>
    <row r="168" customFormat="false" ht="17.25" hidden="false" customHeight="true" outlineLevel="0" collapsed="false">
      <c r="A168" s="40" t="n">
        <v>5115000</v>
      </c>
      <c r="B168" s="40" t="n">
        <v>51150000</v>
      </c>
      <c r="C168" s="2" t="s">
        <v>375</v>
      </c>
      <c r="D168" s="15" t="n">
        <v>0</v>
      </c>
      <c r="E168" s="15" t="n">
        <v>0</v>
      </c>
      <c r="F168" s="15" t="n">
        <v>0</v>
      </c>
      <c r="G168" s="41" t="n">
        <v>51110000</v>
      </c>
      <c r="H168" s="2" t="s">
        <v>364</v>
      </c>
    </row>
    <row r="169" customFormat="false" ht="17.25" hidden="false" customHeight="true" outlineLevel="0" collapsed="false">
      <c r="A169" s="40" t="n">
        <v>51120000</v>
      </c>
      <c r="B169" s="40" t="n">
        <v>51120000</v>
      </c>
      <c r="C169" s="2" t="s">
        <v>687</v>
      </c>
      <c r="D169" s="15" t="n">
        <v>-178882476</v>
      </c>
      <c r="G169" s="41" t="n">
        <v>51120000</v>
      </c>
      <c r="H169" s="2" t="str">
        <f aca="false">+C:C</f>
        <v>TRAITE REÇUE</v>
      </c>
    </row>
    <row r="170" customFormat="false" ht="17.25" hidden="false" customHeight="true" outlineLevel="0" collapsed="false">
      <c r="A170" s="40" t="n">
        <v>5120100</v>
      </c>
      <c r="B170" s="40" t="n">
        <v>51201000</v>
      </c>
      <c r="C170" s="2" t="s">
        <v>319</v>
      </c>
      <c r="D170" s="15" t="n">
        <v>18953159</v>
      </c>
      <c r="E170" s="15" t="n">
        <v>4581431</v>
      </c>
      <c r="F170" s="15" t="n">
        <v>34189828.63</v>
      </c>
      <c r="G170" s="41" t="n">
        <v>51201000</v>
      </c>
      <c r="H170" s="2" t="s">
        <v>319</v>
      </c>
    </row>
    <row r="171" customFormat="false" ht="17.25" hidden="false" customHeight="true" outlineLevel="0" collapsed="false">
      <c r="A171" s="40" t="n">
        <v>5120200</v>
      </c>
      <c r="B171" s="40" t="n">
        <v>51202000</v>
      </c>
      <c r="C171" s="2" t="s">
        <v>378</v>
      </c>
      <c r="D171" s="15" t="n">
        <v>9812859</v>
      </c>
      <c r="E171" s="15" t="n">
        <v>56417667</v>
      </c>
      <c r="F171" s="15" t="n">
        <v>7620271</v>
      </c>
      <c r="G171" s="41" t="n">
        <v>51202000</v>
      </c>
      <c r="H171" s="2" t="s">
        <v>378</v>
      </c>
    </row>
    <row r="172" customFormat="false" ht="17.25" hidden="false" customHeight="true" outlineLevel="0" collapsed="false">
      <c r="A172" s="40" t="n">
        <v>5121100</v>
      </c>
      <c r="B172" s="40" t="n">
        <v>51211000</v>
      </c>
      <c r="C172" s="2" t="s">
        <v>688</v>
      </c>
      <c r="D172" s="15" t="n">
        <v>-611912453.77</v>
      </c>
      <c r="E172" s="15" t="n">
        <v>-317874454.36</v>
      </c>
      <c r="F172" s="15" t="n">
        <v>-874773371.59</v>
      </c>
      <c r="G172" s="41" t="n">
        <v>51211000</v>
      </c>
      <c r="H172" s="2" t="s">
        <v>321</v>
      </c>
    </row>
    <row r="173" customFormat="false" ht="17.25" hidden="false" customHeight="true" outlineLevel="0" collapsed="false">
      <c r="A173" s="40" t="n">
        <v>5121101</v>
      </c>
      <c r="B173" s="40" t="n">
        <v>51211010</v>
      </c>
      <c r="C173" s="2" t="s">
        <v>689</v>
      </c>
      <c r="D173" s="15" t="n">
        <v>23800819.79</v>
      </c>
      <c r="E173" s="15" t="n">
        <v>4725771.8</v>
      </c>
      <c r="F173" s="15" t="n">
        <v>5903771.8</v>
      </c>
      <c r="G173" s="41" t="n">
        <v>51211010</v>
      </c>
      <c r="H173" s="2" t="s">
        <v>689</v>
      </c>
    </row>
    <row r="174" customFormat="false" ht="17.25" hidden="false" customHeight="true" outlineLevel="0" collapsed="false">
      <c r="A174" s="40" t="n">
        <v>5121200</v>
      </c>
      <c r="B174" s="40" t="n">
        <v>51212000</v>
      </c>
      <c r="C174" s="2" t="s">
        <v>690</v>
      </c>
      <c r="D174" s="15" t="n">
        <v>9911820.936</v>
      </c>
      <c r="E174" s="15" t="n">
        <v>5468580.78</v>
      </c>
      <c r="F174" s="15" t="n">
        <v>19277276.18</v>
      </c>
      <c r="G174" s="41" t="n">
        <v>51212000</v>
      </c>
      <c r="H174" s="2" t="s">
        <v>691</v>
      </c>
    </row>
    <row r="175" customFormat="false" ht="17.25" hidden="false" customHeight="true" outlineLevel="0" collapsed="false">
      <c r="A175" s="40" t="n">
        <v>5121300</v>
      </c>
      <c r="B175" s="40" t="n">
        <v>51213000</v>
      </c>
      <c r="C175" s="2" t="s">
        <v>692</v>
      </c>
      <c r="D175" s="15" t="n">
        <v>10573619.9176</v>
      </c>
      <c r="E175" s="15" t="n">
        <v>19193850.34</v>
      </c>
      <c r="F175" s="15" t="n">
        <v>7964578.1</v>
      </c>
      <c r="G175" s="41" t="n">
        <v>51213000</v>
      </c>
      <c r="H175" s="2" t="s">
        <v>693</v>
      </c>
    </row>
    <row r="176" customFormat="false" ht="17.25" hidden="false" customHeight="true" outlineLevel="0" collapsed="false">
      <c r="A176" s="40" t="n">
        <v>5122100</v>
      </c>
      <c r="B176" s="40" t="n">
        <v>51221000</v>
      </c>
      <c r="C176" s="2" t="s">
        <v>694</v>
      </c>
      <c r="D176" s="15" t="n">
        <v>2505046063.08</v>
      </c>
      <c r="E176" s="15" t="n">
        <v>-84031534.62</v>
      </c>
      <c r="F176" s="15" t="n">
        <v>-801011359.75</v>
      </c>
      <c r="G176" s="41" t="n">
        <v>51221000</v>
      </c>
      <c r="H176" s="2" t="s">
        <v>695</v>
      </c>
    </row>
    <row r="177" customFormat="false" ht="17.25" hidden="false" customHeight="true" outlineLevel="0" collapsed="false">
      <c r="A177" s="40" t="n">
        <v>5123100</v>
      </c>
      <c r="B177" s="40" t="n">
        <v>51231000</v>
      </c>
      <c r="C177" s="2" t="s">
        <v>696</v>
      </c>
      <c r="D177" s="15" t="n">
        <v>-443580599.27</v>
      </c>
      <c r="E177" s="15" t="n">
        <v>230798363.99</v>
      </c>
      <c r="F177" s="15" t="n">
        <v>-272588028.08</v>
      </c>
      <c r="G177" s="41" t="n">
        <v>51231000</v>
      </c>
      <c r="H177" s="2" t="s">
        <v>697</v>
      </c>
    </row>
    <row r="178" customFormat="false" ht="17.25" hidden="false" customHeight="true" outlineLevel="0" collapsed="false">
      <c r="A178" s="40" t="n">
        <v>5123101</v>
      </c>
      <c r="B178" s="40" t="n">
        <v>51231010</v>
      </c>
      <c r="C178" s="2" t="s">
        <v>698</v>
      </c>
      <c r="D178" s="15" t="n">
        <v>67132818.24</v>
      </c>
      <c r="E178" s="15" t="n">
        <v>64893988.29</v>
      </c>
      <c r="F178" s="15" t="n">
        <v>0</v>
      </c>
      <c r="G178" s="41" t="n">
        <v>51231010</v>
      </c>
      <c r="H178" s="2" t="s">
        <v>698</v>
      </c>
    </row>
    <row r="179" customFormat="false" ht="17.25" hidden="false" customHeight="true" outlineLevel="0" collapsed="false">
      <c r="A179" s="40" t="n">
        <v>5124100</v>
      </c>
      <c r="B179" s="40" t="n">
        <v>51241000</v>
      </c>
      <c r="C179" s="2" t="s">
        <v>699</v>
      </c>
      <c r="D179" s="15" t="n">
        <v>-752704814.79</v>
      </c>
      <c r="E179" s="15" t="n">
        <v>-111383845.47</v>
      </c>
      <c r="F179" s="15" t="n">
        <v>-562636174.85</v>
      </c>
      <c r="G179" s="41" t="n">
        <v>51241000</v>
      </c>
      <c r="H179" s="2" t="s">
        <v>700</v>
      </c>
    </row>
    <row r="180" customFormat="false" ht="17.25" hidden="false" customHeight="true" outlineLevel="0" collapsed="false">
      <c r="A180" s="40" t="n">
        <v>5180000</v>
      </c>
      <c r="B180" s="40" t="n">
        <v>51800000</v>
      </c>
      <c r="C180" s="2" t="s">
        <v>385</v>
      </c>
      <c r="D180" s="15" t="n">
        <v>-71821125.94</v>
      </c>
      <c r="G180" s="41" t="n">
        <v>51800000</v>
      </c>
    </row>
    <row r="181" customFormat="false" ht="17.25" hidden="false" customHeight="true" outlineLevel="0" collapsed="false">
      <c r="A181" s="40" t="n">
        <v>5191000</v>
      </c>
      <c r="B181" s="40" t="n">
        <v>51910000</v>
      </c>
      <c r="C181" s="2" t="s">
        <v>701</v>
      </c>
      <c r="D181" s="15" t="n">
        <v>-10550000000</v>
      </c>
      <c r="E181" s="15" t="n">
        <v>-2600000000</v>
      </c>
      <c r="F181" s="15" t="n">
        <v>-3017551168.9</v>
      </c>
      <c r="G181" s="41" t="n">
        <v>51910000</v>
      </c>
      <c r="H181" s="2" t="s">
        <v>701</v>
      </c>
    </row>
    <row r="182" customFormat="false" ht="17.25" hidden="false" customHeight="true" outlineLevel="0" collapsed="false">
      <c r="A182" s="40" t="n">
        <v>5192000</v>
      </c>
      <c r="B182" s="40" t="n">
        <v>51920000</v>
      </c>
      <c r="C182" s="2" t="s">
        <v>386</v>
      </c>
      <c r="D182" s="15" t="n">
        <v>-4750000000</v>
      </c>
      <c r="E182" s="15" t="n">
        <v>-2300000000</v>
      </c>
      <c r="F182" s="15" t="n">
        <v>-3375000000</v>
      </c>
      <c r="G182" s="41" t="n">
        <v>51920000</v>
      </c>
      <c r="H182" s="2" t="s">
        <v>386</v>
      </c>
    </row>
    <row r="183" customFormat="false" ht="17.25" hidden="false" customHeight="true" outlineLevel="0" collapsed="false">
      <c r="A183" s="40" t="n">
        <v>5195000</v>
      </c>
      <c r="B183" s="40" t="n">
        <v>51950000</v>
      </c>
      <c r="C183" s="2" t="s">
        <v>388</v>
      </c>
      <c r="D183" s="15" t="n">
        <v>-5000000000</v>
      </c>
      <c r="E183" s="15" t="n">
        <v>-2025000000</v>
      </c>
      <c r="F183" s="15" t="n">
        <v>-2125000000</v>
      </c>
      <c r="G183" s="41" t="n">
        <v>51940000</v>
      </c>
      <c r="H183" s="2" t="s">
        <v>388</v>
      </c>
    </row>
    <row r="184" customFormat="false" ht="17.25" hidden="false" customHeight="true" outlineLevel="0" collapsed="false">
      <c r="A184" s="40" t="n">
        <v>5194000</v>
      </c>
      <c r="B184" s="40" t="n">
        <v>51940000</v>
      </c>
      <c r="C184" s="2" t="s">
        <v>390</v>
      </c>
      <c r="D184" s="15" t="n">
        <v>-2500000000</v>
      </c>
      <c r="E184" s="15" t="n">
        <v>-2000000000</v>
      </c>
      <c r="F184" s="15" t="n">
        <v>-2250000000</v>
      </c>
      <c r="G184" s="41" t="n">
        <v>51960000</v>
      </c>
      <c r="H184" s="2" t="s">
        <v>390</v>
      </c>
    </row>
    <row r="185" customFormat="false" ht="17.25" hidden="false" customHeight="true" outlineLevel="0" collapsed="false">
      <c r="A185" s="40" t="n">
        <v>5310000</v>
      </c>
      <c r="B185" s="40" t="n">
        <v>53100000</v>
      </c>
      <c r="C185" s="2" t="s">
        <v>329</v>
      </c>
      <c r="D185" s="15" t="n">
        <v>1422900</v>
      </c>
      <c r="E185" s="15" t="n">
        <v>27300300</v>
      </c>
      <c r="F185" s="15" t="n">
        <v>14386765.77</v>
      </c>
      <c r="G185" s="41" t="n">
        <v>53100000</v>
      </c>
      <c r="H185" s="2" t="s">
        <v>329</v>
      </c>
    </row>
    <row r="186" customFormat="false" ht="17.25" hidden="false" customHeight="true" outlineLevel="0" collapsed="false">
      <c r="A186" s="40" t="n">
        <v>5320000</v>
      </c>
      <c r="B186" s="40" t="n">
        <v>53200000</v>
      </c>
      <c r="C186" s="2" t="s">
        <v>136</v>
      </c>
      <c r="D186" s="15" t="n">
        <v>6859700</v>
      </c>
      <c r="E186" s="15" t="n">
        <v>3956199</v>
      </c>
      <c r="F186" s="15" t="n">
        <v>234400</v>
      </c>
      <c r="G186" s="41" t="n">
        <v>53100000</v>
      </c>
      <c r="H186" s="2" t="s">
        <v>329</v>
      </c>
    </row>
    <row r="187" customFormat="false" ht="17.25" hidden="false" customHeight="true" outlineLevel="0" collapsed="false">
      <c r="A187" s="40" t="n">
        <v>5330000</v>
      </c>
      <c r="B187" s="40" t="n">
        <v>53300000</v>
      </c>
      <c r="C187" s="2" t="s">
        <v>329</v>
      </c>
      <c r="D187" s="15" t="n">
        <v>0</v>
      </c>
      <c r="E187" s="15" t="n">
        <v>0</v>
      </c>
      <c r="F187" s="15" t="n">
        <v>16688260</v>
      </c>
      <c r="G187" s="41" t="n">
        <v>53100000</v>
      </c>
      <c r="H187" s="2" t="s">
        <v>329</v>
      </c>
    </row>
    <row r="188" customFormat="false" ht="17.25" hidden="false" customHeight="true" outlineLevel="0" collapsed="false">
      <c r="A188" s="40" t="n">
        <v>5340000</v>
      </c>
      <c r="B188" s="40" t="n">
        <v>53400000</v>
      </c>
      <c r="C188" s="2" t="s">
        <v>702</v>
      </c>
      <c r="D188" s="15" t="n">
        <v>0</v>
      </c>
      <c r="E188" s="15" t="n">
        <v>11276000</v>
      </c>
      <c r="F188" s="15" t="n">
        <v>15095270</v>
      </c>
      <c r="G188" s="41" t="n">
        <v>53100000</v>
      </c>
      <c r="H188" s="2" t="s">
        <v>329</v>
      </c>
    </row>
    <row r="189" customFormat="false" ht="17.25" hidden="false" customHeight="true" outlineLevel="0" collapsed="false">
      <c r="A189" s="40" t="n">
        <v>5311000</v>
      </c>
      <c r="B189" s="40" t="n">
        <v>53110000</v>
      </c>
      <c r="C189" s="2" t="s">
        <v>394</v>
      </c>
      <c r="D189" s="15" t="n">
        <v>34500</v>
      </c>
      <c r="G189" s="41" t="n">
        <v>53110000</v>
      </c>
    </row>
    <row r="190" customFormat="false" ht="17.25" hidden="false" customHeight="true" outlineLevel="0" collapsed="false">
      <c r="A190" s="40" t="n">
        <v>5322000</v>
      </c>
      <c r="B190" s="40" t="n">
        <v>53220000</v>
      </c>
      <c r="C190" s="2" t="s">
        <v>703</v>
      </c>
      <c r="D190" s="15" t="n">
        <v>103200</v>
      </c>
      <c r="G190" s="41" t="n">
        <v>53220000</v>
      </c>
      <c r="H190" s="2" t="str">
        <f aca="false">+C:C</f>
        <v>Caisse 5</v>
      </c>
    </row>
    <row r="191" customFormat="false" ht="17.25" hidden="false" customHeight="true" outlineLevel="0" collapsed="false">
      <c r="A191" s="40" t="n">
        <v>5800000</v>
      </c>
      <c r="B191" s="40" t="n">
        <v>58000000</v>
      </c>
      <c r="C191" s="2" t="s">
        <v>704</v>
      </c>
      <c r="D191" s="15" t="n">
        <v>0</v>
      </c>
      <c r="E191" s="15" t="n">
        <v>0</v>
      </c>
      <c r="F191" s="15" t="n">
        <v>0</v>
      </c>
      <c r="G191" s="41" t="n">
        <v>58000000</v>
      </c>
      <c r="H191" s="2" t="s">
        <v>704</v>
      </c>
    </row>
    <row r="192" customFormat="false" ht="17.25" hidden="false" customHeight="true" outlineLevel="0" collapsed="false">
      <c r="A192" s="40" t="n">
        <v>6010110</v>
      </c>
      <c r="B192" s="40" t="n">
        <v>60101100</v>
      </c>
      <c r="C192" s="2" t="s">
        <v>332</v>
      </c>
      <c r="D192" s="15" t="n">
        <v>0</v>
      </c>
      <c r="E192" s="15" t="n">
        <v>0</v>
      </c>
      <c r="F192" s="15" t="n">
        <v>18200</v>
      </c>
      <c r="G192" s="41" t="n">
        <v>60100000</v>
      </c>
      <c r="H192" s="2" t="s">
        <v>398</v>
      </c>
    </row>
    <row r="193" customFormat="false" ht="17.25" hidden="false" customHeight="true" outlineLevel="0" collapsed="false">
      <c r="A193" s="40" t="n">
        <v>6011000</v>
      </c>
      <c r="B193" s="40" t="n">
        <v>60110000</v>
      </c>
      <c r="C193" s="2" t="s">
        <v>338</v>
      </c>
      <c r="D193" s="15" t="n">
        <v>1904620</v>
      </c>
      <c r="E193" s="15" t="n">
        <v>9240000</v>
      </c>
      <c r="F193" s="15" t="n">
        <v>152128860</v>
      </c>
      <c r="G193" s="41" t="n">
        <v>60100000</v>
      </c>
      <c r="H193" s="2" t="s">
        <v>398</v>
      </c>
    </row>
    <row r="194" customFormat="false" ht="17.25" hidden="false" customHeight="true" outlineLevel="0" collapsed="false">
      <c r="A194" s="40" t="n">
        <v>6011400</v>
      </c>
      <c r="B194" s="40" t="n">
        <v>60114000</v>
      </c>
      <c r="C194" s="2" t="s">
        <v>340</v>
      </c>
      <c r="D194" s="15" t="n">
        <v>0</v>
      </c>
      <c r="E194" s="15" t="n">
        <v>197100</v>
      </c>
      <c r="F194" s="15" t="n">
        <v>0</v>
      </c>
      <c r="G194" s="41" t="n">
        <v>60100000</v>
      </c>
      <c r="H194" s="2" t="s">
        <v>398</v>
      </c>
    </row>
    <row r="195" customFormat="false" ht="17.25" hidden="false" customHeight="true" outlineLevel="0" collapsed="false">
      <c r="A195" s="40" t="n">
        <v>6012000</v>
      </c>
      <c r="B195" s="40" t="n">
        <v>60120000</v>
      </c>
      <c r="C195" s="2" t="s">
        <v>333</v>
      </c>
      <c r="D195" s="15" t="n">
        <v>0</v>
      </c>
      <c r="E195" s="15" t="n">
        <v>0</v>
      </c>
      <c r="F195" s="15" t="n">
        <v>0</v>
      </c>
      <c r="G195" s="41" t="n">
        <v>60100000</v>
      </c>
      <c r="H195" s="2" t="s">
        <v>398</v>
      </c>
    </row>
    <row r="196" customFormat="false" ht="17.25" hidden="false" customHeight="true" outlineLevel="0" collapsed="false">
      <c r="A196" s="40" t="n">
        <v>6020100</v>
      </c>
      <c r="B196" s="40" t="n">
        <v>60201000</v>
      </c>
      <c r="C196" s="2" t="s">
        <v>408</v>
      </c>
      <c r="D196" s="15" t="n">
        <v>129474181.76</v>
      </c>
      <c r="E196" s="15" t="n">
        <v>229303019.86</v>
      </c>
      <c r="F196" s="15" t="n">
        <v>62741475.08</v>
      </c>
      <c r="G196" s="41" t="n">
        <v>60200000</v>
      </c>
      <c r="H196" s="2" t="s">
        <v>407</v>
      </c>
    </row>
    <row r="197" customFormat="false" ht="17.25" hidden="false" customHeight="true" outlineLevel="0" collapsed="false">
      <c r="A197" s="40" t="n">
        <v>6020500</v>
      </c>
      <c r="B197" s="40" t="n">
        <v>60205000</v>
      </c>
      <c r="C197" s="2" t="s">
        <v>410</v>
      </c>
      <c r="D197" s="15" t="n">
        <v>0</v>
      </c>
      <c r="E197" s="15" t="n">
        <v>825551.5</v>
      </c>
      <c r="F197" s="15" t="n">
        <v>7500</v>
      </c>
      <c r="G197" s="41" t="n">
        <v>60200000</v>
      </c>
      <c r="H197" s="2" t="s">
        <v>407</v>
      </c>
    </row>
    <row r="198" customFormat="false" ht="17.25" hidden="false" customHeight="true" outlineLevel="0" collapsed="false">
      <c r="A198" s="40" t="n">
        <v>6020600</v>
      </c>
      <c r="B198" s="40" t="n">
        <v>60206000</v>
      </c>
      <c r="C198" s="2" t="s">
        <v>346</v>
      </c>
      <c r="D198" s="15" t="n">
        <v>0</v>
      </c>
      <c r="E198" s="15" t="n">
        <v>220000</v>
      </c>
      <c r="F198" s="15" t="n">
        <v>0</v>
      </c>
      <c r="G198" s="41" t="n">
        <v>60200000</v>
      </c>
      <c r="H198" s="2" t="s">
        <v>407</v>
      </c>
    </row>
    <row r="199" customFormat="false" ht="17.25" hidden="false" customHeight="true" outlineLevel="0" collapsed="false">
      <c r="A199" s="40" t="n">
        <v>6020800</v>
      </c>
      <c r="B199" s="40" t="n">
        <v>60208000</v>
      </c>
      <c r="C199" s="2" t="s">
        <v>349</v>
      </c>
      <c r="D199" s="15" t="n">
        <v>0</v>
      </c>
      <c r="E199" s="15" t="n">
        <v>166400</v>
      </c>
      <c r="F199" s="15" t="n">
        <v>57000</v>
      </c>
      <c r="G199" s="41" t="n">
        <v>60200000</v>
      </c>
      <c r="H199" s="2" t="s">
        <v>407</v>
      </c>
    </row>
    <row r="200" customFormat="false" ht="17.25" hidden="false" customHeight="true" outlineLevel="0" collapsed="false">
      <c r="A200" s="40" t="n">
        <v>6020900</v>
      </c>
      <c r="B200" s="40" t="n">
        <v>60209000</v>
      </c>
      <c r="C200" s="2" t="s">
        <v>350</v>
      </c>
      <c r="D200" s="15" t="n">
        <v>0</v>
      </c>
      <c r="E200" s="15" t="n">
        <v>870400</v>
      </c>
      <c r="F200" s="15" t="n">
        <v>22500</v>
      </c>
      <c r="G200" s="41" t="n">
        <v>60200000</v>
      </c>
      <c r="H200" s="2" t="s">
        <v>407</v>
      </c>
    </row>
    <row r="201" customFormat="false" ht="17.25" hidden="false" customHeight="true" outlineLevel="0" collapsed="false">
      <c r="A201" s="40" t="n">
        <v>6031000</v>
      </c>
      <c r="B201" s="40" t="n">
        <v>60310000</v>
      </c>
      <c r="C201" s="2" t="s">
        <v>351</v>
      </c>
      <c r="D201" s="15" t="n">
        <v>-25624238.68</v>
      </c>
      <c r="E201" s="15" t="n">
        <v>-31187184.69</v>
      </c>
      <c r="F201" s="15" t="n">
        <v>-14733536.56</v>
      </c>
      <c r="G201" s="41" t="n">
        <v>60301000</v>
      </c>
      <c r="H201" s="2" t="s">
        <v>415</v>
      </c>
    </row>
    <row r="202" customFormat="false" ht="17.25" hidden="false" customHeight="true" outlineLevel="0" collapsed="false">
      <c r="A202" s="40" t="n">
        <v>6037000</v>
      </c>
      <c r="B202" s="40" t="n">
        <v>60370000</v>
      </c>
      <c r="C202" s="2" t="s">
        <v>705</v>
      </c>
      <c r="D202" s="15" t="n">
        <v>-7499121945.28</v>
      </c>
      <c r="E202" s="15" t="n">
        <v>558726023.75</v>
      </c>
      <c r="F202" s="15" t="n">
        <v>-7761672165.41</v>
      </c>
      <c r="G202" s="41" t="n">
        <v>60307000</v>
      </c>
      <c r="H202" s="2" t="s">
        <v>706</v>
      </c>
    </row>
    <row r="203" customFormat="false" ht="17.25" hidden="false" customHeight="true" outlineLevel="0" collapsed="false">
      <c r="A203" s="40" t="n">
        <v>6038000</v>
      </c>
      <c r="B203" s="40" t="n">
        <v>60380000</v>
      </c>
      <c r="C203" s="2" t="s">
        <v>707</v>
      </c>
      <c r="D203" s="15" t="n">
        <v>-4211222726.96</v>
      </c>
      <c r="E203" s="15" t="n">
        <v>3421173432.65</v>
      </c>
      <c r="F203" s="15" t="n">
        <v>-2134833778.56</v>
      </c>
      <c r="G203" s="41" t="n">
        <v>60308000</v>
      </c>
      <c r="H203" s="2" t="s">
        <v>708</v>
      </c>
    </row>
    <row r="204" customFormat="false" ht="17.25" hidden="false" customHeight="true" outlineLevel="0" collapsed="false">
      <c r="A204" s="40" t="n">
        <v>6040000</v>
      </c>
      <c r="B204" s="40" t="n">
        <v>60400000</v>
      </c>
      <c r="C204" s="2" t="s">
        <v>709</v>
      </c>
      <c r="D204" s="15" t="n">
        <v>34932600</v>
      </c>
      <c r="E204" s="15" t="n">
        <v>14096400</v>
      </c>
      <c r="F204" s="15" t="n">
        <v>36047400</v>
      </c>
      <c r="G204" s="41" t="n">
        <v>60400000</v>
      </c>
      <c r="H204" s="2" t="s">
        <v>709</v>
      </c>
    </row>
    <row r="205" customFormat="false" ht="17.25" hidden="false" customHeight="true" outlineLevel="0" collapsed="false">
      <c r="A205" s="40" t="n">
        <v>6060800</v>
      </c>
      <c r="B205" s="40" t="n">
        <v>60608000</v>
      </c>
      <c r="C205" s="2" t="s">
        <v>144</v>
      </c>
      <c r="D205" s="15" t="n">
        <v>5467000</v>
      </c>
      <c r="E205" s="15" t="n">
        <v>1160400</v>
      </c>
      <c r="F205" s="15" t="n">
        <v>0</v>
      </c>
      <c r="G205" s="41" t="n">
        <v>60600000</v>
      </c>
      <c r="H205" s="2" t="s">
        <v>710</v>
      </c>
    </row>
    <row r="206" customFormat="false" ht="17.25" hidden="false" customHeight="true" outlineLevel="0" collapsed="false">
      <c r="A206" s="40" t="n">
        <v>6061000</v>
      </c>
      <c r="B206" s="40" t="n">
        <v>60610000</v>
      </c>
      <c r="C206" s="2" t="s">
        <v>420</v>
      </c>
      <c r="D206" s="15" t="n">
        <v>122900589.77</v>
      </c>
      <c r="E206" s="15" t="n">
        <v>86605406.13</v>
      </c>
      <c r="F206" s="15" t="n">
        <v>80994647.21</v>
      </c>
      <c r="G206" s="41" t="n">
        <v>60600000</v>
      </c>
      <c r="H206" s="2" t="s">
        <v>710</v>
      </c>
    </row>
    <row r="207" customFormat="false" ht="17.25" hidden="false" customHeight="true" outlineLevel="0" collapsed="false">
      <c r="A207" s="40" t="n">
        <v>6062000</v>
      </c>
      <c r="B207" s="40" t="n">
        <v>60620000</v>
      </c>
      <c r="C207" s="2" t="s">
        <v>356</v>
      </c>
      <c r="D207" s="15" t="n">
        <v>143001009.41</v>
      </c>
      <c r="E207" s="15" t="n">
        <v>209551681.13</v>
      </c>
      <c r="F207" s="15" t="n">
        <v>191818889.05</v>
      </c>
      <c r="G207" s="41" t="n">
        <v>60600000</v>
      </c>
      <c r="H207" s="2" t="s">
        <v>710</v>
      </c>
    </row>
    <row r="208" customFormat="false" ht="17.25" hidden="false" customHeight="true" outlineLevel="0" collapsed="false">
      <c r="A208" s="40" t="n">
        <v>6062100</v>
      </c>
      <c r="B208" s="40" t="n">
        <v>60621000</v>
      </c>
      <c r="C208" s="2" t="s">
        <v>357</v>
      </c>
      <c r="D208" s="15" t="n">
        <v>59000</v>
      </c>
      <c r="E208" s="15" t="n">
        <v>84000</v>
      </c>
      <c r="F208" s="15" t="n">
        <v>0</v>
      </c>
      <c r="G208" s="41" t="n">
        <v>60600000</v>
      </c>
      <c r="H208" s="2" t="s">
        <v>710</v>
      </c>
    </row>
    <row r="209" customFormat="false" ht="17.25" hidden="false" customHeight="true" outlineLevel="0" collapsed="false">
      <c r="A209" s="40" t="n">
        <v>6063000</v>
      </c>
      <c r="B209" s="40" t="n">
        <v>60630000</v>
      </c>
      <c r="C209" s="2" t="s">
        <v>358</v>
      </c>
      <c r="D209" s="15" t="n">
        <v>0</v>
      </c>
      <c r="F209" s="15" t="n">
        <v>3184757</v>
      </c>
      <c r="G209" s="41" t="n">
        <v>60600000</v>
      </c>
      <c r="H209" s="2" t="s">
        <v>710</v>
      </c>
    </row>
    <row r="210" customFormat="false" ht="17.25" hidden="false" customHeight="true" outlineLevel="0" collapsed="false">
      <c r="A210" s="40" t="n">
        <v>6064000</v>
      </c>
      <c r="B210" s="40" t="n">
        <v>60640000</v>
      </c>
      <c r="C210" s="2" t="s">
        <v>360</v>
      </c>
      <c r="D210" s="15" t="n">
        <v>9079659.04</v>
      </c>
      <c r="E210" s="15" t="n">
        <v>12533705.65</v>
      </c>
      <c r="F210" s="15" t="n">
        <v>6289213.09</v>
      </c>
      <c r="G210" s="41" t="n">
        <v>60600000</v>
      </c>
      <c r="H210" s="2" t="s">
        <v>710</v>
      </c>
    </row>
    <row r="211" customFormat="false" ht="17.25" hidden="false" customHeight="true" outlineLevel="0" collapsed="false">
      <c r="A211" s="40" t="n">
        <v>6065000</v>
      </c>
      <c r="B211" s="40" t="n">
        <v>60650000</v>
      </c>
      <c r="C211" s="2" t="s">
        <v>141</v>
      </c>
      <c r="D211" s="15" t="n">
        <v>60037291.51</v>
      </c>
      <c r="E211" s="15" t="n">
        <v>45629916.62</v>
      </c>
      <c r="F211" s="15" t="n">
        <v>33074684.09</v>
      </c>
      <c r="G211" s="41" t="n">
        <v>60600000</v>
      </c>
      <c r="H211" s="2" t="s">
        <v>710</v>
      </c>
    </row>
    <row r="212" customFormat="false" ht="17.25" hidden="false" customHeight="true" outlineLevel="0" collapsed="false">
      <c r="A212" s="40" t="n">
        <v>6067000</v>
      </c>
      <c r="B212" s="40" t="n">
        <v>60670000</v>
      </c>
      <c r="C212" s="2" t="s">
        <v>363</v>
      </c>
      <c r="D212" s="15" t="n">
        <v>14825555.3</v>
      </c>
      <c r="E212" s="15" t="n">
        <v>8669436.7</v>
      </c>
      <c r="F212" s="15" t="n">
        <v>17696390.03</v>
      </c>
      <c r="G212" s="41" t="n">
        <v>60600000</v>
      </c>
      <c r="H212" s="2" t="s">
        <v>710</v>
      </c>
    </row>
    <row r="213" customFormat="false" ht="17.25" hidden="false" customHeight="true" outlineLevel="0" collapsed="false">
      <c r="A213" s="40" t="n">
        <v>6068000</v>
      </c>
      <c r="B213" s="40" t="n">
        <v>60680000</v>
      </c>
      <c r="C213" s="2" t="s">
        <v>353</v>
      </c>
      <c r="D213" s="15" t="n">
        <v>21472381.11</v>
      </c>
      <c r="E213" s="15" t="n">
        <v>37376550.23</v>
      </c>
      <c r="F213" s="15" t="n">
        <v>33313527.11</v>
      </c>
      <c r="G213" s="41" t="n">
        <v>60600000</v>
      </c>
      <c r="H213" s="2" t="s">
        <v>710</v>
      </c>
    </row>
    <row r="214" customFormat="false" ht="17.25" hidden="false" customHeight="true" outlineLevel="0" collapsed="false">
      <c r="A214" s="40" t="n">
        <v>6069000</v>
      </c>
      <c r="B214" s="40" t="n">
        <v>60690000</v>
      </c>
      <c r="C214" s="2" t="s">
        <v>365</v>
      </c>
      <c r="D214" s="15" t="n">
        <v>6867362</v>
      </c>
      <c r="E214" s="15" t="n">
        <v>1004200</v>
      </c>
      <c r="F214" s="15" t="n">
        <v>0</v>
      </c>
      <c r="G214" s="41" t="n">
        <v>60600000</v>
      </c>
      <c r="H214" s="2" t="s">
        <v>710</v>
      </c>
    </row>
    <row r="215" customFormat="false" ht="17.25" hidden="false" customHeight="true" outlineLevel="0" collapsed="false">
      <c r="A215" s="40" t="n">
        <v>6060600</v>
      </c>
      <c r="B215" s="40" t="n">
        <v>60606000</v>
      </c>
      <c r="C215" s="2" t="s">
        <v>361</v>
      </c>
      <c r="D215" s="15" t="n">
        <v>170400</v>
      </c>
      <c r="G215" s="41" t="n">
        <v>60606000</v>
      </c>
    </row>
    <row r="216" customFormat="false" ht="17.25" hidden="false" customHeight="true" outlineLevel="0" collapsed="false">
      <c r="A216" s="40" t="n">
        <v>6071000</v>
      </c>
      <c r="B216" s="40" t="n">
        <v>60710000</v>
      </c>
      <c r="C216" s="2" t="s">
        <v>431</v>
      </c>
      <c r="D216" s="15" t="n">
        <v>11037867096.57</v>
      </c>
      <c r="E216" s="15" t="n">
        <v>8015232284.7</v>
      </c>
      <c r="F216" s="15" t="n">
        <v>5926180133.12</v>
      </c>
      <c r="G216" s="41" t="n">
        <v>60700000</v>
      </c>
      <c r="H216" s="2" t="s">
        <v>429</v>
      </c>
    </row>
    <row r="217" customFormat="false" ht="17.25" hidden="false" customHeight="true" outlineLevel="0" collapsed="false">
      <c r="A217" s="40" t="n">
        <v>6072000</v>
      </c>
      <c r="B217" s="40" t="n">
        <v>60720000</v>
      </c>
      <c r="C217" s="2" t="s">
        <v>711</v>
      </c>
      <c r="D217" s="15" t="n">
        <v>42754356729.2112</v>
      </c>
      <c r="E217" s="15" t="n">
        <v>20254373625.94</v>
      </c>
      <c r="F217" s="15" t="n">
        <v>35478131901.48</v>
      </c>
      <c r="G217" s="41" t="n">
        <v>60700000</v>
      </c>
      <c r="H217" s="2" t="s">
        <v>429</v>
      </c>
    </row>
    <row r="218" customFormat="false" ht="17.25" hidden="false" customHeight="true" outlineLevel="0" collapsed="false">
      <c r="A218" s="40" t="n">
        <v>6080100</v>
      </c>
      <c r="B218" s="40" t="n">
        <v>60801000</v>
      </c>
      <c r="C218" s="2" t="s">
        <v>435</v>
      </c>
      <c r="D218" s="15" t="n">
        <v>1377428053.81</v>
      </c>
      <c r="E218" s="15" t="n">
        <v>529470753.02</v>
      </c>
      <c r="F218" s="15" t="n">
        <v>300671635.54</v>
      </c>
      <c r="G218" s="41" t="n">
        <v>60800000</v>
      </c>
      <c r="H218" s="2" t="s">
        <v>433</v>
      </c>
    </row>
    <row r="219" customFormat="false" ht="17.25" hidden="false" customHeight="true" outlineLevel="0" collapsed="false">
      <c r="A219" s="40" t="n">
        <v>6080200</v>
      </c>
      <c r="B219" s="40" t="n">
        <v>60802000</v>
      </c>
      <c r="C219" s="2" t="s">
        <v>712</v>
      </c>
      <c r="D219" s="15" t="n">
        <v>63481151.49</v>
      </c>
      <c r="E219" s="15" t="n">
        <v>25969754.67</v>
      </c>
      <c r="F219" s="15" t="n">
        <v>52917112.47</v>
      </c>
      <c r="G219" s="41" t="n">
        <v>60800000</v>
      </c>
      <c r="H219" s="2" t="s">
        <v>433</v>
      </c>
    </row>
    <row r="220" customFormat="false" ht="17.25" hidden="false" customHeight="true" outlineLevel="0" collapsed="false">
      <c r="A220" s="40" t="n">
        <v>6080300</v>
      </c>
      <c r="B220" s="40" t="n">
        <v>60803000</v>
      </c>
      <c r="C220" s="2" t="s">
        <v>437</v>
      </c>
      <c r="D220" s="15" t="n">
        <v>46344820.09</v>
      </c>
      <c r="E220" s="15" t="n">
        <v>28307721.94</v>
      </c>
      <c r="F220" s="15" t="n">
        <v>33235649.23</v>
      </c>
      <c r="G220" s="41" t="n">
        <v>60800000</v>
      </c>
      <c r="H220" s="2" t="s">
        <v>433</v>
      </c>
    </row>
    <row r="221" customFormat="false" ht="17.25" hidden="false" customHeight="true" outlineLevel="0" collapsed="false">
      <c r="A221" s="40" t="n">
        <v>6080400</v>
      </c>
      <c r="B221" s="40" t="n">
        <v>60804000</v>
      </c>
      <c r="C221" s="2" t="s">
        <v>439</v>
      </c>
      <c r="D221" s="15" t="n">
        <v>1132981678.54</v>
      </c>
      <c r="E221" s="15" t="n">
        <v>808051860.09</v>
      </c>
      <c r="F221" s="15" t="n">
        <v>814256998.47</v>
      </c>
      <c r="G221" s="41" t="n">
        <v>60800000</v>
      </c>
      <c r="H221" s="2" t="s">
        <v>433</v>
      </c>
    </row>
    <row r="222" customFormat="false" ht="17.25" hidden="false" customHeight="true" outlineLevel="0" collapsed="false">
      <c r="A222" s="40" t="n">
        <v>6080600</v>
      </c>
      <c r="B222" s="40" t="n">
        <v>60806000</v>
      </c>
      <c r="C222" s="2" t="s">
        <v>440</v>
      </c>
      <c r="D222" s="15" t="n">
        <v>387256491.89</v>
      </c>
      <c r="E222" s="15" t="n">
        <v>263764650.67</v>
      </c>
      <c r="F222" s="15" t="n">
        <v>87041417.57</v>
      </c>
      <c r="G222" s="41" t="n">
        <v>60800000</v>
      </c>
      <c r="H222" s="2" t="s">
        <v>433</v>
      </c>
    </row>
    <row r="223" customFormat="false" ht="17.25" hidden="false" customHeight="true" outlineLevel="0" collapsed="false">
      <c r="A223" s="40" t="n">
        <v>6080800</v>
      </c>
      <c r="B223" s="40" t="n">
        <v>60808000</v>
      </c>
      <c r="C223" s="2" t="s">
        <v>442</v>
      </c>
      <c r="D223" s="15" t="n">
        <v>1381437452.8</v>
      </c>
      <c r="E223" s="15" t="n">
        <v>885870341.87</v>
      </c>
      <c r="F223" s="15" t="n">
        <v>956568662.46</v>
      </c>
      <c r="G223" s="41" t="n">
        <v>60800000</v>
      </c>
      <c r="H223" s="2" t="s">
        <v>433</v>
      </c>
    </row>
    <row r="224" customFormat="false" ht="17.25" hidden="false" customHeight="true" outlineLevel="0" collapsed="false">
      <c r="A224" s="40" t="n">
        <v>6080900</v>
      </c>
      <c r="B224" s="40" t="n">
        <v>60809000</v>
      </c>
      <c r="C224" s="2" t="s">
        <v>713</v>
      </c>
      <c r="D224" s="15" t="n">
        <v>28300600</v>
      </c>
      <c r="E224" s="15" t="n">
        <v>23228294</v>
      </c>
      <c r="F224" s="15" t="n">
        <v>14074200</v>
      </c>
      <c r="G224" s="41" t="n">
        <v>60800000</v>
      </c>
      <c r="H224" s="2" t="s">
        <v>433</v>
      </c>
    </row>
    <row r="225" customFormat="false" ht="17.25" hidden="false" customHeight="true" outlineLevel="0" collapsed="false">
      <c r="A225" s="40" t="n">
        <v>6081100</v>
      </c>
      <c r="B225" s="40" t="n">
        <v>60811000</v>
      </c>
      <c r="C225" s="2" t="s">
        <v>444</v>
      </c>
      <c r="D225" s="15" t="n">
        <v>164901073.46</v>
      </c>
      <c r="E225" s="15" t="n">
        <v>281672605.52</v>
      </c>
      <c r="F225" s="15" t="n">
        <v>136208914.07</v>
      </c>
      <c r="G225" s="41" t="n">
        <v>60800000</v>
      </c>
      <c r="H225" s="2" t="s">
        <v>433</v>
      </c>
    </row>
    <row r="226" customFormat="false" ht="17.25" hidden="false" customHeight="true" outlineLevel="0" collapsed="false">
      <c r="A226" s="40" t="n">
        <v>6081110</v>
      </c>
      <c r="B226" s="40" t="n">
        <v>60811100</v>
      </c>
      <c r="C226" s="2" t="s">
        <v>446</v>
      </c>
      <c r="D226" s="15" t="n">
        <v>171296239.29</v>
      </c>
      <c r="E226" s="15" t="n">
        <v>105915665.71</v>
      </c>
      <c r="F226" s="15" t="n">
        <v>107822780.49</v>
      </c>
      <c r="G226" s="41" t="n">
        <v>60800000</v>
      </c>
      <c r="H226" s="2" t="s">
        <v>433</v>
      </c>
    </row>
    <row r="227" customFormat="false" ht="17.25" hidden="false" customHeight="true" outlineLevel="0" collapsed="false">
      <c r="A227" s="40" t="n">
        <v>6081200</v>
      </c>
      <c r="B227" s="40" t="n">
        <v>60812000</v>
      </c>
      <c r="C227" s="2" t="s">
        <v>381</v>
      </c>
      <c r="D227" s="15" t="n">
        <v>211516114</v>
      </c>
      <c r="E227" s="15" t="n">
        <v>131369659.32</v>
      </c>
      <c r="F227" s="15" t="n">
        <v>182183272</v>
      </c>
      <c r="G227" s="41" t="n">
        <v>60800000</v>
      </c>
      <c r="H227" s="2" t="s">
        <v>433</v>
      </c>
    </row>
    <row r="228" customFormat="false" ht="17.25" hidden="false" customHeight="true" outlineLevel="0" collapsed="false">
      <c r="A228" s="40" t="n">
        <v>6081500</v>
      </c>
      <c r="B228" s="40" t="n">
        <v>60815000</v>
      </c>
      <c r="C228" s="2" t="s">
        <v>714</v>
      </c>
      <c r="D228" s="15" t="n">
        <v>0</v>
      </c>
      <c r="E228" s="15" t="n">
        <v>280000</v>
      </c>
      <c r="F228" s="15" t="n">
        <v>0</v>
      </c>
      <c r="G228" s="41" t="n">
        <v>60800000</v>
      </c>
      <c r="H228" s="2" t="s">
        <v>433</v>
      </c>
    </row>
    <row r="229" customFormat="false" ht="17.25" hidden="false" customHeight="true" outlineLevel="0" collapsed="false">
      <c r="A229" s="40" t="n">
        <v>6081700</v>
      </c>
      <c r="B229" s="40" t="n">
        <v>60817000</v>
      </c>
      <c r="C229" s="2" t="s">
        <v>382</v>
      </c>
      <c r="D229" s="15" t="n">
        <v>207314169.47</v>
      </c>
      <c r="E229" s="15" t="n">
        <v>21292881.24</v>
      </c>
      <c r="F229" s="15" t="n">
        <v>19297028.7</v>
      </c>
      <c r="G229" s="41" t="n">
        <v>60800000</v>
      </c>
      <c r="H229" s="2" t="s">
        <v>433</v>
      </c>
    </row>
    <row r="230" customFormat="false" ht="17.25" hidden="false" customHeight="true" outlineLevel="0" collapsed="false">
      <c r="A230" s="40" t="n">
        <v>6081800</v>
      </c>
      <c r="B230" s="40" t="n">
        <v>60818000</v>
      </c>
      <c r="C230" s="2" t="s">
        <v>403</v>
      </c>
      <c r="D230" s="15" t="n">
        <v>1350000</v>
      </c>
      <c r="G230" s="41" t="n">
        <v>60818000</v>
      </c>
      <c r="H230" s="2" t="str">
        <f aca="false">+C:C</f>
        <v>Frais d'analyse</v>
      </c>
    </row>
    <row r="231" customFormat="false" ht="17.25" hidden="false" customHeight="true" outlineLevel="0" collapsed="false">
      <c r="A231" s="40" t="n">
        <v>6090000</v>
      </c>
      <c r="B231" s="40" t="n">
        <v>60900000</v>
      </c>
      <c r="C231" s="2" t="s">
        <v>715</v>
      </c>
      <c r="D231" s="15" t="n">
        <v>0</v>
      </c>
      <c r="F231" s="15" t="n">
        <v>-45000</v>
      </c>
      <c r="G231" s="41" t="n">
        <v>60900000</v>
      </c>
      <c r="H231" s="2" t="s">
        <v>449</v>
      </c>
    </row>
    <row r="232" customFormat="false" ht="17.25" hidden="false" customHeight="true" outlineLevel="0" collapsed="false">
      <c r="A232" s="40" t="n">
        <v>6094000</v>
      </c>
      <c r="B232" s="40" t="n">
        <v>60940000</v>
      </c>
      <c r="C232" s="2" t="s">
        <v>716</v>
      </c>
      <c r="D232" s="15" t="n">
        <v>0</v>
      </c>
      <c r="E232" s="15" t="n">
        <v>-9823.03</v>
      </c>
      <c r="F232" s="15" t="n">
        <v>0</v>
      </c>
      <c r="G232" s="41" t="n">
        <v>60900000</v>
      </c>
      <c r="H232" s="2" t="s">
        <v>449</v>
      </c>
    </row>
    <row r="233" customFormat="false" ht="17.25" hidden="false" customHeight="true" outlineLevel="0" collapsed="false">
      <c r="A233" s="40" t="n">
        <v>6110000</v>
      </c>
      <c r="B233" s="40" t="n">
        <v>61100000</v>
      </c>
      <c r="C233" s="2" t="s">
        <v>147</v>
      </c>
      <c r="D233" s="15" t="n">
        <v>5844125.68</v>
      </c>
      <c r="E233" s="15" t="n">
        <v>4038981</v>
      </c>
      <c r="F233" s="15" t="n">
        <v>6520892.6</v>
      </c>
      <c r="G233" s="41" t="n">
        <v>61100000</v>
      </c>
      <c r="H233" s="2" t="s">
        <v>147</v>
      </c>
    </row>
    <row r="234" customFormat="false" ht="17.25" hidden="false" customHeight="true" outlineLevel="0" collapsed="false">
      <c r="A234" s="40" t="n">
        <v>6111000</v>
      </c>
      <c r="B234" s="40" t="n">
        <v>61110000</v>
      </c>
      <c r="C234" s="2" t="s">
        <v>451</v>
      </c>
      <c r="D234" s="15" t="n">
        <v>0</v>
      </c>
      <c r="E234" s="15" t="n">
        <v>829951.03</v>
      </c>
      <c r="F234" s="15" t="n">
        <v>1190000</v>
      </c>
      <c r="G234" s="41" t="n">
        <v>61100000</v>
      </c>
      <c r="H234" s="2" t="s">
        <v>147</v>
      </c>
    </row>
    <row r="235" customFormat="false" ht="17.25" hidden="false" customHeight="true" outlineLevel="0" collapsed="false">
      <c r="A235" s="40" t="n">
        <v>6130000</v>
      </c>
      <c r="B235" s="40" t="n">
        <v>61300000</v>
      </c>
      <c r="C235" s="2" t="s">
        <v>717</v>
      </c>
      <c r="D235" s="15" t="n">
        <v>156250031.53</v>
      </c>
      <c r="E235" s="15" t="n">
        <v>78270468.77</v>
      </c>
      <c r="F235" s="15" t="n">
        <v>86504848.71</v>
      </c>
      <c r="G235" s="41" t="n">
        <v>61300000</v>
      </c>
      <c r="H235" s="2" t="s">
        <v>454</v>
      </c>
    </row>
    <row r="236" customFormat="false" ht="17.25" hidden="false" customHeight="true" outlineLevel="0" collapsed="false">
      <c r="A236" s="40" t="n">
        <v>6130100</v>
      </c>
      <c r="B236" s="40" t="n">
        <v>61301000</v>
      </c>
      <c r="C236" s="2" t="s">
        <v>455</v>
      </c>
      <c r="D236" s="15" t="n">
        <v>18220812.6</v>
      </c>
      <c r="E236" s="15" t="n">
        <v>62100000</v>
      </c>
      <c r="F236" s="15" t="n">
        <v>35960000</v>
      </c>
      <c r="G236" s="41" t="n">
        <v>61300000</v>
      </c>
      <c r="H236" s="2" t="s">
        <v>454</v>
      </c>
    </row>
    <row r="237" customFormat="false" ht="17.25" hidden="false" customHeight="true" outlineLevel="0" collapsed="false">
      <c r="A237" s="40" t="n">
        <v>6130200</v>
      </c>
      <c r="B237" s="40" t="n">
        <v>61302000</v>
      </c>
      <c r="C237" s="2" t="s">
        <v>718</v>
      </c>
      <c r="D237" s="15" t="n">
        <v>114334863.95</v>
      </c>
      <c r="E237" s="15" t="n">
        <v>40130000</v>
      </c>
      <c r="F237" s="15" t="n">
        <v>100340802.17</v>
      </c>
      <c r="G237" s="41" t="n">
        <v>61300000</v>
      </c>
      <c r="H237" s="2" t="s">
        <v>454</v>
      </c>
    </row>
    <row r="238" customFormat="false" ht="17.25" hidden="false" customHeight="true" outlineLevel="0" collapsed="false">
      <c r="A238" s="40" t="n">
        <v>6130300</v>
      </c>
      <c r="B238" s="40" t="n">
        <v>61303000</v>
      </c>
      <c r="C238" s="2" t="s">
        <v>384</v>
      </c>
      <c r="D238" s="15" t="n">
        <v>619903673.64</v>
      </c>
      <c r="E238" s="15" t="n">
        <v>381877645.52</v>
      </c>
      <c r="F238" s="15" t="n">
        <v>6389940.75</v>
      </c>
      <c r="G238" s="41" t="n">
        <v>61300000</v>
      </c>
      <c r="H238" s="2" t="s">
        <v>454</v>
      </c>
    </row>
    <row r="239" customFormat="false" ht="17.25" hidden="false" customHeight="true" outlineLevel="0" collapsed="false">
      <c r="A239" s="40" t="n">
        <v>6140000</v>
      </c>
      <c r="B239" s="40" t="n">
        <v>61400000</v>
      </c>
      <c r="C239" s="2" t="s">
        <v>719</v>
      </c>
      <c r="D239" s="15" t="n">
        <v>0</v>
      </c>
      <c r="F239" s="15" t="n">
        <v>9159344.31</v>
      </c>
      <c r="G239" s="41" t="n">
        <v>61300000</v>
      </c>
      <c r="H239" s="2" t="s">
        <v>454</v>
      </c>
    </row>
    <row r="240" customFormat="false" ht="17.25" hidden="false" customHeight="true" outlineLevel="0" collapsed="false">
      <c r="A240" s="40" t="n">
        <v>6150000</v>
      </c>
      <c r="B240" s="40" t="n">
        <v>61500000</v>
      </c>
      <c r="C240" s="2" t="s">
        <v>720</v>
      </c>
      <c r="D240" s="15" t="n">
        <v>2252418.62</v>
      </c>
      <c r="E240" s="15" t="n">
        <v>9130633.19</v>
      </c>
      <c r="F240" s="15" t="n">
        <v>702000</v>
      </c>
      <c r="G240" s="41" t="n">
        <v>61500000</v>
      </c>
      <c r="H240" s="2" t="s">
        <v>457</v>
      </c>
    </row>
    <row r="241" customFormat="false" ht="17.25" hidden="false" customHeight="true" outlineLevel="0" collapsed="false">
      <c r="A241" s="40" t="n">
        <v>6150100</v>
      </c>
      <c r="B241" s="40" t="n">
        <v>61501000</v>
      </c>
      <c r="C241" s="2" t="s">
        <v>458</v>
      </c>
      <c r="D241" s="15" t="n">
        <v>66503779.77</v>
      </c>
      <c r="E241" s="15" t="n">
        <v>29434065.03</v>
      </c>
      <c r="F241" s="15" t="n">
        <v>31672566.73</v>
      </c>
      <c r="G241" s="41" t="n">
        <v>61500000</v>
      </c>
      <c r="H241" s="2" t="s">
        <v>457</v>
      </c>
    </row>
    <row r="242" customFormat="false" ht="17.25" hidden="false" customHeight="true" outlineLevel="0" collapsed="false">
      <c r="A242" s="40" t="n">
        <v>6150200</v>
      </c>
      <c r="B242" s="40" t="n">
        <v>61502000</v>
      </c>
      <c r="C242" s="2" t="s">
        <v>154</v>
      </c>
      <c r="D242" s="15" t="n">
        <v>64982.3</v>
      </c>
      <c r="F242" s="15" t="n">
        <v>448000</v>
      </c>
      <c r="G242" s="41" t="n">
        <v>61500000</v>
      </c>
      <c r="H242" s="2" t="s">
        <v>457</v>
      </c>
    </row>
    <row r="243" customFormat="false" ht="17.25" hidden="false" customHeight="true" outlineLevel="0" collapsed="false">
      <c r="A243" s="40" t="n">
        <v>6150300</v>
      </c>
      <c r="B243" s="40" t="n">
        <v>61503000</v>
      </c>
      <c r="C243" s="2" t="s">
        <v>459</v>
      </c>
      <c r="D243" s="15" t="n">
        <v>83843295.24</v>
      </c>
      <c r="E243" s="15" t="n">
        <v>74373544.79</v>
      </c>
      <c r="F243" s="15" t="n">
        <v>61403762.52</v>
      </c>
      <c r="G243" s="41" t="n">
        <v>61500000</v>
      </c>
      <c r="H243" s="2" t="s">
        <v>457</v>
      </c>
    </row>
    <row r="244" customFormat="false" ht="17.25" hidden="false" customHeight="true" outlineLevel="0" collapsed="false">
      <c r="A244" s="40" t="n">
        <v>6150400</v>
      </c>
      <c r="B244" s="40" t="n">
        <v>61504000</v>
      </c>
      <c r="C244" s="2" t="s">
        <v>721</v>
      </c>
      <c r="D244" s="15" t="n">
        <v>0</v>
      </c>
      <c r="E244" s="15" t="n">
        <v>2693600</v>
      </c>
      <c r="F244" s="15" t="n">
        <v>6623996.35</v>
      </c>
      <c r="G244" s="41" t="n">
        <v>61500000</v>
      </c>
      <c r="H244" s="2" t="s">
        <v>457</v>
      </c>
    </row>
    <row r="245" customFormat="false" ht="17.25" hidden="false" customHeight="true" outlineLevel="0" collapsed="false">
      <c r="A245" s="40" t="n">
        <v>6150500</v>
      </c>
      <c r="B245" s="40" t="n">
        <v>61505000</v>
      </c>
      <c r="C245" s="2" t="s">
        <v>393</v>
      </c>
      <c r="D245" s="15" t="n">
        <v>81000</v>
      </c>
      <c r="E245" s="15" t="n">
        <v>3207800</v>
      </c>
      <c r="F245" s="15" t="n">
        <v>0</v>
      </c>
      <c r="G245" s="41" t="n">
        <v>61500000</v>
      </c>
      <c r="H245" s="2" t="s">
        <v>457</v>
      </c>
    </row>
    <row r="246" customFormat="false" ht="17.25" hidden="false" customHeight="true" outlineLevel="0" collapsed="false">
      <c r="A246" s="40" t="n">
        <v>6160100</v>
      </c>
      <c r="B246" s="40" t="n">
        <v>61601000</v>
      </c>
      <c r="C246" s="2" t="s">
        <v>395</v>
      </c>
      <c r="D246" s="15" t="n">
        <v>10353536.14</v>
      </c>
      <c r="E246" s="15" t="n">
        <v>7794983.74</v>
      </c>
      <c r="F246" s="15" t="n">
        <v>5452786.52</v>
      </c>
      <c r="G246" s="41" t="n">
        <v>61600000</v>
      </c>
      <c r="H246" s="2" t="s">
        <v>463</v>
      </c>
    </row>
    <row r="247" customFormat="false" ht="17.25" hidden="false" customHeight="true" outlineLevel="0" collapsed="false">
      <c r="A247" s="40" t="n">
        <v>6160200</v>
      </c>
      <c r="B247" s="40" t="n">
        <v>61602000</v>
      </c>
      <c r="C247" s="2" t="s">
        <v>466</v>
      </c>
      <c r="D247" s="15" t="n">
        <v>34969121</v>
      </c>
      <c r="E247" s="15" t="n">
        <v>31463831</v>
      </c>
      <c r="F247" s="15" t="n">
        <v>18050407.2</v>
      </c>
      <c r="G247" s="41" t="n">
        <v>61600000</v>
      </c>
      <c r="H247" s="2" t="s">
        <v>463</v>
      </c>
    </row>
    <row r="248" customFormat="false" ht="17.25" hidden="false" customHeight="true" outlineLevel="0" collapsed="false">
      <c r="A248" s="40" t="n">
        <v>6160300</v>
      </c>
      <c r="B248" s="40" t="n">
        <v>61603000</v>
      </c>
      <c r="C248" s="2" t="s">
        <v>722</v>
      </c>
      <c r="D248" s="15" t="n">
        <v>2788490.65</v>
      </c>
      <c r="F248" s="15" t="n">
        <v>169986.08</v>
      </c>
      <c r="G248" s="41" t="n">
        <v>61600000</v>
      </c>
      <c r="H248" s="2" t="s">
        <v>463</v>
      </c>
    </row>
    <row r="249" customFormat="false" ht="17.25" hidden="false" customHeight="true" outlineLevel="0" collapsed="false">
      <c r="A249" s="40" t="n">
        <v>6160400</v>
      </c>
      <c r="B249" s="40" t="n">
        <v>61604000</v>
      </c>
      <c r="C249" s="2" t="s">
        <v>157</v>
      </c>
      <c r="D249" s="15" t="n">
        <v>3547444.29</v>
      </c>
      <c r="E249" s="15" t="n">
        <v>126462.63</v>
      </c>
      <c r="F249" s="15" t="n">
        <v>5630742.26</v>
      </c>
      <c r="G249" s="41" t="n">
        <v>61600000</v>
      </c>
      <c r="H249" s="2" t="s">
        <v>463</v>
      </c>
    </row>
    <row r="250" customFormat="false" ht="17.25" hidden="false" customHeight="true" outlineLevel="0" collapsed="false">
      <c r="A250" s="40" t="n">
        <v>6170000</v>
      </c>
      <c r="B250" s="40" t="n">
        <v>61700000</v>
      </c>
      <c r="C250" s="2" t="s">
        <v>723</v>
      </c>
      <c r="D250" s="15" t="n">
        <v>0</v>
      </c>
      <c r="E250" s="15" t="n">
        <v>80000</v>
      </c>
      <c r="F250" s="15" t="n">
        <v>0</v>
      </c>
      <c r="G250" s="41" t="n">
        <v>61700000</v>
      </c>
      <c r="H250" s="2" t="s">
        <v>724</v>
      </c>
    </row>
    <row r="251" customFormat="false" ht="17.25" hidden="false" customHeight="true" outlineLevel="0" collapsed="false">
      <c r="A251" s="40" t="n">
        <v>6180100</v>
      </c>
      <c r="B251" s="40" t="n">
        <v>61801000</v>
      </c>
      <c r="C251" s="2" t="s">
        <v>470</v>
      </c>
      <c r="D251" s="15" t="n">
        <v>614909.53</v>
      </c>
      <c r="E251" s="15" t="n">
        <v>241260.27</v>
      </c>
      <c r="F251" s="15" t="n">
        <v>149775</v>
      </c>
      <c r="G251" s="41" t="n">
        <v>61800000</v>
      </c>
      <c r="H251" s="2" t="s">
        <v>468</v>
      </c>
    </row>
    <row r="252" customFormat="false" ht="17.25" hidden="false" customHeight="true" outlineLevel="0" collapsed="false">
      <c r="A252" s="40" t="n">
        <v>6180200</v>
      </c>
      <c r="B252" s="40" t="n">
        <v>61802000</v>
      </c>
      <c r="C252" s="2" t="s">
        <v>472</v>
      </c>
      <c r="D252" s="15" t="n">
        <v>6311696.3</v>
      </c>
      <c r="E252" s="15" t="n">
        <v>7464400</v>
      </c>
      <c r="F252" s="15" t="n">
        <v>7536750</v>
      </c>
      <c r="G252" s="41" t="n">
        <v>61800000</v>
      </c>
      <c r="H252" s="2" t="s">
        <v>468</v>
      </c>
    </row>
    <row r="253" customFormat="false" ht="17.25" hidden="false" customHeight="true" outlineLevel="0" collapsed="false">
      <c r="A253" s="40" t="n">
        <v>6210000</v>
      </c>
      <c r="B253" s="40" t="n">
        <v>62100000</v>
      </c>
      <c r="C253" s="2" t="s">
        <v>499</v>
      </c>
      <c r="D253" s="15" t="n">
        <v>99071504.66</v>
      </c>
      <c r="E253" s="15" t="n">
        <v>67030082.43</v>
      </c>
      <c r="F253" s="15" t="n">
        <v>197029756.21</v>
      </c>
      <c r="G253" s="41" t="n">
        <v>62100000</v>
      </c>
      <c r="H253" s="2" t="s">
        <v>474</v>
      </c>
    </row>
    <row r="254" customFormat="false" ht="17.25" hidden="false" customHeight="true" outlineLevel="0" collapsed="false">
      <c r="A254" s="40" t="n">
        <v>6210100</v>
      </c>
      <c r="B254" s="40" t="n">
        <v>62101000</v>
      </c>
      <c r="C254" s="2" t="s">
        <v>399</v>
      </c>
      <c r="D254" s="15" t="n">
        <v>11250000</v>
      </c>
      <c r="E254" s="15" t="n">
        <v>11250000</v>
      </c>
      <c r="F254" s="15" t="n">
        <v>2812500</v>
      </c>
      <c r="G254" s="41" t="n">
        <v>62100000</v>
      </c>
      <c r="H254" s="2" t="s">
        <v>474</v>
      </c>
    </row>
    <row r="255" customFormat="false" ht="17.25" hidden="false" customHeight="true" outlineLevel="0" collapsed="false">
      <c r="A255" s="40" t="n">
        <v>6210200</v>
      </c>
      <c r="B255" s="40" t="n">
        <v>62102000</v>
      </c>
      <c r="C255" s="2" t="s">
        <v>476</v>
      </c>
      <c r="D255" s="15" t="n">
        <v>35233829.78</v>
      </c>
      <c r="E255" s="15" t="n">
        <v>31580600.04</v>
      </c>
      <c r="F255" s="15" t="n">
        <v>38204505.04</v>
      </c>
      <c r="G255" s="41" t="n">
        <v>62100000</v>
      </c>
      <c r="H255" s="2" t="s">
        <v>479</v>
      </c>
    </row>
    <row r="256" customFormat="false" ht="17.25" hidden="false" customHeight="true" outlineLevel="0" collapsed="false">
      <c r="A256" s="40" t="n">
        <v>6210300</v>
      </c>
      <c r="B256" s="40" t="n">
        <v>62103000</v>
      </c>
      <c r="C256" s="2" t="s">
        <v>477</v>
      </c>
      <c r="D256" s="15" t="n">
        <v>66813109</v>
      </c>
      <c r="G256" s="41" t="n">
        <v>62103000</v>
      </c>
    </row>
    <row r="257" customFormat="false" ht="17.25" hidden="false" customHeight="true" outlineLevel="0" collapsed="false">
      <c r="A257" s="40" t="n">
        <v>6220100</v>
      </c>
      <c r="B257" s="40" t="n">
        <v>62201000</v>
      </c>
      <c r="C257" s="2" t="s">
        <v>481</v>
      </c>
      <c r="D257" s="15" t="n">
        <v>144573826.56</v>
      </c>
      <c r="E257" s="15" t="n">
        <v>713095973.11</v>
      </c>
      <c r="F257" s="15" t="n">
        <v>140667387.67</v>
      </c>
      <c r="G257" s="41" t="n">
        <v>62200000</v>
      </c>
      <c r="H257" s="2" t="s">
        <v>479</v>
      </c>
    </row>
    <row r="258" customFormat="false" ht="17.25" hidden="false" customHeight="true" outlineLevel="0" collapsed="false">
      <c r="A258" s="40" t="n">
        <v>6220200</v>
      </c>
      <c r="B258" s="40" t="n">
        <v>62202000</v>
      </c>
      <c r="C258" s="2" t="s">
        <v>483</v>
      </c>
      <c r="D258" s="15" t="n">
        <v>20420872</v>
      </c>
      <c r="E258" s="15" t="n">
        <v>1700000</v>
      </c>
      <c r="F258" s="15" t="n">
        <v>17271000</v>
      </c>
      <c r="G258" s="41" t="n">
        <v>62200000</v>
      </c>
      <c r="H258" s="2" t="s">
        <v>479</v>
      </c>
    </row>
    <row r="259" customFormat="false" ht="17.25" hidden="false" customHeight="true" outlineLevel="0" collapsed="false">
      <c r="A259" s="40" t="n">
        <v>6220300</v>
      </c>
      <c r="B259" s="40" t="n">
        <v>62203000</v>
      </c>
      <c r="C259" s="2" t="s">
        <v>485</v>
      </c>
      <c r="D259" s="15" t="n">
        <v>34345979</v>
      </c>
      <c r="E259" s="15" t="n">
        <v>2400000</v>
      </c>
      <c r="F259" s="15" t="n">
        <v>360000</v>
      </c>
      <c r="G259" s="41" t="n">
        <v>62200000</v>
      </c>
      <c r="H259" s="2" t="s">
        <v>479</v>
      </c>
    </row>
    <row r="260" customFormat="false" ht="17.25" hidden="false" customHeight="true" outlineLevel="0" collapsed="false">
      <c r="A260" s="40" t="n">
        <v>6220400</v>
      </c>
      <c r="B260" s="40" t="n">
        <v>62204000</v>
      </c>
      <c r="C260" s="2" t="s">
        <v>486</v>
      </c>
      <c r="D260" s="15" t="n">
        <v>2250000</v>
      </c>
      <c r="E260" s="15" t="n">
        <v>0</v>
      </c>
      <c r="F260" s="15" t="n">
        <v>0</v>
      </c>
      <c r="G260" s="41" t="n">
        <v>62200000</v>
      </c>
      <c r="H260" s="2" t="s">
        <v>479</v>
      </c>
    </row>
    <row r="261" customFormat="false" ht="17.25" hidden="false" customHeight="true" outlineLevel="0" collapsed="false">
      <c r="A261" s="40" t="n">
        <v>6220600</v>
      </c>
      <c r="B261" s="40" t="n">
        <v>62206000</v>
      </c>
      <c r="C261" s="2" t="s">
        <v>488</v>
      </c>
      <c r="D261" s="15" t="n">
        <v>429091.6</v>
      </c>
      <c r="E261" s="15" t="n">
        <v>12573769.39</v>
      </c>
      <c r="F261" s="15" t="n">
        <v>925380</v>
      </c>
      <c r="G261" s="41" t="n">
        <v>62200000</v>
      </c>
      <c r="H261" s="2" t="s">
        <v>479</v>
      </c>
    </row>
    <row r="262" customFormat="false" ht="17.25" hidden="false" customHeight="true" outlineLevel="0" collapsed="false">
      <c r="A262" s="40" t="n">
        <v>6220800</v>
      </c>
      <c r="B262" s="40" t="n">
        <v>62208000</v>
      </c>
      <c r="C262" s="2" t="s">
        <v>403</v>
      </c>
      <c r="D262" s="15" t="n">
        <v>9247070</v>
      </c>
      <c r="E262" s="15" t="n">
        <v>12352602.4</v>
      </c>
      <c r="F262" s="15" t="n">
        <v>220319338.6</v>
      </c>
      <c r="G262" s="41" t="n">
        <v>62200000</v>
      </c>
      <c r="H262" s="2" t="s">
        <v>479</v>
      </c>
    </row>
    <row r="263" customFormat="false" ht="17.25" hidden="false" customHeight="true" outlineLevel="0" collapsed="false">
      <c r="A263" s="40" t="n">
        <v>6220900</v>
      </c>
      <c r="B263" s="40" t="n">
        <v>62209000</v>
      </c>
      <c r="C263" s="2" t="s">
        <v>406</v>
      </c>
      <c r="D263" s="15" t="n">
        <v>441733871.21</v>
      </c>
      <c r="E263" s="15" t="n">
        <v>339100658.54</v>
      </c>
      <c r="F263" s="15" t="n">
        <v>0</v>
      </c>
      <c r="G263" s="41" t="n">
        <v>62200000</v>
      </c>
      <c r="H263" s="2" t="s">
        <v>479</v>
      </c>
    </row>
    <row r="264" customFormat="false" ht="17.25" hidden="false" customHeight="true" outlineLevel="0" collapsed="false">
      <c r="A264" s="40" t="n">
        <v>6230100</v>
      </c>
      <c r="B264" s="40" t="n">
        <v>62301000</v>
      </c>
      <c r="C264" s="2" t="s">
        <v>165</v>
      </c>
      <c r="D264" s="15" t="n">
        <v>38160370.38</v>
      </c>
      <c r="E264" s="15" t="n">
        <v>38546543.06</v>
      </c>
      <c r="F264" s="15" t="n">
        <v>29448214.73</v>
      </c>
      <c r="G264" s="41" t="n">
        <v>62300000</v>
      </c>
      <c r="H264" s="2" t="s">
        <v>492</v>
      </c>
    </row>
    <row r="265" customFormat="false" ht="17.25" hidden="false" customHeight="true" outlineLevel="0" collapsed="false">
      <c r="A265" s="40" t="n">
        <v>6230200</v>
      </c>
      <c r="B265" s="40" t="n">
        <v>62302000</v>
      </c>
      <c r="C265" s="2" t="s">
        <v>494</v>
      </c>
      <c r="D265" s="15" t="n">
        <v>14429032.5</v>
      </c>
      <c r="F265" s="15" t="n">
        <v>11063334</v>
      </c>
      <c r="G265" s="41" t="n">
        <v>62300000</v>
      </c>
      <c r="H265" s="2" t="s">
        <v>492</v>
      </c>
    </row>
    <row r="266" customFormat="false" ht="17.25" hidden="false" customHeight="true" outlineLevel="0" collapsed="false">
      <c r="A266" s="40" t="n">
        <v>6230300</v>
      </c>
      <c r="B266" s="40" t="n">
        <v>62303000</v>
      </c>
      <c r="C266" s="2" t="s">
        <v>495</v>
      </c>
      <c r="D266" s="15" t="n">
        <v>122756516.1</v>
      </c>
      <c r="E266" s="15" t="n">
        <v>84405933.48</v>
      </c>
      <c r="F266" s="15" t="n">
        <v>70189709.97</v>
      </c>
      <c r="G266" s="41" t="n">
        <v>62300000</v>
      </c>
      <c r="H266" s="2" t="s">
        <v>492</v>
      </c>
    </row>
    <row r="267" customFormat="false" ht="17.25" hidden="false" customHeight="true" outlineLevel="0" collapsed="false">
      <c r="A267" s="40" t="n">
        <v>6230400</v>
      </c>
      <c r="B267" s="40" t="n">
        <v>62304000</v>
      </c>
      <c r="C267" s="2" t="s">
        <v>496</v>
      </c>
      <c r="D267" s="15" t="n">
        <v>51314558.09</v>
      </c>
      <c r="E267" s="15" t="n">
        <v>4000000</v>
      </c>
      <c r="F267" s="15" t="n">
        <v>1980833.25</v>
      </c>
      <c r="G267" s="41" t="n">
        <v>62300000</v>
      </c>
      <c r="H267" s="2" t="s">
        <v>492</v>
      </c>
    </row>
    <row r="268" customFormat="false" ht="17.25" hidden="false" customHeight="true" outlineLevel="0" collapsed="false">
      <c r="A268" s="40" t="n">
        <v>6240100</v>
      </c>
      <c r="B268" s="40" t="n">
        <v>62401000</v>
      </c>
      <c r="C268" s="2" t="s">
        <v>725</v>
      </c>
      <c r="D268" s="15" t="n">
        <v>112088400</v>
      </c>
      <c r="E268" s="15" t="n">
        <v>470991966.3</v>
      </c>
      <c r="F268" s="15" t="n">
        <v>221677208</v>
      </c>
      <c r="G268" s="41" t="n">
        <v>62401000</v>
      </c>
      <c r="H268" s="2" t="s">
        <v>498</v>
      </c>
    </row>
    <row r="269" customFormat="false" ht="17.25" hidden="false" customHeight="true" outlineLevel="0" collapsed="false">
      <c r="A269" s="40" t="n">
        <v>6240200</v>
      </c>
      <c r="B269" s="40" t="n">
        <v>62402000</v>
      </c>
      <c r="C269" s="2" t="s">
        <v>412</v>
      </c>
      <c r="D269" s="15" t="n">
        <v>189967188.88</v>
      </c>
      <c r="E269" s="15" t="n">
        <v>138309184.02</v>
      </c>
      <c r="F269" s="15" t="n">
        <v>58817500</v>
      </c>
      <c r="G269" s="41" t="n">
        <v>62401000</v>
      </c>
      <c r="H269" s="2" t="s">
        <v>498</v>
      </c>
    </row>
    <row r="270" customFormat="false" ht="17.25" hidden="false" customHeight="true" outlineLevel="0" collapsed="false">
      <c r="A270" s="40" t="n">
        <v>6240300</v>
      </c>
      <c r="B270" s="40" t="n">
        <v>62403000</v>
      </c>
      <c r="C270" s="2" t="s">
        <v>413</v>
      </c>
      <c r="D270" s="15" t="n">
        <v>839074604</v>
      </c>
      <c r="E270" s="15" t="n">
        <v>100128975</v>
      </c>
      <c r="F270" s="15" t="n">
        <v>0</v>
      </c>
      <c r="G270" s="41" t="n">
        <v>62401000</v>
      </c>
      <c r="H270" s="2" t="s">
        <v>498</v>
      </c>
    </row>
    <row r="271" customFormat="false" ht="17.25" hidden="false" customHeight="true" outlineLevel="0" collapsed="false">
      <c r="A271" s="40" t="n">
        <v>6240400</v>
      </c>
      <c r="B271" s="40" t="n">
        <v>62404000</v>
      </c>
      <c r="C271" s="2" t="s">
        <v>414</v>
      </c>
      <c r="D271" s="15" t="n">
        <v>0</v>
      </c>
      <c r="E271" s="15" t="n">
        <v>60670000</v>
      </c>
      <c r="F271" s="15" t="n">
        <v>0</v>
      </c>
      <c r="G271" s="41" t="n">
        <v>62401000</v>
      </c>
      <c r="H271" s="2" t="s">
        <v>498</v>
      </c>
    </row>
    <row r="272" customFormat="false" ht="17.25" hidden="false" customHeight="true" outlineLevel="0" collapsed="false">
      <c r="A272" s="40" t="n">
        <v>6250000</v>
      </c>
      <c r="B272" s="40" t="n">
        <v>62500000</v>
      </c>
      <c r="C272" s="2" t="s">
        <v>503</v>
      </c>
      <c r="D272" s="15" t="n">
        <v>5000</v>
      </c>
      <c r="E272" s="15" t="n">
        <v>0</v>
      </c>
      <c r="F272" s="15" t="n">
        <v>0</v>
      </c>
      <c r="G272" s="41" t="n">
        <v>62501000</v>
      </c>
      <c r="H272" s="2" t="s">
        <v>504</v>
      </c>
    </row>
    <row r="273" customFormat="false" ht="17.25" hidden="false" customHeight="true" outlineLevel="0" collapsed="false">
      <c r="A273" s="40" t="n">
        <v>6250100</v>
      </c>
      <c r="B273" s="40" t="n">
        <v>62501000</v>
      </c>
      <c r="C273" s="2" t="s">
        <v>726</v>
      </c>
      <c r="D273" s="15" t="n">
        <v>186476026.89</v>
      </c>
      <c r="E273" s="15" t="n">
        <v>106256613.97</v>
      </c>
      <c r="F273" s="15" t="n">
        <v>196086675</v>
      </c>
      <c r="G273" s="41" t="n">
        <v>62501000</v>
      </c>
      <c r="H273" s="2" t="s">
        <v>504</v>
      </c>
    </row>
    <row r="274" customFormat="false" ht="17.25" hidden="false" customHeight="true" outlineLevel="0" collapsed="false">
      <c r="A274" s="40" t="n">
        <v>6250200</v>
      </c>
      <c r="B274" s="40" t="n">
        <v>62502000</v>
      </c>
      <c r="C274" s="2" t="s">
        <v>170</v>
      </c>
      <c r="D274" s="15" t="n">
        <v>49050449.5</v>
      </c>
      <c r="F274" s="15" t="n">
        <v>13133570.1</v>
      </c>
      <c r="G274" s="41" t="n">
        <v>62501000</v>
      </c>
      <c r="H274" s="2" t="s">
        <v>504</v>
      </c>
    </row>
    <row r="275" customFormat="false" ht="17.25" hidden="false" customHeight="true" outlineLevel="0" collapsed="false">
      <c r="A275" s="40" t="n">
        <v>6250300</v>
      </c>
      <c r="B275" s="40" t="n">
        <v>62503000</v>
      </c>
      <c r="C275" s="2" t="s">
        <v>169</v>
      </c>
      <c r="D275" s="15" t="n">
        <v>55517876.85</v>
      </c>
      <c r="E275" s="15" t="n">
        <v>0</v>
      </c>
      <c r="F275" s="15" t="n">
        <v>0</v>
      </c>
      <c r="G275" s="41" t="n">
        <v>62501000</v>
      </c>
      <c r="H275" s="2" t="s">
        <v>504</v>
      </c>
    </row>
    <row r="276" customFormat="false" ht="17.25" hidden="false" customHeight="true" outlineLevel="0" collapsed="false">
      <c r="A276" s="40" t="n">
        <v>6250400</v>
      </c>
      <c r="B276" s="40" t="n">
        <v>62504000</v>
      </c>
      <c r="C276" s="2" t="s">
        <v>506</v>
      </c>
      <c r="D276" s="15" t="n">
        <v>15348633.53</v>
      </c>
      <c r="E276" s="15" t="n">
        <v>1979200.33</v>
      </c>
      <c r="F276" s="15" t="n">
        <v>12460880</v>
      </c>
      <c r="G276" s="41" t="n">
        <v>62501000</v>
      </c>
      <c r="H276" s="2" t="s">
        <v>504</v>
      </c>
    </row>
    <row r="277" customFormat="false" ht="17.25" hidden="false" customHeight="true" outlineLevel="0" collapsed="false">
      <c r="A277" s="40" t="n">
        <v>6250500</v>
      </c>
      <c r="B277" s="40" t="n">
        <v>62505000</v>
      </c>
      <c r="C277" s="2" t="s">
        <v>508</v>
      </c>
      <c r="D277" s="15" t="n">
        <v>1042840.7</v>
      </c>
      <c r="F277" s="15" t="n">
        <v>226000</v>
      </c>
      <c r="G277" s="41" t="n">
        <v>62501000</v>
      </c>
      <c r="H277" s="2" t="s">
        <v>504</v>
      </c>
    </row>
    <row r="278" customFormat="false" ht="17.25" hidden="false" customHeight="true" outlineLevel="0" collapsed="false">
      <c r="A278" s="40" t="n">
        <v>6250600</v>
      </c>
      <c r="B278" s="40" t="n">
        <v>62506000</v>
      </c>
      <c r="C278" s="2" t="s">
        <v>509</v>
      </c>
      <c r="D278" s="15" t="n">
        <v>9292763.3</v>
      </c>
      <c r="E278" s="15" t="n">
        <v>20713940</v>
      </c>
      <c r="F278" s="15" t="n">
        <v>2813700</v>
      </c>
      <c r="G278" s="41" t="n">
        <v>62501000</v>
      </c>
      <c r="H278" s="2" t="s">
        <v>504</v>
      </c>
    </row>
    <row r="279" customFormat="false" ht="17.25" hidden="false" customHeight="true" outlineLevel="0" collapsed="false">
      <c r="A279" s="40" t="n">
        <v>6250700</v>
      </c>
      <c r="B279" s="40" t="n">
        <v>62507000</v>
      </c>
      <c r="C279" s="2" t="s">
        <v>416</v>
      </c>
      <c r="D279" s="15" t="n">
        <v>64430045.84</v>
      </c>
      <c r="E279" s="15" t="n">
        <v>61432400.76</v>
      </c>
      <c r="F279" s="15" t="n">
        <v>54381855.65</v>
      </c>
      <c r="G279" s="41" t="n">
        <v>62501000</v>
      </c>
      <c r="H279" s="2" t="s">
        <v>504</v>
      </c>
    </row>
    <row r="280" customFormat="false" ht="17.25" hidden="false" customHeight="true" outlineLevel="0" collapsed="false">
      <c r="A280" s="40" t="n">
        <v>6250800</v>
      </c>
      <c r="B280" s="40" t="n">
        <v>62508000</v>
      </c>
      <c r="C280" s="2" t="s">
        <v>171</v>
      </c>
      <c r="D280" s="15" t="n">
        <v>3825500</v>
      </c>
      <c r="E280" s="15" t="n">
        <v>1585000</v>
      </c>
      <c r="F280" s="15" t="n">
        <v>0</v>
      </c>
      <c r="G280" s="41" t="n">
        <v>62501000</v>
      </c>
      <c r="H280" s="2" t="s">
        <v>504</v>
      </c>
    </row>
    <row r="281" customFormat="false" ht="17.25" hidden="false" customHeight="true" outlineLevel="0" collapsed="false">
      <c r="A281" s="40" t="n">
        <v>6260100</v>
      </c>
      <c r="B281" s="40" t="n">
        <v>62601000</v>
      </c>
      <c r="C281" s="2" t="s">
        <v>727</v>
      </c>
      <c r="D281" s="15" t="n">
        <v>928864.1</v>
      </c>
      <c r="E281" s="15" t="n">
        <v>1032237.5</v>
      </c>
      <c r="F281" s="15" t="n">
        <v>1136683.5</v>
      </c>
      <c r="G281" s="41" t="n">
        <v>62601000</v>
      </c>
      <c r="H281" s="2" t="s">
        <v>510</v>
      </c>
    </row>
    <row r="282" customFormat="false" ht="17.25" hidden="false" customHeight="true" outlineLevel="0" collapsed="false">
      <c r="A282" s="40" t="n">
        <v>6260200</v>
      </c>
      <c r="B282" s="40" t="n">
        <v>62602000</v>
      </c>
      <c r="C282" s="2" t="s">
        <v>511</v>
      </c>
      <c r="D282" s="15" t="n">
        <v>87558967.38</v>
      </c>
      <c r="E282" s="15" t="n">
        <v>54027276.26</v>
      </c>
      <c r="F282" s="15" t="n">
        <v>35932644.31</v>
      </c>
      <c r="G282" s="41" t="n">
        <v>62601000</v>
      </c>
      <c r="H282" s="2" t="s">
        <v>510</v>
      </c>
    </row>
    <row r="283" customFormat="false" ht="17.25" hidden="false" customHeight="true" outlineLevel="0" collapsed="false">
      <c r="A283" s="40" t="n">
        <v>6260300</v>
      </c>
      <c r="B283" s="40" t="n">
        <v>62603000</v>
      </c>
      <c r="C283" s="2" t="s">
        <v>512</v>
      </c>
      <c r="D283" s="15" t="n">
        <v>10105897.33</v>
      </c>
      <c r="E283" s="15" t="n">
        <v>3809999</v>
      </c>
      <c r="F283" s="15" t="n">
        <v>15144607.84</v>
      </c>
      <c r="G283" s="41" t="n">
        <v>62601000</v>
      </c>
      <c r="H283" s="2" t="s">
        <v>510</v>
      </c>
    </row>
    <row r="284" customFormat="false" ht="17.25" hidden="false" customHeight="true" outlineLevel="0" collapsed="false">
      <c r="A284" s="40" t="n">
        <v>6260400</v>
      </c>
      <c r="B284" s="40" t="n">
        <v>62604000</v>
      </c>
      <c r="C284" s="2" t="s">
        <v>513</v>
      </c>
      <c r="D284" s="15" t="n">
        <v>1827732.35</v>
      </c>
      <c r="E284" s="15" t="n">
        <v>510440</v>
      </c>
      <c r="F284" s="15" t="n">
        <v>1089300.96</v>
      </c>
      <c r="G284" s="41" t="n">
        <v>62601000</v>
      </c>
      <c r="H284" s="2" t="s">
        <v>510</v>
      </c>
    </row>
    <row r="285" customFormat="false" ht="17.25" hidden="false" customHeight="true" outlineLevel="0" collapsed="false">
      <c r="A285" s="40" t="n">
        <v>6260500</v>
      </c>
      <c r="B285" s="40" t="n">
        <v>62605000</v>
      </c>
      <c r="C285" s="2" t="s">
        <v>728</v>
      </c>
      <c r="D285" s="15" t="n">
        <v>12632165.59</v>
      </c>
      <c r="E285" s="15" t="n">
        <v>13110345.17</v>
      </c>
      <c r="F285" s="15" t="n">
        <v>665000</v>
      </c>
      <c r="G285" s="41" t="n">
        <v>62601000</v>
      </c>
      <c r="H285" s="2" t="s">
        <v>510</v>
      </c>
    </row>
    <row r="286" customFormat="false" ht="17.25" hidden="false" customHeight="true" outlineLevel="0" collapsed="false">
      <c r="A286" s="40" t="n">
        <v>6260700</v>
      </c>
      <c r="B286" s="40" t="n">
        <v>62607000</v>
      </c>
      <c r="C286" s="2" t="s">
        <v>179</v>
      </c>
      <c r="D286" s="15" t="n">
        <v>36515657.3</v>
      </c>
      <c r="E286" s="15" t="n">
        <v>4650000</v>
      </c>
      <c r="F286" s="15" t="n">
        <v>0</v>
      </c>
      <c r="G286" s="41" t="n">
        <v>62601000</v>
      </c>
      <c r="H286" s="2" t="s">
        <v>510</v>
      </c>
    </row>
    <row r="287" customFormat="false" ht="17.25" hidden="false" customHeight="true" outlineLevel="0" collapsed="false">
      <c r="A287" s="40" t="n">
        <v>6260800</v>
      </c>
      <c r="B287" s="40" t="n">
        <v>62608000</v>
      </c>
      <c r="C287" s="2" t="s">
        <v>180</v>
      </c>
      <c r="D287" s="15" t="n">
        <v>6785952.6</v>
      </c>
      <c r="G287" s="41" t="n">
        <v>62608000</v>
      </c>
    </row>
    <row r="288" customFormat="false" ht="17.25" hidden="false" customHeight="true" outlineLevel="0" collapsed="false">
      <c r="A288" s="40" t="n">
        <v>6270100</v>
      </c>
      <c r="B288" s="40" t="n">
        <v>62701000</v>
      </c>
      <c r="C288" s="2" t="s">
        <v>729</v>
      </c>
      <c r="D288" s="15" t="n">
        <v>725715.48</v>
      </c>
      <c r="E288" s="15" t="n">
        <v>653281</v>
      </c>
      <c r="F288" s="15" t="n">
        <v>821462.5</v>
      </c>
      <c r="G288" s="41" t="n">
        <v>62701000</v>
      </c>
      <c r="H288" s="2" t="s">
        <v>514</v>
      </c>
    </row>
    <row r="289" customFormat="false" ht="17.25" hidden="false" customHeight="true" outlineLevel="0" collapsed="false">
      <c r="A289" s="40" t="n">
        <v>6270110</v>
      </c>
      <c r="B289" s="40" t="n">
        <v>62701100</v>
      </c>
      <c r="C289" s="2" t="s">
        <v>421</v>
      </c>
      <c r="D289" s="15" t="n">
        <v>24839765.94</v>
      </c>
      <c r="E289" s="15" t="n">
        <v>10840639.73</v>
      </c>
      <c r="F289" s="15" t="n">
        <v>0</v>
      </c>
      <c r="G289" s="41" t="n">
        <v>62701000</v>
      </c>
      <c r="H289" s="2" t="s">
        <v>514</v>
      </c>
    </row>
    <row r="290" customFormat="false" ht="17.25" hidden="false" customHeight="true" outlineLevel="0" collapsed="false">
      <c r="A290" s="40" t="n">
        <v>6270200</v>
      </c>
      <c r="B290" s="40" t="n">
        <v>62702000</v>
      </c>
      <c r="C290" s="2" t="s">
        <v>515</v>
      </c>
      <c r="D290" s="15" t="n">
        <v>4480586.47</v>
      </c>
      <c r="E290" s="15" t="n">
        <v>119736.66</v>
      </c>
      <c r="F290" s="15" t="n">
        <v>171350</v>
      </c>
      <c r="G290" s="41" t="n">
        <v>62701000</v>
      </c>
      <c r="H290" s="2" t="s">
        <v>514</v>
      </c>
    </row>
    <row r="291" customFormat="false" ht="17.25" hidden="false" customHeight="true" outlineLevel="0" collapsed="false">
      <c r="A291" s="40" t="n">
        <v>6270300</v>
      </c>
      <c r="B291" s="40" t="n">
        <v>62703000</v>
      </c>
      <c r="C291" s="2" t="s">
        <v>516</v>
      </c>
      <c r="D291" s="15" t="n">
        <v>23530820.32</v>
      </c>
      <c r="E291" s="15" t="n">
        <v>30167894.2</v>
      </c>
      <c r="F291" s="15" t="n">
        <v>34057491.68</v>
      </c>
      <c r="G291" s="41" t="n">
        <v>62701000</v>
      </c>
      <c r="H291" s="2" t="s">
        <v>514</v>
      </c>
    </row>
    <row r="292" customFormat="false" ht="17.25" hidden="false" customHeight="true" outlineLevel="0" collapsed="false">
      <c r="A292" s="40" t="n">
        <v>6270400</v>
      </c>
      <c r="B292" s="40" t="n">
        <v>62704000</v>
      </c>
      <c r="C292" s="2" t="s">
        <v>423</v>
      </c>
      <c r="D292" s="15" t="n">
        <v>9137830.83</v>
      </c>
      <c r="E292" s="15" t="n">
        <v>21422448.05</v>
      </c>
      <c r="F292" s="15" t="n">
        <v>18079223.89</v>
      </c>
      <c r="G292" s="41" t="n">
        <v>62701000</v>
      </c>
      <c r="H292" s="2" t="s">
        <v>514</v>
      </c>
    </row>
    <row r="293" customFormat="false" ht="17.25" hidden="false" customHeight="true" outlineLevel="0" collapsed="false">
      <c r="A293" s="40" t="n">
        <v>6270500</v>
      </c>
      <c r="B293" s="40" t="n">
        <v>62705000</v>
      </c>
      <c r="C293" s="2" t="s">
        <v>517</v>
      </c>
      <c r="D293" s="15" t="n">
        <v>8574133.88</v>
      </c>
      <c r="E293" s="15" t="n">
        <v>22588767.02</v>
      </c>
      <c r="F293" s="15" t="n">
        <v>4573446.59</v>
      </c>
      <c r="G293" s="41" t="n">
        <v>62701000</v>
      </c>
      <c r="H293" s="2" t="s">
        <v>514</v>
      </c>
    </row>
    <row r="294" customFormat="false" ht="17.25" hidden="false" customHeight="true" outlineLevel="0" collapsed="false">
      <c r="A294" s="40" t="n">
        <v>6270600</v>
      </c>
      <c r="B294" s="40" t="n">
        <v>62706000</v>
      </c>
      <c r="C294" s="2" t="s">
        <v>183</v>
      </c>
      <c r="D294" s="15" t="n">
        <v>114888857.28</v>
      </c>
      <c r="E294" s="15" t="n">
        <v>106002133.7</v>
      </c>
      <c r="F294" s="15" t="n">
        <v>107604932.48</v>
      </c>
      <c r="G294" s="41" t="n">
        <v>62701000</v>
      </c>
      <c r="H294" s="2" t="s">
        <v>514</v>
      </c>
    </row>
    <row r="295" customFormat="false" ht="17.25" hidden="false" customHeight="true" outlineLevel="0" collapsed="false">
      <c r="A295" s="40" t="n">
        <v>6270700</v>
      </c>
      <c r="B295" s="40" t="n">
        <v>62707000</v>
      </c>
      <c r="C295" s="2" t="s">
        <v>518</v>
      </c>
      <c r="D295" s="15" t="n">
        <v>710549.5</v>
      </c>
      <c r="E295" s="15" t="n">
        <v>56000</v>
      </c>
      <c r="F295" s="15" t="n">
        <v>1017500</v>
      </c>
      <c r="G295" s="41" t="n">
        <v>62701000</v>
      </c>
      <c r="H295" s="2" t="s">
        <v>514</v>
      </c>
    </row>
    <row r="296" customFormat="false" ht="17.25" hidden="false" customHeight="true" outlineLevel="0" collapsed="false">
      <c r="A296" s="40" t="n">
        <v>6270800</v>
      </c>
      <c r="B296" s="40" t="n">
        <v>62708000</v>
      </c>
      <c r="C296" s="2" t="s">
        <v>519</v>
      </c>
      <c r="D296" s="15" t="n">
        <v>614600</v>
      </c>
      <c r="E296" s="15" t="n">
        <v>105600</v>
      </c>
      <c r="F296" s="15" t="n">
        <v>158400</v>
      </c>
      <c r="G296" s="41" t="n">
        <v>62701000</v>
      </c>
      <c r="H296" s="2" t="s">
        <v>514</v>
      </c>
    </row>
    <row r="297" customFormat="false" ht="17.25" hidden="false" customHeight="true" outlineLevel="0" collapsed="false">
      <c r="A297" s="40" t="n">
        <v>6270900</v>
      </c>
      <c r="B297" s="40" t="n">
        <v>62709000</v>
      </c>
      <c r="C297" s="2" t="s">
        <v>428</v>
      </c>
      <c r="D297" s="15" t="n">
        <v>3561987.63</v>
      </c>
      <c r="E297" s="15" t="n">
        <v>2042877.15</v>
      </c>
      <c r="F297" s="15" t="n">
        <v>1184733.84</v>
      </c>
      <c r="G297" s="41" t="n">
        <v>62701000</v>
      </c>
      <c r="H297" s="2" t="s">
        <v>514</v>
      </c>
    </row>
    <row r="298" customFormat="false" ht="17.25" hidden="false" customHeight="true" outlineLevel="0" collapsed="false">
      <c r="A298" s="40" t="n">
        <v>6271000</v>
      </c>
      <c r="B298" s="40" t="n">
        <v>62710000</v>
      </c>
      <c r="C298" s="2" t="s">
        <v>185</v>
      </c>
      <c r="D298" s="15" t="n">
        <v>621939.99</v>
      </c>
      <c r="E298" s="15" t="n">
        <v>763266.66</v>
      </c>
      <c r="F298" s="15" t="n">
        <v>510640</v>
      </c>
      <c r="G298" s="41" t="n">
        <v>62701000</v>
      </c>
      <c r="H298" s="2" t="s">
        <v>514</v>
      </c>
    </row>
    <row r="299" customFormat="false" ht="17.25" hidden="false" customHeight="true" outlineLevel="0" collapsed="false">
      <c r="A299" s="40" t="n">
        <v>6271100</v>
      </c>
      <c r="B299" s="40" t="n">
        <v>62711000</v>
      </c>
      <c r="C299" s="2" t="s">
        <v>520</v>
      </c>
      <c r="D299" s="15" t="n">
        <v>45203709.94</v>
      </c>
      <c r="E299" s="15" t="n">
        <v>69002067.43</v>
      </c>
      <c r="F299" s="15" t="n">
        <v>49944895.11</v>
      </c>
      <c r="G299" s="41" t="n">
        <v>62701000</v>
      </c>
      <c r="H299" s="2" t="s">
        <v>514</v>
      </c>
    </row>
    <row r="300" customFormat="false" ht="17.25" hidden="false" customHeight="true" outlineLevel="0" collapsed="false">
      <c r="A300" s="40" t="n">
        <v>6271110</v>
      </c>
      <c r="B300" s="40" t="n">
        <v>62711100</v>
      </c>
      <c r="C300" s="2" t="s">
        <v>434</v>
      </c>
      <c r="D300" s="15" t="n">
        <v>4668493.1</v>
      </c>
      <c r="E300" s="15" t="n">
        <v>237600</v>
      </c>
      <c r="F300" s="15" t="n">
        <v>10500000</v>
      </c>
      <c r="G300" s="41" t="n">
        <v>62701000</v>
      </c>
      <c r="H300" s="2" t="s">
        <v>514</v>
      </c>
    </row>
    <row r="301" customFormat="false" ht="17.25" hidden="false" customHeight="true" outlineLevel="0" collapsed="false">
      <c r="A301" s="40" t="n">
        <v>6271200</v>
      </c>
      <c r="B301" s="40" t="n">
        <v>62712000</v>
      </c>
      <c r="C301" s="2" t="s">
        <v>521</v>
      </c>
      <c r="D301" s="15" t="n">
        <v>87978585.32</v>
      </c>
      <c r="E301" s="15" t="n">
        <v>55995424.19</v>
      </c>
      <c r="F301" s="15" t="n">
        <v>40133952.07</v>
      </c>
      <c r="G301" s="41" t="n">
        <v>62701000</v>
      </c>
      <c r="H301" s="2" t="s">
        <v>514</v>
      </c>
    </row>
    <row r="302" customFormat="false" ht="17.25" hidden="false" customHeight="true" outlineLevel="0" collapsed="false">
      <c r="A302" s="40" t="n">
        <v>6271300</v>
      </c>
      <c r="B302" s="40" t="n">
        <v>62713000</v>
      </c>
      <c r="C302" s="2" t="s">
        <v>438</v>
      </c>
      <c r="D302" s="15" t="n">
        <v>898900</v>
      </c>
      <c r="E302" s="15" t="n">
        <v>1265100</v>
      </c>
      <c r="F302" s="15" t="n">
        <v>571000</v>
      </c>
      <c r="G302" s="41" t="n">
        <v>62701000</v>
      </c>
      <c r="H302" s="2" t="s">
        <v>514</v>
      </c>
    </row>
    <row r="303" customFormat="false" ht="17.25" hidden="false" customHeight="true" outlineLevel="0" collapsed="false">
      <c r="A303" s="40" t="n">
        <v>6271400</v>
      </c>
      <c r="B303" s="40" t="n">
        <v>62714000</v>
      </c>
      <c r="C303" s="2" t="s">
        <v>522</v>
      </c>
      <c r="D303" s="15" t="n">
        <v>159840</v>
      </c>
      <c r="E303" s="15" t="n">
        <v>0</v>
      </c>
      <c r="F303" s="15" t="n">
        <v>395040</v>
      </c>
      <c r="G303" s="41" t="n">
        <v>62701000</v>
      </c>
      <c r="H303" s="2" t="s">
        <v>514</v>
      </c>
    </row>
    <row r="304" customFormat="false" ht="17.25" hidden="false" customHeight="true" outlineLevel="0" collapsed="false">
      <c r="A304" s="40" t="n">
        <v>6280000</v>
      </c>
      <c r="B304" s="40" t="n">
        <v>62800000</v>
      </c>
      <c r="C304" s="2" t="s">
        <v>730</v>
      </c>
      <c r="D304" s="15" t="n">
        <v>5200000</v>
      </c>
      <c r="E304" s="15" t="n">
        <v>13246000</v>
      </c>
      <c r="F304" s="15" t="n">
        <v>1163000</v>
      </c>
      <c r="G304" s="41" t="n">
        <v>62800000</v>
      </c>
      <c r="H304" s="2" t="s">
        <v>523</v>
      </c>
    </row>
    <row r="305" customFormat="false" ht="17.25" hidden="false" customHeight="true" outlineLevel="0" collapsed="false">
      <c r="A305" s="40" t="n">
        <v>6350800</v>
      </c>
      <c r="B305" s="40" t="n">
        <v>63508000</v>
      </c>
      <c r="C305" s="2" t="s">
        <v>447</v>
      </c>
      <c r="D305" s="15" t="n">
        <v>520850.4</v>
      </c>
      <c r="E305" s="15" t="n">
        <v>577200</v>
      </c>
      <c r="F305" s="15" t="n">
        <v>537200</v>
      </c>
      <c r="G305" s="41" t="n">
        <v>63501000</v>
      </c>
      <c r="H305" s="2" t="s">
        <v>443</v>
      </c>
    </row>
    <row r="306" customFormat="false" ht="17.25" hidden="false" customHeight="true" outlineLevel="0" collapsed="false">
      <c r="A306" s="40" t="n">
        <v>6350200</v>
      </c>
      <c r="B306" s="40" t="n">
        <v>63502000</v>
      </c>
      <c r="C306" s="2" t="s">
        <v>448</v>
      </c>
      <c r="D306" s="15" t="n">
        <v>0</v>
      </c>
      <c r="E306" s="15" t="n">
        <v>1442000</v>
      </c>
      <c r="F306" s="15" t="n">
        <v>0</v>
      </c>
      <c r="G306" s="41" t="n">
        <v>63502000</v>
      </c>
      <c r="H306" s="2" t="s">
        <v>524</v>
      </c>
    </row>
    <row r="307" customFormat="false" ht="17.25" hidden="false" customHeight="true" outlineLevel="0" collapsed="false">
      <c r="A307" s="40" t="n">
        <v>6350300</v>
      </c>
      <c r="B307" s="40" t="n">
        <v>63503000</v>
      </c>
      <c r="C307" s="2" t="s">
        <v>731</v>
      </c>
      <c r="D307" s="15" t="n">
        <v>74150.9</v>
      </c>
      <c r="E307" s="15" t="n">
        <v>263000</v>
      </c>
      <c r="F307" s="15" t="n">
        <v>619000</v>
      </c>
      <c r="G307" s="41" t="n">
        <v>63503000</v>
      </c>
      <c r="H307" s="2" t="s">
        <v>187</v>
      </c>
    </row>
    <row r="308" customFormat="false" ht="17.25" hidden="false" customHeight="true" outlineLevel="0" collapsed="false">
      <c r="A308" s="40" t="n">
        <v>6350400</v>
      </c>
      <c r="B308" s="40" t="n">
        <v>63504000</v>
      </c>
      <c r="C308" s="2" t="s">
        <v>732</v>
      </c>
      <c r="D308" s="15" t="n">
        <v>8418317.58</v>
      </c>
      <c r="E308" s="15" t="n">
        <v>17651601.67</v>
      </c>
      <c r="F308" s="15" t="n">
        <v>50487639.65</v>
      </c>
      <c r="G308" s="41" t="n">
        <v>63504000</v>
      </c>
      <c r="H308" s="2" t="s">
        <v>525</v>
      </c>
    </row>
    <row r="309" customFormat="false" ht="17.25" hidden="false" customHeight="true" outlineLevel="0" collapsed="false">
      <c r="A309" s="40" t="n">
        <v>6350500</v>
      </c>
      <c r="B309" s="40" t="n">
        <v>63505000</v>
      </c>
      <c r="C309" s="2" t="s">
        <v>733</v>
      </c>
      <c r="D309" s="15" t="n">
        <v>2360000</v>
      </c>
      <c r="E309" s="15" t="n">
        <v>360000</v>
      </c>
      <c r="F309" s="15" t="n">
        <v>4041000</v>
      </c>
      <c r="G309" s="41" t="n">
        <v>63504000</v>
      </c>
      <c r="H309" s="2" t="s">
        <v>525</v>
      </c>
    </row>
    <row r="310" customFormat="false" ht="17.25" hidden="false" customHeight="true" outlineLevel="0" collapsed="false">
      <c r="A310" s="40" t="n">
        <v>6350900</v>
      </c>
      <c r="B310" s="40" t="n">
        <v>63509000</v>
      </c>
      <c r="C310" s="2" t="s">
        <v>526</v>
      </c>
      <c r="D310" s="15" t="n">
        <v>100000</v>
      </c>
      <c r="E310" s="15" t="n">
        <v>700000</v>
      </c>
      <c r="F310" s="15" t="n">
        <v>0</v>
      </c>
      <c r="G310" s="41" t="n">
        <v>63504000</v>
      </c>
      <c r="H310" s="2" t="s">
        <v>525</v>
      </c>
    </row>
    <row r="311" customFormat="false" ht="17.25" hidden="false" customHeight="true" outlineLevel="0" collapsed="false">
      <c r="A311" s="40" t="n">
        <v>6350600</v>
      </c>
      <c r="B311" s="40" t="n">
        <v>63506000</v>
      </c>
      <c r="C311" s="2" t="s">
        <v>452</v>
      </c>
      <c r="D311" s="15" t="n">
        <v>27192091.37</v>
      </c>
      <c r="E311" s="15" t="n">
        <v>3266528</v>
      </c>
      <c r="F311" s="15" t="n">
        <v>0</v>
      </c>
      <c r="G311" s="41" t="n">
        <v>63506000</v>
      </c>
      <c r="H311" s="2" t="s">
        <v>452</v>
      </c>
    </row>
    <row r="312" customFormat="false" ht="17.25" hidden="false" customHeight="true" outlineLevel="0" collapsed="false">
      <c r="A312" s="40" t="n">
        <v>6350700</v>
      </c>
      <c r="B312" s="40" t="n">
        <v>63507000</v>
      </c>
      <c r="C312" s="2" t="s">
        <v>734</v>
      </c>
      <c r="D312" s="15" t="n">
        <v>542209440.4</v>
      </c>
      <c r="E312" s="15" t="n">
        <v>766722481.33</v>
      </c>
      <c r="F312" s="15" t="n">
        <v>814930170.89</v>
      </c>
      <c r="G312" s="41" t="n">
        <v>63507000</v>
      </c>
      <c r="H312" s="2" t="s">
        <v>453</v>
      </c>
    </row>
    <row r="313" customFormat="false" ht="17.25" hidden="false" customHeight="true" outlineLevel="0" collapsed="false">
      <c r="A313" s="40" t="n">
        <v>6410100</v>
      </c>
      <c r="B313" s="40" t="n">
        <v>64101000</v>
      </c>
      <c r="C313" s="2" t="s">
        <v>735</v>
      </c>
      <c r="D313" s="15" t="n">
        <v>2383033112.11</v>
      </c>
      <c r="E313" s="15" t="n">
        <v>1783992705.1</v>
      </c>
      <c r="F313" s="15" t="n">
        <v>1592360833.71</v>
      </c>
      <c r="G313" s="41" t="n">
        <v>64101000</v>
      </c>
      <c r="H313" s="2" t="s">
        <v>527</v>
      </c>
    </row>
    <row r="314" customFormat="false" ht="17.25" hidden="false" customHeight="true" outlineLevel="0" collapsed="false">
      <c r="A314" s="40" t="n">
        <v>6410130</v>
      </c>
      <c r="B314" s="40" t="n">
        <v>64101300</v>
      </c>
      <c r="C314" s="2" t="s">
        <v>456</v>
      </c>
      <c r="D314" s="15" t="n">
        <v>24067500</v>
      </c>
      <c r="E314" s="15" t="n">
        <v>69112929</v>
      </c>
      <c r="F314" s="15" t="n">
        <v>72429019.34</v>
      </c>
      <c r="G314" s="41" t="n">
        <v>64101000</v>
      </c>
      <c r="H314" s="2" t="s">
        <v>527</v>
      </c>
    </row>
    <row r="315" customFormat="false" ht="17.25" hidden="false" customHeight="true" outlineLevel="0" collapsed="false">
      <c r="A315" s="40" t="n">
        <v>6410200</v>
      </c>
      <c r="B315" s="40" t="n">
        <v>64102000</v>
      </c>
      <c r="C315" s="2" t="s">
        <v>528</v>
      </c>
      <c r="D315" s="15" t="n">
        <v>79191530.61</v>
      </c>
      <c r="E315" s="15" t="n">
        <v>25198196.07</v>
      </c>
      <c r="F315" s="15" t="n">
        <v>99373630.25</v>
      </c>
      <c r="G315" s="41" t="n">
        <v>64101000</v>
      </c>
      <c r="H315" s="2" t="s">
        <v>527</v>
      </c>
    </row>
    <row r="316" customFormat="false" ht="17.25" hidden="false" customHeight="true" outlineLevel="0" collapsed="false">
      <c r="A316" s="40" t="n">
        <v>6410300</v>
      </c>
      <c r="B316" s="40" t="n">
        <v>64103000</v>
      </c>
      <c r="C316" s="2" t="s">
        <v>529</v>
      </c>
      <c r="D316" s="15" t="n">
        <v>604009434.83</v>
      </c>
      <c r="E316" s="15" t="n">
        <v>481354890.4</v>
      </c>
      <c r="F316" s="15" t="n">
        <v>317273298.73</v>
      </c>
      <c r="G316" s="41" t="n">
        <v>64101000</v>
      </c>
      <c r="H316" s="2" t="s">
        <v>527</v>
      </c>
    </row>
    <row r="317" customFormat="false" ht="17.25" hidden="false" customHeight="true" outlineLevel="0" collapsed="false">
      <c r="A317" s="40" t="n">
        <v>6410400</v>
      </c>
      <c r="B317" s="40" t="n">
        <v>64104000</v>
      </c>
      <c r="C317" s="2" t="s">
        <v>194</v>
      </c>
      <c r="D317" s="15" t="n">
        <v>208323.04</v>
      </c>
      <c r="E317" s="15" t="n">
        <v>601806.95</v>
      </c>
      <c r="F317" s="15" t="n">
        <v>1444990.26</v>
      </c>
      <c r="G317" s="41" t="n">
        <v>64101000</v>
      </c>
      <c r="H317" s="2" t="s">
        <v>527</v>
      </c>
    </row>
    <row r="318" customFormat="false" ht="17.25" hidden="false" customHeight="true" outlineLevel="0" collapsed="false">
      <c r="A318" s="40" t="n">
        <v>6410500</v>
      </c>
      <c r="B318" s="40" t="n">
        <v>64105000</v>
      </c>
      <c r="C318" s="2" t="s">
        <v>530</v>
      </c>
      <c r="D318" s="15" t="n">
        <v>3601699.1</v>
      </c>
      <c r="E318" s="15" t="n">
        <v>281793.75</v>
      </c>
      <c r="F318" s="15" t="n">
        <v>-10675416.73</v>
      </c>
      <c r="G318" s="41" t="n">
        <v>64101000</v>
      </c>
      <c r="H318" s="2" t="s">
        <v>527</v>
      </c>
    </row>
    <row r="319" customFormat="false" ht="17.25" hidden="false" customHeight="true" outlineLevel="0" collapsed="false">
      <c r="A319" s="40" t="n">
        <v>6418000</v>
      </c>
      <c r="B319" s="40" t="n">
        <v>64180000</v>
      </c>
      <c r="C319" s="2" t="s">
        <v>531</v>
      </c>
      <c r="D319" s="15" t="n">
        <v>121247723.1126</v>
      </c>
      <c r="E319" s="15" t="n">
        <v>162822422.86</v>
      </c>
      <c r="F319" s="15" t="n">
        <v>-102753309.41</v>
      </c>
      <c r="G319" s="41" t="n">
        <v>64101000</v>
      </c>
      <c r="H319" s="2" t="s">
        <v>527</v>
      </c>
    </row>
    <row r="320" customFormat="false" ht="17.25" hidden="false" customHeight="true" outlineLevel="0" collapsed="false">
      <c r="A320" s="40" t="n">
        <v>6450100</v>
      </c>
      <c r="B320" s="40" t="n">
        <v>64501000</v>
      </c>
      <c r="C320" s="2" t="s">
        <v>736</v>
      </c>
      <c r="D320" s="15" t="n">
        <v>248287197.09</v>
      </c>
      <c r="E320" s="15" t="n">
        <v>185241947.8</v>
      </c>
      <c r="F320" s="15" t="n">
        <v>170296259.38</v>
      </c>
      <c r="G320" s="41" t="n">
        <v>64501000</v>
      </c>
      <c r="H320" s="2" t="s">
        <v>532</v>
      </c>
    </row>
    <row r="321" customFormat="false" ht="17.25" hidden="false" customHeight="true" outlineLevel="0" collapsed="false">
      <c r="A321" s="40" t="n">
        <v>6450200</v>
      </c>
      <c r="B321" s="40" t="n">
        <v>64502000</v>
      </c>
      <c r="C321" s="2" t="s">
        <v>533</v>
      </c>
      <c r="D321" s="15" t="n">
        <v>92465861.75</v>
      </c>
      <c r="E321" s="15" t="n">
        <v>71246903</v>
      </c>
      <c r="F321" s="15" t="n">
        <v>64526555.95</v>
      </c>
      <c r="G321" s="41" t="n">
        <v>64501000</v>
      </c>
      <c r="H321" s="2" t="s">
        <v>532</v>
      </c>
    </row>
    <row r="322" customFormat="false" ht="17.25" hidden="false" customHeight="true" outlineLevel="0" collapsed="false">
      <c r="A322" s="40" t="n">
        <v>6450400</v>
      </c>
      <c r="B322" s="40" t="n">
        <v>64504000</v>
      </c>
      <c r="C322" s="2" t="s">
        <v>464</v>
      </c>
      <c r="D322" s="15" t="n">
        <v>18648594.35</v>
      </c>
      <c r="E322" s="15" t="n">
        <v>14249380.6</v>
      </c>
      <c r="F322" s="15" t="n">
        <v>13099712.19</v>
      </c>
      <c r="G322" s="41" t="n">
        <v>64501000</v>
      </c>
      <c r="H322" s="2" t="s">
        <v>532</v>
      </c>
    </row>
    <row r="323" customFormat="false" ht="17.25" hidden="false" customHeight="true" outlineLevel="0" collapsed="false">
      <c r="A323" s="40" t="n">
        <v>6450500</v>
      </c>
      <c r="B323" s="40" t="n">
        <v>64505000</v>
      </c>
      <c r="C323" s="2" t="s">
        <v>737</v>
      </c>
      <c r="D323" s="15" t="n">
        <v>0</v>
      </c>
      <c r="F323" s="15" t="n">
        <v>972005.35</v>
      </c>
      <c r="G323" s="41" t="n">
        <v>64501000</v>
      </c>
      <c r="H323" s="2" t="s">
        <v>532</v>
      </c>
    </row>
    <row r="324" customFormat="false" ht="17.25" hidden="false" customHeight="true" outlineLevel="0" collapsed="false">
      <c r="A324" s="40" t="n">
        <v>6458000</v>
      </c>
      <c r="B324" s="40" t="n">
        <v>64580000</v>
      </c>
      <c r="C324" s="2" t="s">
        <v>738</v>
      </c>
      <c r="D324" s="15" t="n">
        <v>12678120.8874</v>
      </c>
      <c r="E324" s="15" t="n">
        <v>17150920.37</v>
      </c>
      <c r="F324" s="15" t="n">
        <v>-10979871.15</v>
      </c>
      <c r="G324" s="41" t="n">
        <v>64501000</v>
      </c>
      <c r="H324" s="2" t="s">
        <v>532</v>
      </c>
    </row>
    <row r="325" customFormat="false" ht="17.25" hidden="false" customHeight="true" outlineLevel="0" collapsed="false">
      <c r="A325" s="40" t="n">
        <v>6450300</v>
      </c>
      <c r="B325" s="40" t="n">
        <v>64503000</v>
      </c>
      <c r="C325" s="2" t="s">
        <v>739</v>
      </c>
      <c r="D325" s="15" t="n">
        <v>777109.9</v>
      </c>
      <c r="G325" s="41" t="n">
        <v>64503000</v>
      </c>
      <c r="H325" s="2" t="str">
        <f aca="false">+C:C</f>
        <v>Cotisations FUNHECE</v>
      </c>
    </row>
    <row r="326" customFormat="false" ht="17.25" hidden="false" customHeight="true" outlineLevel="0" collapsed="false">
      <c r="A326" s="40" t="n">
        <v>6470000</v>
      </c>
      <c r="B326" s="40" t="n">
        <v>64700000</v>
      </c>
      <c r="C326" s="2" t="s">
        <v>197</v>
      </c>
      <c r="D326" s="15" t="n">
        <v>180000</v>
      </c>
      <c r="F326" s="15" t="n">
        <v>200000</v>
      </c>
      <c r="G326" s="41" t="n">
        <v>64700000</v>
      </c>
      <c r="H326" s="2" t="s">
        <v>197</v>
      </c>
    </row>
    <row r="327" customFormat="false" ht="17.25" hidden="false" customHeight="true" outlineLevel="0" collapsed="false">
      <c r="A327" s="40" t="n">
        <v>6480100</v>
      </c>
      <c r="B327" s="40" t="n">
        <v>64801000</v>
      </c>
      <c r="C327" s="2" t="s">
        <v>467</v>
      </c>
      <c r="D327" s="15" t="n">
        <v>3641735.89</v>
      </c>
      <c r="E327" s="15" t="n">
        <v>13218650.51</v>
      </c>
      <c r="F327" s="15" t="n">
        <v>19394385.17</v>
      </c>
      <c r="G327" s="41" t="n">
        <v>64801000</v>
      </c>
      <c r="H327" s="2" t="s">
        <v>534</v>
      </c>
    </row>
    <row r="328" customFormat="false" ht="17.25" hidden="false" customHeight="true" outlineLevel="0" collapsed="false">
      <c r="A328" s="40" t="n">
        <v>6480200</v>
      </c>
      <c r="B328" s="40" t="n">
        <v>64802000</v>
      </c>
      <c r="C328" s="2" t="s">
        <v>535</v>
      </c>
      <c r="D328" s="15" t="n">
        <v>0</v>
      </c>
      <c r="E328" s="15" t="n">
        <v>195000</v>
      </c>
      <c r="F328" s="15" t="n">
        <v>0</v>
      </c>
      <c r="G328" s="41" t="n">
        <v>64801000</v>
      </c>
      <c r="H328" s="2" t="s">
        <v>534</v>
      </c>
    </row>
    <row r="329" customFormat="false" ht="17.25" hidden="false" customHeight="true" outlineLevel="0" collapsed="false">
      <c r="A329" s="40" t="n">
        <v>6480300</v>
      </c>
      <c r="B329" s="40" t="n">
        <v>64803000</v>
      </c>
      <c r="C329" s="2" t="s">
        <v>536</v>
      </c>
      <c r="D329" s="15" t="n">
        <v>275052.8</v>
      </c>
      <c r="E329" s="15" t="n">
        <v>130000</v>
      </c>
      <c r="F329" s="15" t="n">
        <v>0</v>
      </c>
      <c r="G329" s="41" t="n">
        <v>64801000</v>
      </c>
      <c r="H329" s="2" t="s">
        <v>534</v>
      </c>
    </row>
    <row r="330" customFormat="false" ht="17.25" hidden="false" customHeight="true" outlineLevel="0" collapsed="false">
      <c r="A330" s="40" t="n">
        <v>6510000</v>
      </c>
      <c r="B330" s="40" t="n">
        <v>65100000</v>
      </c>
      <c r="C330" s="2" t="s">
        <v>740</v>
      </c>
      <c r="D330" s="15" t="n">
        <v>33531553.02</v>
      </c>
      <c r="E330" s="15" t="n">
        <v>1992002.02</v>
      </c>
      <c r="F330" s="15" t="n">
        <v>1266267.83</v>
      </c>
      <c r="G330" s="41" t="n">
        <v>65100000</v>
      </c>
      <c r="H330" s="2" t="s">
        <v>538</v>
      </c>
    </row>
    <row r="331" customFormat="false" ht="17.25" hidden="false" customHeight="true" outlineLevel="0" collapsed="false">
      <c r="A331" s="40" t="n">
        <v>6520000</v>
      </c>
      <c r="B331" s="40" t="n">
        <v>65200000</v>
      </c>
      <c r="C331" s="2" t="s">
        <v>741</v>
      </c>
      <c r="D331" s="15" t="n">
        <v>6738784.28</v>
      </c>
      <c r="E331" s="15" t="n">
        <v>102239845.67</v>
      </c>
      <c r="F331" s="15" t="n">
        <v>0</v>
      </c>
      <c r="G331" s="41" t="n">
        <v>65200000</v>
      </c>
      <c r="H331" s="2" t="s">
        <v>473</v>
      </c>
    </row>
    <row r="332" customFormat="false" ht="17.25" hidden="false" customHeight="true" outlineLevel="0" collapsed="false">
      <c r="A332" s="40" t="n">
        <v>6560100</v>
      </c>
      <c r="B332" s="40" t="n">
        <v>65601000</v>
      </c>
      <c r="C332" s="2" t="s">
        <v>742</v>
      </c>
      <c r="D332" s="15" t="n">
        <v>880000</v>
      </c>
      <c r="E332" s="15" t="n">
        <v>3732364.88</v>
      </c>
      <c r="F332" s="15" t="n">
        <v>200722856.39</v>
      </c>
      <c r="G332" s="41" t="n">
        <v>65601000</v>
      </c>
      <c r="H332" s="2" t="s">
        <v>539</v>
      </c>
    </row>
    <row r="333" customFormat="false" ht="17.25" hidden="false" customHeight="true" outlineLevel="0" collapsed="false">
      <c r="A333" s="40" t="n">
        <v>6560200</v>
      </c>
      <c r="B333" s="40" t="n">
        <v>65602000</v>
      </c>
      <c r="C333" s="2" t="s">
        <v>743</v>
      </c>
      <c r="D333" s="15" t="n">
        <v>19231060</v>
      </c>
      <c r="E333" s="15" t="n">
        <v>118049991.55</v>
      </c>
      <c r="F333" s="15" t="n">
        <v>21131001.14</v>
      </c>
      <c r="G333" s="41" t="n">
        <v>65602000</v>
      </c>
      <c r="H333" s="2" t="s">
        <v>203</v>
      </c>
    </row>
    <row r="334" customFormat="false" ht="17.25" hidden="false" customHeight="true" outlineLevel="0" collapsed="false">
      <c r="A334" s="40" t="n">
        <v>6580000</v>
      </c>
      <c r="B334" s="40" t="n">
        <v>65800000</v>
      </c>
      <c r="C334" s="2" t="s">
        <v>744</v>
      </c>
      <c r="D334" s="15" t="n">
        <v>33280430.96</v>
      </c>
      <c r="E334" s="15" t="n">
        <v>94746397.57</v>
      </c>
      <c r="F334" s="15" t="n">
        <v>170856499.8</v>
      </c>
      <c r="G334" s="41" t="n">
        <v>65700000</v>
      </c>
      <c r="H334" s="2" t="s">
        <v>540</v>
      </c>
    </row>
    <row r="335" customFormat="false" ht="17.25" hidden="false" customHeight="true" outlineLevel="0" collapsed="false">
      <c r="A335" s="40" t="n">
        <v>6570000</v>
      </c>
      <c r="B335" s="40" t="n">
        <v>65700000</v>
      </c>
      <c r="C335" s="2" t="s">
        <v>745</v>
      </c>
      <c r="D335" s="15" t="n">
        <v>197042.54</v>
      </c>
      <c r="E335" s="15" t="n">
        <v>49859133.85</v>
      </c>
      <c r="F335" s="15" t="n">
        <v>53877367.02</v>
      </c>
      <c r="G335" s="41" t="n">
        <v>65800000</v>
      </c>
      <c r="H335" s="2" t="s">
        <v>475</v>
      </c>
    </row>
    <row r="336" customFormat="false" ht="17.25" hidden="false" customHeight="true" outlineLevel="0" collapsed="false">
      <c r="A336" s="40" t="n">
        <v>6571000</v>
      </c>
      <c r="B336" s="40" t="n">
        <v>65710000</v>
      </c>
      <c r="C336" s="2" t="s">
        <v>746</v>
      </c>
      <c r="D336" s="15" t="n">
        <v>0</v>
      </c>
      <c r="E336" s="15" t="n">
        <v>1000000</v>
      </c>
      <c r="F336" s="15" t="n">
        <v>0</v>
      </c>
      <c r="G336" s="41" t="n">
        <v>65800000</v>
      </c>
      <c r="H336" s="2" t="s">
        <v>475</v>
      </c>
    </row>
    <row r="337" customFormat="false" ht="17.25" hidden="false" customHeight="true" outlineLevel="0" collapsed="false">
      <c r="A337" s="40" t="n">
        <v>6610100</v>
      </c>
      <c r="B337" s="40" t="n">
        <v>66101000</v>
      </c>
      <c r="C337" s="2" t="s">
        <v>747</v>
      </c>
      <c r="D337" s="15" t="n">
        <v>175121463.88</v>
      </c>
      <c r="E337" s="15" t="n">
        <v>53921226.12</v>
      </c>
      <c r="F337" s="15" t="n">
        <v>69921448.11</v>
      </c>
      <c r="G337" s="41" t="n">
        <v>66100000</v>
      </c>
      <c r="H337" s="2" t="s">
        <v>541</v>
      </c>
    </row>
    <row r="338" customFormat="false" ht="17.25" hidden="false" customHeight="true" outlineLevel="0" collapsed="false">
      <c r="A338" s="40" t="n">
        <v>6610200</v>
      </c>
      <c r="B338" s="40" t="n">
        <v>66102000</v>
      </c>
      <c r="C338" s="2" t="s">
        <v>542</v>
      </c>
      <c r="D338" s="15" t="n">
        <v>698832563.16</v>
      </c>
      <c r="E338" s="15" t="n">
        <v>648050303.66</v>
      </c>
      <c r="F338" s="15" t="n">
        <v>437329679.26</v>
      </c>
      <c r="G338" s="41" t="n">
        <v>66100000</v>
      </c>
      <c r="H338" s="2" t="s">
        <v>541</v>
      </c>
    </row>
    <row r="339" customFormat="false" ht="17.25" hidden="false" customHeight="true" outlineLevel="0" collapsed="false">
      <c r="A339" s="40" t="n">
        <v>6610300</v>
      </c>
      <c r="B339" s="40" t="n">
        <v>66103000</v>
      </c>
      <c r="C339" s="2" t="s">
        <v>543</v>
      </c>
      <c r="D339" s="15" t="n">
        <v>529503370.06</v>
      </c>
      <c r="E339" s="15" t="n">
        <v>252442652.31</v>
      </c>
      <c r="F339" s="15" t="n">
        <v>227124324.21</v>
      </c>
      <c r="G339" s="41" t="n">
        <v>66100000</v>
      </c>
      <c r="H339" s="2" t="s">
        <v>541</v>
      </c>
    </row>
    <row r="340" customFormat="false" ht="17.25" hidden="false" customHeight="true" outlineLevel="0" collapsed="false">
      <c r="A340" s="40" t="n">
        <v>6610400</v>
      </c>
      <c r="B340" s="40" t="n">
        <v>66104000</v>
      </c>
      <c r="C340" s="2" t="s">
        <v>544</v>
      </c>
      <c r="D340" s="15" t="n">
        <v>524913416.92</v>
      </c>
      <c r="E340" s="15" t="n">
        <v>345456076.74</v>
      </c>
      <c r="F340" s="15" t="n">
        <v>55755600.37</v>
      </c>
      <c r="G340" s="41" t="n">
        <v>66100000</v>
      </c>
      <c r="H340" s="2" t="s">
        <v>541</v>
      </c>
    </row>
    <row r="341" customFormat="false" ht="17.25" hidden="false" customHeight="true" outlineLevel="0" collapsed="false">
      <c r="A341" s="40" t="n">
        <v>6610500</v>
      </c>
      <c r="B341" s="40" t="n">
        <v>66105000</v>
      </c>
      <c r="C341" s="2" t="s">
        <v>748</v>
      </c>
      <c r="D341" s="15" t="n">
        <v>0</v>
      </c>
      <c r="E341" s="15" t="n">
        <v>4616058.88</v>
      </c>
      <c r="F341" s="15" t="n">
        <v>23947235.42</v>
      </c>
      <c r="G341" s="41" t="n">
        <v>66100000</v>
      </c>
      <c r="H341" s="2" t="s">
        <v>541</v>
      </c>
    </row>
    <row r="342" customFormat="false" ht="17.25" hidden="false" customHeight="true" outlineLevel="0" collapsed="false">
      <c r="A342" s="40" t="n">
        <v>6610600</v>
      </c>
      <c r="B342" s="40" t="n">
        <v>66106000</v>
      </c>
      <c r="C342" s="2" t="s">
        <v>749</v>
      </c>
      <c r="D342" s="15" t="n">
        <v>0</v>
      </c>
      <c r="F342" s="15" t="n">
        <v>3526628.6</v>
      </c>
      <c r="G342" s="41" t="n">
        <v>66100000</v>
      </c>
      <c r="H342" s="2" t="s">
        <v>541</v>
      </c>
    </row>
    <row r="343" customFormat="false" ht="17.25" hidden="false" customHeight="true" outlineLevel="0" collapsed="false">
      <c r="A343" s="40" t="n">
        <v>6660000</v>
      </c>
      <c r="B343" s="40" t="n">
        <v>66600000</v>
      </c>
      <c r="C343" s="2" t="s">
        <v>750</v>
      </c>
      <c r="D343" s="15" t="n">
        <v>587093782.2832</v>
      </c>
      <c r="E343" s="15" t="n">
        <v>958448166.98</v>
      </c>
      <c r="F343" s="15" t="n">
        <v>376290842.94</v>
      </c>
      <c r="G343" s="41" t="n">
        <v>66600000</v>
      </c>
      <c r="H343" s="2" t="s">
        <v>206</v>
      </c>
    </row>
    <row r="344" customFormat="false" ht="17.25" hidden="false" customHeight="true" outlineLevel="0" collapsed="false">
      <c r="A344" s="40" t="n">
        <v>6811100</v>
      </c>
      <c r="B344" s="40" t="n">
        <v>68111000</v>
      </c>
      <c r="C344" s="2" t="s">
        <v>751</v>
      </c>
      <c r="D344" s="15" t="n">
        <v>22150118.63</v>
      </c>
      <c r="E344" s="15" t="n">
        <v>65980854.31</v>
      </c>
      <c r="F344" s="15" t="n">
        <v>63223251.38</v>
      </c>
      <c r="G344" s="41" t="n">
        <v>68111000</v>
      </c>
      <c r="H344" s="2" t="s">
        <v>487</v>
      </c>
    </row>
    <row r="345" customFormat="false" ht="17.25" hidden="false" customHeight="true" outlineLevel="0" collapsed="false">
      <c r="A345" s="40" t="n">
        <v>6811200</v>
      </c>
      <c r="B345" s="40" t="n">
        <v>68112000</v>
      </c>
      <c r="C345" s="2" t="s">
        <v>752</v>
      </c>
      <c r="D345" s="15" t="n">
        <v>331427463.86</v>
      </c>
      <c r="E345" s="15" t="n">
        <v>322053057.77</v>
      </c>
      <c r="F345" s="15" t="n">
        <v>247923796.68</v>
      </c>
      <c r="G345" s="41" t="n">
        <v>68112000</v>
      </c>
      <c r="H345" s="2" t="s">
        <v>489</v>
      </c>
    </row>
    <row r="346" customFormat="false" ht="17.25" hidden="false" customHeight="true" outlineLevel="0" collapsed="false">
      <c r="A346" s="40" t="n">
        <v>6850000</v>
      </c>
      <c r="B346" s="40" t="n">
        <v>68500000</v>
      </c>
      <c r="C346" s="2" t="s">
        <v>490</v>
      </c>
      <c r="D346" s="15" t="n">
        <v>983778890.86</v>
      </c>
      <c r="E346" s="15" t="n">
        <v>747537682.36</v>
      </c>
      <c r="F346" s="15" t="n">
        <v>0</v>
      </c>
      <c r="G346" s="41" t="n">
        <v>68500000</v>
      </c>
      <c r="H346" s="2" t="s">
        <v>490</v>
      </c>
    </row>
    <row r="347" customFormat="false" ht="17.25" hidden="false" customHeight="true" outlineLevel="0" collapsed="false">
      <c r="A347" s="40" t="n">
        <v>698000</v>
      </c>
      <c r="B347" s="40" t="n">
        <v>69800000</v>
      </c>
      <c r="C347" s="2" t="s">
        <v>491</v>
      </c>
      <c r="D347" s="15" t="n">
        <v>1045086405.46584</v>
      </c>
      <c r="G347" s="41" t="n">
        <v>69800000</v>
      </c>
    </row>
    <row r="348" customFormat="false" ht="17.25" hidden="false" customHeight="true" outlineLevel="0" collapsed="false">
      <c r="A348" s="40" t="n">
        <v>6950000</v>
      </c>
      <c r="B348" s="40" t="n">
        <v>69500000</v>
      </c>
      <c r="C348" s="2" t="s">
        <v>753</v>
      </c>
      <c r="D348" s="15" t="n">
        <v>0</v>
      </c>
      <c r="F348" s="15" t="n">
        <v>1810408175.57</v>
      </c>
      <c r="G348" s="41" t="n">
        <v>69800000</v>
      </c>
      <c r="H348" s="2" t="s">
        <v>491</v>
      </c>
    </row>
    <row r="349" customFormat="false" ht="17.25" hidden="false" customHeight="true" outlineLevel="0" collapsed="false">
      <c r="A349" s="40" t="n">
        <v>6980000</v>
      </c>
      <c r="B349" s="40" t="n">
        <v>69800000</v>
      </c>
      <c r="C349" s="2" t="s">
        <v>491</v>
      </c>
      <c r="D349" s="15" t="n">
        <v>0</v>
      </c>
      <c r="E349" s="15" t="n">
        <v>0</v>
      </c>
      <c r="F349" s="15" t="n">
        <v>0</v>
      </c>
      <c r="G349" s="41" t="n">
        <v>69800000</v>
      </c>
      <c r="H349" s="2" t="s">
        <v>491</v>
      </c>
    </row>
    <row r="350" customFormat="false" ht="17.25" hidden="false" customHeight="true" outlineLevel="0" collapsed="false">
      <c r="A350" s="40" t="n">
        <v>7060000</v>
      </c>
      <c r="B350" s="40" t="n">
        <v>70600000</v>
      </c>
      <c r="C350" s="2" t="s">
        <v>754</v>
      </c>
      <c r="D350" s="15" t="n">
        <v>0</v>
      </c>
      <c r="E350" s="15" t="n">
        <v>0</v>
      </c>
      <c r="F350" s="15" t="n">
        <v>0</v>
      </c>
      <c r="G350" s="41" t="n">
        <v>70600000</v>
      </c>
      <c r="H350" s="2" t="s">
        <v>499</v>
      </c>
    </row>
    <row r="351" customFormat="false" ht="17.25" hidden="false" customHeight="true" outlineLevel="0" collapsed="false">
      <c r="A351" s="40" t="n">
        <v>7071000</v>
      </c>
      <c r="B351" s="40" t="n">
        <v>70710000</v>
      </c>
      <c r="C351" s="2" t="s">
        <v>755</v>
      </c>
      <c r="D351" s="15" t="n">
        <v>-5864589098.76</v>
      </c>
      <c r="E351" s="15" t="n">
        <v>-10145386334.48</v>
      </c>
      <c r="F351" s="15" t="n">
        <v>-5529896218.68</v>
      </c>
      <c r="G351" s="41" t="n">
        <v>70710000</v>
      </c>
      <c r="H351" s="2" t="s">
        <v>550</v>
      </c>
    </row>
    <row r="352" customFormat="false" ht="17.25" hidden="false" customHeight="true" outlineLevel="0" collapsed="false">
      <c r="A352" s="40" t="n">
        <v>7072000</v>
      </c>
      <c r="B352" s="40" t="n">
        <v>70720000</v>
      </c>
      <c r="C352" s="2" t="s">
        <v>756</v>
      </c>
      <c r="D352" s="15" t="n">
        <v>-59168474425.47</v>
      </c>
      <c r="E352" s="15" t="n">
        <v>-38218712118.6</v>
      </c>
      <c r="F352" s="15" t="n">
        <v>-46975315200.19</v>
      </c>
      <c r="G352" s="41" t="n">
        <v>70710000</v>
      </c>
      <c r="H352" s="2" t="s">
        <v>550</v>
      </c>
    </row>
    <row r="353" customFormat="false" ht="17.25" hidden="false" customHeight="true" outlineLevel="0" collapsed="false">
      <c r="A353" s="40" t="n">
        <v>7073000</v>
      </c>
      <c r="B353" s="40" t="n">
        <v>70730000</v>
      </c>
      <c r="C353" s="2" t="s">
        <v>757</v>
      </c>
      <c r="D353" s="15" t="n">
        <v>0</v>
      </c>
      <c r="E353" s="15" t="n">
        <v>-952875540</v>
      </c>
      <c r="F353" s="15" t="n">
        <v>0</v>
      </c>
      <c r="G353" s="41" t="n">
        <v>70710000</v>
      </c>
      <c r="H353" s="2" t="s">
        <v>550</v>
      </c>
    </row>
    <row r="354" customFormat="false" ht="17.25" hidden="false" customHeight="true" outlineLevel="0" collapsed="false">
      <c r="A354" s="40" t="n">
        <v>7080000</v>
      </c>
      <c r="B354" s="40" t="n">
        <v>70800000</v>
      </c>
      <c r="C354" s="2" t="s">
        <v>758</v>
      </c>
      <c r="D354" s="15" t="n">
        <v>-901600</v>
      </c>
      <c r="E354" s="15" t="n">
        <v>-495000</v>
      </c>
      <c r="F354" s="15" t="n">
        <v>0</v>
      </c>
      <c r="G354" s="41" t="n">
        <v>70800000</v>
      </c>
      <c r="H354" s="2" t="s">
        <v>500</v>
      </c>
    </row>
    <row r="355" customFormat="false" ht="17.25" hidden="false" customHeight="true" outlineLevel="0" collapsed="false">
      <c r="A355" s="40" t="n">
        <v>7081000</v>
      </c>
      <c r="B355" s="40" t="n">
        <v>70810000</v>
      </c>
      <c r="C355" s="2" t="s">
        <v>759</v>
      </c>
      <c r="D355" s="15" t="n">
        <v>0</v>
      </c>
      <c r="E355" s="15" t="n">
        <v>-8372977.88</v>
      </c>
      <c r="F355" s="15" t="n">
        <v>0</v>
      </c>
      <c r="G355" s="41" t="n">
        <v>70800000</v>
      </c>
      <c r="H355" s="2" t="s">
        <v>500</v>
      </c>
    </row>
    <row r="356" customFormat="false" ht="17.25" hidden="false" customHeight="true" outlineLevel="0" collapsed="false">
      <c r="A356" s="40" t="n">
        <v>7090000</v>
      </c>
      <c r="B356" s="40" t="n">
        <v>70900000</v>
      </c>
      <c r="C356" s="2" t="s">
        <v>760</v>
      </c>
      <c r="D356" s="15" t="n">
        <v>1346449840.44</v>
      </c>
      <c r="E356" s="15" t="n">
        <v>3114149219</v>
      </c>
      <c r="F356" s="15" t="n">
        <v>2307627677.73</v>
      </c>
      <c r="G356" s="41" t="n">
        <v>70900000</v>
      </c>
      <c r="H356" s="2" t="s">
        <v>501</v>
      </c>
    </row>
    <row r="357" customFormat="false" ht="17.25" hidden="false" customHeight="true" outlineLevel="0" collapsed="false">
      <c r="A357" s="40" t="n">
        <v>7140000</v>
      </c>
      <c r="B357" s="40" t="n">
        <v>71400000</v>
      </c>
      <c r="C357" s="2" t="s">
        <v>761</v>
      </c>
      <c r="D357" s="15" t="n">
        <v>3652514.13</v>
      </c>
      <c r="E357" s="15" t="n">
        <v>123556404.66</v>
      </c>
      <c r="F357" s="15" t="n">
        <v>-148959619.92</v>
      </c>
      <c r="G357" s="41" t="n">
        <v>71400000</v>
      </c>
      <c r="H357" s="2" t="s">
        <v>762</v>
      </c>
    </row>
    <row r="358" customFormat="false" ht="17.25" hidden="false" customHeight="true" outlineLevel="0" collapsed="false">
      <c r="A358" s="40" t="n">
        <v>7520000</v>
      </c>
      <c r="B358" s="40" t="n">
        <v>75200000</v>
      </c>
      <c r="C358" s="2" t="s">
        <v>502</v>
      </c>
      <c r="D358" s="15" t="n">
        <v>-18158252</v>
      </c>
      <c r="E358" s="15" t="n">
        <v>-195126446.67</v>
      </c>
      <c r="F358" s="15" t="n">
        <v>-833333.34</v>
      </c>
      <c r="G358" s="41" t="n">
        <v>75200000</v>
      </c>
      <c r="H358" s="2" t="s">
        <v>502</v>
      </c>
    </row>
    <row r="359" customFormat="false" ht="17.25" hidden="false" customHeight="true" outlineLevel="0" collapsed="false">
      <c r="A359" s="40" t="n">
        <v>7580000</v>
      </c>
      <c r="B359" s="40" t="n">
        <v>75800000</v>
      </c>
      <c r="C359" s="2" t="s">
        <v>763</v>
      </c>
      <c r="D359" s="15" t="n">
        <v>-18361344.32</v>
      </c>
      <c r="E359" s="15" t="n">
        <v>-408385136.74</v>
      </c>
      <c r="F359" s="15" t="n">
        <v>-30387569.25</v>
      </c>
      <c r="G359" s="41" t="n">
        <v>75800000</v>
      </c>
      <c r="H359" s="2" t="s">
        <v>211</v>
      </c>
    </row>
    <row r="360" customFormat="false" ht="17.25" hidden="false" customHeight="true" outlineLevel="0" collapsed="false">
      <c r="A360" s="40" t="n">
        <v>7581000</v>
      </c>
      <c r="B360" s="40" t="n">
        <v>75810000</v>
      </c>
      <c r="C360" s="2" t="s">
        <v>551</v>
      </c>
      <c r="D360" s="15" t="n">
        <v>-10612300</v>
      </c>
      <c r="E360" s="15" t="n">
        <v>-8287200</v>
      </c>
      <c r="F360" s="15" t="n">
        <v>-10201700</v>
      </c>
      <c r="G360" s="41" t="n">
        <v>75800000</v>
      </c>
      <c r="H360" s="2" t="s">
        <v>211</v>
      </c>
    </row>
    <row r="361" customFormat="false" ht="17.25" hidden="false" customHeight="true" outlineLevel="0" collapsed="false">
      <c r="A361" s="40" t="n">
        <v>7585000</v>
      </c>
      <c r="B361" s="40" t="n">
        <v>75850000</v>
      </c>
      <c r="C361" s="2" t="s">
        <v>764</v>
      </c>
      <c r="D361" s="15" t="n">
        <v>-22521378</v>
      </c>
      <c r="E361" s="15" t="n">
        <v>-110697500</v>
      </c>
      <c r="F361" s="15" t="n">
        <v>-3065000</v>
      </c>
      <c r="G361" s="41" t="n">
        <v>75800000</v>
      </c>
      <c r="H361" s="2" t="s">
        <v>211</v>
      </c>
    </row>
    <row r="362" customFormat="false" ht="17.25" hidden="false" customHeight="true" outlineLevel="0" collapsed="false">
      <c r="A362" s="40" t="n">
        <v>7650000</v>
      </c>
      <c r="B362" s="40" t="n">
        <v>76500000</v>
      </c>
      <c r="C362" s="2" t="s">
        <v>765</v>
      </c>
      <c r="D362" s="15" t="n">
        <v>-1587998.39</v>
      </c>
      <c r="E362" s="15" t="n">
        <v>-534657.44</v>
      </c>
      <c r="F362" s="15" t="n">
        <v>-4962223.74</v>
      </c>
      <c r="G362" s="41" t="n">
        <v>76500000</v>
      </c>
      <c r="H362" s="2" t="s">
        <v>552</v>
      </c>
    </row>
    <row r="363" customFormat="false" ht="17.25" hidden="false" customHeight="true" outlineLevel="0" collapsed="false">
      <c r="A363" s="40" t="n">
        <v>7660000</v>
      </c>
      <c r="B363" s="40" t="n">
        <v>76600000</v>
      </c>
      <c r="C363" s="2" t="s">
        <v>766</v>
      </c>
      <c r="D363" s="15" t="n">
        <v>-148146950.8836</v>
      </c>
      <c r="E363" s="15" t="n">
        <v>-306206673.69</v>
      </c>
      <c r="F363" s="15" t="n">
        <v>-41579229.85</v>
      </c>
      <c r="G363" s="41" t="n">
        <v>76600000</v>
      </c>
      <c r="H363" s="2" t="s">
        <v>213</v>
      </c>
    </row>
    <row r="364" customFormat="false" ht="17.25" hidden="false" customHeight="true" outlineLevel="0" collapsed="false">
      <c r="A364" s="40" t="n">
        <v>7850000</v>
      </c>
      <c r="B364" s="40" t="n">
        <v>78500000</v>
      </c>
      <c r="C364" s="2" t="s">
        <v>507</v>
      </c>
      <c r="D364" s="15" t="n">
        <v>-421297269.25</v>
      </c>
      <c r="E364" s="15" t="n">
        <v>-76868000</v>
      </c>
      <c r="F364" s="15" t="n">
        <v>-89521598.64</v>
      </c>
      <c r="G364" s="41" t="n">
        <v>78500000</v>
      </c>
      <c r="H364" s="2" t="s">
        <v>507</v>
      </c>
    </row>
    <row r="365" customFormat="false" ht="17.25" hidden="false" customHeight="true" outlineLevel="0" collapsed="false">
      <c r="A365" s="40" t="n">
        <v>6350100</v>
      </c>
      <c r="B365" s="40" t="n">
        <v>63501000</v>
      </c>
      <c r="C365" s="2" t="s">
        <v>189</v>
      </c>
      <c r="D365" s="15" t="n">
        <v>7115553.7</v>
      </c>
      <c r="E365" s="15" t="n">
        <v>22778928</v>
      </c>
      <c r="F365" s="15" t="n">
        <v>4242213.17</v>
      </c>
      <c r="G365" s="41" t="n">
        <v>63500000</v>
      </c>
      <c r="H365" s="2" t="s">
        <v>189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26" width="11.58"/>
    <col collapsed="false" customWidth="true" hidden="false" outlineLevel="0" max="2" min="2" style="1" width="11.58"/>
    <col collapsed="false" customWidth="true" hidden="false" outlineLevel="0" max="3" min="3" style="2" width="32.15"/>
    <col collapsed="false" customWidth="true" hidden="false" outlineLevel="0" max="4" min="4" style="3" width="17.01"/>
    <col collapsed="false" customWidth="true" hidden="false" outlineLevel="0" max="6" min="5" style="3" width="22.87"/>
    <col collapsed="false" customWidth="true" hidden="false" outlineLevel="0" max="7" min="7" style="1" width="11.58"/>
    <col collapsed="false" customWidth="true" hidden="false" outlineLevel="0" max="8" min="8" style="2" width="12.44"/>
    <col collapsed="false" customWidth="true" hidden="false" outlineLevel="0" max="9" min="9" style="2" width="22.87"/>
    <col collapsed="false" customWidth="true" hidden="false" outlineLevel="0" max="12" min="10" style="2" width="12.44"/>
    <col collapsed="false" customWidth="true" hidden="false" outlineLevel="0" max="13" min="13" style="2" width="11.44"/>
    <col collapsed="false" customWidth="true" hidden="false" outlineLevel="0" max="15" min="14" style="2" width="12.44"/>
    <col collapsed="false" customWidth="true" hidden="false" outlineLevel="0" max="16" min="16" style="2" width="13.15"/>
  </cols>
  <sheetData>
    <row r="1" customFormat="false" ht="17.25" hidden="false" customHeight="true" outlineLevel="0" collapsed="false">
      <c r="D1" s="42" t="n">
        <v>2021</v>
      </c>
      <c r="E1" s="42" t="n">
        <v>2020</v>
      </c>
      <c r="F1" s="42" t="n">
        <v>2019</v>
      </c>
    </row>
    <row r="2" customFormat="false" ht="17.25" hidden="false" customHeight="true" outlineLevel="0" collapsed="false">
      <c r="A2" s="43" t="s">
        <v>767</v>
      </c>
      <c r="B2" s="7" t="s">
        <v>555</v>
      </c>
      <c r="C2" s="44" t="s">
        <v>768</v>
      </c>
      <c r="D2" s="7"/>
      <c r="G2" s="7" t="s">
        <v>769</v>
      </c>
      <c r="J2" s="45"/>
      <c r="P2" s="15"/>
    </row>
    <row r="3" customFormat="false" ht="17.25" hidden="false" customHeight="true" outlineLevel="0" collapsed="false">
      <c r="A3" s="5" t="n">
        <v>1010000</v>
      </c>
      <c r="B3" s="20" t="n">
        <v>10100000</v>
      </c>
      <c r="C3" s="6" t="s">
        <v>559</v>
      </c>
      <c r="D3" s="15" t="n">
        <v>-3980000000</v>
      </c>
      <c r="E3" s="15" t="n">
        <v>-3980000000</v>
      </c>
      <c r="F3" s="15" t="n">
        <v>-3980000000</v>
      </c>
      <c r="G3" s="20" t="n">
        <v>10100000</v>
      </c>
      <c r="J3" s="45"/>
    </row>
    <row r="4" customFormat="false" ht="17.25" hidden="false" customHeight="true" outlineLevel="0" collapsed="false">
      <c r="A4" s="5" t="n">
        <v>1061000</v>
      </c>
      <c r="B4" s="20" t="n">
        <v>10610000</v>
      </c>
      <c r="C4" s="6" t="s">
        <v>560</v>
      </c>
      <c r="D4" s="15" t="n">
        <v>-398000000</v>
      </c>
      <c r="E4" s="15" t="n">
        <v>-398000000</v>
      </c>
      <c r="F4" s="15" t="n">
        <v>-398000000</v>
      </c>
      <c r="G4" s="20" t="n">
        <v>10610000</v>
      </c>
      <c r="J4" s="45"/>
    </row>
    <row r="5" customFormat="false" ht="17.25" hidden="false" customHeight="true" outlineLevel="0" collapsed="false">
      <c r="A5" s="5" t="n">
        <v>1100000</v>
      </c>
      <c r="B5" s="20" t="n">
        <v>11000000</v>
      </c>
      <c r="C5" s="6" t="s">
        <v>562</v>
      </c>
      <c r="D5" s="15" t="n">
        <v>-22975564659.38</v>
      </c>
      <c r="E5" s="15" t="n">
        <v>-16005083021.36</v>
      </c>
      <c r="F5" s="15" t="n">
        <v>-7177204402.71</v>
      </c>
      <c r="G5" s="20" t="n">
        <v>11000000</v>
      </c>
      <c r="J5" s="45"/>
    </row>
    <row r="6" customFormat="false" ht="17.25" hidden="false" customHeight="true" outlineLevel="0" collapsed="false">
      <c r="A6" s="5" t="n">
        <v>1200000</v>
      </c>
      <c r="B6" s="20" t="n">
        <v>12000000</v>
      </c>
      <c r="C6" s="6" t="s">
        <v>563</v>
      </c>
      <c r="D6" s="15" t="n">
        <v>0</v>
      </c>
      <c r="E6" s="15" t="n">
        <v>0</v>
      </c>
      <c r="F6" s="15" t="n">
        <v>0</v>
      </c>
      <c r="G6" s="20" t="n">
        <v>12000000</v>
      </c>
      <c r="J6" s="45"/>
    </row>
    <row r="7" customFormat="false" ht="17.25" hidden="false" customHeight="true" outlineLevel="0" collapsed="false">
      <c r="A7" s="5" t="n">
        <v>1280000</v>
      </c>
      <c r="B7" s="20" t="n">
        <v>12800000</v>
      </c>
      <c r="C7" s="6" t="s">
        <v>564</v>
      </c>
      <c r="D7" s="15" t="n">
        <v>0</v>
      </c>
      <c r="E7" s="15" t="n">
        <v>0</v>
      </c>
      <c r="F7" s="15" t="n">
        <v>-3094338788.63</v>
      </c>
      <c r="G7" s="20" t="n">
        <v>12800000</v>
      </c>
      <c r="J7" s="45"/>
    </row>
    <row r="8" customFormat="false" ht="17.25" hidden="false" customHeight="true" outlineLevel="0" collapsed="false">
      <c r="A8" s="5" t="n">
        <v>1620000</v>
      </c>
      <c r="B8" s="20" t="n">
        <v>16200000</v>
      </c>
      <c r="C8" s="6" t="s">
        <v>220</v>
      </c>
      <c r="D8" s="15" t="n">
        <v>0</v>
      </c>
      <c r="E8" s="15" t="n">
        <v>0</v>
      </c>
      <c r="F8" s="15" t="n">
        <v>0</v>
      </c>
      <c r="G8" s="16" t="n">
        <v>16200000</v>
      </c>
      <c r="J8" s="45"/>
    </row>
    <row r="9" customFormat="false" ht="17.25" hidden="false" customHeight="true" outlineLevel="0" collapsed="false">
      <c r="A9" s="5" t="n">
        <v>1642000</v>
      </c>
      <c r="B9" s="20" t="n">
        <v>16420000</v>
      </c>
      <c r="C9" s="6" t="s">
        <v>219</v>
      </c>
      <c r="D9" s="15" t="n">
        <v>-5178751889.27</v>
      </c>
      <c r="E9" s="15" t="n">
        <v>-7814428492.87</v>
      </c>
      <c r="F9" s="15" t="n">
        <v>-9473833515.38</v>
      </c>
      <c r="G9" s="20" t="n">
        <v>16420000</v>
      </c>
      <c r="J9" s="45"/>
    </row>
    <row r="10" customFormat="false" ht="17.25" hidden="false" customHeight="true" outlineLevel="0" collapsed="false">
      <c r="B10" s="20" t="n">
        <v>16500000</v>
      </c>
      <c r="C10" s="6" t="s">
        <v>770</v>
      </c>
      <c r="D10" s="15" t="n">
        <v>-1651059124.96</v>
      </c>
      <c r="G10" s="20" t="n">
        <v>16500000</v>
      </c>
    </row>
    <row r="11" customFormat="false" ht="17.25" hidden="false" customHeight="true" outlineLevel="0" collapsed="false">
      <c r="A11" s="5" t="n">
        <v>1688500</v>
      </c>
      <c r="B11" s="20" t="n">
        <v>16885000</v>
      </c>
      <c r="C11" s="6" t="s">
        <v>221</v>
      </c>
      <c r="D11" s="15" t="n">
        <v>0</v>
      </c>
      <c r="E11" s="15" t="n">
        <v>-26496377.75</v>
      </c>
      <c r="F11" s="15" t="n">
        <v>-48392388.93</v>
      </c>
      <c r="G11" s="20" t="n">
        <v>16885000</v>
      </c>
      <c r="J11" s="45"/>
    </row>
    <row r="12" customFormat="false" ht="17.25" hidden="false" customHeight="true" outlineLevel="0" collapsed="false">
      <c r="A12" s="5" t="n">
        <v>2040000</v>
      </c>
      <c r="B12" s="20" t="n">
        <v>20400000</v>
      </c>
      <c r="C12" s="6" t="s">
        <v>566</v>
      </c>
      <c r="D12" s="15" t="n">
        <v>21223664.36</v>
      </c>
      <c r="E12" s="15" t="n">
        <v>21223664.36</v>
      </c>
      <c r="F12" s="15" t="n">
        <v>21223664.36</v>
      </c>
      <c r="G12" s="20" t="n">
        <v>20400000</v>
      </c>
      <c r="J12" s="45"/>
    </row>
    <row r="13" customFormat="false" ht="17.25" hidden="false" customHeight="true" outlineLevel="0" collapsed="false">
      <c r="A13" s="5" t="n">
        <v>2050000</v>
      </c>
      <c r="B13" s="20" t="n">
        <v>20500000</v>
      </c>
      <c r="C13" s="6" t="s">
        <v>771</v>
      </c>
      <c r="D13" s="15" t="n">
        <v>6174624.81</v>
      </c>
      <c r="E13" s="15" t="n">
        <v>6174624.81</v>
      </c>
      <c r="F13" s="15" t="n">
        <v>6174624.81</v>
      </c>
      <c r="G13" s="20" t="n">
        <v>20500000</v>
      </c>
      <c r="J13" s="45"/>
    </row>
    <row r="14" customFormat="false" ht="17.25" hidden="false" customHeight="true" outlineLevel="0" collapsed="false">
      <c r="A14" s="5" t="n">
        <v>2110000</v>
      </c>
      <c r="B14" s="20" t="n">
        <v>21100000</v>
      </c>
      <c r="C14" s="6" t="s">
        <v>772</v>
      </c>
      <c r="D14" s="15" t="n">
        <v>256800000</v>
      </c>
      <c r="E14" s="15" t="n">
        <v>214200000</v>
      </c>
      <c r="F14" s="15" t="n">
        <v>79000000</v>
      </c>
      <c r="G14" s="20" t="n">
        <v>21100000</v>
      </c>
      <c r="J14" s="45"/>
    </row>
    <row r="15" customFormat="false" ht="17.25" hidden="false" customHeight="true" outlineLevel="0" collapsed="false">
      <c r="A15" s="5" t="n">
        <v>2120000</v>
      </c>
      <c r="B15" s="20" t="n">
        <v>21200000</v>
      </c>
      <c r="C15" s="6" t="s">
        <v>568</v>
      </c>
      <c r="D15" s="15" t="n">
        <v>335848587.45</v>
      </c>
      <c r="E15" s="15" t="n">
        <v>335848587.45</v>
      </c>
      <c r="F15" s="15" t="n">
        <v>178266587.45</v>
      </c>
      <c r="G15" s="20" t="n">
        <v>21200000</v>
      </c>
      <c r="J15" s="45"/>
    </row>
    <row r="16" customFormat="false" ht="17.25" hidden="false" customHeight="true" outlineLevel="0" collapsed="false">
      <c r="A16" s="5" t="n">
        <v>2130000</v>
      </c>
      <c r="B16" s="20" t="n">
        <v>21300000</v>
      </c>
      <c r="C16" s="6" t="s">
        <v>569</v>
      </c>
      <c r="D16" s="15" t="n">
        <v>10186380914.44</v>
      </c>
      <c r="E16" s="15" t="n">
        <v>9809021234.44</v>
      </c>
      <c r="F16" s="15" t="n">
        <v>10777035184.44</v>
      </c>
      <c r="G16" s="20" t="n">
        <v>21300000</v>
      </c>
      <c r="J16" s="45"/>
    </row>
    <row r="17" customFormat="false" ht="17.25" hidden="false" customHeight="true" outlineLevel="0" collapsed="false">
      <c r="A17" s="5" t="n">
        <v>2150000</v>
      </c>
      <c r="B17" s="20" t="n">
        <v>21500000</v>
      </c>
      <c r="C17" s="6" t="s">
        <v>570</v>
      </c>
      <c r="D17" s="15" t="n">
        <v>94238265.26</v>
      </c>
      <c r="E17" s="15" t="n">
        <v>80159881.92</v>
      </c>
      <c r="F17" s="15" t="n">
        <v>73654881.92</v>
      </c>
      <c r="G17" s="20" t="n">
        <v>21500000</v>
      </c>
      <c r="H17" s="46"/>
      <c r="J17" s="45"/>
    </row>
    <row r="18" customFormat="false" ht="17.25" hidden="false" customHeight="true" outlineLevel="0" collapsed="false">
      <c r="A18" s="5" t="n">
        <v>2152000</v>
      </c>
      <c r="B18" s="20" t="n">
        <v>21520000</v>
      </c>
      <c r="C18" s="6" t="s">
        <v>228</v>
      </c>
      <c r="D18" s="15" t="n">
        <v>17308000</v>
      </c>
      <c r="E18" s="15" t="n">
        <v>17308000</v>
      </c>
      <c r="F18" s="15" t="n">
        <v>17308000</v>
      </c>
      <c r="G18" s="20" t="n">
        <v>21520000</v>
      </c>
      <c r="J18" s="45"/>
    </row>
    <row r="19" customFormat="false" ht="17.25" hidden="false" customHeight="true" outlineLevel="0" collapsed="false">
      <c r="A19" s="5" t="n">
        <v>2153000</v>
      </c>
      <c r="B19" s="20" t="n">
        <v>21530000</v>
      </c>
      <c r="C19" s="6" t="s">
        <v>232</v>
      </c>
      <c r="D19" s="15" t="n">
        <v>604974909.87</v>
      </c>
      <c r="E19" s="15" t="n">
        <v>414272749.36</v>
      </c>
      <c r="F19" s="15" t="n">
        <v>347072749.36</v>
      </c>
      <c r="G19" s="20" t="n">
        <v>21530000</v>
      </c>
      <c r="J19" s="45"/>
    </row>
    <row r="20" customFormat="false" ht="17.25" hidden="false" customHeight="true" outlineLevel="0" collapsed="false">
      <c r="A20" s="5" t="n">
        <v>2181000</v>
      </c>
      <c r="B20" s="20" t="n">
        <v>21810000</v>
      </c>
      <c r="C20" s="6" t="s">
        <v>234</v>
      </c>
      <c r="D20" s="15" t="n">
        <v>12516839278.36</v>
      </c>
      <c r="E20" s="15" t="n">
        <v>12378614842.99</v>
      </c>
      <c r="F20" s="15" t="n">
        <v>11251580342.37</v>
      </c>
      <c r="G20" s="20" t="n">
        <v>21810000</v>
      </c>
      <c r="J20" s="45"/>
    </row>
    <row r="21" customFormat="false" ht="17.25" hidden="false" customHeight="true" outlineLevel="0" collapsed="false">
      <c r="A21" s="5" t="n">
        <v>2182000</v>
      </c>
      <c r="B21" s="20" t="n">
        <v>21820000</v>
      </c>
      <c r="C21" s="6" t="s">
        <v>10</v>
      </c>
      <c r="D21" s="15" t="n">
        <v>101201104.33</v>
      </c>
      <c r="E21" s="15" t="n">
        <v>84742606.86</v>
      </c>
      <c r="F21" s="15" t="n">
        <v>66463180.33</v>
      </c>
      <c r="G21" s="20" t="n">
        <v>21820000</v>
      </c>
      <c r="J21" s="45"/>
    </row>
    <row r="22" customFormat="false" ht="17.25" hidden="false" customHeight="true" outlineLevel="0" collapsed="false">
      <c r="A22" s="5" t="n">
        <v>2183000</v>
      </c>
      <c r="B22" s="20" t="n">
        <v>21830000</v>
      </c>
      <c r="C22" s="6" t="s">
        <v>574</v>
      </c>
      <c r="D22" s="15" t="n">
        <v>421996047.7</v>
      </c>
      <c r="E22" s="15" t="n">
        <v>409696738.98</v>
      </c>
      <c r="F22" s="15" t="n">
        <v>447005861.68</v>
      </c>
      <c r="G22" s="20" t="n">
        <v>21830000</v>
      </c>
      <c r="J22" s="45"/>
    </row>
    <row r="23" customFormat="false" ht="17.25" hidden="false" customHeight="true" outlineLevel="0" collapsed="false">
      <c r="A23" s="5" t="n">
        <v>2184000</v>
      </c>
      <c r="B23" s="20" t="n">
        <v>21840000</v>
      </c>
      <c r="C23" s="6" t="s">
        <v>575</v>
      </c>
      <c r="D23" s="15" t="n">
        <v>104940426.43</v>
      </c>
      <c r="E23" s="15" t="n">
        <v>85681242.94</v>
      </c>
      <c r="F23" s="15" t="n">
        <v>78173839</v>
      </c>
      <c r="G23" s="20" t="n">
        <v>21840000</v>
      </c>
      <c r="J23" s="45"/>
    </row>
    <row r="24" customFormat="false" ht="17.25" hidden="false" customHeight="true" outlineLevel="0" collapsed="false">
      <c r="A24" s="5" t="n">
        <v>2185000</v>
      </c>
      <c r="B24" s="20" t="n">
        <v>21850000</v>
      </c>
      <c r="C24" s="6" t="s">
        <v>238</v>
      </c>
      <c r="D24" s="15" t="n">
        <v>1195000</v>
      </c>
      <c r="E24" s="15" t="n">
        <v>1195000</v>
      </c>
      <c r="F24" s="15" t="n">
        <v>1195000</v>
      </c>
      <c r="G24" s="20" t="n">
        <v>21850000</v>
      </c>
      <c r="J24" s="45"/>
    </row>
    <row r="25" customFormat="false" ht="17.25" hidden="false" customHeight="true" outlineLevel="0" collapsed="false">
      <c r="A25" s="5" t="n">
        <v>2300000</v>
      </c>
      <c r="B25" s="20" t="n">
        <v>23000000</v>
      </c>
      <c r="C25" s="6" t="s">
        <v>240</v>
      </c>
      <c r="D25" s="15" t="n">
        <v>4636334010.59</v>
      </c>
      <c r="E25" s="15" t="n">
        <v>122348900.64</v>
      </c>
      <c r="F25" s="15" t="n">
        <v>295430222.49</v>
      </c>
      <c r="G25" s="20" t="n">
        <v>23000000</v>
      </c>
      <c r="J25" s="45"/>
    </row>
    <row r="26" customFormat="false" ht="17.25" hidden="false" customHeight="true" outlineLevel="0" collapsed="false">
      <c r="A26" s="5" t="n">
        <v>2610000</v>
      </c>
      <c r="B26" s="20" t="n">
        <v>26100000</v>
      </c>
      <c r="C26" s="6" t="s">
        <v>576</v>
      </c>
      <c r="D26" s="15" t="n">
        <v>1119000000</v>
      </c>
      <c r="E26" s="15" t="n">
        <v>19000000</v>
      </c>
      <c r="F26" s="15" t="n">
        <v>19000000</v>
      </c>
      <c r="G26" s="20" t="n">
        <v>26100000</v>
      </c>
      <c r="J26" s="45"/>
    </row>
    <row r="27" customFormat="false" ht="17.25" hidden="false" customHeight="true" outlineLevel="0" collapsed="false">
      <c r="A27" s="5" t="n">
        <v>2750000</v>
      </c>
      <c r="B27" s="20" t="n">
        <v>27500000</v>
      </c>
      <c r="C27" s="6" t="s">
        <v>577</v>
      </c>
      <c r="D27" s="15" t="n">
        <v>345033000</v>
      </c>
      <c r="E27" s="15" t="n">
        <v>324368000</v>
      </c>
      <c r="F27" s="15" t="n">
        <v>346618000</v>
      </c>
      <c r="G27" s="20" t="n">
        <v>27500000</v>
      </c>
      <c r="J27" s="45"/>
    </row>
    <row r="28" customFormat="false" ht="17.25" hidden="false" customHeight="true" outlineLevel="0" collapsed="false">
      <c r="A28" s="5" t="n">
        <v>2804000</v>
      </c>
      <c r="B28" s="20" t="n">
        <v>28040000</v>
      </c>
      <c r="C28" s="6" t="s">
        <v>578</v>
      </c>
      <c r="D28" s="15" t="n">
        <v>-21223664.35</v>
      </c>
      <c r="E28" s="15" t="n">
        <v>-17008935.01</v>
      </c>
      <c r="F28" s="15" t="n">
        <v>-12764202.14</v>
      </c>
      <c r="G28" s="20" t="n">
        <v>28040000</v>
      </c>
    </row>
    <row r="29" customFormat="false" ht="17.25" hidden="false" customHeight="true" outlineLevel="0" collapsed="false">
      <c r="A29" s="5" t="n">
        <v>2805000</v>
      </c>
      <c r="B29" s="20" t="n">
        <v>28050000</v>
      </c>
      <c r="C29" s="6" t="s">
        <v>773</v>
      </c>
      <c r="D29" s="15" t="n">
        <v>-6174624.8</v>
      </c>
      <c r="E29" s="15" t="n">
        <v>-6174624.8</v>
      </c>
      <c r="F29" s="15" t="n">
        <v>-6174624.8</v>
      </c>
      <c r="G29" s="20" t="n">
        <v>28050000</v>
      </c>
    </row>
    <row r="30" customFormat="false" ht="17.25" hidden="false" customHeight="true" outlineLevel="0" collapsed="false">
      <c r="A30" s="5" t="n">
        <v>2812000</v>
      </c>
      <c r="B30" s="20" t="n">
        <v>28120000</v>
      </c>
      <c r="C30" s="6" t="s">
        <v>580</v>
      </c>
      <c r="D30" s="15" t="n">
        <v>-94765663.21</v>
      </c>
      <c r="E30" s="15" t="n">
        <v>-61180804.46</v>
      </c>
      <c r="F30" s="15" t="n">
        <v>-40738811.26</v>
      </c>
      <c r="G30" s="20" t="n">
        <v>28120000</v>
      </c>
    </row>
    <row r="31" customFormat="false" ht="17.25" hidden="false" customHeight="true" outlineLevel="0" collapsed="false">
      <c r="A31" s="5" t="n">
        <v>2813000</v>
      </c>
      <c r="B31" s="20" t="n">
        <v>28130000</v>
      </c>
      <c r="C31" s="6" t="s">
        <v>581</v>
      </c>
      <c r="D31" s="15" t="n">
        <v>-1978580186.33</v>
      </c>
      <c r="E31" s="15" t="n">
        <v>-1470399392.01</v>
      </c>
      <c r="F31" s="15" t="n">
        <v>-1126762095.27</v>
      </c>
      <c r="G31" s="20" t="n">
        <v>28130000</v>
      </c>
    </row>
    <row r="32" customFormat="false" ht="17.25" hidden="false" customHeight="true" outlineLevel="0" collapsed="false">
      <c r="A32" s="5" t="n">
        <v>2815000</v>
      </c>
      <c r="B32" s="20" t="n">
        <v>28150000</v>
      </c>
      <c r="C32" s="6" t="s">
        <v>582</v>
      </c>
      <c r="D32" s="15" t="n">
        <v>-62121668.26</v>
      </c>
      <c r="E32" s="15" t="n">
        <v>-54344278.4</v>
      </c>
      <c r="F32" s="15" t="n">
        <v>-47387165.21</v>
      </c>
      <c r="G32" s="20" t="n">
        <v>28150000</v>
      </c>
    </row>
    <row r="33" customFormat="false" ht="17.25" hidden="false" customHeight="true" outlineLevel="0" collapsed="false">
      <c r="A33" s="5" t="n">
        <v>2815200</v>
      </c>
      <c r="B33" s="20" t="n">
        <v>28152000</v>
      </c>
      <c r="C33" s="6" t="s">
        <v>244</v>
      </c>
      <c r="D33" s="15" t="n">
        <v>-3893186.11</v>
      </c>
      <c r="E33" s="15" t="n">
        <v>-2162386.11</v>
      </c>
      <c r="F33" s="15" t="n">
        <v>-431586.11</v>
      </c>
      <c r="G33" s="20" t="n">
        <v>28152000</v>
      </c>
    </row>
    <row r="34" customFormat="false" ht="17.25" hidden="false" customHeight="true" outlineLevel="0" collapsed="false">
      <c r="A34" s="5" t="n">
        <v>2815300</v>
      </c>
      <c r="B34" s="20" t="n">
        <v>28153000</v>
      </c>
      <c r="C34" s="6" t="s">
        <v>249</v>
      </c>
      <c r="D34" s="15" t="n">
        <v>-195793783.85</v>
      </c>
      <c r="E34" s="15" t="n">
        <v>-142884079.43</v>
      </c>
      <c r="F34" s="15" t="n">
        <v>-106845360.05</v>
      </c>
      <c r="G34" s="20" t="n">
        <v>28153000</v>
      </c>
    </row>
    <row r="35" customFormat="false" ht="17.25" hidden="false" customHeight="true" outlineLevel="0" collapsed="false">
      <c r="A35" s="5" t="n">
        <v>2818100</v>
      </c>
      <c r="B35" s="20" t="n">
        <v>28181000</v>
      </c>
      <c r="C35" s="6" t="s">
        <v>250</v>
      </c>
      <c r="D35" s="15" t="n">
        <v>-5791471148.81</v>
      </c>
      <c r="E35" s="15" t="n">
        <v>-4718772287.45</v>
      </c>
      <c r="F35" s="15" t="n">
        <v>-3570248338.47</v>
      </c>
      <c r="G35" s="20" t="n">
        <v>28181000</v>
      </c>
    </row>
    <row r="36" customFormat="false" ht="17.25" hidden="false" customHeight="true" outlineLevel="0" collapsed="false">
      <c r="A36" s="5" t="n">
        <v>2818200</v>
      </c>
      <c r="B36" s="20" t="n">
        <v>28182000</v>
      </c>
      <c r="C36" s="6" t="s">
        <v>585</v>
      </c>
      <c r="D36" s="15" t="n">
        <v>-36228848.77</v>
      </c>
      <c r="E36" s="15" t="n">
        <v>-26947420.46</v>
      </c>
      <c r="F36" s="15" t="n">
        <v>-19397912.05</v>
      </c>
      <c r="G36" s="20" t="n">
        <v>28182000</v>
      </c>
    </row>
    <row r="37" customFormat="false" ht="17.25" hidden="false" customHeight="true" outlineLevel="0" collapsed="false">
      <c r="A37" s="5" t="n">
        <v>2818300</v>
      </c>
      <c r="B37" s="20" t="n">
        <v>28183000</v>
      </c>
      <c r="C37" s="6" t="s">
        <v>588</v>
      </c>
      <c r="D37" s="15" t="n">
        <v>-264889765.53</v>
      </c>
      <c r="E37" s="15" t="n">
        <v>-177948927.58</v>
      </c>
      <c r="F37" s="15" t="n">
        <v>-197498373.37</v>
      </c>
      <c r="G37" s="20" t="n">
        <v>28183000</v>
      </c>
    </row>
    <row r="38" customFormat="false" ht="17.25" hidden="false" customHeight="true" outlineLevel="0" collapsed="false">
      <c r="A38" s="5" t="n">
        <v>2818400</v>
      </c>
      <c r="B38" s="20" t="n">
        <v>28184000</v>
      </c>
      <c r="C38" s="6" t="s">
        <v>586</v>
      </c>
      <c r="D38" s="15" t="n">
        <v>-70038845.96</v>
      </c>
      <c r="E38" s="15" t="n">
        <v>-54419289.18</v>
      </c>
      <c r="F38" s="15" t="n">
        <v>-40532893.8</v>
      </c>
      <c r="G38" s="20" t="n">
        <v>28184000</v>
      </c>
    </row>
    <row r="39" customFormat="false" ht="17.25" hidden="false" customHeight="true" outlineLevel="0" collapsed="false">
      <c r="A39" s="5" t="n">
        <v>2818500</v>
      </c>
      <c r="B39" s="20" t="n">
        <v>28185000</v>
      </c>
      <c r="C39" s="6" t="s">
        <v>253</v>
      </c>
      <c r="D39" s="15" t="n">
        <v>-1025708.33</v>
      </c>
      <c r="E39" s="15" t="n">
        <v>-906208.33</v>
      </c>
      <c r="F39" s="15" t="n">
        <v>-786708.33</v>
      </c>
      <c r="G39" s="20" t="n">
        <v>28185000</v>
      </c>
    </row>
    <row r="40" customFormat="false" ht="17.25" hidden="false" customHeight="true" outlineLevel="0" collapsed="false">
      <c r="A40" s="5" t="n">
        <v>3100000</v>
      </c>
      <c r="B40" s="20" t="n">
        <v>31000000</v>
      </c>
      <c r="C40" s="6" t="s">
        <v>589</v>
      </c>
      <c r="D40" s="15" t="n">
        <v>22154229573</v>
      </c>
      <c r="E40" s="15" t="n">
        <v>7376878860.59</v>
      </c>
      <c r="F40" s="15" t="n">
        <v>23423737847.76</v>
      </c>
      <c r="G40" s="20" t="n">
        <v>31000000</v>
      </c>
    </row>
    <row r="41" customFormat="false" ht="17.25" hidden="false" customHeight="true" outlineLevel="0" collapsed="false">
      <c r="A41" s="5" t="n">
        <v>3550000</v>
      </c>
      <c r="B41" s="20" t="n">
        <v>35500000</v>
      </c>
      <c r="C41" s="6" t="s">
        <v>590</v>
      </c>
      <c r="D41" s="15" t="n">
        <v>2908438897</v>
      </c>
      <c r="E41" s="15" t="n">
        <v>1350069585</v>
      </c>
      <c r="F41" s="15" t="n">
        <v>1085243133</v>
      </c>
      <c r="G41" s="20" t="n">
        <v>35500000</v>
      </c>
    </row>
    <row r="42" customFormat="false" ht="17.25" hidden="false" customHeight="true" outlineLevel="0" collapsed="false">
      <c r="A42" s="5" t="n">
        <v>3800000</v>
      </c>
      <c r="B42" s="20" t="n">
        <v>38000000</v>
      </c>
      <c r="C42" s="6" t="s">
        <v>594</v>
      </c>
      <c r="D42" s="15" t="n">
        <v>3170934964.17</v>
      </c>
      <c r="E42" s="15" t="n">
        <v>915741643.18</v>
      </c>
      <c r="F42" s="15" t="n">
        <v>1487820124.45</v>
      </c>
      <c r="G42" s="20" t="n">
        <v>38000000</v>
      </c>
    </row>
    <row r="43" customFormat="false" ht="17.25" hidden="false" customHeight="true" outlineLevel="0" collapsed="false">
      <c r="A43" s="5" t="n">
        <v>4011000</v>
      </c>
      <c r="B43" s="20" t="n">
        <v>40110000</v>
      </c>
      <c r="C43" s="6" t="s">
        <v>597</v>
      </c>
      <c r="D43" s="15" t="n">
        <v>-5575509563.82</v>
      </c>
      <c r="E43" s="15" t="n">
        <v>-983460396.74</v>
      </c>
      <c r="F43" s="15" t="n">
        <v>-11087351722.69</v>
      </c>
      <c r="G43" s="20" t="n">
        <v>40110000</v>
      </c>
    </row>
    <row r="44" customFormat="false" ht="17.25" hidden="false" customHeight="true" outlineLevel="0" collapsed="false">
      <c r="A44" s="5" t="n">
        <v>4012000</v>
      </c>
      <c r="B44" s="20" t="n">
        <v>40120000</v>
      </c>
      <c r="C44" s="6" t="s">
        <v>598</v>
      </c>
      <c r="D44" s="15" t="n">
        <v>-1640685540.5838</v>
      </c>
      <c r="E44" s="15" t="n">
        <v>-681251977.04</v>
      </c>
      <c r="F44" s="15" t="n">
        <v>-1113602614.2</v>
      </c>
      <c r="G44" s="20" t="n">
        <v>40120000</v>
      </c>
    </row>
    <row r="45" customFormat="false" ht="17.25" hidden="false" customHeight="true" outlineLevel="0" collapsed="false">
      <c r="A45" s="5" t="n">
        <v>4031000</v>
      </c>
      <c r="B45" s="20" t="n">
        <v>40310000</v>
      </c>
      <c r="C45" s="6" t="s">
        <v>599</v>
      </c>
      <c r="D45" s="15" t="n">
        <v>-76354440.55</v>
      </c>
      <c r="E45" s="15" t="n">
        <v>-4341125.23</v>
      </c>
      <c r="F45" s="15" t="n">
        <v>0</v>
      </c>
      <c r="G45" s="20" t="n">
        <v>40310000</v>
      </c>
    </row>
    <row r="46" customFormat="false" ht="17.25" hidden="false" customHeight="true" outlineLevel="0" collapsed="false">
      <c r="A46" s="5" t="n">
        <v>4032000</v>
      </c>
      <c r="B46" s="20" t="n">
        <v>40320000</v>
      </c>
      <c r="C46" s="6" t="s">
        <v>262</v>
      </c>
      <c r="D46" s="15" t="n">
        <v>-703781266.79</v>
      </c>
      <c r="E46" s="15" t="n">
        <v>0</v>
      </c>
      <c r="F46" s="15" t="n">
        <v>-60773766.07</v>
      </c>
      <c r="G46" s="20" t="n">
        <v>40320000</v>
      </c>
    </row>
    <row r="47" customFormat="false" ht="17.25" hidden="false" customHeight="true" outlineLevel="0" collapsed="false">
      <c r="A47" s="5" t="n">
        <v>4033000</v>
      </c>
      <c r="B47" s="20" t="n">
        <v>40330000</v>
      </c>
      <c r="C47" s="6" t="s">
        <v>263</v>
      </c>
      <c r="D47" s="15" t="n">
        <v>-297894771.86</v>
      </c>
      <c r="E47" s="15" t="n">
        <v>-4364907.89</v>
      </c>
      <c r="F47" s="15" t="n">
        <v>0</v>
      </c>
      <c r="G47" s="20" t="n">
        <v>40330000</v>
      </c>
    </row>
    <row r="48" customFormat="false" ht="17.25" hidden="false" customHeight="true" outlineLevel="0" collapsed="false">
      <c r="A48" s="5" t="n">
        <v>4034000</v>
      </c>
      <c r="B48" s="20" t="n">
        <v>40340000</v>
      </c>
      <c r="C48" s="6" t="s">
        <v>25</v>
      </c>
      <c r="D48" s="15" t="n">
        <v>-321282987.7</v>
      </c>
      <c r="E48" s="15" t="n">
        <v>-19693210.74</v>
      </c>
      <c r="F48" s="15" t="n">
        <v>-293830861.79</v>
      </c>
      <c r="G48" s="20" t="n">
        <v>40340000</v>
      </c>
    </row>
    <row r="49" customFormat="false" ht="17.25" hidden="false" customHeight="true" outlineLevel="0" collapsed="false">
      <c r="A49" s="5" t="n">
        <v>4036000</v>
      </c>
      <c r="B49" s="20" t="n">
        <v>40360000</v>
      </c>
      <c r="C49" s="6" t="s">
        <v>774</v>
      </c>
      <c r="D49" s="15" t="n">
        <v>0</v>
      </c>
      <c r="E49" s="15" t="n">
        <v>0</v>
      </c>
      <c r="F49" s="15" t="n">
        <v>0</v>
      </c>
      <c r="G49" s="20" t="n">
        <v>40360000</v>
      </c>
    </row>
    <row r="50" customFormat="false" ht="17.25" hidden="false" customHeight="true" outlineLevel="0" collapsed="false">
      <c r="A50" s="5" t="n">
        <v>4081000</v>
      </c>
      <c r="B50" s="20" t="n">
        <v>40810000</v>
      </c>
      <c r="C50" s="6" t="s">
        <v>600</v>
      </c>
      <c r="D50" s="15" t="n">
        <v>-601718698.06</v>
      </c>
      <c r="E50" s="15" t="n">
        <v>-272582088</v>
      </c>
      <c r="F50" s="15" t="n">
        <v>-373307380</v>
      </c>
      <c r="G50" s="20" t="n">
        <v>40810000</v>
      </c>
    </row>
    <row r="51" customFormat="false" ht="17.25" hidden="false" customHeight="true" outlineLevel="0" collapsed="false">
      <c r="A51" s="5" t="n">
        <v>4082000</v>
      </c>
      <c r="B51" s="20" t="n">
        <v>40820000</v>
      </c>
      <c r="C51" s="6" t="s">
        <v>601</v>
      </c>
      <c r="D51" s="15" t="n">
        <v>0</v>
      </c>
      <c r="E51" s="15" t="n">
        <v>0</v>
      </c>
      <c r="F51" s="15" t="n">
        <v>0</v>
      </c>
      <c r="G51" s="20" t="n">
        <v>40820000</v>
      </c>
    </row>
    <row r="52" customFormat="false" ht="17.25" hidden="false" customHeight="true" outlineLevel="0" collapsed="false">
      <c r="A52" s="5" t="n">
        <v>4091000</v>
      </c>
      <c r="B52" s="20" t="n">
        <v>40910000</v>
      </c>
      <c r="C52" s="6" t="s">
        <v>259</v>
      </c>
      <c r="D52" s="15" t="n">
        <v>382053678.82</v>
      </c>
      <c r="E52" s="15" t="n">
        <v>1496579335.5</v>
      </c>
      <c r="F52" s="15" t="n">
        <v>939529212.69</v>
      </c>
      <c r="G52" s="20" t="n">
        <v>40910000</v>
      </c>
    </row>
    <row r="53" customFormat="false" ht="17.25" hidden="false" customHeight="true" outlineLevel="0" collapsed="false">
      <c r="A53" s="5" t="n">
        <v>4092000</v>
      </c>
      <c r="B53" s="20" t="n">
        <v>40920000</v>
      </c>
      <c r="C53" s="6" t="s">
        <v>261</v>
      </c>
      <c r="D53" s="15" t="n">
        <v>55712938.13</v>
      </c>
      <c r="E53" s="15" t="n">
        <v>1446834243.18</v>
      </c>
      <c r="F53" s="15" t="n">
        <v>184562741.36</v>
      </c>
      <c r="G53" s="20" t="n">
        <v>40920000</v>
      </c>
    </row>
    <row r="54" customFormat="false" ht="17.25" hidden="false" customHeight="true" outlineLevel="0" collapsed="false">
      <c r="A54" s="5" t="n">
        <v>4098000</v>
      </c>
      <c r="B54" s="20" t="n">
        <v>40980000</v>
      </c>
      <c r="C54" s="6" t="s">
        <v>775</v>
      </c>
      <c r="D54" s="15" t="n">
        <v>0</v>
      </c>
      <c r="E54" s="15" t="n">
        <v>0</v>
      </c>
      <c r="F54" s="15" t="n">
        <v>135856000</v>
      </c>
      <c r="G54" s="20" t="n">
        <v>40980000</v>
      </c>
    </row>
    <row r="55" customFormat="false" ht="17.25" hidden="false" customHeight="true" outlineLevel="0" collapsed="false">
      <c r="A55" s="5" t="n">
        <v>4111000</v>
      </c>
      <c r="B55" s="20" t="n">
        <v>41110000</v>
      </c>
      <c r="C55" s="6" t="s">
        <v>271</v>
      </c>
      <c r="D55" s="15" t="n">
        <v>9785713623.48</v>
      </c>
      <c r="E55" s="15" t="n">
        <v>10371708129.3</v>
      </c>
      <c r="F55" s="15" t="n">
        <v>10472953660.14</v>
      </c>
      <c r="G55" s="20" t="n">
        <v>41110000</v>
      </c>
    </row>
    <row r="56" customFormat="false" ht="17.25" hidden="false" customHeight="true" outlineLevel="0" collapsed="false">
      <c r="A56" s="5" t="n">
        <v>4130000</v>
      </c>
      <c r="B56" s="20" t="n">
        <v>41300000</v>
      </c>
      <c r="C56" s="6" t="s">
        <v>264</v>
      </c>
      <c r="D56" s="15" t="n">
        <v>225604531</v>
      </c>
      <c r="E56" s="15" t="n">
        <v>586036864</v>
      </c>
      <c r="F56" s="15" t="n">
        <v>451955000</v>
      </c>
      <c r="G56" s="20" t="n">
        <v>41300000</v>
      </c>
    </row>
    <row r="57" customFormat="false" ht="17.25" hidden="false" customHeight="true" outlineLevel="0" collapsed="false">
      <c r="A57" s="5" t="n">
        <v>4160000</v>
      </c>
      <c r="B57" s="20" t="n">
        <v>41600000</v>
      </c>
      <c r="C57" s="6" t="s">
        <v>265</v>
      </c>
      <c r="D57" s="15" t="n">
        <v>1521651422.51</v>
      </c>
      <c r="E57" s="15" t="n">
        <v>3023642094.39</v>
      </c>
      <c r="F57" s="15" t="n">
        <v>2847869244.77</v>
      </c>
      <c r="G57" s="20" t="n">
        <v>41600000</v>
      </c>
    </row>
    <row r="58" customFormat="false" ht="17.25" hidden="false" customHeight="true" outlineLevel="0" collapsed="false">
      <c r="A58" s="5" t="n">
        <v>4181000</v>
      </c>
      <c r="B58" s="20" t="n">
        <v>41810000</v>
      </c>
      <c r="C58" s="6" t="s">
        <v>602</v>
      </c>
      <c r="D58" s="15" t="n">
        <v>38040882</v>
      </c>
      <c r="E58" s="15" t="n">
        <v>38040882</v>
      </c>
      <c r="F58" s="15" t="n">
        <v>0</v>
      </c>
      <c r="G58" s="20" t="n">
        <v>41810000</v>
      </c>
    </row>
    <row r="59" customFormat="false" ht="17.25" hidden="false" customHeight="true" outlineLevel="0" collapsed="false">
      <c r="A59" s="5" t="n">
        <v>4190000</v>
      </c>
      <c r="B59" s="20" t="n">
        <v>41900000</v>
      </c>
      <c r="C59" s="6" t="s">
        <v>267</v>
      </c>
      <c r="D59" s="15" t="n">
        <v>-857501.34</v>
      </c>
      <c r="E59" s="15" t="n">
        <v>-857501.34</v>
      </c>
      <c r="F59" s="15" t="n">
        <v>-889501.34</v>
      </c>
      <c r="G59" s="20" t="n">
        <v>41900000</v>
      </c>
    </row>
    <row r="60" customFormat="false" ht="17.25" hidden="false" customHeight="true" outlineLevel="0" collapsed="false">
      <c r="A60" s="5" t="n">
        <v>4198000</v>
      </c>
      <c r="B60" s="20" t="n">
        <v>41980000</v>
      </c>
      <c r="C60" s="6" t="s">
        <v>269</v>
      </c>
      <c r="D60" s="15" t="n">
        <v>-14045381</v>
      </c>
      <c r="E60" s="15" t="n">
        <v>-5462650</v>
      </c>
      <c r="F60" s="15" t="n">
        <v>-61344000</v>
      </c>
      <c r="G60" s="20" t="n">
        <v>41980000</v>
      </c>
    </row>
    <row r="61" customFormat="false" ht="17.25" hidden="false" customHeight="true" outlineLevel="0" collapsed="false">
      <c r="A61" s="5" t="n">
        <v>4210000</v>
      </c>
      <c r="B61" s="20" t="n">
        <v>42100000</v>
      </c>
      <c r="C61" s="6" t="s">
        <v>277</v>
      </c>
      <c r="D61" s="15" t="n">
        <v>-5106748.97</v>
      </c>
      <c r="E61" s="15" t="n">
        <v>-5006748.97</v>
      </c>
      <c r="F61" s="15" t="n">
        <v>-5006748.97</v>
      </c>
      <c r="G61" s="20" t="n">
        <v>42100000</v>
      </c>
    </row>
    <row r="62" customFormat="false" ht="17.25" hidden="false" customHeight="true" outlineLevel="0" collapsed="false">
      <c r="A62" s="5" t="n">
        <v>4211000</v>
      </c>
      <c r="B62" s="20" t="n">
        <v>42110000</v>
      </c>
      <c r="C62" s="6" t="s">
        <v>270</v>
      </c>
      <c r="D62" s="15" t="n">
        <v>0</v>
      </c>
      <c r="E62" s="15" t="n">
        <v>7086000</v>
      </c>
      <c r="F62" s="15" t="n">
        <v>93000</v>
      </c>
      <c r="G62" s="20" t="n">
        <v>42110000</v>
      </c>
    </row>
    <row r="63" customFormat="false" ht="17.25" hidden="false" customHeight="true" outlineLevel="0" collapsed="false">
      <c r="A63" s="5" t="n">
        <v>4250000</v>
      </c>
      <c r="B63" s="20" t="n">
        <v>42500000</v>
      </c>
      <c r="C63" s="6" t="s">
        <v>32</v>
      </c>
      <c r="D63" s="15" t="n">
        <v>0</v>
      </c>
      <c r="E63" s="15" t="n">
        <v>0</v>
      </c>
      <c r="F63" s="15" t="n">
        <v>0</v>
      </c>
      <c r="G63" s="20" t="n">
        <v>42500000</v>
      </c>
    </row>
    <row r="64" customFormat="false" ht="17.25" hidden="false" customHeight="true" outlineLevel="0" collapsed="false">
      <c r="B64" s="20" t="n">
        <v>42510000</v>
      </c>
      <c r="C64" s="6" t="s">
        <v>280</v>
      </c>
      <c r="D64" s="15" t="n">
        <v>55000</v>
      </c>
      <c r="G64" s="20" t="n">
        <v>42510000</v>
      </c>
    </row>
    <row r="65" customFormat="false" ht="17.25" hidden="false" customHeight="true" outlineLevel="0" collapsed="false">
      <c r="A65" s="5" t="n">
        <v>4252000</v>
      </c>
      <c r="B65" s="20" t="n">
        <v>42520000</v>
      </c>
      <c r="C65" s="6" t="s">
        <v>272</v>
      </c>
      <c r="D65" s="15" t="n">
        <v>-176999.85</v>
      </c>
      <c r="E65" s="15" t="n">
        <v>-739999.95</v>
      </c>
      <c r="F65" s="15" t="n">
        <v>-1.19209289550781E-009</v>
      </c>
      <c r="G65" s="20" t="n">
        <v>42520000</v>
      </c>
    </row>
    <row r="66" customFormat="false" ht="17.25" hidden="false" customHeight="true" outlineLevel="0" collapsed="false">
      <c r="B66" s="20" t="n">
        <v>42540000</v>
      </c>
      <c r="C66" s="6" t="s">
        <v>283</v>
      </c>
      <c r="D66" s="15" t="n">
        <v>-1107164.17</v>
      </c>
      <c r="G66" s="20" t="n">
        <v>42540000</v>
      </c>
    </row>
    <row r="67" customFormat="false" ht="17.25" hidden="false" customHeight="true" outlineLevel="0" collapsed="false">
      <c r="A67" s="5" t="n">
        <v>4280000</v>
      </c>
      <c r="B67" s="20" t="n">
        <v>42800000</v>
      </c>
      <c r="C67" s="6" t="s">
        <v>604</v>
      </c>
      <c r="D67" s="15" t="n">
        <v>-209778785</v>
      </c>
      <c r="E67" s="15" t="n">
        <v>-124016738.12</v>
      </c>
      <c r="F67" s="15" t="n">
        <v>-111489064.42</v>
      </c>
      <c r="G67" s="20" t="n">
        <v>42800000</v>
      </c>
    </row>
    <row r="68" customFormat="false" ht="17.25" hidden="false" customHeight="true" outlineLevel="0" collapsed="false">
      <c r="A68" s="5" t="n">
        <v>4310000</v>
      </c>
      <c r="B68" s="20" t="n">
        <v>43100000</v>
      </c>
      <c r="C68" s="6" t="s">
        <v>605</v>
      </c>
      <c r="D68" s="15" t="n">
        <v>-57146780.46</v>
      </c>
      <c r="E68" s="15" t="n">
        <v>-47515147.12</v>
      </c>
      <c r="F68" s="15" t="n">
        <v>-43171088.52</v>
      </c>
      <c r="G68" s="20" t="n">
        <v>43100000</v>
      </c>
    </row>
    <row r="69" customFormat="false" ht="17.25" hidden="false" customHeight="true" outlineLevel="0" collapsed="false">
      <c r="A69" s="5" t="n">
        <v>4311000</v>
      </c>
      <c r="B69" s="20" t="n">
        <v>43110000</v>
      </c>
      <c r="C69" s="6" t="s">
        <v>606</v>
      </c>
      <c r="D69" s="15" t="n">
        <v>-1231300</v>
      </c>
      <c r="E69" s="15" t="n">
        <v>-1210600</v>
      </c>
      <c r="F69" s="15" t="n">
        <v>-1066600</v>
      </c>
      <c r="G69" s="20" t="n">
        <v>43110000</v>
      </c>
    </row>
    <row r="70" customFormat="false" ht="17.25" hidden="false" customHeight="true" outlineLevel="0" collapsed="false">
      <c r="A70" s="5" t="n">
        <v>4320000</v>
      </c>
      <c r="B70" s="20" t="n">
        <v>43200000</v>
      </c>
      <c r="C70" s="6" t="s">
        <v>37</v>
      </c>
      <c r="D70" s="15" t="n">
        <v>-24279875.34</v>
      </c>
      <c r="E70" s="15" t="n">
        <v>-20363634.48</v>
      </c>
      <c r="F70" s="15" t="n">
        <v>-18501895.08</v>
      </c>
      <c r="G70" s="20" t="n">
        <v>43200000</v>
      </c>
    </row>
    <row r="71" customFormat="false" ht="17.25" hidden="false" customHeight="true" outlineLevel="0" collapsed="false">
      <c r="B71" s="20" t="n">
        <v>43220000</v>
      </c>
      <c r="C71" s="6" t="s">
        <v>607</v>
      </c>
      <c r="D71" s="15" t="n">
        <v>-211602</v>
      </c>
      <c r="G71" s="20" t="n">
        <v>43220000</v>
      </c>
    </row>
    <row r="72" customFormat="false" ht="17.25" hidden="false" customHeight="true" outlineLevel="0" collapsed="false">
      <c r="A72" s="5" t="n">
        <v>4330000</v>
      </c>
      <c r="B72" s="20" t="n">
        <v>43300000</v>
      </c>
      <c r="C72" s="6" t="s">
        <v>38</v>
      </c>
      <c r="D72" s="15" t="n">
        <v>-4072888.8</v>
      </c>
      <c r="E72" s="15" t="n">
        <v>-3393939.08</v>
      </c>
      <c r="F72" s="15" t="n">
        <v>-3083649.18</v>
      </c>
      <c r="G72" s="20" t="n">
        <v>43300000</v>
      </c>
    </row>
    <row r="73" customFormat="false" ht="17.25" hidden="false" customHeight="true" outlineLevel="0" collapsed="false">
      <c r="A73" s="5" t="n">
        <v>4386000</v>
      </c>
      <c r="B73" s="20" t="n">
        <v>43860000</v>
      </c>
      <c r="C73" s="6" t="s">
        <v>609</v>
      </c>
      <c r="D73" s="15" t="n">
        <v>-19183516.0699999</v>
      </c>
      <c r="E73" s="15" t="n">
        <v>-33175329.71</v>
      </c>
      <c r="F73" s="15" t="n">
        <v>-32361273.04</v>
      </c>
      <c r="G73" s="20" t="n">
        <v>43860000</v>
      </c>
    </row>
    <row r="74" customFormat="false" ht="17.25" hidden="false" customHeight="true" outlineLevel="0" collapsed="false">
      <c r="A74" s="5" t="n">
        <v>4400000</v>
      </c>
      <c r="B74" s="20" t="n">
        <v>44000000</v>
      </c>
      <c r="C74" s="6" t="s">
        <v>612</v>
      </c>
      <c r="D74" s="15" t="n">
        <v>0</v>
      </c>
      <c r="E74" s="15" t="n">
        <v>0</v>
      </c>
      <c r="F74" s="15" t="n">
        <v>-432623817.45</v>
      </c>
      <c r="G74" s="20" t="n">
        <v>44000000</v>
      </c>
    </row>
    <row r="75" customFormat="false" ht="17.25" hidden="false" customHeight="true" outlineLevel="0" collapsed="false">
      <c r="A75" s="5" t="n">
        <v>4410000</v>
      </c>
      <c r="B75" s="20" t="n">
        <v>44100000</v>
      </c>
      <c r="C75" s="6" t="s">
        <v>610</v>
      </c>
      <c r="D75" s="15" t="n">
        <v>-31630680</v>
      </c>
      <c r="E75" s="15" t="n">
        <v>-28143960.22</v>
      </c>
      <c r="F75" s="15" t="n">
        <v>-23435012.04</v>
      </c>
      <c r="G75" s="20" t="n">
        <v>44100000</v>
      </c>
    </row>
    <row r="76" customFormat="false" ht="17.25" hidden="false" customHeight="true" outlineLevel="0" collapsed="false">
      <c r="A76" s="5" t="n">
        <v>4430000</v>
      </c>
      <c r="B76" s="20" t="n">
        <v>44300000</v>
      </c>
      <c r="C76" s="6" t="s">
        <v>611</v>
      </c>
      <c r="D76" s="15" t="n">
        <v>0</v>
      </c>
      <c r="E76" s="15" t="n">
        <v>616142622.66</v>
      </c>
      <c r="F76" s="15" t="n">
        <v>537495588.14</v>
      </c>
      <c r="G76" s="20" t="n">
        <v>44300000</v>
      </c>
    </row>
    <row r="77" customFormat="false" ht="17.25" hidden="false" customHeight="true" outlineLevel="0" collapsed="false">
      <c r="A77" s="5" t="n">
        <v>4440000</v>
      </c>
      <c r="B77" s="20" t="n">
        <v>44400000</v>
      </c>
      <c r="C77" s="6" t="s">
        <v>284</v>
      </c>
      <c r="D77" s="15" t="n">
        <v>8843961.32</v>
      </c>
      <c r="E77" s="15" t="n">
        <v>9756010.75</v>
      </c>
      <c r="F77" s="15" t="n">
        <v>-6244970.59</v>
      </c>
      <c r="G77" s="20" t="n">
        <v>44400000</v>
      </c>
    </row>
    <row r="78" customFormat="false" ht="17.25" hidden="false" customHeight="true" outlineLevel="0" collapsed="false">
      <c r="A78" s="5" t="n">
        <v>4441000</v>
      </c>
      <c r="B78" s="20" t="n">
        <v>44410000</v>
      </c>
      <c r="C78" s="6" t="s">
        <v>614</v>
      </c>
      <c r="D78" s="15" t="n">
        <v>346497437.324094</v>
      </c>
      <c r="E78" s="15" t="n">
        <v>-1.9073486328125E-008</v>
      </c>
      <c r="F78" s="15" t="n">
        <v>72648762.94</v>
      </c>
      <c r="G78" s="20" t="n">
        <v>44410000</v>
      </c>
    </row>
    <row r="79" customFormat="false" ht="17.25" hidden="false" customHeight="true" outlineLevel="0" collapsed="false">
      <c r="A79" s="5" t="n">
        <v>4442000</v>
      </c>
      <c r="B79" s="20" t="n">
        <v>44420000</v>
      </c>
      <c r="C79" s="6" t="s">
        <v>294</v>
      </c>
      <c r="D79" s="15" t="n">
        <v>-3880047.36</v>
      </c>
      <c r="E79" s="15" t="n">
        <v>-2963305.26</v>
      </c>
      <c r="F79" s="15" t="n">
        <v>-2005052.84</v>
      </c>
      <c r="G79" s="20" t="n">
        <v>44420000</v>
      </c>
    </row>
    <row r="80" customFormat="false" ht="17.25" hidden="false" customHeight="true" outlineLevel="0" collapsed="false">
      <c r="A80" s="5" t="n">
        <v>4443000</v>
      </c>
      <c r="B80" s="20" t="n">
        <v>44430000</v>
      </c>
      <c r="C80" s="6" t="s">
        <v>295</v>
      </c>
      <c r="D80" s="15" t="n">
        <v>0</v>
      </c>
      <c r="E80" s="15" t="n">
        <v>0</v>
      </c>
      <c r="F80" s="15" t="n">
        <v>-691959094.59</v>
      </c>
      <c r="G80" s="20" t="n">
        <v>44430000</v>
      </c>
    </row>
    <row r="81" customFormat="false" ht="17.25" hidden="false" customHeight="true" outlineLevel="0" collapsed="false">
      <c r="A81" s="5" t="n">
        <v>4455000</v>
      </c>
      <c r="B81" s="20" t="n">
        <v>44550000</v>
      </c>
      <c r="C81" s="6" t="s">
        <v>617</v>
      </c>
      <c r="D81" s="15" t="n">
        <v>970314022.02</v>
      </c>
      <c r="E81" s="15" t="n">
        <v>377360597.18</v>
      </c>
      <c r="F81" s="15" t="n">
        <v>1152400258.99</v>
      </c>
      <c r="G81" s="20" t="n">
        <v>44550000</v>
      </c>
    </row>
    <row r="82" customFormat="false" ht="17.25" hidden="false" customHeight="true" outlineLevel="0" collapsed="false">
      <c r="A82" s="5" t="n">
        <v>4456100</v>
      </c>
      <c r="B82" s="20" t="n">
        <v>44561000</v>
      </c>
      <c r="C82" s="6" t="s">
        <v>618</v>
      </c>
      <c r="D82" s="15" t="n">
        <v>17594117.44</v>
      </c>
      <c r="E82" s="15" t="n">
        <v>49353</v>
      </c>
      <c r="F82" s="15" t="n">
        <v>151265.94</v>
      </c>
      <c r="G82" s="20" t="n">
        <v>44561000</v>
      </c>
    </row>
    <row r="83" customFormat="false" ht="17.25" hidden="false" customHeight="true" outlineLevel="0" collapsed="false">
      <c r="A83" s="5" t="n">
        <v>4456110</v>
      </c>
      <c r="B83" s="20" t="n">
        <v>44561100</v>
      </c>
      <c r="C83" s="6" t="s">
        <v>619</v>
      </c>
      <c r="D83" s="15" t="n">
        <v>-982937.25</v>
      </c>
      <c r="E83" s="15" t="n">
        <v>0</v>
      </c>
      <c r="F83" s="15" t="n">
        <v>0</v>
      </c>
      <c r="G83" s="20" t="n">
        <v>44561100</v>
      </c>
    </row>
    <row r="84" customFormat="false" ht="17.25" hidden="false" customHeight="true" outlineLevel="0" collapsed="false">
      <c r="A84" s="5" t="n">
        <v>4456200</v>
      </c>
      <c r="B84" s="20" t="n">
        <v>44562000</v>
      </c>
      <c r="C84" s="6" t="s">
        <v>47</v>
      </c>
      <c r="D84" s="15" t="n">
        <v>11725518.51</v>
      </c>
      <c r="E84" s="15" t="n">
        <v>205170706.65</v>
      </c>
      <c r="F84" s="15" t="n">
        <v>19499600.63</v>
      </c>
      <c r="G84" s="20" t="n">
        <v>44562000</v>
      </c>
    </row>
    <row r="85" customFormat="false" ht="17.25" hidden="false" customHeight="true" outlineLevel="0" collapsed="false">
      <c r="A85" s="5" t="n">
        <v>4456300</v>
      </c>
      <c r="B85" s="20" t="n">
        <v>44563000</v>
      </c>
      <c r="C85" s="6" t="s">
        <v>48</v>
      </c>
      <c r="D85" s="15" t="n">
        <v>5054899.86</v>
      </c>
      <c r="E85" s="15" t="n">
        <v>6461602</v>
      </c>
      <c r="F85" s="15" t="n">
        <v>35233004.59</v>
      </c>
      <c r="G85" s="20" t="n">
        <v>44563000</v>
      </c>
    </row>
    <row r="86" customFormat="false" ht="17.25" hidden="false" customHeight="true" outlineLevel="0" collapsed="false">
      <c r="A86" s="5" t="n">
        <v>4456400</v>
      </c>
      <c r="B86" s="20" t="n">
        <v>44564000</v>
      </c>
      <c r="C86" s="6" t="s">
        <v>49</v>
      </c>
      <c r="D86" s="15" t="n">
        <v>-13942143.71</v>
      </c>
      <c r="E86" s="15" t="n">
        <v>5557067.52</v>
      </c>
      <c r="F86" s="15" t="n">
        <v>1892791.43</v>
      </c>
      <c r="G86" s="20" t="n">
        <v>44564000</v>
      </c>
    </row>
    <row r="87" customFormat="false" ht="17.25" hidden="false" customHeight="true" outlineLevel="0" collapsed="false">
      <c r="A87" s="5" t="n">
        <v>4456500</v>
      </c>
      <c r="B87" s="20" t="n">
        <v>44565000</v>
      </c>
      <c r="C87" s="6" t="s">
        <v>50</v>
      </c>
      <c r="D87" s="15" t="n">
        <v>90297538.93</v>
      </c>
      <c r="E87" s="15" t="n">
        <v>2375913.47</v>
      </c>
      <c r="F87" s="15" t="n">
        <v>6052258.1</v>
      </c>
      <c r="G87" s="20" t="n">
        <v>44565000</v>
      </c>
    </row>
    <row r="88" customFormat="false" ht="17.25" hidden="false" customHeight="true" outlineLevel="0" collapsed="false">
      <c r="A88" s="5" t="n">
        <v>4457100</v>
      </c>
      <c r="B88" s="20" t="n">
        <v>44571000</v>
      </c>
      <c r="C88" s="6" t="s">
        <v>51</v>
      </c>
      <c r="D88" s="15" t="n">
        <v>-5054899.86</v>
      </c>
      <c r="E88" s="15" t="n">
        <v>-6461602</v>
      </c>
      <c r="F88" s="15" t="n">
        <v>-35233004.59</v>
      </c>
      <c r="G88" s="20" t="n">
        <v>44571000</v>
      </c>
    </row>
    <row r="89" customFormat="false" ht="17.25" hidden="false" customHeight="true" outlineLevel="0" collapsed="false">
      <c r="A89" s="5" t="n">
        <v>4457200</v>
      </c>
      <c r="B89" s="20" t="n">
        <v>44572000</v>
      </c>
      <c r="C89" s="6" t="s">
        <v>302</v>
      </c>
      <c r="D89" s="15" t="n">
        <v>0</v>
      </c>
      <c r="E89" s="15" t="n">
        <v>-153999500</v>
      </c>
      <c r="F89" s="15" t="n">
        <v>0</v>
      </c>
      <c r="G89" s="20" t="n">
        <v>44572000</v>
      </c>
    </row>
    <row r="90" customFormat="false" ht="17.25" hidden="false" customHeight="true" outlineLevel="0" collapsed="false">
      <c r="A90" s="5" t="n">
        <v>4457400</v>
      </c>
      <c r="B90" s="20" t="n">
        <v>44574000</v>
      </c>
      <c r="C90" s="6" t="s">
        <v>620</v>
      </c>
      <c r="D90" s="15" t="n">
        <v>-719500</v>
      </c>
      <c r="E90" s="15" t="n">
        <v>0</v>
      </c>
      <c r="F90" s="15" t="n">
        <v>0</v>
      </c>
      <c r="G90" s="20" t="n">
        <v>44574000</v>
      </c>
    </row>
    <row r="91" customFormat="false" ht="17.25" hidden="false" customHeight="true" outlineLevel="0" collapsed="false">
      <c r="A91" s="5" t="n">
        <v>4458300</v>
      </c>
      <c r="B91" s="20" t="n">
        <v>44583000</v>
      </c>
      <c r="C91" s="6" t="s">
        <v>303</v>
      </c>
      <c r="D91" s="15" t="n">
        <v>320554.06</v>
      </c>
      <c r="E91" s="15" t="n">
        <v>2036854.06</v>
      </c>
      <c r="F91" s="15" t="n">
        <v>3348663</v>
      </c>
      <c r="G91" s="20" t="n">
        <v>44583000</v>
      </c>
    </row>
    <row r="92" customFormat="false" ht="17.25" hidden="false" customHeight="true" outlineLevel="0" collapsed="false">
      <c r="B92" s="20" t="n">
        <v>44584000</v>
      </c>
      <c r="C92" s="6" t="s">
        <v>623</v>
      </c>
      <c r="D92" s="15" t="n">
        <v>292600</v>
      </c>
      <c r="G92" s="20" t="n">
        <v>44584000</v>
      </c>
    </row>
    <row r="93" customFormat="false" ht="17.25" hidden="false" customHeight="true" outlineLevel="0" collapsed="false">
      <c r="A93" s="5" t="n">
        <v>4551100</v>
      </c>
      <c r="B93" s="20" t="n">
        <v>45511000</v>
      </c>
      <c r="C93" s="6" t="s">
        <v>304</v>
      </c>
      <c r="D93" s="15" t="n">
        <v>-20647326.58</v>
      </c>
      <c r="E93" s="15" t="n">
        <v>-20647326.58</v>
      </c>
      <c r="F93" s="15" t="n">
        <v>-20647326.58</v>
      </c>
      <c r="G93" s="20" t="n">
        <v>45511000</v>
      </c>
    </row>
    <row r="94" customFormat="false" ht="17.25" hidden="false" customHeight="true" outlineLevel="0" collapsed="false">
      <c r="A94" s="5" t="n">
        <v>4553000</v>
      </c>
      <c r="B94" s="20" t="n">
        <v>45530000</v>
      </c>
      <c r="C94" s="6" t="s">
        <v>102</v>
      </c>
      <c r="D94" s="15" t="n">
        <v>1494000000</v>
      </c>
      <c r="E94" s="15" t="n">
        <v>2594000000</v>
      </c>
      <c r="F94" s="15" t="n">
        <v>2074000000</v>
      </c>
      <c r="G94" s="20" t="n">
        <v>45530000</v>
      </c>
    </row>
    <row r="95" customFormat="false" ht="17.25" hidden="false" customHeight="true" outlineLevel="0" collapsed="false">
      <c r="A95" s="5" t="n">
        <v>4554000</v>
      </c>
      <c r="B95" s="20" t="n">
        <v>45540000</v>
      </c>
      <c r="C95" s="6" t="s">
        <v>776</v>
      </c>
      <c r="D95" s="15" t="n">
        <v>-227800000</v>
      </c>
      <c r="E95" s="15" t="n">
        <v>-227800000</v>
      </c>
      <c r="F95" s="15" t="n">
        <v>-227800000</v>
      </c>
      <c r="G95" s="20" t="n">
        <v>45540000</v>
      </c>
    </row>
    <row r="96" customFormat="false" ht="17.25" hidden="false" customHeight="true" outlineLevel="0" collapsed="false">
      <c r="A96" s="5" t="n">
        <v>4555000</v>
      </c>
      <c r="B96" s="20" t="n">
        <v>45550000</v>
      </c>
      <c r="C96" s="6" t="s">
        <v>777</v>
      </c>
      <c r="D96" s="15" t="n">
        <v>-2500000</v>
      </c>
      <c r="E96" s="15" t="n">
        <v>-2500000</v>
      </c>
      <c r="F96" s="15" t="n">
        <v>-2500000</v>
      </c>
      <c r="G96" s="20" t="n">
        <v>45550000</v>
      </c>
    </row>
    <row r="97" customFormat="false" ht="17.25" hidden="false" customHeight="true" outlineLevel="0" collapsed="false">
      <c r="A97" s="5" t="n">
        <v>4620000</v>
      </c>
      <c r="B97" s="20" t="n">
        <v>46200000</v>
      </c>
      <c r="C97" s="6" t="s">
        <v>628</v>
      </c>
      <c r="D97" s="15" t="n">
        <v>0</v>
      </c>
      <c r="E97" s="15" t="n">
        <v>-3.0517578125E-007</v>
      </c>
      <c r="F97" s="15" t="n">
        <v>0</v>
      </c>
      <c r="G97" s="20" t="n">
        <v>46200000</v>
      </c>
    </row>
    <row r="98" customFormat="false" ht="17.25" hidden="false" customHeight="true" outlineLevel="0" collapsed="false">
      <c r="A98" s="5" t="n">
        <v>4660000</v>
      </c>
      <c r="B98" s="20" t="n">
        <v>46600000</v>
      </c>
      <c r="C98" s="6" t="s">
        <v>291</v>
      </c>
      <c r="D98" s="15" t="n">
        <v>2194818.62</v>
      </c>
      <c r="E98" s="15" t="n">
        <v>42174638.62</v>
      </c>
      <c r="F98" s="15" t="n">
        <v>22508194</v>
      </c>
      <c r="G98" s="20" t="n">
        <v>46600000</v>
      </c>
    </row>
    <row r="99" customFormat="false" ht="17.25" hidden="false" customHeight="true" outlineLevel="0" collapsed="false">
      <c r="A99" s="5" t="n">
        <v>4661000</v>
      </c>
      <c r="B99" s="20" t="n">
        <v>46610000</v>
      </c>
      <c r="C99" s="6" t="s">
        <v>778</v>
      </c>
      <c r="D99" s="15" t="n">
        <v>714733918.15</v>
      </c>
      <c r="E99" s="15" t="n">
        <v>109624455.18</v>
      </c>
      <c r="F99" s="15" t="n">
        <v>-126884946.5</v>
      </c>
      <c r="G99" s="16" t="n">
        <v>46610000</v>
      </c>
    </row>
    <row r="100" customFormat="false" ht="17.25" hidden="false" customHeight="true" outlineLevel="0" collapsed="false">
      <c r="A100" s="5" t="n">
        <v>4661000</v>
      </c>
      <c r="B100" s="20" t="n">
        <v>46610000</v>
      </c>
      <c r="C100" s="6" t="s">
        <v>646</v>
      </c>
      <c r="D100" s="15"/>
      <c r="E100" s="15" t="n">
        <v>740732.84</v>
      </c>
      <c r="F100" s="15" t="n">
        <v>0</v>
      </c>
      <c r="G100" s="20" t="n">
        <v>46610000</v>
      </c>
    </row>
    <row r="101" customFormat="false" ht="17.25" hidden="false" customHeight="true" outlineLevel="0" collapsed="false">
      <c r="A101" s="5" t="n">
        <v>4661000</v>
      </c>
      <c r="B101" s="20" t="n">
        <v>46610000</v>
      </c>
      <c r="C101" s="6" t="s">
        <v>670</v>
      </c>
      <c r="D101" s="15"/>
      <c r="E101" s="15" t="n">
        <v>50464197.47</v>
      </c>
      <c r="F101" s="15" t="n">
        <v>244455285.53</v>
      </c>
      <c r="G101" s="20" t="n">
        <v>46610000</v>
      </c>
    </row>
    <row r="102" customFormat="false" ht="17.25" hidden="false" customHeight="true" outlineLevel="0" collapsed="false">
      <c r="A102" s="5" t="n">
        <v>4661000</v>
      </c>
      <c r="B102" s="20" t="n">
        <v>46610000</v>
      </c>
      <c r="C102" s="6" t="s">
        <v>650</v>
      </c>
      <c r="D102" s="15"/>
      <c r="E102" s="15" t="n">
        <v>0</v>
      </c>
      <c r="F102" s="15" t="n">
        <v>0</v>
      </c>
      <c r="G102" s="16" t="n">
        <v>46610000</v>
      </c>
    </row>
    <row r="103" customFormat="false" ht="17.25" hidden="false" customHeight="true" outlineLevel="0" collapsed="false">
      <c r="A103" s="5" t="n">
        <v>4661000</v>
      </c>
      <c r="B103" s="20" t="n">
        <v>46610000</v>
      </c>
      <c r="C103" s="6" t="s">
        <v>779</v>
      </c>
      <c r="D103" s="15"/>
      <c r="E103" s="15" t="n">
        <v>102466.5</v>
      </c>
      <c r="F103" s="15" t="n">
        <v>0</v>
      </c>
      <c r="G103" s="16" t="n">
        <v>46610000</v>
      </c>
    </row>
    <row r="104" customFormat="false" ht="17.25" hidden="false" customHeight="true" outlineLevel="0" collapsed="false">
      <c r="A104" s="5" t="n">
        <v>4661000</v>
      </c>
      <c r="B104" s="20" t="n">
        <v>46610000</v>
      </c>
      <c r="C104" s="6" t="s">
        <v>780</v>
      </c>
      <c r="D104" s="15"/>
      <c r="E104" s="15" t="n">
        <v>-159339.27</v>
      </c>
      <c r="F104" s="15" t="n">
        <v>-245799.840000004</v>
      </c>
      <c r="G104" s="20" t="n">
        <v>46610000</v>
      </c>
    </row>
    <row r="105" customFormat="false" ht="17.25" hidden="false" customHeight="true" outlineLevel="0" collapsed="false">
      <c r="A105" s="5" t="n">
        <v>4661000</v>
      </c>
      <c r="B105" s="20" t="n">
        <v>46610000</v>
      </c>
      <c r="C105" s="6" t="s">
        <v>656</v>
      </c>
      <c r="D105" s="15"/>
      <c r="E105" s="15" t="n">
        <v>398449482.81</v>
      </c>
      <c r="F105" s="15" t="n">
        <v>203056193.86</v>
      </c>
      <c r="G105" s="20" t="n">
        <v>46610000</v>
      </c>
    </row>
    <row r="106" customFormat="false" ht="17.25" hidden="false" customHeight="true" outlineLevel="0" collapsed="false">
      <c r="A106" s="5" t="n">
        <v>4661000</v>
      </c>
      <c r="B106" s="20" t="n">
        <v>46610000</v>
      </c>
      <c r="C106" s="6" t="s">
        <v>644</v>
      </c>
      <c r="D106" s="15"/>
      <c r="E106" s="15" t="n">
        <v>5152428.66</v>
      </c>
      <c r="F106" s="15" t="n">
        <v>3996885.43</v>
      </c>
      <c r="G106" s="16" t="n">
        <v>46610000</v>
      </c>
    </row>
    <row r="107" customFormat="false" ht="17.25" hidden="false" customHeight="true" outlineLevel="0" collapsed="false">
      <c r="A107" s="5" t="n">
        <v>4661000</v>
      </c>
      <c r="B107" s="20" t="n">
        <v>46610000</v>
      </c>
      <c r="C107" s="6" t="s">
        <v>781</v>
      </c>
      <c r="D107" s="15"/>
      <c r="E107" s="15" t="n">
        <v>0</v>
      </c>
      <c r="F107" s="15" t="n">
        <v>0</v>
      </c>
      <c r="G107" s="20" t="n">
        <v>46610000</v>
      </c>
    </row>
    <row r="108" customFormat="false" ht="17.25" hidden="false" customHeight="true" outlineLevel="0" collapsed="false">
      <c r="A108" s="5" t="n">
        <v>4661000</v>
      </c>
      <c r="B108" s="20" t="n">
        <v>46610000</v>
      </c>
      <c r="C108" s="6" t="s">
        <v>658</v>
      </c>
      <c r="D108" s="15"/>
      <c r="E108" s="15" t="n">
        <v>0</v>
      </c>
      <c r="F108" s="15" t="n">
        <v>8874000</v>
      </c>
      <c r="G108" s="20" t="n">
        <v>46610000</v>
      </c>
    </row>
    <row r="109" customFormat="false" ht="17.25" hidden="false" customHeight="true" outlineLevel="0" collapsed="false">
      <c r="A109" s="5" t="n">
        <v>4661000</v>
      </c>
      <c r="B109" s="20" t="n">
        <v>46610000</v>
      </c>
      <c r="C109" s="6" t="s">
        <v>782</v>
      </c>
      <c r="D109" s="15"/>
      <c r="E109" s="15" t="n">
        <v>0</v>
      </c>
      <c r="F109" s="15" t="n">
        <v>0</v>
      </c>
      <c r="G109" s="20" t="n">
        <v>46610000</v>
      </c>
    </row>
    <row r="110" customFormat="false" ht="17.25" hidden="false" customHeight="true" outlineLevel="0" collapsed="false">
      <c r="A110" s="5" t="n">
        <v>4661000</v>
      </c>
      <c r="B110" s="20" t="n">
        <v>46610000</v>
      </c>
      <c r="C110" s="6" t="s">
        <v>654</v>
      </c>
      <c r="D110" s="15"/>
      <c r="E110" s="15" t="n">
        <v>1918681</v>
      </c>
      <c r="F110" s="15" t="n">
        <v>1918681</v>
      </c>
      <c r="G110" s="47" t="n">
        <v>46610000</v>
      </c>
    </row>
    <row r="111" customFormat="false" ht="17.25" hidden="false" customHeight="true" outlineLevel="0" collapsed="false">
      <c r="A111" s="5" t="n">
        <v>4661000</v>
      </c>
      <c r="B111" s="20" t="n">
        <v>46610000</v>
      </c>
      <c r="C111" s="6" t="s">
        <v>783</v>
      </c>
      <c r="D111" s="15"/>
      <c r="E111" s="15" t="n">
        <v>799991.47</v>
      </c>
      <c r="F111" s="15" t="n">
        <v>2200000</v>
      </c>
      <c r="G111" s="16" t="n">
        <v>46610000</v>
      </c>
    </row>
    <row r="112" customFormat="false" ht="17.25" hidden="false" customHeight="true" outlineLevel="0" collapsed="false">
      <c r="A112" s="5" t="n">
        <v>4661000</v>
      </c>
      <c r="B112" s="20" t="n">
        <v>46610000</v>
      </c>
      <c r="C112" s="6" t="s">
        <v>676</v>
      </c>
      <c r="D112" s="15"/>
      <c r="E112" s="15" t="n">
        <v>0</v>
      </c>
      <c r="F112" s="15" t="n">
        <v>-239674908.72</v>
      </c>
      <c r="G112" s="20" t="n">
        <v>46610000</v>
      </c>
    </row>
    <row r="113" customFormat="false" ht="17.25" hidden="false" customHeight="true" outlineLevel="0" collapsed="false">
      <c r="A113" s="5" t="n">
        <v>4661000</v>
      </c>
      <c r="B113" s="20" t="n">
        <v>46610000</v>
      </c>
      <c r="C113" s="6" t="s">
        <v>784</v>
      </c>
      <c r="D113" s="15"/>
      <c r="E113" s="15" t="n">
        <v>38787138.96</v>
      </c>
      <c r="F113" s="15" t="n">
        <v>38764138.96</v>
      </c>
      <c r="G113" s="16" t="n">
        <v>46610000</v>
      </c>
    </row>
    <row r="114" customFormat="false" ht="17.25" hidden="false" customHeight="true" outlineLevel="0" collapsed="false">
      <c r="A114" s="5" t="n">
        <v>4661000</v>
      </c>
      <c r="B114" s="20" t="n">
        <v>46610000</v>
      </c>
      <c r="C114" s="6" t="s">
        <v>648</v>
      </c>
      <c r="D114" s="15"/>
      <c r="E114" s="15" t="n">
        <v>-68765707.53</v>
      </c>
      <c r="F114" s="15" t="n">
        <v>-374732182.68</v>
      </c>
      <c r="G114" s="47" t="n">
        <v>46610000</v>
      </c>
    </row>
    <row r="115" customFormat="false" ht="17.25" hidden="false" customHeight="true" outlineLevel="0" collapsed="false">
      <c r="B115" s="20" t="n">
        <v>46620000</v>
      </c>
      <c r="C115" s="6" t="s">
        <v>330</v>
      </c>
      <c r="D115" s="15" t="n">
        <v>-1161419391</v>
      </c>
      <c r="G115" s="20" t="n">
        <v>46620000</v>
      </c>
    </row>
    <row r="116" customFormat="false" ht="17.25" hidden="false" customHeight="true" outlineLevel="0" collapsed="false">
      <c r="A116" s="5" t="n">
        <v>4670000</v>
      </c>
      <c r="B116" s="20" t="n">
        <v>46700000</v>
      </c>
      <c r="C116" s="2" t="s">
        <v>785</v>
      </c>
      <c r="D116" s="15" t="n">
        <v>7028169613.21</v>
      </c>
      <c r="E116" s="15" t="n">
        <v>-3486397177.98</v>
      </c>
      <c r="F116" s="15" t="n">
        <v>2295000</v>
      </c>
      <c r="G116" s="48" t="n">
        <v>46700000</v>
      </c>
    </row>
    <row r="117" customFormat="false" ht="17.25" hidden="false" customHeight="true" outlineLevel="0" collapsed="false">
      <c r="A117" s="5" t="n">
        <v>4670000</v>
      </c>
      <c r="B117" s="20" t="n">
        <v>46700000</v>
      </c>
      <c r="C117" s="6" t="s">
        <v>670</v>
      </c>
      <c r="D117" s="15"/>
      <c r="E117" s="15" t="n">
        <v>414610018.25</v>
      </c>
      <c r="F117" s="15" t="n">
        <v>0</v>
      </c>
      <c r="G117" s="20" t="n">
        <v>46700000</v>
      </c>
    </row>
    <row r="118" customFormat="false" ht="17.25" hidden="false" customHeight="true" outlineLevel="0" collapsed="false">
      <c r="A118" s="5" t="n">
        <v>4670000</v>
      </c>
      <c r="B118" s="20" t="n">
        <v>46700000</v>
      </c>
      <c r="C118" s="6" t="s">
        <v>786</v>
      </c>
      <c r="D118" s="15"/>
      <c r="E118" s="15" t="n">
        <v>-2000000</v>
      </c>
      <c r="F118" s="15" t="n">
        <v>-2000000</v>
      </c>
      <c r="G118" s="20" t="n">
        <v>46700000</v>
      </c>
    </row>
    <row r="119" customFormat="false" ht="17.25" hidden="false" customHeight="true" outlineLevel="0" collapsed="false">
      <c r="A119" s="5" t="n">
        <v>4670000</v>
      </c>
      <c r="B119" s="20" t="n">
        <v>46700000</v>
      </c>
      <c r="C119" s="6" t="s">
        <v>780</v>
      </c>
      <c r="D119" s="15"/>
      <c r="E119" s="15" t="n">
        <v>500000000</v>
      </c>
      <c r="F119" s="15" t="n">
        <v>0</v>
      </c>
      <c r="G119" s="20" t="n">
        <v>46700000</v>
      </c>
    </row>
    <row r="120" customFormat="false" ht="17.25" hidden="false" customHeight="true" outlineLevel="0" collapsed="false">
      <c r="A120" s="5" t="n">
        <v>4670000</v>
      </c>
      <c r="B120" s="20" t="n">
        <v>46700000</v>
      </c>
      <c r="C120" s="6" t="s">
        <v>656</v>
      </c>
      <c r="D120" s="15"/>
      <c r="E120" s="15" t="n">
        <v>0</v>
      </c>
      <c r="F120" s="15" t="n">
        <v>0</v>
      </c>
      <c r="G120" s="16" t="n">
        <v>46700000</v>
      </c>
    </row>
    <row r="121" customFormat="false" ht="17.25" hidden="false" customHeight="true" outlineLevel="0" collapsed="false">
      <c r="A121" s="5" t="n">
        <v>4670000</v>
      </c>
      <c r="B121" s="20" t="n">
        <v>46700000</v>
      </c>
      <c r="C121" s="6" t="s">
        <v>644</v>
      </c>
      <c r="D121" s="15"/>
      <c r="E121" s="15" t="n">
        <v>60000000</v>
      </c>
      <c r="F121" s="15" t="n">
        <v>60000000</v>
      </c>
      <c r="G121" s="20" t="n">
        <v>46700000</v>
      </c>
    </row>
    <row r="122" customFormat="false" ht="17.25" hidden="false" customHeight="true" outlineLevel="0" collapsed="false">
      <c r="A122" s="5" t="n">
        <v>4670000</v>
      </c>
      <c r="B122" s="20" t="n">
        <v>46700000</v>
      </c>
      <c r="C122" s="6" t="s">
        <v>787</v>
      </c>
      <c r="D122" s="15"/>
      <c r="E122" s="15" t="n">
        <v>1185583330</v>
      </c>
      <c r="F122" s="15" t="n">
        <v>0</v>
      </c>
      <c r="G122" s="20" t="n">
        <v>46700000</v>
      </c>
    </row>
    <row r="123" customFormat="false" ht="17.25" hidden="false" customHeight="true" outlineLevel="0" collapsed="false">
      <c r="A123" s="5" t="n">
        <v>4670000</v>
      </c>
      <c r="B123" s="20" t="n">
        <v>46700000</v>
      </c>
      <c r="C123" s="6" t="s">
        <v>788</v>
      </c>
      <c r="D123" s="15"/>
      <c r="E123" s="15" t="n">
        <v>-4228009058.6</v>
      </c>
      <c r="F123" s="15" t="n">
        <v>-5917832681.97</v>
      </c>
      <c r="G123" s="20" t="n">
        <v>46700000</v>
      </c>
    </row>
    <row r="124" customFormat="false" ht="17.25" hidden="false" customHeight="true" outlineLevel="0" collapsed="false">
      <c r="A124" s="5" t="n">
        <v>4670000</v>
      </c>
      <c r="B124" s="20" t="n">
        <v>46700000</v>
      </c>
      <c r="C124" s="6" t="s">
        <v>789</v>
      </c>
      <c r="D124" s="15"/>
      <c r="E124" s="15" t="n">
        <v>120000000</v>
      </c>
      <c r="F124" s="15" t="n">
        <v>120000000</v>
      </c>
      <c r="G124" s="20" t="n">
        <v>46700000</v>
      </c>
    </row>
    <row r="125" customFormat="false" ht="17.25" hidden="false" customHeight="true" outlineLevel="0" collapsed="false">
      <c r="A125" s="5" t="n">
        <v>4670000</v>
      </c>
      <c r="B125" s="20" t="n">
        <v>46700000</v>
      </c>
      <c r="C125" s="6" t="s">
        <v>676</v>
      </c>
      <c r="D125" s="15"/>
      <c r="E125" s="15" t="n">
        <v>1844778306.81</v>
      </c>
      <c r="F125" s="15" t="n">
        <v>805000000</v>
      </c>
      <c r="G125" s="20" t="n">
        <v>46700000</v>
      </c>
    </row>
    <row r="126" customFormat="false" ht="17.25" hidden="false" customHeight="true" outlineLevel="0" collapsed="false">
      <c r="A126" s="5" t="n">
        <v>4670000</v>
      </c>
      <c r="B126" s="20" t="n">
        <v>46700000</v>
      </c>
      <c r="C126" s="6" t="s">
        <v>648</v>
      </c>
      <c r="D126" s="15"/>
      <c r="E126" s="15" t="n">
        <v>0</v>
      </c>
      <c r="F126" s="15" t="n">
        <v>0</v>
      </c>
      <c r="G126" s="20" t="n">
        <v>46700000</v>
      </c>
    </row>
    <row r="127" customFormat="false" ht="17.25" hidden="false" customHeight="true" outlineLevel="0" collapsed="false">
      <c r="B127" s="20" t="n">
        <v>47100000</v>
      </c>
      <c r="C127" s="6" t="s">
        <v>362</v>
      </c>
      <c r="D127" s="15" t="n">
        <v>-1047236.47</v>
      </c>
      <c r="G127" s="20" t="n">
        <v>47100000</v>
      </c>
    </row>
    <row r="128" customFormat="false" ht="17.25" hidden="false" customHeight="true" outlineLevel="0" collapsed="false">
      <c r="A128" s="5" t="n">
        <v>4860000</v>
      </c>
      <c r="B128" s="20" t="n">
        <v>48600000</v>
      </c>
      <c r="C128" s="6" t="s">
        <v>678</v>
      </c>
      <c r="D128" s="15" t="n">
        <v>1885130</v>
      </c>
      <c r="E128" s="15" t="n">
        <v>6620349.46</v>
      </c>
      <c r="F128" s="15" t="n">
        <v>37243286.67</v>
      </c>
      <c r="G128" s="20" t="n">
        <v>48600000</v>
      </c>
    </row>
    <row r="129" customFormat="false" ht="17.25" hidden="false" customHeight="true" outlineLevel="0" collapsed="false">
      <c r="A129" s="5" t="n">
        <v>4870000</v>
      </c>
      <c r="B129" s="20" t="n">
        <v>48700000</v>
      </c>
      <c r="C129" s="6" t="s">
        <v>790</v>
      </c>
      <c r="D129" s="15" t="n">
        <v>-25000000</v>
      </c>
      <c r="E129" s="15" t="n">
        <v>-25000000</v>
      </c>
      <c r="F129" s="15" t="n">
        <v>-62318365</v>
      </c>
      <c r="G129" s="20" t="n">
        <v>48700000</v>
      </c>
    </row>
    <row r="130" customFormat="false" ht="17.25" hidden="false" customHeight="true" outlineLevel="0" collapsed="false">
      <c r="A130" s="5" t="n">
        <v>4910000</v>
      </c>
      <c r="B130" s="20" t="n">
        <v>49100000</v>
      </c>
      <c r="C130" s="6" t="s">
        <v>679</v>
      </c>
      <c r="D130" s="15" t="n">
        <v>-1613646774.50333</v>
      </c>
      <c r="E130" s="15" t="n">
        <v>-3292416344.4</v>
      </c>
      <c r="F130" s="15" t="n">
        <v>-2847869244.78</v>
      </c>
      <c r="G130" s="20" t="n">
        <v>49100000</v>
      </c>
    </row>
    <row r="131" customFormat="false" ht="17.25" hidden="false" customHeight="true" outlineLevel="0" collapsed="false">
      <c r="A131" s="5" t="n">
        <v>5111000</v>
      </c>
      <c r="B131" s="20" t="n">
        <v>51110000</v>
      </c>
      <c r="C131" s="6" t="s">
        <v>681</v>
      </c>
      <c r="D131" s="15" t="n">
        <v>348872800</v>
      </c>
      <c r="E131" s="15" t="n">
        <v>469785000</v>
      </c>
      <c r="F131" s="15" t="n">
        <v>112432000</v>
      </c>
      <c r="G131" s="20" t="n">
        <v>51110000</v>
      </c>
    </row>
    <row r="132" customFormat="false" ht="17.25" hidden="false" customHeight="true" outlineLevel="0" collapsed="false">
      <c r="A132" s="5" t="n">
        <v>5112211</v>
      </c>
      <c r="B132" s="20" t="n">
        <v>51122110</v>
      </c>
      <c r="C132" s="6" t="s">
        <v>366</v>
      </c>
      <c r="D132" s="15" t="n">
        <v>0</v>
      </c>
      <c r="E132" s="15" t="n">
        <v>0</v>
      </c>
      <c r="F132" s="15" t="n">
        <v>0</v>
      </c>
      <c r="G132" s="20" t="n">
        <v>51122110</v>
      </c>
    </row>
    <row r="133" customFormat="false" ht="17.25" hidden="false" customHeight="true" outlineLevel="0" collapsed="false">
      <c r="A133" s="5" t="n">
        <v>5112212</v>
      </c>
      <c r="B133" s="20" t="n">
        <v>51122120</v>
      </c>
      <c r="C133" s="6" t="s">
        <v>682</v>
      </c>
      <c r="D133" s="15" t="n">
        <v>0</v>
      </c>
      <c r="E133" s="15" t="n">
        <v>0</v>
      </c>
      <c r="F133" s="15" t="n">
        <v>0</v>
      </c>
      <c r="G133" s="20" t="n">
        <v>51122120</v>
      </c>
    </row>
    <row r="134" customFormat="false" ht="17.25" hidden="false" customHeight="true" outlineLevel="0" collapsed="false">
      <c r="A134" s="5" t="n">
        <v>5112221</v>
      </c>
      <c r="B134" s="20" t="n">
        <v>51122210</v>
      </c>
      <c r="C134" s="6" t="s">
        <v>316</v>
      </c>
      <c r="D134" s="15" t="n">
        <v>0</v>
      </c>
      <c r="E134" s="15" t="n">
        <v>8518983</v>
      </c>
      <c r="F134" s="15" t="n">
        <v>0</v>
      </c>
      <c r="G134" s="20" t="n">
        <v>51122210</v>
      </c>
    </row>
    <row r="135" customFormat="false" ht="17.25" hidden="false" customHeight="true" outlineLevel="0" collapsed="false">
      <c r="A135" s="5" t="n">
        <v>5112222</v>
      </c>
      <c r="B135" s="20" t="n">
        <v>51122220</v>
      </c>
      <c r="C135" s="6" t="s">
        <v>683</v>
      </c>
      <c r="D135" s="15" t="n">
        <v>0</v>
      </c>
      <c r="E135" s="15" t="n">
        <v>0</v>
      </c>
      <c r="F135" s="15" t="n">
        <v>0</v>
      </c>
      <c r="G135" s="20" t="n">
        <v>51122220</v>
      </c>
    </row>
    <row r="136" customFormat="false" ht="17.25" hidden="false" customHeight="true" outlineLevel="0" collapsed="false">
      <c r="A136" s="5" t="n">
        <v>5112231</v>
      </c>
      <c r="B136" s="20" t="n">
        <v>51122310</v>
      </c>
      <c r="C136" s="6" t="s">
        <v>684</v>
      </c>
      <c r="D136" s="15" t="n">
        <v>95744060.4</v>
      </c>
      <c r="E136" s="15" t="n">
        <v>0</v>
      </c>
      <c r="F136" s="15" t="n">
        <v>0</v>
      </c>
      <c r="G136" s="20" t="n">
        <v>51122310</v>
      </c>
    </row>
    <row r="137" customFormat="false" ht="17.25" hidden="false" customHeight="true" outlineLevel="0" collapsed="false">
      <c r="A137" s="5" t="n">
        <v>5112241</v>
      </c>
      <c r="B137" s="20" t="n">
        <v>51122410</v>
      </c>
      <c r="C137" s="6" t="s">
        <v>369</v>
      </c>
      <c r="D137" s="15" t="n">
        <v>20000000</v>
      </c>
      <c r="E137" s="15" t="n">
        <v>0</v>
      </c>
      <c r="F137" s="15" t="n">
        <v>78610000</v>
      </c>
      <c r="G137" s="20" t="n">
        <v>51122410</v>
      </c>
    </row>
    <row r="138" customFormat="false" ht="17.25" hidden="false" customHeight="true" outlineLevel="0" collapsed="false">
      <c r="A138" s="5" t="n">
        <v>5112242</v>
      </c>
      <c r="B138" s="20" t="n">
        <v>51122420</v>
      </c>
      <c r="C138" s="6" t="s">
        <v>686</v>
      </c>
      <c r="D138" s="15" t="n">
        <v>1637506865.74</v>
      </c>
      <c r="E138" s="15" t="n">
        <v>0</v>
      </c>
      <c r="F138" s="15" t="n">
        <v>0</v>
      </c>
      <c r="G138" s="20" t="n">
        <v>51122420</v>
      </c>
    </row>
    <row r="139" customFormat="false" ht="17.25" hidden="false" customHeight="true" outlineLevel="0" collapsed="false">
      <c r="A139" s="5" t="n">
        <v>5112261</v>
      </c>
      <c r="B139" s="20" t="n">
        <v>51122610</v>
      </c>
      <c r="C139" s="6" t="s">
        <v>791</v>
      </c>
      <c r="D139" s="15" t="n">
        <v>0</v>
      </c>
      <c r="E139" s="15" t="n">
        <v>0</v>
      </c>
      <c r="F139" s="15" t="n">
        <v>226656809</v>
      </c>
      <c r="G139" s="20" t="n">
        <v>51122610</v>
      </c>
    </row>
    <row r="140" customFormat="false" ht="17.25" hidden="false" customHeight="true" outlineLevel="0" collapsed="false">
      <c r="A140" s="5" t="n">
        <v>5113000</v>
      </c>
      <c r="B140" s="20" t="n">
        <v>51130000</v>
      </c>
      <c r="C140" s="6" t="s">
        <v>371</v>
      </c>
      <c r="D140" s="15" t="n">
        <v>0</v>
      </c>
      <c r="E140" s="15" t="n">
        <v>60000000</v>
      </c>
      <c r="F140" s="15" t="n">
        <v>0</v>
      </c>
      <c r="G140" s="20" t="n">
        <v>51130000</v>
      </c>
    </row>
    <row r="141" customFormat="false" ht="17.25" hidden="false" customHeight="true" outlineLevel="0" collapsed="false">
      <c r="A141" s="5" t="n">
        <v>5114000</v>
      </c>
      <c r="B141" s="20" t="n">
        <v>51140000</v>
      </c>
      <c r="C141" s="6" t="s">
        <v>373</v>
      </c>
      <c r="D141" s="15" t="n">
        <v>-748330134.99</v>
      </c>
      <c r="E141" s="15" t="n">
        <v>-291640914.99</v>
      </c>
      <c r="F141" s="15" t="n">
        <v>-5699705.74</v>
      </c>
      <c r="G141" s="20" t="n">
        <v>51140000</v>
      </c>
    </row>
    <row r="142" customFormat="false" ht="17.25" hidden="false" customHeight="true" outlineLevel="0" collapsed="false">
      <c r="A142" s="5" t="n">
        <v>5115000</v>
      </c>
      <c r="B142" s="20" t="n">
        <v>51150000</v>
      </c>
      <c r="C142" s="6" t="s">
        <v>375</v>
      </c>
      <c r="D142" s="15" t="n">
        <v>0</v>
      </c>
      <c r="E142" s="15" t="n">
        <v>0</v>
      </c>
      <c r="F142" s="15" t="n">
        <v>0</v>
      </c>
      <c r="G142" s="20" t="n">
        <v>51150000</v>
      </c>
    </row>
    <row r="143" customFormat="false" ht="17.25" hidden="false" customHeight="true" outlineLevel="0" collapsed="false">
      <c r="A143" s="5" t="n">
        <v>5120100</v>
      </c>
      <c r="B143" s="20" t="n">
        <v>51201000</v>
      </c>
      <c r="C143" s="6" t="s">
        <v>319</v>
      </c>
      <c r="D143" s="15" t="n">
        <v>184587600</v>
      </c>
      <c r="E143" s="15" t="n">
        <v>10672409</v>
      </c>
      <c r="F143" s="15" t="n">
        <v>82919200</v>
      </c>
      <c r="G143" s="20" t="n">
        <v>51201000</v>
      </c>
    </row>
    <row r="144" customFormat="false" ht="17.25" hidden="false" customHeight="true" outlineLevel="0" collapsed="false">
      <c r="A144" s="5" t="n">
        <v>5120200</v>
      </c>
      <c r="B144" s="20" t="n">
        <v>51202000</v>
      </c>
      <c r="C144" s="6" t="s">
        <v>378</v>
      </c>
      <c r="D144" s="15" t="n">
        <v>20802400</v>
      </c>
      <c r="E144" s="15" t="n">
        <v>41716500</v>
      </c>
      <c r="F144" s="15" t="n">
        <v>0</v>
      </c>
      <c r="G144" s="20" t="n">
        <v>51202000</v>
      </c>
    </row>
    <row r="145" customFormat="false" ht="17.25" hidden="false" customHeight="true" outlineLevel="0" collapsed="false">
      <c r="A145" s="5" t="n">
        <v>5121100</v>
      </c>
      <c r="B145" s="20" t="n">
        <v>51211000</v>
      </c>
      <c r="C145" s="6" t="s">
        <v>688</v>
      </c>
      <c r="D145" s="15" t="n">
        <v>-289668032.19</v>
      </c>
      <c r="E145" s="15" t="n">
        <v>151571258.56</v>
      </c>
      <c r="F145" s="15" t="n">
        <v>-496118857.83</v>
      </c>
      <c r="G145" s="20" t="n">
        <v>51211000</v>
      </c>
    </row>
    <row r="146" customFormat="false" ht="17.25" hidden="false" customHeight="true" outlineLevel="0" collapsed="false">
      <c r="A146" s="5" t="n">
        <v>5122100</v>
      </c>
      <c r="B146" s="20" t="n">
        <v>51221000</v>
      </c>
      <c r="C146" s="6" t="s">
        <v>694</v>
      </c>
      <c r="D146" s="15" t="n">
        <v>-1043123520.56</v>
      </c>
      <c r="E146" s="15" t="n">
        <v>-326159346.53</v>
      </c>
      <c r="F146" s="15" t="n">
        <v>-878379341.34</v>
      </c>
      <c r="G146" s="20" t="n">
        <v>51221000</v>
      </c>
    </row>
    <row r="147" customFormat="false" ht="17.25" hidden="false" customHeight="true" outlineLevel="0" collapsed="false">
      <c r="A147" s="5" t="n">
        <v>5123100</v>
      </c>
      <c r="B147" s="20" t="n">
        <v>51231000</v>
      </c>
      <c r="C147" s="6" t="s">
        <v>696</v>
      </c>
      <c r="D147" s="15" t="n">
        <v>-446860025.36</v>
      </c>
      <c r="E147" s="15" t="n">
        <v>-46755793.14</v>
      </c>
      <c r="F147" s="15" t="n">
        <v>557230106.11</v>
      </c>
      <c r="G147" s="20" t="n">
        <v>51231000</v>
      </c>
    </row>
    <row r="148" customFormat="false" ht="17.25" hidden="false" customHeight="true" outlineLevel="0" collapsed="false">
      <c r="A148" s="5" t="n">
        <v>5124100</v>
      </c>
      <c r="B148" s="20" t="n">
        <v>51241000</v>
      </c>
      <c r="C148" s="6" t="s">
        <v>699</v>
      </c>
      <c r="D148" s="15" t="n">
        <v>-3851717834.44</v>
      </c>
      <c r="E148" s="15" t="n">
        <v>109530602.42</v>
      </c>
      <c r="F148" s="15" t="n">
        <v>-163021185.09</v>
      </c>
      <c r="G148" s="20" t="n">
        <v>51241000</v>
      </c>
    </row>
    <row r="149" customFormat="false" ht="17.25" hidden="false" customHeight="true" outlineLevel="0" collapsed="false">
      <c r="A149" s="5" t="n">
        <v>5124200</v>
      </c>
      <c r="B149" s="20" t="n">
        <v>51242000</v>
      </c>
      <c r="C149" s="6" t="s">
        <v>792</v>
      </c>
      <c r="D149" s="15" t="n">
        <v>0</v>
      </c>
      <c r="E149" s="15" t="n">
        <v>4.76837158203125E-009</v>
      </c>
      <c r="F149" s="15" t="n">
        <v>-16819935.12</v>
      </c>
      <c r="G149" s="20" t="n">
        <v>51242000</v>
      </c>
    </row>
    <row r="150" customFormat="false" ht="17.25" hidden="false" customHeight="true" outlineLevel="0" collapsed="false">
      <c r="A150" s="5" t="n">
        <v>5124400</v>
      </c>
      <c r="B150" s="20" t="n">
        <v>51244000</v>
      </c>
      <c r="C150" s="6" t="s">
        <v>793</v>
      </c>
      <c r="D150" s="15" t="n">
        <v>14635067.61</v>
      </c>
      <c r="E150" s="15" t="n">
        <v>143613382.61</v>
      </c>
      <c r="F150" s="15" t="n">
        <v>0</v>
      </c>
      <c r="G150" s="20" t="n">
        <v>51244000</v>
      </c>
    </row>
    <row r="151" customFormat="false" ht="17.25" hidden="false" customHeight="true" outlineLevel="0" collapsed="false">
      <c r="A151" s="5" t="n">
        <v>5126000</v>
      </c>
      <c r="B151" s="20" t="n">
        <v>51260000</v>
      </c>
      <c r="C151" s="6" t="s">
        <v>794</v>
      </c>
      <c r="D151" s="15" t="n">
        <v>-3282347.92</v>
      </c>
      <c r="E151" s="15" t="n">
        <v>7746466.81</v>
      </c>
      <c r="F151" s="15" t="n">
        <v>-68744749.24</v>
      </c>
      <c r="G151" s="49" t="n">
        <v>51260000</v>
      </c>
    </row>
    <row r="152" customFormat="false" ht="17.25" hidden="false" customHeight="true" outlineLevel="0" collapsed="false">
      <c r="A152" s="5" t="n">
        <v>5126300</v>
      </c>
      <c r="B152" s="20" t="n">
        <v>51263000</v>
      </c>
      <c r="C152" s="6" t="s">
        <v>795</v>
      </c>
      <c r="D152" s="15" t="n">
        <v>0</v>
      </c>
      <c r="E152" s="15" t="n">
        <v>26571469.47</v>
      </c>
      <c r="F152" s="15" t="n">
        <v>25198934.87</v>
      </c>
      <c r="G152" s="20" t="n">
        <v>51263000</v>
      </c>
    </row>
    <row r="153" customFormat="false" ht="17.25" hidden="false" customHeight="true" outlineLevel="0" collapsed="false">
      <c r="B153" s="20" t="n">
        <v>51264000</v>
      </c>
      <c r="C153" s="6" t="s">
        <v>796</v>
      </c>
      <c r="D153" s="15" t="n">
        <v>33588086.97</v>
      </c>
      <c r="G153" s="20" t="n">
        <v>51264000</v>
      </c>
    </row>
    <row r="154" customFormat="false" ht="17.25" hidden="false" customHeight="true" outlineLevel="0" collapsed="false">
      <c r="B154" s="20" t="n">
        <v>51270000</v>
      </c>
      <c r="C154" s="6" t="s">
        <v>797</v>
      </c>
      <c r="D154" s="15" t="n">
        <v>-24000</v>
      </c>
      <c r="G154" s="20" t="n">
        <v>51270000</v>
      </c>
    </row>
    <row r="155" customFormat="false" ht="17.25" hidden="false" customHeight="true" outlineLevel="0" collapsed="false">
      <c r="B155" s="20" t="n">
        <v>51800000</v>
      </c>
      <c r="C155" s="6" t="s">
        <v>385</v>
      </c>
      <c r="D155" s="15" t="n">
        <v>-23637375.36</v>
      </c>
      <c r="G155" s="20" t="n">
        <v>51800000</v>
      </c>
    </row>
    <row r="156" customFormat="false" ht="17.25" hidden="false" customHeight="true" outlineLevel="0" collapsed="false">
      <c r="A156" s="5" t="n">
        <v>5191000</v>
      </c>
      <c r="B156" s="20" t="n">
        <v>51910000</v>
      </c>
      <c r="C156" s="50" t="s">
        <v>701</v>
      </c>
      <c r="D156" s="15" t="n">
        <v>-6000000000</v>
      </c>
      <c r="E156" s="15" t="n">
        <v>-1000000000</v>
      </c>
      <c r="F156" s="15" t="n">
        <v>-3000000000</v>
      </c>
      <c r="G156" s="20" t="n">
        <v>51910000</v>
      </c>
    </row>
    <row r="157" customFormat="false" ht="17.25" hidden="false" customHeight="true" outlineLevel="0" collapsed="false">
      <c r="A157" s="5" t="n">
        <v>5192000</v>
      </c>
      <c r="B157" s="20" t="n">
        <v>51920000</v>
      </c>
      <c r="C157" s="6" t="s">
        <v>386</v>
      </c>
      <c r="D157" s="15" t="n">
        <v>-8500000000</v>
      </c>
      <c r="E157" s="15" t="n">
        <v>-1500000000</v>
      </c>
      <c r="F157" s="15" t="n">
        <v>-5500000000</v>
      </c>
      <c r="G157" s="20" t="n">
        <v>51920000</v>
      </c>
    </row>
    <row r="158" customFormat="false" ht="17.25" hidden="false" customHeight="true" outlineLevel="0" collapsed="false">
      <c r="A158" s="5" t="n">
        <v>5193000</v>
      </c>
      <c r="B158" s="20" t="n">
        <v>51930000</v>
      </c>
      <c r="C158" s="6" t="s">
        <v>798</v>
      </c>
      <c r="D158" s="15" t="n">
        <v>0</v>
      </c>
      <c r="E158" s="15" t="n">
        <v>0</v>
      </c>
      <c r="F158" s="15" t="n">
        <v>0</v>
      </c>
      <c r="G158" s="20" t="n">
        <v>51930000</v>
      </c>
    </row>
    <row r="159" customFormat="false" ht="17.25" hidden="false" customHeight="true" outlineLevel="0" collapsed="false">
      <c r="A159" s="5" t="n">
        <v>5194000</v>
      </c>
      <c r="B159" s="20" t="n">
        <v>51940000</v>
      </c>
      <c r="C159" s="6" t="s">
        <v>390</v>
      </c>
      <c r="D159" s="15" t="n">
        <v>-950000000</v>
      </c>
      <c r="E159" s="15" t="n">
        <v>0</v>
      </c>
      <c r="F159" s="15" t="n">
        <v>-1500000000</v>
      </c>
      <c r="G159" s="20" t="n">
        <v>51940000</v>
      </c>
    </row>
    <row r="160" customFormat="false" ht="17.25" hidden="false" customHeight="true" outlineLevel="0" collapsed="false">
      <c r="A160" s="5" t="n">
        <v>5195000</v>
      </c>
      <c r="B160" s="20" t="n">
        <v>51950000</v>
      </c>
      <c r="C160" s="6" t="s">
        <v>388</v>
      </c>
      <c r="D160" s="15" t="n">
        <v>-4000000000</v>
      </c>
      <c r="E160" s="15" t="n">
        <v>0</v>
      </c>
      <c r="F160" s="15" t="n">
        <v>-500000000</v>
      </c>
      <c r="G160" s="20" t="n">
        <v>51950000</v>
      </c>
    </row>
    <row r="161" customFormat="false" ht="17.25" hidden="false" customHeight="true" outlineLevel="0" collapsed="false">
      <c r="A161" s="5" t="n">
        <v>5196000</v>
      </c>
      <c r="B161" s="20" t="n">
        <v>51960000</v>
      </c>
      <c r="C161" s="6" t="s">
        <v>799</v>
      </c>
      <c r="D161" s="15" t="n">
        <v>0</v>
      </c>
      <c r="E161" s="15" t="n">
        <v>0</v>
      </c>
      <c r="F161" s="15" t="n">
        <v>-147977860.52</v>
      </c>
      <c r="G161" s="51" t="n">
        <v>51960000</v>
      </c>
    </row>
    <row r="162" customFormat="false" ht="17.25" hidden="false" customHeight="true" outlineLevel="0" collapsed="false">
      <c r="A162" s="5" t="n">
        <v>5310000</v>
      </c>
      <c r="B162" s="20" t="n">
        <v>53100000</v>
      </c>
      <c r="C162" s="6" t="s">
        <v>329</v>
      </c>
      <c r="D162" s="15" t="n">
        <v>0</v>
      </c>
      <c r="E162" s="15" t="n">
        <v>0</v>
      </c>
      <c r="F162" s="15" t="n">
        <v>0</v>
      </c>
      <c r="G162" s="20" t="n">
        <v>53100000</v>
      </c>
    </row>
    <row r="163" customFormat="false" ht="17.25" hidden="false" customHeight="true" outlineLevel="0" collapsed="false">
      <c r="B163" s="20" t="n">
        <v>53110000</v>
      </c>
      <c r="C163" s="6" t="s">
        <v>394</v>
      </c>
      <c r="D163" s="15" t="n">
        <v>10302000</v>
      </c>
      <c r="G163" s="20" t="n">
        <v>53110000</v>
      </c>
    </row>
    <row r="164" customFormat="false" ht="17.25" hidden="false" customHeight="true" outlineLevel="0" collapsed="false">
      <c r="A164" s="5" t="n">
        <v>5330000</v>
      </c>
      <c r="B164" s="20" t="n">
        <v>53300000</v>
      </c>
      <c r="C164" s="6" t="s">
        <v>329</v>
      </c>
      <c r="D164" s="15" t="n">
        <v>55100800</v>
      </c>
      <c r="E164" s="15" t="n">
        <v>10640342.47</v>
      </c>
      <c r="F164" s="15" t="n">
        <v>522193.51</v>
      </c>
      <c r="G164" s="20" t="n">
        <v>53300000</v>
      </c>
    </row>
    <row r="165" customFormat="false" ht="17.25" hidden="false" customHeight="true" outlineLevel="0" collapsed="false">
      <c r="A165" s="5" t="n">
        <v>5800000</v>
      </c>
      <c r="B165" s="20" t="n">
        <v>58000000</v>
      </c>
      <c r="C165" s="6" t="s">
        <v>704</v>
      </c>
      <c r="D165" s="15" t="n">
        <v>0</v>
      </c>
      <c r="E165" s="15" t="n">
        <v>0</v>
      </c>
      <c r="F165" s="15" t="n">
        <v>0</v>
      </c>
      <c r="G165" s="20" t="n">
        <v>58000000</v>
      </c>
    </row>
    <row r="166" customFormat="false" ht="17.25" hidden="false" customHeight="true" outlineLevel="0" collapsed="false">
      <c r="A166" s="5" t="n">
        <v>6010100</v>
      </c>
      <c r="B166" s="20" t="n">
        <v>60101000</v>
      </c>
      <c r="C166" s="6" t="s">
        <v>337</v>
      </c>
      <c r="D166" s="15" t="n">
        <v>0</v>
      </c>
      <c r="E166" s="15" t="n">
        <v>0</v>
      </c>
      <c r="F166" s="15" t="n">
        <v>0</v>
      </c>
      <c r="G166" s="20" t="n">
        <v>60101000</v>
      </c>
    </row>
    <row r="167" customFormat="false" ht="17.25" hidden="false" customHeight="true" outlineLevel="0" collapsed="false">
      <c r="A167" s="20" t="n">
        <v>6010200</v>
      </c>
      <c r="B167" s="20" t="n">
        <v>60102000</v>
      </c>
      <c r="C167" s="17" t="s">
        <v>333</v>
      </c>
      <c r="D167" s="15" t="n">
        <v>320488889.15</v>
      </c>
      <c r="E167" s="15"/>
      <c r="F167" s="15" t="n">
        <v>0</v>
      </c>
      <c r="G167" s="20" t="n">
        <v>60102000</v>
      </c>
    </row>
    <row r="168" customFormat="false" ht="17.25" hidden="false" customHeight="true" outlineLevel="0" collapsed="false">
      <c r="A168" s="5" t="n">
        <v>6011000</v>
      </c>
      <c r="B168" s="20" t="n">
        <v>60110000</v>
      </c>
      <c r="C168" s="6" t="s">
        <v>338</v>
      </c>
      <c r="D168" s="15" t="n">
        <v>39953269378.55</v>
      </c>
      <c r="E168" s="15" t="n">
        <v>19875273974.78</v>
      </c>
      <c r="F168" s="15" t="n">
        <v>36379629338.06</v>
      </c>
      <c r="G168" s="20" t="n">
        <v>60110000</v>
      </c>
    </row>
    <row r="169" customFormat="false" ht="17.25" hidden="false" customHeight="true" outlineLevel="0" collapsed="false">
      <c r="A169" s="5" t="n">
        <v>6011300</v>
      </c>
      <c r="B169" s="20" t="n">
        <v>60113000</v>
      </c>
      <c r="C169" s="6" t="s">
        <v>339</v>
      </c>
      <c r="D169" s="15" t="n">
        <v>0</v>
      </c>
      <c r="E169" s="15" t="n">
        <v>0</v>
      </c>
      <c r="F169" s="15" t="n">
        <v>0</v>
      </c>
      <c r="G169" s="20" t="n">
        <v>60113000</v>
      </c>
    </row>
    <row r="170" customFormat="false" ht="17.25" hidden="false" customHeight="true" outlineLevel="0" collapsed="false">
      <c r="A170" s="5" t="n">
        <v>6011400</v>
      </c>
      <c r="B170" s="20" t="n">
        <v>60114000</v>
      </c>
      <c r="C170" s="6" t="s">
        <v>340</v>
      </c>
      <c r="D170" s="15" t="n">
        <v>290900</v>
      </c>
      <c r="E170" s="15" t="n">
        <v>194500</v>
      </c>
      <c r="F170" s="15" t="n">
        <v>0</v>
      </c>
      <c r="G170" s="20" t="n">
        <v>60114000</v>
      </c>
    </row>
    <row r="171" customFormat="false" ht="17.25" hidden="false" customHeight="true" outlineLevel="0" collapsed="false">
      <c r="A171" s="5" t="n">
        <v>6012000</v>
      </c>
      <c r="B171" s="20" t="n">
        <v>60120000</v>
      </c>
      <c r="C171" s="6" t="s">
        <v>333</v>
      </c>
      <c r="D171" s="15" t="n">
        <v>21930341688.1</v>
      </c>
      <c r="E171" s="15" t="n">
        <v>2828048608.27</v>
      </c>
      <c r="F171" s="15" t="n">
        <v>11689068077.42</v>
      </c>
      <c r="G171" s="20" t="n">
        <v>60120000</v>
      </c>
    </row>
    <row r="172" customFormat="false" ht="17.25" hidden="false" customHeight="true" outlineLevel="0" collapsed="false">
      <c r="A172" s="5" t="n">
        <v>6020100</v>
      </c>
      <c r="B172" s="20" t="n">
        <v>60201000</v>
      </c>
      <c r="C172" s="6" t="s">
        <v>408</v>
      </c>
      <c r="D172" s="15" t="n">
        <v>647026194</v>
      </c>
      <c r="E172" s="15" t="n">
        <v>863649986.7</v>
      </c>
      <c r="F172" s="15" t="n">
        <v>567090850</v>
      </c>
      <c r="G172" s="20" t="n">
        <v>60201000</v>
      </c>
    </row>
    <row r="173" customFormat="false" ht="17.25" hidden="false" customHeight="true" outlineLevel="0" collapsed="false">
      <c r="A173" s="5" t="n">
        <v>6020500</v>
      </c>
      <c r="B173" s="20" t="n">
        <v>60205000</v>
      </c>
      <c r="C173" s="6" t="s">
        <v>410</v>
      </c>
      <c r="D173" s="15" t="n">
        <v>27542282.95</v>
      </c>
      <c r="E173" s="15" t="n">
        <v>11839697.88</v>
      </c>
      <c r="F173" s="15" t="n">
        <v>56368462.45</v>
      </c>
      <c r="G173" s="20" t="n">
        <v>60205000</v>
      </c>
    </row>
    <row r="174" customFormat="false" ht="17.25" hidden="false" customHeight="true" outlineLevel="0" collapsed="false">
      <c r="A174" s="5" t="n">
        <v>6020530</v>
      </c>
      <c r="B174" s="20" t="n">
        <v>60205300</v>
      </c>
      <c r="C174" s="6" t="s">
        <v>345</v>
      </c>
      <c r="D174" s="15" t="n">
        <v>21802559.32</v>
      </c>
      <c r="E174" s="15" t="n">
        <v>7121119.58</v>
      </c>
      <c r="F174" s="15" t="n">
        <v>0</v>
      </c>
      <c r="G174" s="20" t="n">
        <v>60205300</v>
      </c>
    </row>
    <row r="175" customFormat="false" ht="17.25" hidden="false" customHeight="true" outlineLevel="0" collapsed="false">
      <c r="A175" s="5" t="n">
        <v>6020600</v>
      </c>
      <c r="B175" s="20" t="n">
        <v>60206000</v>
      </c>
      <c r="C175" s="6" t="s">
        <v>346</v>
      </c>
      <c r="D175" s="15" t="n">
        <v>93390326.07</v>
      </c>
      <c r="E175" s="15" t="n">
        <f aca="false">262722530.71</f>
        <v>262722530.71</v>
      </c>
      <c r="F175" s="15" t="n">
        <f aca="false">321139206.78+104454541.49</f>
        <v>425593748.27</v>
      </c>
      <c r="G175" s="20" t="n">
        <v>60206000</v>
      </c>
    </row>
    <row r="176" customFormat="false" ht="17.25" hidden="false" customHeight="true" outlineLevel="0" collapsed="false">
      <c r="A176" s="5" t="n">
        <v>6020800</v>
      </c>
      <c r="B176" s="20" t="n">
        <v>60208000</v>
      </c>
      <c r="C176" s="6" t="s">
        <v>349</v>
      </c>
      <c r="D176" s="15" t="n">
        <v>0</v>
      </c>
      <c r="E176" s="15" t="n">
        <v>26555210</v>
      </c>
      <c r="F176" s="15" t="n">
        <v>0</v>
      </c>
      <c r="G176" s="20" t="n">
        <v>60208000</v>
      </c>
    </row>
    <row r="177" customFormat="false" ht="17.25" hidden="false" customHeight="true" outlineLevel="0" collapsed="false">
      <c r="A177" s="5" t="n">
        <v>6020900</v>
      </c>
      <c r="B177" s="20" t="n">
        <v>60209000</v>
      </c>
      <c r="C177" s="6" t="s">
        <v>350</v>
      </c>
      <c r="D177" s="15" t="n">
        <v>5475000.67</v>
      </c>
      <c r="E177" s="15" t="n">
        <v>2081753.18</v>
      </c>
      <c r="F177" s="15" t="n">
        <v>0</v>
      </c>
      <c r="G177" s="20" t="n">
        <v>60209000</v>
      </c>
    </row>
    <row r="178" customFormat="false" ht="17.25" hidden="false" customHeight="true" outlineLevel="0" collapsed="false">
      <c r="A178" s="5" t="n">
        <v>6031000</v>
      </c>
      <c r="B178" s="20" t="n">
        <v>60310000</v>
      </c>
      <c r="C178" s="6" t="s">
        <v>351</v>
      </c>
      <c r="D178" s="15" t="n">
        <v>-14777350712.41</v>
      </c>
      <c r="E178" s="15" t="n">
        <v>16046858987.17</v>
      </c>
      <c r="F178" s="15" t="n">
        <v>-10107126255.76</v>
      </c>
      <c r="G178" s="20" t="n">
        <v>60310000</v>
      </c>
    </row>
    <row r="179" customFormat="false" ht="17.25" hidden="false" customHeight="true" outlineLevel="0" collapsed="false">
      <c r="A179" s="5" t="n">
        <v>6038000</v>
      </c>
      <c r="B179" s="20" t="n">
        <v>60380000</v>
      </c>
      <c r="C179" s="6" t="s">
        <v>707</v>
      </c>
      <c r="D179" s="15" t="n">
        <v>-2255193320.99</v>
      </c>
      <c r="E179" s="15" t="n">
        <v>572078481.27</v>
      </c>
      <c r="F179" s="15" t="n">
        <v>-661337910.57</v>
      </c>
      <c r="G179" s="20" t="n">
        <v>60380000</v>
      </c>
    </row>
    <row r="180" customFormat="false" ht="17.25" hidden="false" customHeight="true" outlineLevel="0" collapsed="false">
      <c r="A180" s="5" t="n">
        <v>6060600</v>
      </c>
      <c r="B180" s="20" t="n">
        <v>60606000</v>
      </c>
      <c r="C180" s="6" t="s">
        <v>361</v>
      </c>
      <c r="D180" s="15" t="n">
        <v>0</v>
      </c>
      <c r="E180" s="15" t="n">
        <v>20810000</v>
      </c>
      <c r="F180" s="15" t="n">
        <v>0</v>
      </c>
      <c r="G180" s="20" t="n">
        <v>60606000</v>
      </c>
    </row>
    <row r="181" customFormat="false" ht="17.25" hidden="false" customHeight="true" outlineLevel="0" collapsed="false">
      <c r="A181" s="5" t="n">
        <v>6060800</v>
      </c>
      <c r="B181" s="20" t="n">
        <v>60608000</v>
      </c>
      <c r="C181" s="6" t="s">
        <v>144</v>
      </c>
      <c r="D181" s="15" t="n">
        <v>11257600</v>
      </c>
      <c r="E181" s="15" t="n">
        <v>13795130</v>
      </c>
      <c r="F181" s="15" t="n">
        <v>4694195.41</v>
      </c>
      <c r="G181" s="20" t="n">
        <v>60608000</v>
      </c>
    </row>
    <row r="182" customFormat="false" ht="17.25" hidden="false" customHeight="true" outlineLevel="0" collapsed="false">
      <c r="A182" s="5" t="n">
        <v>6061000</v>
      </c>
      <c r="B182" s="20" t="n">
        <v>60610000</v>
      </c>
      <c r="C182" s="6" t="s">
        <v>420</v>
      </c>
      <c r="D182" s="15" t="n">
        <v>504265630.65</v>
      </c>
      <c r="E182" s="15" t="n">
        <v>439910227.12</v>
      </c>
      <c r="F182" s="15" t="n">
        <v>475904583.68</v>
      </c>
      <c r="G182" s="20" t="n">
        <v>60610000</v>
      </c>
    </row>
    <row r="183" customFormat="false" ht="17.25" hidden="false" customHeight="true" outlineLevel="0" collapsed="false">
      <c r="A183" s="5" t="n">
        <v>6061100</v>
      </c>
      <c r="B183" s="20" t="n">
        <v>60611000</v>
      </c>
      <c r="C183" s="6" t="s">
        <v>420</v>
      </c>
      <c r="D183" s="15" t="n">
        <v>0</v>
      </c>
      <c r="E183" s="15" t="n">
        <v>134500</v>
      </c>
      <c r="F183" s="15" t="n">
        <v>0</v>
      </c>
      <c r="G183" s="20" t="n">
        <v>60611000</v>
      </c>
    </row>
    <row r="184" customFormat="false" ht="17.25" hidden="false" customHeight="true" outlineLevel="0" collapsed="false">
      <c r="A184" s="5" t="n">
        <v>6062000</v>
      </c>
      <c r="B184" s="20" t="n">
        <v>60620000</v>
      </c>
      <c r="C184" s="6" t="s">
        <v>356</v>
      </c>
      <c r="D184" s="15" t="n">
        <v>73637027.26</v>
      </c>
      <c r="E184" s="15" t="n">
        <v>75340391.52</v>
      </c>
      <c r="F184" s="15" t="n">
        <v>63375208.84</v>
      </c>
      <c r="G184" s="20" t="n">
        <v>60620000</v>
      </c>
    </row>
    <row r="185" customFormat="false" ht="17.25" hidden="false" customHeight="true" outlineLevel="0" collapsed="false">
      <c r="A185" s="5" t="n">
        <v>6063000</v>
      </c>
      <c r="B185" s="20" t="n">
        <v>60630000</v>
      </c>
      <c r="C185" s="6" t="s">
        <v>358</v>
      </c>
      <c r="D185" s="15" t="n">
        <v>149099.34</v>
      </c>
      <c r="E185" s="15" t="n">
        <v>3376333.33</v>
      </c>
      <c r="F185" s="15" t="n">
        <v>0</v>
      </c>
      <c r="G185" s="20" t="n">
        <v>60630000</v>
      </c>
    </row>
    <row r="186" customFormat="false" ht="17.25" hidden="false" customHeight="true" outlineLevel="0" collapsed="false">
      <c r="A186" s="5" t="n">
        <v>6064000</v>
      </c>
      <c r="B186" s="20" t="n">
        <v>60640000</v>
      </c>
      <c r="C186" s="6" t="s">
        <v>360</v>
      </c>
      <c r="D186" s="15" t="n">
        <v>65204527.87</v>
      </c>
      <c r="E186" s="15" t="n">
        <v>40861321.24</v>
      </c>
      <c r="F186" s="15" t="n">
        <v>69281092.57</v>
      </c>
      <c r="G186" s="20" t="n">
        <v>60640000</v>
      </c>
    </row>
    <row r="187" customFormat="false" ht="17.25" hidden="false" customHeight="true" outlineLevel="0" collapsed="false">
      <c r="B187" s="20" t="n">
        <v>60641000</v>
      </c>
      <c r="C187" s="6" t="s">
        <v>424</v>
      </c>
      <c r="D187" s="15" t="n">
        <v>233500</v>
      </c>
      <c r="G187" s="20" t="n">
        <v>60641000</v>
      </c>
    </row>
    <row r="188" customFormat="false" ht="17.25" hidden="false" customHeight="true" outlineLevel="0" collapsed="false">
      <c r="A188" s="5" t="n">
        <v>6065000</v>
      </c>
      <c r="B188" s="20" t="n">
        <v>60650000</v>
      </c>
      <c r="C188" s="6" t="s">
        <v>141</v>
      </c>
      <c r="D188" s="15" t="n">
        <v>118859013.01</v>
      </c>
      <c r="E188" s="15" t="n">
        <v>91750665.74</v>
      </c>
      <c r="F188" s="15" t="n">
        <f aca="false">155535410.16-104454541.49</f>
        <v>51080868.67</v>
      </c>
      <c r="G188" s="20" t="n">
        <v>60650000</v>
      </c>
    </row>
    <row r="189" customFormat="false" ht="17.25" hidden="false" customHeight="true" outlineLevel="0" collapsed="false">
      <c r="A189" s="5" t="n">
        <v>6066000</v>
      </c>
      <c r="B189" s="20" t="n">
        <v>60660000</v>
      </c>
      <c r="C189" s="6" t="s">
        <v>800</v>
      </c>
      <c r="D189" s="15" t="n">
        <v>189729900</v>
      </c>
      <c r="E189" s="15" t="n">
        <f aca="false">312477425</f>
        <v>312477425</v>
      </c>
      <c r="F189" s="15" t="n">
        <v>447445087</v>
      </c>
      <c r="G189" s="20" t="n">
        <v>60660000</v>
      </c>
    </row>
    <row r="190" customFormat="false" ht="17.25" hidden="false" customHeight="true" outlineLevel="0" collapsed="false">
      <c r="A190" s="5" t="n">
        <v>6067000</v>
      </c>
      <c r="B190" s="20" t="n">
        <v>60670000</v>
      </c>
      <c r="C190" s="6" t="s">
        <v>363</v>
      </c>
      <c r="D190" s="15" t="n">
        <v>13027410.25</v>
      </c>
      <c r="E190" s="15" t="n">
        <v>4996299</v>
      </c>
      <c r="F190" s="15" t="n">
        <v>12953011.6</v>
      </c>
      <c r="G190" s="20" t="n">
        <v>60670000</v>
      </c>
    </row>
    <row r="191" customFormat="false" ht="17.25" hidden="false" customHeight="true" outlineLevel="0" collapsed="false">
      <c r="A191" s="5" t="n">
        <v>6068000</v>
      </c>
      <c r="B191" s="20" t="n">
        <v>60680000</v>
      </c>
      <c r="C191" s="6" t="s">
        <v>353</v>
      </c>
      <c r="D191" s="15" t="n">
        <v>33348511.74</v>
      </c>
      <c r="E191" s="15" t="n">
        <v>26889862.64</v>
      </c>
      <c r="F191" s="15" t="n">
        <v>22220437.32</v>
      </c>
      <c r="G191" s="20" t="n">
        <v>60680000</v>
      </c>
    </row>
    <row r="192" customFormat="false" ht="17.25" hidden="false" customHeight="true" outlineLevel="0" collapsed="false">
      <c r="A192" s="5" t="n">
        <v>6069000</v>
      </c>
      <c r="B192" s="20" t="n">
        <v>60690000</v>
      </c>
      <c r="C192" s="6" t="s">
        <v>365</v>
      </c>
      <c r="D192" s="15" t="n">
        <v>2427528.76</v>
      </c>
      <c r="E192" s="15" t="n">
        <v>1982700</v>
      </c>
      <c r="F192" s="15" t="n">
        <v>0</v>
      </c>
      <c r="G192" s="20" t="n">
        <v>60690000</v>
      </c>
    </row>
    <row r="193" customFormat="false" ht="17.25" hidden="false" customHeight="true" outlineLevel="0" collapsed="false">
      <c r="A193" s="5" t="n">
        <v>6071000</v>
      </c>
      <c r="B193" s="20" t="n">
        <v>60710000</v>
      </c>
      <c r="C193" s="6" t="s">
        <v>431</v>
      </c>
      <c r="D193" s="15" t="n">
        <v>0</v>
      </c>
      <c r="E193" s="15" t="n">
        <v>0</v>
      </c>
      <c r="F193" s="15" t="n">
        <v>0</v>
      </c>
      <c r="G193" s="20" t="n">
        <v>60710000</v>
      </c>
    </row>
    <row r="194" customFormat="false" ht="17.25" hidden="false" customHeight="true" outlineLevel="0" collapsed="false">
      <c r="A194" s="5" t="n">
        <v>6072000</v>
      </c>
      <c r="B194" s="20" t="n">
        <v>60720000</v>
      </c>
      <c r="C194" s="6" t="s">
        <v>711</v>
      </c>
      <c r="D194" s="15" t="n">
        <v>0</v>
      </c>
      <c r="E194" s="15" t="n">
        <v>0</v>
      </c>
      <c r="F194" s="15" t="n">
        <v>0</v>
      </c>
      <c r="G194" s="20" t="n">
        <v>60720000</v>
      </c>
    </row>
    <row r="195" customFormat="false" ht="17.25" hidden="false" customHeight="true" outlineLevel="0" collapsed="false">
      <c r="A195" s="5" t="n">
        <v>6080100</v>
      </c>
      <c r="B195" s="20" t="n">
        <v>60801000</v>
      </c>
      <c r="C195" s="6" t="s">
        <v>435</v>
      </c>
      <c r="D195" s="15" t="n">
        <v>201312877.5</v>
      </c>
      <c r="E195" s="15" t="n">
        <v>114294081.59</v>
      </c>
      <c r="F195" s="15" t="n">
        <v>127417220.39</v>
      </c>
      <c r="G195" s="20" t="n">
        <v>60801000</v>
      </c>
    </row>
    <row r="196" customFormat="false" ht="17.25" hidden="false" customHeight="true" outlineLevel="0" collapsed="false">
      <c r="A196" s="5" t="n">
        <v>6080200</v>
      </c>
      <c r="B196" s="20" t="n">
        <v>60802000</v>
      </c>
      <c r="C196" s="6" t="s">
        <v>712</v>
      </c>
      <c r="D196" s="15" t="n">
        <v>2454861</v>
      </c>
      <c r="E196" s="15" t="n">
        <v>3517841.02</v>
      </c>
      <c r="F196" s="15" t="n">
        <v>1902175.67</v>
      </c>
      <c r="G196" s="20" t="n">
        <v>60802000</v>
      </c>
    </row>
    <row r="197" customFormat="false" ht="17.25" hidden="false" customHeight="true" outlineLevel="0" collapsed="false">
      <c r="A197" s="5" t="n">
        <v>6080300</v>
      </c>
      <c r="B197" s="20" t="n">
        <v>60803000</v>
      </c>
      <c r="C197" s="6" t="s">
        <v>437</v>
      </c>
      <c r="D197" s="15" t="n">
        <v>22460463.29</v>
      </c>
      <c r="E197" s="15" t="n">
        <v>3109049.45</v>
      </c>
      <c r="F197" s="15" t="n">
        <v>19112210.48</v>
      </c>
      <c r="G197" s="20" t="n">
        <v>60803000</v>
      </c>
    </row>
    <row r="198" customFormat="false" ht="17.25" hidden="false" customHeight="true" outlineLevel="0" collapsed="false">
      <c r="A198" s="5" t="n">
        <v>6080400</v>
      </c>
      <c r="B198" s="20" t="n">
        <v>60804000</v>
      </c>
      <c r="C198" s="6" t="s">
        <v>439</v>
      </c>
      <c r="D198" s="15" t="n">
        <v>937941689.22</v>
      </c>
      <c r="E198" s="15" t="n">
        <v>288325464.61</v>
      </c>
      <c r="F198" s="15" t="n">
        <v>527355183.24</v>
      </c>
      <c r="G198" s="20" t="n">
        <v>60804000</v>
      </c>
    </row>
    <row r="199" customFormat="false" ht="17.25" hidden="false" customHeight="true" outlineLevel="0" collapsed="false">
      <c r="A199" s="5" t="n">
        <v>6080600</v>
      </c>
      <c r="B199" s="20" t="n">
        <v>60806000</v>
      </c>
      <c r="C199" s="6" t="s">
        <v>440</v>
      </c>
      <c r="D199" s="15" t="n">
        <v>371061193.06</v>
      </c>
      <c r="E199" s="15" t="n">
        <v>7548902.09</v>
      </c>
      <c r="F199" s="15" t="n">
        <v>91339869.31</v>
      </c>
      <c r="G199" s="20" t="n">
        <v>60806000</v>
      </c>
    </row>
    <row r="200" customFormat="false" ht="17.25" hidden="false" customHeight="true" outlineLevel="0" collapsed="false">
      <c r="A200" s="5" t="n">
        <v>6080800</v>
      </c>
      <c r="B200" s="20" t="n">
        <v>60808000</v>
      </c>
      <c r="C200" s="6" t="s">
        <v>442</v>
      </c>
      <c r="D200" s="15" t="n">
        <v>705180469.55</v>
      </c>
      <c r="E200" s="15" t="n">
        <v>161381747.22</v>
      </c>
      <c r="F200" s="15" t="n">
        <v>731750470</v>
      </c>
      <c r="G200" s="20" t="n">
        <v>60808000</v>
      </c>
    </row>
    <row r="201" customFormat="false" ht="17.25" hidden="false" customHeight="true" outlineLevel="0" collapsed="false">
      <c r="A201" s="5" t="n">
        <v>6080900</v>
      </c>
      <c r="B201" s="20" t="n">
        <v>60809000</v>
      </c>
      <c r="C201" s="6" t="s">
        <v>713</v>
      </c>
      <c r="D201" s="15" t="n">
        <v>2540000</v>
      </c>
      <c r="E201" s="15" t="n">
        <v>2623446</v>
      </c>
      <c r="F201" s="15" t="n">
        <v>14106500</v>
      </c>
      <c r="G201" s="20" t="n">
        <v>60809000</v>
      </c>
    </row>
    <row r="202" customFormat="false" ht="17.25" hidden="false" customHeight="true" outlineLevel="0" collapsed="false">
      <c r="A202" s="5" t="n">
        <v>6081100</v>
      </c>
      <c r="B202" s="20" t="n">
        <v>60811000</v>
      </c>
      <c r="C202" s="6" t="s">
        <v>444</v>
      </c>
      <c r="D202" s="15" t="n">
        <v>167217396.29</v>
      </c>
      <c r="E202" s="15" t="n">
        <v>48384032.65</v>
      </c>
      <c r="F202" s="15" t="n">
        <v>48776683</v>
      </c>
      <c r="G202" s="20" t="n">
        <v>60811000</v>
      </c>
    </row>
    <row r="203" customFormat="false" ht="17.25" hidden="false" customHeight="true" outlineLevel="0" collapsed="false">
      <c r="A203" s="5" t="n">
        <v>6081110</v>
      </c>
      <c r="B203" s="20" t="n">
        <v>60811100</v>
      </c>
      <c r="C203" s="6" t="s">
        <v>446</v>
      </c>
      <c r="D203" s="15" t="n">
        <v>113227077.03</v>
      </c>
      <c r="E203" s="15" t="n">
        <v>8379388</v>
      </c>
      <c r="F203" s="15" t="n">
        <v>52684502.24</v>
      </c>
      <c r="G203" s="20" t="n">
        <v>60811100</v>
      </c>
    </row>
    <row r="204" customFormat="false" ht="17.25" hidden="false" customHeight="true" outlineLevel="0" collapsed="false">
      <c r="A204" s="5" t="n">
        <v>6081200</v>
      </c>
      <c r="B204" s="20" t="n">
        <v>60812000</v>
      </c>
      <c r="C204" s="6" t="s">
        <v>381</v>
      </c>
      <c r="D204" s="15" t="n">
        <v>111398947.22</v>
      </c>
      <c r="E204" s="15" t="n">
        <v>17970238.52</v>
      </c>
      <c r="F204" s="15" t="n">
        <v>71398267</v>
      </c>
      <c r="G204" s="20" t="n">
        <v>60812000</v>
      </c>
    </row>
    <row r="205" customFormat="false" ht="17.25" hidden="false" customHeight="true" outlineLevel="0" collapsed="false">
      <c r="A205" s="5" t="n">
        <v>6081500</v>
      </c>
      <c r="B205" s="20" t="n">
        <v>60815000</v>
      </c>
      <c r="C205" s="6" t="s">
        <v>714</v>
      </c>
      <c r="D205" s="15" t="n">
        <v>0</v>
      </c>
      <c r="E205" s="15" t="n">
        <v>668989.53</v>
      </c>
      <c r="F205" s="15" t="n">
        <v>0</v>
      </c>
      <c r="G205" s="20" t="n">
        <v>60815000</v>
      </c>
    </row>
    <row r="206" customFormat="false" ht="17.25" hidden="false" customHeight="true" outlineLevel="0" collapsed="false">
      <c r="A206" s="5" t="n">
        <v>6081700</v>
      </c>
      <c r="B206" s="20" t="n">
        <v>60817000</v>
      </c>
      <c r="C206" s="6" t="s">
        <v>382</v>
      </c>
      <c r="D206" s="15" t="n">
        <v>349332265.55</v>
      </c>
      <c r="E206" s="15" t="n">
        <v>48678215.04</v>
      </c>
      <c r="F206" s="15" t="n">
        <v>41805731.2</v>
      </c>
      <c r="G206" s="20" t="n">
        <v>60817000</v>
      </c>
    </row>
    <row r="207" customFormat="false" ht="17.25" hidden="false" customHeight="true" outlineLevel="0" collapsed="false">
      <c r="A207" s="26" t="n">
        <v>6081800</v>
      </c>
      <c r="B207" s="12" t="n">
        <v>60818000</v>
      </c>
      <c r="C207" s="2" t="s">
        <v>403</v>
      </c>
      <c r="D207" s="15" t="n">
        <v>3990000</v>
      </c>
      <c r="E207" s="15"/>
      <c r="F207" s="15" t="n">
        <v>1470000</v>
      </c>
      <c r="G207" s="20" t="n">
        <v>60818000</v>
      </c>
    </row>
    <row r="208" customFormat="false" ht="17.25" hidden="false" customHeight="true" outlineLevel="0" collapsed="false">
      <c r="A208" s="5" t="n">
        <v>6088000</v>
      </c>
      <c r="B208" s="20" t="n">
        <v>60880000</v>
      </c>
      <c r="C208" s="6" t="s">
        <v>801</v>
      </c>
      <c r="D208" s="15" t="n">
        <v>0</v>
      </c>
      <c r="E208" s="15" t="n">
        <v>96174135</v>
      </c>
      <c r="F208" s="15" t="n">
        <v>358715899.38</v>
      </c>
      <c r="G208" s="20" t="n">
        <v>60880000</v>
      </c>
    </row>
    <row r="209" customFormat="false" ht="17.25" hidden="false" customHeight="true" outlineLevel="0" collapsed="false">
      <c r="B209" s="20" t="n">
        <v>60900000</v>
      </c>
      <c r="C209" s="6" t="s">
        <v>715</v>
      </c>
      <c r="D209" s="15" t="n">
        <v>-136521800.6</v>
      </c>
      <c r="G209" s="20" t="n">
        <v>60900000</v>
      </c>
    </row>
    <row r="210" customFormat="false" ht="17.25" hidden="false" customHeight="true" outlineLevel="0" collapsed="false">
      <c r="A210" s="5" t="n">
        <v>6110000</v>
      </c>
      <c r="B210" s="20" t="n">
        <v>61100000</v>
      </c>
      <c r="C210" s="6" t="s">
        <v>147</v>
      </c>
      <c r="D210" s="15" t="n">
        <v>503798573.95</v>
      </c>
      <c r="E210" s="15" t="n">
        <v>0</v>
      </c>
      <c r="F210" s="15" t="n">
        <v>319943131.16</v>
      </c>
      <c r="G210" s="20" t="n">
        <v>61100000</v>
      </c>
    </row>
    <row r="211" customFormat="false" ht="17.25" hidden="false" customHeight="true" outlineLevel="0" collapsed="false">
      <c r="A211" s="5" t="n">
        <v>6111000</v>
      </c>
      <c r="B211" s="20" t="n">
        <v>61110000</v>
      </c>
      <c r="C211" s="6" t="s">
        <v>451</v>
      </c>
      <c r="D211" s="15" t="n">
        <v>0</v>
      </c>
      <c r="E211" s="15" t="n">
        <v>427565866.9</v>
      </c>
      <c r="F211" s="15" t="n">
        <v>0</v>
      </c>
      <c r="G211" s="20" t="n">
        <v>61110000</v>
      </c>
    </row>
    <row r="212" customFormat="false" ht="17.25" hidden="false" customHeight="true" outlineLevel="0" collapsed="false">
      <c r="A212" s="5" t="n">
        <v>6130000</v>
      </c>
      <c r="B212" s="20" t="n">
        <v>61300000</v>
      </c>
      <c r="C212" s="6" t="s">
        <v>717</v>
      </c>
      <c r="D212" s="15" t="n">
        <v>42167154.8</v>
      </c>
      <c r="E212" s="15" t="n">
        <v>5034059.17</v>
      </c>
      <c r="F212" s="15" t="n">
        <v>0</v>
      </c>
      <c r="G212" s="20" t="n">
        <v>61300000</v>
      </c>
    </row>
    <row r="213" customFormat="false" ht="17.25" hidden="false" customHeight="true" outlineLevel="0" collapsed="false">
      <c r="A213" s="5" t="n">
        <v>6130100</v>
      </c>
      <c r="B213" s="20" t="n">
        <v>61301000</v>
      </c>
      <c r="C213" s="6" t="s">
        <v>455</v>
      </c>
      <c r="D213" s="15" t="n">
        <v>801864031.41</v>
      </c>
      <c r="E213" s="15" t="n">
        <v>506930777.26</v>
      </c>
      <c r="F213" s="15" t="n">
        <v>335229463.2</v>
      </c>
      <c r="G213" s="20" t="n">
        <v>61301000</v>
      </c>
    </row>
    <row r="214" customFormat="false" ht="17.25" hidden="false" customHeight="true" outlineLevel="0" collapsed="false">
      <c r="A214" s="5" t="n">
        <v>6130200</v>
      </c>
      <c r="B214" s="20" t="n">
        <v>61302000</v>
      </c>
      <c r="C214" s="6" t="s">
        <v>718</v>
      </c>
      <c r="D214" s="15" t="n">
        <v>30652807.01</v>
      </c>
      <c r="E214" s="15" t="n">
        <v>120142201.4</v>
      </c>
      <c r="F214" s="15" t="n">
        <v>20194488.75</v>
      </c>
      <c r="G214" s="20" t="n">
        <v>61302000</v>
      </c>
    </row>
    <row r="215" customFormat="false" ht="17.25" hidden="false" customHeight="true" outlineLevel="0" collapsed="false">
      <c r="A215" s="5" t="n">
        <v>6130300</v>
      </c>
      <c r="B215" s="20" t="n">
        <v>61303000</v>
      </c>
      <c r="C215" s="6" t="s">
        <v>384</v>
      </c>
      <c r="D215" s="15" t="n">
        <v>112999362.31</v>
      </c>
      <c r="E215" s="15" t="n">
        <v>83974571.42</v>
      </c>
      <c r="F215" s="15" t="n">
        <v>0</v>
      </c>
      <c r="G215" s="20" t="n">
        <v>61303000</v>
      </c>
    </row>
    <row r="216" customFormat="false" ht="17.25" hidden="false" customHeight="true" outlineLevel="0" collapsed="false">
      <c r="A216" s="5" t="n">
        <v>6140000</v>
      </c>
      <c r="B216" s="20" t="n">
        <v>61400000</v>
      </c>
      <c r="C216" s="6" t="s">
        <v>719</v>
      </c>
      <c r="D216" s="15" t="n">
        <v>0</v>
      </c>
      <c r="E216" s="15" t="n">
        <v>2939232</v>
      </c>
      <c r="F216" s="15" t="n">
        <v>0</v>
      </c>
      <c r="G216" s="20" t="n">
        <v>61400000</v>
      </c>
    </row>
    <row r="217" customFormat="false" ht="17.25" hidden="false" customHeight="true" outlineLevel="0" collapsed="false">
      <c r="A217" s="5" t="n">
        <v>6150000</v>
      </c>
      <c r="B217" s="20" t="n">
        <v>61500000</v>
      </c>
      <c r="C217" s="6" t="s">
        <v>720</v>
      </c>
      <c r="D217" s="15" t="n">
        <v>1834213.64</v>
      </c>
      <c r="E217" s="15" t="n">
        <v>2328270.51</v>
      </c>
      <c r="F217" s="15" t="n">
        <v>1370700</v>
      </c>
      <c r="G217" s="20" t="n">
        <v>61500000</v>
      </c>
    </row>
    <row r="218" customFormat="false" ht="17.25" hidden="false" customHeight="true" outlineLevel="0" collapsed="false">
      <c r="A218" s="5" t="n">
        <v>6150100</v>
      </c>
      <c r="B218" s="20" t="n">
        <v>61501000</v>
      </c>
      <c r="C218" s="6" t="s">
        <v>458</v>
      </c>
      <c r="D218" s="15" t="n">
        <v>24895059.72</v>
      </c>
      <c r="E218" s="15" t="n">
        <v>44910369.36</v>
      </c>
      <c r="F218" s="15" t="n">
        <v>33545289.72</v>
      </c>
      <c r="G218" s="20" t="n">
        <v>61501000</v>
      </c>
    </row>
    <row r="219" customFormat="false" ht="17.25" hidden="false" customHeight="true" outlineLevel="0" collapsed="false">
      <c r="A219" s="5" t="n">
        <v>6150200</v>
      </c>
      <c r="B219" s="20" t="n">
        <v>61502000</v>
      </c>
      <c r="C219" s="6" t="s">
        <v>154</v>
      </c>
      <c r="D219" s="15" t="n">
        <v>111877</v>
      </c>
      <c r="E219" s="15" t="n">
        <v>4918139.73</v>
      </c>
      <c r="F219" s="15" t="n">
        <v>14070095</v>
      </c>
      <c r="G219" s="20" t="n">
        <v>61502000</v>
      </c>
    </row>
    <row r="220" customFormat="false" ht="17.25" hidden="false" customHeight="true" outlineLevel="0" collapsed="false">
      <c r="A220" s="5" t="n">
        <v>6150300</v>
      </c>
      <c r="B220" s="20" t="n">
        <v>61503000</v>
      </c>
      <c r="C220" s="6" t="s">
        <v>459</v>
      </c>
      <c r="D220" s="15" t="n">
        <v>55098362.14</v>
      </c>
      <c r="E220" s="15" t="n">
        <v>13676006.52</v>
      </c>
      <c r="F220" s="15" t="n">
        <v>11007192.36</v>
      </c>
      <c r="G220" s="20" t="n">
        <v>61503000</v>
      </c>
    </row>
    <row r="221" customFormat="false" ht="17.25" hidden="false" customHeight="true" outlineLevel="0" collapsed="false">
      <c r="A221" s="5" t="n">
        <v>6150400</v>
      </c>
      <c r="B221" s="20" t="n">
        <v>61504000</v>
      </c>
      <c r="C221" s="6" t="s">
        <v>721</v>
      </c>
      <c r="D221" s="15" t="n">
        <v>1342864</v>
      </c>
      <c r="E221" s="15" t="n">
        <v>14503087.48</v>
      </c>
      <c r="F221" s="15" t="n">
        <v>0</v>
      </c>
      <c r="G221" s="20" t="n">
        <v>61504000</v>
      </c>
    </row>
    <row r="222" customFormat="false" ht="17.25" hidden="false" customHeight="true" outlineLevel="0" collapsed="false">
      <c r="A222" s="5" t="n">
        <v>6150500</v>
      </c>
      <c r="B222" s="20" t="n">
        <v>61505000</v>
      </c>
      <c r="C222" s="6" t="s">
        <v>393</v>
      </c>
      <c r="D222" s="15" t="n">
        <v>76052344.61</v>
      </c>
      <c r="E222" s="15" t="n">
        <v>64311295.01</v>
      </c>
      <c r="F222" s="15" t="n">
        <v>33243640.9</v>
      </c>
      <c r="G222" s="20" t="n">
        <v>61505000</v>
      </c>
    </row>
    <row r="223" customFormat="false" ht="17.25" hidden="false" customHeight="true" outlineLevel="0" collapsed="false">
      <c r="A223" s="5" t="n">
        <v>6150600</v>
      </c>
      <c r="B223" s="20" t="n">
        <v>61506000</v>
      </c>
      <c r="C223" s="6" t="s">
        <v>391</v>
      </c>
      <c r="D223" s="15" t="n">
        <v>0</v>
      </c>
      <c r="E223" s="15" t="n">
        <v>0</v>
      </c>
      <c r="F223" s="15" t="n">
        <v>0</v>
      </c>
      <c r="G223" s="20" t="n">
        <v>61506000</v>
      </c>
    </row>
    <row r="224" customFormat="false" ht="17.25" hidden="false" customHeight="true" outlineLevel="0" collapsed="false">
      <c r="A224" s="5" t="n">
        <v>6160100</v>
      </c>
      <c r="B224" s="20" t="n">
        <v>61601000</v>
      </c>
      <c r="C224" s="6" t="s">
        <v>395</v>
      </c>
      <c r="D224" s="15" t="n">
        <v>1667044.07</v>
      </c>
      <c r="E224" s="15" t="n">
        <v>72579.6</v>
      </c>
      <c r="F224" s="15" t="n">
        <v>247592.73</v>
      </c>
      <c r="G224" s="20" t="n">
        <v>61601000</v>
      </c>
    </row>
    <row r="225" customFormat="false" ht="17.25" hidden="false" customHeight="true" outlineLevel="0" collapsed="false">
      <c r="A225" s="5" t="n">
        <v>6160200</v>
      </c>
      <c r="B225" s="20" t="n">
        <v>61602000</v>
      </c>
      <c r="C225" s="6" t="s">
        <v>466</v>
      </c>
      <c r="D225" s="15" t="n">
        <v>48263411</v>
      </c>
      <c r="E225" s="15" t="n">
        <v>55162393</v>
      </c>
      <c r="F225" s="15" t="n">
        <v>41473393</v>
      </c>
      <c r="G225" s="20" t="n">
        <v>61602000</v>
      </c>
    </row>
    <row r="226" customFormat="false" ht="17.25" hidden="false" customHeight="true" outlineLevel="0" collapsed="false">
      <c r="B226" s="20" t="n">
        <v>61603000</v>
      </c>
      <c r="C226" s="6" t="s">
        <v>722</v>
      </c>
      <c r="D226" s="15" t="n">
        <v>6362328</v>
      </c>
      <c r="G226" s="20" t="n">
        <v>61603000</v>
      </c>
    </row>
    <row r="227" customFormat="false" ht="17.25" hidden="false" customHeight="true" outlineLevel="0" collapsed="false">
      <c r="B227" s="20" t="n">
        <v>61604000</v>
      </c>
      <c r="C227" s="6" t="s">
        <v>157</v>
      </c>
      <c r="D227" s="15" t="n">
        <v>2120060</v>
      </c>
      <c r="G227" s="20" t="n">
        <v>61604000</v>
      </c>
    </row>
    <row r="228" customFormat="false" ht="17.25" hidden="false" customHeight="true" outlineLevel="0" collapsed="false">
      <c r="A228" s="5" t="n">
        <v>6180100</v>
      </c>
      <c r="B228" s="20" t="n">
        <v>61801000</v>
      </c>
      <c r="C228" s="6" t="s">
        <v>470</v>
      </c>
      <c r="D228" s="15" t="n">
        <v>264967.64</v>
      </c>
      <c r="E228" s="15" t="n">
        <v>61666.67</v>
      </c>
      <c r="F228" s="15" t="n">
        <v>286000</v>
      </c>
      <c r="G228" s="20" t="n">
        <v>61801000</v>
      </c>
    </row>
    <row r="229" customFormat="false" ht="17.25" hidden="false" customHeight="true" outlineLevel="0" collapsed="false">
      <c r="A229" s="5" t="n">
        <v>6180200</v>
      </c>
      <c r="B229" s="20" t="n">
        <v>61802000</v>
      </c>
      <c r="C229" s="6" t="s">
        <v>472</v>
      </c>
      <c r="D229" s="15" t="n">
        <v>2358058</v>
      </c>
      <c r="E229" s="15" t="n">
        <v>1044250</v>
      </c>
      <c r="F229" s="15" t="n">
        <v>441750</v>
      </c>
      <c r="G229" s="20" t="n">
        <v>61802000</v>
      </c>
    </row>
    <row r="230" customFormat="false" ht="17.25" hidden="false" customHeight="true" outlineLevel="0" collapsed="false">
      <c r="A230" s="5" t="n">
        <v>6210000</v>
      </c>
      <c r="B230" s="20" t="n">
        <v>62100000</v>
      </c>
      <c r="C230" s="6" t="s">
        <v>499</v>
      </c>
      <c r="D230" s="15" t="n">
        <v>13755722.56</v>
      </c>
      <c r="E230" s="15" t="n">
        <v>127816938.56</v>
      </c>
      <c r="F230" s="15" t="n">
        <v>46825256.36</v>
      </c>
      <c r="G230" s="20" t="n">
        <v>62100000</v>
      </c>
    </row>
    <row r="231" customFormat="false" ht="17.25" hidden="false" customHeight="true" outlineLevel="0" collapsed="false">
      <c r="A231" s="5" t="n">
        <v>6210100</v>
      </c>
      <c r="B231" s="20" t="n">
        <v>62101000</v>
      </c>
      <c r="C231" s="6" t="s">
        <v>399</v>
      </c>
      <c r="D231" s="15" t="n">
        <v>6750000</v>
      </c>
      <c r="E231" s="15" t="n">
        <v>6750000</v>
      </c>
      <c r="F231" s="15" t="n">
        <v>4500000</v>
      </c>
      <c r="G231" s="20" t="n">
        <v>62101000</v>
      </c>
    </row>
    <row r="232" customFormat="false" ht="17.25" hidden="false" customHeight="true" outlineLevel="0" collapsed="false">
      <c r="A232" s="5" t="n">
        <v>6210200</v>
      </c>
      <c r="B232" s="20" t="n">
        <v>62102000</v>
      </c>
      <c r="C232" s="6" t="s">
        <v>476</v>
      </c>
      <c r="D232" s="15" t="n">
        <v>120745485.22</v>
      </c>
      <c r="E232" s="15" t="n">
        <v>44233600.02</v>
      </c>
      <c r="F232" s="15" t="n">
        <v>28825020.04</v>
      </c>
      <c r="G232" s="20" t="n">
        <v>62102000</v>
      </c>
    </row>
    <row r="233" customFormat="false" ht="17.25" hidden="false" customHeight="true" outlineLevel="0" collapsed="false">
      <c r="B233" s="20" t="n">
        <v>62103000</v>
      </c>
      <c r="C233" s="6" t="s">
        <v>477</v>
      </c>
      <c r="D233" s="15" t="n">
        <v>163722788</v>
      </c>
      <c r="G233" s="20" t="n">
        <v>62103000</v>
      </c>
    </row>
    <row r="234" customFormat="false" ht="17.25" hidden="false" customHeight="true" outlineLevel="0" collapsed="false">
      <c r="A234" s="5" t="n">
        <v>6220100</v>
      </c>
      <c r="B234" s="20" t="n">
        <v>62201000</v>
      </c>
      <c r="C234" s="6" t="s">
        <v>481</v>
      </c>
      <c r="D234" s="15" t="n">
        <v>115803901.38</v>
      </c>
      <c r="E234" s="15" t="n">
        <v>22723122.56</v>
      </c>
      <c r="F234" s="15" t="n">
        <v>62306302.29</v>
      </c>
      <c r="G234" s="20" t="n">
        <v>62201000</v>
      </c>
    </row>
    <row r="235" customFormat="false" ht="17.25" hidden="false" customHeight="true" outlineLevel="0" collapsed="false">
      <c r="A235" s="5" t="n">
        <v>6220200</v>
      </c>
      <c r="B235" s="20" t="n">
        <v>62202000</v>
      </c>
      <c r="C235" s="6" t="s">
        <v>483</v>
      </c>
      <c r="D235" s="15" t="n">
        <v>6942254</v>
      </c>
      <c r="E235" s="15" t="n">
        <v>14261758</v>
      </c>
      <c r="F235" s="15" t="n">
        <v>8200000</v>
      </c>
      <c r="G235" s="20" t="n">
        <v>62202000</v>
      </c>
    </row>
    <row r="236" customFormat="false" ht="17.25" hidden="false" customHeight="true" outlineLevel="0" collapsed="false">
      <c r="A236" s="5" t="n">
        <v>6220300</v>
      </c>
      <c r="B236" s="20" t="n">
        <v>62203000</v>
      </c>
      <c r="C236" s="6" t="s">
        <v>485</v>
      </c>
      <c r="D236" s="15" t="n">
        <v>58212178</v>
      </c>
      <c r="E236" s="15" t="n">
        <v>6169435.33</v>
      </c>
      <c r="F236" s="15" t="n">
        <v>6100000</v>
      </c>
      <c r="G236" s="20" t="n">
        <v>62203000</v>
      </c>
    </row>
    <row r="237" customFormat="false" ht="17.25" hidden="false" customHeight="true" outlineLevel="0" collapsed="false">
      <c r="A237" s="5" t="n">
        <v>6220400</v>
      </c>
      <c r="B237" s="20" t="n">
        <v>62204000</v>
      </c>
      <c r="C237" s="6" t="s">
        <v>486</v>
      </c>
      <c r="D237" s="15" t="n">
        <v>0</v>
      </c>
      <c r="E237" s="15" t="n">
        <v>1728944</v>
      </c>
      <c r="F237" s="15" t="n">
        <v>0</v>
      </c>
      <c r="G237" s="20" t="n">
        <v>62204000</v>
      </c>
    </row>
    <row r="238" customFormat="false" ht="17.25" hidden="false" customHeight="true" outlineLevel="0" collapsed="false">
      <c r="A238" s="5" t="n">
        <v>6220600</v>
      </c>
      <c r="B238" s="20" t="n">
        <v>62206000</v>
      </c>
      <c r="C238" s="6" t="s">
        <v>488</v>
      </c>
      <c r="D238" s="15" t="n">
        <v>0</v>
      </c>
      <c r="E238" s="15" t="n">
        <v>10299999.99</v>
      </c>
      <c r="F238" s="15" t="n">
        <v>46643406.55</v>
      </c>
      <c r="G238" s="20" t="n">
        <v>62206000</v>
      </c>
    </row>
    <row r="239" customFormat="false" ht="17.25" hidden="false" customHeight="true" outlineLevel="0" collapsed="false">
      <c r="A239" s="5" t="n">
        <v>6220800</v>
      </c>
      <c r="B239" s="20" t="n">
        <v>62208000</v>
      </c>
      <c r="C239" s="6" t="s">
        <v>403</v>
      </c>
      <c r="D239" s="15" t="n">
        <v>514600</v>
      </c>
      <c r="E239" s="15" t="n">
        <v>14919620</v>
      </c>
      <c r="F239" s="15" t="n">
        <v>7082800</v>
      </c>
      <c r="G239" s="20" t="n">
        <v>62208000</v>
      </c>
    </row>
    <row r="240" customFormat="false" ht="17.25" hidden="false" customHeight="true" outlineLevel="0" collapsed="false">
      <c r="A240" s="5" t="n">
        <v>6220900</v>
      </c>
      <c r="B240" s="20" t="n">
        <v>62209000</v>
      </c>
      <c r="C240" s="6" t="s">
        <v>406</v>
      </c>
      <c r="D240" s="15" t="n">
        <v>174310764.45</v>
      </c>
      <c r="E240" s="15" t="n">
        <v>91690077.61</v>
      </c>
      <c r="F240" s="15" t="n">
        <v>211389986.36</v>
      </c>
      <c r="G240" s="20" t="n">
        <v>62209000</v>
      </c>
    </row>
    <row r="241" customFormat="false" ht="17.25" hidden="false" customHeight="true" outlineLevel="0" collapsed="false">
      <c r="A241" s="5" t="n">
        <v>6230100</v>
      </c>
      <c r="B241" s="20" t="n">
        <v>62301000</v>
      </c>
      <c r="C241" s="6" t="s">
        <v>165</v>
      </c>
      <c r="D241" s="15" t="n">
        <v>30457564.12</v>
      </c>
      <c r="E241" s="15" t="n">
        <v>367150.54</v>
      </c>
      <c r="F241" s="15" t="n">
        <v>10040396.26</v>
      </c>
      <c r="G241" s="20" t="n">
        <v>62301000</v>
      </c>
    </row>
    <row r="242" customFormat="false" ht="17.25" hidden="false" customHeight="true" outlineLevel="0" collapsed="false">
      <c r="B242" s="20" t="n">
        <v>62302000</v>
      </c>
      <c r="C242" s="6" t="s">
        <v>494</v>
      </c>
      <c r="D242" s="15" t="n">
        <v>12738201</v>
      </c>
      <c r="G242" s="20" t="n">
        <v>62302000</v>
      </c>
    </row>
    <row r="243" customFormat="false" ht="17.25" hidden="false" customHeight="true" outlineLevel="0" collapsed="false">
      <c r="A243" s="5" t="n">
        <v>6230300</v>
      </c>
      <c r="B243" s="20" t="n">
        <v>62303000</v>
      </c>
      <c r="C243" s="6" t="s">
        <v>495</v>
      </c>
      <c r="D243" s="15" t="n">
        <v>158496452.39</v>
      </c>
      <c r="E243" s="15" t="n">
        <v>66154763.98</v>
      </c>
      <c r="F243" s="15" t="n">
        <v>35767965.18</v>
      </c>
      <c r="G243" s="20" t="n">
        <v>62303000</v>
      </c>
    </row>
    <row r="244" customFormat="false" ht="17.25" hidden="false" customHeight="true" outlineLevel="0" collapsed="false">
      <c r="A244" s="5" t="n">
        <v>6230400</v>
      </c>
      <c r="B244" s="20" t="n">
        <v>62304000</v>
      </c>
      <c r="C244" s="6" t="s">
        <v>496</v>
      </c>
      <c r="D244" s="15" t="n">
        <v>57691962</v>
      </c>
      <c r="E244" s="15" t="n">
        <v>0</v>
      </c>
      <c r="F244" s="15" t="n">
        <v>7425496</v>
      </c>
      <c r="G244" s="20" t="n">
        <v>62304000</v>
      </c>
    </row>
    <row r="245" customFormat="false" ht="17.25" hidden="false" customHeight="true" outlineLevel="0" collapsed="false">
      <c r="A245" s="5" t="n">
        <v>6240100</v>
      </c>
      <c r="B245" s="20" t="n">
        <v>62401000</v>
      </c>
      <c r="C245" s="6" t="s">
        <v>725</v>
      </c>
      <c r="D245" s="15" t="n">
        <v>143359880</v>
      </c>
      <c r="E245" s="15" t="n">
        <v>184061228.67</v>
      </c>
      <c r="F245" s="15" t="n">
        <v>165564328</v>
      </c>
      <c r="G245" s="20" t="n">
        <v>62401000</v>
      </c>
    </row>
    <row r="246" customFormat="false" ht="17.25" hidden="false" customHeight="true" outlineLevel="0" collapsed="false">
      <c r="A246" s="5" t="n">
        <v>6240200</v>
      </c>
      <c r="B246" s="20" t="n">
        <v>62402000</v>
      </c>
      <c r="C246" s="6" t="s">
        <v>412</v>
      </c>
      <c r="D246" s="15" t="n">
        <v>257046723.93</v>
      </c>
      <c r="E246" s="15" t="n">
        <v>374119138</v>
      </c>
      <c r="F246" s="15" t="n">
        <v>620816245</v>
      </c>
      <c r="G246" s="20" t="n">
        <v>62402000</v>
      </c>
    </row>
    <row r="247" customFormat="false" ht="17.25" hidden="false" customHeight="true" outlineLevel="0" collapsed="false">
      <c r="A247" s="5" t="n">
        <v>6240300</v>
      </c>
      <c r="B247" s="20" t="n">
        <v>62403000</v>
      </c>
      <c r="C247" s="6" t="s">
        <v>413</v>
      </c>
      <c r="D247" s="15" t="n">
        <v>907663960</v>
      </c>
      <c r="E247" s="15" t="n">
        <v>829875309.11</v>
      </c>
      <c r="F247" s="15" t="n">
        <v>624486360</v>
      </c>
      <c r="G247" s="20" t="n">
        <v>62403000</v>
      </c>
    </row>
    <row r="248" customFormat="false" ht="17.25" hidden="false" customHeight="true" outlineLevel="0" collapsed="false">
      <c r="A248" s="5" t="n">
        <v>6240400</v>
      </c>
      <c r="B248" s="20" t="n">
        <v>62404000</v>
      </c>
      <c r="C248" s="6" t="s">
        <v>414</v>
      </c>
      <c r="D248" s="15" t="n">
        <v>0</v>
      </c>
      <c r="E248" s="15" t="n">
        <v>42560000</v>
      </c>
      <c r="F248" s="15" t="n">
        <v>0</v>
      </c>
      <c r="G248" s="20" t="n">
        <v>62404000</v>
      </c>
    </row>
    <row r="249" customFormat="false" ht="17.25" hidden="false" customHeight="true" outlineLevel="0" collapsed="false">
      <c r="A249" s="5" t="n">
        <v>6250100</v>
      </c>
      <c r="B249" s="20" t="n">
        <v>62501000</v>
      </c>
      <c r="C249" s="6" t="s">
        <v>726</v>
      </c>
      <c r="D249" s="15" t="n">
        <v>205120601.76</v>
      </c>
      <c r="E249" s="15" t="n">
        <v>112566212.49</v>
      </c>
      <c r="F249" s="15" t="n">
        <v>64492419</v>
      </c>
      <c r="G249" s="20" t="n">
        <v>62501000</v>
      </c>
    </row>
    <row r="250" customFormat="false" ht="17.25" hidden="false" customHeight="true" outlineLevel="0" collapsed="false">
      <c r="A250" s="5" t="n">
        <v>6250200</v>
      </c>
      <c r="B250" s="20" t="n">
        <v>62502000</v>
      </c>
      <c r="C250" s="6" t="s">
        <v>170</v>
      </c>
      <c r="D250" s="15" t="n">
        <v>16296714</v>
      </c>
      <c r="E250" s="15" t="n">
        <v>35997720</v>
      </c>
      <c r="F250" s="15" t="n">
        <v>78683216.5</v>
      </c>
      <c r="G250" s="20" t="n">
        <v>62502000</v>
      </c>
    </row>
    <row r="251" customFormat="false" ht="17.25" hidden="false" customHeight="true" outlineLevel="0" collapsed="false">
      <c r="A251" s="26" t="n">
        <v>6250300</v>
      </c>
      <c r="B251" s="12" t="n">
        <v>62503000</v>
      </c>
      <c r="C251" s="2" t="s">
        <v>169</v>
      </c>
      <c r="D251" s="15" t="n">
        <v>3067543</v>
      </c>
      <c r="E251" s="15"/>
      <c r="F251" s="15" t="n">
        <v>112674354.67</v>
      </c>
      <c r="G251" s="20" t="n">
        <v>62503000</v>
      </c>
    </row>
    <row r="252" customFormat="false" ht="17.25" hidden="false" customHeight="true" outlineLevel="0" collapsed="false">
      <c r="A252" s="5" t="n">
        <v>6250400</v>
      </c>
      <c r="B252" s="20" t="n">
        <v>62504000</v>
      </c>
      <c r="C252" s="6" t="s">
        <v>506</v>
      </c>
      <c r="D252" s="15" t="n">
        <v>16079071.67</v>
      </c>
      <c r="E252" s="15" t="n">
        <v>1875000</v>
      </c>
      <c r="F252" s="15" t="n">
        <v>6777640</v>
      </c>
      <c r="G252" s="20" t="n">
        <v>62504000</v>
      </c>
    </row>
    <row r="253" customFormat="false" ht="17.25" hidden="false" customHeight="true" outlineLevel="0" collapsed="false">
      <c r="A253" s="5" t="n">
        <v>6250500</v>
      </c>
      <c r="B253" s="20" t="n">
        <v>62505000</v>
      </c>
      <c r="C253" s="6" t="s">
        <v>508</v>
      </c>
      <c r="D253" s="15" t="n">
        <v>1770448</v>
      </c>
      <c r="E253" s="15" t="n">
        <v>6000</v>
      </c>
      <c r="F253" s="15" t="n">
        <v>0</v>
      </c>
      <c r="G253" s="20" t="n">
        <v>62505000</v>
      </c>
    </row>
    <row r="254" customFormat="false" ht="17.25" hidden="false" customHeight="true" outlineLevel="0" collapsed="false">
      <c r="A254" s="5" t="n">
        <v>6250600</v>
      </c>
      <c r="B254" s="20" t="n">
        <v>62506000</v>
      </c>
      <c r="C254" s="6" t="s">
        <v>509</v>
      </c>
      <c r="D254" s="15" t="n">
        <v>1161308</v>
      </c>
      <c r="E254" s="15" t="n">
        <v>1033600</v>
      </c>
      <c r="F254" s="15" t="n">
        <v>632400</v>
      </c>
      <c r="G254" s="20" t="n">
        <v>62506000</v>
      </c>
    </row>
    <row r="255" customFormat="false" ht="17.25" hidden="false" customHeight="true" outlineLevel="0" collapsed="false">
      <c r="A255" s="5" t="n">
        <v>6250700</v>
      </c>
      <c r="B255" s="20" t="n">
        <v>62507000</v>
      </c>
      <c r="C255" s="6" t="s">
        <v>416</v>
      </c>
      <c r="D255" s="15" t="n">
        <v>128256515.27</v>
      </c>
      <c r="E255" s="15" t="n">
        <v>77968576.04</v>
      </c>
      <c r="F255" s="15" t="n">
        <v>83030004.97</v>
      </c>
      <c r="G255" s="20" t="n">
        <v>62507000</v>
      </c>
    </row>
    <row r="256" customFormat="false" ht="17.25" hidden="false" customHeight="true" outlineLevel="0" collapsed="false">
      <c r="A256" s="5" t="n">
        <v>6250800</v>
      </c>
      <c r="B256" s="20" t="n">
        <v>62508000</v>
      </c>
      <c r="C256" s="6" t="s">
        <v>171</v>
      </c>
      <c r="D256" s="15" t="n">
        <v>287000</v>
      </c>
      <c r="E256" s="15" t="n">
        <v>1906500</v>
      </c>
      <c r="F256" s="15" t="n">
        <v>0</v>
      </c>
      <c r="G256" s="20" t="n">
        <v>62508000</v>
      </c>
    </row>
    <row r="257" customFormat="false" ht="17.25" hidden="false" customHeight="true" outlineLevel="0" collapsed="false">
      <c r="A257" s="5" t="n">
        <v>6260100</v>
      </c>
      <c r="B257" s="20" t="n">
        <v>62601000</v>
      </c>
      <c r="C257" s="6" t="s">
        <v>727</v>
      </c>
      <c r="D257" s="15" t="n">
        <v>2833164.22</v>
      </c>
      <c r="E257" s="15" t="n">
        <v>392178.8</v>
      </c>
      <c r="F257" s="15" t="n">
        <v>246639</v>
      </c>
      <c r="G257" s="20" t="n">
        <v>62601000</v>
      </c>
    </row>
    <row r="258" customFormat="false" ht="17.25" hidden="false" customHeight="true" outlineLevel="0" collapsed="false">
      <c r="A258" s="5" t="n">
        <v>6260200</v>
      </c>
      <c r="B258" s="20" t="n">
        <v>62602000</v>
      </c>
      <c r="C258" s="6" t="s">
        <v>511</v>
      </c>
      <c r="D258" s="15" t="n">
        <v>37675178.99</v>
      </c>
      <c r="E258" s="15" t="n">
        <v>29863045.49</v>
      </c>
      <c r="F258" s="15" t="n">
        <v>23166648.52</v>
      </c>
      <c r="G258" s="20" t="n">
        <v>62602000</v>
      </c>
    </row>
    <row r="259" customFormat="false" ht="17.25" hidden="false" customHeight="true" outlineLevel="0" collapsed="false">
      <c r="A259" s="5" t="n">
        <v>6260300</v>
      </c>
      <c r="B259" s="20" t="n">
        <v>62603000</v>
      </c>
      <c r="C259" s="6" t="s">
        <v>512</v>
      </c>
      <c r="D259" s="15" t="n">
        <v>6299382.02</v>
      </c>
      <c r="E259" s="15" t="n">
        <v>20000</v>
      </c>
      <c r="F259" s="15" t="n">
        <v>8852917</v>
      </c>
      <c r="G259" s="20" t="n">
        <v>62603000</v>
      </c>
    </row>
    <row r="260" customFormat="false" ht="17.25" hidden="false" customHeight="true" outlineLevel="0" collapsed="false">
      <c r="A260" s="5" t="n">
        <v>6260400</v>
      </c>
      <c r="B260" s="20" t="n">
        <v>62604000</v>
      </c>
      <c r="C260" s="6" t="s">
        <v>513</v>
      </c>
      <c r="D260" s="15" t="n">
        <v>278127</v>
      </c>
      <c r="E260" s="15" t="n">
        <v>526640</v>
      </c>
      <c r="F260" s="15" t="n">
        <v>24500</v>
      </c>
      <c r="G260" s="20" t="n">
        <v>62604000</v>
      </c>
    </row>
    <row r="261" customFormat="false" ht="17.25" hidden="false" customHeight="true" outlineLevel="0" collapsed="false">
      <c r="B261" s="20" t="n">
        <v>62605000</v>
      </c>
      <c r="C261" s="6" t="s">
        <v>728</v>
      </c>
      <c r="D261" s="15" t="n">
        <v>4726440</v>
      </c>
      <c r="G261" s="20" t="n">
        <v>62605000</v>
      </c>
    </row>
    <row r="262" customFormat="false" ht="17.25" hidden="false" customHeight="true" outlineLevel="0" collapsed="false">
      <c r="A262" s="5" t="n">
        <v>6260700</v>
      </c>
      <c r="B262" s="20" t="n">
        <v>62607000</v>
      </c>
      <c r="C262" s="6" t="s">
        <v>179</v>
      </c>
      <c r="D262" s="15" t="n">
        <v>11185735</v>
      </c>
      <c r="E262" s="15" t="n">
        <v>200000</v>
      </c>
      <c r="F262" s="15" t="n">
        <v>0</v>
      </c>
      <c r="G262" s="20" t="n">
        <v>62607000</v>
      </c>
    </row>
    <row r="263" customFormat="false" ht="17.25" hidden="false" customHeight="true" outlineLevel="0" collapsed="false">
      <c r="A263" s="5" t="n">
        <v>6260800</v>
      </c>
      <c r="B263" s="20" t="n">
        <v>62608000</v>
      </c>
      <c r="C263" s="6" t="s">
        <v>180</v>
      </c>
      <c r="D263" s="15" t="n">
        <v>2912754</v>
      </c>
      <c r="E263" s="15" t="n">
        <v>558000</v>
      </c>
      <c r="F263" s="15" t="n">
        <v>0</v>
      </c>
      <c r="G263" s="20" t="n">
        <v>62608000</v>
      </c>
    </row>
    <row r="264" customFormat="false" ht="17.25" hidden="false" customHeight="true" outlineLevel="0" collapsed="false">
      <c r="A264" s="5" t="n">
        <v>6270100</v>
      </c>
      <c r="B264" s="20" t="n">
        <v>62701000</v>
      </c>
      <c r="C264" s="6" t="s">
        <v>729</v>
      </c>
      <c r="D264" s="15" t="n">
        <v>55175.64</v>
      </c>
      <c r="E264" s="15" t="n">
        <v>115265</v>
      </c>
      <c r="F264" s="15" t="n">
        <v>34050</v>
      </c>
      <c r="G264" s="20" t="n">
        <v>62701000</v>
      </c>
    </row>
    <row r="265" customFormat="false" ht="17.25" hidden="false" customHeight="true" outlineLevel="0" collapsed="false">
      <c r="A265" s="5" t="n">
        <v>6270110</v>
      </c>
      <c r="B265" s="20" t="n">
        <v>62701100</v>
      </c>
      <c r="C265" s="6" t="s">
        <v>421</v>
      </c>
      <c r="D265" s="15" t="n">
        <v>26605200.71</v>
      </c>
      <c r="E265" s="15" t="n">
        <v>12011813</v>
      </c>
      <c r="F265" s="15" t="n">
        <v>0</v>
      </c>
      <c r="G265" s="20" t="n">
        <v>62701100</v>
      </c>
    </row>
    <row r="266" customFormat="false" ht="17.25" hidden="false" customHeight="true" outlineLevel="0" collapsed="false">
      <c r="A266" s="5" t="n">
        <v>6270200</v>
      </c>
      <c r="B266" s="20" t="n">
        <v>62702000</v>
      </c>
      <c r="C266" s="6" t="s">
        <v>515</v>
      </c>
      <c r="D266" s="15" t="n">
        <v>8400</v>
      </c>
      <c r="E266" s="15" t="n">
        <v>96380</v>
      </c>
      <c r="F266" s="15" t="n">
        <v>7700</v>
      </c>
      <c r="G266" s="20" t="n">
        <v>62702000</v>
      </c>
    </row>
    <row r="267" customFormat="false" ht="17.25" hidden="false" customHeight="true" outlineLevel="0" collapsed="false">
      <c r="A267" s="5" t="n">
        <v>6270300</v>
      </c>
      <c r="B267" s="20" t="n">
        <v>62703000</v>
      </c>
      <c r="C267" s="6" t="s">
        <v>516</v>
      </c>
      <c r="D267" s="15" t="n">
        <v>14637891.5</v>
      </c>
      <c r="E267" s="15" t="n">
        <v>67053348.74</v>
      </c>
      <c r="F267" s="15" t="n">
        <v>24757851.51</v>
      </c>
      <c r="G267" s="20" t="n">
        <v>62703000</v>
      </c>
    </row>
    <row r="268" customFormat="false" ht="17.25" hidden="false" customHeight="true" outlineLevel="0" collapsed="false">
      <c r="A268" s="5" t="n">
        <v>6270400</v>
      </c>
      <c r="B268" s="20" t="n">
        <v>62704000</v>
      </c>
      <c r="C268" s="6" t="s">
        <v>423</v>
      </c>
      <c r="D268" s="15" t="n">
        <v>506800</v>
      </c>
      <c r="E268" s="15" t="n">
        <v>595240</v>
      </c>
      <c r="F268" s="15" t="n">
        <v>618480</v>
      </c>
      <c r="G268" s="20" t="n">
        <v>62704000</v>
      </c>
    </row>
    <row r="269" customFormat="false" ht="17.25" hidden="false" customHeight="true" outlineLevel="0" collapsed="false">
      <c r="A269" s="5" t="n">
        <v>6270500</v>
      </c>
      <c r="B269" s="20" t="n">
        <v>62705000</v>
      </c>
      <c r="C269" s="6" t="s">
        <v>517</v>
      </c>
      <c r="D269" s="15" t="n">
        <v>7262947.4</v>
      </c>
      <c r="E269" s="15" t="n">
        <v>5119908.2</v>
      </c>
      <c r="F269" s="15" t="n">
        <v>5400495.08</v>
      </c>
      <c r="G269" s="20" t="n">
        <v>62705000</v>
      </c>
    </row>
    <row r="270" customFormat="false" ht="17.25" hidden="false" customHeight="true" outlineLevel="0" collapsed="false">
      <c r="A270" s="5" t="n">
        <v>6270600</v>
      </c>
      <c r="B270" s="20" t="n">
        <v>62706000</v>
      </c>
      <c r="C270" s="6" t="s">
        <v>183</v>
      </c>
      <c r="D270" s="15" t="n">
        <v>64025626.69</v>
      </c>
      <c r="E270" s="15" t="n">
        <v>27916138.47</v>
      </c>
      <c r="F270" s="15" t="n">
        <v>47075037.72</v>
      </c>
      <c r="G270" s="20" t="n">
        <v>62706000</v>
      </c>
    </row>
    <row r="271" customFormat="false" ht="17.25" hidden="false" customHeight="true" outlineLevel="0" collapsed="false">
      <c r="A271" s="5" t="n">
        <v>6270700</v>
      </c>
      <c r="B271" s="20" t="n">
        <v>62707000</v>
      </c>
      <c r="C271" s="6" t="s">
        <v>518</v>
      </c>
      <c r="D271" s="15" t="n">
        <v>729310</v>
      </c>
      <c r="E271" s="15" t="n">
        <v>173000</v>
      </c>
      <c r="F271" s="15" t="n">
        <v>0</v>
      </c>
      <c r="G271" s="20" t="n">
        <v>62707000</v>
      </c>
    </row>
    <row r="272" customFormat="false" ht="17.25" hidden="false" customHeight="true" outlineLevel="0" collapsed="false">
      <c r="A272" s="5" t="n">
        <v>6270800</v>
      </c>
      <c r="B272" s="20" t="n">
        <v>62708000</v>
      </c>
      <c r="C272" s="6" t="s">
        <v>519</v>
      </c>
      <c r="D272" s="15" t="n">
        <v>586400</v>
      </c>
      <c r="E272" s="15" t="n">
        <v>911600</v>
      </c>
      <c r="F272" s="15" t="n">
        <v>952000</v>
      </c>
      <c r="G272" s="20" t="n">
        <v>62708000</v>
      </c>
    </row>
    <row r="273" customFormat="false" ht="17.25" hidden="false" customHeight="true" outlineLevel="0" collapsed="false">
      <c r="A273" s="5" t="n">
        <v>6270900</v>
      </c>
      <c r="B273" s="20" t="n">
        <v>62709000</v>
      </c>
      <c r="C273" s="6" t="s">
        <v>428</v>
      </c>
      <c r="D273" s="15" t="n">
        <v>3676337.66</v>
      </c>
      <c r="E273" s="15" t="n">
        <v>2274650.63</v>
      </c>
      <c r="F273" s="15" t="n">
        <v>3885008.26</v>
      </c>
      <c r="G273" s="20" t="n">
        <v>62709000</v>
      </c>
    </row>
    <row r="274" customFormat="false" ht="17.25" hidden="false" customHeight="true" outlineLevel="0" collapsed="false">
      <c r="A274" s="5" t="n">
        <v>6271000</v>
      </c>
      <c r="B274" s="20" t="n">
        <v>62710000</v>
      </c>
      <c r="C274" s="6" t="s">
        <v>185</v>
      </c>
      <c r="D274" s="15" t="n">
        <v>299706.66</v>
      </c>
      <c r="E274" s="15" t="n">
        <v>353567.32</v>
      </c>
      <c r="F274" s="15" t="n">
        <v>340200</v>
      </c>
      <c r="G274" s="20" t="n">
        <v>62710000</v>
      </c>
    </row>
    <row r="275" customFormat="false" ht="17.25" hidden="false" customHeight="true" outlineLevel="0" collapsed="false">
      <c r="A275" s="5" t="n">
        <v>6271100</v>
      </c>
      <c r="B275" s="20" t="n">
        <v>62711000</v>
      </c>
      <c r="C275" s="6" t="s">
        <v>520</v>
      </c>
      <c r="D275" s="15" t="n">
        <v>10317193.08</v>
      </c>
      <c r="E275" s="15" t="n">
        <v>25120900.33</v>
      </c>
      <c r="F275" s="15" t="n">
        <v>23387215.97</v>
      </c>
      <c r="G275" s="20" t="n">
        <v>62711000</v>
      </c>
    </row>
    <row r="276" customFormat="false" ht="17.25" hidden="false" customHeight="true" outlineLevel="0" collapsed="false">
      <c r="A276" s="26" t="n">
        <v>6271110</v>
      </c>
      <c r="B276" s="12" t="n">
        <v>62711100</v>
      </c>
      <c r="C276" s="2" t="s">
        <v>434</v>
      </c>
      <c r="D276" s="15" t="n">
        <v>0</v>
      </c>
      <c r="E276" s="15"/>
      <c r="F276" s="15" t="n">
        <v>5000000</v>
      </c>
      <c r="G276" s="20" t="n">
        <v>62711100</v>
      </c>
    </row>
    <row r="277" customFormat="false" ht="17.25" hidden="false" customHeight="true" outlineLevel="0" collapsed="false">
      <c r="A277" s="5" t="n">
        <v>6271200</v>
      </c>
      <c r="B277" s="20" t="n">
        <v>62712000</v>
      </c>
      <c r="C277" s="6" t="s">
        <v>521</v>
      </c>
      <c r="D277" s="15" t="n">
        <v>38020586.59</v>
      </c>
      <c r="E277" s="15" t="n">
        <v>34810005.88</v>
      </c>
      <c r="F277" s="15" t="n">
        <v>29024924.68</v>
      </c>
      <c r="G277" s="20" t="n">
        <v>62712000</v>
      </c>
    </row>
    <row r="278" customFormat="false" ht="17.25" hidden="false" customHeight="true" outlineLevel="0" collapsed="false">
      <c r="A278" s="5" t="n">
        <v>6271300</v>
      </c>
      <c r="B278" s="20" t="n">
        <v>62713000</v>
      </c>
      <c r="C278" s="6" t="s">
        <v>438</v>
      </c>
      <c r="D278" s="15" t="n">
        <v>399000</v>
      </c>
      <c r="E278" s="15" t="n">
        <v>438800</v>
      </c>
      <c r="F278" s="15" t="n">
        <v>0</v>
      </c>
      <c r="G278" s="20" t="n">
        <v>62713000</v>
      </c>
    </row>
    <row r="279" customFormat="false" ht="17.25" hidden="false" customHeight="true" outlineLevel="0" collapsed="false">
      <c r="A279" s="5" t="n">
        <v>6280000</v>
      </c>
      <c r="B279" s="20" t="n">
        <v>62800000</v>
      </c>
      <c r="C279" s="6" t="s">
        <v>730</v>
      </c>
      <c r="D279" s="15" t="n">
        <v>5055931.92</v>
      </c>
      <c r="E279" s="15" t="n">
        <v>79200</v>
      </c>
      <c r="F279" s="15" t="n">
        <v>2601200</v>
      </c>
      <c r="G279" s="20" t="n">
        <v>62800000</v>
      </c>
    </row>
    <row r="280" customFormat="false" ht="17.25" hidden="false" customHeight="true" outlineLevel="0" collapsed="false">
      <c r="A280" s="5" t="n">
        <v>6350100</v>
      </c>
      <c r="B280" s="20" t="n">
        <v>63501000</v>
      </c>
      <c r="C280" s="6" t="s">
        <v>189</v>
      </c>
      <c r="D280" s="15" t="n">
        <v>16041422</v>
      </c>
      <c r="E280" s="15" t="n">
        <v>16629891.14</v>
      </c>
      <c r="F280" s="15" t="n">
        <v>23954000</v>
      </c>
      <c r="G280" s="52" t="n">
        <v>63501000</v>
      </c>
    </row>
    <row r="281" customFormat="false" ht="17.25" hidden="false" customHeight="true" outlineLevel="0" collapsed="false">
      <c r="A281" s="5" t="n">
        <v>6350200</v>
      </c>
      <c r="B281" s="20" t="n">
        <v>63502000</v>
      </c>
      <c r="C281" s="6" t="s">
        <v>448</v>
      </c>
      <c r="D281" s="15" t="n">
        <v>0</v>
      </c>
      <c r="E281" s="15" t="n">
        <v>246500</v>
      </c>
      <c r="F281" s="15" t="n">
        <v>0</v>
      </c>
      <c r="G281" s="20" t="n">
        <v>63502000</v>
      </c>
    </row>
    <row r="282" customFormat="false" ht="17.25" hidden="false" customHeight="true" outlineLevel="0" collapsed="false">
      <c r="A282" s="5" t="n">
        <v>6350300</v>
      </c>
      <c r="B282" s="20" t="n">
        <v>63503000</v>
      </c>
      <c r="C282" s="6" t="s">
        <v>731</v>
      </c>
      <c r="D282" s="15" t="n">
        <v>23255</v>
      </c>
      <c r="E282" s="15" t="n">
        <v>40000</v>
      </c>
      <c r="F282" s="15" t="n">
        <v>0</v>
      </c>
      <c r="G282" s="20" t="n">
        <v>63503000</v>
      </c>
    </row>
    <row r="283" customFormat="false" ht="17.25" hidden="false" customHeight="true" outlineLevel="0" collapsed="false">
      <c r="A283" s="5" t="n">
        <v>6350400</v>
      </c>
      <c r="B283" s="20" t="n">
        <v>63504000</v>
      </c>
      <c r="C283" s="6" t="s">
        <v>732</v>
      </c>
      <c r="D283" s="15" t="n">
        <v>16631176</v>
      </c>
      <c r="E283" s="15" t="n">
        <v>5287999.84</v>
      </c>
      <c r="F283" s="15" t="n">
        <v>2299368.42</v>
      </c>
      <c r="G283" s="20" t="n">
        <v>63504000</v>
      </c>
    </row>
    <row r="284" customFormat="false" ht="17.25" hidden="false" customHeight="true" outlineLevel="0" collapsed="false">
      <c r="A284" s="5" t="n">
        <v>6350500</v>
      </c>
      <c r="B284" s="20" t="n">
        <v>63505000</v>
      </c>
      <c r="C284" s="6" t="s">
        <v>733</v>
      </c>
      <c r="D284" s="15" t="n">
        <v>0</v>
      </c>
      <c r="E284" s="15" t="n">
        <v>80000</v>
      </c>
      <c r="F284" s="15" t="n">
        <v>480000</v>
      </c>
      <c r="G284" s="20" t="n">
        <v>63505000</v>
      </c>
    </row>
    <row r="285" customFormat="false" ht="17.25" hidden="false" customHeight="true" outlineLevel="0" collapsed="false">
      <c r="A285" s="5" t="n">
        <v>6350600</v>
      </c>
      <c r="B285" s="20" t="n">
        <v>63506000</v>
      </c>
      <c r="C285" s="6" t="s">
        <v>452</v>
      </c>
      <c r="D285" s="15" t="n">
        <v>42996840.26</v>
      </c>
      <c r="E285" s="15" t="n">
        <v>38323753.26</v>
      </c>
      <c r="F285" s="15" t="n">
        <v>43877204.67</v>
      </c>
      <c r="G285" s="20" t="n">
        <v>63506000</v>
      </c>
    </row>
    <row r="286" customFormat="false" ht="17.25" hidden="false" customHeight="true" outlineLevel="0" collapsed="false">
      <c r="A286" s="5" t="n">
        <v>6350700</v>
      </c>
      <c r="B286" s="20" t="n">
        <v>63507000</v>
      </c>
      <c r="C286" s="6" t="s">
        <v>734</v>
      </c>
      <c r="D286" s="15" t="n">
        <v>1144233437.91</v>
      </c>
      <c r="E286" s="15" t="n">
        <v>943407521.76</v>
      </c>
      <c r="F286" s="15" t="n">
        <v>1128843267.01</v>
      </c>
      <c r="G286" s="20" t="n">
        <v>63507000</v>
      </c>
    </row>
    <row r="287" customFormat="false" ht="17.25" hidden="false" customHeight="true" outlineLevel="0" collapsed="false">
      <c r="A287" s="5" t="n">
        <v>6350800</v>
      </c>
      <c r="B287" s="20" t="n">
        <v>63508000</v>
      </c>
      <c r="C287" s="6" t="s">
        <v>447</v>
      </c>
      <c r="D287" s="15" t="n">
        <v>53483</v>
      </c>
      <c r="E287" s="15" t="n">
        <v>257000</v>
      </c>
      <c r="F287" s="15" t="n">
        <v>231200</v>
      </c>
      <c r="G287" s="20" t="n">
        <v>63508000</v>
      </c>
    </row>
    <row r="288" customFormat="false" ht="17.25" hidden="false" customHeight="true" outlineLevel="0" collapsed="false">
      <c r="A288" s="5" t="n">
        <v>6350900</v>
      </c>
      <c r="B288" s="20" t="n">
        <v>63509000</v>
      </c>
      <c r="C288" s="6" t="s">
        <v>526</v>
      </c>
      <c r="D288" s="15" t="n">
        <v>0</v>
      </c>
      <c r="E288" s="15" t="n">
        <v>1100000</v>
      </c>
      <c r="F288" s="15" t="n">
        <v>1840000</v>
      </c>
      <c r="G288" s="20" t="n">
        <v>63509000</v>
      </c>
    </row>
    <row r="289" customFormat="false" ht="17.25" hidden="false" customHeight="true" outlineLevel="0" collapsed="false">
      <c r="B289" s="20" t="n">
        <v>63510000</v>
      </c>
      <c r="C289" s="6" t="s">
        <v>802</v>
      </c>
      <c r="D289" s="15" t="n">
        <v>1183680</v>
      </c>
      <c r="G289" s="20" t="n">
        <v>63510000</v>
      </c>
    </row>
    <row r="290" customFormat="false" ht="17.25" hidden="false" customHeight="true" outlineLevel="0" collapsed="false">
      <c r="A290" s="5" t="n">
        <v>6410100</v>
      </c>
      <c r="B290" s="20" t="n">
        <v>64101000</v>
      </c>
      <c r="C290" s="6" t="s">
        <v>735</v>
      </c>
      <c r="D290" s="15" t="n">
        <v>2168424892.98</v>
      </c>
      <c r="E290" s="15" t="n">
        <v>1274034725.07</v>
      </c>
      <c r="F290" s="15" t="n">
        <v>1125284744.23</v>
      </c>
      <c r="G290" s="20" t="n">
        <v>64101000</v>
      </c>
    </row>
    <row r="291" customFormat="false" ht="17.25" hidden="false" customHeight="true" outlineLevel="0" collapsed="false">
      <c r="A291" s="5" t="n">
        <v>6410130</v>
      </c>
      <c r="B291" s="20" t="n">
        <v>64101300</v>
      </c>
      <c r="C291" s="6" t="s">
        <v>456</v>
      </c>
      <c r="D291" s="15" t="n">
        <v>69893000</v>
      </c>
      <c r="E291" s="15" t="n">
        <v>230849200</v>
      </c>
      <c r="F291" s="15" t="n">
        <v>186475290</v>
      </c>
      <c r="G291" s="20" t="n">
        <v>64101300</v>
      </c>
    </row>
    <row r="292" customFormat="false" ht="17.25" hidden="false" customHeight="true" outlineLevel="0" collapsed="false">
      <c r="A292" s="5" t="n">
        <v>6410200</v>
      </c>
      <c r="B292" s="20" t="n">
        <v>64102000</v>
      </c>
      <c r="C292" s="6" t="s">
        <v>528</v>
      </c>
      <c r="D292" s="15" t="n">
        <v>45309937.19</v>
      </c>
      <c r="E292" s="15" t="n">
        <v>28805876.96</v>
      </c>
      <c r="F292" s="15" t="n">
        <v>26799583.24</v>
      </c>
      <c r="G292" s="20" t="n">
        <v>64102000</v>
      </c>
    </row>
    <row r="293" customFormat="false" ht="17.25" hidden="false" customHeight="true" outlineLevel="0" collapsed="false">
      <c r="A293" s="5" t="n">
        <v>6410300</v>
      </c>
      <c r="B293" s="20" t="n">
        <v>64103000</v>
      </c>
      <c r="C293" s="6" t="s">
        <v>529</v>
      </c>
      <c r="D293" s="15" t="n">
        <v>175548677.37</v>
      </c>
      <c r="E293" s="15" t="n">
        <v>140909362.02</v>
      </c>
      <c r="F293" s="15" t="n">
        <v>121396587.34</v>
      </c>
      <c r="G293" s="20" t="n">
        <v>64103000</v>
      </c>
    </row>
    <row r="294" customFormat="false" ht="17.25" hidden="false" customHeight="true" outlineLevel="0" collapsed="false">
      <c r="A294" s="5" t="n">
        <v>6410400</v>
      </c>
      <c r="B294" s="20" t="n">
        <v>64104000</v>
      </c>
      <c r="C294" s="6" t="s">
        <v>194</v>
      </c>
      <c r="D294" s="15" t="n">
        <v>60595463.96</v>
      </c>
      <c r="E294" s="15" t="n">
        <v>64247286.74</v>
      </c>
      <c r="F294" s="15" t="n">
        <v>109942677.89</v>
      </c>
      <c r="G294" s="20" t="n">
        <v>64104000</v>
      </c>
    </row>
    <row r="295" customFormat="false" ht="17.25" hidden="false" customHeight="true" outlineLevel="0" collapsed="false">
      <c r="A295" s="5" t="n">
        <v>6410500</v>
      </c>
      <c r="B295" s="20" t="n">
        <v>64105000</v>
      </c>
      <c r="C295" s="6" t="s">
        <v>530</v>
      </c>
      <c r="D295" s="15" t="n">
        <v>3029937.39</v>
      </c>
      <c r="E295" s="15" t="n">
        <v>537847.28</v>
      </c>
      <c r="F295" s="15" t="n">
        <v>4978951.13</v>
      </c>
      <c r="G295" s="20" t="n">
        <v>64105000</v>
      </c>
    </row>
    <row r="296" customFormat="false" ht="17.25" hidden="false" customHeight="true" outlineLevel="0" collapsed="false">
      <c r="A296" s="5" t="n">
        <v>6418000</v>
      </c>
      <c r="B296" s="20" t="n">
        <v>64180000</v>
      </c>
      <c r="C296" s="6" t="s">
        <v>531</v>
      </c>
      <c r="D296" s="15" t="n">
        <v>85762047.0615999</v>
      </c>
      <c r="E296" s="15" t="n">
        <v>13174050.44</v>
      </c>
      <c r="F296" s="15" t="n">
        <v>17806850.45</v>
      </c>
      <c r="G296" s="20" t="n">
        <v>64180000</v>
      </c>
    </row>
    <row r="297" customFormat="false" ht="17.25" hidden="false" customHeight="true" outlineLevel="0" collapsed="false">
      <c r="A297" s="5" t="n">
        <v>6450100</v>
      </c>
      <c r="B297" s="20" t="n">
        <v>64501000</v>
      </c>
      <c r="C297" s="6" t="s">
        <v>736</v>
      </c>
      <c r="D297" s="15" t="n">
        <v>201235661.89</v>
      </c>
      <c r="E297" s="15" t="n">
        <v>135009928.43</v>
      </c>
      <c r="F297" s="15" t="n">
        <v>131669068.05</v>
      </c>
      <c r="G297" s="20" t="n">
        <v>64501000</v>
      </c>
    </row>
    <row r="298" customFormat="false" ht="17.25" hidden="false" customHeight="true" outlineLevel="0" collapsed="false">
      <c r="A298" s="5" t="n">
        <v>6450200</v>
      </c>
      <c r="B298" s="20" t="n">
        <v>64502000</v>
      </c>
      <c r="C298" s="6" t="s">
        <v>533</v>
      </c>
      <c r="D298" s="15" t="n">
        <v>77109319.1</v>
      </c>
      <c r="E298" s="15" t="n">
        <v>51926895.55</v>
      </c>
      <c r="F298" s="15" t="n">
        <v>50641949.25</v>
      </c>
      <c r="G298" s="20" t="n">
        <v>64502000</v>
      </c>
    </row>
    <row r="299" customFormat="false" ht="17.25" hidden="false" customHeight="true" outlineLevel="0" collapsed="false">
      <c r="B299" s="20" t="n">
        <v>64503000</v>
      </c>
      <c r="C299" s="6" t="s">
        <v>739</v>
      </c>
      <c r="D299" s="15" t="n">
        <v>255256.5</v>
      </c>
      <c r="G299" s="20" t="n">
        <v>64503000</v>
      </c>
    </row>
    <row r="300" customFormat="false" ht="17.25" hidden="false" customHeight="true" outlineLevel="0" collapsed="false">
      <c r="A300" s="5" t="n">
        <v>6450400</v>
      </c>
      <c r="B300" s="20" t="n">
        <v>64504000</v>
      </c>
      <c r="C300" s="6" t="s">
        <v>464</v>
      </c>
      <c r="D300" s="15" t="n">
        <v>15470642.44</v>
      </c>
      <c r="E300" s="15" t="n">
        <v>10385379.11</v>
      </c>
      <c r="F300" s="15" t="n">
        <v>10128389.85</v>
      </c>
      <c r="G300" s="20" t="n">
        <v>64504000</v>
      </c>
    </row>
    <row r="301" customFormat="false" ht="17.25" hidden="false" customHeight="true" outlineLevel="0" collapsed="false">
      <c r="B301" s="20" t="n">
        <v>64505000</v>
      </c>
      <c r="C301" s="6" t="s">
        <v>737</v>
      </c>
      <c r="D301" s="15" t="n">
        <v>33801.05</v>
      </c>
      <c r="G301" s="20" t="n">
        <v>64505000</v>
      </c>
    </row>
    <row r="302" customFormat="false" ht="17.25" hidden="false" customHeight="true" outlineLevel="0" collapsed="false">
      <c r="A302" s="5" t="n">
        <v>6458000</v>
      </c>
      <c r="B302" s="20" t="n">
        <v>64580000</v>
      </c>
      <c r="C302" s="6" t="s">
        <v>738</v>
      </c>
      <c r="D302" s="15" t="n">
        <v>-13991813.8216</v>
      </c>
      <c r="E302" s="15" t="n">
        <v>167679.93</v>
      </c>
      <c r="F302" s="15" t="n">
        <v>1084999.74</v>
      </c>
      <c r="G302" s="20" t="n">
        <v>64580000</v>
      </c>
    </row>
    <row r="303" customFormat="false" ht="17.25" hidden="false" customHeight="true" outlineLevel="0" collapsed="false">
      <c r="A303" s="26" t="n">
        <v>6470000</v>
      </c>
      <c r="B303" s="12" t="n">
        <v>64700000</v>
      </c>
      <c r="C303" s="2" t="s">
        <v>197</v>
      </c>
      <c r="D303" s="15" t="n">
        <v>0</v>
      </c>
      <c r="E303" s="15"/>
      <c r="F303" s="15" t="n">
        <v>120000</v>
      </c>
      <c r="G303" s="16" t="n">
        <v>64700000</v>
      </c>
    </row>
    <row r="304" customFormat="false" ht="17.25" hidden="false" customHeight="true" outlineLevel="0" collapsed="false">
      <c r="A304" s="5" t="n">
        <v>6480100</v>
      </c>
      <c r="B304" s="20" t="n">
        <v>64801000</v>
      </c>
      <c r="C304" s="6" t="s">
        <v>467</v>
      </c>
      <c r="D304" s="15" t="n">
        <v>29124734.53</v>
      </c>
      <c r="E304" s="15" t="n">
        <v>11630695.82</v>
      </c>
      <c r="F304" s="15" t="n">
        <v>21234870.6</v>
      </c>
      <c r="G304" s="20" t="n">
        <v>64801000</v>
      </c>
    </row>
    <row r="305" customFormat="false" ht="17.25" hidden="false" customHeight="true" outlineLevel="0" collapsed="false">
      <c r="A305" s="5" t="n">
        <v>6480200</v>
      </c>
      <c r="B305" s="20" t="n">
        <v>64802000</v>
      </c>
      <c r="C305" s="6" t="s">
        <v>535</v>
      </c>
      <c r="D305" s="15" t="n">
        <v>9310000</v>
      </c>
      <c r="E305" s="15" t="n">
        <v>195000</v>
      </c>
      <c r="F305" s="15" t="n">
        <v>0</v>
      </c>
      <c r="G305" s="20" t="n">
        <v>64802000</v>
      </c>
    </row>
    <row r="306" customFormat="false" ht="17.25" hidden="false" customHeight="true" outlineLevel="0" collapsed="false">
      <c r="A306" s="5" t="n">
        <v>6480300</v>
      </c>
      <c r="B306" s="20" t="n">
        <v>64803000</v>
      </c>
      <c r="C306" s="6" t="s">
        <v>536</v>
      </c>
      <c r="D306" s="15" t="n">
        <v>303064</v>
      </c>
      <c r="E306" s="15" t="n">
        <v>90000</v>
      </c>
      <c r="F306" s="15" t="n">
        <v>254000</v>
      </c>
      <c r="G306" s="20" t="n">
        <v>64803000</v>
      </c>
    </row>
    <row r="307" customFormat="false" ht="17.25" hidden="false" customHeight="true" outlineLevel="0" collapsed="false">
      <c r="A307" s="5" t="n">
        <v>6510000</v>
      </c>
      <c r="B307" s="20" t="n">
        <v>65100000</v>
      </c>
      <c r="C307" s="6" t="s">
        <v>740</v>
      </c>
      <c r="D307" s="15" t="n">
        <v>33820272</v>
      </c>
      <c r="E307" s="15" t="n">
        <v>1828011.53</v>
      </c>
      <c r="F307" s="15" t="n">
        <v>9562022.83</v>
      </c>
      <c r="G307" s="20" t="n">
        <v>65100000</v>
      </c>
    </row>
    <row r="308" customFormat="false" ht="17.25" hidden="false" customHeight="true" outlineLevel="0" collapsed="false">
      <c r="A308" s="5" t="n">
        <v>6520000</v>
      </c>
      <c r="B308" s="20" t="n">
        <v>65200000</v>
      </c>
      <c r="C308" s="6" t="s">
        <v>741</v>
      </c>
      <c r="D308" s="15" t="n">
        <v>3703810.19</v>
      </c>
      <c r="E308" s="15" t="n">
        <v>756979002.94</v>
      </c>
      <c r="F308" s="15" t="n">
        <v>0</v>
      </c>
      <c r="G308" s="20" t="n">
        <v>65200000</v>
      </c>
    </row>
    <row r="309" customFormat="false" ht="17.25" hidden="false" customHeight="true" outlineLevel="0" collapsed="false">
      <c r="A309" s="5" t="n">
        <v>6541000</v>
      </c>
      <c r="B309" s="20" t="n">
        <v>65410000</v>
      </c>
      <c r="C309" s="6" t="s">
        <v>803</v>
      </c>
      <c r="D309" s="15" t="n">
        <v>7075185.42</v>
      </c>
      <c r="E309" s="15" t="n">
        <v>390203100</v>
      </c>
      <c r="F309" s="15" t="n">
        <v>0</v>
      </c>
      <c r="G309" s="20" t="n">
        <v>65410000</v>
      </c>
    </row>
    <row r="310" customFormat="false" ht="17.25" hidden="false" customHeight="true" outlineLevel="0" collapsed="false">
      <c r="A310" s="26" t="n">
        <v>6560100</v>
      </c>
      <c r="B310" s="12" t="n">
        <v>65601000</v>
      </c>
      <c r="C310" s="2" t="s">
        <v>742</v>
      </c>
      <c r="D310" s="15" t="n">
        <v>42741521.65</v>
      </c>
      <c r="E310" s="15"/>
      <c r="F310" s="15" t="n">
        <v>429880174</v>
      </c>
      <c r="G310" s="20" t="n">
        <v>65601000</v>
      </c>
    </row>
    <row r="311" customFormat="false" ht="17.25" hidden="false" customHeight="true" outlineLevel="0" collapsed="false">
      <c r="A311" s="5" t="n">
        <v>6560200</v>
      </c>
      <c r="B311" s="20" t="n">
        <v>65602000</v>
      </c>
      <c r="C311" s="6" t="s">
        <v>743</v>
      </c>
      <c r="D311" s="15" t="n">
        <v>8953114</v>
      </c>
      <c r="E311" s="15" t="n">
        <v>9700000</v>
      </c>
      <c r="F311" s="15" t="n">
        <v>1082709.32</v>
      </c>
      <c r="G311" s="20" t="n">
        <v>65602000</v>
      </c>
    </row>
    <row r="312" customFormat="false" ht="17.25" hidden="false" customHeight="true" outlineLevel="0" collapsed="false">
      <c r="A312" s="5" t="n">
        <v>6570000</v>
      </c>
      <c r="B312" s="20" t="n">
        <v>65700000</v>
      </c>
      <c r="C312" s="6" t="s">
        <v>745</v>
      </c>
      <c r="D312" s="15" t="n">
        <v>9780795</v>
      </c>
      <c r="E312" s="15" t="n">
        <v>263209220.63</v>
      </c>
      <c r="F312" s="15" t="n">
        <v>11859841.03</v>
      </c>
      <c r="G312" s="20" t="n">
        <v>65700000</v>
      </c>
    </row>
    <row r="313" customFormat="false" ht="17.25" hidden="false" customHeight="true" outlineLevel="0" collapsed="false">
      <c r="A313" s="5" t="n">
        <v>6571000</v>
      </c>
      <c r="B313" s="20" t="n">
        <v>65710000</v>
      </c>
      <c r="C313" s="6" t="s">
        <v>746</v>
      </c>
      <c r="D313" s="15" t="n">
        <v>0</v>
      </c>
      <c r="E313" s="15" t="n">
        <v>843000</v>
      </c>
      <c r="F313" s="15" t="n">
        <v>0</v>
      </c>
      <c r="G313" s="20" t="n">
        <v>65710000</v>
      </c>
    </row>
    <row r="314" customFormat="false" ht="17.25" hidden="false" customHeight="true" outlineLevel="0" collapsed="false">
      <c r="A314" s="5" t="n">
        <v>6580000</v>
      </c>
      <c r="B314" s="20" t="n">
        <v>65800000</v>
      </c>
      <c r="C314" s="6" t="s">
        <v>744</v>
      </c>
      <c r="D314" s="15" t="n">
        <v>46822053.86</v>
      </c>
      <c r="E314" s="15" t="n">
        <v>178688422.4</v>
      </c>
      <c r="F314" s="15" t="n">
        <v>7392092.38</v>
      </c>
      <c r="G314" s="20" t="n">
        <v>65800000</v>
      </c>
    </row>
    <row r="315" customFormat="false" ht="17.25" hidden="false" customHeight="true" outlineLevel="0" collapsed="false">
      <c r="A315" s="5" t="n">
        <v>6610100</v>
      </c>
      <c r="B315" s="20" t="n">
        <v>66101000</v>
      </c>
      <c r="C315" s="6" t="s">
        <v>747</v>
      </c>
      <c r="D315" s="15" t="n">
        <v>51446615.09</v>
      </c>
      <c r="E315" s="15" t="n">
        <v>92161674.75</v>
      </c>
      <c r="F315" s="15" t="n">
        <v>4413669.77</v>
      </c>
      <c r="G315" s="20" t="n">
        <v>66101000</v>
      </c>
    </row>
    <row r="316" customFormat="false" ht="17.25" hidden="false" customHeight="true" outlineLevel="0" collapsed="false">
      <c r="A316" s="5" t="n">
        <v>6610200</v>
      </c>
      <c r="B316" s="20" t="n">
        <v>66102000</v>
      </c>
      <c r="C316" s="6" t="s">
        <v>542</v>
      </c>
      <c r="D316" s="15" t="n">
        <v>285363822.54</v>
      </c>
      <c r="E316" s="15" t="n">
        <v>584410760.35</v>
      </c>
      <c r="F316" s="15" t="n">
        <v>66707164.26</v>
      </c>
      <c r="G316" s="20" t="n">
        <v>66102000</v>
      </c>
    </row>
    <row r="317" customFormat="false" ht="17.25" hidden="false" customHeight="true" outlineLevel="0" collapsed="false">
      <c r="A317" s="5" t="n">
        <v>6610300</v>
      </c>
      <c r="B317" s="20" t="n">
        <v>66103000</v>
      </c>
      <c r="C317" s="6" t="s">
        <v>543</v>
      </c>
      <c r="D317" s="15" t="n">
        <v>1139027413.34</v>
      </c>
      <c r="E317" s="15" t="n">
        <v>1413532189.49</v>
      </c>
      <c r="F317" s="15" t="n">
        <v>1739005473.56</v>
      </c>
      <c r="G317" s="20" t="n">
        <v>66103000</v>
      </c>
    </row>
    <row r="318" customFormat="false" ht="17.25" hidden="false" customHeight="true" outlineLevel="0" collapsed="false">
      <c r="A318" s="5" t="n">
        <v>6610400</v>
      </c>
      <c r="B318" s="20" t="n">
        <v>66104000</v>
      </c>
      <c r="C318" s="6" t="s">
        <v>544</v>
      </c>
      <c r="D318" s="15" t="n">
        <v>1217534559.89</v>
      </c>
      <c r="E318" s="15" t="n">
        <v>237530668.17</v>
      </c>
      <c r="F318" s="15" t="n">
        <v>680792749.73</v>
      </c>
      <c r="G318" s="20" t="n">
        <v>66104000</v>
      </c>
    </row>
    <row r="319" customFormat="false" ht="17.25" hidden="false" customHeight="true" outlineLevel="0" collapsed="false">
      <c r="A319" s="26" t="n">
        <v>6610600</v>
      </c>
      <c r="B319" s="12" t="n">
        <v>66106000</v>
      </c>
      <c r="C319" s="2" t="s">
        <v>749</v>
      </c>
      <c r="D319" s="15" t="n">
        <v>0</v>
      </c>
      <c r="E319" s="15"/>
      <c r="F319" s="15" t="n">
        <v>2743643.45</v>
      </c>
      <c r="G319" s="20" t="n">
        <v>66106000</v>
      </c>
    </row>
    <row r="320" customFormat="false" ht="17.25" hidden="false" customHeight="true" outlineLevel="0" collapsed="false">
      <c r="A320" s="5" t="n">
        <v>6660000</v>
      </c>
      <c r="B320" s="20" t="n">
        <v>66600000</v>
      </c>
      <c r="C320" s="6" t="s">
        <v>750</v>
      </c>
      <c r="D320" s="15" t="n">
        <v>235534554.03</v>
      </c>
      <c r="E320" s="15" t="n">
        <v>161231669.89</v>
      </c>
      <c r="F320" s="15" t="n">
        <v>214628811.57</v>
      </c>
      <c r="G320" s="20" t="n">
        <v>66600000</v>
      </c>
    </row>
    <row r="321" customFormat="false" ht="17.25" hidden="false" customHeight="true" outlineLevel="0" collapsed="false">
      <c r="A321" s="5" t="n">
        <v>6811100</v>
      </c>
      <c r="B321" s="20" t="n">
        <v>68111000</v>
      </c>
      <c r="C321" s="6" t="s">
        <v>751</v>
      </c>
      <c r="D321" s="15" t="n">
        <v>4214729.34</v>
      </c>
      <c r="E321" s="15" t="n">
        <v>4244732.87</v>
      </c>
      <c r="F321" s="15" t="n">
        <v>4244732.87</v>
      </c>
      <c r="G321" s="20" t="n">
        <v>68111000</v>
      </c>
    </row>
    <row r="322" customFormat="false" ht="17.25" hidden="false" customHeight="true" outlineLevel="0" collapsed="false">
      <c r="A322" s="5" t="n">
        <v>6811200</v>
      </c>
      <c r="B322" s="20" t="n">
        <v>68112000</v>
      </c>
      <c r="C322" s="6" t="s">
        <v>752</v>
      </c>
      <c r="D322" s="15" t="n">
        <v>1799321588.23</v>
      </c>
      <c r="E322" s="15" t="n">
        <v>1841166164.87</v>
      </c>
      <c r="F322" s="15" t="n">
        <v>1341470717.4</v>
      </c>
      <c r="G322" s="20" t="n">
        <v>68112000</v>
      </c>
    </row>
    <row r="323" customFormat="false" ht="17.25" hidden="false" customHeight="true" outlineLevel="0" collapsed="false">
      <c r="A323" s="5" t="n">
        <v>6850000</v>
      </c>
      <c r="B323" s="20" t="n">
        <v>68500000</v>
      </c>
      <c r="C323" s="6" t="s">
        <v>490</v>
      </c>
      <c r="D323" s="15" t="n">
        <v>653858009.513333</v>
      </c>
      <c r="E323" s="15" t="n">
        <v>468071499.62</v>
      </c>
      <c r="F323" s="15" t="n">
        <v>17729500</v>
      </c>
      <c r="G323" s="20" t="n">
        <v>68500000</v>
      </c>
    </row>
    <row r="324" customFormat="false" ht="17.25" hidden="false" customHeight="true" outlineLevel="0" collapsed="false">
      <c r="A324" s="5" t="n">
        <v>6980000</v>
      </c>
      <c r="B324" s="20" t="n">
        <v>69800000</v>
      </c>
      <c r="C324" s="6" t="s">
        <v>491</v>
      </c>
      <c r="D324" s="15" t="n">
        <v>862877848.655906</v>
      </c>
      <c r="E324" s="15" t="n">
        <v>0</v>
      </c>
      <c r="F324" s="15" t="n">
        <v>691959094.59</v>
      </c>
      <c r="G324" s="20" t="n">
        <v>69800000</v>
      </c>
    </row>
    <row r="325" customFormat="false" ht="17.25" hidden="false" customHeight="true" outlineLevel="0" collapsed="false">
      <c r="A325" s="5" t="n">
        <v>7010100</v>
      </c>
      <c r="B325" s="20" t="n">
        <v>70101000</v>
      </c>
      <c r="C325" s="6" t="s">
        <v>493</v>
      </c>
      <c r="D325" s="15" t="n">
        <v>-3851327825.2</v>
      </c>
      <c r="E325" s="15" t="n">
        <v>-64418365</v>
      </c>
      <c r="F325" s="15" t="n">
        <v>-6590325910</v>
      </c>
      <c r="G325" s="20" t="n">
        <v>70101000</v>
      </c>
    </row>
    <row r="326" customFormat="false" ht="17.25" hidden="false" customHeight="true" outlineLevel="0" collapsed="false">
      <c r="A326" s="5" t="n">
        <v>7011000</v>
      </c>
      <c r="B326" s="20" t="n">
        <v>70110000</v>
      </c>
      <c r="C326" s="6" t="s">
        <v>804</v>
      </c>
      <c r="D326" s="15" t="n">
        <v>-32028817.25</v>
      </c>
      <c r="E326" s="15" t="n">
        <v>-3891696692</v>
      </c>
      <c r="F326" s="15" t="n">
        <v>-51595491098.02</v>
      </c>
      <c r="G326" s="20" t="n">
        <v>70110000</v>
      </c>
    </row>
    <row r="327" customFormat="false" ht="17.25" hidden="false" customHeight="true" outlineLevel="0" collapsed="false">
      <c r="A327" s="5" t="n">
        <v>7012000</v>
      </c>
      <c r="B327" s="20" t="n">
        <v>70120000</v>
      </c>
      <c r="C327" s="6" t="s">
        <v>548</v>
      </c>
      <c r="D327" s="15" t="n">
        <v>-60184141462.58</v>
      </c>
      <c r="E327" s="15" t="n">
        <v>-57804159906.8</v>
      </c>
      <c r="F327" s="15" t="n">
        <v>123662365</v>
      </c>
      <c r="G327" s="20" t="n">
        <v>70120000</v>
      </c>
    </row>
    <row r="328" customFormat="false" ht="17.25" hidden="false" customHeight="true" outlineLevel="0" collapsed="false">
      <c r="A328" s="5" t="n">
        <v>7060000</v>
      </c>
      <c r="B328" s="20" t="n">
        <v>70600000</v>
      </c>
      <c r="C328" s="6" t="s">
        <v>754</v>
      </c>
      <c r="D328" s="15" t="n">
        <v>-16257500</v>
      </c>
      <c r="E328" s="15" t="n">
        <v>-12805000</v>
      </c>
      <c r="F328" s="15" t="n">
        <v>-108290280.14</v>
      </c>
      <c r="G328" s="20" t="n">
        <v>70600000</v>
      </c>
    </row>
    <row r="329" customFormat="false" ht="17.25" hidden="false" customHeight="true" outlineLevel="0" collapsed="false">
      <c r="A329" s="5" t="n">
        <v>7071000</v>
      </c>
      <c r="B329" s="20" t="n">
        <v>70710000</v>
      </c>
      <c r="C329" s="6" t="s">
        <v>755</v>
      </c>
      <c r="D329" s="15" t="n">
        <v>-4570500</v>
      </c>
      <c r="E329" s="15" t="n">
        <v>-500000</v>
      </c>
      <c r="F329" s="15" t="n">
        <v>0</v>
      </c>
      <c r="G329" s="20" t="n">
        <v>70710000</v>
      </c>
    </row>
    <row r="330" customFormat="false" ht="17.25" hidden="false" customHeight="true" outlineLevel="0" collapsed="false">
      <c r="A330" s="5" t="n">
        <v>7072000</v>
      </c>
      <c r="B330" s="20" t="n">
        <v>70720000</v>
      </c>
      <c r="C330" s="6" t="s">
        <v>756</v>
      </c>
      <c r="D330" s="15" t="n">
        <v>-910440336.4</v>
      </c>
      <c r="E330" s="15" t="n">
        <v>-1590000</v>
      </c>
      <c r="F330" s="15" t="n">
        <v>0</v>
      </c>
      <c r="G330" s="20" t="n">
        <v>70720000</v>
      </c>
    </row>
    <row r="331" customFormat="false" ht="17.25" hidden="false" customHeight="true" outlineLevel="0" collapsed="false">
      <c r="A331" s="5" t="n">
        <v>7080000</v>
      </c>
      <c r="B331" s="20" t="n">
        <v>70800000</v>
      </c>
      <c r="C331" s="6" t="s">
        <v>758</v>
      </c>
      <c r="D331" s="15" t="n">
        <v>-68489628.38</v>
      </c>
      <c r="E331" s="15" t="n">
        <v>-82862694.87</v>
      </c>
      <c r="F331" s="15" t="n">
        <v>0</v>
      </c>
      <c r="G331" s="20" t="n">
        <v>70800000</v>
      </c>
    </row>
    <row r="332" customFormat="false" ht="17.25" hidden="false" customHeight="true" outlineLevel="0" collapsed="false">
      <c r="A332" s="5" t="n">
        <v>7090000</v>
      </c>
      <c r="B332" s="20" t="n">
        <v>70900000</v>
      </c>
      <c r="C332" s="6" t="s">
        <v>760</v>
      </c>
      <c r="D332" s="15" t="n">
        <v>6499400</v>
      </c>
      <c r="E332" s="15" t="n">
        <v>607336640</v>
      </c>
      <c r="F332" s="15" t="n">
        <v>0</v>
      </c>
      <c r="G332" s="20" t="n">
        <v>70900000</v>
      </c>
    </row>
    <row r="333" customFormat="false" ht="17.25" hidden="false" customHeight="true" outlineLevel="0" collapsed="false">
      <c r="A333" s="5" t="n">
        <v>7091000</v>
      </c>
      <c r="B333" s="20" t="n">
        <v>70910000</v>
      </c>
      <c r="C333" s="6" t="s">
        <v>805</v>
      </c>
      <c r="D333" s="15" t="n">
        <v>41824158.35</v>
      </c>
      <c r="E333" s="15" t="n">
        <v>8723500</v>
      </c>
      <c r="F333" s="15" t="n">
        <v>0</v>
      </c>
      <c r="G333" s="20" t="n">
        <v>70910000</v>
      </c>
    </row>
    <row r="334" customFormat="false" ht="17.25" hidden="false" customHeight="true" outlineLevel="0" collapsed="false">
      <c r="A334" s="5" t="n">
        <v>7140000</v>
      </c>
      <c r="B334" s="20" t="n">
        <v>71400000</v>
      </c>
      <c r="C334" s="6" t="s">
        <v>761</v>
      </c>
      <c r="D334" s="15" t="n">
        <v>-1558369312</v>
      </c>
      <c r="E334" s="15" t="n">
        <v>-264826452</v>
      </c>
      <c r="F334" s="15" t="n">
        <v>-414939383</v>
      </c>
      <c r="G334" s="20" t="n">
        <v>71400000</v>
      </c>
    </row>
    <row r="335" customFormat="false" ht="17.25" hidden="false" customHeight="true" outlineLevel="0" collapsed="false">
      <c r="A335" s="5" t="n">
        <v>7520000</v>
      </c>
      <c r="B335" s="20" t="n">
        <v>75200000</v>
      </c>
      <c r="C335" s="6" t="s">
        <v>502</v>
      </c>
      <c r="D335" s="15" t="n">
        <v>-8667500</v>
      </c>
      <c r="E335" s="15" t="n">
        <v>-1788066666.66</v>
      </c>
      <c r="F335" s="15" t="n">
        <v>0</v>
      </c>
      <c r="G335" s="20" t="n">
        <v>75200000</v>
      </c>
    </row>
    <row r="336" customFormat="false" ht="17.25" hidden="false" customHeight="true" outlineLevel="0" collapsed="false">
      <c r="A336" s="5" t="n">
        <v>7580000</v>
      </c>
      <c r="B336" s="20" t="n">
        <v>75800000</v>
      </c>
      <c r="C336" s="6" t="s">
        <v>763</v>
      </c>
      <c r="D336" s="15" t="n">
        <v>-109819113.73</v>
      </c>
      <c r="E336" s="15" t="n">
        <v>-659559699.42</v>
      </c>
      <c r="F336" s="15" t="n">
        <v>-72732729.92</v>
      </c>
      <c r="G336" s="20" t="n">
        <v>75800000</v>
      </c>
    </row>
    <row r="337" customFormat="false" ht="17.25" hidden="false" customHeight="true" outlineLevel="0" collapsed="false">
      <c r="A337" s="5" t="n">
        <v>7581000</v>
      </c>
      <c r="B337" s="20" t="n">
        <v>75810000</v>
      </c>
      <c r="C337" s="6" t="s">
        <v>551</v>
      </c>
      <c r="D337" s="15" t="n">
        <v>-23340500</v>
      </c>
      <c r="E337" s="15" t="n">
        <v>-17231600.46</v>
      </c>
      <c r="F337" s="15" t="n">
        <v>-16599800</v>
      </c>
      <c r="G337" s="20" t="n">
        <v>75810000</v>
      </c>
    </row>
    <row r="338" customFormat="false" ht="17.25" hidden="false" customHeight="true" outlineLevel="0" collapsed="false">
      <c r="A338" s="26" t="n">
        <v>7585000</v>
      </c>
      <c r="B338" s="12" t="n">
        <v>75850000</v>
      </c>
      <c r="C338" s="2" t="s">
        <v>764</v>
      </c>
      <c r="D338" s="15" t="n">
        <v>0</v>
      </c>
      <c r="E338" s="15"/>
      <c r="F338" s="15" t="n">
        <v>-14393086.83</v>
      </c>
      <c r="G338" s="20" t="n">
        <v>75850000</v>
      </c>
    </row>
    <row r="339" customFormat="false" ht="17.25" hidden="false" customHeight="true" outlineLevel="0" collapsed="false">
      <c r="A339" s="5" t="n">
        <v>7650000</v>
      </c>
      <c r="B339" s="20" t="n">
        <v>76500000</v>
      </c>
      <c r="C339" s="6" t="s">
        <v>765</v>
      </c>
      <c r="D339" s="15" t="n">
        <v>-82777.94</v>
      </c>
      <c r="E339" s="15" t="n">
        <v>-424797.31</v>
      </c>
      <c r="F339" s="15" t="n">
        <v>-102598.54</v>
      </c>
      <c r="G339" s="20" t="n">
        <v>76500000</v>
      </c>
    </row>
    <row r="340" customFormat="false" ht="17.25" hidden="false" customHeight="true" outlineLevel="0" collapsed="false">
      <c r="A340" s="5" t="n">
        <v>7660000</v>
      </c>
      <c r="B340" s="20" t="n">
        <v>76600000</v>
      </c>
      <c r="C340" s="6" t="s">
        <v>766</v>
      </c>
      <c r="D340" s="15" t="n">
        <v>-80696838.8162001</v>
      </c>
      <c r="E340" s="15" t="n">
        <v>-31770130.42</v>
      </c>
      <c r="F340" s="15" t="n">
        <v>-53323665.81</v>
      </c>
      <c r="G340" s="20" t="n">
        <v>76600000</v>
      </c>
    </row>
    <row r="341" customFormat="false" ht="17.25" hidden="false" customHeight="true" outlineLevel="0" collapsed="false">
      <c r="A341" s="5" t="n">
        <v>7850000</v>
      </c>
      <c r="B341" s="20" t="n">
        <v>78500000</v>
      </c>
      <c r="C341" s="6" t="s">
        <v>507</v>
      </c>
      <c r="D341" s="15" t="n">
        <v>-1027829441.18</v>
      </c>
      <c r="E341" s="15" t="n">
        <v>-23524400</v>
      </c>
      <c r="F341" s="15" t="n">
        <v>-26585750</v>
      </c>
      <c r="G341" s="20" t="n">
        <v>78500000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2" width="12.44"/>
    <col collapsed="false" customWidth="true" hidden="false" outlineLevel="0" max="4" min="4" style="38" width="12.44"/>
    <col collapsed="false" customWidth="true" hidden="false" outlineLevel="0" max="5" min="5" style="2" width="41.3"/>
    <col collapsed="false" customWidth="true" hidden="false" outlineLevel="0" max="6" min="6" style="3" width="17.58"/>
    <col collapsed="false" customWidth="true" hidden="false" outlineLevel="0" max="7" min="7" style="4" width="16.58"/>
    <col collapsed="false" customWidth="true" hidden="false" outlineLevel="0" max="9" min="8" style="4" width="17.58"/>
    <col collapsed="false" customWidth="true" hidden="false" outlineLevel="0" max="10" min="10" style="2" width="17.58"/>
    <col collapsed="false" customWidth="true" hidden="false" outlineLevel="0" max="11" min="11" style="26" width="14.01"/>
    <col collapsed="false" customWidth="true" hidden="false" outlineLevel="0" max="12" min="12" style="26" width="12.44"/>
    <col collapsed="false" customWidth="true" hidden="false" outlineLevel="0" max="13" min="13" style="4" width="14.01"/>
    <col collapsed="false" customWidth="true" hidden="false" outlineLevel="0" max="14" min="14" style="2" width="30.44"/>
    <col collapsed="false" customWidth="true" hidden="false" outlineLevel="0" max="15" min="15" style="4" width="16.58"/>
  </cols>
  <sheetData>
    <row r="1" customFormat="false" ht="17.25" hidden="false" customHeight="true" outlineLevel="0" collapsed="false">
      <c r="F1" s="41" t="n">
        <v>2021</v>
      </c>
      <c r="G1" s="41" t="n">
        <v>2020</v>
      </c>
      <c r="H1" s="4" t="s">
        <v>806</v>
      </c>
      <c r="I1" s="41" t="n">
        <v>2019</v>
      </c>
    </row>
    <row r="2" customFormat="false" ht="17.25" hidden="false" customHeight="true" outlineLevel="0" collapsed="false">
      <c r="A2" s="53"/>
      <c r="B2" s="53"/>
      <c r="C2" s="53"/>
      <c r="D2" s="54"/>
      <c r="E2" s="53"/>
      <c r="F2" s="55" t="n">
        <f aca="false">SUBTOTAL(9,F3:F357)</f>
        <v>-0.00149991059730382</v>
      </c>
      <c r="G2" s="55" t="n">
        <f aca="false">SUBTOTAL(9,G3:G195)</f>
        <v>0.00210706961850519</v>
      </c>
      <c r="H2" s="55" t="n">
        <f aca="false">SUBTOTAL(9,H3:H195)</f>
        <v>0.000615936442045495</v>
      </c>
      <c r="I2" s="55" t="n">
        <f aca="false">SUBTOTAL(9,I3:I195)</f>
        <v>0.000615936442045495</v>
      </c>
      <c r="J2" s="55"/>
      <c r="K2" s="54" t="s">
        <v>807</v>
      </c>
      <c r="L2" s="54" t="s">
        <v>557</v>
      </c>
      <c r="M2" s="56" t="s">
        <v>807</v>
      </c>
      <c r="N2" s="53" t="s">
        <v>556</v>
      </c>
      <c r="O2" s="57" t="s">
        <v>808</v>
      </c>
    </row>
    <row r="3" customFormat="false" ht="17.25" hidden="false" customHeight="true" outlineLevel="0" collapsed="false">
      <c r="A3" s="2" t="s">
        <v>809</v>
      </c>
      <c r="B3" s="2" t="s">
        <v>810</v>
      </c>
      <c r="C3" s="2" t="s">
        <v>811</v>
      </c>
      <c r="D3" s="41" t="n">
        <v>10100000</v>
      </c>
      <c r="E3" s="2" t="s">
        <v>1</v>
      </c>
      <c r="F3" s="15" t="n">
        <v>-7050000000</v>
      </c>
      <c r="G3" s="15" t="n">
        <v>-7050000000</v>
      </c>
      <c r="H3" s="15" t="n">
        <v>-7050000000</v>
      </c>
      <c r="I3" s="15" t="n">
        <v>-7050000000</v>
      </c>
      <c r="J3" s="15"/>
      <c r="K3" s="41" t="n">
        <v>10100000</v>
      </c>
      <c r="L3" s="41" t="n">
        <v>10100000</v>
      </c>
      <c r="M3" s="41" t="n">
        <f aca="false">+VLOOKUP(D3,AGRIVET!$B$3:$G$348,5,FALSE())</f>
        <v>-4000000000</v>
      </c>
      <c r="N3" s="2" t="s">
        <v>1</v>
      </c>
      <c r="O3" s="15" t="n">
        <v>-7050000000</v>
      </c>
    </row>
    <row r="4" customFormat="false" ht="17.25" hidden="false" customHeight="true" outlineLevel="0" collapsed="false">
      <c r="A4" s="2" t="s">
        <v>809</v>
      </c>
      <c r="B4" s="2" t="s">
        <v>810</v>
      </c>
      <c r="C4" s="2" t="s">
        <v>812</v>
      </c>
      <c r="D4" s="41" t="n">
        <v>10610000</v>
      </c>
      <c r="E4" s="2" t="s">
        <v>214</v>
      </c>
      <c r="F4" s="15" t="n">
        <v>-705000000</v>
      </c>
      <c r="G4" s="15" t="n">
        <v>-705000000</v>
      </c>
      <c r="H4" s="15" t="n">
        <v>-705000000</v>
      </c>
      <c r="I4" s="15" t="n">
        <v>-705000000</v>
      </c>
      <c r="J4" s="15"/>
      <c r="K4" s="41" t="n">
        <v>10610000</v>
      </c>
      <c r="L4" s="41" t="n">
        <v>10610000</v>
      </c>
      <c r="M4" s="41" t="n">
        <f aca="false">+VLOOKUP(D4,AGRIVET!$B$3:$G$348,5,FALSE())</f>
        <v>-400000000</v>
      </c>
      <c r="N4" s="2" t="s">
        <v>813</v>
      </c>
      <c r="O4" s="15" t="n">
        <v>-705000000</v>
      </c>
    </row>
    <row r="5" customFormat="false" ht="17.25" hidden="false" customHeight="true" outlineLevel="0" collapsed="false">
      <c r="A5" s="2" t="s">
        <v>809</v>
      </c>
      <c r="B5" s="2" t="s">
        <v>814</v>
      </c>
      <c r="C5" s="2" t="s">
        <v>815</v>
      </c>
      <c r="D5" s="41" t="n">
        <v>11000000</v>
      </c>
      <c r="E5" s="2" t="s">
        <v>215</v>
      </c>
      <c r="F5" s="15" t="n">
        <v>-4978239488.5</v>
      </c>
      <c r="G5" s="15" t="n">
        <v>-4978239488.5</v>
      </c>
      <c r="H5" s="15" t="n">
        <v>-4039252315.8657</v>
      </c>
      <c r="I5" s="15" t="n">
        <v>-4039252315.8657</v>
      </c>
      <c r="J5" s="15"/>
      <c r="K5" s="41" t="n">
        <v>11000000</v>
      </c>
      <c r="L5" s="41" t="n">
        <v>11000000</v>
      </c>
      <c r="M5" s="29" t="n">
        <f aca="false">+VLOOKUP(D5,AGRIVET!$B$3:$G$348,5,FALSE())</f>
        <v>-9652178288.22</v>
      </c>
      <c r="N5" s="2" t="s">
        <v>816</v>
      </c>
      <c r="O5" s="15" t="n">
        <v>-4978239488.5</v>
      </c>
    </row>
    <row r="6" customFormat="false" ht="17.25" hidden="false" customHeight="true" outlineLevel="0" collapsed="false">
      <c r="A6" s="2" t="s">
        <v>809</v>
      </c>
      <c r="B6" s="2" t="s">
        <v>817</v>
      </c>
      <c r="C6" s="2" t="s">
        <v>818</v>
      </c>
      <c r="D6" s="41" t="n">
        <v>12800000</v>
      </c>
      <c r="E6" s="2" t="s">
        <v>565</v>
      </c>
      <c r="F6" s="15" t="n">
        <v>0</v>
      </c>
      <c r="G6" s="15" t="n">
        <v>0</v>
      </c>
      <c r="H6" s="15" t="n">
        <v>-542571718.122</v>
      </c>
      <c r="I6" s="15" t="n">
        <v>-542571718.122</v>
      </c>
      <c r="J6" s="15"/>
      <c r="K6" s="41" t="n">
        <v>16412000</v>
      </c>
      <c r="L6" s="41" t="n">
        <v>16100000</v>
      </c>
      <c r="M6" s="29" t="n">
        <f aca="false">+VLOOKUP(D6,AGRIVET!$B$3:$G$348,5,FALSE())</f>
        <v>-3763308765.22</v>
      </c>
      <c r="N6" s="2" t="s">
        <v>819</v>
      </c>
      <c r="O6" s="15" t="n">
        <v>-1000000000</v>
      </c>
    </row>
    <row r="7" customFormat="false" ht="17.25" hidden="false" customHeight="true" outlineLevel="0" collapsed="false">
      <c r="A7" s="2" t="s">
        <v>809</v>
      </c>
      <c r="B7" s="2" t="s">
        <v>820</v>
      </c>
      <c r="C7" s="2" t="s">
        <v>821</v>
      </c>
      <c r="D7" s="41" t="n">
        <v>16100000</v>
      </c>
      <c r="E7" s="2" t="s">
        <v>216</v>
      </c>
      <c r="F7" s="15" t="n">
        <v>0</v>
      </c>
      <c r="G7" s="15" t="n">
        <v>-1000000000</v>
      </c>
      <c r="H7" s="15" t="n">
        <v>0</v>
      </c>
      <c r="I7" s="15" t="n">
        <v>0</v>
      </c>
      <c r="J7" s="15"/>
      <c r="K7" s="41" t="n">
        <v>16880000</v>
      </c>
      <c r="L7" s="41" t="n">
        <v>16884000</v>
      </c>
      <c r="M7" s="4" t="e">
        <f aca="false">+VLOOKUP(D7,AGRIVET!$B$3:$G$348,5,FALSE())</f>
        <v>#N/A</v>
      </c>
      <c r="N7" s="2" t="s">
        <v>822</v>
      </c>
      <c r="O7" s="15" t="n">
        <v>-5448008.92</v>
      </c>
    </row>
    <row r="8" customFormat="false" ht="17.25" hidden="false" customHeight="true" outlineLevel="0" collapsed="false">
      <c r="A8" s="2" t="s">
        <v>809</v>
      </c>
      <c r="B8" s="2" t="s">
        <v>820</v>
      </c>
      <c r="C8" s="2" t="s">
        <v>823</v>
      </c>
      <c r="D8" s="41" t="n">
        <v>16884000</v>
      </c>
      <c r="E8" s="2" t="s">
        <v>221</v>
      </c>
      <c r="F8" s="15" t="n">
        <v>0</v>
      </c>
      <c r="G8" s="15" t="n">
        <v>-19313948.22</v>
      </c>
      <c r="H8" s="15" t="n">
        <v>0</v>
      </c>
      <c r="I8" s="15" t="n">
        <v>0</v>
      </c>
      <c r="J8" s="15"/>
      <c r="K8" s="41" t="n">
        <v>16884000</v>
      </c>
      <c r="L8" s="41" t="n">
        <v>16884000</v>
      </c>
      <c r="M8" s="4" t="e">
        <f aca="false">+VLOOKUP(D8,AGRIVET!$B$3:$G$348,5,FALSE())</f>
        <v>#N/A</v>
      </c>
      <c r="N8" s="2" t="s">
        <v>824</v>
      </c>
      <c r="O8" s="15" t="n">
        <v>-13865939.3</v>
      </c>
    </row>
    <row r="9" customFormat="false" ht="17.25" hidden="false" customHeight="true" outlineLevel="0" collapsed="false">
      <c r="A9" s="2" t="s">
        <v>825</v>
      </c>
      <c r="B9" s="2" t="s">
        <v>826</v>
      </c>
      <c r="C9" s="2" t="s">
        <v>827</v>
      </c>
      <c r="D9" s="41" t="n">
        <v>20400000</v>
      </c>
      <c r="E9" s="2" t="s">
        <v>5</v>
      </c>
      <c r="F9" s="15" t="n">
        <v>168079047.42</v>
      </c>
      <c r="G9" s="15" t="n">
        <v>168079047.42</v>
      </c>
      <c r="H9" s="15" t="n">
        <v>168079047.42</v>
      </c>
      <c r="I9" s="15" t="n">
        <v>168079047.42</v>
      </c>
      <c r="J9" s="15"/>
      <c r="K9" s="41" t="n">
        <v>20400000</v>
      </c>
      <c r="L9" s="41" t="n">
        <v>20400000</v>
      </c>
      <c r="M9" s="29" t="n">
        <f aca="false">+VLOOKUP(D9,AGRIVET!$B$3:$G$348,5,FALSE())</f>
        <v>263936840.36</v>
      </c>
      <c r="N9" s="2" t="s">
        <v>828</v>
      </c>
      <c r="O9" s="15" t="n">
        <v>168079047.42</v>
      </c>
    </row>
    <row r="10" customFormat="false" ht="17.25" hidden="false" customHeight="true" outlineLevel="0" collapsed="false">
      <c r="A10" s="2" t="s">
        <v>825</v>
      </c>
      <c r="B10" s="2" t="s">
        <v>829</v>
      </c>
      <c r="C10" s="2" t="s">
        <v>830</v>
      </c>
      <c r="D10" s="41" t="n">
        <v>21100000</v>
      </c>
      <c r="E10" s="2" t="s">
        <v>224</v>
      </c>
      <c r="F10" s="15" t="n">
        <v>397740841.99</v>
      </c>
      <c r="G10" s="15" t="n">
        <v>397740841.99</v>
      </c>
      <c r="H10" s="15" t="n">
        <v>480198000</v>
      </c>
      <c r="I10" s="15" t="n">
        <v>480198000</v>
      </c>
      <c r="J10" s="15"/>
      <c r="K10" s="41" t="n">
        <v>21100000</v>
      </c>
      <c r="L10" s="41" t="n">
        <v>21100000</v>
      </c>
      <c r="M10" s="4" t="e">
        <f aca="false">+VLOOKUP(D10,AGRIVET!$B$3:$G$348,5,FALSE())</f>
        <v>#N/A</v>
      </c>
      <c r="N10" s="2" t="s">
        <v>224</v>
      </c>
      <c r="O10" s="15" t="n">
        <v>397740841.99</v>
      </c>
    </row>
    <row r="11" customFormat="false" ht="17.25" hidden="false" customHeight="true" outlineLevel="0" collapsed="false">
      <c r="A11" s="2" t="s">
        <v>825</v>
      </c>
      <c r="B11" s="2" t="s">
        <v>829</v>
      </c>
      <c r="C11" s="2" t="s">
        <v>831</v>
      </c>
      <c r="D11" s="41" t="n">
        <v>21200000</v>
      </c>
      <c r="E11" s="2" t="s">
        <v>225</v>
      </c>
      <c r="F11" s="15" t="n">
        <v>167070084.44</v>
      </c>
      <c r="G11" s="15" t="n">
        <v>159821084.44</v>
      </c>
      <c r="H11" s="15" t="n">
        <v>159821084.44</v>
      </c>
      <c r="I11" s="15" t="n">
        <v>159821084.44</v>
      </c>
      <c r="J11" s="15"/>
      <c r="K11" s="41" t="n">
        <v>21200000</v>
      </c>
      <c r="L11" s="41" t="n">
        <v>21200000</v>
      </c>
      <c r="M11" s="41" t="n">
        <f aca="false">+VLOOKUP(D11,AGRIVET!$B$3:$G$348,5,FALSE())</f>
        <v>4654500</v>
      </c>
      <c r="N11" s="2" t="s">
        <v>832</v>
      </c>
      <c r="O11" s="15" t="n">
        <v>159821084.44</v>
      </c>
    </row>
    <row r="12" customFormat="false" ht="17.25" hidden="false" customHeight="true" outlineLevel="0" collapsed="false">
      <c r="A12" s="2" t="s">
        <v>825</v>
      </c>
      <c r="B12" s="2" t="s">
        <v>829</v>
      </c>
      <c r="C12" s="2" t="s">
        <v>833</v>
      </c>
      <c r="D12" s="41" t="n">
        <v>21300000</v>
      </c>
      <c r="E12" s="2" t="s">
        <v>226</v>
      </c>
      <c r="F12" s="15" t="n">
        <v>2466359501.76</v>
      </c>
      <c r="G12" s="15" t="n">
        <v>2466359501.76</v>
      </c>
      <c r="H12" s="15" t="n">
        <v>2466359501.76</v>
      </c>
      <c r="I12" s="15" t="n">
        <v>2466359501.76</v>
      </c>
      <c r="J12" s="15"/>
      <c r="K12" s="41" t="n">
        <v>21300000</v>
      </c>
      <c r="L12" s="41" t="n">
        <v>21300000</v>
      </c>
      <c r="M12" s="29" t="n">
        <f aca="false">+VLOOKUP(D12,AGRIVET!$B$3:$G$348,5,FALSE())</f>
        <v>53086163.74</v>
      </c>
      <c r="N12" s="2" t="s">
        <v>226</v>
      </c>
      <c r="O12" s="15" t="n">
        <v>2466359501.76</v>
      </c>
    </row>
    <row r="13" customFormat="false" ht="17.25" hidden="false" customHeight="true" outlineLevel="0" collapsed="false">
      <c r="A13" s="2" t="s">
        <v>825</v>
      </c>
      <c r="B13" s="2" t="s">
        <v>829</v>
      </c>
      <c r="C13" s="2" t="s">
        <v>834</v>
      </c>
      <c r="D13" s="41" t="n">
        <v>21500000</v>
      </c>
      <c r="E13" s="2" t="s">
        <v>571</v>
      </c>
      <c r="F13" s="15" t="n">
        <v>408909419.72</v>
      </c>
      <c r="G13" s="15" t="n">
        <v>407159419.72</v>
      </c>
      <c r="H13" s="15" t="n">
        <v>382636953.72</v>
      </c>
      <c r="I13" s="15" t="n">
        <v>382636953.72</v>
      </c>
      <c r="J13" s="15"/>
      <c r="K13" s="41" t="n">
        <v>21500000</v>
      </c>
      <c r="L13" s="41" t="n">
        <v>21500000</v>
      </c>
      <c r="M13" s="29" t="n">
        <f aca="false">+VLOOKUP(D13,AGRIVET!$B$3:$G$348,5,FALSE())</f>
        <v>672572957.04</v>
      </c>
      <c r="N13" s="2" t="s">
        <v>835</v>
      </c>
      <c r="O13" s="15" t="n">
        <v>407159419.72</v>
      </c>
    </row>
    <row r="14" customFormat="false" ht="17.25" hidden="false" customHeight="true" outlineLevel="0" collapsed="false">
      <c r="A14" s="2" t="s">
        <v>825</v>
      </c>
      <c r="B14" s="2" t="s">
        <v>829</v>
      </c>
      <c r="C14" s="2" t="s">
        <v>834</v>
      </c>
      <c r="D14" s="41" t="n">
        <v>21520000</v>
      </c>
      <c r="E14" s="2" t="s">
        <v>230</v>
      </c>
      <c r="F14" s="15" t="n">
        <v>0</v>
      </c>
      <c r="G14" s="15" t="n">
        <v>41336399.32</v>
      </c>
      <c r="H14" s="15" t="n">
        <v>41336399.32</v>
      </c>
      <c r="I14" s="15" t="n">
        <v>41336399.32</v>
      </c>
      <c r="J14" s="15"/>
      <c r="K14" s="41" t="n">
        <v>21540000</v>
      </c>
      <c r="L14" s="41" t="n">
        <v>21540000</v>
      </c>
      <c r="M14" s="29" t="n">
        <f aca="false">+VLOOKUP(D14,AGRIVET!$B$3:$G$348,5,FALSE())</f>
        <v>54908530.07</v>
      </c>
      <c r="N14" s="2" t="s">
        <v>836</v>
      </c>
      <c r="O14" s="15" t="n">
        <v>5935094720.2835</v>
      </c>
    </row>
    <row r="15" customFormat="false" ht="17.25" hidden="false" customHeight="true" outlineLevel="0" collapsed="false">
      <c r="A15" s="2" t="s">
        <v>825</v>
      </c>
      <c r="B15" s="2" t="s">
        <v>829</v>
      </c>
      <c r="C15" s="2" t="s">
        <v>834</v>
      </c>
      <c r="D15" s="41" t="n">
        <v>21540000</v>
      </c>
      <c r="E15" s="2" t="s">
        <v>9</v>
      </c>
      <c r="F15" s="15" t="n">
        <v>5994275720.2835</v>
      </c>
      <c r="G15" s="15" t="n">
        <v>6580381316.4625</v>
      </c>
      <c r="H15" s="15" t="n">
        <v>6360847170.191</v>
      </c>
      <c r="I15" s="15" t="n">
        <v>6360847170.191</v>
      </c>
      <c r="J15" s="15"/>
      <c r="K15" s="41" t="n">
        <v>21570000</v>
      </c>
      <c r="L15" s="41" t="n">
        <v>21520000</v>
      </c>
      <c r="M15" s="4" t="e">
        <f aca="false">+VLOOKUP(D15,AGRIVET!$B$3:$G$348,5,FALSE())</f>
        <v>#N/A</v>
      </c>
      <c r="N15" s="2" t="s">
        <v>837</v>
      </c>
      <c r="O15" s="15" t="n">
        <v>32515872.72</v>
      </c>
    </row>
    <row r="16" customFormat="false" ht="17.25" hidden="false" customHeight="true" outlineLevel="0" collapsed="false">
      <c r="A16" s="2" t="s">
        <v>825</v>
      </c>
      <c r="B16" s="2" t="s">
        <v>829</v>
      </c>
      <c r="C16" s="2" t="s">
        <v>838</v>
      </c>
      <c r="D16" s="41" t="n">
        <v>21820000</v>
      </c>
      <c r="E16" s="2" t="s">
        <v>10</v>
      </c>
      <c r="F16" s="15" t="n">
        <v>0</v>
      </c>
      <c r="G16" s="15" t="n">
        <v>251822348.0215</v>
      </c>
      <c r="H16" s="15" t="n">
        <v>250711199.3715</v>
      </c>
      <c r="I16" s="15" t="n">
        <v>250711199.3715</v>
      </c>
      <c r="J16" s="15"/>
      <c r="K16" s="41" t="n">
        <v>21590000</v>
      </c>
      <c r="L16" s="41" t="n">
        <v>21520000</v>
      </c>
      <c r="M16" s="29" t="n">
        <f aca="false">+VLOOKUP(D16,AGRIVET!$B$3:$G$348,5,FALSE())</f>
        <v>74048091.85</v>
      </c>
      <c r="N16" s="2" t="s">
        <v>839</v>
      </c>
      <c r="O16" s="15" t="n">
        <v>8820526.6</v>
      </c>
    </row>
    <row r="17" customFormat="false" ht="17.25" hidden="false" customHeight="true" outlineLevel="0" collapsed="false">
      <c r="A17" s="2" t="s">
        <v>825</v>
      </c>
      <c r="B17" s="2" t="s">
        <v>829</v>
      </c>
      <c r="C17" s="2" t="s">
        <v>838</v>
      </c>
      <c r="D17" s="41" t="n">
        <v>21830000</v>
      </c>
      <c r="E17" s="2" t="s">
        <v>11</v>
      </c>
      <c r="F17" s="15" t="n">
        <v>1009637331.7385</v>
      </c>
      <c r="G17" s="15" t="n">
        <v>964711988.5885</v>
      </c>
      <c r="H17" s="15" t="n">
        <v>1154612493.39</v>
      </c>
      <c r="I17" s="15" t="n">
        <v>1154612493.39</v>
      </c>
      <c r="J17" s="15"/>
      <c r="K17" s="41" t="n">
        <v>21810000</v>
      </c>
      <c r="L17" s="41" t="n">
        <v>21540000</v>
      </c>
      <c r="M17" s="29" t="n">
        <f aca="false">+VLOOKUP(D17,AGRIVET!$B$3:$G$348,5,FALSE())</f>
        <v>964942401.83</v>
      </c>
      <c r="N17" s="2" t="s">
        <v>9</v>
      </c>
      <c r="O17" s="15" t="n">
        <v>645286596.179</v>
      </c>
    </row>
    <row r="18" customFormat="false" ht="17.25" hidden="false" customHeight="true" outlineLevel="0" collapsed="false">
      <c r="A18" s="2" t="s">
        <v>825</v>
      </c>
      <c r="B18" s="2" t="s">
        <v>829</v>
      </c>
      <c r="C18" s="2" t="s">
        <v>838</v>
      </c>
      <c r="D18" s="41" t="n">
        <v>21840000</v>
      </c>
      <c r="E18" s="2" t="s">
        <v>12</v>
      </c>
      <c r="F18" s="15" t="n">
        <v>150039414.7499</v>
      </c>
      <c r="G18" s="15" t="n">
        <v>389285092.4393</v>
      </c>
      <c r="H18" s="15" t="n">
        <v>338956794.0433</v>
      </c>
      <c r="I18" s="15" t="n">
        <v>338956794.0433</v>
      </c>
      <c r="J18" s="15"/>
      <c r="K18" s="41" t="n">
        <v>21830000</v>
      </c>
      <c r="L18" s="41" t="n">
        <v>21830000</v>
      </c>
      <c r="M18" s="29" t="n">
        <f aca="false">+VLOOKUP(D18,AGRIVET!$B$3:$G$348,5,FALSE())</f>
        <v>309765010.91</v>
      </c>
      <c r="N18" s="2" t="s">
        <v>840</v>
      </c>
      <c r="O18" s="15" t="n">
        <v>964711988.5885</v>
      </c>
    </row>
    <row r="19" customFormat="false" ht="17.25" hidden="false" customHeight="true" outlineLevel="0" collapsed="false">
      <c r="A19" s="2" t="s">
        <v>825</v>
      </c>
      <c r="B19" s="2" t="s">
        <v>841</v>
      </c>
      <c r="C19" s="2" t="s">
        <v>842</v>
      </c>
      <c r="D19" s="41" t="n">
        <v>23200000</v>
      </c>
      <c r="E19" s="2" t="s">
        <v>236</v>
      </c>
      <c r="F19" s="15" t="n">
        <v>0</v>
      </c>
      <c r="G19" s="15" t="n">
        <v>27302720.93</v>
      </c>
      <c r="H19" s="15" t="n">
        <v>169060122</v>
      </c>
      <c r="I19" s="15" t="n">
        <v>169060122</v>
      </c>
      <c r="J19" s="15"/>
      <c r="K19" s="41" t="n">
        <v>21832000</v>
      </c>
      <c r="L19" s="41" t="n">
        <v>21820000</v>
      </c>
      <c r="M19" s="4" t="e">
        <f aca="false">+VLOOKUP(D19,AGRIVET!$B$3:$G$348,5,FALSE())</f>
        <v>#N/A</v>
      </c>
      <c r="N19" s="2" t="s">
        <v>843</v>
      </c>
      <c r="O19" s="15" t="n">
        <v>51641512.68</v>
      </c>
    </row>
    <row r="20" customFormat="false" ht="17.25" hidden="false" customHeight="true" outlineLevel="0" collapsed="false">
      <c r="A20" s="2" t="s">
        <v>825</v>
      </c>
      <c r="B20" s="2" t="s">
        <v>844</v>
      </c>
      <c r="C20" s="2" t="s">
        <v>845</v>
      </c>
      <c r="D20" s="41" t="n">
        <v>26100000</v>
      </c>
      <c r="E20" s="2" t="s">
        <v>13</v>
      </c>
      <c r="F20" s="15" t="n">
        <v>107020000</v>
      </c>
      <c r="G20" s="15" t="n">
        <v>107020000</v>
      </c>
      <c r="H20" s="15" t="n">
        <v>107020000</v>
      </c>
      <c r="I20" s="15" t="n">
        <v>107020000</v>
      </c>
      <c r="J20" s="15"/>
      <c r="K20" s="41" t="n">
        <v>21840000</v>
      </c>
      <c r="L20" s="41" t="n">
        <v>21820000</v>
      </c>
      <c r="M20" s="41" t="n">
        <f aca="false">+VLOOKUP(D20,AGRIVET!$B$3:$G$348,5,FALSE())</f>
        <v>225200000</v>
      </c>
      <c r="N20" s="2" t="s">
        <v>846</v>
      </c>
      <c r="O20" s="15" t="n">
        <v>137200910.3759</v>
      </c>
    </row>
    <row r="21" customFormat="false" ht="17.25" hidden="false" customHeight="true" outlineLevel="0" collapsed="false">
      <c r="A21" s="2" t="s">
        <v>825</v>
      </c>
      <c r="B21" s="2" t="s">
        <v>847</v>
      </c>
      <c r="C21" s="2" t="s">
        <v>848</v>
      </c>
      <c r="D21" s="41" t="n">
        <v>27500000</v>
      </c>
      <c r="E21" s="2" t="s">
        <v>14</v>
      </c>
      <c r="F21" s="15" t="n">
        <v>170826545.89</v>
      </c>
      <c r="G21" s="15" t="n">
        <v>167027045.89</v>
      </c>
      <c r="H21" s="15" t="n">
        <v>166323148.33</v>
      </c>
      <c r="I21" s="15" t="n">
        <v>166323148.33</v>
      </c>
      <c r="J21" s="15"/>
      <c r="K21" s="41" t="n">
        <v>21860000</v>
      </c>
      <c r="L21" s="41" t="n">
        <v>21840000</v>
      </c>
      <c r="M21" s="29" t="n">
        <f aca="false">+VLOOKUP(D21,AGRIVET!$B$3:$G$348,5,FALSE())</f>
        <v>381976292.33</v>
      </c>
      <c r="N21" s="2" t="s">
        <v>12</v>
      </c>
      <c r="O21" s="15" t="n">
        <v>389285092.4393</v>
      </c>
    </row>
    <row r="22" customFormat="false" ht="17.25" hidden="false" customHeight="true" outlineLevel="0" collapsed="false">
      <c r="A22" s="2" t="s">
        <v>825</v>
      </c>
      <c r="B22" s="2" t="s">
        <v>849</v>
      </c>
      <c r="C22" s="2" t="s">
        <v>850</v>
      </c>
      <c r="D22" s="41" t="n">
        <v>28040000</v>
      </c>
      <c r="E22" s="2" t="s">
        <v>239</v>
      </c>
      <c r="F22" s="15" t="n">
        <v>-160394081.31</v>
      </c>
      <c r="G22" s="15" t="n">
        <v>-127843558.83</v>
      </c>
      <c r="H22" s="15" t="n">
        <v>-94227749.35</v>
      </c>
      <c r="I22" s="15" t="n">
        <v>-94227749.35</v>
      </c>
      <c r="J22" s="15"/>
      <c r="K22" s="41" t="n">
        <v>21880000</v>
      </c>
      <c r="L22" s="41" t="n">
        <v>21820000</v>
      </c>
      <c r="M22" s="29" t="n">
        <f aca="false">+VLOOKUP(D22,AGRIVET!$B$3:$G$348,5,FALSE())</f>
        <v>-65642767.34</v>
      </c>
      <c r="N22" s="2" t="s">
        <v>851</v>
      </c>
      <c r="O22" s="15" t="n">
        <v>62979924.9656</v>
      </c>
    </row>
    <row r="23" customFormat="false" ht="17.25" hidden="false" customHeight="true" outlineLevel="0" collapsed="false">
      <c r="A23" s="2" t="s">
        <v>825</v>
      </c>
      <c r="B23" s="2" t="s">
        <v>849</v>
      </c>
      <c r="C23" s="2" t="s">
        <v>852</v>
      </c>
      <c r="D23" s="41" t="n">
        <v>28120000</v>
      </c>
      <c r="E23" s="2" t="s">
        <v>241</v>
      </c>
      <c r="F23" s="15" t="n">
        <v>-71792859.9050502</v>
      </c>
      <c r="G23" s="15" t="n">
        <v>-55213919.99</v>
      </c>
      <c r="H23" s="15" t="n">
        <v>-39231812.55</v>
      </c>
      <c r="I23" s="15" t="n">
        <v>-39231812.55</v>
      </c>
      <c r="J23" s="15"/>
      <c r="K23" s="41" t="n">
        <v>23100000</v>
      </c>
      <c r="L23" s="41" t="n">
        <v>23200000</v>
      </c>
      <c r="M23" s="29" t="n">
        <f aca="false">+VLOOKUP(D23,AGRIVET!$B$3:$G$348,5,FALSE())</f>
        <v>-1451945.42</v>
      </c>
      <c r="N23" s="2" t="s">
        <v>853</v>
      </c>
      <c r="O23" s="15" t="n">
        <v>27302720.93</v>
      </c>
    </row>
    <row r="24" customFormat="false" ht="17.25" hidden="false" customHeight="true" outlineLevel="0" collapsed="false">
      <c r="A24" s="2" t="s">
        <v>825</v>
      </c>
      <c r="B24" s="2" t="s">
        <v>849</v>
      </c>
      <c r="C24" s="2" t="s">
        <v>852</v>
      </c>
      <c r="D24" s="41" t="n">
        <v>28130000</v>
      </c>
      <c r="E24" s="2" t="s">
        <v>242</v>
      </c>
      <c r="F24" s="15" t="n">
        <v>-1739187204.717</v>
      </c>
      <c r="G24" s="15" t="n">
        <v>-1644337181.85</v>
      </c>
      <c r="H24" s="15" t="n">
        <v>-1545092998.62</v>
      </c>
      <c r="I24" s="15" t="n">
        <v>-1545092998.62</v>
      </c>
      <c r="J24" s="15"/>
      <c r="K24" s="41" t="n">
        <v>26100000</v>
      </c>
      <c r="L24" s="41" t="n">
        <v>26100000</v>
      </c>
      <c r="M24" s="29" t="n">
        <f aca="false">+VLOOKUP(D24,AGRIVET!$B$3:$G$348,5,FALSE())</f>
        <v>-53086163.73</v>
      </c>
      <c r="N24" s="2" t="s">
        <v>854</v>
      </c>
      <c r="O24" s="15" t="n">
        <v>107020000</v>
      </c>
    </row>
    <row r="25" customFormat="false" ht="17.25" hidden="false" customHeight="true" outlineLevel="0" collapsed="false">
      <c r="A25" s="2" t="s">
        <v>825</v>
      </c>
      <c r="B25" s="2" t="s">
        <v>849</v>
      </c>
      <c r="C25" s="2" t="s">
        <v>852</v>
      </c>
      <c r="D25" s="41" t="n">
        <v>28150000</v>
      </c>
      <c r="E25" s="2" t="s">
        <v>243</v>
      </c>
      <c r="F25" s="15" t="n">
        <v>-327274932.850541</v>
      </c>
      <c r="G25" s="15" t="n">
        <v>-306578721.15</v>
      </c>
      <c r="H25" s="15" t="n">
        <v>-285451668.82</v>
      </c>
      <c r="I25" s="15" t="n">
        <v>-285451668.82</v>
      </c>
      <c r="J25" s="15"/>
      <c r="K25" s="41" t="n">
        <v>27500000</v>
      </c>
      <c r="L25" s="41" t="n">
        <v>27500000</v>
      </c>
      <c r="M25" s="29" t="n">
        <f aca="false">+VLOOKUP(D25,AGRIVET!$B$3:$G$348,5,FALSE())</f>
        <v>-309880505.26</v>
      </c>
      <c r="N25" s="2" t="s">
        <v>855</v>
      </c>
      <c r="O25" s="15" t="n">
        <v>167027045.89</v>
      </c>
    </row>
    <row r="26" customFormat="false" ht="17.25" hidden="false" customHeight="true" outlineLevel="0" collapsed="false">
      <c r="A26" s="2" t="s">
        <v>825</v>
      </c>
      <c r="B26" s="2" t="s">
        <v>849</v>
      </c>
      <c r="C26" s="2" t="s">
        <v>852</v>
      </c>
      <c r="D26" s="41" t="n">
        <v>28152000</v>
      </c>
      <c r="E26" s="2" t="s">
        <v>244</v>
      </c>
      <c r="F26" s="15" t="n">
        <v>0</v>
      </c>
      <c r="G26" s="15" t="n">
        <v>-36504190.27</v>
      </c>
      <c r="H26" s="15" t="n">
        <v>-34447948.89</v>
      </c>
      <c r="I26" s="15" t="n">
        <v>-34447948.89</v>
      </c>
      <c r="J26" s="15"/>
      <c r="K26" s="41" t="n">
        <v>28040000</v>
      </c>
      <c r="L26" s="41" t="n">
        <v>28040000</v>
      </c>
      <c r="M26" s="29" t="n">
        <f aca="false">+VLOOKUP(D26,AGRIVET!$B$3:$G$348,5,FALSE())</f>
        <v>-54908530.08</v>
      </c>
      <c r="N26" s="2" t="s">
        <v>856</v>
      </c>
      <c r="O26" s="15" t="n">
        <v>-127843558.83</v>
      </c>
    </row>
    <row r="27" customFormat="false" ht="17.25" hidden="false" customHeight="true" outlineLevel="0" collapsed="false">
      <c r="A27" s="2" t="s">
        <v>825</v>
      </c>
      <c r="B27" s="2" t="s">
        <v>849</v>
      </c>
      <c r="C27" s="2" t="s">
        <v>852</v>
      </c>
      <c r="D27" s="41" t="n">
        <v>28154000</v>
      </c>
      <c r="E27" s="2" t="s">
        <v>248</v>
      </c>
      <c r="F27" s="15" t="n">
        <v>-5149833856.93261</v>
      </c>
      <c r="G27" s="15" t="n">
        <v>-5199519198.51</v>
      </c>
      <c r="H27" s="15" t="n">
        <v>-5006446398.25342</v>
      </c>
      <c r="I27" s="15" t="n">
        <v>-5006446398.25342</v>
      </c>
      <c r="J27" s="15"/>
      <c r="K27" s="41" t="n">
        <v>28120000</v>
      </c>
      <c r="L27" s="41" t="n">
        <v>28120000</v>
      </c>
      <c r="M27" s="4" t="e">
        <f aca="false">+VLOOKUP(D27,AGRIVET!$B$3:$G$348,5,FALSE())</f>
        <v>#N/A</v>
      </c>
      <c r="N27" s="2" t="s">
        <v>857</v>
      </c>
      <c r="O27" s="15" t="n">
        <v>-55213919.99</v>
      </c>
    </row>
    <row r="28" customFormat="false" ht="17.25" hidden="false" customHeight="true" outlineLevel="0" collapsed="false">
      <c r="A28" s="2" t="s">
        <v>825</v>
      </c>
      <c r="B28" s="2" t="s">
        <v>849</v>
      </c>
      <c r="C28" s="2" t="s">
        <v>852</v>
      </c>
      <c r="D28" s="41" t="n">
        <v>28182000</v>
      </c>
      <c r="E28" s="2" t="s">
        <v>17</v>
      </c>
      <c r="F28" s="15" t="n">
        <v>0</v>
      </c>
      <c r="G28" s="15" t="n">
        <v>-170956271.03</v>
      </c>
      <c r="H28" s="15" t="n">
        <v>-143312502.98</v>
      </c>
      <c r="I28" s="15" t="n">
        <v>-143312502.98</v>
      </c>
      <c r="J28" s="15"/>
      <c r="K28" s="41" t="n">
        <v>28130000</v>
      </c>
      <c r="L28" s="41" t="n">
        <v>28130000</v>
      </c>
      <c r="M28" s="29" t="n">
        <f aca="false">+VLOOKUP(D28,AGRIVET!$B$3:$G$348,5,FALSE())</f>
        <v>-33974959.47</v>
      </c>
      <c r="N28" s="2" t="s">
        <v>858</v>
      </c>
      <c r="O28" s="15" t="n">
        <v>-1644337181.85</v>
      </c>
    </row>
    <row r="29" customFormat="false" ht="17.25" hidden="false" customHeight="true" outlineLevel="0" collapsed="false">
      <c r="A29" s="2" t="s">
        <v>825</v>
      </c>
      <c r="B29" s="2" t="s">
        <v>849</v>
      </c>
      <c r="C29" s="2" t="s">
        <v>852</v>
      </c>
      <c r="D29" s="41" t="n">
        <v>28183000</v>
      </c>
      <c r="E29" s="2" t="s">
        <v>18</v>
      </c>
      <c r="F29" s="15" t="n">
        <v>-797507460.448952</v>
      </c>
      <c r="G29" s="15" t="n">
        <v>-710364667.45</v>
      </c>
      <c r="H29" s="15" t="n">
        <v>-714635427.97</v>
      </c>
      <c r="I29" s="15" t="n">
        <v>-714635427.97</v>
      </c>
      <c r="J29" s="15"/>
      <c r="K29" s="41" t="n">
        <v>28150000</v>
      </c>
      <c r="L29" s="41" t="n">
        <v>28150000</v>
      </c>
      <c r="M29" s="29" t="n">
        <f aca="false">+VLOOKUP(D29,AGRIVET!$B$3:$G$348,5,FALSE())</f>
        <v>-753996968.35</v>
      </c>
      <c r="N29" s="2" t="s">
        <v>859</v>
      </c>
      <c r="O29" s="15" t="n">
        <v>-306578721.15</v>
      </c>
    </row>
    <row r="30" customFormat="false" ht="17.25" hidden="false" customHeight="true" outlineLevel="0" collapsed="false">
      <c r="A30" s="2" t="s">
        <v>825</v>
      </c>
      <c r="B30" s="2" t="s">
        <v>849</v>
      </c>
      <c r="C30" s="2" t="s">
        <v>852</v>
      </c>
      <c r="D30" s="41" t="n">
        <v>28184000</v>
      </c>
      <c r="E30" s="2" t="s">
        <v>19</v>
      </c>
      <c r="F30" s="15" t="n">
        <v>-51427923.5815322</v>
      </c>
      <c r="G30" s="15" t="n">
        <v>-285605586.13</v>
      </c>
      <c r="H30" s="15" t="n">
        <v>-232602035.17</v>
      </c>
      <c r="I30" s="15" t="n">
        <v>-232602035.17</v>
      </c>
      <c r="J30" s="15"/>
      <c r="K30" s="41" t="n">
        <v>28154000</v>
      </c>
      <c r="L30" s="41" t="n">
        <v>28154000</v>
      </c>
      <c r="M30" s="29" t="n">
        <f aca="false">+VLOOKUP(D30,AGRIVET!$B$3:$G$348,5,FALSE())</f>
        <v>-92594942.65</v>
      </c>
      <c r="N30" s="2" t="s">
        <v>860</v>
      </c>
      <c r="O30" s="15" t="n">
        <v>-4972061493.8</v>
      </c>
    </row>
    <row r="31" customFormat="false" ht="17.25" hidden="false" customHeight="true" outlineLevel="0" collapsed="false">
      <c r="A31" s="2" t="s">
        <v>861</v>
      </c>
      <c r="B31" s="2" t="s">
        <v>862</v>
      </c>
      <c r="C31" s="2" t="s">
        <v>863</v>
      </c>
      <c r="D31" s="41" t="n">
        <v>31000000</v>
      </c>
      <c r="E31" s="2" t="s">
        <v>255</v>
      </c>
      <c r="F31" s="15" t="n">
        <v>4220264973.56</v>
      </c>
      <c r="G31" s="15" t="n">
        <v>3171424675.73</v>
      </c>
      <c r="H31" s="15" t="n">
        <v>2838794940.91</v>
      </c>
      <c r="I31" s="15" t="n">
        <v>2838794940.91</v>
      </c>
      <c r="J31" s="15"/>
      <c r="K31" s="41" t="n">
        <v>28157000</v>
      </c>
      <c r="L31" s="41" t="n">
        <v>28152000</v>
      </c>
      <c r="M31" s="29" t="n">
        <f aca="false">+VLOOKUP(D31,AGRIVET!$B$3:$G$348,5,FALSE())</f>
        <v>108807612.31</v>
      </c>
      <c r="N31" s="2" t="s">
        <v>864</v>
      </c>
      <c r="O31" s="15" t="n">
        <v>-27683663.66</v>
      </c>
    </row>
    <row r="32" customFormat="false" ht="17.25" hidden="false" customHeight="true" outlineLevel="0" collapsed="false">
      <c r="A32" s="2" t="s">
        <v>861</v>
      </c>
      <c r="B32" s="2" t="s">
        <v>865</v>
      </c>
      <c r="C32" s="2" t="s">
        <v>866</v>
      </c>
      <c r="D32" s="41" t="n">
        <v>35500000</v>
      </c>
      <c r="E32" s="2" t="s">
        <v>591</v>
      </c>
      <c r="F32" s="15" t="n">
        <v>0</v>
      </c>
      <c r="G32" s="15" t="n">
        <v>2100805481.96</v>
      </c>
      <c r="H32" s="15" t="n">
        <v>1871581999.7</v>
      </c>
      <c r="I32" s="15" t="n">
        <v>1871581999.7</v>
      </c>
      <c r="J32" s="15"/>
      <c r="K32" s="41" t="n">
        <v>28159000</v>
      </c>
      <c r="L32" s="41" t="n">
        <v>28152000</v>
      </c>
      <c r="M32" s="29" t="n">
        <f aca="false">+VLOOKUP(D32,AGRIVET!$B$3:$G$348,5,FALSE())</f>
        <v>302343842.66</v>
      </c>
      <c r="N32" s="2" t="s">
        <v>867</v>
      </c>
      <c r="O32" s="15" t="n">
        <v>-8820526.61</v>
      </c>
    </row>
    <row r="33" customFormat="false" ht="17.25" hidden="false" customHeight="true" outlineLevel="0" collapsed="false">
      <c r="A33" s="2" t="s">
        <v>861</v>
      </c>
      <c r="B33" s="2" t="s">
        <v>868</v>
      </c>
      <c r="C33" s="2" t="s">
        <v>869</v>
      </c>
      <c r="D33" s="41" t="n">
        <v>37100000</v>
      </c>
      <c r="E33" s="2" t="s">
        <v>593</v>
      </c>
      <c r="F33" s="15" t="n">
        <v>0</v>
      </c>
      <c r="G33" s="15" t="n">
        <v>4271446634.84</v>
      </c>
      <c r="H33" s="15" t="n">
        <v>4458636059.72</v>
      </c>
      <c r="I33" s="15" t="n">
        <v>4458636059.72</v>
      </c>
      <c r="J33" s="15"/>
      <c r="K33" s="41" t="n">
        <v>28181000</v>
      </c>
      <c r="L33" s="41" t="n">
        <v>28154000</v>
      </c>
      <c r="M33" s="29" t="n">
        <f aca="false">+VLOOKUP(D33,AGRIVET!$B$3:$G$348,5,FALSE())</f>
        <v>13766318418.75</v>
      </c>
      <c r="N33" s="2" t="s">
        <v>870</v>
      </c>
      <c r="O33" s="15" t="n">
        <v>-227457704.71</v>
      </c>
    </row>
    <row r="34" customFormat="false" ht="17.25" hidden="false" customHeight="true" outlineLevel="0" collapsed="false">
      <c r="A34" s="2" t="s">
        <v>861</v>
      </c>
      <c r="B34" s="2" t="s">
        <v>871</v>
      </c>
      <c r="C34" s="2" t="s">
        <v>872</v>
      </c>
      <c r="D34" s="41" t="n">
        <v>38000000</v>
      </c>
      <c r="E34" s="2" t="s">
        <v>595</v>
      </c>
      <c r="F34" s="15" t="n">
        <v>3122034585.02</v>
      </c>
      <c r="G34" s="15" t="n">
        <v>3089878664.91</v>
      </c>
      <c r="H34" s="15" t="n">
        <v>518893306.22</v>
      </c>
      <c r="I34" s="15" t="n">
        <v>518893306.22</v>
      </c>
      <c r="J34" s="15"/>
      <c r="K34" s="41" t="n">
        <v>28183000</v>
      </c>
      <c r="L34" s="41" t="n">
        <v>28183000</v>
      </c>
      <c r="M34" s="29" t="n">
        <f aca="false">+VLOOKUP(D34,AGRIVET!$B$3:$G$348,5,FALSE())</f>
        <v>5450146065.64</v>
      </c>
      <c r="N34" s="2" t="s">
        <v>873</v>
      </c>
      <c r="O34" s="15" t="n">
        <v>-710364667.45</v>
      </c>
    </row>
    <row r="35" customFormat="false" ht="17.25" hidden="false" customHeight="true" outlineLevel="0" collapsed="false">
      <c r="A35" s="2" t="s">
        <v>874</v>
      </c>
      <c r="B35" s="2" t="s">
        <v>875</v>
      </c>
      <c r="C35" s="2" t="s">
        <v>876</v>
      </c>
      <c r="D35" s="41" t="n">
        <v>40110000</v>
      </c>
      <c r="E35" s="2" t="s">
        <v>21</v>
      </c>
      <c r="F35" s="15" t="n">
        <v>-2397413716.2244</v>
      </c>
      <c r="G35" s="15" t="n">
        <v>-1106654826.3867</v>
      </c>
      <c r="H35" s="15" t="n">
        <v>-1083487785.8662</v>
      </c>
      <c r="I35" s="15" t="n">
        <v>-1083487785.8662</v>
      </c>
      <c r="J35" s="15"/>
      <c r="K35" s="41" t="n">
        <v>28184000</v>
      </c>
      <c r="L35" s="41" t="n">
        <v>28182000</v>
      </c>
      <c r="M35" s="29" t="n">
        <f aca="false">+VLOOKUP(D35,AGRIVET!$B$3:$G$348,5,FALSE())</f>
        <v>-1056029739.96</v>
      </c>
      <c r="N35" s="2" t="s">
        <v>877</v>
      </c>
      <c r="O35" s="15" t="n">
        <v>-111685920.74</v>
      </c>
    </row>
    <row r="36" customFormat="false" ht="17.25" hidden="false" customHeight="true" outlineLevel="0" collapsed="false">
      <c r="A36" s="2" t="s">
        <v>874</v>
      </c>
      <c r="B36" s="2" t="s">
        <v>875</v>
      </c>
      <c r="C36" s="2" t="s">
        <v>876</v>
      </c>
      <c r="D36" s="41" t="n">
        <v>40120000</v>
      </c>
      <c r="E36" s="2" t="s">
        <v>23</v>
      </c>
      <c r="F36" s="15" t="n">
        <v>-686726913.100501</v>
      </c>
      <c r="G36" s="15" t="n">
        <v>-1870526285.9797</v>
      </c>
      <c r="H36" s="15" t="n">
        <v>-1716438579.7771</v>
      </c>
      <c r="I36" s="15" t="n">
        <v>-1716438579.7771</v>
      </c>
      <c r="J36" s="15"/>
      <c r="K36" s="41" t="n">
        <v>28184100</v>
      </c>
      <c r="L36" s="41" t="n">
        <v>28182000</v>
      </c>
      <c r="M36" s="29" t="n">
        <f aca="false">+VLOOKUP(D36,AGRIVET!$B$3:$G$348,5,FALSE())</f>
        <v>-14101292911.06</v>
      </c>
      <c r="N36" s="2" t="s">
        <v>878</v>
      </c>
      <c r="O36" s="15" t="n">
        <v>-45916625.02</v>
      </c>
    </row>
    <row r="37" customFormat="false" ht="17.25" hidden="false" customHeight="true" outlineLevel="0" collapsed="false">
      <c r="A37" s="2" t="s">
        <v>874</v>
      </c>
      <c r="B37" s="2" t="s">
        <v>875</v>
      </c>
      <c r="C37" s="2" t="s">
        <v>879</v>
      </c>
      <c r="D37" s="41" t="n">
        <v>40310000</v>
      </c>
      <c r="E37" s="2" t="s">
        <v>260</v>
      </c>
      <c r="F37" s="15" t="n">
        <v>-3893940.11</v>
      </c>
      <c r="G37" s="15" t="n">
        <v>-391346292.86</v>
      </c>
      <c r="H37" s="15" t="n">
        <v>-111335763.49</v>
      </c>
      <c r="I37" s="15" t="n">
        <v>-111335763.49</v>
      </c>
      <c r="J37" s="15"/>
      <c r="K37" s="41" t="n">
        <v>28186000</v>
      </c>
      <c r="L37" s="41" t="n">
        <v>28184000</v>
      </c>
      <c r="M37" s="41" t="n">
        <f aca="false">+VLOOKUP(D37,AGRIVET!$B$3:$G$348,5,FALSE())</f>
        <v>-142422300</v>
      </c>
      <c r="N37" s="2" t="s">
        <v>880</v>
      </c>
      <c r="O37" s="15" t="n">
        <v>-285605586.13</v>
      </c>
    </row>
    <row r="38" customFormat="false" ht="17.25" hidden="false" customHeight="true" outlineLevel="0" collapsed="false">
      <c r="A38" s="2" t="s">
        <v>874</v>
      </c>
      <c r="B38" s="2" t="s">
        <v>875</v>
      </c>
      <c r="C38" s="2" t="s">
        <v>881</v>
      </c>
      <c r="D38" s="41" t="n">
        <v>40810000</v>
      </c>
      <c r="E38" s="2" t="s">
        <v>258</v>
      </c>
      <c r="F38" s="15" t="n">
        <v>0</v>
      </c>
      <c r="G38" s="15" t="n">
        <v>-147358018</v>
      </c>
      <c r="H38" s="15" t="n">
        <v>-59116878.12</v>
      </c>
      <c r="I38" s="15" t="n">
        <v>-59116878.12</v>
      </c>
      <c r="J38" s="15"/>
      <c r="K38" s="41" t="n">
        <v>28188000</v>
      </c>
      <c r="L38" s="41" t="n">
        <v>28182000</v>
      </c>
      <c r="M38" s="29" t="n">
        <f aca="false">+VLOOKUP(D38,AGRIVET!$B$3:$G$348,5,FALSE())</f>
        <v>-405631182.69</v>
      </c>
      <c r="N38" s="2" t="s">
        <v>882</v>
      </c>
      <c r="O38" s="15" t="n">
        <v>-13353725.27</v>
      </c>
    </row>
    <row r="39" customFormat="false" ht="17.25" hidden="false" customHeight="true" outlineLevel="0" collapsed="false">
      <c r="A39" s="2" t="s">
        <v>874</v>
      </c>
      <c r="B39" s="2" t="s">
        <v>875</v>
      </c>
      <c r="C39" s="2" t="s">
        <v>883</v>
      </c>
      <c r="D39" s="41" t="n">
        <v>40910000</v>
      </c>
      <c r="E39" s="2" t="s">
        <v>268</v>
      </c>
      <c r="F39" s="15" t="n">
        <v>22719567.96</v>
      </c>
      <c r="G39" s="15" t="n">
        <v>250144256.17</v>
      </c>
      <c r="H39" s="15" t="n">
        <v>335806673.03</v>
      </c>
      <c r="I39" s="15" t="n">
        <v>335806673.03</v>
      </c>
      <c r="J39" s="15"/>
      <c r="K39" s="41" t="n">
        <v>31000000</v>
      </c>
      <c r="L39" s="41" t="n">
        <v>31000000</v>
      </c>
      <c r="M39" s="29" t="n">
        <f aca="false">+VLOOKUP(D39,AGRIVET!$B$3:$G$348,5,FALSE())</f>
        <v>68204542.71</v>
      </c>
      <c r="N39" s="2" t="s">
        <v>884</v>
      </c>
      <c r="O39" s="15" t="n">
        <v>3171424675.73</v>
      </c>
    </row>
    <row r="40" customFormat="false" ht="17.25" hidden="false" customHeight="true" outlineLevel="0" collapsed="false">
      <c r="A40" s="2" t="s">
        <v>874</v>
      </c>
      <c r="B40" s="2" t="s">
        <v>885</v>
      </c>
      <c r="C40" s="2" t="s">
        <v>886</v>
      </c>
      <c r="D40" s="41" t="n">
        <v>41100000</v>
      </c>
      <c r="E40" s="2" t="s">
        <v>28</v>
      </c>
      <c r="F40" s="15" t="n">
        <v>0</v>
      </c>
      <c r="G40" s="15" t="n">
        <v>3646774895.45581</v>
      </c>
      <c r="H40" s="15" t="n">
        <v>2298090476.3925</v>
      </c>
      <c r="I40" s="15" t="n">
        <v>2298090476.3925</v>
      </c>
      <c r="J40" s="15"/>
      <c r="K40" s="41" t="n">
        <v>35000000</v>
      </c>
      <c r="L40" s="41" t="n">
        <v>35500000</v>
      </c>
      <c r="M40" s="4" t="e">
        <f aca="false">+VLOOKUP(D40,AGRIVET!$B$3:$G$348,5,FALSE())</f>
        <v>#N/A</v>
      </c>
      <c r="N40" s="2" t="s">
        <v>591</v>
      </c>
      <c r="O40" s="15" t="n">
        <v>2100805481.96</v>
      </c>
    </row>
    <row r="41" customFormat="false" ht="17.25" hidden="false" customHeight="true" outlineLevel="0" collapsed="false">
      <c r="A41" s="2" t="s">
        <v>874</v>
      </c>
      <c r="B41" s="2" t="s">
        <v>885</v>
      </c>
      <c r="C41" s="2" t="s">
        <v>887</v>
      </c>
      <c r="D41" s="41" t="n">
        <v>41310000</v>
      </c>
      <c r="E41" s="2" t="s">
        <v>264</v>
      </c>
      <c r="F41" s="15" t="n">
        <v>0</v>
      </c>
      <c r="G41" s="15" t="n">
        <v>158226730.5304</v>
      </c>
      <c r="H41" s="15" t="n">
        <v>130997002.4394</v>
      </c>
      <c r="I41" s="15" t="n">
        <v>130997002.4394</v>
      </c>
      <c r="J41" s="15"/>
      <c r="K41" s="41" t="n">
        <v>37000000</v>
      </c>
      <c r="L41" s="41" t="n">
        <v>37100000</v>
      </c>
      <c r="M41" s="4" t="e">
        <f aca="false">+VLOOKUP(D41,AGRIVET!$B$3:$G$348,5,FALSE())</f>
        <v>#N/A</v>
      </c>
      <c r="N41" s="2" t="s">
        <v>888</v>
      </c>
      <c r="O41" s="15" t="n">
        <v>4271446634.84</v>
      </c>
    </row>
    <row r="42" customFormat="false" ht="17.25" hidden="false" customHeight="true" outlineLevel="0" collapsed="false">
      <c r="A42" s="2" t="s">
        <v>874</v>
      </c>
      <c r="B42" s="2" t="s">
        <v>885</v>
      </c>
      <c r="C42" s="2" t="s">
        <v>889</v>
      </c>
      <c r="D42" s="41" t="n">
        <v>41600000</v>
      </c>
      <c r="E42" s="2" t="s">
        <v>265</v>
      </c>
      <c r="F42" s="15" t="n">
        <v>415719177.53</v>
      </c>
      <c r="G42" s="15" t="n">
        <v>552578746.62</v>
      </c>
      <c r="H42" s="15" t="n">
        <v>558197844.68</v>
      </c>
      <c r="I42" s="15" t="n">
        <v>558197844.68</v>
      </c>
      <c r="J42" s="15"/>
      <c r="K42" s="41" t="n">
        <v>38000000</v>
      </c>
      <c r="L42" s="41" t="n">
        <v>38000000</v>
      </c>
      <c r="M42" s="29" t="n">
        <f aca="false">+VLOOKUP(D42,AGRIVET!$B$3:$G$348,5,FALSE())</f>
        <v>943213142.89</v>
      </c>
      <c r="N42" s="2" t="s">
        <v>595</v>
      </c>
      <c r="O42" s="15" t="n">
        <v>3089878664.91</v>
      </c>
    </row>
    <row r="43" customFormat="false" ht="17.25" hidden="false" customHeight="true" outlineLevel="0" collapsed="false">
      <c r="A43" s="2" t="s">
        <v>874</v>
      </c>
      <c r="B43" s="2" t="s">
        <v>885</v>
      </c>
      <c r="C43" s="2" t="s">
        <v>890</v>
      </c>
      <c r="D43" s="41" t="n">
        <v>41910000</v>
      </c>
      <c r="E43" s="2" t="s">
        <v>267</v>
      </c>
      <c r="F43" s="15" t="n">
        <v>-90403832.7988</v>
      </c>
      <c r="G43" s="15" t="n">
        <v>-103893382.495</v>
      </c>
      <c r="H43" s="15" t="n">
        <v>-204820951.6915</v>
      </c>
      <c r="I43" s="15" t="n">
        <v>-204820951.6915</v>
      </c>
      <c r="J43" s="15"/>
      <c r="K43" s="41" t="n">
        <v>40110000</v>
      </c>
      <c r="L43" s="41" t="n">
        <v>40110000</v>
      </c>
      <c r="M43" s="4" t="e">
        <f aca="false">+VLOOKUP(D43,AGRIVET!$B$3:$G$348,5,FALSE())</f>
        <v>#N/A</v>
      </c>
      <c r="N43" s="2" t="s">
        <v>21</v>
      </c>
      <c r="O43" s="15" t="n">
        <v>-1106654826.3867</v>
      </c>
    </row>
    <row r="44" customFormat="false" ht="17.25" hidden="false" customHeight="true" outlineLevel="0" collapsed="false">
      <c r="A44" s="2" t="s">
        <v>874</v>
      </c>
      <c r="B44" s="2" t="s">
        <v>885</v>
      </c>
      <c r="C44" s="2" t="s">
        <v>890</v>
      </c>
      <c r="D44" s="41" t="n">
        <v>41980000</v>
      </c>
      <c r="E44" s="2" t="s">
        <v>269</v>
      </c>
      <c r="F44" s="15" t="n">
        <v>0</v>
      </c>
      <c r="G44" s="15" t="n">
        <v>-16061923.65</v>
      </c>
      <c r="H44" s="15" t="n">
        <v>0</v>
      </c>
      <c r="I44" s="15" t="n">
        <v>0</v>
      </c>
      <c r="J44" s="15"/>
      <c r="K44" s="41" t="n">
        <v>40120000</v>
      </c>
      <c r="L44" s="41" t="n">
        <v>40120000</v>
      </c>
      <c r="M44" s="41" t="n">
        <f aca="false">+VLOOKUP(D44,AGRIVET!$B$3:$G$348,5,FALSE())</f>
        <v>0</v>
      </c>
      <c r="N44" s="2" t="s">
        <v>891</v>
      </c>
      <c r="O44" s="15" t="n">
        <v>-1870526285.9797</v>
      </c>
    </row>
    <row r="45" customFormat="false" ht="17.25" hidden="false" customHeight="true" outlineLevel="0" collapsed="false">
      <c r="A45" s="2" t="s">
        <v>874</v>
      </c>
      <c r="B45" s="2" t="s">
        <v>892</v>
      </c>
      <c r="C45" s="2" t="s">
        <v>893</v>
      </c>
      <c r="D45" s="41" t="n">
        <v>42110000</v>
      </c>
      <c r="E45" s="2" t="s">
        <v>30</v>
      </c>
      <c r="F45" s="15" t="n">
        <v>-3217093.36</v>
      </c>
      <c r="G45" s="15" t="n">
        <v>1032804.99</v>
      </c>
      <c r="H45" s="15" t="n">
        <v>-2969126.8</v>
      </c>
      <c r="I45" s="15" t="n">
        <v>-2969126.8</v>
      </c>
      <c r="J45" s="15"/>
      <c r="K45" s="41" t="n">
        <v>40310000</v>
      </c>
      <c r="L45" s="41" t="n">
        <v>40310000</v>
      </c>
      <c r="M45" s="41" t="n">
        <f aca="false">+VLOOKUP(D45,AGRIVET!$B$3:$G$348,5,FALSE())</f>
        <v>0</v>
      </c>
      <c r="N45" s="2" t="s">
        <v>894</v>
      </c>
      <c r="O45" s="15" t="n">
        <v>-153335259.7</v>
      </c>
    </row>
    <row r="46" customFormat="false" ht="17.25" hidden="false" customHeight="true" outlineLevel="0" collapsed="false">
      <c r="A46" s="2" t="s">
        <v>874</v>
      </c>
      <c r="B46" s="2" t="s">
        <v>892</v>
      </c>
      <c r="C46" s="2" t="s">
        <v>895</v>
      </c>
      <c r="D46" s="41" t="n">
        <v>42510000</v>
      </c>
      <c r="E46" s="2" t="s">
        <v>31</v>
      </c>
      <c r="F46" s="15" t="n">
        <v>651599.97</v>
      </c>
      <c r="G46" s="15" t="n">
        <v>1070000</v>
      </c>
      <c r="H46" s="15" t="n">
        <v>0</v>
      </c>
      <c r="I46" s="15" t="n">
        <v>0</v>
      </c>
      <c r="J46" s="15"/>
      <c r="K46" s="41" t="n">
        <v>40320000</v>
      </c>
      <c r="L46" s="41" t="n">
        <v>40310000</v>
      </c>
      <c r="M46" s="4" t="e">
        <f aca="false">+VLOOKUP(D46,AGRIVET!$B$3:$G$348,5,FALSE())</f>
        <v>#N/A</v>
      </c>
      <c r="N46" s="2" t="s">
        <v>896</v>
      </c>
      <c r="O46" s="15" t="n">
        <v>-133326590.15</v>
      </c>
    </row>
    <row r="47" customFormat="false" ht="17.25" hidden="false" customHeight="true" outlineLevel="0" collapsed="false">
      <c r="A47" s="2" t="s">
        <v>874</v>
      </c>
      <c r="B47" s="2" t="s">
        <v>892</v>
      </c>
      <c r="C47" s="2" t="s">
        <v>895</v>
      </c>
      <c r="D47" s="41" t="n">
        <v>42520000</v>
      </c>
      <c r="E47" s="2" t="s">
        <v>272</v>
      </c>
      <c r="F47" s="15" t="n">
        <v>22368276.96</v>
      </c>
      <c r="G47" s="15" t="n">
        <v>32012242.93</v>
      </c>
      <c r="H47" s="15" t="n">
        <v>7292200.03</v>
      </c>
      <c r="I47" s="15" t="n">
        <v>7292200.03</v>
      </c>
      <c r="J47" s="15"/>
      <c r="K47" s="41" t="n">
        <v>40340000</v>
      </c>
      <c r="L47" s="41" t="n">
        <v>40310000</v>
      </c>
      <c r="M47" s="41" t="n">
        <f aca="false">+VLOOKUP(D47,AGRIVET!$B$3:$G$348,5,FALSE())</f>
        <v>1641500</v>
      </c>
      <c r="N47" s="2" t="s">
        <v>24</v>
      </c>
      <c r="O47" s="15" t="n">
        <v>-26139072.48</v>
      </c>
    </row>
    <row r="48" customFormat="false" ht="17.25" hidden="false" customHeight="true" outlineLevel="0" collapsed="false">
      <c r="A48" s="2" t="s">
        <v>874</v>
      </c>
      <c r="B48" s="2" t="s">
        <v>892</v>
      </c>
      <c r="C48" s="2" t="s">
        <v>897</v>
      </c>
      <c r="D48" s="41" t="n">
        <v>42800000</v>
      </c>
      <c r="E48" s="2" t="s">
        <v>274</v>
      </c>
      <c r="F48" s="15" t="n">
        <v>-127397893.59</v>
      </c>
      <c r="G48" s="15" t="n">
        <v>-171500586.93</v>
      </c>
      <c r="H48" s="15" t="n">
        <v>-151319741.82</v>
      </c>
      <c r="I48" s="15" t="n">
        <v>-151319741.82</v>
      </c>
      <c r="J48" s="15"/>
      <c r="K48" s="41" t="n">
        <v>40360000</v>
      </c>
      <c r="L48" s="41" t="n">
        <v>40310000</v>
      </c>
      <c r="M48" s="41" t="n">
        <f aca="false">+VLOOKUP(D48,AGRIVET!$B$3:$G$348,5,FALSE())</f>
        <v>0</v>
      </c>
      <c r="N48" s="2" t="s">
        <v>898</v>
      </c>
      <c r="O48" s="15" t="n">
        <v>-78545370.53</v>
      </c>
    </row>
    <row r="49" customFormat="false" ht="17.25" hidden="false" customHeight="true" outlineLevel="0" collapsed="false">
      <c r="A49" s="2" t="s">
        <v>874</v>
      </c>
      <c r="B49" s="2" t="s">
        <v>899</v>
      </c>
      <c r="C49" s="2" t="s">
        <v>900</v>
      </c>
      <c r="D49" s="41" t="n">
        <v>43100000</v>
      </c>
      <c r="E49" s="2" t="s">
        <v>35</v>
      </c>
      <c r="F49" s="15" t="n">
        <v>-24582800.47</v>
      </c>
      <c r="G49" s="15" t="n">
        <v>-87785721.38</v>
      </c>
      <c r="H49" s="15" t="n">
        <v>-83811787.78</v>
      </c>
      <c r="I49" s="15" t="n">
        <v>-83811787.78</v>
      </c>
      <c r="J49" s="15"/>
      <c r="K49" s="41" t="n">
        <v>40800000</v>
      </c>
      <c r="L49" s="41" t="n">
        <v>40810000</v>
      </c>
      <c r="M49" s="29" t="n">
        <f aca="false">+VLOOKUP(D49,AGRIVET!$B$3:$G$348,5,FALSE())</f>
        <v>-59766521.5</v>
      </c>
      <c r="N49" s="2" t="s">
        <v>26</v>
      </c>
      <c r="O49" s="15" t="n">
        <v>-147358018</v>
      </c>
    </row>
    <row r="50" customFormat="false" ht="17.25" hidden="false" customHeight="true" outlineLevel="0" collapsed="false">
      <c r="A50" s="2" t="s">
        <v>874</v>
      </c>
      <c r="B50" s="2" t="s">
        <v>899</v>
      </c>
      <c r="C50" s="2" t="s">
        <v>900</v>
      </c>
      <c r="D50" s="41" t="n">
        <v>43110000</v>
      </c>
      <c r="E50" s="2" t="s">
        <v>275</v>
      </c>
      <c r="F50" s="15" t="n">
        <v>-3338800</v>
      </c>
      <c r="G50" s="15" t="n">
        <v>-2641600</v>
      </c>
      <c r="H50" s="15" t="n">
        <v>-2433600</v>
      </c>
      <c r="I50" s="15" t="n">
        <v>-2433600</v>
      </c>
      <c r="J50" s="15"/>
      <c r="K50" s="41" t="n">
        <v>40910000</v>
      </c>
      <c r="L50" s="41" t="n">
        <v>40910000</v>
      </c>
      <c r="M50" s="41" t="n">
        <f aca="false">+VLOOKUP(D50,AGRIVET!$B$3:$G$348,5,FALSE())</f>
        <v>-302000</v>
      </c>
      <c r="N50" s="2" t="s">
        <v>901</v>
      </c>
      <c r="O50" s="15" t="n">
        <v>101505073.93</v>
      </c>
    </row>
    <row r="51" customFormat="false" ht="17.25" hidden="false" customHeight="true" outlineLevel="0" collapsed="false">
      <c r="A51" s="2" t="s">
        <v>874</v>
      </c>
      <c r="B51" s="2" t="s">
        <v>899</v>
      </c>
      <c r="C51" s="2" t="s">
        <v>902</v>
      </c>
      <c r="D51" s="41" t="n">
        <v>43200000</v>
      </c>
      <c r="E51" s="2" t="s">
        <v>37</v>
      </c>
      <c r="F51" s="15" t="n">
        <v>-32191279.58</v>
      </c>
      <c r="G51" s="15" t="n">
        <v>-37622452.02</v>
      </c>
      <c r="H51" s="15" t="n">
        <v>-35919336.82</v>
      </c>
      <c r="I51" s="15" t="n">
        <v>-35919336.82</v>
      </c>
      <c r="J51" s="15"/>
      <c r="K51" s="41" t="n">
        <v>40920000</v>
      </c>
      <c r="L51" s="41" t="n">
        <v>40910000</v>
      </c>
      <c r="M51" s="29" t="n">
        <f aca="false">+VLOOKUP(D51,AGRIVET!$B$3:$G$348,5,FALSE())</f>
        <v>-24447817.08</v>
      </c>
      <c r="N51" s="2" t="s">
        <v>903</v>
      </c>
      <c r="O51" s="15" t="n">
        <v>148639182.24</v>
      </c>
    </row>
    <row r="52" customFormat="false" ht="17.25" hidden="false" customHeight="true" outlineLevel="0" collapsed="false">
      <c r="A52" s="2" t="s">
        <v>874</v>
      </c>
      <c r="B52" s="2" t="s">
        <v>899</v>
      </c>
      <c r="C52" s="2" t="s">
        <v>904</v>
      </c>
      <c r="D52" s="41" t="n">
        <v>43300000</v>
      </c>
      <c r="E52" s="2" t="s">
        <v>38</v>
      </c>
      <c r="F52" s="15" t="n">
        <v>-10039568.42</v>
      </c>
      <c r="G52" s="15" t="n">
        <v>-7829984.8</v>
      </c>
      <c r="H52" s="15" t="n">
        <v>-5986556.27</v>
      </c>
      <c r="I52" s="15" t="n">
        <v>-5986556.27</v>
      </c>
      <c r="J52" s="15"/>
      <c r="K52" s="41" t="n">
        <v>41110000</v>
      </c>
      <c r="L52" s="41" t="n">
        <v>41100000</v>
      </c>
      <c r="M52" s="29" t="n">
        <f aca="false">+VLOOKUP(D52,AGRIVET!$B$3:$G$348,5,FALSE())</f>
        <v>-4269037.25</v>
      </c>
      <c r="N52" s="2" t="s">
        <v>905</v>
      </c>
      <c r="O52" s="15" t="n">
        <v>3647813685.21581</v>
      </c>
    </row>
    <row r="53" customFormat="false" ht="17.25" hidden="false" customHeight="true" outlineLevel="0" collapsed="false">
      <c r="A53" s="2" t="s">
        <v>874</v>
      </c>
      <c r="B53" s="2" t="s">
        <v>899</v>
      </c>
      <c r="C53" s="2" t="s">
        <v>906</v>
      </c>
      <c r="D53" s="41" t="n">
        <v>43860000</v>
      </c>
      <c r="E53" s="2" t="s">
        <v>276</v>
      </c>
      <c r="F53" s="15" t="n">
        <v>-13647986</v>
      </c>
      <c r="G53" s="15" t="n">
        <v>-40664258.15</v>
      </c>
      <c r="H53" s="15" t="n">
        <v>-35733759.99</v>
      </c>
      <c r="I53" s="15" t="n">
        <v>-35733759.99</v>
      </c>
      <c r="J53" s="15"/>
      <c r="K53" s="41" t="n">
        <v>41120000</v>
      </c>
      <c r="L53" s="41" t="n">
        <v>41100000</v>
      </c>
      <c r="M53" s="41" t="n">
        <f aca="false">+VLOOKUP(D53,AGRIVET!$B$3:$G$348,5,FALSE())</f>
        <v>0</v>
      </c>
      <c r="N53" s="2" t="s">
        <v>907</v>
      </c>
      <c r="O53" s="15" t="n">
        <v>-1038789.76</v>
      </c>
    </row>
    <row r="54" customFormat="false" ht="17.25" hidden="false" customHeight="true" outlineLevel="0" collapsed="false">
      <c r="A54" s="2" t="s">
        <v>874</v>
      </c>
      <c r="B54" s="2" t="s">
        <v>908</v>
      </c>
      <c r="C54" s="2" t="s">
        <v>909</v>
      </c>
      <c r="D54" s="41" t="n">
        <v>44100000</v>
      </c>
      <c r="E54" s="2" t="s">
        <v>40</v>
      </c>
      <c r="F54" s="15" t="n">
        <v>-19337145</v>
      </c>
      <c r="G54" s="15" t="n">
        <v>-42455704.6</v>
      </c>
      <c r="H54" s="15" t="n">
        <v>-34221211.21</v>
      </c>
      <c r="I54" s="15" t="n">
        <v>-34221211.21</v>
      </c>
      <c r="J54" s="15"/>
      <c r="K54" s="41" t="n">
        <v>41300000</v>
      </c>
      <c r="L54" s="41" t="n">
        <v>41310000</v>
      </c>
      <c r="M54" s="29" t="n">
        <f aca="false">+VLOOKUP(D54,AGRIVET!$B$3:$G$348,5,FALSE())</f>
        <v>-37319656.7</v>
      </c>
      <c r="N54" s="2" t="s">
        <v>910</v>
      </c>
      <c r="O54" s="15" t="n">
        <v>158226730.5304</v>
      </c>
    </row>
    <row r="55" customFormat="false" ht="17.25" hidden="false" customHeight="true" outlineLevel="0" collapsed="false">
      <c r="A55" s="2" t="s">
        <v>874</v>
      </c>
      <c r="B55" s="2" t="s">
        <v>908</v>
      </c>
      <c r="C55" s="2" t="s">
        <v>911</v>
      </c>
      <c r="D55" s="41" t="n">
        <v>44200000</v>
      </c>
      <c r="E55" s="2" t="s">
        <v>278</v>
      </c>
      <c r="F55" s="15" t="n">
        <v>-9569400</v>
      </c>
      <c r="G55" s="15" t="n">
        <v>0</v>
      </c>
      <c r="H55" s="15" t="n">
        <v>-9569400</v>
      </c>
      <c r="I55" s="15" t="n">
        <v>-9569400</v>
      </c>
      <c r="J55" s="15"/>
      <c r="M55" s="4" t="e">
        <f aca="false">+VLOOKUP(D55,AGRIVET!$B$3:$G$348,5,FALSE())</f>
        <v>#N/A</v>
      </c>
    </row>
    <row r="56" customFormat="false" ht="17.25" hidden="false" customHeight="true" outlineLevel="0" collapsed="false">
      <c r="A56" s="2" t="s">
        <v>874</v>
      </c>
      <c r="B56" s="2" t="s">
        <v>908</v>
      </c>
      <c r="C56" s="2" t="s">
        <v>912</v>
      </c>
      <c r="D56" s="41" t="n">
        <v>44300000</v>
      </c>
      <c r="E56" s="2" t="s">
        <v>279</v>
      </c>
      <c r="F56" s="15" t="n">
        <v>113250</v>
      </c>
      <c r="G56" s="15" t="n">
        <v>77134943.84</v>
      </c>
      <c r="H56" s="15" t="n">
        <v>85089615.28</v>
      </c>
      <c r="I56" s="15" t="n">
        <v>85089615.28</v>
      </c>
      <c r="J56" s="15"/>
      <c r="K56" s="41" t="n">
        <v>41600000</v>
      </c>
      <c r="L56" s="41" t="n">
        <v>41600000</v>
      </c>
      <c r="M56" s="29" t="n">
        <f aca="false">+VLOOKUP(D56,AGRIVET!$B$3:$G$348,5,FALSE())</f>
        <v>1373910517.36</v>
      </c>
      <c r="N56" s="2" t="s">
        <v>913</v>
      </c>
      <c r="O56" s="15" t="n">
        <v>552578746.62</v>
      </c>
    </row>
    <row r="57" customFormat="false" ht="17.25" hidden="false" customHeight="true" outlineLevel="0" collapsed="false">
      <c r="A57" s="2" t="s">
        <v>874</v>
      </c>
      <c r="B57" s="2" t="s">
        <v>908</v>
      </c>
      <c r="C57" s="2" t="s">
        <v>914</v>
      </c>
      <c r="D57" s="41" t="n">
        <v>44400000</v>
      </c>
      <c r="E57" s="2" t="s">
        <v>281</v>
      </c>
      <c r="F57" s="15" t="n">
        <v>7425667.27876011</v>
      </c>
      <c r="G57" s="15" t="n">
        <v>-268967049.502371</v>
      </c>
      <c r="H57" s="15" t="n">
        <v>-62694375.6702173</v>
      </c>
      <c r="I57" s="15" t="n">
        <v>-62694375.6702173</v>
      </c>
      <c r="J57" s="15"/>
      <c r="K57" s="41" t="n">
        <v>41910000</v>
      </c>
      <c r="L57" s="41" t="n">
        <v>41910000</v>
      </c>
      <c r="M57" s="41" t="n">
        <f aca="false">+VLOOKUP(D57,AGRIVET!$B$3:$G$348,5,FALSE())</f>
        <v>0</v>
      </c>
      <c r="N57" s="2" t="s">
        <v>603</v>
      </c>
      <c r="O57" s="15" t="n">
        <v>-103893382.495</v>
      </c>
    </row>
    <row r="58" customFormat="false" ht="17.25" hidden="false" customHeight="true" outlineLevel="0" collapsed="false">
      <c r="A58" s="2" t="s">
        <v>874</v>
      </c>
      <c r="B58" s="2" t="s">
        <v>908</v>
      </c>
      <c r="C58" s="2" t="s">
        <v>914</v>
      </c>
      <c r="D58" s="41" t="n">
        <v>44410000</v>
      </c>
      <c r="E58" s="2" t="s">
        <v>282</v>
      </c>
      <c r="F58" s="15" t="n">
        <v>-2825.21030000031</v>
      </c>
      <c r="G58" s="15" t="n">
        <v>106538448.66</v>
      </c>
      <c r="H58" s="15" t="n">
        <v>84143209.05</v>
      </c>
      <c r="I58" s="15" t="n">
        <v>84143209.05</v>
      </c>
      <c r="J58" s="15"/>
      <c r="K58" s="41" t="n">
        <v>41980000</v>
      </c>
      <c r="L58" s="41" t="n">
        <v>41980000</v>
      </c>
      <c r="M58" s="29" t="n">
        <f aca="false">+VLOOKUP(D58,AGRIVET!$B$3:$G$348,5,FALSE())</f>
        <v>-1810408175.57</v>
      </c>
      <c r="N58" s="2" t="s">
        <v>269</v>
      </c>
      <c r="O58" s="15" t="n">
        <v>-16061923.65</v>
      </c>
    </row>
    <row r="59" customFormat="false" ht="17.25" hidden="false" customHeight="true" outlineLevel="0" collapsed="false">
      <c r="A59" s="2" t="s">
        <v>874</v>
      </c>
      <c r="B59" s="2" t="s">
        <v>908</v>
      </c>
      <c r="C59" s="2" t="s">
        <v>914</v>
      </c>
      <c r="D59" s="41" t="n">
        <v>44411000</v>
      </c>
      <c r="E59" s="2" t="s">
        <v>42</v>
      </c>
      <c r="F59" s="15" t="n">
        <v>0</v>
      </c>
      <c r="G59" s="15" t="n">
        <v>195563.040000005</v>
      </c>
      <c r="H59" s="15" t="n">
        <v>-8972079.9366</v>
      </c>
      <c r="I59" s="15" t="n">
        <v>-8972079.9366</v>
      </c>
      <c r="J59" s="15"/>
      <c r="K59" s="41" t="n">
        <v>42110000</v>
      </c>
      <c r="L59" s="41" t="n">
        <v>42110000</v>
      </c>
      <c r="M59" s="4" t="e">
        <f aca="false">+VLOOKUP(D59,AGRIVET!$B$3:$G$348,5,FALSE())</f>
        <v>#N/A</v>
      </c>
      <c r="N59" s="2" t="s">
        <v>915</v>
      </c>
      <c r="O59" s="15" t="n">
        <v>223804.99</v>
      </c>
    </row>
    <row r="60" customFormat="false" ht="17.25" hidden="false" customHeight="true" outlineLevel="0" collapsed="false">
      <c r="A60" s="2" t="s">
        <v>874</v>
      </c>
      <c r="B60" s="2" t="s">
        <v>908</v>
      </c>
      <c r="C60" s="2" t="s">
        <v>914</v>
      </c>
      <c r="D60" s="41" t="n">
        <v>44412000</v>
      </c>
      <c r="E60" s="2" t="s">
        <v>284</v>
      </c>
      <c r="F60" s="15" t="n">
        <v>0</v>
      </c>
      <c r="G60" s="15" t="n">
        <v>5215228.3</v>
      </c>
      <c r="H60" s="15" t="n">
        <v>110259.78</v>
      </c>
      <c r="I60" s="15" t="n">
        <v>110259.78</v>
      </c>
      <c r="J60" s="15"/>
      <c r="K60" s="41" t="n">
        <v>42120000</v>
      </c>
      <c r="L60" s="41" t="n">
        <v>42110000</v>
      </c>
      <c r="M60" s="4" t="e">
        <f aca="false">+VLOOKUP(D60,AGRIVET!$B$3:$G$348,5,FALSE())</f>
        <v>#N/A</v>
      </c>
      <c r="N60" s="2" t="s">
        <v>270</v>
      </c>
      <c r="O60" s="15" t="n">
        <v>809000</v>
      </c>
    </row>
    <row r="61" customFormat="false" ht="17.25" hidden="false" customHeight="true" outlineLevel="0" collapsed="false">
      <c r="A61" s="2" t="s">
        <v>874</v>
      </c>
      <c r="B61" s="2" t="s">
        <v>908</v>
      </c>
      <c r="C61" s="2" t="s">
        <v>916</v>
      </c>
      <c r="D61" s="41" t="n">
        <v>44540000</v>
      </c>
      <c r="E61" s="2" t="s">
        <v>616</v>
      </c>
      <c r="F61" s="15" t="n">
        <v>-0.0797999954223633</v>
      </c>
      <c r="G61" s="15" t="n">
        <v>7.62939453125E-008</v>
      </c>
      <c r="H61" s="15" t="n">
        <v>-158630313.496</v>
      </c>
      <c r="I61" s="15" t="n">
        <v>-158630313.496</v>
      </c>
      <c r="J61" s="15"/>
      <c r="K61" s="41" t="n">
        <v>42510000</v>
      </c>
      <c r="L61" s="41" t="n">
        <v>42510000</v>
      </c>
      <c r="M61" s="29" t="n">
        <f aca="false">+VLOOKUP(D61,AGRIVET!$B$3:$G$348,5,FALSE())</f>
        <v>-66059082.9</v>
      </c>
      <c r="N61" s="2" t="s">
        <v>280</v>
      </c>
      <c r="O61" s="15" t="n">
        <v>1070000</v>
      </c>
    </row>
    <row r="62" customFormat="false" ht="17.25" hidden="false" customHeight="true" outlineLevel="0" collapsed="false">
      <c r="A62" s="2" t="s">
        <v>874</v>
      </c>
      <c r="B62" s="2" t="s">
        <v>908</v>
      </c>
      <c r="C62" s="2" t="s">
        <v>916</v>
      </c>
      <c r="D62" s="41" t="n">
        <v>44550000</v>
      </c>
      <c r="E62" s="2" t="s">
        <v>46</v>
      </c>
      <c r="F62" s="15" t="n">
        <v>352609388.59</v>
      </c>
      <c r="G62" s="15" t="n">
        <v>368781793.757</v>
      </c>
      <c r="H62" s="15" t="n">
        <v>0</v>
      </c>
      <c r="I62" s="15" t="n">
        <v>0</v>
      </c>
      <c r="J62" s="15"/>
      <c r="K62" s="41" t="n">
        <v>42520000</v>
      </c>
      <c r="L62" s="41" t="n">
        <v>42520000</v>
      </c>
      <c r="M62" s="41" t="n">
        <f aca="false">+VLOOKUP(D62,AGRIVET!$B$3:$G$348,5,FALSE())</f>
        <v>0</v>
      </c>
      <c r="N62" s="2" t="s">
        <v>33</v>
      </c>
      <c r="O62" s="15" t="n">
        <v>31752242.95</v>
      </c>
    </row>
    <row r="63" customFormat="false" ht="17.25" hidden="false" customHeight="true" outlineLevel="0" collapsed="false">
      <c r="A63" s="2" t="s">
        <v>874</v>
      </c>
      <c r="B63" s="2" t="s">
        <v>908</v>
      </c>
      <c r="C63" s="2" t="s">
        <v>916</v>
      </c>
      <c r="D63" s="41" t="n">
        <v>44561000</v>
      </c>
      <c r="E63" s="2" t="s">
        <v>296</v>
      </c>
      <c r="F63" s="15" t="n">
        <v>0</v>
      </c>
      <c r="G63" s="15" t="n">
        <v>42039174.4025998</v>
      </c>
      <c r="H63" s="15" t="n">
        <v>95132906.7070999</v>
      </c>
      <c r="I63" s="15" t="n">
        <v>95132906.7070999</v>
      </c>
      <c r="J63" s="15"/>
      <c r="K63" s="41" t="n">
        <v>42530000</v>
      </c>
      <c r="L63" s="41" t="n">
        <v>42520000</v>
      </c>
      <c r="M63" s="29" t="n">
        <f aca="false">+VLOOKUP(D63,AGRIVET!$B$3:$G$348,5,FALSE())</f>
        <v>-6722143.98</v>
      </c>
      <c r="N63" s="2" t="s">
        <v>273</v>
      </c>
      <c r="O63" s="15" t="n">
        <v>259999.98</v>
      </c>
    </row>
    <row r="64" customFormat="false" ht="17.25" hidden="false" customHeight="true" outlineLevel="0" collapsed="false">
      <c r="A64" s="2" t="s">
        <v>874</v>
      </c>
      <c r="B64" s="2" t="s">
        <v>908</v>
      </c>
      <c r="C64" s="2" t="s">
        <v>916</v>
      </c>
      <c r="D64" s="41" t="n">
        <v>44571000</v>
      </c>
      <c r="E64" s="2" t="s">
        <v>300</v>
      </c>
      <c r="F64" s="15" t="n">
        <v>60639</v>
      </c>
      <c r="G64" s="15" t="n">
        <v>-647971047.5392</v>
      </c>
      <c r="H64" s="15" t="n">
        <v>-731698063.1297</v>
      </c>
      <c r="I64" s="15" t="n">
        <v>-731698063.1297</v>
      </c>
      <c r="J64" s="15"/>
      <c r="K64" s="41" t="n">
        <v>42800000</v>
      </c>
      <c r="L64" s="41" t="n">
        <v>42800000</v>
      </c>
      <c r="M64" s="29" t="n">
        <f aca="false">+VLOOKUP(D64,AGRIVET!$B$3:$G$348,5,FALSE())</f>
        <v>-11341731.02</v>
      </c>
      <c r="N64" s="2" t="s">
        <v>274</v>
      </c>
      <c r="O64" s="15" t="n">
        <v>-171500586.93</v>
      </c>
    </row>
    <row r="65" customFormat="false" ht="17.25" hidden="false" customHeight="true" outlineLevel="0" collapsed="false">
      <c r="A65" s="2" t="s">
        <v>874</v>
      </c>
      <c r="B65" s="2" t="s">
        <v>908</v>
      </c>
      <c r="C65" s="2" t="s">
        <v>916</v>
      </c>
      <c r="D65" s="41" t="n">
        <v>44581000</v>
      </c>
      <c r="E65" s="2" t="s">
        <v>286</v>
      </c>
      <c r="F65" s="15" t="n">
        <v>0</v>
      </c>
      <c r="G65" s="15" t="n">
        <v>375125587.71</v>
      </c>
      <c r="H65" s="15" t="n">
        <v>4504385.17</v>
      </c>
      <c r="I65" s="15" t="n">
        <v>4504385.17</v>
      </c>
      <c r="J65" s="15"/>
      <c r="K65" s="41" t="n">
        <v>43100000</v>
      </c>
      <c r="L65" s="41" t="n">
        <v>43100000</v>
      </c>
      <c r="M65" s="4" t="e">
        <f aca="false">+VLOOKUP(D65,AGRIVET!$B$3:$G$348,5,FALSE())</f>
        <v>#N/A</v>
      </c>
      <c r="N65" s="2" t="s">
        <v>35</v>
      </c>
      <c r="O65" s="15" t="n">
        <v>-87785721.38</v>
      </c>
    </row>
    <row r="66" customFormat="false" ht="17.25" hidden="false" customHeight="true" outlineLevel="0" collapsed="false">
      <c r="A66" s="2" t="s">
        <v>874</v>
      </c>
      <c r="B66" s="2" t="s">
        <v>917</v>
      </c>
      <c r="C66" s="2" t="s">
        <v>918</v>
      </c>
      <c r="D66" s="41" t="n">
        <v>45120000</v>
      </c>
      <c r="E66" s="2" t="s">
        <v>104</v>
      </c>
      <c r="F66" s="15" t="n">
        <v>0</v>
      </c>
      <c r="G66" s="15" t="n">
        <v>2500000</v>
      </c>
      <c r="H66" s="15" t="n">
        <v>2500000</v>
      </c>
      <c r="I66" s="15" t="n">
        <v>2500000</v>
      </c>
      <c r="J66" s="15"/>
      <c r="K66" s="41" t="n">
        <v>43110000</v>
      </c>
      <c r="L66" s="41" t="n">
        <v>43110000</v>
      </c>
      <c r="M66" s="4" t="e">
        <f aca="false">+VLOOKUP(D66,AGRIVET!$B$3:$G$348,5,FALSE())</f>
        <v>#N/A</v>
      </c>
      <c r="N66" s="2" t="s">
        <v>275</v>
      </c>
      <c r="O66" s="15" t="n">
        <v>-2641600</v>
      </c>
    </row>
    <row r="67" customFormat="false" ht="17.25" hidden="false" customHeight="true" outlineLevel="0" collapsed="false">
      <c r="A67" s="2" t="s">
        <v>874</v>
      </c>
      <c r="B67" s="2" t="s">
        <v>917</v>
      </c>
      <c r="C67" s="2" t="s">
        <v>919</v>
      </c>
      <c r="D67" s="41" t="n">
        <v>45500000</v>
      </c>
      <c r="E67" s="2" t="s">
        <v>625</v>
      </c>
      <c r="F67" s="15" t="n">
        <v>2500000</v>
      </c>
      <c r="G67" s="15" t="n">
        <v>-464200279.31</v>
      </c>
      <c r="H67" s="15" t="n">
        <v>-458954062.31</v>
      </c>
      <c r="I67" s="15" t="n">
        <v>-458954062.31</v>
      </c>
      <c r="J67" s="15"/>
      <c r="K67" s="41" t="n">
        <v>43200000</v>
      </c>
      <c r="L67" s="41" t="n">
        <v>43200000</v>
      </c>
      <c r="M67" s="41" t="n">
        <f aca="false">+VLOOKUP(D67,AGRIVET!$B$3:$G$348,5,FALSE())</f>
        <v>0</v>
      </c>
      <c r="N67" s="2" t="s">
        <v>37</v>
      </c>
      <c r="O67" s="15" t="n">
        <v>-37622452.02</v>
      </c>
    </row>
    <row r="68" customFormat="false" ht="17.25" hidden="false" customHeight="true" outlineLevel="0" collapsed="false">
      <c r="A68" s="2" t="s">
        <v>874</v>
      </c>
      <c r="B68" s="2" t="s">
        <v>920</v>
      </c>
      <c r="C68" s="2" t="s">
        <v>921</v>
      </c>
      <c r="D68" s="41" t="n">
        <v>46200000</v>
      </c>
      <c r="E68" s="2" t="s">
        <v>289</v>
      </c>
      <c r="F68" s="15" t="n">
        <v>6755760.91</v>
      </c>
      <c r="G68" s="15" t="n">
        <v>11355760.91</v>
      </c>
      <c r="H68" s="15" t="n">
        <v>200000</v>
      </c>
      <c r="I68" s="15" t="n">
        <v>200000</v>
      </c>
      <c r="J68" s="15"/>
      <c r="K68" s="41" t="n">
        <v>43300000</v>
      </c>
      <c r="L68" s="41" t="n">
        <v>43300000</v>
      </c>
      <c r="M68" s="41" t="n">
        <f aca="false">+VLOOKUP(D68,AGRIVET!$B$3:$G$348,5,FALSE())</f>
        <v>13900000</v>
      </c>
      <c r="N68" s="2" t="s">
        <v>38</v>
      </c>
      <c r="O68" s="15" t="n">
        <v>-7829984.8</v>
      </c>
    </row>
    <row r="69" customFormat="false" ht="17.25" hidden="false" customHeight="true" outlineLevel="0" collapsed="false">
      <c r="A69" s="2" t="s">
        <v>874</v>
      </c>
      <c r="B69" s="2" t="s">
        <v>920</v>
      </c>
      <c r="C69" s="2" t="s">
        <v>922</v>
      </c>
      <c r="D69" s="41" t="n">
        <v>46600000</v>
      </c>
      <c r="E69" s="2" t="s">
        <v>291</v>
      </c>
      <c r="F69" s="15" t="n">
        <v>190516234.87</v>
      </c>
      <c r="G69" s="15" t="n">
        <v>179119328.27</v>
      </c>
      <c r="H69" s="15" t="n">
        <v>159669266.82</v>
      </c>
      <c r="I69" s="15" t="n">
        <v>159669266.82</v>
      </c>
      <c r="J69" s="15"/>
      <c r="K69" s="41" t="n">
        <v>43860000</v>
      </c>
      <c r="L69" s="41" t="n">
        <v>43860000</v>
      </c>
      <c r="M69" s="29" t="n">
        <f aca="false">+VLOOKUP(D69,AGRIVET!$B$3:$G$348,5,FALSE())</f>
        <v>-11241880.33</v>
      </c>
      <c r="N69" s="2" t="s">
        <v>923</v>
      </c>
      <c r="O69" s="15" t="n">
        <v>-40664258.15</v>
      </c>
    </row>
    <row r="70" customFormat="false" ht="17.25" hidden="false" customHeight="true" outlineLevel="0" collapsed="false">
      <c r="A70" s="2" t="s">
        <v>874</v>
      </c>
      <c r="B70" s="2" t="s">
        <v>920</v>
      </c>
      <c r="C70" s="2" t="s">
        <v>922</v>
      </c>
      <c r="D70" s="41" t="n">
        <v>46610000</v>
      </c>
      <c r="E70" s="2" t="s">
        <v>82</v>
      </c>
      <c r="F70" s="15" t="n">
        <v>1743419444.48</v>
      </c>
      <c r="G70" s="15" t="n">
        <v>87852672.59</v>
      </c>
      <c r="H70" s="15" t="n">
        <v>287084798.62</v>
      </c>
      <c r="I70" s="15" t="n">
        <v>287084798.62</v>
      </c>
      <c r="J70" s="15"/>
      <c r="K70" s="41" t="n">
        <v>44100000</v>
      </c>
      <c r="L70" s="41" t="n">
        <v>44100000</v>
      </c>
      <c r="M70" s="41" t="n">
        <f aca="false">+VLOOKUP(D70,AGRIVET!$B$3:$G$348,5,FALSE())</f>
        <v>0</v>
      </c>
      <c r="N70" s="2" t="s">
        <v>40</v>
      </c>
      <c r="O70" s="15" t="n">
        <v>-42455704.6</v>
      </c>
    </row>
    <row r="71" customFormat="false" ht="17.25" hidden="false" customHeight="true" outlineLevel="0" collapsed="false">
      <c r="A71" s="2" t="s">
        <v>874</v>
      </c>
      <c r="B71" s="2" t="s">
        <v>920</v>
      </c>
      <c r="C71" s="2" t="s">
        <v>922</v>
      </c>
      <c r="D71" s="41" t="n">
        <v>46611000</v>
      </c>
      <c r="E71" s="2" t="s">
        <v>630</v>
      </c>
      <c r="F71" s="15" t="n">
        <v>0</v>
      </c>
      <c r="G71" s="15" t="n">
        <v>157144992.83</v>
      </c>
      <c r="H71" s="15" t="n">
        <v>90715771.81</v>
      </c>
      <c r="I71" s="15" t="n">
        <v>90715771.81</v>
      </c>
      <c r="J71" s="15"/>
      <c r="K71" s="41" t="n">
        <v>44300000</v>
      </c>
      <c r="L71" s="41" t="n">
        <v>44300000</v>
      </c>
      <c r="M71" s="4" t="e">
        <f aca="false">+VLOOKUP(D71,AGRIVET!$B$3:$G$348,5,FALSE())</f>
        <v>#N/A</v>
      </c>
      <c r="N71" s="2" t="s">
        <v>279</v>
      </c>
      <c r="O71" s="15" t="n">
        <v>77134943.84</v>
      </c>
    </row>
    <row r="72" customFormat="false" ht="17.25" hidden="false" customHeight="true" outlineLevel="0" collapsed="false">
      <c r="A72" s="2" t="s">
        <v>874</v>
      </c>
      <c r="B72" s="2" t="s">
        <v>920</v>
      </c>
      <c r="C72" s="2" t="s">
        <v>922</v>
      </c>
      <c r="D72" s="41" t="n">
        <v>46612000</v>
      </c>
      <c r="E72" s="2" t="s">
        <v>924</v>
      </c>
      <c r="F72" s="15" t="n">
        <v>0</v>
      </c>
      <c r="G72" s="15" t="n">
        <v>0</v>
      </c>
      <c r="H72" s="15" t="n">
        <v>68667264.14</v>
      </c>
      <c r="I72" s="15" t="n">
        <v>68667264.14</v>
      </c>
      <c r="J72" s="15"/>
      <c r="K72" s="41" t="n">
        <v>44400000</v>
      </c>
      <c r="L72" s="41" t="n">
        <v>44410000</v>
      </c>
      <c r="M72" s="4" t="e">
        <f aca="false">+VLOOKUP(D72,AGRIVET!$B$3:$G$348,5,FALSE())</f>
        <v>#N/A</v>
      </c>
      <c r="N72" s="2" t="s">
        <v>282</v>
      </c>
      <c r="O72" s="15" t="n">
        <v>106538448.66</v>
      </c>
    </row>
    <row r="73" customFormat="false" ht="17.25" hidden="false" customHeight="true" outlineLevel="0" collapsed="false">
      <c r="A73" s="2" t="s">
        <v>874</v>
      </c>
      <c r="B73" s="2" t="s">
        <v>920</v>
      </c>
      <c r="C73" s="2" t="s">
        <v>922</v>
      </c>
      <c r="D73" s="41" t="n">
        <v>46613000</v>
      </c>
      <c r="E73" s="2" t="s">
        <v>925</v>
      </c>
      <c r="F73" s="15" t="n">
        <v>0</v>
      </c>
      <c r="G73" s="15" t="n">
        <v>2031605</v>
      </c>
      <c r="H73" s="15" t="n">
        <v>2031605</v>
      </c>
      <c r="I73" s="15" t="n">
        <v>2031605</v>
      </c>
      <c r="J73" s="15"/>
      <c r="K73" s="41" t="n">
        <v>44410000</v>
      </c>
      <c r="L73" s="41" t="n">
        <v>44411000</v>
      </c>
      <c r="M73" s="4" t="e">
        <f aca="false">+VLOOKUP(D73,AGRIVET!$B$3:$G$348,5,FALSE())</f>
        <v>#N/A</v>
      </c>
      <c r="N73" s="2" t="s">
        <v>926</v>
      </c>
      <c r="O73" s="15" t="n">
        <v>195563.040000005</v>
      </c>
    </row>
    <row r="74" customFormat="false" ht="17.25" hidden="false" customHeight="true" outlineLevel="0" collapsed="false">
      <c r="A74" s="2" t="s">
        <v>874</v>
      </c>
      <c r="B74" s="2" t="s">
        <v>920</v>
      </c>
      <c r="C74" s="2" t="s">
        <v>922</v>
      </c>
      <c r="D74" s="41" t="n">
        <v>46614000</v>
      </c>
      <c r="E74" s="2" t="s">
        <v>927</v>
      </c>
      <c r="F74" s="15" t="n">
        <v>0</v>
      </c>
      <c r="G74" s="15"/>
      <c r="H74" s="15" t="n">
        <v>34521400</v>
      </c>
      <c r="I74" s="15" t="n">
        <v>34521400</v>
      </c>
      <c r="J74" s="15"/>
      <c r="K74" s="41" t="n">
        <v>44420000</v>
      </c>
      <c r="L74" s="41" t="n">
        <v>44412000</v>
      </c>
      <c r="M74" s="4" t="e">
        <f aca="false">+VLOOKUP(D74,AGRIVET!$B$3:$G$348,5,FALSE())</f>
        <v>#N/A</v>
      </c>
      <c r="N74" s="2" t="s">
        <v>928</v>
      </c>
      <c r="O74" s="15" t="n">
        <v>5215228.3</v>
      </c>
    </row>
    <row r="75" customFormat="false" ht="17.25" hidden="false" customHeight="true" outlineLevel="0" collapsed="false">
      <c r="F75" s="15"/>
      <c r="G75" s="15"/>
      <c r="H75" s="15"/>
      <c r="I75" s="15"/>
      <c r="J75" s="15"/>
      <c r="K75" s="41" t="n">
        <v>44430000</v>
      </c>
      <c r="L75" s="41" t="n">
        <v>44400000</v>
      </c>
      <c r="M75" s="4" t="e">
        <f aca="false">+VLOOKUP(D75,AGRIVET!$B$3:$G$348,5,FALSE())</f>
        <v>#N/A</v>
      </c>
      <c r="N75" s="2" t="s">
        <v>929</v>
      </c>
      <c r="O75" s="15" t="n">
        <v>-268967049.502371</v>
      </c>
    </row>
    <row r="76" customFormat="false" ht="17.25" hidden="false" customHeight="true" outlineLevel="0" collapsed="false">
      <c r="A76" s="2" t="s">
        <v>874</v>
      </c>
      <c r="B76" s="2" t="s">
        <v>920</v>
      </c>
      <c r="C76" s="2" t="s">
        <v>922</v>
      </c>
      <c r="D76" s="41" t="n">
        <v>46615000</v>
      </c>
      <c r="E76" s="2" t="s">
        <v>292</v>
      </c>
      <c r="F76" s="15" t="n">
        <v>0</v>
      </c>
      <c r="G76" s="15" t="n">
        <v>2345200</v>
      </c>
      <c r="H76" s="15" t="n">
        <v>32278617.8</v>
      </c>
      <c r="I76" s="15" t="n">
        <v>32278617.8</v>
      </c>
      <c r="J76" s="15"/>
      <c r="K76" s="41" t="n">
        <v>44540000</v>
      </c>
      <c r="L76" s="41" t="n">
        <v>44540000</v>
      </c>
      <c r="M76" s="4" t="e">
        <f aca="false">+VLOOKUP(D76,AGRIVET!$B$3:$G$348,5,FALSE())</f>
        <v>#N/A</v>
      </c>
      <c r="N76" s="2" t="s">
        <v>616</v>
      </c>
      <c r="O76" s="15" t="n">
        <v>7.62939453125E-008</v>
      </c>
    </row>
    <row r="77" customFormat="false" ht="17.25" hidden="false" customHeight="true" outlineLevel="0" collapsed="false">
      <c r="A77" s="2" t="s">
        <v>874</v>
      </c>
      <c r="B77" s="2" t="s">
        <v>920</v>
      </c>
      <c r="C77" s="2" t="s">
        <v>922</v>
      </c>
      <c r="D77" s="41" t="n">
        <v>46616000</v>
      </c>
      <c r="E77" s="2" t="s">
        <v>930</v>
      </c>
      <c r="F77" s="15" t="n">
        <v>0</v>
      </c>
      <c r="G77" s="15" t="n">
        <v>30667378.05</v>
      </c>
      <c r="H77" s="15" t="n">
        <v>25197268.65</v>
      </c>
      <c r="I77" s="15" t="n">
        <v>25197268.65</v>
      </c>
      <c r="J77" s="15"/>
      <c r="K77" s="41" t="n">
        <v>44550000</v>
      </c>
      <c r="L77" s="41" t="n">
        <v>44550000</v>
      </c>
      <c r="M77" s="4" t="e">
        <f aca="false">+VLOOKUP(D77,AGRIVET!$B$3:$G$348,5,FALSE())</f>
        <v>#N/A</v>
      </c>
      <c r="N77" s="2" t="s">
        <v>46</v>
      </c>
      <c r="O77" s="15" t="n">
        <v>368781793.757</v>
      </c>
    </row>
    <row r="78" customFormat="false" ht="17.25" hidden="false" customHeight="true" outlineLevel="0" collapsed="false">
      <c r="A78" s="2" t="s">
        <v>874</v>
      </c>
      <c r="B78" s="2" t="s">
        <v>920</v>
      </c>
      <c r="C78" s="2" t="s">
        <v>922</v>
      </c>
      <c r="D78" s="41" t="n">
        <v>46617000</v>
      </c>
      <c r="E78" s="2" t="s">
        <v>293</v>
      </c>
      <c r="F78" s="15" t="n">
        <v>0</v>
      </c>
      <c r="G78" s="15" t="n">
        <v>187338684.97</v>
      </c>
      <c r="H78" s="15" t="n">
        <v>243824157.98</v>
      </c>
      <c r="I78" s="15" t="n">
        <v>243824157.98</v>
      </c>
      <c r="J78" s="15"/>
      <c r="K78" s="41" t="n">
        <v>44560000</v>
      </c>
      <c r="L78" s="41" t="n">
        <v>44561000</v>
      </c>
      <c r="M78" s="4" t="e">
        <f aca="false">+VLOOKUP(D78,AGRIVET!$B$3:$G$348,5,FALSE())</f>
        <v>#N/A</v>
      </c>
      <c r="N78" s="2" t="s">
        <v>296</v>
      </c>
      <c r="O78" s="15" t="n">
        <v>-333999.999999924</v>
      </c>
    </row>
    <row r="79" customFormat="false" ht="17.25" hidden="false" customHeight="true" outlineLevel="0" collapsed="false">
      <c r="A79" s="2" t="s">
        <v>874</v>
      </c>
      <c r="B79" s="2" t="s">
        <v>920</v>
      </c>
      <c r="C79" s="2" t="s">
        <v>922</v>
      </c>
      <c r="D79" s="41" t="n">
        <v>46618000</v>
      </c>
      <c r="E79" s="2" t="s">
        <v>931</v>
      </c>
      <c r="F79" s="15" t="n">
        <v>0</v>
      </c>
      <c r="G79" s="15" t="n">
        <v>1244000</v>
      </c>
      <c r="H79" s="15" t="n">
        <v>1244000</v>
      </c>
      <c r="I79" s="15" t="n">
        <v>1244000</v>
      </c>
      <c r="J79" s="15"/>
      <c r="K79" s="41" t="n">
        <v>44562000</v>
      </c>
      <c r="L79" s="41" t="n">
        <v>44561000</v>
      </c>
      <c r="M79" s="4" t="e">
        <f aca="false">+VLOOKUP(D79,AGRIVET!$B$3:$G$348,5,FALSE())</f>
        <v>#N/A</v>
      </c>
      <c r="N79" s="2" t="s">
        <v>932</v>
      </c>
      <c r="O79" s="15" t="n">
        <v>1138993.5</v>
      </c>
    </row>
    <row r="80" customFormat="false" ht="17.25" hidden="false" customHeight="true" outlineLevel="0" collapsed="false">
      <c r="A80" s="2" t="s">
        <v>874</v>
      </c>
      <c r="B80" s="2" t="s">
        <v>920</v>
      </c>
      <c r="C80" s="2" t="s">
        <v>922</v>
      </c>
      <c r="D80" s="41" t="n">
        <v>46619000</v>
      </c>
      <c r="E80" s="2" t="s">
        <v>933</v>
      </c>
      <c r="F80" s="15" t="n">
        <v>0</v>
      </c>
      <c r="G80" s="15" t="n">
        <v>105252474.25</v>
      </c>
      <c r="H80" s="15" t="n">
        <v>38461773.64</v>
      </c>
      <c r="I80" s="15" t="n">
        <v>38461773.64</v>
      </c>
      <c r="J80" s="15"/>
      <c r="K80" s="41" t="n">
        <v>44563000</v>
      </c>
      <c r="L80" s="41" t="n">
        <v>44561000</v>
      </c>
      <c r="M80" s="4" t="e">
        <f aca="false">+VLOOKUP(D80,AGRIVET!$B$3:$G$348,5,FALSE())</f>
        <v>#N/A</v>
      </c>
      <c r="N80" s="2" t="s">
        <v>48</v>
      </c>
      <c r="O80" s="15" t="n">
        <v>3039958.96</v>
      </c>
    </row>
    <row r="81" customFormat="false" ht="17.25" hidden="false" customHeight="true" outlineLevel="0" collapsed="false">
      <c r="A81" s="2" t="s">
        <v>874</v>
      </c>
      <c r="B81" s="2" t="s">
        <v>920</v>
      </c>
      <c r="C81" s="2" t="s">
        <v>922</v>
      </c>
      <c r="D81" s="41" t="n">
        <v>46620000</v>
      </c>
      <c r="E81" s="2" t="s">
        <v>934</v>
      </c>
      <c r="F81" s="15" t="n">
        <v>0</v>
      </c>
      <c r="G81" s="15" t="n">
        <v>1220031.31</v>
      </c>
      <c r="H81" s="15" t="n">
        <v>487556</v>
      </c>
      <c r="I81" s="15" t="n">
        <v>487556</v>
      </c>
      <c r="J81" s="15"/>
      <c r="K81" s="41" t="n">
        <v>44564000</v>
      </c>
      <c r="L81" s="41" t="n">
        <v>44561000</v>
      </c>
      <c r="M81" s="41" t="n">
        <f aca="false">+VLOOKUP(D81,AGRIVET!$B$3:$G$348,5,FALSE())</f>
        <v>0</v>
      </c>
      <c r="N81" s="2" t="s">
        <v>49</v>
      </c>
      <c r="O81" s="15" t="n">
        <v>38500346.4143997</v>
      </c>
    </row>
    <row r="82" customFormat="false" ht="17.25" hidden="false" customHeight="true" outlineLevel="0" collapsed="false">
      <c r="A82" s="2" t="s">
        <v>874</v>
      </c>
      <c r="B82" s="2" t="s">
        <v>920</v>
      </c>
      <c r="C82" s="2" t="s">
        <v>922</v>
      </c>
      <c r="D82" s="41" t="n">
        <v>46621000</v>
      </c>
      <c r="E82" s="2" t="s">
        <v>81</v>
      </c>
      <c r="F82" s="15" t="n">
        <v>0</v>
      </c>
      <c r="G82" s="15" t="n">
        <v>96224546.45</v>
      </c>
      <c r="H82" s="15" t="n">
        <v>134251942.76</v>
      </c>
      <c r="I82" s="15" t="n">
        <v>134251942.76</v>
      </c>
      <c r="J82" s="15"/>
      <c r="K82" s="41" t="n">
        <v>44565000</v>
      </c>
      <c r="L82" s="41" t="n">
        <v>44561000</v>
      </c>
      <c r="M82" s="4" t="e">
        <f aca="false">+VLOOKUP(D82,AGRIVET!$B$3:$G$348,5,FALSE())</f>
        <v>#N/A</v>
      </c>
      <c r="N82" s="2" t="s">
        <v>47</v>
      </c>
      <c r="O82" s="15" t="n">
        <v>-306124.471800003</v>
      </c>
    </row>
    <row r="83" customFormat="false" ht="17.25" hidden="false" customHeight="true" outlineLevel="0" collapsed="false">
      <c r="A83" s="2" t="s">
        <v>874</v>
      </c>
      <c r="B83" s="2" t="s">
        <v>920</v>
      </c>
      <c r="C83" s="2" t="s">
        <v>922</v>
      </c>
      <c r="D83" s="41" t="n">
        <v>46622000</v>
      </c>
      <c r="E83" s="2" t="s">
        <v>80</v>
      </c>
      <c r="F83" s="15" t="n">
        <v>0</v>
      </c>
      <c r="G83" s="15" t="n">
        <v>262392735.54</v>
      </c>
      <c r="H83" s="15" t="n">
        <v>203636282.3</v>
      </c>
      <c r="I83" s="15" t="n">
        <v>203636282.3</v>
      </c>
      <c r="J83" s="15"/>
      <c r="K83" s="41" t="n">
        <v>44570000</v>
      </c>
      <c r="L83" s="41" t="n">
        <v>44571000</v>
      </c>
      <c r="M83" s="4" t="e">
        <f aca="false">+VLOOKUP(D83,AGRIVET!$B$3:$G$348,5,FALSE())</f>
        <v>#N/A</v>
      </c>
      <c r="N83" s="2" t="s">
        <v>52</v>
      </c>
      <c r="O83" s="15" t="n">
        <v>-354072182.4</v>
      </c>
    </row>
    <row r="84" customFormat="false" ht="17.25" hidden="false" customHeight="true" outlineLevel="0" collapsed="false">
      <c r="A84" s="2" t="s">
        <v>874</v>
      </c>
      <c r="B84" s="2" t="s">
        <v>920</v>
      </c>
      <c r="C84" s="2" t="s">
        <v>922</v>
      </c>
      <c r="D84" s="41" t="n">
        <v>46623000</v>
      </c>
      <c r="E84" s="2" t="s">
        <v>79</v>
      </c>
      <c r="F84" s="15" t="n">
        <v>0</v>
      </c>
      <c r="G84" s="15" t="n">
        <v>20625565.7</v>
      </c>
      <c r="H84" s="15" t="n">
        <v>3903421.93</v>
      </c>
      <c r="I84" s="15" t="n">
        <v>3903421.93</v>
      </c>
      <c r="J84" s="15"/>
      <c r="K84" s="41" t="n">
        <v>44571000</v>
      </c>
      <c r="L84" s="41" t="n">
        <v>44571000</v>
      </c>
      <c r="M84" s="4" t="e">
        <f aca="false">+VLOOKUP(D84,AGRIVET!$B$3:$G$348,5,FALSE())</f>
        <v>#N/A</v>
      </c>
      <c r="N84" s="2" t="s">
        <v>935</v>
      </c>
      <c r="O84" s="15" t="n">
        <v>-3039958.96</v>
      </c>
    </row>
    <row r="85" customFormat="false" ht="17.25" hidden="false" customHeight="true" outlineLevel="0" collapsed="false">
      <c r="A85" s="2" t="s">
        <v>874</v>
      </c>
      <c r="B85" s="2" t="s">
        <v>920</v>
      </c>
      <c r="C85" s="2" t="s">
        <v>922</v>
      </c>
      <c r="D85" s="41" t="n">
        <v>46624000</v>
      </c>
      <c r="E85" s="2" t="s">
        <v>297</v>
      </c>
      <c r="F85" s="15" t="n">
        <v>0</v>
      </c>
      <c r="G85" s="15" t="n">
        <v>84800</v>
      </c>
      <c r="H85" s="15" t="n">
        <v>5362900</v>
      </c>
      <c r="I85" s="15" t="n">
        <v>5362900</v>
      </c>
      <c r="J85" s="15"/>
      <c r="K85" s="41" t="n">
        <v>44572000</v>
      </c>
      <c r="L85" s="41" t="n">
        <v>44571000</v>
      </c>
      <c r="M85" s="4" t="e">
        <f aca="false">+VLOOKUP(D85,AGRIVET!$B$3:$G$348,5,FALSE())</f>
        <v>#N/A</v>
      </c>
      <c r="N85" s="2" t="s">
        <v>936</v>
      </c>
      <c r="O85" s="15" t="n">
        <v>-309622579.2292</v>
      </c>
    </row>
    <row r="86" customFormat="false" ht="17.25" hidden="false" customHeight="true" outlineLevel="0" collapsed="false">
      <c r="A86" s="2" t="s">
        <v>874</v>
      </c>
      <c r="B86" s="2" t="s">
        <v>920</v>
      </c>
      <c r="C86" s="2" t="s">
        <v>922</v>
      </c>
      <c r="D86" s="41" t="n">
        <v>46625000</v>
      </c>
      <c r="E86" s="2" t="s">
        <v>77</v>
      </c>
      <c r="F86" s="15" t="n">
        <v>0</v>
      </c>
      <c r="G86" s="15" t="n">
        <v>46486823.31</v>
      </c>
      <c r="H86" s="15" t="n">
        <v>924500</v>
      </c>
      <c r="I86" s="15" t="n">
        <v>924500</v>
      </c>
      <c r="J86" s="15"/>
      <c r="K86" s="41" t="n">
        <v>44574000</v>
      </c>
      <c r="L86" s="41" t="n">
        <v>44571000</v>
      </c>
      <c r="M86" s="4" t="e">
        <f aca="false">+VLOOKUP(D86,AGRIVET!$B$3:$G$348,5,FALSE())</f>
        <v>#N/A</v>
      </c>
      <c r="N86" s="2" t="s">
        <v>937</v>
      </c>
      <c r="O86" s="15" t="n">
        <v>18763673.05</v>
      </c>
    </row>
    <row r="87" customFormat="false" ht="17.25" hidden="false" customHeight="true" outlineLevel="0" collapsed="false">
      <c r="A87" s="2" t="s">
        <v>874</v>
      </c>
      <c r="B87" s="2" t="s">
        <v>920</v>
      </c>
      <c r="C87" s="2" t="s">
        <v>922</v>
      </c>
      <c r="D87" s="41" t="n">
        <v>46626000</v>
      </c>
      <c r="E87" s="2" t="s">
        <v>298</v>
      </c>
      <c r="F87" s="15" t="n">
        <v>0</v>
      </c>
      <c r="G87" s="15" t="n">
        <v>38766247.74</v>
      </c>
      <c r="H87" s="15" t="n">
        <v>16064094.32</v>
      </c>
      <c r="I87" s="15" t="n">
        <v>16064094.32</v>
      </c>
      <c r="J87" s="15"/>
      <c r="K87" s="41" t="n">
        <v>44583000</v>
      </c>
      <c r="L87" s="41" t="n">
        <v>44581000</v>
      </c>
      <c r="M87" s="4" t="e">
        <f aca="false">+VLOOKUP(D87,AGRIVET!$B$3:$G$348,5,FALSE())</f>
        <v>#N/A</v>
      </c>
      <c r="N87" s="2" t="s">
        <v>286</v>
      </c>
      <c r="O87" s="15" t="n">
        <v>15960852</v>
      </c>
    </row>
    <row r="88" customFormat="false" ht="17.25" hidden="false" customHeight="true" outlineLevel="0" collapsed="false">
      <c r="A88" s="2" t="s">
        <v>874</v>
      </c>
      <c r="B88" s="2" t="s">
        <v>920</v>
      </c>
      <c r="C88" s="2" t="s">
        <v>922</v>
      </c>
      <c r="D88" s="41" t="n">
        <v>46627000</v>
      </c>
      <c r="E88" s="2" t="s">
        <v>299</v>
      </c>
      <c r="F88" s="15" t="n">
        <v>0</v>
      </c>
      <c r="G88" s="15" t="n">
        <v>114516000</v>
      </c>
      <c r="H88" s="15" t="n">
        <v>939381800</v>
      </c>
      <c r="I88" s="15" t="n">
        <v>939381800</v>
      </c>
      <c r="J88" s="15"/>
      <c r="K88" s="41" t="n">
        <v>44586100</v>
      </c>
      <c r="L88" s="41" t="n">
        <v>44581000</v>
      </c>
      <c r="M88" s="4" t="e">
        <f aca="false">+VLOOKUP(D88,AGRIVET!$B$3:$G$348,5,FALSE())</f>
        <v>#N/A</v>
      </c>
      <c r="N88" s="2" t="s">
        <v>938</v>
      </c>
      <c r="O88" s="15" t="n">
        <v>2676987.27</v>
      </c>
    </row>
    <row r="89" customFormat="false" ht="17.25" hidden="false" customHeight="true" outlineLevel="0" collapsed="false">
      <c r="A89" s="2" t="s">
        <v>874</v>
      </c>
      <c r="B89" s="2" t="s">
        <v>920</v>
      </c>
      <c r="C89" s="2" t="s">
        <v>922</v>
      </c>
      <c r="D89" s="41" t="n">
        <v>46628000</v>
      </c>
      <c r="E89" s="2" t="s">
        <v>124</v>
      </c>
      <c r="F89" s="15" t="n">
        <v>0</v>
      </c>
      <c r="G89" s="15" t="n">
        <v>3490600</v>
      </c>
      <c r="H89" s="15" t="n">
        <v>3750000</v>
      </c>
      <c r="I89" s="15" t="n">
        <v>3750000</v>
      </c>
      <c r="J89" s="15"/>
      <c r="K89" s="41" t="n">
        <v>44587000</v>
      </c>
      <c r="L89" s="41" t="n">
        <v>44581000</v>
      </c>
      <c r="M89" s="4" t="e">
        <f aca="false">+VLOOKUP(D89,AGRIVET!$B$3:$G$348,5,FALSE())</f>
        <v>#N/A</v>
      </c>
      <c r="N89" s="2" t="s">
        <v>624</v>
      </c>
      <c r="O89" s="15" t="n">
        <v>356487748.44</v>
      </c>
    </row>
    <row r="90" customFormat="false" ht="17.25" hidden="false" customHeight="true" outlineLevel="0" collapsed="false">
      <c r="A90" s="2" t="s">
        <v>874</v>
      </c>
      <c r="B90" s="2" t="s">
        <v>920</v>
      </c>
      <c r="C90" s="2" t="s">
        <v>922</v>
      </c>
      <c r="D90" s="41" t="n">
        <v>46629000</v>
      </c>
      <c r="E90" s="2" t="s">
        <v>76</v>
      </c>
      <c r="F90" s="15" t="n">
        <v>0</v>
      </c>
      <c r="G90" s="15" t="n">
        <v>7971037.21</v>
      </c>
      <c r="H90" s="15" t="n">
        <v>2636200</v>
      </c>
      <c r="I90" s="15" t="n">
        <v>2636200</v>
      </c>
      <c r="J90" s="15"/>
      <c r="K90" s="41" t="n">
        <v>45500000</v>
      </c>
      <c r="L90" s="41" t="n">
        <v>45120000</v>
      </c>
      <c r="M90" s="4" t="e">
        <f aca="false">+VLOOKUP(D90,AGRIVET!$B$3:$G$348,5,FALSE())</f>
        <v>#N/A</v>
      </c>
      <c r="N90" s="2" t="s">
        <v>939</v>
      </c>
      <c r="O90" s="15" t="n">
        <v>2500000</v>
      </c>
    </row>
    <row r="91" customFormat="false" ht="17.25" hidden="false" customHeight="true" outlineLevel="0" collapsed="false">
      <c r="A91" s="2" t="s">
        <v>874</v>
      </c>
      <c r="B91" s="2" t="s">
        <v>920</v>
      </c>
      <c r="C91" s="2" t="s">
        <v>922</v>
      </c>
      <c r="D91" s="41" t="n">
        <v>46630000</v>
      </c>
      <c r="E91" s="2" t="s">
        <v>75</v>
      </c>
      <c r="F91" s="15" t="n">
        <v>0</v>
      </c>
      <c r="G91" s="15" t="n">
        <v>133236338.98</v>
      </c>
      <c r="H91" s="15" t="n">
        <v>78363462.97</v>
      </c>
      <c r="I91" s="15" t="n">
        <v>78363462.97</v>
      </c>
      <c r="J91" s="15"/>
      <c r="K91" s="41" t="n">
        <v>45510000</v>
      </c>
      <c r="L91" s="41" t="n">
        <v>45500000</v>
      </c>
      <c r="M91" s="4" t="e">
        <f aca="false">+VLOOKUP(D91,AGRIVET!$B$3:$G$348,5,FALSE())</f>
        <v>#N/A</v>
      </c>
      <c r="N91" s="2" t="s">
        <v>940</v>
      </c>
      <c r="O91" s="15" t="n">
        <v>-464200279.31</v>
      </c>
    </row>
    <row r="92" customFormat="false" ht="17.25" hidden="false" customHeight="true" outlineLevel="0" collapsed="false">
      <c r="A92" s="2" t="s">
        <v>874</v>
      </c>
      <c r="B92" s="2" t="s">
        <v>920</v>
      </c>
      <c r="C92" s="2" t="s">
        <v>922</v>
      </c>
      <c r="D92" s="41" t="n">
        <v>46631000</v>
      </c>
      <c r="E92" s="2" t="s">
        <v>634</v>
      </c>
      <c r="F92" s="15" t="n">
        <v>0</v>
      </c>
      <c r="G92" s="15" t="n">
        <v>4579886.01</v>
      </c>
      <c r="H92" s="15" t="n">
        <v>4579886.01</v>
      </c>
      <c r="I92" s="15" t="n">
        <v>4579886.01</v>
      </c>
      <c r="J92" s="15"/>
      <c r="K92" s="41" t="n">
        <v>46200000</v>
      </c>
      <c r="L92" s="41" t="n">
        <v>46200000</v>
      </c>
      <c r="M92" s="4" t="e">
        <f aca="false">+VLOOKUP(D92,AGRIVET!$B$3:$G$348,5,FALSE())</f>
        <v>#N/A</v>
      </c>
      <c r="N92" s="2" t="s">
        <v>941</v>
      </c>
      <c r="O92" s="15" t="n">
        <v>11355760.91</v>
      </c>
    </row>
    <row r="93" customFormat="false" ht="17.25" hidden="false" customHeight="true" outlineLevel="0" collapsed="false">
      <c r="A93" s="2" t="s">
        <v>874</v>
      </c>
      <c r="B93" s="2" t="s">
        <v>920</v>
      </c>
      <c r="C93" s="2" t="s">
        <v>922</v>
      </c>
      <c r="D93" s="41" t="n">
        <v>46632000</v>
      </c>
      <c r="E93" s="2" t="s">
        <v>73</v>
      </c>
      <c r="F93" s="15" t="n">
        <v>0</v>
      </c>
      <c r="G93" s="15" t="n">
        <v>10644773.71</v>
      </c>
      <c r="H93" s="15" t="n">
        <v>2334421.93</v>
      </c>
      <c r="I93" s="15" t="n">
        <v>2334421.93</v>
      </c>
      <c r="J93" s="15"/>
      <c r="K93" s="41" t="n">
        <v>46600000</v>
      </c>
      <c r="L93" s="41" t="n">
        <v>46600000</v>
      </c>
      <c r="M93" s="4" t="e">
        <f aca="false">+VLOOKUP(D93,AGRIVET!$B$3:$G$348,5,FALSE())</f>
        <v>#N/A</v>
      </c>
      <c r="N93" s="2" t="s">
        <v>291</v>
      </c>
      <c r="O93" s="15" t="n">
        <v>174253326.19</v>
      </c>
    </row>
    <row r="94" customFormat="false" ht="17.25" hidden="false" customHeight="true" outlineLevel="0" collapsed="false">
      <c r="A94" s="2" t="s">
        <v>874</v>
      </c>
      <c r="B94" s="2" t="s">
        <v>920</v>
      </c>
      <c r="C94" s="2" t="s">
        <v>922</v>
      </c>
      <c r="D94" s="41" t="n">
        <v>46633000</v>
      </c>
      <c r="E94" s="2" t="s">
        <v>78</v>
      </c>
      <c r="F94" s="15" t="n">
        <v>0</v>
      </c>
      <c r="G94" s="15" t="n">
        <v>19569276.43</v>
      </c>
      <c r="H94" s="15" t="n">
        <v>16895539.93</v>
      </c>
      <c r="I94" s="15" t="n">
        <v>16895539.93</v>
      </c>
      <c r="J94" s="15"/>
      <c r="K94" s="41" t="n">
        <v>46610000</v>
      </c>
      <c r="L94" s="41" t="n">
        <v>46600000</v>
      </c>
      <c r="M94" s="4" t="e">
        <f aca="false">+VLOOKUP(D94,AGRIVET!$B$3:$G$348,5,FALSE())</f>
        <v>#N/A</v>
      </c>
      <c r="N94" s="2" t="s">
        <v>942</v>
      </c>
      <c r="O94" s="15" t="n">
        <v>0</v>
      </c>
    </row>
    <row r="95" customFormat="false" ht="17.25" hidden="false" customHeight="true" outlineLevel="0" collapsed="false">
      <c r="A95" s="2" t="s">
        <v>874</v>
      </c>
      <c r="B95" s="2" t="s">
        <v>920</v>
      </c>
      <c r="C95" s="2" t="s">
        <v>922</v>
      </c>
      <c r="D95" s="41" t="n">
        <v>46635000</v>
      </c>
      <c r="E95" s="2" t="s">
        <v>635</v>
      </c>
      <c r="F95" s="15" t="n">
        <v>0</v>
      </c>
      <c r="G95" s="15" t="n">
        <v>1904094</v>
      </c>
      <c r="H95" s="15" t="n">
        <v>1904094</v>
      </c>
      <c r="I95" s="15" t="n">
        <v>1904094</v>
      </c>
      <c r="J95" s="15"/>
      <c r="K95" s="41" t="n">
        <v>46610000</v>
      </c>
      <c r="L95" s="41" t="n">
        <v>46600000</v>
      </c>
      <c r="M95" s="4" t="e">
        <f aca="false">+VLOOKUP(D95,AGRIVET!$B$3:$G$348,5,FALSE())</f>
        <v>#N/A</v>
      </c>
      <c r="N95" s="2" t="s">
        <v>943</v>
      </c>
      <c r="O95" s="15" t="n">
        <v>4866002.08</v>
      </c>
    </row>
    <row r="96" customFormat="false" ht="17.25" hidden="false" customHeight="true" outlineLevel="0" collapsed="false">
      <c r="A96" s="2" t="s">
        <v>874</v>
      </c>
      <c r="B96" s="2" t="s">
        <v>920</v>
      </c>
      <c r="C96" s="2" t="s">
        <v>922</v>
      </c>
      <c r="D96" s="41" t="n">
        <v>46636000</v>
      </c>
      <c r="E96" s="2" t="s">
        <v>58</v>
      </c>
      <c r="F96" s="15" t="n">
        <v>0</v>
      </c>
      <c r="G96" s="15" t="n">
        <v>6857818.9</v>
      </c>
      <c r="H96" s="15" t="n">
        <v>19753921.93</v>
      </c>
      <c r="I96" s="15" t="n">
        <v>19753921.93</v>
      </c>
      <c r="J96" s="15"/>
      <c r="K96" s="41" t="n">
        <v>46610000</v>
      </c>
      <c r="L96" s="41" t="n">
        <v>46610000</v>
      </c>
      <c r="M96" s="4" t="e">
        <f aca="false">+VLOOKUP(D96,AGRIVET!$B$3:$G$348,5,FALSE())</f>
        <v>#N/A</v>
      </c>
      <c r="N96" s="2" t="s">
        <v>778</v>
      </c>
      <c r="O96" s="15" t="n">
        <v>87852672.59</v>
      </c>
    </row>
    <row r="97" customFormat="false" ht="17.25" hidden="false" customHeight="true" outlineLevel="0" collapsed="false">
      <c r="A97" s="2" t="s">
        <v>874</v>
      </c>
      <c r="B97" s="2" t="s">
        <v>920</v>
      </c>
      <c r="C97" s="2" t="s">
        <v>922</v>
      </c>
      <c r="D97" s="41" t="n">
        <v>46637000</v>
      </c>
      <c r="E97" s="2" t="s">
        <v>944</v>
      </c>
      <c r="F97" s="15" t="n">
        <v>0</v>
      </c>
      <c r="G97" s="15" t="n">
        <v>-3214091</v>
      </c>
      <c r="H97" s="15" t="n">
        <v>-3214091</v>
      </c>
      <c r="I97" s="15" t="n">
        <v>-3214091</v>
      </c>
      <c r="J97" s="15"/>
      <c r="K97" s="41" t="n">
        <v>46610000</v>
      </c>
      <c r="L97" s="41" t="n">
        <v>46620000</v>
      </c>
      <c r="M97" s="4" t="e">
        <f aca="false">+VLOOKUP(D97,AGRIVET!$B$3:$G$348,5,FALSE())</f>
        <v>#N/A</v>
      </c>
      <c r="N97" s="2" t="s">
        <v>646</v>
      </c>
      <c r="O97" s="15" t="n">
        <v>1220031.31</v>
      </c>
    </row>
    <row r="98" customFormat="false" ht="17.25" hidden="false" customHeight="true" outlineLevel="0" collapsed="false">
      <c r="A98" s="2" t="s">
        <v>874</v>
      </c>
      <c r="B98" s="2" t="s">
        <v>920</v>
      </c>
      <c r="C98" s="2" t="s">
        <v>922</v>
      </c>
      <c r="D98" s="41" t="n">
        <v>46638000</v>
      </c>
      <c r="E98" s="2" t="s">
        <v>945</v>
      </c>
      <c r="F98" s="15" t="n">
        <v>0</v>
      </c>
      <c r="G98" s="15" t="n">
        <v>-10587000</v>
      </c>
      <c r="H98" s="15" t="n">
        <v>-10587000</v>
      </c>
      <c r="I98" s="15" t="n">
        <v>-10587000</v>
      </c>
      <c r="J98" s="15"/>
      <c r="K98" s="41" t="n">
        <v>46610000</v>
      </c>
      <c r="L98" s="41" t="n">
        <v>46630000</v>
      </c>
      <c r="M98" s="4" t="e">
        <f aca="false">+VLOOKUP(D98,AGRIVET!$B$3:$G$348,5,FALSE())</f>
        <v>#N/A</v>
      </c>
      <c r="N98" s="2" t="s">
        <v>670</v>
      </c>
      <c r="O98" s="15" t="n">
        <v>133236338.98</v>
      </c>
    </row>
    <row r="99" customFormat="false" ht="17.25" hidden="false" customHeight="true" outlineLevel="0" collapsed="false">
      <c r="A99" s="2" t="s">
        <v>874</v>
      </c>
      <c r="B99" s="2" t="s">
        <v>920</v>
      </c>
      <c r="C99" s="2" t="s">
        <v>922</v>
      </c>
      <c r="D99" s="41" t="n">
        <v>46639000</v>
      </c>
      <c r="E99" s="2" t="s">
        <v>66</v>
      </c>
      <c r="F99" s="15" t="n">
        <v>0</v>
      </c>
      <c r="G99" s="15" t="n">
        <v>358849.76</v>
      </c>
      <c r="H99" s="15" t="n">
        <v>512250.78</v>
      </c>
      <c r="I99" s="15" t="n">
        <v>512250.78</v>
      </c>
      <c r="J99" s="15"/>
      <c r="K99" s="41" t="n">
        <v>46610000</v>
      </c>
      <c r="L99" s="41" t="n">
        <v>46650000</v>
      </c>
      <c r="M99" s="4" t="e">
        <f aca="false">+VLOOKUP(D99,AGRIVET!$B$3:$G$348,5,FALSE())</f>
        <v>#N/A</v>
      </c>
      <c r="N99" s="2" t="s">
        <v>650</v>
      </c>
      <c r="O99" s="15" t="n">
        <v>245457520.03</v>
      </c>
    </row>
    <row r="100" customFormat="false" ht="17.25" hidden="false" customHeight="true" outlineLevel="0" collapsed="false">
      <c r="A100" s="2" t="s">
        <v>874</v>
      </c>
      <c r="B100" s="2" t="s">
        <v>920</v>
      </c>
      <c r="C100" s="2" t="s">
        <v>922</v>
      </c>
      <c r="D100" s="41" t="n">
        <v>46640000</v>
      </c>
      <c r="E100" s="2" t="s">
        <v>86</v>
      </c>
      <c r="F100" s="15" t="n">
        <v>0</v>
      </c>
      <c r="G100" s="15" t="n">
        <v>49388618.59</v>
      </c>
      <c r="H100" s="15" t="n">
        <v>12543038.13</v>
      </c>
      <c r="I100" s="15" t="n">
        <v>12543038.13</v>
      </c>
      <c r="J100" s="15"/>
      <c r="K100" s="41" t="n">
        <v>46610000</v>
      </c>
      <c r="L100" s="41" t="n">
        <v>46670000</v>
      </c>
      <c r="M100" s="4" t="e">
        <f aca="false">+VLOOKUP(D100,AGRIVET!$B$3:$G$348,5,FALSE())</f>
        <v>#N/A</v>
      </c>
      <c r="N100" s="2" t="s">
        <v>780</v>
      </c>
      <c r="O100" s="15" t="n">
        <v>133529833.13</v>
      </c>
    </row>
    <row r="101" customFormat="false" ht="17.25" hidden="false" customHeight="true" outlineLevel="0" collapsed="false">
      <c r="A101" s="2" t="s">
        <v>874</v>
      </c>
      <c r="B101" s="2" t="s">
        <v>920</v>
      </c>
      <c r="C101" s="2" t="s">
        <v>922</v>
      </c>
      <c r="D101" s="41" t="n">
        <v>46641000</v>
      </c>
      <c r="E101" s="2" t="s">
        <v>290</v>
      </c>
      <c r="F101" s="15" t="n">
        <v>0</v>
      </c>
      <c r="G101" s="15" t="n">
        <v>10573416.92</v>
      </c>
      <c r="H101" s="15" t="n">
        <v>0</v>
      </c>
      <c r="I101" s="15" t="n">
        <v>0</v>
      </c>
      <c r="J101" s="15"/>
      <c r="K101" s="41" t="n">
        <v>46610000</v>
      </c>
      <c r="L101" s="41" t="n">
        <v>46680000</v>
      </c>
      <c r="M101" s="4" t="e">
        <f aca="false">+VLOOKUP(D101,AGRIVET!$B$3:$G$348,5,FALSE())</f>
        <v>#N/A</v>
      </c>
      <c r="N101" s="2" t="s">
        <v>656</v>
      </c>
      <c r="O101" s="15" t="n">
        <v>93986305.02</v>
      </c>
    </row>
    <row r="102" customFormat="false" ht="17.25" hidden="false" customHeight="true" outlineLevel="0" collapsed="false">
      <c r="A102" s="2" t="s">
        <v>874</v>
      </c>
      <c r="B102" s="2" t="s">
        <v>920</v>
      </c>
      <c r="C102" s="2" t="s">
        <v>922</v>
      </c>
      <c r="D102" s="41" t="n">
        <v>46642000</v>
      </c>
      <c r="E102" s="2" t="s">
        <v>640</v>
      </c>
      <c r="F102" s="15" t="n">
        <v>0</v>
      </c>
      <c r="G102" s="15" t="n">
        <v>1600</v>
      </c>
      <c r="H102" s="15" t="n">
        <v>0</v>
      </c>
      <c r="I102" s="15" t="n">
        <v>0</v>
      </c>
      <c r="J102" s="15"/>
      <c r="K102" s="41" t="n">
        <v>46610000</v>
      </c>
      <c r="L102" s="41" t="n">
        <v>46690000</v>
      </c>
      <c r="M102" s="4" t="e">
        <f aca="false">+VLOOKUP(D102,AGRIVET!$B$3:$G$348,5,FALSE())</f>
        <v>#N/A</v>
      </c>
      <c r="N102" s="2" t="s">
        <v>946</v>
      </c>
      <c r="O102" s="15" t="n">
        <v>664150</v>
      </c>
    </row>
    <row r="103" customFormat="false" ht="17.25" hidden="false" customHeight="true" outlineLevel="0" collapsed="false">
      <c r="A103" s="2" t="s">
        <v>874</v>
      </c>
      <c r="B103" s="2" t="s">
        <v>920</v>
      </c>
      <c r="C103" s="2" t="s">
        <v>922</v>
      </c>
      <c r="D103" s="41" t="n">
        <v>46650000</v>
      </c>
      <c r="E103" s="2" t="s">
        <v>84</v>
      </c>
      <c r="F103" s="15" t="n">
        <v>0</v>
      </c>
      <c r="G103" s="15" t="n">
        <v>245457520.03</v>
      </c>
      <c r="H103" s="15" t="n">
        <v>388899892.26</v>
      </c>
      <c r="I103" s="15" t="n">
        <v>388899892.26</v>
      </c>
      <c r="J103" s="15"/>
      <c r="K103" s="41" t="n">
        <v>46610000</v>
      </c>
      <c r="L103" s="41" t="n">
        <v>46611000</v>
      </c>
      <c r="M103" s="4" t="e">
        <f aca="false">+VLOOKUP(D103,AGRIVET!$B$3:$G$348,5,FALSE())</f>
        <v>#N/A</v>
      </c>
      <c r="N103" s="2" t="s">
        <v>644</v>
      </c>
      <c r="O103" s="15" t="n">
        <v>157144992.83</v>
      </c>
    </row>
    <row r="104" customFormat="false" ht="17.25" hidden="false" customHeight="true" outlineLevel="0" collapsed="false">
      <c r="A104" s="2" t="s">
        <v>874</v>
      </c>
      <c r="B104" s="2" t="s">
        <v>920</v>
      </c>
      <c r="C104" s="2" t="s">
        <v>922</v>
      </c>
      <c r="D104" s="41" t="n">
        <v>46660000</v>
      </c>
      <c r="E104" s="2" t="s">
        <v>306</v>
      </c>
      <c r="F104" s="15" t="n">
        <v>0</v>
      </c>
      <c r="G104" s="15" t="n">
        <v>5460093.9</v>
      </c>
      <c r="H104" s="15" t="n">
        <v>2334421.93</v>
      </c>
      <c r="I104" s="15" t="n">
        <v>2334421.93</v>
      </c>
      <c r="J104" s="15"/>
      <c r="K104" s="41" t="n">
        <v>46610000</v>
      </c>
      <c r="L104" s="41" t="n">
        <v>46612000</v>
      </c>
      <c r="M104" s="4" t="e">
        <f aca="false">+VLOOKUP(D104,AGRIVET!$B$3:$G$348,5,FALSE())</f>
        <v>#N/A</v>
      </c>
      <c r="N104" s="2" t="s">
        <v>947</v>
      </c>
      <c r="O104" s="15" t="n">
        <v>0</v>
      </c>
    </row>
    <row r="105" customFormat="false" ht="17.25" hidden="false" customHeight="true" outlineLevel="0" collapsed="false">
      <c r="A105" s="2" t="s">
        <v>874</v>
      </c>
      <c r="B105" s="2" t="s">
        <v>920</v>
      </c>
      <c r="C105" s="2" t="s">
        <v>922</v>
      </c>
      <c r="D105" s="41" t="n">
        <v>46670000</v>
      </c>
      <c r="E105" s="2" t="s">
        <v>83</v>
      </c>
      <c r="F105" s="15" t="n">
        <v>0</v>
      </c>
      <c r="G105" s="15" t="n">
        <v>133529833.13</v>
      </c>
      <c r="H105" s="15" t="n">
        <v>47847703.6</v>
      </c>
      <c r="I105" s="15" t="n">
        <v>47847703.6</v>
      </c>
      <c r="J105" s="15"/>
      <c r="K105" s="41" t="n">
        <v>46610000</v>
      </c>
      <c r="L105" s="41" t="n">
        <v>46615000</v>
      </c>
      <c r="M105" s="4" t="e">
        <f aca="false">+VLOOKUP(D105,AGRIVET!$B$3:$G$348,5,FALSE())</f>
        <v>#N/A</v>
      </c>
      <c r="N105" s="2" t="s">
        <v>948</v>
      </c>
      <c r="O105" s="15" t="n">
        <v>2345200</v>
      </c>
    </row>
    <row r="106" customFormat="false" ht="17.25" hidden="false" customHeight="true" outlineLevel="0" collapsed="false">
      <c r="A106" s="2" t="s">
        <v>874</v>
      </c>
      <c r="B106" s="2" t="s">
        <v>920</v>
      </c>
      <c r="C106" s="2" t="s">
        <v>922</v>
      </c>
      <c r="D106" s="41" t="n">
        <v>46680000</v>
      </c>
      <c r="E106" s="2" t="s">
        <v>68</v>
      </c>
      <c r="F106" s="15" t="n">
        <v>0</v>
      </c>
      <c r="G106" s="15" t="n">
        <v>93986305.02</v>
      </c>
      <c r="H106" s="15" t="n">
        <v>156288302.44</v>
      </c>
      <c r="I106" s="15" t="n">
        <v>156288302.44</v>
      </c>
      <c r="J106" s="15"/>
      <c r="K106" s="41" t="n">
        <v>46610000</v>
      </c>
      <c r="L106" s="41" t="n">
        <v>46617000</v>
      </c>
      <c r="M106" s="4" t="e">
        <f aca="false">+VLOOKUP(D106,AGRIVET!$B$3:$G$348,5,FALSE())</f>
        <v>#N/A</v>
      </c>
      <c r="N106" s="2" t="s">
        <v>949</v>
      </c>
      <c r="O106" s="15" t="n">
        <v>187338684.97</v>
      </c>
    </row>
    <row r="107" customFormat="false" ht="17.25" hidden="false" customHeight="true" outlineLevel="0" collapsed="false">
      <c r="A107" s="2" t="s">
        <v>874</v>
      </c>
      <c r="B107" s="2" t="s">
        <v>920</v>
      </c>
      <c r="C107" s="2" t="s">
        <v>922</v>
      </c>
      <c r="D107" s="41" t="n">
        <v>46690000</v>
      </c>
      <c r="E107" s="2" t="s">
        <v>950</v>
      </c>
      <c r="F107" s="15" t="n">
        <v>0</v>
      </c>
      <c r="G107" s="15" t="n">
        <v>664150</v>
      </c>
      <c r="H107" s="15" t="n">
        <v>664150</v>
      </c>
      <c r="I107" s="15" t="n">
        <v>664150</v>
      </c>
      <c r="J107" s="15"/>
      <c r="K107" s="41" t="n">
        <v>46610000</v>
      </c>
      <c r="L107" s="41" t="n">
        <v>46622000</v>
      </c>
      <c r="M107" s="4" t="e">
        <f aca="false">+VLOOKUP(D107,AGRIVET!$B$3:$G$348,5,FALSE())</f>
        <v>#N/A</v>
      </c>
      <c r="N107" s="2" t="s">
        <v>654</v>
      </c>
      <c r="O107" s="15" t="n">
        <v>262392735.54</v>
      </c>
    </row>
    <row r="108" customFormat="false" ht="17.25" hidden="false" customHeight="true" outlineLevel="0" collapsed="false">
      <c r="A108" s="2" t="s">
        <v>874</v>
      </c>
      <c r="B108" s="2" t="s">
        <v>920</v>
      </c>
      <c r="C108" s="2" t="s">
        <v>951</v>
      </c>
      <c r="D108" s="41" t="n">
        <v>46700001</v>
      </c>
      <c r="E108" s="2" t="s">
        <v>642</v>
      </c>
      <c r="F108" s="15" t="n">
        <v>0</v>
      </c>
      <c r="G108" s="15" t="n">
        <v>200000000</v>
      </c>
      <c r="H108" s="15" t="n">
        <v>-209019679.9</v>
      </c>
      <c r="I108" s="15" t="n">
        <v>-209019679.9</v>
      </c>
      <c r="J108" s="15"/>
      <c r="K108" s="41" t="n">
        <v>46610000</v>
      </c>
      <c r="L108" s="41" t="n">
        <v>46621000</v>
      </c>
      <c r="M108" s="4" t="e">
        <f aca="false">+VLOOKUP(D108,AGRIVET!$B$3:$G$348,5,FALSE())</f>
        <v>#N/A</v>
      </c>
      <c r="N108" s="2" t="s">
        <v>782</v>
      </c>
      <c r="O108" s="15" t="n">
        <v>96224546.45</v>
      </c>
    </row>
    <row r="109" customFormat="false" ht="17.25" hidden="false" customHeight="true" outlineLevel="0" collapsed="false">
      <c r="A109" s="2" t="s">
        <v>874</v>
      </c>
      <c r="B109" s="2" t="s">
        <v>920</v>
      </c>
      <c r="C109" s="2" t="s">
        <v>951</v>
      </c>
      <c r="D109" s="41" t="n">
        <v>46710000</v>
      </c>
      <c r="E109" s="2" t="s">
        <v>639</v>
      </c>
      <c r="F109" s="15" t="n">
        <v>265000000</v>
      </c>
      <c r="G109" s="15"/>
      <c r="H109" s="15" t="n">
        <v>2340821.93</v>
      </c>
      <c r="I109" s="15" t="n">
        <v>2340821.93</v>
      </c>
      <c r="J109" s="15"/>
      <c r="K109" s="41" t="n">
        <v>46610000</v>
      </c>
      <c r="L109" s="41" t="n">
        <v>46624000</v>
      </c>
      <c r="M109" s="4" t="e">
        <f aca="false">+VLOOKUP(D109,AGRIVET!$B$3:$G$348,5,FALSE())</f>
        <v>#N/A</v>
      </c>
      <c r="N109" s="2" t="s">
        <v>676</v>
      </c>
      <c r="O109" s="15" t="n">
        <v>84800</v>
      </c>
    </row>
    <row r="110" customFormat="false" ht="17.25" hidden="false" customHeight="true" outlineLevel="0" collapsed="false">
      <c r="A110" s="2" t="s">
        <v>874</v>
      </c>
      <c r="B110" s="2" t="s">
        <v>920</v>
      </c>
      <c r="C110" s="2" t="s">
        <v>951</v>
      </c>
      <c r="D110" s="41" t="n">
        <v>46712000</v>
      </c>
      <c r="E110" s="2" t="s">
        <v>111</v>
      </c>
      <c r="F110" s="15" t="n">
        <v>0</v>
      </c>
      <c r="G110" s="15" t="n">
        <v>1240000000</v>
      </c>
      <c r="H110" s="15" t="n">
        <v>1240000000</v>
      </c>
      <c r="I110" s="15" t="n">
        <v>1240000000</v>
      </c>
      <c r="J110" s="15"/>
      <c r="K110" s="41" t="n">
        <v>46610000</v>
      </c>
      <c r="L110" s="41" t="n">
        <v>46627000</v>
      </c>
      <c r="M110" s="4" t="e">
        <f aca="false">+VLOOKUP(D110,AGRIVET!$B$3:$G$348,5,FALSE())</f>
        <v>#N/A</v>
      </c>
      <c r="N110" s="2" t="s">
        <v>651</v>
      </c>
      <c r="O110" s="15" t="n">
        <v>114516000</v>
      </c>
    </row>
    <row r="111" customFormat="false" ht="17.25" hidden="false" customHeight="true" outlineLevel="0" collapsed="false">
      <c r="A111" s="2" t="s">
        <v>874</v>
      </c>
      <c r="B111" s="2" t="s">
        <v>920</v>
      </c>
      <c r="C111" s="2" t="s">
        <v>951</v>
      </c>
      <c r="D111" s="41" t="n">
        <v>46717000</v>
      </c>
      <c r="E111" s="2" t="s">
        <v>952</v>
      </c>
      <c r="F111" s="15" t="n">
        <v>0</v>
      </c>
      <c r="G111" s="15" t="n">
        <v>9802303.53</v>
      </c>
      <c r="H111" s="15" t="n">
        <v>9802303.53</v>
      </c>
      <c r="I111" s="15" t="n">
        <v>9802303.53</v>
      </c>
      <c r="J111" s="15"/>
      <c r="K111" s="41" t="n">
        <v>46610000</v>
      </c>
      <c r="L111" s="41" t="n">
        <v>46628000</v>
      </c>
      <c r="M111" s="4" t="e">
        <f aca="false">+VLOOKUP(D111,AGRIVET!$B$3:$G$348,5,FALSE())</f>
        <v>#N/A</v>
      </c>
      <c r="N111" s="2" t="s">
        <v>662</v>
      </c>
      <c r="O111" s="15" t="n">
        <v>3490600</v>
      </c>
    </row>
    <row r="112" customFormat="false" ht="17.25" hidden="false" customHeight="true" outlineLevel="0" collapsed="false">
      <c r="A112" s="2" t="s">
        <v>874</v>
      </c>
      <c r="B112" s="2" t="s">
        <v>920</v>
      </c>
      <c r="C112" s="2" t="s">
        <v>951</v>
      </c>
      <c r="D112" s="41" t="n">
        <v>46718000</v>
      </c>
      <c r="E112" s="2" t="s">
        <v>308</v>
      </c>
      <c r="F112" s="15" t="n">
        <v>0</v>
      </c>
      <c r="G112" s="15" t="n">
        <v>825000000</v>
      </c>
      <c r="H112" s="15" t="n">
        <v>180000</v>
      </c>
      <c r="I112" s="15" t="n">
        <v>180000</v>
      </c>
      <c r="J112" s="15"/>
      <c r="K112" s="41" t="n">
        <v>46610000</v>
      </c>
      <c r="L112" s="41" t="n">
        <v>46629000</v>
      </c>
      <c r="M112" s="4" t="e">
        <f aca="false">+VLOOKUP(D112,AGRIVET!$B$3:$G$348,5,FALSE())</f>
        <v>#N/A</v>
      </c>
      <c r="N112" s="2" t="s">
        <v>953</v>
      </c>
      <c r="O112" s="15" t="n">
        <v>7971037.21</v>
      </c>
    </row>
    <row r="113" customFormat="false" ht="17.25" hidden="false" customHeight="true" outlineLevel="0" collapsed="false">
      <c r="A113" s="2" t="s">
        <v>874</v>
      </c>
      <c r="B113" s="2" t="s">
        <v>920</v>
      </c>
      <c r="C113" s="2" t="s">
        <v>951</v>
      </c>
      <c r="D113" s="41" t="n">
        <v>46721000</v>
      </c>
      <c r="E113" s="2" t="s">
        <v>115</v>
      </c>
      <c r="F113" s="15" t="n">
        <v>0</v>
      </c>
      <c r="G113" s="15" t="n">
        <v>350000000</v>
      </c>
      <c r="H113" s="15" t="n">
        <v>300000000</v>
      </c>
      <c r="I113" s="15" t="n">
        <v>300000000</v>
      </c>
      <c r="J113" s="15"/>
      <c r="K113" s="41" t="n">
        <v>46610000</v>
      </c>
      <c r="L113" s="41" t="n">
        <v>46632000</v>
      </c>
      <c r="M113" s="4" t="e">
        <f aca="false">+VLOOKUP(D113,AGRIVET!$B$3:$G$348,5,FALSE())</f>
        <v>#N/A</v>
      </c>
      <c r="N113" s="2" t="s">
        <v>954</v>
      </c>
      <c r="O113" s="15" t="n">
        <v>10644773.71</v>
      </c>
    </row>
    <row r="114" customFormat="false" ht="17.25" hidden="false" customHeight="true" outlineLevel="0" collapsed="false">
      <c r="A114" s="2" t="s">
        <v>874</v>
      </c>
      <c r="B114" s="2" t="s">
        <v>920</v>
      </c>
      <c r="C114" s="2" t="s">
        <v>951</v>
      </c>
      <c r="D114" s="41" t="n">
        <v>46732000</v>
      </c>
      <c r="E114" s="2" t="s">
        <v>657</v>
      </c>
      <c r="F114" s="15" t="n">
        <v>0</v>
      </c>
      <c r="G114" s="15"/>
      <c r="H114" s="15" t="n">
        <v>400000000</v>
      </c>
      <c r="I114" s="15" t="n">
        <v>400000000</v>
      </c>
      <c r="J114" s="15"/>
      <c r="K114" s="41" t="n">
        <v>46610000</v>
      </c>
      <c r="L114" s="41" t="n">
        <v>46633000</v>
      </c>
      <c r="M114" s="4" t="e">
        <f aca="false">+VLOOKUP(D114,AGRIVET!$B$3:$G$348,5,FALSE())</f>
        <v>#N/A</v>
      </c>
      <c r="N114" s="2" t="s">
        <v>789</v>
      </c>
      <c r="O114" s="15" t="n">
        <v>19569276.43</v>
      </c>
    </row>
    <row r="115" customFormat="false" ht="17.25" hidden="false" customHeight="true" outlineLevel="0" collapsed="false">
      <c r="A115" s="2" t="s">
        <v>874</v>
      </c>
      <c r="B115" s="2" t="s">
        <v>920</v>
      </c>
      <c r="C115" s="2" t="s">
        <v>951</v>
      </c>
      <c r="D115" s="41" t="n">
        <v>46733000</v>
      </c>
      <c r="E115" s="2" t="s">
        <v>659</v>
      </c>
      <c r="F115" s="15" t="n">
        <v>0</v>
      </c>
      <c r="G115" s="15" t="n">
        <v>1200000000</v>
      </c>
      <c r="H115" s="15" t="n">
        <v>0</v>
      </c>
      <c r="I115" s="15" t="n">
        <v>0</v>
      </c>
      <c r="J115" s="15"/>
      <c r="K115" s="41" t="n">
        <v>46610000</v>
      </c>
      <c r="L115" s="41" t="n">
        <v>46660000</v>
      </c>
      <c r="M115" s="4" t="e">
        <f aca="false">+VLOOKUP(D115,AGRIVET!$B$3:$G$348,5,FALSE())</f>
        <v>#N/A</v>
      </c>
      <c r="N115" s="2" t="s">
        <v>955</v>
      </c>
      <c r="O115" s="15" t="n">
        <v>5460093.9</v>
      </c>
    </row>
    <row r="116" customFormat="false" ht="17.25" hidden="false" customHeight="true" outlineLevel="0" collapsed="false">
      <c r="A116" s="2" t="s">
        <v>874</v>
      </c>
      <c r="B116" s="2" t="s">
        <v>920</v>
      </c>
      <c r="C116" s="2" t="s">
        <v>951</v>
      </c>
      <c r="D116" s="41" t="n">
        <v>46734000</v>
      </c>
      <c r="E116" s="2" t="s">
        <v>661</v>
      </c>
      <c r="F116" s="15" t="n">
        <v>0</v>
      </c>
      <c r="G116" s="15" t="n">
        <v>10070398.8</v>
      </c>
      <c r="H116" s="15" t="n">
        <v>10070398.8</v>
      </c>
      <c r="I116" s="15" t="n">
        <v>10070398.8</v>
      </c>
      <c r="J116" s="15"/>
      <c r="K116" s="41" t="n">
        <v>46610000</v>
      </c>
      <c r="L116" s="41" t="n">
        <v>46631000</v>
      </c>
      <c r="M116" s="4" t="e">
        <f aca="false">+VLOOKUP(D116,AGRIVET!$B$3:$G$348,5,FALSE())</f>
        <v>#N/A</v>
      </c>
      <c r="N116" s="2" t="s">
        <v>784</v>
      </c>
      <c r="O116" s="15" t="n">
        <v>4579886.01</v>
      </c>
    </row>
    <row r="117" customFormat="false" ht="17.25" hidden="false" customHeight="true" outlineLevel="0" collapsed="false">
      <c r="A117" s="2" t="s">
        <v>874</v>
      </c>
      <c r="B117" s="2" t="s">
        <v>920</v>
      </c>
      <c r="C117" s="2" t="s">
        <v>951</v>
      </c>
      <c r="D117" s="41" t="n">
        <v>46736000</v>
      </c>
      <c r="E117" s="2" t="s">
        <v>124</v>
      </c>
      <c r="F117" s="15" t="n">
        <v>0</v>
      </c>
      <c r="G117" s="15" t="n">
        <v>3750000</v>
      </c>
      <c r="H117" s="15" t="n">
        <v>0</v>
      </c>
      <c r="I117" s="15" t="n">
        <v>0</v>
      </c>
      <c r="J117" s="15"/>
      <c r="K117" s="41" t="n">
        <v>46610000</v>
      </c>
      <c r="L117" s="41" t="n">
        <v>46639000</v>
      </c>
      <c r="M117" s="4" t="e">
        <f aca="false">+VLOOKUP(D117,AGRIVET!$B$3:$G$348,5,FALSE())</f>
        <v>#N/A</v>
      </c>
      <c r="N117" s="2" t="s">
        <v>956</v>
      </c>
      <c r="O117" s="15" t="n">
        <v>358849.76</v>
      </c>
    </row>
    <row r="118" customFormat="false" ht="17.25" hidden="false" customHeight="true" outlineLevel="0" collapsed="false">
      <c r="A118" s="2" t="s">
        <v>874</v>
      </c>
      <c r="B118" s="2" t="s">
        <v>920</v>
      </c>
      <c r="C118" s="2" t="s">
        <v>951</v>
      </c>
      <c r="D118" s="41" t="n">
        <v>46711000</v>
      </c>
      <c r="E118" s="2" t="s">
        <v>98</v>
      </c>
      <c r="F118" s="15" t="n">
        <v>0</v>
      </c>
      <c r="G118" s="15" t="n">
        <v>-161261374.3</v>
      </c>
      <c r="H118" s="15" t="n">
        <v>-143054690.2</v>
      </c>
      <c r="I118" s="15" t="n">
        <v>-143054690.2</v>
      </c>
      <c r="J118" s="15"/>
      <c r="K118" s="41" t="n">
        <v>46610000</v>
      </c>
      <c r="L118" s="41" t="n">
        <v>46625000</v>
      </c>
      <c r="M118" s="4" t="e">
        <f aca="false">+VLOOKUP(D118,AGRIVET!$B$3:$G$348,5,FALSE())</f>
        <v>#N/A</v>
      </c>
      <c r="N118" s="2" t="s">
        <v>957</v>
      </c>
      <c r="O118" s="15" t="n">
        <v>46486823.31</v>
      </c>
    </row>
    <row r="119" customFormat="false" ht="17.25" hidden="false" customHeight="true" outlineLevel="0" collapsed="false">
      <c r="A119" s="2" t="s">
        <v>874</v>
      </c>
      <c r="B119" s="2" t="s">
        <v>920</v>
      </c>
      <c r="C119" s="2" t="s">
        <v>951</v>
      </c>
      <c r="D119" s="41" t="n">
        <v>46780000</v>
      </c>
      <c r="E119" s="2" t="s">
        <v>958</v>
      </c>
      <c r="F119" s="15" t="n">
        <v>0</v>
      </c>
      <c r="G119" s="15" t="n">
        <v>950307</v>
      </c>
      <c r="H119" s="15" t="n">
        <v>0</v>
      </c>
      <c r="I119" s="15" t="n">
        <v>0</v>
      </c>
      <c r="J119" s="15"/>
      <c r="K119" s="41" t="n">
        <v>46610000</v>
      </c>
      <c r="L119" s="41" t="n">
        <v>46642000</v>
      </c>
      <c r="M119" s="4" t="e">
        <f aca="false">+VLOOKUP(D119,AGRIVET!$B$3:$G$348,5,FALSE())</f>
        <v>#N/A</v>
      </c>
      <c r="N119" s="2" t="s">
        <v>959</v>
      </c>
      <c r="O119" s="15" t="n">
        <v>1600</v>
      </c>
    </row>
    <row r="120" customFormat="false" ht="17.25" hidden="false" customHeight="true" outlineLevel="0" collapsed="false">
      <c r="A120" s="2" t="s">
        <v>874</v>
      </c>
      <c r="B120" s="2" t="s">
        <v>960</v>
      </c>
      <c r="C120" s="2" t="s">
        <v>961</v>
      </c>
      <c r="D120" s="41" t="n">
        <v>47100000</v>
      </c>
      <c r="E120" s="2" t="s">
        <v>131</v>
      </c>
      <c r="F120" s="15" t="n">
        <v>-8428096.96</v>
      </c>
      <c r="G120" s="15" t="n">
        <v>-1167523.33</v>
      </c>
      <c r="H120" s="15" t="n">
        <v>538310</v>
      </c>
      <c r="I120" s="15" t="n">
        <v>538310</v>
      </c>
      <c r="J120" s="15"/>
      <c r="K120" s="41" t="n">
        <v>46610000</v>
      </c>
      <c r="L120" s="41" t="n">
        <v>46640000</v>
      </c>
      <c r="M120" s="41" t="n">
        <f aca="false">+VLOOKUP(D120,AGRIVET!$B$3:$G$348,5,FALSE())</f>
        <v>0</v>
      </c>
      <c r="N120" s="2" t="s">
        <v>664</v>
      </c>
      <c r="O120" s="15" t="n">
        <v>49388618.59</v>
      </c>
    </row>
    <row r="121" customFormat="false" ht="17.25" hidden="false" customHeight="true" outlineLevel="0" collapsed="false">
      <c r="A121" s="2" t="s">
        <v>874</v>
      </c>
      <c r="B121" s="2" t="s">
        <v>962</v>
      </c>
      <c r="C121" s="2" t="s">
        <v>963</v>
      </c>
      <c r="D121" s="41" t="n">
        <v>48600000</v>
      </c>
      <c r="E121" s="2" t="s">
        <v>132</v>
      </c>
      <c r="F121" s="15" t="n">
        <v>9072589.68</v>
      </c>
      <c r="G121" s="15" t="n">
        <v>15286777.54</v>
      </c>
      <c r="H121" s="15" t="n">
        <v>150000</v>
      </c>
      <c r="I121" s="15" t="n">
        <v>150000</v>
      </c>
      <c r="J121" s="15"/>
      <c r="K121" s="41" t="n">
        <v>46610000</v>
      </c>
      <c r="L121" s="41" t="n">
        <v>46623000</v>
      </c>
      <c r="M121" s="29" t="n">
        <f aca="false">+VLOOKUP(D121,AGRIVET!$B$3:$G$348,5,FALSE())</f>
        <v>132592686.89</v>
      </c>
      <c r="N121" s="2" t="s">
        <v>783</v>
      </c>
      <c r="O121" s="15" t="n">
        <v>20625565.7</v>
      </c>
    </row>
    <row r="122" customFormat="false" ht="17.25" hidden="false" customHeight="true" outlineLevel="0" collapsed="false">
      <c r="A122" s="2" t="s">
        <v>874</v>
      </c>
      <c r="B122" s="2" t="s">
        <v>962</v>
      </c>
      <c r="C122" s="2" t="s">
        <v>964</v>
      </c>
      <c r="D122" s="41" t="n">
        <v>48700000</v>
      </c>
      <c r="E122" s="2" t="s">
        <v>965</v>
      </c>
      <c r="F122" s="15" t="n">
        <v>-2138926490.63</v>
      </c>
      <c r="G122" s="15" t="n">
        <v>-2138926490.63</v>
      </c>
      <c r="H122" s="15" t="n">
        <v>0</v>
      </c>
      <c r="I122" s="15" t="n">
        <v>0</v>
      </c>
      <c r="J122" s="15"/>
      <c r="K122" s="41" t="n">
        <v>46610000</v>
      </c>
      <c r="L122" s="41" t="n">
        <v>46619000</v>
      </c>
      <c r="M122" s="4" t="e">
        <f aca="false">+VLOOKUP(D122,AGRIVET!$B$3:$G$348,5,FALSE())</f>
        <v>#N/A</v>
      </c>
      <c r="N122" s="2" t="s">
        <v>966</v>
      </c>
      <c r="O122" s="15" t="n">
        <v>105252474.25</v>
      </c>
    </row>
    <row r="123" customFormat="false" ht="17.25" hidden="false" customHeight="true" outlineLevel="0" collapsed="false">
      <c r="A123" s="2" t="s">
        <v>874</v>
      </c>
      <c r="B123" s="2" t="s">
        <v>967</v>
      </c>
      <c r="C123" s="2" t="s">
        <v>968</v>
      </c>
      <c r="D123" s="41" t="n">
        <v>49100000</v>
      </c>
      <c r="E123" s="2" t="s">
        <v>313</v>
      </c>
      <c r="F123" s="15" t="n">
        <v>-415719177.53</v>
      </c>
      <c r="G123" s="15" t="n">
        <v>-552578746.62</v>
      </c>
      <c r="H123" s="15" t="n">
        <v>-558197844.68</v>
      </c>
      <c r="I123" s="15" t="n">
        <v>-558197844.68</v>
      </c>
      <c r="J123" s="15"/>
      <c r="K123" s="41" t="n">
        <v>46610000</v>
      </c>
      <c r="L123" s="41" t="n">
        <v>46626000</v>
      </c>
      <c r="M123" s="29" t="n">
        <f aca="false">+VLOOKUP(D123,AGRIVET!$B$3:$G$348,5,FALSE())</f>
        <v>-1006883187.88</v>
      </c>
      <c r="N123" s="2" t="s">
        <v>969</v>
      </c>
      <c r="O123" s="15" t="n">
        <v>38766247.74</v>
      </c>
    </row>
    <row r="124" customFormat="false" ht="17.25" hidden="false" customHeight="true" outlineLevel="0" collapsed="false">
      <c r="A124" s="2" t="s">
        <v>970</v>
      </c>
      <c r="B124" s="2" t="s">
        <v>971</v>
      </c>
      <c r="C124" s="2" t="s">
        <v>972</v>
      </c>
      <c r="D124" s="41" t="n">
        <v>51110000</v>
      </c>
      <c r="E124" s="2" t="s">
        <v>364</v>
      </c>
      <c r="F124" s="15" t="n">
        <v>311274895.65</v>
      </c>
      <c r="G124" s="15" t="n">
        <v>490100649.499999</v>
      </c>
      <c r="H124" s="15" t="n">
        <v>356548328.587599</v>
      </c>
      <c r="I124" s="15" t="n">
        <v>356548328.587599</v>
      </c>
      <c r="J124" s="15"/>
      <c r="K124" s="41" t="n">
        <v>46610000</v>
      </c>
      <c r="L124" s="41" t="n">
        <v>46616000</v>
      </c>
      <c r="M124" s="29" t="n">
        <f aca="false">+VLOOKUP(D124,AGRIVET!$B$3:$G$348,5,FALSE())</f>
        <v>2922528033.56</v>
      </c>
      <c r="N124" s="2" t="s">
        <v>973</v>
      </c>
      <c r="O124" s="15" t="n">
        <v>30667378.05</v>
      </c>
    </row>
    <row r="125" customFormat="false" ht="17.25" hidden="false" customHeight="true" outlineLevel="0" collapsed="false">
      <c r="A125" s="2" t="s">
        <v>970</v>
      </c>
      <c r="B125" s="2" t="s">
        <v>971</v>
      </c>
      <c r="C125" s="2" t="s">
        <v>974</v>
      </c>
      <c r="D125" s="41" t="n">
        <v>51211000</v>
      </c>
      <c r="E125" s="2" t="s">
        <v>321</v>
      </c>
      <c r="F125" s="15" t="n">
        <v>-539822831.540898</v>
      </c>
      <c r="G125" s="15" t="n">
        <v>-121621378.880501</v>
      </c>
      <c r="H125" s="15" t="n">
        <v>-222450201.535598</v>
      </c>
      <c r="I125" s="15" t="n">
        <v>-222450201.535598</v>
      </c>
      <c r="J125" s="15"/>
      <c r="K125" s="41" t="n">
        <v>46610000</v>
      </c>
      <c r="L125" s="41" t="n">
        <v>46618000</v>
      </c>
      <c r="M125" s="29" t="n">
        <f aca="false">+VLOOKUP(D125,AGRIVET!$B$3:$G$348,5,FALSE())</f>
        <v>-874773371.59</v>
      </c>
      <c r="N125" s="2" t="s">
        <v>787</v>
      </c>
      <c r="O125" s="15" t="n">
        <v>1244000</v>
      </c>
    </row>
    <row r="126" customFormat="false" ht="17.25" hidden="false" customHeight="true" outlineLevel="0" collapsed="false">
      <c r="A126" s="2" t="s">
        <v>970</v>
      </c>
      <c r="B126" s="2" t="s">
        <v>971</v>
      </c>
      <c r="C126" s="2" t="s">
        <v>974</v>
      </c>
      <c r="D126" s="41" t="n">
        <v>51212000</v>
      </c>
      <c r="E126" s="2" t="s">
        <v>691</v>
      </c>
      <c r="F126" s="15" t="n">
        <v>53730781.4384</v>
      </c>
      <c r="G126" s="15" t="n">
        <v>35011974.949</v>
      </c>
      <c r="H126" s="15" t="n">
        <v>47601011.691</v>
      </c>
      <c r="I126" s="15" t="n">
        <v>47601011.691</v>
      </c>
      <c r="J126" s="15"/>
      <c r="K126" s="41" t="n">
        <v>46610000</v>
      </c>
      <c r="L126" s="41" t="n">
        <v>46638000</v>
      </c>
      <c r="M126" s="29" t="n">
        <f aca="false">+VLOOKUP(D126,AGRIVET!$B$3:$G$348,5,FALSE())</f>
        <v>19277276.18</v>
      </c>
      <c r="N126" s="2" t="s">
        <v>975</v>
      </c>
      <c r="O126" s="15" t="n">
        <v>-10587000</v>
      </c>
    </row>
    <row r="127" customFormat="false" ht="17.25" hidden="false" customHeight="true" outlineLevel="0" collapsed="false">
      <c r="A127" s="2" t="s">
        <v>970</v>
      </c>
      <c r="B127" s="2" t="s">
        <v>971</v>
      </c>
      <c r="C127" s="2" t="s">
        <v>974</v>
      </c>
      <c r="D127" s="41" t="n">
        <v>51213000</v>
      </c>
      <c r="E127" s="2" t="s">
        <v>693</v>
      </c>
      <c r="F127" s="15" t="n">
        <v>2274873.0953</v>
      </c>
      <c r="G127" s="15" t="n">
        <v>4458157.0072</v>
      </c>
      <c r="H127" s="15" t="n">
        <v>9281893.74840004</v>
      </c>
      <c r="I127" s="15" t="n">
        <v>9281893.74840004</v>
      </c>
      <c r="J127" s="15"/>
      <c r="K127" s="41" t="n">
        <v>46610000</v>
      </c>
      <c r="L127" s="41" t="n">
        <v>46613000</v>
      </c>
      <c r="M127" s="29" t="n">
        <f aca="false">+VLOOKUP(D127,AGRIVET!$B$3:$G$348,5,FALSE())</f>
        <v>7964578.1</v>
      </c>
      <c r="N127" s="2" t="s">
        <v>976</v>
      </c>
      <c r="O127" s="15" t="n">
        <v>2031605</v>
      </c>
    </row>
    <row r="128" customFormat="false" ht="17.25" hidden="false" customHeight="true" outlineLevel="0" collapsed="false">
      <c r="A128" s="2" t="s">
        <v>970</v>
      </c>
      <c r="B128" s="2" t="s">
        <v>971</v>
      </c>
      <c r="C128" s="2" t="s">
        <v>974</v>
      </c>
      <c r="D128" s="41" t="n">
        <v>51221000</v>
      </c>
      <c r="E128" s="2" t="s">
        <v>695</v>
      </c>
      <c r="F128" s="15" t="n">
        <v>341994254.461396</v>
      </c>
      <c r="G128" s="15" t="n">
        <v>-193551397.876201</v>
      </c>
      <c r="H128" s="15" t="n">
        <v>-379514356.962799</v>
      </c>
      <c r="I128" s="15" t="n">
        <v>-379514356.962799</v>
      </c>
      <c r="J128" s="15"/>
      <c r="K128" s="41" t="n">
        <v>46610000</v>
      </c>
      <c r="L128" s="41" t="n">
        <v>46717000</v>
      </c>
      <c r="M128" s="29" t="n">
        <f aca="false">+VLOOKUP(D128,AGRIVET!$B$3:$G$348,5,FALSE())</f>
        <v>-801011359.75</v>
      </c>
      <c r="N128" s="2" t="s">
        <v>977</v>
      </c>
      <c r="O128" s="15" t="n">
        <v>9802303.53</v>
      </c>
    </row>
    <row r="129" customFormat="false" ht="17.25" hidden="false" customHeight="true" outlineLevel="0" collapsed="false">
      <c r="A129" s="2" t="s">
        <v>970</v>
      </c>
      <c r="B129" s="2" t="s">
        <v>971</v>
      </c>
      <c r="C129" s="2" t="s">
        <v>974</v>
      </c>
      <c r="D129" s="41" t="n">
        <v>51231000</v>
      </c>
      <c r="E129" s="2" t="s">
        <v>697</v>
      </c>
      <c r="F129" s="15" t="n">
        <v>91301606.8584998</v>
      </c>
      <c r="G129" s="15" t="n">
        <v>-258616753.895199</v>
      </c>
      <c r="H129" s="15" t="n">
        <v>-229778471.6588</v>
      </c>
      <c r="I129" s="15" t="n">
        <v>-229778471.6588</v>
      </c>
      <c r="J129" s="15"/>
      <c r="K129" s="41" t="n">
        <v>46610000</v>
      </c>
      <c r="L129" s="41" t="n">
        <v>46635000</v>
      </c>
      <c r="M129" s="29" t="n">
        <f aca="false">+VLOOKUP(D129,AGRIVET!$B$3:$G$348,5,FALSE())</f>
        <v>-272588028.08</v>
      </c>
      <c r="N129" s="2" t="s">
        <v>978</v>
      </c>
      <c r="O129" s="15" t="n">
        <v>1904094</v>
      </c>
    </row>
    <row r="130" customFormat="false" ht="17.25" hidden="false" customHeight="true" outlineLevel="0" collapsed="false">
      <c r="A130" s="2" t="s">
        <v>970</v>
      </c>
      <c r="B130" s="2" t="s">
        <v>971</v>
      </c>
      <c r="C130" s="2" t="s">
        <v>974</v>
      </c>
      <c r="D130" s="41" t="n">
        <v>51241000</v>
      </c>
      <c r="E130" s="2" t="s">
        <v>700</v>
      </c>
      <c r="F130" s="15" t="n">
        <v>-229177607.8405</v>
      </c>
      <c r="G130" s="15" t="n">
        <v>-125218496.818496</v>
      </c>
      <c r="H130" s="15" t="n">
        <v>-306345582.921499</v>
      </c>
      <c r="I130" s="15" t="n">
        <v>-306345582.921499</v>
      </c>
      <c r="J130" s="15"/>
      <c r="K130" s="41" t="n">
        <v>46610000</v>
      </c>
      <c r="L130" s="41" t="n">
        <v>46637000</v>
      </c>
      <c r="M130" s="29" t="n">
        <f aca="false">+VLOOKUP(D130,AGRIVET!$B$3:$G$348,5,FALSE())</f>
        <v>-562636174.85</v>
      </c>
      <c r="N130" s="2" t="s">
        <v>979</v>
      </c>
      <c r="O130" s="15" t="n">
        <v>-3214091</v>
      </c>
    </row>
    <row r="131" customFormat="false" ht="17.25" hidden="false" customHeight="true" outlineLevel="0" collapsed="false">
      <c r="A131" s="2" t="s">
        <v>970</v>
      </c>
      <c r="B131" s="2" t="s">
        <v>971</v>
      </c>
      <c r="C131" s="2" t="s">
        <v>974</v>
      </c>
      <c r="D131" s="41" t="n">
        <v>51292000</v>
      </c>
      <c r="E131" s="2" t="s">
        <v>980</v>
      </c>
      <c r="F131" s="15" t="n">
        <v>44775784</v>
      </c>
      <c r="G131" s="15" t="n">
        <v>20407039</v>
      </c>
      <c r="H131" s="15" t="n">
        <v>91817</v>
      </c>
      <c r="I131" s="15" t="n">
        <v>91817</v>
      </c>
      <c r="J131" s="15"/>
      <c r="K131" s="41" t="n">
        <v>46610000</v>
      </c>
      <c r="L131" s="41" t="n">
        <v>46636000</v>
      </c>
      <c r="M131" s="4" t="e">
        <f aca="false">+VLOOKUP(D131,AGRIVET!$B$3:$G$348,5,FALSE())</f>
        <v>#N/A</v>
      </c>
      <c r="N131" s="2" t="s">
        <v>981</v>
      </c>
      <c r="O131" s="15" t="n">
        <v>6857818.9</v>
      </c>
    </row>
    <row r="132" customFormat="false" ht="17.25" hidden="false" customHeight="true" outlineLevel="0" collapsed="false">
      <c r="A132" s="2" t="s">
        <v>970</v>
      </c>
      <c r="B132" s="2" t="s">
        <v>971</v>
      </c>
      <c r="C132" s="2" t="s">
        <v>982</v>
      </c>
      <c r="D132" s="41" t="n">
        <v>51910000</v>
      </c>
      <c r="E132" s="2" t="s">
        <v>701</v>
      </c>
      <c r="F132" s="15" t="n">
        <v>-2849999999.9</v>
      </c>
      <c r="G132" s="15" t="n">
        <v>-1950000000</v>
      </c>
      <c r="H132" s="15" t="n">
        <v>-1450000000</v>
      </c>
      <c r="I132" s="15" t="n">
        <v>-1450000000</v>
      </c>
      <c r="J132" s="15"/>
      <c r="K132" s="41" t="n">
        <v>46610000</v>
      </c>
      <c r="L132" s="41" t="n">
        <v>46636000</v>
      </c>
      <c r="M132" s="29" t="n">
        <f aca="false">+VLOOKUP(D132,AGRIVET!$B$3:$G$348,5,FALSE())</f>
        <v>-3017551168.9</v>
      </c>
      <c r="N132" s="2" t="s">
        <v>983</v>
      </c>
      <c r="O132" s="15" t="n">
        <v>0</v>
      </c>
    </row>
    <row r="133" customFormat="false" ht="17.25" hidden="false" customHeight="true" outlineLevel="0" collapsed="false">
      <c r="A133" s="2" t="s">
        <v>970</v>
      </c>
      <c r="B133" s="2" t="s">
        <v>971</v>
      </c>
      <c r="C133" s="2" t="s">
        <v>982</v>
      </c>
      <c r="D133" s="41" t="n">
        <v>51920000</v>
      </c>
      <c r="E133" s="2" t="s">
        <v>386</v>
      </c>
      <c r="F133" s="15" t="n">
        <v>-1100000000</v>
      </c>
      <c r="G133" s="15" t="n">
        <v>-900000000</v>
      </c>
      <c r="H133" s="15" t="n">
        <v>-900000000</v>
      </c>
      <c r="I133" s="15" t="n">
        <v>-900000000</v>
      </c>
      <c r="J133" s="15"/>
      <c r="K133" s="41" t="n">
        <v>46610000</v>
      </c>
      <c r="L133" s="41" t="n">
        <v>46641000</v>
      </c>
      <c r="M133" s="41" t="n">
        <f aca="false">+VLOOKUP(D133,AGRIVET!$B$3:$G$348,5,FALSE())</f>
        <v>-3375000000</v>
      </c>
      <c r="N133" s="2" t="s">
        <v>984</v>
      </c>
      <c r="O133" s="15" t="n">
        <v>0</v>
      </c>
    </row>
    <row r="134" customFormat="false" ht="17.25" hidden="false" customHeight="true" outlineLevel="0" collapsed="false">
      <c r="A134" s="2" t="s">
        <v>970</v>
      </c>
      <c r="B134" s="2" t="s">
        <v>971</v>
      </c>
      <c r="C134" s="2" t="s">
        <v>982</v>
      </c>
      <c r="D134" s="41" t="n">
        <v>51940000</v>
      </c>
      <c r="E134" s="2" t="s">
        <v>388</v>
      </c>
      <c r="F134" s="15" t="n">
        <v>-1550000000</v>
      </c>
      <c r="G134" s="15" t="n">
        <v>-950000000</v>
      </c>
      <c r="H134" s="15" t="n">
        <v>0</v>
      </c>
      <c r="I134" s="15" t="n">
        <v>0</v>
      </c>
      <c r="J134" s="15"/>
      <c r="K134" s="41" t="n">
        <v>46610000</v>
      </c>
      <c r="L134" s="41" t="n">
        <v>46641000</v>
      </c>
      <c r="M134" s="41" t="n">
        <f aca="false">+VLOOKUP(D134,AGRIVET!$B$3:$G$348,5,FALSE())</f>
        <v>-2250000000</v>
      </c>
      <c r="N134" s="2" t="s">
        <v>985</v>
      </c>
      <c r="O134" s="15" t="n">
        <v>3025188.07</v>
      </c>
    </row>
    <row r="135" customFormat="false" ht="17.25" hidden="false" customHeight="true" outlineLevel="0" collapsed="false">
      <c r="A135" s="2" t="s">
        <v>970</v>
      </c>
      <c r="B135" s="2" t="s">
        <v>971</v>
      </c>
      <c r="C135" s="2" t="s">
        <v>982</v>
      </c>
      <c r="D135" s="41" t="n">
        <v>51960000</v>
      </c>
      <c r="E135" s="2" t="s">
        <v>390</v>
      </c>
      <c r="F135" s="15" t="n">
        <v>0</v>
      </c>
      <c r="G135" s="15" t="n">
        <v>-500000000</v>
      </c>
      <c r="H135" s="15" t="n">
        <v>-750000000</v>
      </c>
      <c r="I135" s="15" t="n">
        <v>-750000000</v>
      </c>
      <c r="J135" s="15"/>
      <c r="K135" s="41" t="n">
        <v>46610000</v>
      </c>
      <c r="L135" s="41" t="n">
        <v>46641000</v>
      </c>
      <c r="M135" s="4" t="e">
        <f aca="false">+VLOOKUP(D135,AGRIVET!$B$3:$G$348,5,FALSE())</f>
        <v>#N/A</v>
      </c>
      <c r="N135" s="2" t="s">
        <v>986</v>
      </c>
      <c r="O135" s="15" t="n">
        <v>0</v>
      </c>
    </row>
    <row r="136" customFormat="false" ht="17.25" hidden="false" customHeight="true" outlineLevel="0" collapsed="false">
      <c r="A136" s="2" t="s">
        <v>970</v>
      </c>
      <c r="B136" s="2" t="s">
        <v>987</v>
      </c>
      <c r="C136" s="2" t="s">
        <v>988</v>
      </c>
      <c r="D136" s="41" t="n">
        <v>53100000</v>
      </c>
      <c r="E136" s="2" t="s">
        <v>329</v>
      </c>
      <c r="F136" s="15" t="n">
        <v>9290675.75</v>
      </c>
      <c r="G136" s="15" t="n">
        <v>11425886.1939999</v>
      </c>
      <c r="H136" s="15" t="n">
        <v>9409938.07399963</v>
      </c>
      <c r="I136" s="15" t="n">
        <v>9409938.07399963</v>
      </c>
      <c r="J136" s="15"/>
      <c r="K136" s="41" t="n">
        <v>46610000</v>
      </c>
      <c r="L136" s="41" t="n">
        <v>46641000</v>
      </c>
      <c r="M136" s="29" t="n">
        <f aca="false">+VLOOKUP(D136,AGRIVET!$B$3:$G$348,5,FALSE())</f>
        <v>14386765.77</v>
      </c>
      <c r="N136" s="2" t="s">
        <v>989</v>
      </c>
      <c r="O136" s="15" t="n">
        <v>2340016.13</v>
      </c>
    </row>
    <row r="137" customFormat="false" ht="17.25" hidden="false" customHeight="true" outlineLevel="0" collapsed="false">
      <c r="A137" s="2" t="s">
        <v>990</v>
      </c>
      <c r="B137" s="2" t="s">
        <v>991</v>
      </c>
      <c r="C137" s="2" t="s">
        <v>992</v>
      </c>
      <c r="D137" s="41" t="n">
        <v>60100000</v>
      </c>
      <c r="E137" s="2" t="s">
        <v>398</v>
      </c>
      <c r="F137" s="15" t="n">
        <v>0</v>
      </c>
      <c r="G137" s="15" t="n">
        <v>4797823231.7422</v>
      </c>
      <c r="H137" s="15" t="n">
        <v>5159101502.6263</v>
      </c>
      <c r="I137" s="15" t="n">
        <v>5159101502.6263</v>
      </c>
      <c r="J137" s="15"/>
      <c r="K137" s="41" t="n">
        <v>46610000</v>
      </c>
      <c r="L137" s="41" t="n">
        <v>46641000</v>
      </c>
      <c r="M137" s="4" t="e">
        <f aca="false">+VLOOKUP(D137,AGRIVET!$B$3:$G$348,5,FALSE())</f>
        <v>#N/A</v>
      </c>
      <c r="N137" s="2" t="s">
        <v>993</v>
      </c>
      <c r="O137" s="15" t="n">
        <v>4137346.55</v>
      </c>
    </row>
    <row r="138" customFormat="false" ht="17.25" hidden="false" customHeight="true" outlineLevel="0" collapsed="false">
      <c r="A138" s="2" t="s">
        <v>990</v>
      </c>
      <c r="B138" s="2" t="s">
        <v>991</v>
      </c>
      <c r="C138" s="2" t="s">
        <v>994</v>
      </c>
      <c r="D138" s="41" t="n">
        <v>60200000</v>
      </c>
      <c r="E138" s="2" t="s">
        <v>407</v>
      </c>
      <c r="F138" s="15" t="n">
        <v>0</v>
      </c>
      <c r="G138" s="15" t="n">
        <v>66140588.2646</v>
      </c>
      <c r="H138" s="15" t="n">
        <v>30129407.963</v>
      </c>
      <c r="I138" s="15" t="n">
        <v>30129407.963</v>
      </c>
      <c r="J138" s="15"/>
      <c r="K138" s="41" t="n">
        <v>46610000</v>
      </c>
      <c r="L138" s="41" t="n">
        <v>46641000</v>
      </c>
      <c r="M138" s="4" t="e">
        <f aca="false">+VLOOKUP(D138,AGRIVET!$B$3:$G$348,5,FALSE())</f>
        <v>#N/A</v>
      </c>
      <c r="N138" s="2" t="s">
        <v>995</v>
      </c>
      <c r="O138" s="15" t="n">
        <v>348695.62</v>
      </c>
    </row>
    <row r="139" customFormat="false" ht="17.25" hidden="false" customHeight="true" outlineLevel="0" collapsed="false">
      <c r="A139" s="2" t="s">
        <v>990</v>
      </c>
      <c r="B139" s="2" t="s">
        <v>991</v>
      </c>
      <c r="C139" s="2" t="s">
        <v>996</v>
      </c>
      <c r="D139" s="41" t="n">
        <v>60301000</v>
      </c>
      <c r="E139" s="2" t="s">
        <v>415</v>
      </c>
      <c r="F139" s="15" t="n">
        <v>-1048840297.83</v>
      </c>
      <c r="G139" s="15" t="n">
        <v>-332629734.82</v>
      </c>
      <c r="H139" s="15" t="n">
        <v>-970317100.6666</v>
      </c>
      <c r="I139" s="15" t="n">
        <v>-970317100.6666</v>
      </c>
      <c r="J139" s="15"/>
      <c r="K139" s="41" t="n">
        <v>46610000</v>
      </c>
      <c r="L139" s="41" t="n">
        <v>46641000</v>
      </c>
      <c r="M139" s="4" t="e">
        <f aca="false">+VLOOKUP(D139,AGRIVET!$B$3:$G$348,5,FALSE())</f>
        <v>#N/A</v>
      </c>
      <c r="N139" s="2" t="s">
        <v>997</v>
      </c>
      <c r="O139" s="15" t="n">
        <v>702563.07</v>
      </c>
    </row>
    <row r="140" customFormat="false" ht="17.25" hidden="false" customHeight="true" outlineLevel="0" collapsed="false">
      <c r="A140" s="2" t="s">
        <v>990</v>
      </c>
      <c r="B140" s="2" t="s">
        <v>991</v>
      </c>
      <c r="C140" s="2" t="s">
        <v>996</v>
      </c>
      <c r="D140" s="41" t="n">
        <v>60307000</v>
      </c>
      <c r="E140" s="2" t="s">
        <v>706</v>
      </c>
      <c r="F140" s="15" t="n">
        <v>-397625098.22</v>
      </c>
      <c r="G140" s="15" t="n">
        <v>187189424.88</v>
      </c>
      <c r="H140" s="15" t="n">
        <v>-2026584576.02</v>
      </c>
      <c r="I140" s="15" t="n">
        <v>-2026584576.02</v>
      </c>
      <c r="J140" s="15"/>
      <c r="K140" s="41" t="n">
        <v>46610000</v>
      </c>
      <c r="L140" s="41" t="n">
        <v>46641000</v>
      </c>
      <c r="M140" s="4" t="e">
        <f aca="false">+VLOOKUP(D140,AGRIVET!$B$3:$G$348,5,FALSE())</f>
        <v>#N/A</v>
      </c>
      <c r="N140" s="2" t="s">
        <v>998</v>
      </c>
      <c r="O140" s="15" t="n">
        <v>19607.48</v>
      </c>
    </row>
    <row r="141" customFormat="false" ht="17.25" hidden="false" customHeight="true" outlineLevel="0" collapsed="false">
      <c r="A141" s="2" t="s">
        <v>990</v>
      </c>
      <c r="B141" s="2" t="s">
        <v>991</v>
      </c>
      <c r="C141" s="2" t="s">
        <v>996</v>
      </c>
      <c r="D141" s="41" t="n">
        <v>60308000</v>
      </c>
      <c r="E141" s="2" t="s">
        <v>708</v>
      </c>
      <c r="F141" s="15" t="n">
        <v>-32155920.1100011</v>
      </c>
      <c r="G141" s="15" t="n">
        <v>-2570985358.69</v>
      </c>
      <c r="H141" s="15" t="n">
        <v>440879264.77</v>
      </c>
      <c r="I141" s="15" t="n">
        <v>440879264.77</v>
      </c>
      <c r="J141" s="15"/>
      <c r="K141" s="41" t="n">
        <v>46700000</v>
      </c>
      <c r="L141" s="41" t="n">
        <v>46641000</v>
      </c>
      <c r="M141" s="4" t="e">
        <f aca="false">+VLOOKUP(D141,AGRIVET!$B$3:$G$348,5,FALSE())</f>
        <v>#N/A</v>
      </c>
      <c r="N141" s="2" t="s">
        <v>999</v>
      </c>
      <c r="O141" s="15" t="n">
        <v>0</v>
      </c>
    </row>
    <row r="142" customFormat="false" ht="17.25" hidden="false" customHeight="true" outlineLevel="0" collapsed="false">
      <c r="A142" s="2" t="s">
        <v>990</v>
      </c>
      <c r="B142" s="2" t="s">
        <v>991</v>
      </c>
      <c r="C142" s="2" t="s">
        <v>1000</v>
      </c>
      <c r="D142" s="41" t="n">
        <v>60400000</v>
      </c>
      <c r="E142" s="2" t="s">
        <v>709</v>
      </c>
      <c r="F142" s="15" t="n">
        <v>2305750</v>
      </c>
      <c r="G142" s="15" t="n">
        <v>2305750</v>
      </c>
      <c r="H142" s="15" t="n">
        <v>0</v>
      </c>
      <c r="I142" s="15" t="n">
        <v>0</v>
      </c>
      <c r="J142" s="15"/>
      <c r="K142" s="41" t="n">
        <v>46700000</v>
      </c>
      <c r="L142" s="41" t="n">
        <v>46711000</v>
      </c>
      <c r="M142" s="41" t="n">
        <f aca="false">+VLOOKUP(D142,AGRIVET!$B$3:$G$348,5,FALSE())</f>
        <v>36047400</v>
      </c>
      <c r="N142" s="2" t="s">
        <v>780</v>
      </c>
      <c r="O142" s="15" t="n">
        <v>-161261374.3</v>
      </c>
    </row>
    <row r="143" customFormat="false" ht="17.25" hidden="false" customHeight="true" outlineLevel="0" collapsed="false">
      <c r="A143" s="2" t="s">
        <v>990</v>
      </c>
      <c r="B143" s="2" t="s">
        <v>991</v>
      </c>
      <c r="C143" s="2" t="s">
        <v>1001</v>
      </c>
      <c r="D143" s="41" t="n">
        <v>60600000</v>
      </c>
      <c r="E143" s="2" t="s">
        <v>354</v>
      </c>
      <c r="F143" s="15" t="n">
        <v>0</v>
      </c>
      <c r="G143" s="15" t="n">
        <v>794881829.7407</v>
      </c>
      <c r="H143" s="15" t="n">
        <v>900352473.8797</v>
      </c>
      <c r="I143" s="15" t="n">
        <v>900352473.8797</v>
      </c>
      <c r="J143" s="15"/>
      <c r="K143" s="41" t="n">
        <v>46700000</v>
      </c>
      <c r="L143" s="41" t="n">
        <v>46712000</v>
      </c>
      <c r="M143" s="4" t="e">
        <f aca="false">+VLOOKUP(D143,AGRIVET!$B$3:$G$348,5,FALSE())</f>
        <v>#N/A</v>
      </c>
      <c r="N143" s="2" t="s">
        <v>644</v>
      </c>
      <c r="O143" s="15" t="n">
        <v>1240000000</v>
      </c>
    </row>
    <row r="144" customFormat="false" ht="17.25" hidden="false" customHeight="true" outlineLevel="0" collapsed="false">
      <c r="A144" s="2" t="s">
        <v>990</v>
      </c>
      <c r="B144" s="2" t="s">
        <v>991</v>
      </c>
      <c r="C144" s="2" t="s">
        <v>1002</v>
      </c>
      <c r="D144" s="41" t="n">
        <v>60700000</v>
      </c>
      <c r="E144" s="2" t="s">
        <v>429</v>
      </c>
      <c r="F144" s="15" t="n">
        <v>0</v>
      </c>
      <c r="G144" s="15" t="n">
        <v>2640370699.4985</v>
      </c>
      <c r="H144" s="15" t="n">
        <v>1207891914.1107</v>
      </c>
      <c r="I144" s="15" t="n">
        <v>1207891914.1107</v>
      </c>
      <c r="J144" s="15"/>
      <c r="K144" s="41" t="n">
        <v>46700000</v>
      </c>
      <c r="L144" s="41" t="n">
        <v>46721000</v>
      </c>
      <c r="M144" s="4" t="e">
        <f aca="false">+VLOOKUP(D144,AGRIVET!$B$3:$G$348,5,FALSE())</f>
        <v>#N/A</v>
      </c>
      <c r="N144" s="2" t="s">
        <v>654</v>
      </c>
      <c r="O144" s="15" t="n">
        <v>350000000</v>
      </c>
    </row>
    <row r="145" customFormat="false" ht="17.25" hidden="false" customHeight="true" outlineLevel="0" collapsed="false">
      <c r="A145" s="2" t="s">
        <v>990</v>
      </c>
      <c r="B145" s="2" t="s">
        <v>991</v>
      </c>
      <c r="C145" s="2" t="s">
        <v>1003</v>
      </c>
      <c r="D145" s="41" t="n">
        <v>60800000</v>
      </c>
      <c r="E145" s="2" t="s">
        <v>433</v>
      </c>
      <c r="F145" s="15" t="n">
        <v>0</v>
      </c>
      <c r="G145" s="15" t="n">
        <v>886763191.843</v>
      </c>
      <c r="H145" s="15" t="n">
        <v>920583384.3798</v>
      </c>
      <c r="I145" s="15" t="n">
        <v>920583384.3798</v>
      </c>
      <c r="J145" s="15"/>
      <c r="K145" s="41" t="n">
        <v>46700000</v>
      </c>
      <c r="L145" s="41" t="n">
        <v>46718000</v>
      </c>
      <c r="M145" s="4" t="e">
        <f aca="false">+VLOOKUP(D145,AGRIVET!$B$3:$G$348,5,FALSE())</f>
        <v>#N/A</v>
      </c>
      <c r="N145" s="2" t="s">
        <v>651</v>
      </c>
      <c r="O145" s="15" t="n">
        <v>825000000</v>
      </c>
    </row>
    <row r="146" customFormat="false" ht="17.25" hidden="false" customHeight="true" outlineLevel="0" collapsed="false">
      <c r="A146" s="2" t="s">
        <v>990</v>
      </c>
      <c r="B146" s="2" t="s">
        <v>991</v>
      </c>
      <c r="C146" s="2" t="s">
        <v>1004</v>
      </c>
      <c r="D146" s="41" t="n">
        <v>60900000</v>
      </c>
      <c r="E146" s="2" t="s">
        <v>449</v>
      </c>
      <c r="F146" s="15" t="n">
        <v>-2397182.5788</v>
      </c>
      <c r="G146" s="15" t="n">
        <v>-12858141.68</v>
      </c>
      <c r="H146" s="15" t="n">
        <v>-7277691.398</v>
      </c>
      <c r="I146" s="15" t="n">
        <v>-7277691.398</v>
      </c>
      <c r="J146" s="15"/>
      <c r="K146" s="41" t="n">
        <v>46700000</v>
      </c>
      <c r="L146" s="41" t="n">
        <v>46736000</v>
      </c>
      <c r="M146" s="41" t="n">
        <f aca="false">+VLOOKUP(D146,AGRIVET!$B$3:$G$348,5,FALSE())</f>
        <v>-45000</v>
      </c>
      <c r="N146" s="2" t="s">
        <v>662</v>
      </c>
      <c r="O146" s="15" t="n">
        <v>3750000</v>
      </c>
    </row>
    <row r="147" customFormat="false" ht="17.25" hidden="false" customHeight="true" outlineLevel="0" collapsed="false">
      <c r="A147" s="2" t="s">
        <v>990</v>
      </c>
      <c r="B147" s="2" t="s">
        <v>1005</v>
      </c>
      <c r="C147" s="2" t="s">
        <v>1006</v>
      </c>
      <c r="D147" s="41" t="n">
        <v>61200000</v>
      </c>
      <c r="E147" s="2" t="s">
        <v>1007</v>
      </c>
      <c r="F147" s="15" t="n">
        <v>0</v>
      </c>
      <c r="G147" s="15" t="n">
        <v>0</v>
      </c>
      <c r="H147" s="15" t="n">
        <v>103801714.42</v>
      </c>
      <c r="I147" s="15" t="n">
        <v>103801714.42</v>
      </c>
      <c r="J147" s="15"/>
      <c r="K147" s="41" t="n">
        <v>46700000</v>
      </c>
      <c r="L147" s="41" t="n">
        <v>46780000</v>
      </c>
      <c r="M147" s="4" t="e">
        <f aca="false">+VLOOKUP(D147,AGRIVET!$B$3:$G$348,5,FALSE())</f>
        <v>#N/A</v>
      </c>
      <c r="N147" s="2" t="s">
        <v>789</v>
      </c>
      <c r="O147" s="15" t="n">
        <v>950307</v>
      </c>
    </row>
    <row r="148" customFormat="false" ht="17.25" hidden="false" customHeight="true" outlineLevel="0" collapsed="false">
      <c r="A148" s="2" t="s">
        <v>990</v>
      </c>
      <c r="B148" s="2" t="s">
        <v>1005</v>
      </c>
      <c r="C148" s="2" t="s">
        <v>1008</v>
      </c>
      <c r="D148" s="41" t="n">
        <v>61300000</v>
      </c>
      <c r="E148" s="2" t="s">
        <v>454</v>
      </c>
      <c r="F148" s="15" t="n">
        <v>16869516.27</v>
      </c>
      <c r="G148" s="15" t="n">
        <v>323964593.9</v>
      </c>
      <c r="H148" s="15" t="n">
        <v>34230077.45</v>
      </c>
      <c r="I148" s="15" t="n">
        <v>34230077.45</v>
      </c>
      <c r="J148" s="15"/>
      <c r="K148" s="41" t="n">
        <v>46700000</v>
      </c>
      <c r="L148" s="41" t="n">
        <v>46733000</v>
      </c>
      <c r="M148" s="29" t="n">
        <f aca="false">+VLOOKUP(D148,AGRIVET!$B$3:$G$348,5,FALSE())</f>
        <v>86504848.71</v>
      </c>
      <c r="N148" s="2" t="s">
        <v>966</v>
      </c>
      <c r="O148" s="15" t="n">
        <v>1200000000</v>
      </c>
    </row>
    <row r="149" customFormat="false" ht="17.25" hidden="false" customHeight="true" outlineLevel="0" collapsed="false">
      <c r="A149" s="2" t="s">
        <v>990</v>
      </c>
      <c r="B149" s="2" t="s">
        <v>1005</v>
      </c>
      <c r="C149" s="2" t="s">
        <v>1009</v>
      </c>
      <c r="D149" s="41" t="n">
        <v>61500000</v>
      </c>
      <c r="E149" s="2" t="s">
        <v>457</v>
      </c>
      <c r="F149" s="15" t="n">
        <v>6160244</v>
      </c>
      <c r="G149" s="15" t="n">
        <v>163329998.8745</v>
      </c>
      <c r="H149" s="15" t="n">
        <v>257375686.6481</v>
      </c>
      <c r="I149" s="15" t="n">
        <v>257375686.6481</v>
      </c>
      <c r="J149" s="15"/>
      <c r="K149" s="41" t="n">
        <v>46700000</v>
      </c>
      <c r="L149" s="41" t="n">
        <v>46734000</v>
      </c>
      <c r="M149" s="41" t="n">
        <f aca="false">+VLOOKUP(D149,AGRIVET!$B$3:$G$348,5,FALSE())</f>
        <v>702000</v>
      </c>
      <c r="N149" s="2" t="s">
        <v>660</v>
      </c>
      <c r="O149" s="15" t="n">
        <v>10070398.8</v>
      </c>
    </row>
    <row r="150" customFormat="false" ht="17.25" hidden="false" customHeight="true" outlineLevel="0" collapsed="false">
      <c r="A150" s="2" t="s">
        <v>990</v>
      </c>
      <c r="B150" s="2" t="s">
        <v>1005</v>
      </c>
      <c r="C150" s="2" t="s">
        <v>1010</v>
      </c>
      <c r="D150" s="41" t="n">
        <v>61600000</v>
      </c>
      <c r="E150" s="2" t="s">
        <v>463</v>
      </c>
      <c r="F150" s="15" t="n">
        <v>0</v>
      </c>
      <c r="G150" s="15" t="n">
        <v>35822465.83</v>
      </c>
      <c r="H150" s="15" t="n">
        <v>39067783.98</v>
      </c>
      <c r="I150" s="15" t="n">
        <v>39067783.98</v>
      </c>
      <c r="J150" s="15"/>
      <c r="K150" s="41" t="n">
        <v>46710000</v>
      </c>
      <c r="L150" s="41" t="n">
        <v>46700001</v>
      </c>
      <c r="M150" s="4" t="e">
        <f aca="false">+VLOOKUP(D150,AGRIVET!$B$3:$G$348,5,FALSE())</f>
        <v>#N/A</v>
      </c>
      <c r="N150" s="2" t="s">
        <v>642</v>
      </c>
      <c r="O150" s="15" t="n">
        <v>200000000</v>
      </c>
    </row>
    <row r="151" customFormat="false" ht="17.25" hidden="false" customHeight="true" outlineLevel="0" collapsed="false">
      <c r="A151" s="2" t="s">
        <v>990</v>
      </c>
      <c r="B151" s="2" t="s">
        <v>1005</v>
      </c>
      <c r="C151" s="2" t="s">
        <v>1011</v>
      </c>
      <c r="D151" s="41" t="n">
        <v>61700000</v>
      </c>
      <c r="E151" s="2" t="s">
        <v>724</v>
      </c>
      <c r="F151" s="15" t="n">
        <v>3207253.2</v>
      </c>
      <c r="G151" s="15" t="n">
        <v>256500</v>
      </c>
      <c r="H151" s="15" t="n">
        <v>0</v>
      </c>
      <c r="I151" s="15" t="n">
        <v>0</v>
      </c>
      <c r="J151" s="15"/>
      <c r="K151" s="41" t="n">
        <v>47100000</v>
      </c>
      <c r="L151" s="41" t="n">
        <v>47100000</v>
      </c>
      <c r="M151" s="41" t="n">
        <f aca="false">+VLOOKUP(D151,AGRIVET!$B$3:$G$348,5,FALSE())</f>
        <v>0</v>
      </c>
      <c r="N151" s="2" t="s">
        <v>131</v>
      </c>
      <c r="O151" s="15" t="n">
        <v>-1167523.33</v>
      </c>
    </row>
    <row r="152" customFormat="false" ht="17.25" hidden="false" customHeight="true" outlineLevel="0" collapsed="false">
      <c r="A152" s="2" t="s">
        <v>990</v>
      </c>
      <c r="B152" s="2" t="s">
        <v>1005</v>
      </c>
      <c r="C152" s="2" t="s">
        <v>1012</v>
      </c>
      <c r="D152" s="41" t="n">
        <v>61800000</v>
      </c>
      <c r="E152" s="2" t="s">
        <v>468</v>
      </c>
      <c r="F152" s="15" t="n">
        <v>0</v>
      </c>
      <c r="G152" s="15" t="n">
        <v>687014.44</v>
      </c>
      <c r="H152" s="15" t="n">
        <v>2047916.67</v>
      </c>
      <c r="I152" s="15" t="n">
        <v>2047916.67</v>
      </c>
      <c r="J152" s="15"/>
      <c r="K152" s="41" t="n">
        <v>48600000</v>
      </c>
      <c r="L152" s="41" t="n">
        <v>48600000</v>
      </c>
      <c r="M152" s="4" t="e">
        <f aca="false">+VLOOKUP(D152,AGRIVET!$B$3:$G$348,5,FALSE())</f>
        <v>#N/A</v>
      </c>
      <c r="N152" s="2" t="s">
        <v>132</v>
      </c>
      <c r="O152" s="15" t="n">
        <v>15286777.54</v>
      </c>
    </row>
    <row r="153" customFormat="false" ht="17.25" hidden="false" customHeight="true" outlineLevel="0" collapsed="false">
      <c r="A153" s="2" t="s">
        <v>990</v>
      </c>
      <c r="B153" s="2" t="s">
        <v>1013</v>
      </c>
      <c r="C153" s="2" t="s">
        <v>1014</v>
      </c>
      <c r="D153" s="41" t="n">
        <v>62100000</v>
      </c>
      <c r="E153" s="2" t="s">
        <v>474</v>
      </c>
      <c r="F153" s="15" t="n">
        <v>25602808.47</v>
      </c>
      <c r="G153" s="15" t="n">
        <v>131273377.87</v>
      </c>
      <c r="H153" s="15" t="n">
        <v>109526784.543</v>
      </c>
      <c r="I153" s="15" t="n">
        <v>109526784.543</v>
      </c>
      <c r="J153" s="15"/>
      <c r="K153" s="41" t="n">
        <v>48700000</v>
      </c>
      <c r="L153" s="41" t="n">
        <v>48700000</v>
      </c>
      <c r="M153" s="29" t="n">
        <f aca="false">+VLOOKUP(D153,AGRIVET!$B$3:$G$348,5,FALSE())</f>
        <v>197029756.21</v>
      </c>
      <c r="N153" s="2" t="s">
        <v>1015</v>
      </c>
      <c r="O153" s="15" t="n">
        <v>-2138926490.63</v>
      </c>
    </row>
    <row r="154" customFormat="false" ht="17.25" hidden="false" customHeight="true" outlineLevel="0" collapsed="false">
      <c r="A154" s="2" t="s">
        <v>990</v>
      </c>
      <c r="B154" s="2" t="s">
        <v>1013</v>
      </c>
      <c r="C154" s="2" t="s">
        <v>1016</v>
      </c>
      <c r="D154" s="41" t="n">
        <v>62200000</v>
      </c>
      <c r="E154" s="2" t="s">
        <v>479</v>
      </c>
      <c r="F154" s="15" t="n">
        <v>0</v>
      </c>
      <c r="G154" s="15" t="n">
        <v>138587830.31</v>
      </c>
      <c r="H154" s="15" t="n">
        <v>255567418.65</v>
      </c>
      <c r="I154" s="15" t="n">
        <v>255567418.65</v>
      </c>
      <c r="J154" s="15"/>
      <c r="K154" s="41" t="n">
        <v>49100000</v>
      </c>
      <c r="L154" s="41" t="n">
        <v>49100000</v>
      </c>
      <c r="M154" s="4" t="e">
        <f aca="false">+VLOOKUP(D154,AGRIVET!$B$3:$G$348,5,FALSE())</f>
        <v>#N/A</v>
      </c>
      <c r="N154" s="2" t="s">
        <v>1017</v>
      </c>
      <c r="O154" s="15" t="n">
        <v>-552578746.62</v>
      </c>
    </row>
    <row r="155" customFormat="false" ht="17.25" hidden="false" customHeight="true" outlineLevel="0" collapsed="false">
      <c r="A155" s="2" t="s">
        <v>990</v>
      </c>
      <c r="B155" s="2" t="s">
        <v>1013</v>
      </c>
      <c r="C155" s="2" t="s">
        <v>1018</v>
      </c>
      <c r="D155" s="41" t="n">
        <v>62300000</v>
      </c>
      <c r="E155" s="2" t="s">
        <v>492</v>
      </c>
      <c r="F155" s="15" t="n">
        <v>135600</v>
      </c>
      <c r="G155" s="15" t="n">
        <v>8141065.45</v>
      </c>
      <c r="H155" s="15" t="n">
        <v>82032912.8023</v>
      </c>
      <c r="I155" s="15" t="n">
        <v>82032912.8023</v>
      </c>
      <c r="J155" s="15"/>
      <c r="K155" s="41" t="n">
        <v>51110000</v>
      </c>
      <c r="L155" s="41" t="n">
        <v>51110000</v>
      </c>
      <c r="M155" s="4" t="e">
        <f aca="false">+VLOOKUP(D155,AGRIVET!$B$3:$G$348,5,FALSE())</f>
        <v>#N/A</v>
      </c>
      <c r="N155" s="2" t="s">
        <v>1019</v>
      </c>
      <c r="O155" s="15" t="n">
        <v>578211064.689999</v>
      </c>
    </row>
    <row r="156" customFormat="false" ht="17.25" hidden="false" customHeight="true" outlineLevel="0" collapsed="false">
      <c r="A156" s="2" t="s">
        <v>990</v>
      </c>
      <c r="B156" s="2" t="s">
        <v>1013</v>
      </c>
      <c r="C156" s="2" t="s">
        <v>1020</v>
      </c>
      <c r="D156" s="41" t="n">
        <v>62401000</v>
      </c>
      <c r="E156" s="2" t="s">
        <v>498</v>
      </c>
      <c r="F156" s="15" t="n">
        <v>4028333.31</v>
      </c>
      <c r="G156" s="15" t="n">
        <v>10641350</v>
      </c>
      <c r="H156" s="15" t="n">
        <v>94951350</v>
      </c>
      <c r="I156" s="15" t="n">
        <v>94951350</v>
      </c>
      <c r="J156" s="15"/>
      <c r="K156" s="41" t="n">
        <v>51120000</v>
      </c>
      <c r="L156" s="41" t="n">
        <v>51110000</v>
      </c>
      <c r="M156" s="41" t="n">
        <f aca="false">+VLOOKUP(D156,AGRIVET!$B$3:$G$348,5,FALSE())</f>
        <v>221677208</v>
      </c>
      <c r="N156" s="2" t="s">
        <v>1021</v>
      </c>
      <c r="O156" s="15" t="n">
        <v>894396</v>
      </c>
    </row>
    <row r="157" customFormat="false" ht="17.25" hidden="false" customHeight="true" outlineLevel="0" collapsed="false">
      <c r="A157" s="2" t="s">
        <v>990</v>
      </c>
      <c r="B157" s="2" t="s">
        <v>1013</v>
      </c>
      <c r="C157" s="2" t="s">
        <v>1022</v>
      </c>
      <c r="D157" s="41" t="n">
        <v>62501000</v>
      </c>
      <c r="E157" s="2" t="s">
        <v>504</v>
      </c>
      <c r="F157" s="15" t="n">
        <v>75666715.97</v>
      </c>
      <c r="G157" s="15" t="n">
        <v>215123440.4772</v>
      </c>
      <c r="H157" s="15" t="n">
        <v>447819485.75</v>
      </c>
      <c r="I157" s="15" t="n">
        <v>447819485.75</v>
      </c>
      <c r="J157" s="15"/>
      <c r="K157" s="41" t="n">
        <v>51121000</v>
      </c>
      <c r="L157" s="41" t="n">
        <v>51110000</v>
      </c>
      <c r="M157" s="41" t="n">
        <f aca="false">+VLOOKUP(D157,AGRIVET!$B$3:$G$348,5,FALSE())</f>
        <v>196086675</v>
      </c>
      <c r="N157" s="2" t="s">
        <v>1023</v>
      </c>
      <c r="O157" s="15" t="n">
        <v>18937898.68</v>
      </c>
    </row>
    <row r="158" customFormat="false" ht="17.25" hidden="false" customHeight="true" outlineLevel="0" collapsed="false">
      <c r="A158" s="2" t="s">
        <v>990</v>
      </c>
      <c r="B158" s="2" t="s">
        <v>1013</v>
      </c>
      <c r="C158" s="2" t="s">
        <v>1024</v>
      </c>
      <c r="D158" s="41" t="n">
        <v>62601000</v>
      </c>
      <c r="E158" s="2" t="s">
        <v>510</v>
      </c>
      <c r="F158" s="15" t="n">
        <v>551168.1</v>
      </c>
      <c r="G158" s="15" t="n">
        <v>148692569.8</v>
      </c>
      <c r="H158" s="15" t="n">
        <v>105523640.33</v>
      </c>
      <c r="I158" s="15" t="n">
        <v>105523640.33</v>
      </c>
      <c r="J158" s="15"/>
      <c r="K158" s="41" t="n">
        <v>51126000</v>
      </c>
      <c r="L158" s="41" t="n">
        <v>51110000</v>
      </c>
      <c r="M158" s="29" t="n">
        <f aca="false">+VLOOKUP(D158,AGRIVET!$B$3:$G$348,5,FALSE())</f>
        <v>1136683.5</v>
      </c>
      <c r="N158" s="2" t="s">
        <v>1025</v>
      </c>
      <c r="O158" s="15" t="n">
        <v>1275068.72</v>
      </c>
    </row>
    <row r="159" customFormat="false" ht="17.25" hidden="false" customHeight="true" outlineLevel="0" collapsed="false">
      <c r="A159" s="2" t="s">
        <v>990</v>
      </c>
      <c r="B159" s="2" t="s">
        <v>1013</v>
      </c>
      <c r="C159" s="2" t="s">
        <v>1026</v>
      </c>
      <c r="D159" s="41" t="n">
        <v>62701000</v>
      </c>
      <c r="E159" s="2" t="s">
        <v>514</v>
      </c>
      <c r="F159" s="15" t="n">
        <v>16408423.4132</v>
      </c>
      <c r="G159" s="15" t="n">
        <v>94006201.5123</v>
      </c>
      <c r="H159" s="15" t="n">
        <v>97802548.8925</v>
      </c>
      <c r="I159" s="15" t="n">
        <v>97802548.8925</v>
      </c>
      <c r="J159" s="15"/>
      <c r="K159" s="41" t="n">
        <v>51130000</v>
      </c>
      <c r="L159" s="41" t="n">
        <v>51110000</v>
      </c>
      <c r="M159" s="29" t="n">
        <f aca="false">+VLOOKUP(D159,AGRIVET!$B$3:$G$348,5,FALSE())</f>
        <v>821462.5</v>
      </c>
      <c r="N159" s="2" t="s">
        <v>1027</v>
      </c>
      <c r="O159" s="15" t="n">
        <v>49000000</v>
      </c>
    </row>
    <row r="160" customFormat="false" ht="17.25" hidden="false" customHeight="true" outlineLevel="0" collapsed="false">
      <c r="A160" s="2" t="s">
        <v>990</v>
      </c>
      <c r="B160" s="2" t="s">
        <v>1013</v>
      </c>
      <c r="C160" s="2" t="s">
        <v>1028</v>
      </c>
      <c r="D160" s="41" t="n">
        <v>62800000</v>
      </c>
      <c r="E160" s="2" t="s">
        <v>523</v>
      </c>
      <c r="F160" s="15" t="n">
        <v>1585966.47</v>
      </c>
      <c r="G160" s="15" t="n">
        <v>1729200</v>
      </c>
      <c r="H160" s="15" t="n">
        <v>5402800</v>
      </c>
      <c r="I160" s="15" t="n">
        <v>5402800</v>
      </c>
      <c r="J160" s="15"/>
      <c r="K160" s="41" t="n">
        <v>51140000</v>
      </c>
      <c r="L160" s="41" t="n">
        <v>51110000</v>
      </c>
      <c r="M160" s="41" t="n">
        <f aca="false">+VLOOKUP(D160,AGRIVET!$B$3:$G$348,5,FALSE())</f>
        <v>1163000</v>
      </c>
      <c r="N160" s="2" t="s">
        <v>1029</v>
      </c>
      <c r="O160" s="15" t="n">
        <v>-158217778.59</v>
      </c>
    </row>
    <row r="161" customFormat="false" ht="17.25" hidden="false" customHeight="true" outlineLevel="0" collapsed="false">
      <c r="A161" s="2" t="s">
        <v>990</v>
      </c>
      <c r="B161" s="2" t="s">
        <v>1030</v>
      </c>
      <c r="C161" s="2" t="s">
        <v>1031</v>
      </c>
      <c r="D161" s="41" t="n">
        <v>63500000</v>
      </c>
      <c r="E161" s="2" t="s">
        <v>189</v>
      </c>
      <c r="F161" s="15" t="n">
        <v>1064229</v>
      </c>
      <c r="G161" s="15" t="n">
        <v>39863374</v>
      </c>
      <c r="H161" s="15" t="n">
        <v>1782850.22</v>
      </c>
      <c r="I161" s="15" t="n">
        <v>1782850.22</v>
      </c>
      <c r="J161" s="15"/>
      <c r="K161" s="41" t="n">
        <v>51211000</v>
      </c>
      <c r="L161" s="41" t="n">
        <v>51211000</v>
      </c>
      <c r="M161" s="4" t="e">
        <f aca="false">+VLOOKUP(D161,AGRIVET!$B$3:$G$348,5,FALSE())</f>
        <v>#N/A</v>
      </c>
      <c r="N161" s="2" t="s">
        <v>1032</v>
      </c>
      <c r="O161" s="15" t="n">
        <v>-121621378.880501</v>
      </c>
    </row>
    <row r="162" customFormat="false" ht="17.25" hidden="false" customHeight="true" outlineLevel="0" collapsed="false">
      <c r="A162" s="2" t="s">
        <v>990</v>
      </c>
      <c r="B162" s="2" t="s">
        <v>1030</v>
      </c>
      <c r="C162" s="2" t="s">
        <v>1031</v>
      </c>
      <c r="D162" s="41" t="n">
        <v>63501000</v>
      </c>
      <c r="E162" s="2" t="s">
        <v>443</v>
      </c>
      <c r="F162" s="15" t="n">
        <v>1653542</v>
      </c>
      <c r="G162" s="15" t="n">
        <v>343000</v>
      </c>
      <c r="H162" s="15" t="n">
        <v>373300</v>
      </c>
      <c r="I162" s="15" t="n">
        <v>373300</v>
      </c>
      <c r="J162" s="15"/>
      <c r="K162" s="41" t="n">
        <v>51212000</v>
      </c>
      <c r="L162" s="41" t="n">
        <v>51212000</v>
      </c>
      <c r="M162" s="4" t="e">
        <f aca="false">+VLOOKUP(D162,AGRIVET!$B$3:$G$348,5,FALSE())</f>
        <v>#N/A</v>
      </c>
      <c r="N162" s="2" t="s">
        <v>691</v>
      </c>
      <c r="O162" s="15" t="n">
        <v>35011974.949</v>
      </c>
    </row>
    <row r="163" customFormat="false" ht="17.25" hidden="false" customHeight="true" outlineLevel="0" collapsed="false">
      <c r="A163" s="2" t="s">
        <v>990</v>
      </c>
      <c r="B163" s="2" t="s">
        <v>1030</v>
      </c>
      <c r="C163" s="2" t="s">
        <v>1031</v>
      </c>
      <c r="D163" s="41" t="n">
        <v>63502000</v>
      </c>
      <c r="E163" s="2" t="s">
        <v>524</v>
      </c>
      <c r="F163" s="15" t="n">
        <v>19138800</v>
      </c>
      <c r="G163" s="15" t="n">
        <v>24000</v>
      </c>
      <c r="H163" s="15" t="n">
        <v>0</v>
      </c>
      <c r="I163" s="15" t="n">
        <v>0</v>
      </c>
      <c r="J163" s="15"/>
      <c r="K163" s="41" t="n">
        <v>51213000</v>
      </c>
      <c r="L163" s="41" t="n">
        <v>51213000</v>
      </c>
      <c r="M163" s="41" t="n">
        <f aca="false">+VLOOKUP(D163,AGRIVET!$B$3:$G$348,5,FALSE())</f>
        <v>0</v>
      </c>
      <c r="N163" s="2" t="s">
        <v>693</v>
      </c>
      <c r="O163" s="15" t="n">
        <v>4458157.0072</v>
      </c>
    </row>
    <row r="164" customFormat="false" ht="17.25" hidden="false" customHeight="true" outlineLevel="0" collapsed="false">
      <c r="A164" s="2" t="s">
        <v>990</v>
      </c>
      <c r="B164" s="2" t="s">
        <v>1030</v>
      </c>
      <c r="C164" s="2" t="s">
        <v>1031</v>
      </c>
      <c r="D164" s="41" t="n">
        <v>63503000</v>
      </c>
      <c r="E164" s="2" t="s">
        <v>187</v>
      </c>
      <c r="F164" s="15" t="n">
        <v>360509</v>
      </c>
      <c r="G164" s="15" t="n">
        <v>543000</v>
      </c>
      <c r="H164" s="15" t="n">
        <v>687800</v>
      </c>
      <c r="I164" s="15" t="n">
        <v>687800</v>
      </c>
      <c r="J164" s="15"/>
      <c r="K164" s="41" t="n">
        <v>51221000</v>
      </c>
      <c r="L164" s="41" t="n">
        <v>51221000</v>
      </c>
      <c r="M164" s="41" t="n">
        <f aca="false">+VLOOKUP(D164,AGRIVET!$B$3:$G$348,5,FALSE())</f>
        <v>619000</v>
      </c>
      <c r="N164" s="2" t="s">
        <v>695</v>
      </c>
      <c r="O164" s="15" t="n">
        <v>-193551397.876201</v>
      </c>
    </row>
    <row r="165" customFormat="false" ht="17.25" hidden="false" customHeight="true" outlineLevel="0" collapsed="false">
      <c r="A165" s="2" t="s">
        <v>990</v>
      </c>
      <c r="B165" s="2" t="s">
        <v>1030</v>
      </c>
      <c r="C165" s="2" t="s">
        <v>1031</v>
      </c>
      <c r="D165" s="41" t="n">
        <v>63504000</v>
      </c>
      <c r="E165" s="2" t="s">
        <v>525</v>
      </c>
      <c r="F165" s="15" t="n">
        <v>19846584.14</v>
      </c>
      <c r="G165" s="15" t="n">
        <v>4320569.77</v>
      </c>
      <c r="H165" s="15" t="n">
        <v>15499457</v>
      </c>
      <c r="I165" s="15" t="n">
        <v>15499457</v>
      </c>
      <c r="J165" s="15"/>
      <c r="K165" s="41" t="n">
        <v>51231000</v>
      </c>
      <c r="L165" s="41" t="n">
        <v>51231000</v>
      </c>
      <c r="M165" s="29" t="n">
        <f aca="false">+VLOOKUP(D165,AGRIVET!$B$3:$G$348,5,FALSE())</f>
        <v>50487639.65</v>
      </c>
      <c r="N165" s="2" t="s">
        <v>697</v>
      </c>
      <c r="O165" s="15" t="n">
        <v>-258616753.895199</v>
      </c>
    </row>
    <row r="166" customFormat="false" ht="17.25" hidden="false" customHeight="true" outlineLevel="0" collapsed="false">
      <c r="A166" s="2" t="s">
        <v>990</v>
      </c>
      <c r="B166" s="2" t="s">
        <v>1030</v>
      </c>
      <c r="C166" s="2" t="s">
        <v>1031</v>
      </c>
      <c r="D166" s="41" t="n">
        <v>63506000</v>
      </c>
      <c r="E166" s="2" t="s">
        <v>452</v>
      </c>
      <c r="F166" s="15" t="n">
        <v>0</v>
      </c>
      <c r="G166" s="15" t="n">
        <v>4743094.345</v>
      </c>
      <c r="H166" s="15" t="n">
        <v>13632524.8616</v>
      </c>
      <c r="I166" s="15" t="n">
        <v>13632524.8616</v>
      </c>
      <c r="J166" s="15"/>
      <c r="K166" s="41" t="n">
        <v>51241000</v>
      </c>
      <c r="L166" s="41" t="n">
        <v>51241000</v>
      </c>
      <c r="M166" s="41" t="n">
        <f aca="false">+VLOOKUP(D166,AGRIVET!$B$3:$G$348,5,FALSE())</f>
        <v>0</v>
      </c>
      <c r="N166" s="2" t="s">
        <v>700</v>
      </c>
      <c r="O166" s="15" t="n">
        <v>-125218496.818496</v>
      </c>
    </row>
    <row r="167" customFormat="false" ht="17.25" hidden="false" customHeight="true" outlineLevel="0" collapsed="false">
      <c r="A167" s="2" t="s">
        <v>990</v>
      </c>
      <c r="B167" s="2" t="s">
        <v>1030</v>
      </c>
      <c r="C167" s="2" t="s">
        <v>1031</v>
      </c>
      <c r="D167" s="41" t="n">
        <v>63508000</v>
      </c>
      <c r="E167" s="2" t="s">
        <v>802</v>
      </c>
      <c r="F167" s="15" t="n">
        <v>0</v>
      </c>
      <c r="G167" s="15" t="n">
        <v>4844124.8</v>
      </c>
      <c r="H167" s="15" t="n">
        <v>0</v>
      </c>
      <c r="I167" s="15" t="n">
        <v>0</v>
      </c>
      <c r="J167" s="15"/>
      <c r="K167" s="41" t="n">
        <v>51292000</v>
      </c>
      <c r="L167" s="41" t="n">
        <v>51292000</v>
      </c>
      <c r="M167" s="41" t="n">
        <f aca="false">+VLOOKUP(D167,AGRIVET!$B$3:$G$348,5,FALSE())</f>
        <v>537200</v>
      </c>
      <c r="N167" s="2" t="s">
        <v>980</v>
      </c>
      <c r="O167" s="15" t="n">
        <v>20407039</v>
      </c>
    </row>
    <row r="168" customFormat="false" ht="17.25" hidden="false" customHeight="true" outlineLevel="0" collapsed="false">
      <c r="A168" s="2" t="s">
        <v>990</v>
      </c>
      <c r="B168" s="2" t="s">
        <v>1033</v>
      </c>
      <c r="C168" s="2" t="s">
        <v>1034</v>
      </c>
      <c r="D168" s="41" t="n">
        <v>64101000</v>
      </c>
      <c r="E168" s="2" t="s">
        <v>527</v>
      </c>
      <c r="F168" s="15" t="n">
        <v>2128020473.15</v>
      </c>
      <c r="G168" s="15" t="n">
        <v>2015098389.75</v>
      </c>
      <c r="H168" s="15" t="n">
        <v>2484363450.12</v>
      </c>
      <c r="I168" s="15" t="n">
        <v>2484363450.12</v>
      </c>
      <c r="J168" s="15"/>
      <c r="K168" s="41" t="n">
        <v>51910000</v>
      </c>
      <c r="L168" s="41" t="n">
        <v>51910000</v>
      </c>
      <c r="M168" s="29" t="n">
        <f aca="false">+VLOOKUP(D168,AGRIVET!$B$3:$G$348,5,FALSE())</f>
        <v>1592360833.71</v>
      </c>
      <c r="N168" s="2" t="s">
        <v>701</v>
      </c>
      <c r="O168" s="15" t="n">
        <v>-1950000000</v>
      </c>
    </row>
    <row r="169" customFormat="false" ht="17.25" hidden="false" customHeight="true" outlineLevel="0" collapsed="false">
      <c r="A169" s="2" t="s">
        <v>990</v>
      </c>
      <c r="B169" s="2" t="s">
        <v>1033</v>
      </c>
      <c r="C169" s="2" t="s">
        <v>1035</v>
      </c>
      <c r="D169" s="41" t="n">
        <v>64501000</v>
      </c>
      <c r="E169" s="2" t="s">
        <v>532</v>
      </c>
      <c r="F169" s="15" t="n">
        <v>261530108.7</v>
      </c>
      <c r="G169" s="15" t="n">
        <v>376926383.99</v>
      </c>
      <c r="H169" s="15" t="n">
        <v>380685920.03</v>
      </c>
      <c r="I169" s="15" t="n">
        <v>380685920.03</v>
      </c>
      <c r="J169" s="15"/>
      <c r="K169" s="41" t="n">
        <v>51920000</v>
      </c>
      <c r="L169" s="41" t="n">
        <v>51920000</v>
      </c>
      <c r="M169" s="29" t="n">
        <f aca="false">+VLOOKUP(D169,AGRIVET!$B$3:$G$348,5,FALSE())</f>
        <v>170296259.38</v>
      </c>
      <c r="N169" s="2" t="s">
        <v>386</v>
      </c>
      <c r="O169" s="15" t="n">
        <v>-900000000</v>
      </c>
    </row>
    <row r="170" customFormat="false" ht="17.25" hidden="false" customHeight="true" outlineLevel="0" collapsed="false">
      <c r="A170" s="2" t="s">
        <v>990</v>
      </c>
      <c r="B170" s="2" t="s">
        <v>1033</v>
      </c>
      <c r="C170" s="2" t="s">
        <v>1036</v>
      </c>
      <c r="D170" s="41" t="n">
        <v>64700000</v>
      </c>
      <c r="E170" s="2" t="s">
        <v>197</v>
      </c>
      <c r="F170" s="15" t="n">
        <v>0</v>
      </c>
      <c r="G170" s="15" t="n">
        <v>209000</v>
      </c>
      <c r="H170" s="15" t="n">
        <v>1061280</v>
      </c>
      <c r="I170" s="15" t="n">
        <v>1061280</v>
      </c>
      <c r="J170" s="15"/>
      <c r="K170" s="41" t="n">
        <v>51940000</v>
      </c>
      <c r="L170" s="41" t="n">
        <v>51960000</v>
      </c>
      <c r="M170" s="41" t="n">
        <f aca="false">+VLOOKUP(D170,AGRIVET!$B$3:$G$348,5,FALSE())</f>
        <v>200000</v>
      </c>
      <c r="N170" s="2" t="s">
        <v>390</v>
      </c>
      <c r="O170" s="15" t="n">
        <v>-500000000</v>
      </c>
    </row>
    <row r="171" customFormat="false" ht="17.25" hidden="false" customHeight="true" outlineLevel="0" collapsed="false">
      <c r="A171" s="2" t="s">
        <v>990</v>
      </c>
      <c r="B171" s="2" t="s">
        <v>1033</v>
      </c>
      <c r="C171" s="2" t="s">
        <v>1037</v>
      </c>
      <c r="D171" s="41" t="n">
        <v>64801000</v>
      </c>
      <c r="E171" s="2" t="s">
        <v>534</v>
      </c>
      <c r="F171" s="15" t="n">
        <v>-5250000</v>
      </c>
      <c r="G171" s="15" t="n">
        <v>19920611.984</v>
      </c>
      <c r="H171" s="15" t="n">
        <v>8906649.982</v>
      </c>
      <c r="I171" s="15" t="n">
        <v>8906649.982</v>
      </c>
      <c r="J171" s="15"/>
      <c r="K171" s="41" t="n">
        <v>51950000</v>
      </c>
      <c r="L171" s="41" t="n">
        <v>51940000</v>
      </c>
      <c r="M171" s="29" t="n">
        <f aca="false">+VLOOKUP(D171,AGRIVET!$B$3:$G$348,5,FALSE())</f>
        <v>19394385.17</v>
      </c>
      <c r="N171" s="2" t="s">
        <v>388</v>
      </c>
      <c r="O171" s="15" t="n">
        <v>-950000000</v>
      </c>
    </row>
    <row r="172" customFormat="false" ht="17.25" hidden="false" customHeight="true" outlineLevel="0" collapsed="false">
      <c r="A172" s="2" t="s">
        <v>990</v>
      </c>
      <c r="B172" s="2" t="s">
        <v>1038</v>
      </c>
      <c r="C172" s="2" t="s">
        <v>1039</v>
      </c>
      <c r="D172" s="41" t="n">
        <v>65100000</v>
      </c>
      <c r="E172" s="2" t="s">
        <v>538</v>
      </c>
      <c r="F172" s="15" t="n">
        <v>30366744</v>
      </c>
      <c r="G172" s="15" t="n">
        <v>11131252.493</v>
      </c>
      <c r="H172" s="15" t="n">
        <v>32776610.87</v>
      </c>
      <c r="I172" s="15" t="n">
        <v>32776610.87</v>
      </c>
      <c r="J172" s="15"/>
      <c r="K172" s="41" t="n">
        <v>53100000</v>
      </c>
      <c r="L172" s="41" t="n">
        <v>53100000</v>
      </c>
      <c r="M172" s="29" t="n">
        <f aca="false">+VLOOKUP(D172,AGRIVET!$B$3:$G$348,5,FALSE())</f>
        <v>1266267.83</v>
      </c>
      <c r="N172" s="2" t="s">
        <v>329</v>
      </c>
      <c r="O172" s="15" t="n">
        <v>11425886.1939999</v>
      </c>
    </row>
    <row r="173" customFormat="false" ht="17.25" hidden="false" customHeight="true" outlineLevel="0" collapsed="false">
      <c r="A173" s="2" t="s">
        <v>990</v>
      </c>
      <c r="B173" s="2" t="s">
        <v>1038</v>
      </c>
      <c r="C173" s="2" t="s">
        <v>1040</v>
      </c>
      <c r="D173" s="41" t="n">
        <v>65200000</v>
      </c>
      <c r="E173" s="2" t="s">
        <v>473</v>
      </c>
      <c r="F173" s="15" t="n">
        <v>0</v>
      </c>
      <c r="G173" s="15" t="n">
        <v>379964897.656</v>
      </c>
      <c r="H173" s="15" t="n">
        <v>784159021.2844</v>
      </c>
      <c r="I173" s="15" t="n">
        <v>784159021.2844</v>
      </c>
      <c r="J173" s="15"/>
      <c r="K173" s="41" t="n">
        <v>60101000</v>
      </c>
      <c r="L173" s="41" t="n">
        <v>60100000</v>
      </c>
      <c r="M173" s="41" t="n">
        <f aca="false">+VLOOKUP(D173,AGRIVET!$B$3:$G$348,5,FALSE())</f>
        <v>0</v>
      </c>
      <c r="N173" s="2" t="s">
        <v>331</v>
      </c>
      <c r="O173" s="15" t="n">
        <v>535721329.751</v>
      </c>
    </row>
    <row r="174" customFormat="false" ht="17.25" hidden="false" customHeight="true" outlineLevel="0" collapsed="false">
      <c r="A174" s="2" t="s">
        <v>990</v>
      </c>
      <c r="B174" s="2" t="s">
        <v>1038</v>
      </c>
      <c r="C174" s="2" t="s">
        <v>1041</v>
      </c>
      <c r="D174" s="41" t="n">
        <v>65601000</v>
      </c>
      <c r="E174" s="2" t="s">
        <v>539</v>
      </c>
      <c r="F174" s="15" t="n">
        <v>2558809.71</v>
      </c>
      <c r="G174" s="15" t="n">
        <v>1000000</v>
      </c>
      <c r="H174" s="15" t="n">
        <v>65083543.8</v>
      </c>
      <c r="I174" s="15" t="n">
        <v>65083543.8</v>
      </c>
      <c r="J174" s="15"/>
      <c r="K174" s="41" t="n">
        <v>60102000</v>
      </c>
      <c r="L174" s="41" t="n">
        <v>60100000</v>
      </c>
      <c r="M174" s="29" t="n">
        <f aca="false">+VLOOKUP(D174,AGRIVET!$B$3:$G$348,5,FALSE())</f>
        <v>200722856.39</v>
      </c>
      <c r="N174" s="2" t="s">
        <v>1042</v>
      </c>
      <c r="O174" s="15" t="n">
        <v>31388987.104</v>
      </c>
    </row>
    <row r="175" customFormat="false" ht="17.25" hidden="false" customHeight="true" outlineLevel="0" collapsed="false">
      <c r="A175" s="2" t="s">
        <v>990</v>
      </c>
      <c r="B175" s="2" t="s">
        <v>1038</v>
      </c>
      <c r="C175" s="2" t="s">
        <v>1041</v>
      </c>
      <c r="D175" s="41" t="n">
        <v>65602000</v>
      </c>
      <c r="E175" s="2" t="s">
        <v>203</v>
      </c>
      <c r="F175" s="15" t="n">
        <v>12346964.13</v>
      </c>
      <c r="G175" s="15" t="n">
        <v>48437163.95</v>
      </c>
      <c r="H175" s="15" t="n">
        <v>11356300.433</v>
      </c>
      <c r="I175" s="15" t="n">
        <v>11356300.433</v>
      </c>
      <c r="J175" s="15"/>
      <c r="K175" s="41" t="n">
        <v>60103000</v>
      </c>
      <c r="L175" s="41" t="n">
        <v>60100000</v>
      </c>
      <c r="M175" s="29" t="n">
        <f aca="false">+VLOOKUP(D175,AGRIVET!$B$3:$G$348,5,FALSE())</f>
        <v>21131001.14</v>
      </c>
      <c r="N175" s="2" t="s">
        <v>333</v>
      </c>
      <c r="O175" s="15" t="n">
        <v>4230472480.4872</v>
      </c>
    </row>
    <row r="176" customFormat="false" ht="17.25" hidden="false" customHeight="true" outlineLevel="0" collapsed="false">
      <c r="A176" s="2" t="s">
        <v>990</v>
      </c>
      <c r="B176" s="2" t="s">
        <v>1038</v>
      </c>
      <c r="C176" s="2" t="s">
        <v>1043</v>
      </c>
      <c r="D176" s="41" t="n">
        <v>65700000</v>
      </c>
      <c r="E176" s="2" t="s">
        <v>540</v>
      </c>
      <c r="F176" s="15" t="n">
        <v>0</v>
      </c>
      <c r="G176" s="15" t="n">
        <v>5883928.1119</v>
      </c>
      <c r="H176" s="15" t="n">
        <v>76700277.4293</v>
      </c>
      <c r="I176" s="15" t="n">
        <v>76700277.4293</v>
      </c>
      <c r="J176" s="15"/>
      <c r="K176" s="41" t="n">
        <v>60120000</v>
      </c>
      <c r="L176" s="41" t="n">
        <v>60100000</v>
      </c>
      <c r="M176" s="29" t="n">
        <f aca="false">+VLOOKUP(D176,AGRIVET!$B$3:$G$348,5,FALSE())</f>
        <v>53877367.02</v>
      </c>
      <c r="N176" s="2" t="s">
        <v>1044</v>
      </c>
      <c r="O176" s="15" t="n">
        <v>240434.4</v>
      </c>
    </row>
    <row r="177" customFormat="false" ht="17.25" hidden="false" customHeight="true" outlineLevel="0" collapsed="false">
      <c r="A177" s="2" t="s">
        <v>990</v>
      </c>
      <c r="B177" s="2" t="s">
        <v>1038</v>
      </c>
      <c r="C177" s="2" t="s">
        <v>1045</v>
      </c>
      <c r="D177" s="41" t="n">
        <v>65800000</v>
      </c>
      <c r="E177" s="2" t="s">
        <v>475</v>
      </c>
      <c r="F177" s="15" t="n">
        <v>10106761.9464</v>
      </c>
      <c r="G177" s="15" t="n">
        <v>27290876.78</v>
      </c>
      <c r="H177" s="15" t="n">
        <v>0</v>
      </c>
      <c r="I177" s="15" t="n">
        <v>0</v>
      </c>
      <c r="J177" s="15"/>
      <c r="K177" s="41" t="n">
        <v>60201000</v>
      </c>
      <c r="L177" s="41" t="n">
        <v>60200000</v>
      </c>
      <c r="M177" s="29" t="n">
        <f aca="false">+VLOOKUP(D177,AGRIVET!$B$3:$G$348,5,FALSE())</f>
        <v>170856499.8</v>
      </c>
      <c r="N177" s="2" t="s">
        <v>341</v>
      </c>
      <c r="O177" s="15" t="n">
        <v>397952</v>
      </c>
    </row>
    <row r="178" customFormat="false" ht="17.25" hidden="false" customHeight="true" outlineLevel="0" collapsed="false">
      <c r="A178" s="2" t="s">
        <v>990</v>
      </c>
      <c r="B178" s="2" t="s">
        <v>1046</v>
      </c>
      <c r="C178" s="2" t="s">
        <v>1047</v>
      </c>
      <c r="D178" s="41" t="n">
        <v>66100000</v>
      </c>
      <c r="E178" s="2" t="s">
        <v>541</v>
      </c>
      <c r="F178" s="15" t="n">
        <v>36252347.68</v>
      </c>
      <c r="G178" s="15" t="n">
        <v>462508954</v>
      </c>
      <c r="H178" s="15" t="n">
        <v>324323321.41</v>
      </c>
      <c r="I178" s="15" t="n">
        <v>324323321.41</v>
      </c>
      <c r="J178" s="15"/>
      <c r="K178" s="41" t="n">
        <v>60202100</v>
      </c>
      <c r="L178" s="41" t="n">
        <v>60200000</v>
      </c>
      <c r="M178" s="4" t="e">
        <f aca="false">+VLOOKUP(D178,AGRIVET!$B$3:$G$348,5,FALSE())</f>
        <v>#N/A</v>
      </c>
      <c r="N178" s="2" t="s">
        <v>343</v>
      </c>
      <c r="O178" s="15" t="n">
        <v>7142020</v>
      </c>
    </row>
    <row r="179" customFormat="false" ht="17.25" hidden="false" customHeight="true" outlineLevel="0" collapsed="false">
      <c r="A179" s="2" t="s">
        <v>990</v>
      </c>
      <c r="B179" s="2" t="s">
        <v>1046</v>
      </c>
      <c r="C179" s="2" t="s">
        <v>1048</v>
      </c>
      <c r="D179" s="41" t="n">
        <v>66600000</v>
      </c>
      <c r="E179" s="2" t="s">
        <v>206</v>
      </c>
      <c r="F179" s="15" t="n">
        <v>380884686.2567</v>
      </c>
      <c r="G179" s="15" t="n">
        <v>259131172.5392</v>
      </c>
      <c r="H179" s="15" t="n">
        <v>176332020.4827</v>
      </c>
      <c r="I179" s="15" t="n">
        <v>176332020.4827</v>
      </c>
      <c r="J179" s="15"/>
      <c r="K179" s="41" t="n">
        <v>60203000</v>
      </c>
      <c r="L179" s="41" t="n">
        <v>60200000</v>
      </c>
      <c r="M179" s="29" t="n">
        <f aca="false">+VLOOKUP(D179,AGRIVET!$B$3:$G$348,5,FALSE())</f>
        <v>376290842.94</v>
      </c>
      <c r="N179" s="2" t="s">
        <v>344</v>
      </c>
      <c r="O179" s="15" t="n">
        <v>33960122</v>
      </c>
    </row>
    <row r="180" customFormat="false" ht="17.25" hidden="false" customHeight="true" outlineLevel="0" collapsed="false">
      <c r="A180" s="2" t="s">
        <v>990</v>
      </c>
      <c r="B180" s="2" t="s">
        <v>1049</v>
      </c>
      <c r="C180" s="2" t="s">
        <v>1050</v>
      </c>
      <c r="D180" s="41" t="n">
        <v>68111000</v>
      </c>
      <c r="E180" s="2" t="s">
        <v>487</v>
      </c>
      <c r="F180" s="15" t="n">
        <v>32550522.48</v>
      </c>
      <c r="G180" s="15" t="n">
        <v>33615809.48</v>
      </c>
      <c r="H180" s="15" t="n">
        <v>33329593.06</v>
      </c>
      <c r="I180" s="15" t="n">
        <v>33329593.06</v>
      </c>
      <c r="J180" s="15"/>
      <c r="K180" s="41" t="n">
        <v>60204000</v>
      </c>
      <c r="L180" s="41" t="n">
        <v>60200000</v>
      </c>
      <c r="M180" s="29" t="n">
        <f aca="false">+VLOOKUP(D180,AGRIVET!$B$3:$G$348,5,FALSE())</f>
        <v>63223251.38</v>
      </c>
      <c r="N180" s="2" t="s">
        <v>345</v>
      </c>
      <c r="O180" s="15" t="n">
        <v>154400</v>
      </c>
    </row>
    <row r="181" customFormat="false" ht="17.25" hidden="false" customHeight="true" outlineLevel="0" collapsed="false">
      <c r="A181" s="2" t="s">
        <v>990</v>
      </c>
      <c r="B181" s="2" t="s">
        <v>1049</v>
      </c>
      <c r="C181" s="2" t="s">
        <v>1050</v>
      </c>
      <c r="D181" s="41" t="n">
        <v>68112000</v>
      </c>
      <c r="E181" s="2" t="s">
        <v>489</v>
      </c>
      <c r="F181" s="15" t="n">
        <v>603992100.700306</v>
      </c>
      <c r="G181" s="15" t="n">
        <v>642519362.46</v>
      </c>
      <c r="H181" s="15" t="n">
        <v>677632702.714031</v>
      </c>
      <c r="I181" s="15" t="n">
        <v>677632702.714031</v>
      </c>
      <c r="J181" s="15"/>
      <c r="K181" s="41" t="n">
        <v>60205000</v>
      </c>
      <c r="L181" s="41" t="n">
        <v>60200000</v>
      </c>
      <c r="M181" s="29" t="n">
        <f aca="false">+VLOOKUP(D181,AGRIVET!$B$3:$G$348,5,FALSE())</f>
        <v>247923796.68</v>
      </c>
      <c r="N181" s="2" t="s">
        <v>346</v>
      </c>
      <c r="O181" s="15" t="n">
        <v>13139853.2646</v>
      </c>
    </row>
    <row r="182" customFormat="false" ht="17.25" hidden="false" customHeight="true" outlineLevel="0" collapsed="false">
      <c r="A182" s="2" t="s">
        <v>990</v>
      </c>
      <c r="B182" s="2" t="s">
        <v>1049</v>
      </c>
      <c r="C182" s="2" t="s">
        <v>1051</v>
      </c>
      <c r="D182" s="41" t="n">
        <v>68500000</v>
      </c>
      <c r="E182" s="2" t="s">
        <v>490</v>
      </c>
      <c r="F182" s="15" t="n">
        <v>0</v>
      </c>
      <c r="G182" s="15" t="n">
        <v>20524389.84</v>
      </c>
      <c r="H182" s="15" t="n">
        <v>304274391.72</v>
      </c>
      <c r="I182" s="15" t="n">
        <v>304274391.72</v>
      </c>
      <c r="J182" s="15"/>
      <c r="K182" s="41" t="n">
        <v>60210000</v>
      </c>
      <c r="L182" s="41" t="n">
        <v>60200000</v>
      </c>
      <c r="M182" s="41" t="n">
        <f aca="false">+VLOOKUP(D182,AGRIVET!$B$3:$G$348,5,FALSE())</f>
        <v>0</v>
      </c>
      <c r="N182" s="2" t="s">
        <v>1052</v>
      </c>
      <c r="O182" s="15" t="n">
        <v>11346241</v>
      </c>
    </row>
    <row r="183" customFormat="false" ht="17.25" hidden="false" customHeight="true" outlineLevel="0" collapsed="false">
      <c r="A183" s="2" t="s">
        <v>990</v>
      </c>
      <c r="B183" s="2" t="s">
        <v>1053</v>
      </c>
      <c r="C183" s="2" t="s">
        <v>1054</v>
      </c>
      <c r="D183" s="41" t="n">
        <v>69800000</v>
      </c>
      <c r="E183" s="2" t="s">
        <v>491</v>
      </c>
      <c r="F183" s="15" t="n">
        <v>179931313.29124</v>
      </c>
      <c r="G183" s="15" t="n">
        <v>268967049.502371</v>
      </c>
      <c r="H183" s="15" t="n">
        <v>62694375.6702173</v>
      </c>
      <c r="I183" s="15" t="n">
        <v>62694375.6702173</v>
      </c>
      <c r="J183" s="15"/>
      <c r="K183" s="41" t="n">
        <v>60301000</v>
      </c>
      <c r="L183" s="41" t="n">
        <v>60301000</v>
      </c>
      <c r="M183" s="41" t="n">
        <f aca="false">+VLOOKUP(D183,AGRIVET!$B$3:$G$348,5,FALSE())</f>
        <v>0</v>
      </c>
      <c r="N183" s="2" t="s">
        <v>1055</v>
      </c>
      <c r="O183" s="15" t="n">
        <v>-332629734.82</v>
      </c>
    </row>
    <row r="184" customFormat="false" ht="17.25" hidden="false" customHeight="true" outlineLevel="0" collapsed="false">
      <c r="A184" s="2" t="s">
        <v>1056</v>
      </c>
      <c r="B184" s="2" t="s">
        <v>1057</v>
      </c>
      <c r="C184" s="2" t="s">
        <v>1058</v>
      </c>
      <c r="D184" s="41" t="n">
        <v>70110000</v>
      </c>
      <c r="E184" s="2" t="s">
        <v>545</v>
      </c>
      <c r="F184" s="15" t="n">
        <v>0</v>
      </c>
      <c r="G184" s="15" t="n">
        <v>-9192754001.9825</v>
      </c>
      <c r="H184" s="15" t="n">
        <v>-10102433593.466</v>
      </c>
      <c r="I184" s="15" t="n">
        <v>-10102433593.466</v>
      </c>
      <c r="J184" s="15"/>
      <c r="K184" s="41" t="n">
        <v>60307000</v>
      </c>
      <c r="L184" s="41" t="n">
        <v>60307000</v>
      </c>
      <c r="M184" s="4" t="e">
        <f aca="false">+VLOOKUP(D184,AGRIVET!$B$3:$G$348,5,FALSE())</f>
        <v>#N/A</v>
      </c>
      <c r="N184" s="2" t="s">
        <v>706</v>
      </c>
      <c r="O184" s="15" t="n">
        <v>187189424.88</v>
      </c>
    </row>
    <row r="185" customFormat="false" ht="17.25" hidden="false" customHeight="true" outlineLevel="0" collapsed="false">
      <c r="A185" s="2" t="s">
        <v>1056</v>
      </c>
      <c r="B185" s="2" t="s">
        <v>1057</v>
      </c>
      <c r="C185" s="2" t="s">
        <v>1059</v>
      </c>
      <c r="D185" s="41" t="n">
        <v>70200000</v>
      </c>
      <c r="E185" s="2" t="s">
        <v>1060</v>
      </c>
      <c r="F185" s="15" t="n">
        <v>-589792525.95</v>
      </c>
      <c r="G185" s="15" t="n">
        <v>-81387.5</v>
      </c>
      <c r="H185" s="15" t="n">
        <v>0</v>
      </c>
      <c r="I185" s="15" t="n">
        <v>0</v>
      </c>
      <c r="J185" s="15"/>
      <c r="K185" s="41" t="n">
        <v>60308000</v>
      </c>
      <c r="L185" s="41" t="n">
        <v>60308000</v>
      </c>
      <c r="M185" s="4" t="e">
        <f aca="false">+VLOOKUP(D185,AGRIVET!$B$3:$G$348,5,FALSE())</f>
        <v>#N/A</v>
      </c>
      <c r="N185" s="2" t="s">
        <v>1061</v>
      </c>
      <c r="O185" s="15" t="n">
        <v>-2570985358.69</v>
      </c>
    </row>
    <row r="186" customFormat="false" ht="17.25" hidden="false" customHeight="true" outlineLevel="0" collapsed="false">
      <c r="A186" s="2" t="s">
        <v>1056</v>
      </c>
      <c r="B186" s="2" t="s">
        <v>1057</v>
      </c>
      <c r="C186" s="2" t="s">
        <v>1062</v>
      </c>
      <c r="D186" s="41" t="n">
        <v>70600000</v>
      </c>
      <c r="E186" s="2" t="s">
        <v>499</v>
      </c>
      <c r="F186" s="15" t="n">
        <v>0</v>
      </c>
      <c r="G186" s="15" t="n">
        <v>0</v>
      </c>
      <c r="H186" s="15" t="n">
        <v>-875000</v>
      </c>
      <c r="I186" s="15" t="n">
        <v>-875000</v>
      </c>
      <c r="J186" s="15"/>
      <c r="K186" s="41" t="n">
        <v>60400000</v>
      </c>
      <c r="L186" s="41" t="n">
        <v>60400000</v>
      </c>
      <c r="M186" s="4" t="e">
        <f aca="false">+VLOOKUP(D186,AGRIVET!$B$3:$G$348,5,FALSE())</f>
        <v>#N/A</v>
      </c>
      <c r="N186" s="2" t="s">
        <v>709</v>
      </c>
      <c r="O186" s="15" t="n">
        <v>2305750</v>
      </c>
    </row>
    <row r="187" customFormat="false" ht="17.25" hidden="false" customHeight="true" outlineLevel="0" collapsed="false">
      <c r="A187" s="2" t="s">
        <v>1056</v>
      </c>
      <c r="B187" s="2" t="s">
        <v>1057</v>
      </c>
      <c r="C187" s="2" t="s">
        <v>1063</v>
      </c>
      <c r="D187" s="41" t="n">
        <v>70710000</v>
      </c>
      <c r="E187" s="2" t="s">
        <v>550</v>
      </c>
      <c r="F187" s="15" t="n">
        <v>0</v>
      </c>
      <c r="G187" s="15" t="n">
        <v>-2290547874.561</v>
      </c>
      <c r="H187" s="15" t="n">
        <v>-2448555549.078</v>
      </c>
      <c r="I187" s="15" t="n">
        <v>-2448555549.078</v>
      </c>
      <c r="J187" s="15"/>
      <c r="K187" s="41" t="n">
        <v>60601000</v>
      </c>
      <c r="L187" s="41" t="n">
        <v>60600000</v>
      </c>
      <c r="M187" s="4" t="e">
        <f aca="false">+VLOOKUP(D187,AGRIVET!$B$3:$G$348,5,FALSE())</f>
        <v>#N/A</v>
      </c>
      <c r="N187" s="2" t="s">
        <v>138</v>
      </c>
      <c r="O187" s="15" t="n">
        <v>528405410.79</v>
      </c>
    </row>
    <row r="188" customFormat="false" ht="17.25" hidden="false" customHeight="true" outlineLevel="0" collapsed="false">
      <c r="A188" s="2" t="s">
        <v>1056</v>
      </c>
      <c r="B188" s="2" t="s">
        <v>1057</v>
      </c>
      <c r="C188" s="2" t="s">
        <v>1064</v>
      </c>
      <c r="D188" s="41" t="n">
        <v>70800000</v>
      </c>
      <c r="E188" s="2" t="s">
        <v>500</v>
      </c>
      <c r="F188" s="15" t="n">
        <v>-31942379.3807</v>
      </c>
      <c r="G188" s="15" t="n">
        <v>-25474789.3411</v>
      </c>
      <c r="H188" s="15" t="n">
        <v>-67578706.6214</v>
      </c>
      <c r="I188" s="15" t="n">
        <v>-67578706.6214</v>
      </c>
      <c r="J188" s="15"/>
      <c r="K188" s="41" t="n">
        <v>60602000</v>
      </c>
      <c r="L188" s="41" t="n">
        <v>60600000</v>
      </c>
      <c r="M188" s="4" t="e">
        <f aca="false">+VLOOKUP(D188,AGRIVET!$B$3:$G$348,5,FALSE())</f>
        <v>#N/A</v>
      </c>
      <c r="N188" s="2" t="s">
        <v>139</v>
      </c>
      <c r="O188" s="15" t="n">
        <v>70880225.154</v>
      </c>
    </row>
    <row r="189" customFormat="false" ht="17.25" hidden="false" customHeight="true" outlineLevel="0" collapsed="false">
      <c r="A189" s="2" t="s">
        <v>1056</v>
      </c>
      <c r="B189" s="2" t="s">
        <v>1057</v>
      </c>
      <c r="C189" s="2" t="s">
        <v>1065</v>
      </c>
      <c r="D189" s="41" t="n">
        <v>70900000</v>
      </c>
      <c r="E189" s="2" t="s">
        <v>501</v>
      </c>
      <c r="F189" s="15" t="n">
        <v>191140191.1634</v>
      </c>
      <c r="G189" s="15" t="n">
        <v>46732071.1949</v>
      </c>
      <c r="H189" s="15" t="n">
        <v>606570636.45</v>
      </c>
      <c r="I189" s="15" t="n">
        <v>606570636.45</v>
      </c>
      <c r="J189" s="15"/>
      <c r="K189" s="41" t="n">
        <v>60603000</v>
      </c>
      <c r="L189" s="41" t="n">
        <v>60600000</v>
      </c>
      <c r="M189" s="4" t="e">
        <f aca="false">+VLOOKUP(D189,AGRIVET!$B$3:$G$348,5,FALSE())</f>
        <v>#N/A</v>
      </c>
      <c r="N189" s="2" t="s">
        <v>1066</v>
      </c>
      <c r="O189" s="15" t="n">
        <v>102795666.3297</v>
      </c>
    </row>
    <row r="190" customFormat="false" ht="17.25" hidden="false" customHeight="true" outlineLevel="0" collapsed="false">
      <c r="A190" s="2" t="s">
        <v>1056</v>
      </c>
      <c r="B190" s="2" t="s">
        <v>1067</v>
      </c>
      <c r="C190" s="2" t="s">
        <v>1068</v>
      </c>
      <c r="D190" s="41" t="n">
        <v>71400000</v>
      </c>
      <c r="E190" s="2" t="s">
        <v>762</v>
      </c>
      <c r="F190" s="15" t="n">
        <v>0</v>
      </c>
      <c r="G190" s="15" t="n">
        <v>-229223482.26</v>
      </c>
      <c r="H190" s="15" t="n">
        <v>1241351610.85</v>
      </c>
      <c r="I190" s="15" t="n">
        <v>1241351610.85</v>
      </c>
      <c r="J190" s="15"/>
      <c r="K190" s="41" t="n">
        <v>60605000</v>
      </c>
      <c r="L190" s="41" t="n">
        <v>60600000</v>
      </c>
      <c r="M190" s="4" t="e">
        <f aca="false">+VLOOKUP(D190,AGRIVET!$B$3:$G$348,5,FALSE())</f>
        <v>#N/A</v>
      </c>
      <c r="N190" s="2" t="s">
        <v>141</v>
      </c>
      <c r="O190" s="15" t="n">
        <v>44041702.3325</v>
      </c>
    </row>
    <row r="191" customFormat="false" ht="17.25" hidden="false" customHeight="true" outlineLevel="0" collapsed="false">
      <c r="A191" s="2" t="s">
        <v>1056</v>
      </c>
      <c r="B191" s="2" t="s">
        <v>1069</v>
      </c>
      <c r="C191" s="2" t="s">
        <v>1070</v>
      </c>
      <c r="D191" s="41" t="n">
        <v>75200000</v>
      </c>
      <c r="E191" s="2" t="s">
        <v>502</v>
      </c>
      <c r="F191" s="15" t="n">
        <v>-53308213.33</v>
      </c>
      <c r="G191" s="15" t="n">
        <v>-715252274.75</v>
      </c>
      <c r="H191" s="15" t="n">
        <v>-954597413.62</v>
      </c>
      <c r="I191" s="15" t="n">
        <v>-954597413.62</v>
      </c>
      <c r="J191" s="15"/>
      <c r="K191" s="41" t="n">
        <v>60606000</v>
      </c>
      <c r="L191" s="41" t="n">
        <v>60600000</v>
      </c>
      <c r="M191" s="4" t="e">
        <f aca="false">+VLOOKUP(D191,AGRIVET!$B$3:$G$348,5,FALSE())</f>
        <v>#N/A</v>
      </c>
      <c r="N191" s="2" t="s">
        <v>140</v>
      </c>
      <c r="O191" s="15" t="n">
        <v>1211253.52200001</v>
      </c>
    </row>
    <row r="192" customFormat="false" ht="17.25" hidden="false" customHeight="true" outlineLevel="0" collapsed="false">
      <c r="A192" s="2" t="s">
        <v>1056</v>
      </c>
      <c r="B192" s="2" t="s">
        <v>1069</v>
      </c>
      <c r="C192" s="2" t="s">
        <v>1071</v>
      </c>
      <c r="D192" s="41" t="n">
        <v>75800000</v>
      </c>
      <c r="E192" s="2" t="s">
        <v>211</v>
      </c>
      <c r="F192" s="15" t="n">
        <v>-532372427.6314</v>
      </c>
      <c r="G192" s="15" t="n">
        <v>-1200607963.2588</v>
      </c>
      <c r="H192" s="15" t="n">
        <v>-1260627163.8572</v>
      </c>
      <c r="I192" s="15" t="n">
        <v>-1260627163.8572</v>
      </c>
      <c r="J192" s="15"/>
      <c r="K192" s="41" t="n">
        <v>60607000</v>
      </c>
      <c r="L192" s="41" t="n">
        <v>60600000</v>
      </c>
      <c r="M192" s="4" t="e">
        <f aca="false">+VLOOKUP(D192,AGRIVET!$B$3:$G$348,5,FALSE())</f>
        <v>#N/A</v>
      </c>
      <c r="N192" s="2" t="s">
        <v>142</v>
      </c>
      <c r="O192" s="15" t="n">
        <v>5115768.654</v>
      </c>
    </row>
    <row r="193" customFormat="false" ht="17.25" hidden="false" customHeight="true" outlineLevel="0" collapsed="false">
      <c r="A193" s="2" t="s">
        <v>1056</v>
      </c>
      <c r="B193" s="2" t="s">
        <v>1072</v>
      </c>
      <c r="C193" s="2" t="s">
        <v>1073</v>
      </c>
      <c r="D193" s="41" t="n">
        <v>76500000</v>
      </c>
      <c r="E193" s="2" t="s">
        <v>552</v>
      </c>
      <c r="F193" s="15" t="n">
        <v>-4790.5</v>
      </c>
      <c r="G193" s="15" t="n">
        <v>-18225.51</v>
      </c>
      <c r="H193" s="15" t="n">
        <v>-100022559.71</v>
      </c>
      <c r="I193" s="15" t="n">
        <v>-100022559.71</v>
      </c>
      <c r="J193" s="15"/>
      <c r="K193" s="41" t="n">
        <v>60608000</v>
      </c>
      <c r="L193" s="41" t="n">
        <v>60600000</v>
      </c>
      <c r="M193" s="4" t="e">
        <f aca="false">+VLOOKUP(D193,AGRIVET!$B$3:$G$348,5,FALSE())</f>
        <v>#N/A</v>
      </c>
      <c r="N193" s="2" t="s">
        <v>143</v>
      </c>
      <c r="O193" s="15" t="n">
        <v>16383352.7525</v>
      </c>
    </row>
    <row r="194" customFormat="false" ht="17.25" hidden="false" customHeight="true" outlineLevel="0" collapsed="false">
      <c r="A194" s="2" t="s">
        <v>1056</v>
      </c>
      <c r="B194" s="2" t="s">
        <v>1072</v>
      </c>
      <c r="C194" s="2" t="s">
        <v>1074</v>
      </c>
      <c r="D194" s="41" t="n">
        <v>76600000</v>
      </c>
      <c r="E194" s="2" t="s">
        <v>213</v>
      </c>
      <c r="F194" s="15" t="n">
        <v>-85398613.0872</v>
      </c>
      <c r="G194" s="15" t="n">
        <v>-31575913.7983</v>
      </c>
      <c r="H194" s="15" t="n">
        <v>-52732998.5235</v>
      </c>
      <c r="I194" s="15" t="n">
        <v>-52732998.5235</v>
      </c>
      <c r="J194" s="15"/>
      <c r="K194" s="41" t="n">
        <v>60609000</v>
      </c>
      <c r="L194" s="41" t="n">
        <v>60600000</v>
      </c>
      <c r="M194" s="4" t="e">
        <f aca="false">+VLOOKUP(D194,AGRIVET!$B$3:$G$348,5,FALSE())</f>
        <v>#N/A</v>
      </c>
      <c r="N194" s="2" t="s">
        <v>144</v>
      </c>
      <c r="O194" s="15" t="n">
        <v>5573940</v>
      </c>
    </row>
    <row r="195" customFormat="false" ht="17.25" hidden="false" customHeight="true" outlineLevel="0" collapsed="false">
      <c r="A195" s="2" t="s">
        <v>1056</v>
      </c>
      <c r="B195" s="2" t="s">
        <v>1075</v>
      </c>
      <c r="C195" s="2" t="s">
        <v>1076</v>
      </c>
      <c r="D195" s="41" t="n">
        <v>78500000</v>
      </c>
      <c r="E195" s="2" t="s">
        <v>507</v>
      </c>
      <c r="F195" s="15" t="n">
        <v>0</v>
      </c>
      <c r="G195" s="15" t="n">
        <v>-26143487.9</v>
      </c>
      <c r="H195" s="15" t="n">
        <v>-2478807.8</v>
      </c>
      <c r="I195" s="15" t="n">
        <v>-2478807.8</v>
      </c>
      <c r="J195" s="15"/>
      <c r="K195" s="41" t="n">
        <v>60610000</v>
      </c>
      <c r="L195" s="41" t="n">
        <v>60600000</v>
      </c>
      <c r="M195" s="4" t="e">
        <f aca="false">+VLOOKUP(D195,AGRIVET!$B$3:$G$348,5,FALSE())</f>
        <v>#N/A</v>
      </c>
      <c r="N195" s="2" t="s">
        <v>410</v>
      </c>
      <c r="O195" s="15" t="n">
        <v>19988960.176</v>
      </c>
    </row>
    <row r="196" customFormat="false" ht="17.25" hidden="false" customHeight="true" outlineLevel="0" collapsed="false">
      <c r="D196" s="41" t="n">
        <v>12000000</v>
      </c>
      <c r="E196" s="2" t="s">
        <v>1077</v>
      </c>
      <c r="F196" s="15" t="n">
        <v>-1305879834.9748</v>
      </c>
      <c r="G196" s="15"/>
      <c r="H196" s="15"/>
      <c r="I196" s="15"/>
      <c r="J196" s="15"/>
      <c r="K196" s="41" t="n">
        <v>60680000</v>
      </c>
      <c r="L196" s="41" t="n">
        <v>60600000</v>
      </c>
      <c r="M196" s="41" t="n">
        <f aca="false">+VLOOKUP(D196,AGRIVET!$B$3:$G$348,5,FALSE())</f>
        <v>0</v>
      </c>
      <c r="N196" s="2" t="s">
        <v>145</v>
      </c>
      <c r="O196" s="15" t="n">
        <v>485550.03</v>
      </c>
    </row>
    <row r="197" customFormat="false" ht="17.25" hidden="false" customHeight="true" outlineLevel="0" collapsed="false">
      <c r="D197" s="41" t="n">
        <v>16412000</v>
      </c>
      <c r="E197" s="2" t="s">
        <v>819</v>
      </c>
      <c r="F197" s="15" t="n">
        <v>-458216365.67</v>
      </c>
      <c r="G197" s="15"/>
      <c r="H197" s="15"/>
      <c r="I197" s="15"/>
      <c r="J197" s="15"/>
      <c r="K197" s="41" t="n">
        <v>60701000</v>
      </c>
      <c r="L197" s="41" t="n">
        <v>60700000</v>
      </c>
      <c r="M197" s="4" t="e">
        <f aca="false">+VLOOKUP(D197,AGRIVET!$B$3:$G$348,5,FALSE())</f>
        <v>#N/A</v>
      </c>
      <c r="N197" s="2" t="s">
        <v>1078</v>
      </c>
      <c r="O197" s="15" t="n">
        <v>144876929.53</v>
      </c>
    </row>
    <row r="198" customFormat="false" ht="17.25" hidden="false" customHeight="true" outlineLevel="0" collapsed="false">
      <c r="D198" s="41" t="n">
        <v>16413000</v>
      </c>
      <c r="E198" s="2" t="s">
        <v>1079</v>
      </c>
      <c r="F198" s="15" t="n">
        <v>-450943543.69</v>
      </c>
      <c r="G198" s="15"/>
      <c r="H198" s="15"/>
      <c r="I198" s="15"/>
      <c r="J198" s="15"/>
      <c r="K198" s="41" t="n">
        <v>60702000</v>
      </c>
      <c r="L198" s="41" t="n">
        <v>60700000</v>
      </c>
      <c r="M198" s="4" t="e">
        <f aca="false">+VLOOKUP(D198,AGRIVET!$B$3:$G$348,5,FALSE())</f>
        <v>#N/A</v>
      </c>
      <c r="N198" s="2" t="s">
        <v>1080</v>
      </c>
      <c r="O198" s="15" t="n">
        <v>2495493769.9685</v>
      </c>
    </row>
    <row r="199" customFormat="false" ht="17.25" hidden="false" customHeight="true" outlineLevel="0" collapsed="false">
      <c r="D199" s="41" t="n">
        <v>16415000</v>
      </c>
      <c r="E199" s="2" t="s">
        <v>1081</v>
      </c>
      <c r="F199" s="15" t="n">
        <v>-1457000000</v>
      </c>
      <c r="G199" s="15"/>
      <c r="H199" s="15"/>
      <c r="I199" s="15"/>
      <c r="J199" s="15"/>
      <c r="K199" s="41" t="n">
        <v>60801000</v>
      </c>
      <c r="L199" s="41" t="n">
        <v>60800000</v>
      </c>
      <c r="M199" s="4" t="e">
        <f aca="false">+VLOOKUP(D199,AGRIVET!$B$3:$G$348,5,FALSE())</f>
        <v>#N/A</v>
      </c>
      <c r="N199" s="2" t="s">
        <v>368</v>
      </c>
      <c r="O199" s="15" t="n">
        <v>75265504.748</v>
      </c>
    </row>
    <row r="200" customFormat="false" ht="17.25" hidden="false" customHeight="true" outlineLevel="0" collapsed="false">
      <c r="D200" s="41" t="n">
        <v>21570000</v>
      </c>
      <c r="E200" s="2" t="s">
        <v>837</v>
      </c>
      <c r="F200" s="15" t="n">
        <v>32515872.72</v>
      </c>
      <c r="G200" s="15"/>
      <c r="H200" s="15"/>
      <c r="I200" s="15"/>
      <c r="J200" s="15"/>
      <c r="K200" s="41" t="n">
        <v>60802000</v>
      </c>
      <c r="L200" s="41" t="n">
        <v>60800000</v>
      </c>
      <c r="M200" s="4" t="e">
        <f aca="false">+VLOOKUP(D200,AGRIVET!$B$3:$G$348,5,FALSE())</f>
        <v>#N/A</v>
      </c>
      <c r="N200" s="2" t="s">
        <v>370</v>
      </c>
      <c r="O200" s="15" t="n">
        <v>12304892.29</v>
      </c>
    </row>
    <row r="201" customFormat="false" ht="17.25" hidden="false" customHeight="true" outlineLevel="0" collapsed="false">
      <c r="D201" s="41" t="n">
        <v>21580000</v>
      </c>
      <c r="E201" s="2" t="s">
        <v>1082</v>
      </c>
      <c r="F201" s="15" t="n">
        <v>10573640</v>
      </c>
      <c r="G201" s="15"/>
      <c r="H201" s="15"/>
      <c r="I201" s="15"/>
      <c r="J201" s="15"/>
      <c r="K201" s="41" t="n">
        <v>60803000</v>
      </c>
      <c r="L201" s="41" t="n">
        <v>60800000</v>
      </c>
      <c r="M201" s="4" t="e">
        <f aca="false">+VLOOKUP(D201,AGRIVET!$B$3:$G$348,5,FALSE())</f>
        <v>#N/A</v>
      </c>
      <c r="N201" s="2" t="s">
        <v>372</v>
      </c>
      <c r="O201" s="15" t="n">
        <v>7589174.675</v>
      </c>
    </row>
    <row r="202" customFormat="false" ht="17.25" hidden="false" customHeight="true" outlineLevel="0" collapsed="false">
      <c r="D202" s="41" t="n">
        <v>21590000</v>
      </c>
      <c r="E202" s="2" t="s">
        <v>839</v>
      </c>
      <c r="F202" s="15" t="n">
        <v>19978606.6</v>
      </c>
      <c r="G202" s="15"/>
      <c r="H202" s="15"/>
      <c r="I202" s="15"/>
      <c r="J202" s="15"/>
      <c r="K202" s="41" t="n">
        <v>60804000</v>
      </c>
      <c r="L202" s="41" t="n">
        <v>60800000</v>
      </c>
      <c r="M202" s="4" t="e">
        <f aca="false">+VLOOKUP(D202,AGRIVET!$B$3:$G$348,5,FALSE())</f>
        <v>#N/A</v>
      </c>
      <c r="N202" s="2" t="s">
        <v>1083</v>
      </c>
      <c r="O202" s="15" t="n">
        <v>182079799.99</v>
      </c>
    </row>
    <row r="203" customFormat="false" ht="17.25" hidden="false" customHeight="true" outlineLevel="0" collapsed="false">
      <c r="D203" s="41" t="n">
        <v>21810000</v>
      </c>
      <c r="E203" s="2" t="s">
        <v>9</v>
      </c>
      <c r="F203" s="15" t="n">
        <v>658989463.479</v>
      </c>
      <c r="G203" s="15"/>
      <c r="H203" s="15"/>
      <c r="I203" s="15"/>
      <c r="J203" s="15"/>
      <c r="K203" s="41" t="n">
        <v>60805000</v>
      </c>
      <c r="L203" s="41" t="n">
        <v>60800000</v>
      </c>
      <c r="M203" s="29" t="n">
        <f aca="false">+VLOOKUP(D203,AGRIVET!$B$3:$G$348,5,FALSE())</f>
        <v>1016790672.89</v>
      </c>
      <c r="N203" s="2" t="s">
        <v>376</v>
      </c>
      <c r="O203" s="15" t="n">
        <v>8106875.91</v>
      </c>
    </row>
    <row r="204" customFormat="false" ht="17.25" hidden="false" customHeight="true" outlineLevel="0" collapsed="false">
      <c r="D204" s="41" t="n">
        <v>21832000</v>
      </c>
      <c r="E204" s="2" t="s">
        <v>843</v>
      </c>
      <c r="F204" s="15" t="n">
        <v>79128088.86</v>
      </c>
      <c r="G204" s="15"/>
      <c r="H204" s="15"/>
      <c r="I204" s="15"/>
      <c r="J204" s="15"/>
      <c r="K204" s="41" t="n">
        <v>60807000</v>
      </c>
      <c r="L204" s="41" t="n">
        <v>60800000</v>
      </c>
      <c r="M204" s="4" t="e">
        <f aca="false">+VLOOKUP(D204,AGRIVET!$B$3:$G$348,5,FALSE())</f>
        <v>#N/A</v>
      </c>
      <c r="N204" s="2" t="s">
        <v>377</v>
      </c>
      <c r="O204" s="15" t="n">
        <v>160445795.28</v>
      </c>
    </row>
    <row r="205" customFormat="false" ht="17.25" hidden="false" customHeight="true" outlineLevel="0" collapsed="false">
      <c r="D205" s="41" t="n">
        <v>21860000</v>
      </c>
      <c r="E205" s="2" t="s">
        <v>12</v>
      </c>
      <c r="F205" s="15" t="n">
        <v>379400820.1253</v>
      </c>
      <c r="G205" s="15"/>
      <c r="H205" s="15"/>
      <c r="I205" s="15"/>
      <c r="J205" s="15"/>
      <c r="K205" s="41" t="n">
        <v>60808000</v>
      </c>
      <c r="L205" s="41" t="n">
        <v>60800000</v>
      </c>
      <c r="M205" s="41" t="n">
        <f aca="false">+VLOOKUP(D205,AGRIVET!$B$3:$G$348,5,FALSE())</f>
        <v>2810305</v>
      </c>
      <c r="N205" s="2" t="s">
        <v>1084</v>
      </c>
      <c r="O205" s="15" t="n">
        <v>2175421.72</v>
      </c>
    </row>
    <row r="206" customFormat="false" ht="17.25" hidden="false" customHeight="true" outlineLevel="0" collapsed="false">
      <c r="D206" s="41" t="n">
        <v>21880000</v>
      </c>
      <c r="E206" s="2" t="s">
        <v>851</v>
      </c>
      <c r="F206" s="15" t="n">
        <v>62979924.9656</v>
      </c>
      <c r="G206" s="15"/>
      <c r="H206" s="15"/>
      <c r="I206" s="15"/>
      <c r="J206" s="15"/>
      <c r="K206" s="41" t="n">
        <v>60809000</v>
      </c>
      <c r="L206" s="41" t="n">
        <v>60800000</v>
      </c>
      <c r="M206" s="4" t="e">
        <f aca="false">+VLOOKUP(D206,AGRIVET!$B$3:$G$348,5,FALSE())</f>
        <v>#N/A</v>
      </c>
      <c r="N206" s="2" t="s">
        <v>379</v>
      </c>
      <c r="O206" s="15" t="n">
        <v>349793034.21</v>
      </c>
    </row>
    <row r="207" customFormat="false" ht="17.25" hidden="false" customHeight="true" outlineLevel="0" collapsed="false">
      <c r="D207" s="41" t="n">
        <v>23000000</v>
      </c>
      <c r="E207" s="2" t="s">
        <v>1085</v>
      </c>
      <c r="F207" s="15" t="n">
        <v>1314059925.633</v>
      </c>
      <c r="G207" s="15"/>
      <c r="H207" s="15"/>
      <c r="I207" s="15"/>
      <c r="J207" s="15"/>
      <c r="K207" s="41" t="n">
        <v>60809100</v>
      </c>
      <c r="L207" s="41" t="n">
        <v>60800000</v>
      </c>
      <c r="M207" s="29" t="n">
        <f aca="false">+VLOOKUP(D207,AGRIVET!$B$3:$G$348,5,FALSE())</f>
        <v>77514431.29</v>
      </c>
      <c r="N207" s="2" t="s">
        <v>1086</v>
      </c>
      <c r="O207" s="15" t="n">
        <v>52048143.42</v>
      </c>
    </row>
    <row r="208" customFormat="false" ht="17.25" hidden="false" customHeight="true" outlineLevel="0" collapsed="false">
      <c r="D208" s="41" t="n">
        <v>23100000</v>
      </c>
      <c r="E208" s="2" t="s">
        <v>853</v>
      </c>
      <c r="F208" s="15" t="n">
        <v>249217267.26</v>
      </c>
      <c r="G208" s="15"/>
      <c r="H208" s="15"/>
      <c r="I208" s="15"/>
      <c r="J208" s="15"/>
      <c r="K208" s="41" t="n">
        <v>60810000</v>
      </c>
      <c r="L208" s="41" t="n">
        <v>60800000</v>
      </c>
      <c r="M208" s="4" t="e">
        <f aca="false">+VLOOKUP(D208,AGRIVET!$B$3:$G$348,5,FALSE())</f>
        <v>#N/A</v>
      </c>
      <c r="N208" s="2" t="s">
        <v>381</v>
      </c>
      <c r="O208" s="15" t="n">
        <v>36954549.6</v>
      </c>
    </row>
    <row r="209" customFormat="false" ht="17.25" hidden="false" customHeight="true" outlineLevel="0" collapsed="false">
      <c r="D209" s="41" t="n">
        <v>28157000</v>
      </c>
      <c r="E209" s="2" t="s">
        <v>864</v>
      </c>
      <c r="F209" s="15" t="n">
        <v>-29739905.042</v>
      </c>
      <c r="G209" s="15"/>
      <c r="H209" s="15"/>
      <c r="I209" s="15"/>
      <c r="J209" s="15"/>
      <c r="K209" s="41" t="n">
        <v>60920000</v>
      </c>
      <c r="L209" s="41" t="n">
        <v>60900000</v>
      </c>
      <c r="M209" s="4" t="e">
        <f aca="false">+VLOOKUP(D209,AGRIVET!$B$3:$G$348,5,FALSE())</f>
        <v>#N/A</v>
      </c>
      <c r="N209" s="2" t="s">
        <v>1087</v>
      </c>
      <c r="O209" s="15" t="n">
        <v>-5439356.59</v>
      </c>
    </row>
    <row r="210" customFormat="false" ht="17.25" hidden="false" customHeight="true" outlineLevel="0" collapsed="false">
      <c r="D210" s="41" t="n">
        <v>28158000</v>
      </c>
      <c r="E210" s="2" t="s">
        <v>1088</v>
      </c>
      <c r="F210" s="15" t="n">
        <v>-272184.539726027</v>
      </c>
      <c r="G210" s="15"/>
      <c r="H210" s="15"/>
      <c r="I210" s="15"/>
      <c r="J210" s="15"/>
      <c r="K210" s="41" t="n">
        <v>60970000</v>
      </c>
      <c r="L210" s="41" t="n">
        <v>60900000</v>
      </c>
      <c r="M210" s="4" t="e">
        <f aca="false">+VLOOKUP(D210,AGRIVET!$B$3:$G$348,5,FALSE())</f>
        <v>#N/A</v>
      </c>
      <c r="N210" s="2" t="s">
        <v>1089</v>
      </c>
      <c r="O210" s="15" t="n">
        <v>-7418785.09</v>
      </c>
    </row>
    <row r="211" customFormat="false" ht="17.25" hidden="false" customHeight="true" outlineLevel="0" collapsed="false">
      <c r="D211" s="41" t="n">
        <v>28159000</v>
      </c>
      <c r="E211" s="2" t="s">
        <v>867</v>
      </c>
      <c r="F211" s="15" t="n">
        <v>-9099478.61</v>
      </c>
      <c r="G211" s="15"/>
      <c r="H211" s="15"/>
      <c r="I211" s="15"/>
      <c r="J211" s="15"/>
      <c r="K211" s="41" t="n">
        <v>61300000</v>
      </c>
      <c r="L211" s="41" t="n">
        <v>61300000</v>
      </c>
      <c r="M211" s="4" t="e">
        <f aca="false">+VLOOKUP(D211,AGRIVET!$B$3:$G$348,5,FALSE())</f>
        <v>#N/A</v>
      </c>
      <c r="N211" s="2" t="s">
        <v>454</v>
      </c>
      <c r="O211" s="15" t="n">
        <v>5417369.17</v>
      </c>
    </row>
    <row r="212" customFormat="false" ht="17.25" hidden="false" customHeight="true" outlineLevel="0" collapsed="false">
      <c r="D212" s="41" t="n">
        <v>28181000</v>
      </c>
      <c r="E212" s="2" t="s">
        <v>870</v>
      </c>
      <c r="F212" s="15" t="n">
        <v>-285475740.247257</v>
      </c>
      <c r="G212" s="15"/>
      <c r="H212" s="15"/>
      <c r="I212" s="15"/>
      <c r="J212" s="15"/>
      <c r="K212" s="41" t="n">
        <v>61301000</v>
      </c>
      <c r="L212" s="41" t="n">
        <v>61300000</v>
      </c>
      <c r="M212" s="29" t="n">
        <f aca="false">+VLOOKUP(D212,AGRIVET!$B$3:$G$348,5,FALSE())</f>
        <v>-389672239.18</v>
      </c>
      <c r="N212" s="2" t="s">
        <v>1090</v>
      </c>
      <c r="O212" s="15" t="n">
        <v>1525000</v>
      </c>
    </row>
    <row r="213" customFormat="false" ht="17.25" hidden="false" customHeight="true" outlineLevel="0" collapsed="false">
      <c r="D213" s="41" t="n">
        <v>28184100</v>
      </c>
      <c r="E213" s="2" t="s">
        <v>878</v>
      </c>
      <c r="F213" s="15" t="n">
        <v>-124277416.807688</v>
      </c>
      <c r="G213" s="15"/>
      <c r="H213" s="15"/>
      <c r="I213" s="15"/>
      <c r="J213" s="15"/>
      <c r="K213" s="41" t="n">
        <v>61302000</v>
      </c>
      <c r="L213" s="41" t="n">
        <v>61300000</v>
      </c>
      <c r="M213" s="4" t="e">
        <f aca="false">+VLOOKUP(D213,AGRIVET!$B$3:$G$348,5,FALSE())</f>
        <v>#N/A</v>
      </c>
      <c r="N213" s="2" t="s">
        <v>1091</v>
      </c>
      <c r="O213" s="15" t="n">
        <v>130096228.67</v>
      </c>
    </row>
    <row r="214" customFormat="false" ht="17.25" hidden="false" customHeight="true" outlineLevel="0" collapsed="false">
      <c r="D214" s="41" t="n">
        <v>28186000</v>
      </c>
      <c r="E214" s="2" t="s">
        <v>880</v>
      </c>
      <c r="F214" s="15" t="n">
        <v>-295065785.451394</v>
      </c>
      <c r="G214" s="15"/>
      <c r="H214" s="15"/>
      <c r="I214" s="15"/>
      <c r="J214" s="15"/>
      <c r="K214" s="41" t="n">
        <v>61303000</v>
      </c>
      <c r="L214" s="41" t="n">
        <v>61300000</v>
      </c>
      <c r="M214" s="29" t="n">
        <f aca="false">+VLOOKUP(D214,AGRIVET!$B$3:$G$348,5,FALSE())</f>
        <v>-2318501.64</v>
      </c>
      <c r="N214" s="2" t="s">
        <v>1092</v>
      </c>
      <c r="O214" s="15" t="n">
        <v>186925996.06</v>
      </c>
    </row>
    <row r="215" customFormat="false" ht="17.25" hidden="false" customHeight="true" outlineLevel="0" collapsed="false">
      <c r="D215" s="41" t="n">
        <v>28188000</v>
      </c>
      <c r="E215" s="2" t="s">
        <v>882</v>
      </c>
      <c r="F215" s="15" t="n">
        <v>-19651717.76656</v>
      </c>
      <c r="G215" s="15"/>
      <c r="H215" s="15"/>
      <c r="I215" s="15"/>
      <c r="J215" s="15"/>
      <c r="K215" s="41" t="n">
        <v>61500000</v>
      </c>
      <c r="L215" s="41" t="n">
        <v>61500000</v>
      </c>
      <c r="M215" s="4" t="e">
        <f aca="false">+VLOOKUP(D215,AGRIVET!$B$3:$G$348,5,FALSE())</f>
        <v>#N/A</v>
      </c>
      <c r="N215" s="2" t="s">
        <v>1093</v>
      </c>
      <c r="O215" s="15" t="n">
        <v>490967</v>
      </c>
    </row>
    <row r="216" customFormat="false" ht="17.25" hidden="false" customHeight="true" outlineLevel="0" collapsed="false">
      <c r="D216" s="41" t="n">
        <v>35000000</v>
      </c>
      <c r="E216" s="2" t="s">
        <v>591</v>
      </c>
      <c r="F216" s="15" t="n">
        <v>2174470439.36</v>
      </c>
      <c r="G216" s="15"/>
      <c r="H216" s="15"/>
      <c r="I216" s="15"/>
      <c r="J216" s="15"/>
      <c r="K216" s="41" t="n">
        <v>61501000</v>
      </c>
      <c r="L216" s="41" t="n">
        <v>61500000</v>
      </c>
      <c r="M216" s="4" t="e">
        <f aca="false">+VLOOKUP(D216,AGRIVET!$B$3:$G$348,5,FALSE())</f>
        <v>#N/A</v>
      </c>
      <c r="N216" s="2" t="s">
        <v>1094</v>
      </c>
      <c r="O216" s="15" t="n">
        <v>62159123.7655</v>
      </c>
    </row>
    <row r="217" customFormat="false" ht="17.25" hidden="false" customHeight="true" outlineLevel="0" collapsed="false">
      <c r="D217" s="41" t="n">
        <v>37000000</v>
      </c>
      <c r="E217" s="2" t="s">
        <v>888</v>
      </c>
      <c r="F217" s="15" t="n">
        <v>4669071733.06</v>
      </c>
      <c r="G217" s="15"/>
      <c r="H217" s="15"/>
      <c r="I217" s="15"/>
      <c r="J217" s="15"/>
      <c r="K217" s="41" t="n">
        <v>61503000</v>
      </c>
      <c r="L217" s="41" t="n">
        <v>61500000</v>
      </c>
      <c r="M217" s="4" t="e">
        <f aca="false">+VLOOKUP(D217,AGRIVET!$B$3:$G$348,5,FALSE())</f>
        <v>#N/A</v>
      </c>
      <c r="N217" s="2" t="s">
        <v>155</v>
      </c>
      <c r="O217" s="15" t="n">
        <v>28909589.642</v>
      </c>
    </row>
    <row r="218" customFormat="false" ht="17.25" hidden="false" customHeight="true" outlineLevel="0" collapsed="false">
      <c r="D218" s="41" t="n">
        <v>40800000</v>
      </c>
      <c r="E218" s="2" t="s">
        <v>26</v>
      </c>
      <c r="F218" s="15" t="n">
        <v>-476269983.02</v>
      </c>
      <c r="G218" s="15"/>
      <c r="H218" s="15"/>
      <c r="I218" s="15"/>
      <c r="J218" s="15"/>
      <c r="K218" s="41" t="n">
        <v>61504000</v>
      </c>
      <c r="L218" s="41" t="n">
        <v>61500000</v>
      </c>
      <c r="M218" s="4" t="e">
        <f aca="false">+VLOOKUP(D218,AGRIVET!$B$3:$G$348,5,FALSE())</f>
        <v>#N/A</v>
      </c>
      <c r="N218" s="2" t="s">
        <v>1095</v>
      </c>
      <c r="O218" s="15" t="n">
        <v>70173418.467</v>
      </c>
    </row>
    <row r="219" customFormat="false" ht="17.25" hidden="false" customHeight="true" outlineLevel="0" collapsed="false">
      <c r="D219" s="41" t="n">
        <v>40920000</v>
      </c>
      <c r="E219" s="2" t="s">
        <v>903</v>
      </c>
      <c r="F219" s="15" t="n">
        <v>85605819.04</v>
      </c>
      <c r="G219" s="15"/>
      <c r="H219" s="15"/>
      <c r="I219" s="15"/>
      <c r="J219" s="15"/>
      <c r="K219" s="41" t="n">
        <v>61520000</v>
      </c>
      <c r="L219" s="41" t="n">
        <v>61500000</v>
      </c>
      <c r="M219" s="29" t="n">
        <f aca="false">+VLOOKUP(D219,AGRIVET!$B$3:$G$348,5,FALSE())</f>
        <v>33700965.57</v>
      </c>
      <c r="N219" s="2" t="s">
        <v>1096</v>
      </c>
      <c r="O219" s="15" t="n">
        <v>1389400</v>
      </c>
    </row>
    <row r="220" customFormat="false" ht="17.25" hidden="false" customHeight="true" outlineLevel="0" collapsed="false">
      <c r="D220" s="41" t="n">
        <v>41110000</v>
      </c>
      <c r="E220" s="2" t="s">
        <v>905</v>
      </c>
      <c r="F220" s="15" t="n">
        <v>4090338729.68</v>
      </c>
      <c r="G220" s="15"/>
      <c r="H220" s="15"/>
      <c r="I220" s="15"/>
      <c r="J220" s="15"/>
      <c r="K220" s="41" t="n">
        <v>61550000</v>
      </c>
      <c r="L220" s="41" t="n">
        <v>61500000</v>
      </c>
      <c r="M220" s="29" t="n">
        <f aca="false">+VLOOKUP(D220,AGRIVET!$B$3:$G$348,5,FALSE())</f>
        <v>21005190543.39</v>
      </c>
      <c r="N220" s="2" t="s">
        <v>1097</v>
      </c>
      <c r="O220" s="15" t="n">
        <v>207500</v>
      </c>
    </row>
    <row r="221" customFormat="false" ht="17.25" hidden="false" customHeight="true" outlineLevel="0" collapsed="false">
      <c r="D221" s="41" t="n">
        <v>41120000</v>
      </c>
      <c r="E221" s="2" t="s">
        <v>907</v>
      </c>
      <c r="F221" s="15" t="n">
        <v>5363520</v>
      </c>
      <c r="G221" s="15"/>
      <c r="H221" s="15"/>
      <c r="I221" s="15"/>
      <c r="J221" s="15"/>
      <c r="K221" s="41" t="n">
        <v>61601000</v>
      </c>
      <c r="L221" s="41" t="n">
        <v>61600000</v>
      </c>
      <c r="M221" s="4" t="e">
        <f aca="false">+VLOOKUP(D221,AGRIVET!$B$3:$G$348,5,FALSE())</f>
        <v>#N/A</v>
      </c>
      <c r="N221" s="2" t="s">
        <v>395</v>
      </c>
      <c r="O221" s="15" t="n">
        <v>10367.83</v>
      </c>
    </row>
    <row r="222" customFormat="false" ht="17.25" hidden="false" customHeight="true" outlineLevel="0" collapsed="false">
      <c r="D222" s="41" t="n">
        <v>41300000</v>
      </c>
      <c r="E222" s="2" t="s">
        <v>910</v>
      </c>
      <c r="F222" s="15" t="n">
        <v>148780066.029999</v>
      </c>
      <c r="G222" s="15"/>
      <c r="H222" s="15"/>
      <c r="I222" s="15"/>
      <c r="J222" s="15"/>
      <c r="K222" s="41" t="n">
        <v>61602000</v>
      </c>
      <c r="L222" s="41" t="n">
        <v>61600000</v>
      </c>
      <c r="M222" s="29" t="n">
        <f aca="false">+VLOOKUP(D222,AGRIVET!$B$3:$G$348,5,FALSE())</f>
        <v>651610431.5</v>
      </c>
      <c r="N222" s="2" t="s">
        <v>396</v>
      </c>
      <c r="O222" s="15" t="n">
        <v>35751198</v>
      </c>
    </row>
    <row r="223" customFormat="false" ht="17.25" hidden="false" customHeight="true" outlineLevel="0" collapsed="false">
      <c r="D223" s="41" t="n">
        <v>42120000</v>
      </c>
      <c r="E223" s="2" t="s">
        <v>270</v>
      </c>
      <c r="F223" s="15" t="n">
        <v>-200000</v>
      </c>
      <c r="G223" s="15"/>
      <c r="H223" s="15"/>
      <c r="I223" s="15"/>
      <c r="J223" s="15"/>
      <c r="K223" s="41" t="n">
        <v>61603000</v>
      </c>
      <c r="L223" s="41" t="n">
        <v>61600000</v>
      </c>
      <c r="M223" s="4" t="e">
        <f aca="false">+VLOOKUP(D223,AGRIVET!$B$3:$G$348,5,FALSE())</f>
        <v>#N/A</v>
      </c>
      <c r="N223" s="2" t="s">
        <v>722</v>
      </c>
      <c r="O223" s="15" t="n">
        <v>10900</v>
      </c>
    </row>
    <row r="224" customFormat="false" ht="17.25" hidden="false" customHeight="true" outlineLevel="0" collapsed="false">
      <c r="D224" s="41" t="n">
        <v>42530000</v>
      </c>
      <c r="E224" s="2" t="s">
        <v>273</v>
      </c>
      <c r="F224" s="15" t="n">
        <v>201666.61</v>
      </c>
      <c r="G224" s="15"/>
      <c r="H224" s="15"/>
      <c r="I224" s="15"/>
      <c r="J224" s="15"/>
      <c r="K224" s="41" t="n">
        <v>61604000</v>
      </c>
      <c r="L224" s="41" t="n">
        <v>61600000</v>
      </c>
      <c r="M224" s="4" t="e">
        <f aca="false">+VLOOKUP(D224,AGRIVET!$B$3:$G$348,5,FALSE())</f>
        <v>#N/A</v>
      </c>
      <c r="N224" s="2" t="s">
        <v>157</v>
      </c>
      <c r="O224" s="15" t="n">
        <v>50000</v>
      </c>
    </row>
    <row r="225" customFormat="false" ht="17.25" hidden="false" customHeight="true" outlineLevel="0" collapsed="false">
      <c r="D225" s="41" t="n">
        <v>42540000</v>
      </c>
      <c r="E225" s="2" t="s">
        <v>283</v>
      </c>
      <c r="F225" s="15" t="n">
        <v>-4160999.09</v>
      </c>
      <c r="G225" s="15"/>
      <c r="H225" s="15"/>
      <c r="I225" s="15"/>
      <c r="J225" s="15"/>
      <c r="K225" s="41" t="n">
        <v>61700000</v>
      </c>
      <c r="L225" s="41" t="n">
        <v>61700000</v>
      </c>
      <c r="M225" s="41" t="n">
        <f aca="false">+VLOOKUP(D225,AGRIVET!$B$3:$G$348,5,FALSE())</f>
        <v>0</v>
      </c>
      <c r="N225" s="2" t="s">
        <v>724</v>
      </c>
      <c r="O225" s="15" t="n">
        <v>256500</v>
      </c>
    </row>
    <row r="226" customFormat="false" ht="17.25" hidden="false" customHeight="true" outlineLevel="0" collapsed="false">
      <c r="D226" s="41" t="n">
        <v>43400000</v>
      </c>
      <c r="E226" s="2" t="s">
        <v>39</v>
      </c>
      <c r="F226" s="15" t="n">
        <v>-3355000</v>
      </c>
      <c r="G226" s="15"/>
      <c r="H226" s="15"/>
      <c r="I226" s="15"/>
      <c r="J226" s="15"/>
      <c r="K226" s="41" t="n">
        <v>61800000</v>
      </c>
      <c r="L226" s="41" t="n">
        <v>61800000</v>
      </c>
      <c r="M226" s="4" t="e">
        <f aca="false">+VLOOKUP(D226,AGRIVET!$B$3:$G$348,5,FALSE())</f>
        <v>#N/A</v>
      </c>
      <c r="N226" s="2" t="s">
        <v>1098</v>
      </c>
      <c r="O226" s="15" t="n">
        <v>10000</v>
      </c>
    </row>
    <row r="227" customFormat="false" ht="17.25" hidden="false" customHeight="true" outlineLevel="0" collapsed="false">
      <c r="D227" s="41" t="n">
        <v>44420000</v>
      </c>
      <c r="E227" s="2" t="s">
        <v>928</v>
      </c>
      <c r="F227" s="15" t="n">
        <v>6765527.28</v>
      </c>
      <c r="G227" s="15"/>
      <c r="H227" s="15"/>
      <c r="I227" s="15"/>
      <c r="J227" s="15"/>
      <c r="K227" s="41" t="n">
        <v>61801000</v>
      </c>
      <c r="L227" s="41" t="n">
        <v>61800000</v>
      </c>
      <c r="M227" s="29" t="n">
        <f aca="false">+VLOOKUP(D227,AGRIVET!$B$3:$G$348,5,FALSE())</f>
        <v>-3683633.97</v>
      </c>
      <c r="N227" s="2" t="s">
        <v>158</v>
      </c>
      <c r="O227" s="15" t="n">
        <v>240514.44</v>
      </c>
    </row>
    <row r="228" customFormat="false" ht="17.25" hidden="false" customHeight="true" outlineLevel="0" collapsed="false">
      <c r="D228" s="41" t="n">
        <v>44562000</v>
      </c>
      <c r="E228" s="2" t="s">
        <v>932</v>
      </c>
      <c r="F228" s="15" t="n">
        <v>421558.562000008</v>
      </c>
      <c r="G228" s="15"/>
      <c r="H228" s="15"/>
      <c r="I228" s="15"/>
      <c r="J228" s="15"/>
      <c r="K228" s="41" t="n">
        <v>61802000</v>
      </c>
      <c r="L228" s="41" t="n">
        <v>61800000</v>
      </c>
      <c r="M228" s="29" t="n">
        <f aca="false">+VLOOKUP(D228,AGRIVET!$B$3:$G$348,5,FALSE())</f>
        <v>-1242697.69</v>
      </c>
      <c r="N228" s="2" t="s">
        <v>159</v>
      </c>
      <c r="O228" s="15" t="n">
        <v>436500</v>
      </c>
    </row>
    <row r="229" customFormat="false" ht="17.25" hidden="false" customHeight="true" outlineLevel="0" collapsed="false">
      <c r="D229" s="41" t="n">
        <v>44564000</v>
      </c>
      <c r="E229" s="2" t="s">
        <v>49</v>
      </c>
      <c r="F229" s="15" t="n">
        <v>18626451.35</v>
      </c>
      <c r="G229" s="15"/>
      <c r="H229" s="15"/>
      <c r="I229" s="15"/>
      <c r="J229" s="15"/>
      <c r="K229" s="41" t="n">
        <v>62100000</v>
      </c>
      <c r="L229" s="41" t="n">
        <v>62100000</v>
      </c>
      <c r="M229" s="29" t="n">
        <f aca="false">+VLOOKUP(D229,AGRIVET!$B$3:$G$348,5,FALSE())</f>
        <v>95418766.35</v>
      </c>
      <c r="N229" s="2" t="s">
        <v>1099</v>
      </c>
      <c r="O229" s="15" t="n">
        <v>48181655.25</v>
      </c>
    </row>
    <row r="230" customFormat="false" ht="17.25" hidden="false" customHeight="true" outlineLevel="0" collapsed="false">
      <c r="D230" s="41" t="n">
        <v>44565000</v>
      </c>
      <c r="E230" s="2" t="s">
        <v>47</v>
      </c>
      <c r="F230" s="15" t="n">
        <v>55953022.7099999</v>
      </c>
      <c r="G230" s="15"/>
      <c r="H230" s="15"/>
      <c r="I230" s="15"/>
      <c r="J230" s="15"/>
      <c r="K230" s="41" t="n">
        <v>62101000</v>
      </c>
      <c r="L230" s="41" t="n">
        <v>62100000</v>
      </c>
      <c r="M230" s="29" t="n">
        <f aca="false">+VLOOKUP(D230,AGRIVET!$B$3:$G$348,5,FALSE())</f>
        <v>10629691.86</v>
      </c>
      <c r="N230" s="2" t="s">
        <v>401</v>
      </c>
      <c r="O230" s="15" t="n">
        <v>83091722.62</v>
      </c>
    </row>
    <row r="231" customFormat="false" ht="17.25" hidden="false" customHeight="true" outlineLevel="0" collapsed="false">
      <c r="D231" s="41" t="n">
        <v>44572000</v>
      </c>
      <c r="E231" s="2" t="s">
        <v>936</v>
      </c>
      <c r="F231" s="15" t="n">
        <v>-175309204.3903</v>
      </c>
      <c r="G231" s="15"/>
      <c r="H231" s="15"/>
      <c r="I231" s="15"/>
      <c r="J231" s="15"/>
      <c r="K231" s="41" t="n">
        <v>62102000</v>
      </c>
      <c r="L231" s="41" t="n">
        <v>62200000</v>
      </c>
      <c r="M231" s="41" t="n">
        <f aca="false">+VLOOKUP(D231,AGRIVET!$B$3:$G$348,5,FALSE())</f>
        <v>0</v>
      </c>
      <c r="N231" s="2" t="s">
        <v>1100</v>
      </c>
      <c r="O231" s="15" t="n">
        <v>15100000</v>
      </c>
    </row>
    <row r="232" customFormat="false" ht="17.25" hidden="false" customHeight="true" outlineLevel="0" collapsed="false">
      <c r="D232" s="41" t="n">
        <v>44583000</v>
      </c>
      <c r="E232" s="2" t="s">
        <v>286</v>
      </c>
      <c r="F232" s="15" t="n">
        <v>1386154.75</v>
      </c>
      <c r="G232" s="15"/>
      <c r="H232" s="15"/>
      <c r="I232" s="15"/>
      <c r="J232" s="15"/>
      <c r="K232" s="41" t="n">
        <v>62201000</v>
      </c>
      <c r="L232" s="41" t="n">
        <v>62200000</v>
      </c>
      <c r="M232" s="29" t="n">
        <f aca="false">+VLOOKUP(D232,AGRIVET!$B$3:$G$348,5,FALSE())</f>
        <v>24060962.88</v>
      </c>
      <c r="N232" s="2" t="s">
        <v>1101</v>
      </c>
      <c r="O232" s="15" t="n">
        <v>5080000</v>
      </c>
    </row>
    <row r="233" customFormat="false" ht="17.25" hidden="false" customHeight="true" outlineLevel="0" collapsed="false">
      <c r="D233" s="41" t="n">
        <v>44587000</v>
      </c>
      <c r="E233" s="2" t="s">
        <v>624</v>
      </c>
      <c r="F233" s="15" t="n">
        <v>356487748.44</v>
      </c>
      <c r="G233" s="15"/>
      <c r="H233" s="15"/>
      <c r="I233" s="15"/>
      <c r="J233" s="15"/>
      <c r="K233" s="41" t="n">
        <v>62202000</v>
      </c>
      <c r="L233" s="41" t="n">
        <v>62200000</v>
      </c>
      <c r="M233" s="41" t="n">
        <f aca="false">+VLOOKUP(D233,AGRIVET!$B$3:$G$348,5,FALSE())</f>
        <v>0</v>
      </c>
      <c r="N233" s="2" t="s">
        <v>1102</v>
      </c>
      <c r="O233" s="15" t="n">
        <v>20987500</v>
      </c>
    </row>
    <row r="234" customFormat="false" ht="17.25" hidden="false" customHeight="true" outlineLevel="0" collapsed="false">
      <c r="D234" s="41" t="n">
        <v>45510000</v>
      </c>
      <c r="E234" s="2" t="s">
        <v>940</v>
      </c>
      <c r="F234" s="15" t="n">
        <v>-464200279.31</v>
      </c>
      <c r="G234" s="15"/>
      <c r="H234" s="15"/>
      <c r="I234" s="15"/>
      <c r="J234" s="15"/>
      <c r="K234" s="41" t="n">
        <v>62203000</v>
      </c>
      <c r="L234" s="41" t="n">
        <v>62200000</v>
      </c>
      <c r="M234" s="41" t="n">
        <f aca="false">+VLOOKUP(D234,AGRIVET!$B$3:$G$348,5,FALSE())</f>
        <v>227800000</v>
      </c>
      <c r="N234" s="2" t="s">
        <v>164</v>
      </c>
      <c r="O234" s="15" t="n">
        <v>96543366.81</v>
      </c>
    </row>
    <row r="235" customFormat="false" ht="17.25" hidden="false" customHeight="true" outlineLevel="0" collapsed="false">
      <c r="D235" s="41" t="n">
        <v>46700000</v>
      </c>
      <c r="E235" s="2" t="s">
        <v>999</v>
      </c>
      <c r="F235" s="15" t="n">
        <v>3740394120.65</v>
      </c>
      <c r="G235" s="15"/>
      <c r="H235" s="15"/>
      <c r="I235" s="15"/>
      <c r="J235" s="15"/>
      <c r="K235" s="41" t="n">
        <v>62260000</v>
      </c>
      <c r="L235" s="41" t="n">
        <v>62200000</v>
      </c>
      <c r="M235" s="41" t="n">
        <f aca="false">+VLOOKUP(D235,AGRIVET!$B$3:$G$348,5,FALSE())</f>
        <v>0</v>
      </c>
      <c r="N235" s="2" t="s">
        <v>1103</v>
      </c>
      <c r="O235" s="15" t="n">
        <v>876963.5</v>
      </c>
    </row>
    <row r="236" customFormat="false" ht="17.25" hidden="false" customHeight="true" outlineLevel="0" collapsed="false">
      <c r="D236" s="41" t="n">
        <v>46800000</v>
      </c>
      <c r="E236" s="2" t="s">
        <v>1104</v>
      </c>
      <c r="F236" s="15" t="n">
        <v>-150000</v>
      </c>
      <c r="G236" s="15"/>
      <c r="H236" s="15"/>
      <c r="I236" s="15"/>
      <c r="J236" s="15"/>
      <c r="K236" s="41" t="n">
        <v>62301000</v>
      </c>
      <c r="L236" s="41" t="n">
        <v>62300000</v>
      </c>
      <c r="M236" s="4" t="e">
        <f aca="false">+VLOOKUP(D236,AGRIVET!$B$3:$G$348,5,FALSE())</f>
        <v>#N/A</v>
      </c>
      <c r="N236" s="2" t="s">
        <v>165</v>
      </c>
      <c r="O236" s="15" t="n">
        <v>7196788.9</v>
      </c>
    </row>
    <row r="237" customFormat="false" ht="17.25" hidden="false" customHeight="true" outlineLevel="0" collapsed="false">
      <c r="D237" s="41" t="n">
        <v>51121000</v>
      </c>
      <c r="E237" s="2" t="s">
        <v>1023</v>
      </c>
      <c r="F237" s="15" t="n">
        <v>21005298.84</v>
      </c>
      <c r="G237" s="15"/>
      <c r="H237" s="15"/>
      <c r="I237" s="15"/>
      <c r="J237" s="15"/>
      <c r="K237" s="41" t="n">
        <v>62302000</v>
      </c>
      <c r="L237" s="41" t="n">
        <v>62300000</v>
      </c>
      <c r="M237" s="4" t="e">
        <f aca="false">+VLOOKUP(D237,AGRIVET!$B$3:$G$348,5,FALSE())</f>
        <v>#N/A</v>
      </c>
      <c r="N237" s="2" t="s">
        <v>167</v>
      </c>
      <c r="O237" s="15" t="n">
        <v>5638640.8</v>
      </c>
    </row>
    <row r="238" customFormat="false" ht="17.25" hidden="false" customHeight="true" outlineLevel="0" collapsed="false">
      <c r="D238" s="41" t="n">
        <v>51122000</v>
      </c>
      <c r="E238" s="2" t="s">
        <v>1105</v>
      </c>
      <c r="F238" s="15" t="n">
        <v>41889668.16</v>
      </c>
      <c r="G238" s="15"/>
      <c r="H238" s="15"/>
      <c r="I238" s="15"/>
      <c r="J238" s="15"/>
      <c r="K238" s="41" t="n">
        <v>62303000</v>
      </c>
      <c r="L238" s="41" t="n">
        <v>62300000</v>
      </c>
      <c r="M238" s="4" t="e">
        <f aca="false">+VLOOKUP(D238,AGRIVET!$B$3:$G$348,5,FALSE())</f>
        <v>#N/A</v>
      </c>
      <c r="N238" s="2" t="s">
        <v>409</v>
      </c>
      <c r="O238" s="15" t="n">
        <v>-4694364.25</v>
      </c>
    </row>
    <row r="239" customFormat="false" ht="17.25" hidden="false" customHeight="true" outlineLevel="0" collapsed="false">
      <c r="D239" s="41" t="n">
        <v>51130000</v>
      </c>
      <c r="E239" s="2" t="s">
        <v>1027</v>
      </c>
      <c r="F239" s="15" t="n">
        <v>4000000</v>
      </c>
      <c r="G239" s="15"/>
      <c r="H239" s="15"/>
      <c r="I239" s="15"/>
      <c r="J239" s="15"/>
      <c r="K239" s="41" t="n">
        <v>62401000</v>
      </c>
      <c r="L239" s="41" t="n">
        <v>62401000</v>
      </c>
      <c r="M239" s="41" t="n">
        <f aca="false">+VLOOKUP(D239,AGRIVET!$B$3:$G$348,5,FALSE())</f>
        <v>2043039</v>
      </c>
      <c r="N239" s="2" t="s">
        <v>1106</v>
      </c>
      <c r="O239" s="15" t="n">
        <v>2540150</v>
      </c>
    </row>
    <row r="240" customFormat="false" ht="17.25" hidden="false" customHeight="true" outlineLevel="0" collapsed="false">
      <c r="D240" s="41" t="n">
        <v>51140000</v>
      </c>
      <c r="E240" s="2" t="s">
        <v>1029</v>
      </c>
      <c r="F240" s="15" t="n">
        <v>-202884168.88</v>
      </c>
      <c r="G240" s="15"/>
      <c r="H240" s="15"/>
      <c r="I240" s="15"/>
      <c r="J240" s="15"/>
      <c r="K240" s="41" t="n">
        <v>62402000</v>
      </c>
      <c r="L240" s="41" t="n">
        <v>62401000</v>
      </c>
      <c r="M240" s="29" t="n">
        <f aca="false">+VLOOKUP(D240,AGRIVET!$B$3:$G$348,5,FALSE())</f>
        <v>-588647055.88</v>
      </c>
      <c r="N240" s="2" t="s">
        <v>1107</v>
      </c>
      <c r="O240" s="15" t="n">
        <v>76200</v>
      </c>
    </row>
    <row r="241" customFormat="false" ht="17.25" hidden="false" customHeight="true" outlineLevel="0" collapsed="false">
      <c r="D241" s="41" t="n">
        <v>51291000</v>
      </c>
      <c r="E241" s="2" t="s">
        <v>319</v>
      </c>
      <c r="F241" s="15" t="n">
        <v>81524351</v>
      </c>
      <c r="G241" s="15"/>
      <c r="H241" s="15"/>
      <c r="I241" s="15"/>
      <c r="J241" s="15"/>
      <c r="K241" s="41" t="n">
        <v>62410000</v>
      </c>
      <c r="L241" s="41" t="n">
        <v>62401000</v>
      </c>
      <c r="M241" s="4" t="e">
        <f aca="false">+VLOOKUP(D241,AGRIVET!$B$3:$G$348,5,FALSE())</f>
        <v>#N/A</v>
      </c>
      <c r="N241" s="2" t="s">
        <v>414</v>
      </c>
      <c r="O241" s="15" t="n">
        <v>8025000</v>
      </c>
    </row>
    <row r="242" customFormat="false" ht="17.25" hidden="false" customHeight="true" outlineLevel="0" collapsed="false">
      <c r="D242" s="41" t="n">
        <v>51950000</v>
      </c>
      <c r="E242" s="2" t="s">
        <v>388</v>
      </c>
      <c r="F242" s="15" t="n">
        <v>-1000000000</v>
      </c>
      <c r="G242" s="15"/>
      <c r="H242" s="15"/>
      <c r="I242" s="15"/>
      <c r="J242" s="15"/>
      <c r="K242" s="41" t="n">
        <v>62501000</v>
      </c>
      <c r="L242" s="41" t="n">
        <v>62501000</v>
      </c>
      <c r="M242" s="41" t="n">
        <f aca="false">+VLOOKUP(D242,AGRIVET!$B$3:$G$348,5,FALSE())</f>
        <v>-2125000000</v>
      </c>
      <c r="N242" s="2" t="s">
        <v>1108</v>
      </c>
      <c r="O242" s="15" t="n">
        <v>8149432.88</v>
      </c>
    </row>
    <row r="243" customFormat="false" ht="17.25" hidden="false" customHeight="true" outlineLevel="0" collapsed="false">
      <c r="D243" s="41" t="n">
        <v>53110000</v>
      </c>
      <c r="E243" s="2" t="s">
        <v>1109</v>
      </c>
      <c r="F243" s="15" t="n">
        <v>4648.2</v>
      </c>
      <c r="G243" s="15"/>
      <c r="H243" s="15"/>
      <c r="I243" s="15"/>
      <c r="J243" s="15"/>
      <c r="K243" s="41" t="n">
        <v>62503000</v>
      </c>
      <c r="L243" s="41" t="n">
        <v>62501000</v>
      </c>
      <c r="M243" s="41" t="n">
        <f aca="false">+VLOOKUP(D243,AGRIVET!$B$3:$G$348,5,FALSE())</f>
        <v>0</v>
      </c>
      <c r="N243" s="2" t="s">
        <v>171</v>
      </c>
      <c r="O243" s="15" t="n">
        <v>4275000</v>
      </c>
    </row>
    <row r="244" customFormat="false" ht="17.25" hidden="false" customHeight="true" outlineLevel="0" collapsed="false">
      <c r="D244" s="41" t="n">
        <v>58000000</v>
      </c>
      <c r="E244" s="2" t="s">
        <v>137</v>
      </c>
      <c r="F244" s="15" t="n">
        <v>7420653</v>
      </c>
      <c r="G244" s="15"/>
      <c r="H244" s="15"/>
      <c r="I244" s="15"/>
      <c r="J244" s="15"/>
      <c r="K244" s="41" t="n">
        <v>62504000</v>
      </c>
      <c r="L244" s="41" t="n">
        <v>62501000</v>
      </c>
      <c r="M244" s="41" t="n">
        <f aca="false">+VLOOKUP(D244,AGRIVET!$B$3:$G$348,5,FALSE())</f>
        <v>0</v>
      </c>
      <c r="N244" s="2" t="s">
        <v>172</v>
      </c>
      <c r="O244" s="15" t="n">
        <v>1147651.34</v>
      </c>
    </row>
    <row r="245" customFormat="false" ht="17.25" hidden="false" customHeight="true" outlineLevel="0" collapsed="false">
      <c r="D245" s="41" t="n">
        <v>60101000</v>
      </c>
      <c r="E245" s="2" t="s">
        <v>331</v>
      </c>
      <c r="F245" s="15" t="n">
        <v>871298506.7926</v>
      </c>
      <c r="G245" s="15"/>
      <c r="H245" s="15"/>
      <c r="I245" s="15"/>
      <c r="J245" s="15"/>
      <c r="K245" s="41" t="n">
        <v>62506000</v>
      </c>
      <c r="L245" s="41" t="n">
        <v>62501000</v>
      </c>
      <c r="M245" s="4" t="e">
        <f aca="false">+VLOOKUP(D245,AGRIVET!$B$3:$G$348,5,FALSE())</f>
        <v>#N/A</v>
      </c>
      <c r="N245" s="2" t="s">
        <v>174</v>
      </c>
      <c r="O245" s="15" t="n">
        <v>4709400</v>
      </c>
    </row>
    <row r="246" customFormat="false" ht="17.25" hidden="false" customHeight="true" outlineLevel="0" collapsed="false">
      <c r="D246" s="41" t="n">
        <v>60102000</v>
      </c>
      <c r="E246" s="2" t="s">
        <v>1042</v>
      </c>
      <c r="F246" s="15" t="n">
        <v>49434570.0163</v>
      </c>
      <c r="G246" s="15"/>
      <c r="H246" s="15"/>
      <c r="I246" s="15"/>
      <c r="J246" s="15"/>
      <c r="K246" s="41" t="n">
        <v>62507000</v>
      </c>
      <c r="L246" s="41" t="n">
        <v>62501000</v>
      </c>
      <c r="M246" s="4" t="e">
        <f aca="false">+VLOOKUP(D246,AGRIVET!$B$3:$G$348,5,FALSE())</f>
        <v>#N/A</v>
      </c>
      <c r="N246" s="2" t="s">
        <v>175</v>
      </c>
      <c r="O246" s="15" t="n">
        <v>196841956.2572</v>
      </c>
    </row>
    <row r="247" customFormat="false" ht="17.25" hidden="false" customHeight="true" outlineLevel="0" collapsed="false">
      <c r="D247" s="41" t="n">
        <v>60103000</v>
      </c>
      <c r="E247" s="2" t="s">
        <v>333</v>
      </c>
      <c r="F247" s="15" t="n">
        <v>6055536705.8943</v>
      </c>
      <c r="G247" s="15"/>
      <c r="H247" s="15"/>
      <c r="I247" s="15"/>
      <c r="J247" s="15"/>
      <c r="K247" s="41" t="n">
        <v>62601000</v>
      </c>
      <c r="L247" s="41" t="n">
        <v>62601000</v>
      </c>
      <c r="M247" s="4" t="e">
        <f aca="false">+VLOOKUP(D247,AGRIVET!$B$3:$G$348,5,FALSE())</f>
        <v>#N/A</v>
      </c>
      <c r="N247" s="2" t="s">
        <v>418</v>
      </c>
      <c r="O247" s="15" t="n">
        <v>993768.5</v>
      </c>
    </row>
    <row r="248" customFormat="false" ht="17.25" hidden="false" customHeight="true" outlineLevel="0" collapsed="false">
      <c r="D248" s="41" t="n">
        <v>60203000</v>
      </c>
      <c r="E248" s="2" t="s">
        <v>344</v>
      </c>
      <c r="F248" s="15" t="n">
        <v>50379956.56</v>
      </c>
      <c r="G248" s="15"/>
      <c r="H248" s="15"/>
      <c r="I248" s="15"/>
      <c r="J248" s="15"/>
      <c r="K248" s="41" t="n">
        <v>62602000</v>
      </c>
      <c r="L248" s="41" t="n">
        <v>62601000</v>
      </c>
      <c r="M248" s="4" t="e">
        <f aca="false">+VLOOKUP(D248,AGRIVET!$B$3:$G$348,5,FALSE())</f>
        <v>#N/A</v>
      </c>
      <c r="N248" s="2" t="s">
        <v>176</v>
      </c>
      <c r="O248" s="15" t="n">
        <v>87202606.34</v>
      </c>
    </row>
    <row r="249" customFormat="false" ht="17.25" hidden="false" customHeight="true" outlineLevel="0" collapsed="false">
      <c r="D249" s="41" t="n">
        <v>60204000</v>
      </c>
      <c r="E249" s="2" t="s">
        <v>345</v>
      </c>
      <c r="F249" s="15" t="n">
        <v>1340915</v>
      </c>
      <c r="G249" s="15"/>
      <c r="H249" s="15"/>
      <c r="I249" s="15"/>
      <c r="J249" s="15"/>
      <c r="K249" s="41" t="n">
        <v>62603000</v>
      </c>
      <c r="L249" s="41" t="n">
        <v>62601000</v>
      </c>
      <c r="M249" s="4" t="e">
        <f aca="false">+VLOOKUP(D249,AGRIVET!$B$3:$G$348,5,FALSE())</f>
        <v>#N/A</v>
      </c>
      <c r="N249" s="2" t="s">
        <v>177</v>
      </c>
      <c r="O249" s="15" t="n">
        <v>49639849.96</v>
      </c>
    </row>
    <row r="250" customFormat="false" ht="17.25" hidden="false" customHeight="true" outlineLevel="0" collapsed="false">
      <c r="D250" s="41" t="n">
        <v>60205000</v>
      </c>
      <c r="E250" s="2" t="s">
        <v>346</v>
      </c>
      <c r="F250" s="15" t="n">
        <v>807600</v>
      </c>
      <c r="G250" s="15"/>
      <c r="H250" s="15"/>
      <c r="I250" s="15"/>
      <c r="J250" s="15"/>
      <c r="K250" s="41" t="n">
        <v>62604000</v>
      </c>
      <c r="L250" s="41" t="n">
        <v>62601000</v>
      </c>
      <c r="M250" s="41" t="n">
        <f aca="false">+VLOOKUP(D250,AGRIVET!$B$3:$G$348,5,FALSE())</f>
        <v>7500</v>
      </c>
      <c r="N250" s="2" t="s">
        <v>178</v>
      </c>
      <c r="O250" s="15" t="n">
        <v>396595</v>
      </c>
    </row>
    <row r="251" customFormat="false" ht="17.25" hidden="false" customHeight="true" outlineLevel="0" collapsed="false">
      <c r="D251" s="41" t="n">
        <v>60210000</v>
      </c>
      <c r="E251" s="2" t="s">
        <v>1052</v>
      </c>
      <c r="F251" s="15" t="n">
        <v>4139994</v>
      </c>
      <c r="G251" s="15"/>
      <c r="H251" s="15"/>
      <c r="I251" s="15"/>
      <c r="J251" s="15"/>
      <c r="K251" s="41" t="n">
        <v>62605000</v>
      </c>
      <c r="L251" s="41" t="n">
        <v>62601000</v>
      </c>
      <c r="M251" s="4" t="e">
        <f aca="false">+VLOOKUP(D251,AGRIVET!$B$3:$G$348,5,FALSE())</f>
        <v>#N/A</v>
      </c>
      <c r="N251" s="2" t="s">
        <v>1110</v>
      </c>
      <c r="O251" s="15" t="n">
        <v>3550000</v>
      </c>
    </row>
    <row r="252" customFormat="false" ht="17.25" hidden="false" customHeight="true" outlineLevel="0" collapsed="false">
      <c r="D252" s="41" t="n">
        <v>60220000</v>
      </c>
      <c r="E252" s="2" t="s">
        <v>1111</v>
      </c>
      <c r="F252" s="15" t="n">
        <v>246840</v>
      </c>
      <c r="G252" s="15"/>
      <c r="H252" s="15"/>
      <c r="I252" s="15"/>
      <c r="J252" s="15"/>
      <c r="K252" s="41" t="n">
        <v>62607000</v>
      </c>
      <c r="L252" s="41" t="n">
        <v>62601000</v>
      </c>
      <c r="M252" s="4" t="e">
        <f aca="false">+VLOOKUP(D252,AGRIVET!$B$3:$G$348,5,FALSE())</f>
        <v>#N/A</v>
      </c>
      <c r="N252" s="2" t="s">
        <v>179</v>
      </c>
      <c r="O252" s="15" t="n">
        <v>6909750</v>
      </c>
    </row>
    <row r="253" customFormat="false" ht="17.25" hidden="false" customHeight="true" outlineLevel="0" collapsed="false">
      <c r="D253" s="41" t="n">
        <v>60601000</v>
      </c>
      <c r="E253" s="2" t="s">
        <v>138</v>
      </c>
      <c r="F253" s="15" t="n">
        <v>653413813.15</v>
      </c>
      <c r="G253" s="15"/>
      <c r="H253" s="15"/>
      <c r="I253" s="15"/>
      <c r="J253" s="15"/>
      <c r="K253" s="41" t="n">
        <v>62700000</v>
      </c>
      <c r="L253" s="41" t="n">
        <v>62701000</v>
      </c>
      <c r="M253" s="4" t="e">
        <f aca="false">+VLOOKUP(D253,AGRIVET!$B$3:$G$348,5,FALSE())</f>
        <v>#N/A</v>
      </c>
      <c r="N253" s="2" t="s">
        <v>1112</v>
      </c>
      <c r="O253" s="15" t="n">
        <v>19174841.98</v>
      </c>
    </row>
    <row r="254" customFormat="false" ht="17.25" hidden="false" customHeight="true" outlineLevel="0" collapsed="false">
      <c r="D254" s="41" t="n">
        <v>60602000</v>
      </c>
      <c r="E254" s="2" t="s">
        <v>139</v>
      </c>
      <c r="F254" s="15" t="n">
        <v>48627531.41</v>
      </c>
      <c r="G254" s="15"/>
      <c r="H254" s="15"/>
      <c r="I254" s="15"/>
      <c r="J254" s="15"/>
      <c r="K254" s="41" t="n">
        <v>62701000</v>
      </c>
      <c r="L254" s="41" t="n">
        <v>62701000</v>
      </c>
      <c r="M254" s="4" t="e">
        <f aca="false">+VLOOKUP(D254,AGRIVET!$B$3:$G$348,5,FALSE())</f>
        <v>#N/A</v>
      </c>
      <c r="N254" s="2" t="s">
        <v>1113</v>
      </c>
      <c r="O254" s="15" t="n">
        <v>9829726.274</v>
      </c>
    </row>
    <row r="255" customFormat="false" ht="17.25" hidden="false" customHeight="true" outlineLevel="0" collapsed="false">
      <c r="D255" s="41" t="n">
        <v>60603000</v>
      </c>
      <c r="E255" s="2" t="s">
        <v>1066</v>
      </c>
      <c r="F255" s="15" t="n">
        <v>164809333.66</v>
      </c>
      <c r="G255" s="15"/>
      <c r="H255" s="15"/>
      <c r="I255" s="15"/>
      <c r="J255" s="15"/>
      <c r="K255" s="41" t="n">
        <v>62702000</v>
      </c>
      <c r="L255" s="41" t="n">
        <v>62701000</v>
      </c>
      <c r="M255" s="4" t="e">
        <f aca="false">+VLOOKUP(D255,AGRIVET!$B$3:$G$348,5,FALSE())</f>
        <v>#N/A</v>
      </c>
      <c r="N255" s="2" t="s">
        <v>1114</v>
      </c>
      <c r="O255" s="15" t="n">
        <v>4030795.49</v>
      </c>
    </row>
    <row r="256" customFormat="false" ht="17.25" hidden="false" customHeight="true" outlineLevel="0" collapsed="false">
      <c r="D256" s="41" t="n">
        <v>60605000</v>
      </c>
      <c r="E256" s="2" t="s">
        <v>141</v>
      </c>
      <c r="F256" s="15" t="n">
        <v>112842377.0735</v>
      </c>
      <c r="G256" s="15"/>
      <c r="H256" s="15"/>
      <c r="I256" s="15"/>
      <c r="J256" s="15"/>
      <c r="K256" s="41" t="n">
        <v>62703000</v>
      </c>
      <c r="L256" s="41" t="n">
        <v>62701000</v>
      </c>
      <c r="M256" s="4" t="e">
        <f aca="false">+VLOOKUP(D256,AGRIVET!$B$3:$G$348,5,FALSE())</f>
        <v>#N/A</v>
      </c>
      <c r="N256" s="2" t="s">
        <v>1115</v>
      </c>
      <c r="O256" s="15" t="n">
        <v>16339346.2916</v>
      </c>
    </row>
    <row r="257" customFormat="false" ht="17.25" hidden="false" customHeight="true" outlineLevel="0" collapsed="false">
      <c r="D257" s="41" t="n">
        <v>60606000</v>
      </c>
      <c r="E257" s="2" t="s">
        <v>140</v>
      </c>
      <c r="F257" s="15" t="n">
        <v>7426477.9908</v>
      </c>
      <c r="G257" s="15"/>
      <c r="H257" s="15"/>
      <c r="I257" s="15"/>
      <c r="J257" s="15"/>
      <c r="K257" s="41" t="n">
        <v>62704000</v>
      </c>
      <c r="L257" s="41" t="n">
        <v>62701000</v>
      </c>
      <c r="M257" s="41" t="n">
        <f aca="false">+VLOOKUP(D257,AGRIVET!$B$3:$G$348,5,FALSE())</f>
        <v>0</v>
      </c>
      <c r="N257" s="2" t="s">
        <v>426</v>
      </c>
      <c r="O257" s="15" t="n">
        <v>3518896.6014</v>
      </c>
    </row>
    <row r="258" customFormat="false" ht="17.25" hidden="false" customHeight="true" outlineLevel="0" collapsed="false">
      <c r="D258" s="41" t="n">
        <v>60607000</v>
      </c>
      <c r="E258" s="2" t="s">
        <v>142</v>
      </c>
      <c r="F258" s="15" t="n">
        <v>23999713.335</v>
      </c>
      <c r="G258" s="15"/>
      <c r="H258" s="15"/>
      <c r="I258" s="15"/>
      <c r="J258" s="15"/>
      <c r="K258" s="41" t="n">
        <v>62705000</v>
      </c>
      <c r="L258" s="41" t="n">
        <v>62701000</v>
      </c>
      <c r="M258" s="4" t="e">
        <f aca="false">+VLOOKUP(D258,AGRIVET!$B$3:$G$348,5,FALSE())</f>
        <v>#N/A</v>
      </c>
      <c r="N258" s="2" t="s">
        <v>1116</v>
      </c>
      <c r="O258" s="15" t="n">
        <v>5876150.66</v>
      </c>
    </row>
    <row r="259" customFormat="false" ht="17.25" hidden="false" customHeight="true" outlineLevel="0" collapsed="false">
      <c r="D259" s="41" t="n">
        <v>60608000</v>
      </c>
      <c r="E259" s="2" t="s">
        <v>143</v>
      </c>
      <c r="F259" s="15" t="n">
        <v>35850681.0941</v>
      </c>
      <c r="G259" s="15"/>
      <c r="H259" s="15"/>
      <c r="I259" s="15"/>
      <c r="J259" s="15"/>
      <c r="K259" s="41" t="n">
        <v>62706000</v>
      </c>
      <c r="L259" s="41" t="n">
        <v>62701000</v>
      </c>
      <c r="M259" s="41" t="n">
        <f aca="false">+VLOOKUP(D259,AGRIVET!$B$3:$G$348,5,FALSE())</f>
        <v>0</v>
      </c>
      <c r="N259" s="2" t="s">
        <v>183</v>
      </c>
      <c r="O259" s="15" t="n">
        <v>20680159.5353</v>
      </c>
    </row>
    <row r="260" customFormat="false" ht="17.25" hidden="false" customHeight="true" outlineLevel="0" collapsed="false">
      <c r="D260" s="41" t="n">
        <v>60609000</v>
      </c>
      <c r="E260" s="2" t="s">
        <v>144</v>
      </c>
      <c r="F260" s="15" t="n">
        <v>3000000</v>
      </c>
      <c r="G260" s="15"/>
      <c r="H260" s="15"/>
      <c r="I260" s="15"/>
      <c r="J260" s="15"/>
      <c r="K260" s="41" t="n">
        <v>62707000</v>
      </c>
      <c r="L260" s="41" t="n">
        <v>62701000</v>
      </c>
      <c r="M260" s="4" t="e">
        <f aca="false">+VLOOKUP(D260,AGRIVET!$B$3:$G$348,5,FALSE())</f>
        <v>#N/A</v>
      </c>
      <c r="N260" s="2" t="s">
        <v>432</v>
      </c>
      <c r="O260" s="15" t="n">
        <v>7143546.4</v>
      </c>
    </row>
    <row r="261" customFormat="false" ht="17.25" hidden="false" customHeight="true" outlineLevel="0" collapsed="false">
      <c r="D261" s="41" t="n">
        <v>60610000</v>
      </c>
      <c r="E261" s="2" t="s">
        <v>410</v>
      </c>
      <c r="F261" s="15" t="n">
        <v>228055016.108</v>
      </c>
      <c r="G261" s="15"/>
      <c r="H261" s="15"/>
      <c r="I261" s="15"/>
      <c r="J261" s="15"/>
      <c r="K261" s="41" t="n">
        <v>62708000</v>
      </c>
      <c r="L261" s="41" t="n">
        <v>62701000</v>
      </c>
      <c r="M261" s="29" t="n">
        <f aca="false">+VLOOKUP(D261,AGRIVET!$B$3:$G$348,5,FALSE())</f>
        <v>80994647.21</v>
      </c>
      <c r="N261" s="2" t="s">
        <v>1117</v>
      </c>
      <c r="O261" s="15" t="n">
        <v>140800</v>
      </c>
    </row>
    <row r="262" customFormat="false" ht="17.25" hidden="false" customHeight="true" outlineLevel="0" collapsed="false">
      <c r="D262" s="41" t="n">
        <v>60680000</v>
      </c>
      <c r="E262" s="2" t="s">
        <v>145</v>
      </c>
      <c r="F262" s="15" t="n">
        <v>103248846.0985</v>
      </c>
      <c r="G262" s="15"/>
      <c r="H262" s="15"/>
      <c r="I262" s="15"/>
      <c r="J262" s="15"/>
      <c r="K262" s="41" t="n">
        <v>62709000</v>
      </c>
      <c r="L262" s="41" t="n">
        <v>62701000</v>
      </c>
      <c r="M262" s="29" t="n">
        <f aca="false">+VLOOKUP(D262,AGRIVET!$B$3:$G$348,5,FALSE())</f>
        <v>33313527.11</v>
      </c>
      <c r="N262" s="2" t="s">
        <v>1118</v>
      </c>
      <c r="O262" s="15" t="n">
        <v>2003665.98</v>
      </c>
    </row>
    <row r="263" customFormat="false" ht="17.25" hidden="false" customHeight="true" outlineLevel="0" collapsed="false">
      <c r="D263" s="41" t="n">
        <v>60701000</v>
      </c>
      <c r="E263" s="2" t="s">
        <v>1078</v>
      </c>
      <c r="F263" s="15" t="n">
        <v>251474777.009</v>
      </c>
      <c r="G263" s="15"/>
      <c r="H263" s="15"/>
      <c r="I263" s="15"/>
      <c r="J263" s="15"/>
      <c r="K263" s="41" t="n">
        <v>62710000</v>
      </c>
      <c r="L263" s="41" t="n">
        <v>62701000</v>
      </c>
      <c r="M263" s="4" t="e">
        <f aca="false">+VLOOKUP(D263,AGRIVET!$B$3:$G$348,5,FALSE())</f>
        <v>#N/A</v>
      </c>
      <c r="N263" s="2" t="s">
        <v>1119</v>
      </c>
      <c r="O263" s="15" t="n">
        <v>208300</v>
      </c>
    </row>
    <row r="264" customFormat="false" ht="17.25" hidden="false" customHeight="true" outlineLevel="0" collapsed="false">
      <c r="D264" s="41" t="n">
        <v>60702000</v>
      </c>
      <c r="E264" s="2" t="s">
        <v>1080</v>
      </c>
      <c r="F264" s="15" t="n">
        <v>779496148.6766</v>
      </c>
      <c r="G264" s="15"/>
      <c r="H264" s="15"/>
      <c r="I264" s="15"/>
      <c r="J264" s="15"/>
      <c r="K264" s="41" t="n">
        <v>62713000</v>
      </c>
      <c r="L264" s="41" t="n">
        <v>62701000</v>
      </c>
      <c r="M264" s="4" t="e">
        <f aca="false">+VLOOKUP(D264,AGRIVET!$B$3:$G$348,5,FALSE())</f>
        <v>#N/A</v>
      </c>
      <c r="N264" s="2" t="s">
        <v>1120</v>
      </c>
      <c r="O264" s="15" t="n">
        <v>530000</v>
      </c>
    </row>
    <row r="265" customFormat="false" ht="17.25" hidden="false" customHeight="true" outlineLevel="0" collapsed="false">
      <c r="D265" s="41" t="n">
        <v>60801000</v>
      </c>
      <c r="E265" s="2" t="s">
        <v>368</v>
      </c>
      <c r="F265" s="15" t="n">
        <v>105503679.0575</v>
      </c>
      <c r="G265" s="15"/>
      <c r="H265" s="15"/>
      <c r="I265" s="15"/>
      <c r="J265" s="15"/>
      <c r="K265" s="41" t="n">
        <v>62714000</v>
      </c>
      <c r="L265" s="41" t="n">
        <v>62701000</v>
      </c>
      <c r="M265" s="29" t="n">
        <f aca="false">+VLOOKUP(D265,AGRIVET!$B$3:$G$348,5,FALSE())</f>
        <v>300671635.54</v>
      </c>
      <c r="N265" s="2" t="s">
        <v>1121</v>
      </c>
      <c r="O265" s="15" t="n">
        <v>4529972.3</v>
      </c>
    </row>
    <row r="266" customFormat="false" ht="17.25" hidden="false" customHeight="true" outlineLevel="0" collapsed="false">
      <c r="D266" s="41" t="n">
        <v>60802000</v>
      </c>
      <c r="E266" s="2" t="s">
        <v>370</v>
      </c>
      <c r="F266" s="15" t="n">
        <v>21727820</v>
      </c>
      <c r="G266" s="15"/>
      <c r="H266" s="15"/>
      <c r="I266" s="15"/>
      <c r="J266" s="15"/>
      <c r="K266" s="41" t="n">
        <v>62800000</v>
      </c>
      <c r="L266" s="41" t="n">
        <v>62800000</v>
      </c>
      <c r="M266" s="29" t="n">
        <f aca="false">+VLOOKUP(D266,AGRIVET!$B$3:$G$348,5,FALSE())</f>
        <v>52917112.47</v>
      </c>
      <c r="N266" s="2" t="s">
        <v>441</v>
      </c>
      <c r="O266" s="15" t="n">
        <v>1729200</v>
      </c>
    </row>
    <row r="267" customFormat="false" ht="17.25" hidden="false" customHeight="true" outlineLevel="0" collapsed="false">
      <c r="D267" s="41" t="n">
        <v>60803000</v>
      </c>
      <c r="E267" s="2" t="s">
        <v>372</v>
      </c>
      <c r="F267" s="15" t="n">
        <v>9380530.9</v>
      </c>
      <c r="G267" s="15"/>
      <c r="H267" s="15"/>
      <c r="I267" s="15"/>
      <c r="J267" s="15"/>
      <c r="K267" s="41" t="n">
        <v>63500000</v>
      </c>
      <c r="L267" s="41" t="n">
        <v>63500000</v>
      </c>
      <c r="M267" s="29" t="n">
        <f aca="false">+VLOOKUP(D267,AGRIVET!$B$3:$G$348,5,FALSE())</f>
        <v>33235649.23</v>
      </c>
      <c r="N267" s="2" t="s">
        <v>189</v>
      </c>
      <c r="O267" s="15" t="n">
        <v>39863374</v>
      </c>
    </row>
    <row r="268" customFormat="false" ht="17.25" hidden="false" customHeight="true" outlineLevel="0" collapsed="false">
      <c r="D268" s="41" t="n">
        <v>60804000</v>
      </c>
      <c r="E268" s="2" t="s">
        <v>1083</v>
      </c>
      <c r="F268" s="15" t="n">
        <v>183332048.74</v>
      </c>
      <c r="G268" s="15"/>
      <c r="H268" s="15"/>
      <c r="I268" s="15"/>
      <c r="J268" s="15"/>
      <c r="K268" s="41" t="n">
        <v>63501000</v>
      </c>
      <c r="L268" s="41" t="n">
        <v>63501000</v>
      </c>
      <c r="M268" s="29" t="n">
        <f aca="false">+VLOOKUP(D268,AGRIVET!$B$3:$G$348,5,FALSE())</f>
        <v>814256998.47</v>
      </c>
      <c r="N268" s="2" t="s">
        <v>1122</v>
      </c>
      <c r="O268" s="15" t="n">
        <v>343000</v>
      </c>
    </row>
    <row r="269" customFormat="false" ht="17.25" hidden="false" customHeight="true" outlineLevel="0" collapsed="false">
      <c r="D269" s="41" t="n">
        <v>60805000</v>
      </c>
      <c r="E269" s="2" t="s">
        <v>376</v>
      </c>
      <c r="F269" s="15" t="n">
        <v>25077845.32</v>
      </c>
      <c r="G269" s="15"/>
      <c r="H269" s="15"/>
      <c r="I269" s="15"/>
      <c r="J269" s="15"/>
      <c r="K269" s="41" t="n">
        <v>63502000</v>
      </c>
      <c r="L269" s="41" t="n">
        <v>63502000</v>
      </c>
      <c r="M269" s="4" t="e">
        <f aca="false">+VLOOKUP(D269,AGRIVET!$B$3:$G$348,5,FALSE())</f>
        <v>#N/A</v>
      </c>
      <c r="N269" s="2" t="s">
        <v>524</v>
      </c>
      <c r="O269" s="15" t="n">
        <v>24000</v>
      </c>
    </row>
    <row r="270" customFormat="false" ht="17.25" hidden="false" customHeight="true" outlineLevel="0" collapsed="false">
      <c r="D270" s="41" t="n">
        <v>60807000</v>
      </c>
      <c r="E270" s="2" t="s">
        <v>377</v>
      </c>
      <c r="F270" s="15" t="n">
        <v>251975842</v>
      </c>
      <c r="G270" s="15"/>
      <c r="H270" s="15"/>
      <c r="I270" s="15"/>
      <c r="J270" s="15"/>
      <c r="K270" s="41" t="n">
        <v>63503000</v>
      </c>
      <c r="L270" s="41" t="n">
        <v>63503000</v>
      </c>
      <c r="M270" s="4" t="e">
        <f aca="false">+VLOOKUP(D270,AGRIVET!$B$3:$G$348,5,FALSE())</f>
        <v>#N/A</v>
      </c>
      <c r="N270" s="2" t="s">
        <v>1123</v>
      </c>
      <c r="O270" s="15" t="n">
        <v>543000</v>
      </c>
    </row>
    <row r="271" customFormat="false" ht="17.25" hidden="false" customHeight="true" outlineLevel="0" collapsed="false">
      <c r="D271" s="41" t="n">
        <v>60808000</v>
      </c>
      <c r="E271" s="2" t="s">
        <v>1084</v>
      </c>
      <c r="F271" s="15" t="n">
        <v>6763200</v>
      </c>
      <c r="G271" s="15"/>
      <c r="H271" s="15"/>
      <c r="I271" s="15"/>
      <c r="J271" s="15"/>
      <c r="K271" s="41" t="n">
        <v>63504000</v>
      </c>
      <c r="L271" s="41" t="n">
        <v>63504000</v>
      </c>
      <c r="M271" s="29" t="n">
        <f aca="false">+VLOOKUP(D271,AGRIVET!$B$3:$G$348,5,FALSE())</f>
        <v>956568662.46</v>
      </c>
      <c r="N271" s="2" t="s">
        <v>188</v>
      </c>
      <c r="O271" s="15" t="n">
        <v>4320569.77</v>
      </c>
    </row>
    <row r="272" customFormat="false" ht="17.25" hidden="false" customHeight="true" outlineLevel="0" collapsed="false">
      <c r="D272" s="41" t="n">
        <v>60809000</v>
      </c>
      <c r="E272" s="2" t="s">
        <v>379</v>
      </c>
      <c r="F272" s="15" t="n">
        <v>528438135</v>
      </c>
      <c r="G272" s="15"/>
      <c r="H272" s="15"/>
      <c r="I272" s="15"/>
      <c r="J272" s="15"/>
      <c r="K272" s="41" t="n">
        <v>63506000</v>
      </c>
      <c r="L272" s="41" t="n">
        <v>63506000</v>
      </c>
      <c r="M272" s="41" t="n">
        <f aca="false">+VLOOKUP(D272,AGRIVET!$B$3:$G$348,5,FALSE())</f>
        <v>14074200</v>
      </c>
      <c r="N272" s="2" t="s">
        <v>452</v>
      </c>
      <c r="O272" s="15" t="n">
        <v>4743094.345</v>
      </c>
    </row>
    <row r="273" customFormat="false" ht="17.25" hidden="false" customHeight="true" outlineLevel="0" collapsed="false">
      <c r="D273" s="41" t="n">
        <v>60809100</v>
      </c>
      <c r="E273" s="2" t="s">
        <v>1086</v>
      </c>
      <c r="F273" s="15" t="n">
        <v>84541475.8</v>
      </c>
      <c r="G273" s="15"/>
      <c r="H273" s="15"/>
      <c r="I273" s="15"/>
      <c r="J273" s="15"/>
      <c r="K273" s="41" t="n">
        <v>63508000</v>
      </c>
      <c r="L273" s="41" t="n">
        <v>63508000</v>
      </c>
      <c r="M273" s="4" t="e">
        <f aca="false">+VLOOKUP(D273,AGRIVET!$B$3:$G$348,5,FALSE())</f>
        <v>#N/A</v>
      </c>
      <c r="N273" s="2" t="s">
        <v>802</v>
      </c>
      <c r="O273" s="15" t="n">
        <v>4844124.8</v>
      </c>
    </row>
    <row r="274" customFormat="false" ht="17.25" hidden="false" customHeight="true" outlineLevel="0" collapsed="false">
      <c r="D274" s="41" t="n">
        <v>60810000</v>
      </c>
      <c r="E274" s="2" t="s">
        <v>381</v>
      </c>
      <c r="F274" s="15" t="n">
        <v>56814615</v>
      </c>
      <c r="G274" s="15"/>
      <c r="H274" s="15"/>
      <c r="I274" s="15"/>
      <c r="J274" s="15"/>
      <c r="K274" s="41" t="n">
        <v>64101000</v>
      </c>
      <c r="L274" s="41" t="n">
        <v>64101000</v>
      </c>
      <c r="M274" s="4" t="e">
        <f aca="false">+VLOOKUP(D274,AGRIVET!$B$3:$G$348,5,FALSE())</f>
        <v>#N/A</v>
      </c>
      <c r="N274" s="2" t="s">
        <v>190</v>
      </c>
      <c r="O274" s="15" t="n">
        <v>1443204322.51</v>
      </c>
    </row>
    <row r="275" customFormat="false" ht="17.25" hidden="false" customHeight="true" outlineLevel="0" collapsed="false">
      <c r="D275" s="41" t="n">
        <v>60910000</v>
      </c>
      <c r="E275" s="2" t="s">
        <v>1124</v>
      </c>
      <c r="F275" s="15" t="n">
        <v>-12327305.34</v>
      </c>
      <c r="G275" s="15"/>
      <c r="H275" s="15"/>
      <c r="I275" s="15"/>
      <c r="J275" s="15"/>
      <c r="K275" s="41" t="n">
        <v>64102000</v>
      </c>
      <c r="L275" s="41" t="n">
        <v>64101000</v>
      </c>
      <c r="M275" s="4" t="e">
        <f aca="false">+VLOOKUP(D275,AGRIVET!$B$3:$G$348,5,FALSE())</f>
        <v>#N/A</v>
      </c>
      <c r="N275" s="2" t="s">
        <v>191</v>
      </c>
      <c r="O275" s="15" t="n">
        <v>143678919.86</v>
      </c>
    </row>
    <row r="276" customFormat="false" ht="17.25" hidden="false" customHeight="true" outlineLevel="0" collapsed="false">
      <c r="D276" s="41" t="n">
        <v>60920000</v>
      </c>
      <c r="E276" s="2" t="s">
        <v>1087</v>
      </c>
      <c r="F276" s="15" t="n">
        <v>-2483978.85</v>
      </c>
      <c r="G276" s="15"/>
      <c r="H276" s="15"/>
      <c r="I276" s="15"/>
      <c r="J276" s="15"/>
      <c r="K276" s="41" t="n">
        <v>64103000</v>
      </c>
      <c r="L276" s="41" t="n">
        <v>64101000</v>
      </c>
      <c r="M276" s="4" t="e">
        <f aca="false">+VLOOKUP(D276,AGRIVET!$B$3:$G$348,5,FALSE())</f>
        <v>#N/A</v>
      </c>
      <c r="N276" s="2" t="s">
        <v>192</v>
      </c>
      <c r="O276" s="15" t="n">
        <v>234621151.14</v>
      </c>
    </row>
    <row r="277" customFormat="false" ht="17.25" hidden="false" customHeight="true" outlineLevel="0" collapsed="false">
      <c r="D277" s="41" t="n">
        <v>61301000</v>
      </c>
      <c r="E277" s="2" t="s">
        <v>1090</v>
      </c>
      <c r="F277" s="15" t="n">
        <v>50476359.16</v>
      </c>
      <c r="G277" s="15"/>
      <c r="H277" s="15"/>
      <c r="I277" s="15"/>
      <c r="J277" s="15"/>
      <c r="K277" s="41" t="n">
        <v>64104000</v>
      </c>
      <c r="L277" s="41" t="n">
        <v>64101000</v>
      </c>
      <c r="M277" s="41" t="n">
        <f aca="false">+VLOOKUP(D277,AGRIVET!$B$3:$G$348,5,FALSE())</f>
        <v>35960000</v>
      </c>
      <c r="N277" s="2" t="s">
        <v>1125</v>
      </c>
      <c r="O277" s="15" t="n">
        <v>141987473.3</v>
      </c>
    </row>
    <row r="278" customFormat="false" ht="17.25" hidden="false" customHeight="true" outlineLevel="0" collapsed="false">
      <c r="D278" s="41" t="n">
        <v>61302000</v>
      </c>
      <c r="E278" s="2" t="s">
        <v>1091</v>
      </c>
      <c r="F278" s="15" t="n">
        <v>271866399.68</v>
      </c>
      <c r="G278" s="15"/>
      <c r="H278" s="15"/>
      <c r="I278" s="15"/>
      <c r="J278" s="15"/>
      <c r="K278" s="41" t="n">
        <v>64105000</v>
      </c>
      <c r="L278" s="41" t="n">
        <v>64101000</v>
      </c>
      <c r="M278" s="29" t="n">
        <f aca="false">+VLOOKUP(D278,AGRIVET!$B$3:$G$348,5,FALSE())</f>
        <v>100340802.17</v>
      </c>
      <c r="N278" s="2" t="s">
        <v>195</v>
      </c>
      <c r="O278" s="15" t="n">
        <v>1547459.16</v>
      </c>
    </row>
    <row r="279" customFormat="false" ht="17.25" hidden="false" customHeight="true" outlineLevel="0" collapsed="false">
      <c r="D279" s="41" t="n">
        <v>61303000</v>
      </c>
      <c r="E279" s="2" t="s">
        <v>1092</v>
      </c>
      <c r="F279" s="15" t="n">
        <v>228884504.43</v>
      </c>
      <c r="G279" s="15"/>
      <c r="H279" s="15"/>
      <c r="I279" s="15"/>
      <c r="J279" s="15"/>
      <c r="K279" s="41" t="n">
        <v>64107000</v>
      </c>
      <c r="L279" s="41" t="n">
        <v>64101000</v>
      </c>
      <c r="M279" s="29" t="n">
        <f aca="false">+VLOOKUP(D279,AGRIVET!$B$3:$G$348,5,FALSE())</f>
        <v>6389940.75</v>
      </c>
      <c r="N279" s="2" t="s">
        <v>270</v>
      </c>
      <c r="O279" s="15" t="n">
        <v>26615450</v>
      </c>
    </row>
    <row r="280" customFormat="false" ht="17.25" hidden="false" customHeight="true" outlineLevel="0" collapsed="false">
      <c r="D280" s="41" t="n">
        <v>61501000</v>
      </c>
      <c r="E280" s="2" t="s">
        <v>1094</v>
      </c>
      <c r="F280" s="15" t="n">
        <v>23515748</v>
      </c>
      <c r="G280" s="15"/>
      <c r="H280" s="15"/>
      <c r="I280" s="15"/>
      <c r="J280" s="15"/>
      <c r="K280" s="41" t="n">
        <v>64180000</v>
      </c>
      <c r="L280" s="41" t="n">
        <v>64101000</v>
      </c>
      <c r="M280" s="29" t="n">
        <f aca="false">+VLOOKUP(D280,AGRIVET!$B$3:$G$348,5,FALSE())</f>
        <v>31672566.73</v>
      </c>
      <c r="N280" s="2" t="s">
        <v>1126</v>
      </c>
      <c r="O280" s="15" t="n">
        <v>23443613.78</v>
      </c>
    </row>
    <row r="281" customFormat="false" ht="17.25" hidden="false" customHeight="true" outlineLevel="0" collapsed="false">
      <c r="D281" s="41" t="n">
        <v>61502000</v>
      </c>
      <c r="E281" s="2" t="s">
        <v>154</v>
      </c>
      <c r="F281" s="15" t="n">
        <v>433982</v>
      </c>
      <c r="G281" s="15"/>
      <c r="H281" s="15"/>
      <c r="I281" s="15"/>
      <c r="J281" s="15"/>
      <c r="K281" s="41" t="n">
        <v>64501000</v>
      </c>
      <c r="L281" s="41" t="n">
        <v>64501000</v>
      </c>
      <c r="M281" s="41" t="n">
        <f aca="false">+VLOOKUP(D281,AGRIVET!$B$3:$G$348,5,FALSE())</f>
        <v>448000</v>
      </c>
      <c r="N281" s="2" t="s">
        <v>461</v>
      </c>
      <c r="O281" s="15" t="n">
        <v>256755921.5</v>
      </c>
    </row>
    <row r="282" customFormat="false" ht="17.25" hidden="false" customHeight="true" outlineLevel="0" collapsed="false">
      <c r="D282" s="41" t="n">
        <v>61503000</v>
      </c>
      <c r="E282" s="2" t="s">
        <v>155</v>
      </c>
      <c r="F282" s="15" t="n">
        <v>59794650.915</v>
      </c>
      <c r="G282" s="15"/>
      <c r="H282" s="15"/>
      <c r="I282" s="15"/>
      <c r="J282" s="15"/>
      <c r="K282" s="41" t="n">
        <v>64502000</v>
      </c>
      <c r="L282" s="41" t="n">
        <v>64501000</v>
      </c>
      <c r="M282" s="29" t="n">
        <f aca="false">+VLOOKUP(D282,AGRIVET!$B$3:$G$348,5,FALSE())</f>
        <v>61403762.52</v>
      </c>
      <c r="N282" s="2" t="s">
        <v>1127</v>
      </c>
      <c r="O282" s="15" t="n">
        <v>98752277.5</v>
      </c>
    </row>
    <row r="283" customFormat="false" ht="17.25" hidden="false" customHeight="true" outlineLevel="0" collapsed="false">
      <c r="D283" s="41" t="n">
        <v>61504000</v>
      </c>
      <c r="E283" s="2" t="s">
        <v>1095</v>
      </c>
      <c r="F283" s="15" t="n">
        <v>25271525.6</v>
      </c>
      <c r="G283" s="15"/>
      <c r="H283" s="15"/>
      <c r="I283" s="15"/>
      <c r="J283" s="15"/>
      <c r="K283" s="41" t="n">
        <v>64504000</v>
      </c>
      <c r="L283" s="41" t="n">
        <v>64501000</v>
      </c>
      <c r="M283" s="29" t="n">
        <f aca="false">+VLOOKUP(D283,AGRIVET!$B$3:$G$348,5,FALSE())</f>
        <v>6623996.35</v>
      </c>
      <c r="N283" s="2" t="s">
        <v>464</v>
      </c>
      <c r="O283" s="15" t="n">
        <v>19750455.5</v>
      </c>
    </row>
    <row r="284" customFormat="false" ht="17.25" hidden="false" customHeight="true" outlineLevel="0" collapsed="false">
      <c r="D284" s="41" t="n">
        <v>61550000</v>
      </c>
      <c r="E284" s="2" t="s">
        <v>1097</v>
      </c>
      <c r="F284" s="15" t="n">
        <v>54000</v>
      </c>
      <c r="G284" s="15"/>
      <c r="H284" s="15"/>
      <c r="I284" s="15"/>
      <c r="J284" s="15"/>
      <c r="K284" s="41" t="n">
        <v>64580000</v>
      </c>
      <c r="L284" s="41" t="n">
        <v>64501000</v>
      </c>
      <c r="M284" s="4" t="e">
        <f aca="false">+VLOOKUP(D284,AGRIVET!$B$3:$G$348,5,FALSE())</f>
        <v>#N/A</v>
      </c>
      <c r="N284" s="2" t="s">
        <v>1128</v>
      </c>
      <c r="O284" s="15" t="n">
        <v>1667729.49</v>
      </c>
    </row>
    <row r="285" customFormat="false" ht="17.25" hidden="false" customHeight="true" outlineLevel="0" collapsed="false">
      <c r="D285" s="41" t="n">
        <v>61601000</v>
      </c>
      <c r="E285" s="2" t="s">
        <v>395</v>
      </c>
      <c r="F285" s="15" t="n">
        <v>-54917.58</v>
      </c>
      <c r="G285" s="15"/>
      <c r="H285" s="15"/>
      <c r="I285" s="15"/>
      <c r="J285" s="15"/>
      <c r="K285" s="41" t="n">
        <v>64750000</v>
      </c>
      <c r="L285" s="41" t="n">
        <v>64700000</v>
      </c>
      <c r="M285" s="29" t="n">
        <f aca="false">+VLOOKUP(D285,AGRIVET!$B$3:$G$348,5,FALSE())</f>
        <v>5452786.52</v>
      </c>
      <c r="N285" s="2" t="s">
        <v>1129</v>
      </c>
      <c r="O285" s="15" t="n">
        <v>209000</v>
      </c>
    </row>
    <row r="286" customFormat="false" ht="17.25" hidden="false" customHeight="true" outlineLevel="0" collapsed="false">
      <c r="D286" s="41" t="n">
        <v>61602000</v>
      </c>
      <c r="E286" s="2" t="s">
        <v>396</v>
      </c>
      <c r="F286" s="15" t="n">
        <v>1166099.87</v>
      </c>
      <c r="G286" s="15"/>
      <c r="H286" s="15"/>
      <c r="I286" s="15"/>
      <c r="J286" s="15"/>
      <c r="K286" s="41" t="n">
        <v>64802000</v>
      </c>
      <c r="L286" s="41" t="n">
        <v>64801000</v>
      </c>
      <c r="M286" s="29" t="n">
        <f aca="false">+VLOOKUP(D286,AGRIVET!$B$3:$G$348,5,FALSE())</f>
        <v>18050407.2</v>
      </c>
      <c r="N286" s="2" t="s">
        <v>199</v>
      </c>
      <c r="O286" s="15" t="n">
        <v>383000</v>
      </c>
    </row>
    <row r="287" customFormat="false" ht="17.25" hidden="false" customHeight="true" outlineLevel="0" collapsed="false">
      <c r="D287" s="41" t="n">
        <v>61603000</v>
      </c>
      <c r="E287" s="2" t="s">
        <v>722</v>
      </c>
      <c r="F287" s="15" t="n">
        <v>926353</v>
      </c>
      <c r="G287" s="15"/>
      <c r="H287" s="15"/>
      <c r="I287" s="15"/>
      <c r="J287" s="15"/>
      <c r="K287" s="41" t="n">
        <v>64804000</v>
      </c>
      <c r="L287" s="41" t="n">
        <v>64801000</v>
      </c>
      <c r="M287" s="29" t="n">
        <f aca="false">+VLOOKUP(D287,AGRIVET!$B$3:$G$348,5,FALSE())</f>
        <v>169986.08</v>
      </c>
      <c r="N287" s="2" t="s">
        <v>198</v>
      </c>
      <c r="O287" s="15" t="n">
        <v>19537611.984</v>
      </c>
    </row>
    <row r="288" customFormat="false" ht="17.25" hidden="false" customHeight="true" outlineLevel="0" collapsed="false">
      <c r="D288" s="41" t="n">
        <v>61604000</v>
      </c>
      <c r="E288" s="2" t="s">
        <v>157</v>
      </c>
      <c r="F288" s="15" t="n">
        <v>5820279.33</v>
      </c>
      <c r="G288" s="15"/>
      <c r="H288" s="15"/>
      <c r="I288" s="15"/>
      <c r="J288" s="15"/>
      <c r="K288" s="41" t="n">
        <v>65100000</v>
      </c>
      <c r="L288" s="41" t="n">
        <v>65100000</v>
      </c>
      <c r="M288" s="29" t="n">
        <f aca="false">+VLOOKUP(D288,AGRIVET!$B$3:$G$348,5,FALSE())</f>
        <v>5630742.26</v>
      </c>
      <c r="N288" s="2" t="s">
        <v>1130</v>
      </c>
      <c r="O288" s="15" t="n">
        <v>11131252.493</v>
      </c>
    </row>
    <row r="289" customFormat="false" ht="17.25" hidden="false" customHeight="true" outlineLevel="0" collapsed="false">
      <c r="D289" s="41" t="n">
        <v>61610000</v>
      </c>
      <c r="E289" s="2" t="s">
        <v>1131</v>
      </c>
      <c r="F289" s="15" t="n">
        <v>28729206</v>
      </c>
      <c r="G289" s="15"/>
      <c r="H289" s="15"/>
      <c r="I289" s="15"/>
      <c r="J289" s="15"/>
      <c r="K289" s="41" t="n">
        <v>65200000</v>
      </c>
      <c r="L289" s="41" t="n">
        <v>65200000</v>
      </c>
      <c r="M289" s="4" t="e">
        <f aca="false">+VLOOKUP(D289,AGRIVET!$B$3:$G$348,5,FALSE())</f>
        <v>#N/A</v>
      </c>
      <c r="N289" s="2" t="s">
        <v>1132</v>
      </c>
      <c r="O289" s="15" t="n">
        <v>379964897.656</v>
      </c>
    </row>
    <row r="290" customFormat="false" ht="17.25" hidden="false" customHeight="true" outlineLevel="0" collapsed="false">
      <c r="D290" s="41" t="n">
        <v>61801000</v>
      </c>
      <c r="E290" s="2" t="s">
        <v>158</v>
      </c>
      <c r="F290" s="15" t="n">
        <v>2242698</v>
      </c>
      <c r="G290" s="15"/>
      <c r="H290" s="15"/>
      <c r="I290" s="15"/>
      <c r="J290" s="15"/>
      <c r="K290" s="41" t="n">
        <v>65601000</v>
      </c>
      <c r="L290" s="41" t="n">
        <v>65601000</v>
      </c>
      <c r="M290" s="41" t="n">
        <f aca="false">+VLOOKUP(D290,AGRIVET!$B$3:$G$348,5,FALSE())</f>
        <v>149775</v>
      </c>
      <c r="N290" s="2" t="s">
        <v>539</v>
      </c>
      <c r="O290" s="15" t="n">
        <v>1000000</v>
      </c>
    </row>
    <row r="291" customFormat="false" ht="17.25" hidden="false" customHeight="true" outlineLevel="0" collapsed="false">
      <c r="D291" s="41" t="n">
        <v>61802000</v>
      </c>
      <c r="E291" s="2" t="s">
        <v>159</v>
      </c>
      <c r="F291" s="15" t="n">
        <v>383609</v>
      </c>
      <c r="G291" s="15"/>
      <c r="H291" s="15"/>
      <c r="I291" s="15"/>
      <c r="J291" s="15"/>
      <c r="K291" s="41" t="n">
        <v>65602000</v>
      </c>
      <c r="L291" s="41" t="n">
        <v>65602000</v>
      </c>
      <c r="M291" s="41" t="n">
        <f aca="false">+VLOOKUP(D291,AGRIVET!$B$3:$G$348,5,FALSE())</f>
        <v>7536750</v>
      </c>
      <c r="N291" s="2" t="s">
        <v>203</v>
      </c>
      <c r="O291" s="15" t="n">
        <v>48437163.95</v>
      </c>
    </row>
    <row r="292" customFormat="false" ht="17.25" hidden="false" customHeight="true" outlineLevel="0" collapsed="false">
      <c r="D292" s="41" t="n">
        <v>62101000</v>
      </c>
      <c r="E292" s="2" t="s">
        <v>401</v>
      </c>
      <c r="F292" s="15" t="n">
        <v>61100871.68</v>
      </c>
      <c r="G292" s="15"/>
      <c r="H292" s="15"/>
      <c r="I292" s="15"/>
      <c r="J292" s="15"/>
      <c r="K292" s="41" t="n">
        <v>65800000</v>
      </c>
      <c r="L292" s="41" t="n">
        <v>65700000</v>
      </c>
      <c r="M292" s="41" t="n">
        <f aca="false">+VLOOKUP(D292,AGRIVET!$B$3:$G$348,5,FALSE())</f>
        <v>2812500</v>
      </c>
      <c r="N292" s="2" t="s">
        <v>1133</v>
      </c>
      <c r="O292" s="15" t="n">
        <v>5883928.1119</v>
      </c>
    </row>
    <row r="293" customFormat="false" ht="17.25" hidden="false" customHeight="true" outlineLevel="0" collapsed="false">
      <c r="D293" s="41" t="n">
        <v>62102000</v>
      </c>
      <c r="E293" s="2" t="s">
        <v>1100</v>
      </c>
      <c r="F293" s="15" t="n">
        <v>23437500</v>
      </c>
      <c r="G293" s="15"/>
      <c r="H293" s="15"/>
      <c r="I293" s="15"/>
      <c r="J293" s="15"/>
      <c r="K293" s="41" t="n">
        <v>65810000</v>
      </c>
      <c r="L293" s="41" t="n">
        <v>65800000</v>
      </c>
      <c r="M293" s="29" t="n">
        <f aca="false">+VLOOKUP(D293,AGRIVET!$B$3:$G$348,5,FALSE())</f>
        <v>38204505.04</v>
      </c>
      <c r="N293" s="2" t="s">
        <v>746</v>
      </c>
      <c r="O293" s="15" t="n">
        <v>27290876.78</v>
      </c>
    </row>
    <row r="294" customFormat="false" ht="17.25" hidden="false" customHeight="true" outlineLevel="0" collapsed="false">
      <c r="D294" s="41" t="n">
        <v>62103000</v>
      </c>
      <c r="E294" s="2" t="s">
        <v>1134</v>
      </c>
      <c r="F294" s="15" t="n">
        <v>597700</v>
      </c>
      <c r="G294" s="15"/>
      <c r="H294" s="15"/>
      <c r="I294" s="15"/>
      <c r="J294" s="15"/>
      <c r="K294" s="41" t="n">
        <v>66101000</v>
      </c>
      <c r="L294" s="41" t="n">
        <v>66100000</v>
      </c>
      <c r="M294" s="41" t="n">
        <f aca="false">+VLOOKUP(D294,AGRIVET!$B$3:$G$348,5,FALSE())</f>
        <v>0</v>
      </c>
      <c r="N294" s="2" t="s">
        <v>478</v>
      </c>
      <c r="O294" s="15" t="n">
        <v>22200040.4</v>
      </c>
    </row>
    <row r="295" customFormat="false" ht="17.25" hidden="false" customHeight="true" outlineLevel="0" collapsed="false">
      <c r="D295" s="41" t="n">
        <v>62105000</v>
      </c>
      <c r="E295" s="2" t="s">
        <v>477</v>
      </c>
      <c r="F295" s="15" t="n">
        <v>56112480</v>
      </c>
      <c r="G295" s="15"/>
      <c r="H295" s="15"/>
      <c r="I295" s="15"/>
      <c r="J295" s="15"/>
      <c r="K295" s="41" t="n">
        <v>66102000</v>
      </c>
      <c r="L295" s="41" t="n">
        <v>66100000</v>
      </c>
      <c r="M295" s="4" t="e">
        <f aca="false">+VLOOKUP(D295,AGRIVET!$B$3:$G$348,5,FALSE())</f>
        <v>#N/A</v>
      </c>
      <c r="N295" s="2" t="s">
        <v>1135</v>
      </c>
      <c r="O295" s="15" t="n">
        <v>235255409.54</v>
      </c>
    </row>
    <row r="296" customFormat="false" ht="17.25" hidden="false" customHeight="true" outlineLevel="0" collapsed="false">
      <c r="D296" s="41" t="n">
        <v>62202000</v>
      </c>
      <c r="E296" s="2" t="s">
        <v>1102</v>
      </c>
      <c r="F296" s="15" t="n">
        <v>159884</v>
      </c>
      <c r="G296" s="15"/>
      <c r="H296" s="15"/>
      <c r="I296" s="15"/>
      <c r="J296" s="15"/>
      <c r="K296" s="41" t="n">
        <v>66103000</v>
      </c>
      <c r="L296" s="41" t="n">
        <v>66100000</v>
      </c>
      <c r="M296" s="41" t="n">
        <f aca="false">+VLOOKUP(D296,AGRIVET!$B$3:$G$348,5,FALSE())</f>
        <v>17271000</v>
      </c>
      <c r="N296" s="2" t="s">
        <v>1136</v>
      </c>
      <c r="O296" s="15" t="n">
        <v>24709206.96</v>
      </c>
    </row>
    <row r="297" customFormat="false" ht="17.25" hidden="false" customHeight="true" outlineLevel="0" collapsed="false">
      <c r="D297" s="41" t="n">
        <v>62203000</v>
      </c>
      <c r="E297" s="2" t="s">
        <v>164</v>
      </c>
      <c r="F297" s="15" t="n">
        <v>211382459.3</v>
      </c>
      <c r="G297" s="15"/>
      <c r="H297" s="15"/>
      <c r="I297" s="15"/>
      <c r="J297" s="15"/>
      <c r="K297" s="41" t="n">
        <v>66104000</v>
      </c>
      <c r="L297" s="41" t="n">
        <v>66100000</v>
      </c>
      <c r="M297" s="41" t="n">
        <f aca="false">+VLOOKUP(D297,AGRIVET!$B$3:$G$348,5,FALSE())</f>
        <v>360000</v>
      </c>
      <c r="N297" s="2" t="s">
        <v>484</v>
      </c>
      <c r="O297" s="15" t="n">
        <v>180344297.1</v>
      </c>
    </row>
    <row r="298" customFormat="false" ht="17.25" hidden="false" customHeight="true" outlineLevel="0" collapsed="false">
      <c r="D298" s="41" t="n">
        <v>62260000</v>
      </c>
      <c r="E298" s="2" t="s">
        <v>1103</v>
      </c>
      <c r="F298" s="15" t="n">
        <v>456520</v>
      </c>
      <c r="G298" s="15"/>
      <c r="H298" s="15"/>
      <c r="I298" s="15"/>
      <c r="J298" s="15"/>
      <c r="K298" s="41" t="n">
        <v>66600000</v>
      </c>
      <c r="L298" s="41" t="n">
        <v>66600000</v>
      </c>
      <c r="M298" s="4" t="e">
        <f aca="false">+VLOOKUP(D298,AGRIVET!$B$3:$G$348,5,FALSE())</f>
        <v>#N/A</v>
      </c>
      <c r="N298" s="2" t="s">
        <v>206</v>
      </c>
      <c r="O298" s="15" t="n">
        <v>259131172.5392</v>
      </c>
    </row>
    <row r="299" customFormat="false" ht="17.25" hidden="false" customHeight="true" outlineLevel="0" collapsed="false">
      <c r="D299" s="41" t="n">
        <v>62301000</v>
      </c>
      <c r="E299" s="2" t="s">
        <v>165</v>
      </c>
      <c r="F299" s="15" t="n">
        <v>7767420.9</v>
      </c>
      <c r="G299" s="15"/>
      <c r="H299" s="15"/>
      <c r="I299" s="15"/>
      <c r="J299" s="15"/>
      <c r="K299" s="41" t="n">
        <v>68111000</v>
      </c>
      <c r="L299" s="41" t="n">
        <v>68111000</v>
      </c>
      <c r="M299" s="29" t="n">
        <f aca="false">+VLOOKUP(D299,AGRIVET!$B$3:$G$348,5,FALSE())</f>
        <v>29448214.73</v>
      </c>
      <c r="N299" s="2" t="s">
        <v>1137</v>
      </c>
      <c r="O299" s="15" t="n">
        <v>33615809.48</v>
      </c>
    </row>
    <row r="300" customFormat="false" ht="17.25" hidden="false" customHeight="true" outlineLevel="0" collapsed="false">
      <c r="D300" s="41" t="n">
        <v>62302000</v>
      </c>
      <c r="E300" s="2" t="s">
        <v>167</v>
      </c>
      <c r="F300" s="15" t="n">
        <v>38942127.91</v>
      </c>
      <c r="G300" s="15"/>
      <c r="H300" s="15"/>
      <c r="I300" s="15"/>
      <c r="J300" s="15"/>
      <c r="K300" s="41" t="n">
        <v>68112000</v>
      </c>
      <c r="L300" s="41" t="n">
        <v>68112000</v>
      </c>
      <c r="M300" s="41" t="n">
        <f aca="false">+VLOOKUP(D300,AGRIVET!$B$3:$G$348,5,FALSE())</f>
        <v>11063334</v>
      </c>
      <c r="N300" s="2" t="s">
        <v>1138</v>
      </c>
      <c r="O300" s="15" t="n">
        <v>642519362.46</v>
      </c>
    </row>
    <row r="301" customFormat="false" ht="17.25" hidden="false" customHeight="true" outlineLevel="0" collapsed="false">
      <c r="D301" s="41" t="n">
        <v>62303000</v>
      </c>
      <c r="E301" s="2" t="s">
        <v>409</v>
      </c>
      <c r="F301" s="15" t="n">
        <v>7027146</v>
      </c>
      <c r="G301" s="15"/>
      <c r="H301" s="15"/>
      <c r="I301" s="15"/>
      <c r="J301" s="15"/>
      <c r="K301" s="41" t="n">
        <v>68500000</v>
      </c>
      <c r="L301" s="41" t="n">
        <v>68500000</v>
      </c>
      <c r="M301" s="29" t="n">
        <f aca="false">+VLOOKUP(D301,AGRIVET!$B$3:$G$348,5,FALSE())</f>
        <v>70189709.97</v>
      </c>
      <c r="N301" s="2" t="s">
        <v>490</v>
      </c>
      <c r="O301" s="15" t="n">
        <v>20524389.84</v>
      </c>
    </row>
    <row r="302" customFormat="false" ht="17.25" hidden="false" customHeight="true" outlineLevel="0" collapsed="false">
      <c r="D302" s="41" t="n">
        <v>62402000</v>
      </c>
      <c r="E302" s="2" t="s">
        <v>1107</v>
      </c>
      <c r="F302" s="15" t="n">
        <v>737168.67</v>
      </c>
      <c r="G302" s="15"/>
      <c r="H302" s="15"/>
      <c r="I302" s="15"/>
      <c r="J302" s="15"/>
      <c r="K302" s="41" t="n">
        <v>69800000</v>
      </c>
      <c r="L302" s="41" t="n">
        <v>69800000</v>
      </c>
      <c r="M302" s="41" t="n">
        <f aca="false">+VLOOKUP(D302,AGRIVET!$B$3:$G$348,5,FALSE())</f>
        <v>58817500</v>
      </c>
      <c r="N302" s="2" t="s">
        <v>491</v>
      </c>
      <c r="O302" s="15" t="n">
        <v>268967049.502371</v>
      </c>
    </row>
    <row r="303" customFormat="false" ht="17.25" hidden="false" customHeight="true" outlineLevel="0" collapsed="false">
      <c r="D303" s="41" t="n">
        <v>62503000</v>
      </c>
      <c r="E303" s="2" t="s">
        <v>171</v>
      </c>
      <c r="F303" s="15" t="n">
        <v>424461</v>
      </c>
      <c r="G303" s="15"/>
      <c r="H303" s="15"/>
      <c r="I303" s="15"/>
      <c r="J303" s="15"/>
      <c r="K303" s="41" t="n">
        <v>70100000</v>
      </c>
      <c r="L303" s="41" t="n">
        <v>70110000</v>
      </c>
      <c r="M303" s="41" t="n">
        <f aca="false">+VLOOKUP(D303,AGRIVET!$B$3:$G$348,5,FALSE())</f>
        <v>0</v>
      </c>
      <c r="N303" s="2" t="s">
        <v>1139</v>
      </c>
      <c r="O303" s="15" t="n">
        <v>-9192754001.9825</v>
      </c>
    </row>
    <row r="304" customFormat="false" ht="17.25" hidden="false" customHeight="true" outlineLevel="0" collapsed="false">
      <c r="D304" s="41" t="n">
        <v>62504000</v>
      </c>
      <c r="E304" s="2" t="s">
        <v>172</v>
      </c>
      <c r="F304" s="15" t="n">
        <v>31030172.66</v>
      </c>
      <c r="G304" s="15"/>
      <c r="H304" s="15"/>
      <c r="I304" s="15"/>
      <c r="J304" s="15"/>
      <c r="K304" s="41" t="n">
        <v>70200000</v>
      </c>
      <c r="L304" s="41" t="n">
        <v>70200000</v>
      </c>
      <c r="M304" s="41" t="n">
        <f aca="false">+VLOOKUP(D304,AGRIVET!$B$3:$G$348,5,FALSE())</f>
        <v>12460880</v>
      </c>
      <c r="N304" s="2" t="s">
        <v>1060</v>
      </c>
      <c r="O304" s="15" t="n">
        <v>-81387.5</v>
      </c>
    </row>
    <row r="305" customFormat="false" ht="17.25" hidden="false" customHeight="true" outlineLevel="0" collapsed="false">
      <c r="D305" s="41" t="n">
        <v>62505000</v>
      </c>
      <c r="E305" s="2" t="s">
        <v>173</v>
      </c>
      <c r="F305" s="15" t="n">
        <v>6766179</v>
      </c>
      <c r="G305" s="15"/>
      <c r="H305" s="15"/>
      <c r="I305" s="15"/>
      <c r="J305" s="15"/>
      <c r="K305" s="41" t="n">
        <v>70720000</v>
      </c>
      <c r="L305" s="41" t="n">
        <v>70710000</v>
      </c>
      <c r="M305" s="41" t="n">
        <f aca="false">+VLOOKUP(D305,AGRIVET!$B$3:$G$348,5,FALSE())</f>
        <v>226000</v>
      </c>
      <c r="N305" s="2" t="s">
        <v>1140</v>
      </c>
      <c r="O305" s="15" t="n">
        <v>-1822288727.921</v>
      </c>
    </row>
    <row r="306" customFormat="false" ht="17.25" hidden="false" customHeight="true" outlineLevel="0" collapsed="false">
      <c r="D306" s="41" t="n">
        <v>62506000</v>
      </c>
      <c r="E306" s="2" t="s">
        <v>174</v>
      </c>
      <c r="F306" s="15" t="n">
        <v>886581.39</v>
      </c>
      <c r="G306" s="15"/>
      <c r="H306" s="15"/>
      <c r="I306" s="15"/>
      <c r="J306" s="15"/>
      <c r="K306" s="41" t="n">
        <v>70730000</v>
      </c>
      <c r="L306" s="41" t="n">
        <v>70710000</v>
      </c>
      <c r="M306" s="41" t="n">
        <f aca="false">+VLOOKUP(D306,AGRIVET!$B$3:$G$348,5,FALSE())</f>
        <v>2813700</v>
      </c>
      <c r="N306" s="2" t="s">
        <v>757</v>
      </c>
      <c r="O306" s="15" t="n">
        <v>-468259146.64</v>
      </c>
    </row>
    <row r="307" customFormat="false" ht="17.25" hidden="false" customHeight="true" outlineLevel="0" collapsed="false">
      <c r="D307" s="41" t="n">
        <v>62507000</v>
      </c>
      <c r="E307" s="2" t="s">
        <v>175</v>
      </c>
      <c r="F307" s="15" t="n">
        <v>458069692.08</v>
      </c>
      <c r="G307" s="15"/>
      <c r="H307" s="15"/>
      <c r="I307" s="15"/>
      <c r="J307" s="15"/>
      <c r="K307" s="41" t="n">
        <v>70800000</v>
      </c>
      <c r="L307" s="41" t="n">
        <v>70800000</v>
      </c>
      <c r="M307" s="29" t="n">
        <f aca="false">+VLOOKUP(D307,AGRIVET!$B$3:$G$348,5,FALSE())</f>
        <v>54381855.65</v>
      </c>
      <c r="N307" s="2" t="s">
        <v>1141</v>
      </c>
      <c r="O307" s="15" t="n">
        <v>-25474789.3411</v>
      </c>
    </row>
    <row r="308" customFormat="false" ht="17.25" hidden="false" customHeight="true" outlineLevel="0" collapsed="false">
      <c r="D308" s="41" t="n">
        <v>62602000</v>
      </c>
      <c r="E308" s="2" t="s">
        <v>176</v>
      </c>
      <c r="F308" s="15" t="n">
        <v>115768521.4933</v>
      </c>
      <c r="G308" s="15"/>
      <c r="H308" s="15"/>
      <c r="I308" s="15"/>
      <c r="J308" s="15"/>
      <c r="K308" s="41" t="n">
        <v>70900000</v>
      </c>
      <c r="L308" s="41" t="n">
        <v>70900000</v>
      </c>
      <c r="M308" s="29" t="n">
        <f aca="false">+VLOOKUP(D308,AGRIVET!$B$3:$G$348,5,FALSE())</f>
        <v>35932644.31</v>
      </c>
      <c r="N308" s="2" t="s">
        <v>1142</v>
      </c>
      <c r="O308" s="15" t="n">
        <v>46732071.1949</v>
      </c>
    </row>
    <row r="309" customFormat="false" ht="17.25" hidden="false" customHeight="true" outlineLevel="0" collapsed="false">
      <c r="D309" s="41" t="n">
        <v>62603000</v>
      </c>
      <c r="E309" s="2" t="s">
        <v>177</v>
      </c>
      <c r="F309" s="15" t="n">
        <v>31338798.19</v>
      </c>
      <c r="G309" s="15"/>
      <c r="H309" s="15"/>
      <c r="I309" s="15"/>
      <c r="J309" s="15"/>
      <c r="K309" s="41" t="n">
        <v>71355000</v>
      </c>
      <c r="L309" s="41" t="n">
        <v>71400000</v>
      </c>
      <c r="M309" s="29" t="n">
        <f aca="false">+VLOOKUP(D309,AGRIVET!$B$3:$G$348,5,FALSE())</f>
        <v>15144607.84</v>
      </c>
      <c r="N309" s="2" t="s">
        <v>1143</v>
      </c>
      <c r="O309" s="15" t="n">
        <v>-229223482.26</v>
      </c>
    </row>
    <row r="310" customFormat="false" ht="17.25" hidden="false" customHeight="true" outlineLevel="0" collapsed="false">
      <c r="D310" s="41" t="n">
        <v>62604000</v>
      </c>
      <c r="E310" s="2" t="s">
        <v>178</v>
      </c>
      <c r="F310" s="15" t="n">
        <v>3346279.4333</v>
      </c>
      <c r="G310" s="15"/>
      <c r="H310" s="15"/>
      <c r="I310" s="15"/>
      <c r="J310" s="15"/>
      <c r="K310" s="41" t="n">
        <v>75200000</v>
      </c>
      <c r="L310" s="41" t="n">
        <v>75200000</v>
      </c>
      <c r="M310" s="29" t="n">
        <f aca="false">+VLOOKUP(D310,AGRIVET!$B$3:$G$348,5,FALSE())</f>
        <v>1089300.96</v>
      </c>
      <c r="N310" s="2" t="s">
        <v>502</v>
      </c>
      <c r="O310" s="15" t="n">
        <v>-715252274.75</v>
      </c>
    </row>
    <row r="311" customFormat="false" ht="17.25" hidden="false" customHeight="true" outlineLevel="0" collapsed="false">
      <c r="D311" s="41" t="n">
        <v>62605000</v>
      </c>
      <c r="E311" s="2" t="s">
        <v>1110</v>
      </c>
      <c r="F311" s="15" t="n">
        <v>3778400</v>
      </c>
      <c r="G311" s="15"/>
      <c r="H311" s="15"/>
      <c r="I311" s="15"/>
      <c r="J311" s="15"/>
      <c r="K311" s="41" t="n">
        <v>75800000</v>
      </c>
      <c r="L311" s="41" t="n">
        <v>75800000</v>
      </c>
      <c r="M311" s="41" t="n">
        <f aca="false">+VLOOKUP(D311,AGRIVET!$B$3:$G$348,5,FALSE())</f>
        <v>665000</v>
      </c>
      <c r="N311" s="2" t="s">
        <v>1144</v>
      </c>
      <c r="O311" s="15" t="n">
        <v>-580814612.7288</v>
      </c>
    </row>
    <row r="312" customFormat="false" ht="17.25" hidden="false" customHeight="true" outlineLevel="0" collapsed="false">
      <c r="D312" s="41" t="n">
        <v>62606000</v>
      </c>
      <c r="E312" s="2" t="s">
        <v>1145</v>
      </c>
      <c r="F312" s="15" t="n">
        <v>65000</v>
      </c>
      <c r="G312" s="15"/>
      <c r="H312" s="15"/>
      <c r="I312" s="15"/>
      <c r="J312" s="15"/>
      <c r="K312" s="41" t="n">
        <v>75810000</v>
      </c>
      <c r="L312" s="41" t="n">
        <v>75800000</v>
      </c>
      <c r="M312" s="4" t="e">
        <f aca="false">+VLOOKUP(D312,AGRIVET!$B$3:$G$348,5,FALSE())</f>
        <v>#N/A</v>
      </c>
      <c r="N312" s="2" t="s">
        <v>212</v>
      </c>
      <c r="O312" s="15" t="n">
        <v>-23788700</v>
      </c>
    </row>
    <row r="313" customFormat="false" ht="17.25" hidden="false" customHeight="true" outlineLevel="0" collapsed="false">
      <c r="D313" s="41" t="n">
        <v>62607000</v>
      </c>
      <c r="E313" s="2" t="s">
        <v>179</v>
      </c>
      <c r="F313" s="15" t="n">
        <v>28096477</v>
      </c>
      <c r="G313" s="15"/>
      <c r="H313" s="15"/>
      <c r="I313" s="15"/>
      <c r="J313" s="15"/>
      <c r="K313" s="41" t="n">
        <v>75820000</v>
      </c>
      <c r="L313" s="41" t="n">
        <v>75800000</v>
      </c>
      <c r="M313" s="41" t="n">
        <f aca="false">+VLOOKUP(D313,AGRIVET!$B$3:$G$348,5,FALSE())</f>
        <v>0</v>
      </c>
      <c r="N313" s="2" t="s">
        <v>1146</v>
      </c>
      <c r="O313" s="15" t="n">
        <v>-18000000</v>
      </c>
    </row>
    <row r="314" customFormat="false" ht="17.25" hidden="false" customHeight="true" outlineLevel="0" collapsed="false">
      <c r="D314" s="41" t="n">
        <v>62608000</v>
      </c>
      <c r="E314" s="2" t="s">
        <v>180</v>
      </c>
      <c r="F314" s="15" t="n">
        <v>3575875</v>
      </c>
      <c r="G314" s="15"/>
      <c r="H314" s="15"/>
      <c r="I314" s="15"/>
      <c r="J314" s="15"/>
      <c r="K314" s="41" t="n">
        <v>75830000</v>
      </c>
      <c r="L314" s="41" t="n">
        <v>75800000</v>
      </c>
      <c r="M314" s="41" t="n">
        <f aca="false">+VLOOKUP(D314,AGRIVET!$B$3:$G$348,5,FALSE())</f>
        <v>0</v>
      </c>
      <c r="N314" s="2" t="s">
        <v>1147</v>
      </c>
      <c r="O314" s="15" t="n">
        <v>-464921590.53</v>
      </c>
    </row>
    <row r="315" customFormat="false" ht="17.25" hidden="false" customHeight="true" outlineLevel="0" collapsed="false">
      <c r="D315" s="41" t="n">
        <v>62700000</v>
      </c>
      <c r="E315" s="2" t="s">
        <v>1112</v>
      </c>
      <c r="F315" s="15" t="n">
        <v>21473815.3533</v>
      </c>
      <c r="G315" s="15"/>
      <c r="H315" s="15"/>
      <c r="I315" s="15"/>
      <c r="J315" s="15"/>
      <c r="K315" s="41" t="n">
        <v>75840000</v>
      </c>
      <c r="L315" s="41" t="n">
        <v>75800000</v>
      </c>
      <c r="M315" s="4" t="e">
        <f aca="false">+VLOOKUP(D315,AGRIVET!$B$3:$G$348,5,FALSE())</f>
        <v>#N/A</v>
      </c>
      <c r="N315" s="2" t="s">
        <v>1148</v>
      </c>
      <c r="O315" s="15" t="n">
        <v>-113083060</v>
      </c>
    </row>
    <row r="316" customFormat="false" ht="17.25" hidden="false" customHeight="true" outlineLevel="0" collapsed="false">
      <c r="D316" s="41" t="n">
        <v>62702000</v>
      </c>
      <c r="E316" s="2" t="s">
        <v>1114</v>
      </c>
      <c r="F316" s="15" t="n">
        <v>9460686.28</v>
      </c>
      <c r="G316" s="15"/>
      <c r="H316" s="15"/>
      <c r="I316" s="15"/>
      <c r="J316" s="15"/>
      <c r="K316" s="41" t="n">
        <v>76500000</v>
      </c>
      <c r="L316" s="41" t="n">
        <v>76500000</v>
      </c>
      <c r="M316" s="41" t="n">
        <f aca="false">+VLOOKUP(D316,AGRIVET!$B$3:$G$348,5,FALSE())</f>
        <v>171350</v>
      </c>
      <c r="N316" s="2" t="s">
        <v>505</v>
      </c>
      <c r="O316" s="15" t="n">
        <v>-18225.51</v>
      </c>
    </row>
    <row r="317" customFormat="false" ht="17.25" hidden="false" customHeight="true" outlineLevel="0" collapsed="false">
      <c r="D317" s="41" t="n">
        <v>62703000</v>
      </c>
      <c r="E317" s="2" t="s">
        <v>1115</v>
      </c>
      <c r="F317" s="15" t="n">
        <v>13787769.1765</v>
      </c>
      <c r="G317" s="15"/>
      <c r="H317" s="15"/>
      <c r="I317" s="15"/>
      <c r="J317" s="15"/>
      <c r="K317" s="41" t="n">
        <v>76600000</v>
      </c>
      <c r="L317" s="41" t="n">
        <v>76600000</v>
      </c>
      <c r="M317" s="29" t="n">
        <f aca="false">+VLOOKUP(D317,AGRIVET!$B$3:$G$348,5,FALSE())</f>
        <v>34057491.68</v>
      </c>
      <c r="N317" s="2" t="s">
        <v>213</v>
      </c>
      <c r="O317" s="15" t="n">
        <v>-31575913.7983</v>
      </c>
    </row>
    <row r="318" customFormat="false" ht="17.25" hidden="false" customHeight="true" outlineLevel="0" collapsed="false">
      <c r="D318" s="41" t="n">
        <v>62704000</v>
      </c>
      <c r="E318" s="2" t="s">
        <v>426</v>
      </c>
      <c r="F318" s="15" t="n">
        <v>1323689.6348</v>
      </c>
      <c r="G318" s="15"/>
      <c r="H318" s="15"/>
      <c r="I318" s="15"/>
      <c r="J318" s="15"/>
      <c r="K318" s="41" t="n">
        <v>78500000</v>
      </c>
      <c r="L318" s="41" t="n">
        <v>78500000</v>
      </c>
      <c r="M318" s="29" t="n">
        <f aca="false">+VLOOKUP(D318,AGRIVET!$B$3:$G$348,5,FALSE())</f>
        <v>18079223.89</v>
      </c>
      <c r="N318" s="2" t="s">
        <v>1149</v>
      </c>
      <c r="O318" s="15" t="n">
        <v>-26143487.9</v>
      </c>
    </row>
    <row r="319" customFormat="false" ht="17.25" hidden="false" customHeight="true" outlineLevel="0" collapsed="false">
      <c r="D319" s="41" t="n">
        <v>62705000</v>
      </c>
      <c r="E319" s="2" t="s">
        <v>1116</v>
      </c>
      <c r="F319" s="15" t="n">
        <v>5558745.93</v>
      </c>
      <c r="G319" s="15"/>
      <c r="H319" s="15"/>
      <c r="I319" s="15"/>
      <c r="J319" s="15"/>
    </row>
    <row r="320" customFormat="false" ht="17.25" hidden="false" customHeight="true" outlineLevel="0" collapsed="false">
      <c r="D320" s="41" t="n">
        <v>62706000</v>
      </c>
      <c r="E320" s="2" t="s">
        <v>183</v>
      </c>
      <c r="F320" s="15" t="n">
        <v>31989056.7952</v>
      </c>
      <c r="G320" s="15"/>
      <c r="H320" s="15"/>
      <c r="I320" s="15"/>
      <c r="J320" s="15"/>
    </row>
    <row r="321" customFormat="false" ht="17.25" hidden="false" customHeight="true" outlineLevel="0" collapsed="false">
      <c r="D321" s="41" t="n">
        <v>62707000</v>
      </c>
      <c r="E321" s="2" t="s">
        <v>432</v>
      </c>
      <c r="F321" s="15" t="n">
        <v>7546112.5486</v>
      </c>
      <c r="G321" s="15"/>
      <c r="H321" s="15"/>
      <c r="I321" s="15"/>
      <c r="J321" s="15"/>
    </row>
    <row r="322" customFormat="false" ht="17.25" hidden="false" customHeight="true" outlineLevel="0" collapsed="false">
      <c r="D322" s="41" t="n">
        <v>62708000</v>
      </c>
      <c r="E322" s="2" t="s">
        <v>1117</v>
      </c>
      <c r="F322" s="15" t="n">
        <v>712166.6333</v>
      </c>
      <c r="G322" s="15"/>
      <c r="H322" s="15"/>
      <c r="I322" s="15"/>
      <c r="J322" s="15"/>
    </row>
    <row r="323" customFormat="false" ht="17.25" hidden="false" customHeight="true" outlineLevel="0" collapsed="false">
      <c r="D323" s="41" t="n">
        <v>62709000</v>
      </c>
      <c r="E323" s="2" t="s">
        <v>1118</v>
      </c>
      <c r="F323" s="15" t="n">
        <v>2232654.0471</v>
      </c>
      <c r="G323" s="15"/>
      <c r="H323" s="15"/>
      <c r="I323" s="15"/>
      <c r="J323" s="15"/>
    </row>
    <row r="324" customFormat="false" ht="17.25" hidden="false" customHeight="true" outlineLevel="0" collapsed="false">
      <c r="D324" s="41" t="n">
        <v>62710000</v>
      </c>
      <c r="E324" s="2" t="s">
        <v>1119</v>
      </c>
      <c r="F324" s="15" t="n">
        <v>90280</v>
      </c>
      <c r="G324" s="15"/>
      <c r="H324" s="15"/>
      <c r="I324" s="15"/>
      <c r="J324" s="15"/>
    </row>
    <row r="325" customFormat="false" ht="17.25" hidden="false" customHeight="true" outlineLevel="0" collapsed="false">
      <c r="D325" s="41" t="n">
        <v>62713000</v>
      </c>
      <c r="E325" s="2" t="s">
        <v>1120</v>
      </c>
      <c r="F325" s="15" t="n">
        <v>28333.3333</v>
      </c>
      <c r="G325" s="15"/>
      <c r="H325" s="15"/>
      <c r="I325" s="15"/>
      <c r="J325" s="15"/>
    </row>
    <row r="326" customFormat="false" ht="17.25" hidden="false" customHeight="true" outlineLevel="0" collapsed="false">
      <c r="D326" s="41" t="n">
        <v>62714000</v>
      </c>
      <c r="E326" s="2" t="s">
        <v>1121</v>
      </c>
      <c r="F326" s="15" t="n">
        <v>124416</v>
      </c>
      <c r="G326" s="15"/>
      <c r="H326" s="15"/>
      <c r="I326" s="15"/>
      <c r="J326" s="15"/>
    </row>
    <row r="327" customFormat="false" ht="17.25" hidden="false" customHeight="true" outlineLevel="0" collapsed="false">
      <c r="D327" s="41" t="n">
        <v>63507000</v>
      </c>
      <c r="E327" s="2" t="s">
        <v>453</v>
      </c>
      <c r="F327" s="15" t="n">
        <v>7077868.66</v>
      </c>
      <c r="G327" s="15"/>
      <c r="H327" s="15"/>
      <c r="I327" s="15"/>
      <c r="J327" s="15"/>
    </row>
    <row r="328" customFormat="false" ht="17.25" hidden="false" customHeight="true" outlineLevel="0" collapsed="false">
      <c r="D328" s="41" t="n">
        <v>63514000</v>
      </c>
      <c r="E328" s="2" t="s">
        <v>1150</v>
      </c>
      <c r="F328" s="15" t="n">
        <v>35000</v>
      </c>
      <c r="G328" s="15"/>
      <c r="H328" s="15"/>
      <c r="I328" s="15"/>
      <c r="J328" s="15"/>
    </row>
    <row r="329" customFormat="false" ht="17.25" hidden="false" customHeight="true" outlineLevel="0" collapsed="false">
      <c r="D329" s="41" t="n">
        <v>63540000</v>
      </c>
      <c r="E329" s="2" t="s">
        <v>1151</v>
      </c>
      <c r="F329" s="15" t="n">
        <v>2000</v>
      </c>
      <c r="G329" s="15"/>
      <c r="H329" s="15"/>
      <c r="I329" s="15"/>
      <c r="J329" s="15"/>
    </row>
    <row r="330" customFormat="false" ht="17.25" hidden="false" customHeight="true" outlineLevel="0" collapsed="false">
      <c r="D330" s="41" t="n">
        <v>64102000</v>
      </c>
      <c r="E330" s="2" t="s">
        <v>191</v>
      </c>
      <c r="F330" s="15" t="n">
        <v>121143263.17</v>
      </c>
      <c r="G330" s="15"/>
      <c r="H330" s="15"/>
      <c r="I330" s="15"/>
      <c r="J330" s="15"/>
    </row>
    <row r="331" customFormat="false" ht="17.25" hidden="false" customHeight="true" outlineLevel="0" collapsed="false">
      <c r="D331" s="41" t="n">
        <v>64103000</v>
      </c>
      <c r="E331" s="2" t="s">
        <v>192</v>
      </c>
      <c r="F331" s="15" t="n">
        <v>160755378.26</v>
      </c>
      <c r="G331" s="15"/>
      <c r="H331" s="15"/>
      <c r="I331" s="15"/>
      <c r="J331" s="15"/>
    </row>
    <row r="332" customFormat="false" ht="17.25" hidden="false" customHeight="true" outlineLevel="0" collapsed="false">
      <c r="D332" s="41" t="n">
        <v>64104000</v>
      </c>
      <c r="E332" s="2" t="s">
        <v>1125</v>
      </c>
      <c r="F332" s="15" t="n">
        <v>257689951.95</v>
      </c>
      <c r="G332" s="15"/>
      <c r="H332" s="15"/>
      <c r="I332" s="15"/>
      <c r="J332" s="15"/>
    </row>
    <row r="333" customFormat="false" ht="17.25" hidden="false" customHeight="true" outlineLevel="0" collapsed="false">
      <c r="D333" s="41" t="n">
        <v>64105000</v>
      </c>
      <c r="E333" s="2" t="s">
        <v>195</v>
      </c>
      <c r="F333" s="15" t="n">
        <v>-374118.51</v>
      </c>
      <c r="G333" s="15"/>
      <c r="H333" s="15"/>
      <c r="I333" s="15"/>
      <c r="J333" s="15"/>
    </row>
    <row r="334" customFormat="false" ht="17.25" hidden="false" customHeight="true" outlineLevel="0" collapsed="false">
      <c r="D334" s="41" t="n">
        <v>64106000</v>
      </c>
      <c r="E334" s="2" t="s">
        <v>1152</v>
      </c>
      <c r="F334" s="15" t="n">
        <v>236000</v>
      </c>
      <c r="G334" s="15"/>
      <c r="H334" s="15"/>
      <c r="I334" s="15"/>
      <c r="J334" s="15"/>
    </row>
    <row r="335" customFormat="false" ht="17.25" hidden="false" customHeight="true" outlineLevel="0" collapsed="false">
      <c r="D335" s="41" t="n">
        <v>64107000</v>
      </c>
      <c r="E335" s="2" t="s">
        <v>270</v>
      </c>
      <c r="F335" s="15" t="n">
        <v>41223162.32</v>
      </c>
      <c r="G335" s="15"/>
      <c r="H335" s="15"/>
      <c r="I335" s="15"/>
      <c r="J335" s="15"/>
    </row>
    <row r="336" customFormat="false" ht="17.25" hidden="false" customHeight="true" outlineLevel="0" collapsed="false">
      <c r="D336" s="41" t="n">
        <v>64130000</v>
      </c>
      <c r="E336" s="2" t="s">
        <v>1153</v>
      </c>
      <c r="F336" s="15" t="n">
        <v>73793628</v>
      </c>
      <c r="G336" s="15"/>
      <c r="H336" s="15"/>
      <c r="I336" s="15"/>
      <c r="J336" s="15"/>
    </row>
    <row r="337" customFormat="false" ht="17.25" hidden="false" customHeight="true" outlineLevel="0" collapsed="false">
      <c r="D337" s="41" t="n">
        <v>64502000</v>
      </c>
      <c r="E337" s="2" t="s">
        <v>1127</v>
      </c>
      <c r="F337" s="15" t="n">
        <v>100588503.9</v>
      </c>
      <c r="G337" s="15"/>
      <c r="H337" s="15"/>
      <c r="I337" s="15"/>
      <c r="J337" s="15"/>
    </row>
    <row r="338" customFormat="false" ht="17.25" hidden="false" customHeight="true" outlineLevel="0" collapsed="false">
      <c r="D338" s="41" t="n">
        <v>64504000</v>
      </c>
      <c r="E338" s="2" t="s">
        <v>464</v>
      </c>
      <c r="F338" s="15" t="n">
        <v>20117701.89</v>
      </c>
      <c r="G338" s="15"/>
      <c r="H338" s="15"/>
      <c r="I338" s="15"/>
      <c r="J338" s="15"/>
    </row>
    <row r="339" customFormat="false" ht="17.25" hidden="false" customHeight="true" outlineLevel="0" collapsed="false">
      <c r="D339" s="41" t="n">
        <v>64580000</v>
      </c>
      <c r="E339" s="2" t="s">
        <v>1128</v>
      </c>
      <c r="F339" s="15" t="n">
        <v>-6411931.34</v>
      </c>
      <c r="G339" s="15"/>
      <c r="H339" s="15"/>
      <c r="I339" s="15"/>
      <c r="J339" s="15"/>
    </row>
    <row r="340" customFormat="false" ht="17.25" hidden="false" customHeight="true" outlineLevel="0" collapsed="false">
      <c r="D340" s="41" t="n">
        <v>64802000</v>
      </c>
      <c r="E340" s="2" t="s">
        <v>199</v>
      </c>
      <c r="F340" s="15" t="n">
        <v>48928</v>
      </c>
      <c r="G340" s="15"/>
      <c r="H340" s="15"/>
      <c r="I340" s="15"/>
      <c r="J340" s="15"/>
    </row>
    <row r="341" customFormat="false" ht="17.25" hidden="false" customHeight="true" outlineLevel="0" collapsed="false">
      <c r="D341" s="41" t="n">
        <v>64803000</v>
      </c>
      <c r="E341" s="2" t="s">
        <v>534</v>
      </c>
      <c r="F341" s="15" t="n">
        <v>2555000</v>
      </c>
      <c r="G341" s="15"/>
      <c r="H341" s="15"/>
      <c r="I341" s="15"/>
      <c r="J341" s="15"/>
    </row>
    <row r="342" customFormat="false" ht="17.25" hidden="false" customHeight="true" outlineLevel="0" collapsed="false">
      <c r="D342" s="41" t="n">
        <v>64804000</v>
      </c>
      <c r="E342" s="2" t="s">
        <v>198</v>
      </c>
      <c r="F342" s="15" t="n">
        <v>7305868.21</v>
      </c>
      <c r="G342" s="15"/>
      <c r="H342" s="15"/>
      <c r="I342" s="15"/>
      <c r="J342" s="15"/>
    </row>
    <row r="343" customFormat="false" ht="17.25" hidden="false" customHeight="true" outlineLevel="0" collapsed="false">
      <c r="D343" s="41" t="n">
        <v>65400000</v>
      </c>
      <c r="E343" s="2" t="s">
        <v>1154</v>
      </c>
      <c r="F343" s="15" t="n">
        <v>139741958.04</v>
      </c>
      <c r="G343" s="15"/>
      <c r="H343" s="15"/>
      <c r="I343" s="15"/>
      <c r="J343" s="15"/>
    </row>
    <row r="344" customFormat="false" ht="17.25" hidden="false" customHeight="true" outlineLevel="0" collapsed="false">
      <c r="D344" s="41" t="n">
        <v>65810000</v>
      </c>
      <c r="E344" s="2" t="s">
        <v>746</v>
      </c>
      <c r="F344" s="15" t="n">
        <v>9230852</v>
      </c>
      <c r="G344" s="15"/>
      <c r="H344" s="15"/>
      <c r="I344" s="15"/>
      <c r="J344" s="15"/>
    </row>
    <row r="345" customFormat="false" ht="17.25" hidden="false" customHeight="true" outlineLevel="0" collapsed="false">
      <c r="D345" s="41" t="n">
        <v>66101000</v>
      </c>
      <c r="E345" s="2" t="s">
        <v>478</v>
      </c>
      <c r="F345" s="15" t="n">
        <v>129590514.01</v>
      </c>
      <c r="G345" s="15"/>
      <c r="H345" s="15"/>
      <c r="I345" s="15"/>
      <c r="J345" s="15"/>
    </row>
    <row r="346" customFormat="false" ht="17.25" hidden="false" customHeight="true" outlineLevel="0" collapsed="false">
      <c r="D346" s="41" t="n">
        <v>66102000</v>
      </c>
      <c r="E346" s="2" t="s">
        <v>1135</v>
      </c>
      <c r="F346" s="15" t="n">
        <v>201773796.3352</v>
      </c>
      <c r="G346" s="15"/>
      <c r="H346" s="15"/>
      <c r="I346" s="15"/>
      <c r="J346" s="15"/>
    </row>
    <row r="347" customFormat="false" ht="17.25" hidden="false" customHeight="true" outlineLevel="0" collapsed="false">
      <c r="D347" s="41" t="n">
        <v>66103000</v>
      </c>
      <c r="E347" s="2" t="s">
        <v>1136</v>
      </c>
      <c r="F347" s="15" t="n">
        <v>147101013.05</v>
      </c>
      <c r="G347" s="15"/>
      <c r="H347" s="15"/>
      <c r="I347" s="15"/>
      <c r="J347" s="15"/>
    </row>
    <row r="348" customFormat="false" ht="17.25" hidden="false" customHeight="true" outlineLevel="0" collapsed="false">
      <c r="D348" s="41" t="n">
        <v>66104000</v>
      </c>
      <c r="E348" s="2" t="s">
        <v>484</v>
      </c>
      <c r="F348" s="15" t="n">
        <v>173272903.44</v>
      </c>
      <c r="G348" s="15"/>
      <c r="H348" s="15"/>
      <c r="I348" s="15"/>
      <c r="J348" s="15"/>
    </row>
    <row r="349" customFormat="false" ht="17.25" hidden="false" customHeight="true" outlineLevel="0" collapsed="false">
      <c r="D349" s="41" t="n">
        <v>66181000</v>
      </c>
      <c r="E349" s="2" t="s">
        <v>1155</v>
      </c>
      <c r="F349" s="15" t="n">
        <v>9215607.98</v>
      </c>
      <c r="G349" s="15"/>
      <c r="H349" s="15"/>
      <c r="I349" s="15"/>
      <c r="J349" s="15"/>
    </row>
    <row r="350" customFormat="false" ht="17.25" hidden="false" customHeight="true" outlineLevel="0" collapsed="false">
      <c r="D350" s="41" t="n">
        <v>70100000</v>
      </c>
      <c r="E350" s="2" t="s">
        <v>1139</v>
      </c>
      <c r="F350" s="15" t="n">
        <v>-13047432009.6403</v>
      </c>
      <c r="G350" s="15"/>
      <c r="H350" s="15"/>
      <c r="I350" s="15"/>
      <c r="J350" s="15"/>
    </row>
    <row r="351" customFormat="false" ht="17.25" hidden="false" customHeight="true" outlineLevel="0" collapsed="false">
      <c r="D351" s="41" t="n">
        <v>70720000</v>
      </c>
      <c r="E351" s="2" t="s">
        <v>1140</v>
      </c>
      <c r="F351" s="15" t="n">
        <v>-1689152975.918</v>
      </c>
      <c r="G351" s="15"/>
      <c r="H351" s="15"/>
      <c r="I351" s="15"/>
      <c r="J351" s="15"/>
    </row>
    <row r="352" customFormat="false" ht="17.25" hidden="false" customHeight="true" outlineLevel="0" collapsed="false">
      <c r="D352" s="41" t="n">
        <v>71355000</v>
      </c>
      <c r="E352" s="2" t="s">
        <v>1143</v>
      </c>
      <c r="F352" s="15" t="n">
        <v>-73664957.4</v>
      </c>
      <c r="G352" s="15"/>
      <c r="H352" s="15"/>
      <c r="I352" s="15"/>
      <c r="J352" s="15"/>
    </row>
    <row r="353" customFormat="false" ht="17.25" hidden="false" customHeight="true" outlineLevel="0" collapsed="false">
      <c r="D353" s="41" t="n">
        <v>75810000</v>
      </c>
      <c r="E353" s="2" t="s">
        <v>212</v>
      </c>
      <c r="F353" s="15" t="n">
        <v>-27983400</v>
      </c>
      <c r="G353" s="15"/>
      <c r="H353" s="15"/>
      <c r="I353" s="15"/>
      <c r="J353" s="15"/>
    </row>
    <row r="354" customFormat="false" ht="17.25" hidden="false" customHeight="true" outlineLevel="0" collapsed="false">
      <c r="D354" s="41" t="n">
        <v>75820000</v>
      </c>
      <c r="E354" s="2" t="s">
        <v>1146</v>
      </c>
      <c r="F354" s="15" t="n">
        <v>-18000005.44</v>
      </c>
      <c r="G354" s="15"/>
      <c r="H354" s="15"/>
      <c r="I354" s="15"/>
      <c r="J354" s="15"/>
    </row>
    <row r="355" customFormat="false" ht="17.25" hidden="false" customHeight="true" outlineLevel="0" collapsed="false">
      <c r="D355" s="41" t="n">
        <v>75830000</v>
      </c>
      <c r="E355" s="2" t="s">
        <v>1147</v>
      </c>
      <c r="F355" s="15" t="n">
        <v>-868545581.62</v>
      </c>
      <c r="G355" s="15"/>
      <c r="H355" s="15"/>
      <c r="I355" s="15"/>
      <c r="J355" s="15"/>
    </row>
    <row r="356" customFormat="false" ht="17.25" hidden="false" customHeight="true" outlineLevel="0" collapsed="false">
      <c r="D356" s="41" t="n">
        <v>75840000</v>
      </c>
      <c r="E356" s="2" t="s">
        <v>1148</v>
      </c>
      <c r="F356" s="15" t="n">
        <v>-90408498.74</v>
      </c>
      <c r="G356" s="15"/>
      <c r="H356" s="15"/>
      <c r="I356" s="15"/>
      <c r="J356" s="15"/>
    </row>
    <row r="357" customFormat="false" ht="17.25" hidden="false" customHeight="true" outlineLevel="0" collapsed="false">
      <c r="D357" s="41" t="n">
        <v>78150000</v>
      </c>
      <c r="E357" s="2" t="s">
        <v>1156</v>
      </c>
      <c r="F357" s="15" t="n">
        <v>-200323996.22</v>
      </c>
      <c r="G357" s="15"/>
      <c r="H357" s="15"/>
      <c r="I357" s="15"/>
      <c r="J357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11.58"/>
    <col collapsed="false" customWidth="true" hidden="false" outlineLevel="0" max="3" min="3" style="2" width="32.15"/>
    <col collapsed="false" customWidth="true" hidden="false" outlineLevel="0" max="6" min="4" style="3" width="21.87"/>
    <col collapsed="false" customWidth="true" hidden="false" outlineLevel="0" max="7" min="7" style="1" width="12.15"/>
    <col collapsed="false" customWidth="true" hidden="false" outlineLevel="0" max="8" min="8" style="2" width="33.87"/>
  </cols>
  <sheetData>
    <row r="1" customFormat="false" ht="17.25" hidden="false" customHeight="true" outlineLevel="0" collapsed="false"/>
    <row r="2" customFormat="false" ht="17.25" hidden="false" customHeight="true" outlineLevel="0" collapsed="false">
      <c r="A2" s="58" t="s">
        <v>1157</v>
      </c>
      <c r="B2" s="58"/>
      <c r="C2" s="59" t="s">
        <v>768</v>
      </c>
      <c r="D2" s="60" t="n">
        <v>2021</v>
      </c>
      <c r="E2" s="60" t="n">
        <v>2020</v>
      </c>
      <c r="F2" s="60" t="n">
        <v>2019</v>
      </c>
      <c r="G2" s="58" t="s">
        <v>769</v>
      </c>
    </row>
    <row r="3" customFormat="false" ht="17.25" hidden="false" customHeight="true" outlineLevel="0" collapsed="false">
      <c r="A3" s="20" t="n">
        <v>1010000</v>
      </c>
      <c r="B3" s="20" t="n">
        <v>10100000</v>
      </c>
      <c r="C3" s="6" t="s">
        <v>559</v>
      </c>
      <c r="D3" s="15" t="n">
        <v>-1200000000</v>
      </c>
      <c r="E3" s="15" t="n">
        <v>-100000000</v>
      </c>
      <c r="F3" s="15" t="n">
        <v>-100000000</v>
      </c>
      <c r="G3" s="20" t="n">
        <v>10100000</v>
      </c>
      <c r="H3" s="6" t="s">
        <v>559</v>
      </c>
    </row>
    <row r="4" customFormat="false" ht="17.25" hidden="false" customHeight="true" outlineLevel="0" collapsed="false">
      <c r="A4" s="20" t="n">
        <v>1190000</v>
      </c>
      <c r="B4" s="20" t="n">
        <v>11900000</v>
      </c>
      <c r="C4" s="6" t="s">
        <v>1158</v>
      </c>
      <c r="D4" s="15" t="n">
        <v>1655200339.55</v>
      </c>
      <c r="E4" s="15" t="n">
        <v>1655200339.55</v>
      </c>
      <c r="F4" s="15" t="n">
        <v>574694116.85</v>
      </c>
      <c r="G4" s="20" t="n">
        <v>11900000</v>
      </c>
      <c r="H4" s="6" t="s">
        <v>1158</v>
      </c>
    </row>
    <row r="5" customFormat="false" ht="17.25" hidden="false" customHeight="true" outlineLevel="0" collapsed="false">
      <c r="A5" s="12" t="n">
        <v>1200000</v>
      </c>
      <c r="B5" s="20" t="n">
        <v>12000000</v>
      </c>
      <c r="C5" s="2" t="s">
        <v>563</v>
      </c>
      <c r="D5" s="15" t="n">
        <v>0</v>
      </c>
      <c r="F5" s="15" t="n">
        <v>0</v>
      </c>
      <c r="G5" s="20" t="n">
        <v>12000000</v>
      </c>
      <c r="H5" s="6" t="s">
        <v>563</v>
      </c>
    </row>
    <row r="6" customFormat="false" ht="17.25" hidden="false" customHeight="true" outlineLevel="0" collapsed="false">
      <c r="B6" s="20" t="n">
        <v>12900000</v>
      </c>
      <c r="C6" s="6" t="s">
        <v>1159</v>
      </c>
      <c r="D6" s="15" t="n">
        <v>1473644756.37</v>
      </c>
      <c r="G6" s="20" t="n">
        <v>12900000</v>
      </c>
      <c r="H6" s="6" t="s">
        <v>1159</v>
      </c>
    </row>
    <row r="7" customFormat="false" ht="17.25" hidden="false" customHeight="true" outlineLevel="0" collapsed="false">
      <c r="A7" s="12" t="n">
        <v>1630000</v>
      </c>
      <c r="B7" s="20" t="n">
        <v>16300000</v>
      </c>
      <c r="C7" s="2" t="s">
        <v>1160</v>
      </c>
      <c r="D7" s="15" t="n">
        <v>0</v>
      </c>
      <c r="F7" s="15" t="n">
        <v>-2650222359.9</v>
      </c>
      <c r="G7" s="20" t="n">
        <v>16300000</v>
      </c>
      <c r="H7" s="17" t="s">
        <v>1160</v>
      </c>
    </row>
    <row r="8" customFormat="false" ht="17.25" hidden="false" customHeight="true" outlineLevel="0" collapsed="false">
      <c r="A8" s="12" t="n">
        <v>1631000</v>
      </c>
      <c r="B8" s="20" t="n">
        <v>16310000</v>
      </c>
      <c r="C8" s="2" t="s">
        <v>1161</v>
      </c>
      <c r="D8" s="15" t="n">
        <v>0</v>
      </c>
      <c r="F8" s="15" t="n">
        <v>-455054510.99</v>
      </c>
      <c r="G8" s="20" t="n">
        <v>16310000</v>
      </c>
      <c r="H8" s="6" t="s">
        <v>1161</v>
      </c>
    </row>
    <row r="9" customFormat="false" ht="17.25" hidden="false" customHeight="true" outlineLevel="0" collapsed="false">
      <c r="A9" s="20" t="n">
        <v>1640000</v>
      </c>
      <c r="B9" s="20" t="n">
        <v>16400000</v>
      </c>
      <c r="C9" s="6" t="s">
        <v>222</v>
      </c>
      <c r="D9" s="15" t="n">
        <v>-1595704626.23</v>
      </c>
      <c r="E9" s="15" t="n">
        <v>-2320210474.68</v>
      </c>
      <c r="F9" s="15" t="n">
        <v>0</v>
      </c>
      <c r="G9" s="20" t="n">
        <v>16400000</v>
      </c>
      <c r="H9" s="6" t="s">
        <v>222</v>
      </c>
    </row>
    <row r="10" customFormat="false" ht="17.25" hidden="false" customHeight="true" outlineLevel="0" collapsed="false">
      <c r="A10" s="20" t="n">
        <v>1641000</v>
      </c>
      <c r="B10" s="20" t="n">
        <v>16410000</v>
      </c>
      <c r="C10" s="6" t="s">
        <v>1161</v>
      </c>
      <c r="D10" s="15" t="n">
        <v>-321934579.84</v>
      </c>
      <c r="E10" s="15" t="n">
        <v>-413385193.27</v>
      </c>
      <c r="F10" s="15" t="n">
        <v>0</v>
      </c>
      <c r="G10" s="20" t="n">
        <v>16410000</v>
      </c>
      <c r="H10" s="6" t="s">
        <v>1161</v>
      </c>
    </row>
    <row r="11" customFormat="false" ht="17.25" hidden="false" customHeight="true" outlineLevel="0" collapsed="false">
      <c r="A11" s="20" t="n">
        <v>2110000</v>
      </c>
      <c r="B11" s="20" t="n">
        <v>21100000</v>
      </c>
      <c r="C11" s="6" t="s">
        <v>772</v>
      </c>
      <c r="D11" s="15" t="n">
        <v>55348270.67</v>
      </c>
      <c r="E11" s="15" t="n">
        <v>66666666.67</v>
      </c>
      <c r="F11" s="15" t="n">
        <v>0</v>
      </c>
      <c r="G11" s="20" t="n">
        <v>21100000</v>
      </c>
      <c r="H11" s="6" t="s">
        <v>772</v>
      </c>
    </row>
    <row r="12" customFormat="false" ht="17.25" hidden="false" customHeight="true" outlineLevel="0" collapsed="false">
      <c r="A12" s="20" t="n">
        <v>2120000</v>
      </c>
      <c r="B12" s="20" t="n">
        <v>21200000</v>
      </c>
      <c r="C12" s="6" t="s">
        <v>568</v>
      </c>
      <c r="D12" s="15" t="n">
        <v>144235358</v>
      </c>
      <c r="E12" s="15" t="n">
        <v>110417775</v>
      </c>
      <c r="F12" s="15" t="n">
        <v>90218000</v>
      </c>
      <c r="G12" s="20" t="n">
        <v>21200000</v>
      </c>
      <c r="H12" s="6" t="s">
        <v>568</v>
      </c>
    </row>
    <row r="13" customFormat="false" ht="17.25" hidden="false" customHeight="true" outlineLevel="0" collapsed="false">
      <c r="A13" s="20" t="n">
        <v>2130000</v>
      </c>
      <c r="B13" s="20" t="n">
        <v>21300000</v>
      </c>
      <c r="C13" s="6" t="s">
        <v>569</v>
      </c>
      <c r="D13" s="15" t="n">
        <v>2768694482.29</v>
      </c>
      <c r="E13" s="15" t="n">
        <v>2768694482.29</v>
      </c>
      <c r="F13" s="15" t="n">
        <v>1278921482.17</v>
      </c>
      <c r="G13" s="20" t="n">
        <v>21300000</v>
      </c>
      <c r="H13" s="6" t="s">
        <v>569</v>
      </c>
    </row>
    <row r="14" customFormat="false" ht="17.25" hidden="false" customHeight="true" outlineLevel="0" collapsed="false">
      <c r="A14" s="20" t="n">
        <v>2150000</v>
      </c>
      <c r="B14" s="20" t="n">
        <v>21500000</v>
      </c>
      <c r="C14" s="6" t="s">
        <v>570</v>
      </c>
      <c r="D14" s="15" t="n">
        <v>1259183452.89</v>
      </c>
      <c r="E14" s="15" t="n">
        <v>1259183452.89</v>
      </c>
      <c r="F14" s="15" t="n">
        <v>1264754452.89</v>
      </c>
      <c r="G14" s="20" t="n">
        <v>21500000</v>
      </c>
      <c r="H14" s="6" t="s">
        <v>570</v>
      </c>
    </row>
    <row r="15" customFormat="false" ht="17.25" hidden="false" customHeight="true" outlineLevel="0" collapsed="false">
      <c r="A15" s="20" t="n">
        <v>2155000</v>
      </c>
      <c r="B15" s="20" t="n">
        <v>21550000</v>
      </c>
      <c r="C15" s="6" t="s">
        <v>1162</v>
      </c>
      <c r="D15" s="15" t="n">
        <v>4530387053.44</v>
      </c>
      <c r="E15" s="15" t="n">
        <v>4530387053.44</v>
      </c>
      <c r="F15" s="15" t="n">
        <v>4340061704.04</v>
      </c>
      <c r="G15" s="20" t="n">
        <v>21550000</v>
      </c>
      <c r="H15" s="6" t="s">
        <v>1162</v>
      </c>
    </row>
    <row r="16" customFormat="false" ht="17.25" hidden="false" customHeight="true" outlineLevel="0" collapsed="false">
      <c r="A16" s="20" t="n">
        <v>2181000</v>
      </c>
      <c r="B16" s="20" t="n">
        <v>21810000</v>
      </c>
      <c r="C16" s="6" t="s">
        <v>234</v>
      </c>
      <c r="D16" s="15" t="n">
        <v>158438208.13</v>
      </c>
      <c r="E16" s="15" t="n">
        <v>155615695.33</v>
      </c>
      <c r="F16" s="15" t="n">
        <v>155166223.33</v>
      </c>
      <c r="G16" s="20" t="n">
        <v>21810000</v>
      </c>
      <c r="H16" s="6" t="s">
        <v>234</v>
      </c>
    </row>
    <row r="17" customFormat="false" ht="17.25" hidden="false" customHeight="true" outlineLevel="0" collapsed="false">
      <c r="A17" s="20" t="n">
        <v>2182000</v>
      </c>
      <c r="B17" s="20" t="n">
        <v>21820000</v>
      </c>
      <c r="C17" s="6" t="s">
        <v>10</v>
      </c>
      <c r="D17" s="15" t="n">
        <v>19117906.6</v>
      </c>
      <c r="E17" s="15" t="n">
        <v>14310573.24</v>
      </c>
      <c r="F17" s="15" t="n">
        <v>8909239.86</v>
      </c>
      <c r="G17" s="20" t="n">
        <v>21820000</v>
      </c>
      <c r="H17" s="6" t="s">
        <v>10</v>
      </c>
    </row>
    <row r="18" customFormat="false" ht="17.25" hidden="false" customHeight="true" outlineLevel="0" collapsed="false">
      <c r="B18" s="20" t="n">
        <v>21830000</v>
      </c>
      <c r="C18" s="6" t="s">
        <v>574</v>
      </c>
      <c r="D18" s="15" t="n">
        <v>9141666.68</v>
      </c>
      <c r="G18" s="20" t="n">
        <v>21830000</v>
      </c>
      <c r="H18" s="6" t="s">
        <v>574</v>
      </c>
    </row>
    <row r="19" customFormat="false" ht="17.25" hidden="false" customHeight="true" outlineLevel="0" collapsed="false">
      <c r="A19" s="20" t="n">
        <v>2184000</v>
      </c>
      <c r="B19" s="20" t="n">
        <v>21840000</v>
      </c>
      <c r="C19" s="6" t="s">
        <v>575</v>
      </c>
      <c r="D19" s="15" t="n">
        <v>41118647.3</v>
      </c>
      <c r="E19" s="15" t="n">
        <v>40168647.3</v>
      </c>
      <c r="F19" s="15" t="n">
        <v>35759247.3</v>
      </c>
      <c r="G19" s="20" t="n">
        <v>21840000</v>
      </c>
      <c r="H19" s="6" t="s">
        <v>575</v>
      </c>
    </row>
    <row r="20" customFormat="false" ht="17.25" hidden="false" customHeight="true" outlineLevel="0" collapsed="false">
      <c r="B20" s="20" t="n">
        <v>21850000</v>
      </c>
      <c r="C20" s="6" t="s">
        <v>238</v>
      </c>
      <c r="D20" s="15" t="n">
        <v>4304797.14</v>
      </c>
      <c r="G20" s="20" t="n">
        <v>21850000</v>
      </c>
      <c r="H20" s="6" t="s">
        <v>238</v>
      </c>
    </row>
    <row r="21" customFormat="false" ht="17.25" hidden="false" customHeight="true" outlineLevel="0" collapsed="false">
      <c r="A21" s="20" t="n">
        <v>2300000</v>
      </c>
      <c r="B21" s="20" t="n">
        <v>23000000</v>
      </c>
      <c r="C21" s="6" t="s">
        <v>240</v>
      </c>
      <c r="D21" s="15" t="n">
        <v>70057746.09</v>
      </c>
      <c r="E21" s="15" t="n">
        <v>0</v>
      </c>
      <c r="F21" s="15" t="n">
        <v>1631410375.87</v>
      </c>
      <c r="G21" s="20" t="n">
        <v>23000000</v>
      </c>
      <c r="H21" s="6" t="s">
        <v>240</v>
      </c>
    </row>
    <row r="22" customFormat="false" ht="17.25" hidden="false" customHeight="true" outlineLevel="0" collapsed="false">
      <c r="A22" s="20" t="n">
        <v>2750000</v>
      </c>
      <c r="B22" s="20" t="n">
        <v>27500000</v>
      </c>
      <c r="C22" s="6" t="s">
        <v>577</v>
      </c>
      <c r="D22" s="15" t="n">
        <v>0</v>
      </c>
      <c r="E22" s="15" t="n">
        <v>16380000</v>
      </c>
      <c r="F22" s="15" t="n">
        <v>1000000</v>
      </c>
      <c r="G22" s="20" t="n">
        <v>27500000</v>
      </c>
      <c r="H22" s="6" t="s">
        <v>577</v>
      </c>
    </row>
    <row r="23" customFormat="false" ht="17.25" hidden="false" customHeight="true" outlineLevel="0" collapsed="false">
      <c r="A23" s="20" t="n">
        <v>2812000</v>
      </c>
      <c r="B23" s="20" t="n">
        <v>28120000</v>
      </c>
      <c r="C23" s="6" t="s">
        <v>580</v>
      </c>
      <c r="D23" s="15" t="n">
        <v>-13385195.23</v>
      </c>
      <c r="E23" s="15" t="n">
        <v>-6807507.01</v>
      </c>
      <c r="F23" s="15" t="n">
        <v>-2751444.72</v>
      </c>
      <c r="G23" s="20" t="n">
        <v>28120000</v>
      </c>
      <c r="H23" s="6" t="s">
        <v>580</v>
      </c>
    </row>
    <row r="24" customFormat="false" ht="17.25" hidden="false" customHeight="true" outlineLevel="0" collapsed="false">
      <c r="A24" s="20" t="n">
        <v>2813000</v>
      </c>
      <c r="B24" s="20" t="n">
        <v>28130000</v>
      </c>
      <c r="C24" s="6" t="s">
        <v>581</v>
      </c>
      <c r="D24" s="15" t="n">
        <v>-288532597.17</v>
      </c>
      <c r="E24" s="15" t="n">
        <v>-150097873.06</v>
      </c>
      <c r="F24" s="15" t="n">
        <v>-67115810.62</v>
      </c>
      <c r="G24" s="20" t="n">
        <v>28130000</v>
      </c>
      <c r="H24" s="6" t="s">
        <v>581</v>
      </c>
    </row>
    <row r="25" customFormat="false" ht="17.25" hidden="false" customHeight="true" outlineLevel="0" collapsed="false">
      <c r="A25" s="20" t="n">
        <v>2815000</v>
      </c>
      <c r="B25" s="20" t="n">
        <v>28150000</v>
      </c>
      <c r="C25" s="6" t="s">
        <v>582</v>
      </c>
      <c r="D25" s="15" t="n">
        <v>-382432238.51</v>
      </c>
      <c r="E25" s="15" t="n">
        <v>-256513893.22</v>
      </c>
      <c r="F25" s="15" t="n">
        <v>-130595547.93</v>
      </c>
      <c r="G25" s="20" t="n">
        <v>28150000</v>
      </c>
      <c r="H25" s="6" t="s">
        <v>582</v>
      </c>
    </row>
    <row r="26" customFormat="false" ht="17.25" hidden="false" customHeight="true" outlineLevel="0" collapsed="false">
      <c r="A26" s="20" t="n">
        <v>2815500</v>
      </c>
      <c r="B26" s="20" t="n">
        <v>28155000</v>
      </c>
      <c r="C26" s="6" t="s">
        <v>1163</v>
      </c>
      <c r="D26" s="15" t="n">
        <v>-1677062222.04</v>
      </c>
      <c r="E26" s="15" t="n">
        <v>-1224023516.69</v>
      </c>
      <c r="F26" s="15" t="n">
        <v>-778606670.36</v>
      </c>
      <c r="G26" s="20" t="n">
        <v>28155000</v>
      </c>
      <c r="H26" s="6" t="s">
        <v>1163</v>
      </c>
    </row>
    <row r="27" customFormat="false" ht="17.25" hidden="false" customHeight="true" outlineLevel="0" collapsed="false">
      <c r="A27" s="20" t="n">
        <v>2818100</v>
      </c>
      <c r="B27" s="20" t="n">
        <v>28181000</v>
      </c>
      <c r="C27" s="6" t="s">
        <v>250</v>
      </c>
      <c r="D27" s="15" t="n">
        <v>-49734127.09</v>
      </c>
      <c r="E27" s="15" t="n">
        <v>-33955046.67</v>
      </c>
      <c r="F27" s="15" t="n">
        <v>-18396598.47</v>
      </c>
      <c r="G27" s="20" t="n">
        <v>28181000</v>
      </c>
      <c r="H27" s="6" t="s">
        <v>250</v>
      </c>
    </row>
    <row r="28" customFormat="false" ht="17.25" hidden="false" customHeight="true" outlineLevel="0" collapsed="false">
      <c r="A28" s="20" t="n">
        <v>2818200</v>
      </c>
      <c r="B28" s="20" t="n">
        <v>28182000</v>
      </c>
      <c r="C28" s="6" t="s">
        <v>585</v>
      </c>
      <c r="D28" s="15" t="n">
        <v>-3753112.84</v>
      </c>
      <c r="E28" s="15" t="n">
        <v>-2185819.54</v>
      </c>
      <c r="F28" s="15" t="n">
        <v>-1098080.74</v>
      </c>
      <c r="G28" s="20" t="n">
        <v>28182000</v>
      </c>
      <c r="H28" s="6" t="s">
        <v>585</v>
      </c>
    </row>
    <row r="29" customFormat="false" ht="17.25" hidden="false" customHeight="true" outlineLevel="0" collapsed="false">
      <c r="B29" s="20" t="n">
        <v>28183000</v>
      </c>
      <c r="C29" s="6" t="s">
        <v>588</v>
      </c>
      <c r="D29" s="15" t="n">
        <v>-1352204.87</v>
      </c>
      <c r="G29" s="20" t="n">
        <v>28183000</v>
      </c>
      <c r="H29" s="6" t="s">
        <v>588</v>
      </c>
    </row>
    <row r="30" customFormat="false" ht="17.25" hidden="false" customHeight="true" outlineLevel="0" collapsed="false">
      <c r="A30" s="20" t="n">
        <v>2818400</v>
      </c>
      <c r="B30" s="20" t="n">
        <v>28184000</v>
      </c>
      <c r="C30" s="6" t="s">
        <v>586</v>
      </c>
      <c r="D30" s="15" t="n">
        <v>-28962544.01</v>
      </c>
      <c r="E30" s="15" t="n">
        <v>-18859028.02</v>
      </c>
      <c r="F30" s="15" t="n">
        <v>-9491036.61</v>
      </c>
      <c r="G30" s="20" t="n">
        <v>28184000</v>
      </c>
      <c r="H30" s="6" t="s">
        <v>586</v>
      </c>
    </row>
    <row r="31" customFormat="false" ht="17.25" hidden="false" customHeight="true" outlineLevel="0" collapsed="false">
      <c r="A31" s="20" t="n">
        <v>3100000</v>
      </c>
      <c r="B31" s="20" t="n">
        <v>31000000</v>
      </c>
      <c r="C31" s="6" t="s">
        <v>589</v>
      </c>
      <c r="D31" s="15" t="n">
        <v>378389885.6</v>
      </c>
      <c r="E31" s="15" t="n">
        <v>1599582212.79</v>
      </c>
      <c r="F31" s="15" t="n">
        <f aca="false">136327860+17157114</f>
        <v>153484974</v>
      </c>
      <c r="G31" s="20" t="n">
        <v>31000000</v>
      </c>
      <c r="H31" s="6" t="s">
        <v>589</v>
      </c>
    </row>
    <row r="32" customFormat="false" ht="17.25" hidden="false" customHeight="true" outlineLevel="0" collapsed="false">
      <c r="A32" s="20" t="n">
        <v>3110000</v>
      </c>
      <c r="B32" s="20" t="n">
        <v>31100000</v>
      </c>
      <c r="C32" s="6" t="s">
        <v>1164</v>
      </c>
      <c r="D32" s="15" t="n">
        <v>24830517</v>
      </c>
      <c r="E32" s="15" t="n">
        <v>24830517</v>
      </c>
      <c r="G32" s="20" t="n">
        <v>31100000</v>
      </c>
      <c r="H32" s="6" t="s">
        <v>1164</v>
      </c>
    </row>
    <row r="33" customFormat="false" ht="17.25" hidden="false" customHeight="true" outlineLevel="0" collapsed="false">
      <c r="A33" s="20" t="n">
        <v>3550000</v>
      </c>
      <c r="B33" s="20" t="n">
        <v>35500000</v>
      </c>
      <c r="C33" s="6" t="s">
        <v>590</v>
      </c>
      <c r="D33" s="15" t="n">
        <v>1034912826.13</v>
      </c>
      <c r="E33" s="15" t="n">
        <v>79263117.91</v>
      </c>
      <c r="F33" s="15" t="n">
        <v>402920473</v>
      </c>
      <c r="G33" s="20" t="n">
        <v>35500000</v>
      </c>
      <c r="H33" s="6" t="s">
        <v>590</v>
      </c>
    </row>
    <row r="34" customFormat="false" ht="17.25" hidden="false" customHeight="true" outlineLevel="0" collapsed="false">
      <c r="A34" s="20" t="n">
        <v>4011000</v>
      </c>
      <c r="B34" s="20" t="n">
        <v>40110000</v>
      </c>
      <c r="C34" s="6" t="s">
        <v>597</v>
      </c>
      <c r="D34" s="15" t="n">
        <v>-1835170938.54</v>
      </c>
      <c r="E34" s="15" t="n">
        <v>-3691424320.01</v>
      </c>
      <c r="F34" s="15" t="n">
        <v>-2632198880.03</v>
      </c>
      <c r="G34" s="20" t="n">
        <v>40110000</v>
      </c>
      <c r="H34" s="6" t="s">
        <v>597</v>
      </c>
    </row>
    <row r="35" customFormat="false" ht="17.25" hidden="false" customHeight="true" outlineLevel="0" collapsed="false">
      <c r="A35" s="20" t="n">
        <v>4012000</v>
      </c>
      <c r="B35" s="20" t="n">
        <v>40120000</v>
      </c>
      <c r="C35" s="6" t="s">
        <v>598</v>
      </c>
      <c r="D35" s="15" t="n">
        <v>3021304.16</v>
      </c>
      <c r="E35" s="15" t="n">
        <v>0</v>
      </c>
      <c r="F35" s="15" t="n">
        <v>-714572190</v>
      </c>
      <c r="G35" s="20" t="n">
        <v>40120000</v>
      </c>
      <c r="H35" s="6" t="s">
        <v>598</v>
      </c>
    </row>
    <row r="36" customFormat="false" ht="17.25" hidden="false" customHeight="true" outlineLevel="0" collapsed="false">
      <c r="A36" s="20" t="n">
        <v>4034000</v>
      </c>
      <c r="B36" s="20" t="n">
        <v>40340000</v>
      </c>
      <c r="C36" s="6" t="s">
        <v>25</v>
      </c>
      <c r="D36" s="15" t="n">
        <v>-101749275.64</v>
      </c>
      <c r="E36" s="15" t="n">
        <v>-63121776.14</v>
      </c>
      <c r="F36" s="15" t="n">
        <v>-23326386.75</v>
      </c>
      <c r="G36" s="20" t="n">
        <v>40340000</v>
      </c>
      <c r="H36" s="6" t="s">
        <v>25</v>
      </c>
    </row>
    <row r="37" customFormat="false" ht="17.25" hidden="false" customHeight="true" outlineLevel="0" collapsed="false">
      <c r="A37" s="20" t="n">
        <v>4040000</v>
      </c>
      <c r="B37" s="20" t="n">
        <v>40400000</v>
      </c>
      <c r="C37" s="6" t="s">
        <v>1165</v>
      </c>
      <c r="D37" s="15" t="n">
        <v>0</v>
      </c>
      <c r="E37" s="15" t="n">
        <v>0</v>
      </c>
      <c r="F37" s="15" t="n">
        <v>-665695804.51</v>
      </c>
      <c r="G37" s="20" t="n">
        <v>40400000</v>
      </c>
      <c r="H37" s="6" t="s">
        <v>1165</v>
      </c>
    </row>
    <row r="38" customFormat="false" ht="17.25" hidden="false" customHeight="true" outlineLevel="0" collapsed="false">
      <c r="A38" s="20" t="n">
        <v>4081000</v>
      </c>
      <c r="B38" s="20" t="n">
        <v>40810000</v>
      </c>
      <c r="C38" s="6" t="s">
        <v>600</v>
      </c>
      <c r="D38" s="15" t="n">
        <v>-132444809.53</v>
      </c>
      <c r="E38" s="15" t="n">
        <v>-64753104.45</v>
      </c>
      <c r="F38" s="15" t="n">
        <v>-108578392.66</v>
      </c>
      <c r="G38" s="20" t="n">
        <v>40810000</v>
      </c>
      <c r="H38" s="6" t="s">
        <v>600</v>
      </c>
    </row>
    <row r="39" customFormat="false" ht="17.25" hidden="false" customHeight="true" outlineLevel="0" collapsed="false">
      <c r="B39" s="20" t="n">
        <v>40820000</v>
      </c>
      <c r="C39" s="6" t="s">
        <v>601</v>
      </c>
      <c r="D39" s="15" t="n">
        <v>0</v>
      </c>
      <c r="G39" s="20" t="n">
        <v>40820000</v>
      </c>
      <c r="H39" s="6" t="s">
        <v>601</v>
      </c>
    </row>
    <row r="40" customFormat="false" ht="17.25" hidden="false" customHeight="true" outlineLevel="0" collapsed="false">
      <c r="A40" s="20" t="n">
        <v>4091000</v>
      </c>
      <c r="B40" s="20" t="n">
        <v>40910000</v>
      </c>
      <c r="C40" s="6" t="s">
        <v>259</v>
      </c>
      <c r="D40" s="15" t="n">
        <v>134109583</v>
      </c>
      <c r="E40" s="15" t="n">
        <v>83376330</v>
      </c>
      <c r="F40" s="15" t="n">
        <v>43790926.37</v>
      </c>
      <c r="G40" s="20" t="n">
        <v>40910000</v>
      </c>
      <c r="H40" s="6" t="s">
        <v>259</v>
      </c>
    </row>
    <row r="41" customFormat="false" ht="17.25" hidden="false" customHeight="true" outlineLevel="0" collapsed="false">
      <c r="A41" s="20" t="n">
        <v>4092000</v>
      </c>
      <c r="B41" s="20" t="n">
        <v>40920000</v>
      </c>
      <c r="C41" s="6" t="s">
        <v>261</v>
      </c>
      <c r="D41" s="15" t="n">
        <v>4593682.26</v>
      </c>
      <c r="E41" s="15" t="n">
        <v>39380552.64</v>
      </c>
      <c r="F41" s="15" t="n">
        <v>0</v>
      </c>
      <c r="G41" s="20" t="n">
        <v>40920000</v>
      </c>
      <c r="H41" s="6" t="s">
        <v>261</v>
      </c>
    </row>
    <row r="42" customFormat="false" ht="17.25" hidden="false" customHeight="true" outlineLevel="0" collapsed="false">
      <c r="A42" s="20" t="n">
        <v>4111000</v>
      </c>
      <c r="B42" s="20" t="n">
        <v>41110000</v>
      </c>
      <c r="C42" s="6" t="s">
        <v>271</v>
      </c>
      <c r="D42" s="15" t="n">
        <v>481956151.46</v>
      </c>
      <c r="E42" s="15" t="n">
        <v>483309537.56</v>
      </c>
      <c r="F42" s="15" t="n">
        <v>2060087256.19</v>
      </c>
      <c r="G42" s="20" t="n">
        <v>41110000</v>
      </c>
      <c r="H42" s="6" t="s">
        <v>271</v>
      </c>
    </row>
    <row r="43" customFormat="false" ht="17.25" hidden="false" customHeight="true" outlineLevel="0" collapsed="false">
      <c r="A43" s="20" t="n">
        <v>4112000</v>
      </c>
      <c r="B43" s="20" t="n">
        <v>41120000</v>
      </c>
      <c r="C43" s="6" t="s">
        <v>1166</v>
      </c>
      <c r="D43" s="15" t="n">
        <v>0</v>
      </c>
      <c r="E43" s="15" t="n">
        <v>216000</v>
      </c>
      <c r="F43" s="15" t="n">
        <v>0</v>
      </c>
      <c r="G43" s="20" t="n">
        <v>41120000</v>
      </c>
      <c r="H43" s="6" t="s">
        <v>1166</v>
      </c>
    </row>
    <row r="44" customFormat="false" ht="17.25" hidden="false" customHeight="true" outlineLevel="0" collapsed="false">
      <c r="A44" s="20" t="n">
        <v>4130000</v>
      </c>
      <c r="B44" s="20" t="n">
        <v>41300000</v>
      </c>
      <c r="C44" s="6" t="s">
        <v>264</v>
      </c>
      <c r="D44" s="15" t="n">
        <v>0</v>
      </c>
      <c r="E44" s="15" t="n">
        <v>0</v>
      </c>
      <c r="F44" s="15" t="n">
        <v>0</v>
      </c>
      <c r="G44" s="20" t="n">
        <v>41300000</v>
      </c>
      <c r="H44" s="6" t="s">
        <v>264</v>
      </c>
    </row>
    <row r="45" customFormat="false" ht="17.25" hidden="false" customHeight="true" outlineLevel="0" collapsed="false">
      <c r="A45" s="20" t="n">
        <v>4190000</v>
      </c>
      <c r="B45" s="20" t="n">
        <v>41900000</v>
      </c>
      <c r="C45" s="6" t="s">
        <v>267</v>
      </c>
      <c r="D45" s="15" t="n">
        <v>-71400</v>
      </c>
      <c r="E45" s="15" t="n">
        <v>-29280000</v>
      </c>
      <c r="F45" s="15" t="n">
        <v>0</v>
      </c>
      <c r="G45" s="20" t="n">
        <v>41900000</v>
      </c>
      <c r="H45" s="6" t="s">
        <v>267</v>
      </c>
    </row>
    <row r="46" customFormat="false" ht="17.25" hidden="false" customHeight="true" outlineLevel="0" collapsed="false">
      <c r="A46" s="20" t="n">
        <v>4198000</v>
      </c>
      <c r="B46" s="20" t="n">
        <v>41980000</v>
      </c>
      <c r="C46" s="6" t="s">
        <v>269</v>
      </c>
      <c r="D46" s="15" t="n">
        <v>0</v>
      </c>
      <c r="E46" s="15" t="n">
        <v>-216000</v>
      </c>
      <c r="F46" s="15" t="n">
        <v>0</v>
      </c>
      <c r="G46" s="20" t="n">
        <v>41980000</v>
      </c>
      <c r="H46" s="6" t="s">
        <v>269</v>
      </c>
    </row>
    <row r="47" customFormat="false" ht="17.25" hidden="false" customHeight="true" outlineLevel="0" collapsed="false">
      <c r="A47" s="20" t="n">
        <v>4210000</v>
      </c>
      <c r="B47" s="20" t="n">
        <v>42100000</v>
      </c>
      <c r="C47" s="6" t="s">
        <v>277</v>
      </c>
      <c r="D47" s="15" t="n">
        <v>-27272518.16</v>
      </c>
      <c r="E47" s="15" t="n">
        <v>0</v>
      </c>
      <c r="F47" s="15" t="n">
        <v>258000</v>
      </c>
      <c r="G47" s="20" t="n">
        <v>42100000</v>
      </c>
      <c r="H47" s="6" t="s">
        <v>277</v>
      </c>
    </row>
    <row r="48" customFormat="false" ht="17.25" hidden="false" customHeight="true" outlineLevel="0" collapsed="false">
      <c r="A48" s="20" t="n">
        <v>4211000</v>
      </c>
      <c r="B48" s="20" t="n">
        <v>42110000</v>
      </c>
      <c r="C48" s="6" t="s">
        <v>270</v>
      </c>
      <c r="D48" s="15" t="n">
        <v>27884444.4</v>
      </c>
      <c r="E48" s="15" t="n">
        <v>0</v>
      </c>
      <c r="F48" s="15" t="n">
        <v>1933800</v>
      </c>
      <c r="G48" s="20" t="n">
        <v>42110000</v>
      </c>
      <c r="H48" s="6" t="s">
        <v>270</v>
      </c>
    </row>
    <row r="49" customFormat="false" ht="17.25" hidden="false" customHeight="true" outlineLevel="0" collapsed="false">
      <c r="A49" s="20" t="n">
        <v>4250000</v>
      </c>
      <c r="B49" s="20" t="n">
        <v>42500000</v>
      </c>
      <c r="C49" s="6" t="s">
        <v>32</v>
      </c>
      <c r="D49" s="15" t="n">
        <v>0</v>
      </c>
      <c r="E49" s="15" t="n">
        <v>0</v>
      </c>
      <c r="F49" s="15" t="n">
        <v>0</v>
      </c>
      <c r="G49" s="20" t="n">
        <v>42500000</v>
      </c>
      <c r="H49" s="6" t="s">
        <v>32</v>
      </c>
    </row>
    <row r="50" customFormat="false" ht="17.25" hidden="false" customHeight="true" outlineLevel="0" collapsed="false">
      <c r="A50" s="12" t="n">
        <v>4251000</v>
      </c>
      <c r="B50" s="20" t="n">
        <v>42510000</v>
      </c>
      <c r="C50" s="2" t="s">
        <v>280</v>
      </c>
      <c r="D50" s="15" t="n">
        <v>0</v>
      </c>
      <c r="F50" s="15" t="n">
        <v>0</v>
      </c>
      <c r="G50" s="20" t="n">
        <v>42510000</v>
      </c>
      <c r="H50" s="6" t="s">
        <v>280</v>
      </c>
    </row>
    <row r="51" customFormat="false" ht="17.25" hidden="false" customHeight="true" outlineLevel="0" collapsed="false">
      <c r="A51" s="20" t="n">
        <v>4252000</v>
      </c>
      <c r="B51" s="20" t="n">
        <v>42520000</v>
      </c>
      <c r="C51" s="6" t="s">
        <v>272</v>
      </c>
      <c r="D51" s="15" t="n">
        <v>3338000.01</v>
      </c>
      <c r="E51" s="15" t="n">
        <v>7055000</v>
      </c>
      <c r="F51" s="15" t="n">
        <v>0</v>
      </c>
      <c r="G51" s="20" t="n">
        <v>42520000</v>
      </c>
      <c r="H51" s="6" t="s">
        <v>272</v>
      </c>
    </row>
    <row r="52" customFormat="false" ht="17.25" hidden="false" customHeight="true" outlineLevel="0" collapsed="false">
      <c r="A52" s="12" t="n">
        <v>4253000</v>
      </c>
      <c r="B52" s="20" t="n">
        <v>42530000</v>
      </c>
      <c r="C52" s="2" t="s">
        <v>273</v>
      </c>
      <c r="D52" s="15" t="n">
        <v>0</v>
      </c>
      <c r="F52" s="15" t="n">
        <v>0</v>
      </c>
      <c r="G52" s="20" t="n">
        <v>42530000</v>
      </c>
      <c r="H52" s="6" t="s">
        <v>273</v>
      </c>
    </row>
    <row r="53" customFormat="false" ht="17.25" hidden="false" customHeight="true" outlineLevel="0" collapsed="false">
      <c r="B53" s="20" t="n">
        <v>42540000</v>
      </c>
      <c r="C53" s="6" t="s">
        <v>283</v>
      </c>
      <c r="D53" s="15" t="n">
        <v>1388722.27</v>
      </c>
      <c r="G53" s="20" t="n">
        <v>42540000</v>
      </c>
      <c r="H53" s="6" t="s">
        <v>283</v>
      </c>
    </row>
    <row r="54" customFormat="false" ht="17.25" hidden="false" customHeight="true" outlineLevel="0" collapsed="false">
      <c r="A54" s="20" t="n">
        <v>4280000</v>
      </c>
      <c r="B54" s="20" t="n">
        <v>42800000</v>
      </c>
      <c r="C54" s="6" t="s">
        <v>604</v>
      </c>
      <c r="D54" s="15" t="n">
        <v>-29350196.48</v>
      </c>
      <c r="E54" s="15" t="n">
        <v>-16283331.48</v>
      </c>
      <c r="F54" s="15" t="n">
        <v>-12339249.45</v>
      </c>
      <c r="G54" s="20" t="n">
        <v>42800000</v>
      </c>
      <c r="H54" s="6" t="s">
        <v>604</v>
      </c>
    </row>
    <row r="55" customFormat="false" ht="17.25" hidden="false" customHeight="true" outlineLevel="0" collapsed="false">
      <c r="A55" s="20" t="n">
        <v>4310000</v>
      </c>
      <c r="B55" s="20" t="n">
        <v>43100000</v>
      </c>
      <c r="C55" s="6" t="s">
        <v>605</v>
      </c>
      <c r="D55" s="15" t="n">
        <v>-11747311.66</v>
      </c>
      <c r="E55" s="15" t="n">
        <v>-11830650.72</v>
      </c>
      <c r="F55" s="15" t="n">
        <v>-12388105.24</v>
      </c>
      <c r="G55" s="20" t="n">
        <v>43100000</v>
      </c>
      <c r="H55" s="6" t="s">
        <v>605</v>
      </c>
    </row>
    <row r="56" customFormat="false" ht="17.25" hidden="false" customHeight="true" outlineLevel="0" collapsed="false">
      <c r="A56" s="20" t="n">
        <v>4311000</v>
      </c>
      <c r="B56" s="20" t="n">
        <v>43110000</v>
      </c>
      <c r="C56" s="6" t="s">
        <v>606</v>
      </c>
      <c r="D56" s="15" t="n">
        <v>-84000</v>
      </c>
      <c r="E56" s="15" t="n">
        <v>-168000</v>
      </c>
      <c r="F56" s="15" t="n">
        <v>42000</v>
      </c>
      <c r="G56" s="20" t="n">
        <v>43110000</v>
      </c>
      <c r="H56" s="6" t="s">
        <v>606</v>
      </c>
    </row>
    <row r="57" customFormat="false" ht="17.25" hidden="false" customHeight="true" outlineLevel="0" collapsed="false">
      <c r="A57" s="20" t="n">
        <v>4320000</v>
      </c>
      <c r="B57" s="20" t="n">
        <v>43200000</v>
      </c>
      <c r="C57" s="6" t="s">
        <v>37</v>
      </c>
      <c r="D57" s="15" t="n">
        <v>-5034562.14</v>
      </c>
      <c r="E57" s="15" t="n">
        <v>-5070278.88</v>
      </c>
      <c r="F57" s="15" t="n">
        <v>-5309187.96</v>
      </c>
      <c r="G57" s="20" t="n">
        <v>43200000</v>
      </c>
      <c r="H57" s="6" t="s">
        <v>37</v>
      </c>
    </row>
    <row r="58" customFormat="false" ht="17.25" hidden="false" customHeight="true" outlineLevel="0" collapsed="false">
      <c r="A58" s="20" t="n">
        <v>4330000</v>
      </c>
      <c r="B58" s="20" t="n">
        <v>43300000</v>
      </c>
      <c r="C58" s="6" t="s">
        <v>38</v>
      </c>
      <c r="D58" s="15" t="n">
        <v>-839093.68</v>
      </c>
      <c r="E58" s="15" t="n">
        <v>-845046.48</v>
      </c>
      <c r="F58" s="15" t="n">
        <v>-884864.66</v>
      </c>
      <c r="G58" s="20" t="n">
        <v>43300000</v>
      </c>
      <c r="H58" s="6" t="s">
        <v>38</v>
      </c>
    </row>
    <row r="59" customFormat="false" ht="17.25" hidden="false" customHeight="true" outlineLevel="0" collapsed="false">
      <c r="B59" s="20" t="n">
        <v>43400000</v>
      </c>
      <c r="C59" s="6" t="s">
        <v>39</v>
      </c>
      <c r="D59" s="15" t="n">
        <v>0</v>
      </c>
      <c r="G59" s="20" t="n">
        <v>43400000</v>
      </c>
      <c r="H59" s="6" t="s">
        <v>39</v>
      </c>
    </row>
    <row r="60" customFormat="false" ht="17.25" hidden="false" customHeight="true" outlineLevel="0" collapsed="false">
      <c r="A60" s="20" t="n">
        <v>4386000</v>
      </c>
      <c r="B60" s="20" t="n">
        <v>43860000</v>
      </c>
      <c r="C60" s="6" t="s">
        <v>609</v>
      </c>
      <c r="D60" s="15" t="n">
        <v>-6607873.28</v>
      </c>
      <c r="E60" s="15" t="n">
        <v>-4777943.28</v>
      </c>
      <c r="F60" s="15" t="n">
        <v>-3727957.97</v>
      </c>
      <c r="G60" s="20" t="n">
        <v>43860000</v>
      </c>
      <c r="H60" s="6" t="s">
        <v>609</v>
      </c>
    </row>
    <row r="61" customFormat="false" ht="17.25" hidden="false" customHeight="true" outlineLevel="0" collapsed="false">
      <c r="A61" s="20" t="n">
        <v>4400000</v>
      </c>
      <c r="B61" s="20" t="n">
        <v>44000000</v>
      </c>
      <c r="C61" s="6" t="s">
        <v>612</v>
      </c>
      <c r="D61" s="15" t="n">
        <v>-21035902.9609</v>
      </c>
      <c r="E61" s="15" t="n">
        <v>0</v>
      </c>
      <c r="F61" s="15" t="n">
        <v>0</v>
      </c>
      <c r="G61" s="20" t="n">
        <v>44000000</v>
      </c>
      <c r="H61" s="6" t="s">
        <v>612</v>
      </c>
    </row>
    <row r="62" customFormat="false" ht="17.25" hidden="false" customHeight="true" outlineLevel="0" collapsed="false">
      <c r="A62" s="20" t="n">
        <v>4410000</v>
      </c>
      <c r="B62" s="20" t="n">
        <v>44100000</v>
      </c>
      <c r="C62" s="6" t="s">
        <v>610</v>
      </c>
      <c r="D62" s="15" t="n">
        <v>-4461920</v>
      </c>
      <c r="E62" s="15" t="n">
        <v>-7187410.39</v>
      </c>
      <c r="F62" s="15" t="n">
        <v>-4098583.07</v>
      </c>
      <c r="G62" s="20" t="n">
        <v>44100000</v>
      </c>
      <c r="H62" s="6" t="s">
        <v>610</v>
      </c>
    </row>
    <row r="63" customFormat="false" ht="17.25" hidden="false" customHeight="true" outlineLevel="0" collapsed="false">
      <c r="A63" s="20" t="n">
        <v>4430000</v>
      </c>
      <c r="B63" s="20" t="n">
        <v>44300000</v>
      </c>
      <c r="C63" s="6" t="s">
        <v>611</v>
      </c>
      <c r="D63" s="15" t="n">
        <v>0</v>
      </c>
      <c r="E63" s="15" t="n">
        <v>14510227.44</v>
      </c>
      <c r="F63" s="15" t="n">
        <v>940941.5</v>
      </c>
      <c r="G63" s="20" t="n">
        <v>44300000</v>
      </c>
      <c r="H63" s="6" t="s">
        <v>611</v>
      </c>
    </row>
    <row r="64" customFormat="false" ht="17.25" hidden="false" customHeight="true" outlineLevel="0" collapsed="false">
      <c r="A64" s="20" t="n">
        <v>4440000</v>
      </c>
      <c r="B64" s="20" t="n">
        <v>44400000</v>
      </c>
      <c r="C64" s="6" t="s">
        <v>284</v>
      </c>
      <c r="D64" s="15" t="n">
        <v>0</v>
      </c>
      <c r="E64" s="15" t="n">
        <v>-302232.15</v>
      </c>
      <c r="F64" s="15" t="n">
        <v>0</v>
      </c>
      <c r="G64" s="20" t="n">
        <v>44400000</v>
      </c>
      <c r="H64" s="6" t="s">
        <v>284</v>
      </c>
    </row>
    <row r="65" customFormat="false" ht="17.25" hidden="false" customHeight="true" outlineLevel="0" collapsed="false">
      <c r="A65" s="20" t="n">
        <v>4441000</v>
      </c>
      <c r="B65" s="20" t="n">
        <v>44410000</v>
      </c>
      <c r="C65" s="6" t="s">
        <v>614</v>
      </c>
      <c r="D65" s="15" t="n">
        <v>0</v>
      </c>
      <c r="E65" s="15" t="n">
        <v>220000</v>
      </c>
      <c r="F65" s="15" t="n">
        <v>-29260454.89</v>
      </c>
      <c r="G65" s="20" t="n">
        <v>44410000</v>
      </c>
      <c r="H65" s="6" t="s">
        <v>614</v>
      </c>
    </row>
    <row r="66" customFormat="false" ht="17.25" hidden="false" customHeight="true" outlineLevel="0" collapsed="false">
      <c r="A66" s="20" t="n">
        <v>4442000</v>
      </c>
      <c r="B66" s="20" t="n">
        <v>44420000</v>
      </c>
      <c r="C66" s="6" t="s">
        <v>294</v>
      </c>
      <c r="D66" s="15" t="n">
        <v>-1654486.84</v>
      </c>
      <c r="E66" s="15" t="n">
        <v>0</v>
      </c>
      <c r="F66" s="15" t="n">
        <v>-86748.75</v>
      </c>
      <c r="G66" s="20" t="n">
        <v>44420000</v>
      </c>
      <c r="H66" s="6" t="s">
        <v>294</v>
      </c>
    </row>
    <row r="67" customFormat="false" ht="17.25" hidden="false" customHeight="true" outlineLevel="0" collapsed="false">
      <c r="A67" s="20" t="n">
        <v>4443000</v>
      </c>
      <c r="B67" s="20" t="n">
        <v>44430000</v>
      </c>
      <c r="C67" s="6" t="s">
        <v>1167</v>
      </c>
      <c r="D67" s="15" t="n">
        <v>0</v>
      </c>
      <c r="E67" s="15" t="n">
        <v>0</v>
      </c>
      <c r="F67" s="15" t="n">
        <v>0</v>
      </c>
      <c r="G67" s="20" t="n">
        <v>44430000</v>
      </c>
      <c r="H67" s="6" t="s">
        <v>1167</v>
      </c>
    </row>
    <row r="68" customFormat="false" ht="17.25" hidden="false" customHeight="true" outlineLevel="0" collapsed="false">
      <c r="A68" s="20" t="n">
        <v>4454000</v>
      </c>
      <c r="B68" s="20" t="n">
        <v>44540000</v>
      </c>
      <c r="C68" s="6" t="s">
        <v>615</v>
      </c>
      <c r="D68" s="15" t="n">
        <v>0.07</v>
      </c>
      <c r="E68" s="15" t="n">
        <v>0</v>
      </c>
      <c r="F68" s="15" t="n">
        <v>0</v>
      </c>
      <c r="G68" s="20" t="n">
        <v>44540000</v>
      </c>
      <c r="H68" s="6" t="s">
        <v>615</v>
      </c>
    </row>
    <row r="69" customFormat="false" ht="17.25" hidden="false" customHeight="true" outlineLevel="0" collapsed="false">
      <c r="A69" s="20" t="n">
        <v>4455000</v>
      </c>
      <c r="B69" s="20" t="n">
        <v>44550000</v>
      </c>
      <c r="C69" s="6" t="s">
        <v>617</v>
      </c>
      <c r="D69" s="15" t="n">
        <v>122320566.39</v>
      </c>
      <c r="E69" s="15" t="n">
        <v>227333864.72</v>
      </c>
      <c r="F69" s="15" t="n">
        <v>155128348.18</v>
      </c>
      <c r="G69" s="20" t="n">
        <v>44550000</v>
      </c>
      <c r="H69" s="6" t="s">
        <v>617</v>
      </c>
    </row>
    <row r="70" customFormat="false" ht="17.25" hidden="false" customHeight="true" outlineLevel="0" collapsed="false">
      <c r="A70" s="20" t="n">
        <v>4456100</v>
      </c>
      <c r="B70" s="20" t="n">
        <v>44561000</v>
      </c>
      <c r="C70" s="6" t="s">
        <v>618</v>
      </c>
      <c r="D70" s="15" t="n">
        <v>0</v>
      </c>
      <c r="E70" s="15" t="n">
        <v>0</v>
      </c>
      <c r="F70" s="15" t="n">
        <v>0</v>
      </c>
      <c r="G70" s="20" t="n">
        <v>44561000</v>
      </c>
      <c r="H70" s="6" t="s">
        <v>618</v>
      </c>
    </row>
    <row r="71" customFormat="false" ht="17.25" hidden="false" customHeight="true" outlineLevel="0" collapsed="false">
      <c r="A71" s="20" t="n">
        <v>4456200</v>
      </c>
      <c r="B71" s="20" t="n">
        <v>44562000</v>
      </c>
      <c r="C71" s="6" t="s">
        <v>47</v>
      </c>
      <c r="D71" s="15" t="n">
        <v>13095280.97</v>
      </c>
      <c r="E71" s="15" t="n">
        <v>4455117.43</v>
      </c>
      <c r="F71" s="15" t="n">
        <v>8644720.31</v>
      </c>
      <c r="G71" s="20" t="n">
        <v>44562000</v>
      </c>
      <c r="H71" s="6" t="s">
        <v>47</v>
      </c>
    </row>
    <row r="72" customFormat="false" ht="17.25" hidden="false" customHeight="true" outlineLevel="0" collapsed="false">
      <c r="A72" s="20" t="n">
        <v>4456300</v>
      </c>
      <c r="B72" s="20" t="n">
        <v>44563000</v>
      </c>
      <c r="C72" s="6" t="s">
        <v>48</v>
      </c>
      <c r="D72" s="15" t="n">
        <v>0</v>
      </c>
      <c r="E72" s="15" t="n">
        <v>604464.3</v>
      </c>
      <c r="F72" s="15" t="n">
        <v>0</v>
      </c>
      <c r="G72" s="20" t="n">
        <v>44563000</v>
      </c>
      <c r="H72" s="6" t="s">
        <v>48</v>
      </c>
    </row>
    <row r="73" customFormat="false" ht="17.25" hidden="false" customHeight="true" outlineLevel="0" collapsed="false">
      <c r="A73" s="20" t="n">
        <v>4456400</v>
      </c>
      <c r="B73" s="20" t="n">
        <v>44564000</v>
      </c>
      <c r="C73" s="6" t="s">
        <v>49</v>
      </c>
      <c r="D73" s="15" t="n">
        <v>10124267.41</v>
      </c>
      <c r="E73" s="15" t="n">
        <v>-262645</v>
      </c>
      <c r="F73" s="15" t="n">
        <v>304406.87</v>
      </c>
      <c r="G73" s="20" t="n">
        <v>44564000</v>
      </c>
      <c r="H73" s="6" t="s">
        <v>49</v>
      </c>
    </row>
    <row r="74" customFormat="false" ht="17.25" hidden="false" customHeight="true" outlineLevel="0" collapsed="false">
      <c r="A74" s="20" t="n">
        <v>4456500</v>
      </c>
      <c r="B74" s="20" t="n">
        <v>44565000</v>
      </c>
      <c r="C74" s="6" t="s">
        <v>50</v>
      </c>
      <c r="D74" s="15" t="n">
        <v>698666.67</v>
      </c>
      <c r="E74" s="15" t="n">
        <v>369333.34</v>
      </c>
      <c r="F74" s="15" t="n">
        <v>0</v>
      </c>
      <c r="G74" s="20" t="n">
        <v>44565000</v>
      </c>
      <c r="H74" s="6" t="s">
        <v>50</v>
      </c>
    </row>
    <row r="75" customFormat="false" ht="17.25" hidden="false" customHeight="true" outlineLevel="0" collapsed="false">
      <c r="A75" s="20" t="n">
        <v>4457100</v>
      </c>
      <c r="B75" s="20" t="n">
        <v>44571000</v>
      </c>
      <c r="C75" s="6" t="s">
        <v>51</v>
      </c>
      <c r="D75" s="15" t="n">
        <v>0</v>
      </c>
      <c r="E75" s="15" t="n">
        <v>-604464.3</v>
      </c>
      <c r="F75" s="15" t="n">
        <v>0</v>
      </c>
      <c r="G75" s="20" t="n">
        <v>44571000</v>
      </c>
      <c r="H75" s="6" t="s">
        <v>51</v>
      </c>
    </row>
    <row r="76" customFormat="false" ht="17.25" hidden="false" customHeight="true" outlineLevel="0" collapsed="false">
      <c r="A76" s="20" t="n">
        <v>4457200</v>
      </c>
      <c r="B76" s="20" t="n">
        <v>44572000</v>
      </c>
      <c r="C76" s="6" t="s">
        <v>302</v>
      </c>
      <c r="D76" s="15" t="n">
        <v>-107859519.44</v>
      </c>
      <c r="E76" s="15" t="n">
        <v>-52797420.44</v>
      </c>
      <c r="F76" s="15" t="n">
        <v>0</v>
      </c>
      <c r="G76" s="20" t="n">
        <v>44572000</v>
      </c>
      <c r="H76" s="6" t="s">
        <v>302</v>
      </c>
    </row>
    <row r="77" customFormat="false" ht="17.25" hidden="false" customHeight="true" outlineLevel="0" collapsed="false">
      <c r="A77" s="20" t="n">
        <v>4457600</v>
      </c>
      <c r="B77" s="20" t="n">
        <v>44576000</v>
      </c>
      <c r="C77" s="6" t="s">
        <v>621</v>
      </c>
      <c r="D77" s="15" t="n">
        <v>0</v>
      </c>
      <c r="E77" s="15" t="n">
        <v>0</v>
      </c>
      <c r="F77" s="15" t="n">
        <v>0</v>
      </c>
      <c r="G77" s="20" t="n">
        <v>44576000</v>
      </c>
      <c r="H77" s="6" t="s">
        <v>621</v>
      </c>
    </row>
    <row r="78" customFormat="false" ht="17.25" hidden="false" customHeight="true" outlineLevel="0" collapsed="false">
      <c r="B78" s="20" t="n">
        <v>44577000</v>
      </c>
      <c r="C78" s="6" t="s">
        <v>1168</v>
      </c>
      <c r="D78" s="15" t="n">
        <v>49800000</v>
      </c>
      <c r="G78" s="20" t="n">
        <v>44577000</v>
      </c>
      <c r="H78" s="6" t="s">
        <v>1168</v>
      </c>
    </row>
    <row r="79" customFormat="false" ht="17.25" hidden="false" customHeight="true" outlineLevel="0" collapsed="false">
      <c r="A79" s="20" t="n">
        <v>4458000</v>
      </c>
      <c r="B79" s="20" t="n">
        <v>44580000</v>
      </c>
      <c r="C79" s="6" t="s">
        <v>622</v>
      </c>
      <c r="D79" s="15" t="n">
        <v>1873360.32</v>
      </c>
      <c r="E79" s="15" t="n">
        <v>0</v>
      </c>
      <c r="F79" s="15" t="n">
        <v>0</v>
      </c>
      <c r="G79" s="20" t="n">
        <v>44580000</v>
      </c>
      <c r="H79" s="6" t="s">
        <v>622</v>
      </c>
    </row>
    <row r="80" customFormat="false" ht="17.25" hidden="false" customHeight="true" outlineLevel="0" collapsed="false">
      <c r="A80" s="20" t="n">
        <v>4458300</v>
      </c>
      <c r="B80" s="20" t="n">
        <v>44583000</v>
      </c>
      <c r="C80" s="6" t="s">
        <v>303</v>
      </c>
      <c r="D80" s="15" t="n">
        <v>0</v>
      </c>
      <c r="E80" s="15" t="n">
        <v>1224488.24</v>
      </c>
      <c r="F80" s="15" t="n">
        <v>7661753.05</v>
      </c>
      <c r="G80" s="20" t="n">
        <v>44583000</v>
      </c>
      <c r="H80" s="6" t="s">
        <v>303</v>
      </c>
    </row>
    <row r="81" customFormat="false" ht="17.25" hidden="false" customHeight="true" outlineLevel="0" collapsed="false">
      <c r="A81" s="20" t="n">
        <v>4551000</v>
      </c>
      <c r="B81" s="20" t="n">
        <v>45510000</v>
      </c>
      <c r="C81" s="6" t="s">
        <v>104</v>
      </c>
      <c r="D81" s="15" t="n">
        <v>-1494000000</v>
      </c>
      <c r="E81" s="15" t="n">
        <v>-2594000000</v>
      </c>
      <c r="F81" s="15" t="n">
        <v>-2074000000</v>
      </c>
      <c r="G81" s="20" t="n">
        <v>45510000</v>
      </c>
      <c r="H81" s="6" t="s">
        <v>104</v>
      </c>
    </row>
    <row r="82" customFormat="false" ht="17.25" hidden="false" customHeight="true" outlineLevel="0" collapsed="false">
      <c r="A82" s="20" t="n">
        <v>4551100</v>
      </c>
      <c r="B82" s="20" t="n">
        <v>45511000</v>
      </c>
      <c r="C82" s="6" t="s">
        <v>304</v>
      </c>
      <c r="D82" s="15" t="n">
        <v>-1830852027.9</v>
      </c>
      <c r="E82" s="15" t="n">
        <v>-1818374227.9</v>
      </c>
      <c r="F82" s="15" t="n">
        <v>-1146274227.9</v>
      </c>
      <c r="G82" s="20" t="n">
        <v>45511000</v>
      </c>
      <c r="H82" s="6" t="s">
        <v>304</v>
      </c>
    </row>
    <row r="83" customFormat="false" ht="17.25" hidden="false" customHeight="true" outlineLevel="0" collapsed="false">
      <c r="A83" s="20" t="n">
        <v>4551400</v>
      </c>
      <c r="B83" s="20" t="n">
        <v>45514000</v>
      </c>
      <c r="C83" s="6" t="s">
        <v>305</v>
      </c>
      <c r="D83" s="15" t="n">
        <v>-39000000</v>
      </c>
      <c r="E83" s="15" t="n">
        <v>-39000000</v>
      </c>
      <c r="F83" s="15" t="n">
        <v>-39000000</v>
      </c>
      <c r="G83" s="20" t="n">
        <v>45514000</v>
      </c>
      <c r="H83" s="6" t="s">
        <v>305</v>
      </c>
    </row>
    <row r="84" customFormat="false" ht="17.25" hidden="false" customHeight="true" outlineLevel="0" collapsed="false">
      <c r="A84" s="20" t="n">
        <v>4551500</v>
      </c>
      <c r="B84" s="20" t="n">
        <v>45515000</v>
      </c>
      <c r="C84" s="6" t="s">
        <v>1169</v>
      </c>
      <c r="D84" s="15" t="n">
        <v>-25000000</v>
      </c>
      <c r="E84" s="15" t="n">
        <v>-25000000</v>
      </c>
      <c r="F84" s="15" t="n">
        <v>-25000000</v>
      </c>
      <c r="G84" s="20" t="n">
        <v>45515000</v>
      </c>
      <c r="H84" s="6" t="s">
        <v>1169</v>
      </c>
    </row>
    <row r="85" customFormat="false" ht="17.25" hidden="false" customHeight="true" outlineLevel="0" collapsed="false">
      <c r="A85" s="20" t="n">
        <v>4660000</v>
      </c>
      <c r="B85" s="20" t="n">
        <v>46600000</v>
      </c>
      <c r="C85" s="6" t="s">
        <v>291</v>
      </c>
      <c r="D85" s="15" t="n">
        <v>0</v>
      </c>
      <c r="E85" s="15" t="n">
        <v>1350000</v>
      </c>
      <c r="F85" s="15" t="n">
        <v>844800</v>
      </c>
      <c r="G85" s="20" t="n">
        <v>46600000</v>
      </c>
      <c r="H85" s="6" t="s">
        <v>291</v>
      </c>
    </row>
    <row r="86" customFormat="false" ht="17.25" hidden="false" customHeight="true" outlineLevel="0" collapsed="false">
      <c r="A86" s="12" t="n">
        <v>4661000</v>
      </c>
      <c r="B86" s="20" t="n">
        <v>46610000</v>
      </c>
      <c r="C86" s="2" t="s">
        <v>629</v>
      </c>
      <c r="D86" s="15" t="n">
        <v>-280864176.59</v>
      </c>
      <c r="F86" s="15" t="n">
        <v>-315519901.14</v>
      </c>
      <c r="G86" s="20" t="n">
        <v>46610000</v>
      </c>
      <c r="H86" s="2" t="s">
        <v>629</v>
      </c>
    </row>
    <row r="87" customFormat="false" ht="17.25" hidden="false" customHeight="true" outlineLevel="0" collapsed="false">
      <c r="A87" s="20" t="n">
        <v>46610000</v>
      </c>
      <c r="B87" s="20" t="n">
        <v>46610000</v>
      </c>
      <c r="C87" s="6" t="s">
        <v>778</v>
      </c>
      <c r="E87" s="15" t="n">
        <v>-138720</v>
      </c>
      <c r="F87" s="15" t="n">
        <v>0</v>
      </c>
      <c r="G87" s="20" t="n">
        <v>46610000</v>
      </c>
      <c r="H87" s="6" t="s">
        <v>778</v>
      </c>
    </row>
    <row r="88" customFormat="false" ht="17.25" hidden="false" customHeight="true" outlineLevel="0" collapsed="false">
      <c r="A88" s="20" t="n">
        <v>46610000</v>
      </c>
      <c r="B88" s="20" t="n">
        <v>46610000</v>
      </c>
      <c r="C88" s="6" t="s">
        <v>650</v>
      </c>
      <c r="E88" s="15" t="n">
        <v>-50464199.47</v>
      </c>
      <c r="F88" s="15" t="n">
        <v>0</v>
      </c>
      <c r="G88" s="20" t="n">
        <v>46610000</v>
      </c>
      <c r="H88" s="6" t="s">
        <v>650</v>
      </c>
    </row>
    <row r="89" customFormat="false" ht="17.25" hidden="false" customHeight="true" outlineLevel="0" collapsed="false">
      <c r="A89" s="20" t="n">
        <v>46610000</v>
      </c>
      <c r="B89" s="20" t="n">
        <v>46610000</v>
      </c>
      <c r="C89" s="6" t="s">
        <v>656</v>
      </c>
      <c r="E89" s="15" t="n">
        <v>37181443.6</v>
      </c>
      <c r="F89" s="15" t="n">
        <v>0</v>
      </c>
      <c r="G89" s="20" t="n">
        <v>46610000</v>
      </c>
      <c r="H89" s="6" t="s">
        <v>656</v>
      </c>
    </row>
    <row r="90" customFormat="false" ht="17.25" hidden="false" customHeight="true" outlineLevel="0" collapsed="false">
      <c r="A90" s="20" t="n">
        <v>46610000</v>
      </c>
      <c r="B90" s="20" t="n">
        <v>46610000</v>
      </c>
      <c r="C90" s="6" t="s">
        <v>648</v>
      </c>
      <c r="E90" s="15" t="n">
        <v>-133236338.97</v>
      </c>
      <c r="F90" s="15" t="n">
        <v>0</v>
      </c>
      <c r="G90" s="20" t="n">
        <v>46610000</v>
      </c>
      <c r="H90" s="6" t="s">
        <v>648</v>
      </c>
    </row>
    <row r="91" customFormat="false" ht="17.25" hidden="false" customHeight="true" outlineLevel="0" collapsed="false">
      <c r="A91" s="20" t="n">
        <v>46610000</v>
      </c>
      <c r="B91" s="20" t="n">
        <v>46610000</v>
      </c>
      <c r="C91" s="6" t="s">
        <v>1170</v>
      </c>
      <c r="E91" s="15" t="n">
        <v>4649527.64</v>
      </c>
      <c r="F91" s="15" t="n">
        <v>0</v>
      </c>
      <c r="G91" s="20" t="n">
        <v>46610000</v>
      </c>
      <c r="H91" s="6" t="s">
        <v>1170</v>
      </c>
    </row>
    <row r="92" customFormat="false" ht="17.25" hidden="false" customHeight="true" outlineLevel="0" collapsed="false">
      <c r="B92" s="20" t="n">
        <v>46620000</v>
      </c>
      <c r="C92" s="6" t="s">
        <v>330</v>
      </c>
      <c r="D92" s="15" t="n">
        <v>-71947477</v>
      </c>
      <c r="G92" s="20" t="n">
        <v>46620000</v>
      </c>
      <c r="H92" s="6" t="s">
        <v>330</v>
      </c>
    </row>
    <row r="93" customFormat="false" ht="17.25" hidden="false" customHeight="true" outlineLevel="0" collapsed="false">
      <c r="B93" s="20" t="n">
        <v>46700000</v>
      </c>
      <c r="C93" s="6" t="s">
        <v>785</v>
      </c>
      <c r="D93" s="15" t="n">
        <v>-2746610018.75</v>
      </c>
      <c r="G93" s="20" t="n">
        <v>46700000</v>
      </c>
      <c r="H93" s="6" t="s">
        <v>785</v>
      </c>
    </row>
    <row r="94" customFormat="false" ht="17.25" hidden="false" customHeight="true" outlineLevel="0" collapsed="false">
      <c r="A94" s="20" t="n">
        <v>46700000</v>
      </c>
      <c r="B94" s="20" t="n">
        <v>46700000</v>
      </c>
      <c r="C94" s="6" t="s">
        <v>650</v>
      </c>
      <c r="E94" s="15" t="n">
        <v>-414610018.75</v>
      </c>
      <c r="F94" s="15" t="n">
        <v>0</v>
      </c>
      <c r="G94" s="20" t="n">
        <v>46700000</v>
      </c>
      <c r="H94" s="6" t="s">
        <v>650</v>
      </c>
    </row>
    <row r="95" customFormat="false" ht="17.25" hidden="false" customHeight="true" outlineLevel="0" collapsed="false">
      <c r="A95" s="20" t="n">
        <v>46700000</v>
      </c>
      <c r="B95" s="20" t="n">
        <v>46700000</v>
      </c>
      <c r="C95" s="6" t="s">
        <v>780</v>
      </c>
      <c r="E95" s="15" t="n">
        <v>-750000000</v>
      </c>
      <c r="F95" s="15" t="n">
        <v>-750000000</v>
      </c>
      <c r="G95" s="20" t="n">
        <v>46700000</v>
      </c>
      <c r="H95" s="6" t="s">
        <v>780</v>
      </c>
    </row>
    <row r="96" customFormat="false" ht="17.25" hidden="false" customHeight="true" outlineLevel="0" collapsed="false">
      <c r="A96" s="20" t="n">
        <v>4710000</v>
      </c>
      <c r="B96" s="20" t="n">
        <v>47100000</v>
      </c>
      <c r="C96" s="6" t="s">
        <v>362</v>
      </c>
      <c r="D96" s="15" t="n">
        <v>0</v>
      </c>
      <c r="E96" s="15" t="n">
        <v>0</v>
      </c>
      <c r="F96" s="15" t="n">
        <v>0</v>
      </c>
      <c r="G96" s="20" t="n">
        <v>47100000</v>
      </c>
      <c r="H96" s="6" t="s">
        <v>362</v>
      </c>
    </row>
    <row r="97" customFormat="false" ht="17.25" hidden="false" customHeight="true" outlineLevel="0" collapsed="false">
      <c r="A97" s="20" t="n">
        <v>4720000</v>
      </c>
      <c r="B97" s="20" t="n">
        <v>47200000</v>
      </c>
      <c r="C97" s="6" t="s">
        <v>677</v>
      </c>
      <c r="D97" s="15" t="n">
        <v>0</v>
      </c>
      <c r="E97" s="15" t="n">
        <v>0</v>
      </c>
      <c r="F97" s="15" t="n">
        <v>0</v>
      </c>
      <c r="G97" s="20" t="n">
        <v>47200000</v>
      </c>
      <c r="H97" s="6" t="s">
        <v>677</v>
      </c>
    </row>
    <row r="98" customFormat="false" ht="17.25" hidden="false" customHeight="true" outlineLevel="0" collapsed="false">
      <c r="B98" s="20" t="n">
        <v>48600000</v>
      </c>
      <c r="C98" s="6" t="s">
        <v>678</v>
      </c>
      <c r="D98" s="15" t="n">
        <v>23345733.51</v>
      </c>
      <c r="G98" s="20" t="n">
        <v>48600000</v>
      </c>
      <c r="H98" s="6" t="s">
        <v>678</v>
      </c>
    </row>
    <row r="99" customFormat="false" ht="17.25" hidden="false" customHeight="true" outlineLevel="0" collapsed="false">
      <c r="A99" s="20" t="n">
        <v>4870000</v>
      </c>
      <c r="B99" s="20" t="n">
        <v>48700000</v>
      </c>
      <c r="C99" s="6" t="s">
        <v>790</v>
      </c>
      <c r="D99" s="15" t="n">
        <v>-22703893.54</v>
      </c>
      <c r="E99" s="15" t="n">
        <v>-28897407.1</v>
      </c>
      <c r="F99" s="15" t="n">
        <v>0</v>
      </c>
      <c r="G99" s="20" t="n">
        <v>48700000</v>
      </c>
      <c r="H99" s="6" t="s">
        <v>790</v>
      </c>
    </row>
    <row r="100" customFormat="false" ht="17.25" hidden="false" customHeight="true" outlineLevel="0" collapsed="false">
      <c r="A100" s="20" t="n">
        <v>5111000</v>
      </c>
      <c r="B100" s="20" t="n">
        <v>51110000</v>
      </c>
      <c r="C100" s="6" t="s">
        <v>681</v>
      </c>
      <c r="D100" s="15" t="n">
        <v>0</v>
      </c>
      <c r="E100" s="15" t="n">
        <v>0</v>
      </c>
      <c r="F100" s="15" t="n">
        <v>0</v>
      </c>
      <c r="G100" s="20" t="n">
        <v>51110000</v>
      </c>
      <c r="H100" s="6" t="s">
        <v>681</v>
      </c>
    </row>
    <row r="101" customFormat="false" ht="17.25" hidden="false" customHeight="true" outlineLevel="0" collapsed="false">
      <c r="A101" s="20" t="n">
        <v>5112241</v>
      </c>
      <c r="B101" s="20" t="n">
        <v>51122410</v>
      </c>
      <c r="C101" s="6" t="s">
        <v>369</v>
      </c>
      <c r="D101" s="15" t="n">
        <v>0</v>
      </c>
      <c r="E101" s="15" t="n">
        <v>0</v>
      </c>
      <c r="F101" s="15" t="n">
        <v>0</v>
      </c>
      <c r="G101" s="20" t="n">
        <v>51122410</v>
      </c>
      <c r="H101" s="6" t="s">
        <v>369</v>
      </c>
    </row>
    <row r="102" customFormat="false" ht="17.25" hidden="false" customHeight="true" outlineLevel="0" collapsed="false">
      <c r="B102" s="20" t="n">
        <v>51130000</v>
      </c>
      <c r="C102" s="6" t="s">
        <v>371</v>
      </c>
      <c r="D102" s="15" t="n">
        <v>0</v>
      </c>
      <c r="G102" s="20" t="n">
        <v>51130000</v>
      </c>
      <c r="H102" s="6" t="s">
        <v>371</v>
      </c>
    </row>
    <row r="103" customFormat="false" ht="17.25" hidden="false" customHeight="true" outlineLevel="0" collapsed="false">
      <c r="A103" s="20" t="n">
        <v>5114000</v>
      </c>
      <c r="B103" s="20" t="n">
        <v>51140000</v>
      </c>
      <c r="C103" s="6" t="s">
        <v>373</v>
      </c>
      <c r="D103" s="15" t="n">
        <v>-446743.2</v>
      </c>
      <c r="E103" s="15" t="n">
        <v>-212506416</v>
      </c>
      <c r="F103" s="15" t="n">
        <v>-21990559.5499992</v>
      </c>
      <c r="G103" s="20" t="n">
        <v>51140000</v>
      </c>
      <c r="H103" s="6" t="s">
        <v>373</v>
      </c>
    </row>
    <row r="104" customFormat="false" ht="17.25" hidden="false" customHeight="true" outlineLevel="0" collapsed="false">
      <c r="B104" s="20" t="n">
        <v>51202000</v>
      </c>
      <c r="C104" s="6" t="s">
        <v>378</v>
      </c>
      <c r="D104" s="15" t="n">
        <v>283660</v>
      </c>
      <c r="G104" s="20" t="n">
        <v>51202000</v>
      </c>
      <c r="H104" s="6" t="s">
        <v>378</v>
      </c>
    </row>
    <row r="105" customFormat="false" ht="17.25" hidden="false" customHeight="true" outlineLevel="0" collapsed="false">
      <c r="B105" s="20" t="n">
        <v>51231000</v>
      </c>
      <c r="C105" s="6" t="s">
        <v>696</v>
      </c>
      <c r="D105" s="15" t="n">
        <v>0</v>
      </c>
      <c r="G105" s="20" t="n">
        <v>51231000</v>
      </c>
      <c r="H105" s="6" t="s">
        <v>696</v>
      </c>
    </row>
    <row r="106" customFormat="false" ht="17.25" hidden="false" customHeight="true" outlineLevel="0" collapsed="false">
      <c r="A106" s="20" t="n">
        <v>5124100</v>
      </c>
      <c r="B106" s="20" t="n">
        <v>51241000</v>
      </c>
      <c r="C106" s="6" t="s">
        <v>699</v>
      </c>
      <c r="D106" s="15" t="n">
        <v>176282375.9</v>
      </c>
      <c r="E106" s="15" t="n">
        <v>257653329.62</v>
      </c>
      <c r="G106" s="20" t="n">
        <v>51241000</v>
      </c>
      <c r="H106" s="6" t="s">
        <v>699</v>
      </c>
    </row>
    <row r="107" customFormat="false" ht="17.25" hidden="false" customHeight="true" outlineLevel="0" collapsed="false">
      <c r="B107" s="20" t="n">
        <v>51910000</v>
      </c>
      <c r="C107" s="6" t="s">
        <v>701</v>
      </c>
      <c r="D107" s="15" t="n">
        <v>0</v>
      </c>
      <c r="G107" s="20" t="n">
        <v>51910000</v>
      </c>
      <c r="H107" s="6" t="s">
        <v>701</v>
      </c>
    </row>
    <row r="108" customFormat="false" ht="17.25" hidden="false" customHeight="true" outlineLevel="0" collapsed="false">
      <c r="A108" s="20" t="n">
        <v>5192000</v>
      </c>
      <c r="B108" s="20" t="n">
        <v>51920000</v>
      </c>
      <c r="C108" s="6" t="s">
        <v>386</v>
      </c>
      <c r="D108" s="15" t="n">
        <v>-900000000</v>
      </c>
      <c r="E108" s="15" t="n">
        <v>-400000000</v>
      </c>
      <c r="F108" s="15" t="n">
        <v>-500000000</v>
      </c>
      <c r="G108" s="20" t="n">
        <v>51920000</v>
      </c>
      <c r="H108" s="6" t="s">
        <v>386</v>
      </c>
    </row>
    <row r="109" customFormat="false" ht="17.25" hidden="false" customHeight="true" outlineLevel="0" collapsed="false">
      <c r="A109" s="20" t="n">
        <v>5310000</v>
      </c>
      <c r="B109" s="20" t="n">
        <v>53100000</v>
      </c>
      <c r="C109" s="6" t="s">
        <v>329</v>
      </c>
      <c r="D109" s="15" t="n">
        <v>1960.94</v>
      </c>
      <c r="E109" s="15" t="n">
        <v>1472500</v>
      </c>
      <c r="F109" s="15" t="n">
        <v>32202.39</v>
      </c>
      <c r="G109" s="20" t="n">
        <v>53100000</v>
      </c>
      <c r="H109" s="6" t="s">
        <v>329</v>
      </c>
    </row>
    <row r="110" customFormat="false" ht="17.25" hidden="false" customHeight="true" outlineLevel="0" collapsed="false">
      <c r="B110" s="20" t="n">
        <v>53110000</v>
      </c>
      <c r="C110" s="6" t="s">
        <v>394</v>
      </c>
      <c r="D110" s="15" t="n">
        <v>6012878</v>
      </c>
      <c r="G110" s="20" t="n">
        <v>53110000</v>
      </c>
      <c r="H110" s="6" t="s">
        <v>394</v>
      </c>
    </row>
    <row r="111" customFormat="false" ht="17.25" hidden="false" customHeight="true" outlineLevel="0" collapsed="false">
      <c r="A111" s="20" t="n">
        <v>5360000</v>
      </c>
      <c r="B111" s="20" t="n">
        <v>53600000</v>
      </c>
      <c r="C111" s="6" t="s">
        <v>1171</v>
      </c>
      <c r="D111" s="15" t="n">
        <v>0</v>
      </c>
      <c r="E111" s="15" t="n">
        <v>0</v>
      </c>
      <c r="F111" s="15" t="n">
        <v>107888</v>
      </c>
      <c r="G111" s="20" t="n">
        <v>53600000</v>
      </c>
      <c r="H111" s="6" t="s">
        <v>1171</v>
      </c>
    </row>
    <row r="112" customFormat="false" ht="17.25" hidden="false" customHeight="true" outlineLevel="0" collapsed="false">
      <c r="A112" s="20" t="n">
        <v>5800000</v>
      </c>
      <c r="B112" s="20" t="n">
        <v>58000000</v>
      </c>
      <c r="C112" s="6" t="s">
        <v>704</v>
      </c>
      <c r="D112" s="15" t="n">
        <v>0</v>
      </c>
      <c r="E112" s="15" t="n">
        <v>0</v>
      </c>
      <c r="F112" s="15" t="n">
        <v>0</v>
      </c>
      <c r="G112" s="20" t="n">
        <v>58000000</v>
      </c>
      <c r="H112" s="6" t="s">
        <v>704</v>
      </c>
    </row>
    <row r="113" customFormat="false" ht="17.25" hidden="false" customHeight="true" outlineLevel="0" collapsed="false">
      <c r="A113" s="20" t="n">
        <v>6011000</v>
      </c>
      <c r="B113" s="20" t="n">
        <v>60110000</v>
      </c>
      <c r="C113" s="6" t="s">
        <v>338</v>
      </c>
      <c r="D113" s="15" t="n">
        <v>5194959308.68</v>
      </c>
      <c r="E113" s="15" t="n">
        <v>3909136067.55</v>
      </c>
      <c r="F113" s="15" t="n">
        <v>4462300750</v>
      </c>
      <c r="G113" s="20" t="n">
        <v>60110000</v>
      </c>
      <c r="H113" s="6" t="s">
        <v>338</v>
      </c>
    </row>
    <row r="114" customFormat="false" ht="17.25" hidden="false" customHeight="true" outlineLevel="0" collapsed="false">
      <c r="A114" s="20" t="n">
        <v>6012000</v>
      </c>
      <c r="B114" s="20" t="n">
        <v>60120000</v>
      </c>
      <c r="C114" s="6" t="s">
        <v>333</v>
      </c>
      <c r="D114" s="15" t="n">
        <v>0</v>
      </c>
      <c r="E114" s="15" t="n">
        <v>7939421.2</v>
      </c>
      <c r="F114" s="15" t="n">
        <v>0</v>
      </c>
      <c r="G114" s="20" t="n">
        <v>60120000</v>
      </c>
      <c r="H114" s="6" t="s">
        <v>333</v>
      </c>
    </row>
    <row r="115" customFormat="false" ht="17.25" hidden="false" customHeight="true" outlineLevel="0" collapsed="false">
      <c r="A115" s="20" t="n">
        <v>6020100</v>
      </c>
      <c r="B115" s="20" t="n">
        <v>60201000</v>
      </c>
      <c r="C115" s="6" t="s">
        <v>408</v>
      </c>
      <c r="D115" s="15" t="n">
        <v>125046219.17</v>
      </c>
      <c r="E115" s="15" t="n">
        <v>79674044.34</v>
      </c>
      <c r="F115" s="15" t="n">
        <v>78677286.9</v>
      </c>
      <c r="G115" s="20" t="n">
        <v>60201000</v>
      </c>
      <c r="H115" s="6" t="s">
        <v>408</v>
      </c>
    </row>
    <row r="116" customFormat="false" ht="17.25" hidden="false" customHeight="true" outlineLevel="0" collapsed="false">
      <c r="A116" s="20" t="n">
        <v>6020500</v>
      </c>
      <c r="B116" s="20" t="n">
        <v>60205000</v>
      </c>
      <c r="C116" s="6" t="s">
        <v>410</v>
      </c>
      <c r="D116" s="15" t="n">
        <v>2566000</v>
      </c>
      <c r="E116" s="15" t="n">
        <v>0</v>
      </c>
      <c r="F116" s="15" t="n">
        <v>0</v>
      </c>
      <c r="G116" s="20" t="n">
        <v>60205000</v>
      </c>
      <c r="H116" s="6" t="s">
        <v>410</v>
      </c>
    </row>
    <row r="117" customFormat="false" ht="17.25" hidden="false" customHeight="true" outlineLevel="0" collapsed="false">
      <c r="B117" s="20" t="n">
        <v>60205300</v>
      </c>
      <c r="C117" s="6" t="s">
        <v>345</v>
      </c>
      <c r="D117" s="15" t="n">
        <v>30133532.8</v>
      </c>
      <c r="G117" s="20" t="n">
        <v>60205300</v>
      </c>
      <c r="H117" s="6" t="s">
        <v>345</v>
      </c>
    </row>
    <row r="118" customFormat="false" ht="17.25" hidden="false" customHeight="true" outlineLevel="0" collapsed="false">
      <c r="A118" s="20" t="n">
        <v>6020600</v>
      </c>
      <c r="B118" s="20" t="n">
        <v>60206000</v>
      </c>
      <c r="C118" s="6" t="s">
        <v>346</v>
      </c>
      <c r="D118" s="15" t="n">
        <v>187540</v>
      </c>
      <c r="E118" s="15" t="n">
        <v>0</v>
      </c>
      <c r="F118" s="15" t="n">
        <v>415000</v>
      </c>
      <c r="G118" s="20" t="n">
        <v>60206000</v>
      </c>
      <c r="H118" s="6" t="s">
        <v>346</v>
      </c>
    </row>
    <row r="119" customFormat="false" ht="17.25" hidden="false" customHeight="true" outlineLevel="0" collapsed="false">
      <c r="A119" s="20" t="n">
        <v>6020800</v>
      </c>
      <c r="B119" s="20" t="n">
        <v>60208000</v>
      </c>
      <c r="C119" s="6" t="s">
        <v>349</v>
      </c>
      <c r="D119" s="15" t="n">
        <v>0</v>
      </c>
      <c r="E119" s="15" t="n">
        <v>0</v>
      </c>
      <c r="F119" s="15" t="n">
        <v>0</v>
      </c>
      <c r="G119" s="20" t="n">
        <v>60208000</v>
      </c>
      <c r="H119" s="6" t="s">
        <v>349</v>
      </c>
    </row>
    <row r="120" customFormat="false" ht="17.25" hidden="false" customHeight="true" outlineLevel="0" collapsed="false">
      <c r="B120" s="20" t="n">
        <v>60209000</v>
      </c>
      <c r="C120" s="6" t="s">
        <v>350</v>
      </c>
      <c r="D120" s="15" t="n">
        <v>667300</v>
      </c>
      <c r="G120" s="20" t="n">
        <v>60209000</v>
      </c>
      <c r="H120" s="6" t="s">
        <v>350</v>
      </c>
    </row>
    <row r="121" customFormat="false" ht="17.25" hidden="false" customHeight="true" outlineLevel="0" collapsed="false">
      <c r="A121" s="12" t="n">
        <v>6030110</v>
      </c>
      <c r="B121" s="20" t="n">
        <v>60301100</v>
      </c>
      <c r="C121" s="2" t="s">
        <v>1172</v>
      </c>
      <c r="D121" s="15" t="n">
        <v>0</v>
      </c>
      <c r="F121" s="15" t="n">
        <v>-5724215.09</v>
      </c>
      <c r="G121" s="20" t="n">
        <v>60301100</v>
      </c>
      <c r="H121" s="6" t="s">
        <v>1172</v>
      </c>
    </row>
    <row r="122" customFormat="false" ht="17.25" hidden="false" customHeight="true" outlineLevel="0" collapsed="false">
      <c r="A122" s="20" t="n">
        <v>6031000</v>
      </c>
      <c r="B122" s="20" t="n">
        <v>60310000</v>
      </c>
      <c r="C122" s="6" t="s">
        <v>351</v>
      </c>
      <c r="D122" s="15" t="n">
        <v>1221192327.19</v>
      </c>
      <c r="E122" s="15" t="n">
        <v>-1463254352.79</v>
      </c>
      <c r="F122" s="15" t="n">
        <v>422830140</v>
      </c>
      <c r="G122" s="20" t="n">
        <v>60310000</v>
      </c>
      <c r="H122" s="6" t="s">
        <v>351</v>
      </c>
    </row>
    <row r="123" customFormat="false" ht="17.25" hidden="false" customHeight="true" outlineLevel="0" collapsed="false">
      <c r="A123" s="20" t="n">
        <v>6032000</v>
      </c>
      <c r="B123" s="20" t="n">
        <v>60320000</v>
      </c>
      <c r="C123" s="6" t="s">
        <v>1173</v>
      </c>
      <c r="D123" s="15" t="n">
        <v>0</v>
      </c>
      <c r="E123" s="15" t="n">
        <v>-7673403</v>
      </c>
      <c r="F123" s="15" t="n">
        <v>0</v>
      </c>
      <c r="G123" s="20" t="n">
        <v>60320000</v>
      </c>
      <c r="H123" s="6" t="s">
        <v>1173</v>
      </c>
    </row>
    <row r="124" customFormat="false" ht="17.25" hidden="false" customHeight="true" outlineLevel="0" collapsed="false">
      <c r="A124" s="20" t="n">
        <v>6060600</v>
      </c>
      <c r="B124" s="20" t="n">
        <v>60606000</v>
      </c>
      <c r="C124" s="6" t="s">
        <v>361</v>
      </c>
      <c r="D124" s="15" t="n">
        <v>0</v>
      </c>
      <c r="E124" s="15" t="n">
        <v>85200</v>
      </c>
      <c r="F124" s="15" t="n">
        <v>0</v>
      </c>
      <c r="G124" s="20" t="n">
        <v>60606000</v>
      </c>
      <c r="H124" s="6" t="s">
        <v>361</v>
      </c>
    </row>
    <row r="125" customFormat="false" ht="17.25" hidden="false" customHeight="true" outlineLevel="0" collapsed="false">
      <c r="A125" s="20" t="n">
        <v>6060800</v>
      </c>
      <c r="B125" s="20" t="n">
        <v>60608000</v>
      </c>
      <c r="C125" s="6" t="s">
        <v>144</v>
      </c>
      <c r="D125" s="15" t="n">
        <v>3216974</v>
      </c>
      <c r="E125" s="15" t="n">
        <v>1109343.33</v>
      </c>
      <c r="F125" s="15" t="n">
        <v>0</v>
      </c>
      <c r="G125" s="20" t="n">
        <v>60608000</v>
      </c>
      <c r="H125" s="6" t="s">
        <v>144</v>
      </c>
    </row>
    <row r="126" customFormat="false" ht="17.25" hidden="false" customHeight="true" outlineLevel="0" collapsed="false">
      <c r="A126" s="20" t="n">
        <v>6061000</v>
      </c>
      <c r="B126" s="20" t="n">
        <v>60610000</v>
      </c>
      <c r="C126" s="6" t="s">
        <v>420</v>
      </c>
      <c r="D126" s="15" t="n">
        <v>157953339.57</v>
      </c>
      <c r="E126" s="15" t="n">
        <v>125422091.58</v>
      </c>
      <c r="F126" s="15" t="n">
        <v>195035666.81</v>
      </c>
      <c r="G126" s="20" t="n">
        <v>60610000</v>
      </c>
      <c r="H126" s="6" t="s">
        <v>420</v>
      </c>
    </row>
    <row r="127" customFormat="false" ht="17.25" hidden="false" customHeight="true" outlineLevel="0" collapsed="false">
      <c r="A127" s="20" t="n">
        <v>6062000</v>
      </c>
      <c r="B127" s="20" t="n">
        <v>60620000</v>
      </c>
      <c r="C127" s="6" t="s">
        <v>356</v>
      </c>
      <c r="D127" s="15" t="n">
        <v>5758276.6</v>
      </c>
      <c r="E127" s="15" t="n">
        <v>7703839.49</v>
      </c>
      <c r="F127" s="15" t="n">
        <v>10985767.23</v>
      </c>
      <c r="G127" s="20" t="n">
        <v>60620000</v>
      </c>
      <c r="H127" s="6" t="s">
        <v>356</v>
      </c>
    </row>
    <row r="128" customFormat="false" ht="17.25" hidden="false" customHeight="true" outlineLevel="0" collapsed="false">
      <c r="A128" s="20" t="n">
        <v>6063000</v>
      </c>
      <c r="B128" s="20" t="n">
        <v>60630000</v>
      </c>
      <c r="C128" s="6" t="s">
        <v>358</v>
      </c>
      <c r="D128" s="15" t="n">
        <v>0</v>
      </c>
      <c r="E128" s="15" t="n">
        <v>255600</v>
      </c>
      <c r="F128" s="15" t="n">
        <v>0</v>
      </c>
      <c r="G128" s="20" t="n">
        <v>60630000</v>
      </c>
      <c r="H128" s="6" t="s">
        <v>358</v>
      </c>
    </row>
    <row r="129" customFormat="false" ht="17.25" hidden="false" customHeight="true" outlineLevel="0" collapsed="false">
      <c r="A129" s="20" t="n">
        <v>6064000</v>
      </c>
      <c r="B129" s="20" t="n">
        <v>60640000</v>
      </c>
      <c r="C129" s="6" t="s">
        <v>360</v>
      </c>
      <c r="D129" s="15" t="n">
        <v>9108576.01</v>
      </c>
      <c r="E129" s="15" t="n">
        <v>6177367.34</v>
      </c>
      <c r="F129" s="15" t="n">
        <v>2129617.61</v>
      </c>
      <c r="G129" s="20" t="n">
        <v>60640000</v>
      </c>
      <c r="H129" s="6" t="s">
        <v>360</v>
      </c>
    </row>
    <row r="130" customFormat="false" ht="17.25" hidden="false" customHeight="true" outlineLevel="0" collapsed="false">
      <c r="A130" s="20" t="n">
        <v>6064100</v>
      </c>
      <c r="B130" s="20" t="n">
        <v>60641000</v>
      </c>
      <c r="C130" s="6" t="s">
        <v>424</v>
      </c>
      <c r="D130" s="15" t="n">
        <v>0</v>
      </c>
      <c r="E130" s="15" t="n">
        <v>58200</v>
      </c>
      <c r="F130" s="15" t="n">
        <v>0</v>
      </c>
      <c r="G130" s="20" t="n">
        <v>60641000</v>
      </c>
      <c r="H130" s="6" t="s">
        <v>424</v>
      </c>
    </row>
    <row r="131" customFormat="false" ht="17.25" hidden="false" customHeight="true" outlineLevel="0" collapsed="false">
      <c r="A131" s="20" t="n">
        <v>6065000</v>
      </c>
      <c r="B131" s="20" t="n">
        <v>60650000</v>
      </c>
      <c r="C131" s="6" t="s">
        <v>141</v>
      </c>
      <c r="D131" s="15" t="n">
        <v>20126358.5</v>
      </c>
      <c r="E131" s="15" t="n">
        <v>9165539.26</v>
      </c>
      <c r="F131" s="15" t="n">
        <v>15048176.2</v>
      </c>
      <c r="G131" s="20" t="n">
        <v>60650000</v>
      </c>
      <c r="H131" s="6" t="s">
        <v>141</v>
      </c>
    </row>
    <row r="132" customFormat="false" ht="17.25" hidden="false" customHeight="true" outlineLevel="0" collapsed="false">
      <c r="A132" s="20" t="n">
        <v>6067000</v>
      </c>
      <c r="B132" s="20" t="n">
        <v>60670000</v>
      </c>
      <c r="C132" s="6" t="s">
        <v>363</v>
      </c>
      <c r="D132" s="15" t="n">
        <v>11796830.2</v>
      </c>
      <c r="E132" s="15" t="n">
        <v>2775424.75</v>
      </c>
      <c r="F132" s="15" t="n">
        <v>11472934.68</v>
      </c>
      <c r="G132" s="20" t="n">
        <v>60670000</v>
      </c>
      <c r="H132" s="6" t="s">
        <v>363</v>
      </c>
    </row>
    <row r="133" customFormat="false" ht="17.25" hidden="false" customHeight="true" outlineLevel="0" collapsed="false">
      <c r="A133" s="20" t="n">
        <v>6068000</v>
      </c>
      <c r="B133" s="20" t="n">
        <v>60680000</v>
      </c>
      <c r="C133" s="6" t="s">
        <v>353</v>
      </c>
      <c r="D133" s="15" t="n">
        <v>2934052.64</v>
      </c>
      <c r="E133" s="15" t="n">
        <v>5034916.76</v>
      </c>
      <c r="F133" s="15" t="n">
        <v>3021878.21</v>
      </c>
      <c r="G133" s="20" t="n">
        <v>60680000</v>
      </c>
      <c r="H133" s="6" t="s">
        <v>353</v>
      </c>
    </row>
    <row r="134" customFormat="false" ht="17.25" hidden="false" customHeight="true" outlineLevel="0" collapsed="false">
      <c r="A134" s="20" t="n">
        <v>6069000</v>
      </c>
      <c r="B134" s="20" t="n">
        <v>60690000</v>
      </c>
      <c r="C134" s="6" t="s">
        <v>1174</v>
      </c>
      <c r="D134" s="15" t="n">
        <v>2129693.2</v>
      </c>
      <c r="E134" s="15" t="n">
        <v>149300</v>
      </c>
      <c r="F134" s="15" t="n">
        <v>12500</v>
      </c>
      <c r="G134" s="20" t="n">
        <v>60690000</v>
      </c>
      <c r="H134" s="6" t="s">
        <v>1174</v>
      </c>
    </row>
    <row r="135" customFormat="false" ht="17.25" hidden="false" customHeight="true" outlineLevel="0" collapsed="false">
      <c r="A135" s="20" t="n">
        <v>6071000</v>
      </c>
      <c r="B135" s="20" t="n">
        <v>60710000</v>
      </c>
      <c r="C135" s="6" t="s">
        <v>431</v>
      </c>
      <c r="D135" s="15" t="n">
        <v>-3.814697265625E-008</v>
      </c>
      <c r="E135" s="15" t="n">
        <v>4354833.65</v>
      </c>
      <c r="F135" s="15" t="n">
        <v>0</v>
      </c>
      <c r="G135" s="20" t="n">
        <v>60710000</v>
      </c>
      <c r="H135" s="6" t="s">
        <v>431</v>
      </c>
    </row>
    <row r="136" customFormat="false" ht="17.25" hidden="false" customHeight="true" outlineLevel="0" collapsed="false">
      <c r="A136" s="20" t="n">
        <v>6080100</v>
      </c>
      <c r="B136" s="20" t="n">
        <v>60801000</v>
      </c>
      <c r="C136" s="6" t="s">
        <v>435</v>
      </c>
      <c r="D136" s="15" t="n">
        <v>11598511.7</v>
      </c>
      <c r="E136" s="15" t="n">
        <v>14637794.48</v>
      </c>
      <c r="F136" s="15" t="n">
        <v>0</v>
      </c>
      <c r="G136" s="20" t="n">
        <v>60801000</v>
      </c>
      <c r="H136" s="6" t="s">
        <v>435</v>
      </c>
    </row>
    <row r="137" customFormat="false" ht="17.25" hidden="false" customHeight="true" outlineLevel="0" collapsed="false">
      <c r="A137" s="20" t="n">
        <v>6080200</v>
      </c>
      <c r="B137" s="20" t="n">
        <v>60802000</v>
      </c>
      <c r="C137" s="6" t="s">
        <v>712</v>
      </c>
      <c r="D137" s="15" t="n">
        <v>562620</v>
      </c>
      <c r="E137" s="15" t="n">
        <v>164352</v>
      </c>
      <c r="F137" s="15" t="n">
        <v>213088</v>
      </c>
      <c r="G137" s="20" t="n">
        <v>60802000</v>
      </c>
      <c r="H137" s="6" t="s">
        <v>712</v>
      </c>
    </row>
    <row r="138" customFormat="false" ht="17.25" hidden="false" customHeight="true" outlineLevel="0" collapsed="false">
      <c r="A138" s="20" t="n">
        <v>6080300</v>
      </c>
      <c r="B138" s="20" t="n">
        <v>60803000</v>
      </c>
      <c r="C138" s="6" t="s">
        <v>437</v>
      </c>
      <c r="D138" s="15" t="n">
        <v>240000</v>
      </c>
      <c r="E138" s="15" t="n">
        <v>282350</v>
      </c>
      <c r="F138" s="15" t="n">
        <v>310000</v>
      </c>
      <c r="G138" s="20" t="n">
        <v>60803000</v>
      </c>
      <c r="H138" s="6" t="s">
        <v>437</v>
      </c>
    </row>
    <row r="139" customFormat="false" ht="17.25" hidden="false" customHeight="true" outlineLevel="0" collapsed="false">
      <c r="A139" s="20" t="n">
        <v>6080400</v>
      </c>
      <c r="B139" s="20" t="n">
        <v>60804000</v>
      </c>
      <c r="C139" s="6" t="s">
        <v>439</v>
      </c>
      <c r="D139" s="15" t="n">
        <v>1464435.66</v>
      </c>
      <c r="E139" s="15" t="n">
        <v>2342626.82</v>
      </c>
      <c r="F139" s="15" t="n">
        <v>-4789896.89</v>
      </c>
      <c r="G139" s="20" t="n">
        <v>60804000</v>
      </c>
      <c r="H139" s="6" t="s">
        <v>439</v>
      </c>
    </row>
    <row r="140" customFormat="false" ht="17.25" hidden="false" customHeight="true" outlineLevel="0" collapsed="false">
      <c r="A140" s="20" t="n">
        <v>6080600</v>
      </c>
      <c r="B140" s="20" t="n">
        <v>60806000</v>
      </c>
      <c r="C140" s="6" t="s">
        <v>440</v>
      </c>
      <c r="D140" s="15" t="n">
        <v>885223.13</v>
      </c>
      <c r="F140" s="15" t="n">
        <v>428801.9</v>
      </c>
      <c r="G140" s="20" t="n">
        <v>60806000</v>
      </c>
      <c r="H140" s="6" t="s">
        <v>440</v>
      </c>
    </row>
    <row r="141" customFormat="false" ht="17.25" hidden="false" customHeight="true" outlineLevel="0" collapsed="false">
      <c r="A141" s="20" t="n">
        <v>6080800</v>
      </c>
      <c r="B141" s="20" t="n">
        <v>60808000</v>
      </c>
      <c r="C141" s="6" t="s">
        <v>442</v>
      </c>
      <c r="D141" s="15" t="n">
        <v>3775883.4</v>
      </c>
      <c r="E141" s="15" t="n">
        <v>1836538.46</v>
      </c>
      <c r="F141" s="15" t="n">
        <v>8162400</v>
      </c>
      <c r="G141" s="20" t="n">
        <v>60808000</v>
      </c>
      <c r="H141" s="6" t="s">
        <v>442</v>
      </c>
    </row>
    <row r="142" customFormat="false" ht="17.25" hidden="false" customHeight="true" outlineLevel="0" collapsed="false">
      <c r="A142" s="20" t="n">
        <v>6080900</v>
      </c>
      <c r="B142" s="20" t="n">
        <v>60809000</v>
      </c>
      <c r="C142" s="6" t="s">
        <v>713</v>
      </c>
      <c r="D142" s="15" t="n">
        <v>100000</v>
      </c>
      <c r="F142" s="15" t="n">
        <v>370000</v>
      </c>
      <c r="G142" s="20" t="n">
        <v>60809000</v>
      </c>
      <c r="H142" s="6" t="s">
        <v>713</v>
      </c>
    </row>
    <row r="143" customFormat="false" ht="17.25" hidden="false" customHeight="true" outlineLevel="0" collapsed="false">
      <c r="A143" s="20" t="n">
        <v>6081100</v>
      </c>
      <c r="B143" s="20" t="n">
        <v>60811000</v>
      </c>
      <c r="C143" s="6" t="s">
        <v>444</v>
      </c>
      <c r="D143" s="15" t="n">
        <v>1049079.05</v>
      </c>
      <c r="E143" s="15" t="n">
        <v>1552244.95</v>
      </c>
      <c r="F143" s="15" t="n">
        <v>13495355</v>
      </c>
      <c r="G143" s="20" t="n">
        <v>60811000</v>
      </c>
      <c r="H143" s="6" t="s">
        <v>444</v>
      </c>
    </row>
    <row r="144" customFormat="false" ht="17.25" hidden="false" customHeight="true" outlineLevel="0" collapsed="false">
      <c r="A144" s="20" t="n">
        <v>6081110</v>
      </c>
      <c r="B144" s="20" t="n">
        <v>60811100</v>
      </c>
      <c r="C144" s="6" t="s">
        <v>446</v>
      </c>
      <c r="D144" s="15" t="n">
        <v>49269.98</v>
      </c>
      <c r="E144" s="15" t="n">
        <v>190570.61</v>
      </c>
      <c r="F144" s="15" t="n">
        <v>0</v>
      </c>
      <c r="G144" s="20" t="n">
        <v>60811100</v>
      </c>
      <c r="H144" s="6" t="s">
        <v>446</v>
      </c>
    </row>
    <row r="145" customFormat="false" ht="17.25" hidden="false" customHeight="true" outlineLevel="0" collapsed="false">
      <c r="A145" s="20" t="n">
        <v>6081200</v>
      </c>
      <c r="B145" s="20" t="n">
        <v>60812000</v>
      </c>
      <c r="C145" s="6" t="s">
        <v>381</v>
      </c>
      <c r="D145" s="15" t="n">
        <v>220580</v>
      </c>
      <c r="E145" s="15" t="n">
        <v>1097447</v>
      </c>
      <c r="F145" s="15" t="n">
        <v>1805799</v>
      </c>
      <c r="G145" s="20" t="n">
        <v>60812000</v>
      </c>
      <c r="H145" s="6" t="s">
        <v>381</v>
      </c>
    </row>
    <row r="146" customFormat="false" ht="17.25" hidden="false" customHeight="true" outlineLevel="0" collapsed="false">
      <c r="A146" s="20" t="n">
        <v>6111000</v>
      </c>
      <c r="B146" s="20" t="n">
        <v>61110000</v>
      </c>
      <c r="C146" s="6" t="s">
        <v>451</v>
      </c>
      <c r="D146" s="15" t="n">
        <v>0</v>
      </c>
      <c r="E146" s="15" t="n">
        <v>61068693.75</v>
      </c>
      <c r="F146" s="15" t="n">
        <v>66646761.38</v>
      </c>
      <c r="G146" s="20" t="n">
        <v>61110000</v>
      </c>
      <c r="H146" s="6" t="s">
        <v>451</v>
      </c>
    </row>
    <row r="147" customFormat="false" ht="17.25" hidden="false" customHeight="true" outlineLevel="0" collapsed="false">
      <c r="A147" s="20" t="n">
        <v>6130000</v>
      </c>
      <c r="B147" s="20" t="n">
        <v>61300000</v>
      </c>
      <c r="C147" s="6" t="s">
        <v>717</v>
      </c>
      <c r="D147" s="15" t="n">
        <v>19360342.47</v>
      </c>
      <c r="E147" s="15" t="n">
        <v>300000</v>
      </c>
      <c r="F147" s="15" t="n">
        <v>0</v>
      </c>
      <c r="G147" s="20" t="n">
        <v>61300000</v>
      </c>
      <c r="H147" s="6" t="s">
        <v>717</v>
      </c>
    </row>
    <row r="148" customFormat="false" ht="17.25" hidden="false" customHeight="true" outlineLevel="0" collapsed="false">
      <c r="A148" s="20" t="n">
        <v>6130100</v>
      </c>
      <c r="B148" s="20" t="n">
        <v>61301000</v>
      </c>
      <c r="C148" s="6" t="s">
        <v>455</v>
      </c>
      <c r="D148" s="15" t="n">
        <v>709613</v>
      </c>
      <c r="E148" s="15" t="n">
        <v>0</v>
      </c>
      <c r="F148" s="15" t="n">
        <v>1285000</v>
      </c>
      <c r="G148" s="20" t="n">
        <v>61301000</v>
      </c>
      <c r="H148" s="6" t="s">
        <v>455</v>
      </c>
    </row>
    <row r="149" customFormat="false" ht="17.25" hidden="false" customHeight="true" outlineLevel="0" collapsed="false">
      <c r="A149" s="20" t="n">
        <v>6130200</v>
      </c>
      <c r="B149" s="20" t="n">
        <v>61302000</v>
      </c>
      <c r="C149" s="6" t="s">
        <v>718</v>
      </c>
      <c r="D149" s="15" t="n">
        <v>5374166.75</v>
      </c>
      <c r="E149" s="15" t="n">
        <v>730963.5</v>
      </c>
      <c r="F149" s="15" t="n">
        <v>9701761.48</v>
      </c>
      <c r="G149" s="20" t="n">
        <v>61302000</v>
      </c>
      <c r="H149" s="6" t="s">
        <v>718</v>
      </c>
    </row>
    <row r="150" customFormat="false" ht="17.25" hidden="false" customHeight="true" outlineLevel="0" collapsed="false">
      <c r="A150" s="20" t="n">
        <v>6130300</v>
      </c>
      <c r="B150" s="20" t="n">
        <v>61303000</v>
      </c>
      <c r="C150" s="6" t="s">
        <v>384</v>
      </c>
      <c r="D150" s="15" t="n">
        <v>36428119.94</v>
      </c>
      <c r="E150" s="15" t="n">
        <v>7085429.2</v>
      </c>
      <c r="F150" s="15" t="n">
        <v>0</v>
      </c>
      <c r="G150" s="20" t="n">
        <v>61303000</v>
      </c>
      <c r="H150" s="6" t="s">
        <v>384</v>
      </c>
    </row>
    <row r="151" customFormat="false" ht="17.25" hidden="false" customHeight="true" outlineLevel="0" collapsed="false">
      <c r="A151" s="20" t="n">
        <v>6150000</v>
      </c>
      <c r="B151" s="20" t="n">
        <v>61500000</v>
      </c>
      <c r="C151" s="6" t="s">
        <v>720</v>
      </c>
      <c r="D151" s="15" t="n">
        <v>326359</v>
      </c>
      <c r="E151" s="15" t="n">
        <v>185500</v>
      </c>
      <c r="F151" s="15" t="n">
        <v>0</v>
      </c>
      <c r="G151" s="20" t="n">
        <v>61500000</v>
      </c>
      <c r="H151" s="6" t="s">
        <v>720</v>
      </c>
    </row>
    <row r="152" customFormat="false" ht="17.25" hidden="false" customHeight="true" outlineLevel="0" collapsed="false">
      <c r="A152" s="20" t="n">
        <v>6150100</v>
      </c>
      <c r="B152" s="20" t="n">
        <v>61501000</v>
      </c>
      <c r="C152" s="6" t="s">
        <v>458</v>
      </c>
      <c r="D152" s="15" t="n">
        <v>379738</v>
      </c>
      <c r="E152" s="15" t="n">
        <v>3974492.13</v>
      </c>
      <c r="F152" s="15" t="n">
        <v>26787075.65</v>
      </c>
      <c r="G152" s="20" t="n">
        <v>61501000</v>
      </c>
      <c r="H152" s="6" t="s">
        <v>458</v>
      </c>
    </row>
    <row r="153" customFormat="false" ht="17.25" hidden="false" customHeight="true" outlineLevel="0" collapsed="false">
      <c r="B153" s="20" t="n">
        <v>61502000</v>
      </c>
      <c r="C153" s="6" t="s">
        <v>154</v>
      </c>
      <c r="D153" s="15" t="n">
        <v>422797</v>
      </c>
      <c r="G153" s="20" t="n">
        <v>61502000</v>
      </c>
      <c r="H153" s="6" t="s">
        <v>154</v>
      </c>
    </row>
    <row r="154" customFormat="false" ht="17.25" hidden="false" customHeight="true" outlineLevel="0" collapsed="false">
      <c r="A154" s="20" t="n">
        <v>6150300</v>
      </c>
      <c r="B154" s="20" t="n">
        <v>61503000</v>
      </c>
      <c r="C154" s="6" t="s">
        <v>459</v>
      </c>
      <c r="D154" s="15" t="n">
        <v>8420546.77</v>
      </c>
      <c r="E154" s="15" t="n">
        <v>2604623</v>
      </c>
      <c r="F154" s="15" t="n">
        <v>649812.5</v>
      </c>
      <c r="G154" s="20" t="n">
        <v>61503000</v>
      </c>
      <c r="H154" s="6" t="s">
        <v>459</v>
      </c>
    </row>
    <row r="155" customFormat="false" ht="17.25" hidden="false" customHeight="true" outlineLevel="0" collapsed="false">
      <c r="B155" s="20" t="n">
        <v>61504000</v>
      </c>
      <c r="C155" s="6" t="s">
        <v>721</v>
      </c>
      <c r="D155" s="15" t="n">
        <v>47732</v>
      </c>
      <c r="G155" s="20" t="n">
        <v>61504000</v>
      </c>
      <c r="H155" s="6" t="s">
        <v>721</v>
      </c>
    </row>
    <row r="156" customFormat="false" ht="17.25" hidden="false" customHeight="true" outlineLevel="0" collapsed="false">
      <c r="A156" s="20" t="n">
        <v>6150500</v>
      </c>
      <c r="B156" s="20" t="n">
        <v>61505000</v>
      </c>
      <c r="C156" s="6" t="s">
        <v>393</v>
      </c>
      <c r="D156" s="15" t="n">
        <v>21525019.38</v>
      </c>
      <c r="E156" s="15" t="n">
        <v>20829589.66</v>
      </c>
      <c r="F156" s="15" t="n">
        <v>2662300</v>
      </c>
      <c r="G156" s="20" t="n">
        <v>61505000</v>
      </c>
      <c r="H156" s="6" t="s">
        <v>393</v>
      </c>
    </row>
    <row r="157" customFormat="false" ht="17.25" hidden="false" customHeight="true" outlineLevel="0" collapsed="false">
      <c r="B157" s="20" t="n">
        <v>61601000</v>
      </c>
      <c r="C157" s="6" t="s">
        <v>395</v>
      </c>
      <c r="D157" s="15" t="n">
        <v>59</v>
      </c>
      <c r="G157" s="20" t="n">
        <v>61601000</v>
      </c>
      <c r="H157" s="6" t="s">
        <v>395</v>
      </c>
    </row>
    <row r="158" customFormat="false" ht="17.25" hidden="false" customHeight="true" outlineLevel="0" collapsed="false">
      <c r="A158" s="20" t="n">
        <v>6160200</v>
      </c>
      <c r="B158" s="20" t="n">
        <v>61602000</v>
      </c>
      <c r="C158" s="6" t="s">
        <v>466</v>
      </c>
      <c r="D158" s="15" t="n">
        <v>10062757</v>
      </c>
      <c r="E158" s="15" t="n">
        <v>9617546</v>
      </c>
      <c r="F158" s="15" t="n">
        <v>8838074</v>
      </c>
      <c r="G158" s="20" t="n">
        <v>61602000</v>
      </c>
      <c r="H158" s="6" t="s">
        <v>466</v>
      </c>
    </row>
    <row r="159" customFormat="false" ht="17.25" hidden="false" customHeight="true" outlineLevel="0" collapsed="false">
      <c r="B159" s="20" t="n">
        <v>61603000</v>
      </c>
      <c r="C159" s="6" t="s">
        <v>722</v>
      </c>
      <c r="D159" s="15" t="n">
        <v>297990.33</v>
      </c>
      <c r="G159" s="20" t="n">
        <v>61603000</v>
      </c>
      <c r="H159" s="6" t="s">
        <v>722</v>
      </c>
    </row>
    <row r="160" customFormat="false" ht="17.25" hidden="false" customHeight="true" outlineLevel="0" collapsed="false">
      <c r="B160" s="20" t="n">
        <v>61604000</v>
      </c>
      <c r="C160" s="6" t="s">
        <v>157</v>
      </c>
      <c r="D160" s="15" t="n">
        <v>37758</v>
      </c>
      <c r="G160" s="20" t="n">
        <v>61604000</v>
      </c>
      <c r="H160" s="6" t="s">
        <v>157</v>
      </c>
    </row>
    <row r="161" customFormat="false" ht="17.25" hidden="false" customHeight="true" outlineLevel="0" collapsed="false">
      <c r="A161" s="20" t="n">
        <v>6180100</v>
      </c>
      <c r="B161" s="20" t="n">
        <v>61801000</v>
      </c>
      <c r="C161" s="6" t="s">
        <v>470</v>
      </c>
      <c r="D161" s="15" t="n">
        <v>39245</v>
      </c>
      <c r="E161" s="15" t="n">
        <v>0</v>
      </c>
      <c r="F161" s="15" t="n">
        <v>0</v>
      </c>
      <c r="G161" s="20" t="n">
        <v>61801000</v>
      </c>
      <c r="H161" s="6" t="s">
        <v>470</v>
      </c>
    </row>
    <row r="162" customFormat="false" ht="17.25" hidden="false" customHeight="true" outlineLevel="0" collapsed="false">
      <c r="A162" s="20" t="n">
        <v>6180200</v>
      </c>
      <c r="B162" s="20" t="n">
        <v>61802000</v>
      </c>
      <c r="C162" s="6" t="s">
        <v>472</v>
      </c>
      <c r="D162" s="15" t="n">
        <v>45064.85</v>
      </c>
      <c r="E162" s="15" t="n">
        <v>296100</v>
      </c>
      <c r="F162" s="15" t="n">
        <v>632450</v>
      </c>
      <c r="G162" s="20" t="n">
        <v>61802000</v>
      </c>
      <c r="H162" s="6" t="s">
        <v>472</v>
      </c>
    </row>
    <row r="163" customFormat="false" ht="17.25" hidden="false" customHeight="true" outlineLevel="0" collapsed="false">
      <c r="A163" s="20" t="n">
        <v>6210000</v>
      </c>
      <c r="B163" s="20" t="n">
        <v>62100000</v>
      </c>
      <c r="C163" s="6" t="s">
        <v>499</v>
      </c>
      <c r="D163" s="15" t="n">
        <v>29622470</v>
      </c>
      <c r="E163" s="15" t="n">
        <v>19980874.89</v>
      </c>
      <c r="F163" s="15" t="n">
        <v>10584294</v>
      </c>
      <c r="G163" s="20" t="n">
        <v>62100000</v>
      </c>
      <c r="H163" s="6" t="s">
        <v>499</v>
      </c>
    </row>
    <row r="164" customFormat="false" ht="17.25" hidden="false" customHeight="true" outlineLevel="0" collapsed="false">
      <c r="A164" s="20" t="n">
        <v>6210200</v>
      </c>
      <c r="B164" s="20" t="n">
        <v>62102000</v>
      </c>
      <c r="C164" s="6" t="s">
        <v>476</v>
      </c>
      <c r="D164" s="15" t="n">
        <v>17257435.68</v>
      </c>
      <c r="E164" s="15" t="n">
        <v>28310600.04</v>
      </c>
      <c r="F164" s="15" t="n">
        <v>28310600.04</v>
      </c>
      <c r="G164" s="20" t="n">
        <v>62102000</v>
      </c>
      <c r="H164" s="6" t="s">
        <v>476</v>
      </c>
    </row>
    <row r="165" customFormat="false" ht="17.25" hidden="false" customHeight="true" outlineLevel="0" collapsed="false">
      <c r="B165" s="20" t="n">
        <v>62103000</v>
      </c>
      <c r="C165" s="6" t="s">
        <v>477</v>
      </c>
      <c r="D165" s="15" t="n">
        <v>22227596</v>
      </c>
      <c r="G165" s="20" t="n">
        <v>62103000</v>
      </c>
      <c r="H165" s="6" t="s">
        <v>477</v>
      </c>
    </row>
    <row r="166" customFormat="false" ht="17.25" hidden="false" customHeight="true" outlineLevel="0" collapsed="false">
      <c r="A166" s="20" t="n">
        <v>6220100</v>
      </c>
      <c r="B166" s="20" t="n">
        <v>62201000</v>
      </c>
      <c r="C166" s="6" t="s">
        <v>481</v>
      </c>
      <c r="D166" s="15" t="n">
        <v>4389300</v>
      </c>
      <c r="E166" s="15" t="n">
        <v>1652006.98</v>
      </c>
      <c r="F166" s="15" t="n">
        <v>49342283.71</v>
      </c>
      <c r="G166" s="20" t="n">
        <v>62201000</v>
      </c>
      <c r="H166" s="6" t="s">
        <v>481</v>
      </c>
    </row>
    <row r="167" customFormat="false" ht="17.25" hidden="false" customHeight="true" outlineLevel="0" collapsed="false">
      <c r="A167" s="20" t="n">
        <v>6220300</v>
      </c>
      <c r="B167" s="20" t="n">
        <v>62203000</v>
      </c>
      <c r="C167" s="6" t="s">
        <v>485</v>
      </c>
      <c r="D167" s="15" t="n">
        <v>76408</v>
      </c>
      <c r="E167" s="15" t="n">
        <v>6249999.99</v>
      </c>
      <c r="F167" s="15" t="n">
        <v>0</v>
      </c>
      <c r="G167" s="20" t="n">
        <v>62203000</v>
      </c>
      <c r="H167" s="6" t="s">
        <v>485</v>
      </c>
    </row>
    <row r="168" customFormat="false" ht="17.25" hidden="false" customHeight="true" outlineLevel="0" collapsed="false">
      <c r="B168" s="20" t="n">
        <v>62206000</v>
      </c>
      <c r="C168" s="6" t="s">
        <v>488</v>
      </c>
      <c r="D168" s="15" t="n">
        <v>330300</v>
      </c>
      <c r="G168" s="20" t="n">
        <v>62206000</v>
      </c>
      <c r="H168" s="6" t="s">
        <v>488</v>
      </c>
    </row>
    <row r="169" customFormat="false" ht="17.25" hidden="false" customHeight="true" outlineLevel="0" collapsed="false">
      <c r="A169" s="20" t="n">
        <v>6220800</v>
      </c>
      <c r="B169" s="20" t="n">
        <v>62208000</v>
      </c>
      <c r="C169" s="6" t="s">
        <v>403</v>
      </c>
      <c r="D169" s="15" t="n">
        <v>18351360</v>
      </c>
      <c r="E169" s="15" t="n">
        <v>8822470.43</v>
      </c>
      <c r="F169" s="15" t="n">
        <v>28581669.71</v>
      </c>
      <c r="G169" s="20" t="n">
        <v>62208000</v>
      </c>
      <c r="H169" s="6" t="s">
        <v>403</v>
      </c>
    </row>
    <row r="170" customFormat="false" ht="17.25" hidden="false" customHeight="true" outlineLevel="0" collapsed="false">
      <c r="A170" s="20" t="n">
        <v>6220900</v>
      </c>
      <c r="B170" s="20" t="n">
        <v>62209000</v>
      </c>
      <c r="C170" s="6" t="s">
        <v>406</v>
      </c>
      <c r="D170" s="15" t="n">
        <v>0</v>
      </c>
      <c r="E170" s="15" t="n">
        <v>500000</v>
      </c>
      <c r="F170" s="15" t="n">
        <v>0</v>
      </c>
      <c r="G170" s="20" t="n">
        <v>62209000</v>
      </c>
      <c r="H170" s="6" t="s">
        <v>406</v>
      </c>
    </row>
    <row r="171" customFormat="false" ht="17.25" hidden="false" customHeight="true" outlineLevel="0" collapsed="false">
      <c r="A171" s="20" t="n">
        <v>6221000</v>
      </c>
      <c r="B171" s="20" t="n">
        <v>62210000</v>
      </c>
      <c r="C171" s="6" t="s">
        <v>1175</v>
      </c>
      <c r="D171" s="15" t="n">
        <v>272000</v>
      </c>
      <c r="E171" s="15" t="n">
        <v>258000</v>
      </c>
      <c r="F171" s="15" t="n">
        <v>0</v>
      </c>
      <c r="G171" s="20" t="n">
        <v>62210000</v>
      </c>
      <c r="H171" s="6" t="s">
        <v>1175</v>
      </c>
    </row>
    <row r="172" customFormat="false" ht="17.25" hidden="false" customHeight="true" outlineLevel="0" collapsed="false">
      <c r="A172" s="20" t="n">
        <v>6230100</v>
      </c>
      <c r="B172" s="20" t="n">
        <v>62301000</v>
      </c>
      <c r="C172" s="6" t="s">
        <v>165</v>
      </c>
      <c r="D172" s="15" t="n">
        <v>15388389</v>
      </c>
      <c r="E172" s="15" t="n">
        <v>1800000</v>
      </c>
      <c r="F172" s="15" t="n">
        <v>37168051.75</v>
      </c>
      <c r="G172" s="20" t="n">
        <v>62301000</v>
      </c>
      <c r="H172" s="6" t="s">
        <v>165</v>
      </c>
    </row>
    <row r="173" customFormat="false" ht="17.25" hidden="false" customHeight="true" outlineLevel="0" collapsed="false">
      <c r="A173" s="20" t="n">
        <v>6230200</v>
      </c>
      <c r="B173" s="20" t="n">
        <v>62302000</v>
      </c>
      <c r="C173" s="6" t="s">
        <v>494</v>
      </c>
      <c r="D173" s="15" t="n">
        <v>792733</v>
      </c>
      <c r="F173" s="15" t="n">
        <v>2861350</v>
      </c>
      <c r="G173" s="20" t="n">
        <v>62302000</v>
      </c>
      <c r="H173" s="6" t="s">
        <v>494</v>
      </c>
    </row>
    <row r="174" customFormat="false" ht="17.25" hidden="false" customHeight="true" outlineLevel="0" collapsed="false">
      <c r="A174" s="20" t="n">
        <v>6230300</v>
      </c>
      <c r="B174" s="20" t="n">
        <v>62303000</v>
      </c>
      <c r="C174" s="6" t="s">
        <v>495</v>
      </c>
      <c r="D174" s="15" t="n">
        <v>11898344.42</v>
      </c>
      <c r="E174" s="15" t="n">
        <v>468837</v>
      </c>
      <c r="F174" s="15" t="n">
        <v>29013353.99</v>
      </c>
      <c r="G174" s="20" t="n">
        <v>62303000</v>
      </c>
      <c r="H174" s="6" t="s">
        <v>495</v>
      </c>
    </row>
    <row r="175" customFormat="false" ht="17.25" hidden="false" customHeight="true" outlineLevel="0" collapsed="false">
      <c r="A175" s="20" t="n">
        <v>6230400</v>
      </c>
      <c r="B175" s="20" t="n">
        <v>62304000</v>
      </c>
      <c r="C175" s="6" t="s">
        <v>496</v>
      </c>
      <c r="D175" s="15" t="n">
        <v>4396476</v>
      </c>
      <c r="E175" s="15" t="n">
        <v>120000</v>
      </c>
      <c r="F175" s="15" t="n">
        <v>2171000</v>
      </c>
      <c r="G175" s="20" t="n">
        <v>62304000</v>
      </c>
      <c r="H175" s="6" t="s">
        <v>496</v>
      </c>
    </row>
    <row r="176" customFormat="false" ht="17.25" hidden="false" customHeight="true" outlineLevel="0" collapsed="false">
      <c r="A176" s="20" t="n">
        <v>6240100</v>
      </c>
      <c r="B176" s="20" t="n">
        <v>62401000</v>
      </c>
      <c r="C176" s="6" t="s">
        <v>725</v>
      </c>
      <c r="D176" s="15" t="n">
        <v>0</v>
      </c>
      <c r="E176" s="15" t="n">
        <v>36812380.8</v>
      </c>
      <c r="F176" s="15" t="n">
        <v>4556600</v>
      </c>
      <c r="G176" s="20" t="n">
        <v>62401000</v>
      </c>
      <c r="H176" s="6" t="s">
        <v>725</v>
      </c>
    </row>
    <row r="177" customFormat="false" ht="17.25" hidden="false" customHeight="true" outlineLevel="0" collapsed="false">
      <c r="A177" s="20" t="n">
        <v>6240200</v>
      </c>
      <c r="B177" s="20" t="n">
        <v>62402000</v>
      </c>
      <c r="C177" s="6" t="s">
        <v>412</v>
      </c>
      <c r="D177" s="15" t="n">
        <v>503709325</v>
      </c>
      <c r="E177" s="15" t="n">
        <v>7686050</v>
      </c>
      <c r="F177" s="15" t="n">
        <v>41094500</v>
      </c>
      <c r="G177" s="20" t="n">
        <v>62402000</v>
      </c>
      <c r="H177" s="6" t="s">
        <v>412</v>
      </c>
    </row>
    <row r="178" customFormat="false" ht="17.25" hidden="false" customHeight="true" outlineLevel="0" collapsed="false">
      <c r="A178" s="20" t="n">
        <v>6240300</v>
      </c>
      <c r="B178" s="20" t="n">
        <v>62403000</v>
      </c>
      <c r="C178" s="6" t="s">
        <v>413</v>
      </c>
      <c r="D178" s="15" t="n">
        <v>21499996.66</v>
      </c>
      <c r="E178" s="15" t="n">
        <v>13507500</v>
      </c>
      <c r="F178" s="15" t="n">
        <v>0</v>
      </c>
      <c r="G178" s="20" t="n">
        <v>62403000</v>
      </c>
      <c r="H178" s="6" t="s">
        <v>413</v>
      </c>
    </row>
    <row r="179" customFormat="false" ht="17.25" hidden="false" customHeight="true" outlineLevel="0" collapsed="false">
      <c r="A179" s="20" t="n">
        <v>6240400</v>
      </c>
      <c r="B179" s="20" t="n">
        <v>62404000</v>
      </c>
      <c r="C179" s="6" t="s">
        <v>414</v>
      </c>
      <c r="D179" s="15" t="n">
        <v>500000</v>
      </c>
      <c r="E179" s="15" t="n">
        <v>7680000</v>
      </c>
      <c r="F179" s="15" t="n">
        <v>0</v>
      </c>
      <c r="G179" s="20" t="n">
        <v>62404000</v>
      </c>
      <c r="H179" s="6" t="s">
        <v>414</v>
      </c>
    </row>
    <row r="180" customFormat="false" ht="17.25" hidden="false" customHeight="true" outlineLevel="0" collapsed="false">
      <c r="A180" s="20" t="n">
        <v>6250100</v>
      </c>
      <c r="B180" s="20" t="n">
        <v>62501000</v>
      </c>
      <c r="C180" s="6" t="s">
        <v>726</v>
      </c>
      <c r="D180" s="15" t="n">
        <v>6526022.45</v>
      </c>
      <c r="E180" s="15" t="n">
        <v>3446854.03</v>
      </c>
      <c r="F180" s="15" t="n">
        <v>44862500</v>
      </c>
      <c r="G180" s="20" t="n">
        <v>62501000</v>
      </c>
      <c r="H180" s="6" t="s">
        <v>726</v>
      </c>
    </row>
    <row r="181" customFormat="false" ht="17.25" hidden="false" customHeight="true" outlineLevel="0" collapsed="false">
      <c r="A181" s="12" t="n">
        <v>6250200</v>
      </c>
      <c r="B181" s="20" t="n">
        <v>62502000</v>
      </c>
      <c r="C181" s="6"/>
      <c r="D181" s="15" t="n">
        <v>0</v>
      </c>
      <c r="F181" s="15" t="n">
        <v>11681897.5</v>
      </c>
      <c r="G181" s="20" t="n">
        <v>62502000</v>
      </c>
    </row>
    <row r="182" customFormat="false" ht="17.25" hidden="false" customHeight="true" outlineLevel="0" collapsed="false">
      <c r="B182" s="20" t="n">
        <v>62503000</v>
      </c>
      <c r="C182" s="6" t="s">
        <v>169</v>
      </c>
      <c r="D182" s="15" t="n">
        <v>190902</v>
      </c>
      <c r="G182" s="20" t="n">
        <v>62503000</v>
      </c>
      <c r="H182" s="6" t="s">
        <v>169</v>
      </c>
    </row>
    <row r="183" customFormat="false" ht="17.25" hidden="false" customHeight="true" outlineLevel="0" collapsed="false">
      <c r="A183" s="20" t="n">
        <v>6250400</v>
      </c>
      <c r="B183" s="20" t="n">
        <v>62504000</v>
      </c>
      <c r="C183" s="6" t="s">
        <v>506</v>
      </c>
      <c r="D183" s="15" t="n">
        <v>3183428.33</v>
      </c>
      <c r="E183" s="15" t="n">
        <v>300000</v>
      </c>
      <c r="F183" s="15" t="n">
        <v>35100</v>
      </c>
      <c r="G183" s="20" t="n">
        <v>62504000</v>
      </c>
      <c r="H183" s="6" t="s">
        <v>506</v>
      </c>
    </row>
    <row r="184" customFormat="false" ht="17.25" hidden="false" customHeight="true" outlineLevel="0" collapsed="false">
      <c r="A184" s="12" t="n">
        <v>6250500</v>
      </c>
      <c r="B184" s="20" t="n">
        <v>62505000</v>
      </c>
      <c r="C184" s="6"/>
      <c r="D184" s="15" t="n">
        <v>366513</v>
      </c>
      <c r="F184" s="15" t="n">
        <v>60000</v>
      </c>
      <c r="G184" s="20" t="n">
        <v>62505000</v>
      </c>
    </row>
    <row r="185" customFormat="false" ht="17.25" hidden="false" customHeight="true" outlineLevel="0" collapsed="false">
      <c r="A185" s="20" t="n">
        <v>6250600</v>
      </c>
      <c r="B185" s="20" t="n">
        <v>62506000</v>
      </c>
      <c r="C185" s="6" t="s">
        <v>509</v>
      </c>
      <c r="D185" s="15" t="n">
        <v>2275858</v>
      </c>
      <c r="E185" s="15" t="n">
        <v>1994000</v>
      </c>
      <c r="F185" s="15" t="n">
        <v>3630100</v>
      </c>
      <c r="G185" s="20" t="n">
        <v>62506000</v>
      </c>
      <c r="H185" s="6" t="s">
        <v>509</v>
      </c>
    </row>
    <row r="186" customFormat="false" ht="17.25" hidden="false" customHeight="true" outlineLevel="0" collapsed="false">
      <c r="A186" s="20" t="n">
        <v>6250700</v>
      </c>
      <c r="B186" s="20" t="n">
        <v>62507000</v>
      </c>
      <c r="C186" s="6" t="s">
        <v>416</v>
      </c>
      <c r="D186" s="15" t="n">
        <v>12159351.33</v>
      </c>
      <c r="E186" s="15" t="n">
        <v>15471678.33</v>
      </c>
      <c r="F186" s="15" t="n">
        <f aca="false">18051783.54-150000</f>
        <v>17901783.54</v>
      </c>
      <c r="G186" s="20" t="n">
        <v>62507000</v>
      </c>
      <c r="H186" s="6" t="s">
        <v>416</v>
      </c>
    </row>
    <row r="187" customFormat="false" ht="17.25" hidden="false" customHeight="true" outlineLevel="0" collapsed="false">
      <c r="B187" s="20" t="n">
        <v>62508000</v>
      </c>
      <c r="C187" s="6" t="s">
        <v>171</v>
      </c>
      <c r="D187" s="15" t="n">
        <v>619000</v>
      </c>
      <c r="G187" s="20" t="n">
        <v>62508000</v>
      </c>
      <c r="H187" s="6" t="s">
        <v>171</v>
      </c>
    </row>
    <row r="188" customFormat="false" ht="17.25" hidden="false" customHeight="true" outlineLevel="0" collapsed="false">
      <c r="A188" s="20" t="n">
        <v>6260100</v>
      </c>
      <c r="B188" s="20" t="n">
        <v>62601000</v>
      </c>
      <c r="C188" s="6" t="s">
        <v>727</v>
      </c>
      <c r="D188" s="15" t="n">
        <v>99958.88</v>
      </c>
      <c r="E188" s="15" t="n">
        <v>98044.7</v>
      </c>
      <c r="F188" s="15" t="n">
        <v>31126.25</v>
      </c>
      <c r="G188" s="20" t="n">
        <v>62601000</v>
      </c>
      <c r="H188" s="6" t="s">
        <v>727</v>
      </c>
    </row>
    <row r="189" customFormat="false" ht="17.25" hidden="false" customHeight="true" outlineLevel="0" collapsed="false">
      <c r="A189" s="20" t="n">
        <v>6260200</v>
      </c>
      <c r="B189" s="20" t="n">
        <v>62602000</v>
      </c>
      <c r="C189" s="6" t="s">
        <v>511</v>
      </c>
      <c r="D189" s="15" t="n">
        <v>15502351.04</v>
      </c>
      <c r="E189" s="15" t="n">
        <v>11268051.84</v>
      </c>
      <c r="F189" s="15" t="n">
        <f aca="false">9240989.27+150000</f>
        <v>9390989.27</v>
      </c>
      <c r="G189" s="20" t="n">
        <v>62602000</v>
      </c>
      <c r="H189" s="6" t="s">
        <v>511</v>
      </c>
    </row>
    <row r="190" customFormat="false" ht="17.25" hidden="false" customHeight="true" outlineLevel="0" collapsed="false">
      <c r="B190" s="20" t="n">
        <v>62603000</v>
      </c>
      <c r="C190" s="6" t="s">
        <v>512</v>
      </c>
      <c r="D190" s="15" t="n">
        <v>4545571.02</v>
      </c>
      <c r="G190" s="20" t="n">
        <v>62603000</v>
      </c>
      <c r="H190" s="6" t="s">
        <v>512</v>
      </c>
    </row>
    <row r="191" customFormat="false" ht="17.25" hidden="false" customHeight="true" outlineLevel="0" collapsed="false">
      <c r="A191" s="12" t="n">
        <v>6260400</v>
      </c>
      <c r="B191" s="20" t="n">
        <v>62604000</v>
      </c>
      <c r="C191" s="6"/>
      <c r="D191" s="15" t="n">
        <v>374374</v>
      </c>
      <c r="F191" s="15" t="n">
        <v>62300</v>
      </c>
      <c r="G191" s="20" t="n">
        <v>62604000</v>
      </c>
    </row>
    <row r="192" customFormat="false" ht="17.25" hidden="false" customHeight="true" outlineLevel="0" collapsed="false">
      <c r="B192" s="20" t="n">
        <v>62607000</v>
      </c>
      <c r="C192" s="6" t="s">
        <v>179</v>
      </c>
      <c r="D192" s="15" t="n">
        <v>85522</v>
      </c>
      <c r="G192" s="20" t="n">
        <v>62607000</v>
      </c>
      <c r="H192" s="6" t="s">
        <v>179</v>
      </c>
    </row>
    <row r="193" customFormat="false" ht="17.25" hidden="false" customHeight="true" outlineLevel="0" collapsed="false">
      <c r="B193" s="20" t="n">
        <v>62608000</v>
      </c>
      <c r="C193" s="6" t="s">
        <v>180</v>
      </c>
      <c r="D193" s="15" t="n">
        <v>6212758</v>
      </c>
      <c r="G193" s="20" t="n">
        <v>62608000</v>
      </c>
      <c r="H193" s="6" t="s">
        <v>180</v>
      </c>
    </row>
    <row r="194" customFormat="false" ht="17.25" hidden="false" customHeight="true" outlineLevel="0" collapsed="false">
      <c r="B194" s="20" t="n">
        <v>62701000</v>
      </c>
      <c r="C194" s="6" t="s">
        <v>729</v>
      </c>
      <c r="D194" s="15" t="n">
        <v>6122</v>
      </c>
      <c r="G194" s="20" t="n">
        <v>62701000</v>
      </c>
      <c r="H194" s="6" t="s">
        <v>729</v>
      </c>
    </row>
    <row r="195" customFormat="false" ht="17.25" hidden="false" customHeight="true" outlineLevel="0" collapsed="false">
      <c r="B195" s="20" t="n">
        <v>62701100</v>
      </c>
      <c r="C195" s="6" t="s">
        <v>421</v>
      </c>
      <c r="D195" s="15" t="n">
        <v>158563.48</v>
      </c>
      <c r="G195" s="20" t="n">
        <v>62701100</v>
      </c>
      <c r="H195" s="6" t="s">
        <v>421</v>
      </c>
    </row>
    <row r="196" customFormat="false" ht="17.25" hidden="false" customHeight="true" outlineLevel="0" collapsed="false">
      <c r="A196" s="20" t="n">
        <v>6270300</v>
      </c>
      <c r="B196" s="20" t="n">
        <v>62703000</v>
      </c>
      <c r="C196" s="6" t="s">
        <v>516</v>
      </c>
      <c r="D196" s="15" t="n">
        <v>2179818</v>
      </c>
      <c r="E196" s="15" t="n">
        <v>2229800.82</v>
      </c>
      <c r="F196" s="15" t="n">
        <v>1581893.33</v>
      </c>
      <c r="G196" s="20" t="n">
        <v>62703000</v>
      </c>
      <c r="H196" s="6" t="s">
        <v>516</v>
      </c>
    </row>
    <row r="197" customFormat="false" ht="17.25" hidden="false" customHeight="true" outlineLevel="0" collapsed="false">
      <c r="A197" s="20" t="n">
        <v>6270500</v>
      </c>
      <c r="B197" s="20" t="n">
        <v>62705000</v>
      </c>
      <c r="C197" s="6" t="s">
        <v>517</v>
      </c>
      <c r="D197" s="15" t="n">
        <v>175000</v>
      </c>
      <c r="E197" s="15" t="n">
        <v>818228.18</v>
      </c>
      <c r="F197" s="15" t="n">
        <v>521242.38</v>
      </c>
      <c r="G197" s="20" t="n">
        <v>62705000</v>
      </c>
      <c r="H197" s="6" t="s">
        <v>517</v>
      </c>
    </row>
    <row r="198" customFormat="false" ht="17.25" hidden="false" customHeight="true" outlineLevel="0" collapsed="false">
      <c r="A198" s="20" t="n">
        <v>6270600</v>
      </c>
      <c r="B198" s="20" t="n">
        <v>62706000</v>
      </c>
      <c r="C198" s="6" t="s">
        <v>183</v>
      </c>
      <c r="D198" s="15" t="n">
        <v>1097331.89</v>
      </c>
      <c r="E198" s="15" t="n">
        <v>4041354.3</v>
      </c>
      <c r="F198" s="15" t="n">
        <f aca="false">1825275.52-530833.33</f>
        <v>1294442.19</v>
      </c>
      <c r="G198" s="20" t="n">
        <v>62706000</v>
      </c>
      <c r="H198" s="6" t="s">
        <v>183</v>
      </c>
    </row>
    <row r="199" customFormat="false" ht="17.25" hidden="false" customHeight="true" outlineLevel="0" collapsed="false">
      <c r="A199" s="20" t="n">
        <v>6270700</v>
      </c>
      <c r="B199" s="20" t="n">
        <v>62707000</v>
      </c>
      <c r="C199" s="6" t="s">
        <v>518</v>
      </c>
      <c r="D199" s="15" t="n">
        <v>0</v>
      </c>
      <c r="E199" s="15" t="n">
        <v>5000</v>
      </c>
      <c r="F199" s="15" t="n">
        <v>0</v>
      </c>
      <c r="G199" s="20" t="n">
        <v>62707000</v>
      </c>
      <c r="H199" s="6" t="s">
        <v>518</v>
      </c>
    </row>
    <row r="200" customFormat="false" ht="17.25" hidden="false" customHeight="true" outlineLevel="0" collapsed="false">
      <c r="A200" s="20" t="n">
        <v>6270900</v>
      </c>
      <c r="B200" s="20" t="n">
        <v>62709000</v>
      </c>
      <c r="C200" s="6" t="s">
        <v>428</v>
      </c>
      <c r="D200" s="15" t="n">
        <v>302200</v>
      </c>
      <c r="E200" s="15" t="n">
        <v>225666.67</v>
      </c>
      <c r="F200" s="15" t="n">
        <v>0</v>
      </c>
      <c r="G200" s="20" t="n">
        <v>62709000</v>
      </c>
      <c r="H200" s="6" t="s">
        <v>428</v>
      </c>
    </row>
    <row r="201" customFormat="false" ht="17.25" hidden="false" customHeight="true" outlineLevel="0" collapsed="false">
      <c r="A201" s="20" t="n">
        <v>6271000</v>
      </c>
      <c r="B201" s="20" t="n">
        <v>62710000</v>
      </c>
      <c r="C201" s="6" t="s">
        <v>185</v>
      </c>
      <c r="D201" s="15" t="n">
        <v>92000</v>
      </c>
      <c r="E201" s="15" t="n">
        <v>26666.66</v>
      </c>
      <c r="F201" s="15" t="n">
        <v>0</v>
      </c>
      <c r="G201" s="20" t="n">
        <v>62710000</v>
      </c>
      <c r="H201" s="6" t="s">
        <v>185</v>
      </c>
    </row>
    <row r="202" customFormat="false" ht="17.25" hidden="false" customHeight="true" outlineLevel="0" collapsed="false">
      <c r="B202" s="20" t="n">
        <v>62712000</v>
      </c>
      <c r="C202" s="6" t="s">
        <v>521</v>
      </c>
      <c r="D202" s="15" t="n">
        <v>749331.37</v>
      </c>
      <c r="G202" s="20" t="n">
        <v>62712000</v>
      </c>
      <c r="H202" s="6" t="s">
        <v>521</v>
      </c>
    </row>
    <row r="203" customFormat="false" ht="17.25" hidden="false" customHeight="true" outlineLevel="0" collapsed="false">
      <c r="A203" s="20" t="n">
        <v>6271300</v>
      </c>
      <c r="B203" s="20" t="n">
        <v>62713000</v>
      </c>
      <c r="C203" s="6" t="s">
        <v>438</v>
      </c>
      <c r="D203" s="15" t="n">
        <v>57000</v>
      </c>
      <c r="E203" s="15" t="n">
        <v>85000</v>
      </c>
      <c r="F203" s="15" t="n">
        <v>0</v>
      </c>
      <c r="G203" s="20" t="n">
        <v>62713000</v>
      </c>
      <c r="H203" s="6" t="s">
        <v>438</v>
      </c>
    </row>
    <row r="204" customFormat="false" ht="17.25" hidden="false" customHeight="true" outlineLevel="0" collapsed="false">
      <c r="B204" s="20" t="n">
        <v>62800000</v>
      </c>
      <c r="C204" s="6" t="s">
        <v>730</v>
      </c>
      <c r="D204" s="15" t="n">
        <v>308542.29</v>
      </c>
      <c r="G204" s="20" t="n">
        <v>62800000</v>
      </c>
      <c r="H204" s="6" t="s">
        <v>730</v>
      </c>
    </row>
    <row r="205" customFormat="false" ht="17.25" hidden="false" customHeight="true" outlineLevel="0" collapsed="false">
      <c r="A205" s="20" t="n">
        <v>6350100</v>
      </c>
      <c r="B205" s="20" t="n">
        <v>63501000</v>
      </c>
      <c r="C205" s="6" t="s">
        <v>189</v>
      </c>
      <c r="D205" s="15" t="n">
        <v>7104490</v>
      </c>
      <c r="E205" s="15" t="n">
        <v>2756166.67</v>
      </c>
      <c r="F205" s="15" t="n">
        <v>0</v>
      </c>
      <c r="G205" s="20" t="n">
        <v>63501000</v>
      </c>
      <c r="H205" s="6" t="s">
        <v>189</v>
      </c>
    </row>
    <row r="206" customFormat="false" ht="17.25" hidden="false" customHeight="true" outlineLevel="0" collapsed="false">
      <c r="A206" s="20" t="n">
        <v>6350200</v>
      </c>
      <c r="B206" s="20" t="n">
        <v>63502000</v>
      </c>
      <c r="C206" s="6" t="s">
        <v>448</v>
      </c>
      <c r="D206" s="15" t="n">
        <v>0</v>
      </c>
      <c r="E206" s="15" t="n">
        <v>96500</v>
      </c>
      <c r="F206" s="15" t="n">
        <v>0</v>
      </c>
      <c r="G206" s="20" t="n">
        <v>63502000</v>
      </c>
      <c r="H206" s="6" t="s">
        <v>448</v>
      </c>
    </row>
    <row r="207" customFormat="false" ht="17.25" hidden="false" customHeight="true" outlineLevel="0" collapsed="false">
      <c r="A207" s="12" t="n">
        <v>6350300</v>
      </c>
      <c r="B207" s="20" t="n">
        <v>63503000</v>
      </c>
      <c r="C207" s="2" t="s">
        <v>731</v>
      </c>
      <c r="D207" s="15" t="n">
        <v>3774</v>
      </c>
      <c r="F207" s="15" t="n">
        <v>57000</v>
      </c>
      <c r="G207" s="20" t="n">
        <v>63503000</v>
      </c>
      <c r="H207" s="6" t="s">
        <v>731</v>
      </c>
    </row>
    <row r="208" customFormat="false" ht="17.25" hidden="false" customHeight="true" outlineLevel="0" collapsed="false">
      <c r="A208" s="20" t="n">
        <v>6350400</v>
      </c>
      <c r="B208" s="20" t="n">
        <v>63504000</v>
      </c>
      <c r="C208" s="6" t="s">
        <v>732</v>
      </c>
      <c r="D208" s="15" t="n">
        <v>393839</v>
      </c>
      <c r="E208" s="15" t="n">
        <v>2088857.95</v>
      </c>
      <c r="F208" s="15" t="n">
        <f aca="false">1609200+530833.33</f>
        <v>2140033.33</v>
      </c>
      <c r="G208" s="20" t="n">
        <v>63504000</v>
      </c>
      <c r="H208" s="6" t="s">
        <v>732</v>
      </c>
    </row>
    <row r="209" customFormat="false" ht="17.25" hidden="false" customHeight="true" outlineLevel="0" collapsed="false">
      <c r="B209" s="20" t="n">
        <v>63506000</v>
      </c>
      <c r="C209" s="6" t="s">
        <v>452</v>
      </c>
      <c r="D209" s="15" t="n">
        <v>2496</v>
      </c>
      <c r="G209" s="20" t="n">
        <v>63506000</v>
      </c>
      <c r="H209" s="6" t="s">
        <v>452</v>
      </c>
    </row>
    <row r="210" customFormat="false" ht="17.25" hidden="false" customHeight="true" outlineLevel="0" collapsed="false">
      <c r="A210" s="20" t="n">
        <v>6350700</v>
      </c>
      <c r="B210" s="20" t="n">
        <v>63507000</v>
      </c>
      <c r="C210" s="6" t="s">
        <v>734</v>
      </c>
      <c r="D210" s="15" t="n">
        <v>99790997.93</v>
      </c>
      <c r="E210" s="15" t="n">
        <v>197179932.12</v>
      </c>
      <c r="F210" s="15" t="n">
        <v>0</v>
      </c>
      <c r="G210" s="20" t="n">
        <v>63507000</v>
      </c>
      <c r="H210" s="6" t="s">
        <v>734</v>
      </c>
    </row>
    <row r="211" customFormat="false" ht="17.25" hidden="false" customHeight="true" outlineLevel="0" collapsed="false">
      <c r="A211" s="20" t="n">
        <v>6350800</v>
      </c>
      <c r="B211" s="20" t="n">
        <v>63508000</v>
      </c>
      <c r="C211" s="6" t="s">
        <v>447</v>
      </c>
      <c r="D211" s="15" t="n">
        <v>281000</v>
      </c>
      <c r="E211" s="15" t="n">
        <v>621800</v>
      </c>
      <c r="F211" s="15" t="n">
        <v>0</v>
      </c>
      <c r="G211" s="20" t="n">
        <v>63508000</v>
      </c>
      <c r="H211" s="6" t="s">
        <v>447</v>
      </c>
    </row>
    <row r="212" customFormat="false" ht="17.25" hidden="false" customHeight="true" outlineLevel="0" collapsed="false">
      <c r="A212" s="20" t="n">
        <v>6350900</v>
      </c>
      <c r="B212" s="20" t="n">
        <v>63509000</v>
      </c>
      <c r="C212" s="6" t="s">
        <v>526</v>
      </c>
      <c r="D212" s="15" t="n">
        <v>0</v>
      </c>
      <c r="E212" s="15" t="n">
        <v>20000</v>
      </c>
      <c r="F212" s="15" t="n">
        <v>0</v>
      </c>
      <c r="G212" s="20" t="n">
        <v>63509000</v>
      </c>
      <c r="H212" s="6" t="s">
        <v>526</v>
      </c>
    </row>
    <row r="213" customFormat="false" ht="17.25" hidden="false" customHeight="true" outlineLevel="0" collapsed="false">
      <c r="A213" s="20" t="n">
        <v>6351000</v>
      </c>
      <c r="B213" s="20" t="n">
        <v>63510000</v>
      </c>
      <c r="C213" s="6" t="s">
        <v>802</v>
      </c>
      <c r="D213" s="15" t="n">
        <v>0</v>
      </c>
      <c r="E213" s="15" t="n">
        <v>7257600</v>
      </c>
      <c r="F213" s="15" t="n">
        <v>0</v>
      </c>
      <c r="G213" s="20" t="n">
        <v>63510000</v>
      </c>
      <c r="H213" s="6" t="s">
        <v>802</v>
      </c>
    </row>
    <row r="214" customFormat="false" ht="17.25" hidden="false" customHeight="true" outlineLevel="0" collapsed="false">
      <c r="A214" s="20" t="n">
        <v>6410100</v>
      </c>
      <c r="B214" s="20" t="n">
        <v>64101000</v>
      </c>
      <c r="C214" s="6" t="s">
        <v>735</v>
      </c>
      <c r="D214" s="15" t="n">
        <v>415206461.52</v>
      </c>
      <c r="E214" s="15" t="n">
        <v>309861804.9</v>
      </c>
      <c r="F214" s="15" t="n">
        <v>320267532.45</v>
      </c>
      <c r="G214" s="20" t="n">
        <v>64101000</v>
      </c>
      <c r="H214" s="6" t="s">
        <v>735</v>
      </c>
    </row>
    <row r="215" customFormat="false" ht="17.25" hidden="false" customHeight="true" outlineLevel="0" collapsed="false">
      <c r="A215" s="12" t="n">
        <v>6410120</v>
      </c>
      <c r="B215" s="20" t="n">
        <v>64101200</v>
      </c>
      <c r="C215" s="2" t="s">
        <v>1176</v>
      </c>
      <c r="D215" s="15" t="n">
        <v>0</v>
      </c>
      <c r="F215" s="15" t="n">
        <v>2608287</v>
      </c>
      <c r="G215" s="20" t="n">
        <v>64101200</v>
      </c>
      <c r="H215" s="6" t="s">
        <v>1176</v>
      </c>
    </row>
    <row r="216" customFormat="false" ht="17.25" hidden="false" customHeight="true" outlineLevel="0" collapsed="false">
      <c r="A216" s="20" t="n">
        <v>6410130</v>
      </c>
      <c r="B216" s="20" t="n">
        <v>64101300</v>
      </c>
      <c r="C216" s="6" t="s">
        <v>456</v>
      </c>
      <c r="D216" s="15" t="n">
        <v>17836635.5</v>
      </c>
      <c r="E216" s="15" t="n">
        <v>20967194</v>
      </c>
      <c r="F216" s="15" t="n">
        <v>17761989.5</v>
      </c>
      <c r="G216" s="20" t="n">
        <v>64101300</v>
      </c>
      <c r="H216" s="6" t="s">
        <v>456</v>
      </c>
    </row>
    <row r="217" customFormat="false" ht="17.25" hidden="false" customHeight="true" outlineLevel="0" collapsed="false">
      <c r="A217" s="20" t="n">
        <v>6410200</v>
      </c>
      <c r="B217" s="20" t="n">
        <v>64102000</v>
      </c>
      <c r="C217" s="6" t="s">
        <v>528</v>
      </c>
      <c r="D217" s="15" t="n">
        <v>6638415.88</v>
      </c>
      <c r="E217" s="15" t="n">
        <v>7775476.05</v>
      </c>
      <c r="F217" s="15" t="n">
        <v>10027055.47</v>
      </c>
      <c r="G217" s="20" t="n">
        <v>64102000</v>
      </c>
      <c r="H217" s="6" t="s">
        <v>528</v>
      </c>
    </row>
    <row r="218" customFormat="false" ht="17.25" hidden="false" customHeight="true" outlineLevel="0" collapsed="false">
      <c r="A218" s="20" t="n">
        <v>6410300</v>
      </c>
      <c r="B218" s="20" t="n">
        <v>64103000</v>
      </c>
      <c r="C218" s="6" t="s">
        <v>529</v>
      </c>
      <c r="D218" s="15" t="n">
        <v>9085972.86</v>
      </c>
      <c r="E218" s="15" t="n">
        <v>24215622.5</v>
      </c>
      <c r="F218" s="15" t="n">
        <v>19741684.5</v>
      </c>
      <c r="G218" s="20" t="n">
        <v>64103000</v>
      </c>
      <c r="H218" s="6" t="s">
        <v>529</v>
      </c>
    </row>
    <row r="219" customFormat="false" ht="17.25" hidden="false" customHeight="true" outlineLevel="0" collapsed="false">
      <c r="A219" s="20" t="n">
        <v>6410400</v>
      </c>
      <c r="B219" s="20" t="n">
        <v>64104000</v>
      </c>
      <c r="C219" s="6" t="s">
        <v>194</v>
      </c>
      <c r="D219" s="15" t="n">
        <v>8229963</v>
      </c>
      <c r="E219" s="15" t="n">
        <v>2284443.06</v>
      </c>
      <c r="F219" s="15" t="n">
        <v>0</v>
      </c>
      <c r="G219" s="20" t="n">
        <v>64104000</v>
      </c>
      <c r="H219" s="6" t="s">
        <v>194</v>
      </c>
    </row>
    <row r="220" customFormat="false" ht="17.25" hidden="false" customHeight="true" outlineLevel="0" collapsed="false">
      <c r="A220" s="20" t="n">
        <v>6410500</v>
      </c>
      <c r="B220" s="20" t="n">
        <v>64105000</v>
      </c>
      <c r="C220" s="6" t="s">
        <v>530</v>
      </c>
      <c r="D220" s="15" t="n">
        <v>4126819.51</v>
      </c>
      <c r="E220" s="15" t="n">
        <v>1759520.26</v>
      </c>
      <c r="F220" s="15" t="n">
        <v>1108287.54</v>
      </c>
      <c r="G220" s="20" t="n">
        <v>64105000</v>
      </c>
      <c r="H220" s="6" t="s">
        <v>530</v>
      </c>
    </row>
    <row r="221" customFormat="false" ht="17.25" hidden="false" customHeight="true" outlineLevel="0" collapsed="false">
      <c r="A221" s="20" t="n">
        <v>6418000</v>
      </c>
      <c r="B221" s="20" t="n">
        <v>64180000</v>
      </c>
      <c r="C221" s="6" t="s">
        <v>531</v>
      </c>
      <c r="D221" s="15" t="n">
        <v>13066865</v>
      </c>
      <c r="E221" s="15" t="n">
        <v>4784124.85</v>
      </c>
      <c r="F221" s="15" t="n">
        <v>10242115.35</v>
      </c>
      <c r="G221" s="20" t="n">
        <v>64180000</v>
      </c>
      <c r="H221" s="6" t="s">
        <v>531</v>
      </c>
    </row>
    <row r="222" customFormat="false" ht="17.25" hidden="false" customHeight="true" outlineLevel="0" collapsed="false">
      <c r="A222" s="20" t="n">
        <v>6450100</v>
      </c>
      <c r="B222" s="20" t="n">
        <v>64501000</v>
      </c>
      <c r="C222" s="6" t="s">
        <v>736</v>
      </c>
      <c r="D222" s="15" t="n">
        <v>40420044.05</v>
      </c>
      <c r="E222" s="15" t="n">
        <v>36071436.18</v>
      </c>
      <c r="F222" s="15" t="n">
        <v>34563881.56</v>
      </c>
      <c r="G222" s="20" t="n">
        <v>64501000</v>
      </c>
      <c r="H222" s="6" t="s">
        <v>736</v>
      </c>
    </row>
    <row r="223" customFormat="false" ht="17.25" hidden="false" customHeight="true" outlineLevel="0" collapsed="false">
      <c r="A223" s="20" t="n">
        <v>6450200</v>
      </c>
      <c r="B223" s="20" t="n">
        <v>64502000</v>
      </c>
      <c r="C223" s="6" t="s">
        <v>533</v>
      </c>
      <c r="D223" s="15" t="n">
        <v>15546171.1</v>
      </c>
      <c r="E223" s="15" t="n">
        <v>13873629.3</v>
      </c>
      <c r="F223" s="15" t="n">
        <v>13547724.92</v>
      </c>
      <c r="G223" s="20" t="n">
        <v>64502000</v>
      </c>
      <c r="H223" s="6" t="s">
        <v>533</v>
      </c>
    </row>
    <row r="224" customFormat="false" ht="17.25" hidden="false" customHeight="true" outlineLevel="0" collapsed="false">
      <c r="A224" s="20" t="n">
        <v>6450400</v>
      </c>
      <c r="B224" s="20" t="n">
        <v>64504000</v>
      </c>
      <c r="C224" s="6" t="s">
        <v>464</v>
      </c>
      <c r="D224" s="15" t="n">
        <v>3007571.02</v>
      </c>
      <c r="E224" s="15" t="n">
        <v>2774725.86</v>
      </c>
      <c r="F224" s="15" t="n">
        <v>2214971.28</v>
      </c>
      <c r="G224" s="20" t="n">
        <v>64504000</v>
      </c>
      <c r="H224" s="6" t="s">
        <v>464</v>
      </c>
    </row>
    <row r="225" customFormat="false" ht="17.25" hidden="false" customHeight="true" outlineLevel="0" collapsed="false">
      <c r="A225" s="20" t="n">
        <v>6458000</v>
      </c>
      <c r="B225" s="20" t="n">
        <v>64580000</v>
      </c>
      <c r="C225" s="6" t="s">
        <v>738</v>
      </c>
      <c r="D225" s="15" t="n">
        <v>0</v>
      </c>
      <c r="E225" s="15" t="n">
        <v>209942.49</v>
      </c>
      <c r="F225" s="15" t="n">
        <v>1603879.6</v>
      </c>
      <c r="G225" s="20" t="n">
        <v>64580000</v>
      </c>
      <c r="H225" s="6" t="s">
        <v>738</v>
      </c>
    </row>
    <row r="226" customFormat="false" ht="17.25" hidden="false" customHeight="true" outlineLevel="0" collapsed="false">
      <c r="B226" s="20" t="n">
        <v>64700000</v>
      </c>
      <c r="C226" s="6" t="s">
        <v>197</v>
      </c>
      <c r="D226" s="15" t="n">
        <v>20001308.5</v>
      </c>
      <c r="G226" s="20" t="n">
        <v>64700000</v>
      </c>
      <c r="H226" s="6" t="s">
        <v>197</v>
      </c>
    </row>
    <row r="227" customFormat="false" ht="17.25" hidden="false" customHeight="true" outlineLevel="0" collapsed="false">
      <c r="A227" s="20" t="n">
        <v>6480100</v>
      </c>
      <c r="B227" s="20" t="n">
        <v>64801000</v>
      </c>
      <c r="C227" s="6" t="s">
        <v>467</v>
      </c>
      <c r="D227" s="15" t="n">
        <v>1841332</v>
      </c>
      <c r="E227" s="15" t="n">
        <v>3342800</v>
      </c>
      <c r="F227" s="15" t="n">
        <v>6000500</v>
      </c>
      <c r="G227" s="20" t="n">
        <v>64801000</v>
      </c>
      <c r="H227" s="6" t="s">
        <v>467</v>
      </c>
    </row>
    <row r="228" customFormat="false" ht="17.25" hidden="false" customHeight="true" outlineLevel="0" collapsed="false">
      <c r="A228" s="20" t="n">
        <v>6480300</v>
      </c>
      <c r="B228" s="20" t="n">
        <v>64803000</v>
      </c>
      <c r="C228" s="6" t="s">
        <v>536</v>
      </c>
      <c r="D228" s="15" t="n">
        <v>3320</v>
      </c>
      <c r="E228" s="15" t="n">
        <v>50600</v>
      </c>
      <c r="F228" s="15" t="n">
        <v>149000</v>
      </c>
      <c r="G228" s="20" t="n">
        <v>64803000</v>
      </c>
      <c r="H228" s="6" t="s">
        <v>536</v>
      </c>
    </row>
    <row r="229" customFormat="false" ht="17.25" hidden="false" customHeight="true" outlineLevel="0" collapsed="false">
      <c r="A229" s="20" t="n">
        <v>6480900</v>
      </c>
      <c r="B229" s="20" t="n">
        <v>64809000</v>
      </c>
      <c r="C229" s="6" t="s">
        <v>471</v>
      </c>
      <c r="D229" s="15" t="n">
        <v>0</v>
      </c>
      <c r="E229" s="15" t="n">
        <v>900000</v>
      </c>
      <c r="F229" s="15" t="n">
        <v>0</v>
      </c>
      <c r="G229" s="20" t="n">
        <v>64809000</v>
      </c>
      <c r="H229" s="6" t="s">
        <v>471</v>
      </c>
    </row>
    <row r="230" customFormat="false" ht="17.25" hidden="false" customHeight="true" outlineLevel="0" collapsed="false">
      <c r="A230" s="20" t="n">
        <v>6510000</v>
      </c>
      <c r="B230" s="20" t="n">
        <v>65100000</v>
      </c>
      <c r="C230" s="6" t="s">
        <v>740</v>
      </c>
      <c r="D230" s="15" t="n">
        <v>13957407</v>
      </c>
      <c r="E230" s="15" t="n">
        <v>549850.43</v>
      </c>
      <c r="F230" s="15" t="n">
        <v>1196267.83</v>
      </c>
      <c r="G230" s="20" t="n">
        <v>65100000</v>
      </c>
      <c r="H230" s="6" t="s">
        <v>740</v>
      </c>
    </row>
    <row r="231" customFormat="false" ht="17.25" hidden="false" customHeight="true" outlineLevel="0" collapsed="false">
      <c r="B231" s="20" t="n">
        <v>65200000</v>
      </c>
      <c r="C231" s="6" t="s">
        <v>741</v>
      </c>
      <c r="D231" s="15" t="n">
        <v>11318396</v>
      </c>
      <c r="G231" s="20" t="n">
        <v>65200000</v>
      </c>
      <c r="H231" s="6" t="s">
        <v>741</v>
      </c>
    </row>
    <row r="232" customFormat="false" ht="17.25" hidden="false" customHeight="true" outlineLevel="0" collapsed="false">
      <c r="A232" s="20" t="n">
        <v>6560200</v>
      </c>
      <c r="B232" s="20" t="n">
        <v>65602000</v>
      </c>
      <c r="C232" s="6" t="s">
        <v>743</v>
      </c>
      <c r="D232" s="15" t="n">
        <v>1217602</v>
      </c>
      <c r="E232" s="15" t="n">
        <v>4107788.81</v>
      </c>
      <c r="F232" s="15" t="n">
        <f aca="false">546666.72+70000</f>
        <v>616666.72</v>
      </c>
      <c r="G232" s="20" t="n">
        <v>65602000</v>
      </c>
      <c r="H232" s="6" t="s">
        <v>743</v>
      </c>
    </row>
    <row r="233" customFormat="false" ht="17.25" hidden="false" customHeight="true" outlineLevel="0" collapsed="false">
      <c r="A233" s="20" t="n">
        <v>6570000</v>
      </c>
      <c r="B233" s="20" t="n">
        <v>65700000</v>
      </c>
      <c r="C233" s="6" t="s">
        <v>745</v>
      </c>
      <c r="D233" s="15" t="n">
        <v>405850.39</v>
      </c>
      <c r="E233" s="15" t="n">
        <v>706324.72</v>
      </c>
      <c r="G233" s="20" t="n">
        <v>65700000</v>
      </c>
      <c r="H233" s="6" t="s">
        <v>745</v>
      </c>
    </row>
    <row r="234" customFormat="false" ht="17.25" hidden="false" customHeight="true" outlineLevel="0" collapsed="false">
      <c r="A234" s="20" t="n">
        <v>6580000</v>
      </c>
      <c r="B234" s="20" t="n">
        <v>65800000</v>
      </c>
      <c r="C234" s="6" t="s">
        <v>744</v>
      </c>
      <c r="D234" s="15" t="n">
        <v>158017496.87</v>
      </c>
      <c r="E234" s="15" t="n">
        <v>161280589.16</v>
      </c>
      <c r="F234" s="15" t="n">
        <f aca="false">3618200.34+17828.38</f>
        <v>3636028.72</v>
      </c>
      <c r="G234" s="20" t="n">
        <v>65800000</v>
      </c>
      <c r="H234" s="6" t="s">
        <v>744</v>
      </c>
    </row>
    <row r="235" customFormat="false" ht="17.25" hidden="false" customHeight="true" outlineLevel="0" collapsed="false">
      <c r="A235" s="20" t="n">
        <v>6610100</v>
      </c>
      <c r="B235" s="20" t="n">
        <v>66101000</v>
      </c>
      <c r="C235" s="6" t="s">
        <v>747</v>
      </c>
      <c r="D235" s="15" t="n">
        <v>62848590.26</v>
      </c>
      <c r="E235" s="15" t="n">
        <v>172222.22</v>
      </c>
      <c r="F235" s="15" t="n">
        <v>19888888.89</v>
      </c>
      <c r="G235" s="20" t="n">
        <v>66101000</v>
      </c>
      <c r="H235" s="6" t="s">
        <v>747</v>
      </c>
    </row>
    <row r="236" customFormat="false" ht="17.25" hidden="false" customHeight="true" outlineLevel="0" collapsed="false">
      <c r="A236" s="20" t="n">
        <v>6610200</v>
      </c>
      <c r="B236" s="20" t="n">
        <v>66102000</v>
      </c>
      <c r="C236" s="6" t="s">
        <v>542</v>
      </c>
      <c r="D236" s="15" t="n">
        <v>2708185.17</v>
      </c>
      <c r="E236" s="15" t="n">
        <v>231452.5</v>
      </c>
      <c r="F236" s="15" t="n">
        <v>22708333.33</v>
      </c>
      <c r="G236" s="20" t="n">
        <v>66102000</v>
      </c>
      <c r="H236" s="6" t="s">
        <v>542</v>
      </c>
    </row>
    <row r="237" customFormat="false" ht="17.25" hidden="false" customHeight="true" outlineLevel="0" collapsed="false">
      <c r="A237" s="20" t="n">
        <v>6610300</v>
      </c>
      <c r="B237" s="20" t="n">
        <v>66103000</v>
      </c>
      <c r="C237" s="6" t="s">
        <v>543</v>
      </c>
      <c r="D237" s="15" t="n">
        <v>161921808.3</v>
      </c>
      <c r="E237" s="15" t="n">
        <v>296437589</v>
      </c>
      <c r="F237" s="15" t="n">
        <v>390098528.42</v>
      </c>
      <c r="G237" s="20" t="n">
        <v>66103000</v>
      </c>
      <c r="H237" s="6" t="s">
        <v>543</v>
      </c>
    </row>
    <row r="238" customFormat="false" ht="17.25" hidden="false" customHeight="true" outlineLevel="0" collapsed="false">
      <c r="A238" s="20" t="n">
        <v>6610400</v>
      </c>
      <c r="B238" s="20" t="n">
        <v>66104000</v>
      </c>
      <c r="C238" s="6" t="s">
        <v>544</v>
      </c>
      <c r="D238" s="15" t="n">
        <v>151943055.53</v>
      </c>
      <c r="E238" s="15" t="n">
        <v>58736805.56</v>
      </c>
      <c r="F238" s="61" t="n">
        <f aca="false">46358503.31-70000-17828.38</f>
        <v>46270674.93</v>
      </c>
      <c r="G238" s="20" t="n">
        <v>66104000</v>
      </c>
      <c r="H238" s="6" t="s">
        <v>544</v>
      </c>
    </row>
    <row r="239" customFormat="false" ht="17.25" hidden="false" customHeight="true" outlineLevel="0" collapsed="false">
      <c r="A239" s="20" t="n">
        <v>6660000</v>
      </c>
      <c r="B239" s="20" t="n">
        <v>66600000</v>
      </c>
      <c r="C239" s="6" t="s">
        <v>750</v>
      </c>
      <c r="D239" s="15" t="n">
        <v>7276757.61</v>
      </c>
      <c r="E239" s="15" t="n">
        <v>38247714.56</v>
      </c>
      <c r="F239" s="15" t="n">
        <v>48767310.86</v>
      </c>
      <c r="G239" s="20" t="n">
        <v>66600000</v>
      </c>
      <c r="H239" s="6" t="s">
        <v>750</v>
      </c>
    </row>
    <row r="240" customFormat="false" ht="17.25" hidden="false" customHeight="true" outlineLevel="0" collapsed="false">
      <c r="A240" s="20" t="n">
        <v>6811200</v>
      </c>
      <c r="B240" s="20" t="n">
        <v>68112000</v>
      </c>
      <c r="C240" s="6" t="s">
        <v>752</v>
      </c>
      <c r="D240" s="15" t="n">
        <v>752771557.55</v>
      </c>
      <c r="E240" s="15" t="n">
        <v>684550883.93</v>
      </c>
      <c r="F240" s="15" t="n">
        <v>643092367.39</v>
      </c>
      <c r="G240" s="20" t="n">
        <v>68112000</v>
      </c>
      <c r="H240" s="6" t="s">
        <v>752</v>
      </c>
    </row>
    <row r="241" customFormat="false" ht="17.25" hidden="false" customHeight="true" outlineLevel="0" collapsed="false">
      <c r="B241" s="20" t="n">
        <v>68500000</v>
      </c>
      <c r="C241" s="6" t="s">
        <v>490</v>
      </c>
      <c r="D241" s="15" t="n">
        <v>36.42</v>
      </c>
      <c r="G241" s="20" t="n">
        <v>68500000</v>
      </c>
      <c r="H241" s="6" t="s">
        <v>490</v>
      </c>
    </row>
    <row r="242" customFormat="false" ht="17.25" hidden="false" customHeight="true" outlineLevel="0" collapsed="false">
      <c r="A242" s="12" t="n">
        <v>6950000</v>
      </c>
      <c r="B242" s="20" t="n">
        <v>69500000</v>
      </c>
      <c r="C242" s="2" t="s">
        <v>753</v>
      </c>
      <c r="D242" s="15" t="n">
        <v>0</v>
      </c>
      <c r="F242" s="15" t="n">
        <v>0</v>
      </c>
      <c r="G242" s="20" t="n">
        <v>69500000</v>
      </c>
      <c r="H242" s="6" t="s">
        <v>753</v>
      </c>
    </row>
    <row r="243" customFormat="false" ht="17.25" hidden="false" customHeight="true" outlineLevel="0" collapsed="false">
      <c r="A243" s="20" t="n">
        <v>6980000</v>
      </c>
      <c r="B243" s="20" t="n">
        <v>69800000</v>
      </c>
      <c r="C243" s="6" t="s">
        <v>491</v>
      </c>
      <c r="D243" s="15" t="n">
        <v>40559228.5109</v>
      </c>
      <c r="E243" s="15" t="n">
        <v>0</v>
      </c>
      <c r="F243" s="15" t="n">
        <v>29260454.89</v>
      </c>
      <c r="G243" s="20" t="n">
        <v>69800000</v>
      </c>
      <c r="H243" s="6" t="s">
        <v>491</v>
      </c>
    </row>
    <row r="244" customFormat="false" ht="17.25" hidden="false" customHeight="true" outlineLevel="0" collapsed="false">
      <c r="A244" s="20" t="n">
        <v>7011000</v>
      </c>
      <c r="B244" s="20" t="n">
        <v>70110000</v>
      </c>
      <c r="C244" s="6" t="s">
        <v>804</v>
      </c>
      <c r="D244" s="15" t="n">
        <v>-1015827208.72</v>
      </c>
      <c r="E244" s="15" t="n">
        <v>-1718935763.82</v>
      </c>
      <c r="F244" s="15" t="n">
        <v>-3891016358.21</v>
      </c>
      <c r="G244" s="20" t="n">
        <v>70110000</v>
      </c>
      <c r="H244" s="6" t="s">
        <v>804</v>
      </c>
    </row>
    <row r="245" customFormat="false" ht="17.25" hidden="false" customHeight="true" outlineLevel="0" collapsed="false">
      <c r="A245" s="20" t="n">
        <v>7012000</v>
      </c>
      <c r="B245" s="20" t="n">
        <v>70120000</v>
      </c>
      <c r="C245" s="6" t="s">
        <v>548</v>
      </c>
      <c r="D245" s="15" t="n">
        <v>-7151228200</v>
      </c>
      <c r="E245" s="15" t="n">
        <v>-1760075650</v>
      </c>
      <c r="F245" s="15" t="n">
        <v>-1948729259</v>
      </c>
      <c r="G245" s="20" t="n">
        <v>70120000</v>
      </c>
      <c r="H245" s="6" t="s">
        <v>548</v>
      </c>
    </row>
    <row r="246" customFormat="false" ht="17.25" hidden="false" customHeight="true" outlineLevel="0" collapsed="false">
      <c r="A246" s="20" t="n">
        <v>7060000</v>
      </c>
      <c r="B246" s="20" t="n">
        <v>70600000</v>
      </c>
      <c r="C246" s="6" t="s">
        <v>754</v>
      </c>
      <c r="D246" s="15" t="n">
        <v>-49303950</v>
      </c>
      <c r="E246" s="15" t="n">
        <v>-9377938.96</v>
      </c>
      <c r="F246" s="15" t="n">
        <v>0</v>
      </c>
      <c r="G246" s="20" t="n">
        <v>70600000</v>
      </c>
      <c r="H246" s="6" t="s">
        <v>754</v>
      </c>
    </row>
    <row r="247" customFormat="false" ht="17.25" hidden="false" customHeight="true" outlineLevel="0" collapsed="false">
      <c r="A247" s="20" t="n">
        <v>7072000</v>
      </c>
      <c r="B247" s="20" t="n">
        <v>70720000</v>
      </c>
      <c r="C247" s="6" t="s">
        <v>756</v>
      </c>
      <c r="D247" s="15" t="n">
        <v>0</v>
      </c>
      <c r="E247" s="15" t="n">
        <v>-42054703</v>
      </c>
      <c r="F247" s="15" t="n">
        <v>0</v>
      </c>
      <c r="G247" s="20" t="n">
        <v>70720000</v>
      </c>
      <c r="H247" s="6" t="s">
        <v>756</v>
      </c>
    </row>
    <row r="248" customFormat="false" ht="17.25" hidden="false" customHeight="true" outlineLevel="0" collapsed="false">
      <c r="A248" s="20" t="n">
        <v>7073000</v>
      </c>
      <c r="B248" s="20" t="n">
        <v>70730000</v>
      </c>
      <c r="C248" s="6" t="s">
        <v>757</v>
      </c>
      <c r="D248" s="15" t="n">
        <v>0</v>
      </c>
      <c r="E248" s="15" t="n">
        <v>-249000000</v>
      </c>
      <c r="F248" s="15" t="n">
        <v>0</v>
      </c>
      <c r="G248" s="20" t="n">
        <v>70730000</v>
      </c>
      <c r="H248" s="6" t="s">
        <v>757</v>
      </c>
    </row>
    <row r="249" customFormat="false" ht="17.25" hidden="false" customHeight="true" outlineLevel="0" collapsed="false">
      <c r="A249" s="20" t="n">
        <v>7090000</v>
      </c>
      <c r="B249" s="20" t="n">
        <v>70900000</v>
      </c>
      <c r="C249" s="6" t="s">
        <v>760</v>
      </c>
      <c r="D249" s="15" t="n">
        <v>3905644.2</v>
      </c>
      <c r="E249" s="15" t="n">
        <v>47103608.11</v>
      </c>
      <c r="F249" s="15" t="n">
        <v>7654639.06</v>
      </c>
      <c r="G249" s="20" t="n">
        <v>70900000</v>
      </c>
      <c r="H249" s="6" t="s">
        <v>760</v>
      </c>
    </row>
    <row r="250" customFormat="false" ht="17.25" hidden="false" customHeight="true" outlineLevel="0" collapsed="false">
      <c r="B250" s="20" t="n">
        <v>70910000</v>
      </c>
      <c r="C250" s="6" t="s">
        <v>805</v>
      </c>
      <c r="D250" s="15" t="n">
        <v>120608012.34</v>
      </c>
      <c r="G250" s="20" t="n">
        <v>70910000</v>
      </c>
      <c r="H250" s="6" t="s">
        <v>805</v>
      </c>
    </row>
    <row r="251" customFormat="false" ht="17.25" hidden="false" customHeight="true" outlineLevel="0" collapsed="false">
      <c r="A251" s="20" t="n">
        <v>7140000</v>
      </c>
      <c r="B251" s="20" t="n">
        <v>71400000</v>
      </c>
      <c r="C251" s="6" t="s">
        <v>761</v>
      </c>
      <c r="D251" s="15" t="n">
        <v>-955649708.22</v>
      </c>
      <c r="E251" s="15" t="n">
        <v>323657355.09</v>
      </c>
      <c r="F251" s="15" t="n">
        <v>-311899719</v>
      </c>
      <c r="G251" s="20" t="n">
        <v>71400000</v>
      </c>
      <c r="H251" s="6" t="s">
        <v>761</v>
      </c>
    </row>
    <row r="252" customFormat="false" ht="17.25" hidden="false" customHeight="true" outlineLevel="0" collapsed="false">
      <c r="A252" s="20" t="n">
        <v>7520000</v>
      </c>
      <c r="B252" s="20" t="n">
        <v>75200000</v>
      </c>
      <c r="C252" s="6" t="s">
        <v>502</v>
      </c>
      <c r="D252" s="15" t="n">
        <v>-11318396</v>
      </c>
      <c r="E252" s="15" t="n">
        <v>0</v>
      </c>
      <c r="F252" s="15" t="n">
        <v>0</v>
      </c>
      <c r="G252" s="20" t="n">
        <v>75200000</v>
      </c>
      <c r="H252" s="6" t="s">
        <v>502</v>
      </c>
    </row>
    <row r="253" customFormat="false" ht="17.25" hidden="false" customHeight="true" outlineLevel="0" collapsed="false">
      <c r="A253" s="20" t="n">
        <v>7580000</v>
      </c>
      <c r="B253" s="20" t="n">
        <v>75800000</v>
      </c>
      <c r="C253" s="6" t="s">
        <v>763</v>
      </c>
      <c r="D253" s="15" t="n">
        <v>-534802.47</v>
      </c>
      <c r="E253" s="15" t="n">
        <v>-625118.340000005</v>
      </c>
      <c r="F253" s="15" t="n">
        <v>-73114591.26</v>
      </c>
      <c r="G253" s="20" t="n">
        <v>75800000</v>
      </c>
      <c r="H253" s="6" t="s">
        <v>763</v>
      </c>
    </row>
    <row r="254" customFormat="false" ht="17.25" hidden="false" customHeight="true" outlineLevel="0" collapsed="false">
      <c r="A254" s="20" t="n">
        <v>7581000</v>
      </c>
      <c r="B254" s="20" t="n">
        <v>75810000</v>
      </c>
      <c r="C254" s="6" t="s">
        <v>551</v>
      </c>
      <c r="D254" s="15" t="n">
        <v>-5470900</v>
      </c>
      <c r="E254" s="15" t="n">
        <v>-3672800</v>
      </c>
      <c r="F254" s="15" t="n">
        <v>-4366900</v>
      </c>
      <c r="G254" s="20" t="n">
        <v>75810000</v>
      </c>
      <c r="H254" s="6" t="s">
        <v>551</v>
      </c>
    </row>
    <row r="255" customFormat="false" ht="17.25" hidden="false" customHeight="true" outlineLevel="0" collapsed="false">
      <c r="A255" s="20" t="n">
        <v>7585000</v>
      </c>
      <c r="B255" s="20" t="n">
        <v>75850000</v>
      </c>
      <c r="C255" s="6" t="s">
        <v>764</v>
      </c>
      <c r="D255" s="15" t="n">
        <v>-6492663.56</v>
      </c>
      <c r="E255" s="15" t="n">
        <v>-2865416.73</v>
      </c>
      <c r="F255" s="15" t="n">
        <v>0</v>
      </c>
      <c r="G255" s="20" t="n">
        <v>75850000</v>
      </c>
      <c r="H255" s="6" t="s">
        <v>764</v>
      </c>
    </row>
    <row r="256" customFormat="false" ht="17.25" hidden="false" customHeight="true" outlineLevel="0" collapsed="false">
      <c r="A256" s="20" t="n">
        <v>7650000</v>
      </c>
      <c r="B256" s="20" t="n">
        <v>76500000</v>
      </c>
      <c r="C256" s="6" t="s">
        <v>765</v>
      </c>
      <c r="D256" s="15" t="n">
        <v>-1836229.27</v>
      </c>
      <c r="E256" s="15" t="n">
        <v>-931267.67</v>
      </c>
      <c r="F256" s="15" t="n">
        <v>-1390072.68</v>
      </c>
      <c r="G256" s="20" t="n">
        <v>76500000</v>
      </c>
      <c r="H256" s="6" t="s">
        <v>765</v>
      </c>
    </row>
    <row r="257" customFormat="false" ht="17.25" hidden="false" customHeight="true" outlineLevel="0" collapsed="false">
      <c r="A257" s="20" t="n">
        <v>7660000</v>
      </c>
      <c r="B257" s="20" t="n">
        <v>76600000</v>
      </c>
      <c r="C257" s="6" t="s">
        <v>766</v>
      </c>
      <c r="D257" s="15" t="n">
        <v>-1038898.05</v>
      </c>
      <c r="E257" s="15" t="n">
        <v>-1777008.31</v>
      </c>
      <c r="F257" s="15" t="n">
        <v>-2342342.92</v>
      </c>
      <c r="G257" s="20" t="n">
        <v>76600000</v>
      </c>
      <c r="H257" s="6" t="s">
        <v>766</v>
      </c>
    </row>
    <row r="258" customFormat="false" ht="17.25" hidden="false" customHeight="true" outlineLevel="0" collapsed="false">
      <c r="A258" s="20" t="n">
        <v>7850000</v>
      </c>
      <c r="B258" s="20" t="n">
        <v>78500000</v>
      </c>
      <c r="C258" s="6" t="s">
        <v>507</v>
      </c>
      <c r="D258" s="15" t="n">
        <v>0</v>
      </c>
      <c r="E258" s="15" t="n">
        <v>0</v>
      </c>
      <c r="F258" s="15" t="n">
        <v>0</v>
      </c>
      <c r="G258" s="20" t="n">
        <v>78500000</v>
      </c>
      <c r="H258" s="6" t="s">
        <v>507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44"/>
    <col collapsed="false" customWidth="true" hidden="false" outlineLevel="0" max="2" min="2" style="2" width="37.15"/>
    <col collapsed="false" customWidth="true" hidden="false" outlineLevel="0" max="3" min="3" style="3" width="18.01"/>
    <col collapsed="false" customWidth="true" hidden="false" outlineLevel="0" max="5" min="4" style="4" width="17.58"/>
    <col collapsed="false" customWidth="true" hidden="false" outlineLevel="0" max="6" min="6" style="38" width="12.44"/>
    <col collapsed="false" customWidth="true" hidden="false" outlineLevel="0" max="7" min="7" style="2" width="12.44"/>
  </cols>
  <sheetData>
    <row r="1" customFormat="false" ht="17.25" hidden="false" customHeight="true" outlineLevel="0" collapsed="false"/>
    <row r="2" customFormat="false" ht="17.25" hidden="false" customHeight="true" outlineLevel="0" collapsed="false">
      <c r="A2" s="20"/>
      <c r="B2" s="6"/>
      <c r="C2" s="15"/>
      <c r="D2" s="57"/>
      <c r="E2" s="15" t="n">
        <v>-1.04904174804688E-005</v>
      </c>
      <c r="F2" s="20"/>
      <c r="G2" s="6"/>
    </row>
    <row r="3" customFormat="false" ht="17.25" hidden="false" customHeight="true" outlineLevel="0" collapsed="false">
      <c r="A3" s="20"/>
      <c r="B3" s="59" t="s">
        <v>768</v>
      </c>
      <c r="C3" s="60" t="n">
        <v>2021</v>
      </c>
      <c r="D3" s="60" t="n">
        <v>2020</v>
      </c>
      <c r="E3" s="60" t="n">
        <v>2019</v>
      </c>
      <c r="F3" s="58" t="s">
        <v>769</v>
      </c>
      <c r="G3" s="6"/>
    </row>
    <row r="4" customFormat="false" ht="17.25" hidden="true" customHeight="true" outlineLevel="0" collapsed="false">
      <c r="A4" s="20" t="n">
        <v>10100000</v>
      </c>
      <c r="B4" s="6" t="s">
        <v>1</v>
      </c>
      <c r="C4" s="15" t="n">
        <v>-2500000000</v>
      </c>
      <c r="D4" s="15" t="n">
        <v>-2500000000</v>
      </c>
      <c r="E4" s="15" t="n">
        <v>-10000000</v>
      </c>
      <c r="F4" s="20" t="n">
        <v>10100000</v>
      </c>
      <c r="G4" s="6"/>
    </row>
    <row r="5" customFormat="false" ht="17.25" hidden="true" customHeight="true" outlineLevel="0" collapsed="false">
      <c r="A5" s="20" t="n">
        <v>10500000</v>
      </c>
      <c r="B5" s="6" t="s">
        <v>1177</v>
      </c>
      <c r="C5" s="15" t="n">
        <v>-4868162581.52</v>
      </c>
      <c r="D5" s="15" t="n">
        <v>-4868162581.52</v>
      </c>
      <c r="E5" s="15" t="n">
        <v>0</v>
      </c>
      <c r="F5" s="20" t="n">
        <v>10500000</v>
      </c>
      <c r="G5" s="6"/>
    </row>
    <row r="6" customFormat="false" ht="17.25" hidden="true" customHeight="true" outlineLevel="0" collapsed="false">
      <c r="A6" s="20" t="n">
        <v>11900000</v>
      </c>
      <c r="B6" s="6" t="s">
        <v>2</v>
      </c>
      <c r="C6" s="15" t="n">
        <v>44761037.67</v>
      </c>
      <c r="D6" s="15" t="n">
        <v>26908968.54</v>
      </c>
      <c r="E6" s="15" t="n">
        <v>26908968.54</v>
      </c>
      <c r="F6" s="20" t="n">
        <v>11900000</v>
      </c>
      <c r="G6" s="6"/>
    </row>
    <row r="7" customFormat="false" ht="17.25" hidden="true" customHeight="true" outlineLevel="0" collapsed="false">
      <c r="A7" s="20" t="n">
        <v>12800000</v>
      </c>
      <c r="B7" s="6" t="s">
        <v>1178</v>
      </c>
      <c r="C7" s="15" t="n">
        <v>0</v>
      </c>
      <c r="D7" s="15" t="n">
        <v>-22734534.35</v>
      </c>
      <c r="E7" s="15" t="n">
        <v>17852069.13</v>
      </c>
      <c r="F7" s="20" t="n">
        <v>12800000</v>
      </c>
      <c r="G7" s="6"/>
    </row>
    <row r="8" customFormat="false" ht="17.25" hidden="true" customHeight="true" outlineLevel="0" collapsed="false">
      <c r="A8" s="20" t="n">
        <v>12900000</v>
      </c>
      <c r="B8" s="6" t="s">
        <v>4</v>
      </c>
      <c r="C8" s="15" t="n">
        <v>0</v>
      </c>
      <c r="D8" s="15" t="n">
        <v>17852069.13</v>
      </c>
      <c r="E8" s="15" t="n">
        <v>0</v>
      </c>
      <c r="F8" s="20" t="n">
        <v>12900000</v>
      </c>
      <c r="G8" s="6"/>
    </row>
    <row r="9" customFormat="false" ht="17.25" hidden="true" customHeight="true" outlineLevel="0" collapsed="false">
      <c r="A9" s="20" t="n">
        <v>16100000</v>
      </c>
      <c r="B9" s="6" t="s">
        <v>218</v>
      </c>
      <c r="C9" s="15" t="n">
        <v>-7787144710.24</v>
      </c>
      <c r="D9" s="15" t="n">
        <v>-8175614410.24</v>
      </c>
      <c r="E9" s="15" t="n">
        <v>-17895000000</v>
      </c>
      <c r="F9" s="20" t="n">
        <v>16100000</v>
      </c>
      <c r="G9" s="6"/>
    </row>
    <row r="10" customFormat="false" ht="17.25" hidden="true" customHeight="true" outlineLevel="0" collapsed="false">
      <c r="A10" s="20" t="n">
        <v>16110000</v>
      </c>
      <c r="B10" s="6" t="s">
        <v>1179</v>
      </c>
      <c r="C10" s="15" t="n">
        <v>-11175588257.54</v>
      </c>
      <c r="D10" s="15" t="n">
        <v>-17941800081.44</v>
      </c>
      <c r="E10" s="15" t="n">
        <v>-23208642344.81</v>
      </c>
      <c r="F10" s="20" t="n">
        <v>16110000</v>
      </c>
      <c r="G10" s="6"/>
    </row>
    <row r="11" customFormat="false" ht="17.25" hidden="true" customHeight="true" outlineLevel="0" collapsed="false">
      <c r="A11" s="20" t="n">
        <v>16200000</v>
      </c>
      <c r="B11" s="6" t="s">
        <v>216</v>
      </c>
      <c r="C11" s="15" t="n">
        <v>-5760854726.27</v>
      </c>
      <c r="D11" s="15" t="n">
        <v>-8115305393.26</v>
      </c>
      <c r="E11" s="15" t="n">
        <v>-9895000000</v>
      </c>
      <c r="F11" s="20" t="n">
        <v>16200000</v>
      </c>
      <c r="G11" s="6"/>
    </row>
    <row r="12" customFormat="false" ht="17.25" hidden="true" customHeight="true" outlineLevel="0" collapsed="false">
      <c r="A12" s="20" t="n">
        <v>16411000</v>
      </c>
      <c r="B12" s="6" t="s">
        <v>1180</v>
      </c>
      <c r="C12" s="15" t="n">
        <v>-388469700</v>
      </c>
      <c r="D12" s="15" t="n">
        <v>-2167440176.46</v>
      </c>
      <c r="E12" s="15" t="n">
        <v>0</v>
      </c>
      <c r="F12" s="20" t="n">
        <v>16411000</v>
      </c>
      <c r="G12" s="6"/>
    </row>
    <row r="13" customFormat="false" ht="17.25" hidden="true" customHeight="true" outlineLevel="0" collapsed="false">
      <c r="A13" s="20" t="n">
        <v>16413000</v>
      </c>
      <c r="B13" s="6" t="s">
        <v>1181</v>
      </c>
      <c r="C13" s="15" t="n">
        <v>-1942927467.24</v>
      </c>
      <c r="D13" s="15" t="n">
        <v>-1756341956.96</v>
      </c>
      <c r="E13" s="15" t="n">
        <v>0</v>
      </c>
      <c r="F13" s="20" t="n">
        <v>16413000</v>
      </c>
      <c r="G13" s="6"/>
    </row>
    <row r="14" customFormat="false" ht="17.25" hidden="true" customHeight="true" outlineLevel="0" collapsed="false">
      <c r="A14" s="20" t="n">
        <v>16414000</v>
      </c>
      <c r="B14" s="6" t="s">
        <v>1182</v>
      </c>
      <c r="C14" s="15" t="n">
        <v>-411523199.75</v>
      </c>
      <c r="D14" s="15" t="n">
        <v>-372515915.54</v>
      </c>
      <c r="E14" s="15" t="n">
        <v>0</v>
      </c>
      <c r="F14" s="20" t="n">
        <v>16413000</v>
      </c>
      <c r="G14" s="6"/>
    </row>
    <row r="15" customFormat="false" ht="17.25" hidden="true" customHeight="true" outlineLevel="0" collapsed="false">
      <c r="A15" s="20" t="n">
        <v>16420000</v>
      </c>
      <c r="B15" s="6" t="s">
        <v>1183</v>
      </c>
      <c r="C15" s="15" t="n">
        <v>0</v>
      </c>
      <c r="D15" s="15" t="n">
        <v>-5980600020.16</v>
      </c>
      <c r="E15" s="15" t="n">
        <v>0</v>
      </c>
      <c r="F15" s="20" t="n">
        <v>16420000</v>
      </c>
      <c r="G15" s="6"/>
    </row>
    <row r="16" customFormat="false" ht="17.25" hidden="true" customHeight="true" outlineLevel="0" collapsed="false">
      <c r="A16" s="20" t="n">
        <v>16885000</v>
      </c>
      <c r="B16" s="6" t="s">
        <v>221</v>
      </c>
      <c r="C16" s="15" t="n">
        <v>-47883909.01</v>
      </c>
      <c r="D16" s="15" t="n">
        <v>-66337153.19</v>
      </c>
      <c r="E16" s="15" t="n">
        <v>-64113628.28</v>
      </c>
      <c r="F16" s="20" t="n">
        <v>16885000</v>
      </c>
      <c r="G16" s="6"/>
    </row>
    <row r="17" customFormat="false" ht="17.25" hidden="true" customHeight="true" outlineLevel="0" collapsed="false">
      <c r="A17" s="20" t="n">
        <v>20400000</v>
      </c>
      <c r="B17" s="6" t="s">
        <v>5</v>
      </c>
      <c r="C17" s="15" t="n">
        <v>245000</v>
      </c>
      <c r="D17" s="15" t="n">
        <v>245000</v>
      </c>
      <c r="E17" s="15" t="n">
        <v>0</v>
      </c>
      <c r="F17" s="20" t="n">
        <v>20400000</v>
      </c>
      <c r="G17" s="6"/>
    </row>
    <row r="18" customFormat="false" ht="17.25" hidden="true" customHeight="true" outlineLevel="0" collapsed="false">
      <c r="A18" s="20" t="n">
        <v>21100000</v>
      </c>
      <c r="B18" s="6" t="s">
        <v>224</v>
      </c>
      <c r="C18" s="15" t="n">
        <v>0</v>
      </c>
      <c r="D18" s="15" t="n">
        <v>0</v>
      </c>
      <c r="E18" s="15" t="n">
        <v>300000000</v>
      </c>
      <c r="F18" s="20" t="n">
        <v>21100000</v>
      </c>
      <c r="G18" s="6"/>
    </row>
    <row r="19" customFormat="false" ht="17.25" hidden="true" customHeight="true" outlineLevel="0" collapsed="false">
      <c r="A19" s="20" t="n">
        <v>21110000</v>
      </c>
      <c r="B19" s="6" t="s">
        <v>1184</v>
      </c>
      <c r="C19" s="15" t="n">
        <v>4111650000</v>
      </c>
      <c r="D19" s="15" t="n">
        <v>4111650000</v>
      </c>
      <c r="E19" s="15" t="n">
        <v>0</v>
      </c>
      <c r="F19" s="20" t="n">
        <v>21110000</v>
      </c>
      <c r="G19" s="6"/>
    </row>
    <row r="20" customFormat="false" ht="17.25" hidden="true" customHeight="true" outlineLevel="0" collapsed="false">
      <c r="A20" s="20" t="n">
        <v>21120000</v>
      </c>
      <c r="B20" s="6" t="s">
        <v>1185</v>
      </c>
      <c r="C20" s="15" t="n">
        <v>3215850000</v>
      </c>
      <c r="D20" s="15" t="n">
        <v>3215850000</v>
      </c>
      <c r="E20" s="15" t="n">
        <v>0</v>
      </c>
      <c r="F20" s="20" t="n">
        <v>21110000</v>
      </c>
      <c r="G20" s="6"/>
    </row>
    <row r="21" customFormat="false" ht="17.25" hidden="true" customHeight="true" outlineLevel="0" collapsed="false">
      <c r="A21" s="20" t="n">
        <v>21200000</v>
      </c>
      <c r="B21" s="6" t="s">
        <v>1186</v>
      </c>
      <c r="C21" s="15" t="n">
        <v>0</v>
      </c>
      <c r="D21" s="15" t="n">
        <v>0</v>
      </c>
      <c r="E21" s="15" t="n">
        <v>0</v>
      </c>
      <c r="F21" s="20" t="n">
        <v>21200000</v>
      </c>
      <c r="G21" s="6"/>
    </row>
    <row r="22" customFormat="false" ht="17.25" hidden="true" customHeight="true" outlineLevel="0" collapsed="false">
      <c r="A22" s="20" t="n">
        <v>21210000</v>
      </c>
      <c r="B22" s="6" t="s">
        <v>1187</v>
      </c>
      <c r="C22" s="15" t="n">
        <v>3177732000</v>
      </c>
      <c r="D22" s="15" t="n">
        <v>3177732000</v>
      </c>
      <c r="E22" s="15" t="n">
        <v>995838358.97</v>
      </c>
      <c r="F22" s="20" t="n">
        <v>21200000</v>
      </c>
      <c r="G22" s="6"/>
    </row>
    <row r="23" customFormat="false" ht="17.25" hidden="true" customHeight="true" outlineLevel="0" collapsed="false">
      <c r="A23" s="20" t="n">
        <v>21310000</v>
      </c>
      <c r="B23" s="6" t="s">
        <v>1188</v>
      </c>
      <c r="C23" s="15" t="n">
        <v>22729000</v>
      </c>
      <c r="D23" s="15" t="n">
        <v>22729000</v>
      </c>
      <c r="E23" s="15" t="n">
        <v>0</v>
      </c>
      <c r="F23" s="20" t="n">
        <v>21310000</v>
      </c>
      <c r="G23" s="6"/>
    </row>
    <row r="24" customFormat="false" ht="17.25" hidden="true" customHeight="true" outlineLevel="0" collapsed="false">
      <c r="A24" s="20" t="n">
        <v>21320000</v>
      </c>
      <c r="B24" s="6" t="s">
        <v>1189</v>
      </c>
      <c r="C24" s="15" t="n">
        <v>0</v>
      </c>
      <c r="D24" s="15" t="n">
        <v>0</v>
      </c>
      <c r="E24" s="15" t="n">
        <v>0</v>
      </c>
      <c r="F24" s="20" t="n">
        <v>21310000</v>
      </c>
      <c r="G24" s="6"/>
    </row>
    <row r="25" customFormat="false" ht="17.25" hidden="true" customHeight="true" outlineLevel="0" collapsed="false">
      <c r="A25" s="20" t="n">
        <v>21321000</v>
      </c>
      <c r="B25" s="6" t="s">
        <v>1190</v>
      </c>
      <c r="C25" s="15" t="n">
        <v>2803198000</v>
      </c>
      <c r="D25" s="15" t="n">
        <v>2803198000</v>
      </c>
      <c r="E25" s="15" t="n">
        <v>0</v>
      </c>
      <c r="F25" s="20" t="n">
        <v>21310000</v>
      </c>
      <c r="G25" s="6"/>
    </row>
    <row r="26" customFormat="false" ht="17.25" hidden="true" customHeight="true" outlineLevel="0" collapsed="false">
      <c r="A26" s="20" t="n">
        <v>21322000</v>
      </c>
      <c r="B26" s="6" t="s">
        <v>1191</v>
      </c>
      <c r="C26" s="15" t="n">
        <v>2548413000</v>
      </c>
      <c r="D26" s="15" t="n">
        <v>2548413000</v>
      </c>
      <c r="E26" s="15" t="n">
        <v>0</v>
      </c>
      <c r="F26" s="20" t="n">
        <v>21310000</v>
      </c>
      <c r="G26" s="6"/>
    </row>
    <row r="27" customFormat="false" ht="17.25" hidden="true" customHeight="true" outlineLevel="0" collapsed="false">
      <c r="A27" s="20" t="n">
        <v>21323000</v>
      </c>
      <c r="B27" s="6" t="s">
        <v>1192</v>
      </c>
      <c r="C27" s="15" t="n">
        <v>478800000</v>
      </c>
      <c r="D27" s="15" t="n">
        <v>478800000</v>
      </c>
      <c r="E27" s="15" t="n">
        <v>0</v>
      </c>
      <c r="F27" s="20" t="n">
        <v>21310000</v>
      </c>
      <c r="G27" s="6"/>
    </row>
    <row r="28" customFormat="false" ht="17.25" hidden="true" customHeight="true" outlineLevel="0" collapsed="false">
      <c r="A28" s="20" t="n">
        <v>21324000</v>
      </c>
      <c r="B28" s="6" t="s">
        <v>1193</v>
      </c>
      <c r="C28" s="15" t="n">
        <v>1210686000</v>
      </c>
      <c r="D28" s="15" t="n">
        <v>1210686000</v>
      </c>
      <c r="E28" s="15" t="n">
        <v>0</v>
      </c>
      <c r="F28" s="20" t="n">
        <v>21310000</v>
      </c>
      <c r="G28" s="6"/>
    </row>
    <row r="29" customFormat="false" ht="17.25" hidden="true" customHeight="true" outlineLevel="0" collapsed="false">
      <c r="A29" s="20" t="n">
        <v>21330000</v>
      </c>
      <c r="B29" s="6" t="s">
        <v>1194</v>
      </c>
      <c r="C29" s="15" t="n">
        <v>0</v>
      </c>
      <c r="D29" s="15" t="n">
        <v>0</v>
      </c>
      <c r="E29" s="15" t="n">
        <v>0</v>
      </c>
      <c r="F29" s="20" t="n">
        <v>21310000</v>
      </c>
      <c r="G29" s="6"/>
    </row>
    <row r="30" customFormat="false" ht="17.25" hidden="true" customHeight="true" outlineLevel="0" collapsed="false">
      <c r="A30" s="20" t="n">
        <v>21331000</v>
      </c>
      <c r="B30" s="6" t="s">
        <v>1195</v>
      </c>
      <c r="C30" s="15" t="n">
        <v>478397000</v>
      </c>
      <c r="D30" s="15" t="n">
        <v>478397000</v>
      </c>
      <c r="E30" s="15" t="n">
        <v>0</v>
      </c>
      <c r="F30" s="20" t="n">
        <v>21310000</v>
      </c>
      <c r="G30" s="6"/>
    </row>
    <row r="31" customFormat="false" ht="17.25" hidden="true" customHeight="true" outlineLevel="0" collapsed="false">
      <c r="A31" s="20" t="n">
        <v>21332000</v>
      </c>
      <c r="B31" s="6" t="s">
        <v>1196</v>
      </c>
      <c r="C31" s="15" t="n">
        <v>478397000</v>
      </c>
      <c r="D31" s="15" t="n">
        <v>478397000</v>
      </c>
      <c r="E31" s="15" t="n">
        <v>0</v>
      </c>
      <c r="F31" s="20" t="n">
        <v>21310000</v>
      </c>
      <c r="G31" s="6"/>
    </row>
    <row r="32" customFormat="false" ht="17.25" hidden="true" customHeight="true" outlineLevel="0" collapsed="false">
      <c r="A32" s="20" t="n">
        <v>21333000</v>
      </c>
      <c r="B32" s="6" t="s">
        <v>1197</v>
      </c>
      <c r="C32" s="15" t="n">
        <v>478397000</v>
      </c>
      <c r="D32" s="15" t="n">
        <v>478397000</v>
      </c>
      <c r="E32" s="15" t="n">
        <v>0</v>
      </c>
      <c r="F32" s="20" t="n">
        <v>21310000</v>
      </c>
      <c r="G32" s="6"/>
    </row>
    <row r="33" customFormat="false" ht="17.25" hidden="true" customHeight="true" outlineLevel="0" collapsed="false">
      <c r="A33" s="20" t="n">
        <v>21334000</v>
      </c>
      <c r="B33" s="6" t="s">
        <v>1198</v>
      </c>
      <c r="C33" s="15" t="n">
        <v>478397000</v>
      </c>
      <c r="D33" s="15" t="n">
        <v>478397000</v>
      </c>
      <c r="E33" s="15" t="n">
        <v>0</v>
      </c>
      <c r="F33" s="20" t="n">
        <v>21310000</v>
      </c>
      <c r="G33" s="6"/>
    </row>
    <row r="34" customFormat="false" ht="17.25" hidden="true" customHeight="true" outlineLevel="0" collapsed="false">
      <c r="A34" s="20" t="n">
        <v>21335000</v>
      </c>
      <c r="B34" s="6" t="s">
        <v>1199</v>
      </c>
      <c r="C34" s="15" t="n">
        <v>478397000</v>
      </c>
      <c r="D34" s="15" t="n">
        <v>478397000</v>
      </c>
      <c r="E34" s="15" t="n">
        <v>0</v>
      </c>
      <c r="F34" s="20" t="n">
        <v>21310000</v>
      </c>
      <c r="G34" s="6"/>
    </row>
    <row r="35" customFormat="false" ht="17.25" hidden="true" customHeight="true" outlineLevel="0" collapsed="false">
      <c r="A35" s="20" t="n">
        <v>21336000</v>
      </c>
      <c r="B35" s="6" t="s">
        <v>1200</v>
      </c>
      <c r="C35" s="15" t="n">
        <v>478397000</v>
      </c>
      <c r="D35" s="15" t="n">
        <v>478397000</v>
      </c>
      <c r="E35" s="15" t="n">
        <v>0</v>
      </c>
      <c r="F35" s="20" t="n">
        <v>21310000</v>
      </c>
      <c r="G35" s="6"/>
    </row>
    <row r="36" customFormat="false" ht="17.25" hidden="true" customHeight="true" outlineLevel="0" collapsed="false">
      <c r="A36" s="20" t="n">
        <v>21340000</v>
      </c>
      <c r="B36" s="6" t="s">
        <v>1201</v>
      </c>
      <c r="C36" s="15" t="n">
        <v>0</v>
      </c>
      <c r="D36" s="15" t="n">
        <v>0</v>
      </c>
      <c r="E36" s="15" t="n">
        <v>0</v>
      </c>
      <c r="F36" s="20" t="n">
        <v>21310000</v>
      </c>
      <c r="G36" s="6"/>
    </row>
    <row r="37" customFormat="false" ht="17.25" hidden="true" customHeight="true" outlineLevel="0" collapsed="false">
      <c r="A37" s="20" t="n">
        <v>21341000</v>
      </c>
      <c r="B37" s="6" t="s">
        <v>1201</v>
      </c>
      <c r="C37" s="15" t="n">
        <v>221232000</v>
      </c>
      <c r="D37" s="15" t="n">
        <v>221232000</v>
      </c>
      <c r="E37" s="15" t="n">
        <v>0</v>
      </c>
      <c r="F37" s="20" t="n">
        <v>21310000</v>
      </c>
      <c r="G37" s="6"/>
    </row>
    <row r="38" customFormat="false" ht="17.25" hidden="true" customHeight="true" outlineLevel="0" collapsed="false">
      <c r="A38" s="20" t="n">
        <v>21342000</v>
      </c>
      <c r="B38" s="6" t="s">
        <v>1202</v>
      </c>
      <c r="C38" s="15" t="n">
        <v>104058000</v>
      </c>
      <c r="D38" s="15" t="n">
        <v>104058000</v>
      </c>
      <c r="E38" s="15" t="n">
        <v>0</v>
      </c>
      <c r="F38" s="20" t="n">
        <v>21310000</v>
      </c>
      <c r="G38" s="6"/>
    </row>
    <row r="39" customFormat="false" ht="17.25" hidden="true" customHeight="true" outlineLevel="0" collapsed="false">
      <c r="A39" s="20" t="n">
        <v>21350000</v>
      </c>
      <c r="B39" s="6" t="s">
        <v>1203</v>
      </c>
      <c r="C39" s="15" t="n">
        <v>1637500000</v>
      </c>
      <c r="D39" s="15" t="n">
        <v>1637500000</v>
      </c>
      <c r="E39" s="15" t="n">
        <v>7274930847.47</v>
      </c>
      <c r="F39" s="20" t="n">
        <v>21350000</v>
      </c>
      <c r="G39" s="6"/>
    </row>
    <row r="40" customFormat="false" ht="17.25" hidden="true" customHeight="true" outlineLevel="0" collapsed="false">
      <c r="A40" s="20" t="n">
        <v>21360000</v>
      </c>
      <c r="B40" s="6" t="s">
        <v>1204</v>
      </c>
      <c r="C40" s="15" t="n">
        <v>1551316000</v>
      </c>
      <c r="D40" s="15" t="n">
        <v>1551316000</v>
      </c>
      <c r="E40" s="15" t="n">
        <v>0</v>
      </c>
      <c r="F40" s="20" t="n">
        <v>21350000</v>
      </c>
      <c r="G40" s="6"/>
    </row>
    <row r="41" customFormat="false" ht="17.25" hidden="true" customHeight="true" outlineLevel="0" collapsed="false">
      <c r="A41" s="20" t="n">
        <v>21370000</v>
      </c>
      <c r="B41" s="6" t="s">
        <v>1205</v>
      </c>
      <c r="C41" s="15" t="n">
        <v>1551316000</v>
      </c>
      <c r="D41" s="15" t="n">
        <v>1551316000</v>
      </c>
      <c r="E41" s="15" t="n">
        <v>0</v>
      </c>
      <c r="F41" s="20" t="n">
        <v>21350000</v>
      </c>
      <c r="G41" s="6"/>
    </row>
    <row r="42" customFormat="false" ht="17.25" hidden="true" customHeight="true" outlineLevel="0" collapsed="false">
      <c r="A42" s="20" t="n">
        <v>21380000</v>
      </c>
      <c r="B42" s="6" t="s">
        <v>1206</v>
      </c>
      <c r="C42" s="15" t="n">
        <v>1551316000</v>
      </c>
      <c r="D42" s="15" t="n">
        <v>1551316000</v>
      </c>
      <c r="E42" s="15" t="n">
        <v>0</v>
      </c>
      <c r="F42" s="20" t="n">
        <v>21350000</v>
      </c>
      <c r="G42" s="6"/>
    </row>
    <row r="43" customFormat="false" ht="17.25" hidden="true" customHeight="true" outlineLevel="0" collapsed="false">
      <c r="A43" s="20" t="n">
        <v>21390000</v>
      </c>
      <c r="B43" s="6" t="s">
        <v>1207</v>
      </c>
      <c r="C43" s="15" t="n">
        <v>1551316000</v>
      </c>
      <c r="D43" s="15" t="n">
        <v>1551316000</v>
      </c>
      <c r="E43" s="15" t="n">
        <v>0</v>
      </c>
      <c r="F43" s="20" t="n">
        <v>21350000</v>
      </c>
      <c r="G43" s="6"/>
    </row>
    <row r="44" customFormat="false" ht="17.25" hidden="true" customHeight="true" outlineLevel="0" collapsed="false">
      <c r="A44" s="20" t="n">
        <v>21391000</v>
      </c>
      <c r="B44" s="6" t="s">
        <v>1208</v>
      </c>
      <c r="C44" s="15" t="n">
        <v>1551316000</v>
      </c>
      <c r="D44" s="15" t="n">
        <v>1551316000</v>
      </c>
      <c r="E44" s="15" t="n">
        <v>0</v>
      </c>
      <c r="F44" s="20" t="n">
        <v>21350000</v>
      </c>
      <c r="G44" s="6"/>
    </row>
    <row r="45" customFormat="false" ht="17.25" hidden="true" customHeight="true" outlineLevel="0" collapsed="false">
      <c r="A45" s="20" t="n">
        <v>21392000</v>
      </c>
      <c r="B45" s="6" t="s">
        <v>1209</v>
      </c>
      <c r="C45" s="15" t="n">
        <v>8837607000</v>
      </c>
      <c r="D45" s="15" t="n">
        <v>8837607000</v>
      </c>
      <c r="E45" s="15" t="n">
        <v>0</v>
      </c>
      <c r="F45" s="20" t="n">
        <v>21350000</v>
      </c>
      <c r="G45" s="6"/>
    </row>
    <row r="46" customFormat="false" ht="17.25" hidden="true" customHeight="true" outlineLevel="0" collapsed="false">
      <c r="A46" s="20" t="n">
        <v>21394000</v>
      </c>
      <c r="B46" s="6" t="s">
        <v>1210</v>
      </c>
      <c r="C46" s="15" t="n">
        <v>714517000</v>
      </c>
      <c r="D46" s="15" t="n">
        <v>714517000</v>
      </c>
      <c r="E46" s="15" t="n">
        <v>0</v>
      </c>
      <c r="F46" s="20" t="n">
        <v>21350000</v>
      </c>
      <c r="G46" s="6"/>
    </row>
    <row r="47" customFormat="false" ht="17.25" hidden="true" customHeight="true" outlineLevel="0" collapsed="false">
      <c r="A47" s="20" t="n">
        <v>21395000</v>
      </c>
      <c r="B47" s="6" t="s">
        <v>1211</v>
      </c>
      <c r="C47" s="15" t="n">
        <v>36699000</v>
      </c>
      <c r="D47" s="15" t="n">
        <v>36699000</v>
      </c>
      <c r="E47" s="15" t="n">
        <v>0</v>
      </c>
      <c r="F47" s="20" t="n">
        <v>21350000</v>
      </c>
      <c r="G47" s="6"/>
    </row>
    <row r="48" customFormat="false" ht="17.25" hidden="true" customHeight="true" outlineLevel="0" collapsed="false">
      <c r="A48" s="20" t="n">
        <v>21396000</v>
      </c>
      <c r="B48" s="6" t="s">
        <v>1212</v>
      </c>
      <c r="C48" s="15" t="n">
        <v>23705000</v>
      </c>
      <c r="D48" s="15" t="n">
        <v>23705000</v>
      </c>
      <c r="E48" s="15" t="n">
        <v>0</v>
      </c>
      <c r="F48" s="20" t="n">
        <v>21350000</v>
      </c>
      <c r="G48" s="6"/>
    </row>
    <row r="49" customFormat="false" ht="17.25" hidden="true" customHeight="true" outlineLevel="0" collapsed="false">
      <c r="A49" s="20" t="n">
        <v>21540000</v>
      </c>
      <c r="B49" s="6" t="s">
        <v>836</v>
      </c>
      <c r="C49" s="15" t="n">
        <v>130620667.07</v>
      </c>
      <c r="D49" s="15" t="n">
        <v>130620667.07</v>
      </c>
      <c r="E49" s="15" t="n">
        <v>20000000</v>
      </c>
      <c r="F49" s="20" t="n">
        <v>21540000</v>
      </c>
      <c r="G49" s="6"/>
    </row>
    <row r="50" customFormat="false" ht="17.25" hidden="true" customHeight="true" outlineLevel="0" collapsed="false">
      <c r="A50" s="20" t="n">
        <v>21543000</v>
      </c>
      <c r="B50" s="6" t="s">
        <v>1213</v>
      </c>
      <c r="C50" s="15" t="n">
        <v>976254736.27</v>
      </c>
      <c r="D50" s="15" t="n">
        <v>976254736.27</v>
      </c>
      <c r="E50" s="15" t="n">
        <v>864677305.87</v>
      </c>
      <c r="F50" s="20" t="n">
        <v>21540000</v>
      </c>
      <c r="G50" s="6"/>
    </row>
    <row r="51" customFormat="false" ht="17.25" hidden="true" customHeight="true" outlineLevel="0" collapsed="false">
      <c r="A51" s="20" t="n">
        <v>21560000</v>
      </c>
      <c r="B51" s="6" t="s">
        <v>1214</v>
      </c>
      <c r="C51" s="15" t="n">
        <v>1747294112.45</v>
      </c>
      <c r="D51" s="15" t="n">
        <v>1729794112.45</v>
      </c>
      <c r="E51" s="15" t="n">
        <v>0</v>
      </c>
      <c r="F51" s="20" t="n">
        <v>21540000</v>
      </c>
      <c r="G51" s="6"/>
    </row>
    <row r="52" customFormat="false" ht="17.25" hidden="true" customHeight="true" outlineLevel="0" collapsed="false">
      <c r="A52" s="20" t="n">
        <v>21570000</v>
      </c>
      <c r="B52" s="6" t="s">
        <v>1215</v>
      </c>
      <c r="C52" s="15" t="n">
        <v>28210654758.44</v>
      </c>
      <c r="D52" s="15" t="n">
        <v>28210654758.44</v>
      </c>
      <c r="E52" s="15" t="n">
        <v>0</v>
      </c>
      <c r="F52" s="20" t="n">
        <v>21570000</v>
      </c>
      <c r="G52" s="6"/>
    </row>
    <row r="53" customFormat="false" ht="17.25" hidden="true" customHeight="true" outlineLevel="0" collapsed="false">
      <c r="A53" s="20" t="n">
        <v>21810000</v>
      </c>
      <c r="B53" s="6" t="s">
        <v>9</v>
      </c>
      <c r="C53" s="15" t="n">
        <v>318677455.47</v>
      </c>
      <c r="D53" s="15" t="n">
        <v>55700947.49</v>
      </c>
      <c r="E53" s="15" t="n">
        <v>26189702965.98</v>
      </c>
      <c r="F53" s="20" t="n">
        <v>21810000</v>
      </c>
      <c r="G53" s="6"/>
    </row>
    <row r="54" customFormat="false" ht="17.25" hidden="false" customHeight="true" outlineLevel="0" collapsed="false">
      <c r="A54" s="20" t="n">
        <v>21820000</v>
      </c>
      <c r="B54" s="6" t="s">
        <v>10</v>
      </c>
      <c r="C54" s="15" t="n">
        <v>19993000</v>
      </c>
      <c r="D54" s="15" t="n">
        <v>19993000</v>
      </c>
      <c r="E54" s="15" t="n">
        <v>19237290</v>
      </c>
      <c r="F54" s="20" t="n">
        <v>21820000</v>
      </c>
      <c r="G54" s="6"/>
    </row>
    <row r="55" customFormat="false" ht="17.25" hidden="true" customHeight="true" outlineLevel="0" collapsed="false">
      <c r="A55" s="20" t="n">
        <v>21830000</v>
      </c>
      <c r="B55" s="6" t="s">
        <v>11</v>
      </c>
      <c r="C55" s="15" t="n">
        <v>1786806829.88</v>
      </c>
      <c r="D55" s="15" t="n">
        <v>1513606829.88</v>
      </c>
      <c r="E55" s="15" t="n">
        <v>370688743.88</v>
      </c>
      <c r="F55" s="20" t="n">
        <v>21830000</v>
      </c>
      <c r="G55" s="6"/>
    </row>
    <row r="56" customFormat="false" ht="17.25" hidden="true" customHeight="true" outlineLevel="0" collapsed="false">
      <c r="A56" s="20" t="n">
        <v>21840000</v>
      </c>
      <c r="B56" s="6" t="s">
        <v>12</v>
      </c>
      <c r="C56" s="15" t="n">
        <v>220395377.45</v>
      </c>
      <c r="D56" s="15" t="n">
        <v>183928070.99</v>
      </c>
      <c r="E56" s="15" t="n">
        <v>155143406.26</v>
      </c>
      <c r="F56" s="20" t="n">
        <v>21840000</v>
      </c>
      <c r="G56" s="6"/>
    </row>
    <row r="57" customFormat="false" ht="17.25" hidden="true" customHeight="true" outlineLevel="0" collapsed="false">
      <c r="A57" s="20" t="n">
        <v>21850000</v>
      </c>
      <c r="B57" s="6" t="s">
        <v>235</v>
      </c>
      <c r="C57" s="15" t="n">
        <v>31925952.67</v>
      </c>
      <c r="D57" s="15" t="n">
        <v>11398167</v>
      </c>
      <c r="E57" s="15" t="n">
        <v>5599000</v>
      </c>
      <c r="F57" s="20" t="n">
        <v>21850000</v>
      </c>
      <c r="G57" s="6"/>
    </row>
    <row r="58" customFormat="false" ht="17.25" hidden="true" customHeight="true" outlineLevel="0" collapsed="false">
      <c r="A58" s="20" t="n">
        <v>23000000</v>
      </c>
      <c r="B58" s="6" t="s">
        <v>1216</v>
      </c>
      <c r="C58" s="15" t="n">
        <v>299388541</v>
      </c>
      <c r="D58" s="15" t="n">
        <v>3.4332275390625E-005</v>
      </c>
      <c r="E58" s="15" t="n">
        <v>23242534545.82</v>
      </c>
      <c r="F58" s="20" t="n">
        <v>23000000</v>
      </c>
      <c r="G58" s="6"/>
    </row>
    <row r="59" customFormat="false" ht="17.25" hidden="true" customHeight="true" outlineLevel="0" collapsed="false">
      <c r="A59" s="20" t="n">
        <v>23010000</v>
      </c>
      <c r="B59" s="6" t="s">
        <v>1217</v>
      </c>
      <c r="C59" s="15" t="n">
        <v>731038000</v>
      </c>
      <c r="D59" s="15" t="n">
        <v>731038000</v>
      </c>
      <c r="E59" s="15" t="n">
        <v>0</v>
      </c>
      <c r="F59" s="20" t="n">
        <v>23000000</v>
      </c>
      <c r="G59" s="6"/>
    </row>
    <row r="60" customFormat="false" ht="17.25" hidden="true" customHeight="true" outlineLevel="0" collapsed="false">
      <c r="A60" s="20" t="n">
        <v>23020000</v>
      </c>
      <c r="B60" s="6" t="s">
        <v>1218</v>
      </c>
      <c r="C60" s="15" t="n">
        <v>56100000</v>
      </c>
      <c r="D60" s="15" t="n">
        <v>56100000</v>
      </c>
      <c r="E60" s="15" t="n">
        <v>0</v>
      </c>
      <c r="F60" s="20" t="n">
        <v>23000000</v>
      </c>
      <c r="G60" s="6"/>
    </row>
    <row r="61" customFormat="false" ht="17.25" hidden="true" customHeight="true" outlineLevel="0" collapsed="false">
      <c r="A61" s="20" t="n">
        <v>23030000</v>
      </c>
      <c r="B61" s="6" t="s">
        <v>1219</v>
      </c>
      <c r="C61" s="15" t="n">
        <v>132561000</v>
      </c>
      <c r="D61" s="15" t="n">
        <v>132561000</v>
      </c>
      <c r="E61" s="15" t="n">
        <v>0</v>
      </c>
      <c r="F61" s="20" t="n">
        <v>23000000</v>
      </c>
      <c r="G61" s="6"/>
    </row>
    <row r="62" customFormat="false" ht="17.25" hidden="true" customHeight="true" outlineLevel="0" collapsed="false">
      <c r="A62" s="20" t="n">
        <v>23040000</v>
      </c>
      <c r="B62" s="6" t="s">
        <v>1220</v>
      </c>
      <c r="C62" s="15" t="n">
        <v>446533000</v>
      </c>
      <c r="D62" s="15" t="n">
        <v>446533000</v>
      </c>
      <c r="E62" s="15" t="n">
        <v>0</v>
      </c>
      <c r="F62" s="20" t="n">
        <v>23000000</v>
      </c>
      <c r="G62" s="6"/>
    </row>
    <row r="63" customFormat="false" ht="17.25" hidden="true" customHeight="true" outlineLevel="0" collapsed="false">
      <c r="A63" s="20" t="n">
        <v>23050000</v>
      </c>
      <c r="B63" s="6" t="s">
        <v>1221</v>
      </c>
      <c r="C63" s="15" t="n">
        <v>284991000</v>
      </c>
      <c r="D63" s="15" t="n">
        <v>284991000</v>
      </c>
      <c r="E63" s="15" t="n">
        <v>0</v>
      </c>
      <c r="F63" s="20" t="n">
        <v>23000000</v>
      </c>
      <c r="G63" s="6"/>
    </row>
    <row r="64" customFormat="false" ht="17.25" hidden="true" customHeight="true" outlineLevel="0" collapsed="false">
      <c r="A64" s="20" t="n">
        <v>23060000</v>
      </c>
      <c r="B64" s="6" t="s">
        <v>1222</v>
      </c>
      <c r="C64" s="15" t="n">
        <v>341106000</v>
      </c>
      <c r="D64" s="15" t="n">
        <v>341106000</v>
      </c>
      <c r="E64" s="15" t="n">
        <v>0</v>
      </c>
      <c r="F64" s="20" t="n">
        <v>23000000</v>
      </c>
      <c r="G64" s="6"/>
    </row>
    <row r="65" customFormat="false" ht="17.25" hidden="true" customHeight="true" outlineLevel="0" collapsed="false">
      <c r="A65" s="20" t="n">
        <v>27500000</v>
      </c>
      <c r="B65" s="6" t="s">
        <v>14</v>
      </c>
      <c r="C65" s="15" t="n">
        <v>10077655.53</v>
      </c>
      <c r="D65" s="15" t="n">
        <v>4877655.53</v>
      </c>
      <c r="E65" s="15" t="n">
        <v>4877655.53</v>
      </c>
      <c r="F65" s="20" t="n">
        <v>27500000</v>
      </c>
      <c r="G65" s="6"/>
    </row>
    <row r="66" customFormat="false" ht="17.25" hidden="true" customHeight="true" outlineLevel="0" collapsed="false">
      <c r="A66" s="20" t="n">
        <v>28040000</v>
      </c>
      <c r="B66" s="6" t="s">
        <v>239</v>
      </c>
      <c r="C66" s="15" t="n">
        <v>-101346.03</v>
      </c>
      <c r="D66" s="15" t="n">
        <v>-19687.53</v>
      </c>
      <c r="E66" s="15" t="n">
        <v>0</v>
      </c>
      <c r="F66" s="20" t="n">
        <v>28040000</v>
      </c>
      <c r="G66" s="6"/>
    </row>
    <row r="67" customFormat="false" ht="17.25" hidden="true" customHeight="true" outlineLevel="0" collapsed="false">
      <c r="A67" s="20" t="n">
        <v>28120000</v>
      </c>
      <c r="B67" s="6" t="s">
        <v>241</v>
      </c>
      <c r="C67" s="15" t="n">
        <v>-589403990.14</v>
      </c>
      <c r="D67" s="15" t="n">
        <v>-271630790.14</v>
      </c>
      <c r="E67" s="15" t="n">
        <v>-67302147.09</v>
      </c>
      <c r="F67" s="20" t="n">
        <v>28120000</v>
      </c>
      <c r="G67" s="6"/>
    </row>
    <row r="68" customFormat="false" ht="17.25" hidden="true" customHeight="true" outlineLevel="0" collapsed="false">
      <c r="A68" s="20" t="n">
        <v>28121000</v>
      </c>
      <c r="B68" s="6"/>
      <c r="C68" s="15" t="n">
        <v>0</v>
      </c>
      <c r="D68" s="15"/>
      <c r="E68" s="15" t="n">
        <v>-33493017.35</v>
      </c>
      <c r="F68" s="20" t="n">
        <v>28120000</v>
      </c>
      <c r="G68" s="6"/>
    </row>
    <row r="69" customFormat="false" ht="17.25" hidden="true" customHeight="true" outlineLevel="0" collapsed="false">
      <c r="A69" s="20" t="n">
        <v>28131000</v>
      </c>
      <c r="B69" s="6" t="s">
        <v>1223</v>
      </c>
      <c r="C69" s="15" t="n">
        <v>-1329490.82</v>
      </c>
      <c r="D69" s="15" t="n">
        <v>-1329490.82</v>
      </c>
      <c r="E69" s="15" t="n">
        <v>0</v>
      </c>
      <c r="F69" s="20" t="n">
        <v>28131000</v>
      </c>
      <c r="G69" s="6"/>
    </row>
    <row r="70" customFormat="false" ht="17.25" hidden="true" customHeight="true" outlineLevel="0" collapsed="false">
      <c r="A70" s="20" t="n">
        <v>28132000</v>
      </c>
      <c r="B70" s="6" t="s">
        <v>1224</v>
      </c>
      <c r="C70" s="15" t="n">
        <v>0</v>
      </c>
      <c r="D70" s="15" t="n">
        <v>0</v>
      </c>
      <c r="E70" s="15" t="n">
        <v>0</v>
      </c>
      <c r="F70" s="20" t="n">
        <v>28131000</v>
      </c>
      <c r="G70" s="6"/>
    </row>
    <row r="71" customFormat="false" ht="17.25" hidden="true" customHeight="true" outlineLevel="0" collapsed="false">
      <c r="A71" s="20" t="n">
        <v>281321000</v>
      </c>
      <c r="B71" s="6" t="s">
        <v>1225</v>
      </c>
      <c r="C71" s="15" t="n">
        <v>0</v>
      </c>
      <c r="D71" s="15" t="n">
        <v>-313032588.63</v>
      </c>
      <c r="E71" s="15" t="n">
        <v>0</v>
      </c>
      <c r="F71" s="20" t="n">
        <v>28131000</v>
      </c>
      <c r="G71" s="6"/>
    </row>
    <row r="72" customFormat="false" ht="17.25" hidden="true" customHeight="true" outlineLevel="0" collapsed="false">
      <c r="A72" s="20" t="n">
        <v>28132300</v>
      </c>
      <c r="B72" s="6" t="s">
        <v>1226</v>
      </c>
      <c r="C72" s="15" t="n">
        <v>-28006520.55</v>
      </c>
      <c r="D72" s="15" t="n">
        <v>-28006520.55</v>
      </c>
      <c r="E72" s="15" t="n">
        <v>0</v>
      </c>
      <c r="F72" s="20" t="n">
        <v>28131000</v>
      </c>
      <c r="G72" s="6"/>
    </row>
    <row r="73" customFormat="false" ht="17.25" hidden="true" customHeight="true" outlineLevel="0" collapsed="false">
      <c r="A73" s="20" t="n">
        <v>28132400</v>
      </c>
      <c r="B73" s="6" t="s">
        <v>1227</v>
      </c>
      <c r="C73" s="15" t="n">
        <v>-70816838.63</v>
      </c>
      <c r="D73" s="15" t="n">
        <v>-70816838.63</v>
      </c>
      <c r="E73" s="15" t="n">
        <v>0</v>
      </c>
      <c r="F73" s="20" t="n">
        <v>28131000</v>
      </c>
      <c r="G73" s="6"/>
    </row>
    <row r="74" customFormat="false" ht="17.25" hidden="true" customHeight="true" outlineLevel="0" collapsed="false">
      <c r="A74" s="20" t="n">
        <v>28133000</v>
      </c>
      <c r="B74" s="6" t="s">
        <v>1228</v>
      </c>
      <c r="C74" s="15" t="n">
        <v>0</v>
      </c>
      <c r="D74" s="15" t="n">
        <v>0</v>
      </c>
      <c r="E74" s="15" t="n">
        <v>0</v>
      </c>
      <c r="F74" s="20" t="n">
        <v>28131000</v>
      </c>
      <c r="G74" s="6"/>
    </row>
    <row r="75" customFormat="false" ht="17.25" hidden="true" customHeight="true" outlineLevel="0" collapsed="false">
      <c r="A75" s="20" t="n">
        <v>281331</v>
      </c>
      <c r="B75" s="6" t="s">
        <v>1229</v>
      </c>
      <c r="C75" s="15" t="n">
        <v>0</v>
      </c>
      <c r="D75" s="15" t="n">
        <v>-27982947.81</v>
      </c>
      <c r="E75" s="15" t="n">
        <v>0</v>
      </c>
      <c r="F75" s="20" t="n">
        <v>28131000</v>
      </c>
      <c r="G75" s="6"/>
    </row>
    <row r="76" customFormat="false" ht="17.25" hidden="true" customHeight="true" outlineLevel="0" collapsed="false">
      <c r="A76" s="20" t="n">
        <v>28133200</v>
      </c>
      <c r="B76" s="6" t="s">
        <v>1230</v>
      </c>
      <c r="C76" s="15" t="n">
        <v>-27982947.81</v>
      </c>
      <c r="D76" s="15" t="n">
        <v>-27982947.81</v>
      </c>
      <c r="E76" s="15" t="n">
        <v>0</v>
      </c>
      <c r="F76" s="20" t="n">
        <v>28131000</v>
      </c>
      <c r="G76" s="6"/>
    </row>
    <row r="77" customFormat="false" ht="17.25" hidden="true" customHeight="true" outlineLevel="0" collapsed="false">
      <c r="A77" s="20" t="n">
        <v>28133300</v>
      </c>
      <c r="B77" s="6" t="s">
        <v>1231</v>
      </c>
      <c r="C77" s="15" t="n">
        <v>-27982947.81</v>
      </c>
      <c r="D77" s="15" t="n">
        <v>-27982947.81</v>
      </c>
      <c r="E77" s="15" t="n">
        <v>0</v>
      </c>
      <c r="F77" s="20" t="n">
        <v>28131000</v>
      </c>
      <c r="G77" s="6"/>
    </row>
    <row r="78" customFormat="false" ht="17.25" hidden="true" customHeight="true" outlineLevel="0" collapsed="false">
      <c r="A78" s="20" t="n">
        <v>28133400</v>
      </c>
      <c r="B78" s="6" t="s">
        <v>1232</v>
      </c>
      <c r="C78" s="15" t="n">
        <v>-27982947.81</v>
      </c>
      <c r="D78" s="15" t="n">
        <v>-27982947.81</v>
      </c>
      <c r="E78" s="15" t="n">
        <v>0</v>
      </c>
      <c r="F78" s="20" t="n">
        <v>28131000</v>
      </c>
      <c r="G78" s="6"/>
    </row>
    <row r="79" customFormat="false" ht="17.25" hidden="true" customHeight="true" outlineLevel="0" collapsed="false">
      <c r="A79" s="20" t="n">
        <v>28133500</v>
      </c>
      <c r="B79" s="6" t="s">
        <v>1233</v>
      </c>
      <c r="C79" s="15" t="n">
        <v>-27982947.81</v>
      </c>
      <c r="D79" s="15" t="n">
        <v>-27982947.81</v>
      </c>
      <c r="E79" s="15" t="n">
        <v>0</v>
      </c>
      <c r="F79" s="20" t="n">
        <v>28131000</v>
      </c>
      <c r="G79" s="6"/>
    </row>
    <row r="80" customFormat="false" ht="17.25" hidden="true" customHeight="true" outlineLevel="0" collapsed="false">
      <c r="A80" s="20" t="n">
        <v>28133600</v>
      </c>
      <c r="B80" s="6" t="s">
        <v>1234</v>
      </c>
      <c r="C80" s="15" t="n">
        <v>-27982947.81</v>
      </c>
      <c r="D80" s="15" t="n">
        <v>-27982947.81</v>
      </c>
      <c r="E80" s="15" t="n">
        <v>0</v>
      </c>
      <c r="F80" s="20" t="n">
        <v>28131000</v>
      </c>
      <c r="G80" s="6"/>
    </row>
    <row r="81" customFormat="false" ht="17.25" hidden="true" customHeight="true" outlineLevel="0" collapsed="false">
      <c r="A81" s="20" t="n">
        <v>28134000</v>
      </c>
      <c r="B81" s="6" t="s">
        <v>1235</v>
      </c>
      <c r="C81" s="15" t="n">
        <v>0</v>
      </c>
      <c r="D81" s="15" t="n">
        <v>0</v>
      </c>
      <c r="E81" s="15" t="n">
        <v>0</v>
      </c>
      <c r="F81" s="20" t="n">
        <v>28131000</v>
      </c>
      <c r="G81" s="6"/>
    </row>
    <row r="82" customFormat="false" ht="17.25" hidden="true" customHeight="true" outlineLevel="0" collapsed="false">
      <c r="A82" s="20" t="n">
        <v>28134100</v>
      </c>
      <c r="B82" s="6" t="s">
        <v>1235</v>
      </c>
      <c r="C82" s="15" t="n">
        <v>-51762226.82</v>
      </c>
      <c r="D82" s="15" t="n">
        <v>-51762226.82</v>
      </c>
      <c r="E82" s="15" t="n">
        <v>0</v>
      </c>
      <c r="F82" s="20" t="n">
        <v>28131000</v>
      </c>
      <c r="G82" s="6"/>
    </row>
    <row r="83" customFormat="false" ht="17.25" hidden="true" customHeight="true" outlineLevel="0" collapsed="false">
      <c r="A83" s="20" t="n">
        <v>28135000</v>
      </c>
      <c r="B83" s="6" t="s">
        <v>1236</v>
      </c>
      <c r="C83" s="15" t="n">
        <v>-95782534.25</v>
      </c>
      <c r="D83" s="15" t="n">
        <v>-95782534.25</v>
      </c>
      <c r="E83" s="15" t="n">
        <v>0</v>
      </c>
      <c r="F83" s="20" t="n">
        <v>28131000</v>
      </c>
      <c r="G83" s="6"/>
    </row>
    <row r="84" customFormat="false" ht="17.25" hidden="true" customHeight="true" outlineLevel="0" collapsed="false">
      <c r="A84" s="20" t="n">
        <v>28136000</v>
      </c>
      <c r="B84" s="6" t="s">
        <v>1237</v>
      </c>
      <c r="C84" s="15" t="n">
        <v>-90741360.55</v>
      </c>
      <c r="D84" s="15" t="n">
        <v>-90741360.55</v>
      </c>
      <c r="E84" s="15" t="n">
        <v>0</v>
      </c>
      <c r="F84" s="20" t="n">
        <v>28131000</v>
      </c>
      <c r="G84" s="6"/>
    </row>
    <row r="85" customFormat="false" ht="17.25" hidden="true" customHeight="true" outlineLevel="0" collapsed="false">
      <c r="A85" s="20" t="n">
        <v>28137000</v>
      </c>
      <c r="B85" s="6" t="s">
        <v>1238</v>
      </c>
      <c r="C85" s="15" t="n">
        <v>-90741360.55</v>
      </c>
      <c r="D85" s="15" t="n">
        <v>-90741360.55</v>
      </c>
      <c r="E85" s="15" t="n">
        <v>0</v>
      </c>
      <c r="F85" s="20" t="n">
        <v>28131000</v>
      </c>
      <c r="G85" s="6"/>
    </row>
    <row r="86" customFormat="false" ht="17.25" hidden="true" customHeight="true" outlineLevel="0" collapsed="false">
      <c r="A86" s="20" t="n">
        <v>28138000</v>
      </c>
      <c r="B86" s="6" t="s">
        <v>1239</v>
      </c>
      <c r="C86" s="15" t="n">
        <v>-90741360.55</v>
      </c>
      <c r="D86" s="15" t="n">
        <v>-90741360.55</v>
      </c>
      <c r="E86" s="15" t="n">
        <v>0</v>
      </c>
      <c r="F86" s="20" t="n">
        <v>28131000</v>
      </c>
      <c r="G86" s="6"/>
    </row>
    <row r="87" customFormat="false" ht="17.25" hidden="true" customHeight="true" outlineLevel="0" collapsed="false">
      <c r="A87" s="20" t="n">
        <v>28139000</v>
      </c>
      <c r="B87" s="6" t="s">
        <v>1240</v>
      </c>
      <c r="C87" s="15" t="n">
        <v>-90741360.55</v>
      </c>
      <c r="D87" s="15" t="n">
        <v>-90741360.55</v>
      </c>
      <c r="E87" s="15" t="n">
        <v>0</v>
      </c>
      <c r="F87" s="20" t="n">
        <v>28131000</v>
      </c>
      <c r="G87" s="6"/>
    </row>
    <row r="88" customFormat="false" ht="17.25" hidden="true" customHeight="true" outlineLevel="0" collapsed="false">
      <c r="A88" s="20" t="n">
        <v>28139100</v>
      </c>
      <c r="B88" s="6" t="s">
        <v>1241</v>
      </c>
      <c r="C88" s="15" t="n">
        <v>-90741360.55</v>
      </c>
      <c r="D88" s="15" t="n">
        <v>-90741360.55</v>
      </c>
      <c r="E88" s="15" t="n">
        <v>0</v>
      </c>
      <c r="F88" s="20" t="n">
        <v>28131000</v>
      </c>
      <c r="G88" s="6"/>
    </row>
    <row r="89" customFormat="false" ht="17.25" hidden="true" customHeight="true" outlineLevel="0" collapsed="false">
      <c r="A89" s="20" t="n">
        <v>28139200</v>
      </c>
      <c r="B89" s="6" t="s">
        <v>1242</v>
      </c>
      <c r="C89" s="15" t="n">
        <v>-523026158.22</v>
      </c>
      <c r="D89" s="15" t="n">
        <v>-523026158.22</v>
      </c>
      <c r="E89" s="15" t="n">
        <v>0</v>
      </c>
      <c r="F89" s="20" t="n">
        <v>28131000</v>
      </c>
      <c r="G89" s="6"/>
    </row>
    <row r="90" customFormat="false" ht="17.25" hidden="true" customHeight="true" outlineLevel="0" collapsed="false">
      <c r="A90" s="20" t="n">
        <v>28139400</v>
      </c>
      <c r="B90" s="6" t="s">
        <v>1243</v>
      </c>
      <c r="C90" s="15" t="n">
        <v>-41794350.55</v>
      </c>
      <c r="D90" s="15" t="n">
        <v>-41794350.55</v>
      </c>
      <c r="E90" s="15" t="n">
        <v>0</v>
      </c>
      <c r="F90" s="20" t="n">
        <v>28131000</v>
      </c>
      <c r="G90" s="6"/>
    </row>
    <row r="91" customFormat="false" ht="17.25" hidden="true" customHeight="true" outlineLevel="0" collapsed="false">
      <c r="A91" s="20" t="n">
        <v>28139500</v>
      </c>
      <c r="B91" s="6" t="s">
        <v>1244</v>
      </c>
      <c r="C91" s="15" t="n">
        <v>-2146640.14</v>
      </c>
      <c r="D91" s="15" t="n">
        <v>-2146640.14</v>
      </c>
      <c r="E91" s="15" t="n">
        <v>0</v>
      </c>
      <c r="F91" s="20" t="n">
        <v>28131000</v>
      </c>
      <c r="G91" s="6"/>
    </row>
    <row r="92" customFormat="false" ht="17.25" hidden="true" customHeight="true" outlineLevel="0" collapsed="false">
      <c r="A92" s="20" t="n">
        <v>28139600</v>
      </c>
      <c r="B92" s="6" t="s">
        <v>1245</v>
      </c>
      <c r="C92" s="15" t="n">
        <v>-1386580.14</v>
      </c>
      <c r="D92" s="15" t="n">
        <v>-1386580.14</v>
      </c>
      <c r="E92" s="15" t="n">
        <v>0</v>
      </c>
      <c r="F92" s="20" t="n">
        <v>28131000</v>
      </c>
      <c r="G92" s="6"/>
    </row>
    <row r="93" customFormat="false" ht="17.25" hidden="true" customHeight="true" outlineLevel="0" collapsed="false">
      <c r="A93" s="20" t="n">
        <v>28154000</v>
      </c>
      <c r="B93" s="6" t="s">
        <v>1246</v>
      </c>
      <c r="C93" s="15" t="n">
        <v>-4128626.9</v>
      </c>
      <c r="D93" s="15" t="n">
        <v>-4128626.9</v>
      </c>
      <c r="E93" s="15" t="n">
        <v>0</v>
      </c>
      <c r="F93" s="20" t="n">
        <v>28154000</v>
      </c>
      <c r="G93" s="6"/>
    </row>
    <row r="94" customFormat="false" ht="17.25" hidden="true" customHeight="true" outlineLevel="0" collapsed="false">
      <c r="A94" s="20" t="n">
        <v>28154300</v>
      </c>
      <c r="B94" s="6" t="s">
        <v>1247</v>
      </c>
      <c r="C94" s="15" t="n">
        <v>-3044096728.27</v>
      </c>
      <c r="D94" s="15" t="n">
        <v>-112343712.09</v>
      </c>
      <c r="E94" s="15" t="n">
        <v>0</v>
      </c>
      <c r="F94" s="20" t="n">
        <v>28154000</v>
      </c>
      <c r="G94" s="6"/>
    </row>
    <row r="95" customFormat="false" ht="17.25" hidden="true" customHeight="true" outlineLevel="0" collapsed="false">
      <c r="A95" s="20" t="n">
        <v>28156000</v>
      </c>
      <c r="B95" s="6" t="s">
        <v>1248</v>
      </c>
      <c r="C95" s="15" t="n">
        <v>-714861285.35</v>
      </c>
      <c r="D95" s="15" t="n">
        <v>-365642188.88</v>
      </c>
      <c r="E95" s="15" t="n">
        <v>0</v>
      </c>
      <c r="F95" s="20" t="n">
        <v>28156000</v>
      </c>
      <c r="G95" s="6"/>
    </row>
    <row r="96" customFormat="false" ht="17.25" hidden="true" customHeight="true" outlineLevel="0" collapsed="false">
      <c r="A96" s="20" t="n">
        <v>28157000</v>
      </c>
      <c r="B96" s="6" t="s">
        <v>1249</v>
      </c>
      <c r="C96" s="15" t="n">
        <v>-3334715224.35</v>
      </c>
      <c r="D96" s="15" t="n">
        <v>-3334715224.35</v>
      </c>
      <c r="E96" s="15" t="n">
        <v>0</v>
      </c>
      <c r="F96" s="20" t="n">
        <v>28157000</v>
      </c>
      <c r="G96" s="6"/>
    </row>
    <row r="97" customFormat="false" ht="17.25" hidden="true" customHeight="true" outlineLevel="0" collapsed="false">
      <c r="A97" s="20" t="n">
        <v>28181000</v>
      </c>
      <c r="B97" s="6" t="s">
        <v>245</v>
      </c>
      <c r="C97" s="15" t="n">
        <v>-27832472.32</v>
      </c>
      <c r="D97" s="15" t="n">
        <v>-7777190</v>
      </c>
      <c r="E97" s="15" t="n">
        <v>-454622180.51</v>
      </c>
      <c r="F97" s="20" t="n">
        <v>28181000</v>
      </c>
      <c r="G97" s="6"/>
    </row>
    <row r="98" customFormat="false" ht="17.25" hidden="true" customHeight="true" outlineLevel="0" collapsed="false">
      <c r="A98" s="20" t="n">
        <v>28182000</v>
      </c>
      <c r="B98" s="6" t="s">
        <v>17</v>
      </c>
      <c r="C98" s="15" t="n">
        <v>-2704759.9</v>
      </c>
      <c r="D98" s="15" t="n">
        <v>-2704759.9</v>
      </c>
      <c r="E98" s="15" t="n">
        <v>-715724.54</v>
      </c>
      <c r="F98" s="20" t="n">
        <v>28182000</v>
      </c>
      <c r="G98" s="6"/>
    </row>
    <row r="99" customFormat="false" ht="17.25" hidden="true" customHeight="true" outlineLevel="0" collapsed="false">
      <c r="A99" s="20" t="n">
        <v>28183000</v>
      </c>
      <c r="B99" s="6" t="s">
        <v>18</v>
      </c>
      <c r="C99" s="15" t="n">
        <v>-801850307.43</v>
      </c>
      <c r="D99" s="15" t="n">
        <v>-378376317.77</v>
      </c>
      <c r="E99" s="15" t="n">
        <v>-78244382.78</v>
      </c>
      <c r="F99" s="20" t="n">
        <v>28183000</v>
      </c>
      <c r="G99" s="6"/>
    </row>
    <row r="100" customFormat="false" ht="17.25" hidden="true" customHeight="true" outlineLevel="0" collapsed="false">
      <c r="A100" s="20" t="n">
        <v>28184000</v>
      </c>
      <c r="B100" s="6" t="s">
        <v>19</v>
      </c>
      <c r="C100" s="15" t="n">
        <v>-107942450.11</v>
      </c>
      <c r="D100" s="15" t="n">
        <v>-56976320.19</v>
      </c>
      <c r="E100" s="15" t="n">
        <v>-14990391.26</v>
      </c>
      <c r="F100" s="20" t="n">
        <v>28184000</v>
      </c>
      <c r="G100" s="6"/>
    </row>
    <row r="101" customFormat="false" ht="17.25" hidden="true" customHeight="true" outlineLevel="0" collapsed="false">
      <c r="A101" s="20" t="n">
        <v>28185000</v>
      </c>
      <c r="B101" s="6" t="s">
        <v>20</v>
      </c>
      <c r="C101" s="15" t="n">
        <v>-5696162.9</v>
      </c>
      <c r="D101" s="15" t="n">
        <v>-1229846.29</v>
      </c>
      <c r="E101" s="15" t="n">
        <v>-211305.21</v>
      </c>
      <c r="F101" s="20" t="n">
        <v>28185000</v>
      </c>
      <c r="G101" s="6"/>
    </row>
    <row r="102" customFormat="false" ht="17.25" hidden="true" customHeight="true" outlineLevel="0" collapsed="false">
      <c r="A102" s="20" t="n">
        <v>31000000</v>
      </c>
      <c r="B102" s="6" t="s">
        <v>1250</v>
      </c>
      <c r="C102" s="15" t="n">
        <v>50387349210.73</v>
      </c>
      <c r="D102" s="15" t="n">
        <v>22698829899.92</v>
      </c>
      <c r="E102" s="15" t="n">
        <v>18824304460.87</v>
      </c>
      <c r="F102" s="20" t="n">
        <v>31000000</v>
      </c>
      <c r="G102" s="6"/>
    </row>
    <row r="103" customFormat="false" ht="17.25" hidden="true" customHeight="true" outlineLevel="0" collapsed="false">
      <c r="A103" s="20" t="n">
        <v>31010000</v>
      </c>
      <c r="B103" s="6" t="s">
        <v>1251</v>
      </c>
      <c r="C103" s="15" t="n">
        <v>0</v>
      </c>
      <c r="D103" s="15" t="n">
        <v>0</v>
      </c>
      <c r="E103" s="15" t="n">
        <v>0</v>
      </c>
      <c r="F103" s="20" t="n">
        <v>31000000</v>
      </c>
      <c r="G103" s="6"/>
    </row>
    <row r="104" customFormat="false" ht="17.25" hidden="true" customHeight="true" outlineLevel="0" collapsed="false">
      <c r="A104" s="20" t="n">
        <v>32000000</v>
      </c>
      <c r="B104" s="6" t="s">
        <v>1252</v>
      </c>
      <c r="C104" s="15" t="n">
        <v>639314101.15</v>
      </c>
      <c r="D104" s="15" t="n">
        <v>356149229.5</v>
      </c>
      <c r="E104" s="15" t="n">
        <v>0</v>
      </c>
      <c r="F104" s="20" t="n">
        <v>31000000</v>
      </c>
      <c r="G104" s="6"/>
    </row>
    <row r="105" customFormat="false" ht="17.25" hidden="true" customHeight="true" outlineLevel="0" collapsed="false">
      <c r="A105" s="20" t="n">
        <v>35501000</v>
      </c>
      <c r="B105" s="6" t="s">
        <v>1253</v>
      </c>
      <c r="C105" s="15" t="n">
        <v>846732881.81</v>
      </c>
      <c r="D105" s="15" t="n">
        <v>3214311642</v>
      </c>
      <c r="E105" s="15" t="n">
        <v>2177738153.61</v>
      </c>
      <c r="F105" s="20" t="n">
        <v>31000000</v>
      </c>
      <c r="G105" s="6"/>
    </row>
    <row r="106" customFormat="false" ht="17.25" hidden="true" customHeight="true" outlineLevel="0" collapsed="false">
      <c r="A106" s="20" t="n">
        <v>35502000</v>
      </c>
      <c r="B106" s="6" t="s">
        <v>1254</v>
      </c>
      <c r="C106" s="15" t="n">
        <v>712584062.87</v>
      </c>
      <c r="D106" s="15" t="n">
        <v>306917938.8</v>
      </c>
      <c r="E106" s="15" t="n">
        <v>0</v>
      </c>
      <c r="F106" s="20" t="n">
        <v>31000000</v>
      </c>
      <c r="G106" s="6"/>
    </row>
    <row r="107" customFormat="false" ht="17.25" hidden="true" customHeight="true" outlineLevel="0" collapsed="false">
      <c r="A107" s="20" t="n">
        <v>35503000</v>
      </c>
      <c r="B107" s="6" t="s">
        <v>1255</v>
      </c>
      <c r="C107" s="15" t="n">
        <v>1600162982.71</v>
      </c>
      <c r="D107" s="15" t="n">
        <v>1896469666</v>
      </c>
      <c r="E107" s="15" t="n">
        <v>0</v>
      </c>
      <c r="F107" s="20" t="n">
        <v>31000000</v>
      </c>
      <c r="G107" s="6"/>
    </row>
    <row r="108" customFormat="false" ht="17.25" hidden="true" customHeight="true" outlineLevel="0" collapsed="false">
      <c r="A108" s="20" t="n">
        <v>38000000</v>
      </c>
      <c r="B108" s="6" t="s">
        <v>595</v>
      </c>
      <c r="C108" s="15" t="n">
        <v>0</v>
      </c>
      <c r="D108" s="15"/>
      <c r="E108" s="15" t="n">
        <v>23276735680.5</v>
      </c>
      <c r="F108" s="20" t="n">
        <v>38000000</v>
      </c>
      <c r="G108" s="6"/>
    </row>
    <row r="109" customFormat="false" ht="17.25" hidden="true" customHeight="true" outlineLevel="0" collapsed="false">
      <c r="A109" s="20" t="n">
        <v>39200000</v>
      </c>
      <c r="B109" s="6" t="s">
        <v>1256</v>
      </c>
      <c r="C109" s="15" t="n">
        <v>0</v>
      </c>
      <c r="D109" s="15" t="n">
        <v>-532654751.42</v>
      </c>
      <c r="E109" s="15" t="n">
        <v>0</v>
      </c>
      <c r="F109" s="20" t="n">
        <v>39200000</v>
      </c>
      <c r="G109" s="6"/>
    </row>
    <row r="110" customFormat="false" ht="17.25" hidden="true" customHeight="true" outlineLevel="0" collapsed="false">
      <c r="A110" s="20" t="n">
        <v>39500000</v>
      </c>
      <c r="B110" s="6" t="s">
        <v>1257</v>
      </c>
      <c r="C110" s="15" t="n">
        <v>-66200000</v>
      </c>
      <c r="D110" s="15" t="n">
        <v>-66200000</v>
      </c>
      <c r="E110" s="15" t="n">
        <v>0</v>
      </c>
      <c r="F110" s="20" t="n">
        <v>39500000</v>
      </c>
      <c r="G110" s="6"/>
    </row>
    <row r="111" customFormat="false" ht="17.25" hidden="true" customHeight="true" outlineLevel="0" collapsed="false">
      <c r="A111" s="20" t="n">
        <v>40110000</v>
      </c>
      <c r="B111" s="6" t="s">
        <v>1258</v>
      </c>
      <c r="C111" s="15" t="n">
        <v>-3505901421.29</v>
      </c>
      <c r="D111" s="15" t="n">
        <v>-3068721319.21999</v>
      </c>
      <c r="E111" s="15" t="n">
        <v>-1225170363.66</v>
      </c>
      <c r="F111" s="20" t="n">
        <v>40110000</v>
      </c>
      <c r="G111" s="6"/>
    </row>
    <row r="112" customFormat="false" ht="17.25" hidden="true" customHeight="true" outlineLevel="0" collapsed="false">
      <c r="A112" s="20" t="n">
        <v>40120000</v>
      </c>
      <c r="B112" s="6" t="s">
        <v>1259</v>
      </c>
      <c r="C112" s="15" t="n">
        <v>-53375427427.36</v>
      </c>
      <c r="D112" s="15" t="n">
        <v>-30940729878.06</v>
      </c>
      <c r="E112" s="15" t="n">
        <v>-34974505300.63</v>
      </c>
      <c r="F112" s="20" t="n">
        <v>40120000</v>
      </c>
      <c r="G112" s="6"/>
    </row>
    <row r="113" customFormat="false" ht="17.25" hidden="true" customHeight="true" outlineLevel="0" collapsed="false">
      <c r="A113" s="20" t="n">
        <v>40300000</v>
      </c>
      <c r="B113" s="6" t="s">
        <v>894</v>
      </c>
      <c r="C113" s="15" t="n">
        <v>0</v>
      </c>
      <c r="D113" s="15" t="n">
        <v>66129850.9000001</v>
      </c>
      <c r="E113" s="15" t="n">
        <v>-1506680340.91</v>
      </c>
      <c r="F113" s="20" t="n">
        <v>40300000</v>
      </c>
      <c r="G113" s="6"/>
    </row>
    <row r="114" customFormat="false" ht="17.25" hidden="true" customHeight="true" outlineLevel="0" collapsed="false">
      <c r="A114" s="20" t="n">
        <v>40310000</v>
      </c>
      <c r="B114" s="6" t="s">
        <v>24</v>
      </c>
      <c r="C114" s="15" t="n">
        <v>209236.39</v>
      </c>
      <c r="D114" s="15" t="n">
        <v>-331006906.980001</v>
      </c>
      <c r="E114" s="15" t="n">
        <v>-86343636.11</v>
      </c>
      <c r="F114" s="20" t="n">
        <v>40310000</v>
      </c>
      <c r="G114" s="6"/>
    </row>
    <row r="115" customFormat="false" ht="17.25" hidden="true" customHeight="true" outlineLevel="0" collapsed="false">
      <c r="A115" s="20" t="n">
        <v>40400000</v>
      </c>
      <c r="B115" s="6" t="s">
        <v>257</v>
      </c>
      <c r="C115" s="15" t="n">
        <v>-9474905674.26</v>
      </c>
      <c r="D115" s="15" t="n">
        <v>-10157798770.44</v>
      </c>
      <c r="E115" s="15" t="n">
        <v>-5786347781.86</v>
      </c>
      <c r="F115" s="20" t="n">
        <v>40400000</v>
      </c>
      <c r="G115" s="6"/>
    </row>
    <row r="116" customFormat="false" ht="17.25" hidden="true" customHeight="true" outlineLevel="0" collapsed="false">
      <c r="A116" s="20" t="n">
        <v>40800000</v>
      </c>
      <c r="B116" s="6" t="s">
        <v>26</v>
      </c>
      <c r="C116" s="15" t="n">
        <v>-2840834.17</v>
      </c>
      <c r="D116" s="15" t="n">
        <v>-2832082.24</v>
      </c>
      <c r="E116" s="15" t="n">
        <v>-99747595.51</v>
      </c>
      <c r="F116" s="20" t="n">
        <v>40800000</v>
      </c>
      <c r="G116" s="6"/>
    </row>
    <row r="117" customFormat="false" ht="17.25" hidden="true" customHeight="true" outlineLevel="0" collapsed="false">
      <c r="A117" s="20" t="n">
        <v>40810000</v>
      </c>
      <c r="B117" s="6" t="s">
        <v>258</v>
      </c>
      <c r="C117" s="15" t="n">
        <v>0</v>
      </c>
      <c r="D117" s="15" t="n">
        <v>0</v>
      </c>
      <c r="E117" s="15" t="n">
        <v>-4218536.53</v>
      </c>
      <c r="F117" s="20" t="n">
        <v>40810000</v>
      </c>
      <c r="G117" s="6"/>
    </row>
    <row r="118" customFormat="false" ht="17.25" hidden="true" customHeight="true" outlineLevel="0" collapsed="false">
      <c r="A118" s="20" t="n">
        <v>40910000</v>
      </c>
      <c r="B118" s="6" t="s">
        <v>1260</v>
      </c>
      <c r="C118" s="15" t="n">
        <v>595873281.02</v>
      </c>
      <c r="D118" s="15" t="n">
        <v>20113481334.36</v>
      </c>
      <c r="E118" s="15" t="n">
        <v>636680039.1</v>
      </c>
      <c r="F118" s="20" t="n">
        <v>40910000</v>
      </c>
      <c r="G118" s="6"/>
    </row>
    <row r="119" customFormat="false" ht="17.25" hidden="true" customHeight="true" outlineLevel="0" collapsed="false">
      <c r="A119" s="20" t="n">
        <v>41100000</v>
      </c>
      <c r="B119" s="6" t="s">
        <v>28</v>
      </c>
      <c r="C119" s="15" t="n">
        <v>6401840003.62</v>
      </c>
      <c r="D119" s="15" t="n">
        <v>3336901536.96996</v>
      </c>
      <c r="E119" s="15" t="n">
        <v>164422628.040001</v>
      </c>
      <c r="F119" s="20" t="n">
        <v>41100000</v>
      </c>
      <c r="G119" s="6"/>
    </row>
    <row r="120" customFormat="false" ht="17.25" hidden="true" customHeight="true" outlineLevel="0" collapsed="false">
      <c r="A120" s="20" t="n">
        <v>41110000</v>
      </c>
      <c r="B120" s="6" t="s">
        <v>1261</v>
      </c>
      <c r="C120" s="15" t="n">
        <v>395942160</v>
      </c>
      <c r="D120" s="15" t="n">
        <v>519419492.8</v>
      </c>
      <c r="E120" s="15" t="n">
        <v>0</v>
      </c>
      <c r="F120" s="20" t="n">
        <v>41110000</v>
      </c>
      <c r="G120" s="6"/>
    </row>
    <row r="121" customFormat="false" ht="17.25" hidden="true" customHeight="true" outlineLevel="0" collapsed="false">
      <c r="A121" s="20" t="n">
        <v>41300000</v>
      </c>
      <c r="B121" s="6" t="s">
        <v>1262</v>
      </c>
      <c r="C121" s="15" t="n">
        <v>0</v>
      </c>
      <c r="D121" s="15" t="n">
        <v>345056400</v>
      </c>
      <c r="E121" s="15" t="n">
        <v>0</v>
      </c>
      <c r="F121" s="20" t="n">
        <v>41300000</v>
      </c>
      <c r="G121" s="6"/>
    </row>
    <row r="122" customFormat="false" ht="17.25" hidden="true" customHeight="true" outlineLevel="0" collapsed="false">
      <c r="A122" s="20" t="n">
        <v>41600000</v>
      </c>
      <c r="B122" s="6" t="s">
        <v>1263</v>
      </c>
      <c r="C122" s="15" t="n">
        <v>42500004</v>
      </c>
      <c r="D122" s="15" t="n">
        <v>42500004</v>
      </c>
      <c r="E122" s="15" t="n">
        <v>0</v>
      </c>
      <c r="F122" s="20" t="n">
        <v>41600000</v>
      </c>
      <c r="G122" s="6"/>
    </row>
    <row r="123" customFormat="false" ht="17.25" hidden="true" customHeight="true" outlineLevel="0" collapsed="false">
      <c r="A123" s="20" t="n">
        <v>41910000</v>
      </c>
      <c r="B123" s="6" t="s">
        <v>1264</v>
      </c>
      <c r="C123" s="15" t="n">
        <v>-4885918000</v>
      </c>
      <c r="D123" s="15" t="n">
        <v>-10000000</v>
      </c>
      <c r="E123" s="15" t="n">
        <v>-3785600092.4</v>
      </c>
      <c r="F123" s="20" t="n">
        <v>41910000</v>
      </c>
      <c r="G123" s="6"/>
    </row>
    <row r="124" customFormat="false" ht="17.25" hidden="true" customHeight="true" outlineLevel="0" collapsed="false">
      <c r="A124" s="20" t="n">
        <v>42100000</v>
      </c>
      <c r="B124" s="6" t="s">
        <v>30</v>
      </c>
      <c r="C124" s="15" t="n">
        <v>12767000</v>
      </c>
      <c r="D124" s="15" t="n">
        <v>0</v>
      </c>
      <c r="E124" s="15" t="n">
        <v>0</v>
      </c>
      <c r="F124" s="20" t="n">
        <v>42100000</v>
      </c>
      <c r="G124" s="6"/>
    </row>
    <row r="125" customFormat="false" ht="17.25" hidden="true" customHeight="true" outlineLevel="0" collapsed="false">
      <c r="A125" s="20" t="n">
        <v>42500000</v>
      </c>
      <c r="B125" s="6" t="s">
        <v>31</v>
      </c>
      <c r="C125" s="15" t="n">
        <v>0</v>
      </c>
      <c r="D125" s="15" t="n">
        <v>0</v>
      </c>
      <c r="E125" s="15" t="n">
        <v>0</v>
      </c>
      <c r="F125" s="20" t="n">
        <v>42500000</v>
      </c>
      <c r="G125" s="6"/>
    </row>
    <row r="126" customFormat="false" ht="17.25" hidden="true" customHeight="true" outlineLevel="0" collapsed="false">
      <c r="A126" s="20" t="n">
        <v>42520000</v>
      </c>
      <c r="B126" s="6" t="s">
        <v>272</v>
      </c>
      <c r="C126" s="15" t="n">
        <v>5000000</v>
      </c>
      <c r="D126" s="15" t="n">
        <v>5996000</v>
      </c>
      <c r="E126" s="15" t="n">
        <v>11400000</v>
      </c>
      <c r="F126" s="20" t="n">
        <v>42520000</v>
      </c>
      <c r="G126" s="6"/>
    </row>
    <row r="127" customFormat="false" ht="17.25" hidden="true" customHeight="true" outlineLevel="0" collapsed="false">
      <c r="A127" s="20" t="n">
        <v>42800000</v>
      </c>
      <c r="B127" s="6" t="s">
        <v>604</v>
      </c>
      <c r="C127" s="15" t="n">
        <v>-55050715.91</v>
      </c>
      <c r="D127" s="15" t="n">
        <v>-8520715.12</v>
      </c>
      <c r="E127" s="15" t="n">
        <v>-31617952.13</v>
      </c>
      <c r="F127" s="20" t="n">
        <v>42800000</v>
      </c>
      <c r="G127" s="6"/>
    </row>
    <row r="128" customFormat="false" ht="17.25" hidden="true" customHeight="true" outlineLevel="0" collapsed="false">
      <c r="A128" s="20" t="n">
        <v>43100000</v>
      </c>
      <c r="B128" s="6" t="s">
        <v>35</v>
      </c>
      <c r="C128" s="15" t="n">
        <v>-30594917.74</v>
      </c>
      <c r="D128" s="15" t="n">
        <v>-17523191.14</v>
      </c>
      <c r="E128" s="15" t="n">
        <v>-10315595.2</v>
      </c>
      <c r="F128" s="20" t="n">
        <v>43100000</v>
      </c>
      <c r="G128" s="6"/>
    </row>
    <row r="129" customFormat="false" ht="17.25" hidden="true" customHeight="true" outlineLevel="0" collapsed="false">
      <c r="A129" s="20" t="n">
        <v>43110000</v>
      </c>
      <c r="B129" s="6" t="s">
        <v>606</v>
      </c>
      <c r="C129" s="15" t="n">
        <v>-120000</v>
      </c>
      <c r="D129" s="15" t="n">
        <v>-96000</v>
      </c>
      <c r="E129" s="15" t="n">
        <v>-12000</v>
      </c>
      <c r="F129" s="20" t="n">
        <v>43110000</v>
      </c>
      <c r="G129" s="6"/>
    </row>
    <row r="130" customFormat="false" ht="17.25" hidden="true" customHeight="true" outlineLevel="0" collapsed="false">
      <c r="A130" s="20" t="n">
        <v>43200000</v>
      </c>
      <c r="B130" s="6" t="s">
        <v>37</v>
      </c>
      <c r="C130" s="15" t="n">
        <v>-1416900.51</v>
      </c>
      <c r="D130" s="15" t="n">
        <v>-1318344.44</v>
      </c>
      <c r="E130" s="15" t="n">
        <v>-1291626.9</v>
      </c>
      <c r="F130" s="20" t="n">
        <v>43200000</v>
      </c>
      <c r="G130" s="6"/>
    </row>
    <row r="131" customFormat="false" ht="17.25" hidden="true" customHeight="true" outlineLevel="0" collapsed="false">
      <c r="A131" s="20" t="n">
        <v>43220000</v>
      </c>
      <c r="B131" s="6" t="s">
        <v>1265</v>
      </c>
      <c r="C131" s="15" t="n">
        <v>-17439600.23</v>
      </c>
      <c r="D131" s="15" t="n">
        <v>-12545409.94</v>
      </c>
      <c r="E131" s="15" t="n">
        <v>-7249998.7</v>
      </c>
      <c r="F131" s="20" t="n">
        <v>43220000</v>
      </c>
      <c r="G131" s="6"/>
    </row>
    <row r="132" customFormat="false" ht="17.25" hidden="true" customHeight="true" outlineLevel="0" collapsed="false">
      <c r="A132" s="20" t="n">
        <v>43300000</v>
      </c>
      <c r="B132" s="6" t="s">
        <v>38</v>
      </c>
      <c r="C132" s="15" t="n">
        <v>-2185351.2</v>
      </c>
      <c r="D132" s="15" t="n">
        <v>-1251656.38</v>
      </c>
      <c r="E132" s="15" t="n">
        <v>-858247.14</v>
      </c>
      <c r="F132" s="20" t="n">
        <v>43300000</v>
      </c>
      <c r="G132" s="6"/>
    </row>
    <row r="133" customFormat="false" ht="17.25" hidden="true" customHeight="true" outlineLevel="0" collapsed="false">
      <c r="A133" s="20" t="n">
        <v>44100000</v>
      </c>
      <c r="B133" s="6" t="s">
        <v>40</v>
      </c>
      <c r="C133" s="15" t="n">
        <v>-9830606.02</v>
      </c>
      <c r="D133" s="15" t="n">
        <v>-19880750</v>
      </c>
      <c r="E133" s="15" t="n">
        <v>-7740683.46</v>
      </c>
      <c r="F133" s="20" t="n">
        <v>44100000</v>
      </c>
      <c r="G133" s="6"/>
    </row>
    <row r="134" customFormat="false" ht="17.25" hidden="true" customHeight="true" outlineLevel="0" collapsed="false">
      <c r="A134" s="20" t="n">
        <v>44300000</v>
      </c>
      <c r="B134" s="6" t="s">
        <v>41</v>
      </c>
      <c r="C134" s="15" t="n">
        <v>1589557097.1</v>
      </c>
      <c r="D134" s="15" t="n">
        <v>53628780.42</v>
      </c>
      <c r="E134" s="15" t="n">
        <v>100000</v>
      </c>
      <c r="F134" s="20" t="n">
        <v>44300000</v>
      </c>
      <c r="G134" s="6"/>
    </row>
    <row r="135" customFormat="false" ht="17.25" hidden="true" customHeight="true" outlineLevel="0" collapsed="false">
      <c r="A135" s="20" t="n">
        <v>44400000</v>
      </c>
      <c r="B135" s="6" t="s">
        <v>42</v>
      </c>
      <c r="C135" s="15" t="n">
        <v>-863700</v>
      </c>
      <c r="D135" s="15" t="n">
        <v>-315503.75</v>
      </c>
      <c r="E135" s="15" t="n">
        <v>0</v>
      </c>
      <c r="F135" s="20" t="n">
        <v>44400000</v>
      </c>
      <c r="G135" s="6"/>
    </row>
    <row r="136" customFormat="false" ht="17.25" hidden="true" customHeight="true" outlineLevel="0" collapsed="false">
      <c r="A136" s="20" t="n">
        <v>44410000</v>
      </c>
      <c r="B136" s="6" t="s">
        <v>1266</v>
      </c>
      <c r="C136" s="15" t="n">
        <v>-1880708851.18601</v>
      </c>
      <c r="D136" s="15" t="n">
        <v>-1589557097.09</v>
      </c>
      <c r="E136" s="15" t="n">
        <v>-53464780.41</v>
      </c>
      <c r="F136" s="20" t="n">
        <v>44410000</v>
      </c>
      <c r="G136" s="6"/>
    </row>
    <row r="137" customFormat="false" ht="17.25" hidden="true" customHeight="true" outlineLevel="0" collapsed="false">
      <c r="A137" s="20" t="n">
        <v>44420000</v>
      </c>
      <c r="B137" s="6" t="s">
        <v>1267</v>
      </c>
      <c r="C137" s="15" t="n">
        <v>-39362625</v>
      </c>
      <c r="D137" s="15" t="n">
        <v>-4109478</v>
      </c>
      <c r="E137" s="15" t="n">
        <v>0</v>
      </c>
      <c r="F137" s="20" t="n">
        <v>44420000</v>
      </c>
      <c r="G137" s="6"/>
    </row>
    <row r="138" customFormat="false" ht="17.25" hidden="true" customHeight="true" outlineLevel="0" collapsed="false">
      <c r="A138" s="20" t="n">
        <v>44430000</v>
      </c>
      <c r="B138" s="6" t="s">
        <v>43</v>
      </c>
      <c r="C138" s="15" t="n">
        <v>-19681312.5</v>
      </c>
      <c r="D138" s="15" t="n">
        <v>-2054739</v>
      </c>
      <c r="E138" s="15" t="n">
        <v>0</v>
      </c>
      <c r="F138" s="20" t="n">
        <v>44430000</v>
      </c>
      <c r="G138" s="6"/>
    </row>
    <row r="139" customFormat="false" ht="17.25" hidden="true" customHeight="true" outlineLevel="0" collapsed="false">
      <c r="A139" s="20" t="n">
        <v>44540000</v>
      </c>
      <c r="B139" s="6" t="s">
        <v>616</v>
      </c>
      <c r="C139" s="15" t="n">
        <v>0</v>
      </c>
      <c r="D139" s="15" t="n">
        <v>0</v>
      </c>
      <c r="E139" s="15" t="n">
        <v>0</v>
      </c>
      <c r="F139" s="20" t="n">
        <v>44540000</v>
      </c>
      <c r="G139" s="6"/>
    </row>
    <row r="140" customFormat="false" ht="17.25" hidden="true" customHeight="true" outlineLevel="0" collapsed="false">
      <c r="A140" s="20" t="n">
        <v>44550000</v>
      </c>
      <c r="B140" s="6" t="s">
        <v>46</v>
      </c>
      <c r="C140" s="15" t="n">
        <v>3818970628.7</v>
      </c>
      <c r="D140" s="15" t="n">
        <v>287523142.559998</v>
      </c>
      <c r="E140" s="15" t="n">
        <v>1805695282.34</v>
      </c>
      <c r="F140" s="20" t="n">
        <v>44550000</v>
      </c>
      <c r="G140" s="6"/>
    </row>
    <row r="141" customFormat="false" ht="17.25" hidden="true" customHeight="true" outlineLevel="0" collapsed="false">
      <c r="A141" s="20" t="n">
        <v>44551000</v>
      </c>
      <c r="B141" s="6" t="s">
        <v>1268</v>
      </c>
      <c r="C141" s="15" t="n">
        <v>0</v>
      </c>
      <c r="D141" s="15" t="n">
        <v>0</v>
      </c>
      <c r="E141" s="15" t="n">
        <v>0</v>
      </c>
      <c r="F141" s="20" t="n">
        <v>44551000</v>
      </c>
      <c r="G141" s="6"/>
    </row>
    <row r="142" customFormat="false" ht="17.25" hidden="true" customHeight="true" outlineLevel="0" collapsed="false">
      <c r="A142" s="20" t="n">
        <v>44562000</v>
      </c>
      <c r="B142" s="6" t="s">
        <v>47</v>
      </c>
      <c r="C142" s="15" t="n">
        <v>6648127.89</v>
      </c>
      <c r="D142" s="15" t="n">
        <v>81837761.7300005</v>
      </c>
      <c r="E142" s="15" t="n">
        <v>8595441.13</v>
      </c>
      <c r="F142" s="20" t="n">
        <v>44562000</v>
      </c>
      <c r="G142" s="6"/>
    </row>
    <row r="143" customFormat="false" ht="17.25" hidden="true" customHeight="true" outlineLevel="0" collapsed="false">
      <c r="A143" s="20" t="n">
        <v>44564000</v>
      </c>
      <c r="B143" s="6" t="s">
        <v>49</v>
      </c>
      <c r="C143" s="15" t="n">
        <v>207029019.89</v>
      </c>
      <c r="D143" s="15" t="n">
        <v>34334643.3100019</v>
      </c>
      <c r="E143" s="15" t="n">
        <v>72434752.74</v>
      </c>
      <c r="F143" s="20" t="n">
        <v>44564000</v>
      </c>
      <c r="G143" s="6"/>
    </row>
    <row r="144" customFormat="false" ht="17.25" hidden="true" customHeight="true" outlineLevel="0" collapsed="false">
      <c r="A144" s="20" t="n">
        <v>44565000</v>
      </c>
      <c r="B144" s="6" t="s">
        <v>50</v>
      </c>
      <c r="C144" s="15" t="n">
        <v>0</v>
      </c>
      <c r="D144" s="15" t="n">
        <v>677420</v>
      </c>
      <c r="E144" s="15" t="n">
        <v>41876554.9500001</v>
      </c>
      <c r="F144" s="20" t="n">
        <v>44565000</v>
      </c>
      <c r="G144" s="6"/>
    </row>
    <row r="145" customFormat="false" ht="17.25" hidden="true" customHeight="true" outlineLevel="0" collapsed="false">
      <c r="A145" s="20" t="n">
        <v>44566000</v>
      </c>
      <c r="B145" s="6" t="s">
        <v>1269</v>
      </c>
      <c r="C145" s="15" t="n">
        <v>0</v>
      </c>
      <c r="D145" s="15" t="n">
        <v>60029664.75</v>
      </c>
      <c r="E145" s="15" t="n">
        <v>0</v>
      </c>
      <c r="F145" s="20" t="n">
        <v>44566000</v>
      </c>
      <c r="G145" s="6"/>
    </row>
    <row r="146" customFormat="false" ht="17.25" hidden="true" customHeight="true" outlineLevel="0" collapsed="false">
      <c r="A146" s="20" t="n">
        <v>44570000</v>
      </c>
      <c r="B146" s="6" t="s">
        <v>52</v>
      </c>
      <c r="C146" s="15" t="n">
        <v>0</v>
      </c>
      <c r="D146" s="15" t="n">
        <v>-1.71661376953125E-005</v>
      </c>
      <c r="E146" s="15" t="n">
        <v>0</v>
      </c>
      <c r="F146" s="20" t="n">
        <v>44570000</v>
      </c>
      <c r="G146" s="6"/>
    </row>
    <row r="147" customFormat="false" ht="17.25" hidden="true" customHeight="true" outlineLevel="0" collapsed="false">
      <c r="A147" s="20" t="n">
        <v>44580000</v>
      </c>
      <c r="B147" s="6" t="s">
        <v>622</v>
      </c>
      <c r="C147" s="15" t="n">
        <v>0</v>
      </c>
      <c r="D147" s="15"/>
      <c r="E147" s="15" t="n">
        <v>946587982.85</v>
      </c>
      <c r="F147" s="20" t="n">
        <v>44580000</v>
      </c>
      <c r="G147" s="6"/>
    </row>
    <row r="148" customFormat="false" ht="17.25" hidden="true" customHeight="true" outlineLevel="0" collapsed="false">
      <c r="A148" s="20" t="n">
        <v>45510000</v>
      </c>
      <c r="B148" s="6" t="s">
        <v>1270</v>
      </c>
      <c r="C148" s="15" t="n">
        <v>-1585486200</v>
      </c>
      <c r="D148" s="15" t="n">
        <v>-1585486200</v>
      </c>
      <c r="E148" s="15" t="n">
        <v>-2207986200</v>
      </c>
      <c r="F148" s="20" t="n">
        <v>45510000</v>
      </c>
      <c r="G148" s="6"/>
    </row>
    <row r="149" customFormat="false" ht="17.25" hidden="true" customHeight="true" outlineLevel="0" collapsed="false">
      <c r="A149" s="20" t="n">
        <v>45520000</v>
      </c>
      <c r="B149" s="6" t="s">
        <v>1271</v>
      </c>
      <c r="C149" s="15" t="n">
        <v>-363219110.75</v>
      </c>
      <c r="D149" s="15" t="n">
        <v>-363219110.75</v>
      </c>
      <c r="E149" s="15" t="n">
        <v>-985709110.75</v>
      </c>
      <c r="F149" s="20" t="n">
        <v>45520000</v>
      </c>
      <c r="G149" s="6"/>
    </row>
    <row r="150" customFormat="false" ht="17.25" hidden="true" customHeight="true" outlineLevel="0" collapsed="false">
      <c r="A150" s="20" t="n">
        <v>45530000</v>
      </c>
      <c r="B150" s="6" t="s">
        <v>1272</v>
      </c>
      <c r="C150" s="15" t="n">
        <v>-32148043.77</v>
      </c>
      <c r="D150" s="15" t="n">
        <v>-32148043.77</v>
      </c>
      <c r="E150" s="15" t="n">
        <v>-530148043.77</v>
      </c>
      <c r="F150" s="62" t="n">
        <v>45530000</v>
      </c>
      <c r="G150" s="6"/>
    </row>
    <row r="151" customFormat="false" ht="17.25" hidden="true" customHeight="true" outlineLevel="0" collapsed="false">
      <c r="A151" s="20" t="n">
        <v>45540000</v>
      </c>
      <c r="B151" s="6" t="s">
        <v>1273</v>
      </c>
      <c r="C151" s="15" t="n">
        <v>-18670943.67</v>
      </c>
      <c r="D151" s="15" t="n">
        <v>-18670943.67</v>
      </c>
      <c r="E151" s="15" t="n">
        <v>-392170943.67</v>
      </c>
      <c r="F151" s="62" t="n">
        <v>45540000</v>
      </c>
      <c r="G151" s="6"/>
    </row>
    <row r="152" customFormat="false" ht="17.25" hidden="true" customHeight="true" outlineLevel="0" collapsed="false">
      <c r="A152" s="20" t="n">
        <v>45550000</v>
      </c>
      <c r="B152" s="6" t="s">
        <v>1274</v>
      </c>
      <c r="C152" s="15" t="n">
        <v>-167588766.54</v>
      </c>
      <c r="D152" s="15" t="n">
        <v>-167588766.54</v>
      </c>
      <c r="E152" s="15" t="n">
        <v>-541088766.54</v>
      </c>
      <c r="F152" s="62" t="n">
        <v>45550000</v>
      </c>
      <c r="G152" s="6"/>
    </row>
    <row r="153" customFormat="false" ht="17.25" hidden="true" customHeight="true" outlineLevel="0" collapsed="false">
      <c r="A153" s="20" t="n">
        <v>46600000</v>
      </c>
      <c r="B153" s="6" t="s">
        <v>291</v>
      </c>
      <c r="C153" s="15" t="n">
        <v>67857555.86</v>
      </c>
      <c r="D153" s="15" t="n">
        <v>63824895.86</v>
      </c>
      <c r="E153" s="15" t="n">
        <v>63824895.86</v>
      </c>
      <c r="F153" s="20" t="n">
        <v>46600000</v>
      </c>
      <c r="G153" s="6"/>
    </row>
    <row r="154" customFormat="false" ht="17.25" hidden="true" customHeight="true" outlineLevel="0" collapsed="false">
      <c r="A154" s="20" t="n">
        <v>46700002</v>
      </c>
      <c r="B154" s="6" t="s">
        <v>952</v>
      </c>
      <c r="C154" s="15" t="n">
        <v>-1320655718</v>
      </c>
      <c r="D154" s="15" t="n">
        <v>-1320655718</v>
      </c>
      <c r="E154" s="15" t="n">
        <v>-1320655718</v>
      </c>
      <c r="F154" s="20" t="n">
        <v>46700002</v>
      </c>
      <c r="G154" s="6"/>
    </row>
    <row r="155" customFormat="false" ht="17.25" hidden="true" customHeight="true" outlineLevel="0" collapsed="false">
      <c r="A155" s="20" t="n">
        <v>46700003</v>
      </c>
      <c r="B155" s="6" t="s">
        <v>112</v>
      </c>
      <c r="C155" s="15" t="n">
        <v>250000000</v>
      </c>
      <c r="D155" s="15" t="n">
        <v>-1275000000</v>
      </c>
      <c r="E155" s="15" t="n">
        <v>-1275000000</v>
      </c>
      <c r="F155" s="20" t="n">
        <v>46700002</v>
      </c>
      <c r="G155" s="6"/>
    </row>
    <row r="156" customFormat="false" ht="17.25" hidden="true" customHeight="true" outlineLevel="0" collapsed="false">
      <c r="A156" s="20" t="n">
        <v>46700004</v>
      </c>
      <c r="B156" s="6" t="s">
        <v>104</v>
      </c>
      <c r="C156" s="15" t="n">
        <v>-120000000</v>
      </c>
      <c r="D156" s="15" t="n">
        <v>-120000000</v>
      </c>
      <c r="E156" s="15" t="n">
        <v>-120000000</v>
      </c>
      <c r="F156" s="20" t="n">
        <v>46700004</v>
      </c>
      <c r="G156" s="6"/>
    </row>
    <row r="157" customFormat="false" ht="17.25" hidden="true" customHeight="true" outlineLevel="0" collapsed="false">
      <c r="A157" s="20" t="n">
        <v>46710070</v>
      </c>
      <c r="B157" s="6" t="s">
        <v>129</v>
      </c>
      <c r="C157" s="15" t="n">
        <v>-4454871.94</v>
      </c>
      <c r="D157" s="15" t="n">
        <v>-4454871.94</v>
      </c>
      <c r="E157" s="15" t="n">
        <v>-4454871.94</v>
      </c>
      <c r="F157" s="20" t="n">
        <v>46710070</v>
      </c>
      <c r="G157" s="6"/>
    </row>
    <row r="158" customFormat="false" ht="17.25" hidden="true" customHeight="true" outlineLevel="0" collapsed="false">
      <c r="A158" s="20" t="n">
        <v>48600000</v>
      </c>
      <c r="B158" s="6" t="s">
        <v>132</v>
      </c>
      <c r="C158" s="15" t="n">
        <v>344198780.12</v>
      </c>
      <c r="D158" s="15" t="n">
        <v>182701967.39</v>
      </c>
      <c r="E158" s="15" t="n">
        <v>143042078.21</v>
      </c>
      <c r="F158" s="20" t="n">
        <v>48600000</v>
      </c>
      <c r="G158" s="6"/>
    </row>
    <row r="159" customFormat="false" ht="17.25" hidden="true" customHeight="true" outlineLevel="0" collapsed="false">
      <c r="A159" s="20" t="n">
        <v>49100000</v>
      </c>
      <c r="B159" s="6" t="s">
        <v>1017</v>
      </c>
      <c r="C159" s="15" t="n">
        <v>-42500004</v>
      </c>
      <c r="D159" s="15" t="n">
        <v>-42500004</v>
      </c>
      <c r="E159" s="15" t="n">
        <v>0</v>
      </c>
      <c r="F159" s="20" t="n">
        <v>49100000</v>
      </c>
      <c r="G159" s="6"/>
    </row>
    <row r="160" customFormat="false" ht="17.25" hidden="true" customHeight="true" outlineLevel="0" collapsed="false">
      <c r="A160" s="20" t="n">
        <v>51211000</v>
      </c>
      <c r="B160" s="6" t="s">
        <v>321</v>
      </c>
      <c r="C160" s="15" t="n">
        <v>256236454.43</v>
      </c>
      <c r="D160" s="15" t="n">
        <v>-1621051649.28</v>
      </c>
      <c r="E160" s="15" t="n">
        <v>-1547209137.69</v>
      </c>
      <c r="F160" s="20" t="n">
        <v>51211000</v>
      </c>
      <c r="G160" s="6"/>
    </row>
    <row r="161" customFormat="false" ht="17.25" hidden="true" customHeight="true" outlineLevel="0" collapsed="false">
      <c r="A161" s="20" t="n">
        <v>51211100</v>
      </c>
      <c r="B161" s="6" t="s">
        <v>133</v>
      </c>
      <c r="C161" s="15" t="n">
        <v>-56505168.9</v>
      </c>
      <c r="D161" s="15" t="n">
        <v>-2448125027.29001</v>
      </c>
      <c r="E161" s="15" t="n">
        <v>586636532.439999</v>
      </c>
      <c r="F161" s="20" t="n">
        <v>51211100</v>
      </c>
      <c r="G161" s="6"/>
    </row>
    <row r="162" customFormat="false" ht="17.25" hidden="true" customHeight="true" outlineLevel="0" collapsed="false">
      <c r="A162" s="20" t="n">
        <v>51800000</v>
      </c>
      <c r="B162" s="6" t="s">
        <v>386</v>
      </c>
      <c r="C162" s="15" t="n">
        <v>0</v>
      </c>
      <c r="D162" s="15" t="n">
        <v>-8000000000</v>
      </c>
      <c r="E162" s="15" t="n">
        <v>0</v>
      </c>
      <c r="F162" s="20" t="n">
        <v>51800000</v>
      </c>
      <c r="G162" s="6"/>
    </row>
    <row r="163" customFormat="false" ht="17.25" hidden="true" customHeight="true" outlineLevel="0" collapsed="false">
      <c r="A163" s="20" t="n">
        <v>53100000</v>
      </c>
      <c r="B163" s="6" t="s">
        <v>134</v>
      </c>
      <c r="C163" s="15" t="n">
        <v>6520</v>
      </c>
      <c r="D163" s="15" t="n">
        <v>520</v>
      </c>
      <c r="E163" s="15" t="n">
        <v>2591340</v>
      </c>
      <c r="F163" s="20" t="n">
        <v>53100000</v>
      </c>
      <c r="G163" s="6"/>
    </row>
    <row r="164" customFormat="false" ht="17.25" hidden="true" customHeight="true" outlineLevel="0" collapsed="false">
      <c r="A164" s="20" t="n">
        <v>53200000</v>
      </c>
      <c r="B164" s="6" t="s">
        <v>1275</v>
      </c>
      <c r="C164" s="15" t="n">
        <v>0</v>
      </c>
      <c r="D164" s="15" t="n">
        <v>0</v>
      </c>
      <c r="E164" s="15" t="n">
        <v>0</v>
      </c>
      <c r="F164" s="20" t="n">
        <v>53200000</v>
      </c>
      <c r="G164" s="6"/>
    </row>
    <row r="165" customFormat="false" ht="17.25" hidden="true" customHeight="true" outlineLevel="0" collapsed="false">
      <c r="A165" s="20" t="n">
        <v>53300000</v>
      </c>
      <c r="B165" s="6" t="s">
        <v>1276</v>
      </c>
      <c r="C165" s="15" t="n">
        <v>165</v>
      </c>
      <c r="D165" s="15" t="n">
        <v>595336</v>
      </c>
      <c r="E165" s="15" t="n">
        <v>0</v>
      </c>
      <c r="F165" s="20" t="n">
        <v>53300000</v>
      </c>
      <c r="G165" s="6"/>
    </row>
    <row r="166" customFormat="false" ht="17.25" hidden="true" customHeight="true" outlineLevel="0" collapsed="false">
      <c r="A166" s="20" t="n">
        <v>53600000</v>
      </c>
      <c r="B166" s="6" t="s">
        <v>1277</v>
      </c>
      <c r="C166" s="15" t="n">
        <v>1682254.17</v>
      </c>
      <c r="D166" s="15" t="n">
        <v>2738765.63</v>
      </c>
      <c r="E166" s="15" t="n">
        <v>0</v>
      </c>
      <c r="F166" s="20" t="n">
        <v>53600000</v>
      </c>
      <c r="G166" s="6"/>
    </row>
    <row r="167" customFormat="false" ht="17.25" hidden="true" customHeight="true" outlineLevel="0" collapsed="false">
      <c r="A167" s="20" t="n">
        <v>58000000</v>
      </c>
      <c r="B167" s="6" t="s">
        <v>137</v>
      </c>
      <c r="C167" s="15" t="n">
        <v>0</v>
      </c>
      <c r="D167" s="15" t="n">
        <v>0</v>
      </c>
      <c r="E167" s="15" t="n">
        <v>0</v>
      </c>
      <c r="F167" s="20" t="n">
        <v>58000000</v>
      </c>
      <c r="G167" s="6"/>
    </row>
    <row r="168" customFormat="false" ht="17.25" hidden="true" customHeight="true" outlineLevel="0" collapsed="false">
      <c r="A168" s="20" t="n">
        <v>60101000</v>
      </c>
      <c r="B168" s="6" t="s">
        <v>338</v>
      </c>
      <c r="C168" s="15" t="n">
        <v>249801239020.05</v>
      </c>
      <c r="D168" s="15" t="n">
        <v>75951400397.07</v>
      </c>
      <c r="E168" s="15" t="n">
        <v>51563196368.31</v>
      </c>
      <c r="F168" s="20" t="n">
        <v>60101000</v>
      </c>
      <c r="G168" s="6"/>
    </row>
    <row r="169" customFormat="false" ht="17.25" hidden="true" customHeight="true" outlineLevel="0" collapsed="false">
      <c r="A169" s="20" t="n">
        <v>60201000</v>
      </c>
      <c r="B169" s="6" t="s">
        <v>341</v>
      </c>
      <c r="C169" s="15" t="n">
        <v>3981204200</v>
      </c>
      <c r="D169" s="15" t="n">
        <v>2267735500</v>
      </c>
      <c r="E169" s="15" t="n">
        <v>322604166.67</v>
      </c>
      <c r="F169" s="20" t="n">
        <v>60201000</v>
      </c>
      <c r="G169" s="6"/>
    </row>
    <row r="170" customFormat="false" ht="17.25" hidden="true" customHeight="true" outlineLevel="0" collapsed="false">
      <c r="A170" s="20" t="n">
        <v>60202000</v>
      </c>
      <c r="B170" s="6" t="s">
        <v>143</v>
      </c>
      <c r="C170" s="15" t="n">
        <v>0</v>
      </c>
      <c r="D170" s="15"/>
      <c r="E170" s="15" t="n">
        <v>1769839.78</v>
      </c>
      <c r="F170" s="20" t="n">
        <v>60201000</v>
      </c>
      <c r="G170" s="6"/>
    </row>
    <row r="171" customFormat="false" ht="17.25" hidden="true" customHeight="true" outlineLevel="0" collapsed="false">
      <c r="A171" s="20" t="n">
        <v>60203000</v>
      </c>
      <c r="B171" s="6" t="s">
        <v>1278</v>
      </c>
      <c r="C171" s="15" t="n">
        <v>4459874</v>
      </c>
      <c r="D171" s="15" t="n">
        <v>12685642</v>
      </c>
      <c r="E171" s="15" t="n">
        <v>35000</v>
      </c>
      <c r="F171" s="20" t="n">
        <v>60203000</v>
      </c>
      <c r="G171" s="6"/>
    </row>
    <row r="172" customFormat="false" ht="17.25" hidden="true" customHeight="true" outlineLevel="0" collapsed="false">
      <c r="A172" s="20" t="n">
        <v>60204000</v>
      </c>
      <c r="B172" s="6" t="s">
        <v>1279</v>
      </c>
      <c r="C172" s="15" t="n">
        <v>4511108.33</v>
      </c>
      <c r="D172" s="15" t="n">
        <v>12196925</v>
      </c>
      <c r="E172" s="15" t="n">
        <v>0</v>
      </c>
      <c r="F172" s="20" t="n">
        <v>60204000</v>
      </c>
      <c r="G172" s="6"/>
    </row>
    <row r="173" customFormat="false" ht="17.25" hidden="true" customHeight="true" outlineLevel="0" collapsed="false">
      <c r="A173" s="20" t="n">
        <v>60205000</v>
      </c>
      <c r="B173" s="6" t="s">
        <v>1280</v>
      </c>
      <c r="C173" s="15" t="n">
        <v>8689000</v>
      </c>
      <c r="D173" s="15" t="n">
        <v>63216160.64</v>
      </c>
      <c r="E173" s="15" t="n">
        <v>29060255.53</v>
      </c>
      <c r="F173" s="20" t="n">
        <v>60205000</v>
      </c>
      <c r="G173" s="6"/>
    </row>
    <row r="174" customFormat="false" ht="17.25" hidden="true" customHeight="true" outlineLevel="0" collapsed="false">
      <c r="A174" s="20" t="n">
        <v>60205200</v>
      </c>
      <c r="B174" s="6" t="s">
        <v>344</v>
      </c>
      <c r="C174" s="15" t="n">
        <v>0</v>
      </c>
      <c r="D174" s="15" t="n">
        <v>238000</v>
      </c>
      <c r="E174" s="15" t="n">
        <v>0</v>
      </c>
      <c r="F174" s="20" t="n">
        <v>60205200</v>
      </c>
      <c r="G174" s="6"/>
    </row>
    <row r="175" customFormat="false" ht="17.25" hidden="true" customHeight="true" outlineLevel="0" collapsed="false">
      <c r="A175" s="20" t="n">
        <v>60206000</v>
      </c>
      <c r="B175" s="6" t="s">
        <v>346</v>
      </c>
      <c r="C175" s="15" t="n">
        <v>43324140.46</v>
      </c>
      <c r="D175" s="15" t="n">
        <v>2535036.26</v>
      </c>
      <c r="E175" s="15" t="n">
        <v>0</v>
      </c>
      <c r="F175" s="20" t="n">
        <v>60206000</v>
      </c>
      <c r="G175" s="6"/>
    </row>
    <row r="176" customFormat="false" ht="17.25" hidden="true" customHeight="true" outlineLevel="0" collapsed="false">
      <c r="A176" s="20" t="n">
        <v>60223000</v>
      </c>
      <c r="B176" s="6" t="s">
        <v>1281</v>
      </c>
      <c r="C176" s="15" t="n">
        <v>299250837.37</v>
      </c>
      <c r="D176" s="15" t="n">
        <v>220605597.26</v>
      </c>
      <c r="E176" s="15" t="n">
        <v>0</v>
      </c>
      <c r="F176" s="20" t="n">
        <v>60206000</v>
      </c>
      <c r="G176" s="6"/>
    </row>
    <row r="177" customFormat="false" ht="17.25" hidden="true" customHeight="true" outlineLevel="0" collapsed="false">
      <c r="A177" s="20" t="n">
        <v>60301000</v>
      </c>
      <c r="B177" s="6" t="s">
        <v>1282</v>
      </c>
      <c r="C177" s="15" t="n">
        <v>-26790606068.06</v>
      </c>
      <c r="D177" s="15" t="n">
        <v>19373546041.45</v>
      </c>
      <c r="E177" s="15" t="n">
        <v>-42074166803.11</v>
      </c>
      <c r="F177" s="20" t="n">
        <v>60301000</v>
      </c>
      <c r="G177" s="6"/>
    </row>
    <row r="178" customFormat="false" ht="17.25" hidden="true" customHeight="true" outlineLevel="0" collapsed="false">
      <c r="A178" s="20" t="n">
        <v>60302000</v>
      </c>
      <c r="B178" s="6" t="s">
        <v>1283</v>
      </c>
      <c r="C178" s="15" t="n">
        <v>-1181078114.4</v>
      </c>
      <c r="D178" s="15" t="n">
        <v>-327485029.5</v>
      </c>
      <c r="E178" s="15" t="n">
        <v>-28664200</v>
      </c>
      <c r="F178" s="20" t="n">
        <v>60302000</v>
      </c>
      <c r="G178" s="6"/>
    </row>
    <row r="179" customFormat="false" ht="17.25" hidden="true" customHeight="true" outlineLevel="0" collapsed="false">
      <c r="A179" s="20" t="n">
        <v>60400000</v>
      </c>
      <c r="B179" s="6" t="s">
        <v>499</v>
      </c>
      <c r="C179" s="15" t="n">
        <v>0</v>
      </c>
      <c r="D179" s="15" t="n">
        <v>9359000</v>
      </c>
      <c r="E179" s="15" t="n">
        <v>866333.33</v>
      </c>
      <c r="F179" s="20" t="n">
        <v>60400000</v>
      </c>
      <c r="G179" s="6"/>
    </row>
    <row r="180" customFormat="false" ht="17.25" hidden="true" customHeight="true" outlineLevel="0" collapsed="false">
      <c r="A180" s="20" t="n">
        <v>60601000</v>
      </c>
      <c r="B180" s="6" t="s">
        <v>138</v>
      </c>
      <c r="C180" s="15" t="n">
        <v>0</v>
      </c>
      <c r="D180" s="15" t="n">
        <v>1717745650.69</v>
      </c>
      <c r="E180" s="15" t="n">
        <v>303807913.11</v>
      </c>
      <c r="F180" s="20" t="n">
        <v>60601000</v>
      </c>
      <c r="G180" s="6"/>
    </row>
    <row r="181" customFormat="false" ht="17.25" hidden="true" customHeight="true" outlineLevel="0" collapsed="false">
      <c r="A181" s="20" t="n">
        <v>60602000</v>
      </c>
      <c r="B181" s="6" t="s">
        <v>139</v>
      </c>
      <c r="C181" s="15" t="n">
        <v>734000</v>
      </c>
      <c r="D181" s="15" t="n">
        <v>44955038.03</v>
      </c>
      <c r="E181" s="15" t="n">
        <v>32031748.22</v>
      </c>
      <c r="F181" s="20" t="n">
        <v>60602000</v>
      </c>
      <c r="G181" s="6"/>
    </row>
    <row r="182" customFormat="false" ht="17.25" hidden="true" customHeight="true" outlineLevel="0" collapsed="false">
      <c r="A182" s="20" t="n">
        <v>60605000</v>
      </c>
      <c r="B182" s="6" t="s">
        <v>141</v>
      </c>
      <c r="C182" s="15" t="n">
        <v>11399053.33</v>
      </c>
      <c r="D182" s="15" t="n">
        <v>38000</v>
      </c>
      <c r="E182" s="15" t="n">
        <v>34009604.08</v>
      </c>
      <c r="F182" s="20" t="n">
        <v>60605000</v>
      </c>
      <c r="G182" s="6"/>
    </row>
    <row r="183" customFormat="false" ht="17.25" hidden="true" customHeight="true" outlineLevel="0" collapsed="false">
      <c r="A183" s="20" t="n">
        <v>60607000</v>
      </c>
      <c r="B183" s="6" t="s">
        <v>363</v>
      </c>
      <c r="C183" s="15" t="n">
        <v>0</v>
      </c>
      <c r="D183" s="15" t="n">
        <v>230000</v>
      </c>
      <c r="E183" s="15" t="n">
        <v>1577500</v>
      </c>
      <c r="F183" s="20" t="n">
        <v>60607000</v>
      </c>
      <c r="G183" s="6"/>
    </row>
    <row r="184" customFormat="false" ht="17.25" hidden="true" customHeight="true" outlineLevel="0" collapsed="false">
      <c r="A184" s="20" t="n">
        <v>60608000</v>
      </c>
      <c r="B184" s="6" t="s">
        <v>144</v>
      </c>
      <c r="C184" s="15" t="n">
        <v>0</v>
      </c>
      <c r="D184" s="15" t="n">
        <v>174110</v>
      </c>
      <c r="E184" s="15" t="n">
        <v>233240</v>
      </c>
      <c r="F184" s="20" t="n">
        <v>60608000</v>
      </c>
      <c r="G184" s="6"/>
    </row>
    <row r="185" customFormat="false" ht="17.25" hidden="true" customHeight="true" outlineLevel="0" collapsed="false">
      <c r="A185" s="20" t="n">
        <v>60609000</v>
      </c>
      <c r="B185" s="6" t="s">
        <v>145</v>
      </c>
      <c r="C185" s="15" t="n">
        <v>0</v>
      </c>
      <c r="D185" s="15"/>
      <c r="E185" s="15" t="n">
        <v>60834821.15</v>
      </c>
      <c r="F185" s="20" t="n">
        <v>60609000</v>
      </c>
      <c r="G185" s="6"/>
    </row>
    <row r="186" customFormat="false" ht="17.25" hidden="true" customHeight="true" outlineLevel="0" collapsed="false">
      <c r="A186" s="20" t="n">
        <v>60612000</v>
      </c>
      <c r="B186" s="6" t="s">
        <v>1284</v>
      </c>
      <c r="C186" s="15" t="n">
        <v>162377448.74</v>
      </c>
      <c r="D186" s="15" t="n">
        <v>6457393.57</v>
      </c>
      <c r="E186" s="15" t="n">
        <v>0</v>
      </c>
      <c r="F186" s="20" t="n">
        <v>60609000</v>
      </c>
      <c r="G186" s="6"/>
    </row>
    <row r="187" customFormat="false" ht="17.25" hidden="true" customHeight="true" outlineLevel="0" collapsed="false">
      <c r="A187" s="20" t="n">
        <v>60630000</v>
      </c>
      <c r="B187" s="6" t="s">
        <v>1285</v>
      </c>
      <c r="C187" s="15" t="n">
        <v>19215153.08</v>
      </c>
      <c r="D187" s="15" t="n">
        <v>14579680.69</v>
      </c>
      <c r="E187" s="15" t="n">
        <v>0</v>
      </c>
      <c r="F187" s="20" t="n">
        <v>60630000</v>
      </c>
      <c r="G187" s="6"/>
    </row>
    <row r="188" customFormat="false" ht="17.25" hidden="true" customHeight="true" outlineLevel="0" collapsed="false">
      <c r="A188" s="20" t="n">
        <v>60631000</v>
      </c>
      <c r="B188" s="6" t="s">
        <v>1286</v>
      </c>
      <c r="C188" s="15" t="n">
        <v>8253553.65</v>
      </c>
      <c r="D188" s="15" t="n">
        <v>244500</v>
      </c>
      <c r="E188" s="15" t="n">
        <v>0</v>
      </c>
      <c r="F188" s="20" t="n">
        <v>60630000</v>
      </c>
      <c r="G188" s="6"/>
    </row>
    <row r="189" customFormat="false" ht="17.25" hidden="true" customHeight="true" outlineLevel="0" collapsed="false">
      <c r="A189" s="20" t="n">
        <v>60636000</v>
      </c>
      <c r="B189" s="6" t="s">
        <v>1287</v>
      </c>
      <c r="C189" s="15" t="n">
        <v>3857892</v>
      </c>
      <c r="D189" s="15" t="n">
        <v>3515000</v>
      </c>
      <c r="E189" s="15" t="n">
        <v>0</v>
      </c>
      <c r="F189" s="20" t="n">
        <v>60630000</v>
      </c>
      <c r="G189" s="6"/>
    </row>
    <row r="190" customFormat="false" ht="17.25" hidden="true" customHeight="true" outlineLevel="0" collapsed="false">
      <c r="A190" s="20" t="n">
        <v>60640000</v>
      </c>
      <c r="B190" s="6" t="s">
        <v>1288</v>
      </c>
      <c r="C190" s="15" t="n">
        <v>9150394.17</v>
      </c>
      <c r="D190" s="15" t="n">
        <v>7168094.46</v>
      </c>
      <c r="E190" s="15" t="n">
        <v>0</v>
      </c>
      <c r="F190" s="20" t="n">
        <v>60640000</v>
      </c>
      <c r="G190" s="6"/>
    </row>
    <row r="191" customFormat="false" ht="17.25" hidden="true" customHeight="true" outlineLevel="0" collapsed="false">
      <c r="A191" s="20" t="n">
        <v>60801000</v>
      </c>
      <c r="B191" s="6" t="s">
        <v>368</v>
      </c>
      <c r="C191" s="15" t="n">
        <v>44071140.26</v>
      </c>
      <c r="D191" s="15" t="n">
        <v>320741638.75</v>
      </c>
      <c r="E191" s="15" t="n">
        <v>1917790</v>
      </c>
      <c r="F191" s="20" t="n">
        <v>60801000</v>
      </c>
      <c r="G191" s="6"/>
    </row>
    <row r="192" customFormat="false" ht="17.25" hidden="true" customHeight="true" outlineLevel="0" collapsed="false">
      <c r="A192" s="20" t="n">
        <v>60803000</v>
      </c>
      <c r="B192" s="6" t="s">
        <v>372</v>
      </c>
      <c r="C192" s="15" t="n">
        <v>34853357.42</v>
      </c>
      <c r="D192" s="15" t="n">
        <v>101656389</v>
      </c>
      <c r="E192" s="15" t="n">
        <v>519660165.43</v>
      </c>
      <c r="F192" s="20" t="n">
        <v>60803000</v>
      </c>
      <c r="G192" s="6"/>
    </row>
    <row r="193" customFormat="false" ht="17.25" hidden="true" customHeight="true" outlineLevel="0" collapsed="false">
      <c r="A193" s="20" t="n">
        <v>60804000</v>
      </c>
      <c r="B193" s="6" t="s">
        <v>374</v>
      </c>
      <c r="C193" s="15" t="n">
        <v>6493674229.54</v>
      </c>
      <c r="D193" s="15" t="n">
        <v>290936852.14</v>
      </c>
      <c r="E193" s="15" t="n">
        <v>464778674.67</v>
      </c>
      <c r="F193" s="20" t="n">
        <v>60804000</v>
      </c>
      <c r="G193" s="6"/>
    </row>
    <row r="194" customFormat="false" ht="17.25" hidden="true" customHeight="true" outlineLevel="0" collapsed="false">
      <c r="A194" s="20" t="n">
        <v>60806000</v>
      </c>
      <c r="B194" s="6" t="s">
        <v>376</v>
      </c>
      <c r="C194" s="15" t="n">
        <v>0</v>
      </c>
      <c r="D194" s="15" t="n">
        <v>463805123.14</v>
      </c>
      <c r="E194" s="15" t="n">
        <v>51254108.55</v>
      </c>
      <c r="F194" s="20" t="n">
        <v>60806000</v>
      </c>
      <c r="G194" s="6"/>
    </row>
    <row r="195" customFormat="false" ht="17.25" hidden="true" customHeight="true" outlineLevel="0" collapsed="false">
      <c r="A195" s="20" t="n">
        <v>60808000</v>
      </c>
      <c r="B195" s="6" t="s">
        <v>377</v>
      </c>
      <c r="C195" s="15" t="n">
        <v>41133296.31</v>
      </c>
      <c r="D195" s="15" t="n">
        <v>2198258450.67</v>
      </c>
      <c r="E195" s="15" t="n">
        <v>685960754.1</v>
      </c>
      <c r="F195" s="20" t="n">
        <v>60808000</v>
      </c>
      <c r="G195" s="6"/>
    </row>
    <row r="196" customFormat="false" ht="17.25" hidden="true" customHeight="true" outlineLevel="0" collapsed="false">
      <c r="A196" s="20" t="n">
        <v>60811000</v>
      </c>
      <c r="B196" s="6" t="s">
        <v>379</v>
      </c>
      <c r="C196" s="15" t="n">
        <v>124206372</v>
      </c>
      <c r="D196" s="15" t="n">
        <v>57349637</v>
      </c>
      <c r="E196" s="15" t="n">
        <v>116023766.53</v>
      </c>
      <c r="F196" s="20" t="n">
        <v>60811000</v>
      </c>
      <c r="G196" s="6"/>
    </row>
    <row r="197" customFormat="false" ht="17.25" hidden="true" customHeight="true" outlineLevel="0" collapsed="false">
      <c r="A197" s="20" t="n">
        <v>60811100</v>
      </c>
      <c r="B197" s="6" t="s">
        <v>1086</v>
      </c>
      <c r="C197" s="15" t="n">
        <v>398832105</v>
      </c>
      <c r="D197" s="15" t="n">
        <v>418359958.55</v>
      </c>
      <c r="E197" s="15" t="n">
        <v>37342772.99</v>
      </c>
      <c r="F197" s="20" t="n">
        <v>60811100</v>
      </c>
      <c r="G197" s="6"/>
    </row>
    <row r="198" customFormat="false" ht="17.25" hidden="true" customHeight="true" outlineLevel="0" collapsed="false">
      <c r="A198" s="20" t="n">
        <v>60812000</v>
      </c>
      <c r="B198" s="6" t="s">
        <v>381</v>
      </c>
      <c r="C198" s="15" t="n">
        <v>502290420</v>
      </c>
      <c r="D198" s="15" t="n">
        <v>407718279</v>
      </c>
      <c r="E198" s="15" t="n">
        <v>134631127</v>
      </c>
      <c r="F198" s="20" t="n">
        <v>60812000</v>
      </c>
      <c r="G198" s="6"/>
    </row>
    <row r="199" customFormat="false" ht="17.25" hidden="true" customHeight="true" outlineLevel="0" collapsed="false">
      <c r="A199" s="20" t="n">
        <v>60880000</v>
      </c>
      <c r="B199" s="6" t="s">
        <v>801</v>
      </c>
      <c r="C199" s="15" t="n">
        <v>2906400</v>
      </c>
      <c r="D199" s="15" t="n">
        <v>24792</v>
      </c>
      <c r="E199" s="15" t="n">
        <v>0</v>
      </c>
      <c r="F199" s="20" t="n">
        <v>60880000</v>
      </c>
      <c r="G199" s="6"/>
    </row>
    <row r="200" customFormat="false" ht="17.25" hidden="true" customHeight="true" outlineLevel="0" collapsed="false">
      <c r="A200" s="20" t="n">
        <v>61301000</v>
      </c>
      <c r="B200" s="6" t="s">
        <v>1090</v>
      </c>
      <c r="C200" s="15" t="n">
        <v>322133333.32</v>
      </c>
      <c r="D200" s="15" t="n">
        <v>230421574.84</v>
      </c>
      <c r="E200" s="15" t="n">
        <v>214941315.46</v>
      </c>
      <c r="F200" s="20" t="n">
        <v>61301000</v>
      </c>
      <c r="G200" s="6"/>
    </row>
    <row r="201" customFormat="false" ht="17.25" hidden="true" customHeight="true" outlineLevel="0" collapsed="false">
      <c r="A201" s="20" t="n">
        <v>61302000</v>
      </c>
      <c r="B201" s="6" t="s">
        <v>384</v>
      </c>
      <c r="C201" s="15" t="n">
        <v>47521975.9</v>
      </c>
      <c r="D201" s="15" t="n">
        <v>15818800</v>
      </c>
      <c r="E201" s="15" t="n">
        <v>379041651.33</v>
      </c>
      <c r="F201" s="20" t="n">
        <v>61302000</v>
      </c>
      <c r="G201" s="6"/>
    </row>
    <row r="202" customFormat="false" ht="17.25" hidden="true" customHeight="true" outlineLevel="0" collapsed="false">
      <c r="A202" s="20" t="n">
        <v>61400000</v>
      </c>
      <c r="B202" s="6" t="s">
        <v>719</v>
      </c>
      <c r="C202" s="15" t="n">
        <v>26019176.67</v>
      </c>
      <c r="D202" s="15" t="n">
        <v>4390053.78</v>
      </c>
      <c r="E202" s="15" t="n">
        <v>0</v>
      </c>
      <c r="F202" s="20" t="n">
        <v>61400000</v>
      </c>
      <c r="G202" s="6"/>
    </row>
    <row r="203" customFormat="false" ht="17.25" hidden="true" customHeight="true" outlineLevel="0" collapsed="false">
      <c r="A203" s="20" t="n">
        <v>61500000</v>
      </c>
      <c r="B203" s="6" t="s">
        <v>1289</v>
      </c>
      <c r="C203" s="15" t="n">
        <v>26881413</v>
      </c>
      <c r="D203" s="15" t="n">
        <v>26265249.2</v>
      </c>
      <c r="E203" s="15" t="n">
        <v>9210000</v>
      </c>
      <c r="F203" s="20" t="n">
        <v>61500000</v>
      </c>
      <c r="G203" s="6"/>
    </row>
    <row r="204" customFormat="false" ht="17.25" hidden="true" customHeight="true" outlineLevel="0" collapsed="false">
      <c r="A204" s="20" t="n">
        <v>61501000</v>
      </c>
      <c r="B204" s="6" t="s">
        <v>152</v>
      </c>
      <c r="C204" s="15" t="n">
        <v>0</v>
      </c>
      <c r="D204" s="15" t="n">
        <v>132000</v>
      </c>
      <c r="E204" s="15" t="n">
        <v>0</v>
      </c>
      <c r="F204" s="20" t="n">
        <v>61501000</v>
      </c>
      <c r="G204" s="6"/>
    </row>
    <row r="205" customFormat="false" ht="17.25" hidden="true" customHeight="true" outlineLevel="0" collapsed="false">
      <c r="A205" s="20" t="n">
        <v>61503000</v>
      </c>
      <c r="B205" s="6" t="s">
        <v>1290</v>
      </c>
      <c r="C205" s="15" t="n">
        <v>24185806.62</v>
      </c>
      <c r="D205" s="15" t="n">
        <v>29683251.15</v>
      </c>
      <c r="E205" s="15" t="n">
        <v>7530177.08</v>
      </c>
      <c r="F205" s="20" t="n">
        <v>61503000</v>
      </c>
      <c r="G205" s="6"/>
    </row>
    <row r="206" customFormat="false" ht="17.25" hidden="true" customHeight="true" outlineLevel="0" collapsed="false">
      <c r="A206" s="20" t="n">
        <v>61602000</v>
      </c>
      <c r="B206" s="6" t="s">
        <v>396</v>
      </c>
      <c r="C206" s="15" t="n">
        <v>71580440.64</v>
      </c>
      <c r="D206" s="15" t="n">
        <v>203740514.41</v>
      </c>
      <c r="E206" s="15" t="n">
        <v>12826975.15</v>
      </c>
      <c r="F206" s="20" t="n">
        <v>61602000</v>
      </c>
      <c r="G206" s="6"/>
    </row>
    <row r="207" customFormat="false" ht="17.25" hidden="true" customHeight="true" outlineLevel="0" collapsed="false">
      <c r="A207" s="20" t="n">
        <v>61603000</v>
      </c>
      <c r="B207" s="6" t="s">
        <v>1291</v>
      </c>
      <c r="C207" s="15" t="n">
        <v>1213676.97</v>
      </c>
      <c r="D207" s="15" t="n">
        <v>1100484.44</v>
      </c>
      <c r="E207" s="15" t="n">
        <v>0</v>
      </c>
      <c r="F207" s="20" t="n">
        <v>61603000</v>
      </c>
      <c r="G207" s="6"/>
    </row>
    <row r="208" customFormat="false" ht="17.25" hidden="true" customHeight="true" outlineLevel="0" collapsed="false">
      <c r="A208" s="20" t="n">
        <v>61604000</v>
      </c>
      <c r="B208" s="6" t="s">
        <v>157</v>
      </c>
      <c r="C208" s="15" t="n">
        <v>24756941.73</v>
      </c>
      <c r="D208" s="15" t="n">
        <v>31792114.19</v>
      </c>
      <c r="E208" s="15" t="n">
        <v>2016146697.12</v>
      </c>
      <c r="F208" s="20" t="n">
        <v>61604000</v>
      </c>
      <c r="G208" s="6"/>
    </row>
    <row r="209" customFormat="false" ht="17.25" hidden="true" customHeight="true" outlineLevel="0" collapsed="false">
      <c r="A209" s="20" t="n">
        <v>61605000</v>
      </c>
      <c r="B209" s="6" t="s">
        <v>1292</v>
      </c>
      <c r="C209" s="15" t="n">
        <v>0</v>
      </c>
      <c r="D209" s="15" t="n">
        <v>151394981.36</v>
      </c>
      <c r="E209" s="15" t="n">
        <v>0</v>
      </c>
      <c r="F209" s="20" t="n">
        <v>61604000</v>
      </c>
      <c r="G209" s="6"/>
    </row>
    <row r="210" customFormat="false" ht="17.25" hidden="true" customHeight="true" outlineLevel="0" collapsed="false">
      <c r="A210" s="20" t="n">
        <v>61802000</v>
      </c>
      <c r="B210" s="6" t="s">
        <v>159</v>
      </c>
      <c r="C210" s="15" t="n">
        <v>150000</v>
      </c>
      <c r="D210" s="15" t="n">
        <v>72000</v>
      </c>
      <c r="E210" s="15" t="n">
        <v>18000</v>
      </c>
      <c r="F210" s="20" t="n">
        <v>61802000</v>
      </c>
      <c r="G210" s="6"/>
    </row>
    <row r="211" customFormat="false" ht="17.25" hidden="true" customHeight="true" outlineLevel="0" collapsed="false">
      <c r="A211" s="20" t="n">
        <v>62100000</v>
      </c>
      <c r="B211" s="6" t="s">
        <v>1293</v>
      </c>
      <c r="C211" s="15" t="n">
        <v>198963240</v>
      </c>
      <c r="D211" s="15" t="n">
        <v>311576563</v>
      </c>
      <c r="E211" s="15" t="n">
        <v>98340551.01</v>
      </c>
      <c r="F211" s="20" t="n">
        <v>62100000</v>
      </c>
      <c r="G211" s="6"/>
    </row>
    <row r="212" customFormat="false" ht="17.25" hidden="true" customHeight="true" outlineLevel="0" collapsed="false">
      <c r="A212" s="20" t="n">
        <v>62102000</v>
      </c>
      <c r="B212" s="6" t="s">
        <v>401</v>
      </c>
      <c r="C212" s="15" t="n">
        <v>38880200</v>
      </c>
      <c r="D212" s="15" t="n">
        <v>8532050</v>
      </c>
      <c r="E212" s="15" t="n">
        <v>0</v>
      </c>
      <c r="F212" s="20" t="n">
        <v>62102000</v>
      </c>
      <c r="G212" s="6"/>
    </row>
    <row r="213" customFormat="false" ht="17.25" hidden="true" customHeight="true" outlineLevel="0" collapsed="false">
      <c r="A213" s="20" t="n">
        <v>62110000</v>
      </c>
      <c r="B213" s="6" t="s">
        <v>1294</v>
      </c>
      <c r="C213" s="15" t="n">
        <v>977711032.68</v>
      </c>
      <c r="D213" s="15" t="n">
        <v>45645495</v>
      </c>
      <c r="E213" s="15" t="n">
        <v>0</v>
      </c>
      <c r="F213" s="20" t="n">
        <v>62102000</v>
      </c>
      <c r="G213" s="6"/>
    </row>
    <row r="214" customFormat="false" ht="17.25" hidden="true" customHeight="true" outlineLevel="0" collapsed="false">
      <c r="A214" s="20" t="n">
        <v>62202000</v>
      </c>
      <c r="B214" s="6" t="s">
        <v>1295</v>
      </c>
      <c r="C214" s="15" t="n">
        <v>0</v>
      </c>
      <c r="D214" s="15" t="n">
        <v>20146833</v>
      </c>
      <c r="E214" s="15" t="n">
        <v>0</v>
      </c>
      <c r="F214" s="20" t="n">
        <v>62202000</v>
      </c>
      <c r="G214" s="6"/>
    </row>
    <row r="215" customFormat="false" ht="17.25" hidden="true" customHeight="true" outlineLevel="0" collapsed="false">
      <c r="A215" s="20" t="n">
        <v>62203000</v>
      </c>
      <c r="B215" s="6" t="s">
        <v>163</v>
      </c>
      <c r="C215" s="15" t="n">
        <v>16602000</v>
      </c>
      <c r="D215" s="15" t="n">
        <v>15300000</v>
      </c>
      <c r="E215" s="15" t="n">
        <v>7224000</v>
      </c>
      <c r="F215" s="20" t="n">
        <v>62203000</v>
      </c>
      <c r="G215" s="6"/>
    </row>
    <row r="216" customFormat="false" ht="17.25" hidden="true" customHeight="true" outlineLevel="0" collapsed="false">
      <c r="A216" s="20" t="n">
        <v>62204000</v>
      </c>
      <c r="B216" s="6" t="s">
        <v>164</v>
      </c>
      <c r="C216" s="15" t="n">
        <v>60250000</v>
      </c>
      <c r="D216" s="15" t="n">
        <v>551593768.93</v>
      </c>
      <c r="E216" s="15" t="n">
        <v>0</v>
      </c>
      <c r="F216" s="20" t="n">
        <v>62204000</v>
      </c>
      <c r="G216" s="6"/>
    </row>
    <row r="217" customFormat="false" ht="17.25" hidden="true" customHeight="true" outlineLevel="0" collapsed="false">
      <c r="A217" s="20" t="n">
        <v>62205000</v>
      </c>
      <c r="B217" s="6" t="s">
        <v>403</v>
      </c>
      <c r="C217" s="15" t="n">
        <v>45471580</v>
      </c>
      <c r="D217" s="15" t="n">
        <v>12213600</v>
      </c>
      <c r="E217" s="15" t="n">
        <v>0</v>
      </c>
      <c r="F217" s="20" t="n">
        <v>62204000</v>
      </c>
      <c r="G217" s="6"/>
    </row>
    <row r="218" customFormat="false" ht="17.25" hidden="true" customHeight="true" outlineLevel="0" collapsed="false">
      <c r="A218" s="20" t="n">
        <v>62260000</v>
      </c>
      <c r="B218" s="6" t="s">
        <v>1296</v>
      </c>
      <c r="C218" s="15" t="n">
        <v>0</v>
      </c>
      <c r="D218" s="15" t="n">
        <v>4459334</v>
      </c>
      <c r="E218" s="15" t="n">
        <v>0</v>
      </c>
      <c r="F218" s="20" t="n">
        <v>62204000</v>
      </c>
      <c r="G218" s="6"/>
    </row>
    <row r="219" customFormat="false" ht="17.25" hidden="true" customHeight="true" outlineLevel="0" collapsed="false">
      <c r="A219" s="20" t="n">
        <v>62208000</v>
      </c>
      <c r="B219" s="6" t="s">
        <v>164</v>
      </c>
      <c r="C219" s="15" t="n">
        <v>0</v>
      </c>
      <c r="D219" s="15"/>
      <c r="E219" s="15" t="n">
        <v>53662766</v>
      </c>
      <c r="F219" s="20" t="n">
        <v>62208000</v>
      </c>
      <c r="G219" s="6"/>
    </row>
    <row r="220" customFormat="false" ht="17.25" hidden="true" customHeight="true" outlineLevel="0" collapsed="false">
      <c r="A220" s="20" t="n">
        <v>62301000</v>
      </c>
      <c r="B220" s="6" t="s">
        <v>165</v>
      </c>
      <c r="C220" s="15" t="n">
        <v>6290469</v>
      </c>
      <c r="D220" s="15" t="n">
        <v>5588067</v>
      </c>
      <c r="E220" s="15" t="n">
        <v>80000</v>
      </c>
      <c r="F220" s="20" t="n">
        <v>62301000</v>
      </c>
      <c r="G220" s="6"/>
    </row>
    <row r="221" customFormat="false" ht="17.25" hidden="true" customHeight="true" outlineLevel="0" collapsed="false">
      <c r="A221" s="20" t="n">
        <v>62302000</v>
      </c>
      <c r="B221" s="6" t="s">
        <v>1297</v>
      </c>
      <c r="C221" s="15" t="n">
        <v>33333333.33</v>
      </c>
      <c r="D221" s="15" t="n">
        <v>40000000</v>
      </c>
      <c r="E221" s="15" t="n">
        <v>0</v>
      </c>
      <c r="F221" s="20" t="n">
        <v>62302000</v>
      </c>
      <c r="G221" s="6"/>
    </row>
    <row r="222" customFormat="false" ht="17.25" hidden="true" customHeight="true" outlineLevel="0" collapsed="false">
      <c r="A222" s="20" t="n">
        <v>62303000</v>
      </c>
      <c r="B222" s="6" t="s">
        <v>167</v>
      </c>
      <c r="C222" s="15" t="n">
        <v>15546950</v>
      </c>
      <c r="D222" s="15" t="n">
        <v>1857710</v>
      </c>
      <c r="E222" s="15" t="n">
        <v>6412000</v>
      </c>
      <c r="F222" s="20" t="n">
        <v>62303000</v>
      </c>
      <c r="G222" s="6"/>
    </row>
    <row r="223" customFormat="false" ht="17.25" hidden="true" customHeight="true" outlineLevel="0" collapsed="false">
      <c r="A223" s="20" t="n">
        <v>62401000</v>
      </c>
      <c r="B223" s="6" t="s">
        <v>1298</v>
      </c>
      <c r="C223" s="15" t="n">
        <v>0</v>
      </c>
      <c r="D223" s="15" t="n">
        <v>22900040</v>
      </c>
      <c r="E223" s="15" t="n">
        <v>207416667</v>
      </c>
      <c r="F223" s="20" t="n">
        <v>62401000</v>
      </c>
      <c r="G223" s="6"/>
    </row>
    <row r="224" customFormat="false" ht="17.25" hidden="true" customHeight="true" outlineLevel="0" collapsed="false">
      <c r="A224" s="20" t="n">
        <v>62402000</v>
      </c>
      <c r="B224" s="6" t="s">
        <v>412</v>
      </c>
      <c r="C224" s="15" t="n">
        <v>1575772166.34</v>
      </c>
      <c r="D224" s="15" t="n">
        <v>249397046.01</v>
      </c>
      <c r="E224" s="15" t="n">
        <v>0</v>
      </c>
      <c r="F224" s="20" t="n">
        <v>62402000</v>
      </c>
      <c r="G224" s="6"/>
    </row>
    <row r="225" customFormat="false" ht="17.25" hidden="true" customHeight="true" outlineLevel="0" collapsed="false">
      <c r="A225" s="20" t="n">
        <v>62403000</v>
      </c>
      <c r="B225" s="6" t="s">
        <v>413</v>
      </c>
      <c r="C225" s="15" t="n">
        <v>675531821.6</v>
      </c>
      <c r="D225" s="15" t="n">
        <v>644462056</v>
      </c>
      <c r="E225" s="15" t="n">
        <v>0</v>
      </c>
      <c r="F225" s="20" t="n">
        <v>62403000</v>
      </c>
      <c r="G225" s="6"/>
    </row>
    <row r="226" customFormat="false" ht="17.25" hidden="true" customHeight="true" outlineLevel="0" collapsed="false">
      <c r="A226" s="20" t="n">
        <v>62501000</v>
      </c>
      <c r="B226" s="6" t="s">
        <v>169</v>
      </c>
      <c r="C226" s="15" t="n">
        <v>205459758.5</v>
      </c>
      <c r="D226" s="15" t="n">
        <v>140954898</v>
      </c>
      <c r="E226" s="15" t="n">
        <v>145798516</v>
      </c>
      <c r="F226" s="20" t="n">
        <v>62501000</v>
      </c>
      <c r="G226" s="6"/>
    </row>
    <row r="227" customFormat="false" ht="17.25" hidden="true" customHeight="true" outlineLevel="0" collapsed="false">
      <c r="A227" s="20" t="n">
        <v>62504000</v>
      </c>
      <c r="B227" s="6" t="s">
        <v>1299</v>
      </c>
      <c r="C227" s="15" t="n">
        <v>40402734.95</v>
      </c>
      <c r="D227" s="15" t="n">
        <v>29372697.33</v>
      </c>
      <c r="E227" s="15" t="n">
        <v>0</v>
      </c>
      <c r="F227" s="20" t="n">
        <v>62504000</v>
      </c>
      <c r="G227" s="6"/>
    </row>
    <row r="228" customFormat="false" ht="17.25" hidden="true" customHeight="true" outlineLevel="0" collapsed="false">
      <c r="A228" s="20" t="n">
        <v>62505000</v>
      </c>
      <c r="B228" s="6" t="s">
        <v>1108</v>
      </c>
      <c r="C228" s="15" t="n">
        <v>27938017.89</v>
      </c>
      <c r="D228" s="15" t="n">
        <v>5954271.71</v>
      </c>
      <c r="E228" s="15" t="n">
        <v>90453595.66</v>
      </c>
      <c r="F228" s="20" t="n">
        <v>62505000</v>
      </c>
      <c r="G228" s="6"/>
    </row>
    <row r="229" customFormat="false" ht="17.25" hidden="true" customHeight="true" outlineLevel="0" collapsed="false">
      <c r="A229" s="20" t="n">
        <v>62506000</v>
      </c>
      <c r="B229" s="6" t="s">
        <v>174</v>
      </c>
      <c r="C229" s="15" t="n">
        <v>102000</v>
      </c>
      <c r="D229" s="15" t="n">
        <v>774200</v>
      </c>
      <c r="E229" s="15" t="n">
        <v>94400</v>
      </c>
      <c r="F229" s="20" t="n">
        <v>62506000</v>
      </c>
      <c r="G229" s="6"/>
    </row>
    <row r="230" customFormat="false" ht="17.25" hidden="true" customHeight="true" outlineLevel="0" collapsed="false">
      <c r="A230" s="20" t="n">
        <v>62601000</v>
      </c>
      <c r="B230" s="6" t="s">
        <v>418</v>
      </c>
      <c r="C230" s="15" t="n">
        <v>0</v>
      </c>
      <c r="D230" s="15"/>
      <c r="E230" s="15" t="n">
        <v>1442322</v>
      </c>
      <c r="F230" s="20" t="n">
        <v>62601000</v>
      </c>
      <c r="G230" s="6"/>
    </row>
    <row r="231" customFormat="false" ht="17.25" hidden="true" customHeight="true" outlineLevel="0" collapsed="false">
      <c r="A231" s="20" t="n">
        <v>62602000</v>
      </c>
      <c r="B231" s="6" t="s">
        <v>176</v>
      </c>
      <c r="C231" s="15" t="n">
        <v>21072584.44</v>
      </c>
      <c r="D231" s="15" t="n">
        <v>17400561.59</v>
      </c>
      <c r="E231" s="15" t="n">
        <v>11619851.16</v>
      </c>
      <c r="F231" s="20" t="n">
        <v>62602000</v>
      </c>
      <c r="G231" s="6"/>
    </row>
    <row r="232" customFormat="false" ht="17.25" hidden="true" customHeight="true" outlineLevel="0" collapsed="false">
      <c r="A232" s="20" t="n">
        <v>62603000</v>
      </c>
      <c r="B232" s="6" t="s">
        <v>177</v>
      </c>
      <c r="C232" s="15" t="n">
        <v>8013332</v>
      </c>
      <c r="D232" s="15" t="n">
        <v>8089000</v>
      </c>
      <c r="E232" s="15" t="n">
        <v>0</v>
      </c>
      <c r="F232" s="20" t="n">
        <v>62603000</v>
      </c>
      <c r="G232" s="6"/>
    </row>
    <row r="233" customFormat="false" ht="17.25" hidden="true" customHeight="true" outlineLevel="0" collapsed="false">
      <c r="A233" s="20" t="n">
        <v>62604000</v>
      </c>
      <c r="B233" s="6" t="s">
        <v>178</v>
      </c>
      <c r="C233" s="15" t="n">
        <v>0</v>
      </c>
      <c r="D233" s="15" t="n">
        <v>26480</v>
      </c>
      <c r="E233" s="15" t="n">
        <v>335480</v>
      </c>
      <c r="F233" s="20" t="n">
        <v>62604000</v>
      </c>
      <c r="G233" s="6"/>
    </row>
    <row r="234" customFormat="false" ht="17.25" hidden="true" customHeight="true" outlineLevel="0" collapsed="false">
      <c r="A234" s="20" t="n">
        <v>62701000</v>
      </c>
      <c r="B234" s="6" t="s">
        <v>181</v>
      </c>
      <c r="C234" s="15" t="n">
        <v>58800</v>
      </c>
      <c r="D234" s="15" t="n">
        <v>5921880</v>
      </c>
      <c r="E234" s="15" t="n">
        <v>0</v>
      </c>
      <c r="F234" s="20" t="n">
        <v>62701000</v>
      </c>
      <c r="G234" s="6"/>
    </row>
    <row r="235" customFormat="false" ht="17.25" hidden="true" customHeight="true" outlineLevel="0" collapsed="false">
      <c r="A235" s="20" t="n">
        <v>62703000</v>
      </c>
      <c r="B235" s="6" t="s">
        <v>422</v>
      </c>
      <c r="C235" s="15" t="n">
        <v>8428583.31</v>
      </c>
      <c r="D235" s="15" t="n">
        <v>315965321.49</v>
      </c>
      <c r="E235" s="15" t="n">
        <v>12937967.16</v>
      </c>
      <c r="F235" s="20" t="n">
        <v>62703000</v>
      </c>
      <c r="G235" s="6"/>
    </row>
    <row r="236" customFormat="false" ht="17.25" hidden="true" customHeight="true" outlineLevel="0" collapsed="false">
      <c r="A236" s="20" t="n">
        <v>62704000</v>
      </c>
      <c r="B236" s="6" t="s">
        <v>426</v>
      </c>
      <c r="C236" s="15" t="n">
        <v>66881906.93</v>
      </c>
      <c r="D236" s="15" t="n">
        <v>240000</v>
      </c>
      <c r="E236" s="15" t="n">
        <v>0</v>
      </c>
      <c r="F236" s="20" t="n">
        <v>62704000</v>
      </c>
      <c r="G236" s="6"/>
    </row>
    <row r="237" customFormat="false" ht="17.25" hidden="true" customHeight="true" outlineLevel="0" collapsed="false">
      <c r="A237" s="20" t="n">
        <v>62705000</v>
      </c>
      <c r="B237" s="6" t="s">
        <v>1116</v>
      </c>
      <c r="C237" s="15" t="n">
        <v>85873031.56</v>
      </c>
      <c r="D237" s="15" t="n">
        <v>51527632.87</v>
      </c>
      <c r="E237" s="15" t="n">
        <v>10793653.99</v>
      </c>
      <c r="F237" s="20" t="n">
        <v>62705000</v>
      </c>
      <c r="G237" s="6"/>
    </row>
    <row r="238" customFormat="false" ht="17.25" hidden="true" customHeight="true" outlineLevel="0" collapsed="false">
      <c r="A238" s="20" t="n">
        <v>62706000</v>
      </c>
      <c r="B238" s="6" t="s">
        <v>183</v>
      </c>
      <c r="C238" s="15" t="n">
        <v>0</v>
      </c>
      <c r="D238" s="15"/>
      <c r="E238" s="15" t="n">
        <v>18889897.12</v>
      </c>
      <c r="F238" s="20" t="n">
        <v>62706000</v>
      </c>
      <c r="G238" s="6"/>
    </row>
    <row r="239" customFormat="false" ht="17.25" hidden="true" customHeight="true" outlineLevel="0" collapsed="false">
      <c r="A239" s="20" t="n">
        <v>62707000</v>
      </c>
      <c r="B239" s="6" t="s">
        <v>426</v>
      </c>
      <c r="C239" s="15" t="n">
        <v>310000</v>
      </c>
      <c r="D239" s="15"/>
      <c r="E239" s="15" t="n">
        <v>484999.2</v>
      </c>
      <c r="F239" s="20" t="n">
        <v>62707000</v>
      </c>
      <c r="G239" s="6"/>
    </row>
    <row r="240" customFormat="false" ht="17.25" hidden="true" customHeight="true" outlineLevel="0" collapsed="false">
      <c r="A240" s="20" t="n">
        <v>62709000</v>
      </c>
      <c r="B240" s="6" t="s">
        <v>1300</v>
      </c>
      <c r="C240" s="15" t="n">
        <v>311077665.21</v>
      </c>
      <c r="D240" s="15" t="n">
        <v>59758186.63</v>
      </c>
      <c r="E240" s="15" t="n">
        <v>14323408.36</v>
      </c>
      <c r="F240" s="20" t="n">
        <v>62709000</v>
      </c>
      <c r="G240" s="6"/>
    </row>
    <row r="241" customFormat="false" ht="17.25" hidden="true" customHeight="true" outlineLevel="0" collapsed="false">
      <c r="A241" s="20" t="n">
        <v>62712000</v>
      </c>
      <c r="B241" s="6" t="s">
        <v>436</v>
      </c>
      <c r="C241" s="15" t="n">
        <v>101000</v>
      </c>
      <c r="D241" s="15"/>
      <c r="E241" s="15" t="n">
        <v>48000</v>
      </c>
      <c r="F241" s="20" t="n">
        <v>62712000</v>
      </c>
      <c r="G241" s="6"/>
    </row>
    <row r="242" customFormat="false" ht="17.25" hidden="true" customHeight="true" outlineLevel="0" collapsed="false">
      <c r="A242" s="20" t="n">
        <v>62714000</v>
      </c>
      <c r="B242" s="6" t="s">
        <v>1301</v>
      </c>
      <c r="C242" s="15" t="n">
        <v>128714.46</v>
      </c>
      <c r="D242" s="15" t="n">
        <v>62652689.89</v>
      </c>
      <c r="E242" s="15" t="n">
        <v>0</v>
      </c>
      <c r="F242" s="20" t="n">
        <v>62714000</v>
      </c>
      <c r="G242" s="6"/>
    </row>
    <row r="243" customFormat="false" ht="17.25" hidden="true" customHeight="true" outlineLevel="0" collapsed="false">
      <c r="A243" s="20" t="n">
        <v>62800000</v>
      </c>
      <c r="B243" s="6" t="s">
        <v>441</v>
      </c>
      <c r="C243" s="15" t="n">
        <v>5000000</v>
      </c>
      <c r="D243" s="15"/>
      <c r="E243" s="15" t="n">
        <v>50000</v>
      </c>
      <c r="F243" s="20" t="n">
        <v>62800000</v>
      </c>
      <c r="G243" s="6"/>
    </row>
    <row r="244" customFormat="false" ht="17.25" hidden="true" customHeight="true" outlineLevel="0" collapsed="false">
      <c r="A244" s="20" t="n">
        <v>63501000</v>
      </c>
      <c r="B244" s="6" t="s">
        <v>189</v>
      </c>
      <c r="C244" s="15" t="n">
        <v>10559410</v>
      </c>
      <c r="D244" s="15" t="n">
        <v>35790160.25</v>
      </c>
      <c r="E244" s="15" t="n">
        <v>3010000</v>
      </c>
      <c r="F244" s="20" t="n">
        <v>63501000</v>
      </c>
      <c r="G244" s="6"/>
    </row>
    <row r="245" customFormat="false" ht="17.25" hidden="true" customHeight="true" outlineLevel="0" collapsed="false">
      <c r="A245" s="20" t="n">
        <v>63503000</v>
      </c>
      <c r="B245" s="6" t="s">
        <v>187</v>
      </c>
      <c r="C245" s="15" t="n">
        <v>6779900</v>
      </c>
      <c r="D245" s="15" t="n">
        <v>4375800</v>
      </c>
      <c r="E245" s="15" t="n">
        <v>40000</v>
      </c>
      <c r="F245" s="20" t="n">
        <v>63503000</v>
      </c>
      <c r="G245" s="6"/>
    </row>
    <row r="246" customFormat="false" ht="17.25" hidden="true" customHeight="true" outlineLevel="0" collapsed="false">
      <c r="A246" s="20" t="n">
        <v>63504000</v>
      </c>
      <c r="B246" s="6" t="s">
        <v>188</v>
      </c>
      <c r="C246" s="15" t="n">
        <v>116171940.17</v>
      </c>
      <c r="D246" s="15" t="n">
        <v>75527673.8</v>
      </c>
      <c r="E246" s="15" t="n">
        <v>11753697.85</v>
      </c>
      <c r="F246" s="20" t="n">
        <v>63504000</v>
      </c>
      <c r="G246" s="6"/>
    </row>
    <row r="247" customFormat="false" ht="17.25" hidden="true" customHeight="true" outlineLevel="0" collapsed="false">
      <c r="A247" s="20" t="n">
        <v>63507000</v>
      </c>
      <c r="B247" s="6" t="s">
        <v>453</v>
      </c>
      <c r="C247" s="15" t="n">
        <v>459030.21</v>
      </c>
      <c r="D247" s="15" t="n">
        <v>13442081.44</v>
      </c>
      <c r="E247" s="15" t="n">
        <v>0</v>
      </c>
      <c r="F247" s="20" t="n">
        <v>63507000</v>
      </c>
      <c r="G247" s="6"/>
    </row>
    <row r="248" customFormat="false" ht="17.25" hidden="true" customHeight="true" outlineLevel="0" collapsed="false">
      <c r="A248" s="20" t="n">
        <v>63508000</v>
      </c>
      <c r="B248" s="6" t="s">
        <v>1302</v>
      </c>
      <c r="C248" s="15" t="n">
        <v>0</v>
      </c>
      <c r="D248" s="15" t="n">
        <v>404800</v>
      </c>
      <c r="E248" s="15" t="n">
        <v>41200</v>
      </c>
      <c r="F248" s="20" t="n">
        <v>63508000</v>
      </c>
      <c r="G248" s="6"/>
    </row>
    <row r="249" customFormat="false" ht="17.25" hidden="true" customHeight="true" outlineLevel="0" collapsed="false">
      <c r="A249" s="20" t="n">
        <v>64101000</v>
      </c>
      <c r="B249" s="6" t="s">
        <v>190</v>
      </c>
      <c r="C249" s="15" t="n">
        <v>985594095.47</v>
      </c>
      <c r="D249" s="15" t="n">
        <v>995353492.94</v>
      </c>
      <c r="E249" s="15" t="n">
        <v>351983916.18</v>
      </c>
      <c r="F249" s="20" t="n">
        <v>64101000</v>
      </c>
      <c r="G249" s="6"/>
    </row>
    <row r="250" customFormat="false" ht="17.25" hidden="true" customHeight="true" outlineLevel="0" collapsed="false">
      <c r="A250" s="20" t="n">
        <v>64102000</v>
      </c>
      <c r="B250" s="6" t="s">
        <v>191</v>
      </c>
      <c r="C250" s="15" t="n">
        <v>9012402.54</v>
      </c>
      <c r="D250" s="15" t="n">
        <v>7787843.32</v>
      </c>
      <c r="E250" s="15" t="n">
        <v>9338266.23</v>
      </c>
      <c r="F250" s="20" t="n">
        <v>64102000</v>
      </c>
      <c r="G250" s="6"/>
    </row>
    <row r="251" customFormat="false" ht="17.25" hidden="true" customHeight="true" outlineLevel="0" collapsed="false">
      <c r="A251" s="20" t="n">
        <v>64107000</v>
      </c>
      <c r="B251" s="6" t="s">
        <v>1303</v>
      </c>
      <c r="C251" s="15" t="n">
        <v>-3264939.22</v>
      </c>
      <c r="D251" s="15" t="n">
        <v>-140000</v>
      </c>
      <c r="E251" s="15" t="n">
        <v>0</v>
      </c>
      <c r="F251" s="20" t="n">
        <v>64107000</v>
      </c>
      <c r="G251" s="6"/>
    </row>
    <row r="252" customFormat="false" ht="17.25" hidden="true" customHeight="true" outlineLevel="0" collapsed="false">
      <c r="A252" s="20" t="n">
        <v>64180000</v>
      </c>
      <c r="B252" s="6" t="s">
        <v>460</v>
      </c>
      <c r="C252" s="15" t="n">
        <v>46530000.79</v>
      </c>
      <c r="D252" s="15" t="n">
        <v>-23097237.01</v>
      </c>
      <c r="E252" s="15" t="n">
        <v>31617952.13</v>
      </c>
      <c r="F252" s="20" t="n">
        <v>64180000</v>
      </c>
      <c r="G252" s="6"/>
    </row>
    <row r="253" customFormat="false" ht="17.25" hidden="true" customHeight="true" outlineLevel="0" collapsed="false">
      <c r="A253" s="20" t="n">
        <v>64501000</v>
      </c>
      <c r="B253" s="6" t="s">
        <v>1304</v>
      </c>
      <c r="C253" s="15" t="n">
        <v>91070171.79</v>
      </c>
      <c r="D253" s="15" t="n">
        <v>56002486.77</v>
      </c>
      <c r="E253" s="15" t="n">
        <v>24264647.66</v>
      </c>
      <c r="F253" s="20" t="n">
        <v>64501000</v>
      </c>
      <c r="G253" s="6"/>
    </row>
    <row r="254" customFormat="false" ht="17.25" hidden="true" customHeight="true" outlineLevel="0" collapsed="false">
      <c r="A254" s="20" t="n">
        <v>64502000</v>
      </c>
      <c r="B254" s="6" t="s">
        <v>1305</v>
      </c>
      <c r="C254" s="15" t="n">
        <v>4440352.43</v>
      </c>
      <c r="D254" s="15" t="n">
        <v>4232599.56</v>
      </c>
      <c r="E254" s="15" t="n">
        <v>13191285.96</v>
      </c>
      <c r="F254" s="20" t="n">
        <v>64502000</v>
      </c>
      <c r="G254" s="6"/>
    </row>
    <row r="255" customFormat="false" ht="17.25" hidden="true" customHeight="true" outlineLevel="0" collapsed="false">
      <c r="A255" s="20" t="n">
        <v>64503000</v>
      </c>
      <c r="B255" s="6" t="s">
        <v>1306</v>
      </c>
      <c r="C255" s="15" t="n">
        <v>48159114.95</v>
      </c>
      <c r="D255" s="15" t="n">
        <v>27024283.34</v>
      </c>
      <c r="E255" s="15" t="n">
        <v>0</v>
      </c>
      <c r="F255" s="20" t="n">
        <v>64503000</v>
      </c>
      <c r="G255" s="6"/>
    </row>
    <row r="256" customFormat="false" ht="17.25" hidden="true" customHeight="true" outlineLevel="0" collapsed="false">
      <c r="A256" s="20" t="n">
        <v>64504000</v>
      </c>
      <c r="B256" s="6" t="s">
        <v>1307</v>
      </c>
      <c r="C256" s="15" t="n">
        <v>7005398.11</v>
      </c>
      <c r="D256" s="15" t="n">
        <v>4307882.85</v>
      </c>
      <c r="E256" s="15" t="n">
        <v>1985468.75</v>
      </c>
      <c r="F256" s="20" t="n">
        <v>64504000</v>
      </c>
      <c r="G256" s="6"/>
    </row>
    <row r="257" customFormat="false" ht="17.25" hidden="true" customHeight="true" outlineLevel="0" collapsed="false">
      <c r="A257" s="20" t="n">
        <v>64801000</v>
      </c>
      <c r="B257" s="6" t="s">
        <v>198</v>
      </c>
      <c r="C257" s="15" t="n">
        <v>999000</v>
      </c>
      <c r="D257" s="15" t="n">
        <v>999400</v>
      </c>
      <c r="E257" s="15" t="n">
        <v>0</v>
      </c>
      <c r="F257" s="20" t="n">
        <v>64801000</v>
      </c>
      <c r="G257" s="6"/>
    </row>
    <row r="258" customFormat="false" ht="17.25" hidden="true" customHeight="true" outlineLevel="0" collapsed="false">
      <c r="A258" s="20" t="n">
        <v>64802000</v>
      </c>
      <c r="B258" s="6" t="s">
        <v>535</v>
      </c>
      <c r="C258" s="15" t="n">
        <v>200000</v>
      </c>
      <c r="D258" s="15" t="n">
        <v>194000</v>
      </c>
      <c r="E258" s="15" t="n">
        <v>1435365.38</v>
      </c>
      <c r="F258" s="20" t="n">
        <v>64802000</v>
      </c>
      <c r="G258" s="6"/>
    </row>
    <row r="259" customFormat="false" ht="17.25" hidden="true" customHeight="true" outlineLevel="0" collapsed="false">
      <c r="A259" s="20" t="n">
        <v>64803000</v>
      </c>
      <c r="B259" s="6" t="s">
        <v>199</v>
      </c>
      <c r="C259" s="15" t="n">
        <v>2828760</v>
      </c>
      <c r="D259" s="15" t="n">
        <v>1989261</v>
      </c>
      <c r="E259" s="15" t="n">
        <v>0</v>
      </c>
      <c r="F259" s="20" t="n">
        <v>64803000</v>
      </c>
      <c r="G259" s="6"/>
    </row>
    <row r="260" customFormat="false" ht="17.25" hidden="true" customHeight="true" outlineLevel="0" collapsed="false">
      <c r="A260" s="20" t="n">
        <v>64808000</v>
      </c>
      <c r="B260" s="6" t="s">
        <v>469</v>
      </c>
      <c r="C260" s="15" t="n">
        <v>9463020.5</v>
      </c>
      <c r="D260" s="15" t="n">
        <v>11245760</v>
      </c>
      <c r="E260" s="15" t="n">
        <v>0</v>
      </c>
      <c r="F260" s="20" t="n">
        <v>64808000</v>
      </c>
      <c r="G260" s="6"/>
    </row>
    <row r="261" customFormat="false" ht="17.25" hidden="true" customHeight="true" outlineLevel="0" collapsed="false">
      <c r="A261" s="20" t="n">
        <v>65100000</v>
      </c>
      <c r="B261" s="6" t="s">
        <v>1308</v>
      </c>
      <c r="C261" s="15" t="n">
        <v>500000</v>
      </c>
      <c r="D261" s="15" t="n">
        <v>1945351.61</v>
      </c>
      <c r="E261" s="15" t="n">
        <v>1196267.83</v>
      </c>
      <c r="F261" s="20" t="n">
        <v>65100000</v>
      </c>
      <c r="G261" s="6"/>
    </row>
    <row r="262" customFormat="false" ht="17.25" hidden="true" customHeight="true" outlineLevel="0" collapsed="false">
      <c r="A262" s="20" t="n">
        <v>65602000</v>
      </c>
      <c r="B262" s="6" t="s">
        <v>203</v>
      </c>
      <c r="C262" s="15" t="n">
        <v>25000000</v>
      </c>
      <c r="D262" s="15" t="n">
        <v>1000000</v>
      </c>
      <c r="E262" s="15" t="n">
        <v>2050000</v>
      </c>
      <c r="F262" s="20" t="n">
        <v>65602000</v>
      </c>
      <c r="G262" s="6"/>
    </row>
    <row r="263" customFormat="false" ht="17.25" hidden="true" customHeight="true" outlineLevel="0" collapsed="false">
      <c r="A263" s="20" t="n">
        <v>65700000</v>
      </c>
      <c r="B263" s="6" t="s">
        <v>204</v>
      </c>
      <c r="C263" s="15" t="n">
        <v>38868.21</v>
      </c>
      <c r="D263" s="15" t="n">
        <v>82360</v>
      </c>
      <c r="E263" s="15" t="n">
        <v>5614566.86</v>
      </c>
      <c r="F263" s="20" t="n">
        <v>65700000</v>
      </c>
      <c r="G263" s="6"/>
    </row>
    <row r="264" customFormat="false" ht="17.25" hidden="true" customHeight="true" outlineLevel="0" collapsed="false">
      <c r="A264" s="20" t="n">
        <v>65800000</v>
      </c>
      <c r="B264" s="6" t="s">
        <v>744</v>
      </c>
      <c r="C264" s="15" t="n">
        <v>122201.74</v>
      </c>
      <c r="D264" s="15" t="n">
        <v>3198201.25</v>
      </c>
      <c r="E264" s="15" t="n">
        <v>396990.53</v>
      </c>
      <c r="F264" s="20" t="n">
        <v>65800000</v>
      </c>
      <c r="G264" s="6"/>
    </row>
    <row r="265" customFormat="false" ht="17.25" hidden="true" customHeight="true" outlineLevel="0" collapsed="false">
      <c r="A265" s="20" t="n">
        <v>66102000</v>
      </c>
      <c r="B265" s="6" t="s">
        <v>1309</v>
      </c>
      <c r="C265" s="15" t="n">
        <v>392686338.9</v>
      </c>
      <c r="D265" s="15" t="n">
        <v>192059678.23</v>
      </c>
      <c r="E265" s="15" t="n">
        <v>36029093.72</v>
      </c>
      <c r="F265" s="20" t="n">
        <v>66102000</v>
      </c>
      <c r="G265" s="6"/>
    </row>
    <row r="266" customFormat="false" ht="17.25" hidden="true" customHeight="true" outlineLevel="0" collapsed="false">
      <c r="A266" s="20" t="n">
        <v>66103000</v>
      </c>
      <c r="B266" s="6" t="s">
        <v>482</v>
      </c>
      <c r="C266" s="15" t="n">
        <v>2155124278.42</v>
      </c>
      <c r="D266" s="15" t="n">
        <v>2868648550.51</v>
      </c>
      <c r="E266" s="15" t="n">
        <v>2165373178.56</v>
      </c>
      <c r="F266" s="20" t="n">
        <v>66103000</v>
      </c>
      <c r="G266" s="6"/>
    </row>
    <row r="267" customFormat="false" ht="17.25" hidden="true" customHeight="true" outlineLevel="0" collapsed="false">
      <c r="A267" s="20" t="n">
        <v>66104000</v>
      </c>
      <c r="B267" s="6" t="s">
        <v>1310</v>
      </c>
      <c r="C267" s="15" t="n">
        <v>128123729.24</v>
      </c>
      <c r="D267" s="15" t="n">
        <v>73361438.32</v>
      </c>
      <c r="E267" s="15" t="n">
        <v>0</v>
      </c>
      <c r="F267" s="20" t="n">
        <v>66104000</v>
      </c>
      <c r="G267" s="6"/>
    </row>
    <row r="268" customFormat="false" ht="17.25" hidden="true" customHeight="true" outlineLevel="0" collapsed="false">
      <c r="A268" s="20" t="n">
        <v>66105000</v>
      </c>
      <c r="B268" s="6" t="s">
        <v>544</v>
      </c>
      <c r="C268" s="15" t="n">
        <v>0</v>
      </c>
      <c r="D268" s="15" t="n">
        <v>0</v>
      </c>
      <c r="E268" s="15" t="n">
        <v>0</v>
      </c>
      <c r="F268" s="20" t="n">
        <v>66105000</v>
      </c>
      <c r="G268" s="6"/>
    </row>
    <row r="269" customFormat="false" ht="17.25" hidden="true" customHeight="true" outlineLevel="0" collapsed="false">
      <c r="A269" s="20" t="n">
        <v>66600000</v>
      </c>
      <c r="B269" s="6" t="s">
        <v>206</v>
      </c>
      <c r="C269" s="15" t="n">
        <v>2989177519.55</v>
      </c>
      <c r="D269" s="15" t="n">
        <v>6234808516.27</v>
      </c>
      <c r="E269" s="15" t="n">
        <v>950369779.47</v>
      </c>
      <c r="F269" s="20" t="n">
        <v>66600000</v>
      </c>
      <c r="G269" s="6"/>
    </row>
    <row r="270" customFormat="false" ht="17.25" hidden="true" customHeight="true" outlineLevel="0" collapsed="false">
      <c r="A270" s="20" t="n">
        <v>68112000</v>
      </c>
      <c r="B270" s="6" t="s">
        <v>752</v>
      </c>
      <c r="C270" s="15" t="n">
        <v>5594278789.66</v>
      </c>
      <c r="D270" s="15" t="n">
        <v>5636653933.66</v>
      </c>
      <c r="E270" s="15" t="n">
        <v>629933351.3</v>
      </c>
      <c r="F270" s="20" t="n">
        <v>68112000</v>
      </c>
      <c r="G270" s="6"/>
    </row>
    <row r="271" customFormat="false" ht="17.25" hidden="true" customHeight="true" outlineLevel="0" collapsed="false">
      <c r="A271" s="20" t="n">
        <v>68173000</v>
      </c>
      <c r="B271" s="6" t="s">
        <v>1311</v>
      </c>
      <c r="C271" s="15" t="n">
        <v>0</v>
      </c>
      <c r="D271" s="15" t="n">
        <v>532654751.42</v>
      </c>
      <c r="E271" s="15" t="n">
        <v>0</v>
      </c>
      <c r="F271" s="20" t="n">
        <v>68173000</v>
      </c>
      <c r="G271" s="6"/>
    </row>
    <row r="272" customFormat="false" ht="17.25" hidden="true" customHeight="true" outlineLevel="0" collapsed="false">
      <c r="A272" s="20" t="n">
        <v>68500000</v>
      </c>
      <c r="B272" s="6" t="s">
        <v>490</v>
      </c>
      <c r="C272" s="15" t="n">
        <v>0</v>
      </c>
      <c r="D272" s="15" t="n">
        <v>42500004</v>
      </c>
      <c r="E272" s="15" t="n">
        <v>0</v>
      </c>
      <c r="F272" s="20" t="n">
        <v>68500000</v>
      </c>
      <c r="G272" s="6"/>
    </row>
    <row r="273" customFormat="false" ht="17.25" hidden="true" customHeight="true" outlineLevel="0" collapsed="false">
      <c r="A273" s="20" t="n">
        <v>69500000</v>
      </c>
      <c r="B273" s="6" t="s">
        <v>753</v>
      </c>
      <c r="C273" s="15" t="n">
        <v>1880708851.18601</v>
      </c>
      <c r="D273" s="15" t="n">
        <v>1589557097.09</v>
      </c>
      <c r="E273" s="15" t="n">
        <v>53464780.41</v>
      </c>
      <c r="F273" s="20" t="n">
        <v>69500000</v>
      </c>
      <c r="G273" s="6"/>
    </row>
    <row r="274" customFormat="false" ht="17.25" hidden="true" customHeight="true" outlineLevel="0" collapsed="false">
      <c r="A274" s="20" t="n">
        <v>70100000</v>
      </c>
      <c r="B274" s="6" t="s">
        <v>1312</v>
      </c>
      <c r="C274" s="15" t="n">
        <v>0</v>
      </c>
      <c r="D274" s="15"/>
      <c r="E274" s="15" t="n">
        <v>-10672956081.42</v>
      </c>
      <c r="F274" s="20" t="n">
        <v>70100000</v>
      </c>
      <c r="G274" s="6"/>
    </row>
    <row r="275" customFormat="false" ht="17.25" hidden="true" customHeight="true" outlineLevel="0" collapsed="false">
      <c r="A275" s="20" t="n">
        <v>70120000</v>
      </c>
      <c r="B275" s="6" t="s">
        <v>1313</v>
      </c>
      <c r="C275" s="15" t="n">
        <v>-199266606000</v>
      </c>
      <c r="D275" s="15" t="n">
        <v>-34109860154.65</v>
      </c>
      <c r="E275" s="15" t="n">
        <v>0</v>
      </c>
      <c r="F275" s="20" t="n">
        <v>70120000</v>
      </c>
      <c r="G275" s="6"/>
    </row>
    <row r="276" customFormat="false" ht="17.25" hidden="true" customHeight="true" outlineLevel="0" collapsed="false">
      <c r="A276" s="20" t="n">
        <v>70130000</v>
      </c>
      <c r="B276" s="6" t="s">
        <v>1314</v>
      </c>
      <c r="C276" s="15" t="n">
        <v>-15394572000</v>
      </c>
      <c r="D276" s="15" t="n">
        <v>-8947048757.08001</v>
      </c>
      <c r="E276" s="15" t="n">
        <v>0</v>
      </c>
      <c r="F276" s="20" t="n">
        <v>70120000</v>
      </c>
      <c r="G276" s="6"/>
    </row>
    <row r="277" customFormat="false" ht="17.25" hidden="true" customHeight="true" outlineLevel="0" collapsed="false">
      <c r="A277" s="20" t="n">
        <v>70140000</v>
      </c>
      <c r="B277" s="6" t="s">
        <v>1315</v>
      </c>
      <c r="C277" s="15" t="n">
        <v>-25854021560</v>
      </c>
      <c r="D277" s="15" t="n">
        <v>-10983195656</v>
      </c>
      <c r="E277" s="15" t="n">
        <v>0</v>
      </c>
      <c r="F277" s="20" t="n">
        <v>70120000</v>
      </c>
      <c r="G277" s="6"/>
    </row>
    <row r="278" customFormat="false" ht="17.25" hidden="true" customHeight="true" outlineLevel="0" collapsed="false">
      <c r="A278" s="20" t="n">
        <v>70150000</v>
      </c>
      <c r="B278" s="6" t="s">
        <v>1316</v>
      </c>
      <c r="C278" s="15" t="n">
        <v>0</v>
      </c>
      <c r="D278" s="15" t="n">
        <v>-65450587000</v>
      </c>
      <c r="E278" s="15" t="n">
        <v>0</v>
      </c>
      <c r="F278" s="20" t="n">
        <v>70120000</v>
      </c>
      <c r="G278" s="6"/>
    </row>
    <row r="279" customFormat="false" ht="17.25" hidden="true" customHeight="true" outlineLevel="0" collapsed="false">
      <c r="A279" s="20" t="n">
        <v>70160000</v>
      </c>
      <c r="B279" s="6" t="s">
        <v>1317</v>
      </c>
      <c r="C279" s="15" t="n">
        <v>0</v>
      </c>
      <c r="D279" s="15" t="n">
        <v>-7547150000</v>
      </c>
      <c r="E279" s="15" t="n">
        <v>0</v>
      </c>
      <c r="F279" s="20" t="n">
        <v>70120000</v>
      </c>
      <c r="G279" s="6"/>
    </row>
    <row r="280" customFormat="false" ht="17.25" hidden="true" customHeight="true" outlineLevel="0" collapsed="false">
      <c r="A280" s="20" t="n">
        <v>70170000</v>
      </c>
      <c r="B280" s="6" t="s">
        <v>1318</v>
      </c>
      <c r="C280" s="15" t="n">
        <v>-56220000</v>
      </c>
      <c r="D280" s="15" t="n">
        <v>-7500000.2</v>
      </c>
      <c r="E280" s="15" t="n">
        <v>0</v>
      </c>
      <c r="F280" s="20" t="n">
        <v>70120000</v>
      </c>
      <c r="G280" s="6"/>
    </row>
    <row r="281" customFormat="false" ht="17.25" hidden="true" customHeight="true" outlineLevel="0" collapsed="false">
      <c r="A281" s="20" t="n">
        <v>70180000</v>
      </c>
      <c r="B281" s="6" t="s">
        <v>1319</v>
      </c>
      <c r="C281" s="15" t="n">
        <v>0</v>
      </c>
      <c r="D281" s="15" t="n">
        <v>-479166.65</v>
      </c>
      <c r="E281" s="15" t="n">
        <v>0</v>
      </c>
      <c r="F281" s="20" t="n">
        <v>70120000</v>
      </c>
      <c r="G281" s="6"/>
    </row>
    <row r="282" customFormat="false" ht="17.25" hidden="true" customHeight="true" outlineLevel="0" collapsed="false">
      <c r="A282" s="20" t="n">
        <v>70190000</v>
      </c>
      <c r="B282" s="6" t="s">
        <v>1320</v>
      </c>
      <c r="C282" s="15" t="n">
        <v>-480000</v>
      </c>
      <c r="D282" s="15" t="n">
        <v>-1488000</v>
      </c>
      <c r="E282" s="15" t="n">
        <v>0</v>
      </c>
      <c r="F282" s="20" t="n">
        <v>70120000</v>
      </c>
      <c r="G282" s="6"/>
    </row>
    <row r="283" customFormat="false" ht="17.25" hidden="true" customHeight="true" outlineLevel="0" collapsed="false">
      <c r="A283" s="20" t="n">
        <v>71400000</v>
      </c>
      <c r="B283" s="6" t="s">
        <v>1321</v>
      </c>
      <c r="C283" s="15" t="n">
        <v>2258219319.41</v>
      </c>
      <c r="D283" s="15" t="n">
        <v>-3173761093.19</v>
      </c>
      <c r="E283" s="15" t="n">
        <v>-2177738153.61</v>
      </c>
      <c r="F283" s="20" t="n">
        <v>71400000</v>
      </c>
      <c r="G283" s="6"/>
    </row>
    <row r="284" customFormat="false" ht="17.25" hidden="true" customHeight="true" outlineLevel="0" collapsed="false">
      <c r="A284" s="20" t="n">
        <v>75800000</v>
      </c>
      <c r="B284" s="6" t="s">
        <v>211</v>
      </c>
      <c r="C284" s="15" t="n">
        <v>-341174670.69</v>
      </c>
      <c r="D284" s="15" t="n">
        <v>-383316960.99</v>
      </c>
      <c r="E284" s="15" t="n">
        <v>-8150418.96</v>
      </c>
      <c r="F284" s="20" t="n">
        <v>75800000</v>
      </c>
      <c r="G284" s="6"/>
    </row>
    <row r="285" customFormat="false" ht="17.25" hidden="true" customHeight="true" outlineLevel="0" collapsed="false">
      <c r="A285" s="20" t="n">
        <v>75850000</v>
      </c>
      <c r="B285" s="6" t="s">
        <v>1322</v>
      </c>
      <c r="C285" s="15" t="n">
        <v>-175004895.86</v>
      </c>
      <c r="D285" s="15" t="n">
        <v>-173905544.05</v>
      </c>
      <c r="E285" s="15" t="n">
        <v>0</v>
      </c>
      <c r="F285" s="20" t="n">
        <v>75850000</v>
      </c>
      <c r="G285" s="6"/>
    </row>
    <row r="286" customFormat="false" ht="17.25" hidden="true" customHeight="true" outlineLevel="0" collapsed="false">
      <c r="A286" s="20" t="n">
        <v>76500000</v>
      </c>
      <c r="B286" s="6" t="s">
        <v>505</v>
      </c>
      <c r="C286" s="15" t="n">
        <v>-12719106.71</v>
      </c>
      <c r="D286" s="15"/>
      <c r="E286" s="15" t="n">
        <v>-4559808.15</v>
      </c>
      <c r="F286" s="20" t="n">
        <v>76500000</v>
      </c>
      <c r="G286" s="6"/>
    </row>
    <row r="287" customFormat="false" ht="17.25" hidden="true" customHeight="true" outlineLevel="0" collapsed="false">
      <c r="A287" s="20" t="n">
        <v>76600000</v>
      </c>
      <c r="B287" s="6" t="s">
        <v>213</v>
      </c>
      <c r="C287" s="15" t="n">
        <v>-1343696456.23</v>
      </c>
      <c r="D287" s="15" t="n">
        <v>-877186743.21</v>
      </c>
      <c r="E287" s="15" t="n">
        <v>-625595833.93</v>
      </c>
      <c r="F287" s="20" t="n">
        <v>76600000</v>
      </c>
      <c r="G287" s="6"/>
    </row>
    <row r="288" customFormat="false" ht="17.25" hidden="true" customHeight="true" outlineLevel="0" collapsed="false">
      <c r="A288" s="20" t="n">
        <v>77200000</v>
      </c>
      <c r="B288" s="6" t="s">
        <v>1323</v>
      </c>
      <c r="C288" s="15" t="n">
        <v>0</v>
      </c>
      <c r="D288" s="57"/>
      <c r="E288" s="15" t="n">
        <v>-6405711884.24</v>
      </c>
      <c r="F288" s="63" t="n">
        <v>77200000</v>
      </c>
      <c r="G288" s="6"/>
    </row>
    <row r="289" customFormat="false" ht="17.25" hidden="true" customHeight="true" outlineLevel="0" collapsed="false">
      <c r="A289" s="12" t="n">
        <v>11000000</v>
      </c>
      <c r="B289" s="2" t="s">
        <v>1324</v>
      </c>
      <c r="C289" s="29" t="n">
        <v>-6319190176.06</v>
      </c>
      <c r="F289" s="41" t="n">
        <v>11000000</v>
      </c>
    </row>
    <row r="290" customFormat="false" ht="17.25" hidden="true" customHeight="true" outlineLevel="0" collapsed="false">
      <c r="A290" s="12" t="n">
        <v>12000000</v>
      </c>
      <c r="B290" s="2" t="s">
        <v>3</v>
      </c>
      <c r="C290" s="29" t="n">
        <v>0</v>
      </c>
      <c r="F290" s="41" t="n">
        <v>12000000</v>
      </c>
    </row>
    <row r="291" customFormat="false" ht="17.25" hidden="true" customHeight="true" outlineLevel="0" collapsed="false">
      <c r="A291" s="12" t="n">
        <v>16412000</v>
      </c>
      <c r="B291" s="2" t="s">
        <v>1325</v>
      </c>
      <c r="C291" s="29" t="n">
        <v>-6257607166.02</v>
      </c>
      <c r="F291" s="41" t="n">
        <v>16412000</v>
      </c>
    </row>
    <row r="292" customFormat="false" ht="17.25" hidden="true" customHeight="true" outlineLevel="0" collapsed="false">
      <c r="A292" s="12" t="n">
        <v>28130000</v>
      </c>
      <c r="B292" s="2" t="s">
        <v>1326</v>
      </c>
      <c r="C292" s="29" t="n">
        <v>-1496490100</v>
      </c>
      <c r="F292" s="41" t="n">
        <v>28130000</v>
      </c>
    </row>
    <row r="293" customFormat="false" ht="17.25" hidden="true" customHeight="true" outlineLevel="0" collapsed="false">
      <c r="A293" s="12" t="n">
        <v>28132100</v>
      </c>
      <c r="B293" s="2" t="s">
        <v>1225</v>
      </c>
      <c r="C293" s="29" t="n">
        <v>-313032588.63</v>
      </c>
      <c r="F293" s="41" t="n">
        <v>28130000</v>
      </c>
    </row>
    <row r="294" customFormat="false" ht="17.25" hidden="true" customHeight="true" outlineLevel="0" collapsed="false">
      <c r="A294" s="12" t="n">
        <v>28133100</v>
      </c>
      <c r="B294" s="2" t="s">
        <v>1229</v>
      </c>
      <c r="C294" s="29" t="n">
        <v>-27982947.81</v>
      </c>
      <c r="F294" s="41" t="n">
        <v>28130000</v>
      </c>
    </row>
    <row r="295" customFormat="false" ht="17.25" hidden="true" customHeight="true" outlineLevel="0" collapsed="false">
      <c r="A295" s="12" t="n">
        <v>41310000</v>
      </c>
      <c r="B295" s="2" t="s">
        <v>1327</v>
      </c>
      <c r="C295" s="29" t="n">
        <v>0</v>
      </c>
      <c r="F295" s="41" t="n">
        <v>41310000</v>
      </c>
    </row>
    <row r="296" customFormat="false" ht="17.25" hidden="true" customHeight="true" outlineLevel="0" collapsed="false">
      <c r="A296" s="12" t="n">
        <v>42510000</v>
      </c>
      <c r="B296" s="2" t="s">
        <v>280</v>
      </c>
      <c r="C296" s="29" t="n">
        <v>0</v>
      </c>
      <c r="F296" s="41" t="n">
        <v>42510000</v>
      </c>
    </row>
    <row r="297" customFormat="false" ht="17.25" hidden="true" customHeight="true" outlineLevel="0" collapsed="false">
      <c r="A297" s="12" t="n">
        <v>44576000</v>
      </c>
      <c r="B297" s="2" t="s">
        <v>621</v>
      </c>
      <c r="C297" s="29" t="n">
        <v>-26118583.33</v>
      </c>
      <c r="F297" s="41" t="n">
        <v>44576000</v>
      </c>
    </row>
    <row r="298" customFormat="false" ht="17.25" hidden="true" customHeight="true" outlineLevel="0" collapsed="false">
      <c r="A298" s="12" t="n">
        <v>51221000</v>
      </c>
      <c r="B298" s="2" t="s">
        <v>323</v>
      </c>
      <c r="C298" s="29" t="n">
        <v>7501285.54</v>
      </c>
      <c r="F298" s="41" t="n">
        <v>51221000</v>
      </c>
    </row>
    <row r="299" customFormat="false" ht="17.25" hidden="true" customHeight="true" outlineLevel="0" collapsed="false">
      <c r="A299" s="12" t="n">
        <v>51231000</v>
      </c>
      <c r="B299" s="2" t="s">
        <v>325</v>
      </c>
      <c r="C299" s="29" t="n">
        <v>40133473.51</v>
      </c>
      <c r="F299" s="41" t="n">
        <v>51231000</v>
      </c>
    </row>
    <row r="300" customFormat="false" ht="17.25" hidden="true" customHeight="true" outlineLevel="0" collapsed="false">
      <c r="A300" s="12" t="n">
        <v>53400000</v>
      </c>
      <c r="B300" s="2" t="s">
        <v>1328</v>
      </c>
      <c r="C300" s="29" t="n">
        <v>167758</v>
      </c>
      <c r="F300" s="41" t="n">
        <v>53400000</v>
      </c>
    </row>
    <row r="301" customFormat="false" ht="17.25" hidden="true" customHeight="true" outlineLevel="0" collapsed="false">
      <c r="A301" s="12" t="n">
        <v>60500000</v>
      </c>
      <c r="B301" s="2" t="s">
        <v>1329</v>
      </c>
      <c r="C301" s="29" t="n">
        <v>186631724.59</v>
      </c>
      <c r="F301" s="41" t="n">
        <v>60500000</v>
      </c>
    </row>
    <row r="302" customFormat="false" ht="17.25" hidden="true" customHeight="true" outlineLevel="0" collapsed="false">
      <c r="A302" s="12" t="n">
        <v>60611000</v>
      </c>
      <c r="B302" s="2" t="s">
        <v>1330</v>
      </c>
      <c r="C302" s="29" t="n">
        <v>2508566111.55</v>
      </c>
      <c r="F302" s="41" t="n">
        <v>60611000</v>
      </c>
    </row>
    <row r="303" customFormat="false" ht="17.25" hidden="true" customHeight="true" outlineLevel="0" collapsed="false">
      <c r="A303" s="12" t="n">
        <v>61504000</v>
      </c>
      <c r="B303" s="2" t="s">
        <v>393</v>
      </c>
      <c r="C303" s="29" t="n">
        <v>3637600</v>
      </c>
      <c r="F303" s="41" t="n">
        <v>61504000</v>
      </c>
    </row>
    <row r="304" customFormat="false" ht="17.25" hidden="true" customHeight="true" outlineLevel="0" collapsed="false">
      <c r="A304" s="12" t="n">
        <v>61601000</v>
      </c>
      <c r="B304" s="2" t="s">
        <v>156</v>
      </c>
      <c r="C304" s="29" t="n">
        <v>6994152.22</v>
      </c>
      <c r="F304" s="41" t="n">
        <v>61601000</v>
      </c>
    </row>
    <row r="305" customFormat="false" ht="17.25" hidden="true" customHeight="true" outlineLevel="0" collapsed="false">
      <c r="A305" s="12" t="n">
        <v>62260000</v>
      </c>
      <c r="B305" s="2" t="s">
        <v>1296</v>
      </c>
      <c r="C305" s="29" t="n">
        <v>7967047</v>
      </c>
      <c r="F305" s="41" t="n">
        <v>62260000</v>
      </c>
    </row>
    <row r="306" customFormat="false" ht="17.25" hidden="true" customHeight="true" outlineLevel="0" collapsed="false">
      <c r="A306" s="12" t="n">
        <v>62702000</v>
      </c>
      <c r="B306" s="2" t="s">
        <v>1114</v>
      </c>
      <c r="C306" s="29" t="n">
        <v>156727099.99</v>
      </c>
      <c r="F306" s="41" t="n">
        <v>62702000</v>
      </c>
    </row>
    <row r="307" customFormat="false" ht="17.25" hidden="true" customHeight="true" outlineLevel="0" collapsed="false">
      <c r="A307" s="12" t="n">
        <v>62711000</v>
      </c>
      <c r="B307" s="2" t="s">
        <v>432</v>
      </c>
      <c r="C307" s="29" t="n">
        <v>113250706.09</v>
      </c>
      <c r="F307" s="41" t="n">
        <v>62711000</v>
      </c>
    </row>
    <row r="308" customFormat="false" ht="17.25" hidden="true" customHeight="true" outlineLevel="0" collapsed="false">
      <c r="A308" s="12" t="n">
        <v>62713000</v>
      </c>
      <c r="B308" s="2" t="s">
        <v>1331</v>
      </c>
      <c r="C308" s="29" t="n">
        <v>46359510.72</v>
      </c>
      <c r="F308" s="41" t="n">
        <v>62713000</v>
      </c>
    </row>
    <row r="309" customFormat="false" ht="17.25" hidden="true" customHeight="true" outlineLevel="0" collapsed="false">
      <c r="A309" s="12" t="n">
        <v>64101300</v>
      </c>
      <c r="B309" s="2" t="s">
        <v>456</v>
      </c>
      <c r="C309" s="29" t="n">
        <v>108788848.77</v>
      </c>
      <c r="F309" s="41" t="n">
        <v>64101300</v>
      </c>
    </row>
    <row r="310" customFormat="false" ht="17.25" hidden="true" customHeight="true" outlineLevel="0" collapsed="false">
      <c r="A310" s="12" t="n">
        <v>64103000</v>
      </c>
      <c r="B310" s="2" t="s">
        <v>192</v>
      </c>
      <c r="C310" s="29" t="n">
        <v>66538506.48</v>
      </c>
      <c r="F310" s="41" t="n">
        <v>64103000</v>
      </c>
    </row>
    <row r="311" customFormat="false" ht="17.25" hidden="true" customHeight="true" outlineLevel="0" collapsed="false">
      <c r="A311" s="12" t="n">
        <v>64104000</v>
      </c>
      <c r="B311" s="2" t="s">
        <v>193</v>
      </c>
      <c r="C311" s="29" t="n">
        <v>43711925.15</v>
      </c>
      <c r="F311" s="41" t="n">
        <v>64104000</v>
      </c>
    </row>
    <row r="312" customFormat="false" ht="17.25" hidden="true" customHeight="true" outlineLevel="0" collapsed="false">
      <c r="A312" s="12" t="n">
        <v>64105000</v>
      </c>
      <c r="B312" s="2" t="s">
        <v>1332</v>
      </c>
      <c r="C312" s="29" t="n">
        <v>2516748.07</v>
      </c>
      <c r="F312" s="41" t="n">
        <v>64105000</v>
      </c>
    </row>
    <row r="313" customFormat="false" ht="17.25" hidden="true" customHeight="true" outlineLevel="0" collapsed="false">
      <c r="A313" s="12" t="n">
        <v>66880000</v>
      </c>
      <c r="B313" s="2" t="s">
        <v>1333</v>
      </c>
      <c r="C313" s="29" t="n">
        <v>0.02</v>
      </c>
      <c r="F313" s="41" t="n">
        <v>66880000</v>
      </c>
    </row>
    <row r="314" customFormat="false" ht="17.25" hidden="true" customHeight="true" outlineLevel="0" collapsed="false">
      <c r="A314" s="12" t="n">
        <v>70110000</v>
      </c>
      <c r="B314" s="2" t="s">
        <v>1334</v>
      </c>
      <c r="C314" s="29" t="n">
        <v>-23372751560.05</v>
      </c>
      <c r="F314" s="41" t="n">
        <v>70110000</v>
      </c>
    </row>
    <row r="315" customFormat="false" ht="17.25" hidden="true" customHeight="true" outlineLevel="0" collapsed="false">
      <c r="A315" s="12" t="n">
        <v>76880000</v>
      </c>
      <c r="B315" s="2" t="s">
        <v>1335</v>
      </c>
      <c r="C315" s="29" t="n">
        <v>-4736088.47</v>
      </c>
      <c r="F315" s="41" t="n">
        <v>76880000</v>
      </c>
    </row>
    <row r="316" customFormat="false" ht="17.25" hidden="true" customHeight="true" outlineLevel="0" collapsed="false">
      <c r="A316" s="12" t="n">
        <v>78173000</v>
      </c>
      <c r="B316" s="2" t="s">
        <v>1336</v>
      </c>
      <c r="C316" s="29" t="n">
        <v>-532654751.42</v>
      </c>
      <c r="F316" s="41" t="n">
        <v>78500000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12.44"/>
    <col collapsed="false" customWidth="true" hidden="false" outlineLevel="0" max="3" min="3" style="2" width="40.15"/>
    <col collapsed="false" customWidth="true" hidden="false" outlineLevel="0" max="4" min="4" style="3" width="16.58"/>
    <col collapsed="false" customWidth="true" hidden="false" outlineLevel="0" max="5" min="5" style="4" width="16.58"/>
    <col collapsed="false" customWidth="true" hidden="false" outlineLevel="0" max="6" min="6" style="3" width="16.58"/>
    <col collapsed="false" customWidth="true" hidden="false" outlineLevel="0" max="7" min="7" style="1" width="11.44"/>
  </cols>
  <sheetData>
    <row r="1" customFormat="false" ht="17.25" hidden="false" customHeight="true" outlineLevel="0" collapsed="false"/>
    <row r="2" customFormat="false" ht="17.25" hidden="false" customHeight="true" outlineLevel="0" collapsed="false">
      <c r="A2" s="12"/>
      <c r="B2" s="12"/>
      <c r="D2" s="15"/>
      <c r="E2" s="15"/>
      <c r="F2" s="57" t="s">
        <v>1337</v>
      </c>
    </row>
    <row r="3" customFormat="false" ht="17.25" hidden="false" customHeight="true" outlineLevel="0" collapsed="false">
      <c r="A3" s="12"/>
      <c r="B3" s="12"/>
      <c r="C3" s="59" t="s">
        <v>768</v>
      </c>
      <c r="D3" s="60" t="n">
        <v>2021</v>
      </c>
      <c r="E3" s="60" t="n">
        <v>2020</v>
      </c>
      <c r="F3" s="60" t="n">
        <v>2019</v>
      </c>
      <c r="G3" s="58" t="s">
        <v>769</v>
      </c>
    </row>
    <row r="4" customFormat="false" ht="17.25" hidden="false" customHeight="true" outlineLevel="0" collapsed="false">
      <c r="A4" s="12" t="n">
        <v>101000</v>
      </c>
      <c r="B4" s="12" t="n">
        <v>10100000</v>
      </c>
      <c r="C4" s="2" t="s">
        <v>1338</v>
      </c>
      <c r="D4" s="15" t="n">
        <v>-10000000</v>
      </c>
      <c r="E4" s="15" t="n">
        <v>-10000000</v>
      </c>
      <c r="F4" s="15" t="n">
        <v>-10000000</v>
      </c>
      <c r="G4" s="20" t="n">
        <v>10100000</v>
      </c>
    </row>
    <row r="5" customFormat="false" ht="17.25" hidden="false" customHeight="true" outlineLevel="0" collapsed="false">
      <c r="A5" s="12" t="n">
        <v>110000</v>
      </c>
      <c r="B5" s="12" t="n">
        <v>11000000</v>
      </c>
      <c r="C5" s="2" t="s">
        <v>1339</v>
      </c>
      <c r="D5" s="15" t="n">
        <v>-166731221.84</v>
      </c>
      <c r="E5" s="15" t="n">
        <v>-166731221.84</v>
      </c>
      <c r="F5" s="15" t="n">
        <v>-166731221.84</v>
      </c>
      <c r="G5" s="20" t="n">
        <v>11000000</v>
      </c>
    </row>
    <row r="6" customFormat="false" ht="17.25" hidden="false" customHeight="true" outlineLevel="0" collapsed="false">
      <c r="A6" s="12" t="n">
        <v>120000</v>
      </c>
      <c r="B6" s="12" t="n">
        <v>12000000</v>
      </c>
      <c r="C6" s="2" t="s">
        <v>1340</v>
      </c>
      <c r="D6" s="15" t="n">
        <v>-552000676.12</v>
      </c>
      <c r="E6" s="15" t="n">
        <v>-189516493.56</v>
      </c>
      <c r="F6" s="15" t="n">
        <v>0</v>
      </c>
      <c r="G6" s="20" t="n">
        <v>12000000</v>
      </c>
    </row>
    <row r="7" customFormat="false" ht="17.25" hidden="false" customHeight="true" outlineLevel="0" collapsed="false">
      <c r="A7" s="12"/>
      <c r="B7" s="12" t="n">
        <v>12800000</v>
      </c>
      <c r="C7" s="2" t="s">
        <v>1341</v>
      </c>
      <c r="D7" s="15" t="n">
        <v>0</v>
      </c>
      <c r="E7" s="15"/>
      <c r="F7" s="15" t="n">
        <v>112986606.91</v>
      </c>
      <c r="G7" s="20" t="n">
        <v>12800000</v>
      </c>
    </row>
    <row r="8" customFormat="false" ht="17.25" hidden="false" customHeight="true" outlineLevel="0" collapsed="false">
      <c r="A8" s="12" t="n">
        <v>164000</v>
      </c>
      <c r="B8" s="12" t="n">
        <v>16400000</v>
      </c>
      <c r="C8" s="2" t="s">
        <v>1342</v>
      </c>
      <c r="D8" s="15" t="n">
        <v>92.52</v>
      </c>
      <c r="E8" s="15" t="n">
        <v>92.52</v>
      </c>
      <c r="F8" s="15" t="n">
        <v>0</v>
      </c>
      <c r="G8" s="20" t="n">
        <v>16100000</v>
      </c>
    </row>
    <row r="9" customFormat="false" ht="17.25" hidden="false" customHeight="true" outlineLevel="0" collapsed="false">
      <c r="A9" s="12" t="n">
        <v>203000</v>
      </c>
      <c r="B9" s="12" t="n">
        <v>20300000</v>
      </c>
      <c r="C9" s="2" t="s">
        <v>1343</v>
      </c>
      <c r="D9" s="15" t="n">
        <v>395000</v>
      </c>
      <c r="E9" s="15" t="n">
        <v>395000</v>
      </c>
      <c r="F9" s="15" t="n">
        <v>395000</v>
      </c>
      <c r="G9" s="20" t="n">
        <v>20300000</v>
      </c>
    </row>
    <row r="10" customFormat="false" ht="17.25" hidden="false" customHeight="true" outlineLevel="0" collapsed="false">
      <c r="A10" s="12"/>
      <c r="B10" s="12" t="n">
        <v>21300000</v>
      </c>
      <c r="C10" s="2" t="s">
        <v>1344</v>
      </c>
      <c r="D10" s="15" t="n">
        <v>413471898.63</v>
      </c>
      <c r="E10" s="15"/>
      <c r="F10" s="15"/>
      <c r="G10" s="20" t="n">
        <v>21500000</v>
      </c>
    </row>
    <row r="11" customFormat="false" ht="17.25" hidden="false" customHeight="true" outlineLevel="0" collapsed="false">
      <c r="A11" s="12" t="n">
        <v>215000</v>
      </c>
      <c r="B11" s="12" t="n">
        <v>21500000</v>
      </c>
      <c r="C11" s="2" t="s">
        <v>1345</v>
      </c>
      <c r="D11" s="15" t="n">
        <v>33185707.4</v>
      </c>
      <c r="E11" s="15" t="n">
        <v>33185707.4</v>
      </c>
      <c r="F11" s="15" t="n">
        <v>33185707.4</v>
      </c>
      <c r="G11" s="20" t="n">
        <v>21500000</v>
      </c>
    </row>
    <row r="12" customFormat="false" ht="17.25" hidden="false" customHeight="true" outlineLevel="0" collapsed="false">
      <c r="A12" s="12" t="n">
        <v>215400</v>
      </c>
      <c r="B12" s="12" t="n">
        <v>21540000</v>
      </c>
      <c r="C12" s="2" t="s">
        <v>1346</v>
      </c>
      <c r="D12" s="15" t="n">
        <v>4671538894.17</v>
      </c>
      <c r="E12" s="15" t="n">
        <v>4469372227.5</v>
      </c>
      <c r="F12" s="15" t="n">
        <v>3980463125.72</v>
      </c>
      <c r="G12" s="20" t="n">
        <v>21540000</v>
      </c>
    </row>
    <row r="13" customFormat="false" ht="17.25" hidden="false" customHeight="true" outlineLevel="0" collapsed="false">
      <c r="A13" s="12" t="n">
        <v>218200</v>
      </c>
      <c r="B13" s="12" t="n">
        <v>21820000</v>
      </c>
      <c r="C13" s="2" t="s">
        <v>574</v>
      </c>
      <c r="D13" s="15" t="n">
        <v>686315786.16</v>
      </c>
      <c r="E13" s="15" t="n">
        <v>636315786.16</v>
      </c>
      <c r="F13" s="15" t="n">
        <v>327720761.33</v>
      </c>
      <c r="G13" s="20" t="n">
        <v>21830000</v>
      </c>
    </row>
    <row r="14" customFormat="false" ht="17.25" hidden="false" customHeight="true" outlineLevel="0" collapsed="false">
      <c r="A14" s="12" t="n">
        <v>218300</v>
      </c>
      <c r="B14" s="12" t="n">
        <v>21830000</v>
      </c>
      <c r="C14" s="2" t="s">
        <v>1347</v>
      </c>
      <c r="D14" s="15" t="n">
        <v>329705181.33</v>
      </c>
      <c r="E14" s="15" t="n">
        <v>329705181.33</v>
      </c>
      <c r="F14" s="15" t="n">
        <v>633440786.16</v>
      </c>
      <c r="G14" s="20" t="n">
        <v>21820000</v>
      </c>
    </row>
    <row r="15" customFormat="false" ht="17.25" hidden="false" customHeight="true" outlineLevel="0" collapsed="false">
      <c r="A15" s="12" t="n">
        <v>218310</v>
      </c>
      <c r="B15" s="12" t="n">
        <v>21831000</v>
      </c>
      <c r="C15" s="2" t="s">
        <v>1348</v>
      </c>
      <c r="D15" s="15" t="n">
        <v>275031607.13</v>
      </c>
      <c r="E15" s="15" t="n">
        <v>261732754.56</v>
      </c>
      <c r="F15" s="15" t="n">
        <v>257013902</v>
      </c>
      <c r="G15" s="20" t="n">
        <v>21840000</v>
      </c>
    </row>
    <row r="16" customFormat="false" ht="17.25" hidden="false" customHeight="true" outlineLevel="0" collapsed="false">
      <c r="A16" s="12" t="n">
        <v>232000</v>
      </c>
      <c r="B16" s="12" t="n">
        <v>23200000</v>
      </c>
      <c r="C16" s="2" t="s">
        <v>1349</v>
      </c>
      <c r="D16" s="15" t="n">
        <v>0</v>
      </c>
      <c r="E16" s="15" t="n">
        <v>255977729.63</v>
      </c>
      <c r="F16" s="15" t="n">
        <v>255977729.63</v>
      </c>
      <c r="G16" s="20" t="n">
        <v>23200000</v>
      </c>
    </row>
    <row r="17" customFormat="false" ht="17.25" hidden="false" customHeight="true" outlineLevel="0" collapsed="false">
      <c r="A17" s="12" t="n">
        <v>275000</v>
      </c>
      <c r="B17" s="12" t="n">
        <v>27500000</v>
      </c>
      <c r="C17" s="2" t="s">
        <v>1350</v>
      </c>
      <c r="D17" s="15" t="n">
        <v>7776400</v>
      </c>
      <c r="E17" s="15" t="n">
        <v>7776400</v>
      </c>
      <c r="F17" s="15" t="n">
        <v>7764400</v>
      </c>
      <c r="G17" s="20" t="n">
        <v>27500000</v>
      </c>
    </row>
    <row r="18" customFormat="false" ht="17.25" hidden="false" customHeight="true" outlineLevel="0" collapsed="false">
      <c r="A18" s="12" t="n">
        <v>280300</v>
      </c>
      <c r="B18" s="12" t="n">
        <v>28030000</v>
      </c>
      <c r="C18" s="2" t="s">
        <v>1351</v>
      </c>
      <c r="D18" s="15" t="n">
        <v>-395000</v>
      </c>
      <c r="E18" s="15" t="n">
        <v>-395000</v>
      </c>
      <c r="F18" s="15" t="n">
        <v>-395000</v>
      </c>
      <c r="G18" s="20" t="n">
        <v>28030000</v>
      </c>
    </row>
    <row r="19" customFormat="false" ht="17.25" hidden="false" customHeight="true" outlineLevel="0" collapsed="false">
      <c r="A19" s="12"/>
      <c r="B19" s="12" t="n">
        <v>28130000</v>
      </c>
      <c r="C19" s="2" t="s">
        <v>1352</v>
      </c>
      <c r="D19" s="15" t="n">
        <v>-33967321.67</v>
      </c>
      <c r="E19" s="15"/>
      <c r="F19" s="15"/>
      <c r="G19" s="20" t="n">
        <v>28150000</v>
      </c>
    </row>
    <row r="20" customFormat="false" ht="17.25" hidden="false" customHeight="true" outlineLevel="0" collapsed="false">
      <c r="A20" s="12" t="n">
        <v>281500</v>
      </c>
      <c r="B20" s="12" t="n">
        <v>28150000</v>
      </c>
      <c r="C20" s="2" t="s">
        <v>1353</v>
      </c>
      <c r="D20" s="15" t="n">
        <v>-25367332.18</v>
      </c>
      <c r="E20" s="15" t="n">
        <v>-22048761.44</v>
      </c>
      <c r="F20" s="15" t="n">
        <v>-18730190.7</v>
      </c>
      <c r="G20" s="20" t="n">
        <v>28150000</v>
      </c>
    </row>
    <row r="21" customFormat="false" ht="17.25" hidden="false" customHeight="true" outlineLevel="0" collapsed="false">
      <c r="A21" s="12" t="n">
        <v>281540</v>
      </c>
      <c r="B21" s="12" t="n">
        <v>28154000</v>
      </c>
      <c r="C21" s="2" t="s">
        <v>1354</v>
      </c>
      <c r="D21" s="15" t="n">
        <v>-3453657436.92</v>
      </c>
      <c r="E21" s="15" t="n">
        <v>-2993242436.71</v>
      </c>
      <c r="F21" s="15" t="n">
        <v>-2993242436.71</v>
      </c>
      <c r="G21" s="20" t="n">
        <v>28154000</v>
      </c>
    </row>
    <row r="22" customFormat="false" ht="17.25" hidden="false" customHeight="true" outlineLevel="0" collapsed="false">
      <c r="A22" s="12" t="n">
        <v>281550</v>
      </c>
      <c r="B22" s="12" t="n">
        <v>28155000</v>
      </c>
      <c r="C22" s="2" t="s">
        <v>1355</v>
      </c>
      <c r="D22" s="15" t="n">
        <v>-410785480.22</v>
      </c>
      <c r="E22" s="15" t="n">
        <v>-410785480.22</v>
      </c>
      <c r="F22" s="15" t="n">
        <v>0</v>
      </c>
      <c r="G22" s="20" t="n">
        <v>28154000</v>
      </c>
    </row>
    <row r="23" customFormat="false" ht="17.25" hidden="false" customHeight="true" outlineLevel="0" collapsed="false">
      <c r="A23" s="12" t="n">
        <v>281820</v>
      </c>
      <c r="B23" s="12" t="n">
        <v>28182000</v>
      </c>
      <c r="C23" s="2" t="s">
        <v>1356</v>
      </c>
      <c r="D23" s="15" t="n">
        <v>-578573408.38</v>
      </c>
      <c r="E23" s="15" t="n">
        <v>-479741151.52</v>
      </c>
      <c r="F23" s="15" t="n">
        <v>-380531464.1</v>
      </c>
      <c r="G23" s="20" t="n">
        <v>28183000</v>
      </c>
    </row>
    <row r="24" customFormat="false" ht="17.25" hidden="false" customHeight="true" outlineLevel="0" collapsed="false">
      <c r="A24" s="12" t="n">
        <v>281830</v>
      </c>
      <c r="B24" s="12" t="n">
        <v>28183000</v>
      </c>
      <c r="C24" s="2" t="s">
        <v>1357</v>
      </c>
      <c r="D24" s="15" t="n">
        <v>-326543067.9</v>
      </c>
      <c r="E24" s="15" t="n">
        <v>-324304484.78</v>
      </c>
      <c r="F24" s="15" t="n">
        <v>-322075254.56</v>
      </c>
      <c r="G24" s="20" t="n">
        <v>28182000</v>
      </c>
    </row>
    <row r="25" customFormat="false" ht="17.25" hidden="false" customHeight="true" outlineLevel="0" collapsed="false">
      <c r="A25" s="12" t="n">
        <v>281831</v>
      </c>
      <c r="B25" s="12" t="n">
        <v>28183100</v>
      </c>
      <c r="C25" s="2" t="s">
        <v>1358</v>
      </c>
      <c r="D25" s="15" t="n">
        <v>-258073701.2</v>
      </c>
      <c r="E25" s="15" t="n">
        <v>-247852024.97</v>
      </c>
      <c r="F25" s="15" t="n">
        <v>-222111311</v>
      </c>
      <c r="G25" s="20" t="n">
        <v>28184000</v>
      </c>
    </row>
    <row r="26" customFormat="false" ht="17.25" hidden="false" customHeight="true" outlineLevel="0" collapsed="false">
      <c r="A26" s="12" t="n">
        <v>310000</v>
      </c>
      <c r="B26" s="12" t="n">
        <v>31000000</v>
      </c>
      <c r="C26" s="2" t="s">
        <v>1359</v>
      </c>
      <c r="D26" s="15" t="n">
        <v>3769834243</v>
      </c>
      <c r="E26" s="15" t="n">
        <v>2913947581</v>
      </c>
      <c r="F26" s="15" t="n">
        <v>2608718715.56</v>
      </c>
      <c r="G26" s="20" t="n">
        <v>31000000</v>
      </c>
    </row>
    <row r="27" customFormat="false" ht="17.25" hidden="false" customHeight="true" outlineLevel="0" collapsed="false">
      <c r="A27" s="12" t="n">
        <v>350000</v>
      </c>
      <c r="B27" s="12" t="n">
        <v>35000000</v>
      </c>
      <c r="C27" s="2" t="s">
        <v>1360</v>
      </c>
      <c r="D27" s="15" t="n">
        <v>54663892</v>
      </c>
      <c r="E27" s="15" t="n">
        <v>-1292000</v>
      </c>
      <c r="F27" s="15" t="n">
        <v>63711112</v>
      </c>
      <c r="G27" s="20" t="n">
        <v>35500000</v>
      </c>
    </row>
    <row r="28" customFormat="false" ht="17.25" hidden="false" customHeight="true" outlineLevel="0" collapsed="false">
      <c r="A28" s="12" t="n">
        <v>401000</v>
      </c>
      <c r="B28" s="12" t="n">
        <v>40100000</v>
      </c>
      <c r="C28" s="2" t="s">
        <v>1361</v>
      </c>
      <c r="D28" s="15" t="n">
        <v>-1356176263.21</v>
      </c>
      <c r="E28" s="15" t="n">
        <v>-485136806.67</v>
      </c>
      <c r="F28" s="15" t="n">
        <v>0</v>
      </c>
      <c r="G28" s="20" t="n">
        <v>40110000</v>
      </c>
    </row>
    <row r="29" customFormat="false" ht="17.25" hidden="false" customHeight="true" outlineLevel="0" collapsed="false">
      <c r="A29" s="12" t="n">
        <v>401100</v>
      </c>
      <c r="B29" s="12" t="n">
        <v>40110000</v>
      </c>
      <c r="C29" s="2" t="s">
        <v>1362</v>
      </c>
      <c r="D29" s="15" t="n">
        <v>45300074.92</v>
      </c>
      <c r="E29" s="15" t="n">
        <v>86420750.92</v>
      </c>
      <c r="F29" s="15" t="n">
        <v>-401792660.57</v>
      </c>
      <c r="G29" s="20" t="n">
        <v>40110000</v>
      </c>
    </row>
    <row r="30" customFormat="false" ht="17.25" hidden="false" customHeight="true" outlineLevel="0" collapsed="false">
      <c r="A30" s="12" t="n">
        <v>404000</v>
      </c>
      <c r="B30" s="12" t="n">
        <v>40400000</v>
      </c>
      <c r="C30" s="2" t="s">
        <v>1363</v>
      </c>
      <c r="D30" s="15" t="n">
        <v>-9049257.6</v>
      </c>
      <c r="E30" s="15" t="n">
        <v>-7849257.6</v>
      </c>
      <c r="F30" s="15" t="n">
        <v>-7849257.6</v>
      </c>
      <c r="G30" s="20" t="n">
        <v>40400000</v>
      </c>
    </row>
    <row r="31" customFormat="false" ht="17.25" hidden="false" customHeight="true" outlineLevel="0" collapsed="false">
      <c r="A31" s="12" t="n">
        <v>411000</v>
      </c>
      <c r="B31" s="12" t="n">
        <v>41100000</v>
      </c>
      <c r="C31" s="2" t="s">
        <v>1364</v>
      </c>
      <c r="D31" s="15" t="n">
        <v>411210216.89</v>
      </c>
      <c r="E31" s="15" t="n">
        <v>423395616.89</v>
      </c>
      <c r="F31" s="15" t="n">
        <v>417507898.29</v>
      </c>
      <c r="G31" s="20" t="n">
        <v>41100000</v>
      </c>
    </row>
    <row r="32" customFormat="false" ht="17.25" hidden="false" customHeight="true" outlineLevel="0" collapsed="false">
      <c r="A32" s="12" t="n">
        <v>421000</v>
      </c>
      <c r="B32" s="12" t="n">
        <v>42100000</v>
      </c>
      <c r="C32" s="2" t="s">
        <v>1365</v>
      </c>
      <c r="D32" s="15" t="n">
        <v>-741200</v>
      </c>
      <c r="E32" s="15" t="n">
        <v>0</v>
      </c>
      <c r="F32" s="15" t="n">
        <v>24259100</v>
      </c>
      <c r="G32" s="20" t="n">
        <v>42110000</v>
      </c>
    </row>
    <row r="33" customFormat="false" ht="17.25" hidden="false" customHeight="true" outlineLevel="0" collapsed="false">
      <c r="A33" s="12" t="n">
        <v>421100</v>
      </c>
      <c r="B33" s="12" t="n">
        <v>42110000</v>
      </c>
      <c r="C33" s="2" t="s">
        <v>1366</v>
      </c>
      <c r="D33" s="15" t="n">
        <v>0</v>
      </c>
      <c r="E33" s="15" t="n">
        <v>0</v>
      </c>
      <c r="F33" s="15" t="n">
        <v>0</v>
      </c>
      <c r="G33" s="20" t="n">
        <v>42110000</v>
      </c>
    </row>
    <row r="34" customFormat="false" ht="17.25" hidden="false" customHeight="true" outlineLevel="0" collapsed="false">
      <c r="A34" s="12" t="n">
        <v>421200</v>
      </c>
      <c r="B34" s="12" t="n">
        <v>42120000</v>
      </c>
      <c r="C34" s="2" t="s">
        <v>1367</v>
      </c>
      <c r="D34" s="15" t="n">
        <v>0</v>
      </c>
      <c r="E34" s="15" t="n">
        <v>0</v>
      </c>
      <c r="F34" s="15" t="n">
        <v>0</v>
      </c>
      <c r="G34" s="20" t="n">
        <v>42110000</v>
      </c>
    </row>
    <row r="35" customFormat="false" ht="17.25" hidden="false" customHeight="true" outlineLevel="0" collapsed="false">
      <c r="A35" s="12" t="n">
        <v>421300</v>
      </c>
      <c r="B35" s="12" t="n">
        <v>42130000</v>
      </c>
      <c r="C35" s="2" t="s">
        <v>1368</v>
      </c>
      <c r="D35" s="15" t="n">
        <v>0</v>
      </c>
      <c r="E35" s="15" t="n">
        <v>0</v>
      </c>
      <c r="F35" s="15" t="n">
        <v>0</v>
      </c>
      <c r="G35" s="20" t="n">
        <v>42110000</v>
      </c>
    </row>
    <row r="36" customFormat="false" ht="17.25" hidden="false" customHeight="true" outlineLevel="0" collapsed="false">
      <c r="A36" s="12" t="n">
        <v>425000</v>
      </c>
      <c r="B36" s="12" t="n">
        <v>42500000</v>
      </c>
      <c r="C36" s="2" t="s">
        <v>1369</v>
      </c>
      <c r="D36" s="15" t="n">
        <v>0</v>
      </c>
      <c r="E36" s="15" t="n">
        <v>0</v>
      </c>
      <c r="F36" s="15" t="n">
        <v>0</v>
      </c>
      <c r="G36" s="20" t="n">
        <v>42510000</v>
      </c>
    </row>
    <row r="37" customFormat="false" ht="17.25" hidden="false" customHeight="true" outlineLevel="0" collapsed="false">
      <c r="A37" s="12" t="n">
        <v>431000</v>
      </c>
      <c r="B37" s="12" t="n">
        <v>43100000</v>
      </c>
      <c r="C37" s="2" t="s">
        <v>35</v>
      </c>
      <c r="D37" s="15" t="n">
        <v>-10359111.42</v>
      </c>
      <c r="E37" s="15" t="n">
        <v>-104473.59</v>
      </c>
      <c r="F37" s="15" t="n">
        <v>-7002841.5</v>
      </c>
      <c r="G37" s="20" t="n">
        <v>43100000</v>
      </c>
    </row>
    <row r="38" customFormat="false" ht="17.25" hidden="false" customHeight="true" outlineLevel="0" collapsed="false">
      <c r="A38" s="12" t="n">
        <v>432000</v>
      </c>
      <c r="B38" s="12" t="n">
        <v>43200000</v>
      </c>
      <c r="C38" s="2" t="s">
        <v>1370</v>
      </c>
      <c r="D38" s="15" t="n">
        <v>-673978</v>
      </c>
      <c r="E38" s="15" t="n">
        <v>-600702.71</v>
      </c>
      <c r="F38" s="15" t="n">
        <v>0</v>
      </c>
      <c r="G38" s="20" t="n">
        <v>43200000</v>
      </c>
    </row>
    <row r="39" customFormat="false" ht="17.25" hidden="false" customHeight="true" outlineLevel="0" collapsed="false">
      <c r="A39" s="12" t="n">
        <v>444100</v>
      </c>
      <c r="B39" s="12" t="n">
        <v>44410000</v>
      </c>
      <c r="C39" s="2" t="s">
        <v>1371</v>
      </c>
      <c r="D39" s="15" t="n">
        <v>17559554.95</v>
      </c>
      <c r="E39" s="15" t="n">
        <v>76617300.73</v>
      </c>
      <c r="F39" s="15" t="n">
        <v>-4509553.7</v>
      </c>
      <c r="G39" s="20" t="n">
        <v>44400000</v>
      </c>
    </row>
    <row r="40" customFormat="false" ht="17.25" hidden="false" customHeight="true" outlineLevel="0" collapsed="false">
      <c r="A40" s="12" t="n">
        <v>445500</v>
      </c>
      <c r="B40" s="12" t="n">
        <v>44550000</v>
      </c>
      <c r="C40" s="2" t="s">
        <v>1372</v>
      </c>
      <c r="D40" s="15" t="n">
        <v>-91343341.58</v>
      </c>
      <c r="E40" s="15" t="n">
        <v>-15130016.57</v>
      </c>
      <c r="F40" s="15" t="n">
        <v>-16240149.56</v>
      </c>
      <c r="G40" s="20" t="n">
        <v>44550000</v>
      </c>
    </row>
    <row r="41" customFormat="false" ht="17.25" hidden="false" customHeight="true" outlineLevel="0" collapsed="false">
      <c r="A41" s="12" t="n">
        <v>445600</v>
      </c>
      <c r="B41" s="12" t="n">
        <v>44560000</v>
      </c>
      <c r="C41" s="2" t="s">
        <v>1373</v>
      </c>
      <c r="D41" s="15" t="n">
        <v>0</v>
      </c>
      <c r="E41" s="15" t="n">
        <v>950330.51</v>
      </c>
      <c r="F41" s="15" t="n">
        <v>3035780</v>
      </c>
      <c r="G41" s="20" t="n">
        <v>44561000</v>
      </c>
    </row>
    <row r="42" customFormat="false" ht="17.25" hidden="false" customHeight="true" outlineLevel="0" collapsed="false">
      <c r="A42" s="12" t="n">
        <v>445700</v>
      </c>
      <c r="B42" s="12" t="n">
        <v>44570000</v>
      </c>
      <c r="C42" s="2" t="s">
        <v>1374</v>
      </c>
      <c r="D42" s="15" t="n">
        <v>-170119234.61</v>
      </c>
      <c r="E42" s="15" t="n">
        <v>-1375153.9</v>
      </c>
      <c r="F42" s="15" t="n">
        <v>-968770</v>
      </c>
      <c r="G42" s="20" t="n">
        <v>44571000</v>
      </c>
    </row>
    <row r="43" customFormat="false" ht="17.25" hidden="false" customHeight="true" outlineLevel="0" collapsed="false">
      <c r="A43" s="12" t="n">
        <v>447000</v>
      </c>
      <c r="B43" s="12" t="n">
        <v>44700000</v>
      </c>
      <c r="C43" s="2" t="s">
        <v>1375</v>
      </c>
      <c r="D43" s="15" t="n">
        <v>-3949000</v>
      </c>
      <c r="E43" s="15" t="n">
        <v>-3827940</v>
      </c>
      <c r="F43" s="15" t="n">
        <v>-3042700</v>
      </c>
      <c r="G43" s="20" t="n">
        <v>44100000</v>
      </c>
    </row>
    <row r="44" customFormat="false" ht="17.25" hidden="false" customHeight="true" outlineLevel="0" collapsed="false">
      <c r="A44" s="12" t="n">
        <v>455000</v>
      </c>
      <c r="B44" s="12" t="n">
        <v>45500000</v>
      </c>
      <c r="C44" s="2" t="s">
        <v>1376</v>
      </c>
      <c r="D44" s="15" t="n">
        <v>-5061934664.01</v>
      </c>
      <c r="E44" s="15" t="n">
        <v>-4852472806.71</v>
      </c>
      <c r="F44" s="15" t="n">
        <v>-4903759406.71</v>
      </c>
      <c r="G44" s="20" t="n">
        <v>45500000</v>
      </c>
    </row>
    <row r="45" customFormat="false" ht="17.25" hidden="false" customHeight="true" outlineLevel="0" collapsed="false">
      <c r="A45" s="12" t="n">
        <v>456000</v>
      </c>
      <c r="B45" s="12" t="n">
        <v>45600000</v>
      </c>
      <c r="C45" s="2" t="s">
        <v>1377</v>
      </c>
      <c r="D45" s="15" t="n">
        <v>0</v>
      </c>
      <c r="E45" s="15" t="n">
        <v>0</v>
      </c>
      <c r="F45" s="15" t="n">
        <v>0</v>
      </c>
      <c r="G45" s="20" t="n">
        <v>45500000</v>
      </c>
    </row>
    <row r="46" customFormat="false" ht="17.25" hidden="false" customHeight="true" outlineLevel="0" collapsed="false">
      <c r="A46" s="12" t="n">
        <v>457000</v>
      </c>
      <c r="B46" s="12" t="n">
        <v>45700000</v>
      </c>
      <c r="C46" s="2" t="s">
        <v>1378</v>
      </c>
      <c r="D46" s="15" t="n">
        <v>0</v>
      </c>
      <c r="E46" s="15" t="n">
        <v>9075090.23</v>
      </c>
      <c r="F46" s="15" t="n">
        <v>0</v>
      </c>
      <c r="G46" s="20" t="n">
        <v>45500000</v>
      </c>
    </row>
    <row r="47" customFormat="false" ht="17.25" hidden="false" customHeight="true" outlineLevel="0" collapsed="false">
      <c r="A47" s="12" t="n">
        <v>467100</v>
      </c>
      <c r="B47" s="12" t="n">
        <v>46710000</v>
      </c>
      <c r="C47" s="2" t="s">
        <v>931</v>
      </c>
      <c r="D47" s="15" t="n">
        <v>-524700000</v>
      </c>
      <c r="E47" s="15" t="n">
        <v>-524700000</v>
      </c>
      <c r="F47" s="15" t="n">
        <v>-524700000</v>
      </c>
      <c r="G47" s="20" t="n">
        <v>46725000</v>
      </c>
    </row>
    <row r="48" customFormat="false" ht="17.25" hidden="false" customHeight="true" outlineLevel="0" collapsed="false">
      <c r="A48" s="12" t="n">
        <v>467500</v>
      </c>
      <c r="B48" s="12" t="n">
        <v>46750000</v>
      </c>
      <c r="C48" s="2" t="s">
        <v>1379</v>
      </c>
      <c r="D48" s="15" t="n">
        <v>1320891718</v>
      </c>
      <c r="E48" s="15" t="n">
        <v>1320891718</v>
      </c>
      <c r="F48" s="15" t="n">
        <v>1320891718</v>
      </c>
      <c r="G48" s="20" t="n">
        <v>46725000</v>
      </c>
    </row>
    <row r="49" customFormat="false" ht="17.25" hidden="false" customHeight="true" outlineLevel="0" collapsed="false">
      <c r="A49" s="12" t="n">
        <v>467600</v>
      </c>
      <c r="B49" s="12" t="n">
        <v>46760000</v>
      </c>
      <c r="C49" s="2" t="s">
        <v>1380</v>
      </c>
      <c r="D49" s="15" t="n">
        <v>0</v>
      </c>
      <c r="E49" s="15" t="n">
        <v>0</v>
      </c>
      <c r="F49" s="15" t="n">
        <v>0</v>
      </c>
      <c r="G49" s="20" t="n">
        <v>46725000</v>
      </c>
    </row>
    <row r="50" customFormat="false" ht="17.25" hidden="false" customHeight="true" outlineLevel="0" collapsed="false">
      <c r="A50" s="12" t="n">
        <v>486000</v>
      </c>
      <c r="B50" s="12" t="n">
        <v>48600000</v>
      </c>
      <c r="C50" s="2" t="s">
        <v>1381</v>
      </c>
      <c r="D50" s="15" t="n">
        <v>0</v>
      </c>
      <c r="E50" s="15" t="n">
        <v>23961637.95</v>
      </c>
      <c r="F50" s="15" t="n">
        <v>0</v>
      </c>
      <c r="G50" s="20" t="n">
        <v>48600000</v>
      </c>
    </row>
    <row r="51" customFormat="false" ht="17.25" hidden="false" customHeight="true" outlineLevel="0" collapsed="false">
      <c r="A51" s="12" t="n">
        <v>512000</v>
      </c>
      <c r="B51" s="12" t="n">
        <v>51200000</v>
      </c>
      <c r="C51" s="2" t="s">
        <v>1382</v>
      </c>
      <c r="D51" s="15" t="n">
        <v>540388.65</v>
      </c>
      <c r="E51" s="15" t="n">
        <v>540388.65</v>
      </c>
      <c r="F51" s="15" t="n">
        <v>540388.65</v>
      </c>
      <c r="G51" s="20" t="n">
        <v>51231000</v>
      </c>
    </row>
    <row r="52" customFormat="false" ht="17.25" hidden="false" customHeight="true" outlineLevel="0" collapsed="false">
      <c r="A52" s="12" t="n">
        <v>512100</v>
      </c>
      <c r="B52" s="12" t="n">
        <v>51210000</v>
      </c>
      <c r="C52" s="2" t="s">
        <v>1383</v>
      </c>
      <c r="D52" s="15" t="n">
        <v>815435516.84</v>
      </c>
      <c r="E52" s="15" t="n">
        <v>4622046.74</v>
      </c>
      <c r="F52" s="15" t="n">
        <v>301913913.99</v>
      </c>
      <c r="G52" s="20" t="n">
        <v>51241000</v>
      </c>
    </row>
    <row r="53" customFormat="false" ht="17.25" hidden="false" customHeight="true" outlineLevel="0" collapsed="false">
      <c r="A53" s="12" t="n">
        <v>512200</v>
      </c>
      <c r="B53" s="12" t="n">
        <v>51220000</v>
      </c>
      <c r="C53" s="2" t="s">
        <v>1384</v>
      </c>
      <c r="D53" s="15" t="n">
        <v>639159565.47</v>
      </c>
      <c r="E53" s="15" t="n">
        <v>326588717.37</v>
      </c>
      <c r="F53" s="15" t="n">
        <v>0</v>
      </c>
      <c r="G53" s="20" t="n">
        <v>51241000</v>
      </c>
    </row>
    <row r="54" customFormat="false" ht="17.25" hidden="false" customHeight="true" outlineLevel="0" collapsed="false">
      <c r="A54" s="12" t="n">
        <v>530000</v>
      </c>
      <c r="B54" s="12" t="n">
        <v>53000000</v>
      </c>
      <c r="C54" s="2" t="s">
        <v>1385</v>
      </c>
      <c r="D54" s="15" t="n">
        <v>1187937.06</v>
      </c>
      <c r="E54" s="15" t="n">
        <v>1204937.06</v>
      </c>
      <c r="F54" s="15" t="n">
        <v>233528.06</v>
      </c>
      <c r="G54" s="20" t="n">
        <v>53100000</v>
      </c>
    </row>
    <row r="55" customFormat="false" ht="17.25" hidden="false" customHeight="true" outlineLevel="0" collapsed="false">
      <c r="A55" s="12" t="n">
        <v>581000</v>
      </c>
      <c r="B55" s="12" t="n">
        <v>58100000</v>
      </c>
      <c r="C55" s="2" t="s">
        <v>1386</v>
      </c>
      <c r="D55" s="15" t="n">
        <v>-200000000</v>
      </c>
      <c r="E55" s="15" t="n">
        <v>0</v>
      </c>
      <c r="F55" s="15" t="n">
        <v>0</v>
      </c>
      <c r="G55" s="20" t="n">
        <v>58000000</v>
      </c>
    </row>
    <row r="56" customFormat="false" ht="17.25" hidden="false" customHeight="true" outlineLevel="0" collapsed="false">
      <c r="A56" s="12" t="n">
        <v>601000</v>
      </c>
      <c r="B56" s="12" t="n">
        <v>60100000</v>
      </c>
      <c r="C56" s="2" t="s">
        <v>1387</v>
      </c>
      <c r="D56" s="15" t="n">
        <v>6699686424.28</v>
      </c>
      <c r="E56" s="15" t="n">
        <v>4418880257.42</v>
      </c>
      <c r="F56" s="15" t="n">
        <v>4958644144.86</v>
      </c>
      <c r="G56" s="20" t="n">
        <v>60100000</v>
      </c>
    </row>
    <row r="57" customFormat="false" ht="17.25" hidden="false" customHeight="true" outlineLevel="0" collapsed="false">
      <c r="A57" s="12" t="n">
        <v>602000</v>
      </c>
      <c r="B57" s="12" t="n">
        <v>60200000</v>
      </c>
      <c r="C57" s="2" t="s">
        <v>1388</v>
      </c>
      <c r="D57" s="15" t="n">
        <v>0</v>
      </c>
      <c r="E57" s="15" t="n">
        <v>2017500</v>
      </c>
      <c r="F57" s="15" t="n">
        <v>0</v>
      </c>
      <c r="G57" s="20" t="n">
        <v>60100000</v>
      </c>
    </row>
    <row r="58" customFormat="false" ht="17.25" hidden="false" customHeight="true" outlineLevel="0" collapsed="false">
      <c r="A58" s="12" t="n">
        <v>603100</v>
      </c>
      <c r="B58" s="12" t="n">
        <v>60310000</v>
      </c>
      <c r="C58" s="2" t="s">
        <v>1389</v>
      </c>
      <c r="D58" s="15" t="n">
        <v>-919597774</v>
      </c>
      <c r="E58" s="15" t="n">
        <v>-305228865.44</v>
      </c>
      <c r="F58" s="15" t="n">
        <v>-1081552964.56</v>
      </c>
      <c r="G58" s="20" t="n">
        <v>60301000</v>
      </c>
    </row>
    <row r="59" customFormat="false" ht="17.25" hidden="false" customHeight="true" outlineLevel="0" collapsed="false">
      <c r="A59" s="12" t="n">
        <v>605000</v>
      </c>
      <c r="B59" s="12" t="n">
        <v>60500000</v>
      </c>
      <c r="C59" s="2" t="s">
        <v>1390</v>
      </c>
      <c r="D59" s="15" t="n">
        <v>14125747.32</v>
      </c>
      <c r="E59" s="15" t="n">
        <v>12935631.02</v>
      </c>
      <c r="F59" s="15" t="n">
        <v>26021275.39</v>
      </c>
      <c r="G59" s="20" t="n">
        <v>60500000</v>
      </c>
    </row>
    <row r="60" customFormat="false" ht="17.25" hidden="false" customHeight="true" outlineLevel="0" collapsed="false">
      <c r="A60" s="12" t="n">
        <v>605100</v>
      </c>
      <c r="B60" s="12" t="n">
        <v>60510000</v>
      </c>
      <c r="C60" s="2" t="s">
        <v>1391</v>
      </c>
      <c r="D60" s="15" t="n">
        <v>39000</v>
      </c>
      <c r="E60" s="15" t="n">
        <v>2987216.67</v>
      </c>
      <c r="F60" s="15" t="n">
        <v>0</v>
      </c>
      <c r="G60" s="20" t="n">
        <v>60500000</v>
      </c>
    </row>
    <row r="61" customFormat="false" ht="17.25" hidden="false" customHeight="true" outlineLevel="0" collapsed="false">
      <c r="A61" s="12" t="n">
        <v>605200</v>
      </c>
      <c r="B61" s="12" t="n">
        <v>60520000</v>
      </c>
      <c r="C61" s="2" t="s">
        <v>1392</v>
      </c>
      <c r="D61" s="15" t="n">
        <v>18705326.32</v>
      </c>
      <c r="E61" s="15" t="n">
        <v>23834982.65</v>
      </c>
      <c r="F61" s="15" t="n">
        <v>0</v>
      </c>
      <c r="G61" s="20" t="n">
        <v>60500000</v>
      </c>
    </row>
    <row r="62" customFormat="false" ht="17.25" hidden="false" customHeight="true" outlineLevel="0" collapsed="false">
      <c r="A62" s="12" t="n">
        <v>605210</v>
      </c>
      <c r="B62" s="12" t="n">
        <v>60521000</v>
      </c>
      <c r="C62" s="2" t="s">
        <v>1393</v>
      </c>
      <c r="D62" s="15" t="n">
        <v>5173166.68</v>
      </c>
      <c r="E62" s="15" t="n">
        <v>5297083.31</v>
      </c>
      <c r="F62" s="15" t="n">
        <v>0</v>
      </c>
      <c r="G62" s="20" t="n">
        <v>60500000</v>
      </c>
    </row>
    <row r="63" customFormat="false" ht="17.25" hidden="false" customHeight="true" outlineLevel="0" collapsed="false">
      <c r="A63" s="12" t="n">
        <v>605300</v>
      </c>
      <c r="B63" s="12" t="n">
        <v>60530000</v>
      </c>
      <c r="C63" s="2" t="s">
        <v>1394</v>
      </c>
      <c r="D63" s="15" t="n">
        <v>1634760</v>
      </c>
      <c r="E63" s="15" t="n">
        <v>122340.93</v>
      </c>
      <c r="F63" s="15" t="n">
        <v>0</v>
      </c>
      <c r="G63" s="20" t="n">
        <v>60500000</v>
      </c>
    </row>
    <row r="64" customFormat="false" ht="17.25" hidden="false" customHeight="true" outlineLevel="0" collapsed="false">
      <c r="A64" s="12" t="n">
        <v>605310</v>
      </c>
      <c r="B64" s="12" t="n">
        <v>60531000</v>
      </c>
      <c r="C64" s="2" t="s">
        <v>1395</v>
      </c>
      <c r="D64" s="15" t="n">
        <v>0</v>
      </c>
      <c r="E64" s="15" t="n">
        <v>1096200</v>
      </c>
      <c r="F64" s="15" t="n">
        <v>0</v>
      </c>
      <c r="G64" s="20" t="n">
        <v>60500000</v>
      </c>
    </row>
    <row r="65" customFormat="false" ht="17.25" hidden="false" customHeight="true" outlineLevel="0" collapsed="false">
      <c r="A65" s="12" t="n">
        <v>605320</v>
      </c>
      <c r="B65" s="12" t="n">
        <v>60532000</v>
      </c>
      <c r="C65" s="2" t="s">
        <v>1396</v>
      </c>
      <c r="D65" s="15" t="n">
        <v>1542166.65</v>
      </c>
      <c r="E65" s="15" t="n">
        <v>2843446.22</v>
      </c>
      <c r="F65" s="15" t="n">
        <v>0</v>
      </c>
      <c r="G65" s="20" t="n">
        <v>60500000</v>
      </c>
    </row>
    <row r="66" customFormat="false" ht="17.25" hidden="false" customHeight="true" outlineLevel="0" collapsed="false">
      <c r="A66" s="12" t="n">
        <v>606000</v>
      </c>
      <c r="B66" s="12" t="n">
        <v>60600000</v>
      </c>
      <c r="C66" s="2" t="s">
        <v>1397</v>
      </c>
      <c r="D66" s="15" t="n">
        <v>160611410.17</v>
      </c>
      <c r="E66" s="15" t="n">
        <v>130880879.72</v>
      </c>
      <c r="F66" s="15" t="n">
        <v>69233501.55</v>
      </c>
      <c r="G66" s="20" t="n">
        <v>60600000</v>
      </c>
    </row>
    <row r="67" customFormat="false" ht="17.25" hidden="false" customHeight="true" outlineLevel="0" collapsed="false">
      <c r="A67" s="12" t="n">
        <v>606100</v>
      </c>
      <c r="B67" s="12" t="n">
        <v>60610000</v>
      </c>
      <c r="C67" s="2" t="s">
        <v>1398</v>
      </c>
      <c r="D67" s="15" t="n">
        <v>226512198.35</v>
      </c>
      <c r="E67" s="15" t="n">
        <v>219629340.72</v>
      </c>
      <c r="F67" s="15" t="n">
        <v>234622389.8</v>
      </c>
      <c r="G67" s="20" t="n">
        <v>60600000</v>
      </c>
    </row>
    <row r="68" customFormat="false" ht="17.25" hidden="false" customHeight="true" outlineLevel="0" collapsed="false">
      <c r="A68" s="12" t="n">
        <v>606200</v>
      </c>
      <c r="B68" s="12" t="n">
        <v>60620000</v>
      </c>
      <c r="C68" s="2" t="s">
        <v>1399</v>
      </c>
      <c r="D68" s="15" t="n">
        <v>7239940</v>
      </c>
      <c r="E68" s="15" t="n">
        <v>11487869.98</v>
      </c>
      <c r="F68" s="15" t="n">
        <v>410540151.51</v>
      </c>
      <c r="G68" s="20" t="n">
        <v>60600000</v>
      </c>
    </row>
    <row r="69" customFormat="false" ht="17.25" hidden="false" customHeight="true" outlineLevel="0" collapsed="false">
      <c r="A69" s="12" t="n">
        <v>606210</v>
      </c>
      <c r="B69" s="12" t="n">
        <v>60621000</v>
      </c>
      <c r="C69" s="2" t="s">
        <v>1400</v>
      </c>
      <c r="D69" s="15" t="n">
        <v>1728000</v>
      </c>
      <c r="E69" s="15" t="n">
        <v>2048000</v>
      </c>
      <c r="F69" s="15" t="n">
        <v>0</v>
      </c>
      <c r="G69" s="20" t="n">
        <v>60600000</v>
      </c>
    </row>
    <row r="70" customFormat="false" ht="17.25" hidden="false" customHeight="true" outlineLevel="0" collapsed="false">
      <c r="A70" s="12" t="n">
        <v>606211</v>
      </c>
      <c r="B70" s="12" t="n">
        <v>60621100</v>
      </c>
      <c r="C70" s="2" t="s">
        <v>1401</v>
      </c>
      <c r="D70" s="15" t="n">
        <v>671697990.29</v>
      </c>
      <c r="E70" s="15" t="n">
        <v>397912666.67</v>
      </c>
      <c r="F70" s="15" t="n">
        <v>0</v>
      </c>
      <c r="G70" s="20" t="n">
        <v>60600000</v>
      </c>
    </row>
    <row r="71" customFormat="false" ht="17.25" hidden="false" customHeight="true" outlineLevel="0" collapsed="false">
      <c r="A71" s="12"/>
      <c r="B71" s="12" t="n">
        <v>60630000</v>
      </c>
      <c r="C71" s="2" t="s">
        <v>1402</v>
      </c>
      <c r="D71" s="15" t="n">
        <v>10625000</v>
      </c>
      <c r="E71" s="15"/>
      <c r="F71" s="15"/>
      <c r="G71" s="20" t="n">
        <v>60600000</v>
      </c>
    </row>
    <row r="72" customFormat="false" ht="17.25" hidden="false" customHeight="true" outlineLevel="0" collapsed="false">
      <c r="A72" s="12" t="n">
        <v>606400</v>
      </c>
      <c r="B72" s="12" t="n">
        <v>60640000</v>
      </c>
      <c r="C72" s="2" t="s">
        <v>1403</v>
      </c>
      <c r="D72" s="15" t="n">
        <v>12582915.3</v>
      </c>
      <c r="E72" s="15" t="n">
        <v>5564142</v>
      </c>
      <c r="F72" s="15" t="n">
        <v>5126524.31</v>
      </c>
      <c r="G72" s="20" t="n">
        <v>60600000</v>
      </c>
    </row>
    <row r="73" customFormat="false" ht="17.25" hidden="false" customHeight="true" outlineLevel="0" collapsed="false">
      <c r="A73" s="12"/>
      <c r="B73" s="12" t="n">
        <v>60812000</v>
      </c>
      <c r="C73" s="2" t="s">
        <v>381</v>
      </c>
      <c r="D73" s="15" t="n">
        <v>0</v>
      </c>
      <c r="E73" s="15"/>
      <c r="F73" s="15" t="n">
        <v>360794</v>
      </c>
      <c r="G73" s="20" t="n">
        <v>60800000</v>
      </c>
    </row>
    <row r="74" customFormat="false" ht="17.25" hidden="false" customHeight="true" outlineLevel="0" collapsed="false">
      <c r="A74" s="12"/>
      <c r="B74" s="12" t="n">
        <v>61000000</v>
      </c>
      <c r="C74" s="2" t="s">
        <v>1404</v>
      </c>
      <c r="D74" s="15" t="n">
        <v>6660426.31</v>
      </c>
      <c r="E74" s="15"/>
      <c r="F74" s="15"/>
      <c r="G74" s="20" t="n">
        <v>60600000</v>
      </c>
    </row>
    <row r="75" customFormat="false" ht="17.25" hidden="false" customHeight="true" outlineLevel="0" collapsed="false">
      <c r="A75" s="12"/>
      <c r="B75" s="12" t="n">
        <v>61100000</v>
      </c>
      <c r="C75" s="2" t="s">
        <v>147</v>
      </c>
      <c r="D75" s="15" t="n">
        <v>0</v>
      </c>
      <c r="E75" s="15"/>
      <c r="F75" s="15" t="n">
        <v>23169247</v>
      </c>
      <c r="G75" s="20" t="n">
        <v>61100000</v>
      </c>
    </row>
    <row r="76" customFormat="false" ht="17.25" hidden="false" customHeight="true" outlineLevel="0" collapsed="false">
      <c r="A76" s="12" t="n">
        <v>611400</v>
      </c>
      <c r="B76" s="12" t="n">
        <v>61140000</v>
      </c>
      <c r="C76" s="2" t="s">
        <v>1405</v>
      </c>
      <c r="D76" s="15" t="n">
        <v>0</v>
      </c>
      <c r="E76" s="15" t="n">
        <v>1884396</v>
      </c>
      <c r="F76" s="15" t="n">
        <v>0</v>
      </c>
      <c r="G76" s="20" t="n">
        <v>61100000</v>
      </c>
    </row>
    <row r="77" customFormat="false" ht="17.25" hidden="false" customHeight="true" outlineLevel="0" collapsed="false">
      <c r="A77" s="12" t="n">
        <v>611620</v>
      </c>
      <c r="B77" s="12" t="n">
        <v>61162000</v>
      </c>
      <c r="C77" s="2" t="s">
        <v>1406</v>
      </c>
      <c r="D77" s="15" t="n">
        <v>0</v>
      </c>
      <c r="E77" s="15" t="n">
        <v>3765640.31</v>
      </c>
      <c r="F77" s="15" t="n">
        <v>0</v>
      </c>
      <c r="G77" s="20" t="n">
        <v>61100000</v>
      </c>
    </row>
    <row r="78" customFormat="false" ht="17.25" hidden="false" customHeight="true" outlineLevel="0" collapsed="false">
      <c r="A78" s="12" t="n">
        <v>613000</v>
      </c>
      <c r="B78" s="12" t="n">
        <v>61300000</v>
      </c>
      <c r="C78" s="2" t="s">
        <v>1407</v>
      </c>
      <c r="D78" s="15" t="n">
        <v>1200000</v>
      </c>
      <c r="E78" s="15" t="n">
        <v>1200000</v>
      </c>
      <c r="F78" s="15" t="n">
        <v>1800000</v>
      </c>
      <c r="G78" s="20" t="n">
        <v>61300000</v>
      </c>
    </row>
    <row r="79" customFormat="false" ht="17.25" hidden="false" customHeight="true" outlineLevel="0" collapsed="false">
      <c r="A79" s="12"/>
      <c r="B79" s="12" t="n">
        <v>61300100</v>
      </c>
      <c r="C79" s="2" t="s">
        <v>1408</v>
      </c>
      <c r="D79" s="15" t="n">
        <v>1328416.67</v>
      </c>
      <c r="E79" s="15"/>
      <c r="F79" s="15"/>
      <c r="G79" s="20" t="n">
        <v>61300000</v>
      </c>
    </row>
    <row r="80" customFormat="false" ht="17.25" hidden="false" customHeight="true" outlineLevel="0" collapsed="false">
      <c r="A80" s="12"/>
      <c r="B80" s="12" t="n">
        <v>61302000</v>
      </c>
      <c r="C80" s="2" t="s">
        <v>1409</v>
      </c>
      <c r="D80" s="15" t="n">
        <v>8436000</v>
      </c>
      <c r="E80" s="15"/>
      <c r="F80" s="15"/>
      <c r="G80" s="20" t="n">
        <v>61300000</v>
      </c>
    </row>
    <row r="81" customFormat="false" ht="17.25" hidden="false" customHeight="true" outlineLevel="0" collapsed="false">
      <c r="A81" s="12" t="n">
        <v>615000</v>
      </c>
      <c r="B81" s="12" t="n">
        <v>61500000</v>
      </c>
      <c r="C81" s="2" t="s">
        <v>1410</v>
      </c>
      <c r="D81" s="15" t="n">
        <v>8099876.68</v>
      </c>
      <c r="E81" s="15" t="n">
        <v>12354333.34</v>
      </c>
      <c r="F81" s="15" t="n">
        <v>13765261.93</v>
      </c>
      <c r="G81" s="20" t="n">
        <v>61500000</v>
      </c>
    </row>
    <row r="82" customFormat="false" ht="17.25" hidden="false" customHeight="true" outlineLevel="0" collapsed="false">
      <c r="A82" s="12" t="n">
        <v>615200</v>
      </c>
      <c r="B82" s="12" t="n">
        <v>61520000</v>
      </c>
      <c r="C82" s="2" t="s">
        <v>1411</v>
      </c>
      <c r="D82" s="15" t="n">
        <v>0</v>
      </c>
      <c r="E82" s="15" t="n">
        <v>9384000</v>
      </c>
      <c r="F82" s="15" t="n">
        <v>0</v>
      </c>
      <c r="G82" s="20" t="n">
        <v>61500000</v>
      </c>
    </row>
    <row r="83" customFormat="false" ht="17.25" hidden="false" customHeight="true" outlineLevel="0" collapsed="false">
      <c r="A83" s="12" t="n">
        <v>615500</v>
      </c>
      <c r="B83" s="12" t="n">
        <v>61550000</v>
      </c>
      <c r="C83" s="2" t="s">
        <v>1412</v>
      </c>
      <c r="D83" s="15" t="n">
        <v>5503540</v>
      </c>
      <c r="E83" s="15" t="n">
        <v>564480</v>
      </c>
      <c r="F83" s="15" t="n">
        <v>0</v>
      </c>
      <c r="G83" s="20" t="n">
        <v>61500000</v>
      </c>
    </row>
    <row r="84" customFormat="false" ht="17.25" hidden="false" customHeight="true" outlineLevel="0" collapsed="false">
      <c r="A84" s="12"/>
      <c r="B84" s="12" t="n">
        <v>61600000</v>
      </c>
      <c r="C84" s="2" t="s">
        <v>1413</v>
      </c>
      <c r="D84" s="15" t="n">
        <v>23961637.95</v>
      </c>
      <c r="E84" s="15"/>
      <c r="F84" s="15"/>
      <c r="G84" s="20" t="n">
        <v>61500000</v>
      </c>
    </row>
    <row r="85" customFormat="false" ht="17.25" hidden="false" customHeight="true" outlineLevel="0" collapsed="false">
      <c r="A85" s="12"/>
      <c r="B85" s="12" t="n">
        <v>61604000</v>
      </c>
      <c r="C85" s="2" t="s">
        <v>157</v>
      </c>
      <c r="D85" s="15" t="n">
        <v>0</v>
      </c>
      <c r="E85" s="15"/>
      <c r="F85" s="15" t="n">
        <v>7596944</v>
      </c>
      <c r="G85" s="20" t="n">
        <v>61600000</v>
      </c>
    </row>
    <row r="86" customFormat="false" ht="17.25" hidden="false" customHeight="true" outlineLevel="0" collapsed="false">
      <c r="A86" s="12"/>
      <c r="B86" s="12" t="n">
        <v>61710000</v>
      </c>
      <c r="C86" s="2" t="s">
        <v>1414</v>
      </c>
      <c r="D86" s="15" t="n">
        <v>560833.33</v>
      </c>
      <c r="E86" s="15"/>
      <c r="F86" s="15"/>
      <c r="G86" s="20" t="n">
        <v>61500000</v>
      </c>
    </row>
    <row r="87" customFormat="false" ht="17.25" hidden="false" customHeight="true" outlineLevel="0" collapsed="false">
      <c r="A87" s="12" t="n">
        <v>621000</v>
      </c>
      <c r="B87" s="12" t="n">
        <v>62100000</v>
      </c>
      <c r="C87" s="2" t="s">
        <v>1415</v>
      </c>
      <c r="D87" s="15" t="n">
        <v>55080000</v>
      </c>
      <c r="E87" s="15" t="n">
        <v>33580000</v>
      </c>
      <c r="F87" s="15" t="n">
        <v>22080000</v>
      </c>
      <c r="G87" s="20" t="n">
        <v>62100000</v>
      </c>
    </row>
    <row r="88" customFormat="false" ht="17.25" hidden="false" customHeight="true" outlineLevel="0" collapsed="false">
      <c r="A88" s="12" t="n">
        <v>622000</v>
      </c>
      <c r="B88" s="12" t="n">
        <v>62200000</v>
      </c>
      <c r="C88" s="2" t="s">
        <v>1416</v>
      </c>
      <c r="D88" s="15" t="n">
        <v>2520000</v>
      </c>
      <c r="E88" s="15" t="n">
        <v>2520000</v>
      </c>
      <c r="F88" s="15" t="n">
        <v>0</v>
      </c>
      <c r="G88" s="20" t="n">
        <v>62200000</v>
      </c>
    </row>
    <row r="89" customFormat="false" ht="17.25" hidden="false" customHeight="true" outlineLevel="0" collapsed="false">
      <c r="A89" s="12"/>
      <c r="B89" s="12" t="n">
        <v>62208000</v>
      </c>
      <c r="C89" s="2" t="s">
        <v>164</v>
      </c>
      <c r="D89" s="15" t="n">
        <v>0</v>
      </c>
      <c r="E89" s="15"/>
      <c r="F89" s="15" t="n">
        <v>3465986</v>
      </c>
      <c r="G89" s="20" t="n">
        <v>62200000</v>
      </c>
    </row>
    <row r="90" customFormat="false" ht="17.25" hidden="false" customHeight="true" outlineLevel="0" collapsed="false">
      <c r="A90" s="12" t="n">
        <v>622200</v>
      </c>
      <c r="B90" s="12" t="n">
        <v>62220000</v>
      </c>
      <c r="C90" s="2" t="s">
        <v>1417</v>
      </c>
      <c r="D90" s="15" t="n">
        <v>0</v>
      </c>
      <c r="E90" s="15" t="n">
        <v>434193.39</v>
      </c>
      <c r="F90" s="15" t="n">
        <v>0</v>
      </c>
      <c r="G90" s="20" t="n">
        <v>62200000</v>
      </c>
    </row>
    <row r="91" customFormat="false" ht="17.25" hidden="false" customHeight="true" outlineLevel="0" collapsed="false">
      <c r="A91" s="12" t="n">
        <v>622210</v>
      </c>
      <c r="B91" s="12" t="n">
        <v>62221000</v>
      </c>
      <c r="C91" s="2" t="s">
        <v>1418</v>
      </c>
      <c r="D91" s="15" t="n">
        <v>0</v>
      </c>
      <c r="E91" s="15" t="n">
        <v>711541</v>
      </c>
      <c r="F91" s="15" t="n">
        <v>0</v>
      </c>
      <c r="G91" s="20" t="n">
        <v>62200000</v>
      </c>
    </row>
    <row r="92" customFormat="false" ht="17.25" hidden="false" customHeight="true" outlineLevel="0" collapsed="false">
      <c r="A92" s="12" t="n">
        <v>622222</v>
      </c>
      <c r="B92" s="12" t="n">
        <v>62222200</v>
      </c>
      <c r="C92" s="2" t="s">
        <v>1419</v>
      </c>
      <c r="D92" s="15" t="n">
        <v>7600000</v>
      </c>
      <c r="E92" s="15" t="n">
        <v>6000000</v>
      </c>
      <c r="F92" s="15" t="n">
        <v>6000000</v>
      </c>
      <c r="G92" s="20" t="n">
        <v>62200000</v>
      </c>
    </row>
    <row r="93" customFormat="false" ht="17.25" hidden="false" customHeight="true" outlineLevel="0" collapsed="false">
      <c r="A93" s="12"/>
      <c r="B93" s="12" t="n">
        <v>62224000</v>
      </c>
      <c r="C93" s="2" t="s">
        <v>1420</v>
      </c>
      <c r="D93" s="15" t="n">
        <v>1270000</v>
      </c>
      <c r="E93" s="15"/>
      <c r="F93" s="15"/>
      <c r="G93" s="20" t="n">
        <v>62200000</v>
      </c>
    </row>
    <row r="94" customFormat="false" ht="17.25" hidden="false" customHeight="true" outlineLevel="0" collapsed="false">
      <c r="A94" s="12" t="n">
        <v>622242</v>
      </c>
      <c r="B94" s="12" t="n">
        <v>62224200</v>
      </c>
      <c r="C94" s="2" t="s">
        <v>1421</v>
      </c>
      <c r="D94" s="15" t="n">
        <v>420000</v>
      </c>
      <c r="E94" s="15" t="n">
        <v>233333.33</v>
      </c>
      <c r="F94" s="15" t="n">
        <v>0</v>
      </c>
      <c r="G94" s="20" t="n">
        <v>62200000</v>
      </c>
    </row>
    <row r="95" customFormat="false" ht="17.25" hidden="false" customHeight="true" outlineLevel="0" collapsed="false">
      <c r="A95" s="12"/>
      <c r="B95" s="12" t="n">
        <v>62301000</v>
      </c>
      <c r="C95" s="2" t="s">
        <v>165</v>
      </c>
      <c r="D95" s="15" t="n">
        <v>0</v>
      </c>
      <c r="E95" s="15"/>
      <c r="F95" s="15" t="n">
        <v>1750000</v>
      </c>
      <c r="G95" s="20" t="n">
        <v>62300000</v>
      </c>
    </row>
    <row r="96" customFormat="false" ht="17.25" hidden="false" customHeight="true" outlineLevel="0" collapsed="false">
      <c r="A96" s="12"/>
      <c r="B96" s="12" t="n">
        <v>62401000</v>
      </c>
      <c r="C96" s="2" t="s">
        <v>411</v>
      </c>
      <c r="D96" s="15" t="n">
        <v>0</v>
      </c>
      <c r="E96" s="15"/>
      <c r="F96" s="15" t="n">
        <v>2762000</v>
      </c>
      <c r="G96" s="20" t="n">
        <v>62401000</v>
      </c>
    </row>
    <row r="97" customFormat="false" ht="17.25" hidden="false" customHeight="true" outlineLevel="0" collapsed="false">
      <c r="A97" s="12" t="n">
        <v>625000</v>
      </c>
      <c r="B97" s="12" t="n">
        <v>62500000</v>
      </c>
      <c r="C97" s="2" t="s">
        <v>1422</v>
      </c>
      <c r="D97" s="15" t="n">
        <v>10793280.86</v>
      </c>
      <c r="E97" s="15" t="n">
        <v>12170443.26</v>
      </c>
      <c r="F97" s="15" t="n">
        <v>128562614.68</v>
      </c>
      <c r="G97" s="20" t="n">
        <v>62501000</v>
      </c>
    </row>
    <row r="98" customFormat="false" ht="17.25" hidden="false" customHeight="true" outlineLevel="0" collapsed="false">
      <c r="A98" s="12" t="n">
        <v>625010</v>
      </c>
      <c r="B98" s="12" t="n">
        <v>62501000</v>
      </c>
      <c r="C98" s="2" t="s">
        <v>1423</v>
      </c>
      <c r="D98" s="15" t="n">
        <v>0</v>
      </c>
      <c r="E98" s="15" t="n">
        <v>2723083.33</v>
      </c>
      <c r="F98" s="15" t="n">
        <v>0</v>
      </c>
      <c r="G98" s="20" t="n">
        <v>62501000</v>
      </c>
    </row>
    <row r="99" customFormat="false" ht="17.25" hidden="false" customHeight="true" outlineLevel="0" collapsed="false">
      <c r="A99" s="12" t="n">
        <v>626000</v>
      </c>
      <c r="B99" s="12" t="n">
        <v>62600000</v>
      </c>
      <c r="C99" s="2" t="s">
        <v>1424</v>
      </c>
      <c r="D99" s="15" t="n">
        <v>0</v>
      </c>
      <c r="E99" s="15" t="n">
        <v>27133</v>
      </c>
      <c r="F99" s="15" t="n">
        <v>0</v>
      </c>
      <c r="G99" s="20" t="n">
        <v>62601000</v>
      </c>
    </row>
    <row r="100" customFormat="false" ht="17.25" hidden="false" customHeight="true" outlineLevel="0" collapsed="false">
      <c r="A100" s="12" t="n">
        <v>626010</v>
      </c>
      <c r="B100" s="12" t="n">
        <v>62601000</v>
      </c>
      <c r="C100" s="2" t="s">
        <v>727</v>
      </c>
      <c r="D100" s="15" t="n">
        <v>887068.67</v>
      </c>
      <c r="E100" s="15" t="n">
        <v>530890</v>
      </c>
      <c r="F100" s="15" t="n">
        <v>2811915.73</v>
      </c>
      <c r="G100" s="20" t="n">
        <v>62601000</v>
      </c>
    </row>
    <row r="101" customFormat="false" ht="17.25" hidden="false" customHeight="true" outlineLevel="0" collapsed="false">
      <c r="A101" s="12" t="n">
        <v>626020</v>
      </c>
      <c r="B101" s="12" t="n">
        <v>62602000</v>
      </c>
      <c r="C101" s="2" t="s">
        <v>511</v>
      </c>
      <c r="D101" s="15" t="n">
        <v>12484979.95</v>
      </c>
      <c r="E101" s="15" t="n">
        <v>9653276.32</v>
      </c>
      <c r="F101" s="15" t="n">
        <v>7001129.88</v>
      </c>
      <c r="G101" s="20" t="n">
        <v>62601000</v>
      </c>
    </row>
    <row r="102" customFormat="false" ht="17.25" hidden="false" customHeight="true" outlineLevel="0" collapsed="false">
      <c r="A102" s="12" t="n">
        <v>626040</v>
      </c>
      <c r="B102" s="12" t="n">
        <v>62604000</v>
      </c>
      <c r="C102" s="2" t="s">
        <v>1425</v>
      </c>
      <c r="D102" s="15" t="n">
        <v>9828000</v>
      </c>
      <c r="E102" s="15" t="n">
        <v>9072000</v>
      </c>
      <c r="F102" s="15" t="n">
        <v>8960000</v>
      </c>
      <c r="G102" s="20" t="n">
        <v>62601000</v>
      </c>
    </row>
    <row r="103" customFormat="false" ht="17.25" hidden="false" customHeight="true" outlineLevel="0" collapsed="false">
      <c r="A103" s="12"/>
      <c r="B103" s="12" t="n">
        <v>62606000</v>
      </c>
      <c r="C103" s="2" t="s">
        <v>1426</v>
      </c>
      <c r="D103" s="15" t="n">
        <v>0</v>
      </c>
      <c r="E103" s="15"/>
      <c r="F103" s="15" t="n">
        <v>2520000</v>
      </c>
      <c r="G103" s="20" t="n">
        <v>62601000</v>
      </c>
    </row>
    <row r="104" customFormat="false" ht="17.25" hidden="false" customHeight="true" outlineLevel="0" collapsed="false">
      <c r="A104" s="12" t="n">
        <v>627000</v>
      </c>
      <c r="B104" s="12" t="n">
        <v>62700000</v>
      </c>
      <c r="C104" s="2" t="s">
        <v>1427</v>
      </c>
      <c r="D104" s="15" t="n">
        <v>0</v>
      </c>
      <c r="E104" s="15" t="n">
        <v>10000</v>
      </c>
      <c r="F104" s="15"/>
      <c r="G104" s="20" t="n">
        <v>62701000</v>
      </c>
    </row>
    <row r="105" customFormat="false" ht="17.25" hidden="false" customHeight="true" outlineLevel="0" collapsed="false">
      <c r="A105" s="12"/>
      <c r="B105" s="12" t="n">
        <v>62708000</v>
      </c>
      <c r="C105" s="2" t="s">
        <v>427</v>
      </c>
      <c r="D105" s="15" t="n">
        <v>0</v>
      </c>
      <c r="E105" s="15"/>
      <c r="F105" s="15" t="n">
        <v>353332.2</v>
      </c>
      <c r="G105" s="20" t="n">
        <v>62701000</v>
      </c>
    </row>
    <row r="106" customFormat="false" ht="17.25" hidden="false" customHeight="true" outlineLevel="0" collapsed="false">
      <c r="A106" s="12" t="n">
        <v>627200</v>
      </c>
      <c r="B106" s="12" t="n">
        <v>62720000</v>
      </c>
      <c r="C106" s="2" t="s">
        <v>1428</v>
      </c>
      <c r="D106" s="15" t="n">
        <v>0</v>
      </c>
      <c r="E106" s="15" t="n">
        <v>8879184.37</v>
      </c>
      <c r="F106" s="15" t="n">
        <v>0</v>
      </c>
      <c r="G106" s="20" t="n">
        <v>62701000</v>
      </c>
    </row>
    <row r="107" customFormat="false" ht="17.25" hidden="false" customHeight="true" outlineLevel="0" collapsed="false">
      <c r="A107" s="12" t="n">
        <v>627400</v>
      </c>
      <c r="B107" s="12" t="n">
        <v>62740000</v>
      </c>
      <c r="C107" s="2" t="s">
        <v>1429</v>
      </c>
      <c r="D107" s="15" t="n">
        <v>566260.4</v>
      </c>
      <c r="E107" s="15" t="n">
        <v>529213.33</v>
      </c>
      <c r="F107" s="15" t="n">
        <v>9080196.92</v>
      </c>
      <c r="G107" s="20" t="n">
        <v>62701000</v>
      </c>
    </row>
    <row r="108" customFormat="false" ht="17.25" hidden="false" customHeight="true" outlineLevel="0" collapsed="false">
      <c r="A108" s="12" t="n">
        <v>627500</v>
      </c>
      <c r="B108" s="12" t="n">
        <v>62750000</v>
      </c>
      <c r="C108" s="2" t="s">
        <v>1430</v>
      </c>
      <c r="D108" s="15" t="n">
        <v>376932.76</v>
      </c>
      <c r="E108" s="15" t="n">
        <v>4184109.13</v>
      </c>
      <c r="F108" s="15" t="n">
        <v>0</v>
      </c>
      <c r="G108" s="20" t="n">
        <v>62701000</v>
      </c>
    </row>
    <row r="109" customFormat="false" ht="17.25" hidden="false" customHeight="true" outlineLevel="0" collapsed="false">
      <c r="A109" s="12" t="n">
        <v>627600</v>
      </c>
      <c r="B109" s="12" t="n">
        <v>62760000</v>
      </c>
      <c r="C109" s="2" t="s">
        <v>1431</v>
      </c>
      <c r="D109" s="15" t="n">
        <v>116667</v>
      </c>
      <c r="E109" s="15" t="n">
        <v>142500</v>
      </c>
      <c r="F109" s="15" t="n">
        <v>120000</v>
      </c>
      <c r="G109" s="20" t="n">
        <v>62701000</v>
      </c>
    </row>
    <row r="110" customFormat="false" ht="17.25" hidden="false" customHeight="true" outlineLevel="0" collapsed="false">
      <c r="A110" s="12" t="n">
        <v>627900</v>
      </c>
      <c r="B110" s="12" t="n">
        <v>62790000</v>
      </c>
      <c r="C110" s="2" t="s">
        <v>1432</v>
      </c>
      <c r="D110" s="15" t="n">
        <v>200000</v>
      </c>
      <c r="E110" s="15" t="n">
        <v>249000</v>
      </c>
      <c r="F110" s="15" t="n">
        <v>0</v>
      </c>
      <c r="G110" s="20" t="n">
        <v>62701000</v>
      </c>
    </row>
    <row r="111" customFormat="false" ht="17.25" hidden="false" customHeight="true" outlineLevel="0" collapsed="false">
      <c r="A111" s="12"/>
      <c r="B111" s="12" t="n">
        <v>62800000</v>
      </c>
      <c r="C111" s="2" t="s">
        <v>1433</v>
      </c>
      <c r="D111" s="15" t="n">
        <v>7022809.75</v>
      </c>
      <c r="E111" s="15"/>
      <c r="F111" s="15"/>
      <c r="G111" s="20" t="n">
        <v>62800000</v>
      </c>
    </row>
    <row r="112" customFormat="false" ht="17.25" hidden="false" customHeight="true" outlineLevel="0" collapsed="false">
      <c r="A112" s="12" t="n">
        <v>628010</v>
      </c>
      <c r="B112" s="12" t="n">
        <v>62801000</v>
      </c>
      <c r="C112" s="2" t="s">
        <v>1434</v>
      </c>
      <c r="D112" s="15" t="n">
        <v>6150000</v>
      </c>
      <c r="E112" s="15" t="n">
        <v>5000000</v>
      </c>
      <c r="F112" s="15" t="n">
        <v>5000000</v>
      </c>
      <c r="G112" s="20" t="n">
        <v>62800000</v>
      </c>
    </row>
    <row r="113" customFormat="false" ht="17.25" hidden="false" customHeight="true" outlineLevel="0" collapsed="false">
      <c r="A113" s="12" t="n">
        <v>631000</v>
      </c>
      <c r="B113" s="12" t="n">
        <v>63100000</v>
      </c>
      <c r="C113" s="2" t="s">
        <v>1435</v>
      </c>
      <c r="D113" s="15" t="n">
        <v>547279.58</v>
      </c>
      <c r="E113" s="15" t="n">
        <v>14246414</v>
      </c>
      <c r="F113" s="15" t="n">
        <v>0</v>
      </c>
      <c r="G113" s="20" t="n">
        <v>63500000</v>
      </c>
    </row>
    <row r="114" customFormat="false" ht="17.25" hidden="false" customHeight="true" outlineLevel="0" collapsed="false">
      <c r="A114" s="12" t="n">
        <v>641000</v>
      </c>
      <c r="B114" s="12" t="n">
        <v>64100000</v>
      </c>
      <c r="C114" s="2" t="s">
        <v>1436</v>
      </c>
      <c r="D114" s="15" t="n">
        <v>419418158.76</v>
      </c>
      <c r="E114" s="15" t="n">
        <v>347640925.83</v>
      </c>
      <c r="F114" s="15" t="n">
        <v>303805719.07</v>
      </c>
      <c r="G114" s="20" t="n">
        <v>64101000</v>
      </c>
    </row>
    <row r="115" customFormat="false" ht="17.25" hidden="false" customHeight="true" outlineLevel="0" collapsed="false">
      <c r="A115" s="12"/>
      <c r="B115" s="12" t="n">
        <v>64504000</v>
      </c>
      <c r="C115" s="2" t="s">
        <v>464</v>
      </c>
      <c r="D115" s="15" t="n">
        <v>0</v>
      </c>
      <c r="E115" s="15"/>
      <c r="F115" s="15" t="n">
        <v>1400278.12</v>
      </c>
      <c r="G115" s="20" t="n">
        <v>64501000</v>
      </c>
    </row>
    <row r="116" customFormat="false" ht="17.25" hidden="false" customHeight="true" outlineLevel="0" collapsed="false">
      <c r="A116" s="12" t="n">
        <v>645100</v>
      </c>
      <c r="B116" s="12" t="n">
        <v>64510000</v>
      </c>
      <c r="C116" s="2" t="s">
        <v>1437</v>
      </c>
      <c r="D116" s="15" t="n">
        <v>42213017.37</v>
      </c>
      <c r="E116" s="15" t="n">
        <v>31780769.91</v>
      </c>
      <c r="F116" s="15" t="n">
        <v>24569034.1</v>
      </c>
      <c r="G116" s="20" t="n">
        <v>64501000</v>
      </c>
    </row>
    <row r="117" customFormat="false" ht="17.25" hidden="false" customHeight="true" outlineLevel="0" collapsed="false">
      <c r="A117" s="12" t="n">
        <v>646000</v>
      </c>
      <c r="B117" s="12" t="n">
        <v>64600000</v>
      </c>
      <c r="C117" s="2" t="s">
        <v>1438</v>
      </c>
      <c r="D117" s="15" t="n">
        <v>9039700</v>
      </c>
      <c r="E117" s="15" t="n">
        <v>3318200</v>
      </c>
      <c r="F117" s="15" t="n">
        <v>0</v>
      </c>
      <c r="G117" s="20" t="n">
        <v>64700000</v>
      </c>
    </row>
    <row r="118" customFormat="false" ht="17.25" hidden="false" customHeight="true" outlineLevel="0" collapsed="false">
      <c r="A118" s="12" t="n">
        <v>648000</v>
      </c>
      <c r="B118" s="12" t="n">
        <v>64800000</v>
      </c>
      <c r="C118" s="2" t="s">
        <v>1439</v>
      </c>
      <c r="D118" s="15" t="n">
        <v>46534000</v>
      </c>
      <c r="E118" s="15" t="n">
        <v>32254000</v>
      </c>
      <c r="F118" s="15" t="n">
        <v>26192000</v>
      </c>
      <c r="G118" s="20" t="n">
        <v>64801000</v>
      </c>
    </row>
    <row r="119" customFormat="false" ht="17.25" hidden="false" customHeight="true" outlineLevel="0" collapsed="false">
      <c r="A119" s="12" t="n">
        <v>648100</v>
      </c>
      <c r="B119" s="12" t="n">
        <v>64810000</v>
      </c>
      <c r="C119" s="2" t="s">
        <v>1440</v>
      </c>
      <c r="D119" s="15" t="n">
        <v>8682450.42</v>
      </c>
      <c r="E119" s="15" t="n">
        <v>23768707.01</v>
      </c>
      <c r="F119" s="15" t="n">
        <v>3471057.59</v>
      </c>
      <c r="G119" s="20" t="n">
        <v>64801000</v>
      </c>
    </row>
    <row r="120" customFormat="false" ht="17.25" hidden="false" customHeight="true" outlineLevel="0" collapsed="false">
      <c r="A120" s="12" t="n">
        <v>655000</v>
      </c>
      <c r="B120" s="12" t="n">
        <v>65500000</v>
      </c>
      <c r="C120" s="2" t="s">
        <v>1441</v>
      </c>
      <c r="D120" s="15" t="n">
        <v>0</v>
      </c>
      <c r="E120" s="15" t="n">
        <v>5000000</v>
      </c>
      <c r="F120" s="15" t="n">
        <v>1900000</v>
      </c>
      <c r="G120" s="20" t="n">
        <v>65602000</v>
      </c>
    </row>
    <row r="121" customFormat="false" ht="17.25" hidden="false" customHeight="true" outlineLevel="0" collapsed="false">
      <c r="A121" s="12"/>
      <c r="B121" s="12" t="n">
        <v>65600000</v>
      </c>
      <c r="C121" s="2" t="s">
        <v>1442</v>
      </c>
      <c r="D121" s="15" t="n">
        <v>868517.54</v>
      </c>
      <c r="E121" s="15"/>
      <c r="F121" s="15"/>
      <c r="G121" s="20" t="n">
        <v>65602000</v>
      </c>
    </row>
    <row r="122" customFormat="false" ht="17.25" hidden="false" customHeight="true" outlineLevel="0" collapsed="false">
      <c r="A122" s="12" t="n">
        <v>658000</v>
      </c>
      <c r="B122" s="12" t="n">
        <v>65800000</v>
      </c>
      <c r="C122" s="2" t="s">
        <v>1443</v>
      </c>
      <c r="D122" s="15" t="n">
        <v>105300</v>
      </c>
      <c r="E122" s="15" t="n">
        <v>401900</v>
      </c>
      <c r="F122" s="15" t="n">
        <v>1048024.45</v>
      </c>
      <c r="G122" s="20" t="n">
        <v>65700000</v>
      </c>
    </row>
    <row r="123" customFormat="false" ht="17.25" hidden="false" customHeight="true" outlineLevel="0" collapsed="false">
      <c r="A123" s="12"/>
      <c r="B123" s="12" t="n">
        <v>66102000</v>
      </c>
      <c r="C123" s="2" t="s">
        <v>480</v>
      </c>
      <c r="D123" s="15" t="n">
        <v>0</v>
      </c>
      <c r="E123" s="15"/>
      <c r="F123" s="15" t="n">
        <v>1412976.49</v>
      </c>
      <c r="G123" s="20" t="n">
        <v>66100000</v>
      </c>
    </row>
    <row r="124" customFormat="false" ht="17.25" hidden="false" customHeight="true" outlineLevel="0" collapsed="false">
      <c r="A124" s="12" t="n">
        <v>681000</v>
      </c>
      <c r="B124" s="12" t="n">
        <v>68100000</v>
      </c>
      <c r="C124" s="2" t="s">
        <v>1444</v>
      </c>
      <c r="D124" s="15" t="n">
        <v>620853825.5</v>
      </c>
      <c r="E124" s="15" t="n">
        <v>541283682.57</v>
      </c>
      <c r="F124" s="15" t="n">
        <v>538778662.99</v>
      </c>
      <c r="G124" s="20" t="n">
        <v>68112000</v>
      </c>
    </row>
    <row r="125" customFormat="false" ht="17.25" hidden="false" customHeight="true" outlineLevel="0" collapsed="false">
      <c r="A125" s="12"/>
      <c r="B125" s="12" t="n">
        <v>69500000</v>
      </c>
      <c r="C125" s="2" t="s">
        <v>1445</v>
      </c>
      <c r="D125" s="15" t="n">
        <v>77387461.55</v>
      </c>
      <c r="E125" s="15"/>
      <c r="F125" s="15"/>
      <c r="G125" s="20" t="n">
        <v>69500000</v>
      </c>
    </row>
    <row r="126" customFormat="false" ht="17.25" hidden="false" customHeight="true" outlineLevel="0" collapsed="false">
      <c r="A126" s="12"/>
      <c r="B126" s="12" t="n">
        <v>69800000</v>
      </c>
      <c r="C126" s="2" t="s">
        <v>491</v>
      </c>
      <c r="D126" s="15" t="n">
        <v>0</v>
      </c>
      <c r="E126" s="15"/>
      <c r="F126" s="15" t="n">
        <v>76498922.9</v>
      </c>
      <c r="G126" s="20" t="n">
        <v>69500000</v>
      </c>
    </row>
    <row r="127" customFormat="false" ht="17.25" hidden="false" customHeight="true" outlineLevel="0" collapsed="false">
      <c r="A127" s="12" t="n">
        <v>701000</v>
      </c>
      <c r="B127" s="12" t="n">
        <v>70100000</v>
      </c>
      <c r="C127" s="2" t="s">
        <v>1446</v>
      </c>
      <c r="D127" s="15" t="n">
        <v>-8554018207.4</v>
      </c>
      <c r="E127" s="15" t="n">
        <v>-6503134272.77</v>
      </c>
      <c r="F127" s="15" t="n">
        <v>-6148641153.33</v>
      </c>
      <c r="G127" s="20" t="n">
        <v>70110000</v>
      </c>
    </row>
    <row r="128" customFormat="false" ht="17.25" hidden="false" customHeight="true" outlineLevel="0" collapsed="false">
      <c r="A128" s="12" t="n">
        <v>713000</v>
      </c>
      <c r="B128" s="12" t="n">
        <v>71300000</v>
      </c>
      <c r="C128" s="2" t="s">
        <v>1447</v>
      </c>
      <c r="D128" s="15" t="n">
        <v>7755220</v>
      </c>
      <c r="E128" s="15" t="n">
        <v>1292000</v>
      </c>
      <c r="F128" s="15" t="n">
        <v>-63711112</v>
      </c>
      <c r="G128" s="20" t="n">
        <v>71400000</v>
      </c>
    </row>
    <row r="129" customFormat="false" ht="17.25" hidden="false" customHeight="true" outlineLevel="0" collapsed="false">
      <c r="A129" s="12" t="n">
        <v>758000</v>
      </c>
      <c r="B129" s="12" t="n">
        <v>75800000</v>
      </c>
      <c r="C129" s="2" t="s">
        <v>1448</v>
      </c>
      <c r="D129" s="15" t="n">
        <v>-9233.17</v>
      </c>
      <c r="E129" s="15" t="n">
        <v>-4800</v>
      </c>
      <c r="F129" s="15" t="n">
        <v>-39199.92</v>
      </c>
      <c r="G129" s="20" t="n">
        <v>75800000</v>
      </c>
    </row>
    <row r="130" customFormat="false" ht="17.25" hidden="false" customHeight="true" outlineLevel="0" collapsed="false">
      <c r="A130" s="12" t="n">
        <v>762000</v>
      </c>
      <c r="B130" s="12" t="n">
        <v>76200000</v>
      </c>
      <c r="C130" s="2" t="s">
        <v>1449</v>
      </c>
      <c r="D130" s="15" t="n">
        <v>-10813470.1</v>
      </c>
      <c r="E130" s="15" t="n">
        <v>-1529750.89</v>
      </c>
      <c r="F130" s="15" t="n">
        <v>0</v>
      </c>
      <c r="G130" s="20" t="n">
        <v>76500000</v>
      </c>
    </row>
    <row r="131" customFormat="false" ht="17.25" hidden="false" customHeight="true" outlineLevel="0" collapsed="false">
      <c r="A131" s="12"/>
      <c r="B131" s="12" t="n">
        <v>76500000</v>
      </c>
      <c r="C131" s="2" t="s">
        <v>505</v>
      </c>
      <c r="D131" s="15" t="n">
        <v>0</v>
      </c>
      <c r="E131" s="15"/>
      <c r="F131" s="15" t="n">
        <v>-2557610.81</v>
      </c>
      <c r="G131" s="20" t="n">
        <v>76500000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8" width="9.01"/>
    <col collapsed="false" customWidth="true" hidden="false" outlineLevel="0" max="2" min="2" style="2" width="32.44"/>
    <col collapsed="false" customWidth="true" hidden="false" outlineLevel="0" max="3" min="3" style="3" width="17.58"/>
    <col collapsed="false" customWidth="true" hidden="false" outlineLevel="0" max="5" min="4" style="4" width="17.58"/>
    <col collapsed="false" customWidth="true" hidden="false" outlineLevel="0" max="6" min="6" style="1" width="13.44"/>
    <col collapsed="false" customWidth="true" hidden="false" outlineLevel="0" max="7" min="7" style="2" width="11.44"/>
    <col collapsed="false" customWidth="true" hidden="false" outlineLevel="0" max="8" min="8" style="4" width="17.58"/>
    <col collapsed="false" customWidth="true" hidden="false" outlineLevel="0" max="10" min="9" style="2" width="11.44"/>
    <col collapsed="false" customWidth="true" hidden="false" outlineLevel="0" max="11" min="11" style="2" width="16.86"/>
  </cols>
  <sheetData>
    <row r="1" customFormat="false" ht="17.25" hidden="false" customHeight="true" outlineLevel="0" collapsed="false">
      <c r="C1" s="42" t="n">
        <v>2021</v>
      </c>
      <c r="D1" s="42" t="n">
        <v>2020</v>
      </c>
    </row>
    <row r="2" customFormat="false" ht="17.25" hidden="false" customHeight="true" outlineLevel="0" collapsed="false">
      <c r="A2" s="42" t="n">
        <v>10100000</v>
      </c>
      <c r="B2" s="6" t="s">
        <v>1</v>
      </c>
      <c r="C2" s="15" t="n">
        <v>-4520000000</v>
      </c>
      <c r="D2" s="15" t="n">
        <v>-4520000000</v>
      </c>
      <c r="E2" s="15" t="n">
        <v>-4520000000</v>
      </c>
      <c r="F2" s="20" t="n">
        <v>10100000</v>
      </c>
      <c r="H2" s="15" t="n">
        <v>-4520000000</v>
      </c>
    </row>
    <row r="3" customFormat="false" ht="17.25" hidden="false" customHeight="true" outlineLevel="0" collapsed="false">
      <c r="A3" s="42" t="n">
        <v>10610000</v>
      </c>
      <c r="B3" s="6" t="s">
        <v>214</v>
      </c>
      <c r="C3" s="15" t="n">
        <v>-452000000</v>
      </c>
      <c r="D3" s="15" t="n">
        <v>-452000000</v>
      </c>
      <c r="E3" s="15" t="n">
        <v>-452000000</v>
      </c>
      <c r="F3" s="20" t="n">
        <v>10610000</v>
      </c>
      <c r="H3" s="15" t="n">
        <v>-452000000</v>
      </c>
    </row>
    <row r="4" customFormat="false" ht="17.25" hidden="false" customHeight="true" outlineLevel="0" collapsed="false">
      <c r="A4" s="42" t="n">
        <v>11000000</v>
      </c>
      <c r="B4" s="6" t="s">
        <v>1324</v>
      </c>
      <c r="C4" s="15" t="n">
        <v>-5345387183.75</v>
      </c>
      <c r="D4" s="15" t="n">
        <v>-5345387183.75</v>
      </c>
      <c r="E4" s="15" t="n">
        <v>-5345387183.75</v>
      </c>
      <c r="F4" s="20" t="n">
        <v>11000000</v>
      </c>
      <c r="H4" s="15" t="n">
        <v>-5345387183.75</v>
      </c>
    </row>
    <row r="5" customFormat="false" ht="17.25" hidden="false" customHeight="true" outlineLevel="0" collapsed="false">
      <c r="A5" s="42" t="n">
        <v>12000000</v>
      </c>
      <c r="B5" s="6" t="s">
        <v>3</v>
      </c>
      <c r="C5" s="15" t="n">
        <v>0</v>
      </c>
      <c r="D5" s="15" t="n">
        <v>0</v>
      </c>
      <c r="E5" s="15" t="n">
        <v>0</v>
      </c>
      <c r="F5" s="20" t="n">
        <v>12000000</v>
      </c>
      <c r="H5" s="15" t="n">
        <v>0</v>
      </c>
    </row>
    <row r="6" customFormat="false" ht="17.25" hidden="false" customHeight="true" outlineLevel="0" collapsed="false">
      <c r="A6" s="42" t="n">
        <v>12800000</v>
      </c>
      <c r="B6" s="6" t="s">
        <v>1178</v>
      </c>
      <c r="C6" s="15" t="n">
        <v>-3711421805.45</v>
      </c>
      <c r="D6" s="15" t="n">
        <v>-2634592358.29</v>
      </c>
      <c r="E6" s="15" t="n">
        <v>-1292844443.6</v>
      </c>
      <c r="F6" s="20" t="n">
        <v>12800000</v>
      </c>
      <c r="H6" s="15" t="n">
        <v>-1292844443.6</v>
      </c>
    </row>
    <row r="7" customFormat="false" ht="17.25" hidden="false" customHeight="true" outlineLevel="0" collapsed="false">
      <c r="A7" s="42" t="n">
        <v>16200000</v>
      </c>
      <c r="B7" s="6" t="s">
        <v>1450</v>
      </c>
      <c r="C7" s="15" t="n">
        <v>-201599061.13</v>
      </c>
      <c r="D7" s="15" t="n">
        <v>-964287243.06</v>
      </c>
      <c r="E7" s="15" t="n">
        <v>-1978129057.42</v>
      </c>
      <c r="F7" s="20" t="n">
        <v>16100000</v>
      </c>
      <c r="H7" s="15" t="n">
        <v>-1978129057.42</v>
      </c>
    </row>
    <row r="8" customFormat="false" ht="17.25" hidden="false" customHeight="true" outlineLevel="0" collapsed="false">
      <c r="A8" s="42" t="n">
        <v>16210000</v>
      </c>
      <c r="B8" s="6" t="s">
        <v>1451</v>
      </c>
      <c r="C8" s="15" t="n">
        <v>0</v>
      </c>
      <c r="D8" s="15" t="n">
        <v>-500000000</v>
      </c>
      <c r="E8" s="15" t="n">
        <v>0</v>
      </c>
      <c r="F8" s="20" t="n">
        <v>16100000</v>
      </c>
      <c r="H8" s="15" t="n">
        <v>0</v>
      </c>
    </row>
    <row r="9" customFormat="false" ht="17.25" hidden="false" customHeight="true" outlineLevel="0" collapsed="false">
      <c r="A9" s="42" t="n">
        <v>16220000</v>
      </c>
      <c r="B9" s="6" t="s">
        <v>1452</v>
      </c>
      <c r="C9" s="15" t="n">
        <v>-720245006.68</v>
      </c>
      <c r="D9" s="15" t="n">
        <v>-651077585.69</v>
      </c>
      <c r="E9" s="15" t="n">
        <v>0</v>
      </c>
      <c r="F9" s="20" t="n">
        <v>16150000</v>
      </c>
      <c r="H9" s="15" t="n">
        <v>0</v>
      </c>
    </row>
    <row r="10" customFormat="false" ht="17.25" hidden="false" customHeight="true" outlineLevel="0" collapsed="false">
      <c r="A10" s="42" t="n">
        <v>16230000</v>
      </c>
      <c r="B10" s="6" t="s">
        <v>1453</v>
      </c>
      <c r="C10" s="15" t="n">
        <v>-991796365.81</v>
      </c>
      <c r="D10" s="15" t="n">
        <v>-697278637.2</v>
      </c>
      <c r="E10" s="15" t="n">
        <v>0</v>
      </c>
      <c r="F10" s="20" t="n">
        <v>16100000</v>
      </c>
      <c r="H10" s="15" t="n">
        <v>0</v>
      </c>
    </row>
    <row r="11" customFormat="false" ht="17.25" hidden="false" customHeight="true" outlineLevel="0" collapsed="false">
      <c r="A11" s="42" t="n">
        <v>16450000</v>
      </c>
      <c r="B11" s="6" t="s">
        <v>1160</v>
      </c>
      <c r="C11" s="15" t="n">
        <v>-388363051.92</v>
      </c>
      <c r="D11" s="15" t="n">
        <v>-1108608058.6</v>
      </c>
      <c r="E11" s="15" t="n">
        <v>-2157066578.55</v>
      </c>
      <c r="F11" s="20" t="n">
        <v>16150000</v>
      </c>
      <c r="H11" s="15" t="n">
        <v>-2157066578.55</v>
      </c>
    </row>
    <row r="12" customFormat="false" ht="17.25" hidden="false" customHeight="true" outlineLevel="0" collapsed="false">
      <c r="A12" s="42" t="n">
        <v>16500000</v>
      </c>
      <c r="B12" s="6" t="s">
        <v>1454</v>
      </c>
      <c r="C12" s="15" t="n">
        <v>-158117148.09</v>
      </c>
      <c r="D12" s="15" t="n">
        <v>-156210003.97</v>
      </c>
      <c r="E12" s="15" t="n">
        <v>-226233145.01</v>
      </c>
      <c r="F12" s="20" t="n">
        <v>16500000</v>
      </c>
      <c r="H12" s="15" t="n">
        <v>-226233145.01</v>
      </c>
    </row>
    <row r="13" customFormat="false" ht="17.25" hidden="false" customHeight="true" outlineLevel="0" collapsed="false">
      <c r="A13" s="42" t="n">
        <v>16510000</v>
      </c>
      <c r="B13" s="6" t="s">
        <v>1455</v>
      </c>
      <c r="C13" s="15" t="n">
        <v>-740476134.62</v>
      </c>
      <c r="D13" s="15" t="n">
        <v>-620323791.22</v>
      </c>
      <c r="E13" s="15" t="n">
        <v>-440181884.15</v>
      </c>
      <c r="F13" s="20" t="n">
        <v>16500000</v>
      </c>
      <c r="H13" s="15" t="n">
        <v>-440181884.15</v>
      </c>
    </row>
    <row r="14" customFormat="false" ht="17.25" hidden="false" customHeight="true" outlineLevel="0" collapsed="false">
      <c r="A14" s="42" t="n">
        <v>16885000</v>
      </c>
      <c r="B14" s="6" t="s">
        <v>1456</v>
      </c>
      <c r="C14" s="15" t="n">
        <v>0</v>
      </c>
      <c r="D14" s="15" t="n">
        <v>-3020833.33</v>
      </c>
      <c r="E14" s="15" t="n">
        <v>0</v>
      </c>
      <c r="F14" s="20" t="n">
        <v>16884000</v>
      </c>
      <c r="H14" s="15" t="n">
        <v>0</v>
      </c>
    </row>
    <row r="15" customFormat="false" ht="17.25" hidden="false" customHeight="true" outlineLevel="0" collapsed="false">
      <c r="A15" s="42" t="n">
        <v>20400000</v>
      </c>
      <c r="B15" s="6" t="s">
        <v>5</v>
      </c>
      <c r="C15" s="15" t="n">
        <v>4832320.36</v>
      </c>
      <c r="D15" s="15" t="n">
        <v>4832320.36</v>
      </c>
      <c r="E15" s="15" t="n">
        <v>4832320.36</v>
      </c>
      <c r="F15" s="20" t="n">
        <v>20400000</v>
      </c>
      <c r="H15" s="15" t="n">
        <v>4832320.36</v>
      </c>
    </row>
    <row r="16" customFormat="false" ht="17.25" hidden="false" customHeight="true" outlineLevel="0" collapsed="false">
      <c r="A16" s="42" t="n">
        <v>20800000</v>
      </c>
      <c r="B16" s="6" t="s">
        <v>1457</v>
      </c>
      <c r="C16" s="15" t="n">
        <v>2347216993</v>
      </c>
      <c r="D16" s="15" t="n">
        <v>2347216993</v>
      </c>
      <c r="E16" s="15" t="n">
        <v>2347216993</v>
      </c>
      <c r="F16" s="20" t="n">
        <v>20800000</v>
      </c>
      <c r="H16" s="15" t="n">
        <v>2347216993</v>
      </c>
    </row>
    <row r="17" customFormat="false" ht="17.25" hidden="false" customHeight="true" outlineLevel="0" collapsed="false">
      <c r="A17" s="42" t="n">
        <v>21100000</v>
      </c>
      <c r="B17" s="6" t="s">
        <v>224</v>
      </c>
      <c r="C17" s="15" t="n">
        <v>1602971140</v>
      </c>
      <c r="D17" s="15" t="n">
        <v>1602971140</v>
      </c>
      <c r="E17" s="15" t="n">
        <v>1602971140</v>
      </c>
      <c r="F17" s="20" t="n">
        <v>21100000</v>
      </c>
      <c r="H17" s="15" t="n">
        <v>1602971140</v>
      </c>
    </row>
    <row r="18" customFormat="false" ht="17.25" hidden="false" customHeight="true" outlineLevel="0" collapsed="false">
      <c r="A18" s="42" t="n">
        <v>21110000</v>
      </c>
      <c r="B18" s="6" t="s">
        <v>225</v>
      </c>
      <c r="C18" s="15" t="n">
        <v>480982126.74</v>
      </c>
      <c r="D18" s="15" t="n">
        <v>479602126.74</v>
      </c>
      <c r="E18" s="15" t="n">
        <v>451602126.74</v>
      </c>
      <c r="F18" s="20" t="n">
        <v>21200000</v>
      </c>
      <c r="H18" s="15" t="n">
        <v>451602126.74</v>
      </c>
    </row>
    <row r="19" customFormat="false" ht="17.25" hidden="false" customHeight="true" outlineLevel="0" collapsed="false">
      <c r="A19" s="42" t="n">
        <v>21310000</v>
      </c>
      <c r="B19" s="6" t="s">
        <v>1458</v>
      </c>
      <c r="C19" s="15" t="n">
        <v>31075860844.11</v>
      </c>
      <c r="D19" s="15" t="n">
        <v>31075860844.11</v>
      </c>
      <c r="E19" s="15" t="n">
        <v>31075860844.11</v>
      </c>
      <c r="F19" s="20" t="n">
        <v>21300000</v>
      </c>
      <c r="H19" s="15" t="n">
        <v>31075860844.11</v>
      </c>
    </row>
    <row r="20" customFormat="false" ht="17.25" hidden="false" customHeight="true" outlineLevel="0" collapsed="false">
      <c r="A20" s="42" t="n">
        <v>21500000</v>
      </c>
      <c r="B20" s="6" t="s">
        <v>6</v>
      </c>
      <c r="C20" s="15" t="n">
        <v>3661228748.21</v>
      </c>
      <c r="D20" s="15" t="n">
        <v>3115338196.16</v>
      </c>
      <c r="E20" s="15" t="n">
        <v>3021552491.53</v>
      </c>
      <c r="F20" s="20" t="n">
        <v>21500000</v>
      </c>
      <c r="H20" s="15" t="n">
        <v>3021552491.53</v>
      </c>
    </row>
    <row r="21" customFormat="false" ht="17.25" hidden="false" customHeight="true" outlineLevel="0" collapsed="false">
      <c r="A21" s="42" t="n">
        <v>21510000</v>
      </c>
      <c r="B21" s="6" t="s">
        <v>1459</v>
      </c>
      <c r="C21" s="15" t="n">
        <v>372104559</v>
      </c>
      <c r="D21" s="15" t="n">
        <v>30999161</v>
      </c>
      <c r="E21" s="15" t="n">
        <v>24677161</v>
      </c>
      <c r="F21" s="20" t="n">
        <v>21520000</v>
      </c>
      <c r="H21" s="15" t="n">
        <v>24677161</v>
      </c>
    </row>
    <row r="22" customFormat="false" ht="17.25" hidden="false" customHeight="true" outlineLevel="0" collapsed="false">
      <c r="A22" s="42" t="n">
        <v>21810000</v>
      </c>
      <c r="B22" s="6" t="s">
        <v>9</v>
      </c>
      <c r="C22" s="15" t="n">
        <v>818139941.46</v>
      </c>
      <c r="D22" s="15" t="n">
        <v>811532361.03</v>
      </c>
      <c r="E22" s="15" t="n">
        <v>748455769.78</v>
      </c>
      <c r="F22" s="20" t="n">
        <v>21540000</v>
      </c>
      <c r="H22" s="15" t="n">
        <v>748455769.78</v>
      </c>
    </row>
    <row r="23" customFormat="false" ht="17.25" hidden="false" customHeight="true" outlineLevel="0" collapsed="false">
      <c r="A23" s="42" t="n">
        <v>21820000</v>
      </c>
      <c r="B23" s="6" t="s">
        <v>10</v>
      </c>
      <c r="C23" s="15" t="n">
        <v>221283855.29</v>
      </c>
      <c r="D23" s="15" t="n">
        <v>179029155.19</v>
      </c>
      <c r="E23" s="15" t="n">
        <v>138522792.7</v>
      </c>
      <c r="F23" s="20" t="n">
        <v>21820000</v>
      </c>
      <c r="H23" s="15" t="n">
        <v>138522792.7</v>
      </c>
    </row>
    <row r="24" customFormat="false" ht="17.25" hidden="false" customHeight="true" outlineLevel="0" collapsed="false">
      <c r="A24" s="42" t="n">
        <v>21830000</v>
      </c>
      <c r="B24" s="6" t="s">
        <v>11</v>
      </c>
      <c r="C24" s="15" t="n">
        <v>538459087.85</v>
      </c>
      <c r="D24" s="15" t="n">
        <v>172415244.95</v>
      </c>
      <c r="E24" s="15" t="n">
        <v>167844411.61</v>
      </c>
      <c r="F24" s="20" t="n">
        <v>21830000</v>
      </c>
      <c r="H24" s="15" t="n">
        <v>167844411.61</v>
      </c>
    </row>
    <row r="25" customFormat="false" ht="17.25" hidden="false" customHeight="true" outlineLevel="0" collapsed="false">
      <c r="A25" s="42" t="n">
        <v>21840000</v>
      </c>
      <c r="B25" s="6" t="s">
        <v>12</v>
      </c>
      <c r="C25" s="15" t="n">
        <v>42255139.38</v>
      </c>
      <c r="D25" s="15" t="n">
        <v>30275432.08</v>
      </c>
      <c r="E25" s="15" t="n">
        <v>23597103</v>
      </c>
      <c r="F25" s="20" t="n">
        <v>21840000</v>
      </c>
      <c r="H25" s="15" t="n">
        <v>23597103</v>
      </c>
    </row>
    <row r="26" customFormat="false" ht="17.25" hidden="false" customHeight="true" outlineLevel="0" collapsed="false">
      <c r="A26" s="42" t="n">
        <v>21850000</v>
      </c>
      <c r="B26" s="6" t="s">
        <v>235</v>
      </c>
      <c r="C26" s="15" t="n">
        <v>613763007.87</v>
      </c>
      <c r="D26" s="15" t="n">
        <v>581709011.21</v>
      </c>
      <c r="E26" s="15" t="n">
        <v>576019511.21</v>
      </c>
      <c r="F26" s="20" t="n">
        <v>21820000</v>
      </c>
      <c r="H26" s="15" t="n">
        <v>576019511.21</v>
      </c>
    </row>
    <row r="27" customFormat="false" ht="17.25" hidden="false" customHeight="true" outlineLevel="0" collapsed="false">
      <c r="A27" s="42" t="n">
        <v>23000000</v>
      </c>
      <c r="B27" s="6" t="s">
        <v>1460</v>
      </c>
      <c r="C27" s="15" t="n">
        <v>856839162.47</v>
      </c>
      <c r="D27" s="15" t="n">
        <v>311420170.6</v>
      </c>
      <c r="E27" s="15" t="n">
        <v>154926139.05</v>
      </c>
      <c r="F27" s="20" t="n">
        <v>23200000</v>
      </c>
      <c r="H27" s="15" t="n">
        <v>154926139.05</v>
      </c>
    </row>
    <row r="28" customFormat="false" ht="17.25" hidden="false" customHeight="true" outlineLevel="0" collapsed="false">
      <c r="A28" s="42" t="n">
        <v>23120000</v>
      </c>
      <c r="B28" s="6" t="s">
        <v>1461</v>
      </c>
      <c r="C28" s="15" t="n">
        <v>58.6</v>
      </c>
      <c r="D28" s="15" t="n">
        <v>0</v>
      </c>
      <c r="E28" s="15" t="n">
        <v>0</v>
      </c>
      <c r="F28" s="20" t="n">
        <v>23200000</v>
      </c>
      <c r="H28" s="15" t="n">
        <v>0</v>
      </c>
    </row>
    <row r="29" customFormat="false" ht="17.25" hidden="false" customHeight="true" outlineLevel="0" collapsed="false">
      <c r="A29" s="42" t="n">
        <v>28040000</v>
      </c>
      <c r="B29" s="6" t="s">
        <v>239</v>
      </c>
      <c r="C29" s="15" t="n">
        <v>-4832320.36</v>
      </c>
      <c r="D29" s="15" t="n">
        <v>-4832320.36</v>
      </c>
      <c r="E29" s="15" t="n">
        <v>-3627596.05</v>
      </c>
      <c r="F29" s="20" t="n">
        <v>28040000</v>
      </c>
      <c r="H29" s="15" t="n">
        <v>-3627596.05</v>
      </c>
    </row>
    <row r="30" customFormat="false" ht="17.25" hidden="false" customHeight="true" outlineLevel="0" collapsed="false">
      <c r="A30" s="42" t="n">
        <v>28111000</v>
      </c>
      <c r="B30" s="6" t="s">
        <v>1462</v>
      </c>
      <c r="C30" s="15" t="n">
        <v>-394509567.97</v>
      </c>
      <c r="D30" s="15" t="n">
        <v>-355360789.46</v>
      </c>
      <c r="E30" s="15" t="n">
        <v>-315046132.34</v>
      </c>
      <c r="F30" s="20" t="n">
        <v>28120000</v>
      </c>
      <c r="H30" s="15" t="n">
        <v>-315046132.34</v>
      </c>
    </row>
    <row r="31" customFormat="false" ht="17.25" hidden="false" customHeight="true" outlineLevel="0" collapsed="false">
      <c r="A31" s="42" t="n">
        <v>28130000</v>
      </c>
      <c r="B31" s="6" t="s">
        <v>242</v>
      </c>
      <c r="C31" s="15" t="n">
        <v>-16949333568.64</v>
      </c>
      <c r="D31" s="15" t="n">
        <v>-15516793382.93</v>
      </c>
      <c r="E31" s="15" t="n">
        <v>-14077548274.26</v>
      </c>
      <c r="F31" s="20" t="n">
        <v>28130000</v>
      </c>
      <c r="H31" s="15" t="n">
        <v>-14077548274.26</v>
      </c>
    </row>
    <row r="32" customFormat="false" ht="17.25" hidden="false" customHeight="true" outlineLevel="0" collapsed="false">
      <c r="A32" s="42" t="n">
        <v>28150000</v>
      </c>
      <c r="B32" s="6" t="s">
        <v>15</v>
      </c>
      <c r="C32" s="15" t="n">
        <v>-1404519504.18</v>
      </c>
      <c r="D32" s="15" t="n">
        <v>-1094079148.55</v>
      </c>
      <c r="E32" s="15" t="n">
        <v>-813811986.62</v>
      </c>
      <c r="F32" s="20" t="n">
        <v>28150000</v>
      </c>
      <c r="H32" s="15" t="n">
        <v>-813811986.62</v>
      </c>
    </row>
    <row r="33" customFormat="false" ht="17.25" hidden="false" customHeight="true" outlineLevel="0" collapsed="false">
      <c r="A33" s="42" t="n">
        <v>28151000</v>
      </c>
      <c r="B33" s="6" t="s">
        <v>1463</v>
      </c>
      <c r="C33" s="15" t="n">
        <v>-25337602.27</v>
      </c>
      <c r="D33" s="15" t="n">
        <v>-4012755.1</v>
      </c>
      <c r="E33" s="15" t="n">
        <v>-1401037.89</v>
      </c>
      <c r="F33" s="20" t="n">
        <v>28152000</v>
      </c>
      <c r="H33" s="15" t="n">
        <v>-1401037.89</v>
      </c>
    </row>
    <row r="34" customFormat="false" ht="17.25" hidden="false" customHeight="true" outlineLevel="0" collapsed="false">
      <c r="A34" s="42" t="n">
        <v>28181000</v>
      </c>
      <c r="B34" s="6" t="s">
        <v>245</v>
      </c>
      <c r="C34" s="15" t="n">
        <v>-461586628.76</v>
      </c>
      <c r="D34" s="15" t="n">
        <v>-380354807.23</v>
      </c>
      <c r="E34" s="15" t="n">
        <v>-302373912</v>
      </c>
      <c r="F34" s="20" t="n">
        <v>28154000</v>
      </c>
      <c r="H34" s="15" t="n">
        <v>-302373912</v>
      </c>
    </row>
    <row r="35" customFormat="false" ht="17.25" hidden="false" customHeight="true" outlineLevel="0" collapsed="false">
      <c r="A35" s="42" t="n">
        <v>28182000</v>
      </c>
      <c r="B35" s="6" t="s">
        <v>17</v>
      </c>
      <c r="C35" s="15" t="n">
        <v>-125852559.17</v>
      </c>
      <c r="D35" s="15" t="n">
        <v>-106784411.07</v>
      </c>
      <c r="E35" s="15" t="n">
        <v>-92267516.11</v>
      </c>
      <c r="F35" s="20" t="n">
        <v>28182000</v>
      </c>
      <c r="H35" s="15" t="n">
        <v>-92267516.11</v>
      </c>
    </row>
    <row r="36" customFormat="false" ht="17.25" hidden="false" customHeight="true" outlineLevel="0" collapsed="false">
      <c r="A36" s="42" t="n">
        <v>28183000</v>
      </c>
      <c r="B36" s="6" t="s">
        <v>18</v>
      </c>
      <c r="C36" s="15" t="n">
        <v>-222478436.29</v>
      </c>
      <c r="D36" s="15" t="n">
        <v>-167895198.65</v>
      </c>
      <c r="E36" s="15" t="n">
        <v>-167113679.77</v>
      </c>
      <c r="F36" s="20" t="n">
        <v>28183000</v>
      </c>
      <c r="H36" s="15" t="n">
        <v>-167113679.77</v>
      </c>
    </row>
    <row r="37" customFormat="false" ht="17.25" hidden="false" customHeight="true" outlineLevel="0" collapsed="false">
      <c r="A37" s="42" t="n">
        <v>28184000</v>
      </c>
      <c r="B37" s="6" t="s">
        <v>19</v>
      </c>
      <c r="C37" s="15" t="n">
        <v>-22595523.11</v>
      </c>
      <c r="D37" s="15" t="n">
        <v>-15839755.59</v>
      </c>
      <c r="E37" s="15" t="n">
        <v>-10691097.42</v>
      </c>
      <c r="F37" s="20" t="n">
        <v>28184000</v>
      </c>
      <c r="H37" s="15" t="n">
        <v>-10691097.42</v>
      </c>
    </row>
    <row r="38" customFormat="false" ht="17.25" hidden="false" customHeight="true" outlineLevel="0" collapsed="false">
      <c r="A38" s="42" t="n">
        <v>28185000</v>
      </c>
      <c r="B38" s="6" t="s">
        <v>20</v>
      </c>
      <c r="C38" s="15" t="n">
        <v>-478128754.62</v>
      </c>
      <c r="D38" s="15" t="n">
        <v>-424891046.43</v>
      </c>
      <c r="E38" s="15" t="n">
        <v>-370575696.64</v>
      </c>
      <c r="F38" s="20" t="n">
        <v>28182000</v>
      </c>
      <c r="H38" s="15" t="n">
        <v>-370575696.64</v>
      </c>
    </row>
    <row r="39" customFormat="false" ht="17.25" hidden="false" customHeight="true" outlineLevel="0" collapsed="false">
      <c r="A39" s="42" t="n">
        <v>40100000</v>
      </c>
      <c r="B39" s="6" t="s">
        <v>21</v>
      </c>
      <c r="C39" s="15" t="n">
        <v>-1452167648.54</v>
      </c>
      <c r="D39" s="15" t="n">
        <v>-621740212.49</v>
      </c>
      <c r="E39" s="15" t="n">
        <v>-529797699.76</v>
      </c>
      <c r="F39" s="20" t="n">
        <v>40110000</v>
      </c>
      <c r="H39" s="15" t="n">
        <v>-529797699.76</v>
      </c>
    </row>
    <row r="40" customFormat="false" ht="17.25" hidden="false" customHeight="true" outlineLevel="0" collapsed="false">
      <c r="A40" s="42" t="n">
        <v>40120000</v>
      </c>
      <c r="B40" s="6" t="s">
        <v>22</v>
      </c>
      <c r="C40" s="15" t="n">
        <v>-818206.25</v>
      </c>
      <c r="D40" s="15" t="n">
        <v>0</v>
      </c>
      <c r="E40" s="15" t="n">
        <v>0</v>
      </c>
      <c r="F40" s="20" t="n">
        <v>40120000</v>
      </c>
      <c r="H40" s="15" t="n">
        <v>0</v>
      </c>
    </row>
    <row r="41" customFormat="false" ht="17.25" hidden="false" customHeight="true" outlineLevel="0" collapsed="false">
      <c r="A41" s="42" t="n">
        <v>40310000</v>
      </c>
      <c r="B41" s="6" t="s">
        <v>894</v>
      </c>
      <c r="C41" s="15" t="n">
        <v>-277830</v>
      </c>
      <c r="D41" s="15" t="n">
        <v>0</v>
      </c>
      <c r="E41" s="15" t="n">
        <v>-102383402.02</v>
      </c>
      <c r="F41" s="20" t="n">
        <v>40310000</v>
      </c>
      <c r="H41" s="15" t="n">
        <v>-102383402.02</v>
      </c>
    </row>
    <row r="42" customFormat="false" ht="17.25" hidden="false" customHeight="true" outlineLevel="0" collapsed="false">
      <c r="A42" s="42" t="n">
        <v>40320000</v>
      </c>
      <c r="B42" s="6" t="s">
        <v>896</v>
      </c>
      <c r="C42" s="15" t="n">
        <v>-299880</v>
      </c>
      <c r="D42" s="15" t="n">
        <v>-299880</v>
      </c>
      <c r="E42" s="15" t="n">
        <v>0</v>
      </c>
      <c r="F42" s="20" t="n">
        <v>40310000</v>
      </c>
      <c r="H42" s="15" t="n">
        <v>0</v>
      </c>
    </row>
    <row r="43" customFormat="false" ht="17.25" hidden="false" customHeight="true" outlineLevel="0" collapsed="false">
      <c r="A43" s="42" t="n">
        <v>40340000</v>
      </c>
      <c r="B43" s="6" t="s">
        <v>24</v>
      </c>
      <c r="C43" s="15" t="n">
        <v>-4368959.63</v>
      </c>
      <c r="D43" s="15" t="n">
        <v>-13227471.57</v>
      </c>
      <c r="E43" s="15" t="n">
        <v>0</v>
      </c>
      <c r="F43" s="20" t="n">
        <v>40310000</v>
      </c>
      <c r="H43" s="15" t="n">
        <v>0</v>
      </c>
    </row>
    <row r="44" customFormat="false" ht="17.25" hidden="false" customHeight="true" outlineLevel="0" collapsed="false">
      <c r="A44" s="42" t="n">
        <v>40350000</v>
      </c>
      <c r="B44" s="6" t="s">
        <v>1464</v>
      </c>
      <c r="C44" s="15" t="n">
        <v>0</v>
      </c>
      <c r="D44" s="15" t="n">
        <v>0</v>
      </c>
      <c r="E44" s="15" t="n">
        <v>0</v>
      </c>
      <c r="F44" s="20" t="n">
        <v>40310000</v>
      </c>
      <c r="H44" s="15" t="n">
        <v>0</v>
      </c>
    </row>
    <row r="45" customFormat="false" ht="17.25" hidden="false" customHeight="true" outlineLevel="0" collapsed="false">
      <c r="A45" s="42" t="n">
        <v>40400000</v>
      </c>
      <c r="B45" s="6" t="s">
        <v>257</v>
      </c>
      <c r="C45" s="15" t="n">
        <v>-9927600</v>
      </c>
      <c r="D45" s="15" t="n">
        <v>-15412600.01</v>
      </c>
      <c r="E45" s="15" t="n">
        <v>-65336759.99</v>
      </c>
      <c r="F45" s="20" t="n">
        <v>40400000</v>
      </c>
      <c r="H45" s="15" t="n">
        <v>-65336759.99</v>
      </c>
    </row>
    <row r="46" customFormat="false" ht="17.25" hidden="false" customHeight="true" outlineLevel="0" collapsed="false">
      <c r="A46" s="42" t="n">
        <v>40800000</v>
      </c>
      <c r="B46" s="6" t="s">
        <v>26</v>
      </c>
      <c r="C46" s="15" t="n">
        <v>-210728863.41</v>
      </c>
      <c r="D46" s="15" t="n">
        <v>-46470561.6299999</v>
      </c>
      <c r="E46" s="15" t="n">
        <v>-87551976.5</v>
      </c>
      <c r="F46" s="20" t="n">
        <v>40810000</v>
      </c>
      <c r="H46" s="15" t="n">
        <v>-87551976.5</v>
      </c>
    </row>
    <row r="47" customFormat="false" ht="17.25" hidden="false" customHeight="true" outlineLevel="0" collapsed="false">
      <c r="A47" s="42" t="n">
        <v>40900000</v>
      </c>
      <c r="B47" s="6" t="s">
        <v>27</v>
      </c>
      <c r="C47" s="15" t="n">
        <v>246319727.94</v>
      </c>
      <c r="D47" s="15" t="n">
        <v>325054783.34</v>
      </c>
      <c r="E47" s="15" t="n">
        <v>129610817</v>
      </c>
      <c r="F47" s="20" t="n">
        <v>40910000</v>
      </c>
      <c r="H47" s="15" t="n">
        <v>129610817</v>
      </c>
    </row>
    <row r="48" customFormat="false" ht="17.25" hidden="false" customHeight="true" outlineLevel="0" collapsed="false">
      <c r="A48" s="42" t="n">
        <v>41100000</v>
      </c>
      <c r="B48" s="6" t="s">
        <v>28</v>
      </c>
      <c r="C48" s="15" t="n">
        <v>1009817377</v>
      </c>
      <c r="D48" s="15" t="n">
        <v>1005506885.34</v>
      </c>
      <c r="E48" s="15" t="n">
        <v>931497881.09</v>
      </c>
      <c r="F48" s="20" t="n">
        <v>41100000</v>
      </c>
      <c r="H48" s="15" t="n">
        <v>931497881.09</v>
      </c>
    </row>
    <row r="49" customFormat="false" ht="17.25" hidden="false" customHeight="true" outlineLevel="0" collapsed="false">
      <c r="A49" s="42" t="n">
        <v>41300000</v>
      </c>
      <c r="B49" s="6" t="s">
        <v>1262</v>
      </c>
      <c r="C49" s="15" t="n">
        <v>0</v>
      </c>
      <c r="D49" s="15" t="n">
        <v>0</v>
      </c>
      <c r="E49" s="15" t="n">
        <v>0</v>
      </c>
      <c r="F49" s="20" t="n">
        <v>41310000</v>
      </c>
      <c r="H49" s="15" t="n">
        <v>0</v>
      </c>
    </row>
    <row r="50" customFormat="false" ht="17.25" hidden="false" customHeight="true" outlineLevel="0" collapsed="false">
      <c r="A50" s="42" t="n">
        <v>41311000</v>
      </c>
      <c r="B50" s="6" t="s">
        <v>1465</v>
      </c>
      <c r="C50" s="15" t="n">
        <v>0</v>
      </c>
      <c r="D50" s="15" t="n">
        <v>0</v>
      </c>
      <c r="E50" s="15" t="n">
        <v>0</v>
      </c>
      <c r="F50" s="20" t="n">
        <v>41310000</v>
      </c>
      <c r="H50" s="15" t="n">
        <v>0</v>
      </c>
    </row>
    <row r="51" customFormat="false" ht="17.25" hidden="false" customHeight="true" outlineLevel="0" collapsed="false">
      <c r="A51" s="42" t="n">
        <v>41600000</v>
      </c>
      <c r="B51" s="6" t="s">
        <v>1263</v>
      </c>
      <c r="C51" s="15" t="n">
        <v>1125736949.4</v>
      </c>
      <c r="D51" s="15" t="n">
        <v>1195441936.86</v>
      </c>
      <c r="E51" s="15" t="n">
        <v>984786088.99</v>
      </c>
      <c r="F51" s="20" t="n">
        <v>41600000</v>
      </c>
      <c r="H51" s="15" t="n">
        <v>984786088.99</v>
      </c>
    </row>
    <row r="52" customFormat="false" ht="17.25" hidden="false" customHeight="true" outlineLevel="0" collapsed="false">
      <c r="A52" s="42" t="n">
        <v>41810000</v>
      </c>
      <c r="B52" s="6" t="s">
        <v>266</v>
      </c>
      <c r="C52" s="15" t="n">
        <v>3559900.78</v>
      </c>
      <c r="D52" s="15" t="n">
        <v>3559900.78</v>
      </c>
      <c r="E52" s="15" t="n">
        <v>480029.55</v>
      </c>
      <c r="F52" s="20" t="n">
        <v>41810000</v>
      </c>
      <c r="H52" s="15" t="n">
        <v>480029.55</v>
      </c>
    </row>
    <row r="53" customFormat="false" ht="17.25" hidden="false" customHeight="true" outlineLevel="0" collapsed="false">
      <c r="A53" s="42" t="n">
        <v>41890000</v>
      </c>
      <c r="B53" s="6" t="s">
        <v>269</v>
      </c>
      <c r="C53" s="15" t="n">
        <v>-4849732.8</v>
      </c>
      <c r="D53" s="15" t="n">
        <v>-52274713.81</v>
      </c>
      <c r="E53" s="15" t="n">
        <v>0</v>
      </c>
      <c r="F53" s="20" t="n">
        <v>41980000</v>
      </c>
      <c r="H53" s="15" t="n">
        <v>0</v>
      </c>
    </row>
    <row r="54" customFormat="false" ht="17.25" hidden="false" customHeight="true" outlineLevel="0" collapsed="false">
      <c r="A54" s="42" t="n">
        <v>41910000</v>
      </c>
      <c r="B54" s="6" t="s">
        <v>1264</v>
      </c>
      <c r="C54" s="15" t="n">
        <v>-1218026359.11</v>
      </c>
      <c r="D54" s="15" t="n">
        <v>-67001176.22</v>
      </c>
      <c r="E54" s="15" t="n">
        <v>-38719438.7</v>
      </c>
      <c r="F54" s="20" t="n">
        <v>41910000</v>
      </c>
      <c r="H54" s="15" t="n">
        <v>-38719438.7</v>
      </c>
    </row>
    <row r="55" customFormat="false" ht="17.25" hidden="false" customHeight="true" outlineLevel="0" collapsed="false">
      <c r="A55" s="42" t="n">
        <v>41980000</v>
      </c>
      <c r="B55" s="42"/>
      <c r="C55" s="15" t="n">
        <v>0</v>
      </c>
      <c r="D55" s="15"/>
      <c r="E55" s="15" t="n">
        <v>-39797548.4</v>
      </c>
      <c r="F55" s="20" t="n">
        <v>41980000</v>
      </c>
      <c r="H55" s="15" t="n">
        <v>-39797548.4</v>
      </c>
    </row>
    <row r="56" customFormat="false" ht="17.25" hidden="false" customHeight="true" outlineLevel="0" collapsed="false">
      <c r="A56" s="42" t="n">
        <v>42100000</v>
      </c>
      <c r="B56" s="6" t="s">
        <v>30</v>
      </c>
      <c r="C56" s="15" t="n">
        <v>7026192.61</v>
      </c>
      <c r="D56" s="15" t="n">
        <v>-1976146.9000001</v>
      </c>
      <c r="E56" s="15" t="n">
        <v>0</v>
      </c>
      <c r="F56" s="20" t="n">
        <v>42110000</v>
      </c>
      <c r="H56" s="15" t="n">
        <v>0</v>
      </c>
    </row>
    <row r="57" customFormat="false" ht="17.25" hidden="false" customHeight="true" outlineLevel="0" collapsed="false">
      <c r="A57" s="42" t="n">
        <v>42110000</v>
      </c>
      <c r="B57" s="6" t="s">
        <v>270</v>
      </c>
      <c r="C57" s="15" t="n">
        <v>0</v>
      </c>
      <c r="D57" s="15" t="n">
        <v>0</v>
      </c>
      <c r="E57" s="15" t="n">
        <v>0</v>
      </c>
      <c r="F57" s="20" t="n">
        <v>42110000</v>
      </c>
      <c r="H57" s="15" t="n">
        <v>0</v>
      </c>
    </row>
    <row r="58" customFormat="false" ht="17.25" hidden="false" customHeight="true" outlineLevel="0" collapsed="false">
      <c r="A58" s="42" t="n">
        <v>42520000</v>
      </c>
      <c r="B58" s="6" t="s">
        <v>33</v>
      </c>
      <c r="C58" s="15" t="n">
        <v>-21667.66</v>
      </c>
      <c r="D58" s="15" t="n">
        <v>1325000</v>
      </c>
      <c r="E58" s="15" t="n">
        <v>0</v>
      </c>
      <c r="F58" s="20" t="n">
        <v>42520000</v>
      </c>
      <c r="H58" s="15" t="n">
        <v>0</v>
      </c>
    </row>
    <row r="59" customFormat="false" ht="17.25" hidden="false" customHeight="true" outlineLevel="0" collapsed="false">
      <c r="A59" s="42" t="n">
        <v>42800000</v>
      </c>
      <c r="B59" s="6" t="s">
        <v>274</v>
      </c>
      <c r="C59" s="15" t="n">
        <v>-73922784</v>
      </c>
      <c r="D59" s="15" t="n">
        <v>-42239581.97</v>
      </c>
      <c r="E59" s="15" t="n">
        <v>-45822526.4</v>
      </c>
      <c r="F59" s="20" t="n">
        <v>42800000</v>
      </c>
      <c r="H59" s="15" t="n">
        <v>-45822526.4</v>
      </c>
    </row>
    <row r="60" customFormat="false" ht="17.25" hidden="false" customHeight="true" outlineLevel="0" collapsed="false">
      <c r="A60" s="42" t="n">
        <v>43100000</v>
      </c>
      <c r="B60" s="6" t="s">
        <v>35</v>
      </c>
      <c r="C60" s="15" t="n">
        <v>-12983941.81</v>
      </c>
      <c r="D60" s="15" t="n">
        <v>-17967253.36</v>
      </c>
      <c r="E60" s="15" t="n">
        <v>-14381401.86</v>
      </c>
      <c r="F60" s="20" t="n">
        <v>43100000</v>
      </c>
      <c r="H60" s="15" t="n">
        <v>-14381401.86</v>
      </c>
    </row>
    <row r="61" customFormat="false" ht="17.25" hidden="false" customHeight="true" outlineLevel="0" collapsed="false">
      <c r="A61" s="42" t="n">
        <v>43110000</v>
      </c>
      <c r="B61" s="6" t="s">
        <v>275</v>
      </c>
      <c r="C61" s="15" t="n">
        <v>-804000</v>
      </c>
      <c r="D61" s="15" t="n">
        <v>-396000</v>
      </c>
      <c r="E61" s="15" t="n">
        <f aca="false">-240000</f>
        <v>-240000</v>
      </c>
      <c r="F61" s="20" t="n">
        <v>43110000</v>
      </c>
      <c r="H61" s="15" t="n">
        <v>-240000</v>
      </c>
    </row>
    <row r="62" customFormat="false" ht="17.25" hidden="false" customHeight="true" outlineLevel="0" collapsed="false">
      <c r="A62" s="42" t="n">
        <v>43200000</v>
      </c>
      <c r="B62" s="6" t="s">
        <v>37</v>
      </c>
      <c r="C62" s="15" t="n">
        <v>-7795343.75</v>
      </c>
      <c r="D62" s="15" t="n">
        <v>-7652251.44</v>
      </c>
      <c r="E62" s="15" t="n">
        <f aca="false">-6115457.94+H63</f>
        <v>-6163457.94</v>
      </c>
      <c r="F62" s="20" t="n">
        <v>43200000</v>
      </c>
      <c r="H62" s="15" t="n">
        <v>-6115457.94</v>
      </c>
    </row>
    <row r="63" customFormat="false" ht="17.25" hidden="false" customHeight="true" outlineLevel="0" collapsed="false">
      <c r="A63" s="42" t="n">
        <v>43220000</v>
      </c>
      <c r="B63" s="6" t="s">
        <v>1466</v>
      </c>
      <c r="C63" s="15" t="n">
        <v>-17000</v>
      </c>
      <c r="D63" s="15" t="n">
        <v>-40000</v>
      </c>
      <c r="F63" s="20" t="n">
        <v>43100000</v>
      </c>
      <c r="H63" s="15" t="n">
        <v>-48000</v>
      </c>
    </row>
    <row r="64" customFormat="false" ht="17.25" hidden="false" customHeight="true" outlineLevel="0" collapsed="false">
      <c r="A64" s="42" t="n">
        <v>43300000</v>
      </c>
      <c r="B64" s="6" t="s">
        <v>38</v>
      </c>
      <c r="C64" s="15" t="n">
        <v>-254669.08</v>
      </c>
      <c r="D64" s="15" t="n">
        <v>-1283375.24</v>
      </c>
      <c r="E64" s="15" t="n">
        <v>-1027242.99</v>
      </c>
      <c r="F64" s="20" t="n">
        <v>43300000</v>
      </c>
      <c r="H64" s="15" t="n">
        <v>-1027242.99</v>
      </c>
    </row>
    <row r="65" customFormat="false" ht="17.25" hidden="false" customHeight="true" outlineLevel="0" collapsed="false">
      <c r="A65" s="42" t="n">
        <v>43860000</v>
      </c>
      <c r="B65" s="6" t="s">
        <v>276</v>
      </c>
      <c r="C65" s="15" t="n">
        <v>0</v>
      </c>
      <c r="D65" s="15" t="n">
        <v>-4531293.03</v>
      </c>
      <c r="E65" s="15" t="n">
        <v>-13662186.5</v>
      </c>
      <c r="F65" s="20" t="n">
        <v>43860000</v>
      </c>
      <c r="H65" s="15" t="n">
        <v>-13662186.5</v>
      </c>
    </row>
    <row r="66" customFormat="false" ht="17.25" hidden="false" customHeight="true" outlineLevel="0" collapsed="false">
      <c r="A66" s="42" t="n">
        <v>44000000</v>
      </c>
      <c r="B66" s="6" t="s">
        <v>281</v>
      </c>
      <c r="C66" s="15" t="n">
        <v>0</v>
      </c>
      <c r="D66" s="15" t="n">
        <v>0</v>
      </c>
      <c r="E66" s="15" t="n">
        <v>0</v>
      </c>
      <c r="F66" s="20" t="n">
        <v>44400000</v>
      </c>
      <c r="H66" s="15" t="n">
        <v>0</v>
      </c>
    </row>
    <row r="67" customFormat="false" ht="17.25" hidden="false" customHeight="true" outlineLevel="0" collapsed="false">
      <c r="A67" s="42" t="n">
        <v>44100000</v>
      </c>
      <c r="B67" s="6" t="s">
        <v>40</v>
      </c>
      <c r="C67" s="15" t="n">
        <v>-18328370</v>
      </c>
      <c r="D67" s="15" t="n">
        <v>-18295478.41</v>
      </c>
      <c r="E67" s="15" t="n">
        <v>-12151262.85</v>
      </c>
      <c r="F67" s="20" t="n">
        <v>44100000</v>
      </c>
      <c r="H67" s="15" t="n">
        <v>-12151262.85</v>
      </c>
    </row>
    <row r="68" customFormat="false" ht="17.25" hidden="false" customHeight="true" outlineLevel="0" collapsed="false">
      <c r="A68" s="42" t="n">
        <v>44200000</v>
      </c>
      <c r="B68" s="6" t="s">
        <v>278</v>
      </c>
      <c r="C68" s="15" t="n">
        <v>-898979230</v>
      </c>
      <c r="D68" s="15" t="n">
        <v>-452291346</v>
      </c>
      <c r="E68" s="15" t="n">
        <v>-335608089</v>
      </c>
      <c r="F68" s="20" t="n">
        <v>44200000</v>
      </c>
      <c r="H68" s="15" t="n">
        <v>-335608089</v>
      </c>
    </row>
    <row r="69" customFormat="false" ht="17.25" hidden="false" customHeight="true" outlineLevel="0" collapsed="false">
      <c r="A69" s="42" t="n">
        <v>44300000</v>
      </c>
      <c r="B69" s="6" t="s">
        <v>41</v>
      </c>
      <c r="C69" s="15" t="n">
        <v>337387272.68</v>
      </c>
      <c r="D69" s="15" t="n">
        <v>343148633.88</v>
      </c>
      <c r="E69" s="15" t="n">
        <v>427369814.74</v>
      </c>
      <c r="F69" s="20" t="n">
        <v>44300000</v>
      </c>
      <c r="H69" s="15" t="n">
        <v>427369814.74</v>
      </c>
    </row>
    <row r="70" customFormat="false" ht="17.25" hidden="false" customHeight="true" outlineLevel="0" collapsed="false">
      <c r="A70" s="42" t="n">
        <v>44400000</v>
      </c>
      <c r="B70" s="6" t="s">
        <v>282</v>
      </c>
      <c r="C70" s="15" t="n">
        <v>119829093.83</v>
      </c>
      <c r="D70" s="15" t="n">
        <v>70987821.92</v>
      </c>
      <c r="E70" s="15" t="n">
        <v>2545460.22</v>
      </c>
      <c r="F70" s="20" t="n">
        <v>44410000</v>
      </c>
      <c r="H70" s="15" t="n">
        <v>2545460.22</v>
      </c>
    </row>
    <row r="71" customFormat="false" ht="17.25" hidden="false" customHeight="true" outlineLevel="0" collapsed="false">
      <c r="A71" s="42" t="n">
        <v>44410000</v>
      </c>
      <c r="B71" s="6" t="s">
        <v>1467</v>
      </c>
      <c r="C71" s="15" t="n">
        <v>-2186426.32</v>
      </c>
      <c r="D71" s="15" t="n">
        <v>-2168421.06</v>
      </c>
      <c r="E71" s="15" t="n">
        <v>-394354.33</v>
      </c>
      <c r="F71" s="20" t="n">
        <v>44411000</v>
      </c>
      <c r="H71" s="15" t="n">
        <v>-394354.33</v>
      </c>
    </row>
    <row r="72" customFormat="false" ht="17.25" hidden="false" customHeight="true" outlineLevel="0" collapsed="false">
      <c r="A72" s="42" t="n">
        <v>44420000</v>
      </c>
      <c r="B72" s="6" t="s">
        <v>1468</v>
      </c>
      <c r="C72" s="15" t="n">
        <v>2078209.2</v>
      </c>
      <c r="D72" s="15" t="n">
        <v>1531605.24</v>
      </c>
      <c r="E72" s="15" t="n">
        <v>-8715235.3</v>
      </c>
      <c r="F72" s="20" t="n">
        <v>44412000</v>
      </c>
      <c r="H72" s="15" t="n">
        <v>-8715235.3</v>
      </c>
    </row>
    <row r="73" customFormat="false" ht="17.25" hidden="false" customHeight="true" outlineLevel="0" collapsed="false">
      <c r="A73" s="42" t="n">
        <v>44430000</v>
      </c>
      <c r="B73" s="6" t="s">
        <v>1469</v>
      </c>
      <c r="C73" s="15" t="n">
        <v>0</v>
      </c>
      <c r="D73" s="15" t="n">
        <v>-294306911.966</v>
      </c>
      <c r="E73" s="15" t="n">
        <v>-358927453.04</v>
      </c>
      <c r="F73" s="20" t="n">
        <v>44400000</v>
      </c>
      <c r="H73" s="15" t="n">
        <v>-358927453.04</v>
      </c>
    </row>
    <row r="74" customFormat="false" ht="17.25" hidden="false" customHeight="true" outlineLevel="0" collapsed="false">
      <c r="A74" s="42" t="n">
        <v>44540000</v>
      </c>
      <c r="B74" s="6" t="s">
        <v>616</v>
      </c>
      <c r="C74" s="15" t="n">
        <v>-104928919.43</v>
      </c>
      <c r="D74" s="15" t="n">
        <v>0</v>
      </c>
      <c r="E74" s="15" t="n">
        <v>-151755731.85</v>
      </c>
      <c r="F74" s="20" t="n">
        <v>44540000</v>
      </c>
      <c r="H74" s="15" t="n">
        <v>-151755731.85</v>
      </c>
    </row>
    <row r="75" customFormat="false" ht="17.25" hidden="false" customHeight="true" outlineLevel="0" collapsed="false">
      <c r="A75" s="42" t="n">
        <v>44550000</v>
      </c>
      <c r="B75" s="6" t="s">
        <v>46</v>
      </c>
      <c r="C75" s="15" t="n">
        <v>0</v>
      </c>
      <c r="D75" s="15" t="n">
        <v>13647300.03</v>
      </c>
      <c r="E75" s="15" t="n">
        <v>0</v>
      </c>
      <c r="F75" s="20" t="n">
        <v>44550000</v>
      </c>
      <c r="H75" s="15" t="n">
        <v>0</v>
      </c>
    </row>
    <row r="76" customFormat="false" ht="17.25" hidden="false" customHeight="true" outlineLevel="0" collapsed="false">
      <c r="A76" s="42" t="n">
        <v>44562000</v>
      </c>
      <c r="B76" s="6" t="s">
        <v>47</v>
      </c>
      <c r="C76" s="15" t="n">
        <v>611102.61</v>
      </c>
      <c r="D76" s="15" t="n">
        <v>10111507.18</v>
      </c>
      <c r="E76" s="15" t="n">
        <v>16968556.66</v>
      </c>
      <c r="F76" s="20" t="n">
        <v>44561000</v>
      </c>
      <c r="H76" s="15" t="n">
        <v>16968556.66</v>
      </c>
    </row>
    <row r="77" customFormat="false" ht="17.25" hidden="false" customHeight="true" outlineLevel="0" collapsed="false">
      <c r="A77" s="42" t="n">
        <v>44563000</v>
      </c>
      <c r="B77" s="6" t="s">
        <v>48</v>
      </c>
      <c r="C77" s="15" t="n">
        <v>100000</v>
      </c>
      <c r="D77" s="15" t="n">
        <v>0</v>
      </c>
      <c r="E77" s="15" t="n">
        <v>21586889</v>
      </c>
      <c r="F77" s="20" t="n">
        <v>44561000</v>
      </c>
      <c r="H77" s="15" t="n">
        <v>21586889</v>
      </c>
    </row>
    <row r="78" customFormat="false" ht="17.25" hidden="false" customHeight="true" outlineLevel="0" collapsed="false">
      <c r="A78" s="42" t="n">
        <v>44564000</v>
      </c>
      <c r="B78" s="6" t="s">
        <v>49</v>
      </c>
      <c r="C78" s="15" t="n">
        <v>20150038.35</v>
      </c>
      <c r="D78" s="15" t="n">
        <v>4207022.66999996</v>
      </c>
      <c r="E78" s="15" t="n">
        <v>2772224.08</v>
      </c>
      <c r="F78" s="20" t="n">
        <v>44561000</v>
      </c>
      <c r="H78" s="15" t="n">
        <v>2772224.08</v>
      </c>
    </row>
    <row r="79" customFormat="false" ht="17.25" hidden="false" customHeight="true" outlineLevel="0" collapsed="false">
      <c r="A79" s="42" t="n">
        <v>44565000</v>
      </c>
      <c r="B79" s="6" t="s">
        <v>50</v>
      </c>
      <c r="C79" s="15" t="n">
        <v>3215666.67</v>
      </c>
      <c r="D79" s="15" t="n">
        <v>-162254.839999996</v>
      </c>
      <c r="E79" s="15" t="n">
        <v>2924990</v>
      </c>
      <c r="F79" s="20" t="n">
        <v>44561000</v>
      </c>
      <c r="H79" s="15" t="n">
        <v>2924990</v>
      </c>
    </row>
    <row r="80" customFormat="false" ht="17.25" hidden="false" customHeight="true" outlineLevel="0" collapsed="false">
      <c r="A80" s="42" t="n">
        <v>44570000</v>
      </c>
      <c r="B80" s="6" t="s">
        <v>52</v>
      </c>
      <c r="C80" s="15" t="n">
        <v>0</v>
      </c>
      <c r="D80" s="15" t="n">
        <v>-546573420.79</v>
      </c>
      <c r="E80" s="15" t="n">
        <v>-545609977.47</v>
      </c>
      <c r="F80" s="20" t="n">
        <v>44571000</v>
      </c>
      <c r="H80" s="15" t="n">
        <v>-545609977.47</v>
      </c>
    </row>
    <row r="81" customFormat="false" ht="17.25" hidden="false" customHeight="true" outlineLevel="0" collapsed="false">
      <c r="A81" s="42" t="n">
        <v>44571000</v>
      </c>
      <c r="B81" s="6" t="s">
        <v>51</v>
      </c>
      <c r="C81" s="15" t="n">
        <v>0</v>
      </c>
      <c r="D81" s="15" t="n">
        <v>-2186415.82</v>
      </c>
      <c r="E81" s="15" t="n">
        <v>-21586889</v>
      </c>
      <c r="F81" s="20" t="n">
        <v>44571000</v>
      </c>
      <c r="H81" s="15" t="n">
        <v>-21586889</v>
      </c>
    </row>
    <row r="82" customFormat="false" ht="17.25" hidden="false" customHeight="true" outlineLevel="0" collapsed="false">
      <c r="A82" s="42" t="n">
        <v>44572000</v>
      </c>
      <c r="B82" s="6" t="s">
        <v>285</v>
      </c>
      <c r="C82" s="15" t="n">
        <v>-910995115.3</v>
      </c>
      <c r="D82" s="15" t="n">
        <v>-319286055.63</v>
      </c>
      <c r="E82" s="15" t="n">
        <v>-318248086.1</v>
      </c>
      <c r="F82" s="20" t="n">
        <v>44571000</v>
      </c>
      <c r="H82" s="15" t="n">
        <v>-318248086.1</v>
      </c>
    </row>
    <row r="83" customFormat="false" ht="17.25" hidden="false" customHeight="true" outlineLevel="0" collapsed="false">
      <c r="A83" s="42" t="n">
        <v>44576000</v>
      </c>
      <c r="B83" s="6" t="s">
        <v>621</v>
      </c>
      <c r="C83" s="15" t="n">
        <v>0</v>
      </c>
      <c r="D83" s="15" t="n">
        <v>9038.07</v>
      </c>
      <c r="E83" s="15" t="n">
        <v>0</v>
      </c>
      <c r="F83" s="20" t="n">
        <v>44571000</v>
      </c>
      <c r="H83" s="15" t="n">
        <v>0</v>
      </c>
    </row>
    <row r="84" customFormat="false" ht="17.25" hidden="false" customHeight="true" outlineLevel="0" collapsed="false">
      <c r="A84" s="42" t="n">
        <v>44578000</v>
      </c>
      <c r="B84" s="6" t="s">
        <v>1470</v>
      </c>
      <c r="C84" s="15" t="n">
        <v>0</v>
      </c>
      <c r="D84" s="15" t="n">
        <v>7904163.5</v>
      </c>
      <c r="E84" s="15" t="n">
        <v>0</v>
      </c>
      <c r="F84" s="20" t="n">
        <v>44581000</v>
      </c>
      <c r="G84" s="6"/>
      <c r="H84" s="15" t="n">
        <v>0</v>
      </c>
    </row>
    <row r="85" customFormat="false" ht="17.25" hidden="false" customHeight="true" outlineLevel="0" collapsed="false">
      <c r="A85" s="42" t="n">
        <v>44580000</v>
      </c>
      <c r="B85" s="6" t="s">
        <v>622</v>
      </c>
      <c r="C85" s="15" t="n">
        <v>22963597.97</v>
      </c>
      <c r="D85" s="15" t="n">
        <v>105101.5</v>
      </c>
      <c r="E85" s="15" t="n">
        <v>0</v>
      </c>
      <c r="F85" s="20" t="n">
        <v>44581000</v>
      </c>
      <c r="G85" s="6"/>
      <c r="H85" s="15" t="n">
        <v>0</v>
      </c>
    </row>
    <row r="86" customFormat="false" ht="17.25" hidden="false" customHeight="true" outlineLevel="0" collapsed="false">
      <c r="A86" s="42" t="n">
        <v>44583000</v>
      </c>
      <c r="B86" s="6" t="s">
        <v>1471</v>
      </c>
      <c r="C86" s="15" t="n">
        <v>3797550.84</v>
      </c>
      <c r="D86" s="15" t="n">
        <v>4112541.62</v>
      </c>
      <c r="E86" s="15" t="n">
        <v>3668758.34</v>
      </c>
      <c r="F86" s="20" t="n">
        <v>44581000</v>
      </c>
      <c r="H86" s="15" t="n">
        <v>3668758.34</v>
      </c>
    </row>
    <row r="87" customFormat="false" ht="17.25" hidden="false" customHeight="true" outlineLevel="0" collapsed="false">
      <c r="A87" s="42" t="n">
        <v>44587000</v>
      </c>
      <c r="B87" s="6" t="s">
        <v>1472</v>
      </c>
      <c r="C87" s="15" t="n">
        <v>214971.99</v>
      </c>
      <c r="D87" s="15" t="n">
        <v>214971.99</v>
      </c>
      <c r="E87" s="15" t="n">
        <v>6632924.73</v>
      </c>
      <c r="F87" s="20" t="n">
        <v>44581000</v>
      </c>
      <c r="H87" s="15" t="n">
        <v>6632924.73</v>
      </c>
    </row>
    <row r="88" customFormat="false" ht="17.25" hidden="false" customHeight="true" outlineLevel="0" collapsed="false">
      <c r="A88" s="42" t="n">
        <v>44720000</v>
      </c>
      <c r="B88" s="6" t="s">
        <v>1473</v>
      </c>
      <c r="C88" s="15" t="n">
        <v>0</v>
      </c>
      <c r="D88" s="15" t="n">
        <v>0</v>
      </c>
      <c r="E88" s="15" t="n">
        <v>0</v>
      </c>
      <c r="F88" s="20" t="n">
        <v>44400000</v>
      </c>
      <c r="H88" s="15" t="n">
        <v>0</v>
      </c>
    </row>
    <row r="89" customFormat="false" ht="17.25" hidden="false" customHeight="true" outlineLevel="0" collapsed="false">
      <c r="A89" s="42" t="n">
        <v>44860000</v>
      </c>
      <c r="B89" s="6" t="s">
        <v>1474</v>
      </c>
      <c r="C89" s="15" t="n">
        <v>0</v>
      </c>
      <c r="D89" s="15" t="n">
        <v>-6900088</v>
      </c>
      <c r="E89" s="15" t="n">
        <v>0</v>
      </c>
      <c r="F89" s="20" t="n">
        <v>44860000</v>
      </c>
      <c r="H89" s="15" t="n">
        <v>0</v>
      </c>
    </row>
    <row r="90" customFormat="false" ht="17.25" hidden="false" customHeight="true" outlineLevel="0" collapsed="false">
      <c r="A90" s="42" t="n">
        <v>45510000</v>
      </c>
      <c r="B90" s="6" t="s">
        <v>53</v>
      </c>
      <c r="C90" s="15" t="n">
        <v>-3060374415.38</v>
      </c>
      <c r="D90" s="15" t="n">
        <v>-4665374415.38</v>
      </c>
      <c r="E90" s="15" t="n">
        <v>-5070374415.38</v>
      </c>
      <c r="F90" s="62" t="n">
        <v>45500001</v>
      </c>
      <c r="H90" s="15" t="n">
        <v>-5070374415.38</v>
      </c>
    </row>
    <row r="91" customFormat="false" ht="17.25" hidden="false" customHeight="true" outlineLevel="0" collapsed="false">
      <c r="A91" s="42" t="n">
        <v>45540000</v>
      </c>
      <c r="B91" s="6" t="s">
        <v>1475</v>
      </c>
      <c r="C91" s="15" t="n">
        <v>-438878472.2</v>
      </c>
      <c r="D91" s="15" t="n">
        <v>-1324276743.86</v>
      </c>
      <c r="E91" s="15" t="n">
        <v>-1819276743.86</v>
      </c>
      <c r="F91" s="20" t="n">
        <v>45500004</v>
      </c>
      <c r="H91" s="15" t="n">
        <v>-1819276743.86</v>
      </c>
    </row>
    <row r="92" customFormat="false" ht="17.25" hidden="false" customHeight="true" outlineLevel="0" collapsed="false">
      <c r="A92" s="42" t="n">
        <v>46200000</v>
      </c>
      <c r="B92" s="6" t="s">
        <v>1476</v>
      </c>
      <c r="C92" s="15" t="n">
        <v>-65377200</v>
      </c>
      <c r="D92" s="15" t="n">
        <v>-65377200</v>
      </c>
      <c r="E92" s="15" t="n">
        <v>-65377200</v>
      </c>
      <c r="F92" s="20" t="n">
        <v>46200000</v>
      </c>
      <c r="H92" s="15" t="n">
        <v>-65377200</v>
      </c>
    </row>
    <row r="93" customFormat="false" ht="17.25" hidden="false" customHeight="true" outlineLevel="0" collapsed="false">
      <c r="A93" s="42" t="n">
        <v>46600000</v>
      </c>
      <c r="B93" s="6" t="s">
        <v>291</v>
      </c>
      <c r="C93" s="15" t="n">
        <v>3477501</v>
      </c>
      <c r="D93" s="15" t="n">
        <v>3252106</v>
      </c>
      <c r="E93" s="15" t="n">
        <v>13777065.47</v>
      </c>
      <c r="F93" s="20" t="n">
        <v>46600000</v>
      </c>
      <c r="H93" s="15" t="n">
        <v>13777065.47</v>
      </c>
    </row>
    <row r="94" customFormat="false" ht="17.25" hidden="false" customHeight="true" outlineLevel="0" collapsed="false">
      <c r="A94" s="42" t="n">
        <v>46710050</v>
      </c>
      <c r="B94" s="6" t="s">
        <v>1477</v>
      </c>
      <c r="C94" s="15" t="n">
        <v>53914677.37</v>
      </c>
      <c r="D94" s="15" t="n">
        <v>645069</v>
      </c>
      <c r="E94" s="15" t="n">
        <v>3927084</v>
      </c>
      <c r="F94" s="20" t="n">
        <v>46600000</v>
      </c>
      <c r="G94" s="6"/>
      <c r="H94" s="15" t="n">
        <v>3927084</v>
      </c>
    </row>
    <row r="95" customFormat="false" ht="17.25" hidden="false" customHeight="true" outlineLevel="0" collapsed="false">
      <c r="A95" s="42" t="n">
        <v>46710104</v>
      </c>
      <c r="B95" s="6" t="s">
        <v>309</v>
      </c>
      <c r="C95" s="15" t="n">
        <v>0</v>
      </c>
      <c r="D95" s="15" t="n">
        <v>135614718.46</v>
      </c>
      <c r="E95" s="15" t="n">
        <v>0</v>
      </c>
      <c r="F95" s="20" t="n">
        <v>46735000</v>
      </c>
      <c r="H95" s="15" t="n">
        <v>0</v>
      </c>
      <c r="K95" s="42"/>
    </row>
    <row r="96" customFormat="false" ht="17.25" hidden="false" customHeight="true" outlineLevel="0" collapsed="false">
      <c r="A96" s="42" t="n">
        <v>46720020</v>
      </c>
      <c r="B96" s="6" t="s">
        <v>112</v>
      </c>
      <c r="C96" s="15" t="n">
        <v>0</v>
      </c>
      <c r="D96" s="15" t="n">
        <v>737333333.33</v>
      </c>
      <c r="E96" s="15" t="n">
        <v>437333333.33</v>
      </c>
      <c r="F96" s="20" t="n">
        <v>46713000</v>
      </c>
      <c r="H96" s="15" t="n">
        <v>437333333.33</v>
      </c>
      <c r="K96" s="42"/>
    </row>
    <row r="97" customFormat="false" ht="17.25" hidden="false" customHeight="true" outlineLevel="0" collapsed="false">
      <c r="A97" s="42" t="n">
        <v>46720050</v>
      </c>
      <c r="B97" s="6" t="s">
        <v>105</v>
      </c>
      <c r="C97" s="15" t="n">
        <v>0</v>
      </c>
      <c r="D97" s="15" t="n">
        <v>0</v>
      </c>
      <c r="E97" s="15" t="n">
        <v>6573968.83</v>
      </c>
      <c r="F97" s="20" t="n">
        <v>46711000</v>
      </c>
      <c r="H97" s="15" t="n">
        <v>6573968.83</v>
      </c>
      <c r="K97" s="42"/>
    </row>
    <row r="98" customFormat="false" ht="17.25" hidden="false" customHeight="true" outlineLevel="0" collapsed="false">
      <c r="A98" s="42" t="n">
        <v>46720070</v>
      </c>
      <c r="B98" s="6" t="s">
        <v>129</v>
      </c>
      <c r="C98" s="15" t="n">
        <v>0</v>
      </c>
      <c r="D98" s="15" t="n">
        <v>-67799514.44</v>
      </c>
      <c r="E98" s="15" t="n">
        <v>-134251942.76</v>
      </c>
      <c r="F98" s="20" t="n">
        <v>46715000</v>
      </c>
      <c r="H98" s="15" t="n">
        <v>-134251942.76</v>
      </c>
      <c r="K98" s="42"/>
    </row>
    <row r="99" customFormat="false" ht="17.25" hidden="false" customHeight="true" outlineLevel="0" collapsed="false">
      <c r="A99" s="42" t="n">
        <v>46720105</v>
      </c>
      <c r="B99" s="6" t="s">
        <v>111</v>
      </c>
      <c r="C99" s="15" t="n">
        <v>0</v>
      </c>
      <c r="D99" s="15" t="n">
        <v>4516232</v>
      </c>
      <c r="E99" s="15" t="n">
        <v>0</v>
      </c>
      <c r="F99" s="20" t="n">
        <v>46712000</v>
      </c>
      <c r="H99" s="15" t="n">
        <v>0</v>
      </c>
      <c r="K99" s="42"/>
    </row>
    <row r="100" customFormat="false" ht="17.25" hidden="false" customHeight="true" outlineLevel="0" collapsed="false">
      <c r="A100" s="42" t="n">
        <v>46720300</v>
      </c>
      <c r="B100" s="6" t="s">
        <v>104</v>
      </c>
      <c r="C100" s="15" t="n">
        <v>0</v>
      </c>
      <c r="D100" s="15" t="n">
        <v>0</v>
      </c>
      <c r="E100" s="15" t="n">
        <v>0</v>
      </c>
      <c r="F100" s="20" t="n">
        <v>46716000</v>
      </c>
      <c r="H100" s="15" t="n">
        <v>0</v>
      </c>
      <c r="K100" s="42"/>
    </row>
    <row r="101" customFormat="false" ht="17.25" hidden="false" customHeight="true" outlineLevel="0" collapsed="false">
      <c r="A101" s="42" t="n">
        <v>46720600</v>
      </c>
      <c r="B101" s="6" t="s">
        <v>1478</v>
      </c>
      <c r="C101" s="15" t="n">
        <v>-66743.36</v>
      </c>
      <c r="D101" s="15" t="n">
        <v>-66743.36</v>
      </c>
      <c r="E101" s="15" t="n">
        <v>-66743.36</v>
      </c>
      <c r="F101" s="20" t="n">
        <v>46612000</v>
      </c>
      <c r="H101" s="15" t="n">
        <v>-66743.36</v>
      </c>
      <c r="K101" s="42"/>
    </row>
    <row r="102" customFormat="false" ht="17.25" hidden="false" customHeight="true" outlineLevel="0" collapsed="false">
      <c r="A102" s="42" t="n">
        <v>46720800</v>
      </c>
      <c r="B102" s="6" t="s">
        <v>100</v>
      </c>
      <c r="C102" s="15" t="n">
        <v>0</v>
      </c>
      <c r="D102" s="15" t="n">
        <v>-187680</v>
      </c>
      <c r="E102" s="15" t="n">
        <v>-211500</v>
      </c>
      <c r="F102" s="20" t="n">
        <v>46610000</v>
      </c>
      <c r="H102" s="15" t="n">
        <v>-211500</v>
      </c>
      <c r="K102" s="42"/>
    </row>
    <row r="103" customFormat="false" ht="17.25" hidden="false" customHeight="true" outlineLevel="0" collapsed="false">
      <c r="A103" s="42" t="n">
        <v>46721000</v>
      </c>
      <c r="B103" s="6" t="s">
        <v>1479</v>
      </c>
      <c r="C103" s="15" t="n">
        <v>0</v>
      </c>
      <c r="D103" s="15" t="n">
        <v>0</v>
      </c>
      <c r="E103" s="15" t="n">
        <v>0</v>
      </c>
      <c r="F103" s="20" t="s">
        <v>1480</v>
      </c>
      <c r="H103" s="15" t="n">
        <v>0</v>
      </c>
      <c r="K103" s="42"/>
    </row>
    <row r="104" customFormat="false" ht="17.25" hidden="false" customHeight="true" outlineLevel="0" collapsed="false">
      <c r="A104" s="42" t="n">
        <v>46722000</v>
      </c>
      <c r="B104" s="6" t="s">
        <v>128</v>
      </c>
      <c r="C104" s="15" t="n">
        <v>0</v>
      </c>
      <c r="D104" s="15" t="n">
        <v>395000000</v>
      </c>
      <c r="E104" s="15" t="n">
        <v>695000000</v>
      </c>
      <c r="F104" s="20" t="n">
        <v>46731000</v>
      </c>
      <c r="H104" s="15" t="n">
        <v>695000000</v>
      </c>
      <c r="K104" s="42"/>
    </row>
    <row r="105" customFormat="false" ht="17.25" hidden="false" customHeight="true" outlineLevel="0" collapsed="false">
      <c r="A105" s="42" t="n">
        <v>46723000</v>
      </c>
      <c r="B105" s="6" t="s">
        <v>657</v>
      </c>
      <c r="C105" s="15" t="n">
        <v>0</v>
      </c>
      <c r="D105" s="15" t="n">
        <v>0</v>
      </c>
      <c r="E105" s="15" t="n">
        <v>500000000</v>
      </c>
      <c r="F105" s="20" t="n">
        <v>46732000</v>
      </c>
      <c r="H105" s="15" t="n">
        <v>500000000</v>
      </c>
      <c r="K105" s="42"/>
    </row>
    <row r="106" customFormat="false" ht="17.25" hidden="false" customHeight="true" outlineLevel="0" collapsed="false">
      <c r="A106" s="42" t="n">
        <v>46724000</v>
      </c>
      <c r="B106" s="6" t="s">
        <v>659</v>
      </c>
      <c r="C106" s="15" t="n">
        <v>0</v>
      </c>
      <c r="D106" s="15" t="n">
        <v>-48344708.8799999</v>
      </c>
      <c r="E106" s="15" t="n">
        <v>42131025.98</v>
      </c>
      <c r="F106" s="20" t="n">
        <v>46733000</v>
      </c>
      <c r="H106" s="15" t="n">
        <v>42131025.98</v>
      </c>
      <c r="K106" s="42"/>
    </row>
    <row r="107" customFormat="false" ht="17.25" hidden="false" customHeight="true" outlineLevel="0" collapsed="false">
      <c r="A107" s="42" t="n">
        <v>46725000</v>
      </c>
      <c r="B107" s="6" t="s">
        <v>130</v>
      </c>
      <c r="C107" s="15" t="n">
        <v>0</v>
      </c>
      <c r="D107" s="15" t="n">
        <v>2046999.48</v>
      </c>
      <c r="E107" s="15" t="n">
        <v>0</v>
      </c>
      <c r="F107" s="20" t="n">
        <v>46743000</v>
      </c>
      <c r="H107" s="15" t="n">
        <v>0</v>
      </c>
      <c r="K107" s="42"/>
    </row>
    <row r="108" customFormat="false" ht="17.25" hidden="false" customHeight="true" outlineLevel="0" collapsed="false">
      <c r="A108" s="42" t="n">
        <v>47100000</v>
      </c>
      <c r="B108" s="6" t="s">
        <v>131</v>
      </c>
      <c r="C108" s="15" t="n">
        <v>0</v>
      </c>
      <c r="D108" s="15" t="n">
        <v>0</v>
      </c>
      <c r="E108" s="15" t="n">
        <v>0</v>
      </c>
      <c r="F108" s="20" t="n">
        <v>47100000</v>
      </c>
      <c r="H108" s="15" t="n">
        <v>0</v>
      </c>
    </row>
    <row r="109" customFormat="false" ht="17.25" hidden="false" customHeight="true" outlineLevel="0" collapsed="false">
      <c r="A109" s="42" t="n">
        <v>48600000</v>
      </c>
      <c r="B109" s="6" t="s">
        <v>132</v>
      </c>
      <c r="C109" s="15" t="n">
        <v>97269371.92</v>
      </c>
      <c r="D109" s="15" t="n">
        <v>45747356.99</v>
      </c>
      <c r="E109" s="15" t="n">
        <v>30574953.05</v>
      </c>
      <c r="F109" s="20" t="n">
        <v>48600000</v>
      </c>
      <c r="H109" s="15" t="n">
        <v>30574953.05</v>
      </c>
    </row>
    <row r="110" customFormat="false" ht="17.25" hidden="false" customHeight="true" outlineLevel="0" collapsed="false">
      <c r="A110" s="42" t="n">
        <v>48700000</v>
      </c>
      <c r="B110" s="6" t="s">
        <v>1481</v>
      </c>
      <c r="C110" s="15" t="n">
        <v>0</v>
      </c>
      <c r="D110" s="15" t="n">
        <v>0</v>
      </c>
      <c r="E110" s="15" t="n">
        <v>-34136516.37</v>
      </c>
      <c r="F110" s="20" t="n">
        <v>48700000</v>
      </c>
      <c r="H110" s="15" t="n">
        <v>-34136516.37</v>
      </c>
    </row>
    <row r="111" customFormat="false" ht="17.25" hidden="false" customHeight="true" outlineLevel="0" collapsed="false">
      <c r="A111" s="42" t="n">
        <v>49100000</v>
      </c>
      <c r="B111" s="6" t="s">
        <v>1017</v>
      </c>
      <c r="C111" s="15" t="n">
        <v>-818140769.9</v>
      </c>
      <c r="D111" s="15" t="n">
        <v>-1091163846.62</v>
      </c>
      <c r="E111" s="15" t="n">
        <v>-957473326.98</v>
      </c>
      <c r="F111" s="20" t="n">
        <v>49100000</v>
      </c>
      <c r="H111" s="15" t="n">
        <v>-957473326.98</v>
      </c>
    </row>
    <row r="112" customFormat="false" ht="17.25" hidden="false" customHeight="true" outlineLevel="0" collapsed="false">
      <c r="A112" s="42" t="n">
        <v>51110000</v>
      </c>
      <c r="B112" s="6" t="s">
        <v>314</v>
      </c>
      <c r="C112" s="15" t="n">
        <v>17764114.98</v>
      </c>
      <c r="D112" s="15" t="n">
        <v>92478189.5100002</v>
      </c>
      <c r="E112" s="15" t="n">
        <v>3391500</v>
      </c>
      <c r="F112" s="20" t="n">
        <v>51110000</v>
      </c>
      <c r="H112" s="15" t="n">
        <v>3391500</v>
      </c>
    </row>
    <row r="113" customFormat="false" ht="17.25" hidden="false" customHeight="true" outlineLevel="0" collapsed="false">
      <c r="A113" s="42" t="n">
        <v>51120000</v>
      </c>
      <c r="B113" s="6" t="s">
        <v>1482</v>
      </c>
      <c r="C113" s="15" t="n">
        <v>230084926.05</v>
      </c>
      <c r="D113" s="15" t="n">
        <v>990145519.69</v>
      </c>
      <c r="E113" s="15" t="n">
        <v>3200000</v>
      </c>
      <c r="F113" s="20" t="n">
        <v>51110000</v>
      </c>
      <c r="H113" s="15" t="n">
        <v>3200000</v>
      </c>
    </row>
    <row r="114" customFormat="false" ht="17.25" hidden="false" customHeight="true" outlineLevel="0" collapsed="false">
      <c r="A114" s="42" t="n">
        <v>51140000</v>
      </c>
      <c r="B114" s="6" t="s">
        <v>318</v>
      </c>
      <c r="C114" s="15" t="n">
        <v>-82688039.64</v>
      </c>
      <c r="D114" s="15" t="n">
        <v>-2979124.38000011</v>
      </c>
      <c r="E114" s="15" t="n">
        <v>0</v>
      </c>
      <c r="F114" s="20" t="n">
        <v>51110000</v>
      </c>
      <c r="H114" s="15" t="n">
        <v>0</v>
      </c>
    </row>
    <row r="115" customFormat="false" ht="17.25" hidden="false" customHeight="true" outlineLevel="0" collapsed="false">
      <c r="A115" s="42" t="n">
        <v>51211000</v>
      </c>
      <c r="B115" s="6" t="s">
        <v>321</v>
      </c>
      <c r="C115" s="15" t="n">
        <v>14955511.72</v>
      </c>
      <c r="D115" s="15" t="n">
        <v>10519562.8399997</v>
      </c>
      <c r="E115" s="15" t="n">
        <v>86804361.43</v>
      </c>
      <c r="F115" s="20" t="n">
        <v>51211000</v>
      </c>
      <c r="H115" s="15" t="n">
        <v>86804361.43</v>
      </c>
    </row>
    <row r="116" customFormat="false" ht="17.25" hidden="false" customHeight="true" outlineLevel="0" collapsed="false">
      <c r="A116" s="42" t="n">
        <v>51221000</v>
      </c>
      <c r="B116" s="6" t="s">
        <v>323</v>
      </c>
      <c r="C116" s="15" t="n">
        <v>23566259.68</v>
      </c>
      <c r="D116" s="15" t="n">
        <v>115165618.11</v>
      </c>
      <c r="E116" s="15" t="n">
        <v>46256538.24</v>
      </c>
      <c r="F116" s="20" t="n">
        <v>51221000</v>
      </c>
      <c r="H116" s="15" t="n">
        <v>46256538.24</v>
      </c>
    </row>
    <row r="117" customFormat="false" ht="17.25" hidden="false" customHeight="true" outlineLevel="0" collapsed="false">
      <c r="A117" s="42" t="n">
        <v>51231000</v>
      </c>
      <c r="B117" s="6" t="s">
        <v>325</v>
      </c>
      <c r="C117" s="15" t="n">
        <v>2385464.56</v>
      </c>
      <c r="D117" s="15" t="n">
        <v>19100766.75</v>
      </c>
      <c r="E117" s="15" t="n">
        <v>0</v>
      </c>
      <c r="F117" s="20" t="n">
        <v>51231000</v>
      </c>
      <c r="H117" s="15" t="n">
        <v>0</v>
      </c>
    </row>
    <row r="118" customFormat="false" ht="17.25" hidden="false" customHeight="true" outlineLevel="0" collapsed="false">
      <c r="A118" s="42" t="n">
        <v>51241000</v>
      </c>
      <c r="B118" s="6" t="s">
        <v>133</v>
      </c>
      <c r="C118" s="15" t="n">
        <v>110742328.06</v>
      </c>
      <c r="D118" s="15" t="n">
        <v>140467347.1</v>
      </c>
      <c r="E118" s="15" t="n">
        <v>95005413.3</v>
      </c>
      <c r="F118" s="20" t="n">
        <v>51241000</v>
      </c>
      <c r="H118" s="15" t="n">
        <v>95005413.3</v>
      </c>
    </row>
    <row r="119" customFormat="false" ht="17.25" hidden="false" customHeight="true" outlineLevel="0" collapsed="false">
      <c r="A119" s="42" t="n">
        <v>51251000</v>
      </c>
      <c r="B119" s="6" t="s">
        <v>1483</v>
      </c>
      <c r="C119" s="15" t="n">
        <v>8414356.44</v>
      </c>
      <c r="D119" s="15" t="n">
        <v>173922245.85</v>
      </c>
      <c r="E119" s="15" t="n">
        <v>149430709.45</v>
      </c>
      <c r="F119" s="20" t="n">
        <v>51251000</v>
      </c>
      <c r="H119" s="15" t="n">
        <v>149430709.45</v>
      </c>
    </row>
    <row r="120" customFormat="false" ht="17.25" hidden="false" customHeight="true" outlineLevel="0" collapsed="false">
      <c r="A120" s="42" t="n">
        <v>51920000</v>
      </c>
      <c r="B120" s="6" t="s">
        <v>1484</v>
      </c>
      <c r="C120" s="15" t="n">
        <v>0</v>
      </c>
      <c r="D120" s="15" t="n">
        <v>0</v>
      </c>
      <c r="E120" s="15" t="n">
        <v>-300000000</v>
      </c>
      <c r="F120" s="20" t="n">
        <v>51920000</v>
      </c>
      <c r="H120" s="15" t="n">
        <v>-300000000</v>
      </c>
    </row>
    <row r="121" customFormat="false" ht="17.25" hidden="false" customHeight="true" outlineLevel="0" collapsed="false">
      <c r="A121" s="42" t="n">
        <v>53100000</v>
      </c>
      <c r="B121" s="6" t="s">
        <v>134</v>
      </c>
      <c r="C121" s="15" t="n">
        <v>25267.79</v>
      </c>
      <c r="D121" s="15" t="n">
        <v>1997724.6500001</v>
      </c>
      <c r="E121" s="15" t="n">
        <v>2227222.79</v>
      </c>
      <c r="F121" s="20" t="n">
        <v>53100000</v>
      </c>
      <c r="H121" s="15" t="n">
        <v>2227222.79</v>
      </c>
    </row>
    <row r="122" customFormat="false" ht="17.25" hidden="false" customHeight="true" outlineLevel="0" collapsed="false">
      <c r="A122" s="42" t="n">
        <v>53200000</v>
      </c>
      <c r="B122" s="6" t="s">
        <v>1485</v>
      </c>
      <c r="C122" s="15" t="n">
        <v>0</v>
      </c>
      <c r="D122" s="15" t="n">
        <v>2688484.64</v>
      </c>
      <c r="E122" s="15" t="n">
        <v>2082730.62</v>
      </c>
      <c r="F122" s="20" t="n">
        <v>53100000</v>
      </c>
      <c r="H122" s="15" t="n">
        <v>2082730.62</v>
      </c>
    </row>
    <row r="123" customFormat="false" ht="17.25" hidden="false" customHeight="true" outlineLevel="0" collapsed="false">
      <c r="A123" s="42" t="n">
        <v>53300000</v>
      </c>
      <c r="B123" s="6" t="s">
        <v>1486</v>
      </c>
      <c r="C123" s="15" t="n">
        <v>0</v>
      </c>
      <c r="D123" s="15" t="n">
        <v>0</v>
      </c>
      <c r="E123" s="15" t="n">
        <v>457100</v>
      </c>
      <c r="F123" s="20" t="n">
        <v>53100000</v>
      </c>
      <c r="H123" s="15" t="n">
        <v>457100</v>
      </c>
    </row>
    <row r="124" customFormat="false" ht="17.25" hidden="false" customHeight="true" outlineLevel="0" collapsed="false">
      <c r="A124" s="42" t="n">
        <v>58000000</v>
      </c>
      <c r="B124" s="6" t="s">
        <v>137</v>
      </c>
      <c r="C124" s="15" t="n">
        <v>0</v>
      </c>
      <c r="D124" s="15" t="n">
        <v>0</v>
      </c>
      <c r="E124" s="15" t="n">
        <v>0</v>
      </c>
      <c r="F124" s="20" t="n">
        <v>58000000</v>
      </c>
      <c r="H124" s="15" t="n">
        <v>0</v>
      </c>
    </row>
    <row r="125" customFormat="false" ht="17.25" hidden="false" customHeight="true" outlineLevel="0" collapsed="false">
      <c r="A125" s="42" t="n">
        <v>60601000</v>
      </c>
      <c r="B125" s="6" t="s">
        <v>138</v>
      </c>
      <c r="C125" s="15" t="n">
        <v>523682032.94</v>
      </c>
      <c r="D125" s="15" t="n">
        <v>510748808.48</v>
      </c>
      <c r="E125" s="15" t="n">
        <v>596743055.74</v>
      </c>
      <c r="F125" s="20" t="n">
        <v>60600000</v>
      </c>
      <c r="H125" s="15" t="n">
        <v>596743055.74</v>
      </c>
    </row>
    <row r="126" customFormat="false" ht="17.25" hidden="false" customHeight="true" outlineLevel="0" collapsed="false">
      <c r="A126" s="42" t="n">
        <v>60602000</v>
      </c>
      <c r="B126" s="6" t="s">
        <v>139</v>
      </c>
      <c r="C126" s="15" t="n">
        <v>17756192.03</v>
      </c>
      <c r="D126" s="15" t="n">
        <v>21840362.33</v>
      </c>
      <c r="E126" s="15" t="n">
        <v>17971129.69</v>
      </c>
      <c r="F126" s="20" t="n">
        <v>60600000</v>
      </c>
      <c r="H126" s="15" t="n">
        <v>17971129.69</v>
      </c>
    </row>
    <row r="127" customFormat="false" ht="17.25" hidden="false" customHeight="true" outlineLevel="0" collapsed="false">
      <c r="A127" s="42" t="n">
        <v>60603000</v>
      </c>
      <c r="B127" s="6" t="s">
        <v>1066</v>
      </c>
      <c r="C127" s="15" t="n">
        <v>34873590</v>
      </c>
      <c r="D127" s="15" t="n">
        <v>62291665.99</v>
      </c>
      <c r="E127" s="15" t="n">
        <v>90389724</v>
      </c>
      <c r="F127" s="20" t="n">
        <v>60600000</v>
      </c>
      <c r="H127" s="15" t="n">
        <v>90389724</v>
      </c>
    </row>
    <row r="128" customFormat="false" ht="17.25" hidden="false" customHeight="true" outlineLevel="0" collapsed="false">
      <c r="A128" s="42" t="n">
        <v>60604000</v>
      </c>
      <c r="B128" s="6" t="s">
        <v>140</v>
      </c>
      <c r="C128" s="15" t="n">
        <v>64868698.51</v>
      </c>
      <c r="D128" s="15" t="n">
        <v>59040452.64</v>
      </c>
      <c r="E128" s="15" t="n">
        <v>67176295.84</v>
      </c>
      <c r="F128" s="20" t="n">
        <v>60600000</v>
      </c>
      <c r="H128" s="15" t="n">
        <v>67176295.84</v>
      </c>
    </row>
    <row r="129" customFormat="false" ht="17.25" hidden="false" customHeight="true" outlineLevel="0" collapsed="false">
      <c r="A129" s="42" t="n">
        <v>60605000</v>
      </c>
      <c r="B129" s="6" t="s">
        <v>141</v>
      </c>
      <c r="C129" s="15" t="n">
        <v>73159727.16</v>
      </c>
      <c r="D129" s="15" t="n">
        <v>25244772.23</v>
      </c>
      <c r="E129" s="15" t="n">
        <v>31759448.1</v>
      </c>
      <c r="F129" s="20" t="n">
        <v>60600000</v>
      </c>
      <c r="H129" s="15" t="n">
        <v>31759448.1</v>
      </c>
    </row>
    <row r="130" customFormat="false" ht="17.25" hidden="false" customHeight="true" outlineLevel="0" collapsed="false">
      <c r="A130" s="42" t="n">
        <v>60607000</v>
      </c>
      <c r="B130" s="6" t="s">
        <v>142</v>
      </c>
      <c r="C130" s="15" t="n">
        <v>14232553.02</v>
      </c>
      <c r="D130" s="15" t="n">
        <v>1994658.08</v>
      </c>
      <c r="E130" s="15" t="n">
        <v>7437640.38</v>
      </c>
      <c r="F130" s="20" t="n">
        <v>60600000</v>
      </c>
      <c r="H130" s="15" t="n">
        <v>7437640.38</v>
      </c>
    </row>
    <row r="131" customFormat="false" ht="17.25" hidden="false" customHeight="true" outlineLevel="0" collapsed="false">
      <c r="A131" s="42" t="n">
        <v>60608000</v>
      </c>
      <c r="B131" s="6" t="s">
        <v>143</v>
      </c>
      <c r="C131" s="15" t="n">
        <v>6689104.17</v>
      </c>
      <c r="D131" s="15" t="n">
        <v>4545671.61</v>
      </c>
      <c r="E131" s="15" t="n">
        <v>7417493.67</v>
      </c>
      <c r="F131" s="20" t="n">
        <v>60600000</v>
      </c>
      <c r="H131" s="15" t="n">
        <v>7417493.67</v>
      </c>
    </row>
    <row r="132" customFormat="false" ht="17.25" hidden="false" customHeight="true" outlineLevel="0" collapsed="false">
      <c r="A132" s="42" t="n">
        <v>60609000</v>
      </c>
      <c r="B132" s="6" t="s">
        <v>145</v>
      </c>
      <c r="C132" s="15" t="n">
        <v>219242625.46</v>
      </c>
      <c r="D132" s="15" t="n">
        <v>165466540</v>
      </c>
      <c r="E132" s="15" t="n">
        <v>562147686.33</v>
      </c>
      <c r="F132" s="20" t="n">
        <v>60600000</v>
      </c>
      <c r="H132" s="15" t="n">
        <v>562147686.33</v>
      </c>
    </row>
    <row r="133" customFormat="false" ht="17.25" hidden="false" customHeight="true" outlineLevel="0" collapsed="false">
      <c r="A133" s="42" t="n">
        <v>60801000</v>
      </c>
      <c r="B133" s="6" t="s">
        <v>368</v>
      </c>
      <c r="C133" s="15" t="n">
        <v>0</v>
      </c>
      <c r="D133" s="15"/>
      <c r="E133" s="15" t="n">
        <v>0</v>
      </c>
      <c r="F133" s="20" t="n">
        <v>60800000</v>
      </c>
      <c r="H133" s="15" t="n">
        <v>0</v>
      </c>
    </row>
    <row r="134" customFormat="false" ht="17.25" hidden="false" customHeight="true" outlineLevel="0" collapsed="false">
      <c r="A134" s="42" t="n">
        <v>60802000</v>
      </c>
      <c r="B134" s="6" t="s">
        <v>370</v>
      </c>
      <c r="C134" s="15" t="n">
        <v>0</v>
      </c>
      <c r="D134" s="15"/>
      <c r="E134" s="15" t="n">
        <v>0</v>
      </c>
      <c r="F134" s="20" t="n">
        <v>60800000</v>
      </c>
      <c r="H134" s="15" t="n">
        <v>0</v>
      </c>
    </row>
    <row r="135" customFormat="false" ht="17.25" hidden="false" customHeight="true" outlineLevel="0" collapsed="false">
      <c r="A135" s="42" t="n">
        <v>60803000</v>
      </c>
      <c r="B135" s="6" t="s">
        <v>372</v>
      </c>
      <c r="C135" s="15" t="n">
        <v>0</v>
      </c>
      <c r="D135" s="15"/>
      <c r="E135" s="15" t="n">
        <v>90000</v>
      </c>
      <c r="F135" s="20" t="n">
        <v>60800000</v>
      </c>
      <c r="H135" s="15" t="n">
        <v>90000</v>
      </c>
    </row>
    <row r="136" customFormat="false" ht="17.25" hidden="false" customHeight="true" outlineLevel="0" collapsed="false">
      <c r="A136" s="42" t="n">
        <v>60804000</v>
      </c>
      <c r="B136" s="6" t="s">
        <v>374</v>
      </c>
      <c r="C136" s="15" t="n">
        <v>0</v>
      </c>
      <c r="D136" s="15"/>
      <c r="E136" s="15" t="n">
        <v>775696.88</v>
      </c>
      <c r="F136" s="20" t="n">
        <v>60800000</v>
      </c>
      <c r="H136" s="15" t="n">
        <v>775696.88</v>
      </c>
    </row>
    <row r="137" customFormat="false" ht="17.25" hidden="false" customHeight="true" outlineLevel="0" collapsed="false">
      <c r="A137" s="42" t="n">
        <v>60808000</v>
      </c>
      <c r="B137" s="6" t="s">
        <v>1487</v>
      </c>
      <c r="C137" s="15" t="n">
        <v>0</v>
      </c>
      <c r="D137" s="15"/>
      <c r="E137" s="15" t="n">
        <v>85000</v>
      </c>
      <c r="F137" s="20" t="n">
        <v>60800000</v>
      </c>
      <c r="H137" s="15" t="n">
        <v>85000</v>
      </c>
    </row>
    <row r="138" customFormat="false" ht="17.25" hidden="false" customHeight="true" outlineLevel="0" collapsed="false">
      <c r="A138" s="42" t="n">
        <v>60811000</v>
      </c>
      <c r="B138" s="6" t="s">
        <v>379</v>
      </c>
      <c r="C138" s="15" t="n">
        <v>0</v>
      </c>
      <c r="D138" s="15"/>
      <c r="E138" s="15" t="n">
        <v>1180363</v>
      </c>
      <c r="F138" s="20" t="n">
        <v>60800000</v>
      </c>
      <c r="H138" s="15" t="n">
        <v>1180363</v>
      </c>
    </row>
    <row r="139" customFormat="false" ht="17.25" hidden="false" customHeight="true" outlineLevel="0" collapsed="false">
      <c r="A139" s="42" t="n">
        <v>60812000</v>
      </c>
      <c r="B139" s="6" t="s">
        <v>381</v>
      </c>
      <c r="C139" s="15" t="n">
        <v>0</v>
      </c>
      <c r="D139" s="15"/>
      <c r="E139" s="15" t="n">
        <v>101485</v>
      </c>
      <c r="F139" s="20" t="n">
        <v>60800000</v>
      </c>
      <c r="H139" s="15" t="n">
        <v>101485</v>
      </c>
    </row>
    <row r="140" customFormat="false" ht="17.25" hidden="false" customHeight="true" outlineLevel="0" collapsed="false">
      <c r="A140" s="42" t="n">
        <v>60900000</v>
      </c>
      <c r="B140" s="6" t="s">
        <v>449</v>
      </c>
      <c r="C140" s="15" t="n">
        <v>-5171051.21</v>
      </c>
      <c r="D140" s="15" t="n">
        <v>-283475.71</v>
      </c>
      <c r="E140" s="15" t="n">
        <v>0</v>
      </c>
      <c r="F140" s="20" t="n">
        <v>60800000</v>
      </c>
      <c r="H140" s="15" t="n">
        <v>0</v>
      </c>
    </row>
    <row r="141" customFormat="false" ht="17.25" hidden="false" customHeight="true" outlineLevel="0" collapsed="false">
      <c r="A141" s="42" t="n">
        <v>60970000</v>
      </c>
      <c r="B141" s="6" t="s">
        <v>1488</v>
      </c>
      <c r="C141" s="15" t="n">
        <v>0</v>
      </c>
      <c r="D141" s="15" t="n">
        <v>-4730061.08</v>
      </c>
      <c r="E141" s="15" t="n">
        <v>0</v>
      </c>
      <c r="F141" s="20" t="n">
        <v>60900000</v>
      </c>
      <c r="H141" s="15" t="n">
        <v>0</v>
      </c>
    </row>
    <row r="142" customFormat="false" ht="17.25" hidden="false" customHeight="true" outlineLevel="0" collapsed="false">
      <c r="A142" s="42" t="n">
        <v>61100000</v>
      </c>
      <c r="B142" s="6" t="s">
        <v>146</v>
      </c>
      <c r="C142" s="15" t="n">
        <v>225626081.79</v>
      </c>
      <c r="D142" s="15" t="n">
        <v>95135084.56</v>
      </c>
      <c r="E142" s="15" t="n">
        <v>114743382.74</v>
      </c>
      <c r="F142" s="20" t="n">
        <v>61100000</v>
      </c>
      <c r="H142" s="15" t="n">
        <v>114743382.74</v>
      </c>
    </row>
    <row r="143" customFormat="false" ht="17.25" hidden="false" customHeight="true" outlineLevel="0" collapsed="false">
      <c r="A143" s="42" t="n">
        <v>61101000</v>
      </c>
      <c r="B143" s="6" t="s">
        <v>1489</v>
      </c>
      <c r="C143" s="15" t="n">
        <v>54664230</v>
      </c>
      <c r="D143" s="15" t="n">
        <v>40644450</v>
      </c>
      <c r="E143" s="15" t="n">
        <v>41934750</v>
      </c>
      <c r="F143" s="20" t="n">
        <v>61100000</v>
      </c>
      <c r="H143" s="15" t="n">
        <v>41934750</v>
      </c>
    </row>
    <row r="144" customFormat="false" ht="17.25" hidden="false" customHeight="true" outlineLevel="0" collapsed="false">
      <c r="A144" s="42" t="n">
        <v>61301000</v>
      </c>
      <c r="B144" s="6" t="s">
        <v>1090</v>
      </c>
      <c r="C144" s="15" t="n">
        <v>1318371246.47</v>
      </c>
      <c r="D144" s="15" t="n">
        <v>652436448.67</v>
      </c>
      <c r="E144" s="15" t="n">
        <v>0</v>
      </c>
      <c r="F144" s="20" t="n">
        <v>61300000</v>
      </c>
      <c r="H144" s="15" t="n">
        <v>0</v>
      </c>
    </row>
    <row r="145" customFormat="false" ht="17.25" hidden="false" customHeight="true" outlineLevel="0" collapsed="false">
      <c r="A145" s="42" t="n">
        <v>61302000</v>
      </c>
      <c r="B145" s="6" t="s">
        <v>1091</v>
      </c>
      <c r="C145" s="15" t="n">
        <v>46426547.98</v>
      </c>
      <c r="D145" s="15" t="n">
        <v>33964538.03</v>
      </c>
      <c r="E145" s="15" t="n">
        <v>11241564.35</v>
      </c>
      <c r="F145" s="20" t="n">
        <v>61300000</v>
      </c>
      <c r="H145" s="15" t="n">
        <v>11241564.35</v>
      </c>
    </row>
    <row r="146" customFormat="false" ht="17.25" hidden="false" customHeight="true" outlineLevel="0" collapsed="false">
      <c r="A146" s="42" t="n">
        <v>61400000</v>
      </c>
      <c r="B146" s="6" t="s">
        <v>719</v>
      </c>
      <c r="C146" s="15" t="n">
        <v>11416690.97</v>
      </c>
      <c r="D146" s="15" t="n">
        <v>15712346.99</v>
      </c>
      <c r="E146" s="15" t="n">
        <v>0</v>
      </c>
      <c r="F146" s="20" t="n">
        <v>61300000</v>
      </c>
      <c r="H146" s="15" t="n">
        <v>0</v>
      </c>
    </row>
    <row r="147" customFormat="false" ht="17.25" hidden="false" customHeight="true" outlineLevel="0" collapsed="false">
      <c r="A147" s="42" t="n">
        <v>61500000</v>
      </c>
      <c r="B147" s="6" t="s">
        <v>1289</v>
      </c>
      <c r="C147" s="15" t="n">
        <v>1605856</v>
      </c>
      <c r="D147" s="15" t="n">
        <v>85510298.26</v>
      </c>
      <c r="E147" s="15" t="n">
        <v>1397000</v>
      </c>
      <c r="F147" s="20" t="n">
        <v>61500000</v>
      </c>
      <c r="H147" s="15" t="n">
        <v>1397000</v>
      </c>
    </row>
    <row r="148" customFormat="false" ht="17.25" hidden="false" customHeight="true" outlineLevel="0" collapsed="false">
      <c r="A148" s="42" t="n">
        <v>61501000</v>
      </c>
      <c r="B148" s="6" t="s">
        <v>152</v>
      </c>
      <c r="C148" s="15" t="n">
        <v>401760.67</v>
      </c>
      <c r="D148" s="15" t="n">
        <v>8881130.26000001</v>
      </c>
      <c r="E148" s="15" t="n">
        <v>7857562.5</v>
      </c>
      <c r="F148" s="20" t="n">
        <v>61500000</v>
      </c>
      <c r="H148" s="15" t="n">
        <v>7857562.5</v>
      </c>
    </row>
    <row r="149" customFormat="false" ht="17.25" hidden="false" customHeight="true" outlineLevel="0" collapsed="false">
      <c r="A149" s="42" t="n">
        <v>61501110</v>
      </c>
      <c r="B149" s="6" t="s">
        <v>1490</v>
      </c>
      <c r="C149" s="15" t="n">
        <v>0</v>
      </c>
      <c r="D149" s="15" t="n">
        <v>105879.57</v>
      </c>
      <c r="E149" s="15" t="n">
        <v>477391.95</v>
      </c>
      <c r="F149" s="20" t="n">
        <v>61500000</v>
      </c>
      <c r="H149" s="15" t="n">
        <v>477391.95</v>
      </c>
    </row>
    <row r="150" customFormat="false" ht="17.25" hidden="false" customHeight="true" outlineLevel="0" collapsed="false">
      <c r="A150" s="42" t="n">
        <v>61501120</v>
      </c>
      <c r="B150" s="6" t="s">
        <v>1491</v>
      </c>
      <c r="C150" s="15" t="n">
        <v>4450570.03</v>
      </c>
      <c r="D150" s="15" t="n">
        <v>1470000</v>
      </c>
      <c r="E150" s="15" t="n">
        <v>181500</v>
      </c>
      <c r="F150" s="20" t="n">
        <v>61500000</v>
      </c>
      <c r="H150" s="15" t="n">
        <v>181500</v>
      </c>
    </row>
    <row r="151" customFormat="false" ht="17.25" hidden="false" customHeight="true" outlineLevel="0" collapsed="false">
      <c r="A151" s="42" t="n">
        <v>61501200</v>
      </c>
      <c r="B151" s="6" t="s">
        <v>1492</v>
      </c>
      <c r="C151" s="15" t="n">
        <v>0</v>
      </c>
      <c r="D151" s="15" t="n">
        <v>6961951.77</v>
      </c>
      <c r="E151" s="15" t="n">
        <v>12484779.16</v>
      </c>
      <c r="F151" s="20" t="n">
        <v>61500000</v>
      </c>
      <c r="H151" s="15" t="n">
        <v>12484779.16</v>
      </c>
    </row>
    <row r="152" customFormat="false" ht="17.25" hidden="false" customHeight="true" outlineLevel="0" collapsed="false">
      <c r="A152" s="42" t="n">
        <v>61501400</v>
      </c>
      <c r="B152" s="6" t="s">
        <v>153</v>
      </c>
      <c r="C152" s="15" t="n">
        <v>573984</v>
      </c>
      <c r="D152" s="15" t="n">
        <v>8947471</v>
      </c>
      <c r="E152" s="15" t="n">
        <v>5426144.3</v>
      </c>
      <c r="F152" s="20" t="n">
        <v>61500000</v>
      </c>
      <c r="H152" s="15" t="n">
        <v>5426144.3</v>
      </c>
    </row>
    <row r="153" customFormat="false" ht="17.25" hidden="false" customHeight="true" outlineLevel="0" collapsed="false">
      <c r="A153" s="42" t="n">
        <v>61501600</v>
      </c>
      <c r="B153" s="6" t="s">
        <v>1493</v>
      </c>
      <c r="C153" s="15" t="n">
        <v>0</v>
      </c>
      <c r="D153" s="15"/>
      <c r="E153" s="15" t="n">
        <v>392700</v>
      </c>
      <c r="F153" s="20" t="n">
        <v>61500000</v>
      </c>
      <c r="H153" s="15" t="n">
        <v>392700</v>
      </c>
    </row>
    <row r="154" customFormat="false" ht="17.25" hidden="false" customHeight="true" outlineLevel="0" collapsed="false">
      <c r="A154" s="42" t="n">
        <v>61501700</v>
      </c>
      <c r="B154" s="6" t="s">
        <v>1494</v>
      </c>
      <c r="C154" s="15" t="n">
        <v>243689701.79</v>
      </c>
      <c r="D154" s="15" t="n">
        <v>115096885.69</v>
      </c>
      <c r="E154" s="15" t="n">
        <v>167434489.72</v>
      </c>
      <c r="F154" s="20" t="n">
        <v>61500000</v>
      </c>
      <c r="H154" s="15" t="n">
        <v>167434489.72</v>
      </c>
    </row>
    <row r="155" customFormat="false" ht="17.25" hidden="false" customHeight="true" outlineLevel="0" collapsed="false">
      <c r="A155" s="42" t="n">
        <v>61503000</v>
      </c>
      <c r="B155" s="6" t="s">
        <v>155</v>
      </c>
      <c r="C155" s="15" t="n">
        <v>8689660.42</v>
      </c>
      <c r="D155" s="15" t="n">
        <v>-1063467.33</v>
      </c>
      <c r="E155" s="15" t="n">
        <v>7096770.64</v>
      </c>
      <c r="F155" s="20" t="n">
        <v>61500000</v>
      </c>
      <c r="H155" s="15" t="n">
        <v>7096770.64</v>
      </c>
    </row>
    <row r="156" customFormat="false" ht="17.25" hidden="false" customHeight="true" outlineLevel="0" collapsed="false">
      <c r="A156" s="42" t="n">
        <v>61504000</v>
      </c>
      <c r="B156" s="6" t="s">
        <v>1495</v>
      </c>
      <c r="C156" s="15" t="n">
        <v>0</v>
      </c>
      <c r="D156" s="15" t="n">
        <v>18000000</v>
      </c>
      <c r="E156" s="15" t="n">
        <v>0</v>
      </c>
      <c r="F156" s="20" t="n">
        <v>61500000</v>
      </c>
      <c r="H156" s="15" t="n">
        <v>0</v>
      </c>
    </row>
    <row r="157" customFormat="false" ht="17.25" hidden="false" customHeight="true" outlineLevel="0" collapsed="false">
      <c r="A157" s="42" t="n">
        <v>61601000</v>
      </c>
      <c r="B157" s="6" t="s">
        <v>156</v>
      </c>
      <c r="C157" s="15" t="n">
        <v>6120.73</v>
      </c>
      <c r="D157" s="15"/>
      <c r="E157" s="15" t="n">
        <v>16200</v>
      </c>
      <c r="F157" s="20" t="n">
        <v>61600000</v>
      </c>
      <c r="H157" s="15" t="n">
        <v>16200</v>
      </c>
    </row>
    <row r="158" customFormat="false" ht="17.25" hidden="false" customHeight="true" outlineLevel="0" collapsed="false">
      <c r="A158" s="42" t="n">
        <v>61602000</v>
      </c>
      <c r="B158" s="6" t="s">
        <v>396</v>
      </c>
      <c r="C158" s="15" t="n">
        <v>151678811.52</v>
      </c>
      <c r="D158" s="15" t="n">
        <v>80800355.98</v>
      </c>
      <c r="E158" s="15" t="n">
        <v>81191033.75</v>
      </c>
      <c r="F158" s="20" t="n">
        <v>61600000</v>
      </c>
      <c r="H158" s="15" t="n">
        <v>81191033.75</v>
      </c>
    </row>
    <row r="159" customFormat="false" ht="17.25" hidden="false" customHeight="true" outlineLevel="0" collapsed="false">
      <c r="A159" s="42" t="n">
        <v>61604000</v>
      </c>
      <c r="B159" s="6" t="s">
        <v>157</v>
      </c>
      <c r="C159" s="15" t="n">
        <v>970955.82</v>
      </c>
      <c r="D159" s="15" t="n">
        <v>81781925.79</v>
      </c>
      <c r="E159" s="15" t="n">
        <v>85111015.1</v>
      </c>
      <c r="F159" s="20" t="n">
        <v>61600000</v>
      </c>
      <c r="H159" s="15" t="n">
        <v>85111015.1</v>
      </c>
    </row>
    <row r="160" customFormat="false" ht="17.25" hidden="false" customHeight="true" outlineLevel="0" collapsed="false">
      <c r="A160" s="42" t="n">
        <v>61801000</v>
      </c>
      <c r="B160" s="6" t="s">
        <v>158</v>
      </c>
      <c r="C160" s="15" t="n">
        <v>635030</v>
      </c>
      <c r="D160" s="15" t="n">
        <v>16500</v>
      </c>
      <c r="E160" s="15" t="n">
        <v>74000</v>
      </c>
      <c r="F160" s="20" t="n">
        <v>61800000</v>
      </c>
      <c r="H160" s="15" t="n">
        <v>74000</v>
      </c>
    </row>
    <row r="161" customFormat="false" ht="17.25" hidden="false" customHeight="true" outlineLevel="0" collapsed="false">
      <c r="A161" s="42" t="n">
        <v>61802000</v>
      </c>
      <c r="B161" s="6" t="s">
        <v>159</v>
      </c>
      <c r="C161" s="15" t="n">
        <v>202925</v>
      </c>
      <c r="D161" s="15" t="n">
        <v>687036</v>
      </c>
      <c r="E161" s="15" t="n">
        <v>208912</v>
      </c>
      <c r="F161" s="20" t="n">
        <v>61800000</v>
      </c>
      <c r="H161" s="15" t="n">
        <v>208912</v>
      </c>
    </row>
    <row r="162" customFormat="false" ht="17.25" hidden="false" customHeight="true" outlineLevel="0" collapsed="false">
      <c r="A162" s="42" t="n">
        <v>62101000</v>
      </c>
      <c r="B162" s="6" t="s">
        <v>1496</v>
      </c>
      <c r="C162" s="15" t="n">
        <v>25330979.92</v>
      </c>
      <c r="D162" s="15" t="n">
        <v>62138794.92</v>
      </c>
      <c r="E162" s="15" t="n">
        <v>104745482.95</v>
      </c>
      <c r="F162" s="20" t="n">
        <v>62100000</v>
      </c>
      <c r="H162" s="15" t="n">
        <v>104745482.95</v>
      </c>
    </row>
    <row r="163" customFormat="false" ht="17.25" hidden="false" customHeight="true" outlineLevel="0" collapsed="false">
      <c r="A163" s="42" t="n">
        <v>62102000</v>
      </c>
      <c r="B163" s="6" t="s">
        <v>401</v>
      </c>
      <c r="C163" s="15" t="n">
        <v>89300833</v>
      </c>
      <c r="D163" s="15" t="n">
        <v>179374168.08</v>
      </c>
      <c r="E163" s="15" t="n">
        <v>159778601.71</v>
      </c>
      <c r="F163" s="20" t="n">
        <v>62100000</v>
      </c>
      <c r="H163" s="15" t="n">
        <v>159778601.71</v>
      </c>
    </row>
    <row r="164" customFormat="false" ht="17.25" hidden="false" customHeight="true" outlineLevel="0" collapsed="false">
      <c r="A164" s="42" t="n">
        <v>62103000</v>
      </c>
      <c r="B164" s="6" t="s">
        <v>1497</v>
      </c>
      <c r="C164" s="15" t="n">
        <v>50709086.5</v>
      </c>
      <c r="D164" s="15" t="n">
        <v>44112347.5</v>
      </c>
      <c r="E164" s="15" t="n">
        <v>16625932</v>
      </c>
      <c r="F164" s="20" t="n">
        <v>62100000</v>
      </c>
      <c r="H164" s="15" t="n">
        <v>16625932</v>
      </c>
    </row>
    <row r="165" customFormat="false" ht="17.25" hidden="false" customHeight="true" outlineLevel="0" collapsed="false">
      <c r="A165" s="42" t="n">
        <v>62105000</v>
      </c>
      <c r="B165" s="6" t="s">
        <v>1498</v>
      </c>
      <c r="C165" s="15" t="n">
        <v>6887800</v>
      </c>
      <c r="D165" s="15" t="n">
        <v>3030200</v>
      </c>
      <c r="E165" s="15" t="n">
        <v>4296750</v>
      </c>
      <c r="F165" s="20" t="n">
        <v>62100000</v>
      </c>
      <c r="H165" s="15" t="n">
        <v>4296750</v>
      </c>
    </row>
    <row r="166" customFormat="false" ht="17.25" hidden="false" customHeight="true" outlineLevel="0" collapsed="false">
      <c r="A166" s="42" t="n">
        <v>62106000</v>
      </c>
      <c r="B166" s="6" t="s">
        <v>1100</v>
      </c>
      <c r="C166" s="15" t="n">
        <v>15575414.3</v>
      </c>
      <c r="D166" s="15" t="n">
        <v>15140000</v>
      </c>
      <c r="E166" s="15" t="n">
        <v>17700000</v>
      </c>
      <c r="F166" s="20" t="n">
        <v>62100000</v>
      </c>
      <c r="H166" s="15" t="n">
        <v>17700000</v>
      </c>
    </row>
    <row r="167" customFormat="false" ht="17.25" hidden="false" customHeight="true" outlineLevel="0" collapsed="false">
      <c r="A167" s="42" t="n">
        <v>62109000</v>
      </c>
      <c r="B167" s="6" t="s">
        <v>1499</v>
      </c>
      <c r="C167" s="15" t="n">
        <v>0</v>
      </c>
      <c r="D167" s="15"/>
      <c r="E167" s="15" t="n">
        <v>54960000</v>
      </c>
      <c r="F167" s="20" t="n">
        <v>62100000</v>
      </c>
      <c r="H167" s="15" t="n">
        <v>54960000</v>
      </c>
    </row>
    <row r="168" customFormat="false" ht="17.25" hidden="false" customHeight="true" outlineLevel="0" collapsed="false">
      <c r="A168" s="42" t="n">
        <v>62201000</v>
      </c>
      <c r="B168" s="6" t="s">
        <v>1500</v>
      </c>
      <c r="C168" s="15" t="n">
        <v>99182563.15</v>
      </c>
      <c r="D168" s="15" t="n">
        <v>12723068</v>
      </c>
      <c r="E168" s="15" t="n">
        <v>6156000</v>
      </c>
      <c r="F168" s="20" t="n">
        <v>62200000</v>
      </c>
      <c r="H168" s="15" t="n">
        <v>6156000</v>
      </c>
    </row>
    <row r="169" customFormat="false" ht="17.25" hidden="false" customHeight="true" outlineLevel="0" collapsed="false">
      <c r="A169" s="42" t="n">
        <v>62202000</v>
      </c>
      <c r="B169" s="6" t="s">
        <v>1501</v>
      </c>
      <c r="C169" s="15" t="n">
        <v>0</v>
      </c>
      <c r="D169" s="15" t="n">
        <v>17981000</v>
      </c>
      <c r="E169" s="15" t="n">
        <v>114275000</v>
      </c>
      <c r="F169" s="20" t="n">
        <v>62200000</v>
      </c>
      <c r="H169" s="15" t="n">
        <v>114275000</v>
      </c>
    </row>
    <row r="170" customFormat="false" ht="17.25" hidden="false" customHeight="true" outlineLevel="0" collapsed="false">
      <c r="A170" s="42" t="n">
        <v>62203000</v>
      </c>
      <c r="B170" s="6" t="s">
        <v>163</v>
      </c>
      <c r="C170" s="15" t="n">
        <v>245544</v>
      </c>
      <c r="D170" s="15" t="n">
        <v>37060100</v>
      </c>
      <c r="E170" s="15" t="n">
        <v>0</v>
      </c>
      <c r="F170" s="20" t="n">
        <v>62200000</v>
      </c>
      <c r="H170" s="15" t="n">
        <v>0</v>
      </c>
    </row>
    <row r="171" customFormat="false" ht="17.25" hidden="false" customHeight="true" outlineLevel="0" collapsed="false">
      <c r="A171" s="42" t="n">
        <v>62204000</v>
      </c>
      <c r="B171" s="6" t="s">
        <v>1502</v>
      </c>
      <c r="C171" s="15" t="n">
        <v>0</v>
      </c>
      <c r="D171" s="15" t="n">
        <v>18840765.19</v>
      </c>
      <c r="E171" s="15" t="n">
        <v>65333332.97</v>
      </c>
      <c r="F171" s="20" t="n">
        <v>62200000</v>
      </c>
      <c r="H171" s="15" t="n">
        <v>65333332.97</v>
      </c>
    </row>
    <row r="172" customFormat="false" ht="17.25" hidden="false" customHeight="true" outlineLevel="0" collapsed="false">
      <c r="A172" s="42" t="n">
        <v>62208000</v>
      </c>
      <c r="B172" s="6" t="s">
        <v>164</v>
      </c>
      <c r="C172" s="15" t="n">
        <v>101651928.07</v>
      </c>
      <c r="D172" s="15" t="n">
        <v>85950235.77</v>
      </c>
      <c r="E172" s="15" t="n">
        <v>177197587.33</v>
      </c>
      <c r="F172" s="20" t="n">
        <v>62200000</v>
      </c>
      <c r="H172" s="15" t="n">
        <v>177197587.33</v>
      </c>
    </row>
    <row r="173" customFormat="false" ht="17.25" hidden="false" customHeight="true" outlineLevel="0" collapsed="false">
      <c r="A173" s="42" t="n">
        <v>62301000</v>
      </c>
      <c r="B173" s="6" t="s">
        <v>165</v>
      </c>
      <c r="C173" s="15" t="n">
        <v>30898927</v>
      </c>
      <c r="D173" s="15" t="n">
        <v>1938454.1</v>
      </c>
      <c r="E173" s="15" t="n">
        <v>6891485.97</v>
      </c>
      <c r="F173" s="20" t="n">
        <v>62300000</v>
      </c>
      <c r="H173" s="15" t="n">
        <v>6891485.97</v>
      </c>
    </row>
    <row r="174" customFormat="false" ht="17.25" hidden="false" customHeight="true" outlineLevel="0" collapsed="false">
      <c r="A174" s="42" t="n">
        <v>62302000</v>
      </c>
      <c r="B174" s="6" t="s">
        <v>166</v>
      </c>
      <c r="C174" s="15" t="n">
        <v>2547517</v>
      </c>
      <c r="D174" s="15"/>
      <c r="E174" s="15" t="n">
        <v>1500000</v>
      </c>
      <c r="F174" s="20" t="n">
        <v>62300000</v>
      </c>
      <c r="H174" s="15" t="n">
        <v>1500000</v>
      </c>
    </row>
    <row r="175" customFormat="false" ht="17.25" hidden="false" customHeight="true" outlineLevel="0" collapsed="false">
      <c r="A175" s="42" t="n">
        <v>62303000</v>
      </c>
      <c r="B175" s="6" t="s">
        <v>167</v>
      </c>
      <c r="C175" s="15" t="n">
        <v>6487401.72</v>
      </c>
      <c r="D175" s="15" t="n">
        <v>42203343</v>
      </c>
      <c r="E175" s="15" t="n">
        <v>36871455</v>
      </c>
      <c r="F175" s="20" t="n">
        <v>62300000</v>
      </c>
      <c r="H175" s="15" t="n">
        <v>36871455</v>
      </c>
    </row>
    <row r="176" customFormat="false" ht="17.25" hidden="false" customHeight="true" outlineLevel="0" collapsed="false">
      <c r="A176" s="42" t="n">
        <v>62304000</v>
      </c>
      <c r="B176" s="6" t="s">
        <v>409</v>
      </c>
      <c r="C176" s="15" t="n">
        <v>42112294</v>
      </c>
      <c r="D176" s="15" t="n">
        <v>4310000</v>
      </c>
      <c r="E176" s="15" t="n">
        <v>35000</v>
      </c>
      <c r="F176" s="20" t="n">
        <v>62300000</v>
      </c>
      <c r="H176" s="15" t="n">
        <v>35000</v>
      </c>
    </row>
    <row r="177" customFormat="false" ht="17.25" hidden="false" customHeight="true" outlineLevel="0" collapsed="false">
      <c r="A177" s="42" t="n">
        <v>62401000</v>
      </c>
      <c r="B177" s="6" t="s">
        <v>1106</v>
      </c>
      <c r="C177" s="15" t="n">
        <v>2184000</v>
      </c>
      <c r="D177" s="15" t="n">
        <v>47000</v>
      </c>
      <c r="E177" s="15" t="n">
        <v>4706000</v>
      </c>
      <c r="F177" s="20" t="n">
        <v>62401000</v>
      </c>
      <c r="H177" s="15" t="n">
        <v>4706000</v>
      </c>
    </row>
    <row r="178" customFormat="false" ht="17.25" hidden="false" customHeight="true" outlineLevel="0" collapsed="false">
      <c r="A178" s="42" t="n">
        <v>62501000</v>
      </c>
      <c r="B178" s="6" t="s">
        <v>169</v>
      </c>
      <c r="C178" s="15" t="n">
        <v>18230444</v>
      </c>
      <c r="D178" s="15" t="n">
        <v>17057354.78</v>
      </c>
      <c r="E178" s="15" t="n">
        <v>24965626.53</v>
      </c>
      <c r="F178" s="20" t="n">
        <v>62501000</v>
      </c>
      <c r="H178" s="15" t="n">
        <v>24965626.53</v>
      </c>
    </row>
    <row r="179" customFormat="false" ht="17.25" hidden="false" customHeight="true" outlineLevel="0" collapsed="false">
      <c r="A179" s="42" t="n">
        <v>62503000</v>
      </c>
      <c r="B179" s="6" t="s">
        <v>171</v>
      </c>
      <c r="C179" s="15" t="n">
        <v>673479</v>
      </c>
      <c r="D179" s="15" t="n">
        <v>79005</v>
      </c>
      <c r="E179" s="15" t="n">
        <v>0</v>
      </c>
      <c r="F179" s="20" t="n">
        <v>62501000</v>
      </c>
      <c r="H179" s="15" t="n">
        <v>0</v>
      </c>
    </row>
    <row r="180" customFormat="false" ht="17.25" hidden="false" customHeight="true" outlineLevel="0" collapsed="false">
      <c r="A180" s="42" t="n">
        <v>62504000</v>
      </c>
      <c r="B180" s="6" t="s">
        <v>172</v>
      </c>
      <c r="C180" s="15" t="n">
        <v>2798806</v>
      </c>
      <c r="D180" s="15"/>
      <c r="E180" s="15" t="n">
        <v>2775179</v>
      </c>
      <c r="F180" s="20" t="n">
        <v>62501000</v>
      </c>
      <c r="H180" s="15" t="n">
        <v>2775179</v>
      </c>
    </row>
    <row r="181" customFormat="false" ht="17.25" hidden="false" customHeight="true" outlineLevel="0" collapsed="false">
      <c r="A181" s="42" t="n">
        <v>62505000</v>
      </c>
      <c r="B181" s="6" t="s">
        <v>173</v>
      </c>
      <c r="C181" s="15" t="n">
        <v>2420746</v>
      </c>
      <c r="D181" s="15" t="n">
        <v>-80050</v>
      </c>
      <c r="E181" s="15" t="n">
        <v>3769251.67</v>
      </c>
      <c r="F181" s="20" t="n">
        <v>62501000</v>
      </c>
      <c r="H181" s="15" t="n">
        <v>3769251.67</v>
      </c>
    </row>
    <row r="182" customFormat="false" ht="17.25" hidden="false" customHeight="true" outlineLevel="0" collapsed="false">
      <c r="A182" s="42" t="n">
        <v>62506000</v>
      </c>
      <c r="B182" s="6" t="s">
        <v>174</v>
      </c>
      <c r="C182" s="15" t="n">
        <v>2887080</v>
      </c>
      <c r="D182" s="15" t="n">
        <v>1816900</v>
      </c>
      <c r="E182" s="15" t="n">
        <v>7380577.43</v>
      </c>
      <c r="F182" s="20" t="n">
        <v>62501000</v>
      </c>
      <c r="H182" s="15" t="n">
        <v>7380577.43</v>
      </c>
    </row>
    <row r="183" customFormat="false" ht="17.25" hidden="false" customHeight="true" outlineLevel="0" collapsed="false">
      <c r="A183" s="42" t="n">
        <v>62507000</v>
      </c>
      <c r="B183" s="6" t="s">
        <v>175</v>
      </c>
      <c r="C183" s="15" t="n">
        <v>19368070</v>
      </c>
      <c r="D183" s="15" t="n">
        <v>17300018</v>
      </c>
      <c r="E183" s="15" t="n">
        <v>19105647.16</v>
      </c>
      <c r="F183" s="20" t="n">
        <v>62501000</v>
      </c>
      <c r="H183" s="15" t="n">
        <v>19105647.16</v>
      </c>
    </row>
    <row r="184" customFormat="false" ht="17.25" hidden="false" customHeight="true" outlineLevel="0" collapsed="false">
      <c r="A184" s="42" t="n">
        <v>62601000</v>
      </c>
      <c r="B184" s="6" t="s">
        <v>418</v>
      </c>
      <c r="C184" s="15" t="n">
        <v>46113.46</v>
      </c>
      <c r="D184" s="15" t="n">
        <v>90090.6</v>
      </c>
      <c r="E184" s="15" t="n">
        <v>133299.75</v>
      </c>
      <c r="F184" s="20" t="n">
        <v>62601000</v>
      </c>
      <c r="H184" s="15" t="n">
        <v>133299.75</v>
      </c>
    </row>
    <row r="185" customFormat="false" ht="17.25" hidden="false" customHeight="true" outlineLevel="0" collapsed="false">
      <c r="A185" s="42" t="n">
        <v>62602000</v>
      </c>
      <c r="B185" s="6" t="s">
        <v>176</v>
      </c>
      <c r="C185" s="15" t="n">
        <v>20231525.32</v>
      </c>
      <c r="D185" s="15" t="n">
        <v>13025141.36</v>
      </c>
      <c r="E185" s="15" t="n">
        <v>13185254.17</v>
      </c>
      <c r="F185" s="20" t="n">
        <v>62601000</v>
      </c>
      <c r="H185" s="15" t="n">
        <v>13185254.17</v>
      </c>
    </row>
    <row r="186" customFormat="false" ht="17.25" hidden="false" customHeight="true" outlineLevel="0" collapsed="false">
      <c r="A186" s="42" t="n">
        <v>62603000</v>
      </c>
      <c r="B186" s="6" t="s">
        <v>177</v>
      </c>
      <c r="C186" s="15" t="n">
        <v>1989485.55</v>
      </c>
      <c r="D186" s="15" t="n">
        <v>7633500</v>
      </c>
      <c r="E186" s="15" t="n">
        <v>10346674</v>
      </c>
      <c r="F186" s="20" t="n">
        <v>62601000</v>
      </c>
      <c r="H186" s="15" t="n">
        <v>10346674</v>
      </c>
    </row>
    <row r="187" customFormat="false" ht="17.25" hidden="false" customHeight="true" outlineLevel="0" collapsed="false">
      <c r="A187" s="42" t="n">
        <v>62604000</v>
      </c>
      <c r="B187" s="6" t="s">
        <v>178</v>
      </c>
      <c r="C187" s="15" t="n">
        <v>627728</v>
      </c>
      <c r="D187" s="15" t="n">
        <v>472364</v>
      </c>
      <c r="E187" s="15" t="n">
        <v>490292</v>
      </c>
      <c r="F187" s="20" t="n">
        <v>62601000</v>
      </c>
      <c r="H187" s="15" t="n">
        <v>490292</v>
      </c>
    </row>
    <row r="188" customFormat="false" ht="17.25" hidden="false" customHeight="true" outlineLevel="0" collapsed="false">
      <c r="A188" s="42" t="n">
        <v>62607000</v>
      </c>
      <c r="B188" s="6" t="s">
        <v>179</v>
      </c>
      <c r="C188" s="15" t="n">
        <v>47877559</v>
      </c>
      <c r="D188" s="15" t="n">
        <v>27976250</v>
      </c>
      <c r="E188" s="15" t="n">
        <v>7894800</v>
      </c>
      <c r="F188" s="20" t="n">
        <v>62601000</v>
      </c>
      <c r="H188" s="15" t="n">
        <v>7894800</v>
      </c>
    </row>
    <row r="189" customFormat="false" ht="17.25" hidden="false" customHeight="true" outlineLevel="0" collapsed="false">
      <c r="A189" s="42" t="n">
        <v>62608000</v>
      </c>
      <c r="B189" s="6" t="s">
        <v>180</v>
      </c>
      <c r="C189" s="15" t="n">
        <v>4572387</v>
      </c>
      <c r="D189" s="15" t="n">
        <v>759000</v>
      </c>
      <c r="E189" s="15" t="n">
        <v>0</v>
      </c>
      <c r="F189" s="20" t="n">
        <v>62601000</v>
      </c>
      <c r="H189" s="15" t="n">
        <v>0</v>
      </c>
    </row>
    <row r="190" customFormat="false" ht="17.25" hidden="false" customHeight="true" outlineLevel="0" collapsed="false">
      <c r="A190" s="42" t="n">
        <v>62701000</v>
      </c>
      <c r="B190" s="6" t="s">
        <v>181</v>
      </c>
      <c r="C190" s="15" t="n">
        <v>15349</v>
      </c>
      <c r="D190" s="15" t="n">
        <v>63352</v>
      </c>
      <c r="E190" s="15" t="n">
        <v>47600</v>
      </c>
      <c r="F190" s="20" t="n">
        <v>62701000</v>
      </c>
      <c r="H190" s="15" t="n">
        <v>47600</v>
      </c>
    </row>
    <row r="191" customFormat="false" ht="17.25" hidden="false" customHeight="true" outlineLevel="0" collapsed="false">
      <c r="A191" s="42" t="n">
        <v>62703000</v>
      </c>
      <c r="B191" s="6" t="s">
        <v>182</v>
      </c>
      <c r="C191" s="15" t="n">
        <v>219966.22</v>
      </c>
      <c r="D191" s="15" t="n">
        <v>3084218.9</v>
      </c>
      <c r="E191" s="15" t="n">
        <v>3460907.06</v>
      </c>
      <c r="F191" s="20" t="n">
        <v>62701000</v>
      </c>
      <c r="H191" s="15" t="n">
        <v>3460907.06</v>
      </c>
    </row>
    <row r="192" customFormat="false" ht="17.25" hidden="false" customHeight="true" outlineLevel="0" collapsed="false">
      <c r="A192" s="42" t="n">
        <v>62704000</v>
      </c>
      <c r="B192" s="6" t="s">
        <v>1503</v>
      </c>
      <c r="C192" s="15" t="n">
        <v>838888.15</v>
      </c>
      <c r="D192" s="15" t="n">
        <v>2826084.31</v>
      </c>
      <c r="E192" s="15" t="n">
        <v>1145251.88</v>
      </c>
      <c r="F192" s="20" t="n">
        <v>62701000</v>
      </c>
      <c r="H192" s="15" t="n">
        <v>1145251.88</v>
      </c>
    </row>
    <row r="193" customFormat="false" ht="17.25" hidden="false" customHeight="true" outlineLevel="0" collapsed="false">
      <c r="A193" s="42" t="n">
        <v>62705000</v>
      </c>
      <c r="B193" s="6" t="s">
        <v>1116</v>
      </c>
      <c r="C193" s="15" t="n">
        <v>260689.67</v>
      </c>
      <c r="D193" s="15" t="n">
        <v>57500</v>
      </c>
      <c r="E193" s="15" t="n">
        <v>127600.5</v>
      </c>
      <c r="F193" s="20" t="n">
        <v>62701000</v>
      </c>
      <c r="H193" s="15" t="n">
        <v>127600.5</v>
      </c>
    </row>
    <row r="194" customFormat="false" ht="17.25" hidden="false" customHeight="true" outlineLevel="0" collapsed="false">
      <c r="A194" s="42" t="n">
        <v>62706000</v>
      </c>
      <c r="B194" s="6" t="s">
        <v>183</v>
      </c>
      <c r="C194" s="15" t="n">
        <v>1657707.1</v>
      </c>
      <c r="D194" s="15" t="n">
        <v>478956.1</v>
      </c>
      <c r="E194" s="15" t="n">
        <v>2304972.99</v>
      </c>
      <c r="F194" s="20" t="n">
        <v>62701000</v>
      </c>
      <c r="H194" s="15" t="n">
        <v>2304972.99</v>
      </c>
    </row>
    <row r="195" customFormat="false" ht="17.25" hidden="false" customHeight="true" outlineLevel="0" collapsed="false">
      <c r="A195" s="42" t="n">
        <v>62707000</v>
      </c>
      <c r="B195" s="6" t="s">
        <v>432</v>
      </c>
      <c r="C195" s="15" t="n">
        <v>5621620.8</v>
      </c>
      <c r="D195" s="15" t="n">
        <v>1470895.74</v>
      </c>
      <c r="E195" s="15" t="n">
        <v>699810.17</v>
      </c>
      <c r="F195" s="20" t="n">
        <v>62701000</v>
      </c>
      <c r="H195" s="15" t="n">
        <v>699810.17</v>
      </c>
    </row>
    <row r="196" customFormat="false" ht="17.25" hidden="false" customHeight="true" outlineLevel="0" collapsed="false">
      <c r="A196" s="42" t="n">
        <v>62708000</v>
      </c>
      <c r="B196" s="6" t="s">
        <v>1117</v>
      </c>
      <c r="C196" s="15" t="n">
        <v>1080000</v>
      </c>
      <c r="D196" s="15" t="n">
        <v>546000</v>
      </c>
      <c r="E196" s="15" t="n">
        <v>480000</v>
      </c>
      <c r="F196" s="20" t="n">
        <v>62701000</v>
      </c>
      <c r="H196" s="15" t="n">
        <v>480000</v>
      </c>
    </row>
    <row r="197" customFormat="false" ht="17.25" hidden="false" customHeight="true" outlineLevel="0" collapsed="false">
      <c r="A197" s="42" t="n">
        <v>62709000</v>
      </c>
      <c r="B197" s="6" t="s">
        <v>1118</v>
      </c>
      <c r="C197" s="15" t="n">
        <v>1438822.69</v>
      </c>
      <c r="D197" s="15" t="n">
        <v>1040394.35</v>
      </c>
      <c r="E197" s="15" t="n">
        <v>599373.34</v>
      </c>
      <c r="F197" s="20" t="n">
        <v>62701000</v>
      </c>
      <c r="H197" s="15" t="n">
        <v>599373.34</v>
      </c>
    </row>
    <row r="198" customFormat="false" ht="17.25" hidden="false" customHeight="true" outlineLevel="0" collapsed="false">
      <c r="A198" s="42" t="n">
        <v>62800000</v>
      </c>
      <c r="B198" s="6" t="s">
        <v>441</v>
      </c>
      <c r="C198" s="15" t="n">
        <v>0</v>
      </c>
      <c r="D198" s="15"/>
      <c r="E198" s="42" t="n">
        <v>5150600</v>
      </c>
      <c r="F198" s="20" t="n">
        <v>62800000</v>
      </c>
      <c r="H198" s="15" t="n">
        <v>5150600</v>
      </c>
    </row>
    <row r="199" customFormat="false" ht="17.25" hidden="false" customHeight="true" outlineLevel="0" collapsed="false">
      <c r="A199" s="42" t="n">
        <v>63501000</v>
      </c>
      <c r="B199" s="6" t="s">
        <v>186</v>
      </c>
      <c r="C199" s="15" t="n">
        <v>68634</v>
      </c>
      <c r="D199" s="15" t="n">
        <v>232000</v>
      </c>
      <c r="E199" s="15" t="n">
        <v>90500</v>
      </c>
      <c r="F199" s="20" t="n">
        <v>63501000</v>
      </c>
      <c r="H199" s="15" t="n">
        <v>90500</v>
      </c>
    </row>
    <row r="200" customFormat="false" ht="17.25" hidden="false" customHeight="true" outlineLevel="0" collapsed="false">
      <c r="A200" s="42" t="n">
        <v>63502000</v>
      </c>
      <c r="B200" s="6" t="s">
        <v>524</v>
      </c>
      <c r="C200" s="15" t="n">
        <v>634403010</v>
      </c>
      <c r="D200" s="15" t="n">
        <v>628892693</v>
      </c>
      <c r="E200" s="15" t="n">
        <v>440056598</v>
      </c>
      <c r="F200" s="20" t="n">
        <v>63502000</v>
      </c>
      <c r="H200" s="15" t="n">
        <v>440056598</v>
      </c>
    </row>
    <row r="201" customFormat="false" ht="17.25" hidden="false" customHeight="true" outlineLevel="0" collapsed="false">
      <c r="A201" s="42" t="n">
        <v>63503000</v>
      </c>
      <c r="B201" s="6" t="s">
        <v>187</v>
      </c>
      <c r="C201" s="15" t="n">
        <v>47349</v>
      </c>
      <c r="E201" s="42" t="n">
        <v>40000</v>
      </c>
      <c r="F201" s="20" t="n">
        <v>63503000</v>
      </c>
      <c r="H201" s="15" t="n">
        <v>40000</v>
      </c>
    </row>
    <row r="202" customFormat="false" ht="17.25" hidden="false" customHeight="true" outlineLevel="0" collapsed="false">
      <c r="A202" s="42" t="n">
        <v>63504000</v>
      </c>
      <c r="B202" s="6" t="s">
        <v>188</v>
      </c>
      <c r="C202" s="15" t="n">
        <v>17436153.04</v>
      </c>
      <c r="D202" s="15" t="n">
        <v>358188.4</v>
      </c>
      <c r="E202" s="15" t="n">
        <v>4296700.01</v>
      </c>
      <c r="F202" s="20" t="n">
        <v>63504000</v>
      </c>
      <c r="H202" s="15" t="n">
        <v>4296700.01</v>
      </c>
    </row>
    <row r="203" customFormat="false" ht="17.25" hidden="false" customHeight="true" outlineLevel="0" collapsed="false">
      <c r="A203" s="42" t="n">
        <v>63506000</v>
      </c>
      <c r="B203" s="6" t="s">
        <v>189</v>
      </c>
      <c r="C203" s="15" t="n">
        <v>1472869</v>
      </c>
      <c r="D203" s="15" t="n">
        <v>46000</v>
      </c>
      <c r="E203" s="15" t="n">
        <v>76000</v>
      </c>
      <c r="F203" s="20" t="n">
        <v>63506000</v>
      </c>
      <c r="H203" s="15" t="n">
        <v>76000</v>
      </c>
    </row>
    <row r="204" customFormat="false" ht="17.25" hidden="false" customHeight="true" outlineLevel="0" collapsed="false">
      <c r="A204" s="42" t="n">
        <v>63508000</v>
      </c>
      <c r="B204" s="6" t="s">
        <v>452</v>
      </c>
      <c r="C204" s="15" t="n">
        <v>121555</v>
      </c>
      <c r="D204" s="15" t="n">
        <v>3255203.46</v>
      </c>
      <c r="E204" s="15" t="n">
        <v>12871653.7</v>
      </c>
      <c r="F204" s="20" t="n">
        <v>63508000</v>
      </c>
      <c r="H204" s="15" t="n">
        <v>12871653.7</v>
      </c>
    </row>
    <row r="205" customFormat="false" ht="17.25" hidden="false" customHeight="true" outlineLevel="0" collapsed="false">
      <c r="A205" s="42" t="n">
        <v>64101000</v>
      </c>
      <c r="B205" s="6" t="s">
        <v>190</v>
      </c>
      <c r="C205" s="15" t="n">
        <v>833685277.35</v>
      </c>
      <c r="D205" s="15" t="n">
        <v>715805657.94</v>
      </c>
      <c r="E205" s="15" t="n">
        <v>497294315.26</v>
      </c>
      <c r="F205" s="20" t="n">
        <v>64101000</v>
      </c>
      <c r="H205" s="15" t="n">
        <v>497294315.26</v>
      </c>
    </row>
    <row r="206" customFormat="false" ht="17.25" hidden="false" customHeight="true" outlineLevel="0" collapsed="false">
      <c r="A206" s="42" t="n">
        <v>64102000</v>
      </c>
      <c r="B206" s="6" t="s">
        <v>191</v>
      </c>
      <c r="C206" s="15" t="n">
        <v>19888877.95</v>
      </c>
      <c r="D206" s="15" t="n">
        <v>20245207.82</v>
      </c>
      <c r="E206" s="15" t="n">
        <v>9589004.1</v>
      </c>
      <c r="F206" s="20" t="n">
        <v>64101000</v>
      </c>
      <c r="H206" s="15" t="n">
        <v>9589004.1</v>
      </c>
    </row>
    <row r="207" customFormat="false" ht="17.25" hidden="false" customHeight="true" outlineLevel="0" collapsed="false">
      <c r="A207" s="42" t="n">
        <v>64103000</v>
      </c>
      <c r="B207" s="6" t="s">
        <v>192</v>
      </c>
      <c r="C207" s="15" t="n">
        <v>56379211.8</v>
      </c>
      <c r="D207" s="15" t="n">
        <v>55078537.9</v>
      </c>
      <c r="E207" s="15" t="n">
        <v>36468777.75</v>
      </c>
      <c r="F207" s="20" t="n">
        <v>64101000</v>
      </c>
      <c r="H207" s="15" t="n">
        <v>36468777.75</v>
      </c>
    </row>
    <row r="208" customFormat="false" ht="17.25" hidden="false" customHeight="true" outlineLevel="0" collapsed="false">
      <c r="A208" s="42" t="n">
        <v>64104000</v>
      </c>
      <c r="B208" s="6" t="s">
        <v>193</v>
      </c>
      <c r="C208" s="15" t="n">
        <v>16579463.37</v>
      </c>
      <c r="D208" s="15" t="n">
        <v>6189576.89</v>
      </c>
      <c r="E208" s="15" t="n">
        <v>11358201.54</v>
      </c>
      <c r="F208" s="20" t="n">
        <v>64101000</v>
      </c>
      <c r="H208" s="15" t="n">
        <v>11358201.54</v>
      </c>
    </row>
    <row r="209" customFormat="false" ht="17.25" hidden="false" customHeight="true" outlineLevel="0" collapsed="false">
      <c r="A209" s="42" t="n">
        <v>64105000</v>
      </c>
      <c r="B209" s="6" t="s">
        <v>195</v>
      </c>
      <c r="C209" s="15" t="n">
        <v>2014745.98</v>
      </c>
      <c r="D209" s="15" t="n">
        <v>3043406.59</v>
      </c>
      <c r="E209" s="15" t="n">
        <v>0</v>
      </c>
      <c r="F209" s="20" t="n">
        <v>64101000</v>
      </c>
      <c r="H209" s="15" t="n">
        <v>0</v>
      </c>
    </row>
    <row r="210" customFormat="false" ht="17.25" hidden="false" customHeight="true" outlineLevel="0" collapsed="false">
      <c r="A210" s="42" t="n">
        <v>64160000</v>
      </c>
      <c r="B210" s="6" t="s">
        <v>1504</v>
      </c>
      <c r="C210" s="15" t="n">
        <v>0</v>
      </c>
      <c r="D210" s="15" t="n">
        <v>1190033.33</v>
      </c>
      <c r="E210" s="15" t="n">
        <v>2768600</v>
      </c>
      <c r="F210" s="20" t="n">
        <v>64101000</v>
      </c>
      <c r="H210" s="15" t="n">
        <v>2768600</v>
      </c>
    </row>
    <row r="211" customFormat="false" ht="17.25" hidden="false" customHeight="true" outlineLevel="0" collapsed="false">
      <c r="A211" s="42" t="n">
        <v>64180000</v>
      </c>
      <c r="B211" s="6" t="s">
        <v>1126</v>
      </c>
      <c r="C211" s="15" t="n">
        <v>24329984.73</v>
      </c>
      <c r="D211" s="15" t="n">
        <v>-4847954.86</v>
      </c>
      <c r="E211" s="15" t="n">
        <v>18191478.22</v>
      </c>
      <c r="F211" s="20" t="n">
        <v>64101000</v>
      </c>
      <c r="H211" s="15" t="n">
        <v>18191478.22</v>
      </c>
    </row>
    <row r="212" customFormat="false" ht="17.25" hidden="false" customHeight="true" outlineLevel="0" collapsed="false">
      <c r="A212" s="42" t="n">
        <v>64501000</v>
      </c>
      <c r="B212" s="6" t="s">
        <v>1505</v>
      </c>
      <c r="C212" s="15" t="n">
        <v>61135050.34</v>
      </c>
      <c r="D212" s="15" t="n">
        <v>49000199.43</v>
      </c>
      <c r="E212" s="15" t="n">
        <v>39109253.43</v>
      </c>
      <c r="F212" s="20" t="n">
        <v>64501000</v>
      </c>
      <c r="H212" s="15" t="n">
        <v>39109253.43</v>
      </c>
    </row>
    <row r="213" customFormat="false" ht="17.25" hidden="false" customHeight="true" outlineLevel="0" collapsed="false">
      <c r="A213" s="42" t="n">
        <v>64502000</v>
      </c>
      <c r="B213" s="6" t="s">
        <v>1506</v>
      </c>
      <c r="C213" s="15" t="n">
        <v>23405980.9</v>
      </c>
      <c r="D213" s="15" t="n">
        <v>18716230.55</v>
      </c>
      <c r="E213" s="15" t="n">
        <v>14917538.95</v>
      </c>
      <c r="F213" s="20" t="n">
        <v>64501000</v>
      </c>
      <c r="H213" s="15" t="n">
        <v>14917538.95</v>
      </c>
    </row>
    <row r="214" customFormat="false" ht="17.25" hidden="false" customHeight="true" outlineLevel="0" collapsed="false">
      <c r="A214" s="42" t="n">
        <v>64503000</v>
      </c>
      <c r="B214" s="6" t="s">
        <v>1507</v>
      </c>
      <c r="C214" s="15" t="n">
        <v>107500</v>
      </c>
      <c r="D214" s="15" t="n">
        <v>122000</v>
      </c>
      <c r="E214" s="15" t="n">
        <v>124481.6</v>
      </c>
      <c r="F214" s="20" t="n">
        <v>64501000</v>
      </c>
      <c r="H214" s="15" t="n">
        <v>124481.6</v>
      </c>
    </row>
    <row r="215" customFormat="false" ht="17.25" hidden="false" customHeight="true" outlineLevel="0" collapsed="false">
      <c r="A215" s="42" t="n">
        <v>64504000</v>
      </c>
      <c r="B215" s="6" t="s">
        <v>196</v>
      </c>
      <c r="C215" s="15" t="n">
        <v>4702696.18</v>
      </c>
      <c r="D215" s="15" t="n">
        <v>3769246.11</v>
      </c>
      <c r="E215" s="15" t="n">
        <v>3008404.11</v>
      </c>
      <c r="F215" s="20" t="n">
        <v>64501000</v>
      </c>
      <c r="H215" s="15" t="n">
        <v>3008404.11</v>
      </c>
    </row>
    <row r="216" customFormat="false" ht="17.25" hidden="false" customHeight="true" outlineLevel="0" collapsed="false">
      <c r="A216" s="42" t="n">
        <v>64580000</v>
      </c>
      <c r="B216" s="6" t="s">
        <v>1128</v>
      </c>
      <c r="C216" s="15" t="n">
        <v>1947384.27</v>
      </c>
      <c r="D216" s="15" t="n">
        <v>-965795.04</v>
      </c>
      <c r="E216" s="15" t="n">
        <v>1549154.48</v>
      </c>
      <c r="F216" s="20" t="n">
        <v>64501000</v>
      </c>
      <c r="H216" s="15" t="n">
        <v>1549154.48</v>
      </c>
    </row>
    <row r="217" customFormat="false" ht="17.25" hidden="false" customHeight="true" outlineLevel="0" collapsed="false">
      <c r="A217" s="42" t="n">
        <v>64801000</v>
      </c>
      <c r="B217" s="6" t="s">
        <v>198</v>
      </c>
      <c r="C217" s="15" t="n">
        <v>13536035</v>
      </c>
      <c r="D217" s="15" t="n">
        <v>5166750.06</v>
      </c>
      <c r="E217" s="15" t="n">
        <v>585000</v>
      </c>
      <c r="F217" s="20" t="n">
        <v>64801000</v>
      </c>
      <c r="H217" s="15" t="n">
        <v>585000</v>
      </c>
    </row>
    <row r="218" customFormat="false" ht="17.25" hidden="false" customHeight="true" outlineLevel="0" collapsed="false">
      <c r="A218" s="42" t="n">
        <v>64802000</v>
      </c>
      <c r="B218" s="6" t="s">
        <v>471</v>
      </c>
      <c r="C218" s="15" t="n">
        <v>450000</v>
      </c>
      <c r="D218" s="15" t="n">
        <v>900000</v>
      </c>
      <c r="E218" s="15" t="n">
        <v>0</v>
      </c>
      <c r="F218" s="20" t="n">
        <v>64801000</v>
      </c>
      <c r="H218" s="15" t="n">
        <v>0</v>
      </c>
    </row>
    <row r="219" customFormat="false" ht="17.25" hidden="false" customHeight="true" outlineLevel="0" collapsed="false">
      <c r="A219" s="42" t="n">
        <v>65100000</v>
      </c>
      <c r="B219" s="6" t="s">
        <v>202</v>
      </c>
      <c r="C219" s="15" t="n">
        <v>2953224.02</v>
      </c>
      <c r="D219" s="15" t="n">
        <v>4694376.3</v>
      </c>
      <c r="E219" s="15" t="n">
        <v>1996267.83</v>
      </c>
      <c r="F219" s="20" t="n">
        <v>65100000</v>
      </c>
      <c r="H219" s="15" t="n">
        <v>1996267.83</v>
      </c>
    </row>
    <row r="220" customFormat="false" ht="17.25" hidden="false" customHeight="true" outlineLevel="0" collapsed="false">
      <c r="A220" s="42" t="n">
        <v>65601000</v>
      </c>
      <c r="B220" s="6" t="s">
        <v>539</v>
      </c>
      <c r="C220" s="15" t="n">
        <v>631000</v>
      </c>
      <c r="D220" s="15" t="n">
        <v>78005911.47</v>
      </c>
      <c r="E220" s="15" t="n">
        <v>500000</v>
      </c>
      <c r="F220" s="20" t="n">
        <v>65601000</v>
      </c>
      <c r="H220" s="15" t="n">
        <v>500000</v>
      </c>
    </row>
    <row r="221" customFormat="false" ht="17.25" hidden="false" customHeight="true" outlineLevel="0" collapsed="false">
      <c r="A221" s="42" t="n">
        <v>65602000</v>
      </c>
      <c r="B221" s="6" t="s">
        <v>203</v>
      </c>
      <c r="C221" s="15" t="n">
        <v>112533</v>
      </c>
      <c r="D221" s="15"/>
      <c r="E221" s="15" t="n">
        <v>2175000</v>
      </c>
      <c r="F221" s="20" t="n">
        <v>65602000</v>
      </c>
      <c r="H221" s="15" t="n">
        <v>2175000</v>
      </c>
    </row>
    <row r="222" customFormat="false" ht="17.25" hidden="false" customHeight="true" outlineLevel="0" collapsed="false">
      <c r="A222" s="42" t="n">
        <v>65700000</v>
      </c>
      <c r="B222" s="6" t="s">
        <v>204</v>
      </c>
      <c r="C222" s="15" t="n">
        <v>20617473.21</v>
      </c>
      <c r="D222" s="15" t="n">
        <v>13653117.26</v>
      </c>
      <c r="E222" s="15" t="n">
        <v>78415243.79</v>
      </c>
      <c r="F222" s="20" t="n">
        <v>65700000</v>
      </c>
      <c r="H222" s="15" t="n">
        <v>78415243.79</v>
      </c>
    </row>
    <row r="223" customFormat="false" ht="17.25" hidden="false" customHeight="true" outlineLevel="0" collapsed="false">
      <c r="A223" s="42" t="n">
        <v>65800000</v>
      </c>
      <c r="B223" s="6" t="s">
        <v>1508</v>
      </c>
      <c r="C223" s="15" t="n">
        <v>23983846.55</v>
      </c>
      <c r="D223" s="15" t="n">
        <v>5483968.51</v>
      </c>
      <c r="E223" s="15" t="n">
        <v>0</v>
      </c>
      <c r="F223" s="20" t="n">
        <v>65700000</v>
      </c>
      <c r="H223" s="15" t="n">
        <v>0</v>
      </c>
    </row>
    <row r="224" customFormat="false" ht="17.25" hidden="false" customHeight="true" outlineLevel="0" collapsed="false">
      <c r="A224" s="42" t="n">
        <v>66102000</v>
      </c>
      <c r="B224" s="6" t="s">
        <v>205</v>
      </c>
      <c r="C224" s="15" t="n">
        <v>20675325.65</v>
      </c>
      <c r="D224" s="15" t="n">
        <v>595069.22</v>
      </c>
      <c r="E224" s="15" t="n">
        <v>36238076.74</v>
      </c>
      <c r="F224" s="20" t="n">
        <v>66100000</v>
      </c>
      <c r="H224" s="15" t="n">
        <v>36238076.74</v>
      </c>
    </row>
    <row r="225" customFormat="false" ht="17.25" hidden="false" customHeight="true" outlineLevel="0" collapsed="false">
      <c r="A225" s="42" t="n">
        <v>66103000</v>
      </c>
      <c r="B225" s="6" t="s">
        <v>1509</v>
      </c>
      <c r="C225" s="15" t="n">
        <v>279619138.86</v>
      </c>
      <c r="D225" s="15" t="n">
        <v>374608008.41</v>
      </c>
      <c r="E225" s="15" t="n">
        <v>467518273.33</v>
      </c>
      <c r="F225" s="20" t="n">
        <v>66100000</v>
      </c>
      <c r="H225" s="15" t="n">
        <v>467518273.33</v>
      </c>
    </row>
    <row r="226" customFormat="false" ht="17.25" hidden="false" customHeight="true" outlineLevel="0" collapsed="false">
      <c r="A226" s="42" t="n">
        <v>66600000</v>
      </c>
      <c r="B226" s="6" t="s">
        <v>206</v>
      </c>
      <c r="C226" s="15" t="n">
        <v>2830396.85</v>
      </c>
      <c r="D226" s="15" t="n">
        <v>762160.9</v>
      </c>
      <c r="E226" s="15" t="n">
        <v>10774072.98</v>
      </c>
      <c r="F226" s="20" t="n">
        <v>66600000</v>
      </c>
      <c r="H226" s="15" t="n">
        <v>10774072.98</v>
      </c>
    </row>
    <row r="227" customFormat="false" ht="17.25" hidden="false" customHeight="true" outlineLevel="0" collapsed="false">
      <c r="A227" s="42" t="n">
        <v>68111000</v>
      </c>
      <c r="B227" s="6" t="s">
        <v>1510</v>
      </c>
      <c r="C227" s="15" t="n">
        <v>0</v>
      </c>
      <c r="D227" s="15" t="n">
        <v>1204724.31</v>
      </c>
      <c r="E227" s="15" t="n">
        <v>1208080.09</v>
      </c>
      <c r="F227" s="20" t="n">
        <v>68111000</v>
      </c>
      <c r="H227" s="15" t="n">
        <v>1208080.09</v>
      </c>
    </row>
    <row r="228" customFormat="false" ht="17.25" hidden="false" customHeight="true" outlineLevel="0" collapsed="false">
      <c r="A228" s="42" t="n">
        <v>68112000</v>
      </c>
      <c r="B228" s="6" t="s">
        <v>207</v>
      </c>
      <c r="C228" s="15" t="n">
        <v>2018330850</v>
      </c>
      <c r="D228" s="15" t="n">
        <v>1915181961.96</v>
      </c>
      <c r="E228" s="15" t="n">
        <v>1956198546.57</v>
      </c>
      <c r="F228" s="20" t="n">
        <v>68112000</v>
      </c>
      <c r="H228" s="15" t="n">
        <v>1956198546.57</v>
      </c>
    </row>
    <row r="229" customFormat="false" ht="17.25" hidden="false" customHeight="true" outlineLevel="0" collapsed="false">
      <c r="A229" s="42" t="n">
        <v>68500000</v>
      </c>
      <c r="B229" s="6" t="s">
        <v>490</v>
      </c>
      <c r="C229" s="15" t="n">
        <v>224440186.14</v>
      </c>
      <c r="D229" s="15" t="n">
        <v>133690519.64</v>
      </c>
      <c r="E229" s="15" t="n">
        <v>629728328.94</v>
      </c>
      <c r="F229" s="20" t="n">
        <v>68500000</v>
      </c>
      <c r="H229" s="15" t="n">
        <v>629728328.94</v>
      </c>
    </row>
    <row r="230" customFormat="false" ht="17.25" hidden="false" customHeight="true" outlineLevel="0" collapsed="false">
      <c r="A230" s="42" t="n">
        <v>69800000</v>
      </c>
      <c r="B230" s="6" t="s">
        <v>491</v>
      </c>
      <c r="C230" s="15" t="n">
        <v>0</v>
      </c>
      <c r="D230" s="15" t="n">
        <v>294306911.966</v>
      </c>
      <c r="E230" s="15" t="n">
        <v>358927453.04</v>
      </c>
      <c r="F230" s="20" t="n">
        <v>69800000</v>
      </c>
      <c r="H230" s="15" t="n">
        <v>358927453.04</v>
      </c>
    </row>
    <row r="231" customFormat="false" ht="17.25" hidden="false" customHeight="true" outlineLevel="0" collapsed="false">
      <c r="A231" s="42" t="n">
        <v>70600000</v>
      </c>
      <c r="B231" s="6" t="s">
        <v>1511</v>
      </c>
      <c r="C231" s="15" t="n">
        <v>-42302484.18</v>
      </c>
      <c r="D231" s="15" t="n">
        <v>39520817.51</v>
      </c>
      <c r="E231" s="15" t="n">
        <v>0</v>
      </c>
      <c r="F231" s="20" t="n">
        <v>70600000</v>
      </c>
      <c r="H231" s="15" t="n">
        <v>0</v>
      </c>
    </row>
    <row r="232" customFormat="false" ht="17.25" hidden="false" customHeight="true" outlineLevel="0" collapsed="false">
      <c r="A232" s="42" t="n">
        <v>70610000</v>
      </c>
      <c r="B232" s="6" t="s">
        <v>454</v>
      </c>
      <c r="C232" s="15" t="n">
        <v>-2114746193.82</v>
      </c>
      <c r="D232" s="15" t="n">
        <v>-2200560906.8</v>
      </c>
      <c r="E232" s="15" t="n">
        <v>-2681945414.63</v>
      </c>
      <c r="F232" s="20" t="n">
        <v>70600000</v>
      </c>
      <c r="H232" s="15" t="n">
        <v>-2681945414.63</v>
      </c>
    </row>
    <row r="233" customFormat="false" ht="17.25" hidden="false" customHeight="true" outlineLevel="0" collapsed="false">
      <c r="A233" s="42" t="n">
        <v>70620000</v>
      </c>
      <c r="B233" s="6" t="s">
        <v>1512</v>
      </c>
      <c r="C233" s="15" t="n">
        <v>-5055759460.26</v>
      </c>
      <c r="D233" s="15" t="n">
        <v>-4941034842.8</v>
      </c>
      <c r="E233" s="15" t="n">
        <v>-5100389235.89</v>
      </c>
      <c r="F233" s="20" t="n">
        <v>70600000</v>
      </c>
      <c r="H233" s="15" t="n">
        <v>-5100389235.89</v>
      </c>
    </row>
    <row r="234" customFormat="false" ht="17.25" hidden="false" customHeight="true" outlineLevel="0" collapsed="false">
      <c r="A234" s="42" t="n">
        <v>70810000</v>
      </c>
      <c r="B234" s="6" t="s">
        <v>1513</v>
      </c>
      <c r="C234" s="15" t="n">
        <v>-892158.31</v>
      </c>
      <c r="D234" s="15" t="n">
        <v>-310059104.31</v>
      </c>
      <c r="E234" s="15" t="n">
        <v>0</v>
      </c>
      <c r="F234" s="20" t="n">
        <v>70800000</v>
      </c>
      <c r="H234" s="15" t="n">
        <v>0</v>
      </c>
    </row>
    <row r="235" customFormat="false" ht="17.25" hidden="false" customHeight="true" outlineLevel="0" collapsed="false">
      <c r="A235" s="42" t="n">
        <v>70820000</v>
      </c>
      <c r="B235" s="6" t="s">
        <v>1514</v>
      </c>
      <c r="C235" s="15" t="n">
        <v>-382840564.59</v>
      </c>
      <c r="D235" s="15" t="n">
        <v>-149085460.39</v>
      </c>
      <c r="E235" s="15" t="n">
        <v>0</v>
      </c>
      <c r="F235" s="20" t="n">
        <v>70800000</v>
      </c>
      <c r="H235" s="15" t="n">
        <v>0</v>
      </c>
    </row>
    <row r="236" customFormat="false" ht="17.25" hidden="false" customHeight="true" outlineLevel="0" collapsed="false">
      <c r="A236" s="42" t="n">
        <v>70800000</v>
      </c>
      <c r="B236" s="6" t="s">
        <v>500</v>
      </c>
      <c r="C236" s="15" t="n">
        <v>0</v>
      </c>
      <c r="D236" s="15"/>
      <c r="E236" s="15" t="n">
        <v>-1156206.02</v>
      </c>
      <c r="F236" s="20" t="n">
        <v>70800000</v>
      </c>
      <c r="H236" s="15" t="n">
        <v>-1156206.02</v>
      </c>
    </row>
    <row r="237" customFormat="false" ht="17.25" hidden="false" customHeight="true" outlineLevel="0" collapsed="false">
      <c r="A237" s="42" t="n">
        <v>70830000</v>
      </c>
      <c r="B237" s="6" t="s">
        <v>1515</v>
      </c>
      <c r="C237" s="15" t="n">
        <v>0</v>
      </c>
      <c r="D237" s="15"/>
      <c r="E237" s="15" t="n">
        <v>-2123000</v>
      </c>
      <c r="F237" s="20" t="n">
        <v>70800000</v>
      </c>
      <c r="H237" s="15" t="n">
        <v>-2123000</v>
      </c>
    </row>
    <row r="238" customFormat="false" ht="17.25" hidden="false" customHeight="true" outlineLevel="0" collapsed="false">
      <c r="A238" s="42" t="n">
        <v>70850000</v>
      </c>
      <c r="B238" s="6" t="s">
        <v>1516</v>
      </c>
      <c r="C238" s="15" t="n">
        <v>-320565314.65</v>
      </c>
      <c r="D238" s="15" t="n">
        <v>-288111615.68</v>
      </c>
      <c r="E238" s="15" t="n">
        <v>-335892249.86</v>
      </c>
      <c r="F238" s="20" t="n">
        <v>70800000</v>
      </c>
      <c r="H238" s="15" t="n">
        <v>-335892249.86</v>
      </c>
    </row>
    <row r="239" customFormat="false" ht="17.25" hidden="false" customHeight="true" outlineLevel="0" collapsed="false">
      <c r="A239" s="42" t="n">
        <v>75800000</v>
      </c>
      <c r="B239" s="6" t="s">
        <v>211</v>
      </c>
      <c r="C239" s="15" t="n">
        <v>-197758073.15</v>
      </c>
      <c r="D239" s="15" t="n">
        <v>-75672034.98</v>
      </c>
      <c r="E239" s="15" t="n">
        <v>-181996138.42</v>
      </c>
      <c r="F239" s="20" t="n">
        <v>75800000</v>
      </c>
      <c r="H239" s="15" t="n">
        <v>-181996138.42</v>
      </c>
    </row>
    <row r="240" customFormat="false" ht="17.25" hidden="false" customHeight="true" outlineLevel="0" collapsed="false">
      <c r="A240" s="42" t="n">
        <v>75810000</v>
      </c>
      <c r="B240" s="6" t="s">
        <v>212</v>
      </c>
      <c r="C240" s="15" t="n">
        <v>-8193900</v>
      </c>
      <c r="D240" s="15" t="n">
        <v>-5800900</v>
      </c>
      <c r="E240" s="15" t="n">
        <v>-3991800</v>
      </c>
      <c r="F240" s="20" t="n">
        <v>75800000</v>
      </c>
      <c r="H240" s="15" t="n">
        <v>-3991800</v>
      </c>
    </row>
    <row r="241" customFormat="false" ht="17.25" hidden="false" customHeight="true" outlineLevel="0" collapsed="false">
      <c r="A241" s="42" t="n">
        <v>75820000</v>
      </c>
      <c r="B241" s="6" t="s">
        <v>1517</v>
      </c>
      <c r="C241" s="15" t="n">
        <v>0</v>
      </c>
      <c r="D241" s="15" t="n">
        <v>8112562.64</v>
      </c>
      <c r="E241" s="15" t="n">
        <v>-395674068.59</v>
      </c>
      <c r="F241" s="20" t="n">
        <v>75800000</v>
      </c>
      <c r="H241" s="15" t="n">
        <v>-395674068.59</v>
      </c>
    </row>
    <row r="242" customFormat="false" ht="17.25" hidden="false" customHeight="true" outlineLevel="0" collapsed="false">
      <c r="A242" s="42" t="n">
        <v>75830000</v>
      </c>
      <c r="B242" s="6" t="s">
        <v>1518</v>
      </c>
      <c r="C242" s="15" t="n">
        <v>0</v>
      </c>
      <c r="D242" s="15" t="n">
        <v>-66520.27</v>
      </c>
      <c r="E242" s="15" t="n">
        <v>0</v>
      </c>
      <c r="F242" s="20" t="n">
        <v>75800000</v>
      </c>
      <c r="H242" s="15" t="n">
        <v>0</v>
      </c>
    </row>
    <row r="243" customFormat="false" ht="17.25" hidden="false" customHeight="true" outlineLevel="0" collapsed="false">
      <c r="A243" s="42" t="n">
        <v>75850000</v>
      </c>
      <c r="B243" s="6" t="s">
        <v>1322</v>
      </c>
      <c r="C243" s="15" t="n">
        <v>-296529194.2</v>
      </c>
      <c r="D243" s="15" t="n">
        <v>-189998419.38</v>
      </c>
      <c r="E243" s="15" t="n">
        <v>-5044735.33</v>
      </c>
      <c r="F243" s="20" t="n">
        <v>75800000</v>
      </c>
      <c r="H243" s="15" t="n">
        <v>-5044735.33</v>
      </c>
    </row>
    <row r="244" customFormat="false" ht="17.25" hidden="false" customHeight="true" outlineLevel="0" collapsed="false">
      <c r="A244" s="42" t="n">
        <v>76500000</v>
      </c>
      <c r="B244" s="6" t="s">
        <v>505</v>
      </c>
      <c r="C244" s="15" t="n">
        <v>-4046008.9</v>
      </c>
      <c r="D244" s="15" t="n">
        <v>-4251615.74</v>
      </c>
      <c r="E244" s="15" t="n">
        <v>-3187076.07</v>
      </c>
      <c r="F244" s="20" t="n">
        <v>76500000</v>
      </c>
      <c r="H244" s="15" t="n">
        <v>-3187076.07</v>
      </c>
    </row>
    <row r="245" customFormat="false" ht="17.25" hidden="false" customHeight="true" outlineLevel="0" collapsed="false">
      <c r="A245" s="42" t="n">
        <v>76600000</v>
      </c>
      <c r="B245" s="6" t="s">
        <v>213</v>
      </c>
      <c r="C245" s="15" t="n">
        <v>0</v>
      </c>
      <c r="D245" s="15"/>
      <c r="E245" s="15" t="n">
        <v>-421005</v>
      </c>
      <c r="F245" s="20" t="n">
        <v>76600000</v>
      </c>
      <c r="H245" s="15" t="n">
        <v>-421005</v>
      </c>
    </row>
    <row r="246" customFormat="false" ht="17.25" hidden="false" customHeight="true" outlineLevel="0" collapsed="false">
      <c r="A246" s="42" t="n">
        <v>78500000</v>
      </c>
      <c r="B246" s="6" t="s">
        <v>507</v>
      </c>
      <c r="C246" s="15" t="n">
        <v>-497463262.86</v>
      </c>
      <c r="D246" s="15" t="n">
        <v>0</v>
      </c>
      <c r="E246" s="15" t="n">
        <v>-61681549.76</v>
      </c>
      <c r="F246" s="20" t="n">
        <v>78500000</v>
      </c>
      <c r="H246" s="15" t="n">
        <v>-61681549.76</v>
      </c>
    </row>
    <row r="247" customFormat="false" ht="17.25" hidden="false" customHeight="true" outlineLevel="0" collapsed="false">
      <c r="A247" s="42" t="n">
        <v>23140000</v>
      </c>
      <c r="B247" s="6" t="s">
        <v>1519</v>
      </c>
      <c r="C247" s="15" t="n">
        <v>391114609.79</v>
      </c>
      <c r="D247" s="15"/>
      <c r="F247" s="20" t="n">
        <v>23140000</v>
      </c>
    </row>
    <row r="248" customFormat="false" ht="17.25" hidden="false" customHeight="true" outlineLevel="0" collapsed="false">
      <c r="A248" s="42" t="n">
        <v>27500000</v>
      </c>
      <c r="B248" s="6" t="s">
        <v>14</v>
      </c>
      <c r="C248" s="15" t="n">
        <v>1052077.28</v>
      </c>
      <c r="D248" s="15"/>
      <c r="F248" s="20" t="n">
        <v>27500000</v>
      </c>
    </row>
    <row r="249" customFormat="false" ht="17.25" hidden="false" customHeight="true" outlineLevel="0" collapsed="false">
      <c r="A249" s="42" t="n">
        <v>42510000</v>
      </c>
      <c r="B249" s="6" t="s">
        <v>280</v>
      </c>
      <c r="C249" s="15" t="n">
        <v>230000</v>
      </c>
      <c r="D249" s="15"/>
      <c r="F249" s="20" t="n">
        <v>42510000</v>
      </c>
    </row>
    <row r="250" customFormat="false" ht="17.25" hidden="false" customHeight="true" outlineLevel="0" collapsed="false">
      <c r="A250" s="42" t="n">
        <v>42540000</v>
      </c>
      <c r="B250" s="6" t="s">
        <v>34</v>
      </c>
      <c r="C250" s="15" t="n">
        <v>1014502.33</v>
      </c>
      <c r="D250" s="15"/>
      <c r="F250" s="20" t="n">
        <v>42540000</v>
      </c>
    </row>
    <row r="251" customFormat="false" ht="17.25" hidden="false" customHeight="true" outlineLevel="0" collapsed="false">
      <c r="A251" s="42" t="n">
        <v>42820000</v>
      </c>
      <c r="B251" s="6" t="s">
        <v>1520</v>
      </c>
      <c r="C251" s="15" t="n">
        <v>210000</v>
      </c>
      <c r="D251" s="15"/>
      <c r="F251" s="20" t="n">
        <v>42820000</v>
      </c>
    </row>
    <row r="252" customFormat="false" ht="17.25" hidden="false" customHeight="true" outlineLevel="0" collapsed="false">
      <c r="A252" s="42" t="n">
        <v>43400000</v>
      </c>
      <c r="B252" s="6" t="s">
        <v>39</v>
      </c>
      <c r="C252" s="15" t="n">
        <v>-160000</v>
      </c>
      <c r="D252" s="15"/>
      <c r="F252" s="20" t="n">
        <v>43400000</v>
      </c>
    </row>
    <row r="253" customFormat="false" ht="17.25" hidden="false" customHeight="true" outlineLevel="0" collapsed="false">
      <c r="A253" s="42" t="n">
        <v>43800000</v>
      </c>
      <c r="B253" s="6" t="s">
        <v>1521</v>
      </c>
      <c r="C253" s="15" t="n">
        <v>-6025548</v>
      </c>
      <c r="D253" s="15"/>
      <c r="F253" s="20" t="n">
        <v>43800000</v>
      </c>
    </row>
    <row r="254" customFormat="false" ht="17.25" hidden="false" customHeight="true" outlineLevel="0" collapsed="false">
      <c r="A254" s="42" t="n">
        <v>46610000</v>
      </c>
      <c r="B254" s="6" t="s">
        <v>1522</v>
      </c>
      <c r="C254" s="15" t="n">
        <v>373051389.57</v>
      </c>
      <c r="D254" s="15"/>
      <c r="F254" s="20" t="n">
        <v>46610000</v>
      </c>
    </row>
    <row r="255" customFormat="false" ht="17.25" hidden="false" customHeight="true" outlineLevel="0" collapsed="false">
      <c r="A255" s="42" t="n">
        <v>46700000</v>
      </c>
      <c r="B255" s="6" t="s">
        <v>1523</v>
      </c>
      <c r="C255" s="15" t="n">
        <v>1238018618.66</v>
      </c>
      <c r="D255" s="15"/>
      <c r="F255" s="20" t="n">
        <v>46700000</v>
      </c>
    </row>
    <row r="256" customFormat="false" ht="17.25" hidden="false" customHeight="true" outlineLevel="0" collapsed="false">
      <c r="A256" s="42" t="n">
        <v>46800000</v>
      </c>
      <c r="B256" s="6" t="s">
        <v>1524</v>
      </c>
      <c r="C256" s="15" t="n">
        <v>-158331549.28</v>
      </c>
      <c r="D256" s="15"/>
      <c r="F256" s="20" t="n">
        <v>46800000</v>
      </c>
    </row>
    <row r="257" customFormat="false" ht="17.25" hidden="false" customHeight="true" outlineLevel="0" collapsed="false">
      <c r="A257" s="42" t="n">
        <v>51154000</v>
      </c>
      <c r="B257" s="6" t="s">
        <v>1525</v>
      </c>
      <c r="C257" s="15" t="n">
        <v>11200000</v>
      </c>
      <c r="D257" s="15"/>
      <c r="F257" s="20" t="n">
        <v>51154000</v>
      </c>
    </row>
    <row r="258" customFormat="false" ht="17.25" hidden="false" customHeight="true" outlineLevel="0" collapsed="false">
      <c r="A258" s="42" t="n">
        <v>51800000</v>
      </c>
      <c r="B258" s="6" t="s">
        <v>822</v>
      </c>
      <c r="C258" s="15" t="n">
        <v>-871512.39</v>
      </c>
      <c r="D258" s="15"/>
      <c r="F258" s="20" t="n">
        <v>51800000</v>
      </c>
    </row>
    <row r="259" customFormat="false" ht="17.25" hidden="false" customHeight="true" outlineLevel="0" collapsed="false">
      <c r="A259" s="42" t="n">
        <v>53400000</v>
      </c>
      <c r="B259" s="6" t="s">
        <v>1526</v>
      </c>
      <c r="C259" s="15" t="n">
        <v>3335123.05</v>
      </c>
      <c r="D259" s="15"/>
      <c r="F259" s="20" t="n">
        <v>53400000</v>
      </c>
    </row>
    <row r="260" customFormat="false" ht="17.25" hidden="false" customHeight="true" outlineLevel="0" collapsed="false">
      <c r="A260" s="42" t="n">
        <v>60701000</v>
      </c>
      <c r="B260" s="6" t="s">
        <v>431</v>
      </c>
      <c r="C260" s="15" t="n">
        <v>37660</v>
      </c>
      <c r="D260" s="15"/>
      <c r="F260" s="20" t="n">
        <v>60701000</v>
      </c>
    </row>
    <row r="261" customFormat="false" ht="17.25" hidden="false" customHeight="true" outlineLevel="0" collapsed="false">
      <c r="A261" s="42" t="n">
        <v>61303000</v>
      </c>
      <c r="B261" s="6" t="s">
        <v>1527</v>
      </c>
      <c r="C261" s="15" t="n">
        <v>6679825.47</v>
      </c>
      <c r="D261" s="15"/>
      <c r="F261" s="20" t="n">
        <v>61303000</v>
      </c>
    </row>
    <row r="262" customFormat="false" ht="17.25" hidden="false" customHeight="true" outlineLevel="0" collapsed="false">
      <c r="A262" s="42" t="n">
        <v>61502000</v>
      </c>
      <c r="B262" s="6" t="s">
        <v>154</v>
      </c>
      <c r="C262" s="15" t="n">
        <v>41535</v>
      </c>
      <c r="D262" s="15"/>
      <c r="F262" s="20" t="n">
        <v>61502000</v>
      </c>
    </row>
    <row r="263" customFormat="false" ht="17.25" hidden="false" customHeight="true" outlineLevel="0" collapsed="false">
      <c r="A263" s="42" t="n">
        <v>61603000</v>
      </c>
      <c r="B263" s="6" t="s">
        <v>1291</v>
      </c>
      <c r="C263" s="15" t="n">
        <v>42636</v>
      </c>
      <c r="D263" s="15"/>
      <c r="F263" s="20" t="n">
        <v>61603000</v>
      </c>
    </row>
    <row r="264" customFormat="false" ht="17.25" hidden="false" customHeight="true" outlineLevel="0" collapsed="false">
      <c r="A264" s="42" t="n">
        <v>62605000</v>
      </c>
      <c r="B264" s="6" t="s">
        <v>1528</v>
      </c>
      <c r="C264" s="15" t="n">
        <v>1836452.24</v>
      </c>
      <c r="D264" s="15"/>
      <c r="F264" s="20" t="n">
        <v>62605000</v>
      </c>
    </row>
    <row r="265" customFormat="false" ht="17.25" hidden="false" customHeight="true" outlineLevel="0" collapsed="false">
      <c r="A265" s="42" t="n">
        <v>62702000</v>
      </c>
      <c r="B265" s="6" t="s">
        <v>1114</v>
      </c>
      <c r="C265" s="15" t="n">
        <v>3600</v>
      </c>
      <c r="D265" s="15"/>
      <c r="F265" s="20" t="n">
        <v>62702000</v>
      </c>
    </row>
    <row r="266" customFormat="false" ht="17.25" hidden="false" customHeight="true" outlineLevel="0" collapsed="false">
      <c r="A266" s="42" t="n">
        <v>62900000</v>
      </c>
      <c r="B266" s="6" t="s">
        <v>1529</v>
      </c>
      <c r="C266" s="15" t="n">
        <v>-46000</v>
      </c>
      <c r="D266" s="15"/>
      <c r="F266" s="20" t="n">
        <v>62900000</v>
      </c>
    </row>
    <row r="267" customFormat="false" ht="17.25" hidden="false" customHeight="true" outlineLevel="0" collapsed="false">
      <c r="A267" s="42" t="n">
        <v>64803000</v>
      </c>
      <c r="B267" s="6" t="s">
        <v>199</v>
      </c>
      <c r="C267" s="15" t="n">
        <v>566000</v>
      </c>
      <c r="D267" s="15"/>
      <c r="F267" s="20" t="n">
        <v>64803000</v>
      </c>
    </row>
    <row r="268" customFormat="false" ht="17.25" hidden="false" customHeight="true" outlineLevel="0" collapsed="false">
      <c r="A268" s="42" t="n">
        <v>64807000</v>
      </c>
      <c r="B268" s="6" t="s">
        <v>1530</v>
      </c>
      <c r="C268" s="15" t="n">
        <v>166480</v>
      </c>
      <c r="D268" s="15"/>
      <c r="F268" s="20" t="n">
        <v>64807000</v>
      </c>
    </row>
    <row r="269" customFormat="false" ht="17.25" hidden="false" customHeight="true" outlineLevel="0" collapsed="false">
      <c r="A269" s="42" t="n">
        <v>70640000</v>
      </c>
      <c r="B269" s="6" t="s">
        <v>1531</v>
      </c>
      <c r="C269" s="15" t="n">
        <v>-223041007.88</v>
      </c>
      <c r="D269" s="15"/>
      <c r="F269" s="20" t="n">
        <v>70640000</v>
      </c>
    </row>
    <row r="270" customFormat="false" ht="17.25" hidden="false" customHeight="true" outlineLevel="0" collapsed="false">
      <c r="A270" s="42" t="n">
        <v>76880000</v>
      </c>
      <c r="B270" s="6" t="s">
        <v>1335</v>
      </c>
      <c r="C270" s="15" t="n">
        <v>-34204435.39</v>
      </c>
      <c r="D270" s="15"/>
      <c r="F270" s="20" t="n">
        <v>76880000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11.44"/>
    <col collapsed="false" customWidth="true" hidden="false" outlineLevel="0" max="3" min="3" style="2" width="26.15"/>
    <col collapsed="false" customWidth="true" hidden="false" outlineLevel="0" max="5" min="4" style="3" width="19.15"/>
    <col collapsed="false" customWidth="true" hidden="false" outlineLevel="0" max="6" min="6" style="3" width="16.58"/>
    <col collapsed="false" customWidth="true" hidden="false" outlineLevel="0" max="7" min="7" style="1" width="11.44"/>
    <col collapsed="false" customWidth="true" hidden="false" outlineLevel="0" max="10" min="8" style="2" width="12.44"/>
  </cols>
  <sheetData>
    <row r="1" customFormat="false" ht="17.25" hidden="false" customHeight="true" outlineLevel="0" collapsed="false">
      <c r="D1" s="42" t="n">
        <v>2021</v>
      </c>
      <c r="E1" s="42" t="n">
        <v>2020</v>
      </c>
      <c r="F1" s="15" t="n">
        <v>2019</v>
      </c>
    </row>
    <row r="2" customFormat="false" ht="17.25" hidden="false" customHeight="true" outlineLevel="0" collapsed="false">
      <c r="A2" s="7" t="s">
        <v>1532</v>
      </c>
      <c r="B2" s="7"/>
      <c r="C2" s="44" t="s">
        <v>1533</v>
      </c>
    </row>
    <row r="3" customFormat="false" ht="17.25" hidden="false" customHeight="true" outlineLevel="0" collapsed="false">
      <c r="A3" s="20" t="n">
        <v>101000</v>
      </c>
      <c r="B3" s="20" t="n">
        <v>10100000</v>
      </c>
      <c r="C3" s="6" t="s">
        <v>1</v>
      </c>
      <c r="D3" s="15" t="n">
        <v>-1350000000</v>
      </c>
      <c r="E3" s="15" t="n">
        <v>-1100000000</v>
      </c>
      <c r="F3" s="15" t="n">
        <v>-10000000</v>
      </c>
      <c r="G3" s="20" t="n">
        <v>10100000</v>
      </c>
    </row>
    <row r="4" customFormat="false" ht="17.25" hidden="false" customHeight="true" outlineLevel="0" collapsed="false">
      <c r="A4" s="20" t="n">
        <v>119000</v>
      </c>
      <c r="B4" s="20" t="n">
        <v>11900000</v>
      </c>
      <c r="C4" s="6" t="s">
        <v>1534</v>
      </c>
      <c r="D4" s="15" t="n">
        <v>181010978.32</v>
      </c>
      <c r="E4" s="15" t="n">
        <v>181010978.32</v>
      </c>
      <c r="F4" s="15" t="n">
        <v>111501552.84</v>
      </c>
      <c r="G4" s="20" t="n">
        <v>11900000</v>
      </c>
    </row>
    <row r="5" customFormat="false" ht="17.25" hidden="false" customHeight="true" outlineLevel="0" collapsed="false">
      <c r="A5" s="20" t="n">
        <v>120000</v>
      </c>
      <c r="B5" s="20" t="n">
        <v>12000000</v>
      </c>
      <c r="C5" s="6" t="s">
        <v>1077</v>
      </c>
      <c r="D5" s="15" t="n">
        <v>-342225071.26</v>
      </c>
      <c r="E5" s="15" t="n">
        <v>0</v>
      </c>
      <c r="F5" s="15" t="n">
        <v>0</v>
      </c>
      <c r="G5" s="20" t="n">
        <v>12000000</v>
      </c>
    </row>
    <row r="6" customFormat="false" ht="17.25" hidden="false" customHeight="true" outlineLevel="0" collapsed="false">
      <c r="A6" s="20" t="n">
        <v>129000</v>
      </c>
      <c r="B6" s="20" t="n">
        <v>12900000</v>
      </c>
      <c r="C6" s="6" t="s">
        <v>1535</v>
      </c>
      <c r="D6" s="15" t="n">
        <v>0</v>
      </c>
      <c r="E6" s="15" t="n">
        <v>0</v>
      </c>
      <c r="F6" s="15" t="n">
        <v>0</v>
      </c>
      <c r="G6" s="12" t="n">
        <v>12900000</v>
      </c>
    </row>
    <row r="7" customFormat="false" ht="17.25" hidden="false" customHeight="true" outlineLevel="0" collapsed="false">
      <c r="B7" s="20" t="n">
        <v>16413000</v>
      </c>
      <c r="C7" s="6" t="s">
        <v>1536</v>
      </c>
      <c r="D7" s="15" t="n">
        <v>-3622858528.41</v>
      </c>
      <c r="E7" s="15"/>
      <c r="G7" s="20" t="n">
        <v>16413000</v>
      </c>
    </row>
    <row r="8" customFormat="false" ht="17.25" hidden="false" customHeight="true" outlineLevel="0" collapsed="false">
      <c r="B8" s="20" t="n">
        <v>16413100</v>
      </c>
      <c r="C8" s="6" t="s">
        <v>1537</v>
      </c>
      <c r="D8" s="15" t="n">
        <v>-629361779.95</v>
      </c>
      <c r="E8" s="15"/>
      <c r="G8" s="20" t="n">
        <v>16413000</v>
      </c>
    </row>
    <row r="9" customFormat="false" ht="17.25" hidden="false" customHeight="true" outlineLevel="0" collapsed="false">
      <c r="A9" s="20" t="n">
        <v>165000</v>
      </c>
      <c r="B9" s="20" t="n">
        <v>16500000</v>
      </c>
      <c r="C9" s="6" t="s">
        <v>1538</v>
      </c>
      <c r="D9" s="15" t="n">
        <v>-64226194.96</v>
      </c>
      <c r="E9" s="15" t="n">
        <v>-44340784.35</v>
      </c>
      <c r="F9" s="15" t="n">
        <v>0</v>
      </c>
      <c r="G9" s="20" t="n">
        <v>16500000</v>
      </c>
    </row>
    <row r="10" customFormat="false" ht="17.25" hidden="false" customHeight="true" outlineLevel="0" collapsed="false">
      <c r="A10" s="20" t="n">
        <v>211000</v>
      </c>
      <c r="B10" s="20" t="n">
        <v>21100000</v>
      </c>
      <c r="C10" s="6" t="s">
        <v>224</v>
      </c>
      <c r="D10" s="15" t="n">
        <v>1038189386.95</v>
      </c>
      <c r="E10" s="15" t="n">
        <v>913189386.95</v>
      </c>
      <c r="F10" s="15" t="n">
        <v>794079386.95</v>
      </c>
      <c r="G10" s="20" t="n">
        <v>21100000</v>
      </c>
    </row>
    <row r="11" customFormat="false" ht="17.25" hidden="false" customHeight="true" outlineLevel="0" collapsed="false">
      <c r="A11" s="20" t="n">
        <v>212000</v>
      </c>
      <c r="B11" s="20" t="n">
        <v>21200000</v>
      </c>
      <c r="C11" s="6" t="s">
        <v>832</v>
      </c>
      <c r="D11" s="15" t="n">
        <v>176832711.71</v>
      </c>
      <c r="E11" s="15" t="n">
        <v>176832711.71</v>
      </c>
      <c r="F11" s="15" t="n">
        <v>182904951.71</v>
      </c>
      <c r="G11" s="20" t="n">
        <v>21200000</v>
      </c>
    </row>
    <row r="12" customFormat="false" ht="17.25" hidden="false" customHeight="true" outlineLevel="0" collapsed="false">
      <c r="A12" s="20" t="n">
        <v>213000</v>
      </c>
      <c r="B12" s="20" t="n">
        <v>21300000</v>
      </c>
      <c r="C12" s="6" t="s">
        <v>226</v>
      </c>
      <c r="D12" s="15" t="n">
        <v>5205904934.33</v>
      </c>
      <c r="E12" s="15" t="n">
        <v>446979934.33</v>
      </c>
      <c r="F12" s="15" t="n">
        <v>446979934.33</v>
      </c>
      <c r="G12" s="20" t="n">
        <v>21300000</v>
      </c>
    </row>
    <row r="13" customFormat="false" ht="17.25" hidden="false" customHeight="true" outlineLevel="0" collapsed="false">
      <c r="A13" s="20" t="n">
        <v>215000</v>
      </c>
      <c r="B13" s="20" t="n">
        <v>21500000</v>
      </c>
      <c r="C13" s="6" t="s">
        <v>835</v>
      </c>
      <c r="D13" s="15" t="n">
        <v>115469313.02</v>
      </c>
      <c r="E13" s="15" t="n">
        <v>63528990.65</v>
      </c>
      <c r="F13" s="15" t="n">
        <v>46270340.65</v>
      </c>
      <c r="G13" s="20" t="n">
        <v>21500000</v>
      </c>
    </row>
    <row r="14" customFormat="false" ht="17.25" hidden="false" customHeight="true" outlineLevel="0" collapsed="false">
      <c r="A14" s="20" t="n">
        <v>218100</v>
      </c>
      <c r="B14" s="20" t="n">
        <v>21810000</v>
      </c>
      <c r="C14" s="6" t="s">
        <v>9</v>
      </c>
      <c r="D14" s="15" t="n">
        <v>8498717.75</v>
      </c>
      <c r="E14" s="15" t="n">
        <v>3613750</v>
      </c>
      <c r="F14" s="15" t="n">
        <v>3613750</v>
      </c>
      <c r="G14" s="20" t="n">
        <v>21540000</v>
      </c>
    </row>
    <row r="15" customFormat="false" ht="17.25" hidden="false" customHeight="true" outlineLevel="0" collapsed="false">
      <c r="A15" s="20" t="n">
        <v>218800</v>
      </c>
      <c r="B15" s="20" t="n">
        <v>21880000</v>
      </c>
      <c r="C15" s="6" t="s">
        <v>851</v>
      </c>
      <c r="D15" s="15" t="n">
        <v>77100928.05</v>
      </c>
      <c r="E15" s="15" t="n">
        <v>3976733.34</v>
      </c>
      <c r="F15" s="15" t="n">
        <v>0</v>
      </c>
      <c r="G15" s="20" t="n">
        <v>21820000</v>
      </c>
    </row>
    <row r="16" customFormat="false" ht="17.25" hidden="false" customHeight="true" outlineLevel="0" collapsed="false">
      <c r="B16" s="20" t="n">
        <v>23120000</v>
      </c>
      <c r="C16" s="6" t="s">
        <v>1539</v>
      </c>
      <c r="D16" s="15" t="n">
        <v>2699631.85</v>
      </c>
      <c r="E16" s="15"/>
      <c r="G16" s="20" t="n">
        <v>23120000</v>
      </c>
    </row>
    <row r="17" customFormat="false" ht="17.25" hidden="false" customHeight="true" outlineLevel="0" collapsed="false">
      <c r="B17" s="20" t="n">
        <v>23160000</v>
      </c>
      <c r="C17" s="6" t="s">
        <v>1540</v>
      </c>
      <c r="D17" s="15" t="n">
        <v>139516614.08</v>
      </c>
      <c r="E17" s="15"/>
      <c r="G17" s="20" t="n">
        <v>23160000</v>
      </c>
    </row>
    <row r="18" customFormat="false" ht="17.25" hidden="false" customHeight="true" outlineLevel="0" collapsed="false">
      <c r="B18" s="20" t="n">
        <v>23170000</v>
      </c>
      <c r="C18" s="6" t="s">
        <v>1541</v>
      </c>
      <c r="D18" s="15" t="n">
        <v>441667991.85</v>
      </c>
      <c r="E18" s="15"/>
      <c r="G18" s="20" t="n">
        <v>23170000</v>
      </c>
    </row>
    <row r="19" customFormat="false" ht="17.25" hidden="false" customHeight="true" outlineLevel="0" collapsed="false">
      <c r="B19" s="20" t="n">
        <v>23190000</v>
      </c>
      <c r="C19" s="6" t="s">
        <v>1542</v>
      </c>
      <c r="D19" s="15" t="n">
        <v>1661495</v>
      </c>
      <c r="E19" s="15"/>
      <c r="G19" s="20" t="n">
        <v>23190000</v>
      </c>
    </row>
    <row r="20" customFormat="false" ht="17.25" hidden="false" customHeight="true" outlineLevel="0" collapsed="false">
      <c r="A20" s="20" t="n">
        <v>230000</v>
      </c>
      <c r="B20" s="20" t="n">
        <v>23000000</v>
      </c>
      <c r="C20" s="6" t="s">
        <v>1216</v>
      </c>
      <c r="D20" s="15" t="n">
        <v>6327628611.39</v>
      </c>
      <c r="E20" s="15" t="n">
        <v>6076837450.36</v>
      </c>
      <c r="F20" s="15" t="n">
        <v>0</v>
      </c>
      <c r="G20" s="20" t="n">
        <v>23200000</v>
      </c>
    </row>
    <row r="21" customFormat="false" ht="17.25" hidden="false" customHeight="true" outlineLevel="0" collapsed="false">
      <c r="A21" s="20" t="n">
        <v>231000</v>
      </c>
      <c r="B21" s="20" t="n">
        <v>23100000</v>
      </c>
      <c r="C21" s="6" t="s">
        <v>853</v>
      </c>
      <c r="D21" s="15" t="n">
        <v>1716369897.9</v>
      </c>
      <c r="E21" s="15" t="n">
        <v>1664191.22</v>
      </c>
      <c r="F21" s="15" t="n">
        <v>0</v>
      </c>
      <c r="G21" s="12" t="n">
        <v>23200000</v>
      </c>
    </row>
    <row r="22" customFormat="false" ht="17.25" hidden="false" customHeight="true" outlineLevel="0" collapsed="false">
      <c r="A22" s="20" t="n">
        <v>231100</v>
      </c>
      <c r="B22" s="20" t="n">
        <v>23110000</v>
      </c>
      <c r="C22" s="6" t="s">
        <v>1543</v>
      </c>
      <c r="D22" s="15" t="n">
        <v>153159543.17</v>
      </c>
      <c r="E22" s="15" t="n">
        <v>32494477.36</v>
      </c>
      <c r="F22" s="15" t="n">
        <v>0</v>
      </c>
      <c r="G22" s="12" t="n">
        <v>23200000</v>
      </c>
    </row>
    <row r="23" customFormat="false" ht="17.25" hidden="false" customHeight="true" outlineLevel="0" collapsed="false">
      <c r="A23" s="20" t="n">
        <v>231300</v>
      </c>
      <c r="B23" s="20" t="n">
        <v>23130000</v>
      </c>
      <c r="C23" s="6" t="s">
        <v>1544</v>
      </c>
      <c r="D23" s="15" t="n">
        <v>19506500</v>
      </c>
      <c r="E23" s="15" t="n">
        <v>19506500</v>
      </c>
      <c r="F23" s="15" t="n">
        <v>0</v>
      </c>
      <c r="G23" s="12" t="n">
        <v>23200000</v>
      </c>
    </row>
    <row r="24" customFormat="false" ht="17.25" hidden="false" customHeight="true" outlineLevel="0" collapsed="false">
      <c r="B24" s="20" t="n">
        <v>23210000</v>
      </c>
      <c r="C24" s="6" t="s">
        <v>1545</v>
      </c>
      <c r="D24" s="15" t="n">
        <v>11021336.59</v>
      </c>
      <c r="E24" s="15"/>
      <c r="G24" s="12" t="n">
        <v>23200000</v>
      </c>
    </row>
    <row r="25" customFormat="false" ht="17.25" hidden="false" customHeight="true" outlineLevel="0" collapsed="false">
      <c r="A25" s="20" t="n">
        <v>281110</v>
      </c>
      <c r="B25" s="20" t="n">
        <v>28111000</v>
      </c>
      <c r="C25" s="6" t="s">
        <v>1462</v>
      </c>
      <c r="D25" s="15" t="n">
        <v>-53105015.8</v>
      </c>
      <c r="E25" s="15" t="n">
        <v>-35421744.63</v>
      </c>
      <c r="F25" s="15" t="n">
        <v>-29394578.49</v>
      </c>
      <c r="G25" s="20" t="n">
        <v>28120000</v>
      </c>
    </row>
    <row r="26" customFormat="false" ht="17.25" hidden="false" customHeight="true" outlineLevel="0" collapsed="false">
      <c r="A26" s="20" t="n">
        <v>281300</v>
      </c>
      <c r="B26" s="20" t="n">
        <v>28130000</v>
      </c>
      <c r="C26" s="6" t="s">
        <v>858</v>
      </c>
      <c r="D26" s="15" t="n">
        <v>-446074621.96</v>
      </c>
      <c r="E26" s="15" t="n">
        <v>-89395986.86</v>
      </c>
      <c r="F26" s="15" t="n">
        <v>-44697993.43</v>
      </c>
      <c r="G26" s="20" t="n">
        <v>28130000</v>
      </c>
    </row>
    <row r="27" customFormat="false" ht="17.25" hidden="false" customHeight="true" outlineLevel="0" collapsed="false">
      <c r="A27" s="20" t="n">
        <v>281500</v>
      </c>
      <c r="B27" s="20" t="n">
        <v>28150000</v>
      </c>
      <c r="C27" s="6" t="s">
        <v>1546</v>
      </c>
      <c r="D27" s="15" t="n">
        <v>-20937299.8</v>
      </c>
      <c r="E27" s="15" t="n">
        <v>-12730220.65</v>
      </c>
      <c r="F27" s="15" t="n">
        <v>-8021687.4</v>
      </c>
      <c r="G27" s="20" t="n">
        <v>28150000</v>
      </c>
    </row>
    <row r="28" customFormat="false" ht="17.25" hidden="false" customHeight="true" outlineLevel="0" collapsed="false">
      <c r="A28" s="20" t="n">
        <v>281810</v>
      </c>
      <c r="B28" s="20" t="n">
        <v>28181000</v>
      </c>
      <c r="C28" s="6" t="s">
        <v>870</v>
      </c>
      <c r="D28" s="15" t="n">
        <v>-1823135.74</v>
      </c>
      <c r="E28" s="15" t="n">
        <v>-1139335.07</v>
      </c>
      <c r="F28" s="15" t="n">
        <v>-777960.07</v>
      </c>
      <c r="G28" s="20" t="n">
        <v>28154000</v>
      </c>
    </row>
    <row r="29" customFormat="false" ht="17.25" hidden="false" customHeight="true" outlineLevel="0" collapsed="false">
      <c r="A29" s="20" t="n">
        <v>281880</v>
      </c>
      <c r="B29" s="20" t="n">
        <v>28188000</v>
      </c>
      <c r="C29" s="6" t="s">
        <v>1547</v>
      </c>
      <c r="D29" s="15" t="n">
        <v>-3457917.99</v>
      </c>
      <c r="E29" s="15" t="n">
        <v>-20337.96</v>
      </c>
      <c r="F29" s="15" t="n">
        <v>0</v>
      </c>
      <c r="G29" s="20" t="n">
        <v>28182000</v>
      </c>
    </row>
    <row r="30" customFormat="false" ht="17.25" hidden="false" customHeight="true" outlineLevel="0" collapsed="false">
      <c r="A30" s="20" t="n">
        <v>401100</v>
      </c>
      <c r="B30" s="20" t="n">
        <v>40110000</v>
      </c>
      <c r="C30" s="6" t="s">
        <v>1548</v>
      </c>
      <c r="D30" s="15" t="n">
        <v>-340964834.99</v>
      </c>
      <c r="E30" s="15" t="n">
        <v>-388341766.93</v>
      </c>
      <c r="F30" s="15" t="n">
        <v>-587465462.25</v>
      </c>
      <c r="G30" s="20" t="n">
        <v>40110000</v>
      </c>
    </row>
    <row r="31" customFormat="false" ht="17.25" hidden="false" customHeight="true" outlineLevel="0" collapsed="false">
      <c r="B31" s="20" t="n">
        <v>40120000</v>
      </c>
      <c r="C31" s="6" t="s">
        <v>1549</v>
      </c>
      <c r="D31" s="15" t="n">
        <v>-89116537.57</v>
      </c>
      <c r="E31" s="15"/>
      <c r="G31" s="20" t="n">
        <v>40120000</v>
      </c>
    </row>
    <row r="32" customFormat="false" ht="17.25" hidden="false" customHeight="true" outlineLevel="0" collapsed="false">
      <c r="B32" s="20" t="n">
        <v>40310000</v>
      </c>
      <c r="C32" s="6" t="s">
        <v>1550</v>
      </c>
      <c r="D32" s="15" t="n">
        <v>-1242170.74</v>
      </c>
      <c r="E32" s="15"/>
      <c r="G32" s="20" t="n">
        <v>40310000</v>
      </c>
    </row>
    <row r="33" customFormat="false" ht="17.25" hidden="false" customHeight="true" outlineLevel="0" collapsed="false">
      <c r="A33" s="20" t="n">
        <v>404000</v>
      </c>
      <c r="B33" s="20" t="n">
        <v>40400000</v>
      </c>
      <c r="C33" s="6" t="s">
        <v>1551</v>
      </c>
      <c r="D33" s="15" t="n">
        <v>-454000000</v>
      </c>
      <c r="E33" s="15" t="n">
        <v>-554000000</v>
      </c>
      <c r="F33" s="15" t="n">
        <v>0</v>
      </c>
      <c r="G33" s="20" t="n">
        <v>40400000</v>
      </c>
    </row>
    <row r="34" customFormat="false" ht="17.25" hidden="false" customHeight="true" outlineLevel="0" collapsed="false">
      <c r="A34" s="20" t="n">
        <v>408000</v>
      </c>
      <c r="B34" s="20" t="n">
        <v>40800000</v>
      </c>
      <c r="C34" s="6" t="s">
        <v>26</v>
      </c>
      <c r="D34" s="15" t="n">
        <v>-5087085147.14</v>
      </c>
      <c r="E34" s="15" t="n">
        <v>-5019014000</v>
      </c>
      <c r="F34" s="15" t="n">
        <v>-7322459.6</v>
      </c>
      <c r="G34" s="20" t="n">
        <v>40810000</v>
      </c>
    </row>
    <row r="35" customFormat="false" ht="17.25" hidden="false" customHeight="true" outlineLevel="0" collapsed="false">
      <c r="A35" s="20" t="n">
        <v>409000</v>
      </c>
      <c r="B35" s="20" t="n">
        <v>40900000</v>
      </c>
      <c r="C35" s="6" t="s">
        <v>1552</v>
      </c>
      <c r="D35" s="15" t="n">
        <v>10981326.91</v>
      </c>
      <c r="E35" s="15" t="n">
        <v>0</v>
      </c>
      <c r="F35" s="15" t="n">
        <v>0</v>
      </c>
      <c r="G35" s="20" t="n">
        <v>40910000</v>
      </c>
    </row>
    <row r="36" customFormat="false" ht="17.25" hidden="false" customHeight="true" outlineLevel="0" collapsed="false">
      <c r="A36" s="20" t="n">
        <v>409100</v>
      </c>
      <c r="B36" s="20" t="n">
        <v>40910000</v>
      </c>
      <c r="C36" s="6" t="s">
        <v>901</v>
      </c>
      <c r="D36" s="15" t="n">
        <v>1029421607.21</v>
      </c>
      <c r="E36" s="15" t="n">
        <v>448972990.4</v>
      </c>
      <c r="F36" s="15" t="n">
        <v>64654777.9</v>
      </c>
      <c r="G36" s="20" t="n">
        <v>40910000</v>
      </c>
    </row>
    <row r="37" customFormat="false" ht="17.25" hidden="false" customHeight="true" outlineLevel="0" collapsed="false">
      <c r="B37" s="20" t="n">
        <v>40920000</v>
      </c>
      <c r="C37" s="6" t="s">
        <v>1553</v>
      </c>
      <c r="D37" s="15" t="n">
        <v>134743886.04</v>
      </c>
      <c r="E37" s="15"/>
      <c r="G37" s="20" t="n">
        <v>40920000</v>
      </c>
    </row>
    <row r="38" customFormat="false" ht="17.25" hidden="false" customHeight="true" outlineLevel="0" collapsed="false">
      <c r="A38" s="20" t="n">
        <v>411000</v>
      </c>
      <c r="B38" s="20" t="n">
        <v>41100000</v>
      </c>
      <c r="C38" s="6" t="s">
        <v>1554</v>
      </c>
      <c r="D38" s="15" t="n">
        <v>395615549.5</v>
      </c>
      <c r="E38" s="15" t="n">
        <v>37147316.23</v>
      </c>
      <c r="F38" s="15" t="n">
        <v>0</v>
      </c>
      <c r="G38" s="20" t="n">
        <v>41100000</v>
      </c>
    </row>
    <row r="39" customFormat="false" ht="17.25" hidden="false" customHeight="true" outlineLevel="0" collapsed="false">
      <c r="A39" s="20" t="n">
        <v>418000</v>
      </c>
      <c r="B39" s="20" t="n">
        <v>41800000</v>
      </c>
      <c r="C39" s="6" t="s">
        <v>1555</v>
      </c>
      <c r="D39" s="15" t="n">
        <v>65934379.85</v>
      </c>
      <c r="E39" s="15" t="n">
        <v>63146435.2</v>
      </c>
      <c r="F39" s="15" t="n">
        <v>0</v>
      </c>
      <c r="G39" s="12" t="n">
        <v>41810000</v>
      </c>
    </row>
    <row r="40" customFormat="false" ht="17.25" hidden="false" customHeight="true" outlineLevel="0" collapsed="false">
      <c r="A40" s="20" t="n">
        <v>419100</v>
      </c>
      <c r="B40" s="20" t="n">
        <v>41910000</v>
      </c>
      <c r="C40" s="6" t="s">
        <v>603</v>
      </c>
      <c r="D40" s="15" t="n">
        <v>-125000000</v>
      </c>
      <c r="E40" s="15" t="n">
        <v>-2000000</v>
      </c>
      <c r="F40" s="15" t="n">
        <v>0</v>
      </c>
      <c r="G40" s="20" t="n">
        <v>41910000</v>
      </c>
    </row>
    <row r="41" customFormat="false" ht="17.25" hidden="false" customHeight="true" outlineLevel="0" collapsed="false">
      <c r="A41" s="20" t="n">
        <v>421100</v>
      </c>
      <c r="B41" s="20" t="n">
        <v>42110000</v>
      </c>
      <c r="C41" s="6" t="s">
        <v>915</v>
      </c>
      <c r="D41" s="15" t="n">
        <v>-611400.49</v>
      </c>
      <c r="E41" s="15" t="n">
        <v>-611400.490000002</v>
      </c>
      <c r="F41" s="15" t="n">
        <v>-815200.49</v>
      </c>
      <c r="G41" s="20" t="n">
        <v>42110000</v>
      </c>
    </row>
    <row r="42" customFormat="false" ht="17.25" hidden="false" customHeight="true" outlineLevel="0" collapsed="false">
      <c r="B42" s="20" t="n">
        <v>42540000</v>
      </c>
      <c r="C42" s="6" t="s">
        <v>283</v>
      </c>
      <c r="D42" s="15" t="n">
        <v>-294999</v>
      </c>
      <c r="E42" s="15"/>
      <c r="G42" s="20" t="n">
        <v>42540000</v>
      </c>
    </row>
    <row r="43" customFormat="false" ht="17.25" hidden="false" customHeight="true" outlineLevel="0" collapsed="false">
      <c r="B43" s="20" t="n">
        <v>42800000</v>
      </c>
      <c r="C43" s="6" t="s">
        <v>1556</v>
      </c>
      <c r="D43" s="15" t="n">
        <v>-9713890</v>
      </c>
      <c r="E43" s="15"/>
      <c r="G43" s="20" t="n">
        <v>42800000</v>
      </c>
    </row>
    <row r="44" customFormat="false" ht="17.25" hidden="false" customHeight="true" outlineLevel="0" collapsed="false">
      <c r="A44" s="20" t="n">
        <v>431000</v>
      </c>
      <c r="B44" s="20" t="n">
        <v>43100000</v>
      </c>
      <c r="C44" s="6" t="s">
        <v>35</v>
      </c>
      <c r="D44" s="15" t="n">
        <v>-2130316.3</v>
      </c>
      <c r="E44" s="15" t="n">
        <v>-925181.04</v>
      </c>
      <c r="F44" s="15" t="n">
        <v>-701740.06</v>
      </c>
      <c r="G44" s="20" t="n">
        <v>43100000</v>
      </c>
    </row>
    <row r="45" customFormat="false" ht="17.25" hidden="false" customHeight="true" outlineLevel="0" collapsed="false">
      <c r="A45" s="20" t="n">
        <v>432300</v>
      </c>
      <c r="B45" s="20" t="n">
        <v>43230000</v>
      </c>
      <c r="C45" s="6" t="s">
        <v>607</v>
      </c>
      <c r="D45" s="15" t="n">
        <v>-780730.1</v>
      </c>
      <c r="E45" s="15" t="n">
        <v>-396506.16</v>
      </c>
      <c r="F45" s="15" t="n">
        <v>-300745.74</v>
      </c>
      <c r="G45" s="20" t="n">
        <v>43100000</v>
      </c>
    </row>
    <row r="46" customFormat="false" ht="17.25" hidden="false" customHeight="true" outlineLevel="0" collapsed="false">
      <c r="B46" s="20" t="n">
        <v>43200000</v>
      </c>
      <c r="C46" s="6" t="s">
        <v>37</v>
      </c>
      <c r="D46" s="15" t="n">
        <v>-132262.6</v>
      </c>
      <c r="E46" s="15"/>
      <c r="G46" s="20" t="n">
        <v>43200000</v>
      </c>
    </row>
    <row r="47" customFormat="false" ht="17.25" hidden="false" customHeight="true" outlineLevel="0" collapsed="false">
      <c r="A47" s="20" t="n">
        <v>433000</v>
      </c>
      <c r="B47" s="20" t="n">
        <v>43300000</v>
      </c>
      <c r="C47" s="6" t="s">
        <v>38</v>
      </c>
      <c r="D47" s="15" t="n">
        <v>-152165.45</v>
      </c>
      <c r="E47" s="15" t="n">
        <v>-66084.36</v>
      </c>
      <c r="F47" s="15" t="n">
        <v>-50124.29</v>
      </c>
      <c r="G47" s="20" t="n">
        <v>43300000</v>
      </c>
    </row>
    <row r="48" customFormat="false" ht="17.25" hidden="false" customHeight="true" outlineLevel="0" collapsed="false">
      <c r="B48" s="20" t="n">
        <v>43820000</v>
      </c>
      <c r="C48" s="6" t="s">
        <v>1557</v>
      </c>
      <c r="D48" s="15" t="n">
        <v>-1748500</v>
      </c>
      <c r="E48" s="15"/>
      <c r="G48" s="20" t="n">
        <v>43300000</v>
      </c>
    </row>
    <row r="49" customFormat="false" ht="17.25" hidden="false" customHeight="true" outlineLevel="0" collapsed="false">
      <c r="A49" s="20" t="n">
        <v>441000</v>
      </c>
      <c r="B49" s="20" t="n">
        <v>44100000</v>
      </c>
      <c r="C49" s="6" t="s">
        <v>40</v>
      </c>
      <c r="D49" s="15" t="n">
        <v>-62000</v>
      </c>
      <c r="E49" s="15" t="n">
        <v>-32000</v>
      </c>
      <c r="F49" s="15" t="n">
        <v>-16000</v>
      </c>
      <c r="G49" s="20" t="n">
        <v>44100000</v>
      </c>
    </row>
    <row r="50" customFormat="false" ht="17.25" hidden="false" customHeight="true" outlineLevel="0" collapsed="false">
      <c r="A50" s="20" t="n">
        <v>443000</v>
      </c>
      <c r="B50" s="20" t="n">
        <v>44300000</v>
      </c>
      <c r="C50" s="6" t="s">
        <v>279</v>
      </c>
      <c r="D50" s="15" t="n">
        <v>43058133.91</v>
      </c>
      <c r="E50" s="15" t="n">
        <v>599999.99</v>
      </c>
      <c r="F50" s="15" t="n">
        <v>320000</v>
      </c>
      <c r="G50" s="20" t="n">
        <v>44300000</v>
      </c>
    </row>
    <row r="51" customFormat="false" ht="17.25" hidden="false" customHeight="true" outlineLevel="0" collapsed="false">
      <c r="A51" s="20" t="n">
        <v>444000</v>
      </c>
      <c r="B51" s="20" t="n">
        <v>44400000</v>
      </c>
      <c r="C51" s="6" t="s">
        <v>1558</v>
      </c>
      <c r="D51" s="15" t="n">
        <v>0</v>
      </c>
      <c r="E51" s="15" t="n">
        <v>0</v>
      </c>
      <c r="F51" s="15" t="n">
        <v>-560000</v>
      </c>
      <c r="G51" s="52" t="n">
        <v>44410000</v>
      </c>
      <c r="J51" s="42"/>
    </row>
    <row r="52" customFormat="false" ht="17.25" hidden="false" customHeight="true" outlineLevel="0" collapsed="false">
      <c r="A52" s="20" t="n">
        <v>444100</v>
      </c>
      <c r="B52" s="20" t="n">
        <v>44410000</v>
      </c>
      <c r="C52" s="6" t="s">
        <v>926</v>
      </c>
      <c r="D52" s="15" t="n">
        <v>-2673704.3</v>
      </c>
      <c r="E52" s="15" t="n">
        <v>-684864.94</v>
      </c>
      <c r="F52" s="15" t="n">
        <v>0</v>
      </c>
      <c r="G52" s="52" t="n">
        <v>44411000</v>
      </c>
      <c r="J52" s="42"/>
    </row>
    <row r="53" customFormat="false" ht="17.25" hidden="false" customHeight="true" outlineLevel="0" collapsed="false">
      <c r="A53" s="20" t="n">
        <v>445400</v>
      </c>
      <c r="B53" s="20" t="n">
        <v>44540000</v>
      </c>
      <c r="C53" s="6" t="s">
        <v>616</v>
      </c>
      <c r="D53" s="15" t="n">
        <v>0</v>
      </c>
      <c r="E53" s="15" t="n">
        <v>0</v>
      </c>
      <c r="F53" s="15" t="n">
        <v>0</v>
      </c>
      <c r="G53" s="52" t="n">
        <v>44540000</v>
      </c>
      <c r="J53" s="42"/>
    </row>
    <row r="54" customFormat="false" ht="17.25" hidden="false" customHeight="true" outlineLevel="0" collapsed="false">
      <c r="A54" s="20" t="n">
        <v>445500</v>
      </c>
      <c r="B54" s="20" t="n">
        <v>44550000</v>
      </c>
      <c r="C54" s="6" t="s">
        <v>46</v>
      </c>
      <c r="D54" s="15" t="n">
        <v>697384537.56</v>
      </c>
      <c r="E54" s="15" t="n">
        <v>2026736.28000003</v>
      </c>
      <c r="F54" s="15" t="n">
        <v>35933589.3</v>
      </c>
      <c r="G54" s="52" t="n">
        <v>44550000</v>
      </c>
      <c r="J54" s="42"/>
    </row>
    <row r="55" customFormat="false" ht="17.25" hidden="false" customHeight="true" outlineLevel="0" collapsed="false">
      <c r="A55" s="20" t="n">
        <v>445620</v>
      </c>
      <c r="B55" s="20" t="n">
        <v>44562000</v>
      </c>
      <c r="C55" s="6" t="s">
        <v>932</v>
      </c>
      <c r="D55" s="15" t="n">
        <v>182163.34</v>
      </c>
      <c r="E55" s="15" t="n">
        <v>1093660.02</v>
      </c>
      <c r="F55" s="15" t="n">
        <v>0</v>
      </c>
      <c r="G55" s="52" t="n">
        <v>44561000</v>
      </c>
      <c r="J55" s="42"/>
    </row>
    <row r="56" customFormat="false" ht="17.25" hidden="false" customHeight="true" outlineLevel="0" collapsed="false">
      <c r="A56" s="20" t="n">
        <v>445640</v>
      </c>
      <c r="B56" s="20" t="n">
        <v>44564000</v>
      </c>
      <c r="C56" s="6" t="s">
        <v>49</v>
      </c>
      <c r="D56" s="15" t="n">
        <v>-965295.76</v>
      </c>
      <c r="E56" s="15" t="n">
        <v>508168.64</v>
      </c>
      <c r="F56" s="15" t="n">
        <v>10800</v>
      </c>
      <c r="G56" s="52" t="n">
        <v>44561000</v>
      </c>
      <c r="J56" s="42"/>
    </row>
    <row r="57" customFormat="false" ht="17.25" hidden="false" customHeight="true" outlineLevel="0" collapsed="false">
      <c r="A57" s="20" t="n">
        <v>445650</v>
      </c>
      <c r="B57" s="20" t="n">
        <v>44565000</v>
      </c>
      <c r="C57" s="6" t="s">
        <v>47</v>
      </c>
      <c r="D57" s="15" t="n">
        <v>0</v>
      </c>
      <c r="E57" s="15" t="n">
        <v>199616.619999999</v>
      </c>
      <c r="F57" s="15" t="n">
        <v>0</v>
      </c>
      <c r="G57" s="52" t="n">
        <v>44561000</v>
      </c>
      <c r="J57" s="42"/>
    </row>
    <row r="58" customFormat="false" ht="17.25" hidden="false" customHeight="true" outlineLevel="0" collapsed="false">
      <c r="A58" s="20" t="n">
        <v>445700</v>
      </c>
      <c r="B58" s="20" t="n">
        <v>44570000</v>
      </c>
      <c r="C58" s="6" t="s">
        <v>52</v>
      </c>
      <c r="D58" s="15" t="n">
        <v>0</v>
      </c>
      <c r="E58" s="15" t="n">
        <v>0</v>
      </c>
      <c r="F58" s="15" t="n">
        <v>0</v>
      </c>
      <c r="G58" s="20" t="n">
        <v>44571000</v>
      </c>
    </row>
    <row r="59" customFormat="false" ht="17.25" hidden="false" customHeight="true" outlineLevel="0" collapsed="false">
      <c r="A59" s="20" t="n">
        <v>445720</v>
      </c>
      <c r="B59" s="20" t="n">
        <v>44572000</v>
      </c>
      <c r="C59" s="6" t="s">
        <v>936</v>
      </c>
      <c r="D59" s="15" t="n">
        <v>-56469133.12</v>
      </c>
      <c r="E59" s="15" t="n">
        <v>-23576287.74</v>
      </c>
      <c r="F59" s="15" t="n">
        <v>0</v>
      </c>
      <c r="G59" s="20" t="n">
        <v>44571000</v>
      </c>
    </row>
    <row r="60" customFormat="false" ht="17.25" hidden="false" customHeight="true" outlineLevel="0" collapsed="false">
      <c r="A60" s="20" t="n">
        <v>445760</v>
      </c>
      <c r="B60" s="20" t="n">
        <v>44576000</v>
      </c>
      <c r="C60" s="6" t="s">
        <v>621</v>
      </c>
      <c r="D60" s="15" t="n">
        <v>0</v>
      </c>
      <c r="E60" s="15" t="n">
        <v>52454.52</v>
      </c>
      <c r="F60" s="15" t="n">
        <v>0</v>
      </c>
      <c r="G60" s="20" t="n">
        <v>44571000</v>
      </c>
    </row>
    <row r="61" customFormat="false" ht="17.25" hidden="false" customHeight="true" outlineLevel="0" collapsed="false">
      <c r="A61" s="20" t="n">
        <v>445830</v>
      </c>
      <c r="B61" s="20" t="n">
        <v>44583000</v>
      </c>
      <c r="C61" s="6" t="s">
        <v>286</v>
      </c>
      <c r="D61" s="15" t="n">
        <v>2750458.84</v>
      </c>
      <c r="E61" s="15" t="n">
        <v>2432333.33</v>
      </c>
      <c r="F61" s="15" t="n">
        <v>1214448</v>
      </c>
      <c r="G61" s="20" t="n">
        <v>44581000</v>
      </c>
    </row>
    <row r="62" customFormat="false" ht="17.25" hidden="false" customHeight="true" outlineLevel="0" collapsed="false">
      <c r="A62" s="20" t="n">
        <v>445840</v>
      </c>
      <c r="B62" s="20" t="n">
        <v>44584000</v>
      </c>
      <c r="C62" s="6" t="s">
        <v>1559</v>
      </c>
      <c r="D62" s="15" t="n">
        <v>-10616003.68</v>
      </c>
      <c r="E62" s="15" t="n">
        <v>-9907739.2</v>
      </c>
      <c r="F62" s="15" t="n">
        <v>0</v>
      </c>
      <c r="G62" s="20" t="n">
        <v>44581000</v>
      </c>
    </row>
    <row r="63" customFormat="false" ht="17.25" hidden="false" customHeight="true" outlineLevel="0" collapsed="false">
      <c r="A63" s="20" t="n">
        <v>455110</v>
      </c>
      <c r="B63" s="20" t="n">
        <v>45511000</v>
      </c>
      <c r="C63" s="6" t="s">
        <v>1560</v>
      </c>
      <c r="D63" s="15" t="n">
        <v>0</v>
      </c>
      <c r="E63" s="15" t="n">
        <v>-301455758.35</v>
      </c>
      <c r="F63" s="15" t="n">
        <v>-1108965758.35</v>
      </c>
      <c r="G63" s="20" t="n">
        <v>45500000</v>
      </c>
    </row>
    <row r="64" customFormat="false" ht="17.25" hidden="false" customHeight="true" outlineLevel="0" collapsed="false">
      <c r="B64" s="20" t="n">
        <v>45520000</v>
      </c>
      <c r="C64" s="6" t="s">
        <v>1561</v>
      </c>
      <c r="D64" s="15" t="n">
        <v>-2054953758.35</v>
      </c>
      <c r="E64" s="15"/>
      <c r="G64" s="20" t="n">
        <v>45520000</v>
      </c>
    </row>
    <row r="65" customFormat="false" ht="17.25" hidden="false" customHeight="true" outlineLevel="0" collapsed="false">
      <c r="B65" s="20" t="n">
        <v>45530000</v>
      </c>
      <c r="C65" s="6" t="s">
        <v>1562</v>
      </c>
      <c r="D65" s="15" t="n">
        <v>-82500000</v>
      </c>
      <c r="E65" s="15"/>
      <c r="G65" s="20" t="n">
        <v>45530000</v>
      </c>
    </row>
    <row r="66" customFormat="false" ht="17.25" hidden="false" customHeight="true" outlineLevel="0" collapsed="false">
      <c r="B66" s="20" t="n">
        <v>45540000</v>
      </c>
      <c r="C66" s="6" t="s">
        <v>1563</v>
      </c>
      <c r="D66" s="15" t="n">
        <v>-227500000</v>
      </c>
      <c r="E66" s="15"/>
      <c r="G66" s="20" t="n">
        <v>45540000</v>
      </c>
    </row>
    <row r="67" customFormat="false" ht="17.25" hidden="false" customHeight="true" outlineLevel="0" collapsed="false">
      <c r="B67" s="20" t="n">
        <v>45550000</v>
      </c>
      <c r="C67" s="6" t="s">
        <v>288</v>
      </c>
      <c r="D67" s="15" t="n">
        <v>-327500000</v>
      </c>
      <c r="E67" s="15"/>
      <c r="G67" s="20" t="n">
        <v>45550000</v>
      </c>
    </row>
    <row r="68" customFormat="false" ht="17.25" hidden="false" customHeight="true" outlineLevel="0" collapsed="false">
      <c r="B68" s="20" t="n">
        <v>45560000</v>
      </c>
      <c r="C68" s="6" t="s">
        <v>1564</v>
      </c>
      <c r="D68" s="15" t="n">
        <v>-76232553</v>
      </c>
      <c r="E68" s="15"/>
      <c r="G68" s="20" t="n">
        <v>45550000</v>
      </c>
    </row>
    <row r="69" customFormat="false" ht="17.25" hidden="false" customHeight="true" outlineLevel="0" collapsed="false">
      <c r="A69" s="20" t="n">
        <v>466000</v>
      </c>
      <c r="B69" s="20" t="n">
        <v>46600000</v>
      </c>
      <c r="C69" s="6" t="s">
        <v>291</v>
      </c>
      <c r="D69" s="15" t="n">
        <v>12408190</v>
      </c>
      <c r="E69" s="15" t="n">
        <v>9175000</v>
      </c>
      <c r="F69" s="15" t="n">
        <v>56813800</v>
      </c>
      <c r="G69" s="20" t="n">
        <v>46600000</v>
      </c>
    </row>
    <row r="70" customFormat="false" ht="17.25" hidden="false" customHeight="true" outlineLevel="0" collapsed="false">
      <c r="A70" s="20" t="n">
        <v>466100</v>
      </c>
      <c r="B70" s="20" t="n">
        <v>46610000</v>
      </c>
      <c r="C70" s="6" t="s">
        <v>82</v>
      </c>
      <c r="D70" s="15" t="n">
        <v>-307609218.44</v>
      </c>
      <c r="E70" s="15" t="n">
        <v>-32640</v>
      </c>
      <c r="F70" s="15" t="n">
        <v>0</v>
      </c>
      <c r="G70" s="16" t="n">
        <v>46610000</v>
      </c>
    </row>
    <row r="71" customFormat="false" ht="17.25" hidden="false" customHeight="true" outlineLevel="0" collapsed="false">
      <c r="A71" s="20" t="n">
        <v>466100</v>
      </c>
      <c r="B71" s="20" t="n">
        <v>46610000</v>
      </c>
      <c r="C71" s="6" t="s">
        <v>72</v>
      </c>
      <c r="D71" s="15"/>
      <c r="E71" s="15" t="n">
        <v>-167419936.9</v>
      </c>
      <c r="F71" s="15" t="n">
        <v>0</v>
      </c>
      <c r="G71" s="16" t="n">
        <v>46619000</v>
      </c>
    </row>
    <row r="72" customFormat="false" ht="17.25" hidden="false" customHeight="true" outlineLevel="0" collapsed="false">
      <c r="A72" s="20" t="n">
        <v>466100</v>
      </c>
      <c r="B72" s="20" t="n">
        <v>46610000</v>
      </c>
      <c r="C72" s="6" t="s">
        <v>81</v>
      </c>
      <c r="D72" s="15"/>
      <c r="E72" s="15" t="n">
        <v>-146412160.7</v>
      </c>
      <c r="F72" s="15" t="n">
        <v>0</v>
      </c>
      <c r="G72" s="16" t="n">
        <v>46621000</v>
      </c>
    </row>
    <row r="73" customFormat="false" ht="17.25" hidden="false" customHeight="true" outlineLevel="0" collapsed="false">
      <c r="A73" s="20" t="n">
        <v>466100</v>
      </c>
      <c r="B73" s="20" t="n">
        <v>46610000</v>
      </c>
      <c r="C73" s="6" t="s">
        <v>85</v>
      </c>
      <c r="D73" s="15"/>
      <c r="E73" s="15" t="n">
        <v>-7971037.21</v>
      </c>
      <c r="F73" s="15" t="n">
        <v>0</v>
      </c>
      <c r="G73" s="16" t="n">
        <v>46634000</v>
      </c>
    </row>
    <row r="74" customFormat="false" ht="17.25" hidden="false" customHeight="true" outlineLevel="0" collapsed="false">
      <c r="A74" s="20" t="n">
        <v>467100</v>
      </c>
      <c r="B74" s="20" t="n">
        <v>46710000</v>
      </c>
      <c r="C74" s="6" t="s">
        <v>105</v>
      </c>
      <c r="D74" s="15" t="n">
        <v>0</v>
      </c>
      <c r="E74" s="15"/>
      <c r="F74" s="15" t="n">
        <v>-50000000</v>
      </c>
      <c r="G74" s="16" t="n">
        <v>46711000</v>
      </c>
    </row>
    <row r="75" customFormat="false" ht="17.25" hidden="false" customHeight="true" outlineLevel="0" collapsed="false">
      <c r="A75" s="20" t="n">
        <v>467000</v>
      </c>
      <c r="B75" s="20" t="n">
        <v>46700000</v>
      </c>
      <c r="C75" s="6" t="s">
        <v>96</v>
      </c>
      <c r="D75" s="15" t="n">
        <v>-79000000</v>
      </c>
      <c r="E75" s="15" t="n">
        <v>-250000000</v>
      </c>
      <c r="F75" s="15" t="n">
        <v>0</v>
      </c>
      <c r="G75" s="16" t="n">
        <v>46720000</v>
      </c>
    </row>
    <row r="76" customFormat="false" ht="17.25" hidden="false" customHeight="true" outlineLevel="0" collapsed="false">
      <c r="A76" s="20" t="n">
        <v>467000</v>
      </c>
      <c r="B76" s="20" t="n">
        <v>46700000</v>
      </c>
      <c r="C76" s="6" t="s">
        <v>1565</v>
      </c>
      <c r="D76" s="15"/>
      <c r="E76" s="15" t="n">
        <v>50000000</v>
      </c>
      <c r="F76" s="15" t="n">
        <v>0</v>
      </c>
      <c r="G76" s="16" t="n">
        <v>46726000</v>
      </c>
    </row>
    <row r="77" customFormat="false" ht="17.25" hidden="false" customHeight="true" outlineLevel="0" collapsed="false">
      <c r="B77" s="20" t="n">
        <v>46800000</v>
      </c>
      <c r="C77" s="6" t="s">
        <v>86</v>
      </c>
      <c r="D77" s="15" t="n">
        <v>-54906449.53</v>
      </c>
      <c r="E77" s="15"/>
      <c r="G77" s="20" t="n">
        <v>46800000</v>
      </c>
    </row>
    <row r="78" customFormat="false" ht="17.25" hidden="false" customHeight="true" outlineLevel="0" collapsed="false">
      <c r="B78" s="20" t="n">
        <v>46800000</v>
      </c>
      <c r="C78" s="6" t="s">
        <v>1566</v>
      </c>
      <c r="D78" s="15"/>
      <c r="E78" s="15"/>
      <c r="G78" s="20" t="n">
        <v>46800000</v>
      </c>
    </row>
    <row r="79" customFormat="false" ht="17.25" hidden="false" customHeight="true" outlineLevel="0" collapsed="false">
      <c r="B79" s="20" t="n">
        <v>46800000</v>
      </c>
      <c r="C79" s="6" t="s">
        <v>72</v>
      </c>
      <c r="D79" s="15"/>
      <c r="E79" s="15"/>
      <c r="G79" s="20" t="n">
        <v>46800000</v>
      </c>
    </row>
    <row r="80" customFormat="false" ht="17.25" hidden="false" customHeight="true" outlineLevel="0" collapsed="false">
      <c r="B80" s="20" t="n">
        <v>46800000</v>
      </c>
      <c r="C80" s="6" t="s">
        <v>77</v>
      </c>
      <c r="D80" s="15"/>
      <c r="E80" s="15"/>
      <c r="G80" s="20" t="n">
        <v>46800000</v>
      </c>
    </row>
    <row r="81" customFormat="false" ht="17.25" hidden="false" customHeight="true" outlineLevel="0" collapsed="false">
      <c r="B81" s="20" t="n">
        <v>46800000</v>
      </c>
      <c r="C81" s="6" t="s">
        <v>81</v>
      </c>
      <c r="D81" s="15"/>
      <c r="E81" s="15"/>
      <c r="G81" s="20" t="n">
        <v>46800000</v>
      </c>
    </row>
    <row r="82" customFormat="false" ht="17.25" hidden="false" customHeight="true" outlineLevel="0" collapsed="false">
      <c r="B82" s="20" t="n">
        <v>46800000</v>
      </c>
      <c r="C82" s="6" t="s">
        <v>1567</v>
      </c>
      <c r="D82" s="15"/>
      <c r="E82" s="15"/>
      <c r="G82" s="20" t="n">
        <v>46800000</v>
      </c>
    </row>
    <row r="83" customFormat="false" ht="17.25" hidden="false" customHeight="true" outlineLevel="0" collapsed="false">
      <c r="A83" s="20" t="n">
        <v>471000</v>
      </c>
      <c r="B83" s="20" t="n">
        <v>47100000</v>
      </c>
      <c r="C83" s="6" t="s">
        <v>131</v>
      </c>
      <c r="D83" s="15" t="n">
        <v>883000</v>
      </c>
      <c r="E83" s="15" t="n">
        <v>0</v>
      </c>
      <c r="F83" s="15" t="n">
        <v>0</v>
      </c>
      <c r="G83" s="20" t="n">
        <v>47100000</v>
      </c>
    </row>
    <row r="84" customFormat="false" ht="17.25" hidden="false" customHeight="true" outlineLevel="0" collapsed="false">
      <c r="B84" s="20" t="n">
        <v>48700000</v>
      </c>
      <c r="C84" s="6" t="s">
        <v>1568</v>
      </c>
      <c r="D84" s="15" t="n">
        <v>-1125000000</v>
      </c>
      <c r="E84" s="15"/>
      <c r="G84" s="20" t="n">
        <v>48700000</v>
      </c>
    </row>
    <row r="85" customFormat="false" ht="17.25" hidden="false" customHeight="true" outlineLevel="0" collapsed="false">
      <c r="A85" s="20" t="n">
        <v>511100</v>
      </c>
      <c r="B85" s="20" t="n">
        <v>51110000</v>
      </c>
      <c r="C85" s="6" t="s">
        <v>1019</v>
      </c>
      <c r="D85" s="15" t="n">
        <v>16451712</v>
      </c>
      <c r="E85" s="15" t="n">
        <v>0</v>
      </c>
      <c r="F85" s="15" t="n">
        <v>0</v>
      </c>
      <c r="G85" s="20" t="n">
        <v>51110000</v>
      </c>
    </row>
    <row r="86" customFormat="false" ht="17.25" hidden="false" customHeight="true" outlineLevel="0" collapsed="false">
      <c r="A86" s="20" t="n">
        <v>511400</v>
      </c>
      <c r="B86" s="20" t="n">
        <v>51140000</v>
      </c>
      <c r="C86" s="6" t="s">
        <v>1029</v>
      </c>
      <c r="D86" s="15" t="n">
        <v>10299770</v>
      </c>
      <c r="E86" s="15" t="n">
        <v>0</v>
      </c>
      <c r="F86" s="15" t="n">
        <v>0</v>
      </c>
      <c r="G86" s="20" t="n">
        <v>51110000</v>
      </c>
    </row>
    <row r="87" customFormat="false" ht="17.25" hidden="false" customHeight="true" outlineLevel="0" collapsed="false">
      <c r="B87" s="20" t="n">
        <v>51127000</v>
      </c>
      <c r="C87" s="6" t="s">
        <v>1569</v>
      </c>
      <c r="D87" s="15" t="n">
        <v>-126898778.54</v>
      </c>
      <c r="E87" s="15"/>
      <c r="G87" s="20" t="n">
        <v>51110000</v>
      </c>
    </row>
    <row r="88" customFormat="false" ht="17.25" hidden="false" customHeight="true" outlineLevel="0" collapsed="false">
      <c r="A88" s="20" t="n">
        <v>512110</v>
      </c>
      <c r="B88" s="20" t="n">
        <v>51211000</v>
      </c>
      <c r="C88" s="6" t="s">
        <v>1032</v>
      </c>
      <c r="D88" s="15" t="n">
        <v>40788520.72</v>
      </c>
      <c r="E88" s="15" t="n">
        <v>45214747.3499999</v>
      </c>
      <c r="F88" s="15" t="n">
        <v>35282021.21</v>
      </c>
      <c r="G88" s="20" t="n">
        <v>51211000</v>
      </c>
    </row>
    <row r="89" customFormat="false" ht="17.25" hidden="false" customHeight="true" outlineLevel="0" collapsed="false">
      <c r="B89" s="20" t="n">
        <v>51221000</v>
      </c>
      <c r="C89" s="6" t="s">
        <v>1570</v>
      </c>
      <c r="D89" s="15" t="n">
        <v>92313214.1</v>
      </c>
      <c r="E89" s="15"/>
      <c r="G89" s="20" t="n">
        <v>51221000</v>
      </c>
    </row>
    <row r="90" customFormat="false" ht="17.25" hidden="false" customHeight="true" outlineLevel="0" collapsed="false">
      <c r="B90" s="20" t="n">
        <v>51800000</v>
      </c>
      <c r="C90" s="6" t="s">
        <v>1571</v>
      </c>
      <c r="D90" s="15" t="n">
        <v>-1298528.91</v>
      </c>
      <c r="E90" s="15"/>
      <c r="G90" s="20" t="n">
        <v>51800000</v>
      </c>
    </row>
    <row r="91" customFormat="false" ht="17.25" hidden="false" customHeight="true" outlineLevel="0" collapsed="false">
      <c r="A91" s="20" t="n">
        <v>530000</v>
      </c>
      <c r="B91" s="20" t="n">
        <v>53000000</v>
      </c>
      <c r="C91" s="6" t="s">
        <v>1572</v>
      </c>
      <c r="D91" s="15" t="n">
        <v>2764397.42</v>
      </c>
      <c r="E91" s="15" t="n">
        <v>3434346</v>
      </c>
      <c r="F91" s="15" t="n">
        <v>0</v>
      </c>
      <c r="G91" s="20" t="n">
        <v>53100000</v>
      </c>
    </row>
    <row r="92" customFormat="false" ht="17.25" hidden="false" customHeight="true" outlineLevel="0" collapsed="false">
      <c r="A92" s="20" t="n">
        <v>531000</v>
      </c>
      <c r="B92" s="20" t="n">
        <v>53100000</v>
      </c>
      <c r="C92" s="6" t="s">
        <v>134</v>
      </c>
      <c r="D92" s="15" t="n">
        <v>-21.2</v>
      </c>
      <c r="E92" s="15" t="n">
        <v>38203.8000000001</v>
      </c>
      <c r="F92" s="15" t="n">
        <v>931.8</v>
      </c>
      <c r="G92" s="20" t="n">
        <v>53100000</v>
      </c>
    </row>
    <row r="93" customFormat="false" ht="17.25" hidden="false" customHeight="true" outlineLevel="0" collapsed="false">
      <c r="B93" s="20" t="n">
        <v>53500000</v>
      </c>
      <c r="C93" s="6" t="s">
        <v>1573</v>
      </c>
      <c r="D93" s="15" t="n">
        <v>1891619.5</v>
      </c>
      <c r="E93" s="15"/>
      <c r="G93" s="20" t="n">
        <v>53500000</v>
      </c>
    </row>
    <row r="94" customFormat="false" ht="17.25" hidden="false" customHeight="true" outlineLevel="0" collapsed="false">
      <c r="A94" s="20" t="n">
        <v>580000</v>
      </c>
      <c r="B94" s="20" t="n">
        <v>58000000</v>
      </c>
      <c r="C94" s="6" t="s">
        <v>137</v>
      </c>
      <c r="D94" s="15" t="n">
        <v>0</v>
      </c>
      <c r="E94" s="15" t="n">
        <v>0</v>
      </c>
      <c r="F94" s="15" t="n">
        <v>0</v>
      </c>
      <c r="G94" s="20" t="n">
        <v>58000000</v>
      </c>
    </row>
    <row r="95" customFormat="false" ht="17.25" hidden="false" customHeight="true" outlineLevel="0" collapsed="false">
      <c r="B95" s="20" t="n">
        <v>60204000</v>
      </c>
      <c r="C95" s="6" t="s">
        <v>1574</v>
      </c>
      <c r="D95" s="15" t="n">
        <v>9027749.59</v>
      </c>
      <c r="E95" s="15"/>
      <c r="G95" s="20" t="n">
        <v>60204000</v>
      </c>
    </row>
    <row r="96" customFormat="false" ht="17.25" hidden="false" customHeight="true" outlineLevel="0" collapsed="false">
      <c r="A96" s="20" t="n">
        <v>606010</v>
      </c>
      <c r="B96" s="20" t="n">
        <v>60601000</v>
      </c>
      <c r="C96" s="6" t="s">
        <v>138</v>
      </c>
      <c r="D96" s="15" t="n">
        <v>41837305.61</v>
      </c>
      <c r="E96" s="15" t="n">
        <v>7557244.14</v>
      </c>
      <c r="F96" s="15" t="n">
        <v>441079.2</v>
      </c>
      <c r="G96" s="20" t="n">
        <v>60600000</v>
      </c>
    </row>
    <row r="97" customFormat="false" ht="17.25" hidden="false" customHeight="true" outlineLevel="0" collapsed="false">
      <c r="A97" s="20" t="n">
        <v>606020</v>
      </c>
      <c r="B97" s="20" t="n">
        <v>60602000</v>
      </c>
      <c r="C97" s="6" t="s">
        <v>139</v>
      </c>
      <c r="D97" s="15" t="n">
        <v>20817</v>
      </c>
      <c r="E97" s="15" t="n">
        <v>306000</v>
      </c>
      <c r="F97" s="15" t="n">
        <v>51000</v>
      </c>
      <c r="G97" s="20" t="n">
        <v>60600000</v>
      </c>
    </row>
    <row r="98" customFormat="false" ht="17.25" hidden="false" customHeight="true" outlineLevel="0" collapsed="false">
      <c r="A98" s="20" t="n">
        <v>606050</v>
      </c>
      <c r="B98" s="20" t="n">
        <v>60605000</v>
      </c>
      <c r="C98" s="6" t="s">
        <v>141</v>
      </c>
      <c r="D98" s="15" t="n">
        <v>36047016.58</v>
      </c>
      <c r="E98" s="15" t="n">
        <v>3967629.86</v>
      </c>
      <c r="F98" s="15" t="n">
        <v>405000</v>
      </c>
      <c r="G98" s="20" t="n">
        <v>60600000</v>
      </c>
    </row>
    <row r="99" customFormat="false" ht="17.25" hidden="false" customHeight="true" outlineLevel="0" collapsed="false">
      <c r="A99" s="20" t="n">
        <v>606080</v>
      </c>
      <c r="B99" s="20" t="n">
        <v>60608000</v>
      </c>
      <c r="C99" s="6" t="s">
        <v>143</v>
      </c>
      <c r="D99" s="15" t="n">
        <v>1412310.34</v>
      </c>
      <c r="E99" s="15" t="n">
        <v>27500</v>
      </c>
      <c r="F99" s="15" t="n">
        <v>0</v>
      </c>
      <c r="G99" s="20" t="n">
        <v>60600000</v>
      </c>
    </row>
    <row r="100" customFormat="false" ht="17.25" hidden="false" customHeight="true" outlineLevel="0" collapsed="false">
      <c r="A100" s="20" t="n">
        <v>606090</v>
      </c>
      <c r="B100" s="20" t="n">
        <v>60609000</v>
      </c>
      <c r="C100" s="6" t="s">
        <v>144</v>
      </c>
      <c r="D100" s="15" t="n">
        <v>520550</v>
      </c>
      <c r="E100" s="15" t="n">
        <v>178804</v>
      </c>
      <c r="F100" s="15" t="n">
        <v>0</v>
      </c>
      <c r="G100" s="20" t="n">
        <v>60600000</v>
      </c>
    </row>
    <row r="101" customFormat="false" ht="17.25" hidden="false" customHeight="true" outlineLevel="0" collapsed="false">
      <c r="B101" s="20" t="n">
        <v>60604000</v>
      </c>
      <c r="C101" s="6" t="s">
        <v>1575</v>
      </c>
      <c r="D101" s="15" t="n">
        <v>510654</v>
      </c>
      <c r="E101" s="15"/>
      <c r="G101" s="20" t="n">
        <v>60604000</v>
      </c>
    </row>
    <row r="102" customFormat="false" ht="17.25" hidden="false" customHeight="true" outlineLevel="0" collapsed="false">
      <c r="B102" s="20" t="n">
        <v>60606000</v>
      </c>
      <c r="C102" s="6" t="s">
        <v>1576</v>
      </c>
      <c r="D102" s="15" t="n">
        <v>205116</v>
      </c>
      <c r="E102" s="15"/>
      <c r="G102" s="20" t="n">
        <v>60606000</v>
      </c>
    </row>
    <row r="103" customFormat="false" ht="17.25" hidden="false" customHeight="true" outlineLevel="0" collapsed="false">
      <c r="B103" s="20" t="n">
        <v>60607000</v>
      </c>
      <c r="C103" s="6" t="s">
        <v>1577</v>
      </c>
      <c r="D103" s="15" t="n">
        <v>505215</v>
      </c>
      <c r="E103" s="15"/>
      <c r="G103" s="20" t="n">
        <v>60607000</v>
      </c>
    </row>
    <row r="104" customFormat="false" ht="17.25" hidden="false" customHeight="true" outlineLevel="0" collapsed="false">
      <c r="B104" s="20" t="n">
        <v>60680000</v>
      </c>
      <c r="C104" s="6" t="s">
        <v>1578</v>
      </c>
      <c r="D104" s="15" t="n">
        <v>35833333.33</v>
      </c>
      <c r="E104" s="15"/>
      <c r="G104" s="20" t="n">
        <v>60680000</v>
      </c>
    </row>
    <row r="105" customFormat="false" ht="17.25" hidden="false" customHeight="true" outlineLevel="0" collapsed="false">
      <c r="A105" s="20" t="n">
        <v>611000</v>
      </c>
      <c r="B105" s="20" t="n">
        <v>61100000</v>
      </c>
      <c r="C105" s="6" t="s">
        <v>146</v>
      </c>
      <c r="D105" s="15" t="n">
        <v>22307508.5</v>
      </c>
      <c r="E105" s="15" t="n">
        <v>7971037.21</v>
      </c>
      <c r="F105" s="15" t="n">
        <v>0</v>
      </c>
      <c r="G105" s="20" t="n">
        <v>61100000</v>
      </c>
    </row>
    <row r="106" customFormat="false" ht="17.25" hidden="false" customHeight="true" outlineLevel="0" collapsed="false">
      <c r="A106" s="20" t="n">
        <v>613010</v>
      </c>
      <c r="B106" s="20" t="n">
        <v>61301000</v>
      </c>
      <c r="C106" s="6" t="s">
        <v>1579</v>
      </c>
      <c r="D106" s="15" t="n">
        <v>119137887.5</v>
      </c>
      <c r="E106" s="15"/>
      <c r="F106" s="15" t="n">
        <v>180000</v>
      </c>
      <c r="G106" s="20" t="n">
        <v>61300000</v>
      </c>
    </row>
    <row r="107" customFormat="false" ht="17.25" hidden="false" customHeight="true" outlineLevel="0" collapsed="false">
      <c r="B107" s="20" t="n">
        <v>61300000</v>
      </c>
      <c r="C107" s="6" t="s">
        <v>1580</v>
      </c>
      <c r="D107" s="15" t="n">
        <v>1003557</v>
      </c>
      <c r="E107" s="15"/>
      <c r="G107" s="20" t="n">
        <v>61300000</v>
      </c>
    </row>
    <row r="108" customFormat="false" ht="17.25" hidden="false" customHeight="true" outlineLevel="0" collapsed="false">
      <c r="B108" s="20" t="n">
        <v>61302000</v>
      </c>
      <c r="C108" s="6" t="s">
        <v>1581</v>
      </c>
      <c r="D108" s="15" t="n">
        <v>26784267.44</v>
      </c>
      <c r="E108" s="15"/>
      <c r="G108" s="20" t="n">
        <v>61302000</v>
      </c>
    </row>
    <row r="109" customFormat="false" ht="17.25" hidden="false" customHeight="true" outlineLevel="0" collapsed="false">
      <c r="A109" s="20" t="n">
        <v>615010</v>
      </c>
      <c r="B109" s="20" t="n">
        <v>61501000</v>
      </c>
      <c r="C109" s="6" t="s">
        <v>1094</v>
      </c>
      <c r="D109" s="15" t="n">
        <v>57637542.75</v>
      </c>
      <c r="E109" s="15" t="n">
        <v>1995000</v>
      </c>
      <c r="F109" s="15" t="n">
        <v>0</v>
      </c>
      <c r="G109" s="20" t="n">
        <v>61500000</v>
      </c>
    </row>
    <row r="110" customFormat="false" ht="17.25" hidden="false" customHeight="true" outlineLevel="0" collapsed="false">
      <c r="A110" s="20" t="n">
        <v>615011</v>
      </c>
      <c r="B110" s="20" t="n">
        <v>61501100</v>
      </c>
      <c r="C110" s="6" t="s">
        <v>1582</v>
      </c>
      <c r="D110" s="15" t="n">
        <v>34018094.9</v>
      </c>
      <c r="E110" s="15" t="n">
        <v>2202358.21</v>
      </c>
      <c r="F110" s="15" t="n">
        <v>0</v>
      </c>
      <c r="G110" s="20" t="n">
        <v>61500000</v>
      </c>
    </row>
    <row r="111" customFormat="false" ht="17.25" hidden="false" customHeight="true" outlineLevel="0" collapsed="false">
      <c r="A111" s="20" t="n">
        <v>615012</v>
      </c>
      <c r="B111" s="20" t="n">
        <v>61501200</v>
      </c>
      <c r="C111" s="6" t="s">
        <v>1583</v>
      </c>
      <c r="D111" s="15" t="n">
        <v>1077333.4</v>
      </c>
      <c r="E111" s="15" t="n">
        <v>2781742.73</v>
      </c>
      <c r="F111" s="15" t="n">
        <v>0</v>
      </c>
      <c r="G111" s="20" t="n">
        <v>61500000</v>
      </c>
    </row>
    <row r="112" customFormat="false" ht="17.25" hidden="false" customHeight="true" outlineLevel="0" collapsed="false">
      <c r="A112" s="20" t="n">
        <v>615013</v>
      </c>
      <c r="B112" s="20" t="n">
        <v>61501300</v>
      </c>
      <c r="C112" s="6" t="s">
        <v>1584</v>
      </c>
      <c r="D112" s="15" t="n">
        <v>1316705.17</v>
      </c>
      <c r="E112" s="15" t="n">
        <v>3353350</v>
      </c>
      <c r="F112" s="15" t="n">
        <v>0</v>
      </c>
      <c r="G112" s="20" t="n">
        <v>61500000</v>
      </c>
    </row>
    <row r="113" customFormat="false" ht="17.25" hidden="false" customHeight="true" outlineLevel="0" collapsed="false">
      <c r="B113" s="20" t="n">
        <v>61500000</v>
      </c>
      <c r="C113" s="6" t="s">
        <v>1585</v>
      </c>
      <c r="D113" s="15" t="n">
        <v>5722935.84</v>
      </c>
      <c r="E113" s="15"/>
      <c r="G113" s="20" t="n">
        <v>61500000</v>
      </c>
    </row>
    <row r="114" customFormat="false" ht="17.25" hidden="false" customHeight="true" outlineLevel="0" collapsed="false">
      <c r="B114" s="20" t="n">
        <v>61501400</v>
      </c>
      <c r="C114" s="6" t="s">
        <v>1586</v>
      </c>
      <c r="D114" s="15" t="n">
        <v>1098144</v>
      </c>
      <c r="E114" s="15"/>
      <c r="G114" s="20" t="n">
        <v>61501400</v>
      </c>
    </row>
    <row r="115" customFormat="false" ht="17.25" hidden="false" customHeight="true" outlineLevel="0" collapsed="false">
      <c r="B115" s="20" t="n">
        <v>61502000</v>
      </c>
      <c r="C115" s="6" t="s">
        <v>154</v>
      </c>
      <c r="D115" s="15" t="n">
        <v>11389</v>
      </c>
      <c r="E115" s="15"/>
      <c r="G115" s="20" t="n">
        <v>61502000</v>
      </c>
    </row>
    <row r="116" customFormat="false" ht="17.25" hidden="false" customHeight="true" outlineLevel="0" collapsed="false">
      <c r="B116" s="20" t="n">
        <v>61503000</v>
      </c>
      <c r="C116" s="6" t="s">
        <v>1587</v>
      </c>
      <c r="D116" s="15" t="n">
        <v>2013591</v>
      </c>
      <c r="E116" s="15"/>
      <c r="G116" s="20" t="n">
        <v>61503000</v>
      </c>
    </row>
    <row r="117" customFormat="false" ht="17.25" hidden="false" customHeight="true" outlineLevel="0" collapsed="false">
      <c r="B117" s="20" t="n">
        <v>61520000</v>
      </c>
      <c r="C117" s="6" t="s">
        <v>1096</v>
      </c>
      <c r="D117" s="15" t="n">
        <v>150000</v>
      </c>
      <c r="E117" s="15"/>
      <c r="G117" s="20" t="n">
        <v>61520000</v>
      </c>
    </row>
    <row r="118" customFormat="false" ht="17.25" hidden="false" customHeight="true" outlineLevel="0" collapsed="false">
      <c r="B118" s="20" t="n">
        <v>61560000</v>
      </c>
      <c r="C118" s="6" t="s">
        <v>1588</v>
      </c>
      <c r="D118" s="15" t="n">
        <v>138702</v>
      </c>
      <c r="E118" s="15"/>
      <c r="G118" s="20" t="n">
        <v>61560000</v>
      </c>
    </row>
    <row r="119" customFormat="false" ht="17.25" hidden="false" customHeight="true" outlineLevel="0" collapsed="false">
      <c r="B119" s="20" t="n">
        <v>61601000</v>
      </c>
      <c r="C119" s="6" t="s">
        <v>1589</v>
      </c>
      <c r="D119" s="15" t="n">
        <v>25</v>
      </c>
      <c r="E119" s="15"/>
      <c r="G119" s="20" t="n">
        <v>61601000</v>
      </c>
    </row>
    <row r="120" customFormat="false" ht="17.25" hidden="false" customHeight="true" outlineLevel="0" collapsed="false">
      <c r="B120" s="20" t="n">
        <v>61602000</v>
      </c>
      <c r="C120" s="6" t="s">
        <v>1590</v>
      </c>
      <c r="D120" s="15" t="n">
        <v>28283115</v>
      </c>
      <c r="E120" s="15"/>
      <c r="G120" s="20" t="n">
        <v>61602000</v>
      </c>
    </row>
    <row r="121" customFormat="false" ht="17.25" hidden="false" customHeight="true" outlineLevel="0" collapsed="false">
      <c r="B121" s="20" t="n">
        <v>61604000</v>
      </c>
      <c r="C121" s="6" t="s">
        <v>1591</v>
      </c>
      <c r="D121" s="15" t="n">
        <v>16047</v>
      </c>
      <c r="E121" s="15"/>
      <c r="G121" s="20" t="n">
        <v>61604000</v>
      </c>
    </row>
    <row r="122" customFormat="false" ht="17.25" hidden="false" customHeight="true" outlineLevel="0" collapsed="false">
      <c r="A122" s="20" t="n">
        <v>617000</v>
      </c>
      <c r="B122" s="20" t="n">
        <v>61700000</v>
      </c>
      <c r="C122" s="6" t="s">
        <v>724</v>
      </c>
      <c r="D122" s="15" t="n">
        <v>0</v>
      </c>
      <c r="E122" s="15" t="n">
        <v>150000</v>
      </c>
      <c r="F122" s="15" t="n">
        <v>0</v>
      </c>
      <c r="G122" s="20" t="n">
        <v>61700000</v>
      </c>
    </row>
    <row r="123" customFormat="false" ht="17.25" hidden="false" customHeight="true" outlineLevel="0" collapsed="false">
      <c r="A123" s="20" t="n">
        <v>618020</v>
      </c>
      <c r="B123" s="20" t="n">
        <v>61802000</v>
      </c>
      <c r="C123" s="6" t="s">
        <v>159</v>
      </c>
      <c r="D123" s="15" t="n">
        <v>8068</v>
      </c>
      <c r="E123" s="15" t="n">
        <v>18000</v>
      </c>
      <c r="F123" s="15" t="n">
        <v>9500</v>
      </c>
      <c r="G123" s="20" t="n">
        <v>61800000</v>
      </c>
    </row>
    <row r="124" customFormat="false" ht="17.25" hidden="false" customHeight="true" outlineLevel="0" collapsed="false">
      <c r="B124" s="20" t="n">
        <v>61800000</v>
      </c>
      <c r="C124" s="6" t="s">
        <v>1592</v>
      </c>
      <c r="D124" s="15" t="n">
        <v>1800</v>
      </c>
      <c r="E124" s="15"/>
      <c r="G124" s="20" t="n">
        <v>61800000</v>
      </c>
    </row>
    <row r="125" customFormat="false" ht="17.25" hidden="false" customHeight="true" outlineLevel="0" collapsed="false">
      <c r="B125" s="20" t="n">
        <v>61801000</v>
      </c>
      <c r="C125" s="6" t="s">
        <v>1593</v>
      </c>
      <c r="D125" s="15" t="n">
        <v>16679</v>
      </c>
      <c r="E125" s="15"/>
      <c r="G125" s="20" t="n">
        <v>61801000</v>
      </c>
    </row>
    <row r="126" customFormat="false" ht="17.25" hidden="false" customHeight="true" outlineLevel="0" collapsed="false">
      <c r="A126" s="20" t="n">
        <v>621000</v>
      </c>
      <c r="B126" s="20" t="n">
        <v>62100000</v>
      </c>
      <c r="C126" s="6" t="s">
        <v>1099</v>
      </c>
      <c r="D126" s="15" t="n">
        <v>62294796.57</v>
      </c>
      <c r="E126" s="15" t="n">
        <v>12736842.11</v>
      </c>
      <c r="F126" s="15" t="n">
        <v>78000</v>
      </c>
      <c r="G126" s="20" t="n">
        <v>62100000</v>
      </c>
    </row>
    <row r="127" customFormat="false" ht="17.25" hidden="false" customHeight="true" outlineLevel="0" collapsed="false">
      <c r="A127" s="20" t="n">
        <v>621010</v>
      </c>
      <c r="B127" s="20" t="n">
        <v>62101000</v>
      </c>
      <c r="C127" s="6" t="s">
        <v>401</v>
      </c>
      <c r="D127" s="15" t="n">
        <v>10508253.17</v>
      </c>
      <c r="E127" s="15" t="n">
        <v>9380456.43</v>
      </c>
      <c r="F127" s="15" t="n">
        <v>0</v>
      </c>
      <c r="G127" s="20" t="n">
        <v>62100000</v>
      </c>
    </row>
    <row r="128" customFormat="false" ht="17.25" hidden="false" customHeight="true" outlineLevel="0" collapsed="false">
      <c r="A128" s="20" t="n">
        <v>621020</v>
      </c>
      <c r="B128" s="20" t="n">
        <v>62102000</v>
      </c>
      <c r="C128" s="6" t="s">
        <v>1100</v>
      </c>
      <c r="D128" s="15" t="n">
        <v>0</v>
      </c>
      <c r="E128" s="15" t="n">
        <v>0</v>
      </c>
      <c r="F128" s="15" t="n">
        <v>0</v>
      </c>
      <c r="G128" s="20" t="n">
        <v>62100000</v>
      </c>
    </row>
    <row r="129" customFormat="false" ht="17.25" hidden="false" customHeight="true" outlineLevel="0" collapsed="false">
      <c r="B129" s="20" t="n">
        <v>62103000</v>
      </c>
      <c r="C129" s="6" t="s">
        <v>162</v>
      </c>
      <c r="D129" s="15" t="n">
        <v>10923</v>
      </c>
      <c r="E129" s="15"/>
      <c r="G129" s="20" t="n">
        <v>62103000</v>
      </c>
    </row>
    <row r="130" customFormat="false" ht="17.25" hidden="false" customHeight="true" outlineLevel="0" collapsed="false">
      <c r="B130" s="20" t="n">
        <v>62140000</v>
      </c>
      <c r="C130" s="6" t="s">
        <v>1594</v>
      </c>
      <c r="D130" s="15" t="n">
        <v>27692752</v>
      </c>
      <c r="E130" s="15"/>
      <c r="G130" s="20" t="n">
        <v>62103000</v>
      </c>
    </row>
    <row r="131" customFormat="false" ht="17.25" hidden="false" customHeight="true" outlineLevel="0" collapsed="false">
      <c r="A131" s="20" t="n">
        <v>622010</v>
      </c>
      <c r="B131" s="20" t="n">
        <v>62201000</v>
      </c>
      <c r="C131" s="6" t="s">
        <v>1101</v>
      </c>
      <c r="D131" s="15" t="n">
        <v>0</v>
      </c>
      <c r="E131" s="15" t="n">
        <v>500000</v>
      </c>
      <c r="F131" s="15" t="n">
        <v>0</v>
      </c>
      <c r="G131" s="20" t="n">
        <v>62200000</v>
      </c>
    </row>
    <row r="132" customFormat="false" ht="17.25" hidden="false" customHeight="true" outlineLevel="0" collapsed="false">
      <c r="A132" s="20" t="n">
        <v>622030</v>
      </c>
      <c r="B132" s="20" t="n">
        <v>62203000</v>
      </c>
      <c r="C132" s="6" t="s">
        <v>164</v>
      </c>
      <c r="D132" s="15" t="n">
        <v>141327351</v>
      </c>
      <c r="E132" s="15" t="n">
        <v>22851339</v>
      </c>
      <c r="F132" s="15" t="n">
        <v>0</v>
      </c>
      <c r="G132" s="20" t="n">
        <v>62200000</v>
      </c>
    </row>
    <row r="133" customFormat="false" ht="17.25" hidden="false" customHeight="true" outlineLevel="0" collapsed="false">
      <c r="A133" s="20" t="n">
        <v>622600</v>
      </c>
      <c r="B133" s="20" t="n">
        <v>62260000</v>
      </c>
      <c r="C133" s="6" t="s">
        <v>1595</v>
      </c>
      <c r="D133" s="15" t="n">
        <v>7634201</v>
      </c>
      <c r="E133" s="15"/>
      <c r="F133" s="15" t="n">
        <v>7568000</v>
      </c>
      <c r="G133" s="20" t="n">
        <v>62200000</v>
      </c>
    </row>
    <row r="134" customFormat="false" ht="17.25" hidden="false" customHeight="true" outlineLevel="0" collapsed="false">
      <c r="B134" s="20" t="n">
        <v>62202000</v>
      </c>
      <c r="C134" s="6" t="s">
        <v>1596</v>
      </c>
      <c r="D134" s="15" t="n">
        <v>10064729</v>
      </c>
      <c r="E134" s="15"/>
      <c r="G134" s="20" t="n">
        <v>62202000</v>
      </c>
    </row>
    <row r="135" customFormat="false" ht="17.25" hidden="false" customHeight="true" outlineLevel="0" collapsed="false">
      <c r="B135" s="20" t="n">
        <v>62300000</v>
      </c>
      <c r="C135" s="6" t="s">
        <v>1597</v>
      </c>
      <c r="D135" s="15" t="n">
        <v>671559</v>
      </c>
      <c r="E135" s="15"/>
      <c r="G135" s="20" t="n">
        <v>62300000</v>
      </c>
    </row>
    <row r="136" customFormat="false" ht="17.25" hidden="false" customHeight="true" outlineLevel="0" collapsed="false">
      <c r="B136" s="20" t="n">
        <v>62301000</v>
      </c>
      <c r="C136" s="6" t="s">
        <v>1598</v>
      </c>
      <c r="D136" s="15" t="n">
        <v>1534473</v>
      </c>
      <c r="E136" s="15"/>
      <c r="G136" s="20" t="n">
        <v>62301000</v>
      </c>
    </row>
    <row r="137" customFormat="false" ht="17.25" hidden="false" customHeight="true" outlineLevel="0" collapsed="false">
      <c r="B137" s="20" t="n">
        <v>62302000</v>
      </c>
      <c r="C137" s="6" t="s">
        <v>1599</v>
      </c>
      <c r="D137" s="15" t="n">
        <v>285456</v>
      </c>
      <c r="E137" s="15"/>
      <c r="G137" s="20" t="n">
        <v>62302000</v>
      </c>
    </row>
    <row r="138" customFormat="false" ht="17.25" hidden="false" customHeight="true" outlineLevel="0" collapsed="false">
      <c r="B138" s="20" t="n">
        <v>62303000</v>
      </c>
      <c r="C138" s="6" t="s">
        <v>1600</v>
      </c>
      <c r="D138" s="15" t="n">
        <v>2763955</v>
      </c>
      <c r="E138" s="15"/>
      <c r="G138" s="20" t="n">
        <v>62303000</v>
      </c>
    </row>
    <row r="139" customFormat="false" ht="17.25" hidden="false" customHeight="true" outlineLevel="0" collapsed="false">
      <c r="A139" s="20" t="n">
        <v>624000</v>
      </c>
      <c r="B139" s="20" t="n">
        <v>62400000</v>
      </c>
      <c r="C139" s="6" t="s">
        <v>1601</v>
      </c>
      <c r="D139" s="15" t="n">
        <v>150000</v>
      </c>
      <c r="E139" s="15"/>
      <c r="F139" s="15" t="n">
        <v>700000</v>
      </c>
      <c r="G139" s="20" t="n">
        <v>62401000</v>
      </c>
    </row>
    <row r="140" customFormat="false" ht="17.25" hidden="false" customHeight="true" outlineLevel="0" collapsed="false">
      <c r="B140" s="20" t="n">
        <v>62500000</v>
      </c>
      <c r="C140" s="6" t="s">
        <v>1602</v>
      </c>
      <c r="D140" s="15" t="n">
        <v>2994514</v>
      </c>
      <c r="E140" s="15"/>
      <c r="G140" s="20" t="n">
        <v>62500000</v>
      </c>
    </row>
    <row r="141" customFormat="false" ht="17.25" hidden="false" customHeight="true" outlineLevel="0" collapsed="false">
      <c r="A141" s="20" t="n">
        <v>625010</v>
      </c>
      <c r="B141" s="20" t="n">
        <v>62501000</v>
      </c>
      <c r="C141" s="6" t="s">
        <v>1603</v>
      </c>
      <c r="D141" s="15" t="n">
        <v>56346</v>
      </c>
      <c r="E141" s="15"/>
      <c r="F141" s="15" t="n">
        <v>9229900</v>
      </c>
      <c r="G141" s="20" t="n">
        <v>62501000</v>
      </c>
    </row>
    <row r="142" customFormat="false" ht="17.25" hidden="false" customHeight="true" outlineLevel="0" collapsed="false">
      <c r="A142" s="20" t="n">
        <v>625060</v>
      </c>
      <c r="B142" s="20" t="n">
        <v>62506000</v>
      </c>
      <c r="C142" s="6" t="s">
        <v>174</v>
      </c>
      <c r="D142" s="15" t="n">
        <v>292351</v>
      </c>
      <c r="E142" s="15" t="n">
        <v>100000</v>
      </c>
      <c r="F142" s="15" t="n">
        <v>50000</v>
      </c>
      <c r="G142" s="20" t="n">
        <v>62501000</v>
      </c>
    </row>
    <row r="143" customFormat="false" ht="17.25" hidden="false" customHeight="true" outlineLevel="0" collapsed="false">
      <c r="A143" s="20" t="n">
        <v>625070</v>
      </c>
      <c r="B143" s="20" t="n">
        <v>62507000</v>
      </c>
      <c r="C143" s="6" t="s">
        <v>175</v>
      </c>
      <c r="D143" s="15" t="n">
        <v>946361</v>
      </c>
      <c r="E143" s="15" t="n">
        <v>64464</v>
      </c>
      <c r="F143" s="15" t="n">
        <v>827000</v>
      </c>
      <c r="G143" s="20" t="n">
        <v>62501000</v>
      </c>
    </row>
    <row r="144" customFormat="false" ht="17.25" hidden="false" customHeight="true" outlineLevel="0" collapsed="false">
      <c r="B144" s="20" t="n">
        <v>62503000</v>
      </c>
      <c r="C144" s="6" t="s">
        <v>1604</v>
      </c>
      <c r="D144" s="15" t="n">
        <v>161721</v>
      </c>
      <c r="E144" s="15"/>
      <c r="G144" s="20" t="n">
        <v>62503000</v>
      </c>
    </row>
    <row r="145" customFormat="false" ht="17.25" hidden="false" customHeight="true" outlineLevel="0" collapsed="false">
      <c r="B145" s="20" t="n">
        <v>62504000</v>
      </c>
      <c r="C145" s="6" t="s">
        <v>1605</v>
      </c>
      <c r="D145" s="15" t="n">
        <v>750274</v>
      </c>
      <c r="E145" s="15"/>
      <c r="G145" s="20" t="n">
        <v>62504000</v>
      </c>
    </row>
    <row r="146" customFormat="false" ht="17.25" hidden="false" customHeight="true" outlineLevel="0" collapsed="false">
      <c r="B146" s="20" t="n">
        <v>62505000</v>
      </c>
      <c r="C146" s="6" t="s">
        <v>1606</v>
      </c>
      <c r="D146" s="15" t="n">
        <v>2808500.02</v>
      </c>
      <c r="E146" s="15"/>
      <c r="G146" s="20" t="n">
        <v>62505000</v>
      </c>
    </row>
    <row r="147" customFormat="false" ht="17.25" hidden="false" customHeight="true" outlineLevel="0" collapsed="false">
      <c r="B147" s="20" t="n">
        <v>62508000</v>
      </c>
      <c r="C147" s="6" t="s">
        <v>1607</v>
      </c>
      <c r="D147" s="15" t="n">
        <v>500</v>
      </c>
      <c r="E147" s="15"/>
      <c r="G147" s="20" t="n">
        <v>62508000</v>
      </c>
    </row>
    <row r="148" customFormat="false" ht="17.25" hidden="false" customHeight="true" outlineLevel="0" collapsed="false">
      <c r="A148" s="20" t="n">
        <v>626040</v>
      </c>
      <c r="B148" s="20" t="n">
        <v>62604000</v>
      </c>
      <c r="C148" s="6" t="s">
        <v>178</v>
      </c>
      <c r="D148" s="15" t="n">
        <v>138942</v>
      </c>
      <c r="E148" s="15" t="n">
        <v>91408</v>
      </c>
      <c r="F148" s="15" t="n">
        <v>75340</v>
      </c>
      <c r="G148" s="20" t="n">
        <v>62601000</v>
      </c>
    </row>
    <row r="149" customFormat="false" ht="17.25" hidden="false" customHeight="true" outlineLevel="0" collapsed="false">
      <c r="A149" s="20" t="n">
        <v>626070</v>
      </c>
      <c r="B149" s="20" t="n">
        <v>62607000</v>
      </c>
      <c r="C149" s="6" t="s">
        <v>1608</v>
      </c>
      <c r="D149" s="15" t="n">
        <v>908347</v>
      </c>
      <c r="E149" s="15" t="n">
        <v>5625000</v>
      </c>
      <c r="F149" s="15" t="n">
        <v>0</v>
      </c>
      <c r="G149" s="20" t="n">
        <v>62601000</v>
      </c>
    </row>
    <row r="150" customFormat="false" ht="17.25" hidden="false" customHeight="true" outlineLevel="0" collapsed="false">
      <c r="A150" s="20" t="n">
        <v>626080</v>
      </c>
      <c r="B150" s="20" t="n">
        <v>62608000</v>
      </c>
      <c r="C150" s="6" t="s">
        <v>180</v>
      </c>
      <c r="D150" s="15" t="n">
        <v>2623</v>
      </c>
      <c r="E150" s="15" t="n">
        <v>1800000</v>
      </c>
      <c r="F150" s="15" t="n">
        <v>0</v>
      </c>
      <c r="G150" s="20" t="n">
        <v>62601000</v>
      </c>
    </row>
    <row r="151" customFormat="false" ht="17.25" hidden="false" customHeight="true" outlineLevel="0" collapsed="false">
      <c r="A151" s="20" t="n">
        <v>626200</v>
      </c>
      <c r="B151" s="20" t="n">
        <v>62620000</v>
      </c>
      <c r="C151" s="6" t="s">
        <v>1609</v>
      </c>
      <c r="D151" s="15" t="n">
        <v>0</v>
      </c>
      <c r="E151" s="15" t="n">
        <v>10000</v>
      </c>
      <c r="F151" s="15" t="n">
        <v>0</v>
      </c>
      <c r="G151" s="20" t="n">
        <v>62601000</v>
      </c>
    </row>
    <row r="152" customFormat="false" ht="17.25" hidden="false" customHeight="true" outlineLevel="0" collapsed="false">
      <c r="B152" s="20" t="n">
        <v>62602000</v>
      </c>
      <c r="C152" s="6" t="s">
        <v>1610</v>
      </c>
      <c r="D152" s="15" t="n">
        <v>85248</v>
      </c>
      <c r="E152" s="15"/>
      <c r="G152" s="20" t="n">
        <v>62602000</v>
      </c>
    </row>
    <row r="153" customFormat="false" ht="17.25" hidden="false" customHeight="true" outlineLevel="0" collapsed="false">
      <c r="B153" s="20" t="n">
        <v>62603000</v>
      </c>
      <c r="C153" s="6" t="s">
        <v>1611</v>
      </c>
      <c r="D153" s="15" t="n">
        <v>68242</v>
      </c>
      <c r="E153" s="15"/>
      <c r="G153" s="20" t="n">
        <v>62603000</v>
      </c>
    </row>
    <row r="154" customFormat="false" ht="17.25" hidden="false" customHeight="true" outlineLevel="0" collapsed="false">
      <c r="A154" s="20" t="n">
        <v>627010</v>
      </c>
      <c r="B154" s="20" t="n">
        <v>62701000</v>
      </c>
      <c r="C154" s="6" t="s">
        <v>1113</v>
      </c>
      <c r="D154" s="15" t="n">
        <v>6938029.79</v>
      </c>
      <c r="E154" s="15" t="n">
        <v>1641.34</v>
      </c>
      <c r="F154" s="15" t="n">
        <v>0</v>
      </c>
      <c r="G154" s="20" t="n">
        <v>62701000</v>
      </c>
    </row>
    <row r="155" customFormat="false" ht="17.25" hidden="false" customHeight="true" outlineLevel="0" collapsed="false">
      <c r="A155" s="20" t="n">
        <v>627000</v>
      </c>
      <c r="B155" s="20" t="n">
        <v>62700000</v>
      </c>
      <c r="C155" s="6" t="s">
        <v>1112</v>
      </c>
      <c r="D155" s="15" t="n">
        <v>210862.32</v>
      </c>
      <c r="E155" s="15"/>
      <c r="F155" s="15" t="n">
        <v>7200</v>
      </c>
      <c r="G155" s="20" t="n">
        <v>62701000</v>
      </c>
    </row>
    <row r="156" customFormat="false" ht="17.25" hidden="false" customHeight="true" outlineLevel="0" collapsed="false">
      <c r="A156" s="20" t="n">
        <v>627030</v>
      </c>
      <c r="B156" s="20" t="n">
        <v>62703000</v>
      </c>
      <c r="C156" s="6" t="s">
        <v>1115</v>
      </c>
      <c r="D156" s="15" t="n">
        <v>22800</v>
      </c>
      <c r="E156" s="15"/>
      <c r="F156" s="15" t="n">
        <v>7200</v>
      </c>
      <c r="G156" s="20" t="n">
        <v>62701000</v>
      </c>
    </row>
    <row r="157" customFormat="false" ht="17.25" hidden="false" customHeight="true" outlineLevel="0" collapsed="false">
      <c r="A157" s="20" t="n">
        <v>627040</v>
      </c>
      <c r="B157" s="20" t="n">
        <v>62704000</v>
      </c>
      <c r="C157" s="6" t="s">
        <v>426</v>
      </c>
      <c r="D157" s="15" t="n">
        <v>2279351.36</v>
      </c>
      <c r="E157" s="15" t="n">
        <v>296833.87</v>
      </c>
      <c r="F157" s="15" t="n">
        <v>200000</v>
      </c>
      <c r="G157" s="20" t="n">
        <v>62701000</v>
      </c>
    </row>
    <row r="158" customFormat="false" ht="17.25" hidden="false" customHeight="true" outlineLevel="0" collapsed="false">
      <c r="A158" s="20" t="n">
        <v>627090</v>
      </c>
      <c r="B158" s="20" t="n">
        <v>62709000</v>
      </c>
      <c r="C158" s="6" t="s">
        <v>1118</v>
      </c>
      <c r="D158" s="15" t="n">
        <v>1114619.9</v>
      </c>
      <c r="E158" s="15" t="n">
        <v>378400</v>
      </c>
      <c r="F158" s="15" t="n">
        <v>222000</v>
      </c>
      <c r="G158" s="20" t="n">
        <v>62701000</v>
      </c>
    </row>
    <row r="159" customFormat="false" ht="17.25" hidden="false" customHeight="true" outlineLevel="0" collapsed="false">
      <c r="A159" s="20" t="n">
        <v>627130</v>
      </c>
      <c r="B159" s="20" t="n">
        <v>62713000</v>
      </c>
      <c r="C159" s="6" t="s">
        <v>1120</v>
      </c>
      <c r="D159" s="15" t="n">
        <v>386000</v>
      </c>
      <c r="E159" s="15" t="n">
        <v>40000</v>
      </c>
      <c r="F159" s="15" t="n">
        <v>10000</v>
      </c>
      <c r="G159" s="20" t="n">
        <v>62701000</v>
      </c>
    </row>
    <row r="160" customFormat="false" ht="17.25" hidden="false" customHeight="true" outlineLevel="0" collapsed="false">
      <c r="B160" s="20" t="n">
        <v>62702000</v>
      </c>
      <c r="C160" s="6" t="s">
        <v>1114</v>
      </c>
      <c r="D160" s="15" t="n">
        <v>20800</v>
      </c>
      <c r="E160" s="15"/>
      <c r="G160" s="20" t="n">
        <v>62702000</v>
      </c>
    </row>
    <row r="161" customFormat="false" ht="17.25" hidden="false" customHeight="true" outlineLevel="0" collapsed="false">
      <c r="B161" s="20" t="n">
        <v>62705000</v>
      </c>
      <c r="C161" s="6" t="s">
        <v>1612</v>
      </c>
      <c r="D161" s="15" t="n">
        <v>20000</v>
      </c>
      <c r="E161" s="15"/>
      <c r="G161" s="20" t="n">
        <v>62705000</v>
      </c>
    </row>
    <row r="162" customFormat="false" ht="17.25" hidden="false" customHeight="true" outlineLevel="0" collapsed="false">
      <c r="B162" s="20" t="n">
        <v>62706000</v>
      </c>
      <c r="C162" s="6" t="s">
        <v>1613</v>
      </c>
      <c r="D162" s="15" t="n">
        <v>29084</v>
      </c>
      <c r="E162" s="15"/>
      <c r="G162" s="20" t="n">
        <v>62706000</v>
      </c>
    </row>
    <row r="163" customFormat="false" ht="17.25" hidden="false" customHeight="true" outlineLevel="0" collapsed="false">
      <c r="B163" s="20" t="n">
        <v>62707000</v>
      </c>
      <c r="C163" s="6" t="s">
        <v>1614</v>
      </c>
      <c r="D163" s="15" t="n">
        <v>5105997.52</v>
      </c>
      <c r="E163" s="15"/>
      <c r="G163" s="20" t="n">
        <v>62707000</v>
      </c>
    </row>
    <row r="164" customFormat="false" ht="17.25" hidden="false" customHeight="true" outlineLevel="0" collapsed="false">
      <c r="B164" s="20" t="n">
        <v>62708000</v>
      </c>
      <c r="C164" s="6" t="s">
        <v>1615</v>
      </c>
      <c r="D164" s="15" t="n">
        <v>83600</v>
      </c>
      <c r="E164" s="15"/>
      <c r="G164" s="20" t="n">
        <v>62708000</v>
      </c>
    </row>
    <row r="165" customFormat="false" ht="17.25" hidden="false" customHeight="true" outlineLevel="0" collapsed="false">
      <c r="B165" s="20" t="n">
        <v>62710000</v>
      </c>
      <c r="C165" s="6" t="s">
        <v>1616</v>
      </c>
      <c r="D165" s="15" t="n">
        <v>45304.48</v>
      </c>
      <c r="E165" s="15"/>
      <c r="G165" s="20" t="n">
        <v>62710000</v>
      </c>
    </row>
    <row r="166" customFormat="false" ht="17.25" hidden="false" customHeight="true" outlineLevel="0" collapsed="false">
      <c r="A166" s="20" t="n">
        <v>635000</v>
      </c>
      <c r="B166" s="20" t="n">
        <v>63500000</v>
      </c>
      <c r="C166" s="6" t="s">
        <v>189</v>
      </c>
      <c r="D166" s="15" t="n">
        <v>7402981</v>
      </c>
      <c r="E166" s="15" t="n">
        <v>32000</v>
      </c>
      <c r="F166" s="15" t="n">
        <v>2247000</v>
      </c>
      <c r="G166" s="20" t="n">
        <v>63500000</v>
      </c>
    </row>
    <row r="167" customFormat="false" ht="17.25" hidden="false" customHeight="true" outlineLevel="0" collapsed="false">
      <c r="A167" s="20" t="n">
        <v>635010</v>
      </c>
      <c r="B167" s="20" t="n">
        <v>63501000</v>
      </c>
      <c r="C167" s="6" t="s">
        <v>1122</v>
      </c>
      <c r="D167" s="15" t="n">
        <v>128571</v>
      </c>
      <c r="E167" s="15" t="n">
        <v>9000</v>
      </c>
      <c r="F167" s="15" t="n">
        <v>4400</v>
      </c>
      <c r="G167" s="20" t="n">
        <v>63501000</v>
      </c>
    </row>
    <row r="168" customFormat="false" ht="17.25" hidden="false" customHeight="true" outlineLevel="0" collapsed="false">
      <c r="B168" s="20" t="n">
        <v>63503000</v>
      </c>
      <c r="C168" s="6" t="s">
        <v>1123</v>
      </c>
      <c r="D168" s="15" t="n">
        <v>1604</v>
      </c>
      <c r="E168" s="15"/>
      <c r="G168" s="20" t="n">
        <v>63503000</v>
      </c>
    </row>
    <row r="169" customFormat="false" ht="17.25" hidden="false" customHeight="true" outlineLevel="0" collapsed="false">
      <c r="A169" s="20" t="n">
        <v>635040</v>
      </c>
      <c r="B169" s="20" t="n">
        <v>63504000</v>
      </c>
      <c r="C169" s="6" t="s">
        <v>1617</v>
      </c>
      <c r="D169" s="15" t="n">
        <v>98781</v>
      </c>
      <c r="F169" s="15" t="n">
        <v>2328000</v>
      </c>
      <c r="G169" s="20" t="n">
        <v>63504000</v>
      </c>
    </row>
    <row r="170" customFormat="false" ht="17.25" hidden="false" customHeight="true" outlineLevel="0" collapsed="false">
      <c r="A170" s="20" t="n">
        <v>635070</v>
      </c>
      <c r="B170" s="20" t="n">
        <v>63507000</v>
      </c>
      <c r="C170" s="6" t="s">
        <v>1618</v>
      </c>
      <c r="D170" s="15" t="n">
        <v>0</v>
      </c>
      <c r="F170" s="15" t="n">
        <v>965460</v>
      </c>
      <c r="G170" s="12" t="n">
        <v>63507000</v>
      </c>
    </row>
    <row r="171" customFormat="false" ht="17.25" hidden="false" customHeight="true" outlineLevel="0" collapsed="false">
      <c r="B171" s="20" t="n">
        <v>63508000</v>
      </c>
      <c r="C171" s="6" t="s">
        <v>1619</v>
      </c>
      <c r="D171" s="15" t="n">
        <v>9425226.85</v>
      </c>
      <c r="E171" s="15"/>
      <c r="G171" s="20" t="n">
        <v>63508000</v>
      </c>
    </row>
    <row r="172" customFormat="false" ht="17.25" hidden="false" customHeight="true" outlineLevel="0" collapsed="false">
      <c r="A172" s="20" t="n">
        <v>641010</v>
      </c>
      <c r="B172" s="20" t="n">
        <v>64101000</v>
      </c>
      <c r="C172" s="6" t="s">
        <v>190</v>
      </c>
      <c r="D172" s="15" t="n">
        <v>34989324</v>
      </c>
      <c r="E172" s="15" t="n">
        <v>19185722.85</v>
      </c>
      <c r="F172" s="15" t="n">
        <v>15448960.7</v>
      </c>
      <c r="G172" s="20" t="n">
        <v>64101000</v>
      </c>
    </row>
    <row r="173" customFormat="false" ht="17.25" hidden="false" customHeight="true" outlineLevel="0" collapsed="false">
      <c r="A173" s="20" t="n">
        <v>641020</v>
      </c>
      <c r="B173" s="20" t="n">
        <v>64102000</v>
      </c>
      <c r="C173" s="6" t="s">
        <v>191</v>
      </c>
      <c r="D173" s="15" t="n">
        <v>997724</v>
      </c>
      <c r="E173" s="15" t="n">
        <v>604999.99</v>
      </c>
      <c r="F173" s="15" t="n">
        <v>150000</v>
      </c>
      <c r="G173" s="20" t="n">
        <v>64101000</v>
      </c>
    </row>
    <row r="174" customFormat="false" ht="17.25" hidden="false" customHeight="true" outlineLevel="0" collapsed="false">
      <c r="A174" s="20" t="n">
        <v>641030</v>
      </c>
      <c r="B174" s="20" t="n">
        <v>64103000</v>
      </c>
      <c r="C174" s="6" t="s">
        <v>192</v>
      </c>
      <c r="D174" s="15" t="n">
        <v>5168208.9</v>
      </c>
      <c r="E174" s="15" t="n">
        <v>1547007</v>
      </c>
      <c r="F174" s="15" t="n">
        <v>0</v>
      </c>
      <c r="G174" s="20" t="n">
        <v>64101000</v>
      </c>
    </row>
    <row r="175" customFormat="false" ht="17.25" hidden="false" customHeight="true" outlineLevel="0" collapsed="false">
      <c r="A175" s="20" t="n">
        <v>641050</v>
      </c>
      <c r="B175" s="20" t="n">
        <v>64105000</v>
      </c>
      <c r="C175" s="6" t="s">
        <v>1620</v>
      </c>
      <c r="D175" s="15" t="n">
        <v>15608</v>
      </c>
      <c r="E175" s="15"/>
      <c r="F175" s="15" t="n">
        <v>-49000</v>
      </c>
      <c r="G175" s="20" t="n">
        <v>64101000</v>
      </c>
    </row>
    <row r="176" customFormat="false" ht="17.25" hidden="false" customHeight="true" outlineLevel="0" collapsed="false">
      <c r="B176" s="20" t="n">
        <v>64180000</v>
      </c>
      <c r="C176" s="6" t="s">
        <v>1621</v>
      </c>
      <c r="D176" s="15" t="n">
        <v>9713890</v>
      </c>
      <c r="E176" s="15"/>
      <c r="G176" s="20" t="n">
        <v>64180000</v>
      </c>
    </row>
    <row r="177" customFormat="false" ht="17.25" hidden="false" customHeight="true" outlineLevel="0" collapsed="false">
      <c r="A177" s="20" t="n">
        <v>645010</v>
      </c>
      <c r="B177" s="20" t="n">
        <v>64501000</v>
      </c>
      <c r="C177" s="6" t="s">
        <v>461</v>
      </c>
      <c r="D177" s="15" t="n">
        <v>7055457.48</v>
      </c>
      <c r="E177" s="15" t="n">
        <v>2773903.99</v>
      </c>
      <c r="F177" s="15" t="n">
        <v>2021494.31</v>
      </c>
      <c r="G177" s="20" t="n">
        <v>64501000</v>
      </c>
    </row>
    <row r="178" customFormat="false" ht="17.25" hidden="false" customHeight="true" outlineLevel="0" collapsed="false">
      <c r="A178" s="20" t="n">
        <v>645020</v>
      </c>
      <c r="B178" s="20" t="n">
        <v>64502000</v>
      </c>
      <c r="C178" s="6" t="s">
        <v>1127</v>
      </c>
      <c r="D178" s="15" t="n">
        <v>2713637.8</v>
      </c>
      <c r="E178" s="15" t="n">
        <v>1066886.15</v>
      </c>
      <c r="F178" s="15" t="n">
        <v>777497.81</v>
      </c>
      <c r="G178" s="20" t="n">
        <v>64501000</v>
      </c>
    </row>
    <row r="179" customFormat="false" ht="17.25" hidden="false" customHeight="true" outlineLevel="0" collapsed="false">
      <c r="A179" s="20" t="n">
        <v>645040</v>
      </c>
      <c r="B179" s="20" t="n">
        <v>64504000</v>
      </c>
      <c r="C179" s="6" t="s">
        <v>1622</v>
      </c>
      <c r="D179" s="15" t="n">
        <v>542727.96</v>
      </c>
      <c r="E179" s="15" t="n">
        <v>213377.23</v>
      </c>
      <c r="F179" s="15" t="n">
        <v>155499.56</v>
      </c>
      <c r="G179" s="20" t="n">
        <v>64501000</v>
      </c>
    </row>
    <row r="180" customFormat="false" ht="17.25" hidden="false" customHeight="true" outlineLevel="0" collapsed="false">
      <c r="B180" s="20" t="n">
        <v>64580000</v>
      </c>
      <c r="C180" s="6" t="s">
        <v>1623</v>
      </c>
      <c r="D180" s="15" t="n">
        <v>1748500</v>
      </c>
      <c r="E180" s="15"/>
      <c r="G180" s="20" t="n">
        <v>64580000</v>
      </c>
    </row>
    <row r="181" customFormat="false" ht="17.25" hidden="false" customHeight="true" outlineLevel="0" collapsed="false">
      <c r="A181" s="20" t="n">
        <v>648030</v>
      </c>
      <c r="B181" s="20" t="n">
        <v>64803000</v>
      </c>
      <c r="C181" s="6" t="s">
        <v>534</v>
      </c>
      <c r="D181" s="15" t="n">
        <v>0</v>
      </c>
      <c r="E181" s="15" t="n">
        <v>26528</v>
      </c>
      <c r="F181" s="15" t="n">
        <v>0</v>
      </c>
      <c r="G181" s="20" t="n">
        <v>64801000</v>
      </c>
    </row>
    <row r="182" customFormat="false" ht="17.25" hidden="false" customHeight="true" outlineLevel="0" collapsed="false">
      <c r="B182" s="20" t="n">
        <v>64802000</v>
      </c>
      <c r="C182" s="6" t="s">
        <v>1624</v>
      </c>
      <c r="D182" s="15" t="n">
        <v>1411</v>
      </c>
      <c r="E182" s="15"/>
      <c r="G182" s="20" t="n">
        <v>64802000</v>
      </c>
    </row>
    <row r="183" customFormat="false" ht="17.25" hidden="false" customHeight="true" outlineLevel="0" collapsed="false">
      <c r="B183" s="20" t="n">
        <v>64804000</v>
      </c>
      <c r="C183" s="6" t="s">
        <v>198</v>
      </c>
      <c r="D183" s="15" t="n">
        <v>1802566</v>
      </c>
      <c r="E183" s="15"/>
      <c r="G183" s="20" t="n">
        <v>64804000</v>
      </c>
    </row>
    <row r="184" customFormat="false" ht="17.25" hidden="false" customHeight="true" outlineLevel="0" collapsed="false">
      <c r="B184" s="20" t="n">
        <v>65100000</v>
      </c>
      <c r="C184" s="6" t="s">
        <v>1130</v>
      </c>
      <c r="D184" s="15" t="n">
        <v>251077</v>
      </c>
      <c r="E184" s="15"/>
      <c r="G184" s="20" t="n">
        <v>65100000</v>
      </c>
    </row>
    <row r="185" customFormat="false" ht="17.25" hidden="false" customHeight="true" outlineLevel="0" collapsed="false">
      <c r="A185" s="20" t="n">
        <v>656020</v>
      </c>
      <c r="B185" s="20" t="n">
        <v>65602000</v>
      </c>
      <c r="C185" s="6" t="s">
        <v>1625</v>
      </c>
      <c r="D185" s="15" t="n">
        <v>30856</v>
      </c>
      <c r="E185" s="15"/>
      <c r="F185" s="15" t="n">
        <v>4200000</v>
      </c>
      <c r="G185" s="20" t="n">
        <v>65602000</v>
      </c>
    </row>
    <row r="186" customFormat="false" ht="17.25" hidden="false" customHeight="true" outlineLevel="0" collapsed="false">
      <c r="A186" s="20" t="n">
        <v>657000</v>
      </c>
      <c r="B186" s="20" t="n">
        <v>65700000</v>
      </c>
      <c r="C186" s="6" t="s">
        <v>1626</v>
      </c>
      <c r="D186" s="15" t="n">
        <v>131300.1</v>
      </c>
      <c r="E186" s="15" t="n">
        <v>0</v>
      </c>
      <c r="F186" s="15" t="n">
        <v>28.2</v>
      </c>
      <c r="G186" s="20" t="n">
        <v>65700000</v>
      </c>
    </row>
    <row r="187" customFormat="false" ht="17.25" hidden="false" customHeight="true" outlineLevel="0" collapsed="false">
      <c r="A187" s="20" t="n">
        <v>658100</v>
      </c>
      <c r="B187" s="20" t="n">
        <v>65810000</v>
      </c>
      <c r="C187" s="6" t="s">
        <v>1627</v>
      </c>
      <c r="D187" s="15" t="n">
        <v>264000</v>
      </c>
      <c r="E187" s="15"/>
      <c r="F187" s="15" t="n">
        <v>300000</v>
      </c>
      <c r="G187" s="20" t="n">
        <v>65700000</v>
      </c>
    </row>
    <row r="188" customFormat="false" ht="17.25" hidden="false" customHeight="true" outlineLevel="0" collapsed="false">
      <c r="B188" s="20" t="n">
        <v>65800000</v>
      </c>
      <c r="C188" s="6" t="s">
        <v>1133</v>
      </c>
      <c r="D188" s="15" t="n">
        <v>77300.44</v>
      </c>
      <c r="E188" s="15"/>
      <c r="G188" s="20" t="n">
        <v>65800000</v>
      </c>
    </row>
    <row r="189" customFormat="false" ht="17.25" hidden="false" customHeight="true" outlineLevel="0" collapsed="false">
      <c r="A189" s="20" t="n">
        <v>661000</v>
      </c>
      <c r="B189" s="20" t="n">
        <v>66100000</v>
      </c>
      <c r="C189" s="6" t="s">
        <v>1628</v>
      </c>
      <c r="D189" s="15" t="n">
        <v>10475476.1</v>
      </c>
      <c r="E189" s="15" t="n">
        <v>2368718.09</v>
      </c>
      <c r="F189" s="15" t="n">
        <v>0</v>
      </c>
      <c r="G189" s="20" t="n">
        <v>66100000</v>
      </c>
    </row>
    <row r="190" customFormat="false" ht="17.25" hidden="false" customHeight="true" outlineLevel="0" collapsed="false">
      <c r="A190" s="20" t="n">
        <v>661010</v>
      </c>
      <c r="B190" s="20" t="n">
        <v>66101000</v>
      </c>
      <c r="C190" s="6" t="s">
        <v>478</v>
      </c>
      <c r="D190" s="15" t="n">
        <v>0</v>
      </c>
      <c r="E190" s="15" t="n">
        <v>0</v>
      </c>
      <c r="F190" s="15" t="n">
        <v>0</v>
      </c>
      <c r="G190" s="20" t="n">
        <v>66100000</v>
      </c>
    </row>
    <row r="191" customFormat="false" ht="17.25" hidden="false" customHeight="true" outlineLevel="0" collapsed="false">
      <c r="A191" s="20" t="n">
        <v>661020</v>
      </c>
      <c r="B191" s="20" t="n">
        <v>66102000</v>
      </c>
      <c r="C191" s="6" t="s">
        <v>1135</v>
      </c>
      <c r="D191" s="15" t="n">
        <v>15164084.1</v>
      </c>
      <c r="E191" s="15" t="n">
        <v>91821.76</v>
      </c>
      <c r="F191" s="15" t="n">
        <v>418014.99</v>
      </c>
      <c r="G191" s="20" t="n">
        <v>66100000</v>
      </c>
    </row>
    <row r="192" customFormat="false" ht="17.25" hidden="false" customHeight="true" outlineLevel="0" collapsed="false">
      <c r="B192" s="20" t="n">
        <v>66103000</v>
      </c>
      <c r="C192" s="6" t="s">
        <v>1629</v>
      </c>
      <c r="D192" s="15" t="n">
        <v>146718222.11</v>
      </c>
      <c r="E192" s="15"/>
      <c r="G192" s="20" t="n">
        <v>66103000</v>
      </c>
    </row>
    <row r="193" customFormat="false" ht="17.25" hidden="false" customHeight="true" outlineLevel="0" collapsed="false">
      <c r="B193" s="20" t="n">
        <v>66600000</v>
      </c>
      <c r="C193" s="6" t="s">
        <v>1630</v>
      </c>
      <c r="D193" s="15" t="n">
        <v>27213</v>
      </c>
      <c r="E193" s="15"/>
      <c r="G193" s="20" t="n">
        <v>66600000</v>
      </c>
    </row>
    <row r="194" customFormat="false" ht="17.25" hidden="false" customHeight="true" outlineLevel="0" collapsed="false">
      <c r="A194" s="20" t="n">
        <v>681120</v>
      </c>
      <c r="B194" s="20" t="n">
        <v>68112000</v>
      </c>
      <c r="C194" s="6" t="s">
        <v>1138</v>
      </c>
      <c r="D194" s="15" t="n">
        <v>386690366.12</v>
      </c>
      <c r="E194" s="15" t="n">
        <v>55815405.78</v>
      </c>
      <c r="F194" s="15" t="n">
        <v>67976897.67</v>
      </c>
      <c r="G194" s="20" t="n">
        <v>68112000</v>
      </c>
    </row>
    <row r="195" customFormat="false" ht="17.25" hidden="false" customHeight="true" outlineLevel="0" collapsed="false">
      <c r="B195" s="20" t="n">
        <v>69520000</v>
      </c>
      <c r="C195" s="6" t="s">
        <v>1631</v>
      </c>
      <c r="D195" s="15" t="n">
        <v>1086956.72</v>
      </c>
      <c r="E195" s="15"/>
      <c r="G195" s="20" t="n">
        <v>69800000</v>
      </c>
    </row>
    <row r="196" customFormat="false" ht="17.25" hidden="false" customHeight="true" outlineLevel="0" collapsed="false">
      <c r="A196" s="20" t="n">
        <v>698000</v>
      </c>
      <c r="B196" s="20" t="n">
        <v>69800000</v>
      </c>
      <c r="C196" s="6" t="s">
        <v>491</v>
      </c>
      <c r="D196" s="15" t="n">
        <v>0</v>
      </c>
      <c r="E196" s="15" t="n">
        <v>0</v>
      </c>
      <c r="F196" s="15" t="n">
        <v>560000</v>
      </c>
      <c r="G196" s="20" t="n">
        <v>69800000</v>
      </c>
    </row>
    <row r="197" customFormat="false" ht="17.25" hidden="false" customHeight="true" outlineLevel="0" collapsed="false">
      <c r="A197" s="20" t="n">
        <v>706000</v>
      </c>
      <c r="B197" s="20" t="n">
        <v>70600000</v>
      </c>
      <c r="C197" s="6" t="s">
        <v>499</v>
      </c>
      <c r="D197" s="15" t="n">
        <v>-2145103889.55</v>
      </c>
      <c r="E197" s="15" t="n">
        <v>-588488608.83</v>
      </c>
      <c r="F197" s="15" t="n">
        <v>-48000000</v>
      </c>
      <c r="G197" s="20" t="n">
        <v>70600000</v>
      </c>
    </row>
    <row r="198" customFormat="false" ht="17.25" hidden="false" customHeight="true" outlineLevel="0" collapsed="false">
      <c r="B198" s="20" t="n">
        <v>70620000</v>
      </c>
      <c r="C198" s="6" t="s">
        <v>1632</v>
      </c>
      <c r="D198" s="15" t="n">
        <v>-150000000</v>
      </c>
      <c r="E198" s="15"/>
      <c r="G198" s="20" t="n">
        <v>70620000</v>
      </c>
    </row>
    <row r="199" customFormat="false" ht="17.25" hidden="false" customHeight="true" outlineLevel="0" collapsed="false">
      <c r="A199" s="20" t="n">
        <v>708500</v>
      </c>
      <c r="B199" s="20" t="n">
        <v>70850000</v>
      </c>
      <c r="C199" s="6" t="s">
        <v>1633</v>
      </c>
      <c r="D199" s="15" t="n">
        <v>-1784316.62</v>
      </c>
      <c r="E199" s="15" t="n">
        <v>-6755260.89</v>
      </c>
      <c r="F199" s="15" t="n">
        <v>0</v>
      </c>
      <c r="G199" s="20" t="n">
        <v>70800000</v>
      </c>
    </row>
    <row r="200" customFormat="false" ht="17.25" hidden="false" customHeight="true" outlineLevel="0" collapsed="false">
      <c r="B200" s="20" t="n">
        <v>70820000</v>
      </c>
      <c r="C200" s="6" t="s">
        <v>1634</v>
      </c>
      <c r="D200" s="15" t="n">
        <v>-19512430</v>
      </c>
      <c r="E200" s="15"/>
      <c r="G200" s="20" t="n">
        <v>70820000</v>
      </c>
    </row>
    <row r="201" customFormat="false" ht="17.25" hidden="false" customHeight="true" outlineLevel="0" collapsed="false">
      <c r="A201" s="20" t="n">
        <v>758000</v>
      </c>
      <c r="B201" s="20" t="n">
        <v>75800000</v>
      </c>
      <c r="C201" s="6" t="s">
        <v>1144</v>
      </c>
      <c r="D201" s="15" t="n">
        <v>-36277855.37</v>
      </c>
      <c r="E201" s="15" t="n">
        <v>-654230.52</v>
      </c>
      <c r="F201" s="15" t="n">
        <v>-15001.01</v>
      </c>
      <c r="G201" s="20" t="n">
        <v>75800000</v>
      </c>
    </row>
    <row r="202" customFormat="false" ht="17.25" hidden="false" customHeight="true" outlineLevel="0" collapsed="false">
      <c r="A202" s="20" t="n">
        <v>765000</v>
      </c>
      <c r="B202" s="20" t="n">
        <v>76500000</v>
      </c>
      <c r="C202" s="6" t="s">
        <v>505</v>
      </c>
      <c r="D202" s="15" t="n">
        <v>0</v>
      </c>
      <c r="E202" s="15" t="n">
        <v>-3660.58</v>
      </c>
      <c r="F202" s="15" t="n">
        <v>-41045.95</v>
      </c>
      <c r="G202" s="20" t="n">
        <v>76500000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11.44"/>
    <col collapsed="false" customWidth="true" hidden="false" outlineLevel="0" max="2" min="2" style="38" width="9.15"/>
    <col collapsed="false" customWidth="true" hidden="false" outlineLevel="0" max="3" min="3" style="2" width="30.15"/>
    <col collapsed="false" customWidth="true" hidden="false" outlineLevel="0" max="5" min="4" style="3" width="16.44"/>
    <col collapsed="false" customWidth="true" hidden="false" outlineLevel="0" max="6" min="6" style="3" width="15.15"/>
    <col collapsed="false" customWidth="true" hidden="false" outlineLevel="0" max="7" min="7" style="1" width="16.86"/>
    <col collapsed="false" customWidth="true" hidden="false" outlineLevel="0" max="8" min="8" style="2" width="11.44"/>
    <col collapsed="false" customWidth="true" hidden="false" outlineLevel="0" max="9" min="9" style="3" width="16.72"/>
    <col collapsed="false" customWidth="true" hidden="false" outlineLevel="0" max="12" min="10" style="2" width="11.44"/>
    <col collapsed="false" customWidth="true" hidden="false" outlineLevel="0" max="13" min="13" style="4" width="17.87"/>
    <col collapsed="false" customWidth="true" hidden="false" outlineLevel="0" max="14" min="14" style="4" width="11.87"/>
  </cols>
  <sheetData>
    <row r="1" customFormat="false" ht="17.25" hidden="false" customHeight="true" outlineLevel="0" collapsed="false">
      <c r="B1" s="7"/>
      <c r="C1" s="44"/>
      <c r="D1" s="15"/>
      <c r="E1" s="15"/>
      <c r="F1" s="15"/>
      <c r="G1" s="20"/>
      <c r="H1" s="6"/>
      <c r="J1" s="6"/>
      <c r="K1" s="6"/>
      <c r="L1" s="6"/>
      <c r="M1" s="57"/>
    </row>
    <row r="2" customFormat="false" ht="17.25" hidden="false" customHeight="true" outlineLevel="0" collapsed="false">
      <c r="B2" s="5"/>
      <c r="C2" s="6"/>
      <c r="D2" s="15" t="n">
        <v>2021</v>
      </c>
      <c r="E2" s="15" t="n">
        <v>2020</v>
      </c>
      <c r="F2" s="57" t="s">
        <v>806</v>
      </c>
      <c r="G2" s="20" t="s">
        <v>557</v>
      </c>
      <c r="H2" s="6"/>
      <c r="I2" s="15" t="n">
        <v>2019</v>
      </c>
      <c r="J2" s="6"/>
      <c r="K2" s="6"/>
      <c r="L2" s="6"/>
      <c r="M2" s="57"/>
    </row>
    <row r="3" customFormat="false" ht="17.25" hidden="false" customHeight="true" outlineLevel="0" collapsed="false">
      <c r="B3" s="42" t="n">
        <v>10100000</v>
      </c>
      <c r="C3" s="6" t="s">
        <v>559</v>
      </c>
      <c r="D3" s="15" t="n">
        <v>-17000000</v>
      </c>
      <c r="E3" s="15" t="n">
        <v>-2000000</v>
      </c>
      <c r="F3" s="15" t="n">
        <v>-2000000</v>
      </c>
      <c r="G3" s="20" t="n">
        <v>10100000</v>
      </c>
      <c r="H3" s="6"/>
      <c r="I3" s="15" t="n">
        <v>-2000000</v>
      </c>
      <c r="J3" s="6"/>
      <c r="K3" s="6"/>
      <c r="L3" s="6"/>
      <c r="M3" s="57"/>
    </row>
    <row r="4" customFormat="false" ht="17.25" hidden="false" customHeight="true" outlineLevel="0" collapsed="false">
      <c r="B4" s="42" t="n">
        <v>11900000</v>
      </c>
      <c r="C4" s="6" t="s">
        <v>1158</v>
      </c>
      <c r="D4" s="15" t="n">
        <v>17263180.57</v>
      </c>
      <c r="E4" s="15" t="n">
        <v>17263180.57</v>
      </c>
      <c r="F4" s="15" t="n">
        <v>6906485.19</v>
      </c>
      <c r="G4" s="20" t="n">
        <v>11900000</v>
      </c>
      <c r="H4" s="6"/>
      <c r="I4" s="15" t="n">
        <v>6906485.19</v>
      </c>
      <c r="J4" s="6"/>
      <c r="K4" s="6"/>
      <c r="L4" s="6"/>
      <c r="M4" s="57"/>
    </row>
    <row r="5" customFormat="false" ht="17.25" hidden="false" customHeight="true" outlineLevel="0" collapsed="false">
      <c r="B5" s="42" t="n">
        <v>12900000</v>
      </c>
      <c r="C5" s="6" t="s">
        <v>1635</v>
      </c>
      <c r="D5" s="15" t="n">
        <v>28789450.91</v>
      </c>
      <c r="E5" s="15"/>
      <c r="F5" s="15"/>
      <c r="G5" s="20" t="n">
        <v>12900000</v>
      </c>
      <c r="H5" s="15"/>
      <c r="I5" s="15"/>
      <c r="J5" s="15"/>
      <c r="K5" s="6"/>
      <c r="L5" s="6"/>
      <c r="M5" s="15" t="n">
        <v>0</v>
      </c>
    </row>
    <row r="6" customFormat="false" ht="17.25" hidden="false" customHeight="true" outlineLevel="0" collapsed="false">
      <c r="B6" s="42" t="n">
        <v>21100000</v>
      </c>
      <c r="C6" s="6" t="s">
        <v>1636</v>
      </c>
      <c r="D6" s="15" t="n">
        <v>145000000</v>
      </c>
      <c r="E6" s="15" t="n">
        <v>145000000</v>
      </c>
      <c r="F6" s="15" t="n">
        <v>0</v>
      </c>
      <c r="G6" s="20" t="n">
        <v>21100000</v>
      </c>
      <c r="H6" s="15"/>
      <c r="I6" s="15" t="n">
        <v>0</v>
      </c>
      <c r="J6" s="15"/>
      <c r="K6" s="6"/>
      <c r="L6" s="6"/>
      <c r="M6" s="15"/>
    </row>
    <row r="7" customFormat="false" ht="17.25" hidden="false" customHeight="true" outlineLevel="0" collapsed="false">
      <c r="B7" s="42" t="n">
        <v>23100000</v>
      </c>
      <c r="C7" s="6" t="s">
        <v>1637</v>
      </c>
      <c r="D7" s="15" t="n">
        <v>715060082.54</v>
      </c>
      <c r="E7" s="15" t="n">
        <v>657800682.54</v>
      </c>
      <c r="F7" s="15" t="n">
        <v>585584673.48</v>
      </c>
      <c r="G7" s="12" t="n">
        <v>23200000</v>
      </c>
      <c r="H7" s="6"/>
      <c r="I7" s="15" t="n">
        <v>585584673.48</v>
      </c>
      <c r="J7" s="6"/>
      <c r="K7" s="6"/>
      <c r="L7" s="6"/>
      <c r="M7" s="57"/>
    </row>
    <row r="8" customFormat="false" ht="17.25" hidden="false" customHeight="true" outlineLevel="0" collapsed="false">
      <c r="B8" s="42" t="n">
        <v>23200000</v>
      </c>
      <c r="C8" s="6" t="s">
        <v>1638</v>
      </c>
      <c r="D8" s="15" t="n">
        <v>88685000</v>
      </c>
      <c r="E8" s="15" t="n">
        <v>88685000</v>
      </c>
      <c r="F8" s="15" t="n">
        <v>88685000</v>
      </c>
      <c r="G8" s="12" t="n">
        <v>23200000</v>
      </c>
      <c r="H8" s="15"/>
      <c r="I8" s="15" t="n">
        <v>88685000</v>
      </c>
      <c r="J8" s="15"/>
      <c r="K8" s="6"/>
      <c r="L8" s="6"/>
      <c r="M8" s="15"/>
    </row>
    <row r="9" customFormat="false" ht="17.25" hidden="false" customHeight="true" outlineLevel="0" collapsed="false">
      <c r="B9" s="42" t="n">
        <v>23300000</v>
      </c>
      <c r="C9" s="6" t="s">
        <v>1639</v>
      </c>
      <c r="D9" s="15" t="n">
        <v>145536950</v>
      </c>
      <c r="E9" s="15" t="n">
        <v>145536950</v>
      </c>
      <c r="F9" s="15" t="n">
        <v>145536950</v>
      </c>
      <c r="G9" s="12" t="n">
        <v>23200000</v>
      </c>
      <c r="H9" s="6"/>
      <c r="I9" s="15" t="n">
        <v>145536950</v>
      </c>
      <c r="J9" s="6"/>
      <c r="K9" s="6"/>
      <c r="L9" s="6"/>
      <c r="M9" s="57"/>
    </row>
    <row r="10" customFormat="false" ht="17.25" hidden="false" customHeight="true" outlineLevel="0" collapsed="false">
      <c r="B10" s="42" t="n">
        <v>40100000</v>
      </c>
      <c r="C10" s="6" t="s">
        <v>1640</v>
      </c>
      <c r="D10" s="15" t="n">
        <v>-4254000</v>
      </c>
      <c r="E10" s="15" t="n">
        <v>0</v>
      </c>
      <c r="F10" s="15" t="n">
        <v>-2275230</v>
      </c>
      <c r="G10" s="20" t="n">
        <v>40110000</v>
      </c>
      <c r="H10" s="15"/>
      <c r="I10" s="15" t="n">
        <v>-2275230</v>
      </c>
      <c r="J10" s="15"/>
      <c r="K10" s="6"/>
      <c r="L10" s="6"/>
      <c r="M10" s="15"/>
    </row>
    <row r="11" customFormat="false" ht="17.25" hidden="false" customHeight="true" outlineLevel="0" collapsed="false">
      <c r="B11" s="42" t="n">
        <v>40340000</v>
      </c>
      <c r="C11" s="6" t="s">
        <v>25</v>
      </c>
      <c r="D11" s="15" t="n">
        <v>-14285025.18</v>
      </c>
      <c r="E11" s="15"/>
      <c r="F11" s="15"/>
      <c r="G11" s="20" t="n">
        <v>40340000</v>
      </c>
      <c r="H11" s="15"/>
      <c r="I11" s="15"/>
      <c r="J11" s="15"/>
      <c r="K11" s="6"/>
      <c r="L11" s="6"/>
      <c r="M11" s="15"/>
    </row>
    <row r="12" customFormat="false" ht="17.25" hidden="false" customHeight="true" outlineLevel="0" collapsed="false">
      <c r="B12" s="42" t="n">
        <v>40400000</v>
      </c>
      <c r="C12" s="6" t="s">
        <v>1165</v>
      </c>
      <c r="D12" s="15" t="n">
        <v>-117658750</v>
      </c>
      <c r="E12" s="15" t="n">
        <v>-195372469.6</v>
      </c>
      <c r="F12" s="15" t="n">
        <v>-201793778.18</v>
      </c>
      <c r="G12" s="20" t="n">
        <v>40400000</v>
      </c>
      <c r="H12" s="6"/>
      <c r="I12" s="15" t="n">
        <v>-201793778.18</v>
      </c>
      <c r="J12" s="6"/>
      <c r="K12" s="6"/>
      <c r="L12" s="6"/>
      <c r="M12" s="57"/>
    </row>
    <row r="13" customFormat="false" ht="17.25" hidden="false" customHeight="true" outlineLevel="0" collapsed="false">
      <c r="B13" s="42" t="n">
        <v>40800000</v>
      </c>
      <c r="C13" s="6" t="s">
        <v>1641</v>
      </c>
      <c r="D13" s="15" t="n">
        <v>-280896</v>
      </c>
      <c r="E13" s="15"/>
      <c r="F13" s="15"/>
      <c r="G13" s="20" t="n">
        <v>40800000</v>
      </c>
      <c r="H13" s="15"/>
      <c r="I13" s="15"/>
      <c r="J13" s="15"/>
      <c r="K13" s="6"/>
      <c r="L13" s="6"/>
      <c r="M13" s="15" t="n">
        <v>28813250.91</v>
      </c>
      <c r="N13" s="15" t="n">
        <v>23799.9999999888</v>
      </c>
    </row>
    <row r="14" customFormat="false" ht="17.25" hidden="false" customHeight="true" outlineLevel="0" collapsed="false">
      <c r="B14" s="42" t="n">
        <v>40900000</v>
      </c>
      <c r="C14" s="6" t="s">
        <v>1642</v>
      </c>
      <c r="D14" s="15" t="n">
        <v>15104000</v>
      </c>
      <c r="E14" s="15"/>
      <c r="F14" s="15"/>
      <c r="G14" s="20" t="n">
        <v>40900000</v>
      </c>
      <c r="H14" s="15"/>
      <c r="I14" s="15"/>
      <c r="J14" s="15"/>
      <c r="K14" s="6"/>
      <c r="L14" s="6"/>
      <c r="M14" s="15"/>
    </row>
    <row r="15" customFormat="false" ht="17.25" hidden="false" customHeight="true" outlineLevel="0" collapsed="false">
      <c r="B15" s="42" t="n">
        <v>42100000</v>
      </c>
      <c r="C15" s="6" t="s">
        <v>1643</v>
      </c>
      <c r="D15" s="15" t="n">
        <v>1044239.84</v>
      </c>
      <c r="E15" s="15"/>
      <c r="F15" s="15" t="n">
        <v>-1072849.45</v>
      </c>
      <c r="G15" s="20" t="n">
        <v>42110000</v>
      </c>
      <c r="H15" s="6"/>
      <c r="I15" s="15" t="n">
        <v>-1072849.45</v>
      </c>
      <c r="J15" s="6"/>
      <c r="K15" s="6"/>
      <c r="L15" s="6"/>
      <c r="M15" s="57"/>
    </row>
    <row r="16" customFormat="false" ht="17.25" hidden="false" customHeight="true" outlineLevel="0" collapsed="false">
      <c r="B16" s="42" t="n">
        <v>43100000</v>
      </c>
      <c r="C16" s="6" t="s">
        <v>605</v>
      </c>
      <c r="D16" s="15" t="n">
        <v>-709243.08</v>
      </c>
      <c r="E16" s="15" t="n">
        <v>-1403457.44</v>
      </c>
      <c r="F16" s="15" t="n">
        <v>-719482.68</v>
      </c>
      <c r="G16" s="20" t="n">
        <v>43100000</v>
      </c>
      <c r="H16" s="15"/>
      <c r="I16" s="15" t="n">
        <v>-719482.68</v>
      </c>
      <c r="J16" s="15"/>
      <c r="K16" s="6"/>
      <c r="L16" s="6"/>
      <c r="M16" s="15"/>
    </row>
    <row r="17" customFormat="false" ht="17.25" hidden="false" customHeight="true" outlineLevel="0" collapsed="false">
      <c r="B17" s="42" t="n">
        <v>43110000</v>
      </c>
      <c r="C17" s="6" t="s">
        <v>606</v>
      </c>
      <c r="D17" s="15" t="n">
        <v>-48000</v>
      </c>
      <c r="E17" s="15"/>
      <c r="F17" s="15"/>
      <c r="G17" s="20" t="n">
        <v>43110000</v>
      </c>
      <c r="H17" s="15"/>
      <c r="I17" s="15"/>
      <c r="J17" s="15"/>
      <c r="K17" s="6"/>
      <c r="L17" s="6"/>
      <c r="M17" s="15"/>
    </row>
    <row r="18" customFormat="false" ht="17.25" hidden="false" customHeight="true" outlineLevel="0" collapsed="false">
      <c r="B18" s="42" t="n">
        <v>43200000</v>
      </c>
      <c r="C18" s="6" t="s">
        <v>37</v>
      </c>
      <c r="D18" s="15" t="n">
        <v>-303961.32</v>
      </c>
      <c r="E18" s="15" t="n">
        <v>-601481.76</v>
      </c>
      <c r="F18" s="15" t="n">
        <v>-308349.72</v>
      </c>
      <c r="G18" s="20" t="n">
        <v>43200000</v>
      </c>
      <c r="H18" s="15"/>
      <c r="I18" s="15" t="n">
        <v>-308349.72</v>
      </c>
      <c r="J18" s="15"/>
      <c r="K18" s="6"/>
      <c r="L18" s="6"/>
      <c r="M18" s="15"/>
    </row>
    <row r="19" customFormat="false" ht="17.25" hidden="false" customHeight="true" outlineLevel="0" collapsed="false">
      <c r="B19" s="42" t="n">
        <v>43300000</v>
      </c>
      <c r="C19" s="6" t="s">
        <v>38</v>
      </c>
      <c r="D19" s="15" t="n">
        <v>-50660.22</v>
      </c>
      <c r="E19" s="15" t="n">
        <v>-100246.96</v>
      </c>
      <c r="F19" s="15" t="n">
        <v>-51391.62</v>
      </c>
      <c r="G19" s="20" t="n">
        <v>43300000</v>
      </c>
      <c r="H19" s="15"/>
      <c r="I19" s="15" t="n">
        <v>-51391.62</v>
      </c>
      <c r="J19" s="15"/>
      <c r="K19" s="6"/>
      <c r="L19" s="6"/>
      <c r="M19" s="15"/>
    </row>
    <row r="20" customFormat="false" ht="17.25" hidden="false" customHeight="true" outlineLevel="0" collapsed="false">
      <c r="B20" s="42" t="n">
        <v>43860000</v>
      </c>
      <c r="C20" s="6" t="s">
        <v>1644</v>
      </c>
      <c r="D20" s="15" t="n">
        <v>-20000</v>
      </c>
      <c r="E20" s="15"/>
      <c r="F20" s="15"/>
      <c r="G20" s="20" t="n">
        <v>43860000</v>
      </c>
      <c r="H20" s="15"/>
      <c r="I20" s="15"/>
      <c r="J20" s="15"/>
      <c r="K20" s="6"/>
      <c r="L20" s="6"/>
      <c r="M20" s="15"/>
    </row>
    <row r="21" customFormat="false" ht="17.25" hidden="false" customHeight="true" outlineLevel="0" collapsed="false">
      <c r="B21" s="42" t="n">
        <v>44100000</v>
      </c>
      <c r="C21" s="6" t="s">
        <v>610</v>
      </c>
      <c r="D21" s="15" t="n">
        <v>-121000</v>
      </c>
      <c r="E21" s="15" t="n">
        <v>-299080</v>
      </c>
      <c r="F21" s="15" t="n">
        <v>-153500</v>
      </c>
      <c r="G21" s="20" t="n">
        <v>44100000</v>
      </c>
      <c r="H21" s="15"/>
      <c r="I21" s="15" t="n">
        <v>-153500</v>
      </c>
      <c r="J21" s="15"/>
      <c r="K21" s="6"/>
      <c r="L21" s="6"/>
      <c r="M21" s="15"/>
    </row>
    <row r="22" customFormat="false" ht="17.25" hidden="false" customHeight="true" outlineLevel="0" collapsed="false">
      <c r="B22" s="42" t="n">
        <v>44300000</v>
      </c>
      <c r="C22" s="6" t="s">
        <v>611</v>
      </c>
      <c r="D22" s="15" t="n">
        <v>320000</v>
      </c>
      <c r="E22" s="15" t="n">
        <v>320000</v>
      </c>
      <c r="F22" s="15" t="n">
        <v>320000</v>
      </c>
      <c r="G22" s="20" t="n">
        <v>44300000</v>
      </c>
      <c r="H22" s="15"/>
      <c r="I22" s="15" t="n">
        <v>320000</v>
      </c>
      <c r="J22" s="15"/>
      <c r="K22" s="6"/>
      <c r="L22" s="6"/>
      <c r="M22" s="15"/>
    </row>
    <row r="23" customFormat="false" ht="17.25" hidden="false" customHeight="true" outlineLevel="0" collapsed="false">
      <c r="B23" s="42" t="n">
        <v>44410000</v>
      </c>
      <c r="C23" s="6" t="s">
        <v>1645</v>
      </c>
      <c r="D23" s="15" t="n">
        <v>-16000</v>
      </c>
      <c r="E23" s="15" t="n">
        <v>-320000</v>
      </c>
      <c r="F23" s="15" t="n">
        <v>-320000</v>
      </c>
      <c r="G23" s="20" t="n">
        <v>44400000</v>
      </c>
      <c r="H23" s="15"/>
      <c r="I23" s="15" t="n">
        <v>0</v>
      </c>
      <c r="J23" s="15"/>
      <c r="K23" s="6"/>
      <c r="L23" s="6"/>
      <c r="M23" s="15"/>
    </row>
    <row r="24" customFormat="false" ht="17.25" hidden="false" customHeight="true" outlineLevel="0" collapsed="false">
      <c r="B24" s="42" t="n">
        <v>44550000</v>
      </c>
      <c r="C24" s="6" t="s">
        <v>617</v>
      </c>
      <c r="D24" s="15" t="n">
        <v>23174026.55</v>
      </c>
      <c r="E24" s="15" t="n">
        <v>20426266.55</v>
      </c>
      <c r="F24" s="15" t="n">
        <v>134913.33</v>
      </c>
      <c r="G24" s="20" t="n">
        <v>44550000</v>
      </c>
      <c r="H24" s="15"/>
      <c r="I24" s="15" t="n">
        <v>134913.33</v>
      </c>
      <c r="J24" s="15"/>
      <c r="K24" s="6"/>
      <c r="L24" s="6"/>
      <c r="M24" s="15"/>
    </row>
    <row r="25" customFormat="false" ht="17.25" hidden="false" customHeight="true" outlineLevel="0" collapsed="false">
      <c r="B25" s="42" t="n">
        <v>44562000</v>
      </c>
      <c r="C25" s="6" t="s">
        <v>47</v>
      </c>
      <c r="D25" s="15" t="n">
        <v>0</v>
      </c>
      <c r="E25" s="15" t="n">
        <v>0</v>
      </c>
      <c r="F25" s="15" t="n">
        <v>18000</v>
      </c>
      <c r="G25" s="20" t="n">
        <v>44561000</v>
      </c>
      <c r="H25" s="6"/>
      <c r="I25" s="15" t="n">
        <v>18000</v>
      </c>
      <c r="J25" s="6"/>
      <c r="K25" s="6"/>
      <c r="L25" s="6"/>
      <c r="M25" s="57"/>
    </row>
    <row r="26" customFormat="false" ht="17.25" hidden="false" customHeight="true" outlineLevel="0" collapsed="false">
      <c r="B26" s="42" t="n">
        <v>44564000</v>
      </c>
      <c r="C26" s="6" t="s">
        <v>49</v>
      </c>
      <c r="D26" s="15" t="n">
        <v>0</v>
      </c>
      <c r="E26" s="15" t="n">
        <v>2700000</v>
      </c>
      <c r="F26" s="15" t="n">
        <v>3066.66</v>
      </c>
      <c r="G26" s="20" t="n">
        <v>44561000</v>
      </c>
      <c r="H26" s="15"/>
      <c r="I26" s="15" t="n">
        <v>3066.66</v>
      </c>
      <c r="J26" s="15"/>
      <c r="K26" s="6"/>
      <c r="L26" s="6"/>
      <c r="M26" s="15"/>
    </row>
    <row r="27" customFormat="false" ht="17.25" hidden="false" customHeight="true" outlineLevel="0" collapsed="false">
      <c r="B27" s="42" t="n">
        <v>44565000</v>
      </c>
      <c r="C27" s="6" t="s">
        <v>1646</v>
      </c>
      <c r="D27" s="15" t="n">
        <v>1890000</v>
      </c>
      <c r="E27" s="15"/>
      <c r="F27" s="15" t="n">
        <v>14004504.7</v>
      </c>
      <c r="G27" s="20" t="n">
        <v>44561000</v>
      </c>
      <c r="H27" s="15"/>
      <c r="I27" s="15" t="n">
        <v>14004504.7</v>
      </c>
      <c r="J27" s="15"/>
      <c r="K27" s="6"/>
      <c r="L27" s="6"/>
      <c r="M27" s="15"/>
    </row>
    <row r="28" customFormat="false" ht="17.25" hidden="false" customHeight="true" outlineLevel="0" collapsed="false">
      <c r="B28" s="42" t="n">
        <v>45511000</v>
      </c>
      <c r="C28" s="6" t="s">
        <v>304</v>
      </c>
      <c r="D28" s="15" t="n">
        <v>-964805600</v>
      </c>
      <c r="E28" s="15" t="n">
        <v>-787905600</v>
      </c>
      <c r="F28" s="15" t="n">
        <v>-642905600</v>
      </c>
      <c r="G28" s="22" t="n">
        <v>45500001</v>
      </c>
      <c r="H28" s="15"/>
      <c r="I28" s="15" t="n">
        <v>-642905600</v>
      </c>
      <c r="J28" s="15"/>
      <c r="K28" s="6"/>
      <c r="L28" s="6"/>
      <c r="M28" s="15"/>
    </row>
    <row r="29" customFormat="false" ht="17.25" hidden="false" customHeight="true" outlineLevel="0" collapsed="false">
      <c r="B29" s="42" t="n">
        <v>45512000</v>
      </c>
      <c r="C29" s="6" t="s">
        <v>288</v>
      </c>
      <c r="D29" s="15" t="n">
        <v>-56800000</v>
      </c>
      <c r="E29" s="15" t="n">
        <v>-56800000</v>
      </c>
      <c r="F29" s="15" t="n">
        <v>0</v>
      </c>
      <c r="G29" s="22" t="n">
        <v>45500002</v>
      </c>
      <c r="H29" s="15"/>
      <c r="I29" s="15" t="n">
        <v>0</v>
      </c>
      <c r="J29" s="15"/>
      <c r="K29" s="6"/>
      <c r="L29" s="6"/>
      <c r="M29" s="15"/>
    </row>
    <row r="30" customFormat="false" ht="17.25" hidden="false" customHeight="true" outlineLevel="0" collapsed="false">
      <c r="B30" s="42" t="n">
        <v>45513000</v>
      </c>
      <c r="C30" s="6" t="s">
        <v>1564</v>
      </c>
      <c r="D30" s="15" t="n">
        <v>-53300000</v>
      </c>
      <c r="E30" s="15" t="n">
        <v>-53300000</v>
      </c>
      <c r="F30" s="15" t="n">
        <v>0</v>
      </c>
      <c r="G30" s="22" t="n">
        <v>45500003</v>
      </c>
      <c r="H30" s="15"/>
      <c r="I30" s="15" t="n">
        <v>0</v>
      </c>
      <c r="J30" s="15"/>
      <c r="K30" s="6"/>
      <c r="L30" s="6"/>
      <c r="M30" s="15"/>
    </row>
    <row r="31" customFormat="false" ht="17.25" hidden="false" customHeight="true" outlineLevel="0" collapsed="false">
      <c r="B31" s="42" t="n">
        <v>46610000</v>
      </c>
      <c r="C31" s="6" t="s">
        <v>1647</v>
      </c>
      <c r="D31" s="15" t="n">
        <v>130000</v>
      </c>
      <c r="E31" s="15"/>
      <c r="F31" s="15"/>
      <c r="G31" s="20" t="n">
        <v>46610000</v>
      </c>
      <c r="H31" s="15"/>
      <c r="I31" s="15"/>
      <c r="J31" s="15"/>
      <c r="K31" s="6"/>
      <c r="L31" s="6"/>
      <c r="M31" s="15"/>
    </row>
    <row r="32" customFormat="false" ht="17.25" hidden="false" customHeight="true" outlineLevel="0" collapsed="false">
      <c r="B32" s="42" t="n">
        <v>46710070</v>
      </c>
      <c r="C32" s="6" t="s">
        <v>129</v>
      </c>
      <c r="D32" s="15" t="n">
        <v>-3750000</v>
      </c>
      <c r="E32" s="15" t="n">
        <v>-7240600</v>
      </c>
      <c r="F32" s="15" t="n">
        <v>-3750000</v>
      </c>
      <c r="G32" s="12" t="n">
        <v>46715000</v>
      </c>
      <c r="H32" s="6"/>
      <c r="I32" s="15" t="n">
        <v>-3750000</v>
      </c>
      <c r="J32" s="6"/>
      <c r="K32" s="6"/>
      <c r="L32" s="6"/>
      <c r="M32" s="57"/>
    </row>
    <row r="33" customFormat="false" ht="17.25" hidden="false" customHeight="true" outlineLevel="0" collapsed="false">
      <c r="B33" s="42" t="n">
        <v>46720072</v>
      </c>
      <c r="C33" s="6" t="s">
        <v>105</v>
      </c>
      <c r="D33" s="15" t="n">
        <v>-1000000</v>
      </c>
      <c r="E33" s="15" t="n">
        <v>-1000000</v>
      </c>
      <c r="F33" s="15" t="n">
        <v>-1000000</v>
      </c>
      <c r="G33" s="12" t="n">
        <v>46711000</v>
      </c>
      <c r="H33" s="15"/>
      <c r="I33" s="15" t="n">
        <v>-1000000</v>
      </c>
      <c r="J33" s="15"/>
      <c r="K33" s="6"/>
      <c r="L33" s="6"/>
      <c r="M33" s="15"/>
    </row>
    <row r="34" customFormat="false" ht="17.25" hidden="false" customHeight="true" outlineLevel="0" collapsed="false">
      <c r="B34" s="42" t="n">
        <v>51241000</v>
      </c>
      <c r="C34" s="6" t="s">
        <v>133</v>
      </c>
      <c r="D34" s="15" t="n">
        <v>13400824.63</v>
      </c>
      <c r="E34" s="15" t="n">
        <v>-743894.810000002</v>
      </c>
      <c r="F34" s="15" t="n">
        <v>4792092.91</v>
      </c>
      <c r="G34" s="20" t="n">
        <v>51241000</v>
      </c>
      <c r="H34" s="15"/>
      <c r="I34" s="15" t="n">
        <v>4792092.91</v>
      </c>
      <c r="J34" s="15"/>
      <c r="K34" s="6"/>
      <c r="L34" s="6"/>
      <c r="M34" s="15"/>
    </row>
    <row r="35" customFormat="false" ht="17.25" hidden="false" customHeight="true" outlineLevel="0" collapsed="false">
      <c r="B35" s="42" t="n">
        <v>53100000</v>
      </c>
      <c r="C35" s="6" t="s">
        <v>1648</v>
      </c>
      <c r="D35" s="15" t="n">
        <v>0</v>
      </c>
      <c r="E35" s="15" t="n">
        <v>565300</v>
      </c>
      <c r="F35" s="15" t="n">
        <v>7800</v>
      </c>
      <c r="G35" s="20" t="n">
        <v>53100000</v>
      </c>
      <c r="H35" s="15"/>
      <c r="I35" s="15" t="n">
        <v>7800</v>
      </c>
      <c r="J35" s="15"/>
      <c r="K35" s="6"/>
      <c r="L35" s="6"/>
      <c r="M35" s="15"/>
    </row>
    <row r="36" customFormat="false" ht="17.25" hidden="false" customHeight="true" outlineLevel="0" collapsed="false">
      <c r="B36" s="42" t="n">
        <v>53200000</v>
      </c>
      <c r="C36" s="6" t="s">
        <v>1649</v>
      </c>
      <c r="D36" s="15" t="n">
        <v>300100</v>
      </c>
      <c r="E36" s="15"/>
      <c r="F36" s="15"/>
      <c r="G36" s="20" t="n">
        <v>53200000</v>
      </c>
      <c r="H36" s="15"/>
      <c r="I36" s="15"/>
      <c r="J36" s="15"/>
      <c r="K36" s="6"/>
      <c r="L36" s="6"/>
      <c r="M36" s="15"/>
    </row>
    <row r="37" customFormat="false" ht="17.25" hidden="false" customHeight="true" outlineLevel="0" collapsed="false">
      <c r="B37" s="42" t="n">
        <v>58000000</v>
      </c>
      <c r="C37" s="6" t="s">
        <v>704</v>
      </c>
      <c r="D37" s="15" t="n">
        <v>-20</v>
      </c>
      <c r="E37" s="15"/>
      <c r="F37" s="15"/>
      <c r="G37" s="20" t="n">
        <v>58000000</v>
      </c>
      <c r="H37" s="15"/>
      <c r="I37" s="15"/>
      <c r="J37" s="15"/>
      <c r="K37" s="6"/>
      <c r="L37" s="6"/>
      <c r="M37" s="15"/>
    </row>
    <row r="38" customFormat="false" ht="17.25" hidden="false" customHeight="true" outlineLevel="0" collapsed="false">
      <c r="B38" s="42" t="n">
        <v>60602000</v>
      </c>
      <c r="C38" s="6" t="s">
        <v>356</v>
      </c>
      <c r="D38" s="15" t="n">
        <v>0</v>
      </c>
      <c r="E38" s="15" t="n">
        <v>35000</v>
      </c>
      <c r="F38" s="15" t="n">
        <v>0</v>
      </c>
      <c r="G38" s="20" t="n">
        <v>60600000</v>
      </c>
      <c r="H38" s="15"/>
      <c r="I38" s="15" t="n">
        <v>0</v>
      </c>
      <c r="J38" s="15"/>
      <c r="K38" s="6"/>
      <c r="L38" s="6"/>
      <c r="M38" s="15"/>
    </row>
    <row r="39" customFormat="false" ht="17.25" hidden="false" customHeight="true" outlineLevel="0" collapsed="false">
      <c r="B39" s="42" t="n">
        <v>60605000</v>
      </c>
      <c r="C39" s="6" t="s">
        <v>141</v>
      </c>
      <c r="D39" s="15" t="n">
        <v>77000</v>
      </c>
      <c r="E39" s="15" t="n">
        <v>155500</v>
      </c>
      <c r="F39" s="15" t="n">
        <v>670650</v>
      </c>
      <c r="G39" s="20" t="n">
        <v>60600000</v>
      </c>
      <c r="H39" s="15"/>
      <c r="I39" s="15" t="n">
        <v>670650</v>
      </c>
      <c r="J39" s="15"/>
      <c r="K39" s="6"/>
      <c r="L39" s="6"/>
      <c r="M39" s="15"/>
    </row>
    <row r="40" customFormat="false" ht="17.25" hidden="false" customHeight="true" outlineLevel="0" collapsed="false">
      <c r="B40" s="42" t="n">
        <v>60608000</v>
      </c>
      <c r="C40" s="6" t="s">
        <v>353</v>
      </c>
      <c r="D40" s="15" t="n">
        <v>0</v>
      </c>
      <c r="E40" s="15" t="n">
        <v>27500</v>
      </c>
      <c r="F40" s="15" t="n">
        <v>0</v>
      </c>
      <c r="G40" s="20" t="n">
        <v>60600000</v>
      </c>
      <c r="H40" s="15"/>
      <c r="I40" s="15" t="n">
        <v>0</v>
      </c>
      <c r="J40" s="15"/>
      <c r="K40" s="6"/>
      <c r="L40" s="6"/>
      <c r="M40" s="15"/>
    </row>
    <row r="41" customFormat="false" ht="17.25" hidden="false" customHeight="true" outlineLevel="0" collapsed="false">
      <c r="B41" s="42" t="n">
        <v>60609000</v>
      </c>
      <c r="C41" s="6" t="s">
        <v>144</v>
      </c>
      <c r="D41" s="15" t="n">
        <v>-32000</v>
      </c>
      <c r="E41" s="15"/>
      <c r="F41" s="15"/>
      <c r="G41" s="20" t="n">
        <v>60609000</v>
      </c>
      <c r="H41" s="15"/>
      <c r="I41" s="15"/>
      <c r="J41" s="15"/>
      <c r="K41" s="6"/>
      <c r="L41" s="6"/>
      <c r="M41" s="15"/>
    </row>
    <row r="42" customFormat="false" ht="17.25" hidden="false" customHeight="true" outlineLevel="0" collapsed="false">
      <c r="B42" s="42" t="n">
        <v>61302000</v>
      </c>
      <c r="C42" s="6" t="s">
        <v>1650</v>
      </c>
      <c r="D42" s="15" t="n">
        <v>2609000</v>
      </c>
      <c r="E42" s="15"/>
      <c r="F42" s="15"/>
      <c r="G42" s="20" t="n">
        <v>61302000</v>
      </c>
      <c r="H42" s="15"/>
      <c r="I42" s="15"/>
      <c r="J42" s="15"/>
      <c r="K42" s="6"/>
      <c r="L42" s="6"/>
      <c r="M42" s="15"/>
    </row>
    <row r="43" customFormat="false" ht="17.25" hidden="false" customHeight="true" outlineLevel="0" collapsed="false">
      <c r="B43" s="42" t="n">
        <v>61501000</v>
      </c>
      <c r="C43" s="6" t="s">
        <v>458</v>
      </c>
      <c r="D43" s="15" t="n">
        <v>255600</v>
      </c>
      <c r="E43" s="15"/>
      <c r="F43" s="15"/>
      <c r="G43" s="20" t="n">
        <v>61501000</v>
      </c>
      <c r="H43" s="15"/>
      <c r="I43" s="15"/>
      <c r="J43" s="15"/>
      <c r="K43" s="6"/>
      <c r="L43" s="6"/>
      <c r="M43" s="15"/>
    </row>
    <row r="44" customFormat="false" ht="17.25" hidden="false" customHeight="true" outlineLevel="0" collapsed="false">
      <c r="B44" s="42" t="n">
        <v>61503000</v>
      </c>
      <c r="C44" s="6" t="s">
        <v>459</v>
      </c>
      <c r="D44" s="15" t="n">
        <v>-98000</v>
      </c>
      <c r="E44" s="15"/>
      <c r="F44" s="15"/>
      <c r="G44" s="20" t="n">
        <v>61503000</v>
      </c>
      <c r="H44" s="15"/>
      <c r="I44" s="15"/>
      <c r="J44" s="15"/>
      <c r="K44" s="6"/>
      <c r="L44" s="6"/>
      <c r="M44" s="15"/>
    </row>
    <row r="45" customFormat="false" ht="17.25" hidden="false" customHeight="true" outlineLevel="0" collapsed="false">
      <c r="B45" s="42" t="n">
        <v>61604000</v>
      </c>
      <c r="C45" s="6" t="s">
        <v>157</v>
      </c>
      <c r="D45" s="15" t="n">
        <v>280896</v>
      </c>
      <c r="E45" s="15"/>
      <c r="F45" s="15"/>
      <c r="G45" s="20" t="n">
        <v>61604000</v>
      </c>
      <c r="H45" s="15"/>
      <c r="I45" s="15"/>
      <c r="J45" s="15"/>
      <c r="K45" s="6"/>
      <c r="L45" s="6"/>
      <c r="M45" s="15"/>
    </row>
    <row r="46" customFormat="false" ht="17.25" hidden="false" customHeight="true" outlineLevel="0" collapsed="false">
      <c r="B46" s="42" t="n">
        <v>61802000</v>
      </c>
      <c r="C46" s="6" t="s">
        <v>472</v>
      </c>
      <c r="D46" s="15" t="n">
        <v>176000</v>
      </c>
      <c r="E46" s="15" t="n">
        <v>92000</v>
      </c>
      <c r="F46" s="15" t="n">
        <v>0</v>
      </c>
      <c r="G46" s="20" t="n">
        <v>61800000</v>
      </c>
      <c r="H46" s="15"/>
      <c r="I46" s="15" t="n">
        <v>0</v>
      </c>
      <c r="J46" s="15"/>
      <c r="K46" s="6"/>
      <c r="L46" s="6"/>
      <c r="M46" s="15"/>
    </row>
    <row r="47" customFormat="false" ht="17.25" hidden="false" customHeight="true" outlineLevel="0" collapsed="false">
      <c r="B47" s="42" t="n">
        <v>62100000</v>
      </c>
      <c r="C47" s="6" t="s">
        <v>499</v>
      </c>
      <c r="D47" s="15" t="n">
        <v>898000</v>
      </c>
      <c r="E47" s="15"/>
      <c r="F47" s="15" t="n">
        <v>80000</v>
      </c>
      <c r="G47" s="20" t="n">
        <v>62100000</v>
      </c>
      <c r="H47" s="15"/>
      <c r="I47" s="15" t="n">
        <v>80000</v>
      </c>
      <c r="J47" s="15"/>
      <c r="K47" s="6"/>
      <c r="L47" s="6"/>
      <c r="M47" s="15"/>
    </row>
    <row r="48" customFormat="false" ht="17.25" hidden="false" customHeight="true" outlineLevel="0" collapsed="false">
      <c r="B48" s="42" t="n">
        <v>62201000</v>
      </c>
      <c r="C48" s="6" t="s">
        <v>481</v>
      </c>
      <c r="D48" s="15" t="n">
        <v>0</v>
      </c>
      <c r="E48" s="15" t="n">
        <v>18750000</v>
      </c>
      <c r="F48" s="15" t="n">
        <v>0</v>
      </c>
      <c r="G48" s="20" t="n">
        <v>62200000</v>
      </c>
      <c r="H48" s="15"/>
      <c r="I48" s="15" t="n">
        <v>0</v>
      </c>
      <c r="J48" s="15"/>
      <c r="K48" s="6"/>
      <c r="L48" s="6"/>
      <c r="M48" s="15"/>
    </row>
    <row r="49" customFormat="false" ht="17.25" hidden="false" customHeight="true" outlineLevel="0" collapsed="false">
      <c r="B49" s="42" t="n">
        <v>62501000</v>
      </c>
      <c r="C49" s="6" t="s">
        <v>726</v>
      </c>
      <c r="D49" s="15" t="n">
        <v>0</v>
      </c>
      <c r="E49" s="15" t="n">
        <v>3483933.33</v>
      </c>
      <c r="F49" s="15" t="n">
        <v>0</v>
      </c>
      <c r="G49" s="20" t="n">
        <v>62501000</v>
      </c>
      <c r="H49" s="15"/>
      <c r="I49" s="15" t="n">
        <v>0</v>
      </c>
      <c r="J49" s="15"/>
      <c r="K49" s="6"/>
      <c r="L49" s="6"/>
      <c r="M49" s="15"/>
    </row>
    <row r="50" customFormat="false" ht="17.25" hidden="false" customHeight="true" outlineLevel="0" collapsed="false">
      <c r="B50" s="42" t="n">
        <v>62505000</v>
      </c>
      <c r="C50" s="6" t="s">
        <v>508</v>
      </c>
      <c r="D50" s="15" t="n">
        <v>157020</v>
      </c>
      <c r="E50" s="15"/>
      <c r="F50" s="15"/>
      <c r="G50" s="20" t="n">
        <v>62505000</v>
      </c>
      <c r="H50" s="15"/>
      <c r="I50" s="15"/>
      <c r="J50" s="15"/>
      <c r="K50" s="6"/>
      <c r="L50" s="6"/>
      <c r="M50" s="15"/>
    </row>
    <row r="51" customFormat="false" ht="17.25" hidden="false" customHeight="true" outlineLevel="0" collapsed="false">
      <c r="B51" s="42" t="n">
        <v>62506000</v>
      </c>
      <c r="C51" s="6" t="s">
        <v>509</v>
      </c>
      <c r="D51" s="15" t="n">
        <v>118000</v>
      </c>
      <c r="E51" s="15" t="n">
        <v>0</v>
      </c>
      <c r="F51" s="15" t="n">
        <v>300000</v>
      </c>
      <c r="G51" s="20" t="n">
        <v>62501000</v>
      </c>
      <c r="H51" s="15"/>
      <c r="I51" s="15" t="n">
        <v>300000</v>
      </c>
      <c r="J51" s="15"/>
      <c r="K51" s="6"/>
      <c r="L51" s="6"/>
      <c r="M51" s="15"/>
    </row>
    <row r="52" customFormat="false" ht="17.25" hidden="false" customHeight="true" outlineLevel="0" collapsed="false">
      <c r="B52" s="42" t="n">
        <v>62507000</v>
      </c>
      <c r="C52" s="6" t="s">
        <v>416</v>
      </c>
      <c r="D52" s="15" t="n">
        <v>187900</v>
      </c>
      <c r="E52" s="15" t="n">
        <v>19000</v>
      </c>
      <c r="F52" s="15" t="n">
        <v>0</v>
      </c>
      <c r="G52" s="20" t="n">
        <v>62501000</v>
      </c>
      <c r="H52" s="15"/>
      <c r="I52" s="15" t="n">
        <v>0</v>
      </c>
      <c r="J52" s="15"/>
      <c r="K52" s="6"/>
      <c r="L52" s="6"/>
      <c r="M52" s="15"/>
    </row>
    <row r="53" customFormat="false" ht="17.25" hidden="false" customHeight="true" outlineLevel="0" collapsed="false">
      <c r="B53" s="42" t="n">
        <v>62703000</v>
      </c>
      <c r="C53" s="6" t="s">
        <v>516</v>
      </c>
      <c r="D53" s="15" t="n">
        <v>126400</v>
      </c>
      <c r="E53" s="15" t="n">
        <v>280666.71</v>
      </c>
      <c r="F53" s="15" t="n">
        <v>174000.01</v>
      </c>
      <c r="G53" s="20" t="n">
        <v>62701000</v>
      </c>
      <c r="H53" s="15"/>
      <c r="I53" s="15" t="n">
        <v>174000.01</v>
      </c>
      <c r="J53" s="15"/>
      <c r="K53" s="6"/>
      <c r="L53" s="6"/>
      <c r="M53" s="15"/>
    </row>
    <row r="54" customFormat="false" ht="17.25" hidden="false" customHeight="true" outlineLevel="0" collapsed="false">
      <c r="B54" s="42" t="n">
        <v>62709000</v>
      </c>
      <c r="C54" s="6" t="s">
        <v>1651</v>
      </c>
      <c r="D54" s="15" t="n">
        <v>247800</v>
      </c>
      <c r="E54" s="15"/>
      <c r="F54" s="15"/>
      <c r="G54" s="20" t="n">
        <v>62709000</v>
      </c>
      <c r="H54" s="15"/>
      <c r="I54" s="15"/>
      <c r="J54" s="15"/>
      <c r="K54" s="6"/>
      <c r="L54" s="6"/>
      <c r="M54" s="15"/>
    </row>
    <row r="55" customFormat="false" ht="17.25" hidden="false" customHeight="true" outlineLevel="0" collapsed="false">
      <c r="B55" s="42" t="n">
        <v>63502000</v>
      </c>
      <c r="C55" s="6" t="s">
        <v>448</v>
      </c>
      <c r="D55" s="15" t="n">
        <v>0</v>
      </c>
      <c r="E55" s="15"/>
      <c r="F55" s="15" t="n">
        <v>11500</v>
      </c>
      <c r="G55" s="20" t="n">
        <v>63502000</v>
      </c>
      <c r="H55" s="15"/>
      <c r="I55" s="15" t="n">
        <v>11500</v>
      </c>
      <c r="J55" s="15"/>
      <c r="K55" s="6"/>
      <c r="L55" s="6"/>
      <c r="M55" s="15"/>
    </row>
    <row r="56" customFormat="false" ht="17.25" hidden="false" customHeight="true" outlineLevel="0" collapsed="false">
      <c r="B56" s="42" t="n">
        <v>63504000</v>
      </c>
      <c r="C56" s="6" t="s">
        <v>732</v>
      </c>
      <c r="D56" s="15" t="n">
        <v>301500</v>
      </c>
      <c r="E56" s="15" t="n">
        <v>93500</v>
      </c>
      <c r="F56" s="15" t="n">
        <v>300000</v>
      </c>
      <c r="G56" s="20" t="n">
        <v>63504000</v>
      </c>
      <c r="H56" s="15"/>
      <c r="I56" s="15" t="n">
        <v>300000</v>
      </c>
      <c r="J56" s="15"/>
      <c r="K56" s="6"/>
      <c r="L56" s="6"/>
      <c r="M56" s="15"/>
    </row>
    <row r="57" customFormat="false" ht="17.25" hidden="false" customHeight="true" outlineLevel="0" collapsed="false">
      <c r="B57" s="42" t="n">
        <v>64101000</v>
      </c>
      <c r="C57" s="6" t="s">
        <v>735</v>
      </c>
      <c r="D57" s="15" t="n">
        <v>24941088.15</v>
      </c>
      <c r="E57" s="15" t="n">
        <v>31242113.35</v>
      </c>
      <c r="F57" s="15" t="n">
        <v>4884105.27</v>
      </c>
      <c r="G57" s="20" t="n">
        <v>64101000</v>
      </c>
      <c r="H57" s="15"/>
      <c r="I57" s="15" t="n">
        <v>4884105.27</v>
      </c>
      <c r="J57" s="15"/>
      <c r="K57" s="6"/>
      <c r="L57" s="6"/>
      <c r="M57" s="15"/>
    </row>
    <row r="58" customFormat="false" ht="17.25" hidden="false" customHeight="true" outlineLevel="0" collapsed="false">
      <c r="B58" s="42" t="n">
        <v>64102000</v>
      </c>
      <c r="C58" s="6" t="s">
        <v>528</v>
      </c>
      <c r="D58" s="15" t="n">
        <v>1366000</v>
      </c>
      <c r="E58" s="15" t="n">
        <v>1110000</v>
      </c>
      <c r="F58" s="15" t="n">
        <v>156333.33</v>
      </c>
      <c r="G58" s="20" t="n">
        <v>64101000</v>
      </c>
      <c r="H58" s="15"/>
      <c r="I58" s="15" t="n">
        <v>156333.33</v>
      </c>
      <c r="J58" s="15"/>
      <c r="K58" s="6"/>
      <c r="L58" s="6"/>
      <c r="M58" s="15"/>
    </row>
    <row r="59" customFormat="false" ht="17.25" hidden="false" customHeight="true" outlineLevel="0" collapsed="false">
      <c r="B59" s="42" t="n">
        <v>64103000</v>
      </c>
      <c r="C59" s="6" t="s">
        <v>529</v>
      </c>
      <c r="D59" s="15" t="n">
        <v>0</v>
      </c>
      <c r="E59" s="15" t="n">
        <v>2438674.2</v>
      </c>
      <c r="F59" s="15" t="n">
        <v>0</v>
      </c>
      <c r="G59" s="20" t="n">
        <v>64101000</v>
      </c>
      <c r="H59" s="15"/>
      <c r="I59" s="15" t="n">
        <v>0</v>
      </c>
      <c r="J59" s="15"/>
      <c r="K59" s="6"/>
      <c r="L59" s="6"/>
      <c r="M59" s="15"/>
    </row>
    <row r="60" customFormat="false" ht="17.25" hidden="false" customHeight="true" outlineLevel="0" collapsed="false">
      <c r="B60" s="42" t="n">
        <v>64105000</v>
      </c>
      <c r="C60" s="6" t="s">
        <v>530</v>
      </c>
      <c r="D60" s="15" t="n">
        <v>1096620</v>
      </c>
      <c r="E60" s="15"/>
      <c r="F60" s="15" t="n">
        <v>98722.86</v>
      </c>
      <c r="G60" s="20" t="n">
        <v>64101000</v>
      </c>
      <c r="H60" s="15"/>
      <c r="I60" s="15" t="n">
        <v>98722.86</v>
      </c>
      <c r="J60" s="15"/>
      <c r="K60" s="6"/>
      <c r="L60" s="6"/>
      <c r="M60" s="15"/>
    </row>
    <row r="61" customFormat="false" ht="17.25" hidden="false" customHeight="true" outlineLevel="0" collapsed="false">
      <c r="B61" s="42" t="n">
        <v>64501000</v>
      </c>
      <c r="C61" s="6" t="s">
        <v>736</v>
      </c>
      <c r="D61" s="15" t="n">
        <v>3562482.04</v>
      </c>
      <c r="E61" s="15" t="n">
        <v>4522801.92</v>
      </c>
      <c r="F61" s="15" t="n">
        <v>668091.06</v>
      </c>
      <c r="G61" s="20" t="n">
        <v>64501000</v>
      </c>
      <c r="H61" s="15"/>
      <c r="I61" s="15" t="n">
        <v>668091.06</v>
      </c>
      <c r="J61" s="15"/>
      <c r="K61" s="6"/>
      <c r="L61" s="6"/>
      <c r="M61" s="15"/>
    </row>
    <row r="62" customFormat="false" ht="17.25" hidden="false" customHeight="true" outlineLevel="0" collapsed="false">
      <c r="B62" s="42" t="n">
        <v>64502000</v>
      </c>
      <c r="C62" s="6" t="s">
        <v>533</v>
      </c>
      <c r="D62" s="15" t="n">
        <v>1370185.4</v>
      </c>
      <c r="E62" s="15" t="n">
        <v>1739539.2</v>
      </c>
      <c r="F62" s="15" t="n">
        <v>256958.1</v>
      </c>
      <c r="G62" s="20" t="n">
        <v>64501000</v>
      </c>
      <c r="H62" s="15"/>
      <c r="I62" s="15" t="n">
        <v>256958.1</v>
      </c>
      <c r="J62" s="15"/>
      <c r="K62" s="6"/>
      <c r="L62" s="6"/>
      <c r="M62" s="15"/>
    </row>
    <row r="63" customFormat="false" ht="17.25" hidden="false" customHeight="true" outlineLevel="0" collapsed="false">
      <c r="B63" s="42" t="n">
        <v>64504000</v>
      </c>
      <c r="C63" s="6" t="s">
        <v>464</v>
      </c>
      <c r="D63" s="15" t="n">
        <v>274037.08</v>
      </c>
      <c r="E63" s="15" t="n">
        <v>347907.84</v>
      </c>
      <c r="F63" s="15" t="n">
        <v>51391.62</v>
      </c>
      <c r="G63" s="20" t="n">
        <v>64501000</v>
      </c>
      <c r="H63" s="15"/>
      <c r="I63" s="15" t="n">
        <v>51391.62</v>
      </c>
      <c r="J63" s="15"/>
      <c r="K63" s="6"/>
      <c r="L63" s="6"/>
      <c r="M63" s="15"/>
    </row>
    <row r="64" customFormat="false" ht="17.25" hidden="false" customHeight="true" outlineLevel="0" collapsed="false">
      <c r="B64" s="42" t="n">
        <v>65700000</v>
      </c>
      <c r="C64" s="6" t="s">
        <v>1652</v>
      </c>
      <c r="D64" s="15" t="n">
        <v>0</v>
      </c>
      <c r="E64" s="15" t="n">
        <v>0.41</v>
      </c>
      <c r="F64" s="15" t="n">
        <v>244150</v>
      </c>
      <c r="G64" s="20" t="n">
        <v>65700000</v>
      </c>
      <c r="H64" s="15"/>
      <c r="I64" s="15" t="n">
        <v>244150</v>
      </c>
      <c r="J64" s="15"/>
      <c r="K64" s="6"/>
      <c r="L64" s="6"/>
      <c r="M64" s="15"/>
    </row>
    <row r="65" customFormat="false" ht="17.25" hidden="false" customHeight="true" outlineLevel="0" collapsed="false">
      <c r="B65" s="42" t="n">
        <v>65800000</v>
      </c>
      <c r="C65" s="6" t="s">
        <v>746</v>
      </c>
      <c r="D65" s="15" t="n">
        <v>167999.99</v>
      </c>
      <c r="E65" s="15"/>
      <c r="F65" s="15" t="n">
        <v>1787900</v>
      </c>
      <c r="G65" s="20" t="n">
        <v>65700000</v>
      </c>
      <c r="H65" s="15"/>
      <c r="I65" s="15" t="n">
        <v>1787900</v>
      </c>
      <c r="J65" s="15"/>
      <c r="K65" s="6"/>
      <c r="L65" s="6"/>
      <c r="M65" s="15"/>
    </row>
    <row r="66" customFormat="false" ht="17.25" hidden="false" customHeight="true" outlineLevel="0" collapsed="false">
      <c r="B66" s="42" t="n">
        <v>66102000</v>
      </c>
      <c r="C66" s="6" t="s">
        <v>205</v>
      </c>
      <c r="D66" s="15" t="n">
        <v>645772.1</v>
      </c>
      <c r="E66" s="15" t="n">
        <v>512463.47</v>
      </c>
      <c r="F66" s="15" t="n">
        <v>1833043.13</v>
      </c>
      <c r="G66" s="20" t="n">
        <v>66100000</v>
      </c>
      <c r="H66" s="15"/>
      <c r="I66" s="15" t="n">
        <v>1833043.13</v>
      </c>
      <c r="J66" s="15"/>
      <c r="K66" s="6"/>
      <c r="L66" s="6"/>
      <c r="M66" s="15"/>
    </row>
    <row r="67" customFormat="false" ht="17.25" hidden="false" customHeight="true" outlineLevel="0" collapsed="false">
      <c r="B67" s="42" t="n">
        <v>69800000</v>
      </c>
      <c r="C67" s="6" t="s">
        <v>1653</v>
      </c>
      <c r="D67" s="15" t="n">
        <v>16000</v>
      </c>
      <c r="E67" s="15" t="n">
        <v>320000</v>
      </c>
      <c r="F67" s="15" t="n">
        <v>320000</v>
      </c>
      <c r="G67" s="20" t="n">
        <v>69800000</v>
      </c>
      <c r="H67" s="15"/>
      <c r="I67" s="15" t="n">
        <v>0</v>
      </c>
      <c r="J67" s="15"/>
      <c r="K67" s="6"/>
      <c r="L67" s="6"/>
      <c r="M67" s="15"/>
    </row>
    <row r="68" customFormat="false" ht="17.25" hidden="false" customHeight="true" outlineLevel="0" collapsed="false">
      <c r="B68" s="42" t="n">
        <v>75800000</v>
      </c>
      <c r="C68" s="6" t="s">
        <v>211</v>
      </c>
      <c r="D68" s="15" t="n">
        <v>0</v>
      </c>
      <c r="E68" s="15" t="n">
        <v>-89049.98</v>
      </c>
      <c r="F68" s="15" t="n">
        <v>0</v>
      </c>
      <c r="G68" s="20" t="n">
        <v>75800000</v>
      </c>
      <c r="H68" s="15"/>
      <c r="I68" s="15" t="n">
        <v>0</v>
      </c>
      <c r="J68" s="15"/>
      <c r="K68" s="6"/>
      <c r="L68" s="6"/>
      <c r="M68" s="15"/>
    </row>
    <row r="69" customFormat="false" ht="17.25" hidden="false" customHeight="true" outlineLevel="0" collapsed="false">
      <c r="B69" s="42" t="n">
        <v>75810000</v>
      </c>
      <c r="C69" s="6" t="s">
        <v>551</v>
      </c>
      <c r="D69" s="15" t="n">
        <v>-40000</v>
      </c>
      <c r="E69" s="15"/>
      <c r="F69" s="15"/>
      <c r="G69" s="20" t="n">
        <v>75810000</v>
      </c>
      <c r="H69" s="15"/>
      <c r="I69" s="15"/>
      <c r="J69" s="15"/>
      <c r="K69" s="6"/>
      <c r="L69" s="6"/>
      <c r="M69" s="15"/>
    </row>
    <row r="70" customFormat="false" ht="17.25" hidden="false" customHeight="true" outlineLevel="0" collapsed="false">
      <c r="B70" s="42" t="n">
        <v>77200000</v>
      </c>
      <c r="C70" s="6" t="s">
        <v>1654</v>
      </c>
      <c r="D70" s="15" t="n">
        <v>0</v>
      </c>
      <c r="E70" s="15" t="n">
        <v>-36292099.54</v>
      </c>
      <c r="F70" s="15" t="n">
        <v>-1480150</v>
      </c>
      <c r="G70" s="20" t="n">
        <v>72100000</v>
      </c>
      <c r="H70" s="15"/>
      <c r="I70" s="15" t="n">
        <v>-1480150</v>
      </c>
      <c r="J70" s="15"/>
      <c r="K70" s="6"/>
      <c r="L70" s="6"/>
      <c r="M70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8" width="9.01"/>
    <col collapsed="false" customWidth="true" hidden="false" outlineLevel="0" max="2" min="2" style="2" width="32.44"/>
    <col collapsed="false" customWidth="true" hidden="false" outlineLevel="0" max="4" min="3" style="3" width="19.15"/>
    <col collapsed="false" customWidth="true" hidden="false" outlineLevel="0" max="5" min="5" style="3" width="16.58"/>
    <col collapsed="false" customWidth="true" hidden="false" outlineLevel="0" max="6" min="6" style="1" width="16.58"/>
    <col collapsed="false" customWidth="true" hidden="false" outlineLevel="0" max="7" min="7" style="2" width="12.44"/>
    <col collapsed="false" customWidth="true" hidden="false" outlineLevel="0" max="8" min="8" style="3" width="16.58"/>
  </cols>
  <sheetData>
    <row r="1" customFormat="false" ht="17.25" hidden="false" customHeight="true" outlineLevel="0" collapsed="false">
      <c r="A1" s="54" t="s">
        <v>554</v>
      </c>
      <c r="B1" s="53" t="s">
        <v>556</v>
      </c>
      <c r="C1" s="56" t="n">
        <v>2021</v>
      </c>
      <c r="D1" s="56" t="n">
        <v>2020</v>
      </c>
      <c r="E1" s="56" t="s">
        <v>806</v>
      </c>
      <c r="F1" s="54" t="s">
        <v>769</v>
      </c>
      <c r="H1" s="54" t="n">
        <v>2019</v>
      </c>
    </row>
    <row r="2" customFormat="false" ht="17.25" hidden="false" customHeight="true" outlineLevel="0" collapsed="false">
      <c r="A2" s="42" t="n">
        <v>10100000</v>
      </c>
      <c r="B2" s="6" t="s">
        <v>1</v>
      </c>
      <c r="C2" s="15" t="n">
        <v>-2000000</v>
      </c>
      <c r="D2" s="15" t="n">
        <v>-2000000</v>
      </c>
      <c r="E2" s="15" t="n">
        <v>-2000000</v>
      </c>
      <c r="F2" s="20" t="n">
        <v>10100000</v>
      </c>
      <c r="H2" s="15" t="n">
        <v>-2000000</v>
      </c>
    </row>
    <row r="3" customFormat="false" ht="17.25" hidden="false" customHeight="true" outlineLevel="0" collapsed="false">
      <c r="A3" s="42" t="n">
        <v>10610000</v>
      </c>
      <c r="B3" s="6" t="s">
        <v>214</v>
      </c>
      <c r="C3" s="15" t="n">
        <v>-200000</v>
      </c>
      <c r="D3" s="15" t="n">
        <v>-200000</v>
      </c>
      <c r="E3" s="15" t="n">
        <v>-200000</v>
      </c>
      <c r="F3" s="20" t="n">
        <v>10610000</v>
      </c>
      <c r="H3" s="15" t="n">
        <v>-200000</v>
      </c>
    </row>
    <row r="4" customFormat="false" ht="17.25" hidden="false" customHeight="true" outlineLevel="0" collapsed="false">
      <c r="A4" s="42" t="n">
        <v>11000000</v>
      </c>
      <c r="B4" s="6" t="s">
        <v>1324</v>
      </c>
      <c r="C4" s="15" t="n">
        <v>-635676283.51</v>
      </c>
      <c r="D4" s="15" t="n">
        <v>-635676283.51</v>
      </c>
      <c r="E4" s="15" t="n">
        <v>-236206473.61</v>
      </c>
      <c r="F4" s="20" t="n">
        <v>11000000</v>
      </c>
      <c r="H4" s="15" t="n">
        <v>-236206473.61</v>
      </c>
    </row>
    <row r="5" customFormat="false" ht="17.25" hidden="false" customHeight="true" outlineLevel="0" collapsed="false">
      <c r="A5" s="42" t="n">
        <v>12000000</v>
      </c>
      <c r="B5" s="6" t="s">
        <v>3</v>
      </c>
      <c r="C5" s="15" t="n">
        <v>0</v>
      </c>
      <c r="D5" s="15" t="n">
        <v>0</v>
      </c>
      <c r="E5" s="15" t="n">
        <v>0</v>
      </c>
      <c r="F5" s="20" t="n">
        <v>12000000</v>
      </c>
      <c r="H5" s="15" t="n">
        <v>0</v>
      </c>
    </row>
    <row r="6" customFormat="false" ht="17.25" hidden="false" customHeight="true" outlineLevel="0" collapsed="false">
      <c r="A6" s="42" t="n">
        <v>16440000</v>
      </c>
      <c r="B6" s="6" t="s">
        <v>1655</v>
      </c>
      <c r="C6" s="15" t="n">
        <v>-1422885269.64</v>
      </c>
      <c r="D6" s="15" t="n">
        <v>-1422885269.64</v>
      </c>
      <c r="E6" s="15" t="n">
        <v>-1752620298.71</v>
      </c>
      <c r="F6" s="12" t="n">
        <v>16120000</v>
      </c>
      <c r="H6" s="15" t="n">
        <v>-1752620298.71</v>
      </c>
    </row>
    <row r="7" customFormat="false" ht="17.25" hidden="false" customHeight="true" outlineLevel="0" collapsed="false">
      <c r="A7" s="42" t="n">
        <v>16500000</v>
      </c>
      <c r="B7" s="6" t="s">
        <v>1454</v>
      </c>
      <c r="C7" s="15" t="n">
        <v>-44488765.79</v>
      </c>
      <c r="D7" s="15" t="n">
        <v>-44488765.79</v>
      </c>
      <c r="E7" s="15" t="n">
        <v>-43090321.18</v>
      </c>
      <c r="F7" s="20" t="n">
        <v>16500000</v>
      </c>
      <c r="H7" s="15" t="n">
        <v>-43090321.18</v>
      </c>
    </row>
    <row r="8" customFormat="false" ht="17.25" hidden="false" customHeight="true" outlineLevel="0" collapsed="false">
      <c r="A8" s="42" t="n">
        <v>21100000</v>
      </c>
      <c r="B8" s="6" t="s">
        <v>224</v>
      </c>
      <c r="C8" s="15" t="n">
        <v>1206360000</v>
      </c>
      <c r="D8" s="15" t="n">
        <v>1206360000</v>
      </c>
      <c r="E8" s="15" t="n">
        <v>1206360000</v>
      </c>
      <c r="F8" s="20" t="n">
        <v>21100000</v>
      </c>
      <c r="H8" s="15" t="n">
        <v>1206360000</v>
      </c>
    </row>
    <row r="9" customFormat="false" ht="17.25" hidden="false" customHeight="true" outlineLevel="0" collapsed="false">
      <c r="A9" s="42" t="n">
        <v>21310000</v>
      </c>
      <c r="B9" s="6" t="s">
        <v>1458</v>
      </c>
      <c r="C9" s="15" t="n">
        <v>4840906373.61</v>
      </c>
      <c r="D9" s="15" t="n">
        <v>4840906373.61</v>
      </c>
      <c r="E9" s="15" t="n">
        <v>4840906373.61</v>
      </c>
      <c r="F9" s="20" t="n">
        <v>21300000</v>
      </c>
      <c r="H9" s="15" t="n">
        <v>4840906373.61</v>
      </c>
    </row>
    <row r="10" customFormat="false" ht="17.25" hidden="false" customHeight="true" outlineLevel="0" collapsed="false">
      <c r="A10" s="42" t="n">
        <v>21500000</v>
      </c>
      <c r="B10" s="6" t="s">
        <v>6</v>
      </c>
      <c r="C10" s="15" t="n">
        <v>635123699.38</v>
      </c>
      <c r="D10" s="15" t="n">
        <v>635123699.38</v>
      </c>
      <c r="E10" s="15" t="n">
        <v>543021777.18</v>
      </c>
      <c r="F10" s="20" t="n">
        <v>21500000</v>
      </c>
      <c r="H10" s="15" t="n">
        <v>543021777.18</v>
      </c>
    </row>
    <row r="11" customFormat="false" ht="17.25" hidden="false" customHeight="true" outlineLevel="0" collapsed="false">
      <c r="A11" s="42" t="n">
        <v>21810000</v>
      </c>
      <c r="B11" s="6" t="s">
        <v>9</v>
      </c>
      <c r="C11" s="15" t="n">
        <v>127898372.47</v>
      </c>
      <c r="D11" s="15" t="n">
        <v>127898372.47</v>
      </c>
      <c r="E11" s="15" t="n">
        <v>127898372.47</v>
      </c>
      <c r="F11" s="20" t="n">
        <v>21540000</v>
      </c>
      <c r="H11" s="15" t="n">
        <v>127898372.47</v>
      </c>
    </row>
    <row r="12" customFormat="false" ht="17.25" hidden="false" customHeight="true" outlineLevel="0" collapsed="false">
      <c r="A12" s="42" t="n">
        <v>21820000</v>
      </c>
      <c r="B12" s="6" t="s">
        <v>10</v>
      </c>
      <c r="C12" s="15" t="n">
        <v>1793333.34</v>
      </c>
      <c r="D12" s="15" t="n">
        <v>1793333.34</v>
      </c>
      <c r="E12" s="15" t="n">
        <v>0</v>
      </c>
      <c r="F12" s="20" t="n">
        <v>21820000</v>
      </c>
      <c r="H12" s="15" t="n">
        <v>0</v>
      </c>
    </row>
    <row r="13" customFormat="false" ht="17.25" hidden="false" customHeight="true" outlineLevel="0" collapsed="false">
      <c r="A13" s="42" t="n">
        <v>21830000</v>
      </c>
      <c r="B13" s="6" t="s">
        <v>11</v>
      </c>
      <c r="C13" s="15" t="n">
        <v>70310075.33</v>
      </c>
      <c r="D13" s="15" t="n">
        <v>70310075.33</v>
      </c>
      <c r="E13" s="15" t="n">
        <v>70310075.33</v>
      </c>
      <c r="F13" s="20" t="n">
        <v>21830000</v>
      </c>
      <c r="H13" s="15" t="n">
        <v>70310075.33</v>
      </c>
    </row>
    <row r="14" customFormat="false" ht="17.25" hidden="false" customHeight="true" outlineLevel="0" collapsed="false">
      <c r="A14" s="42" t="n">
        <v>23000000</v>
      </c>
      <c r="B14" s="6" t="s">
        <v>1460</v>
      </c>
      <c r="C14" s="15" t="n">
        <v>0</v>
      </c>
      <c r="D14" s="15" t="n">
        <v>0</v>
      </c>
      <c r="E14" s="15" t="n">
        <v>0</v>
      </c>
      <c r="F14" s="20" t="n">
        <v>23200000</v>
      </c>
      <c r="H14" s="15" t="n">
        <v>0</v>
      </c>
    </row>
    <row r="15" customFormat="false" ht="17.25" hidden="false" customHeight="true" outlineLevel="0" collapsed="false">
      <c r="A15" s="42" t="n">
        <v>27500000</v>
      </c>
      <c r="B15" s="6" t="s">
        <v>14</v>
      </c>
      <c r="C15" s="15" t="n">
        <v>0</v>
      </c>
      <c r="D15" s="15" t="n">
        <v>0</v>
      </c>
      <c r="E15" s="15" t="n">
        <v>0</v>
      </c>
      <c r="F15" s="20" t="n">
        <v>27500000</v>
      </c>
      <c r="H15" s="15" t="n">
        <v>0</v>
      </c>
    </row>
    <row r="16" customFormat="false" ht="17.25" hidden="false" customHeight="true" outlineLevel="0" collapsed="false">
      <c r="A16" s="42" t="n">
        <v>28130000</v>
      </c>
      <c r="B16" s="6" t="s">
        <v>242</v>
      </c>
      <c r="C16" s="15" t="n">
        <v>-1093785632.13</v>
      </c>
      <c r="D16" s="15" t="n">
        <v>-1093785632.13</v>
      </c>
      <c r="E16" s="15" t="n">
        <v>-851740313.45</v>
      </c>
      <c r="F16" s="20" t="n">
        <v>28130000</v>
      </c>
      <c r="H16" s="15" t="n">
        <v>-851740313.45</v>
      </c>
    </row>
    <row r="17" customFormat="false" ht="17.25" hidden="false" customHeight="true" outlineLevel="0" collapsed="false">
      <c r="A17" s="42" t="n">
        <v>28150000</v>
      </c>
      <c r="B17" s="6" t="s">
        <v>15</v>
      </c>
      <c r="C17" s="15" t="n">
        <v>-127673169.33</v>
      </c>
      <c r="D17" s="15" t="n">
        <v>-127673169.33</v>
      </c>
      <c r="E17" s="15" t="n">
        <v>-73370991.61</v>
      </c>
      <c r="F17" s="20" t="n">
        <v>28150000</v>
      </c>
      <c r="H17" s="15" t="n">
        <v>-73370991.61</v>
      </c>
    </row>
    <row r="18" customFormat="false" ht="17.25" hidden="false" customHeight="true" outlineLevel="0" collapsed="false">
      <c r="A18" s="42" t="n">
        <v>28181000</v>
      </c>
      <c r="B18" s="6" t="s">
        <v>245</v>
      </c>
      <c r="C18" s="15" t="n">
        <v>-48799464.88</v>
      </c>
      <c r="D18" s="15" t="n">
        <v>-48799464.88</v>
      </c>
      <c r="E18" s="15" t="n">
        <v>-36009627.63</v>
      </c>
      <c r="F18" s="20" t="n">
        <v>28154000</v>
      </c>
      <c r="H18" s="15" t="n">
        <v>-36009627.63</v>
      </c>
    </row>
    <row r="19" customFormat="false" ht="17.25" hidden="false" customHeight="true" outlineLevel="0" collapsed="false">
      <c r="A19" s="42" t="n">
        <v>28182000</v>
      </c>
      <c r="B19" s="6" t="s">
        <v>17</v>
      </c>
      <c r="C19" s="15" t="n">
        <v>-67748.15</v>
      </c>
      <c r="D19" s="15" t="n">
        <v>-67748.15</v>
      </c>
      <c r="E19" s="15" t="n">
        <v>0</v>
      </c>
      <c r="F19" s="20" t="n">
        <v>28182000</v>
      </c>
      <c r="H19" s="15" t="n">
        <v>0</v>
      </c>
    </row>
    <row r="20" customFormat="false" ht="17.25" hidden="false" customHeight="true" outlineLevel="0" collapsed="false">
      <c r="A20" s="42" t="n">
        <v>28183000</v>
      </c>
      <c r="B20" s="6" t="s">
        <v>18</v>
      </c>
      <c r="C20" s="15" t="n">
        <v>-69698276.02</v>
      </c>
      <c r="D20" s="15" t="n">
        <v>-69698276.02</v>
      </c>
      <c r="E20" s="15" t="n">
        <v>-64350817.03</v>
      </c>
      <c r="F20" s="20" t="n">
        <v>28183000</v>
      </c>
      <c r="H20" s="15" t="n">
        <v>-64350817.03</v>
      </c>
    </row>
    <row r="21" customFormat="false" ht="17.25" hidden="false" customHeight="true" outlineLevel="0" collapsed="false">
      <c r="A21" s="42" t="n">
        <v>40100000</v>
      </c>
      <c r="B21" s="6" t="s">
        <v>1548</v>
      </c>
      <c r="C21" s="15" t="n">
        <v>-11781771.27</v>
      </c>
      <c r="D21" s="15" t="n">
        <v>-11781771.27</v>
      </c>
      <c r="E21" s="15" t="n">
        <v>-36621562.7900001</v>
      </c>
      <c r="F21" s="20" t="n">
        <v>40110000</v>
      </c>
      <c r="H21" s="15" t="n">
        <v>-36621562.7900001</v>
      </c>
    </row>
    <row r="22" customFormat="false" ht="17.25" hidden="false" customHeight="true" outlineLevel="0" collapsed="false">
      <c r="A22" s="42" t="n">
        <v>40120000</v>
      </c>
      <c r="B22" s="6" t="s">
        <v>22</v>
      </c>
      <c r="C22" s="15" t="n">
        <v>0</v>
      </c>
      <c r="D22" s="15" t="n">
        <v>0</v>
      </c>
      <c r="E22" s="15" t="n">
        <v>0</v>
      </c>
      <c r="F22" s="20" t="n">
        <v>40120000</v>
      </c>
      <c r="H22" s="15" t="n">
        <v>0</v>
      </c>
    </row>
    <row r="23" customFormat="false" ht="17.25" hidden="false" customHeight="true" outlineLevel="0" collapsed="false">
      <c r="A23" s="42" t="n">
        <v>40320000</v>
      </c>
      <c r="B23" s="6" t="s">
        <v>896</v>
      </c>
      <c r="C23" s="15" t="n">
        <v>-1153544.29</v>
      </c>
      <c r="D23" s="15" t="n">
        <v>-1153544.29</v>
      </c>
      <c r="E23" s="15" t="n">
        <v>0</v>
      </c>
      <c r="F23" s="20" t="n">
        <v>40310000</v>
      </c>
      <c r="H23" s="15" t="n">
        <v>0</v>
      </c>
    </row>
    <row r="24" customFormat="false" ht="17.25" hidden="false" customHeight="true" outlineLevel="0" collapsed="false">
      <c r="A24" s="42" t="n">
        <v>40400000</v>
      </c>
      <c r="B24" s="6" t="s">
        <v>257</v>
      </c>
      <c r="C24" s="15" t="n">
        <v>0</v>
      </c>
      <c r="D24" s="15" t="n">
        <v>0</v>
      </c>
      <c r="E24" s="15" t="n">
        <v>0</v>
      </c>
      <c r="F24" s="20" t="n">
        <v>40400000</v>
      </c>
      <c r="H24" s="15" t="n">
        <v>0</v>
      </c>
    </row>
    <row r="25" customFormat="false" ht="17.25" hidden="false" customHeight="true" outlineLevel="0" collapsed="false">
      <c r="A25" s="42" t="n">
        <v>40800000</v>
      </c>
      <c r="B25" s="6" t="s">
        <v>26</v>
      </c>
      <c r="C25" s="15" t="n">
        <v>-5182489.2</v>
      </c>
      <c r="D25" s="15" t="n">
        <v>-5182489.2</v>
      </c>
      <c r="E25" s="15" t="n">
        <v>-1365226.17</v>
      </c>
      <c r="F25" s="20" t="n">
        <v>40810000</v>
      </c>
      <c r="H25" s="15" t="n">
        <v>-1365226.17</v>
      </c>
    </row>
    <row r="26" customFormat="false" ht="17.25" hidden="false" customHeight="true" outlineLevel="0" collapsed="false">
      <c r="A26" s="42" t="n">
        <v>40900000</v>
      </c>
      <c r="B26" s="6" t="s">
        <v>27</v>
      </c>
      <c r="C26" s="15" t="n">
        <v>4880000</v>
      </c>
      <c r="D26" s="15" t="n">
        <v>4880000</v>
      </c>
      <c r="E26" s="15" t="n">
        <v>1208721</v>
      </c>
      <c r="F26" s="20" t="n">
        <v>40910000</v>
      </c>
      <c r="H26" s="15" t="n">
        <v>1208721</v>
      </c>
    </row>
    <row r="27" customFormat="false" ht="17.25" hidden="false" customHeight="true" outlineLevel="0" collapsed="false">
      <c r="A27" s="42" t="n">
        <v>41100000</v>
      </c>
      <c r="B27" s="6" t="s">
        <v>28</v>
      </c>
      <c r="C27" s="15" t="n">
        <v>73550610.0799999</v>
      </c>
      <c r="D27" s="15" t="n">
        <v>73550610.0799999</v>
      </c>
      <c r="E27" s="15" t="n">
        <v>115828109.83</v>
      </c>
      <c r="F27" s="20" t="n">
        <v>41100000</v>
      </c>
      <c r="H27" s="15" t="n">
        <v>115828109.83</v>
      </c>
    </row>
    <row r="28" customFormat="false" ht="17.25" hidden="false" customHeight="true" outlineLevel="0" collapsed="false">
      <c r="A28" s="42" t="n">
        <v>41600000</v>
      </c>
      <c r="B28" s="6" t="s">
        <v>1263</v>
      </c>
      <c r="C28" s="15" t="n">
        <v>2500000.01</v>
      </c>
      <c r="D28" s="15" t="n">
        <v>2500000.01</v>
      </c>
      <c r="E28" s="15" t="n">
        <v>2500000.01</v>
      </c>
      <c r="F28" s="20" t="n">
        <v>41600000</v>
      </c>
      <c r="H28" s="15" t="n">
        <v>2500000.01</v>
      </c>
    </row>
    <row r="29" customFormat="false" ht="17.25" hidden="false" customHeight="true" outlineLevel="0" collapsed="false">
      <c r="A29" s="42" t="n">
        <v>41810000</v>
      </c>
      <c r="B29" s="6" t="s">
        <v>266</v>
      </c>
      <c r="C29" s="15" t="n">
        <v>700000</v>
      </c>
      <c r="D29" s="15" t="n">
        <v>700000</v>
      </c>
      <c r="E29" s="15" t="n">
        <v>-761900.99</v>
      </c>
      <c r="F29" s="20" t="n">
        <v>41810000</v>
      </c>
      <c r="H29" s="15" t="n">
        <v>-761900.99</v>
      </c>
    </row>
    <row r="30" customFormat="false" ht="17.25" hidden="false" customHeight="true" outlineLevel="0" collapsed="false">
      <c r="A30" s="42" t="n">
        <v>41910000</v>
      </c>
      <c r="B30" s="6" t="s">
        <v>1264</v>
      </c>
      <c r="C30" s="15" t="n">
        <v>0</v>
      </c>
      <c r="D30" s="15" t="n">
        <v>0</v>
      </c>
      <c r="E30" s="15" t="n">
        <v>-2815096.04</v>
      </c>
      <c r="F30" s="20" t="n">
        <v>41910000</v>
      </c>
      <c r="H30" s="15" t="n">
        <v>-2815096.04</v>
      </c>
    </row>
    <row r="31" customFormat="false" ht="17.25" hidden="false" customHeight="true" outlineLevel="0" collapsed="false">
      <c r="A31" s="42" t="n">
        <v>42100000</v>
      </c>
      <c r="B31" s="6" t="s">
        <v>30</v>
      </c>
      <c r="C31" s="15" t="n">
        <v>0</v>
      </c>
      <c r="D31" s="15" t="n">
        <v>0</v>
      </c>
      <c r="E31" s="15" t="n">
        <v>0</v>
      </c>
      <c r="F31" s="20" t="n">
        <v>42110000</v>
      </c>
      <c r="H31" s="15" t="n">
        <v>0</v>
      </c>
    </row>
    <row r="32" customFormat="false" ht="17.25" hidden="false" customHeight="true" outlineLevel="0" collapsed="false">
      <c r="A32" s="42" t="n">
        <v>42110000</v>
      </c>
      <c r="B32" s="6" t="s">
        <v>270</v>
      </c>
      <c r="C32" s="15" t="n">
        <v>0</v>
      </c>
      <c r="D32" s="15" t="n">
        <v>0</v>
      </c>
      <c r="E32" s="15" t="n">
        <v>66000</v>
      </c>
      <c r="F32" s="20" t="n">
        <v>42110000</v>
      </c>
      <c r="H32" s="15" t="n">
        <v>66000</v>
      </c>
    </row>
    <row r="33" customFormat="false" ht="17.25" hidden="false" customHeight="true" outlineLevel="0" collapsed="false">
      <c r="A33" s="42" t="n">
        <v>42800000</v>
      </c>
      <c r="B33" s="6" t="s">
        <v>274</v>
      </c>
      <c r="C33" s="15" t="n">
        <v>-7837487.21</v>
      </c>
      <c r="D33" s="15" t="n">
        <v>-7837487.21</v>
      </c>
      <c r="E33" s="15" t="n">
        <v>-5909827.79</v>
      </c>
      <c r="F33" s="20" t="n">
        <v>42800000</v>
      </c>
      <c r="H33" s="15" t="n">
        <v>-5909827.79</v>
      </c>
    </row>
    <row r="34" customFormat="false" ht="17.25" hidden="false" customHeight="true" outlineLevel="0" collapsed="false">
      <c r="A34" s="42" t="n">
        <v>43100000</v>
      </c>
      <c r="B34" s="6" t="s">
        <v>35</v>
      </c>
      <c r="C34" s="15" t="n">
        <v>-1791714.4</v>
      </c>
      <c r="D34" s="15" t="n">
        <v>-1791714.4</v>
      </c>
      <c r="E34" s="15" t="n">
        <v>-1477093.38</v>
      </c>
      <c r="F34" s="20" t="n">
        <v>43100000</v>
      </c>
      <c r="H34" s="15" t="n">
        <v>-1477093.38</v>
      </c>
    </row>
    <row r="35" customFormat="false" ht="17.25" hidden="false" customHeight="true" outlineLevel="0" collapsed="false">
      <c r="A35" s="42" t="n">
        <v>43200000</v>
      </c>
      <c r="B35" s="6" t="s">
        <v>37</v>
      </c>
      <c r="C35" s="15" t="n">
        <v>0</v>
      </c>
      <c r="D35" s="15" t="n">
        <v>0</v>
      </c>
      <c r="E35" s="15" t="n">
        <v>0</v>
      </c>
      <c r="F35" s="20" t="n">
        <v>43200000</v>
      </c>
      <c r="H35" s="15" t="n">
        <v>0</v>
      </c>
    </row>
    <row r="36" customFormat="false" ht="17.25" hidden="false" customHeight="true" outlineLevel="0" collapsed="false">
      <c r="A36" s="42" t="n">
        <v>43220000</v>
      </c>
      <c r="B36" s="6" t="s">
        <v>607</v>
      </c>
      <c r="C36" s="15" t="n">
        <v>-767877.6</v>
      </c>
      <c r="D36" s="15" t="n">
        <v>-767877.6</v>
      </c>
      <c r="E36" s="15" t="n">
        <v>-633040.020000001</v>
      </c>
      <c r="F36" s="20" t="n">
        <v>43100000</v>
      </c>
      <c r="H36" s="15" t="n">
        <v>-633040.020000001</v>
      </c>
    </row>
    <row r="37" customFormat="false" ht="17.25" hidden="false" customHeight="true" outlineLevel="0" collapsed="false">
      <c r="A37" s="42" t="n">
        <v>43300000</v>
      </c>
      <c r="B37" s="6" t="s">
        <v>38</v>
      </c>
      <c r="C37" s="15" t="n">
        <v>-127979.6</v>
      </c>
      <c r="D37" s="15" t="n">
        <v>-127979.6</v>
      </c>
      <c r="E37" s="15" t="n">
        <v>-105506.67</v>
      </c>
      <c r="F37" s="20" t="n">
        <v>43300000</v>
      </c>
      <c r="H37" s="15" t="n">
        <v>-105506.67</v>
      </c>
    </row>
    <row r="38" customFormat="false" ht="17.25" hidden="false" customHeight="true" outlineLevel="0" collapsed="false">
      <c r="A38" s="42" t="n">
        <v>43860000</v>
      </c>
      <c r="B38" s="6" t="s">
        <v>276</v>
      </c>
      <c r="C38" s="15" t="n">
        <v>-2359170.91</v>
      </c>
      <c r="D38" s="15" t="n">
        <v>-2359170.91</v>
      </c>
      <c r="E38" s="15" t="n">
        <v>-1800998.79</v>
      </c>
      <c r="F38" s="20" t="n">
        <v>43860000</v>
      </c>
      <c r="H38" s="15" t="n">
        <v>-1800998.79</v>
      </c>
    </row>
    <row r="39" customFormat="false" ht="17.25" hidden="false" customHeight="true" outlineLevel="0" collapsed="false">
      <c r="A39" s="42" t="n">
        <v>44100000</v>
      </c>
      <c r="B39" s="6" t="s">
        <v>40</v>
      </c>
      <c r="C39" s="15" t="n">
        <v>-683953.36</v>
      </c>
      <c r="D39" s="15" t="n">
        <v>-683953.36</v>
      </c>
      <c r="E39" s="15" t="n">
        <v>-631780.01</v>
      </c>
      <c r="F39" s="20" t="n">
        <v>44100000</v>
      </c>
      <c r="H39" s="15" t="n">
        <v>-631780.01</v>
      </c>
    </row>
    <row r="40" customFormat="false" ht="17.25" hidden="false" customHeight="true" outlineLevel="0" collapsed="false">
      <c r="A40" s="42" t="n">
        <v>44300000</v>
      </c>
      <c r="B40" s="6" t="s">
        <v>41</v>
      </c>
      <c r="C40" s="15" t="n">
        <v>62844601.21</v>
      </c>
      <c r="D40" s="15" t="n">
        <v>62844601.21</v>
      </c>
      <c r="E40" s="15" t="n">
        <v>32577611.74</v>
      </c>
      <c r="F40" s="20" t="n">
        <v>44300000</v>
      </c>
      <c r="H40" s="15" t="n">
        <v>32577611.74</v>
      </c>
    </row>
    <row r="41" customFormat="false" ht="17.25" hidden="false" customHeight="true" outlineLevel="0" collapsed="false">
      <c r="A41" s="42" t="n">
        <v>44310000</v>
      </c>
      <c r="B41" s="6" t="s">
        <v>42</v>
      </c>
      <c r="C41" s="15" t="n">
        <v>0</v>
      </c>
      <c r="D41" s="15" t="n">
        <v>0</v>
      </c>
      <c r="E41" s="15" t="n">
        <v>0</v>
      </c>
      <c r="F41" s="12" t="n">
        <v>44411000</v>
      </c>
      <c r="H41" s="15" t="n">
        <v>0</v>
      </c>
    </row>
    <row r="42" customFormat="false" ht="17.25" hidden="false" customHeight="true" outlineLevel="0" collapsed="false">
      <c r="A42" s="42" t="n">
        <v>44400000</v>
      </c>
      <c r="B42" s="6" t="s">
        <v>1656</v>
      </c>
      <c r="C42" s="15" t="n">
        <v>0</v>
      </c>
      <c r="D42" s="15" t="n">
        <v>0</v>
      </c>
      <c r="E42" s="15" t="n">
        <v>-99867452.47</v>
      </c>
      <c r="F42" s="20" t="n">
        <v>44410000</v>
      </c>
      <c r="H42" s="15" t="n">
        <v>-99867452.47</v>
      </c>
    </row>
    <row r="43" customFormat="false" ht="17.25" hidden="false" customHeight="true" outlineLevel="0" collapsed="false">
      <c r="A43" s="42" t="n">
        <v>44550000</v>
      </c>
      <c r="B43" s="6" t="s">
        <v>46</v>
      </c>
      <c r="C43" s="15" t="n">
        <v>120235060.82</v>
      </c>
      <c r="D43" s="15" t="n">
        <v>120235060.82</v>
      </c>
      <c r="E43" s="15" t="n">
        <v>300059382.060001</v>
      </c>
      <c r="F43" s="20" t="n">
        <v>44550000</v>
      </c>
      <c r="H43" s="15" t="n">
        <v>300059382.060001</v>
      </c>
    </row>
    <row r="44" customFormat="false" ht="17.25" hidden="false" customHeight="true" outlineLevel="0" collapsed="false">
      <c r="A44" s="42" t="n">
        <v>44562000</v>
      </c>
      <c r="B44" s="6" t="s">
        <v>47</v>
      </c>
      <c r="C44" s="15" t="n">
        <v>-6586766.67</v>
      </c>
      <c r="D44" s="15" t="n">
        <v>-6586766.67</v>
      </c>
      <c r="E44" s="15" t="n">
        <v>380589.870000005</v>
      </c>
      <c r="F44" s="20" t="n">
        <v>44561000</v>
      </c>
      <c r="H44" s="15" t="n">
        <v>380589.870000005</v>
      </c>
    </row>
    <row r="45" customFormat="false" ht="17.25" hidden="false" customHeight="true" outlineLevel="0" collapsed="false">
      <c r="A45" s="42" t="n">
        <v>44564000</v>
      </c>
      <c r="B45" s="6" t="s">
        <v>49</v>
      </c>
      <c r="C45" s="15" t="n">
        <v>5342.23000000417</v>
      </c>
      <c r="D45" s="15" t="n">
        <v>5342.23000000417</v>
      </c>
      <c r="E45" s="15" t="n">
        <v>443594.379999999</v>
      </c>
      <c r="F45" s="20" t="n">
        <v>44561000</v>
      </c>
      <c r="H45" s="15" t="n">
        <v>443594.379999999</v>
      </c>
    </row>
    <row r="46" customFormat="false" ht="17.25" hidden="false" customHeight="true" outlineLevel="0" collapsed="false">
      <c r="A46" s="42" t="n">
        <v>44565000</v>
      </c>
      <c r="B46" s="6" t="s">
        <v>50</v>
      </c>
      <c r="C46" s="15" t="n">
        <v>0</v>
      </c>
      <c r="D46" s="15" t="n">
        <v>0</v>
      </c>
      <c r="E46" s="15" t="n">
        <v>0</v>
      </c>
      <c r="F46" s="20" t="n">
        <v>44561000</v>
      </c>
      <c r="H46" s="15" t="n">
        <v>0</v>
      </c>
    </row>
    <row r="47" customFormat="false" ht="17.25" hidden="false" customHeight="true" outlineLevel="0" collapsed="false">
      <c r="A47" s="42" t="n">
        <v>44570000</v>
      </c>
      <c r="B47" s="6" t="s">
        <v>52</v>
      </c>
      <c r="C47" s="15" t="n">
        <v>0</v>
      </c>
      <c r="D47" s="15" t="n">
        <v>0</v>
      </c>
      <c r="E47" s="15" t="n">
        <v>0</v>
      </c>
      <c r="F47" s="20" t="n">
        <v>44571000</v>
      </c>
      <c r="H47" s="15" t="n">
        <v>0</v>
      </c>
    </row>
    <row r="48" customFormat="false" ht="17.25" hidden="false" customHeight="true" outlineLevel="0" collapsed="false">
      <c r="A48" s="42" t="n">
        <v>44572000</v>
      </c>
      <c r="B48" s="6" t="s">
        <v>285</v>
      </c>
      <c r="C48" s="15" t="n">
        <v>-20115429.21</v>
      </c>
      <c r="D48" s="15" t="n">
        <v>-20115429.21</v>
      </c>
      <c r="E48" s="15" t="n">
        <v>-20382707.27</v>
      </c>
      <c r="F48" s="20" t="n">
        <v>44571000</v>
      </c>
      <c r="H48" s="15" t="n">
        <v>-20382707.27</v>
      </c>
    </row>
    <row r="49" customFormat="false" ht="17.25" hidden="false" customHeight="true" outlineLevel="0" collapsed="false">
      <c r="A49" s="42" t="n">
        <v>44583000</v>
      </c>
      <c r="B49" s="6" t="s">
        <v>1471</v>
      </c>
      <c r="C49" s="15" t="n">
        <v>461370.95</v>
      </c>
      <c r="D49" s="15" t="n">
        <v>461370.95</v>
      </c>
      <c r="E49" s="15" t="n">
        <v>219809.53</v>
      </c>
      <c r="F49" s="20" t="n">
        <v>44581000</v>
      </c>
      <c r="H49" s="15" t="n">
        <v>219809.53</v>
      </c>
    </row>
    <row r="50" customFormat="false" ht="17.25" hidden="false" customHeight="true" outlineLevel="0" collapsed="false">
      <c r="A50" s="42" t="n">
        <v>44587000</v>
      </c>
      <c r="B50" s="6" t="s">
        <v>1657</v>
      </c>
      <c r="C50" s="15" t="n">
        <v>-116666.67</v>
      </c>
      <c r="D50" s="15" t="n">
        <v>-116666.67</v>
      </c>
      <c r="E50" s="15" t="n">
        <v>280000</v>
      </c>
      <c r="F50" s="20" t="n">
        <v>44581000</v>
      </c>
      <c r="H50" s="15" t="n">
        <v>280000</v>
      </c>
    </row>
    <row r="51" customFormat="false" ht="17.25" hidden="false" customHeight="true" outlineLevel="0" collapsed="false">
      <c r="A51" s="42" t="n">
        <v>44860000</v>
      </c>
      <c r="B51" s="6" t="s">
        <v>1474</v>
      </c>
      <c r="C51" s="15" t="n">
        <v>0</v>
      </c>
      <c r="D51" s="15" t="n">
        <v>0</v>
      </c>
      <c r="E51" s="15" t="n">
        <v>0</v>
      </c>
      <c r="F51" s="20" t="n">
        <v>44860000</v>
      </c>
      <c r="H51" s="15" t="n">
        <v>0</v>
      </c>
    </row>
    <row r="52" customFormat="false" ht="17.25" hidden="false" customHeight="true" outlineLevel="0" collapsed="false">
      <c r="A52" s="42" t="n">
        <v>45510000</v>
      </c>
      <c r="B52" s="6" t="s">
        <v>53</v>
      </c>
      <c r="C52" s="15" t="n">
        <v>-1859281030.87</v>
      </c>
      <c r="D52" s="15" t="n">
        <v>-1859281030.87</v>
      </c>
      <c r="E52" s="15" t="n">
        <v>-1859281030.87</v>
      </c>
      <c r="F52" s="20" t="n">
        <v>45500001</v>
      </c>
      <c r="H52" s="15" t="n">
        <v>-1859281030.87</v>
      </c>
    </row>
    <row r="53" customFormat="false" ht="17.25" hidden="false" customHeight="true" outlineLevel="0" collapsed="false">
      <c r="A53" s="42" t="n">
        <v>45530000</v>
      </c>
      <c r="B53" s="6" t="s">
        <v>55</v>
      </c>
      <c r="C53" s="15" t="n">
        <v>-237859478.18</v>
      </c>
      <c r="D53" s="15" t="n">
        <v>-237859478.18</v>
      </c>
      <c r="E53" s="15" t="n">
        <v>-237859478.18</v>
      </c>
      <c r="F53" s="20" t="n">
        <v>45500002</v>
      </c>
      <c r="H53" s="15" t="n">
        <v>-237859478.18</v>
      </c>
    </row>
    <row r="54" customFormat="false" ht="17.25" hidden="false" customHeight="true" outlineLevel="0" collapsed="false">
      <c r="A54" s="42" t="n">
        <v>45540000</v>
      </c>
      <c r="B54" s="6" t="s">
        <v>1475</v>
      </c>
      <c r="C54" s="15" t="n">
        <v>-806093700.8</v>
      </c>
      <c r="D54" s="15" t="n">
        <v>-806093700.8</v>
      </c>
      <c r="E54" s="15" t="n">
        <v>-806093700.8</v>
      </c>
      <c r="F54" s="20" t="n">
        <v>45500004</v>
      </c>
      <c r="H54" s="15" t="n">
        <v>-806093700.8</v>
      </c>
    </row>
    <row r="55" customFormat="false" ht="17.25" hidden="false" customHeight="true" outlineLevel="0" collapsed="false">
      <c r="A55" s="42" t="n">
        <v>46600000</v>
      </c>
      <c r="B55" s="6" t="s">
        <v>291</v>
      </c>
      <c r="C55" s="15" t="n">
        <v>0</v>
      </c>
      <c r="D55" s="15" t="n">
        <v>0</v>
      </c>
      <c r="E55" s="15" t="n">
        <v>0</v>
      </c>
      <c r="F55" s="20" t="n">
        <v>46600000</v>
      </c>
      <c r="H55" s="15" t="n">
        <v>0</v>
      </c>
    </row>
    <row r="56" customFormat="false" ht="17.25" hidden="false" customHeight="true" outlineLevel="0" collapsed="false">
      <c r="A56" s="42" t="n">
        <v>46610000</v>
      </c>
      <c r="B56" s="6" t="s">
        <v>113</v>
      </c>
      <c r="C56" s="15" t="n">
        <v>0</v>
      </c>
      <c r="D56" s="15" t="n">
        <v>0</v>
      </c>
      <c r="E56" s="15" t="n">
        <v>0</v>
      </c>
      <c r="F56" s="16" t="n">
        <v>46619000</v>
      </c>
      <c r="H56" s="15" t="n">
        <v>0</v>
      </c>
    </row>
    <row r="57" customFormat="false" ht="17.25" hidden="false" customHeight="true" outlineLevel="0" collapsed="false">
      <c r="A57" s="42" t="n">
        <v>46700000</v>
      </c>
      <c r="B57" s="6" t="s">
        <v>1658</v>
      </c>
      <c r="C57" s="15" t="n">
        <v>0</v>
      </c>
      <c r="D57" s="15" t="n">
        <v>0</v>
      </c>
      <c r="E57" s="15" t="n">
        <v>0</v>
      </c>
      <c r="F57" s="20" t="s">
        <v>1480</v>
      </c>
      <c r="H57" s="15" t="n">
        <v>0</v>
      </c>
    </row>
    <row r="58" customFormat="false" ht="17.25" hidden="false" customHeight="true" outlineLevel="0" collapsed="false">
      <c r="A58" s="42" t="n">
        <v>46710000</v>
      </c>
      <c r="B58" s="6" t="s">
        <v>1659</v>
      </c>
      <c r="C58" s="15" t="n">
        <v>0</v>
      </c>
      <c r="D58" s="15" t="n">
        <v>0</v>
      </c>
      <c r="E58" s="15" t="n">
        <v>-17407814.4</v>
      </c>
      <c r="F58" s="20" t="n">
        <v>46600000</v>
      </c>
      <c r="H58" s="15" t="n">
        <v>-17407814.4</v>
      </c>
    </row>
    <row r="59" customFormat="false" ht="17.25" hidden="false" customHeight="true" outlineLevel="0" collapsed="false">
      <c r="A59" s="42" t="n">
        <v>46710010</v>
      </c>
      <c r="B59" s="6" t="s">
        <v>317</v>
      </c>
      <c r="C59" s="15" t="n">
        <v>-395000000</v>
      </c>
      <c r="D59" s="15" t="n">
        <v>-395000000</v>
      </c>
      <c r="E59" s="15" t="n">
        <v>-695000000</v>
      </c>
      <c r="F59" s="16" t="n">
        <v>46719000</v>
      </c>
      <c r="H59" s="15" t="n">
        <v>-695000000</v>
      </c>
    </row>
    <row r="60" customFormat="false" ht="17.25" hidden="false" customHeight="true" outlineLevel="0" collapsed="false">
      <c r="A60" s="42" t="n">
        <v>46710102</v>
      </c>
      <c r="B60" s="6" t="s">
        <v>308</v>
      </c>
      <c r="C60" s="15" t="n">
        <v>0</v>
      </c>
      <c r="D60" s="15" t="n">
        <v>0</v>
      </c>
      <c r="E60" s="15" t="n">
        <v>-296476.64</v>
      </c>
      <c r="F60" s="16" t="n">
        <v>46718000</v>
      </c>
      <c r="H60" s="15" t="n">
        <v>-296476.64</v>
      </c>
    </row>
    <row r="61" customFormat="false" ht="17.25" hidden="false" customHeight="true" outlineLevel="0" collapsed="false">
      <c r="A61" s="42" t="n">
        <v>46720070</v>
      </c>
      <c r="B61" s="6" t="s">
        <v>129</v>
      </c>
      <c r="C61" s="15" t="n">
        <v>-2673736.5</v>
      </c>
      <c r="D61" s="15" t="n">
        <v>-2673736.5</v>
      </c>
      <c r="E61" s="15" t="n">
        <v>-2334421.93</v>
      </c>
      <c r="F61" s="20" t="n">
        <v>46715000</v>
      </c>
      <c r="H61" s="15" t="n">
        <v>-2334421.93</v>
      </c>
    </row>
    <row r="62" customFormat="false" ht="17.25" hidden="false" customHeight="true" outlineLevel="0" collapsed="false">
      <c r="A62" s="42" t="n">
        <v>46720800</v>
      </c>
      <c r="B62" s="6" t="s">
        <v>100</v>
      </c>
      <c r="C62" s="15" t="n">
        <v>-20400</v>
      </c>
      <c r="D62" s="15" t="n">
        <v>-20400</v>
      </c>
      <c r="E62" s="15" t="n">
        <v>-27000</v>
      </c>
      <c r="F62" s="20" t="n">
        <v>46610000</v>
      </c>
      <c r="H62" s="15" t="n">
        <v>-27000</v>
      </c>
    </row>
    <row r="63" customFormat="false" ht="17.25" hidden="false" customHeight="true" outlineLevel="0" collapsed="false">
      <c r="A63" s="42" t="n">
        <v>46720900</v>
      </c>
      <c r="B63" s="6" t="s">
        <v>130</v>
      </c>
      <c r="C63" s="15" t="n">
        <v>39541000</v>
      </c>
      <c r="D63" s="15" t="n">
        <v>39541000</v>
      </c>
      <c r="E63" s="15" t="n">
        <v>0</v>
      </c>
      <c r="F63" s="16" t="n">
        <v>46743000</v>
      </c>
      <c r="H63" s="15" t="n">
        <v>0</v>
      </c>
    </row>
    <row r="64" customFormat="false" ht="17.25" hidden="false" customHeight="true" outlineLevel="0" collapsed="false">
      <c r="A64" s="42" t="n">
        <v>47100000</v>
      </c>
      <c r="B64" s="6" t="s">
        <v>131</v>
      </c>
      <c r="C64" s="15" t="n">
        <v>0</v>
      </c>
      <c r="D64" s="15" t="n">
        <v>0</v>
      </c>
      <c r="E64" s="15" t="n">
        <v>0</v>
      </c>
      <c r="F64" s="20" t="n">
        <v>47100000</v>
      </c>
      <c r="H64" s="15" t="n">
        <v>0</v>
      </c>
    </row>
    <row r="65" customFormat="false" ht="17.25" hidden="false" customHeight="true" outlineLevel="0" collapsed="false">
      <c r="A65" s="42" t="n">
        <v>48600000</v>
      </c>
      <c r="B65" s="6" t="s">
        <v>132</v>
      </c>
      <c r="C65" s="15" t="n">
        <v>4857654.13</v>
      </c>
      <c r="D65" s="15" t="n">
        <v>4857654.13</v>
      </c>
      <c r="E65" s="15" t="n">
        <v>7216459.95</v>
      </c>
      <c r="F65" s="20" t="n">
        <v>48600000</v>
      </c>
      <c r="H65" s="15" t="n">
        <v>7216459.95</v>
      </c>
    </row>
    <row r="66" customFormat="false" ht="17.25" hidden="false" customHeight="true" outlineLevel="0" collapsed="false">
      <c r="A66" s="42" t="n">
        <v>48700000</v>
      </c>
      <c r="B66" s="6" t="s">
        <v>1481</v>
      </c>
      <c r="C66" s="15" t="n">
        <v>-26400000</v>
      </c>
      <c r="D66" s="15" t="n">
        <v>-26400000</v>
      </c>
      <c r="E66" s="15" t="n">
        <v>-17760000</v>
      </c>
      <c r="F66" s="20" t="n">
        <v>48700000</v>
      </c>
      <c r="H66" s="15" t="n">
        <v>-17760000</v>
      </c>
    </row>
    <row r="67" customFormat="false" ht="17.25" hidden="false" customHeight="true" outlineLevel="0" collapsed="false">
      <c r="A67" s="42" t="n">
        <v>49100000</v>
      </c>
      <c r="B67" s="6" t="s">
        <v>1017</v>
      </c>
      <c r="C67" s="15" t="n">
        <v>-2500000.01</v>
      </c>
      <c r="D67" s="15" t="n">
        <v>-2500000.01</v>
      </c>
      <c r="E67" s="15" t="n">
        <v>-2500000.01</v>
      </c>
      <c r="F67" s="20" t="n">
        <v>49100000</v>
      </c>
      <c r="H67" s="15" t="n">
        <v>-2500000.01</v>
      </c>
    </row>
    <row r="68" customFormat="false" ht="17.25" hidden="false" customHeight="true" outlineLevel="0" collapsed="false">
      <c r="A68" s="42" t="n">
        <v>51110000</v>
      </c>
      <c r="B68" s="6" t="s">
        <v>314</v>
      </c>
      <c r="C68" s="15" t="n">
        <v>0</v>
      </c>
      <c r="D68" s="15" t="n">
        <v>0</v>
      </c>
      <c r="E68" s="15" t="n">
        <v>0</v>
      </c>
      <c r="F68" s="20" t="n">
        <v>51110000</v>
      </c>
      <c r="H68" s="15" t="n">
        <v>0</v>
      </c>
    </row>
    <row r="69" customFormat="false" ht="17.25" hidden="false" customHeight="true" outlineLevel="0" collapsed="false">
      <c r="A69" s="42" t="n">
        <v>51140000</v>
      </c>
      <c r="B69" s="6" t="s">
        <v>318</v>
      </c>
      <c r="C69" s="15" t="n">
        <v>-450700</v>
      </c>
      <c r="D69" s="15" t="n">
        <v>-450700</v>
      </c>
      <c r="E69" s="15" t="n">
        <v>0</v>
      </c>
      <c r="F69" s="20" t="n">
        <v>51110000</v>
      </c>
      <c r="H69" s="15" t="n">
        <v>0</v>
      </c>
    </row>
    <row r="70" customFormat="false" ht="17.25" hidden="false" customHeight="true" outlineLevel="0" collapsed="false">
      <c r="A70" s="42" t="n">
        <v>51221000</v>
      </c>
      <c r="B70" s="6" t="s">
        <v>323</v>
      </c>
      <c r="C70" s="15" t="n">
        <v>124349696.95</v>
      </c>
      <c r="D70" s="15" t="n">
        <v>124349696.95</v>
      </c>
      <c r="E70" s="15" t="n">
        <v>18210369.940001</v>
      </c>
      <c r="F70" s="20" t="n">
        <v>51221000</v>
      </c>
      <c r="H70" s="15" t="n">
        <v>18210369.940001</v>
      </c>
    </row>
    <row r="71" customFormat="false" ht="17.25" hidden="false" customHeight="true" outlineLevel="0" collapsed="false">
      <c r="A71" s="42" t="n">
        <v>53100000</v>
      </c>
      <c r="B71" s="6" t="s">
        <v>134</v>
      </c>
      <c r="C71" s="15" t="n">
        <v>1198707.44</v>
      </c>
      <c r="D71" s="15" t="n">
        <v>1198707.44</v>
      </c>
      <c r="E71" s="15" t="n">
        <v>331587.439999998</v>
      </c>
      <c r="F71" s="20" t="n">
        <v>53100000</v>
      </c>
      <c r="H71" s="15" t="n">
        <v>331587.439999998</v>
      </c>
    </row>
    <row r="72" customFormat="false" ht="17.25" hidden="false" customHeight="true" outlineLevel="0" collapsed="false">
      <c r="A72" s="42" t="n">
        <v>53200000</v>
      </c>
      <c r="B72" s="6" t="s">
        <v>1660</v>
      </c>
      <c r="C72" s="15" t="n">
        <v>594060</v>
      </c>
      <c r="D72" s="15" t="n">
        <v>594060</v>
      </c>
      <c r="E72" s="15" t="n">
        <v>104334</v>
      </c>
      <c r="F72" s="20" t="n">
        <v>53100000</v>
      </c>
      <c r="H72" s="15" t="n">
        <v>104334</v>
      </c>
    </row>
    <row r="73" customFormat="false" ht="17.25" hidden="false" customHeight="true" outlineLevel="0" collapsed="false">
      <c r="A73" s="42" t="n">
        <v>53300000</v>
      </c>
      <c r="B73" s="6" t="s">
        <v>1661</v>
      </c>
      <c r="C73" s="15" t="n">
        <v>0</v>
      </c>
      <c r="D73" s="15" t="n">
        <v>0</v>
      </c>
      <c r="E73" s="15" t="n">
        <v>2067600</v>
      </c>
      <c r="F73" s="20" t="n">
        <v>53100000</v>
      </c>
      <c r="H73" s="15" t="n">
        <v>2067600</v>
      </c>
    </row>
    <row r="74" customFormat="false" ht="17.25" hidden="false" customHeight="true" outlineLevel="0" collapsed="false">
      <c r="A74" s="42" t="n">
        <v>58000000</v>
      </c>
      <c r="B74" s="6" t="s">
        <v>137</v>
      </c>
      <c r="C74" s="15" t="n">
        <v>0</v>
      </c>
      <c r="D74" s="15" t="n">
        <v>0</v>
      </c>
      <c r="E74" s="15" t="n">
        <v>0</v>
      </c>
      <c r="F74" s="20" t="n">
        <v>58000000</v>
      </c>
      <c r="H74" s="15" t="n">
        <v>0</v>
      </c>
    </row>
    <row r="75" customFormat="false" ht="17.25" hidden="false" customHeight="true" outlineLevel="0" collapsed="false">
      <c r="A75" s="42" t="n">
        <v>60400000</v>
      </c>
      <c r="B75" s="6" t="s">
        <v>1662</v>
      </c>
      <c r="C75" s="15" t="n">
        <v>0</v>
      </c>
      <c r="D75" s="15" t="n">
        <v>0</v>
      </c>
      <c r="E75" s="15" t="n">
        <v>0</v>
      </c>
      <c r="F75" s="20" t="s">
        <v>1480</v>
      </c>
      <c r="H75" s="15" t="n">
        <v>0</v>
      </c>
    </row>
    <row r="76" customFormat="false" ht="17.25" hidden="false" customHeight="true" outlineLevel="0" collapsed="false">
      <c r="A76" s="42" t="n">
        <v>60601000</v>
      </c>
      <c r="B76" s="6" t="s">
        <v>138</v>
      </c>
      <c r="C76" s="15" t="n">
        <v>11811640.21</v>
      </c>
      <c r="D76" s="15" t="n">
        <v>11811640.21</v>
      </c>
      <c r="E76" s="15" t="n">
        <v>12550896.72</v>
      </c>
      <c r="F76" s="20" t="n">
        <v>60600000</v>
      </c>
      <c r="H76" s="15" t="n">
        <v>12550896.72</v>
      </c>
    </row>
    <row r="77" customFormat="false" ht="17.25" hidden="false" customHeight="true" outlineLevel="0" collapsed="false">
      <c r="A77" s="42" t="n">
        <v>60602000</v>
      </c>
      <c r="B77" s="6" t="s">
        <v>139</v>
      </c>
      <c r="C77" s="15" t="n">
        <v>3304000</v>
      </c>
      <c r="D77" s="15" t="n">
        <v>3304000</v>
      </c>
      <c r="E77" s="15" t="n">
        <v>77000</v>
      </c>
      <c r="F77" s="20" t="n">
        <v>60600000</v>
      </c>
      <c r="H77" s="15" t="n">
        <v>77000</v>
      </c>
    </row>
    <row r="78" customFormat="false" ht="17.25" hidden="false" customHeight="true" outlineLevel="0" collapsed="false">
      <c r="A78" s="42" t="n">
        <v>60603000</v>
      </c>
      <c r="B78" s="6" t="s">
        <v>1066</v>
      </c>
      <c r="C78" s="15" t="n">
        <v>0</v>
      </c>
      <c r="D78" s="15" t="n">
        <v>0</v>
      </c>
      <c r="E78" s="15" t="n">
        <v>6020300</v>
      </c>
      <c r="F78" s="20" t="n">
        <v>60600000</v>
      </c>
      <c r="H78" s="15" t="n">
        <v>6020300</v>
      </c>
    </row>
    <row r="79" customFormat="false" ht="17.25" hidden="false" customHeight="true" outlineLevel="0" collapsed="false">
      <c r="A79" s="42" t="n">
        <v>60604000</v>
      </c>
      <c r="B79" s="6" t="s">
        <v>140</v>
      </c>
      <c r="C79" s="15" t="n">
        <v>2179643.92</v>
      </c>
      <c r="D79" s="15" t="n">
        <v>2179643.92</v>
      </c>
      <c r="E79" s="15" t="n">
        <v>637141</v>
      </c>
      <c r="F79" s="20" t="n">
        <v>60600000</v>
      </c>
      <c r="H79" s="15" t="n">
        <v>637141</v>
      </c>
    </row>
    <row r="80" customFormat="false" ht="17.25" hidden="false" customHeight="true" outlineLevel="0" collapsed="false">
      <c r="A80" s="42" t="n">
        <v>60605000</v>
      </c>
      <c r="B80" s="6" t="s">
        <v>141</v>
      </c>
      <c r="C80" s="15" t="n">
        <v>11388983.33</v>
      </c>
      <c r="D80" s="15" t="n">
        <v>11388983.33</v>
      </c>
      <c r="E80" s="15" t="n">
        <v>2663135.2</v>
      </c>
      <c r="F80" s="20" t="n">
        <v>60600000</v>
      </c>
      <c r="H80" s="15" t="n">
        <v>2663135.2</v>
      </c>
    </row>
    <row r="81" customFormat="false" ht="17.25" hidden="false" customHeight="true" outlineLevel="0" collapsed="false">
      <c r="A81" s="42" t="n">
        <v>60607000</v>
      </c>
      <c r="B81" s="6" t="s">
        <v>142</v>
      </c>
      <c r="C81" s="15" t="n">
        <v>87000</v>
      </c>
      <c r="D81" s="15" t="n">
        <v>87000</v>
      </c>
      <c r="E81" s="15" t="n">
        <v>617133.33</v>
      </c>
      <c r="F81" s="20" t="n">
        <v>60600000</v>
      </c>
      <c r="H81" s="15" t="n">
        <v>617133.33</v>
      </c>
    </row>
    <row r="82" customFormat="false" ht="17.25" hidden="false" customHeight="true" outlineLevel="0" collapsed="false">
      <c r="A82" s="42" t="n">
        <v>60608000</v>
      </c>
      <c r="B82" s="6" t="s">
        <v>143</v>
      </c>
      <c r="C82" s="15" t="n">
        <v>526270</v>
      </c>
      <c r="D82" s="15" t="n">
        <v>526270</v>
      </c>
      <c r="E82" s="15" t="n">
        <v>355890</v>
      </c>
      <c r="F82" s="20" t="n">
        <v>60600000</v>
      </c>
      <c r="H82" s="15" t="n">
        <v>355890</v>
      </c>
    </row>
    <row r="83" customFormat="false" ht="17.25" hidden="false" customHeight="true" outlineLevel="0" collapsed="false">
      <c r="A83" s="42" t="n">
        <v>60609000</v>
      </c>
      <c r="B83" s="6" t="s">
        <v>1663</v>
      </c>
      <c r="C83" s="15" t="n">
        <v>135000</v>
      </c>
      <c r="D83" s="15" t="n">
        <v>135000</v>
      </c>
      <c r="E83" s="15" t="n">
        <v>136250</v>
      </c>
      <c r="F83" s="20" t="n">
        <v>60600000</v>
      </c>
      <c r="H83" s="15" t="n">
        <v>136250</v>
      </c>
    </row>
    <row r="84" customFormat="false" ht="17.25" hidden="false" customHeight="true" outlineLevel="0" collapsed="false">
      <c r="A84" s="41" t="n">
        <v>60900000</v>
      </c>
      <c r="B84" s="13" t="s">
        <v>449</v>
      </c>
      <c r="E84" s="15" t="n">
        <v>-122000</v>
      </c>
      <c r="F84" s="12" t="n">
        <v>60900000</v>
      </c>
      <c r="H84" s="15" t="n">
        <v>-122000</v>
      </c>
    </row>
    <row r="85" customFormat="false" ht="17.25" hidden="false" customHeight="true" outlineLevel="0" collapsed="false">
      <c r="A85" s="42" t="n">
        <v>60801000</v>
      </c>
      <c r="B85" s="6" t="s">
        <v>368</v>
      </c>
      <c r="C85" s="15" t="n">
        <v>8285265</v>
      </c>
      <c r="D85" s="15" t="n">
        <v>8285265</v>
      </c>
      <c r="E85" s="15" t="n">
        <v>0</v>
      </c>
      <c r="F85" s="20" t="n">
        <v>60800000</v>
      </c>
      <c r="H85" s="15" t="n">
        <v>0</v>
      </c>
    </row>
    <row r="86" customFormat="false" ht="17.25" hidden="false" customHeight="true" outlineLevel="0" collapsed="false">
      <c r="A86" s="42" t="n">
        <v>60802000</v>
      </c>
      <c r="B86" s="6" t="s">
        <v>370</v>
      </c>
      <c r="C86" s="15" t="n">
        <v>114459</v>
      </c>
      <c r="D86" s="15" t="n">
        <v>114459</v>
      </c>
      <c r="E86" s="15" t="n">
        <v>0</v>
      </c>
      <c r="F86" s="20" t="n">
        <v>60800000</v>
      </c>
      <c r="H86" s="15" t="n">
        <v>0</v>
      </c>
    </row>
    <row r="87" customFormat="false" ht="17.25" hidden="false" customHeight="true" outlineLevel="0" collapsed="false">
      <c r="A87" s="42" t="n">
        <v>60803000</v>
      </c>
      <c r="B87" s="6" t="s">
        <v>372</v>
      </c>
      <c r="C87" s="15" t="n">
        <v>80000</v>
      </c>
      <c r="D87" s="15" t="n">
        <v>80000</v>
      </c>
      <c r="E87" s="15" t="n">
        <v>0</v>
      </c>
      <c r="F87" s="20" t="n">
        <v>60800000</v>
      </c>
      <c r="H87" s="15" t="n">
        <v>0</v>
      </c>
    </row>
    <row r="88" customFormat="false" ht="17.25" hidden="false" customHeight="true" outlineLevel="0" collapsed="false">
      <c r="A88" s="42" t="n">
        <v>60804000</v>
      </c>
      <c r="B88" s="6" t="s">
        <v>374</v>
      </c>
      <c r="C88" s="15" t="n">
        <v>2408093.06</v>
      </c>
      <c r="D88" s="15" t="n">
        <v>2408093.06</v>
      </c>
      <c r="E88" s="15" t="n">
        <v>0</v>
      </c>
      <c r="F88" s="20" t="n">
        <v>60800000</v>
      </c>
      <c r="H88" s="15" t="n">
        <v>0</v>
      </c>
    </row>
    <row r="89" customFormat="false" ht="17.25" hidden="false" customHeight="true" outlineLevel="0" collapsed="false">
      <c r="A89" s="42" t="n">
        <v>60811000</v>
      </c>
      <c r="B89" s="6" t="s">
        <v>379</v>
      </c>
      <c r="C89" s="15" t="n">
        <v>9646870</v>
      </c>
      <c r="D89" s="15" t="n">
        <v>9646870</v>
      </c>
      <c r="E89" s="15" t="n">
        <v>0</v>
      </c>
      <c r="F89" s="20" t="n">
        <v>60800000</v>
      </c>
      <c r="H89" s="15" t="n">
        <v>0</v>
      </c>
    </row>
    <row r="90" customFormat="false" ht="17.25" hidden="false" customHeight="true" outlineLevel="0" collapsed="false">
      <c r="A90" s="42" t="n">
        <v>60811100</v>
      </c>
      <c r="B90" s="6" t="s">
        <v>380</v>
      </c>
      <c r="C90" s="15" t="n">
        <v>829405</v>
      </c>
      <c r="D90" s="15" t="n">
        <v>829405</v>
      </c>
      <c r="E90" s="15" t="n">
        <v>0</v>
      </c>
      <c r="F90" s="20" t="n">
        <v>60800000</v>
      </c>
      <c r="H90" s="15" t="n">
        <v>0</v>
      </c>
    </row>
    <row r="91" customFormat="false" ht="17.25" hidden="false" customHeight="true" outlineLevel="0" collapsed="false">
      <c r="A91" s="42" t="n">
        <v>60812000</v>
      </c>
      <c r="B91" s="6" t="s">
        <v>381</v>
      </c>
      <c r="C91" s="15" t="n">
        <v>324444</v>
      </c>
      <c r="D91" s="15" t="n">
        <v>324444</v>
      </c>
      <c r="E91" s="15" t="n">
        <v>0</v>
      </c>
      <c r="F91" s="20" t="n">
        <v>60800000</v>
      </c>
      <c r="H91" s="15" t="n">
        <v>0</v>
      </c>
    </row>
    <row r="92" customFormat="false" ht="17.25" hidden="false" customHeight="true" outlineLevel="0" collapsed="false">
      <c r="A92" s="42" t="n">
        <v>61302000</v>
      </c>
      <c r="B92" s="6" t="s">
        <v>1091</v>
      </c>
      <c r="C92" s="15" t="n">
        <v>240000</v>
      </c>
      <c r="D92" s="15" t="n">
        <v>240000</v>
      </c>
      <c r="E92" s="15" t="n">
        <v>1320000</v>
      </c>
      <c r="F92" s="20" t="n">
        <v>61300000</v>
      </c>
      <c r="H92" s="15" t="n">
        <v>1320000</v>
      </c>
    </row>
    <row r="93" customFormat="false" ht="17.25" hidden="false" customHeight="true" outlineLevel="0" collapsed="false">
      <c r="A93" s="42" t="n">
        <v>61500000</v>
      </c>
      <c r="B93" s="6" t="s">
        <v>1289</v>
      </c>
      <c r="C93" s="15" t="n">
        <v>0</v>
      </c>
      <c r="D93" s="15" t="n">
        <v>0</v>
      </c>
      <c r="E93" s="15" t="n">
        <v>123000</v>
      </c>
      <c r="F93" s="20" t="n">
        <v>61500000</v>
      </c>
      <c r="H93" s="15" t="n">
        <v>123000</v>
      </c>
    </row>
    <row r="94" customFormat="false" ht="17.25" hidden="false" customHeight="true" outlineLevel="0" collapsed="false">
      <c r="A94" s="42" t="n">
        <v>61501000</v>
      </c>
      <c r="B94" s="6" t="s">
        <v>152</v>
      </c>
      <c r="C94" s="15" t="n">
        <v>17146904.5</v>
      </c>
      <c r="D94" s="15" t="n">
        <v>17146904.5</v>
      </c>
      <c r="E94" s="15" t="n">
        <v>32735300.22</v>
      </c>
      <c r="F94" s="20" t="n">
        <v>61500000</v>
      </c>
      <c r="H94" s="15" t="n">
        <v>32735300.22</v>
      </c>
    </row>
    <row r="95" customFormat="false" ht="17.25" hidden="false" customHeight="true" outlineLevel="0" collapsed="false">
      <c r="A95" s="42" t="n">
        <v>61501700</v>
      </c>
      <c r="B95" s="6" t="s">
        <v>1494</v>
      </c>
      <c r="C95" s="15" t="n">
        <v>0</v>
      </c>
      <c r="D95" s="15" t="n">
        <v>0</v>
      </c>
      <c r="E95" s="15" t="n">
        <v>9420850</v>
      </c>
      <c r="F95" s="20" t="n">
        <v>61500000</v>
      </c>
      <c r="H95" s="15" t="n">
        <v>9420850</v>
      </c>
    </row>
    <row r="96" customFormat="false" ht="17.25" hidden="false" customHeight="true" outlineLevel="0" collapsed="false">
      <c r="A96" s="42" t="n">
        <v>61502000</v>
      </c>
      <c r="B96" s="6" t="s">
        <v>154</v>
      </c>
      <c r="C96" s="15" t="n">
        <v>60000</v>
      </c>
      <c r="D96" s="15" t="n">
        <v>60000</v>
      </c>
      <c r="E96" s="15" t="n">
        <v>0</v>
      </c>
      <c r="F96" s="20" t="n">
        <v>61500000</v>
      </c>
      <c r="H96" s="15" t="n">
        <v>0</v>
      </c>
    </row>
    <row r="97" customFormat="false" ht="17.25" hidden="false" customHeight="true" outlineLevel="0" collapsed="false">
      <c r="A97" s="42" t="n">
        <v>61503000</v>
      </c>
      <c r="B97" s="6" t="s">
        <v>155</v>
      </c>
      <c r="C97" s="15" t="n">
        <v>11449447.71</v>
      </c>
      <c r="D97" s="15" t="n">
        <v>11449447.71</v>
      </c>
      <c r="E97" s="15" t="n">
        <v>6337697.45</v>
      </c>
      <c r="F97" s="20" t="n">
        <v>61500000</v>
      </c>
      <c r="H97" s="15" t="n">
        <v>6337697.45</v>
      </c>
    </row>
    <row r="98" customFormat="false" ht="17.25" hidden="false" customHeight="true" outlineLevel="0" collapsed="false">
      <c r="A98" s="42" t="n">
        <v>61602000</v>
      </c>
      <c r="B98" s="6" t="s">
        <v>396</v>
      </c>
      <c r="C98" s="15" t="n">
        <v>6729008</v>
      </c>
      <c r="D98" s="15" t="n">
        <v>6729008</v>
      </c>
      <c r="E98" s="15" t="n">
        <v>6987886</v>
      </c>
      <c r="F98" s="20" t="n">
        <v>61600000</v>
      </c>
      <c r="H98" s="15" t="n">
        <v>6987886</v>
      </c>
    </row>
    <row r="99" customFormat="false" ht="17.25" hidden="false" customHeight="true" outlineLevel="0" collapsed="false">
      <c r="A99" s="42" t="n">
        <v>61604000</v>
      </c>
      <c r="B99" s="6" t="s">
        <v>157</v>
      </c>
      <c r="C99" s="15" t="n">
        <v>10430650.57</v>
      </c>
      <c r="D99" s="15" t="n">
        <v>10430650.57</v>
      </c>
      <c r="E99" s="15" t="n">
        <v>10542216.68</v>
      </c>
      <c r="F99" s="20" t="n">
        <v>61600000</v>
      </c>
      <c r="H99" s="15" t="n">
        <v>10542216.68</v>
      </c>
    </row>
    <row r="100" customFormat="false" ht="17.25" hidden="false" customHeight="true" outlineLevel="0" collapsed="false">
      <c r="A100" s="42" t="n">
        <v>61802000</v>
      </c>
      <c r="B100" s="6" t="s">
        <v>159</v>
      </c>
      <c r="C100" s="15" t="n">
        <v>105000</v>
      </c>
      <c r="D100" s="15" t="n">
        <v>105000</v>
      </c>
      <c r="E100" s="15" t="n">
        <v>45300</v>
      </c>
      <c r="F100" s="20" t="n">
        <v>61800000</v>
      </c>
      <c r="H100" s="15" t="n">
        <v>45300</v>
      </c>
    </row>
    <row r="101" customFormat="false" ht="17.25" hidden="false" customHeight="true" outlineLevel="0" collapsed="false">
      <c r="A101" s="42" t="n">
        <v>62101000</v>
      </c>
      <c r="B101" s="6" t="s">
        <v>1293</v>
      </c>
      <c r="C101" s="15" t="n">
        <v>4579000</v>
      </c>
      <c r="D101" s="15" t="n">
        <v>4579000</v>
      </c>
      <c r="E101" s="15" t="n">
        <v>4800000</v>
      </c>
      <c r="F101" s="20" t="n">
        <v>62100000</v>
      </c>
      <c r="H101" s="15" t="n">
        <v>4800000</v>
      </c>
    </row>
    <row r="102" customFormat="false" ht="17.25" hidden="false" customHeight="true" outlineLevel="0" collapsed="false">
      <c r="A102" s="42" t="n">
        <v>62102000</v>
      </c>
      <c r="B102" s="6" t="s">
        <v>401</v>
      </c>
      <c r="C102" s="15" t="n">
        <v>34856000</v>
      </c>
      <c r="D102" s="15" t="n">
        <v>34856000</v>
      </c>
      <c r="E102" s="15" t="n">
        <v>24991000</v>
      </c>
      <c r="F102" s="20" t="n">
        <v>62100000</v>
      </c>
      <c r="H102" s="15" t="n">
        <v>24991000</v>
      </c>
    </row>
    <row r="103" customFormat="false" ht="17.25" hidden="false" customHeight="true" outlineLevel="0" collapsed="false">
      <c r="A103" s="42" t="n">
        <v>62103000</v>
      </c>
      <c r="B103" s="6" t="s">
        <v>1664</v>
      </c>
      <c r="C103" s="15" t="n">
        <v>7350000</v>
      </c>
      <c r="D103" s="15" t="n">
        <v>7350000</v>
      </c>
      <c r="E103" s="15" t="n">
        <v>7350000</v>
      </c>
      <c r="F103" s="20" t="n">
        <v>62100000</v>
      </c>
      <c r="H103" s="15" t="n">
        <v>7350000</v>
      </c>
    </row>
    <row r="104" customFormat="false" ht="17.25" hidden="false" customHeight="true" outlineLevel="0" collapsed="false">
      <c r="A104" s="42" t="n">
        <v>62202000</v>
      </c>
      <c r="B104" s="6" t="s">
        <v>1501</v>
      </c>
      <c r="C104" s="15" t="n">
        <v>275000</v>
      </c>
      <c r="D104" s="15" t="n">
        <v>275000</v>
      </c>
      <c r="E104" s="15" t="n">
        <v>0</v>
      </c>
      <c r="F104" s="20" t="n">
        <v>62200000</v>
      </c>
      <c r="H104" s="15" t="n">
        <v>0</v>
      </c>
    </row>
    <row r="105" customFormat="false" ht="17.25" hidden="false" customHeight="true" outlineLevel="0" collapsed="false">
      <c r="A105" s="42" t="n">
        <v>62203000</v>
      </c>
      <c r="B105" s="6" t="s">
        <v>163</v>
      </c>
      <c r="C105" s="15" t="n">
        <v>3000000</v>
      </c>
      <c r="D105" s="15" t="n">
        <v>3000000</v>
      </c>
      <c r="E105" s="15" t="n">
        <v>0</v>
      </c>
      <c r="F105" s="20" t="n">
        <v>62200000</v>
      </c>
      <c r="H105" s="15" t="n">
        <v>0</v>
      </c>
    </row>
    <row r="106" customFormat="false" ht="17.25" hidden="false" customHeight="true" outlineLevel="0" collapsed="false">
      <c r="A106" s="42" t="n">
        <v>62301000</v>
      </c>
      <c r="B106" s="6" t="s">
        <v>165</v>
      </c>
      <c r="C106" s="15" t="n">
        <v>274000</v>
      </c>
      <c r="D106" s="15" t="n">
        <v>274000</v>
      </c>
      <c r="E106" s="15" t="n">
        <v>458000</v>
      </c>
      <c r="F106" s="20" t="n">
        <v>62300000</v>
      </c>
      <c r="H106" s="15" t="n">
        <v>458000</v>
      </c>
    </row>
    <row r="107" customFormat="false" ht="17.25" hidden="false" customHeight="true" outlineLevel="0" collapsed="false">
      <c r="A107" s="42" t="n">
        <v>62303000</v>
      </c>
      <c r="B107" s="6" t="s">
        <v>167</v>
      </c>
      <c r="C107" s="15" t="n">
        <v>3373000</v>
      </c>
      <c r="D107" s="15" t="n">
        <v>3373000</v>
      </c>
      <c r="E107" s="15" t="n">
        <v>3461000</v>
      </c>
      <c r="F107" s="20" t="n">
        <v>62300000</v>
      </c>
      <c r="H107" s="15" t="n">
        <v>3461000</v>
      </c>
    </row>
    <row r="108" customFormat="false" ht="17.25" hidden="false" customHeight="true" outlineLevel="0" collapsed="false">
      <c r="A108" s="41" t="n">
        <v>62304000</v>
      </c>
      <c r="B108" s="13" t="s">
        <v>409</v>
      </c>
      <c r="E108" s="15" t="n">
        <v>2007000</v>
      </c>
      <c r="F108" s="20" t="n">
        <v>62300000</v>
      </c>
      <c r="H108" s="15" t="n">
        <v>2007000</v>
      </c>
    </row>
    <row r="109" customFormat="false" ht="17.25" hidden="false" customHeight="true" outlineLevel="0" collapsed="false">
      <c r="A109" s="42" t="n">
        <v>62401000</v>
      </c>
      <c r="B109" s="6" t="s">
        <v>1106</v>
      </c>
      <c r="C109" s="15" t="n">
        <v>50000</v>
      </c>
      <c r="D109" s="15" t="n">
        <v>50000</v>
      </c>
      <c r="E109" s="15" t="n">
        <v>1000000</v>
      </c>
      <c r="F109" s="20" t="n">
        <v>62401000</v>
      </c>
      <c r="H109" s="15" t="n">
        <v>1000000</v>
      </c>
    </row>
    <row r="110" customFormat="false" ht="17.25" hidden="false" customHeight="true" outlineLevel="0" collapsed="false">
      <c r="A110" s="42" t="n">
        <v>62504000</v>
      </c>
      <c r="B110" s="6" t="s">
        <v>172</v>
      </c>
      <c r="C110" s="15" t="n">
        <v>0</v>
      </c>
      <c r="D110" s="15" t="n">
        <v>0</v>
      </c>
      <c r="E110" s="15" t="n">
        <v>0</v>
      </c>
      <c r="F110" s="20" t="n">
        <v>62501000</v>
      </c>
      <c r="H110" s="15" t="n">
        <v>0</v>
      </c>
    </row>
    <row r="111" customFormat="false" ht="17.25" hidden="false" customHeight="true" outlineLevel="0" collapsed="false">
      <c r="A111" s="42" t="n">
        <v>62506000</v>
      </c>
      <c r="B111" s="6" t="s">
        <v>174</v>
      </c>
      <c r="C111" s="15" t="n">
        <v>121000</v>
      </c>
      <c r="D111" s="15" t="n">
        <v>121000</v>
      </c>
      <c r="E111" s="15" t="n">
        <v>206018</v>
      </c>
      <c r="F111" s="20" t="n">
        <v>62501000</v>
      </c>
      <c r="H111" s="15" t="n">
        <v>206018</v>
      </c>
    </row>
    <row r="112" customFormat="false" ht="17.25" hidden="false" customHeight="true" outlineLevel="0" collapsed="false">
      <c r="A112" s="42" t="n">
        <v>62507000</v>
      </c>
      <c r="B112" s="6" t="s">
        <v>175</v>
      </c>
      <c r="C112" s="15" t="n">
        <v>293000</v>
      </c>
      <c r="D112" s="15" t="n">
        <v>293000</v>
      </c>
      <c r="E112" s="15" t="n">
        <v>178896</v>
      </c>
      <c r="F112" s="20" t="n">
        <v>62501000</v>
      </c>
      <c r="H112" s="15" t="n">
        <v>178896</v>
      </c>
    </row>
    <row r="113" customFormat="false" ht="17.25" hidden="false" customHeight="true" outlineLevel="0" collapsed="false">
      <c r="A113" s="42" t="n">
        <v>62602000</v>
      </c>
      <c r="B113" s="6" t="s">
        <v>176</v>
      </c>
      <c r="C113" s="15" t="n">
        <v>855475.56</v>
      </c>
      <c r="D113" s="15" t="n">
        <v>855475.56</v>
      </c>
      <c r="E113" s="15" t="n">
        <v>829460.25</v>
      </c>
      <c r="F113" s="20" t="n">
        <v>62601000</v>
      </c>
      <c r="H113" s="15" t="n">
        <v>829460.25</v>
      </c>
    </row>
    <row r="114" customFormat="false" ht="17.25" hidden="false" customHeight="true" outlineLevel="0" collapsed="false">
      <c r="A114" s="42" t="n">
        <v>62603000</v>
      </c>
      <c r="B114" s="6" t="s">
        <v>177</v>
      </c>
      <c r="C114" s="15" t="n">
        <v>320000</v>
      </c>
      <c r="D114" s="15" t="n">
        <v>320000</v>
      </c>
      <c r="E114" s="15" t="n">
        <v>390000</v>
      </c>
      <c r="F114" s="20" t="n">
        <v>62601000</v>
      </c>
      <c r="H114" s="15" t="n">
        <v>390000</v>
      </c>
    </row>
    <row r="115" customFormat="false" ht="17.25" hidden="false" customHeight="true" outlineLevel="0" collapsed="false">
      <c r="A115" s="42" t="n">
        <v>62604000</v>
      </c>
      <c r="B115" s="6" t="s">
        <v>178</v>
      </c>
      <c r="C115" s="15" t="n">
        <v>828200</v>
      </c>
      <c r="D115" s="15" t="n">
        <v>828200</v>
      </c>
      <c r="E115" s="15" t="n">
        <v>407300</v>
      </c>
      <c r="F115" s="20" t="n">
        <v>62601000</v>
      </c>
      <c r="H115" s="15" t="n">
        <v>407300</v>
      </c>
    </row>
    <row r="116" customFormat="false" ht="17.25" hidden="false" customHeight="true" outlineLevel="0" collapsed="false">
      <c r="A116" s="42" t="n">
        <v>62606000</v>
      </c>
      <c r="B116" s="6" t="s">
        <v>1665</v>
      </c>
      <c r="C116" s="15" t="n">
        <v>1200000</v>
      </c>
      <c r="D116" s="15" t="n">
        <v>1200000</v>
      </c>
      <c r="E116" s="15" t="n">
        <v>0</v>
      </c>
      <c r="F116" s="20" t="n">
        <v>62601000</v>
      </c>
      <c r="H116" s="15" t="n">
        <v>0</v>
      </c>
    </row>
    <row r="117" customFormat="false" ht="17.25" hidden="false" customHeight="true" outlineLevel="0" collapsed="false">
      <c r="A117" s="42" t="n">
        <v>62703000</v>
      </c>
      <c r="B117" s="6" t="s">
        <v>182</v>
      </c>
      <c r="C117" s="15" t="n">
        <v>678022.38</v>
      </c>
      <c r="D117" s="15" t="n">
        <v>678022.38</v>
      </c>
      <c r="E117" s="15" t="n">
        <v>290154.2</v>
      </c>
      <c r="F117" s="20" t="n">
        <v>62701000</v>
      </c>
      <c r="H117" s="15" t="n">
        <v>290154.2</v>
      </c>
    </row>
    <row r="118" customFormat="false" ht="17.25" hidden="false" customHeight="true" outlineLevel="0" collapsed="false">
      <c r="A118" s="42" t="n">
        <v>62704000</v>
      </c>
      <c r="B118" s="6" t="s">
        <v>1503</v>
      </c>
      <c r="C118" s="15" t="n">
        <v>40000</v>
      </c>
      <c r="D118" s="15" t="n">
        <v>40000</v>
      </c>
      <c r="E118" s="15" t="n">
        <v>60000</v>
      </c>
      <c r="F118" s="20" t="n">
        <v>62701000</v>
      </c>
      <c r="H118" s="15" t="n">
        <v>60000</v>
      </c>
    </row>
    <row r="119" customFormat="false" ht="17.25" hidden="false" customHeight="true" outlineLevel="0" collapsed="false">
      <c r="A119" s="42" t="n">
        <v>62706000</v>
      </c>
      <c r="B119" s="6" t="s">
        <v>183</v>
      </c>
      <c r="C119" s="15" t="n">
        <v>539550.07</v>
      </c>
      <c r="D119" s="15" t="n">
        <v>539550.07</v>
      </c>
      <c r="E119" s="15" t="n">
        <v>0</v>
      </c>
      <c r="F119" s="20" t="n">
        <v>62701000</v>
      </c>
      <c r="H119" s="15" t="n">
        <v>0</v>
      </c>
    </row>
    <row r="120" customFormat="false" ht="17.25" hidden="false" customHeight="true" outlineLevel="0" collapsed="false">
      <c r="A120" s="42" t="n">
        <v>62707000</v>
      </c>
      <c r="B120" s="6" t="s">
        <v>432</v>
      </c>
      <c r="C120" s="15" t="n">
        <v>572339.78</v>
      </c>
      <c r="D120" s="15" t="n">
        <v>572339.78</v>
      </c>
      <c r="E120" s="15" t="n">
        <v>796291.53</v>
      </c>
      <c r="F120" s="20" t="n">
        <v>62701000</v>
      </c>
      <c r="H120" s="15" t="n">
        <v>796291.53</v>
      </c>
    </row>
    <row r="121" customFormat="false" ht="17.25" hidden="false" customHeight="true" outlineLevel="0" collapsed="false">
      <c r="A121" s="42" t="n">
        <v>62708000</v>
      </c>
      <c r="B121" s="6" t="s">
        <v>1117</v>
      </c>
      <c r="C121" s="15" t="n">
        <v>579600</v>
      </c>
      <c r="D121" s="15" t="n">
        <v>579600</v>
      </c>
      <c r="E121" s="15" t="n">
        <v>460800</v>
      </c>
      <c r="F121" s="20" t="n">
        <v>62701000</v>
      </c>
      <c r="H121" s="15" t="n">
        <v>460800</v>
      </c>
    </row>
    <row r="122" customFormat="false" ht="17.25" hidden="false" customHeight="true" outlineLevel="0" collapsed="false">
      <c r="A122" s="42" t="n">
        <v>62709000</v>
      </c>
      <c r="B122" s="6" t="s">
        <v>1118</v>
      </c>
      <c r="C122" s="15" t="n">
        <v>864727.54</v>
      </c>
      <c r="D122" s="15" t="n">
        <v>864727.54</v>
      </c>
      <c r="E122" s="15" t="n">
        <v>618520.78</v>
      </c>
      <c r="F122" s="20" t="n">
        <v>62701000</v>
      </c>
      <c r="H122" s="15" t="n">
        <v>618520.78</v>
      </c>
    </row>
    <row r="123" customFormat="false" ht="17.25" hidden="false" customHeight="true" outlineLevel="0" collapsed="false">
      <c r="A123" s="42" t="n">
        <v>63501000</v>
      </c>
      <c r="B123" s="6" t="s">
        <v>186</v>
      </c>
      <c r="C123" s="15" t="n">
        <v>17000</v>
      </c>
      <c r="D123" s="15" t="n">
        <v>17000</v>
      </c>
      <c r="E123" s="15" t="n">
        <v>51700</v>
      </c>
      <c r="F123" s="20" t="n">
        <v>63501000</v>
      </c>
      <c r="H123" s="15" t="n">
        <v>51700</v>
      </c>
    </row>
    <row r="124" customFormat="false" ht="17.25" hidden="false" customHeight="true" outlineLevel="0" collapsed="false">
      <c r="A124" s="41" t="n">
        <v>63502000</v>
      </c>
      <c r="B124" s="13" t="s">
        <v>524</v>
      </c>
      <c r="E124" s="15" t="n">
        <v>59736</v>
      </c>
      <c r="F124" s="20" t="n">
        <v>63502000</v>
      </c>
      <c r="H124" s="15" t="n">
        <v>59736</v>
      </c>
    </row>
    <row r="125" customFormat="false" ht="17.25" hidden="false" customHeight="true" outlineLevel="0" collapsed="false">
      <c r="A125" s="42" t="n">
        <v>63504000</v>
      </c>
      <c r="B125" s="6" t="s">
        <v>188</v>
      </c>
      <c r="C125" s="15" t="n">
        <v>6000</v>
      </c>
      <c r="D125" s="15" t="n">
        <v>6000</v>
      </c>
      <c r="E125" s="15" t="n">
        <v>12000</v>
      </c>
      <c r="F125" s="20" t="n">
        <v>63504000</v>
      </c>
      <c r="H125" s="15" t="n">
        <v>12000</v>
      </c>
    </row>
    <row r="126" customFormat="false" ht="17.25" hidden="false" customHeight="true" outlineLevel="0" collapsed="false">
      <c r="A126" s="42" t="n">
        <v>63506000</v>
      </c>
      <c r="B126" s="6" t="s">
        <v>189</v>
      </c>
      <c r="C126" s="15" t="n">
        <v>2000</v>
      </c>
      <c r="D126" s="15" t="n">
        <v>2000</v>
      </c>
      <c r="E126" s="15" t="n">
        <v>10000</v>
      </c>
      <c r="F126" s="20" t="n">
        <v>63506000</v>
      </c>
      <c r="H126" s="15" t="n">
        <v>10000</v>
      </c>
    </row>
    <row r="127" customFormat="false" ht="17.25" hidden="false" customHeight="true" outlineLevel="0" collapsed="false">
      <c r="A127" s="42" t="n">
        <v>64101000</v>
      </c>
      <c r="B127" s="6" t="s">
        <v>190</v>
      </c>
      <c r="C127" s="15" t="n">
        <v>36251897.73</v>
      </c>
      <c r="D127" s="15" t="n">
        <v>36251897.73</v>
      </c>
      <c r="E127" s="15" t="n">
        <v>32389074.88</v>
      </c>
      <c r="F127" s="20" t="n">
        <v>64101000</v>
      </c>
      <c r="H127" s="15" t="n">
        <v>32389074.88</v>
      </c>
    </row>
    <row r="128" customFormat="false" ht="17.25" hidden="false" customHeight="true" outlineLevel="0" collapsed="false">
      <c r="A128" s="42" t="n">
        <v>64101300</v>
      </c>
      <c r="B128" s="6" t="s">
        <v>270</v>
      </c>
      <c r="C128" s="15" t="n">
        <v>90000</v>
      </c>
      <c r="D128" s="15" t="n">
        <v>90000</v>
      </c>
      <c r="E128" s="15" t="n">
        <v>0</v>
      </c>
      <c r="F128" s="20" t="n">
        <v>64101000</v>
      </c>
      <c r="H128" s="15" t="n">
        <v>0</v>
      </c>
    </row>
    <row r="129" customFormat="false" ht="17.25" hidden="false" customHeight="true" outlineLevel="0" collapsed="false">
      <c r="A129" s="42" t="n">
        <v>64102000</v>
      </c>
      <c r="B129" s="6" t="s">
        <v>191</v>
      </c>
      <c r="C129" s="15" t="n">
        <v>220000</v>
      </c>
      <c r="D129" s="15" t="n">
        <v>220000</v>
      </c>
      <c r="E129" s="15" t="n">
        <v>240000</v>
      </c>
      <c r="F129" s="20" t="n">
        <v>64101000</v>
      </c>
      <c r="H129" s="15" t="n">
        <v>240000</v>
      </c>
    </row>
    <row r="130" customFormat="false" ht="17.25" hidden="false" customHeight="true" outlineLevel="0" collapsed="false">
      <c r="A130" s="42" t="n">
        <v>64103000</v>
      </c>
      <c r="B130" s="6" t="s">
        <v>192</v>
      </c>
      <c r="C130" s="15" t="n">
        <v>3433873.7</v>
      </c>
      <c r="D130" s="15" t="n">
        <v>3433873.7</v>
      </c>
      <c r="E130" s="15" t="n">
        <v>2538383.7</v>
      </c>
      <c r="F130" s="20" t="n">
        <v>64101000</v>
      </c>
      <c r="H130" s="15" t="n">
        <v>2538383.7</v>
      </c>
    </row>
    <row r="131" customFormat="false" ht="17.25" hidden="false" customHeight="true" outlineLevel="0" collapsed="false">
      <c r="A131" s="42" t="n">
        <v>64104000</v>
      </c>
      <c r="B131" s="6" t="s">
        <v>193</v>
      </c>
      <c r="C131" s="15" t="n">
        <v>71451.2</v>
      </c>
      <c r="D131" s="15" t="n">
        <v>71451.2</v>
      </c>
      <c r="E131" s="15" t="n">
        <v>0</v>
      </c>
      <c r="F131" s="20" t="n">
        <v>64101000</v>
      </c>
      <c r="H131" s="15" t="n">
        <v>0</v>
      </c>
    </row>
    <row r="132" customFormat="false" ht="17.25" hidden="false" customHeight="true" outlineLevel="0" collapsed="false">
      <c r="A132" s="41" t="n">
        <v>64105000</v>
      </c>
      <c r="B132" s="13" t="s">
        <v>195</v>
      </c>
      <c r="E132" s="15" t="n">
        <v>600000.3</v>
      </c>
      <c r="F132" s="20" t="n">
        <v>64101000</v>
      </c>
      <c r="H132" s="15" t="n">
        <v>600000.3</v>
      </c>
    </row>
    <row r="133" customFormat="false" ht="17.25" hidden="false" customHeight="true" outlineLevel="0" collapsed="false">
      <c r="A133" s="42" t="n">
        <v>64180000</v>
      </c>
      <c r="B133" s="6" t="s">
        <v>1126</v>
      </c>
      <c r="C133" s="15" t="n">
        <v>2178427.53</v>
      </c>
      <c r="D133" s="15" t="n">
        <v>2178427.53</v>
      </c>
      <c r="E133" s="15" t="n">
        <v>2442971.68</v>
      </c>
      <c r="F133" s="20" t="n">
        <v>64101000</v>
      </c>
      <c r="H133" s="15" t="n">
        <v>2442971.68</v>
      </c>
    </row>
    <row r="134" customFormat="false" ht="17.25" hidden="false" customHeight="true" outlineLevel="0" collapsed="false">
      <c r="A134" s="42" t="n">
        <v>64501000</v>
      </c>
      <c r="B134" s="6" t="s">
        <v>35</v>
      </c>
      <c r="C134" s="15" t="n">
        <v>4788051.84</v>
      </c>
      <c r="D134" s="15" t="n">
        <v>4788051.84</v>
      </c>
      <c r="E134" s="15" t="n">
        <v>4089960.55</v>
      </c>
      <c r="F134" s="20" t="n">
        <v>64501000</v>
      </c>
      <c r="H134" s="15" t="n">
        <v>4089960.55</v>
      </c>
    </row>
    <row r="135" customFormat="false" ht="17.25" hidden="false" customHeight="true" outlineLevel="0" collapsed="false">
      <c r="A135" s="42" t="n">
        <v>64502000</v>
      </c>
      <c r="B135" s="6" t="s">
        <v>1466</v>
      </c>
      <c r="C135" s="15" t="n">
        <v>1841558.4</v>
      </c>
      <c r="D135" s="15" t="n">
        <v>1841558.4</v>
      </c>
      <c r="E135" s="15" t="n">
        <v>1600837.23</v>
      </c>
      <c r="F135" s="20" t="n">
        <v>64501000</v>
      </c>
      <c r="H135" s="15" t="n">
        <v>1600837.23</v>
      </c>
    </row>
    <row r="136" customFormat="false" ht="17.25" hidden="false" customHeight="true" outlineLevel="0" collapsed="false">
      <c r="A136" s="42" t="n">
        <v>64503000</v>
      </c>
      <c r="B136" s="6" t="s">
        <v>1666</v>
      </c>
      <c r="C136" s="15" t="n">
        <v>368311.68</v>
      </c>
      <c r="D136" s="15" t="n">
        <v>368311.68</v>
      </c>
      <c r="E136" s="15" t="n">
        <v>286837.03</v>
      </c>
      <c r="F136" s="20" t="n">
        <v>64501000</v>
      </c>
      <c r="H136" s="15" t="n">
        <v>286837.03</v>
      </c>
    </row>
    <row r="137" customFormat="false" ht="17.25" hidden="false" customHeight="true" outlineLevel="0" collapsed="false">
      <c r="A137" s="42" t="n">
        <v>64504000</v>
      </c>
      <c r="B137" s="6" t="s">
        <v>1667</v>
      </c>
      <c r="C137" s="15" t="n">
        <v>0</v>
      </c>
      <c r="D137" s="15" t="n">
        <v>0</v>
      </c>
      <c r="E137" s="15" t="n">
        <v>0</v>
      </c>
      <c r="F137" s="20" t="n">
        <v>64501000</v>
      </c>
      <c r="H137" s="15" t="n">
        <v>0</v>
      </c>
    </row>
    <row r="138" customFormat="false" ht="17.25" hidden="false" customHeight="true" outlineLevel="0" collapsed="false">
      <c r="A138" s="42" t="n">
        <v>64580000</v>
      </c>
      <c r="B138" s="6" t="s">
        <v>1128</v>
      </c>
      <c r="C138" s="15" t="n">
        <v>307404.01</v>
      </c>
      <c r="D138" s="15" t="n">
        <v>307404.01</v>
      </c>
      <c r="E138" s="15" t="n">
        <v>92625.2000000001</v>
      </c>
      <c r="F138" s="20" t="n">
        <v>64501000</v>
      </c>
      <c r="H138" s="15" t="n">
        <v>92625.2000000001</v>
      </c>
    </row>
    <row r="139" customFormat="false" ht="17.25" hidden="false" customHeight="true" outlineLevel="0" collapsed="false">
      <c r="A139" s="42" t="n">
        <v>64801000</v>
      </c>
      <c r="B139" s="6" t="s">
        <v>198</v>
      </c>
      <c r="C139" s="15" t="n">
        <v>162500</v>
      </c>
      <c r="D139" s="15" t="n">
        <v>162500</v>
      </c>
      <c r="E139" s="15" t="n">
        <v>996.02</v>
      </c>
      <c r="F139" s="20" t="n">
        <v>64801000</v>
      </c>
      <c r="H139" s="15" t="n">
        <v>0</v>
      </c>
    </row>
    <row r="140" customFormat="false" ht="17.25" hidden="false" customHeight="true" outlineLevel="0" collapsed="false">
      <c r="A140" s="42" t="n">
        <v>65100000</v>
      </c>
      <c r="B140" s="6" t="s">
        <v>202</v>
      </c>
      <c r="C140" s="15" t="n">
        <v>4231344.35</v>
      </c>
      <c r="D140" s="15" t="n">
        <v>4231344.35</v>
      </c>
      <c r="E140" s="15" t="n">
        <v>0</v>
      </c>
      <c r="F140" s="20" t="n">
        <v>65100000</v>
      </c>
      <c r="H140" s="15" t="n">
        <v>0</v>
      </c>
    </row>
    <row r="141" customFormat="false" ht="17.25" hidden="false" customHeight="true" outlineLevel="0" collapsed="false">
      <c r="A141" s="42" t="n">
        <v>65602000</v>
      </c>
      <c r="B141" s="6" t="s">
        <v>203</v>
      </c>
      <c r="C141" s="15" t="n">
        <v>50000</v>
      </c>
      <c r="D141" s="15" t="n">
        <v>50000</v>
      </c>
      <c r="E141" s="15" t="n">
        <v>0</v>
      </c>
      <c r="F141" s="20" t="n">
        <v>65602000</v>
      </c>
      <c r="H141" s="15" t="n">
        <v>0</v>
      </c>
    </row>
    <row r="142" customFormat="false" ht="17.25" hidden="false" customHeight="true" outlineLevel="0" collapsed="false">
      <c r="A142" s="42" t="n">
        <v>65700000</v>
      </c>
      <c r="B142" s="6" t="s">
        <v>204</v>
      </c>
      <c r="C142" s="15" t="n">
        <v>1132142.39</v>
      </c>
      <c r="D142" s="15" t="n">
        <v>1132142.39</v>
      </c>
      <c r="E142" s="15" t="n">
        <v>0</v>
      </c>
      <c r="F142" s="20" t="n">
        <v>65700000</v>
      </c>
      <c r="H142" s="15" t="n">
        <v>996.02</v>
      </c>
    </row>
    <row r="143" customFormat="false" ht="17.25" hidden="false" customHeight="true" outlineLevel="0" collapsed="false">
      <c r="A143" s="42" t="n">
        <v>66101000</v>
      </c>
      <c r="B143" s="6" t="s">
        <v>478</v>
      </c>
      <c r="C143" s="15" t="n">
        <v>9864552.85</v>
      </c>
      <c r="D143" s="15" t="n">
        <v>9864552.85</v>
      </c>
      <c r="E143" s="15" t="n">
        <v>0</v>
      </c>
      <c r="F143" s="20" t="n">
        <v>66100000</v>
      </c>
      <c r="H143" s="15" t="n">
        <v>0</v>
      </c>
    </row>
    <row r="144" customFormat="false" ht="17.25" hidden="false" customHeight="true" outlineLevel="0" collapsed="false">
      <c r="A144" s="42" t="n">
        <v>66102000</v>
      </c>
      <c r="B144" s="6" t="s">
        <v>205</v>
      </c>
      <c r="C144" s="15" t="n">
        <v>546551.87</v>
      </c>
      <c r="D144" s="15" t="n">
        <v>546551.87</v>
      </c>
      <c r="E144" s="15" t="n">
        <v>0</v>
      </c>
      <c r="F144" s="20" t="n">
        <v>66100000</v>
      </c>
      <c r="H144" s="15" t="n">
        <v>0</v>
      </c>
    </row>
    <row r="145" customFormat="false" ht="17.25" hidden="false" customHeight="true" outlineLevel="0" collapsed="false">
      <c r="A145" s="42" t="n">
        <v>66103000</v>
      </c>
      <c r="B145" s="6" t="s">
        <v>1509</v>
      </c>
      <c r="C145" s="15" t="n">
        <v>118428825.96</v>
      </c>
      <c r="D145" s="15" t="n">
        <v>118428825.96</v>
      </c>
      <c r="E145" s="15" t="n">
        <v>153563791.82</v>
      </c>
      <c r="F145" s="20" t="n">
        <v>66100000</v>
      </c>
      <c r="H145" s="15" t="n">
        <v>153563791.82</v>
      </c>
    </row>
    <row r="146" customFormat="false" ht="17.25" hidden="false" customHeight="true" outlineLevel="0" collapsed="false">
      <c r="A146" s="42" t="n">
        <v>66600000</v>
      </c>
      <c r="B146" s="6" t="s">
        <v>206</v>
      </c>
      <c r="C146" s="15" t="n">
        <v>1455588.65</v>
      </c>
      <c r="D146" s="15" t="n">
        <v>1455588.65</v>
      </c>
      <c r="E146" s="15" t="n">
        <v>0</v>
      </c>
      <c r="F146" s="20" t="n">
        <v>66600000</v>
      </c>
      <c r="H146" s="15" t="n">
        <v>0</v>
      </c>
    </row>
    <row r="147" customFormat="false" ht="17.25" hidden="false" customHeight="true" outlineLevel="0" collapsed="false">
      <c r="A147" s="42" t="n">
        <v>68112000</v>
      </c>
      <c r="B147" s="6" t="s">
        <v>207</v>
      </c>
      <c r="C147" s="15" t="n">
        <v>314552540.79</v>
      </c>
      <c r="D147" s="15" t="n">
        <v>314552540.79</v>
      </c>
      <c r="E147" s="15" t="n">
        <v>325458591.32</v>
      </c>
      <c r="F147" s="20" t="n">
        <v>68112000</v>
      </c>
      <c r="H147" s="15" t="n">
        <v>325458591.32</v>
      </c>
    </row>
    <row r="148" customFormat="false" ht="17.25" hidden="false" customHeight="true" outlineLevel="0" collapsed="false">
      <c r="A148" s="41" t="n">
        <v>68500000</v>
      </c>
      <c r="B148" s="13" t="s">
        <v>490</v>
      </c>
      <c r="E148" s="15" t="n">
        <v>2500000.01</v>
      </c>
      <c r="F148" s="20" t="n">
        <v>68500000</v>
      </c>
      <c r="H148" s="15" t="n">
        <v>2500000.01</v>
      </c>
    </row>
    <row r="149" customFormat="false" ht="17.25" hidden="false" customHeight="true" outlineLevel="0" collapsed="false">
      <c r="A149" s="41" t="n">
        <v>69500000</v>
      </c>
      <c r="B149" s="13" t="s">
        <v>753</v>
      </c>
      <c r="E149" s="15" t="n">
        <v>99867452.47</v>
      </c>
      <c r="F149" s="20" t="n">
        <v>69800000</v>
      </c>
      <c r="H149" s="15" t="n">
        <v>99867452.47</v>
      </c>
    </row>
    <row r="150" customFormat="false" ht="17.25" hidden="false" customHeight="true" outlineLevel="0" collapsed="false">
      <c r="A150" s="42" t="n">
        <v>69800000</v>
      </c>
      <c r="B150" s="6" t="s">
        <v>491</v>
      </c>
      <c r="C150" s="15" t="n">
        <v>0</v>
      </c>
      <c r="D150" s="15" t="n">
        <v>0</v>
      </c>
      <c r="E150" s="15" t="n">
        <v>0</v>
      </c>
      <c r="F150" s="20" t="n">
        <v>69800000</v>
      </c>
      <c r="H150" s="15" t="n">
        <v>0</v>
      </c>
    </row>
    <row r="151" customFormat="false" ht="17.25" hidden="false" customHeight="true" outlineLevel="0" collapsed="false">
      <c r="A151" s="42" t="n">
        <v>70600000</v>
      </c>
      <c r="B151" s="6" t="s">
        <v>1668</v>
      </c>
      <c r="C151" s="15" t="n">
        <v>-1029354425.46</v>
      </c>
      <c r="D151" s="15" t="n">
        <v>-1029354425.46</v>
      </c>
      <c r="E151" s="15" t="n">
        <v>-1073210818.02</v>
      </c>
      <c r="F151" s="20" t="n">
        <v>70600000</v>
      </c>
      <c r="H151" s="15" t="n">
        <v>-1073210818.02</v>
      </c>
    </row>
    <row r="152" customFormat="false" ht="17.25" hidden="false" customHeight="true" outlineLevel="0" collapsed="false">
      <c r="A152" s="42" t="n">
        <v>70810000</v>
      </c>
      <c r="B152" s="6" t="s">
        <v>1513</v>
      </c>
      <c r="C152" s="15" t="n">
        <v>-76264284.72</v>
      </c>
      <c r="D152" s="15" t="n">
        <v>-76264284.72</v>
      </c>
      <c r="E152" s="15" t="n">
        <v>0</v>
      </c>
      <c r="F152" s="20" t="n">
        <v>70800000</v>
      </c>
      <c r="H152" s="15" t="n">
        <v>0</v>
      </c>
    </row>
    <row r="153" customFormat="false" ht="17.25" hidden="false" customHeight="true" outlineLevel="0" collapsed="false">
      <c r="A153" s="42" t="n">
        <v>75800000</v>
      </c>
      <c r="B153" s="6" t="s">
        <v>211</v>
      </c>
      <c r="C153" s="15" t="n">
        <v>-20859847.99</v>
      </c>
      <c r="D153" s="15" t="n">
        <v>-20859847.99</v>
      </c>
      <c r="E153" s="15" t="n">
        <v>-2070654.17</v>
      </c>
      <c r="F153" s="20" t="n">
        <v>75800000</v>
      </c>
      <c r="H153" s="15" t="n">
        <v>-2070654.17</v>
      </c>
    </row>
    <row r="154" customFormat="false" ht="17.25" hidden="false" customHeight="true" outlineLevel="0" collapsed="false">
      <c r="A154" s="42" t="n">
        <v>75820000</v>
      </c>
      <c r="B154" s="6" t="s">
        <v>1513</v>
      </c>
      <c r="C154" s="15" t="n">
        <v>-15503916.16</v>
      </c>
      <c r="D154" s="15" t="n">
        <v>-15503916.16</v>
      </c>
      <c r="E154" s="15" t="n">
        <v>-88745733.2799999</v>
      </c>
      <c r="F154" s="20" t="n">
        <v>75800000</v>
      </c>
      <c r="H154" s="15" t="n">
        <v>-88745733.2799999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8" width="12.44"/>
    <col collapsed="false" customWidth="true" hidden="false" outlineLevel="0" max="2" min="2" style="2" width="35.15"/>
    <col collapsed="false" customWidth="true" hidden="false" outlineLevel="0" max="4" min="3" style="3" width="17.87"/>
    <col collapsed="false" customWidth="true" hidden="false" outlineLevel="0" max="5" min="5" style="3" width="16.86"/>
    <col collapsed="false" customWidth="true" hidden="false" outlineLevel="0" max="6" min="6" style="38" width="11.44"/>
    <col collapsed="false" customWidth="true" hidden="false" outlineLevel="0" max="8" min="7" style="2" width="12.44"/>
    <col collapsed="false" customWidth="true" hidden="false" outlineLevel="0" max="9" min="9" style="4" width="16.58"/>
    <col collapsed="false" customWidth="true" hidden="false" outlineLevel="0" max="10" min="10" style="2" width="14.87"/>
  </cols>
  <sheetData>
    <row r="1" customFormat="false" ht="17.25" hidden="false" customHeight="true" outlineLevel="0" collapsed="false">
      <c r="C1" s="15" t="n">
        <v>2021</v>
      </c>
      <c r="D1" s="15" t="n">
        <v>2020</v>
      </c>
      <c r="E1" s="15" t="n">
        <v>2019</v>
      </c>
      <c r="I1" s="57" t="s">
        <v>806</v>
      </c>
    </row>
    <row r="2" customFormat="false" ht="17.25" hidden="false" customHeight="true" outlineLevel="0" collapsed="false">
      <c r="A2" s="10" t="s">
        <v>1669</v>
      </c>
      <c r="B2" s="11" t="s">
        <v>1670</v>
      </c>
      <c r="C2" s="15" t="n">
        <f aca="false">+SUBTOTAL(9,C3:C283)</f>
        <v>4.52319363861489E-007</v>
      </c>
      <c r="D2" s="15" t="n">
        <f aca="false">+SUBTOTAL(9,D3:D283)</f>
        <v>0</v>
      </c>
      <c r="E2" s="15" t="n">
        <f aca="false">+SUBTOTAL(9,E3:E283)</f>
        <v>0</v>
      </c>
      <c r="I2" s="15" t="n">
        <f aca="false">+SUBTOTAL(9,I3:I283)</f>
        <v>-1.23822792374995E-006</v>
      </c>
    </row>
    <row r="3" customFormat="false" ht="17.25" hidden="false" customHeight="true" outlineLevel="0" collapsed="false">
      <c r="A3" s="42" t="n">
        <v>10100000</v>
      </c>
      <c r="B3" s="6" t="s">
        <v>1</v>
      </c>
      <c r="C3" s="15" t="n">
        <v>-2000000</v>
      </c>
      <c r="D3" s="15" t="n">
        <v>-2000000</v>
      </c>
      <c r="E3" s="15" t="n">
        <v>-2000000</v>
      </c>
      <c r="F3" s="42" t="n">
        <v>10100000</v>
      </c>
      <c r="G3" s="2" t="str">
        <f aca="false">+LEFT(F3)</f>
        <v>1</v>
      </c>
      <c r="H3" s="2" t="str">
        <f aca="false">+LEFT(F3,3)</f>
        <v>101</v>
      </c>
      <c r="I3" s="15" t="n">
        <v>-2000000</v>
      </c>
    </row>
    <row r="4" customFormat="false" ht="17.25" hidden="false" customHeight="true" outlineLevel="0" collapsed="false">
      <c r="A4" s="42" t="n">
        <v>10610000</v>
      </c>
      <c r="B4" s="6" t="s">
        <v>214</v>
      </c>
      <c r="C4" s="15" t="n">
        <v>-200000</v>
      </c>
      <c r="D4" s="15" t="n">
        <v>-200000</v>
      </c>
      <c r="E4" s="15" t="n">
        <v>-200000</v>
      </c>
      <c r="F4" s="42" t="n">
        <v>10610000</v>
      </c>
      <c r="G4" s="2" t="str">
        <f aca="false">+LEFT(F4)</f>
        <v>1</v>
      </c>
      <c r="H4" s="2" t="str">
        <f aca="false">+LEFT(F4,3)</f>
        <v>106</v>
      </c>
      <c r="I4" s="15" t="n">
        <v>-200000</v>
      </c>
    </row>
    <row r="5" customFormat="false" ht="17.25" hidden="false" customHeight="true" outlineLevel="0" collapsed="false">
      <c r="A5" s="42" t="n">
        <v>11000000</v>
      </c>
      <c r="B5" s="6" t="s">
        <v>1324</v>
      </c>
      <c r="C5" s="15" t="n">
        <v>-7953452051.49</v>
      </c>
      <c r="D5" s="15" t="n">
        <v>-8437873934.24535</v>
      </c>
      <c r="E5" s="15" t="n">
        <v>-7635978335.245</v>
      </c>
      <c r="F5" s="42" t="n">
        <v>11000000</v>
      </c>
      <c r="G5" s="2" t="str">
        <f aca="false">+LEFT(F5)</f>
        <v>1</v>
      </c>
      <c r="H5" s="2" t="str">
        <f aca="false">+LEFT(F5,3)</f>
        <v>110</v>
      </c>
      <c r="I5" s="15" t="n">
        <v>-5763905602.73</v>
      </c>
      <c r="J5" s="29"/>
    </row>
    <row r="6" customFormat="false" ht="17.25" hidden="false" customHeight="true" outlineLevel="0" collapsed="false">
      <c r="A6" s="42" t="n">
        <v>12000000</v>
      </c>
      <c r="B6" s="6" t="s">
        <v>3</v>
      </c>
      <c r="C6" s="15" t="n">
        <v>0</v>
      </c>
      <c r="D6" s="15" t="n">
        <v>-0.00430870056152344</v>
      </c>
      <c r="E6" s="15" t="n">
        <v>0.00500011444091797</v>
      </c>
      <c r="F6" s="42" t="n">
        <v>12000000</v>
      </c>
      <c r="G6" s="2" t="str">
        <f aca="false">+LEFT(F6)</f>
        <v>1</v>
      </c>
      <c r="H6" s="2" t="str">
        <f aca="false">+LEFT(F6,3)</f>
        <v>120</v>
      </c>
      <c r="I6" s="15" t="n">
        <v>-1872072732.51</v>
      </c>
    </row>
    <row r="7" customFormat="false" ht="17.25" hidden="false" customHeight="true" outlineLevel="0" collapsed="false">
      <c r="A7" s="42" t="n">
        <v>16200000</v>
      </c>
      <c r="B7" s="6" t="s">
        <v>1450</v>
      </c>
      <c r="C7" s="15" t="n">
        <v>-335402528.63</v>
      </c>
      <c r="D7" s="15" t="n">
        <v>-572558062.33</v>
      </c>
      <c r="E7" s="15" t="n">
        <v>-785117127.561273</v>
      </c>
      <c r="F7" s="42" t="n">
        <v>16200000</v>
      </c>
      <c r="G7" s="2" t="str">
        <f aca="false">+LEFT(F7)</f>
        <v>1</v>
      </c>
      <c r="H7" s="2" t="str">
        <f aca="false">+LEFT(F7,3)</f>
        <v>162</v>
      </c>
      <c r="I7" s="15" t="n">
        <v>-801356830.77</v>
      </c>
    </row>
    <row r="8" customFormat="false" ht="17.25" hidden="false" customHeight="true" outlineLevel="0" collapsed="false">
      <c r="A8" s="42" t="n">
        <v>16440000</v>
      </c>
      <c r="B8" s="6" t="s">
        <v>1079</v>
      </c>
      <c r="C8" s="15" t="n">
        <v>-476888512.6</v>
      </c>
      <c r="D8" s="15" t="n">
        <v>-699370121.69</v>
      </c>
      <c r="E8" s="15" t="n">
        <v>-867039872.421583</v>
      </c>
      <c r="F8" s="42" t="n">
        <v>16440000</v>
      </c>
      <c r="G8" s="2" t="str">
        <f aca="false">+LEFT(F8)</f>
        <v>1</v>
      </c>
      <c r="H8" s="2" t="str">
        <f aca="false">+LEFT(F8,3)</f>
        <v>164</v>
      </c>
      <c r="I8" s="15" t="n">
        <v>-864958645.59</v>
      </c>
    </row>
    <row r="9" customFormat="false" ht="17.25" hidden="false" customHeight="true" outlineLevel="0" collapsed="false">
      <c r="A9" s="42" t="n">
        <v>16885000</v>
      </c>
      <c r="B9" s="6" t="s">
        <v>1456</v>
      </c>
      <c r="C9" s="15" t="n">
        <v>0</v>
      </c>
      <c r="D9" s="15" t="n">
        <v>0</v>
      </c>
      <c r="E9" s="15" t="n">
        <v>0</v>
      </c>
      <c r="F9" s="42" t="n">
        <v>16885000</v>
      </c>
      <c r="G9" s="2" t="str">
        <f aca="false">+LEFT(F9)</f>
        <v>1</v>
      </c>
      <c r="H9" s="2" t="str">
        <f aca="false">+LEFT(F9,3)</f>
        <v>168</v>
      </c>
    </row>
    <row r="10" customFormat="false" ht="17.25" hidden="false" customHeight="true" outlineLevel="0" collapsed="false">
      <c r="A10" s="42" t="n">
        <v>20400000</v>
      </c>
      <c r="B10" s="6" t="s">
        <v>5</v>
      </c>
      <c r="C10" s="15" t="n">
        <v>4832320.36</v>
      </c>
      <c r="D10" s="15" t="n">
        <v>4832320.36</v>
      </c>
      <c r="E10" s="15" t="n">
        <v>4832320.36</v>
      </c>
      <c r="F10" s="42" t="n">
        <v>20400000</v>
      </c>
      <c r="G10" s="2" t="str">
        <f aca="false">+LEFT(F10)</f>
        <v>2</v>
      </c>
      <c r="H10" s="2" t="str">
        <f aca="false">+LEFT(F10,3)</f>
        <v>204</v>
      </c>
      <c r="I10" s="15" t="n">
        <v>4832320.36</v>
      </c>
    </row>
    <row r="11" customFormat="false" ht="17.25" hidden="false" customHeight="true" outlineLevel="0" collapsed="false">
      <c r="A11" s="42" t="n">
        <v>21100000</v>
      </c>
      <c r="B11" s="6" t="s">
        <v>224</v>
      </c>
      <c r="C11" s="15" t="n">
        <v>87050320</v>
      </c>
      <c r="D11" s="15" t="n">
        <v>87050320</v>
      </c>
      <c r="E11" s="15" t="n">
        <v>87050320</v>
      </c>
      <c r="F11" s="42" t="n">
        <v>21100000</v>
      </c>
      <c r="G11" s="2" t="str">
        <f aca="false">+LEFT(F11)</f>
        <v>2</v>
      </c>
      <c r="H11" s="2" t="str">
        <f aca="false">+LEFT(F11,3)</f>
        <v>211</v>
      </c>
      <c r="I11" s="15" t="n">
        <v>87050320</v>
      </c>
    </row>
    <row r="12" customFormat="false" ht="17.25" hidden="false" customHeight="true" outlineLevel="0" collapsed="false">
      <c r="A12" s="42" t="n">
        <v>21200000</v>
      </c>
      <c r="B12" s="6" t="s">
        <v>225</v>
      </c>
      <c r="C12" s="15" t="n">
        <v>5757579</v>
      </c>
      <c r="D12" s="15" t="n">
        <v>5757579</v>
      </c>
      <c r="E12" s="15" t="n">
        <v>5757579</v>
      </c>
      <c r="F12" s="42" t="n">
        <v>21200000</v>
      </c>
      <c r="G12" s="2" t="str">
        <f aca="false">+LEFT(F12)</f>
        <v>2</v>
      </c>
      <c r="H12" s="2" t="str">
        <f aca="false">+LEFT(F12,3)</f>
        <v>212</v>
      </c>
      <c r="I12" s="15" t="n">
        <v>5757579</v>
      </c>
    </row>
    <row r="13" customFormat="false" ht="17.25" hidden="false" customHeight="true" outlineLevel="0" collapsed="false">
      <c r="A13" s="42" t="n">
        <v>21300000</v>
      </c>
      <c r="B13" s="6" t="s">
        <v>1458</v>
      </c>
      <c r="C13" s="15" t="n">
        <v>822334857.88</v>
      </c>
      <c r="D13" s="15" t="n">
        <v>822334857.88</v>
      </c>
      <c r="E13" s="15" t="n">
        <v>0</v>
      </c>
      <c r="F13" s="42" t="n">
        <v>21300000</v>
      </c>
      <c r="G13" s="2" t="str">
        <f aca="false">+LEFT(F13)</f>
        <v>2</v>
      </c>
      <c r="H13" s="2" t="str">
        <f aca="false">+LEFT(F13,3)</f>
        <v>213</v>
      </c>
      <c r="I13" s="15" t="n">
        <v>3013755337.78</v>
      </c>
    </row>
    <row r="14" customFormat="false" ht="17.25" hidden="false" customHeight="true" outlineLevel="0" collapsed="false">
      <c r="A14" s="42" t="n">
        <v>21310000</v>
      </c>
      <c r="B14" s="6" t="s">
        <v>1671</v>
      </c>
      <c r="C14" s="15" t="n">
        <v>163895301.42</v>
      </c>
      <c r="D14" s="15" t="n">
        <v>474900547.72</v>
      </c>
      <c r="E14" s="15" t="n">
        <v>363696563.6</v>
      </c>
      <c r="F14" s="42" t="n">
        <v>21310000</v>
      </c>
      <c r="G14" s="2" t="str">
        <f aca="false">+LEFT(F14)</f>
        <v>2</v>
      </c>
      <c r="H14" s="2" t="str">
        <f aca="false">+LEFT(F14,3)</f>
        <v>213</v>
      </c>
      <c r="I14" s="15" t="n">
        <v>363696563.6</v>
      </c>
    </row>
    <row r="15" customFormat="false" ht="17.25" hidden="false" customHeight="true" outlineLevel="0" collapsed="false">
      <c r="A15" s="42" t="n">
        <v>21500000</v>
      </c>
      <c r="B15" s="6" t="s">
        <v>1672</v>
      </c>
      <c r="C15" s="15" t="n">
        <v>1389830437.52291</v>
      </c>
      <c r="D15" s="15" t="n">
        <v>8121930</v>
      </c>
      <c r="E15" s="15" t="n">
        <v>0</v>
      </c>
      <c r="F15" s="42" t="n">
        <v>21500000</v>
      </c>
      <c r="G15" s="2" t="str">
        <f aca="false">+LEFT(F15)</f>
        <v>2</v>
      </c>
      <c r="H15" s="2" t="str">
        <f aca="false">+LEFT(F15,3)</f>
        <v>215</v>
      </c>
    </row>
    <row r="16" customFormat="false" ht="17.25" hidden="false" customHeight="true" outlineLevel="0" collapsed="false">
      <c r="A16" s="42" t="n">
        <v>21510000</v>
      </c>
      <c r="B16" s="6" t="s">
        <v>1673</v>
      </c>
      <c r="C16" s="15" t="n">
        <v>5091494603.77</v>
      </c>
      <c r="D16" s="15" t="n">
        <v>4826137767.41</v>
      </c>
      <c r="E16" s="15" t="n">
        <v>4798961937.22</v>
      </c>
      <c r="F16" s="42" t="n">
        <v>21510000</v>
      </c>
      <c r="G16" s="2" t="str">
        <f aca="false">+LEFT(F16)</f>
        <v>2</v>
      </c>
      <c r="H16" s="2" t="str">
        <f aca="false">+LEFT(F16,3)</f>
        <v>215</v>
      </c>
      <c r="I16" s="15" t="n">
        <v>4826432133.79</v>
      </c>
    </row>
    <row r="17" customFormat="false" ht="17.25" hidden="false" customHeight="true" outlineLevel="0" collapsed="false">
      <c r="A17" s="42" t="n">
        <v>21520000</v>
      </c>
      <c r="B17" s="6" t="s">
        <v>1674</v>
      </c>
      <c r="C17" s="15" t="n">
        <v>838704995.66</v>
      </c>
      <c r="D17" s="15" t="n">
        <v>668553738.29</v>
      </c>
      <c r="E17" s="15" t="n">
        <v>650854694.32</v>
      </c>
      <c r="F17" s="42" t="n">
        <v>21520000</v>
      </c>
      <c r="G17" s="2" t="str">
        <f aca="false">+LEFT(F17)</f>
        <v>2</v>
      </c>
      <c r="H17" s="2" t="str">
        <f aca="false">+LEFT(F17,3)</f>
        <v>215</v>
      </c>
      <c r="I17" s="15" t="n">
        <v>650854694.32</v>
      </c>
    </row>
    <row r="18" customFormat="false" ht="17.25" hidden="false" customHeight="true" outlineLevel="0" collapsed="false">
      <c r="A18" s="42" t="n">
        <v>21530000</v>
      </c>
      <c r="B18" s="6" t="s">
        <v>1675</v>
      </c>
      <c r="C18" s="15" t="n">
        <v>5663936126.71709</v>
      </c>
      <c r="D18" s="15" t="n">
        <v>10611946616.67</v>
      </c>
      <c r="E18" s="15" t="n">
        <v>5836727187.23</v>
      </c>
      <c r="F18" s="42" t="n">
        <v>21530000</v>
      </c>
      <c r="G18" s="2" t="str">
        <f aca="false">+LEFT(F18)</f>
        <v>2</v>
      </c>
      <c r="H18" s="2" t="str">
        <f aca="false">+LEFT(F18,3)</f>
        <v>215</v>
      </c>
      <c r="I18" s="15" t="n">
        <v>2822971849.45</v>
      </c>
    </row>
    <row r="19" customFormat="false" ht="17.25" hidden="false" customHeight="true" outlineLevel="0" collapsed="false">
      <c r="A19" s="42" t="n">
        <v>21800000</v>
      </c>
      <c r="B19" s="6" t="s">
        <v>1676</v>
      </c>
      <c r="C19" s="15" t="n">
        <v>30223951.08</v>
      </c>
      <c r="D19" s="15" t="n">
        <v>30223951.08</v>
      </c>
      <c r="E19" s="15" t="n">
        <v>0</v>
      </c>
      <c r="F19" s="42" t="n">
        <v>21800000</v>
      </c>
      <c r="G19" s="2" t="str">
        <f aca="false">+LEFT(F19)</f>
        <v>2</v>
      </c>
      <c r="H19" s="2" t="str">
        <f aca="false">+LEFT(F19,3)</f>
        <v>218</v>
      </c>
    </row>
    <row r="20" customFormat="false" ht="17.25" hidden="false" customHeight="true" outlineLevel="0" collapsed="false">
      <c r="A20" s="42" t="n">
        <v>21810000</v>
      </c>
      <c r="B20" s="6" t="s">
        <v>9</v>
      </c>
      <c r="C20" s="15" t="n">
        <v>376945574.46</v>
      </c>
      <c r="D20" s="15" t="n">
        <v>366798405.79</v>
      </c>
      <c r="E20" s="15" t="n">
        <v>366798405.79</v>
      </c>
      <c r="F20" s="42" t="n">
        <v>21810000</v>
      </c>
      <c r="G20" s="2" t="str">
        <f aca="false">+LEFT(F20)</f>
        <v>2</v>
      </c>
      <c r="H20" s="2" t="str">
        <f aca="false">+LEFT(F20,3)</f>
        <v>218</v>
      </c>
      <c r="I20" s="15" t="n">
        <v>366798405.79</v>
      </c>
    </row>
    <row r="21" customFormat="false" ht="17.25" hidden="false" customHeight="true" outlineLevel="0" collapsed="false">
      <c r="A21" s="42" t="n">
        <v>21820000</v>
      </c>
      <c r="B21" s="6" t="s">
        <v>10</v>
      </c>
      <c r="C21" s="15" t="n">
        <v>8826515.91</v>
      </c>
      <c r="D21" s="15" t="n">
        <v>8826515.91</v>
      </c>
      <c r="E21" s="15" t="n">
        <v>8826515.91</v>
      </c>
      <c r="F21" s="42" t="n">
        <v>21820000</v>
      </c>
      <c r="G21" s="2" t="str">
        <f aca="false">+LEFT(F21)</f>
        <v>2</v>
      </c>
      <c r="H21" s="2" t="str">
        <f aca="false">+LEFT(F21,3)</f>
        <v>218</v>
      </c>
      <c r="I21" s="15" t="n">
        <v>8826515.91</v>
      </c>
    </row>
    <row r="22" customFormat="false" ht="17.25" hidden="false" customHeight="true" outlineLevel="0" collapsed="false">
      <c r="A22" s="42" t="n">
        <v>21830000</v>
      </c>
      <c r="B22" s="6" t="s">
        <v>11</v>
      </c>
      <c r="C22" s="15" t="n">
        <v>945406539</v>
      </c>
      <c r="D22" s="15" t="n">
        <v>945406539.05</v>
      </c>
      <c r="E22" s="15" t="n">
        <v>945406539.05</v>
      </c>
      <c r="F22" s="42" t="n">
        <v>21830000</v>
      </c>
      <c r="G22" s="2" t="str">
        <f aca="false">+LEFT(F22)</f>
        <v>2</v>
      </c>
      <c r="H22" s="2" t="str">
        <f aca="false">+LEFT(F22,3)</f>
        <v>218</v>
      </c>
      <c r="I22" s="15" t="n">
        <v>1228739872.38</v>
      </c>
    </row>
    <row r="23" customFormat="false" ht="17.25" hidden="false" customHeight="true" outlineLevel="0" collapsed="false">
      <c r="A23" s="42" t="n">
        <v>21840000</v>
      </c>
      <c r="B23" s="6" t="s">
        <v>12</v>
      </c>
      <c r="C23" s="15" t="n">
        <v>40576863.09</v>
      </c>
      <c r="D23" s="15" t="n">
        <v>35645649.04</v>
      </c>
      <c r="E23" s="15" t="n">
        <v>33263244</v>
      </c>
      <c r="F23" s="42" t="n">
        <v>21840000</v>
      </c>
      <c r="G23" s="2" t="str">
        <f aca="false">+LEFT(F23)</f>
        <v>2</v>
      </c>
      <c r="H23" s="2" t="str">
        <f aca="false">+LEFT(F23,3)</f>
        <v>218</v>
      </c>
      <c r="I23" s="15" t="n">
        <v>33263244</v>
      </c>
    </row>
    <row r="24" customFormat="false" ht="17.25" hidden="false" customHeight="true" outlineLevel="0" collapsed="false">
      <c r="A24" s="42" t="n">
        <v>21850000</v>
      </c>
      <c r="B24" s="6" t="s">
        <v>235</v>
      </c>
      <c r="C24" s="15" t="n">
        <v>19538125</v>
      </c>
      <c r="D24" s="15" t="n">
        <v>18977500</v>
      </c>
      <c r="E24" s="15" t="n">
        <v>1070000</v>
      </c>
      <c r="F24" s="42" t="n">
        <v>21850000</v>
      </c>
      <c r="G24" s="2" t="str">
        <f aca="false">+LEFT(F24)</f>
        <v>2</v>
      </c>
      <c r="H24" s="2" t="str">
        <f aca="false">+LEFT(F24,3)</f>
        <v>218</v>
      </c>
      <c r="I24" s="15" t="n">
        <v>1070000</v>
      </c>
    </row>
    <row r="25" customFormat="false" ht="17.25" hidden="false" customHeight="true" outlineLevel="0" collapsed="false">
      <c r="A25" s="42" t="n">
        <v>21860000</v>
      </c>
      <c r="B25" s="6" t="s">
        <v>1677</v>
      </c>
      <c r="C25" s="15" t="n">
        <v>0</v>
      </c>
      <c r="D25" s="15" t="n">
        <v>5035552</v>
      </c>
      <c r="E25" s="15" t="n">
        <v>0</v>
      </c>
      <c r="F25" s="42" t="n">
        <v>21860000</v>
      </c>
      <c r="G25" s="2" t="str">
        <f aca="false">+LEFT(F25)</f>
        <v>2</v>
      </c>
      <c r="H25" s="2" t="str">
        <f aca="false">+LEFT(F25,3)</f>
        <v>218</v>
      </c>
    </row>
    <row r="26" customFormat="false" ht="17.25" hidden="false" customHeight="true" outlineLevel="0" collapsed="false">
      <c r="A26" s="42" t="n">
        <v>23000000</v>
      </c>
      <c r="B26" s="6" t="s">
        <v>1678</v>
      </c>
      <c r="C26" s="15" t="n">
        <v>-1000000</v>
      </c>
      <c r="D26" s="15" t="n">
        <v>0</v>
      </c>
      <c r="E26" s="15" t="n">
        <v>4562379836.23</v>
      </c>
      <c r="F26" s="42" t="n">
        <v>23000000</v>
      </c>
      <c r="G26" s="2" t="str">
        <f aca="false">+LEFT(F26)</f>
        <v>2</v>
      </c>
      <c r="H26" s="2" t="str">
        <f aca="false">+LEFT(F26,3)</f>
        <v>230</v>
      </c>
      <c r="I26" s="15" t="n">
        <v>5216979317.93</v>
      </c>
    </row>
    <row r="27" customFormat="false" ht="17.25" hidden="false" customHeight="true" outlineLevel="0" collapsed="false">
      <c r="A27" s="42" t="n">
        <v>23130000</v>
      </c>
      <c r="B27" s="6" t="s">
        <v>1679</v>
      </c>
      <c r="C27" s="15" t="n">
        <v>835796716.75</v>
      </c>
      <c r="D27" s="15" t="n">
        <v>880600</v>
      </c>
      <c r="E27" s="15" t="n">
        <v>0</v>
      </c>
      <c r="F27" s="42" t="n">
        <v>23130000</v>
      </c>
      <c r="G27" s="2" t="str">
        <f aca="false">+LEFT(F27)</f>
        <v>2</v>
      </c>
      <c r="H27" s="2" t="str">
        <f aca="false">+LEFT(F27,3)</f>
        <v>231</v>
      </c>
    </row>
    <row r="28" customFormat="false" ht="17.25" hidden="false" customHeight="true" outlineLevel="0" collapsed="false">
      <c r="A28" s="41" t="n">
        <v>23140000</v>
      </c>
      <c r="B28" s="2" t="s">
        <v>1680</v>
      </c>
      <c r="C28" s="15" t="n">
        <v>4974366.71</v>
      </c>
      <c r="F28" s="41" t="n">
        <v>23140000</v>
      </c>
    </row>
    <row r="29" customFormat="false" ht="17.25" hidden="false" customHeight="true" outlineLevel="0" collapsed="false">
      <c r="A29" s="42" t="n">
        <v>23160000</v>
      </c>
      <c r="B29" s="6" t="s">
        <v>1681</v>
      </c>
      <c r="C29" s="15" t="n">
        <v>1772789630.75</v>
      </c>
      <c r="D29" s="15" t="n">
        <v>622558830.672</v>
      </c>
      <c r="E29" s="15" t="n">
        <v>225245516.4</v>
      </c>
      <c r="F29" s="42" t="n">
        <v>23160000</v>
      </c>
      <c r="G29" s="2" t="str">
        <f aca="false">+LEFT(F29)</f>
        <v>2</v>
      </c>
      <c r="H29" s="2" t="str">
        <f aca="false">+LEFT(F29,3)</f>
        <v>231</v>
      </c>
    </row>
    <row r="30" customFormat="false" ht="17.25" hidden="false" customHeight="true" outlineLevel="0" collapsed="false">
      <c r="A30" s="42" t="n">
        <v>23170000</v>
      </c>
      <c r="B30" s="6" t="s">
        <v>1682</v>
      </c>
      <c r="C30" s="15" t="n">
        <v>1777436440.66</v>
      </c>
      <c r="D30" s="15" t="n">
        <v>277790621.628</v>
      </c>
      <c r="E30" s="15" t="n">
        <v>86320925.8</v>
      </c>
      <c r="F30" s="42" t="n">
        <v>23170000</v>
      </c>
      <c r="G30" s="2" t="str">
        <f aca="false">+LEFT(F30)</f>
        <v>2</v>
      </c>
      <c r="H30" s="2" t="str">
        <f aca="false">+LEFT(F30,3)</f>
        <v>231</v>
      </c>
    </row>
    <row r="31" customFormat="false" ht="17.25" hidden="false" customHeight="true" outlineLevel="0" collapsed="false">
      <c r="A31" s="42" t="n">
        <v>23180000</v>
      </c>
      <c r="B31" s="6" t="s">
        <v>1683</v>
      </c>
      <c r="C31" s="15" t="n">
        <v>968043297.19</v>
      </c>
      <c r="D31" s="15" t="n">
        <v>6527457</v>
      </c>
      <c r="E31" s="15" t="n">
        <v>6527457</v>
      </c>
      <c r="F31" s="42" t="n">
        <v>23180000</v>
      </c>
      <c r="G31" s="2" t="str">
        <f aca="false">+LEFT(F31)</f>
        <v>2</v>
      </c>
      <c r="H31" s="2" t="str">
        <f aca="false">+LEFT(F31,3)</f>
        <v>231</v>
      </c>
    </row>
    <row r="32" customFormat="false" ht="17.25" hidden="false" customHeight="true" outlineLevel="0" collapsed="false">
      <c r="A32" s="42" t="n">
        <v>23190000</v>
      </c>
      <c r="B32" s="6" t="s">
        <v>1684</v>
      </c>
      <c r="C32" s="15" t="n">
        <v>10000</v>
      </c>
      <c r="D32" s="15" t="n">
        <v>0</v>
      </c>
      <c r="E32" s="15" t="n">
        <v>336505582.5</v>
      </c>
      <c r="F32" s="42" t="n">
        <v>23190000</v>
      </c>
      <c r="G32" s="2" t="str">
        <f aca="false">+LEFT(F32)</f>
        <v>2</v>
      </c>
      <c r="H32" s="2" t="str">
        <f aca="false">+LEFT(F32,3)</f>
        <v>231</v>
      </c>
    </row>
    <row r="33" customFormat="false" ht="17.25" hidden="false" customHeight="true" outlineLevel="0" collapsed="false">
      <c r="A33" s="42" t="n">
        <v>27500000</v>
      </c>
      <c r="B33" s="6" t="s">
        <v>14</v>
      </c>
      <c r="C33" s="15" t="n">
        <v>8350000</v>
      </c>
      <c r="D33" s="15" t="n">
        <v>208631800</v>
      </c>
      <c r="E33" s="15" t="n">
        <v>194231800</v>
      </c>
      <c r="F33" s="42" t="n">
        <v>27500000</v>
      </c>
      <c r="G33" s="2" t="str">
        <f aca="false">+LEFT(F33)</f>
        <v>2</v>
      </c>
      <c r="H33" s="2" t="str">
        <f aca="false">+LEFT(F33,3)</f>
        <v>275</v>
      </c>
      <c r="I33" s="15" t="n">
        <v>194231800</v>
      </c>
    </row>
    <row r="34" customFormat="false" ht="17.25" hidden="false" customHeight="true" outlineLevel="0" collapsed="false">
      <c r="A34" s="42" t="n">
        <v>28040000</v>
      </c>
      <c r="B34" s="6" t="s">
        <v>239</v>
      </c>
      <c r="C34" s="15" t="n">
        <v>-4832320.32</v>
      </c>
      <c r="D34" s="15" t="n">
        <v>-3881964.01411111</v>
      </c>
      <c r="E34" s="15" t="n">
        <v>-2902076.83</v>
      </c>
      <c r="F34" s="42" t="n">
        <v>28040000</v>
      </c>
      <c r="G34" s="2" t="str">
        <f aca="false">+LEFT(F34)</f>
        <v>2</v>
      </c>
      <c r="H34" s="2" t="str">
        <f aca="false">+LEFT(F34,3)</f>
        <v>280</v>
      </c>
      <c r="I34" s="15" t="n">
        <v>-2902076.83</v>
      </c>
    </row>
    <row r="35" customFormat="false" ht="17.25" hidden="false" customHeight="true" outlineLevel="0" collapsed="false">
      <c r="A35" s="42" t="n">
        <v>28111000</v>
      </c>
      <c r="B35" s="6" t="s">
        <v>1462</v>
      </c>
      <c r="C35" s="15" t="n">
        <v>0</v>
      </c>
      <c r="D35" s="15" t="n">
        <v>0</v>
      </c>
      <c r="E35" s="15" t="n">
        <v>0</v>
      </c>
      <c r="F35" s="42" t="n">
        <v>28111000</v>
      </c>
      <c r="G35" s="2" t="str">
        <f aca="false">+LEFT(F35)</f>
        <v>2</v>
      </c>
      <c r="H35" s="2" t="str">
        <f aca="false">+LEFT(F35,3)</f>
        <v>281</v>
      </c>
    </row>
    <row r="36" customFormat="false" ht="17.25" hidden="false" customHeight="true" outlineLevel="0" collapsed="false">
      <c r="A36" s="42" t="n">
        <v>28120000</v>
      </c>
      <c r="B36" s="6" t="s">
        <v>1685</v>
      </c>
      <c r="C36" s="15" t="n">
        <v>-2590910.54</v>
      </c>
      <c r="D36" s="15" t="n">
        <v>-2015152.6475</v>
      </c>
      <c r="E36" s="15" t="n">
        <v>-1431398.11</v>
      </c>
      <c r="F36" s="42" t="n">
        <v>28120000</v>
      </c>
      <c r="G36" s="2" t="str">
        <f aca="false">+LEFT(F36)</f>
        <v>2</v>
      </c>
      <c r="H36" s="2" t="str">
        <f aca="false">+LEFT(F36,3)</f>
        <v>281</v>
      </c>
      <c r="I36" s="15" t="n">
        <v>-1431398.11</v>
      </c>
    </row>
    <row r="37" customFormat="false" ht="17.25" hidden="false" customHeight="true" outlineLevel="0" collapsed="false">
      <c r="A37" s="42" t="n">
        <v>28130000</v>
      </c>
      <c r="B37" s="6" t="s">
        <v>242</v>
      </c>
      <c r="C37" s="15" t="n">
        <v>-47969533.33</v>
      </c>
      <c r="D37" s="15" t="n">
        <v>-95342543.0969278</v>
      </c>
      <c r="E37" s="15" t="n">
        <v>-43887195.45</v>
      </c>
      <c r="F37" s="42" t="n">
        <v>28130000</v>
      </c>
      <c r="G37" s="2" t="str">
        <f aca="false">+LEFT(F37)</f>
        <v>2</v>
      </c>
      <c r="H37" s="2" t="str">
        <f aca="false">+LEFT(F37,3)</f>
        <v>281</v>
      </c>
      <c r="I37" s="15" t="n">
        <v>-43887195.45</v>
      </c>
    </row>
    <row r="38" customFormat="false" ht="17.25" hidden="false" customHeight="true" outlineLevel="0" collapsed="false">
      <c r="A38" s="41" t="n">
        <v>28131000</v>
      </c>
      <c r="B38" s="2" t="s">
        <v>1686</v>
      </c>
      <c r="C38" s="15" t="n">
        <v>-23055976.92</v>
      </c>
      <c r="F38" s="41" t="n">
        <v>28131000</v>
      </c>
    </row>
    <row r="39" customFormat="false" ht="17.25" hidden="false" customHeight="true" outlineLevel="0" collapsed="false">
      <c r="A39" s="42" t="n">
        <v>28150000</v>
      </c>
      <c r="B39" s="6" t="s">
        <v>15</v>
      </c>
      <c r="C39" s="15" t="n">
        <v>-302458258.661</v>
      </c>
      <c r="D39" s="15" t="n">
        <v>0</v>
      </c>
      <c r="E39" s="15" t="n">
        <v>0</v>
      </c>
      <c r="F39" s="42" t="n">
        <v>28150000</v>
      </c>
      <c r="G39" s="2" t="str">
        <f aca="false">+LEFT(F39)</f>
        <v>2</v>
      </c>
      <c r="H39" s="2" t="str">
        <f aca="false">+LEFT(F39,3)</f>
        <v>281</v>
      </c>
      <c r="I39" s="15" t="n">
        <v>-326490161.59</v>
      </c>
    </row>
    <row r="40" customFormat="false" ht="17.25" hidden="false" customHeight="true" outlineLevel="0" collapsed="false">
      <c r="A40" s="42" t="n">
        <v>28151000</v>
      </c>
      <c r="B40" s="6" t="s">
        <v>1687</v>
      </c>
      <c r="C40" s="15" t="n">
        <v>-2634487937.53</v>
      </c>
      <c r="D40" s="15" t="n">
        <v>-2042200139.95839</v>
      </c>
      <c r="E40" s="15" t="n">
        <v>-1554141036.90476</v>
      </c>
      <c r="F40" s="42" t="n">
        <v>28151000</v>
      </c>
      <c r="G40" s="2" t="str">
        <f aca="false">+LEFT(F40)</f>
        <v>2</v>
      </c>
      <c r="H40" s="2" t="str">
        <f aca="false">+LEFT(F40,3)</f>
        <v>281</v>
      </c>
      <c r="I40" s="15" t="n">
        <v>-1513063375.4</v>
      </c>
    </row>
    <row r="41" customFormat="false" ht="17.25" hidden="false" customHeight="true" outlineLevel="0" collapsed="false">
      <c r="A41" s="42" t="n">
        <v>28152000</v>
      </c>
      <c r="B41" s="6" t="s">
        <v>1688</v>
      </c>
      <c r="C41" s="15" t="n">
        <v>-359591169.91</v>
      </c>
      <c r="D41" s="15" t="n">
        <v>-291317868.970722</v>
      </c>
      <c r="E41" s="15" t="n">
        <v>-224427892.465239</v>
      </c>
      <c r="F41" s="42" t="n">
        <v>28152000</v>
      </c>
      <c r="G41" s="2" t="str">
        <f aca="false">+LEFT(F41)</f>
        <v>2</v>
      </c>
      <c r="H41" s="2" t="str">
        <f aca="false">+LEFT(F41,3)</f>
        <v>281</v>
      </c>
      <c r="I41" s="15" t="n">
        <v>-275921336.84</v>
      </c>
    </row>
    <row r="42" customFormat="false" ht="17.25" hidden="false" customHeight="true" outlineLevel="0" collapsed="false">
      <c r="A42" s="42" t="n">
        <v>28153000</v>
      </c>
      <c r="B42" s="6" t="s">
        <v>1689</v>
      </c>
      <c r="C42" s="15" t="n">
        <v>-2111463764.739</v>
      </c>
      <c r="D42" s="15" t="n">
        <v>-1879713476.56771</v>
      </c>
      <c r="E42" s="15" t="n">
        <v>-963227145.42</v>
      </c>
      <c r="F42" s="42" t="n">
        <v>28153000</v>
      </c>
      <c r="G42" s="2" t="str">
        <f aca="false">+LEFT(F42)</f>
        <v>2</v>
      </c>
      <c r="H42" s="2" t="str">
        <f aca="false">+LEFT(F42,3)</f>
        <v>281</v>
      </c>
      <c r="I42" s="15" t="n">
        <v>-636736983.83</v>
      </c>
    </row>
    <row r="43" customFormat="false" ht="17.25" hidden="false" customHeight="true" outlineLevel="0" collapsed="false">
      <c r="A43" s="42" t="n">
        <v>28156000</v>
      </c>
      <c r="B43" s="6" t="s">
        <v>1690</v>
      </c>
      <c r="C43" s="15" t="n">
        <v>0</v>
      </c>
      <c r="D43" s="15" t="n">
        <v>-504217.68333333</v>
      </c>
      <c r="E43" s="15" t="n">
        <v>0</v>
      </c>
      <c r="F43" s="42" t="n">
        <v>28156000</v>
      </c>
      <c r="G43" s="2" t="str">
        <f aca="false">+LEFT(F43)</f>
        <v>2</v>
      </c>
      <c r="H43" s="2" t="str">
        <f aca="false">+LEFT(F43,3)</f>
        <v>281</v>
      </c>
    </row>
    <row r="44" customFormat="false" ht="17.25" hidden="false" customHeight="true" outlineLevel="0" collapsed="false">
      <c r="A44" s="42" t="n">
        <v>28180000</v>
      </c>
      <c r="B44" s="6" t="s">
        <v>1691</v>
      </c>
      <c r="C44" s="15" t="n">
        <v>-3729331.49</v>
      </c>
      <c r="D44" s="15" t="n">
        <v>-706936.4362</v>
      </c>
      <c r="E44" s="15" t="n">
        <v>0</v>
      </c>
      <c r="F44" s="42" t="n">
        <v>28180000</v>
      </c>
      <c r="G44" s="2" t="str">
        <f aca="false">+LEFT(F44)</f>
        <v>2</v>
      </c>
      <c r="H44" s="2" t="str">
        <f aca="false">+LEFT(F44,3)</f>
        <v>281</v>
      </c>
    </row>
    <row r="45" customFormat="false" ht="17.25" hidden="false" customHeight="true" outlineLevel="0" collapsed="false">
      <c r="A45" s="42" t="n">
        <v>28181000</v>
      </c>
      <c r="B45" s="6" t="s">
        <v>245</v>
      </c>
      <c r="C45" s="15" t="n">
        <v>-194167028.67</v>
      </c>
      <c r="D45" s="15" t="n">
        <v>-156808436.449264</v>
      </c>
      <c r="E45" s="15" t="n">
        <v>-119619153.64</v>
      </c>
      <c r="F45" s="42" t="n">
        <v>28181000</v>
      </c>
      <c r="G45" s="2" t="str">
        <f aca="false">+LEFT(F45)</f>
        <v>2</v>
      </c>
      <c r="H45" s="2" t="str">
        <f aca="false">+LEFT(F45,3)</f>
        <v>281</v>
      </c>
      <c r="I45" s="15" t="n">
        <v>-119619153.64</v>
      </c>
    </row>
    <row r="46" customFormat="false" ht="17.25" hidden="false" customHeight="true" outlineLevel="0" collapsed="false">
      <c r="A46" s="42" t="n">
        <v>28182000</v>
      </c>
      <c r="B46" s="6" t="s">
        <v>17</v>
      </c>
      <c r="C46" s="15" t="n">
        <v>-3681091.85</v>
      </c>
      <c r="D46" s="15" t="n">
        <v>-2798440.250875</v>
      </c>
      <c r="E46" s="15" t="n">
        <v>-1903529.61</v>
      </c>
      <c r="F46" s="42" t="n">
        <v>28182000</v>
      </c>
      <c r="G46" s="2" t="str">
        <f aca="false">+LEFT(F46)</f>
        <v>2</v>
      </c>
      <c r="H46" s="2" t="str">
        <f aca="false">+LEFT(F46,3)</f>
        <v>281</v>
      </c>
      <c r="I46" s="15" t="n">
        <v>-1903529.61</v>
      </c>
    </row>
    <row r="47" customFormat="false" ht="17.25" hidden="false" customHeight="true" outlineLevel="0" collapsed="false">
      <c r="A47" s="42" t="n">
        <v>28183000</v>
      </c>
      <c r="B47" s="6" t="s">
        <v>18</v>
      </c>
      <c r="C47" s="15" t="n">
        <v>-883359446.61</v>
      </c>
      <c r="D47" s="15" t="n">
        <v>-829028601.238326</v>
      </c>
      <c r="E47" s="15" t="n">
        <v>-680841047.84</v>
      </c>
      <c r="F47" s="42" t="n">
        <v>28183000</v>
      </c>
      <c r="G47" s="2" t="str">
        <f aca="false">+LEFT(F47)</f>
        <v>2</v>
      </c>
      <c r="H47" s="2" t="str">
        <f aca="false">+LEFT(F47,3)</f>
        <v>281</v>
      </c>
      <c r="I47" s="15" t="n">
        <v>-886454473.76</v>
      </c>
    </row>
    <row r="48" customFormat="false" ht="17.25" hidden="false" customHeight="true" outlineLevel="0" collapsed="false">
      <c r="A48" s="42" t="n">
        <v>28184000</v>
      </c>
      <c r="B48" s="6" t="s">
        <v>19</v>
      </c>
      <c r="C48" s="15" t="n">
        <v>-31938088.96</v>
      </c>
      <c r="D48" s="15" t="n">
        <v>-25372133.4751111</v>
      </c>
      <c r="E48" s="15" t="n">
        <v>-17151273.17</v>
      </c>
      <c r="F48" s="42" t="n">
        <v>28184000</v>
      </c>
      <c r="G48" s="2" t="str">
        <f aca="false">+LEFT(F48)</f>
        <v>2</v>
      </c>
      <c r="H48" s="2" t="str">
        <f aca="false">+LEFT(F48,3)</f>
        <v>281</v>
      </c>
      <c r="I48" s="15" t="n">
        <v>-17151273.17</v>
      </c>
    </row>
    <row r="49" customFormat="false" ht="17.25" hidden="false" customHeight="true" outlineLevel="0" collapsed="false">
      <c r="A49" s="42" t="n">
        <v>28185000</v>
      </c>
      <c r="B49" s="6" t="s">
        <v>20</v>
      </c>
      <c r="C49" s="15" t="n">
        <v>-3724808</v>
      </c>
      <c r="D49" s="15" t="n">
        <v>-1785011.1275</v>
      </c>
      <c r="E49" s="15" t="n">
        <v>-125130.56</v>
      </c>
      <c r="F49" s="42" t="n">
        <v>28185000</v>
      </c>
      <c r="G49" s="2" t="str">
        <f aca="false">+LEFT(F49)</f>
        <v>2</v>
      </c>
      <c r="H49" s="2" t="str">
        <f aca="false">+LEFT(F49,3)</f>
        <v>281</v>
      </c>
      <c r="I49" s="15" t="n">
        <v>-125130.56</v>
      </c>
    </row>
    <row r="50" customFormat="false" ht="17.25" hidden="false" customHeight="true" outlineLevel="0" collapsed="false">
      <c r="A50" s="42" t="n">
        <v>28186000</v>
      </c>
      <c r="B50" s="6" t="s">
        <v>1692</v>
      </c>
      <c r="C50" s="15" t="n">
        <v>0</v>
      </c>
      <c r="D50" s="15" t="n">
        <v>-255973.893333333</v>
      </c>
      <c r="E50" s="15" t="n">
        <v>0</v>
      </c>
      <c r="F50" s="42" t="n">
        <v>28186000</v>
      </c>
      <c r="G50" s="2" t="str">
        <f aca="false">+LEFT(F50)</f>
        <v>2</v>
      </c>
      <c r="H50" s="2" t="str">
        <f aca="false">+LEFT(F50,3)</f>
        <v>281</v>
      </c>
    </row>
    <row r="51" customFormat="false" ht="17.25" hidden="false" customHeight="true" outlineLevel="0" collapsed="false">
      <c r="A51" s="42" t="n">
        <v>37100000</v>
      </c>
      <c r="B51" s="6" t="s">
        <v>593</v>
      </c>
      <c r="C51" s="15" t="n">
        <v>926666992.07</v>
      </c>
      <c r="D51" s="15" t="n">
        <v>1236703396.49</v>
      </c>
      <c r="E51" s="15" t="n">
        <v>1148297014.09593</v>
      </c>
      <c r="F51" s="42" t="n">
        <v>37100000</v>
      </c>
      <c r="G51" s="2" t="str">
        <f aca="false">+LEFT(F51)</f>
        <v>3</v>
      </c>
      <c r="H51" s="2" t="str">
        <f aca="false">+LEFT(F51,3)</f>
        <v>371</v>
      </c>
      <c r="I51" s="15" t="n">
        <v>587524809.68</v>
      </c>
    </row>
    <row r="52" customFormat="false" ht="17.25" hidden="false" customHeight="true" outlineLevel="0" collapsed="false">
      <c r="A52" s="42" t="n">
        <v>38000000</v>
      </c>
      <c r="B52" s="6" t="s">
        <v>1693</v>
      </c>
      <c r="C52" s="15" t="n">
        <v>0</v>
      </c>
      <c r="D52" s="15" t="n">
        <v>0</v>
      </c>
      <c r="E52" s="15" t="n">
        <v>0</v>
      </c>
      <c r="F52" s="42" t="n">
        <v>38000000</v>
      </c>
      <c r="G52" s="2" t="str">
        <f aca="false">+LEFT(F52)</f>
        <v>3</v>
      </c>
      <c r="H52" s="2" t="str">
        <f aca="false">+LEFT(F52,3)</f>
        <v>380</v>
      </c>
    </row>
    <row r="53" customFormat="false" ht="17.25" hidden="false" customHeight="true" outlineLevel="0" collapsed="false">
      <c r="A53" s="42" t="n">
        <v>40100000</v>
      </c>
      <c r="B53" s="6" t="s">
        <v>1694</v>
      </c>
      <c r="C53" s="15" t="n">
        <v>-192250492.92</v>
      </c>
      <c r="D53" s="15" t="n">
        <v>-155076419.95</v>
      </c>
      <c r="E53" s="15" t="n">
        <v>0</v>
      </c>
      <c r="F53" s="42" t="n">
        <v>40100000</v>
      </c>
      <c r="G53" s="2" t="str">
        <f aca="false">+LEFT(F53)</f>
        <v>4</v>
      </c>
      <c r="H53" s="2" t="str">
        <f aca="false">+LEFT(F53,3)</f>
        <v>401</v>
      </c>
    </row>
    <row r="54" customFormat="false" ht="17.25" hidden="false" customHeight="true" outlineLevel="0" collapsed="false">
      <c r="A54" s="42" t="n">
        <v>40110000</v>
      </c>
      <c r="B54" s="6" t="s">
        <v>1695</v>
      </c>
      <c r="C54" s="15" t="n">
        <v>-658573928.12</v>
      </c>
      <c r="D54" s="15" t="n">
        <v>-1381274553.43</v>
      </c>
      <c r="E54" s="15" t="n">
        <v>-98778539.23</v>
      </c>
      <c r="F54" s="42" t="n">
        <v>40110000</v>
      </c>
      <c r="G54" s="2" t="str">
        <f aca="false">+LEFT(F54)</f>
        <v>4</v>
      </c>
      <c r="H54" s="2" t="str">
        <f aca="false">+LEFT(F54,3)</f>
        <v>401</v>
      </c>
      <c r="I54" s="64" t="n">
        <v>-89675449.79</v>
      </c>
      <c r="J54" s="13" t="e">
        <f aca="false">+#REF!-I54</f>
        <v>#REF!</v>
      </c>
    </row>
    <row r="55" customFormat="false" ht="17.25" hidden="false" customHeight="true" outlineLevel="0" collapsed="false">
      <c r="A55" s="42" t="n">
        <v>40120000</v>
      </c>
      <c r="B55" s="6" t="s">
        <v>1696</v>
      </c>
      <c r="C55" s="15" t="n">
        <v>-3095039886.8</v>
      </c>
      <c r="D55" s="15" t="n">
        <v>-1755185677.6803</v>
      </c>
      <c r="E55" s="15" t="n">
        <v>-2346394070.02</v>
      </c>
      <c r="F55" s="42" t="n">
        <v>40120000</v>
      </c>
      <c r="G55" s="2" t="str">
        <f aca="false">+LEFT(F55)</f>
        <v>4</v>
      </c>
      <c r="H55" s="2" t="str">
        <f aca="false">+LEFT(F55,3)</f>
        <v>401</v>
      </c>
      <c r="I55" s="15" t="n">
        <v>-2346394070.02</v>
      </c>
    </row>
    <row r="56" customFormat="false" ht="17.25" hidden="false" customHeight="true" outlineLevel="0" collapsed="false">
      <c r="A56" s="42" t="n">
        <v>40320000</v>
      </c>
      <c r="B56" s="6" t="s">
        <v>896</v>
      </c>
      <c r="C56" s="15" t="n">
        <v>0</v>
      </c>
      <c r="D56" s="15" t="n">
        <v>0</v>
      </c>
      <c r="E56" s="15" t="n">
        <v>0</v>
      </c>
      <c r="F56" s="42" t="n">
        <v>40320000</v>
      </c>
      <c r="G56" s="2" t="str">
        <f aca="false">+LEFT(F56)</f>
        <v>4</v>
      </c>
      <c r="H56" s="2" t="str">
        <f aca="false">+LEFT(F56,3)</f>
        <v>403</v>
      </c>
    </row>
    <row r="57" customFormat="false" ht="17.25" hidden="false" customHeight="true" outlineLevel="0" collapsed="false">
      <c r="A57" s="42" t="n">
        <v>40330000</v>
      </c>
      <c r="B57" s="6" t="s">
        <v>898</v>
      </c>
      <c r="C57" s="15" t="n">
        <v>0</v>
      </c>
      <c r="D57" s="15" t="n">
        <v>0</v>
      </c>
      <c r="E57" s="15" t="n">
        <v>-7250767</v>
      </c>
      <c r="F57" s="42" t="n">
        <v>40330000</v>
      </c>
      <c r="G57" s="2" t="str">
        <f aca="false">+LEFT(F57)</f>
        <v>4</v>
      </c>
      <c r="H57" s="2" t="str">
        <f aca="false">+LEFT(F57,3)</f>
        <v>403</v>
      </c>
      <c r="I57" s="15" t="n">
        <v>-7250767</v>
      </c>
    </row>
    <row r="58" customFormat="false" ht="17.25" hidden="false" customHeight="true" outlineLevel="0" collapsed="false">
      <c r="A58" s="42" t="n">
        <v>40340000</v>
      </c>
      <c r="B58" s="6" t="s">
        <v>24</v>
      </c>
      <c r="C58" s="15" t="n">
        <v>-1016092290.13</v>
      </c>
      <c r="D58" s="15" t="n">
        <v>-21771350.49</v>
      </c>
      <c r="E58" s="15" t="n">
        <v>-340848772</v>
      </c>
      <c r="F58" s="42" t="n">
        <v>40340000</v>
      </c>
      <c r="G58" s="2" t="str">
        <f aca="false">+LEFT(F58)</f>
        <v>4</v>
      </c>
      <c r="H58" s="2" t="str">
        <f aca="false">+LEFT(F58,3)</f>
        <v>403</v>
      </c>
      <c r="I58" s="15" t="n">
        <v>-340848772</v>
      </c>
    </row>
    <row r="59" customFormat="false" ht="17.25" hidden="false" customHeight="true" outlineLevel="0" collapsed="false">
      <c r="A59" s="42" t="n">
        <v>40400000</v>
      </c>
      <c r="B59" s="6" t="s">
        <v>257</v>
      </c>
      <c r="C59" s="15" t="n">
        <v>-812929023.17</v>
      </c>
      <c r="D59" s="15" t="n">
        <v>-3793230636.59</v>
      </c>
      <c r="E59" s="15" t="n">
        <v>-3496290382.05</v>
      </c>
      <c r="F59" s="42" t="n">
        <v>40400000</v>
      </c>
      <c r="G59" s="2" t="str">
        <f aca="false">+LEFT(F59)</f>
        <v>4</v>
      </c>
      <c r="H59" s="2" t="str">
        <f aca="false">+LEFT(F59,3)</f>
        <v>404</v>
      </c>
      <c r="I59" s="15" t="n">
        <v>-3496290382.05</v>
      </c>
    </row>
    <row r="60" customFormat="false" ht="17.25" hidden="false" customHeight="true" outlineLevel="0" collapsed="false">
      <c r="A60" s="42" t="n">
        <v>40800000</v>
      </c>
      <c r="B60" s="6" t="s">
        <v>26</v>
      </c>
      <c r="C60" s="15" t="n">
        <v>-96660096</v>
      </c>
      <c r="D60" s="61" t="n">
        <v>-7692475.13000003</v>
      </c>
      <c r="E60" s="15" t="n">
        <v>-187753203.23</v>
      </c>
      <c r="F60" s="42" t="n">
        <v>40800000</v>
      </c>
      <c r="G60" s="2" t="str">
        <f aca="false">+LEFT(F60)</f>
        <v>4</v>
      </c>
      <c r="H60" s="2" t="str">
        <f aca="false">+LEFT(F60,3)</f>
        <v>408</v>
      </c>
      <c r="I60" s="15" t="n">
        <v>-149138133.23</v>
      </c>
    </row>
    <row r="61" customFormat="false" ht="17.25" hidden="false" customHeight="true" outlineLevel="0" collapsed="false">
      <c r="A61" s="42" t="n">
        <v>40900000</v>
      </c>
      <c r="B61" s="6" t="s">
        <v>27</v>
      </c>
      <c r="C61" s="15" t="n">
        <v>27341487.16</v>
      </c>
      <c r="D61" s="15" t="n">
        <v>17916871</v>
      </c>
      <c r="E61" s="15" t="n">
        <v>3262450</v>
      </c>
      <c r="F61" s="42" t="n">
        <v>40900000</v>
      </c>
      <c r="G61" s="2" t="str">
        <f aca="false">+LEFT(F61)</f>
        <v>4</v>
      </c>
      <c r="H61" s="2" t="str">
        <f aca="false">+LEFT(F61,3)</f>
        <v>409</v>
      </c>
      <c r="I61" s="15" t="n">
        <v>3262450</v>
      </c>
    </row>
    <row r="62" customFormat="false" ht="17.25" hidden="false" customHeight="true" outlineLevel="0" collapsed="false">
      <c r="A62" s="42" t="n">
        <v>41100000</v>
      </c>
      <c r="B62" s="6" t="s">
        <v>28</v>
      </c>
      <c r="C62" s="15" t="n">
        <v>4005335267.39</v>
      </c>
      <c r="D62" s="15" t="n">
        <v>4968601150.52</v>
      </c>
      <c r="E62" s="15" t="n">
        <v>10850528253.9458</v>
      </c>
      <c r="F62" s="42" t="n">
        <v>41100000</v>
      </c>
      <c r="G62" s="2" t="str">
        <f aca="false">+LEFT(F62)</f>
        <v>4</v>
      </c>
      <c r="H62" s="2" t="str">
        <f aca="false">+LEFT(F62,3)</f>
        <v>411</v>
      </c>
      <c r="I62" s="15" t="n">
        <v>3784897303.99</v>
      </c>
    </row>
    <row r="63" customFormat="false" ht="17.25" hidden="false" customHeight="true" outlineLevel="0" collapsed="false">
      <c r="A63" s="42" t="n">
        <v>41110000</v>
      </c>
      <c r="B63" s="42"/>
      <c r="C63" s="15" t="n">
        <v>0</v>
      </c>
      <c r="D63" s="15" t="n">
        <v>0</v>
      </c>
      <c r="E63" s="15" t="n">
        <v>0</v>
      </c>
      <c r="F63" s="42" t="n">
        <v>41110000</v>
      </c>
      <c r="G63" s="2" t="str">
        <f aca="false">+LEFT(F63)</f>
        <v>4</v>
      </c>
      <c r="H63" s="2" t="str">
        <f aca="false">+LEFT(F63,3)</f>
        <v>411</v>
      </c>
    </row>
    <row r="64" customFormat="false" ht="17.25" hidden="false" customHeight="true" outlineLevel="0" collapsed="false">
      <c r="A64" s="42" t="n">
        <v>41210000</v>
      </c>
      <c r="B64" s="6" t="s">
        <v>1697</v>
      </c>
      <c r="C64" s="15" t="n">
        <v>0</v>
      </c>
      <c r="D64" s="15" t="n">
        <v>0</v>
      </c>
      <c r="E64" s="15" t="n">
        <v>0</v>
      </c>
      <c r="F64" s="42" t="n">
        <v>41210000</v>
      </c>
      <c r="G64" s="2" t="str">
        <f aca="false">+LEFT(F64)</f>
        <v>4</v>
      </c>
      <c r="H64" s="2" t="str">
        <f aca="false">+LEFT(F64,3)</f>
        <v>412</v>
      </c>
    </row>
    <row r="65" customFormat="false" ht="17.25" hidden="false" customHeight="true" outlineLevel="0" collapsed="false">
      <c r="A65" s="42" t="n">
        <v>41300000</v>
      </c>
      <c r="B65" s="6" t="s">
        <v>1262</v>
      </c>
      <c r="C65" s="15" t="n">
        <v>9720000</v>
      </c>
      <c r="D65" s="15" t="n">
        <v>0</v>
      </c>
      <c r="E65" s="15" t="n">
        <v>0</v>
      </c>
      <c r="F65" s="42" t="n">
        <v>41300000</v>
      </c>
      <c r="G65" s="2" t="str">
        <f aca="false">+LEFT(F65)</f>
        <v>4</v>
      </c>
      <c r="H65" s="2" t="str">
        <f aca="false">+LEFT(F65,3)</f>
        <v>413</v>
      </c>
    </row>
    <row r="66" customFormat="false" ht="17.25" hidden="false" customHeight="true" outlineLevel="0" collapsed="false">
      <c r="A66" s="42" t="n">
        <v>41351000</v>
      </c>
      <c r="B66" s="6" t="s">
        <v>1698</v>
      </c>
      <c r="C66" s="15" t="n">
        <v>-0.01</v>
      </c>
      <c r="D66" s="15" t="n">
        <v>-0.00999999791383743</v>
      </c>
      <c r="E66" s="15" t="n">
        <v>0</v>
      </c>
      <c r="F66" s="42" t="n">
        <v>41351000</v>
      </c>
      <c r="G66" s="2" t="str">
        <f aca="false">+LEFT(F66)</f>
        <v>4</v>
      </c>
      <c r="H66" s="2" t="str">
        <f aca="false">+LEFT(F66,3)</f>
        <v>413</v>
      </c>
    </row>
    <row r="67" customFormat="false" ht="17.25" hidden="false" customHeight="true" outlineLevel="0" collapsed="false">
      <c r="A67" s="42" t="n">
        <v>41600000</v>
      </c>
      <c r="B67" s="6" t="s">
        <v>1263</v>
      </c>
      <c r="C67" s="15" t="n">
        <v>398418459.63</v>
      </c>
      <c r="D67" s="15" t="n">
        <v>675189415.291998</v>
      </c>
      <c r="E67" s="15" t="n">
        <v>-3306817961.916</v>
      </c>
      <c r="F67" s="42" t="n">
        <v>41600000</v>
      </c>
      <c r="G67" s="2" t="str">
        <f aca="false">+LEFT(F67)</f>
        <v>4</v>
      </c>
      <c r="H67" s="2" t="str">
        <f aca="false">+LEFT(F67,3)</f>
        <v>416</v>
      </c>
      <c r="I67" s="15" t="n">
        <v>5672924443.17</v>
      </c>
    </row>
    <row r="68" customFormat="false" ht="17.25" hidden="false" customHeight="true" outlineLevel="0" collapsed="false">
      <c r="A68" s="42" t="n">
        <v>41810000</v>
      </c>
      <c r="B68" s="42"/>
      <c r="C68" s="15" t="n">
        <v>1016332336.99</v>
      </c>
      <c r="D68" s="15" t="n">
        <v>-406148692.56</v>
      </c>
      <c r="E68" s="15" t="n">
        <v>0</v>
      </c>
      <c r="F68" s="42" t="n">
        <v>41810000</v>
      </c>
      <c r="G68" s="2" t="str">
        <f aca="false">+LEFT(F68)</f>
        <v>4</v>
      </c>
      <c r="H68" s="2" t="str">
        <f aca="false">+LEFT(F68,3)</f>
        <v>418</v>
      </c>
    </row>
    <row r="69" customFormat="false" ht="17.25" hidden="false" customHeight="true" outlineLevel="0" collapsed="false">
      <c r="A69" s="42" t="n">
        <v>41910000</v>
      </c>
      <c r="B69" s="6" t="s">
        <v>1699</v>
      </c>
      <c r="C69" s="15" t="n">
        <v>-241355913.6</v>
      </c>
      <c r="D69" s="15" t="n">
        <v>-100000000</v>
      </c>
      <c r="E69" s="15" t="n">
        <v>-100000000</v>
      </c>
      <c r="F69" s="42" t="n">
        <v>41910000</v>
      </c>
      <c r="G69" s="2" t="str">
        <f aca="false">+LEFT(F69)</f>
        <v>4</v>
      </c>
      <c r="H69" s="2" t="str">
        <f aca="false">+LEFT(F69,3)</f>
        <v>419</v>
      </c>
      <c r="I69" s="15" t="n">
        <v>-100000000</v>
      </c>
    </row>
    <row r="70" customFormat="false" ht="17.25" hidden="false" customHeight="true" outlineLevel="0" collapsed="false">
      <c r="A70" s="42" t="n">
        <v>42100000</v>
      </c>
      <c r="B70" s="6" t="s">
        <v>30</v>
      </c>
      <c r="C70" s="15" t="n">
        <v>882669.27</v>
      </c>
      <c r="D70" s="15" t="n">
        <v>-6.38999995589256</v>
      </c>
      <c r="E70" s="15" t="n">
        <v>-1933776.98</v>
      </c>
      <c r="F70" s="42" t="n">
        <v>42100000</v>
      </c>
      <c r="G70" s="2" t="str">
        <f aca="false">+LEFT(F70)</f>
        <v>4</v>
      </c>
      <c r="H70" s="2" t="str">
        <f aca="false">+LEFT(F70,3)</f>
        <v>421</v>
      </c>
      <c r="I70" s="15" t="n">
        <v>-1933776.98</v>
      </c>
    </row>
    <row r="71" customFormat="false" ht="17.25" hidden="false" customHeight="true" outlineLevel="0" collapsed="false">
      <c r="A71" s="42" t="n">
        <v>42110000</v>
      </c>
      <c r="B71" s="6" t="s">
        <v>270</v>
      </c>
      <c r="C71" s="15" t="n">
        <v>1341000</v>
      </c>
      <c r="D71" s="15" t="n">
        <v>801000</v>
      </c>
      <c r="E71" s="15" t="n">
        <v>43125</v>
      </c>
      <c r="F71" s="42" t="n">
        <v>42110000</v>
      </c>
      <c r="G71" s="2" t="str">
        <f aca="false">+LEFT(F71)</f>
        <v>4</v>
      </c>
      <c r="H71" s="2" t="str">
        <f aca="false">+LEFT(F71,3)</f>
        <v>421</v>
      </c>
      <c r="I71" s="15" t="n">
        <v>43125</v>
      </c>
    </row>
    <row r="72" customFormat="false" ht="17.25" hidden="false" customHeight="true" outlineLevel="0" collapsed="false">
      <c r="A72" s="41" t="n">
        <v>42500000</v>
      </c>
      <c r="B72" s="2" t="s">
        <v>31</v>
      </c>
      <c r="C72" s="15" t="n">
        <v>-128733.33</v>
      </c>
      <c r="F72" s="41" t="n">
        <v>42500000</v>
      </c>
    </row>
    <row r="73" customFormat="false" ht="17.25" hidden="false" customHeight="true" outlineLevel="0" collapsed="false">
      <c r="A73" s="42" t="n">
        <v>42510000</v>
      </c>
      <c r="B73" s="6" t="s">
        <v>280</v>
      </c>
      <c r="C73" s="15" t="n">
        <v>-100000</v>
      </c>
      <c r="D73" s="15" t="n">
        <v>-100000</v>
      </c>
      <c r="E73" s="15" t="n">
        <v>-100000</v>
      </c>
      <c r="F73" s="42" t="n">
        <v>42510000</v>
      </c>
      <c r="G73" s="2" t="str">
        <f aca="false">+LEFT(F73)</f>
        <v>4</v>
      </c>
      <c r="H73" s="2" t="str">
        <f aca="false">+LEFT(F73,3)</f>
        <v>425</v>
      </c>
      <c r="I73" s="15" t="n">
        <v>-100000</v>
      </c>
    </row>
    <row r="74" customFormat="false" ht="17.25" hidden="false" customHeight="true" outlineLevel="0" collapsed="false">
      <c r="A74" s="42" t="n">
        <v>42520000</v>
      </c>
      <c r="B74" s="6" t="s">
        <v>33</v>
      </c>
      <c r="C74" s="15" t="n">
        <v>-332867.01</v>
      </c>
      <c r="D74" s="15" t="n">
        <v>102800</v>
      </c>
      <c r="E74" s="15" t="n">
        <v>102800</v>
      </c>
      <c r="F74" s="42" t="n">
        <v>42520000</v>
      </c>
      <c r="G74" s="2" t="str">
        <f aca="false">+LEFT(F74)</f>
        <v>4</v>
      </c>
      <c r="H74" s="2" t="str">
        <f aca="false">+LEFT(F74,3)</f>
        <v>425</v>
      </c>
      <c r="I74" s="15" t="n">
        <v>102800</v>
      </c>
    </row>
    <row r="75" customFormat="false" ht="17.25" hidden="false" customHeight="true" outlineLevel="0" collapsed="false">
      <c r="A75" s="41" t="n">
        <v>42700000</v>
      </c>
      <c r="B75" s="2" t="s">
        <v>1700</v>
      </c>
      <c r="C75" s="15" t="n">
        <v>-114333</v>
      </c>
      <c r="F75" s="41" t="n">
        <v>42700000</v>
      </c>
    </row>
    <row r="76" customFormat="false" ht="17.25" hidden="false" customHeight="true" outlineLevel="0" collapsed="false">
      <c r="A76" s="42" t="n">
        <v>42820000</v>
      </c>
      <c r="B76" s="6" t="s">
        <v>1701</v>
      </c>
      <c r="C76" s="15" t="n">
        <v>-47560635.87</v>
      </c>
      <c r="D76" s="15" t="n">
        <v>-47560635.87</v>
      </c>
      <c r="E76" s="15" t="n">
        <v>-27284530.44</v>
      </c>
      <c r="F76" s="42" t="n">
        <v>42820000</v>
      </c>
      <c r="G76" s="2" t="str">
        <f aca="false">+LEFT(F76)</f>
        <v>4</v>
      </c>
      <c r="H76" s="2" t="str">
        <f aca="false">+LEFT(F76,3)</f>
        <v>428</v>
      </c>
      <c r="I76" s="15" t="n">
        <v>-27284530.44</v>
      </c>
    </row>
    <row r="77" customFormat="false" ht="17.25" hidden="false" customHeight="true" outlineLevel="0" collapsed="false">
      <c r="A77" s="42" t="n">
        <v>43100000</v>
      </c>
      <c r="B77" s="6" t="s">
        <v>35</v>
      </c>
      <c r="C77" s="15" t="n">
        <v>-18966407.26</v>
      </c>
      <c r="D77" s="15" t="n">
        <v>-104852676.14</v>
      </c>
      <c r="E77" s="15" t="n">
        <v>-23085761.58</v>
      </c>
      <c r="F77" s="42" t="n">
        <v>43100000</v>
      </c>
      <c r="G77" s="2" t="str">
        <f aca="false">+LEFT(F77)</f>
        <v>4</v>
      </c>
      <c r="H77" s="2" t="str">
        <f aca="false">+LEFT(F77,3)</f>
        <v>431</v>
      </c>
      <c r="I77" s="15" t="n">
        <v>-23085761.58</v>
      </c>
    </row>
    <row r="78" customFormat="false" ht="17.25" hidden="false" customHeight="true" outlineLevel="0" collapsed="false">
      <c r="A78" s="42" t="n">
        <v>43110000</v>
      </c>
      <c r="B78" s="6" t="s">
        <v>36</v>
      </c>
      <c r="C78" s="15" t="n">
        <v>-826000</v>
      </c>
      <c r="D78" s="15" t="n">
        <v>-790000</v>
      </c>
      <c r="E78" s="15" t="n">
        <v>-280000</v>
      </c>
      <c r="F78" s="42" t="n">
        <v>43110000</v>
      </c>
      <c r="G78" s="2" t="str">
        <f aca="false">+LEFT(F78)</f>
        <v>4</v>
      </c>
      <c r="H78" s="2" t="str">
        <f aca="false">+LEFT(F78,3)</f>
        <v>431</v>
      </c>
      <c r="I78" s="15" t="n">
        <v>-280000</v>
      </c>
    </row>
    <row r="79" customFormat="false" ht="17.25" hidden="false" customHeight="true" outlineLevel="0" collapsed="false">
      <c r="A79" s="42" t="n">
        <v>43200000</v>
      </c>
      <c r="B79" s="6" t="s">
        <v>37</v>
      </c>
      <c r="C79" s="15" t="n">
        <v>-7897939.11</v>
      </c>
      <c r="D79" s="15" t="n">
        <v>-44996004.06</v>
      </c>
      <c r="E79" s="15" t="n">
        <v>-9893897.82</v>
      </c>
      <c r="F79" s="42" t="n">
        <v>43200000</v>
      </c>
      <c r="G79" s="2" t="str">
        <f aca="false">+LEFT(F79)</f>
        <v>4</v>
      </c>
      <c r="H79" s="2" t="str">
        <f aca="false">+LEFT(F79,3)</f>
        <v>432</v>
      </c>
      <c r="I79" s="15" t="n">
        <v>-9893897.82</v>
      </c>
    </row>
    <row r="80" customFormat="false" ht="17.25" hidden="false" customHeight="true" outlineLevel="0" collapsed="false">
      <c r="A80" s="41" t="n">
        <v>43230000</v>
      </c>
      <c r="B80" s="2" t="s">
        <v>607</v>
      </c>
      <c r="C80" s="15" t="n">
        <v>-1732772.42</v>
      </c>
      <c r="F80" s="41" t="n">
        <v>43230000</v>
      </c>
    </row>
    <row r="81" customFormat="false" ht="17.25" hidden="false" customHeight="true" outlineLevel="0" collapsed="false">
      <c r="A81" s="42" t="n">
        <v>43300000</v>
      </c>
      <c r="B81" s="6" t="s">
        <v>38</v>
      </c>
      <c r="C81" s="15" t="n">
        <v>-900019.54</v>
      </c>
      <c r="D81" s="15" t="n">
        <v>-7499334.01</v>
      </c>
      <c r="E81" s="15" t="n">
        <v>-2661708.21</v>
      </c>
      <c r="F81" s="42" t="n">
        <v>43300000</v>
      </c>
      <c r="G81" s="2" t="str">
        <f aca="false">+LEFT(F81)</f>
        <v>4</v>
      </c>
      <c r="H81" s="2" t="str">
        <f aca="false">+LEFT(F81,3)</f>
        <v>433</v>
      </c>
      <c r="I81" s="15" t="n">
        <v>-2661708.21</v>
      </c>
    </row>
    <row r="82" customFormat="false" ht="17.25" hidden="false" customHeight="true" outlineLevel="0" collapsed="false">
      <c r="A82" s="41" t="n">
        <v>43400000</v>
      </c>
      <c r="B82" s="2" t="s">
        <v>39</v>
      </c>
      <c r="C82" s="15" t="n">
        <v>-1130000</v>
      </c>
      <c r="F82" s="41" t="n">
        <v>43400000</v>
      </c>
    </row>
    <row r="83" customFormat="false" ht="17.25" hidden="false" customHeight="true" outlineLevel="0" collapsed="false">
      <c r="A83" s="42" t="n">
        <v>43860000</v>
      </c>
      <c r="B83" s="6" t="s">
        <v>276</v>
      </c>
      <c r="C83" s="15" t="n">
        <v>-8641897.58</v>
      </c>
      <c r="D83" s="15" t="n">
        <v>-8641897.58</v>
      </c>
      <c r="E83" s="15" t="n">
        <v>-8641897.58</v>
      </c>
      <c r="F83" s="42" t="n">
        <v>43860000</v>
      </c>
      <c r="G83" s="2" t="str">
        <f aca="false">+LEFT(F83)</f>
        <v>4</v>
      </c>
      <c r="H83" s="2" t="str">
        <f aca="false">+LEFT(F83,3)</f>
        <v>438</v>
      </c>
      <c r="I83" s="15" t="n">
        <v>-8641897.58</v>
      </c>
    </row>
    <row r="84" customFormat="false" ht="17.25" hidden="false" customHeight="true" outlineLevel="0" collapsed="false">
      <c r="A84" s="42" t="n">
        <v>44100000</v>
      </c>
      <c r="B84" s="6" t="s">
        <v>40</v>
      </c>
      <c r="C84" s="15" t="n">
        <v>-12876468.4</v>
      </c>
      <c r="D84" s="15" t="n">
        <v>-9573521.96</v>
      </c>
      <c r="E84" s="15" t="n">
        <v>-12756405.1</v>
      </c>
      <c r="F84" s="42" t="n">
        <v>44100000</v>
      </c>
      <c r="G84" s="2" t="str">
        <f aca="false">+LEFT(F84)</f>
        <v>4</v>
      </c>
      <c r="H84" s="2" t="str">
        <f aca="false">+LEFT(F84,3)</f>
        <v>441</v>
      </c>
      <c r="I84" s="15" t="n">
        <v>-12756405.1</v>
      </c>
    </row>
    <row r="85" customFormat="false" ht="17.25" hidden="false" customHeight="true" outlineLevel="0" collapsed="false">
      <c r="A85" s="42" t="n">
        <v>44300000</v>
      </c>
      <c r="B85" s="6" t="s">
        <v>41</v>
      </c>
      <c r="C85" s="15" t="n">
        <v>357564497.95</v>
      </c>
      <c r="D85" s="15" t="n">
        <v>303366787.29</v>
      </c>
      <c r="E85" s="15" t="n">
        <v>342407911.91</v>
      </c>
      <c r="F85" s="42" t="n">
        <v>44300000</v>
      </c>
      <c r="G85" s="2" t="str">
        <f aca="false">+LEFT(F85)</f>
        <v>4</v>
      </c>
      <c r="H85" s="2" t="str">
        <f aca="false">+LEFT(F85,3)</f>
        <v>443</v>
      </c>
    </row>
    <row r="86" customFormat="false" ht="17.25" hidden="false" customHeight="true" outlineLevel="0" collapsed="false">
      <c r="A86" s="42" t="n">
        <v>44310000</v>
      </c>
      <c r="B86" s="6" t="s">
        <v>42</v>
      </c>
      <c r="C86" s="15" t="n">
        <v>-7778758.35</v>
      </c>
      <c r="D86" s="15" t="n">
        <v>-7646258.36</v>
      </c>
      <c r="E86" s="15" t="n">
        <v>-725630.95</v>
      </c>
      <c r="F86" s="42" t="n">
        <v>44310000</v>
      </c>
      <c r="G86" s="2" t="str">
        <f aca="false">+LEFT(F86)</f>
        <v>4</v>
      </c>
      <c r="H86" s="2" t="str">
        <f aca="false">+LEFT(F86,3)</f>
        <v>443</v>
      </c>
      <c r="I86" s="15" t="n">
        <v>-725630.95</v>
      </c>
    </row>
    <row r="87" customFormat="false" ht="17.25" hidden="false" customHeight="true" outlineLevel="0" collapsed="false">
      <c r="A87" s="42" t="n">
        <v>44320000</v>
      </c>
      <c r="B87" s="6" t="s">
        <v>43</v>
      </c>
      <c r="C87" s="15" t="n">
        <v>-10917784.52</v>
      </c>
      <c r="D87" s="15" t="n">
        <v>-10917784.52</v>
      </c>
      <c r="E87" s="15" t="n">
        <v>-5830271.8</v>
      </c>
      <c r="F87" s="42" t="n">
        <v>44320000</v>
      </c>
      <c r="G87" s="2" t="str">
        <f aca="false">+LEFT(F87)</f>
        <v>4</v>
      </c>
      <c r="H87" s="2" t="str">
        <f aca="false">+LEFT(F87,3)</f>
        <v>443</v>
      </c>
      <c r="I87" s="15" t="n">
        <v>-5830271.8</v>
      </c>
    </row>
    <row r="88" customFormat="false" ht="17.25" hidden="false" customHeight="true" outlineLevel="0" collapsed="false">
      <c r="A88" s="42" t="n">
        <v>44400000</v>
      </c>
      <c r="B88" s="6" t="s">
        <v>1702</v>
      </c>
      <c r="C88" s="15" t="n">
        <v>-482679618.79</v>
      </c>
      <c r="D88" s="15" t="n">
        <v>-272581140.117195</v>
      </c>
      <c r="E88" s="15" t="n">
        <v>-533276557.230338</v>
      </c>
      <c r="F88" s="42" t="n">
        <v>44400000</v>
      </c>
      <c r="G88" s="2" t="str">
        <f aca="false">+LEFT(F88)</f>
        <v>4</v>
      </c>
      <c r="H88" s="2" t="str">
        <f aca="false">+LEFT(F88,3)</f>
        <v>444</v>
      </c>
      <c r="I88" s="64" t="n">
        <v>-151167707.35</v>
      </c>
    </row>
    <row r="89" customFormat="false" ht="17.25" hidden="false" customHeight="true" outlineLevel="0" collapsed="false">
      <c r="A89" s="42" t="n">
        <v>44540000</v>
      </c>
      <c r="B89" s="6" t="s">
        <v>616</v>
      </c>
      <c r="C89" s="15" t="n">
        <v>-87500100</v>
      </c>
      <c r="D89" s="15" t="n">
        <v>0</v>
      </c>
      <c r="E89" s="15" t="n">
        <v>0</v>
      </c>
      <c r="F89" s="42" t="n">
        <v>44540000</v>
      </c>
      <c r="G89" s="2" t="str">
        <f aca="false">+LEFT(F89)</f>
        <v>4</v>
      </c>
      <c r="H89" s="2" t="str">
        <f aca="false">+LEFT(F89,3)</f>
        <v>445</v>
      </c>
    </row>
    <row r="90" customFormat="false" ht="17.25" hidden="false" customHeight="true" outlineLevel="0" collapsed="false">
      <c r="A90" s="42" t="n">
        <v>44550000</v>
      </c>
      <c r="B90" s="6" t="s">
        <v>46</v>
      </c>
      <c r="C90" s="15" t="n">
        <v>-174743883.83</v>
      </c>
      <c r="D90" s="15" t="n">
        <v>-41283089.83</v>
      </c>
      <c r="E90" s="15" t="n">
        <v>165319962.77</v>
      </c>
      <c r="F90" s="42" t="n">
        <v>44550000</v>
      </c>
      <c r="G90" s="2" t="str">
        <f aca="false">+LEFT(F90)</f>
        <v>4</v>
      </c>
      <c r="H90" s="2" t="str">
        <f aca="false">+LEFT(F90,3)</f>
        <v>445</v>
      </c>
      <c r="I90" s="15" t="n">
        <v>165099916.06</v>
      </c>
    </row>
    <row r="91" customFormat="false" ht="17.25" hidden="false" customHeight="true" outlineLevel="0" collapsed="false">
      <c r="A91" s="42" t="n">
        <v>44560000</v>
      </c>
      <c r="B91" s="6" t="s">
        <v>296</v>
      </c>
      <c r="C91" s="15" t="n">
        <v>21773.88</v>
      </c>
      <c r="D91" s="15" t="n">
        <v>0</v>
      </c>
      <c r="E91" s="15" t="n">
        <v>0</v>
      </c>
      <c r="F91" s="42" t="n">
        <v>44560000</v>
      </c>
      <c r="G91" s="2" t="str">
        <f aca="false">+LEFT(F91)</f>
        <v>4</v>
      </c>
      <c r="H91" s="2" t="str">
        <f aca="false">+LEFT(F91,3)</f>
        <v>445</v>
      </c>
    </row>
    <row r="92" customFormat="false" ht="17.25" hidden="false" customHeight="true" outlineLevel="0" collapsed="false">
      <c r="A92" s="42" t="n">
        <v>44561000</v>
      </c>
      <c r="B92" s="6" t="s">
        <v>1703</v>
      </c>
      <c r="C92" s="15" t="n">
        <v>7894276</v>
      </c>
      <c r="D92" s="15" t="n">
        <v>7894276</v>
      </c>
      <c r="E92" s="15" t="n">
        <v>0</v>
      </c>
      <c r="F92" s="42" t="n">
        <v>44561000</v>
      </c>
      <c r="G92" s="2" t="str">
        <f aca="false">+LEFT(F92)</f>
        <v>4</v>
      </c>
      <c r="H92" s="2" t="str">
        <f aca="false">+LEFT(F92,3)</f>
        <v>445</v>
      </c>
    </row>
    <row r="93" customFormat="false" ht="17.25" hidden="false" customHeight="true" outlineLevel="0" collapsed="false">
      <c r="A93" s="42" t="n">
        <v>44562000</v>
      </c>
      <c r="B93" s="6" t="s">
        <v>47</v>
      </c>
      <c r="C93" s="15" t="n">
        <v>134722840.99</v>
      </c>
      <c r="D93" s="15" t="n">
        <v>139468642.43</v>
      </c>
      <c r="E93" s="15" t="n">
        <v>10837942.26</v>
      </c>
      <c r="F93" s="42" t="n">
        <v>44562000</v>
      </c>
      <c r="G93" s="2" t="str">
        <f aca="false">+LEFT(F93)</f>
        <v>4</v>
      </c>
      <c r="H93" s="2" t="str">
        <f aca="false">+LEFT(F93,3)</f>
        <v>445</v>
      </c>
      <c r="I93" s="15" t="n">
        <v>40343126.59</v>
      </c>
    </row>
    <row r="94" customFormat="false" ht="17.25" hidden="false" customHeight="true" outlineLevel="0" collapsed="false">
      <c r="A94" s="42" t="n">
        <v>44563000</v>
      </c>
      <c r="B94" s="6" t="s">
        <v>1704</v>
      </c>
      <c r="C94" s="15" t="n">
        <v>27576421.05</v>
      </c>
      <c r="D94" s="15" t="n">
        <v>27576421.05</v>
      </c>
      <c r="E94" s="15" t="n">
        <v>17401395.6</v>
      </c>
      <c r="F94" s="42" t="n">
        <v>44563000</v>
      </c>
      <c r="G94" s="2" t="str">
        <f aca="false">+LEFT(F94)</f>
        <v>4</v>
      </c>
      <c r="H94" s="2" t="str">
        <f aca="false">+LEFT(F94,3)</f>
        <v>445</v>
      </c>
      <c r="I94" s="15" t="n">
        <v>17401395.6</v>
      </c>
    </row>
    <row r="95" customFormat="false" ht="17.25" hidden="false" customHeight="true" outlineLevel="0" collapsed="false">
      <c r="A95" s="42" t="n">
        <v>44564000</v>
      </c>
      <c r="B95" s="6" t="s">
        <v>49</v>
      </c>
      <c r="C95" s="15" t="n">
        <v>682089.05</v>
      </c>
      <c r="D95" s="15" t="n">
        <v>27606816.85</v>
      </c>
      <c r="E95" s="15" t="n">
        <v>-2414921.02</v>
      </c>
      <c r="F95" s="42" t="n">
        <v>44564000</v>
      </c>
      <c r="G95" s="2" t="str">
        <f aca="false">+LEFT(F95)</f>
        <v>4</v>
      </c>
      <c r="H95" s="2" t="str">
        <f aca="false">+LEFT(F95,3)</f>
        <v>445</v>
      </c>
      <c r="I95" s="15" t="n">
        <v>4517762.68</v>
      </c>
    </row>
    <row r="96" customFormat="false" ht="17.25" hidden="false" customHeight="true" outlineLevel="0" collapsed="false">
      <c r="A96" s="42" t="n">
        <v>44565000</v>
      </c>
      <c r="B96" s="6" t="s">
        <v>1646</v>
      </c>
      <c r="C96" s="15" t="n">
        <v>110841446.85</v>
      </c>
      <c r="D96" s="15" t="n">
        <v>110649692.06</v>
      </c>
      <c r="E96" s="15" t="n">
        <v>-100337601.03</v>
      </c>
      <c r="F96" s="42" t="n">
        <v>44565000</v>
      </c>
      <c r="G96" s="2" t="str">
        <f aca="false">+LEFT(F96)</f>
        <v>4</v>
      </c>
      <c r="H96" s="2" t="str">
        <f aca="false">+LEFT(F96,3)</f>
        <v>445</v>
      </c>
      <c r="I96" s="15" t="n">
        <v>81746845.15</v>
      </c>
    </row>
    <row r="97" customFormat="false" ht="17.25" hidden="false" customHeight="true" outlineLevel="0" collapsed="false">
      <c r="A97" s="42" t="n">
        <v>44566000</v>
      </c>
      <c r="B97" s="6" t="s">
        <v>1705</v>
      </c>
      <c r="C97" s="15" t="n">
        <v>21082746</v>
      </c>
      <c r="D97" s="15" t="n">
        <v>21082746</v>
      </c>
      <c r="E97" s="15" t="n">
        <v>0</v>
      </c>
      <c r="F97" s="42" t="n">
        <v>44566000</v>
      </c>
      <c r="G97" s="2" t="str">
        <f aca="false">+LEFT(F97)</f>
        <v>4</v>
      </c>
      <c r="H97" s="2" t="str">
        <f aca="false">+LEFT(F97,3)</f>
        <v>445</v>
      </c>
    </row>
    <row r="98" customFormat="false" ht="17.25" hidden="false" customHeight="true" outlineLevel="0" collapsed="false">
      <c r="A98" s="42" t="n">
        <v>44567000</v>
      </c>
      <c r="B98" s="6" t="s">
        <v>1706</v>
      </c>
      <c r="C98" s="15" t="n">
        <v>127208</v>
      </c>
      <c r="D98" s="15" t="n">
        <v>127208</v>
      </c>
      <c r="E98" s="15" t="n">
        <v>0</v>
      </c>
      <c r="F98" s="42" t="n">
        <v>44567000</v>
      </c>
      <c r="G98" s="2" t="str">
        <f aca="false">+LEFT(F98)</f>
        <v>4</v>
      </c>
      <c r="H98" s="2" t="str">
        <f aca="false">+LEFT(F98,3)</f>
        <v>445</v>
      </c>
    </row>
    <row r="99" customFormat="false" ht="17.25" hidden="false" customHeight="true" outlineLevel="0" collapsed="false">
      <c r="A99" s="42" t="n">
        <v>44570000</v>
      </c>
      <c r="B99" s="6" t="s">
        <v>52</v>
      </c>
      <c r="C99" s="15" t="n">
        <v>-1194338111.23</v>
      </c>
      <c r="D99" s="15" t="n">
        <v>-876403847.884</v>
      </c>
      <c r="E99" s="15" t="n">
        <v>65720982.0667059</v>
      </c>
      <c r="F99" s="42" t="n">
        <v>44570000</v>
      </c>
      <c r="G99" s="2" t="str">
        <f aca="false">+LEFT(F99)</f>
        <v>4</v>
      </c>
      <c r="H99" s="2" t="str">
        <f aca="false">+LEFT(F99,3)</f>
        <v>445</v>
      </c>
      <c r="I99" s="15" t="n">
        <v>-15590644.11</v>
      </c>
    </row>
    <row r="100" customFormat="false" ht="17.25" hidden="false" customHeight="true" outlineLevel="0" collapsed="false">
      <c r="A100" s="42" t="n">
        <v>44571000</v>
      </c>
      <c r="B100" s="6" t="s">
        <v>1707</v>
      </c>
      <c r="C100" s="15" t="n">
        <v>-17949255.45</v>
      </c>
      <c r="D100" s="15" t="n">
        <v>-17949255.45</v>
      </c>
      <c r="E100" s="15" t="n">
        <v>-7774230</v>
      </c>
      <c r="F100" s="42" t="n">
        <v>44571000</v>
      </c>
      <c r="G100" s="2" t="str">
        <f aca="false">+LEFT(F100)</f>
        <v>4</v>
      </c>
      <c r="H100" s="2" t="str">
        <f aca="false">+LEFT(F100,3)</f>
        <v>445</v>
      </c>
      <c r="I100" s="64" t="n">
        <v>-245481179.68</v>
      </c>
    </row>
    <row r="101" customFormat="false" ht="17.25" hidden="false" customHeight="true" outlineLevel="0" collapsed="false">
      <c r="A101" s="42" t="n">
        <v>44572000</v>
      </c>
      <c r="B101" s="6" t="s">
        <v>285</v>
      </c>
      <c r="C101" s="15" t="n">
        <v>-1420244209.23</v>
      </c>
      <c r="D101" s="15" t="n">
        <v>-1512527888.16467</v>
      </c>
      <c r="E101" s="15" t="n">
        <v>-2104694133.49</v>
      </c>
      <c r="F101" s="42" t="n">
        <v>44572000</v>
      </c>
      <c r="G101" s="2" t="str">
        <f aca="false">+LEFT(F101)</f>
        <v>4</v>
      </c>
      <c r="H101" s="2" t="str">
        <f aca="false">+LEFT(F101,3)</f>
        <v>445</v>
      </c>
      <c r="I101" s="15" t="n">
        <v>-2324513582.56</v>
      </c>
    </row>
    <row r="102" customFormat="false" ht="17.25" hidden="false" customHeight="true" outlineLevel="0" collapsed="false">
      <c r="A102" s="41" t="n">
        <v>44580000</v>
      </c>
      <c r="B102" s="2" t="s">
        <v>622</v>
      </c>
      <c r="C102" s="15" t="n">
        <v>470609.56</v>
      </c>
      <c r="F102" s="41" t="n">
        <v>44580000</v>
      </c>
    </row>
    <row r="103" customFormat="false" ht="17.25" hidden="false" customHeight="true" outlineLevel="0" collapsed="false">
      <c r="A103" s="42" t="n">
        <v>44583000</v>
      </c>
      <c r="B103" s="6" t="s">
        <v>1471</v>
      </c>
      <c r="C103" s="15" t="n">
        <v>5449645.76</v>
      </c>
      <c r="D103" s="15" t="n">
        <v>6005791.5</v>
      </c>
      <c r="E103" s="15" t="n">
        <v>5053901.16</v>
      </c>
      <c r="F103" s="42" t="n">
        <v>44583000</v>
      </c>
      <c r="G103" s="2" t="str">
        <f aca="false">+LEFT(F103)</f>
        <v>4</v>
      </c>
      <c r="H103" s="2" t="str">
        <f aca="false">+LEFT(F103,3)</f>
        <v>445</v>
      </c>
      <c r="I103" s="15" t="n">
        <v>5053901.16</v>
      </c>
    </row>
    <row r="104" customFormat="false" ht="17.25" hidden="false" customHeight="true" outlineLevel="0" collapsed="false">
      <c r="A104" s="42" t="n">
        <v>44720000</v>
      </c>
      <c r="B104" s="6" t="s">
        <v>1473</v>
      </c>
      <c r="C104" s="15" t="n">
        <v>0</v>
      </c>
      <c r="D104" s="15" t="n">
        <v>0</v>
      </c>
      <c r="E104" s="15" t="n">
        <v>0</v>
      </c>
      <c r="F104" s="42" t="n">
        <v>44720000</v>
      </c>
      <c r="G104" s="2" t="str">
        <f aca="false">+LEFT(F104)</f>
        <v>4</v>
      </c>
      <c r="H104" s="2" t="str">
        <f aca="false">+LEFT(F104,3)</f>
        <v>447</v>
      </c>
    </row>
    <row r="105" customFormat="false" ht="17.25" hidden="false" customHeight="true" outlineLevel="0" collapsed="false">
      <c r="A105" s="42" t="n">
        <v>45510000</v>
      </c>
      <c r="B105" s="6" t="s">
        <v>55</v>
      </c>
      <c r="C105" s="15" t="n">
        <v>-238316693.04</v>
      </c>
      <c r="D105" s="15" t="n">
        <v>-238316693.04</v>
      </c>
      <c r="E105" s="15" t="n">
        <v>-238316693.04</v>
      </c>
      <c r="F105" s="42" t="n">
        <v>45510000</v>
      </c>
      <c r="G105" s="2" t="str">
        <f aca="false">+LEFT(F105)</f>
        <v>4</v>
      </c>
      <c r="H105" s="2" t="str">
        <f aca="false">+LEFT(F105,3)</f>
        <v>455</v>
      </c>
      <c r="I105" s="15" t="n">
        <v>-238316693.04</v>
      </c>
    </row>
    <row r="106" customFormat="false" ht="17.25" hidden="false" customHeight="true" outlineLevel="0" collapsed="false">
      <c r="A106" s="42" t="n">
        <v>45520000</v>
      </c>
      <c r="B106" s="6" t="s">
        <v>1708</v>
      </c>
      <c r="C106" s="15" t="n">
        <v>-179725000</v>
      </c>
      <c r="D106" s="15" t="n">
        <v>-179725000</v>
      </c>
      <c r="E106" s="15" t="n">
        <v>-179725000</v>
      </c>
      <c r="F106" s="42" t="n">
        <v>45520000</v>
      </c>
      <c r="G106" s="2" t="str">
        <f aca="false">+LEFT(F106)</f>
        <v>4</v>
      </c>
      <c r="H106" s="2" t="str">
        <f aca="false">+LEFT(F106,3)</f>
        <v>455</v>
      </c>
      <c r="I106" s="15" t="n">
        <v>-165225000</v>
      </c>
    </row>
    <row r="107" customFormat="false" ht="17.25" hidden="false" customHeight="true" outlineLevel="0" collapsed="false">
      <c r="A107" s="42" t="n">
        <v>45530000</v>
      </c>
      <c r="B107" s="6" t="s">
        <v>1709</v>
      </c>
      <c r="C107" s="15" t="n">
        <v>-165225000</v>
      </c>
      <c r="D107" s="15" t="n">
        <v>-165225000</v>
      </c>
      <c r="E107" s="15" t="n">
        <v>-165225000</v>
      </c>
      <c r="F107" s="42" t="n">
        <v>45530000</v>
      </c>
      <c r="G107" s="2" t="str">
        <f aca="false">+LEFT(F107)</f>
        <v>4</v>
      </c>
      <c r="H107" s="2" t="str">
        <f aca="false">+LEFT(F107,3)</f>
        <v>455</v>
      </c>
      <c r="I107" s="15" t="n">
        <v>-166135000</v>
      </c>
    </row>
    <row r="108" customFormat="false" ht="17.25" hidden="false" customHeight="true" outlineLevel="0" collapsed="false">
      <c r="A108" s="42" t="n">
        <v>45540000</v>
      </c>
      <c r="B108" s="6" t="s">
        <v>1710</v>
      </c>
      <c r="C108" s="15" t="n">
        <v>-166135000</v>
      </c>
      <c r="D108" s="15" t="n">
        <v>-166135000</v>
      </c>
      <c r="E108" s="15" t="n">
        <v>-166135000</v>
      </c>
      <c r="F108" s="42" t="n">
        <v>45540000</v>
      </c>
      <c r="G108" s="2" t="str">
        <f aca="false">+LEFT(F108)</f>
        <v>4</v>
      </c>
      <c r="H108" s="2" t="str">
        <f aca="false">+LEFT(F108,3)</f>
        <v>455</v>
      </c>
      <c r="I108" s="15" t="n">
        <v>-179725000</v>
      </c>
    </row>
    <row r="109" customFormat="false" ht="17.25" hidden="false" customHeight="true" outlineLevel="0" collapsed="false">
      <c r="A109" s="42" t="n">
        <v>46600000</v>
      </c>
      <c r="B109" s="6" t="s">
        <v>291</v>
      </c>
      <c r="C109" s="15" t="n">
        <v>-34150789</v>
      </c>
      <c r="D109" s="15" t="n">
        <v>21901833</v>
      </c>
      <c r="E109" s="15" t="n">
        <v>-19425135</v>
      </c>
      <c r="F109" s="42" t="n">
        <v>46600000</v>
      </c>
      <c r="G109" s="2" t="str">
        <f aca="false">+LEFT(F109)</f>
        <v>4</v>
      </c>
      <c r="H109" s="2" t="str">
        <f aca="false">+LEFT(F109,3)</f>
        <v>466</v>
      </c>
      <c r="J109" s="13" t="e">
        <f aca="false">#REF!-I110</f>
        <v>#REF!</v>
      </c>
    </row>
    <row r="110" customFormat="false" ht="17.25" hidden="false" customHeight="true" outlineLevel="0" collapsed="false">
      <c r="A110" s="42" t="n">
        <v>46650000</v>
      </c>
      <c r="B110" s="6" t="s">
        <v>1711</v>
      </c>
      <c r="C110" s="15" t="n">
        <v>-40000</v>
      </c>
      <c r="D110" s="15" t="n">
        <v>0</v>
      </c>
      <c r="E110" s="15" t="n">
        <v>10438080</v>
      </c>
      <c r="F110" s="42" t="n">
        <v>46650000</v>
      </c>
      <c r="G110" s="2" t="str">
        <f aca="false">+LEFT(F110)</f>
        <v>4</v>
      </c>
      <c r="H110" s="2" t="str">
        <f aca="false">+LEFT(F110,3)</f>
        <v>466</v>
      </c>
      <c r="I110" s="15" t="n">
        <v>-8987055</v>
      </c>
    </row>
    <row r="111" customFormat="false" ht="17.25" hidden="false" customHeight="true" outlineLevel="0" collapsed="false">
      <c r="A111" s="41" t="n">
        <v>46700001</v>
      </c>
      <c r="B111" s="2" t="s">
        <v>116</v>
      </c>
      <c r="C111" s="15" t="n">
        <v>-5539601.62</v>
      </c>
      <c r="F111" s="41" t="n">
        <v>46700001</v>
      </c>
    </row>
    <row r="112" customFormat="false" ht="17.25" hidden="false" customHeight="true" outlineLevel="0" collapsed="false">
      <c r="A112" s="42" t="n">
        <v>46710050</v>
      </c>
      <c r="B112" s="6" t="s">
        <v>102</v>
      </c>
      <c r="C112" s="15" t="n">
        <v>0</v>
      </c>
      <c r="D112" s="15" t="n">
        <v>0</v>
      </c>
      <c r="E112" s="15" t="n">
        <v>0</v>
      </c>
      <c r="F112" s="42" t="n">
        <v>46710050</v>
      </c>
      <c r="G112" s="2" t="str">
        <f aca="false">+LEFT(F112)</f>
        <v>4</v>
      </c>
      <c r="H112" s="2" t="str">
        <f aca="false">+LEFT(F112,3)</f>
        <v>467</v>
      </c>
    </row>
    <row r="113" customFormat="false" ht="17.25" hidden="false" customHeight="true" outlineLevel="0" collapsed="false">
      <c r="A113" s="42" t="n">
        <v>46710102</v>
      </c>
      <c r="B113" s="6" t="s">
        <v>952</v>
      </c>
      <c r="C113" s="15" t="n">
        <v>3105844</v>
      </c>
      <c r="D113" s="15" t="n">
        <v>3105844</v>
      </c>
      <c r="E113" s="15" t="n">
        <v>3105844</v>
      </c>
      <c r="F113" s="42" t="n">
        <v>46710102</v>
      </c>
      <c r="G113" s="2" t="str">
        <f aca="false">+LEFT(F113)</f>
        <v>4</v>
      </c>
      <c r="H113" s="2" t="str">
        <f aca="false">+LEFT(F113,3)</f>
        <v>467</v>
      </c>
      <c r="I113" s="15" t="n">
        <v>3105844</v>
      </c>
    </row>
    <row r="114" customFormat="false" ht="17.25" hidden="false" customHeight="true" outlineLevel="0" collapsed="false">
      <c r="A114" s="42" t="n">
        <v>46710105</v>
      </c>
      <c r="B114" s="6" t="s">
        <v>1712</v>
      </c>
      <c r="C114" s="15" t="n">
        <v>0</v>
      </c>
      <c r="D114" s="15" t="n">
        <v>978088053.5</v>
      </c>
      <c r="E114" s="15" t="n">
        <v>978088053.5</v>
      </c>
      <c r="F114" s="42" t="n">
        <v>46710105</v>
      </c>
      <c r="G114" s="2" t="str">
        <f aca="false">+LEFT(F114)</f>
        <v>4</v>
      </c>
      <c r="H114" s="2" t="str">
        <f aca="false">+LEFT(F114,3)</f>
        <v>467</v>
      </c>
      <c r="I114" s="15" t="n">
        <v>978088053.5</v>
      </c>
    </row>
    <row r="115" customFormat="false" ht="17.25" hidden="false" customHeight="true" outlineLevel="0" collapsed="false">
      <c r="A115" s="42" t="n">
        <v>46720050</v>
      </c>
      <c r="B115" s="6" t="s">
        <v>1713</v>
      </c>
      <c r="C115" s="15" t="n">
        <v>-17075415.6</v>
      </c>
      <c r="D115" s="15" t="n">
        <v>2924584.4</v>
      </c>
      <c r="E115" s="15" t="n">
        <v>3516846</v>
      </c>
      <c r="F115" s="42" t="n">
        <v>46720050</v>
      </c>
      <c r="G115" s="2" t="str">
        <f aca="false">+LEFT(F115)</f>
        <v>4</v>
      </c>
      <c r="H115" s="2" t="str">
        <f aca="false">+LEFT(F115,3)</f>
        <v>467</v>
      </c>
      <c r="I115" s="15" t="n">
        <v>3516846</v>
      </c>
    </row>
    <row r="116" customFormat="false" ht="17.25" hidden="false" customHeight="true" outlineLevel="0" collapsed="false">
      <c r="A116" s="42" t="n">
        <v>46720070</v>
      </c>
      <c r="B116" s="6" t="s">
        <v>99</v>
      </c>
      <c r="C116" s="15" t="n">
        <v>-211913135.13</v>
      </c>
      <c r="D116" s="15" t="n">
        <v>-153863786.69</v>
      </c>
      <c r="E116" s="15" t="n">
        <v>-81965827.01</v>
      </c>
      <c r="F116" s="42" t="n">
        <v>46720070</v>
      </c>
      <c r="G116" s="2" t="str">
        <f aca="false">+LEFT(F116)</f>
        <v>4</v>
      </c>
      <c r="H116" s="2" t="str">
        <f aca="false">+LEFT(F116,3)</f>
        <v>467</v>
      </c>
      <c r="I116" s="15" t="n">
        <v>-81965827.01</v>
      </c>
    </row>
    <row r="117" customFormat="false" ht="17.25" hidden="false" customHeight="true" outlineLevel="0" collapsed="false">
      <c r="A117" s="42" t="n">
        <v>46720090</v>
      </c>
      <c r="B117" s="6" t="s">
        <v>1714</v>
      </c>
      <c r="C117" s="15" t="n">
        <v>-4150000</v>
      </c>
      <c r="D117" s="15" t="n">
        <v>-4150000</v>
      </c>
      <c r="E117" s="15" t="n">
        <v>-4150000</v>
      </c>
      <c r="F117" s="42" t="n">
        <v>46720090</v>
      </c>
      <c r="G117" s="2" t="str">
        <f aca="false">+LEFT(F117)</f>
        <v>4</v>
      </c>
      <c r="H117" s="2" t="str">
        <f aca="false">+LEFT(F117,3)</f>
        <v>467</v>
      </c>
      <c r="I117" s="15" t="n">
        <v>-4150000</v>
      </c>
    </row>
    <row r="118" customFormat="false" ht="17.25" hidden="false" customHeight="true" outlineLevel="0" collapsed="false">
      <c r="A118" s="41" t="n">
        <v>46720105</v>
      </c>
      <c r="B118" s="2" t="s">
        <v>111</v>
      </c>
      <c r="C118" s="15" t="n">
        <v>26030590.3</v>
      </c>
      <c r="F118" s="41" t="n">
        <v>46720105</v>
      </c>
    </row>
    <row r="119" customFormat="false" ht="17.25" hidden="false" customHeight="true" outlineLevel="0" collapsed="false">
      <c r="A119" s="42" t="n">
        <v>46720800</v>
      </c>
      <c r="B119" s="6" t="s">
        <v>100</v>
      </c>
      <c r="C119" s="15" t="n">
        <v>-26947265</v>
      </c>
      <c r="D119" s="15" t="n">
        <v>-7604309</v>
      </c>
      <c r="E119" s="15" t="n">
        <v>0</v>
      </c>
      <c r="F119" s="42" t="n">
        <v>46720800</v>
      </c>
      <c r="G119" s="2" t="str">
        <f aca="false">+LEFT(F119)</f>
        <v>4</v>
      </c>
      <c r="H119" s="2" t="str">
        <f aca="false">+LEFT(F119,3)</f>
        <v>467</v>
      </c>
    </row>
    <row r="120" customFormat="false" ht="17.25" hidden="false" customHeight="true" outlineLevel="0" collapsed="false">
      <c r="A120" s="42" t="n">
        <v>46720900</v>
      </c>
      <c r="B120" s="6" t="s">
        <v>317</v>
      </c>
      <c r="C120" s="15" t="n">
        <v>-414204715.33</v>
      </c>
      <c r="D120" s="15" t="n">
        <v>-693333333.33</v>
      </c>
      <c r="E120" s="15" t="n">
        <v>-400000000</v>
      </c>
      <c r="F120" s="42" t="n">
        <v>46720900</v>
      </c>
      <c r="G120" s="2" t="str">
        <f aca="false">+LEFT(F120)</f>
        <v>4</v>
      </c>
      <c r="H120" s="2" t="str">
        <f aca="false">+LEFT(F120,3)</f>
        <v>467</v>
      </c>
      <c r="I120" s="15" t="n">
        <v>-400000000</v>
      </c>
    </row>
    <row r="121" customFormat="false" ht="17.25" hidden="false" customHeight="true" outlineLevel="0" collapsed="false">
      <c r="A121" s="42" t="n">
        <v>46721000</v>
      </c>
      <c r="B121" s="6" t="s">
        <v>115</v>
      </c>
      <c r="C121" s="15" t="n">
        <v>-772589276.38</v>
      </c>
      <c r="D121" s="15" t="n">
        <v>701879152.69</v>
      </c>
      <c r="E121" s="15" t="n">
        <v>62100600</v>
      </c>
      <c r="F121" s="42" t="n">
        <v>46721000</v>
      </c>
      <c r="G121" s="2" t="str">
        <f aca="false">+LEFT(F121)</f>
        <v>4</v>
      </c>
      <c r="H121" s="2" t="str">
        <f aca="false">+LEFT(F121,3)</f>
        <v>467</v>
      </c>
      <c r="I121" s="15" t="n">
        <v>62100600</v>
      </c>
    </row>
    <row r="122" customFormat="false" ht="17.25" hidden="false" customHeight="true" outlineLevel="0" collapsed="false">
      <c r="A122" s="41" t="n">
        <v>46725000</v>
      </c>
      <c r="B122" s="2" t="s">
        <v>1715</v>
      </c>
      <c r="C122" s="15" t="n">
        <v>-89364090.76</v>
      </c>
      <c r="F122" s="41" t="n">
        <v>46725000</v>
      </c>
    </row>
    <row r="123" customFormat="false" ht="17.25" hidden="false" customHeight="true" outlineLevel="0" collapsed="false">
      <c r="A123" s="42" t="n">
        <v>47100000</v>
      </c>
      <c r="B123" s="6" t="s">
        <v>131</v>
      </c>
      <c r="C123" s="15" t="n">
        <v>0.91</v>
      </c>
      <c r="D123" s="15" t="n">
        <v>0.909999847412109</v>
      </c>
      <c r="E123" s="15" t="n">
        <v>0</v>
      </c>
      <c r="F123" s="42" t="n">
        <v>47100000</v>
      </c>
      <c r="G123" s="2" t="str">
        <f aca="false">+LEFT(F123)</f>
        <v>4</v>
      </c>
      <c r="H123" s="2" t="str">
        <f aca="false">+LEFT(F123,3)</f>
        <v>471</v>
      </c>
    </row>
    <row r="124" customFormat="false" ht="17.25" hidden="false" customHeight="true" outlineLevel="0" collapsed="false">
      <c r="A124" s="42" t="n">
        <v>48600000</v>
      </c>
      <c r="B124" s="6" t="s">
        <v>1716</v>
      </c>
      <c r="C124" s="15" t="n">
        <v>124513665.84</v>
      </c>
      <c r="D124" s="15" t="n">
        <v>20488240.0583333</v>
      </c>
      <c r="E124" s="15" t="n">
        <v>0</v>
      </c>
      <c r="F124" s="42" t="n">
        <v>48600000</v>
      </c>
      <c r="G124" s="2" t="str">
        <f aca="false">+LEFT(F124)</f>
        <v>4</v>
      </c>
      <c r="H124" s="2" t="str">
        <f aca="false">+LEFT(F124,3)</f>
        <v>486</v>
      </c>
    </row>
    <row r="125" customFormat="false" ht="17.25" hidden="false" customHeight="true" outlineLevel="0" collapsed="false">
      <c r="A125" s="42" t="n">
        <v>49100000</v>
      </c>
      <c r="B125" s="6" t="s">
        <v>1017</v>
      </c>
      <c r="C125" s="15" t="n">
        <v>0</v>
      </c>
      <c r="D125" s="15" t="n">
        <v>0.00399971008300781</v>
      </c>
      <c r="E125" s="15" t="n">
        <v>-3306817961.916</v>
      </c>
      <c r="F125" s="42" t="n">
        <v>49100000</v>
      </c>
      <c r="G125" s="2" t="str">
        <f aca="false">+LEFT(F125)</f>
        <v>4</v>
      </c>
      <c r="H125" s="2" t="str">
        <f aca="false">+LEFT(F125,3)</f>
        <v>491</v>
      </c>
      <c r="I125" s="15" t="n">
        <v>-2225729370.03</v>
      </c>
    </row>
    <row r="126" customFormat="false" ht="17.25" hidden="false" customHeight="true" outlineLevel="0" collapsed="false">
      <c r="A126" s="42" t="n">
        <v>51110000</v>
      </c>
      <c r="B126" s="6" t="s">
        <v>314</v>
      </c>
      <c r="C126" s="15" t="n">
        <v>0</v>
      </c>
      <c r="D126" s="15" t="n">
        <v>0</v>
      </c>
      <c r="E126" s="15" t="n">
        <v>0</v>
      </c>
      <c r="F126" s="42" t="n">
        <v>51110000</v>
      </c>
      <c r="G126" s="2" t="str">
        <f aca="false">+LEFT(F126)</f>
        <v>5</v>
      </c>
      <c r="H126" s="2" t="str">
        <f aca="false">+LEFT(F126,3)</f>
        <v>511</v>
      </c>
    </row>
    <row r="127" customFormat="false" ht="17.25" hidden="false" customHeight="true" outlineLevel="0" collapsed="false">
      <c r="A127" s="41" t="n">
        <v>51113000</v>
      </c>
      <c r="B127" s="2" t="s">
        <v>1717</v>
      </c>
      <c r="C127" s="15" t="n">
        <v>-271060</v>
      </c>
      <c r="F127" s="41" t="n">
        <v>51113000</v>
      </c>
    </row>
    <row r="128" customFormat="false" ht="17.25" hidden="false" customHeight="true" outlineLevel="0" collapsed="false">
      <c r="A128" s="42" t="n">
        <v>51120000</v>
      </c>
      <c r="B128" s="6" t="s">
        <v>1482</v>
      </c>
      <c r="C128" s="15" t="n">
        <v>0</v>
      </c>
      <c r="D128" s="15" t="n">
        <v>0</v>
      </c>
      <c r="E128" s="15" t="n">
        <v>0</v>
      </c>
      <c r="F128" s="42" t="n">
        <v>51120000</v>
      </c>
      <c r="G128" s="2" t="str">
        <f aca="false">+LEFT(F128)</f>
        <v>5</v>
      </c>
      <c r="H128" s="2" t="str">
        <f aca="false">+LEFT(F128,3)</f>
        <v>511</v>
      </c>
    </row>
    <row r="129" customFormat="false" ht="17.25" hidden="false" customHeight="true" outlineLevel="0" collapsed="false">
      <c r="A129" s="41" t="n">
        <v>51130000</v>
      </c>
      <c r="B129" s="2" t="s">
        <v>1718</v>
      </c>
      <c r="C129" s="15" t="n">
        <v>200000</v>
      </c>
      <c r="F129" s="41" t="n">
        <v>51130000</v>
      </c>
    </row>
    <row r="130" customFormat="false" ht="17.25" hidden="false" customHeight="true" outlineLevel="0" collapsed="false">
      <c r="A130" s="42" t="n">
        <v>51140000</v>
      </c>
      <c r="B130" s="6" t="s">
        <v>318</v>
      </c>
      <c r="C130" s="15" t="n">
        <v>-126000</v>
      </c>
      <c r="D130" s="15" t="n">
        <v>0</v>
      </c>
      <c r="E130" s="15" t="n">
        <v>0</v>
      </c>
      <c r="F130" s="42" t="n">
        <v>51140000</v>
      </c>
      <c r="G130" s="2" t="str">
        <f aca="false">+LEFT(F130)</f>
        <v>5</v>
      </c>
      <c r="H130" s="2" t="str">
        <f aca="false">+LEFT(F130,3)</f>
        <v>511</v>
      </c>
    </row>
    <row r="131" customFormat="false" ht="17.25" hidden="false" customHeight="true" outlineLevel="0" collapsed="false">
      <c r="A131" s="42" t="n">
        <v>51221000</v>
      </c>
      <c r="B131" s="6" t="s">
        <v>323</v>
      </c>
      <c r="C131" s="15" t="n">
        <v>13104296.35</v>
      </c>
      <c r="D131" s="15" t="n">
        <v>-615211.319999993</v>
      </c>
      <c r="E131" s="15" t="n">
        <v>9231818.03</v>
      </c>
      <c r="F131" s="42" t="n">
        <v>51221000</v>
      </c>
      <c r="G131" s="2" t="str">
        <f aca="false">+LEFT(F131)</f>
        <v>5</v>
      </c>
      <c r="H131" s="2" t="str">
        <f aca="false">+LEFT(F131,3)</f>
        <v>512</v>
      </c>
      <c r="I131" s="15" t="n">
        <v>9231818.03</v>
      </c>
    </row>
    <row r="132" customFormat="false" ht="17.25" hidden="false" customHeight="true" outlineLevel="0" collapsed="false">
      <c r="A132" s="42" t="n">
        <v>51231000</v>
      </c>
      <c r="B132" s="6" t="s">
        <v>325</v>
      </c>
      <c r="C132" s="15" t="n">
        <v>791127259.82</v>
      </c>
      <c r="D132" s="15" t="n">
        <v>843856.45</v>
      </c>
      <c r="E132" s="15" t="n">
        <v>0</v>
      </c>
      <c r="F132" s="42" t="n">
        <v>51231000</v>
      </c>
      <c r="G132" s="2" t="str">
        <f aca="false">+LEFT(F132)</f>
        <v>5</v>
      </c>
      <c r="H132" s="2" t="str">
        <f aca="false">+LEFT(F132,3)</f>
        <v>512</v>
      </c>
    </row>
    <row r="133" customFormat="false" ht="17.25" hidden="false" customHeight="true" outlineLevel="0" collapsed="false">
      <c r="A133" s="42" t="n">
        <v>51241000</v>
      </c>
      <c r="B133" s="6" t="s">
        <v>133</v>
      </c>
      <c r="C133" s="15" t="n">
        <v>-1114027089.21</v>
      </c>
      <c r="D133" s="15" t="n">
        <v>-1384737720.45</v>
      </c>
      <c r="E133" s="15" t="n">
        <v>-1205447178.09785</v>
      </c>
      <c r="F133" s="42" t="n">
        <v>51241000</v>
      </c>
      <c r="G133" s="2" t="str">
        <f aca="false">+LEFT(F133)</f>
        <v>5</v>
      </c>
      <c r="H133" s="2" t="str">
        <f aca="false">+LEFT(F133,3)</f>
        <v>512</v>
      </c>
      <c r="I133" s="15" t="n">
        <v>-1181412406.46</v>
      </c>
    </row>
    <row r="134" customFormat="false" ht="17.25" hidden="false" customHeight="true" outlineLevel="0" collapsed="false">
      <c r="A134" s="42" t="n">
        <v>51261000</v>
      </c>
      <c r="B134" s="6" t="s">
        <v>1719</v>
      </c>
      <c r="C134" s="15" t="n">
        <v>151200</v>
      </c>
      <c r="D134" s="15" t="n">
        <v>2918060.37</v>
      </c>
      <c r="E134" s="15" t="n">
        <v>2978060.37</v>
      </c>
      <c r="F134" s="42" t="n">
        <v>51261000</v>
      </c>
      <c r="G134" s="2" t="str">
        <f aca="false">+LEFT(F134)</f>
        <v>5</v>
      </c>
      <c r="H134" s="2" t="str">
        <f aca="false">+LEFT(F134,3)</f>
        <v>512</v>
      </c>
      <c r="I134" s="15" t="n">
        <v>2978060.37</v>
      </c>
    </row>
    <row r="135" customFormat="false" ht="17.25" hidden="false" customHeight="true" outlineLevel="0" collapsed="false">
      <c r="A135" s="42" t="n">
        <v>51271000</v>
      </c>
      <c r="B135" s="6" t="s">
        <v>1720</v>
      </c>
      <c r="C135" s="15" t="n">
        <v>-157607.53</v>
      </c>
      <c r="D135" s="15" t="n">
        <v>-157607.53</v>
      </c>
      <c r="E135" s="15" t="n">
        <v>-11810.5</v>
      </c>
      <c r="F135" s="42" t="n">
        <v>51271000</v>
      </c>
      <c r="G135" s="2" t="str">
        <f aca="false">+LEFT(F135)</f>
        <v>5</v>
      </c>
      <c r="H135" s="2" t="str">
        <f aca="false">+LEFT(F135,3)</f>
        <v>512</v>
      </c>
      <c r="I135" s="15" t="n">
        <v>-11810.5</v>
      </c>
    </row>
    <row r="136" customFormat="false" ht="17.25" hidden="false" customHeight="true" outlineLevel="0" collapsed="false">
      <c r="A136" s="42" t="n">
        <v>53100000</v>
      </c>
      <c r="B136" s="6" t="s">
        <v>134</v>
      </c>
      <c r="C136" s="15" t="n">
        <v>1158037</v>
      </c>
      <c r="D136" s="15" t="n">
        <v>1158037</v>
      </c>
      <c r="E136" s="15" t="n">
        <v>599077</v>
      </c>
      <c r="F136" s="42" t="n">
        <v>53100000</v>
      </c>
      <c r="G136" s="2" t="str">
        <f aca="false">+LEFT(F136)</f>
        <v>5</v>
      </c>
      <c r="H136" s="2" t="str">
        <f aca="false">+LEFT(F136,3)</f>
        <v>531</v>
      </c>
      <c r="I136" s="15" t="n">
        <v>2040971.37</v>
      </c>
    </row>
    <row r="137" customFormat="false" ht="17.25" hidden="false" customHeight="true" outlineLevel="0" collapsed="false">
      <c r="A137" s="42" t="n">
        <v>53400000</v>
      </c>
      <c r="B137" s="6" t="s">
        <v>1721</v>
      </c>
      <c r="C137" s="15" t="n">
        <v>113532.03</v>
      </c>
      <c r="D137" s="15" t="n">
        <v>10636936.37</v>
      </c>
      <c r="E137" s="15" t="n">
        <v>1441894.37</v>
      </c>
      <c r="F137" s="42" t="n">
        <v>53400000</v>
      </c>
      <c r="G137" s="2" t="str">
        <f aca="false">+LEFT(F137)</f>
        <v>5</v>
      </c>
      <c r="H137" s="2" t="str">
        <f aca="false">+LEFT(F137,3)</f>
        <v>534</v>
      </c>
    </row>
    <row r="138" customFormat="false" ht="17.25" hidden="false" customHeight="true" outlineLevel="0" collapsed="false">
      <c r="A138" s="41" t="n">
        <v>53500000</v>
      </c>
      <c r="B138" s="2" t="s">
        <v>1722</v>
      </c>
      <c r="C138" s="15" t="n">
        <v>226000</v>
      </c>
      <c r="F138" s="41" t="n">
        <v>53500000</v>
      </c>
    </row>
    <row r="139" customFormat="false" ht="17.25" hidden="false" customHeight="true" outlineLevel="0" collapsed="false">
      <c r="A139" s="41" t="n">
        <v>53600000</v>
      </c>
      <c r="B139" s="2" t="s">
        <v>1723</v>
      </c>
      <c r="C139" s="15" t="n">
        <v>37300</v>
      </c>
      <c r="F139" s="41" t="n">
        <v>53600000</v>
      </c>
    </row>
    <row r="140" customFormat="false" ht="17.25" hidden="false" customHeight="true" outlineLevel="0" collapsed="false">
      <c r="A140" s="41" t="n">
        <v>54100000</v>
      </c>
      <c r="B140" s="2" t="s">
        <v>1724</v>
      </c>
      <c r="C140" s="15" t="n">
        <v>465000000</v>
      </c>
      <c r="F140" s="41" t="n">
        <v>54100000</v>
      </c>
    </row>
    <row r="141" customFormat="false" ht="17.25" hidden="false" customHeight="true" outlineLevel="0" collapsed="false">
      <c r="A141" s="42" t="n">
        <v>58000000</v>
      </c>
      <c r="B141" s="6" t="s">
        <v>137</v>
      </c>
      <c r="C141" s="15" t="n">
        <v>0</v>
      </c>
      <c r="D141" s="15" t="n">
        <v>25000000</v>
      </c>
      <c r="E141" s="15" t="n">
        <v>0</v>
      </c>
      <c r="F141" s="42" t="n">
        <v>58000000</v>
      </c>
      <c r="G141" s="2" t="str">
        <f aca="false">+LEFT(F141)</f>
        <v>5</v>
      </c>
      <c r="H141" s="2" t="str">
        <f aca="false">+LEFT(F141,3)</f>
        <v>580</v>
      </c>
    </row>
    <row r="142" customFormat="false" ht="17.25" hidden="false" customHeight="true" outlineLevel="0" collapsed="false">
      <c r="A142" s="42" t="n">
        <v>60205100</v>
      </c>
      <c r="B142" s="6" t="s">
        <v>1725</v>
      </c>
      <c r="C142" s="15" t="n">
        <v>88277424.5</v>
      </c>
      <c r="D142" s="15" t="n">
        <v>12861683.27</v>
      </c>
      <c r="E142" s="15" t="n">
        <v>3614000</v>
      </c>
      <c r="F142" s="42" t="n">
        <v>60205100</v>
      </c>
      <c r="G142" s="2" t="str">
        <f aca="false">+LEFT(F142)</f>
        <v>6</v>
      </c>
      <c r="H142" s="2" t="str">
        <f aca="false">+LEFT(F142,3)</f>
        <v>602</v>
      </c>
    </row>
    <row r="143" customFormat="false" ht="17.25" hidden="false" customHeight="true" outlineLevel="0" collapsed="false">
      <c r="A143" s="42" t="n">
        <v>60205200</v>
      </c>
      <c r="B143" s="6" t="s">
        <v>344</v>
      </c>
      <c r="C143" s="15" t="n">
        <v>0</v>
      </c>
      <c r="D143" s="15" t="n">
        <v>180000</v>
      </c>
      <c r="E143" s="15" t="n">
        <v>362000</v>
      </c>
      <c r="F143" s="42" t="n">
        <v>60205200</v>
      </c>
      <c r="G143" s="2" t="str">
        <f aca="false">+LEFT(F143)</f>
        <v>6</v>
      </c>
      <c r="H143" s="2" t="str">
        <f aca="false">+LEFT(F143,3)</f>
        <v>602</v>
      </c>
    </row>
    <row r="144" customFormat="false" ht="17.25" hidden="false" customHeight="true" outlineLevel="0" collapsed="false">
      <c r="A144" s="42" t="n">
        <v>60206000</v>
      </c>
      <c r="B144" s="6" t="s">
        <v>1726</v>
      </c>
      <c r="C144" s="15" t="n">
        <v>30186977.34</v>
      </c>
      <c r="D144" s="15" t="n">
        <v>188319703.21</v>
      </c>
      <c r="E144" s="15" t="n">
        <v>181798199.86</v>
      </c>
      <c r="F144" s="42" t="n">
        <v>60206000</v>
      </c>
      <c r="G144" s="2" t="str">
        <f aca="false">+LEFT(F144)</f>
        <v>6</v>
      </c>
      <c r="H144" s="2" t="str">
        <f aca="false">+LEFT(F144,3)</f>
        <v>602</v>
      </c>
      <c r="I144" s="15" t="n">
        <v>193981965.53</v>
      </c>
    </row>
    <row r="145" customFormat="false" ht="17.25" hidden="false" customHeight="true" outlineLevel="0" collapsed="false">
      <c r="A145" s="42" t="n">
        <v>60302000</v>
      </c>
      <c r="B145" s="6" t="s">
        <v>1727</v>
      </c>
      <c r="C145" s="15" t="n">
        <v>310036404.42</v>
      </c>
      <c r="D145" s="15" t="n">
        <v>-88406382.39</v>
      </c>
      <c r="E145" s="15" t="n">
        <v>-1148297014.09593</v>
      </c>
      <c r="F145" s="42" t="n">
        <v>60302000</v>
      </c>
      <c r="G145" s="2" t="str">
        <f aca="false">+LEFT(F145)</f>
        <v>6</v>
      </c>
      <c r="H145" s="2" t="str">
        <f aca="false">+LEFT(F145,3)</f>
        <v>603</v>
      </c>
      <c r="I145" s="15" t="n">
        <v>-587524809.68</v>
      </c>
    </row>
    <row r="146" customFormat="false" ht="17.25" hidden="false" customHeight="true" outlineLevel="0" collapsed="false">
      <c r="A146" s="42" t="n">
        <v>60380000</v>
      </c>
      <c r="B146" s="6" t="s">
        <v>1728</v>
      </c>
      <c r="C146" s="15" t="n">
        <v>0</v>
      </c>
      <c r="D146" s="15" t="n">
        <v>0</v>
      </c>
      <c r="E146" s="15" t="n">
        <v>233459942.57</v>
      </c>
      <c r="F146" s="42" t="n">
        <v>60380000</v>
      </c>
      <c r="G146" s="2" t="str">
        <f aca="false">+LEFT(F146)</f>
        <v>6</v>
      </c>
      <c r="H146" s="2" t="str">
        <f aca="false">+LEFT(F146,3)</f>
        <v>603</v>
      </c>
      <c r="I146" s="15" t="n">
        <v>233459942.57</v>
      </c>
    </row>
    <row r="147" customFormat="false" ht="17.25" hidden="false" customHeight="true" outlineLevel="0" collapsed="false">
      <c r="A147" s="42" t="n">
        <v>60400000</v>
      </c>
      <c r="B147" s="6" t="s">
        <v>1662</v>
      </c>
      <c r="C147" s="15" t="n">
        <v>0</v>
      </c>
      <c r="D147" s="15" t="n">
        <v>10764999.99</v>
      </c>
      <c r="E147" s="15" t="n">
        <v>0</v>
      </c>
      <c r="F147" s="42" t="n">
        <v>60400000</v>
      </c>
      <c r="G147" s="2" t="str">
        <f aca="false">+LEFT(F147)</f>
        <v>6</v>
      </c>
      <c r="H147" s="2" t="str">
        <f aca="false">+LEFT(F147,3)</f>
        <v>604</v>
      </c>
    </row>
    <row r="148" customFormat="false" ht="17.25" hidden="false" customHeight="true" outlineLevel="0" collapsed="false">
      <c r="A148" s="42" t="n">
        <v>60601000</v>
      </c>
      <c r="B148" s="6" t="s">
        <v>138</v>
      </c>
      <c r="C148" s="15" t="n">
        <v>205771</v>
      </c>
      <c r="D148" s="15" t="n">
        <v>8357137.84</v>
      </c>
      <c r="E148" s="15" t="n">
        <v>2895476.75</v>
      </c>
      <c r="F148" s="42" t="n">
        <v>60601000</v>
      </c>
      <c r="G148" s="2" t="str">
        <f aca="false">+LEFT(F148)</f>
        <v>6</v>
      </c>
      <c r="H148" s="2" t="str">
        <f aca="false">+LEFT(F148,3)</f>
        <v>606</v>
      </c>
      <c r="I148" s="15" t="n">
        <v>2895476.75</v>
      </c>
    </row>
    <row r="149" customFormat="false" ht="17.25" hidden="false" customHeight="true" outlineLevel="0" collapsed="false">
      <c r="A149" s="42" t="n">
        <v>60602000</v>
      </c>
      <c r="B149" s="6" t="s">
        <v>139</v>
      </c>
      <c r="C149" s="15" t="n">
        <v>41825326.57</v>
      </c>
      <c r="D149" s="15" t="n">
        <v>525107441.49</v>
      </c>
      <c r="E149" s="15" t="n">
        <v>323371039.98</v>
      </c>
      <c r="F149" s="42" t="n">
        <v>60602000</v>
      </c>
      <c r="G149" s="2" t="str">
        <f aca="false">+LEFT(F149)</f>
        <v>6</v>
      </c>
      <c r="H149" s="2" t="str">
        <f aca="false">+LEFT(F149,3)</f>
        <v>606</v>
      </c>
      <c r="I149" s="15" t="n">
        <v>668849249.98</v>
      </c>
    </row>
    <row r="150" customFormat="false" ht="17.25" hidden="false" customHeight="true" outlineLevel="0" collapsed="false">
      <c r="A150" s="42" t="n">
        <v>60603000</v>
      </c>
      <c r="B150" s="6" t="s">
        <v>1066</v>
      </c>
      <c r="C150" s="15" t="n">
        <v>1940977323.34</v>
      </c>
      <c r="D150" s="15" t="n">
        <v>1422308788.34</v>
      </c>
      <c r="E150" s="15" t="n">
        <v>380479280</v>
      </c>
      <c r="F150" s="42" t="n">
        <v>60603000</v>
      </c>
      <c r="G150" s="2" t="str">
        <f aca="false">+LEFT(F150)</f>
        <v>6</v>
      </c>
      <c r="H150" s="2" t="str">
        <f aca="false">+LEFT(F150,3)</f>
        <v>606</v>
      </c>
      <c r="I150" s="15" t="n">
        <v>61378029.68</v>
      </c>
    </row>
    <row r="151" customFormat="false" ht="17.25" hidden="false" customHeight="true" outlineLevel="0" collapsed="false">
      <c r="A151" s="41" t="n">
        <v>60603100</v>
      </c>
      <c r="B151" s="2" t="s">
        <v>1725</v>
      </c>
      <c r="C151" s="15" t="n">
        <v>32411590.04</v>
      </c>
      <c r="F151" s="41" t="n">
        <v>60603100</v>
      </c>
    </row>
    <row r="152" customFormat="false" ht="17.25" hidden="false" customHeight="true" outlineLevel="0" collapsed="false">
      <c r="A152" s="42" t="n">
        <v>60604000</v>
      </c>
      <c r="B152" s="6" t="s">
        <v>140</v>
      </c>
      <c r="C152" s="15" t="n">
        <v>772409.94</v>
      </c>
      <c r="D152" s="15" t="n">
        <v>1402093.82</v>
      </c>
      <c r="E152" s="15" t="n">
        <v>1344961.3</v>
      </c>
      <c r="F152" s="42" t="n">
        <v>60604000</v>
      </c>
      <c r="G152" s="2" t="str">
        <f aca="false">+LEFT(F152)</f>
        <v>6</v>
      </c>
      <c r="H152" s="2" t="str">
        <f aca="false">+LEFT(F152,3)</f>
        <v>606</v>
      </c>
    </row>
    <row r="153" customFormat="false" ht="17.25" hidden="false" customHeight="true" outlineLevel="0" collapsed="false">
      <c r="A153" s="42" t="n">
        <v>60605000</v>
      </c>
      <c r="B153" s="6" t="s">
        <v>141</v>
      </c>
      <c r="C153" s="15" t="n">
        <v>49890717.29</v>
      </c>
      <c r="D153" s="15" t="n">
        <v>15029666.09</v>
      </c>
      <c r="E153" s="15" t="n">
        <v>49084198.72</v>
      </c>
      <c r="F153" s="42" t="n">
        <v>60605000</v>
      </c>
      <c r="G153" s="2" t="str">
        <f aca="false">+LEFT(F153)</f>
        <v>6</v>
      </c>
      <c r="H153" s="2" t="str">
        <f aca="false">+LEFT(F153,3)</f>
        <v>606</v>
      </c>
      <c r="I153" s="15" t="n">
        <v>49084198.72</v>
      </c>
    </row>
    <row r="154" customFormat="false" ht="17.25" hidden="false" customHeight="true" outlineLevel="0" collapsed="false">
      <c r="A154" s="42" t="n">
        <v>60606000</v>
      </c>
      <c r="B154" s="6" t="s">
        <v>1729</v>
      </c>
      <c r="C154" s="15" t="n">
        <v>11566800</v>
      </c>
      <c r="D154" s="15" t="n">
        <v>114134594.25</v>
      </c>
      <c r="E154" s="15" t="n">
        <v>0</v>
      </c>
      <c r="F154" s="42" t="n">
        <v>60606000</v>
      </c>
      <c r="G154" s="2" t="str">
        <f aca="false">+LEFT(F154)</f>
        <v>6</v>
      </c>
      <c r="H154" s="2" t="str">
        <f aca="false">+LEFT(F154,3)</f>
        <v>606</v>
      </c>
      <c r="I154" s="15" t="n">
        <v>362000</v>
      </c>
    </row>
    <row r="155" customFormat="false" ht="17.25" hidden="false" customHeight="true" outlineLevel="0" collapsed="false">
      <c r="A155" s="42" t="n">
        <v>60606100</v>
      </c>
      <c r="B155" s="6" t="s">
        <v>349</v>
      </c>
      <c r="C155" s="15" t="n">
        <v>102809823.56</v>
      </c>
      <c r="D155" s="15" t="n">
        <v>159535178.3303</v>
      </c>
      <c r="E155" s="15" t="n">
        <v>7585907.87</v>
      </c>
      <c r="F155" s="42" t="n">
        <v>60606100</v>
      </c>
      <c r="G155" s="2" t="str">
        <f aca="false">+LEFT(F155)</f>
        <v>6</v>
      </c>
      <c r="H155" s="2" t="str">
        <f aca="false">+LEFT(F155,3)</f>
        <v>606</v>
      </c>
    </row>
    <row r="156" customFormat="false" ht="17.25" hidden="false" customHeight="true" outlineLevel="0" collapsed="false">
      <c r="A156" s="42" t="n">
        <v>60606200</v>
      </c>
      <c r="B156" s="6" t="s">
        <v>1730</v>
      </c>
      <c r="C156" s="15" t="n">
        <v>266460080.6</v>
      </c>
      <c r="D156" s="15" t="n">
        <v>105530738.63</v>
      </c>
      <c r="E156" s="15" t="n">
        <v>60033068.38</v>
      </c>
      <c r="F156" s="42" t="n">
        <v>60606200</v>
      </c>
      <c r="G156" s="2" t="str">
        <f aca="false">+LEFT(F156)</f>
        <v>6</v>
      </c>
      <c r="H156" s="2" t="str">
        <f aca="false">+LEFT(F156,3)</f>
        <v>606</v>
      </c>
    </row>
    <row r="157" customFormat="false" ht="17.25" hidden="false" customHeight="true" outlineLevel="0" collapsed="false">
      <c r="A157" s="42" t="n">
        <v>60606300</v>
      </c>
      <c r="B157" s="6" t="s">
        <v>350</v>
      </c>
      <c r="C157" s="15" t="n">
        <v>0</v>
      </c>
      <c r="D157" s="15" t="n">
        <v>16591937.13</v>
      </c>
      <c r="E157" s="15" t="n">
        <v>0</v>
      </c>
      <c r="F157" s="42" t="n">
        <v>60606300</v>
      </c>
      <c r="G157" s="2" t="str">
        <f aca="false">+LEFT(F157)</f>
        <v>6</v>
      </c>
      <c r="H157" s="2" t="str">
        <f aca="false">+LEFT(F157,3)</f>
        <v>606</v>
      </c>
    </row>
    <row r="158" customFormat="false" ht="17.25" hidden="false" customHeight="true" outlineLevel="0" collapsed="false">
      <c r="A158" s="42" t="n">
        <v>60607000</v>
      </c>
      <c r="B158" s="6" t="s">
        <v>142</v>
      </c>
      <c r="C158" s="15" t="n">
        <v>7528243.85</v>
      </c>
      <c r="D158" s="15" t="n">
        <v>4130496</v>
      </c>
      <c r="E158" s="15" t="n">
        <v>5575472.85</v>
      </c>
      <c r="F158" s="42" t="n">
        <v>60607000</v>
      </c>
      <c r="G158" s="2" t="str">
        <f aca="false">+LEFT(F158)</f>
        <v>6</v>
      </c>
      <c r="H158" s="2" t="str">
        <f aca="false">+LEFT(F158,3)</f>
        <v>606</v>
      </c>
      <c r="I158" s="15" t="n">
        <v>5575472.85</v>
      </c>
    </row>
    <row r="159" customFormat="false" ht="17.25" hidden="false" customHeight="true" outlineLevel="0" collapsed="false">
      <c r="A159" s="42" t="n">
        <v>60608000</v>
      </c>
      <c r="B159" s="6" t="s">
        <v>143</v>
      </c>
      <c r="C159" s="15" t="n">
        <v>3271404.35</v>
      </c>
      <c r="D159" s="15" t="n">
        <v>5755593.76</v>
      </c>
      <c r="E159" s="15" t="n">
        <v>4319547.93</v>
      </c>
      <c r="F159" s="42" t="n">
        <v>60608000</v>
      </c>
      <c r="G159" s="2" t="str">
        <f aca="false">+LEFT(F159)</f>
        <v>6</v>
      </c>
      <c r="H159" s="2" t="str">
        <f aca="false">+LEFT(F159,3)</f>
        <v>606</v>
      </c>
      <c r="I159" s="15" t="n">
        <v>4319547.93</v>
      </c>
    </row>
    <row r="160" customFormat="false" ht="17.25" hidden="false" customHeight="true" outlineLevel="0" collapsed="false">
      <c r="A160" s="42" t="n">
        <v>60609000</v>
      </c>
      <c r="B160" s="6" t="s">
        <v>1663</v>
      </c>
      <c r="C160" s="15" t="n">
        <v>105494044.67</v>
      </c>
      <c r="D160" s="15" t="n">
        <v>21724881.39</v>
      </c>
      <c r="E160" s="15" t="n">
        <v>0</v>
      </c>
      <c r="F160" s="42" t="n">
        <v>60609000</v>
      </c>
      <c r="G160" s="2" t="str">
        <f aca="false">+LEFT(F160)</f>
        <v>6</v>
      </c>
      <c r="H160" s="2" t="str">
        <f aca="false">+LEFT(F160,3)</f>
        <v>606</v>
      </c>
    </row>
    <row r="161" customFormat="false" ht="17.25" hidden="false" customHeight="true" outlineLevel="0" collapsed="false">
      <c r="A161" s="42" t="n">
        <v>60701000</v>
      </c>
      <c r="B161" s="6" t="s">
        <v>1078</v>
      </c>
      <c r="C161" s="15" t="n">
        <v>23000781.82</v>
      </c>
      <c r="D161" s="15" t="n">
        <v>4164381.16</v>
      </c>
      <c r="E161" s="15" t="n">
        <v>0</v>
      </c>
      <c r="F161" s="42" t="n">
        <v>60701000</v>
      </c>
      <c r="G161" s="2" t="str">
        <f aca="false">+LEFT(F161)</f>
        <v>6</v>
      </c>
      <c r="H161" s="2" t="str">
        <f aca="false">+LEFT(F161,3)</f>
        <v>607</v>
      </c>
    </row>
    <row r="162" customFormat="false" ht="17.25" hidden="false" customHeight="true" outlineLevel="0" collapsed="false">
      <c r="A162" s="42" t="n">
        <v>60702000</v>
      </c>
      <c r="B162" s="6" t="s">
        <v>1080</v>
      </c>
      <c r="C162" s="15" t="n">
        <v>116551424.95</v>
      </c>
      <c r="D162" s="15" t="n">
        <v>0</v>
      </c>
      <c r="E162" s="15" t="n">
        <v>443925765.49</v>
      </c>
      <c r="F162" s="42" t="n">
        <v>60702000</v>
      </c>
      <c r="G162" s="2" t="str">
        <f aca="false">+LEFT(F162)</f>
        <v>6</v>
      </c>
      <c r="H162" s="2" t="str">
        <f aca="false">+LEFT(F162,3)</f>
        <v>607</v>
      </c>
      <c r="I162" s="15" t="n">
        <v>431741999.82</v>
      </c>
    </row>
    <row r="163" customFormat="false" ht="17.25" hidden="false" customHeight="true" outlineLevel="0" collapsed="false">
      <c r="A163" s="42" t="n">
        <v>60702100</v>
      </c>
      <c r="B163" s="6" t="s">
        <v>1731</v>
      </c>
      <c r="C163" s="15" t="n">
        <v>5387904.19</v>
      </c>
      <c r="D163" s="15" t="n">
        <v>11211505.87</v>
      </c>
      <c r="E163" s="15" t="n">
        <v>0</v>
      </c>
      <c r="F163" s="42" t="n">
        <v>60702100</v>
      </c>
      <c r="G163" s="2" t="str">
        <f aca="false">+LEFT(F163)</f>
        <v>6</v>
      </c>
      <c r="H163" s="2" t="str">
        <f aca="false">+LEFT(F163,3)</f>
        <v>607</v>
      </c>
    </row>
    <row r="164" customFormat="false" ht="17.25" hidden="false" customHeight="true" outlineLevel="0" collapsed="false">
      <c r="A164" s="42" t="n">
        <v>60801000</v>
      </c>
      <c r="B164" s="6" t="s">
        <v>368</v>
      </c>
      <c r="C164" s="15" t="n">
        <v>0</v>
      </c>
      <c r="D164" s="15" t="n">
        <v>35265623</v>
      </c>
      <c r="E164" s="15" t="n">
        <v>96158558.63</v>
      </c>
      <c r="F164" s="42" t="n">
        <v>60801000</v>
      </c>
      <c r="G164" s="2" t="str">
        <f aca="false">+LEFT(F164)</f>
        <v>6</v>
      </c>
      <c r="H164" s="2" t="str">
        <f aca="false">+LEFT(F164,3)</f>
        <v>608</v>
      </c>
      <c r="I164" s="15" t="n">
        <v>96158558.63</v>
      </c>
    </row>
    <row r="165" customFormat="false" ht="17.25" hidden="false" customHeight="true" outlineLevel="0" collapsed="false">
      <c r="A165" s="42" t="n">
        <v>60802000</v>
      </c>
      <c r="B165" s="6" t="s">
        <v>370</v>
      </c>
      <c r="C165" s="15" t="n">
        <v>0</v>
      </c>
      <c r="D165" s="15" t="n">
        <v>0</v>
      </c>
      <c r="E165" s="15" t="n">
        <v>4445543</v>
      </c>
      <c r="F165" s="42" t="n">
        <v>60802000</v>
      </c>
      <c r="G165" s="2" t="str">
        <f aca="false">+LEFT(F165)</f>
        <v>6</v>
      </c>
      <c r="H165" s="2" t="str">
        <f aca="false">+LEFT(F165,3)</f>
        <v>608</v>
      </c>
      <c r="I165" s="15" t="n">
        <v>4445543</v>
      </c>
    </row>
    <row r="166" customFormat="false" ht="17.25" hidden="false" customHeight="true" outlineLevel="0" collapsed="false">
      <c r="A166" s="42" t="n">
        <v>60803000</v>
      </c>
      <c r="B166" s="6" t="s">
        <v>372</v>
      </c>
      <c r="C166" s="15" t="n">
        <v>3172659.07</v>
      </c>
      <c r="D166" s="15" t="n">
        <v>724891</v>
      </c>
      <c r="E166" s="15" t="n">
        <v>5250589.71</v>
      </c>
      <c r="F166" s="42" t="n">
        <v>60803000</v>
      </c>
      <c r="G166" s="2" t="str">
        <f aca="false">+LEFT(F166)</f>
        <v>6</v>
      </c>
      <c r="H166" s="2" t="str">
        <f aca="false">+LEFT(F166,3)</f>
        <v>608</v>
      </c>
      <c r="I166" s="15" t="n">
        <v>5250589.71</v>
      </c>
    </row>
    <row r="167" customFormat="false" ht="17.25" hidden="false" customHeight="true" outlineLevel="0" collapsed="false">
      <c r="A167" s="42" t="n">
        <v>60804000</v>
      </c>
      <c r="B167" s="6" t="s">
        <v>374</v>
      </c>
      <c r="C167" s="15" t="n">
        <v>2611383.11</v>
      </c>
      <c r="D167" s="15" t="n">
        <v>3246998.76</v>
      </c>
      <c r="E167" s="15" t="n">
        <v>263511828.41</v>
      </c>
      <c r="F167" s="42" t="n">
        <v>60804000</v>
      </c>
      <c r="G167" s="2" t="str">
        <f aca="false">+LEFT(F167)</f>
        <v>6</v>
      </c>
      <c r="H167" s="2" t="str">
        <f aca="false">+LEFT(F167,3)</f>
        <v>608</v>
      </c>
      <c r="I167" s="15" t="n">
        <v>263511828.41</v>
      </c>
    </row>
    <row r="168" customFormat="false" ht="17.25" hidden="false" customHeight="true" outlineLevel="0" collapsed="false">
      <c r="A168" s="42" t="n">
        <v>60806000</v>
      </c>
      <c r="B168" s="6" t="s">
        <v>376</v>
      </c>
      <c r="C168" s="15" t="n">
        <v>0</v>
      </c>
      <c r="D168" s="15" t="n">
        <v>0</v>
      </c>
      <c r="E168" s="15" t="n">
        <v>60723200.47</v>
      </c>
      <c r="F168" s="42" t="n">
        <v>60806000</v>
      </c>
      <c r="G168" s="2" t="str">
        <f aca="false">+LEFT(F168)</f>
        <v>6</v>
      </c>
      <c r="H168" s="2" t="str">
        <f aca="false">+LEFT(F168,3)</f>
        <v>608</v>
      </c>
      <c r="I168" s="15" t="n">
        <v>60723200.47</v>
      </c>
    </row>
    <row r="169" customFormat="false" ht="17.25" hidden="false" customHeight="true" outlineLevel="0" collapsed="false">
      <c r="A169" s="42" t="n">
        <v>60807000</v>
      </c>
      <c r="B169" s="6" t="s">
        <v>1732</v>
      </c>
      <c r="C169" s="15" t="n">
        <v>0</v>
      </c>
      <c r="D169" s="15" t="n">
        <v>102902.72</v>
      </c>
      <c r="E169" s="15" t="n">
        <v>0</v>
      </c>
      <c r="F169" s="42" t="n">
        <v>60807000</v>
      </c>
      <c r="G169" s="2" t="str">
        <f aca="false">+LEFT(F169)</f>
        <v>6</v>
      </c>
      <c r="H169" s="2" t="str">
        <f aca="false">+LEFT(F169,3)</f>
        <v>608</v>
      </c>
    </row>
    <row r="170" customFormat="false" ht="17.25" hidden="false" customHeight="true" outlineLevel="0" collapsed="false">
      <c r="A170" s="42" t="n">
        <v>60808000</v>
      </c>
      <c r="B170" s="6" t="s">
        <v>1487</v>
      </c>
      <c r="C170" s="15" t="n">
        <v>0</v>
      </c>
      <c r="D170" s="15" t="n">
        <v>0</v>
      </c>
      <c r="E170" s="15" t="n">
        <v>66633391.56</v>
      </c>
      <c r="F170" s="42" t="n">
        <v>60808000</v>
      </c>
      <c r="G170" s="2" t="str">
        <f aca="false">+LEFT(F170)</f>
        <v>6</v>
      </c>
      <c r="H170" s="2" t="str">
        <f aca="false">+LEFT(F170,3)</f>
        <v>608</v>
      </c>
      <c r="I170" s="15" t="n">
        <v>66633391.56</v>
      </c>
    </row>
    <row r="171" customFormat="false" ht="17.25" hidden="false" customHeight="true" outlineLevel="0" collapsed="false">
      <c r="A171" s="42" t="n">
        <v>60809000</v>
      </c>
      <c r="B171" s="6" t="s">
        <v>1733</v>
      </c>
      <c r="C171" s="15" t="n">
        <v>0</v>
      </c>
      <c r="D171" s="15" t="n">
        <v>0</v>
      </c>
      <c r="E171" s="15" t="n">
        <v>1530000</v>
      </c>
      <c r="F171" s="42" t="n">
        <v>60809000</v>
      </c>
      <c r="G171" s="2" t="str">
        <f aca="false">+LEFT(F171)</f>
        <v>6</v>
      </c>
      <c r="H171" s="2" t="str">
        <f aca="false">+LEFT(F171,3)</f>
        <v>608</v>
      </c>
      <c r="I171" s="15" t="n">
        <v>1530000</v>
      </c>
    </row>
    <row r="172" customFormat="false" ht="17.25" hidden="false" customHeight="true" outlineLevel="0" collapsed="false">
      <c r="A172" s="42" t="n">
        <v>60811000</v>
      </c>
      <c r="B172" s="6" t="s">
        <v>379</v>
      </c>
      <c r="C172" s="15" t="n">
        <v>4943550</v>
      </c>
      <c r="D172" s="15" t="n">
        <v>19052754.59</v>
      </c>
      <c r="E172" s="15" t="n">
        <v>108590811.3</v>
      </c>
      <c r="F172" s="42" t="n">
        <v>60811000</v>
      </c>
      <c r="G172" s="2" t="str">
        <f aca="false">+LEFT(F172)</f>
        <v>6</v>
      </c>
      <c r="H172" s="2" t="str">
        <f aca="false">+LEFT(F172,3)</f>
        <v>608</v>
      </c>
      <c r="I172" s="15" t="n">
        <v>108590811.3</v>
      </c>
    </row>
    <row r="173" customFormat="false" ht="17.25" hidden="false" customHeight="true" outlineLevel="0" collapsed="false">
      <c r="A173" s="42" t="n">
        <v>60812000</v>
      </c>
      <c r="B173" s="6" t="s">
        <v>381</v>
      </c>
      <c r="C173" s="15" t="n">
        <v>0</v>
      </c>
      <c r="D173" s="15" t="n">
        <v>2155881.64</v>
      </c>
      <c r="E173" s="15" t="n">
        <v>35739836</v>
      </c>
      <c r="F173" s="42" t="n">
        <v>60812000</v>
      </c>
      <c r="G173" s="2" t="str">
        <f aca="false">+LEFT(F173)</f>
        <v>6</v>
      </c>
      <c r="H173" s="2" t="str">
        <f aca="false">+LEFT(F173,3)</f>
        <v>608</v>
      </c>
      <c r="I173" s="15" t="n">
        <v>35739836</v>
      </c>
    </row>
    <row r="174" customFormat="false" ht="17.25" hidden="false" customHeight="true" outlineLevel="0" collapsed="false">
      <c r="A174" s="42" t="n">
        <v>60816000</v>
      </c>
      <c r="B174" s="6" t="s">
        <v>1734</v>
      </c>
      <c r="C174" s="15" t="n">
        <v>0</v>
      </c>
      <c r="D174" s="15" t="n">
        <v>1459</v>
      </c>
      <c r="E174" s="15" t="n">
        <v>0</v>
      </c>
      <c r="F174" s="42" t="n">
        <v>60816000</v>
      </c>
      <c r="G174" s="2" t="str">
        <f aca="false">+LEFT(F174)</f>
        <v>6</v>
      </c>
      <c r="H174" s="2" t="str">
        <f aca="false">+LEFT(F174,3)</f>
        <v>608</v>
      </c>
    </row>
    <row r="175" customFormat="false" ht="17.25" hidden="false" customHeight="true" outlineLevel="0" collapsed="false">
      <c r="A175" s="42" t="n">
        <v>60900000</v>
      </c>
      <c r="B175" s="6" t="s">
        <v>449</v>
      </c>
      <c r="C175" s="15" t="n">
        <v>0</v>
      </c>
      <c r="D175" s="15" t="n">
        <v>-2145765.96</v>
      </c>
      <c r="E175" s="15" t="n">
        <v>0</v>
      </c>
      <c r="F175" s="42" t="n">
        <v>60900000</v>
      </c>
      <c r="G175" s="2" t="str">
        <f aca="false">+LEFT(F175)</f>
        <v>6</v>
      </c>
      <c r="H175" s="2" t="str">
        <f aca="false">+LEFT(F175,3)</f>
        <v>609</v>
      </c>
    </row>
    <row r="176" customFormat="false" ht="17.25" hidden="false" customHeight="true" outlineLevel="0" collapsed="false">
      <c r="A176" s="42" t="n">
        <v>60970000</v>
      </c>
      <c r="B176" s="6" t="s">
        <v>1735</v>
      </c>
      <c r="C176" s="15" t="n">
        <v>0</v>
      </c>
      <c r="D176" s="15" t="n">
        <v>-10</v>
      </c>
      <c r="E176" s="15" t="n">
        <v>0</v>
      </c>
      <c r="F176" s="42" t="n">
        <v>60970000</v>
      </c>
      <c r="G176" s="2" t="str">
        <f aca="false">+LEFT(F176)</f>
        <v>6</v>
      </c>
      <c r="H176" s="2" t="str">
        <f aca="false">+LEFT(F176,3)</f>
        <v>609</v>
      </c>
    </row>
    <row r="177" customFormat="false" ht="17.25" hidden="false" customHeight="true" outlineLevel="0" collapsed="false">
      <c r="A177" s="42" t="n">
        <v>61100000</v>
      </c>
      <c r="B177" s="6" t="s">
        <v>146</v>
      </c>
      <c r="C177" s="15" t="n">
        <v>0</v>
      </c>
      <c r="D177" s="15" t="n">
        <v>0</v>
      </c>
      <c r="E177" s="15" t="n">
        <v>77622957</v>
      </c>
      <c r="F177" s="42" t="n">
        <v>61100000</v>
      </c>
      <c r="G177" s="2" t="str">
        <f aca="false">+LEFT(F177)</f>
        <v>6</v>
      </c>
      <c r="H177" s="2" t="str">
        <f aca="false">+LEFT(F177,3)</f>
        <v>611</v>
      </c>
      <c r="I177" s="15" t="n">
        <v>77622957</v>
      </c>
    </row>
    <row r="178" customFormat="false" ht="17.25" hidden="false" customHeight="true" outlineLevel="0" collapsed="false">
      <c r="A178" s="42" t="n">
        <v>61301000</v>
      </c>
      <c r="B178" s="6" t="s">
        <v>1090</v>
      </c>
      <c r="C178" s="15" t="n">
        <v>175904063.88</v>
      </c>
      <c r="D178" s="15" t="n">
        <v>417149238.43</v>
      </c>
      <c r="E178" s="15" t="n">
        <v>68115789.49</v>
      </c>
      <c r="F178" s="42" t="n">
        <v>61301000</v>
      </c>
      <c r="G178" s="2" t="str">
        <f aca="false">+LEFT(F178)</f>
        <v>6</v>
      </c>
      <c r="H178" s="2" t="str">
        <f aca="false">+LEFT(F178,3)</f>
        <v>613</v>
      </c>
      <c r="I178" s="15" t="n">
        <v>68115789.49</v>
      </c>
    </row>
    <row r="179" customFormat="false" ht="17.25" hidden="false" customHeight="true" outlineLevel="0" collapsed="false">
      <c r="A179" s="42" t="n">
        <v>61302000</v>
      </c>
      <c r="B179" s="6" t="s">
        <v>1091</v>
      </c>
      <c r="C179" s="15" t="n">
        <v>96099452.66</v>
      </c>
      <c r="D179" s="15" t="n">
        <v>97811614.95</v>
      </c>
      <c r="E179" s="15" t="n">
        <v>55756019.11</v>
      </c>
      <c r="F179" s="42" t="n">
        <v>61302000</v>
      </c>
      <c r="G179" s="2" t="str">
        <f aca="false">+LEFT(F179)</f>
        <v>6</v>
      </c>
      <c r="H179" s="2" t="str">
        <f aca="false">+LEFT(F179,3)</f>
        <v>613</v>
      </c>
      <c r="I179" s="15" t="n">
        <v>55756019.11</v>
      </c>
    </row>
    <row r="180" customFormat="false" ht="17.25" hidden="false" customHeight="true" outlineLevel="0" collapsed="false">
      <c r="A180" s="41" t="n">
        <v>61303000</v>
      </c>
      <c r="B180" s="2" t="s">
        <v>1736</v>
      </c>
      <c r="C180" s="15" t="n">
        <v>135608299.41</v>
      </c>
      <c r="F180" s="41" t="n">
        <v>61303000</v>
      </c>
    </row>
    <row r="181" customFormat="false" ht="17.25" hidden="false" customHeight="true" outlineLevel="0" collapsed="false">
      <c r="A181" s="41" t="n">
        <v>61304000</v>
      </c>
      <c r="B181" s="2" t="s">
        <v>1737</v>
      </c>
      <c r="C181" s="15" t="n">
        <v>188072174.91</v>
      </c>
      <c r="F181" s="41" t="n">
        <v>61304000</v>
      </c>
    </row>
    <row r="182" customFormat="false" ht="17.25" hidden="false" customHeight="true" outlineLevel="0" collapsed="false">
      <c r="A182" s="42" t="n">
        <v>61500000</v>
      </c>
      <c r="B182" s="6" t="s">
        <v>1289</v>
      </c>
      <c r="C182" s="15" t="n">
        <v>102000</v>
      </c>
      <c r="D182" s="15" t="n">
        <v>2156500</v>
      </c>
      <c r="E182" s="15" t="n">
        <v>0</v>
      </c>
      <c r="F182" s="42" t="n">
        <v>61500000</v>
      </c>
      <c r="G182" s="2" t="str">
        <f aca="false">+LEFT(F182)</f>
        <v>6</v>
      </c>
      <c r="H182" s="2" t="str">
        <f aca="false">+LEFT(F182,3)</f>
        <v>615</v>
      </c>
    </row>
    <row r="183" customFormat="false" ht="17.25" hidden="false" customHeight="true" outlineLevel="0" collapsed="false">
      <c r="A183" s="42" t="n">
        <v>61501000</v>
      </c>
      <c r="B183" s="6" t="s">
        <v>152</v>
      </c>
      <c r="C183" s="15" t="n">
        <v>0</v>
      </c>
      <c r="D183" s="15" t="n">
        <v>17099185</v>
      </c>
      <c r="E183" s="15" t="n">
        <v>15541626.12</v>
      </c>
      <c r="F183" s="42" t="n">
        <v>61501000</v>
      </c>
      <c r="G183" s="2" t="str">
        <f aca="false">+LEFT(F183)</f>
        <v>6</v>
      </c>
      <c r="H183" s="2" t="str">
        <f aca="false">+LEFT(F183,3)</f>
        <v>615</v>
      </c>
      <c r="I183" s="15" t="n">
        <v>15541626.12</v>
      </c>
    </row>
    <row r="184" customFormat="false" ht="17.25" hidden="false" customHeight="true" outlineLevel="0" collapsed="false">
      <c r="A184" s="42" t="n">
        <v>61502000</v>
      </c>
      <c r="B184" s="6" t="s">
        <v>154</v>
      </c>
      <c r="C184" s="15" t="n">
        <v>2893270.22</v>
      </c>
      <c r="D184" s="15" t="n">
        <v>0</v>
      </c>
      <c r="E184" s="15" t="n">
        <v>55000</v>
      </c>
      <c r="F184" s="42" t="n">
        <v>61502000</v>
      </c>
      <c r="G184" s="2" t="str">
        <f aca="false">+LEFT(F184)</f>
        <v>6</v>
      </c>
      <c r="H184" s="2" t="str">
        <f aca="false">+LEFT(F184,3)</f>
        <v>615</v>
      </c>
      <c r="I184" s="15" t="n">
        <v>55000</v>
      </c>
    </row>
    <row r="185" customFormat="false" ht="17.25" hidden="false" customHeight="true" outlineLevel="0" collapsed="false">
      <c r="A185" s="42" t="n">
        <v>61503000</v>
      </c>
      <c r="B185" s="6" t="s">
        <v>155</v>
      </c>
      <c r="C185" s="15" t="n">
        <v>12842556.04</v>
      </c>
      <c r="D185" s="15" t="n">
        <v>20486138.51</v>
      </c>
      <c r="E185" s="15" t="n">
        <v>170881935.81</v>
      </c>
      <c r="F185" s="42" t="n">
        <v>61503000</v>
      </c>
      <c r="G185" s="2" t="str">
        <f aca="false">+LEFT(F185)</f>
        <v>6</v>
      </c>
      <c r="H185" s="2" t="str">
        <f aca="false">+LEFT(F185,3)</f>
        <v>615</v>
      </c>
      <c r="I185" s="15" t="n">
        <v>170881935.81</v>
      </c>
    </row>
    <row r="186" customFormat="false" ht="17.25" hidden="false" customHeight="true" outlineLevel="0" collapsed="false">
      <c r="A186" s="42" t="n">
        <v>61504000</v>
      </c>
      <c r="B186" s="6" t="s">
        <v>1738</v>
      </c>
      <c r="C186" s="15" t="n">
        <v>15499351.58</v>
      </c>
      <c r="D186" s="15" t="n">
        <v>77087706.8</v>
      </c>
      <c r="E186" s="15" t="n">
        <v>108459513.25</v>
      </c>
      <c r="F186" s="42" t="n">
        <v>61504000</v>
      </c>
      <c r="G186" s="2" t="str">
        <f aca="false">+LEFT(F186)</f>
        <v>6</v>
      </c>
      <c r="H186" s="2" t="str">
        <f aca="false">+LEFT(F186,3)</f>
        <v>615</v>
      </c>
      <c r="I186" s="15" t="n">
        <v>108459513.25</v>
      </c>
    </row>
    <row r="187" customFormat="false" ht="17.25" hidden="false" customHeight="true" outlineLevel="0" collapsed="false">
      <c r="A187" s="41" t="n">
        <v>61505000</v>
      </c>
      <c r="B187" s="2" t="s">
        <v>1739</v>
      </c>
      <c r="C187" s="15" t="n">
        <v>20000</v>
      </c>
      <c r="F187" s="41" t="n">
        <v>61505000</v>
      </c>
    </row>
    <row r="188" customFormat="false" ht="17.25" hidden="false" customHeight="true" outlineLevel="0" collapsed="false">
      <c r="A188" s="42" t="n">
        <v>61518000</v>
      </c>
      <c r="B188" s="6" t="s">
        <v>1740</v>
      </c>
      <c r="C188" s="15" t="n">
        <v>0</v>
      </c>
      <c r="D188" s="15" t="n">
        <v>1057300</v>
      </c>
      <c r="E188" s="15" t="n">
        <v>0</v>
      </c>
      <c r="F188" s="42" t="n">
        <v>61518000</v>
      </c>
      <c r="G188" s="2" t="str">
        <f aca="false">+LEFT(F188)</f>
        <v>6</v>
      </c>
      <c r="H188" s="2" t="str">
        <f aca="false">+LEFT(F188,3)</f>
        <v>615</v>
      </c>
    </row>
    <row r="189" customFormat="false" ht="17.25" hidden="false" customHeight="true" outlineLevel="0" collapsed="false">
      <c r="A189" s="42" t="n">
        <v>61601000</v>
      </c>
      <c r="B189" s="6" t="s">
        <v>156</v>
      </c>
      <c r="C189" s="15" t="n">
        <v>20488240.06</v>
      </c>
      <c r="D189" s="15" t="n">
        <v>1731572.58166667</v>
      </c>
      <c r="E189" s="15" t="n">
        <v>13827.85</v>
      </c>
      <c r="F189" s="42" t="n">
        <v>61601000</v>
      </c>
      <c r="G189" s="2" t="str">
        <f aca="false">+LEFT(F189)</f>
        <v>6</v>
      </c>
      <c r="H189" s="2" t="str">
        <f aca="false">+LEFT(F189,3)</f>
        <v>616</v>
      </c>
      <c r="I189" s="15" t="n">
        <v>13827.85</v>
      </c>
    </row>
    <row r="190" customFormat="false" ht="17.25" hidden="false" customHeight="true" outlineLevel="0" collapsed="false">
      <c r="A190" s="42" t="n">
        <v>61602000</v>
      </c>
      <c r="B190" s="6" t="s">
        <v>396</v>
      </c>
      <c r="C190" s="15" t="n">
        <v>9951390.5</v>
      </c>
      <c r="D190" s="15" t="n">
        <v>10179150.52</v>
      </c>
      <c r="E190" s="15" t="n">
        <v>4339477</v>
      </c>
      <c r="F190" s="42" t="n">
        <v>61602000</v>
      </c>
      <c r="G190" s="2" t="str">
        <f aca="false">+LEFT(F190)</f>
        <v>6</v>
      </c>
      <c r="H190" s="2" t="str">
        <f aca="false">+LEFT(F190,3)</f>
        <v>616</v>
      </c>
      <c r="I190" s="15" t="n">
        <v>4339477</v>
      </c>
    </row>
    <row r="191" customFormat="false" ht="17.25" hidden="false" customHeight="true" outlineLevel="0" collapsed="false">
      <c r="A191" s="41" t="n">
        <v>61604000</v>
      </c>
      <c r="B191" s="2" t="s">
        <v>157</v>
      </c>
      <c r="C191" s="15" t="n">
        <v>787930</v>
      </c>
      <c r="F191" s="41" t="n">
        <v>61604000</v>
      </c>
    </row>
    <row r="192" customFormat="false" ht="17.25" hidden="false" customHeight="true" outlineLevel="0" collapsed="false">
      <c r="A192" s="42" t="n">
        <v>61801000</v>
      </c>
      <c r="B192" s="6" t="s">
        <v>158</v>
      </c>
      <c r="C192" s="15" t="n">
        <v>0</v>
      </c>
      <c r="D192" s="15" t="n">
        <v>27500</v>
      </c>
      <c r="E192" s="15" t="n">
        <v>62000</v>
      </c>
      <c r="F192" s="42" t="n">
        <v>61801000</v>
      </c>
      <c r="G192" s="2" t="str">
        <f aca="false">+LEFT(F192)</f>
        <v>6</v>
      </c>
      <c r="H192" s="2" t="str">
        <f aca="false">+LEFT(F192,3)</f>
        <v>618</v>
      </c>
      <c r="I192" s="15" t="n">
        <v>62000</v>
      </c>
    </row>
    <row r="193" customFormat="false" ht="17.25" hidden="false" customHeight="true" outlineLevel="0" collapsed="false">
      <c r="A193" s="42" t="n">
        <v>61802000</v>
      </c>
      <c r="B193" s="6" t="s">
        <v>159</v>
      </c>
      <c r="C193" s="15" t="n">
        <v>1018400</v>
      </c>
      <c r="D193" s="15" t="n">
        <v>720000</v>
      </c>
      <c r="E193" s="15" t="n">
        <v>8323300</v>
      </c>
      <c r="F193" s="42" t="n">
        <v>61802000</v>
      </c>
      <c r="G193" s="2" t="str">
        <f aca="false">+LEFT(F193)</f>
        <v>6</v>
      </c>
      <c r="H193" s="2" t="str">
        <f aca="false">+LEFT(F193,3)</f>
        <v>618</v>
      </c>
      <c r="I193" s="15" t="n">
        <v>8323300</v>
      </c>
    </row>
    <row r="194" customFormat="false" ht="17.25" hidden="false" customHeight="true" outlineLevel="0" collapsed="false">
      <c r="A194" s="42" t="n">
        <v>62101000</v>
      </c>
      <c r="B194" s="6" t="s">
        <v>1293</v>
      </c>
      <c r="C194" s="15" t="n">
        <v>163023788.13</v>
      </c>
      <c r="D194" s="15" t="n">
        <v>209960703.3</v>
      </c>
      <c r="E194" s="15" t="n">
        <v>123014904.12</v>
      </c>
      <c r="F194" s="42" t="n">
        <v>62101000</v>
      </c>
      <c r="G194" s="2" t="str">
        <f aca="false">+LEFT(F194)</f>
        <v>6</v>
      </c>
      <c r="H194" s="2" t="str">
        <f aca="false">+LEFT(F194,3)</f>
        <v>621</v>
      </c>
      <c r="I194" s="15" t="n">
        <v>138556819.06</v>
      </c>
    </row>
    <row r="195" customFormat="false" ht="17.25" hidden="false" customHeight="true" outlineLevel="0" collapsed="false">
      <c r="A195" s="42" t="n">
        <v>62102000</v>
      </c>
      <c r="B195" s="6" t="s">
        <v>161</v>
      </c>
      <c r="C195" s="15" t="n">
        <v>18164882</v>
      </c>
      <c r="D195" s="15" t="n">
        <v>22321673.27</v>
      </c>
      <c r="E195" s="15" t="n">
        <v>0</v>
      </c>
      <c r="F195" s="42" t="n">
        <v>62102000</v>
      </c>
      <c r="G195" s="2" t="str">
        <f aca="false">+LEFT(F195)</f>
        <v>6</v>
      </c>
      <c r="H195" s="2" t="str">
        <f aca="false">+LEFT(F195,3)</f>
        <v>621</v>
      </c>
    </row>
    <row r="196" customFormat="false" ht="17.25" hidden="false" customHeight="true" outlineLevel="0" collapsed="false">
      <c r="A196" s="42" t="n">
        <v>62103000</v>
      </c>
      <c r="B196" s="6" t="s">
        <v>1741</v>
      </c>
      <c r="C196" s="15" t="n">
        <v>92800</v>
      </c>
      <c r="D196" s="15" t="n">
        <v>0</v>
      </c>
      <c r="E196" s="15" t="n">
        <v>15541914.94</v>
      </c>
      <c r="F196" s="42" t="n">
        <v>62103000</v>
      </c>
      <c r="G196" s="2" t="str">
        <f aca="false">+LEFT(F196)</f>
        <v>6</v>
      </c>
      <c r="H196" s="2" t="str">
        <f aca="false">+LEFT(F196,3)</f>
        <v>621</v>
      </c>
    </row>
    <row r="197" customFormat="false" ht="17.25" hidden="false" customHeight="true" outlineLevel="0" collapsed="false">
      <c r="A197" s="42" t="n">
        <v>62202000</v>
      </c>
      <c r="B197" s="6" t="s">
        <v>1501</v>
      </c>
      <c r="C197" s="15" t="n">
        <v>400000</v>
      </c>
      <c r="D197" s="15" t="n">
        <v>10020000</v>
      </c>
      <c r="E197" s="15" t="n">
        <v>4335000</v>
      </c>
      <c r="F197" s="42" t="n">
        <v>62202000</v>
      </c>
      <c r="G197" s="2" t="str">
        <f aca="false">+LEFT(F197)</f>
        <v>6</v>
      </c>
      <c r="H197" s="2" t="str">
        <f aca="false">+LEFT(F197,3)</f>
        <v>622</v>
      </c>
      <c r="I197" s="15" t="n">
        <v>4335000</v>
      </c>
    </row>
    <row r="198" customFormat="false" ht="17.25" hidden="false" customHeight="true" outlineLevel="0" collapsed="false">
      <c r="A198" s="42" t="n">
        <v>62203000</v>
      </c>
      <c r="B198" s="6" t="s">
        <v>163</v>
      </c>
      <c r="C198" s="15" t="n">
        <v>25534500</v>
      </c>
      <c r="D198" s="15" t="n">
        <v>42870000</v>
      </c>
      <c r="E198" s="15" t="n">
        <v>6540000</v>
      </c>
      <c r="F198" s="42" t="n">
        <v>62203000</v>
      </c>
      <c r="G198" s="2" t="str">
        <f aca="false">+LEFT(F198)</f>
        <v>6</v>
      </c>
      <c r="H198" s="2" t="str">
        <f aca="false">+LEFT(F198,3)</f>
        <v>622</v>
      </c>
      <c r="I198" s="15" t="n">
        <v>6540000</v>
      </c>
    </row>
    <row r="199" customFormat="false" ht="17.25" hidden="false" customHeight="true" outlineLevel="0" collapsed="false">
      <c r="A199" s="41" t="n">
        <v>62204000</v>
      </c>
      <c r="B199" s="2" t="s">
        <v>1742</v>
      </c>
      <c r="C199" s="15" t="n">
        <v>28665791</v>
      </c>
      <c r="F199" s="41" t="n">
        <v>62204000</v>
      </c>
    </row>
    <row r="200" customFormat="false" ht="17.25" hidden="false" customHeight="true" outlineLevel="0" collapsed="false">
      <c r="A200" s="42" t="n">
        <v>62208000</v>
      </c>
      <c r="B200" s="6" t="s">
        <v>164</v>
      </c>
      <c r="C200" s="15" t="n">
        <v>19926164.89</v>
      </c>
      <c r="D200" s="15" t="n">
        <v>137132466.33</v>
      </c>
      <c r="E200" s="15" t="n">
        <v>264360958.4</v>
      </c>
      <c r="F200" s="42" t="n">
        <v>62208000</v>
      </c>
      <c r="G200" s="2" t="str">
        <f aca="false">+LEFT(F200)</f>
        <v>6</v>
      </c>
      <c r="H200" s="2" t="str">
        <f aca="false">+LEFT(F200,3)</f>
        <v>622</v>
      </c>
      <c r="I200" s="15" t="n">
        <v>264360958.4</v>
      </c>
    </row>
    <row r="201" customFormat="false" ht="17.25" hidden="false" customHeight="true" outlineLevel="0" collapsed="false">
      <c r="A201" s="42" t="n">
        <v>62301000</v>
      </c>
      <c r="B201" s="6" t="s">
        <v>165</v>
      </c>
      <c r="C201" s="15" t="n">
        <v>1165000</v>
      </c>
      <c r="D201" s="15" t="n">
        <v>2390000</v>
      </c>
      <c r="E201" s="15" t="n">
        <v>0</v>
      </c>
      <c r="F201" s="42" t="n">
        <v>62301000</v>
      </c>
      <c r="G201" s="2" t="str">
        <f aca="false">+LEFT(F201)</f>
        <v>6</v>
      </c>
      <c r="H201" s="2" t="str">
        <f aca="false">+LEFT(F201,3)</f>
        <v>623</v>
      </c>
    </row>
    <row r="202" customFormat="false" ht="17.25" hidden="false" customHeight="true" outlineLevel="0" collapsed="false">
      <c r="A202" s="42" t="n">
        <v>62302000</v>
      </c>
      <c r="B202" s="6" t="s">
        <v>166</v>
      </c>
      <c r="C202" s="15" t="n">
        <v>0</v>
      </c>
      <c r="D202" s="15" t="n">
        <v>400000</v>
      </c>
      <c r="E202" s="15" t="n">
        <v>4300000</v>
      </c>
      <c r="F202" s="42" t="n">
        <v>62302000</v>
      </c>
      <c r="G202" s="2" t="str">
        <f aca="false">+LEFT(F202)</f>
        <v>6</v>
      </c>
      <c r="H202" s="2" t="str">
        <f aca="false">+LEFT(F202,3)</f>
        <v>623</v>
      </c>
      <c r="I202" s="15" t="n">
        <v>7849148.27</v>
      </c>
    </row>
    <row r="203" customFormat="false" ht="17.25" hidden="false" customHeight="true" outlineLevel="0" collapsed="false">
      <c r="A203" s="42" t="n">
        <v>62303000</v>
      </c>
      <c r="B203" s="6" t="s">
        <v>167</v>
      </c>
      <c r="C203" s="15" t="n">
        <v>2410131</v>
      </c>
      <c r="D203" s="15" t="n">
        <v>0</v>
      </c>
      <c r="E203" s="15" t="n">
        <v>3549148.27</v>
      </c>
      <c r="F203" s="42" t="n">
        <v>62303000</v>
      </c>
      <c r="G203" s="2" t="str">
        <f aca="false">+LEFT(F203)</f>
        <v>6</v>
      </c>
      <c r="H203" s="2" t="str">
        <f aca="false">+LEFT(F203,3)</f>
        <v>623</v>
      </c>
    </row>
    <row r="204" customFormat="false" ht="17.25" hidden="false" customHeight="true" outlineLevel="0" collapsed="false">
      <c r="A204" s="42" t="n">
        <v>62305000</v>
      </c>
      <c r="B204" s="6" t="s">
        <v>1743</v>
      </c>
      <c r="C204" s="15" t="n">
        <v>0</v>
      </c>
      <c r="D204" s="15" t="n">
        <v>86663</v>
      </c>
      <c r="E204" s="15" t="n">
        <v>0</v>
      </c>
      <c r="F204" s="42" t="n">
        <v>62305000</v>
      </c>
      <c r="G204" s="2" t="str">
        <f aca="false">+LEFT(F204)</f>
        <v>6</v>
      </c>
      <c r="H204" s="2" t="str">
        <f aca="false">+LEFT(F204,3)</f>
        <v>623</v>
      </c>
    </row>
    <row r="205" customFormat="false" ht="17.25" hidden="false" customHeight="true" outlineLevel="0" collapsed="false">
      <c r="A205" s="42" t="n">
        <v>62401000</v>
      </c>
      <c r="B205" s="6" t="s">
        <v>1744</v>
      </c>
      <c r="C205" s="15" t="n">
        <v>24451560</v>
      </c>
      <c r="D205" s="15" t="n">
        <v>107843840</v>
      </c>
      <c r="E205" s="15" t="n">
        <v>151333686.67</v>
      </c>
      <c r="F205" s="42" t="n">
        <v>62401000</v>
      </c>
      <c r="G205" s="2" t="str">
        <f aca="false">+LEFT(F205)</f>
        <v>6</v>
      </c>
      <c r="H205" s="2" t="str">
        <f aca="false">+LEFT(F205,3)</f>
        <v>624</v>
      </c>
      <c r="I205" s="15" t="n">
        <v>151333686.67</v>
      </c>
    </row>
    <row r="206" customFormat="false" ht="17.25" hidden="false" customHeight="true" outlineLevel="0" collapsed="false">
      <c r="A206" s="42" t="n">
        <v>62402000</v>
      </c>
      <c r="B206" s="6" t="s">
        <v>412</v>
      </c>
      <c r="C206" s="15" t="n">
        <v>0</v>
      </c>
      <c r="D206" s="15" t="n">
        <v>0</v>
      </c>
      <c r="E206" s="15" t="n">
        <v>65664000</v>
      </c>
      <c r="F206" s="42" t="n">
        <v>62402000</v>
      </c>
      <c r="G206" s="2" t="str">
        <f aca="false">+LEFT(F206)</f>
        <v>6</v>
      </c>
      <c r="H206" s="2" t="str">
        <f aca="false">+LEFT(F206,3)</f>
        <v>624</v>
      </c>
      <c r="I206" s="15" t="n">
        <v>65664000</v>
      </c>
    </row>
    <row r="207" customFormat="false" ht="17.25" hidden="false" customHeight="true" outlineLevel="0" collapsed="false">
      <c r="A207" s="42" t="n">
        <v>62501000</v>
      </c>
      <c r="B207" s="6" t="s">
        <v>169</v>
      </c>
      <c r="C207" s="15" t="n">
        <v>1732383.82</v>
      </c>
      <c r="D207" s="15" t="n">
        <v>15840270.28</v>
      </c>
      <c r="E207" s="15" t="n">
        <v>49895512.83</v>
      </c>
      <c r="F207" s="42" t="n">
        <v>62501000</v>
      </c>
      <c r="G207" s="2" t="str">
        <f aca="false">+LEFT(F207)</f>
        <v>6</v>
      </c>
      <c r="H207" s="2" t="str">
        <f aca="false">+LEFT(F207,3)</f>
        <v>625</v>
      </c>
      <c r="I207" s="15" t="n">
        <v>49895512.83</v>
      </c>
    </row>
    <row r="208" customFormat="false" ht="17.25" hidden="false" customHeight="true" outlineLevel="0" collapsed="false">
      <c r="A208" s="42" t="n">
        <v>62502000</v>
      </c>
      <c r="B208" s="6" t="s">
        <v>170</v>
      </c>
      <c r="C208" s="15" t="n">
        <v>0</v>
      </c>
      <c r="D208" s="15" t="n">
        <v>42431900</v>
      </c>
      <c r="E208" s="15" t="n">
        <v>0</v>
      </c>
      <c r="F208" s="42" t="n">
        <v>62502000</v>
      </c>
      <c r="G208" s="2" t="str">
        <f aca="false">+LEFT(F208)</f>
        <v>6</v>
      </c>
      <c r="H208" s="2" t="str">
        <f aca="false">+LEFT(F208,3)</f>
        <v>625</v>
      </c>
    </row>
    <row r="209" customFormat="false" ht="17.25" hidden="false" customHeight="true" outlineLevel="0" collapsed="false">
      <c r="A209" s="41" t="n">
        <v>62503000</v>
      </c>
      <c r="B209" s="2" t="s">
        <v>171</v>
      </c>
      <c r="C209" s="15" t="n">
        <v>300000</v>
      </c>
      <c r="F209" s="41" t="n">
        <v>62503000</v>
      </c>
    </row>
    <row r="210" customFormat="false" ht="17.25" hidden="false" customHeight="true" outlineLevel="0" collapsed="false">
      <c r="A210" s="42" t="n">
        <v>62504000</v>
      </c>
      <c r="B210" s="6" t="s">
        <v>172</v>
      </c>
      <c r="C210" s="15" t="n">
        <v>1079000</v>
      </c>
      <c r="D210" s="15" t="n">
        <v>846679</v>
      </c>
      <c r="E210" s="15" t="n">
        <v>1243430</v>
      </c>
      <c r="F210" s="42" t="n">
        <v>62504000</v>
      </c>
      <c r="G210" s="2" t="str">
        <f aca="false">+LEFT(F210)</f>
        <v>6</v>
      </c>
      <c r="H210" s="2" t="str">
        <f aca="false">+LEFT(F210,3)</f>
        <v>625</v>
      </c>
      <c r="I210" s="15" t="n">
        <v>1243430</v>
      </c>
    </row>
    <row r="211" customFormat="false" ht="17.25" hidden="false" customHeight="true" outlineLevel="0" collapsed="false">
      <c r="A211" s="42" t="n">
        <v>62505000</v>
      </c>
      <c r="B211" s="6" t="s">
        <v>1108</v>
      </c>
      <c r="C211" s="15" t="n">
        <v>146672469</v>
      </c>
      <c r="D211" s="15" t="n">
        <v>424493793</v>
      </c>
      <c r="E211" s="15" t="n">
        <v>230627085.5</v>
      </c>
      <c r="F211" s="42" t="n">
        <v>62505000</v>
      </c>
      <c r="G211" s="2" t="str">
        <f aca="false">+LEFT(F211)</f>
        <v>6</v>
      </c>
      <c r="H211" s="2" t="str">
        <f aca="false">+LEFT(F211,3)</f>
        <v>625</v>
      </c>
      <c r="I211" s="15" t="n">
        <v>230627085.5</v>
      </c>
    </row>
    <row r="212" customFormat="false" ht="17.25" hidden="false" customHeight="true" outlineLevel="0" collapsed="false">
      <c r="A212" s="42" t="n">
        <v>62506000</v>
      </c>
      <c r="B212" s="6" t="s">
        <v>174</v>
      </c>
      <c r="C212" s="15" t="n">
        <v>419100</v>
      </c>
      <c r="D212" s="15" t="n">
        <v>172500</v>
      </c>
      <c r="E212" s="15" t="n">
        <v>232700</v>
      </c>
      <c r="F212" s="42" t="n">
        <v>62506000</v>
      </c>
      <c r="G212" s="2" t="str">
        <f aca="false">+LEFT(F212)</f>
        <v>6</v>
      </c>
      <c r="H212" s="2" t="str">
        <f aca="false">+LEFT(F212,3)</f>
        <v>625</v>
      </c>
      <c r="I212" s="15" t="n">
        <v>232700</v>
      </c>
    </row>
    <row r="213" customFormat="false" ht="17.25" hidden="false" customHeight="true" outlineLevel="0" collapsed="false">
      <c r="A213" s="42" t="n">
        <v>62507000</v>
      </c>
      <c r="B213" s="6" t="s">
        <v>175</v>
      </c>
      <c r="C213" s="15" t="n">
        <v>7497999.71</v>
      </c>
      <c r="D213" s="15" t="n">
        <v>15223222.27</v>
      </c>
      <c r="E213" s="15" t="n">
        <v>18069986</v>
      </c>
      <c r="F213" s="42" t="n">
        <v>62507000</v>
      </c>
      <c r="G213" s="2" t="str">
        <f aca="false">+LEFT(F213)</f>
        <v>6</v>
      </c>
      <c r="H213" s="2" t="str">
        <f aca="false">+LEFT(F213,3)</f>
        <v>625</v>
      </c>
      <c r="I213" s="15" t="n">
        <v>18069986</v>
      </c>
    </row>
    <row r="214" customFormat="false" ht="17.25" hidden="false" customHeight="true" outlineLevel="0" collapsed="false">
      <c r="A214" s="42" t="n">
        <v>62601000</v>
      </c>
      <c r="B214" s="6" t="s">
        <v>418</v>
      </c>
      <c r="C214" s="15" t="n">
        <v>1799718.83</v>
      </c>
      <c r="D214" s="15" t="n">
        <v>1731284.48</v>
      </c>
      <c r="E214" s="15" t="n">
        <v>191971.25</v>
      </c>
      <c r="F214" s="42" t="n">
        <v>62601000</v>
      </c>
      <c r="G214" s="2" t="str">
        <f aca="false">+LEFT(F214)</f>
        <v>6</v>
      </c>
      <c r="H214" s="2" t="str">
        <f aca="false">+LEFT(F214,3)</f>
        <v>626</v>
      </c>
      <c r="I214" s="15" t="n">
        <v>191971.25</v>
      </c>
    </row>
    <row r="215" customFormat="false" ht="17.25" hidden="false" customHeight="true" outlineLevel="0" collapsed="false">
      <c r="A215" s="42" t="n">
        <v>62602000</v>
      </c>
      <c r="B215" s="6" t="s">
        <v>176</v>
      </c>
      <c r="C215" s="15" t="n">
        <v>18809735.94</v>
      </c>
      <c r="D215" s="15" t="n">
        <v>17756342.39</v>
      </c>
      <c r="E215" s="15" t="n">
        <v>15390744.16</v>
      </c>
      <c r="F215" s="42" t="n">
        <v>62602000</v>
      </c>
      <c r="G215" s="2" t="str">
        <f aca="false">+LEFT(F215)</f>
        <v>6</v>
      </c>
      <c r="H215" s="2" t="str">
        <f aca="false">+LEFT(F215,3)</f>
        <v>626</v>
      </c>
      <c r="I215" s="15" t="n">
        <v>15390744.16</v>
      </c>
    </row>
    <row r="216" customFormat="false" ht="17.25" hidden="false" customHeight="true" outlineLevel="0" collapsed="false">
      <c r="A216" s="42" t="n">
        <v>62603000</v>
      </c>
      <c r="B216" s="6" t="s">
        <v>177</v>
      </c>
      <c r="C216" s="15" t="n">
        <v>0</v>
      </c>
      <c r="D216" s="15" t="n">
        <v>65000</v>
      </c>
      <c r="E216" s="15" t="n">
        <v>0</v>
      </c>
      <c r="F216" s="42" t="n">
        <v>62603000</v>
      </c>
      <c r="G216" s="2" t="str">
        <f aca="false">+LEFT(F216)</f>
        <v>6</v>
      </c>
      <c r="H216" s="2" t="str">
        <f aca="false">+LEFT(F216,3)</f>
        <v>626</v>
      </c>
    </row>
    <row r="217" customFormat="false" ht="17.25" hidden="false" customHeight="true" outlineLevel="0" collapsed="false">
      <c r="A217" s="42" t="n">
        <v>62604000</v>
      </c>
      <c r="B217" s="6" t="s">
        <v>178</v>
      </c>
      <c r="C217" s="15" t="n">
        <v>6330029.42</v>
      </c>
      <c r="D217" s="15" t="n">
        <v>7299505.37</v>
      </c>
      <c r="E217" s="15" t="n">
        <v>8532899.4</v>
      </c>
      <c r="F217" s="42" t="n">
        <v>62604000</v>
      </c>
      <c r="G217" s="2" t="str">
        <f aca="false">+LEFT(F217)</f>
        <v>6</v>
      </c>
      <c r="H217" s="2" t="str">
        <f aca="false">+LEFT(F217,3)</f>
        <v>626</v>
      </c>
      <c r="I217" s="15" t="n">
        <v>8532899.4</v>
      </c>
    </row>
    <row r="218" customFormat="false" ht="17.25" hidden="false" customHeight="true" outlineLevel="0" collapsed="false">
      <c r="A218" s="41" t="n">
        <v>62605000</v>
      </c>
      <c r="B218" s="2" t="s">
        <v>1745</v>
      </c>
      <c r="C218" s="15" t="n">
        <v>420000</v>
      </c>
      <c r="F218" s="41" t="n">
        <v>62605000</v>
      </c>
    </row>
    <row r="219" customFormat="false" ht="17.25" hidden="false" customHeight="true" outlineLevel="0" collapsed="false">
      <c r="A219" s="42" t="n">
        <v>62606000</v>
      </c>
      <c r="B219" s="6" t="s">
        <v>728</v>
      </c>
      <c r="C219" s="15" t="n">
        <v>595000</v>
      </c>
      <c r="D219" s="15" t="n">
        <v>4050000</v>
      </c>
      <c r="E219" s="15" t="n">
        <v>1190000</v>
      </c>
      <c r="F219" s="42" t="n">
        <v>62606000</v>
      </c>
      <c r="G219" s="2" t="str">
        <f aca="false">+LEFT(F219)</f>
        <v>6</v>
      </c>
      <c r="H219" s="2" t="str">
        <f aca="false">+LEFT(F219,3)</f>
        <v>626</v>
      </c>
      <c r="I219" s="15" t="n">
        <v>1190000</v>
      </c>
    </row>
    <row r="220" customFormat="false" ht="17.25" hidden="false" customHeight="true" outlineLevel="0" collapsed="false">
      <c r="A220" s="42" t="n">
        <v>62701000</v>
      </c>
      <c r="B220" s="6" t="s">
        <v>181</v>
      </c>
      <c r="C220" s="15" t="n">
        <v>0</v>
      </c>
      <c r="D220" s="15" t="n">
        <v>2400</v>
      </c>
      <c r="E220" s="15" t="n">
        <v>0</v>
      </c>
      <c r="F220" s="42" t="n">
        <v>62701000</v>
      </c>
      <c r="G220" s="2" t="str">
        <f aca="false">+LEFT(F220)</f>
        <v>6</v>
      </c>
      <c r="H220" s="2" t="str">
        <f aca="false">+LEFT(F220,3)</f>
        <v>627</v>
      </c>
    </row>
    <row r="221" customFormat="false" ht="17.25" hidden="false" customHeight="true" outlineLevel="0" collapsed="false">
      <c r="A221" s="42" t="n">
        <v>62703000</v>
      </c>
      <c r="B221" s="6" t="s">
        <v>182</v>
      </c>
      <c r="C221" s="15" t="n">
        <v>13123953.11</v>
      </c>
      <c r="D221" s="15" t="n">
        <v>4469056.21</v>
      </c>
      <c r="E221" s="15" t="n">
        <v>2045082.03</v>
      </c>
      <c r="F221" s="42" t="n">
        <v>62703000</v>
      </c>
      <c r="G221" s="2" t="str">
        <f aca="false">+LEFT(F221)</f>
        <v>6</v>
      </c>
      <c r="H221" s="2" t="str">
        <f aca="false">+LEFT(F221,3)</f>
        <v>627</v>
      </c>
      <c r="I221" s="15" t="n">
        <v>2045082.03</v>
      </c>
    </row>
    <row r="222" customFormat="false" ht="17.25" hidden="false" customHeight="true" outlineLevel="0" collapsed="false">
      <c r="A222" s="42" t="n">
        <v>62705000</v>
      </c>
      <c r="B222" s="6" t="s">
        <v>1116</v>
      </c>
      <c r="C222" s="15" t="n">
        <v>255000.01</v>
      </c>
      <c r="D222" s="15" t="n">
        <v>0</v>
      </c>
      <c r="E222" s="15" t="n">
        <v>1637396.44</v>
      </c>
      <c r="F222" s="42" t="n">
        <v>62705000</v>
      </c>
      <c r="G222" s="2" t="str">
        <f aca="false">+LEFT(F222)</f>
        <v>6</v>
      </c>
      <c r="H222" s="2" t="str">
        <f aca="false">+LEFT(F222,3)</f>
        <v>627</v>
      </c>
      <c r="I222" s="15" t="n">
        <v>1637396.44</v>
      </c>
    </row>
    <row r="223" customFormat="false" ht="17.25" hidden="false" customHeight="true" outlineLevel="0" collapsed="false">
      <c r="A223" s="42" t="n">
        <v>62706000</v>
      </c>
      <c r="B223" s="6" t="s">
        <v>183</v>
      </c>
      <c r="C223" s="15" t="n">
        <v>2389548.94</v>
      </c>
      <c r="D223" s="15" t="n">
        <v>2258666.41</v>
      </c>
      <c r="E223" s="15" t="n">
        <v>5963795.18</v>
      </c>
      <c r="F223" s="42" t="n">
        <v>62706000</v>
      </c>
      <c r="G223" s="2" t="str">
        <f aca="false">+LEFT(F223)</f>
        <v>6</v>
      </c>
      <c r="H223" s="2" t="str">
        <f aca="false">+LEFT(F223,3)</f>
        <v>627</v>
      </c>
      <c r="I223" s="15" t="n">
        <v>5963795.18</v>
      </c>
    </row>
    <row r="224" customFormat="false" ht="17.25" hidden="false" customHeight="true" outlineLevel="0" collapsed="false">
      <c r="A224" s="42" t="n">
        <v>62800000</v>
      </c>
      <c r="B224" s="6" t="s">
        <v>441</v>
      </c>
      <c r="C224" s="15" t="n">
        <v>0</v>
      </c>
      <c r="D224" s="15" t="n">
        <v>0</v>
      </c>
      <c r="E224" s="15" t="n">
        <v>101200</v>
      </c>
      <c r="F224" s="42" t="n">
        <v>62800000</v>
      </c>
      <c r="G224" s="2" t="str">
        <f aca="false">+LEFT(F224)</f>
        <v>6</v>
      </c>
      <c r="H224" s="2" t="str">
        <f aca="false">+LEFT(F224,3)</f>
        <v>628</v>
      </c>
      <c r="I224" s="15" t="n">
        <v>101200</v>
      </c>
    </row>
    <row r="225" customFormat="false" ht="17.25" hidden="false" customHeight="true" outlineLevel="0" collapsed="false">
      <c r="A225" s="42" t="n">
        <v>62900000</v>
      </c>
      <c r="B225" s="6" t="s">
        <v>1529</v>
      </c>
      <c r="C225" s="15" t="n">
        <v>0</v>
      </c>
      <c r="D225" s="15" t="n">
        <v>1000</v>
      </c>
      <c r="E225" s="15" t="n">
        <v>0</v>
      </c>
      <c r="F225" s="42" t="n">
        <v>62900000</v>
      </c>
      <c r="G225" s="2" t="str">
        <f aca="false">+LEFT(F225)</f>
        <v>6</v>
      </c>
      <c r="H225" s="2" t="str">
        <f aca="false">+LEFT(F225,3)</f>
        <v>629</v>
      </c>
    </row>
    <row r="226" customFormat="false" ht="17.25" hidden="false" customHeight="true" outlineLevel="0" collapsed="false">
      <c r="A226" s="42" t="n">
        <v>63501000</v>
      </c>
      <c r="B226" s="6" t="s">
        <v>186</v>
      </c>
      <c r="C226" s="15" t="n">
        <v>68353000</v>
      </c>
      <c r="D226" s="15" t="n">
        <v>70000</v>
      </c>
      <c r="E226" s="15" t="n">
        <v>71100</v>
      </c>
      <c r="F226" s="42" t="n">
        <v>63501000</v>
      </c>
      <c r="G226" s="2" t="str">
        <f aca="false">+LEFT(F226)</f>
        <v>6</v>
      </c>
      <c r="H226" s="2" t="str">
        <f aca="false">+LEFT(F226,3)</f>
        <v>635</v>
      </c>
      <c r="I226" s="15" t="n">
        <v>71100</v>
      </c>
    </row>
    <row r="227" customFormat="false" ht="17.25" hidden="false" customHeight="true" outlineLevel="0" collapsed="false">
      <c r="A227" s="42" t="n">
        <v>63502000</v>
      </c>
      <c r="B227" s="6" t="s">
        <v>524</v>
      </c>
      <c r="C227" s="15" t="n">
        <v>0</v>
      </c>
      <c r="D227" s="15" t="n">
        <v>80000</v>
      </c>
      <c r="E227" s="15" t="n">
        <v>0</v>
      </c>
      <c r="F227" s="42" t="n">
        <v>63502000</v>
      </c>
      <c r="G227" s="2" t="str">
        <f aca="false">+LEFT(F227)</f>
        <v>6</v>
      </c>
      <c r="H227" s="2" t="str">
        <f aca="false">+LEFT(F227,3)</f>
        <v>635</v>
      </c>
    </row>
    <row r="228" customFormat="false" ht="17.25" hidden="false" customHeight="true" outlineLevel="0" collapsed="false">
      <c r="A228" s="42" t="n">
        <v>63503000</v>
      </c>
      <c r="B228" s="6" t="s">
        <v>187</v>
      </c>
      <c r="C228" s="15" t="n">
        <v>157000</v>
      </c>
      <c r="D228" s="15" t="n">
        <v>0</v>
      </c>
      <c r="E228" s="15" t="n">
        <v>497000</v>
      </c>
      <c r="F228" s="42" t="n">
        <v>63503000</v>
      </c>
      <c r="G228" s="2" t="str">
        <f aca="false">+LEFT(F228)</f>
        <v>6</v>
      </c>
      <c r="H228" s="2" t="str">
        <f aca="false">+LEFT(F228,3)</f>
        <v>635</v>
      </c>
      <c r="I228" s="15" t="n">
        <v>497000</v>
      </c>
    </row>
    <row r="229" customFormat="false" ht="17.25" hidden="false" customHeight="true" outlineLevel="0" collapsed="false">
      <c r="A229" s="42" t="n">
        <v>63504000</v>
      </c>
      <c r="B229" s="6" t="s">
        <v>188</v>
      </c>
      <c r="C229" s="15" t="n">
        <v>88324689.3</v>
      </c>
      <c r="D229" s="15" t="n">
        <v>6540396.9</v>
      </c>
      <c r="E229" s="15" t="n">
        <v>17726925.8</v>
      </c>
      <c r="F229" s="42" t="n">
        <v>63504000</v>
      </c>
      <c r="G229" s="2" t="str">
        <f aca="false">+LEFT(F229)</f>
        <v>6</v>
      </c>
      <c r="H229" s="2" t="str">
        <f aca="false">+LEFT(F229,3)</f>
        <v>635</v>
      </c>
      <c r="I229" s="15" t="n">
        <v>17726925.8</v>
      </c>
    </row>
    <row r="230" customFormat="false" ht="17.25" hidden="false" customHeight="true" outlineLevel="0" collapsed="false">
      <c r="A230" s="42" t="n">
        <v>63506000</v>
      </c>
      <c r="B230" s="6" t="s">
        <v>189</v>
      </c>
      <c r="C230" s="15" t="n">
        <v>2000</v>
      </c>
      <c r="D230" s="15" t="n">
        <v>4342346.7</v>
      </c>
      <c r="E230" s="15" t="n">
        <v>432487</v>
      </c>
      <c r="F230" s="42" t="n">
        <v>63506000</v>
      </c>
      <c r="G230" s="2" t="str">
        <f aca="false">+LEFT(F230)</f>
        <v>6</v>
      </c>
      <c r="H230" s="2" t="str">
        <f aca="false">+LEFT(F230,3)</f>
        <v>635</v>
      </c>
      <c r="I230" s="15" t="n">
        <v>432487</v>
      </c>
    </row>
    <row r="231" customFormat="false" ht="17.25" hidden="false" customHeight="true" outlineLevel="0" collapsed="false">
      <c r="A231" s="41" t="n">
        <v>63507000</v>
      </c>
      <c r="B231" s="2" t="s">
        <v>453</v>
      </c>
      <c r="C231" s="15" t="n">
        <v>13175412.97</v>
      </c>
      <c r="F231" s="41" t="n">
        <v>63507000</v>
      </c>
    </row>
    <row r="232" customFormat="false" ht="17.25" hidden="false" customHeight="true" outlineLevel="0" collapsed="false">
      <c r="A232" s="42" t="n">
        <v>64101000</v>
      </c>
      <c r="B232" s="6" t="s">
        <v>190</v>
      </c>
      <c r="C232" s="15" t="n">
        <v>911952679.55</v>
      </c>
      <c r="D232" s="15" t="n">
        <v>1003228069.95</v>
      </c>
      <c r="E232" s="15" t="n">
        <v>605748238.87</v>
      </c>
      <c r="F232" s="42" t="n">
        <v>64101000</v>
      </c>
      <c r="G232" s="2" t="str">
        <f aca="false">+LEFT(F232)</f>
        <v>6</v>
      </c>
      <c r="H232" s="2" t="str">
        <f aca="false">+LEFT(F232,3)</f>
        <v>641</v>
      </c>
      <c r="I232" s="15" t="n">
        <v>605748238.87</v>
      </c>
    </row>
    <row r="233" customFormat="false" ht="17.25" hidden="false" customHeight="true" outlineLevel="0" collapsed="false">
      <c r="A233" s="42" t="n">
        <v>64101200</v>
      </c>
      <c r="B233" s="6" t="s">
        <v>1746</v>
      </c>
      <c r="C233" s="15" t="n">
        <v>0</v>
      </c>
      <c r="D233" s="15" t="n">
        <v>0</v>
      </c>
      <c r="E233" s="15" t="n">
        <v>0</v>
      </c>
      <c r="F233" s="42" t="n">
        <v>64101200</v>
      </c>
      <c r="G233" s="2" t="str">
        <f aca="false">+LEFT(F233)</f>
        <v>6</v>
      </c>
      <c r="H233" s="2" t="str">
        <f aca="false">+LEFT(F233,3)</f>
        <v>641</v>
      </c>
      <c r="I233" s="15" t="n">
        <v>9642187.51</v>
      </c>
    </row>
    <row r="234" customFormat="false" ht="17.25" hidden="false" customHeight="true" outlineLevel="0" collapsed="false">
      <c r="A234" s="42" t="n">
        <v>64102000</v>
      </c>
      <c r="B234" s="6" t="s">
        <v>191</v>
      </c>
      <c r="C234" s="15" t="n">
        <v>8304554.16</v>
      </c>
      <c r="D234" s="15" t="n">
        <v>696000</v>
      </c>
      <c r="E234" s="15" t="n">
        <v>51359913.81</v>
      </c>
      <c r="F234" s="42" t="n">
        <v>64102000</v>
      </c>
      <c r="G234" s="2" t="str">
        <f aca="false">+LEFT(F234)</f>
        <v>6</v>
      </c>
      <c r="H234" s="2" t="str">
        <f aca="false">+LEFT(F234,3)</f>
        <v>641</v>
      </c>
      <c r="I234" s="15" t="n">
        <v>51359913.81</v>
      </c>
    </row>
    <row r="235" customFormat="false" ht="17.25" hidden="false" customHeight="true" outlineLevel="0" collapsed="false">
      <c r="A235" s="42" t="n">
        <v>64103000</v>
      </c>
      <c r="B235" s="6" t="s">
        <v>192</v>
      </c>
      <c r="C235" s="15" t="n">
        <v>53620725.7</v>
      </c>
      <c r="D235" s="15" t="n">
        <v>0</v>
      </c>
      <c r="E235" s="15" t="n">
        <v>-625000</v>
      </c>
      <c r="F235" s="42" t="n">
        <v>64103000</v>
      </c>
      <c r="G235" s="2" t="str">
        <f aca="false">+LEFT(F235)</f>
        <v>6</v>
      </c>
      <c r="H235" s="2" t="str">
        <f aca="false">+LEFT(F235,3)</f>
        <v>641</v>
      </c>
      <c r="I235" s="15" t="n">
        <v>-625000</v>
      </c>
    </row>
    <row r="236" customFormat="false" ht="17.25" hidden="false" customHeight="true" outlineLevel="0" collapsed="false">
      <c r="A236" s="42" t="n">
        <v>64104000</v>
      </c>
      <c r="B236" s="6" t="s">
        <v>193</v>
      </c>
      <c r="C236" s="15" t="n">
        <v>0</v>
      </c>
      <c r="D236" s="15" t="n">
        <v>0</v>
      </c>
      <c r="E236" s="15" t="n">
        <v>6530054.98</v>
      </c>
      <c r="F236" s="42" t="n">
        <v>64104000</v>
      </c>
      <c r="G236" s="2" t="str">
        <f aca="false">+LEFT(F236)</f>
        <v>6</v>
      </c>
      <c r="H236" s="2" t="str">
        <f aca="false">+LEFT(F236,3)</f>
        <v>641</v>
      </c>
      <c r="I236" s="15" t="n">
        <v>6530054.98</v>
      </c>
    </row>
    <row r="237" customFormat="false" ht="17.25" hidden="false" customHeight="true" outlineLevel="0" collapsed="false">
      <c r="A237" s="42" t="n">
        <v>64105000</v>
      </c>
      <c r="B237" s="6" t="s">
        <v>195</v>
      </c>
      <c r="C237" s="15" t="n">
        <v>5319787.51</v>
      </c>
      <c r="D237" s="15" t="n">
        <v>0</v>
      </c>
      <c r="E237" s="15" t="n">
        <v>4717884.12</v>
      </c>
      <c r="F237" s="42" t="n">
        <v>64105000</v>
      </c>
      <c r="G237" s="2" t="str">
        <f aca="false">+LEFT(F237)</f>
        <v>6</v>
      </c>
      <c r="H237" s="2" t="str">
        <f aca="false">+LEFT(F237,3)</f>
        <v>641</v>
      </c>
      <c r="I237" s="15" t="n">
        <v>4717884.12</v>
      </c>
    </row>
    <row r="238" customFormat="false" ht="17.25" hidden="false" customHeight="true" outlineLevel="0" collapsed="false">
      <c r="A238" s="42" t="n">
        <v>64160000</v>
      </c>
      <c r="B238" s="6" t="s">
        <v>1504</v>
      </c>
      <c r="C238" s="15" t="n">
        <v>0</v>
      </c>
      <c r="D238" s="15" t="n">
        <v>671000</v>
      </c>
      <c r="E238" s="15" t="n">
        <v>9642187.51</v>
      </c>
      <c r="F238" s="42" t="n">
        <v>64160000</v>
      </c>
      <c r="G238" s="2" t="str">
        <f aca="false">+LEFT(F238)</f>
        <v>6</v>
      </c>
      <c r="H238" s="2" t="str">
        <f aca="false">+LEFT(F238,3)</f>
        <v>641</v>
      </c>
    </row>
    <row r="239" customFormat="false" ht="17.25" hidden="false" customHeight="true" outlineLevel="0" collapsed="false">
      <c r="A239" s="42" t="n">
        <v>64501000</v>
      </c>
      <c r="B239" s="6" t="s">
        <v>1747</v>
      </c>
      <c r="C239" s="15" t="n">
        <v>79048653.89</v>
      </c>
      <c r="D239" s="15" t="n">
        <v>129646151.35</v>
      </c>
      <c r="E239" s="15" t="n">
        <v>58272099.6</v>
      </c>
      <c r="F239" s="42" t="n">
        <v>64501000</v>
      </c>
      <c r="G239" s="2" t="str">
        <f aca="false">+LEFT(F239)</f>
        <v>6</v>
      </c>
      <c r="H239" s="2" t="str">
        <f aca="false">+LEFT(F239,3)</f>
        <v>645</v>
      </c>
      <c r="I239" s="15" t="n">
        <v>58272099.6</v>
      </c>
    </row>
    <row r="240" customFormat="false" ht="17.25" hidden="false" customHeight="true" outlineLevel="0" collapsed="false">
      <c r="A240" s="42" t="n">
        <v>64502000</v>
      </c>
      <c r="B240" s="6" t="s">
        <v>1748</v>
      </c>
      <c r="C240" s="15" t="n">
        <v>16449535.99</v>
      </c>
      <c r="D240" s="15" t="n">
        <v>37496670.05</v>
      </c>
      <c r="E240" s="15" t="n">
        <v>22412346</v>
      </c>
      <c r="F240" s="42" t="n">
        <v>64502000</v>
      </c>
      <c r="G240" s="2" t="str">
        <f aca="false">+LEFT(F240)</f>
        <v>6</v>
      </c>
      <c r="H240" s="2" t="str">
        <f aca="false">+LEFT(F240,3)</f>
        <v>645</v>
      </c>
      <c r="I240" s="15" t="n">
        <v>22412346</v>
      </c>
    </row>
    <row r="241" customFormat="false" ht="17.25" hidden="false" customHeight="true" outlineLevel="0" collapsed="false">
      <c r="A241" s="41" t="n">
        <v>64503000</v>
      </c>
      <c r="B241" s="2" t="s">
        <v>1749</v>
      </c>
      <c r="C241" s="15" t="n">
        <v>2331560.08</v>
      </c>
      <c r="F241" s="41" t="n">
        <v>64503000</v>
      </c>
    </row>
    <row r="242" customFormat="false" ht="17.25" hidden="false" customHeight="true" outlineLevel="0" collapsed="false">
      <c r="A242" s="42" t="n">
        <v>64504000</v>
      </c>
      <c r="B242" s="6" t="s">
        <v>1750</v>
      </c>
      <c r="C242" s="15" t="n">
        <v>5257814.86</v>
      </c>
      <c r="D242" s="15" t="n">
        <v>7499334.01</v>
      </c>
      <c r="E242" s="15" t="n">
        <v>4482469.2</v>
      </c>
      <c r="F242" s="42" t="n">
        <v>64504000</v>
      </c>
      <c r="G242" s="2" t="str">
        <f aca="false">+LEFT(F242)</f>
        <v>6</v>
      </c>
      <c r="H242" s="2" t="str">
        <f aca="false">+LEFT(F242,3)</f>
        <v>645</v>
      </c>
      <c r="I242" s="15" t="n">
        <v>4482469.2</v>
      </c>
    </row>
    <row r="243" customFormat="false" ht="17.25" hidden="false" customHeight="true" outlineLevel="0" collapsed="false">
      <c r="A243" s="42" t="n">
        <v>64700000</v>
      </c>
      <c r="B243" s="6" t="s">
        <v>197</v>
      </c>
      <c r="C243" s="15" t="n">
        <v>18000</v>
      </c>
      <c r="D243" s="15" t="n">
        <v>12000</v>
      </c>
      <c r="E243" s="15" t="n">
        <v>20000</v>
      </c>
      <c r="F243" s="42" t="n">
        <v>64700000</v>
      </c>
      <c r="G243" s="2" t="str">
        <f aca="false">+LEFT(F243)</f>
        <v>6</v>
      </c>
      <c r="H243" s="2" t="str">
        <f aca="false">+LEFT(F243,3)</f>
        <v>647</v>
      </c>
      <c r="I243" s="15" t="n">
        <v>20000</v>
      </c>
    </row>
    <row r="244" customFormat="false" ht="17.25" hidden="false" customHeight="true" outlineLevel="0" collapsed="false">
      <c r="A244" s="42" t="n">
        <v>64801000</v>
      </c>
      <c r="B244" s="6" t="s">
        <v>198</v>
      </c>
      <c r="C244" s="15" t="n">
        <v>846112.53</v>
      </c>
      <c r="D244" s="15" t="n">
        <v>6234645.79</v>
      </c>
      <c r="E244" s="15" t="n">
        <v>3254515</v>
      </c>
      <c r="F244" s="42" t="n">
        <v>64801000</v>
      </c>
      <c r="G244" s="2" t="str">
        <f aca="false">+LEFT(F244)</f>
        <v>6</v>
      </c>
      <c r="H244" s="2" t="str">
        <f aca="false">+LEFT(F244,3)</f>
        <v>648</v>
      </c>
      <c r="I244" s="15" t="n">
        <v>3254515</v>
      </c>
    </row>
    <row r="245" customFormat="false" ht="17.25" hidden="false" customHeight="true" outlineLevel="0" collapsed="false">
      <c r="A245" s="42" t="n">
        <v>64802000</v>
      </c>
      <c r="B245" s="6" t="s">
        <v>535</v>
      </c>
      <c r="C245" s="15" t="n">
        <v>2290500</v>
      </c>
      <c r="D245" s="15" t="n">
        <v>500000</v>
      </c>
      <c r="E245" s="15" t="n">
        <v>0</v>
      </c>
      <c r="F245" s="42" t="n">
        <v>64802000</v>
      </c>
      <c r="G245" s="2" t="str">
        <f aca="false">+LEFT(F245)</f>
        <v>6</v>
      </c>
      <c r="H245" s="2" t="str">
        <f aca="false">+LEFT(F245,3)</f>
        <v>648</v>
      </c>
    </row>
    <row r="246" customFormat="false" ht="17.25" hidden="false" customHeight="true" outlineLevel="0" collapsed="false">
      <c r="A246" s="42" t="n">
        <v>64803000</v>
      </c>
      <c r="B246" s="6" t="s">
        <v>199</v>
      </c>
      <c r="C246" s="15" t="n">
        <v>0</v>
      </c>
      <c r="D246" s="15" t="n">
        <v>140700</v>
      </c>
      <c r="E246" s="15" t="n">
        <v>106200</v>
      </c>
      <c r="F246" s="42" t="n">
        <v>64803000</v>
      </c>
      <c r="G246" s="2" t="str">
        <f aca="false">+LEFT(F246)</f>
        <v>6</v>
      </c>
      <c r="H246" s="2" t="str">
        <f aca="false">+LEFT(F246,3)</f>
        <v>648</v>
      </c>
      <c r="I246" s="15" t="n">
        <v>106200</v>
      </c>
    </row>
    <row r="247" customFormat="false" ht="17.25" hidden="false" customHeight="true" outlineLevel="0" collapsed="false">
      <c r="A247" s="42" t="n">
        <v>64807000</v>
      </c>
      <c r="B247" s="6" t="s">
        <v>1530</v>
      </c>
      <c r="C247" s="15" t="n">
        <v>0</v>
      </c>
      <c r="D247" s="15" t="n">
        <v>20276105.43</v>
      </c>
      <c r="E247" s="15" t="n">
        <v>0</v>
      </c>
      <c r="F247" s="42" t="n">
        <v>64807000</v>
      </c>
      <c r="G247" s="2" t="str">
        <f aca="false">+LEFT(F247)</f>
        <v>6</v>
      </c>
      <c r="H247" s="2" t="str">
        <f aca="false">+LEFT(F247,3)</f>
        <v>648</v>
      </c>
    </row>
    <row r="248" customFormat="false" ht="17.25" hidden="false" customHeight="true" outlineLevel="0" collapsed="false">
      <c r="A248" s="42" t="n">
        <v>65100000</v>
      </c>
      <c r="B248" s="6" t="s">
        <v>202</v>
      </c>
      <c r="C248" s="15" t="n">
        <v>3633736.5</v>
      </c>
      <c r="D248" s="15" t="n">
        <v>771719.91</v>
      </c>
      <c r="E248" s="15" t="n">
        <v>800000</v>
      </c>
      <c r="F248" s="42" t="n">
        <v>65100000</v>
      </c>
      <c r="G248" s="2" t="str">
        <f aca="false">+LEFT(F248)</f>
        <v>6</v>
      </c>
      <c r="H248" s="2" t="str">
        <f aca="false">+LEFT(F248,3)</f>
        <v>651</v>
      </c>
    </row>
    <row r="249" customFormat="false" ht="17.25" hidden="false" customHeight="true" outlineLevel="0" collapsed="false">
      <c r="A249" s="42" t="n">
        <v>65200000</v>
      </c>
      <c r="B249" s="6" t="s">
        <v>1751</v>
      </c>
      <c r="C249" s="15" t="n">
        <v>0</v>
      </c>
      <c r="D249" s="15" t="n">
        <v>0</v>
      </c>
      <c r="E249" s="15" t="n">
        <v>166866705.12</v>
      </c>
      <c r="F249" s="42" t="n">
        <v>65200000</v>
      </c>
      <c r="G249" s="2" t="str">
        <f aca="false">+LEFT(F249)</f>
        <v>6</v>
      </c>
      <c r="H249" s="2" t="str">
        <f aca="false">+LEFT(F249,3)</f>
        <v>652</v>
      </c>
    </row>
    <row r="250" customFormat="false" ht="17.25" hidden="false" customHeight="true" outlineLevel="0" collapsed="false">
      <c r="A250" s="42" t="n">
        <v>65601000</v>
      </c>
      <c r="B250" s="6" t="s">
        <v>539</v>
      </c>
      <c r="C250" s="15" t="n">
        <v>37081200</v>
      </c>
      <c r="D250" s="15" t="n">
        <v>0</v>
      </c>
      <c r="E250" s="15" t="n">
        <v>11328070.84</v>
      </c>
      <c r="F250" s="42" t="n">
        <v>65601000</v>
      </c>
      <c r="G250" s="2" t="str">
        <f aca="false">+LEFT(F250)</f>
        <v>6</v>
      </c>
      <c r="H250" s="2" t="str">
        <f aca="false">+LEFT(F250,3)</f>
        <v>656</v>
      </c>
      <c r="I250" s="15" t="n">
        <v>11328070.84</v>
      </c>
    </row>
    <row r="251" customFormat="false" ht="17.25" hidden="false" customHeight="true" outlineLevel="0" collapsed="false">
      <c r="A251" s="42" t="n">
        <v>65602000</v>
      </c>
      <c r="B251" s="6" t="s">
        <v>203</v>
      </c>
      <c r="C251" s="15" t="n">
        <v>0</v>
      </c>
      <c r="D251" s="15" t="n">
        <v>0</v>
      </c>
      <c r="E251" s="15" t="n">
        <v>800000</v>
      </c>
      <c r="F251" s="42" t="n">
        <v>65602000</v>
      </c>
      <c r="G251" s="2" t="str">
        <f aca="false">+LEFT(F251)</f>
        <v>6</v>
      </c>
      <c r="H251" s="2" t="str">
        <f aca="false">+LEFT(F251,3)</f>
        <v>656</v>
      </c>
      <c r="I251" s="15" t="n">
        <v>800000</v>
      </c>
    </row>
    <row r="252" customFormat="false" ht="17.25" hidden="false" customHeight="true" outlineLevel="0" collapsed="false">
      <c r="A252" s="42" t="n">
        <v>65700000</v>
      </c>
      <c r="B252" s="6" t="s">
        <v>204</v>
      </c>
      <c r="C252" s="15" t="n">
        <v>200050.38</v>
      </c>
      <c r="D252" s="15" t="n">
        <v>2921926707.09667</v>
      </c>
      <c r="E252" s="15" t="n">
        <v>7366883.67</v>
      </c>
      <c r="F252" s="42" t="n">
        <v>65700000</v>
      </c>
      <c r="G252" s="2" t="str">
        <f aca="false">+LEFT(F252)</f>
        <v>6</v>
      </c>
      <c r="H252" s="2" t="str">
        <f aca="false">+LEFT(F252,3)</f>
        <v>657</v>
      </c>
      <c r="I252" s="15" t="n">
        <v>7366883.67</v>
      </c>
    </row>
    <row r="253" customFormat="false" ht="17.25" hidden="false" customHeight="true" outlineLevel="0" collapsed="false">
      <c r="A253" s="41" t="n">
        <v>65710000</v>
      </c>
      <c r="B253" s="2" t="s">
        <v>746</v>
      </c>
      <c r="C253" s="15" t="n">
        <v>23533400</v>
      </c>
      <c r="F253" s="41" t="n">
        <v>65710000</v>
      </c>
    </row>
    <row r="254" customFormat="false" ht="17.25" hidden="false" customHeight="true" outlineLevel="0" collapsed="false">
      <c r="A254" s="42" t="n">
        <v>65810000</v>
      </c>
      <c r="B254" s="42"/>
      <c r="C254" s="15" t="n">
        <v>496007.29</v>
      </c>
      <c r="D254" s="15" t="n">
        <v>-1253982.22</v>
      </c>
      <c r="E254" s="15" t="n">
        <v>0</v>
      </c>
      <c r="F254" s="42" t="n">
        <v>65810000</v>
      </c>
      <c r="G254" s="2" t="str">
        <f aca="false">+LEFT(F254)</f>
        <v>6</v>
      </c>
      <c r="H254" s="2" t="str">
        <f aca="false">+LEFT(F254,3)</f>
        <v>658</v>
      </c>
      <c r="I254" s="15" t="n">
        <v>800000</v>
      </c>
    </row>
    <row r="255" customFormat="false" ht="17.25" hidden="false" customHeight="true" outlineLevel="0" collapsed="false">
      <c r="A255" s="41" t="n">
        <v>66101000</v>
      </c>
      <c r="B255" s="2" t="s">
        <v>478</v>
      </c>
      <c r="C255" s="15" t="n">
        <v>5091421.78</v>
      </c>
      <c r="F255" s="41" t="n">
        <v>66101000</v>
      </c>
    </row>
    <row r="256" customFormat="false" ht="17.25" hidden="false" customHeight="true" outlineLevel="0" collapsed="false">
      <c r="A256" s="42" t="n">
        <v>66102000</v>
      </c>
      <c r="B256" s="6" t="s">
        <v>205</v>
      </c>
      <c r="C256" s="15" t="n">
        <v>192824939.78</v>
      </c>
      <c r="D256" s="15" t="n">
        <v>104515232.88</v>
      </c>
      <c r="E256" s="15" t="n">
        <v>87350616.7</v>
      </c>
      <c r="F256" s="42" t="n">
        <v>66102000</v>
      </c>
      <c r="G256" s="2" t="str">
        <f aca="false">+LEFT(F256)</f>
        <v>6</v>
      </c>
      <c r="H256" s="2" t="str">
        <f aca="false">+LEFT(F256,3)</f>
        <v>661</v>
      </c>
      <c r="I256" s="15" t="n">
        <v>87350616.7</v>
      </c>
    </row>
    <row r="257" customFormat="false" ht="17.25" hidden="false" customHeight="true" outlineLevel="0" collapsed="false">
      <c r="A257" s="42" t="n">
        <v>66103000</v>
      </c>
      <c r="B257" s="6" t="s">
        <v>1509</v>
      </c>
      <c r="C257" s="15" t="n">
        <v>130962911.46</v>
      </c>
      <c r="D257" s="15" t="n">
        <v>184100359.72</v>
      </c>
      <c r="E257" s="15" t="n">
        <v>240013124.670706</v>
      </c>
      <c r="F257" s="42" t="n">
        <v>66103000</v>
      </c>
      <c r="G257" s="2" t="str">
        <f aca="false">+LEFT(F257)</f>
        <v>6</v>
      </c>
      <c r="H257" s="2" t="str">
        <f aca="false">+LEFT(F257,3)</f>
        <v>661</v>
      </c>
      <c r="I257" s="15" t="n">
        <v>230136829.41</v>
      </c>
    </row>
    <row r="258" customFormat="false" ht="17.25" hidden="false" customHeight="true" outlineLevel="0" collapsed="false">
      <c r="A258" s="42" t="n">
        <v>66600000</v>
      </c>
      <c r="B258" s="6" t="s">
        <v>206</v>
      </c>
      <c r="C258" s="15" t="n">
        <v>200384184.41</v>
      </c>
      <c r="D258" s="15" t="n">
        <v>2998560.76</v>
      </c>
      <c r="E258" s="15" t="n">
        <v>169076362.84</v>
      </c>
      <c r="F258" s="42" t="n">
        <v>66600000</v>
      </c>
      <c r="G258" s="2" t="str">
        <f aca="false">+LEFT(F258)</f>
        <v>6</v>
      </c>
      <c r="H258" s="2" t="str">
        <f aca="false">+LEFT(F258,3)</f>
        <v>666</v>
      </c>
      <c r="I258" s="15" t="n">
        <v>169076362.84</v>
      </c>
    </row>
    <row r="259" customFormat="false" ht="17.25" hidden="false" customHeight="true" outlineLevel="0" collapsed="false">
      <c r="A259" s="42" t="n">
        <v>68111000</v>
      </c>
      <c r="B259" s="6" t="s">
        <v>1510</v>
      </c>
      <c r="C259" s="15" t="n">
        <v>0</v>
      </c>
      <c r="D259" s="15" t="n">
        <v>979887.184111111</v>
      </c>
      <c r="E259" s="15" t="n">
        <v>423428832.84</v>
      </c>
      <c r="F259" s="42" t="n">
        <v>68111000</v>
      </c>
      <c r="G259" s="2" t="str">
        <f aca="false">+LEFT(F259)</f>
        <v>6</v>
      </c>
      <c r="H259" s="2" t="str">
        <f aca="false">+LEFT(F259,3)</f>
        <v>681</v>
      </c>
      <c r="I259" s="15" t="n">
        <v>423428832.84</v>
      </c>
    </row>
    <row r="260" customFormat="false" ht="17.25" hidden="false" customHeight="true" outlineLevel="0" collapsed="false">
      <c r="A260" s="42" t="n">
        <v>68112000</v>
      </c>
      <c r="B260" s="6" t="s">
        <v>207</v>
      </c>
      <c r="C260" s="15" t="n">
        <v>1808117565.85</v>
      </c>
      <c r="D260" s="15" t="n">
        <v>1721094128.62519</v>
      </c>
      <c r="E260" s="15" t="n">
        <v>1029694359.98</v>
      </c>
      <c r="F260" s="42" t="n">
        <v>68112000</v>
      </c>
      <c r="G260" s="2" t="str">
        <f aca="false">+LEFT(F260)</f>
        <v>6</v>
      </c>
      <c r="H260" s="2" t="str">
        <f aca="false">+LEFT(F260,3)</f>
        <v>681</v>
      </c>
      <c r="I260" s="15" t="n">
        <v>1101786743.99</v>
      </c>
    </row>
    <row r="261" customFormat="false" ht="17.25" hidden="false" customHeight="true" outlineLevel="0" collapsed="false">
      <c r="A261" s="42" t="n">
        <v>68500000</v>
      </c>
      <c r="B261" s="6" t="s">
        <v>490</v>
      </c>
      <c r="C261" s="15" t="n">
        <v>0</v>
      </c>
      <c r="D261" s="15" t="n">
        <v>-0.00400018692016602</v>
      </c>
      <c r="E261" s="15" t="n">
        <v>3306817961.916</v>
      </c>
      <c r="F261" s="42" t="n">
        <v>68500000</v>
      </c>
      <c r="G261" s="2" t="str">
        <f aca="false">+LEFT(F261)</f>
        <v>6</v>
      </c>
      <c r="H261" s="2" t="str">
        <f aca="false">+LEFT(F261,3)</f>
        <v>685</v>
      </c>
    </row>
    <row r="262" customFormat="false" ht="17.25" hidden="false" customHeight="true" outlineLevel="0" collapsed="false">
      <c r="A262" s="42" t="n">
        <v>69800000</v>
      </c>
      <c r="B262" s="6" t="s">
        <v>1752</v>
      </c>
      <c r="C262" s="15" t="n">
        <v>242209204.01</v>
      </c>
      <c r="D262" s="15" t="n">
        <v>169816415.186858</v>
      </c>
      <c r="E262" s="15" t="n">
        <v>533276557.230338</v>
      </c>
      <c r="F262" s="42" t="n">
        <v>69800000</v>
      </c>
      <c r="G262" s="2" t="str">
        <f aca="false">+LEFT(F262)</f>
        <v>6</v>
      </c>
      <c r="H262" s="2" t="str">
        <f aca="false">+LEFT(F262,3)</f>
        <v>698</v>
      </c>
      <c r="I262" s="15" t="n">
        <v>493575619.26</v>
      </c>
    </row>
    <row r="263" customFormat="false" ht="17.25" hidden="false" customHeight="true" outlineLevel="0" collapsed="false">
      <c r="A263" s="42" t="n">
        <v>70600000</v>
      </c>
      <c r="B263" s="6" t="s">
        <v>1511</v>
      </c>
      <c r="C263" s="15" t="n">
        <v>-34681335</v>
      </c>
      <c r="D263" s="15" t="n">
        <v>0</v>
      </c>
      <c r="E263" s="15" t="n">
        <v>-1552944</v>
      </c>
      <c r="F263" s="42" t="n">
        <v>70600000</v>
      </c>
      <c r="G263" s="2" t="str">
        <f aca="false">+LEFT(F263)</f>
        <v>7</v>
      </c>
      <c r="H263" s="2" t="str">
        <f aca="false">+LEFT(F263,3)</f>
        <v>706</v>
      </c>
    </row>
    <row r="264" customFormat="false" ht="17.25" hidden="false" customHeight="true" outlineLevel="0" collapsed="false">
      <c r="A264" s="42" t="n">
        <v>70610000</v>
      </c>
      <c r="B264" s="6" t="s">
        <v>1753</v>
      </c>
      <c r="C264" s="15" t="n">
        <v>-3485547830.24</v>
      </c>
      <c r="D264" s="15" t="n">
        <v>-830470411.194068</v>
      </c>
      <c r="E264" s="15" t="n">
        <v>-6876003643.24647</v>
      </c>
      <c r="F264" s="42" t="n">
        <v>70610000</v>
      </c>
      <c r="G264" s="2" t="str">
        <f aca="false">+LEFT(F264)</f>
        <v>7</v>
      </c>
      <c r="H264" s="2" t="str">
        <f aca="false">+LEFT(F264,3)</f>
        <v>706</v>
      </c>
      <c r="I264" s="15" t="n">
        <v>-8512845887.32</v>
      </c>
    </row>
    <row r="265" customFormat="false" ht="17.25" hidden="false" customHeight="true" outlineLevel="0" collapsed="false">
      <c r="A265" s="42" t="n">
        <v>70620000</v>
      </c>
      <c r="B265" s="6" t="s">
        <v>1754</v>
      </c>
      <c r="C265" s="15" t="n">
        <v>14376825</v>
      </c>
      <c r="D265" s="15" t="n">
        <v>-3303931745.12</v>
      </c>
      <c r="E265" s="15" t="n">
        <v>-40196420.8</v>
      </c>
      <c r="F265" s="42" t="n">
        <v>70620000</v>
      </c>
      <c r="G265" s="2" t="str">
        <f aca="false">+LEFT(F265)</f>
        <v>7</v>
      </c>
      <c r="H265" s="2" t="str">
        <f aca="false">+LEFT(F265,3)</f>
        <v>706</v>
      </c>
    </row>
    <row r="266" customFormat="false" ht="17.25" hidden="false" customHeight="true" outlineLevel="0" collapsed="false">
      <c r="A266" s="42" t="n">
        <v>70640000</v>
      </c>
      <c r="B266" s="6" t="s">
        <v>1755</v>
      </c>
      <c r="C266" s="15" t="n">
        <v>0</v>
      </c>
      <c r="D266" s="15" t="n">
        <v>-270461704.295772</v>
      </c>
      <c r="E266" s="15" t="n">
        <v>0</v>
      </c>
      <c r="F266" s="42" t="n">
        <v>70640000</v>
      </c>
      <c r="G266" s="2" t="str">
        <f aca="false">+LEFT(F266)</f>
        <v>7</v>
      </c>
      <c r="H266" s="2" t="str">
        <f aca="false">+LEFT(F266,3)</f>
        <v>706</v>
      </c>
    </row>
    <row r="267" customFormat="false" ht="17.25" hidden="false" customHeight="true" outlineLevel="0" collapsed="false">
      <c r="A267" s="42" t="n">
        <v>70700000</v>
      </c>
      <c r="B267" s="6" t="s">
        <v>1756</v>
      </c>
      <c r="C267" s="15" t="n">
        <v>-269197677.19</v>
      </c>
      <c r="D267" s="15" t="n">
        <v>-581121376.08</v>
      </c>
      <c r="E267" s="15" t="n">
        <v>-5687500</v>
      </c>
      <c r="F267" s="42" t="n">
        <v>70700000</v>
      </c>
      <c r="G267" s="2" t="str">
        <f aca="false">+LEFT(F267)</f>
        <v>7</v>
      </c>
      <c r="H267" s="2" t="str">
        <f aca="false">+LEFT(F267,3)</f>
        <v>707</v>
      </c>
    </row>
    <row r="268" customFormat="false" ht="17.25" hidden="false" customHeight="true" outlineLevel="0" collapsed="false">
      <c r="A268" s="42" t="n">
        <v>70710000</v>
      </c>
      <c r="B268" s="6" t="s">
        <v>1757</v>
      </c>
      <c r="C268" s="15" t="n">
        <v>-92381424.27</v>
      </c>
      <c r="D268" s="15" t="n">
        <v>3419350.73</v>
      </c>
      <c r="E268" s="15" t="n">
        <v>-778917919.77</v>
      </c>
      <c r="F268" s="42" t="n">
        <v>70710000</v>
      </c>
      <c r="G268" s="2" t="str">
        <f aca="false">+LEFT(F268)</f>
        <v>7</v>
      </c>
      <c r="H268" s="2" t="str">
        <f aca="false">+LEFT(F268,3)</f>
        <v>707</v>
      </c>
      <c r="I268" s="15" t="n">
        <v>-784605419.77</v>
      </c>
    </row>
    <row r="269" customFormat="false" ht="17.25" hidden="false" customHeight="true" outlineLevel="0" collapsed="false">
      <c r="A269" s="42" t="n">
        <v>70720000</v>
      </c>
      <c r="B269" s="6" t="s">
        <v>1758</v>
      </c>
      <c r="C269" s="15" t="n">
        <v>-5295742677.32</v>
      </c>
      <c r="D269" s="15" t="n">
        <v>-3018519255.77016</v>
      </c>
      <c r="E269" s="15" t="n">
        <v>0</v>
      </c>
      <c r="F269" s="42" t="n">
        <v>70720000</v>
      </c>
      <c r="G269" s="2" t="str">
        <f aca="false">+LEFT(F269)</f>
        <v>7</v>
      </c>
      <c r="H269" s="2" t="str">
        <f aca="false">+LEFT(F269,3)</f>
        <v>707</v>
      </c>
    </row>
    <row r="270" customFormat="false" ht="17.25" hidden="false" customHeight="true" outlineLevel="0" collapsed="false">
      <c r="A270" s="42" t="n">
        <v>70800000</v>
      </c>
      <c r="B270" s="6" t="s">
        <v>500</v>
      </c>
      <c r="C270" s="15" t="n">
        <v>0</v>
      </c>
      <c r="D270" s="15" t="n">
        <v>-4650384.71</v>
      </c>
      <c r="E270" s="15" t="n">
        <v>-11375000</v>
      </c>
      <c r="F270" s="42" t="n">
        <v>70800000</v>
      </c>
      <c r="G270" s="2" t="str">
        <f aca="false">+LEFT(F270)</f>
        <v>7</v>
      </c>
      <c r="H270" s="2" t="str">
        <f aca="false">+LEFT(F270,3)</f>
        <v>708</v>
      </c>
    </row>
    <row r="271" customFormat="false" ht="17.25" hidden="false" customHeight="true" outlineLevel="0" collapsed="false">
      <c r="A271" s="42" t="n">
        <v>70810000</v>
      </c>
      <c r="B271" s="6" t="s">
        <v>1759</v>
      </c>
      <c r="C271" s="15" t="n">
        <v>-400000</v>
      </c>
      <c r="D271" s="15" t="n">
        <v>0</v>
      </c>
      <c r="E271" s="15" t="n">
        <v>-4362050</v>
      </c>
      <c r="F271" s="42" t="n">
        <v>70810000</v>
      </c>
      <c r="G271" s="2" t="str">
        <f aca="false">+LEFT(F271)</f>
        <v>7</v>
      </c>
      <c r="H271" s="2" t="str">
        <f aca="false">+LEFT(F271,3)</f>
        <v>708</v>
      </c>
      <c r="I271" s="15" t="n">
        <v>-15737050</v>
      </c>
    </row>
    <row r="272" customFormat="false" ht="17.25" hidden="false" customHeight="true" outlineLevel="0" collapsed="false">
      <c r="A272" s="42" t="n">
        <v>70900000</v>
      </c>
      <c r="B272" s="6" t="s">
        <v>501</v>
      </c>
      <c r="C272" s="15" t="n">
        <v>633379990.05</v>
      </c>
      <c r="D272" s="15" t="n">
        <v>419883313.05</v>
      </c>
      <c r="E272" s="15" t="n">
        <v>0</v>
      </c>
      <c r="F272" s="42" t="n">
        <v>70900000</v>
      </c>
      <c r="G272" s="2" t="str">
        <f aca="false">+LEFT(F272)</f>
        <v>7</v>
      </c>
      <c r="H272" s="2" t="str">
        <f aca="false">+LEFT(F272,3)</f>
        <v>709</v>
      </c>
    </row>
    <row r="273" customFormat="false" ht="17.25" hidden="false" customHeight="true" outlineLevel="0" collapsed="false">
      <c r="A273" s="42" t="n">
        <v>72100000</v>
      </c>
      <c r="B273" s="6" t="s">
        <v>1654</v>
      </c>
      <c r="C273" s="15" t="n">
        <v>0</v>
      </c>
      <c r="D273" s="15" t="n">
        <v>-427040320.01</v>
      </c>
      <c r="E273" s="15" t="n">
        <v>0</v>
      </c>
      <c r="F273" s="42" t="n">
        <v>72100000</v>
      </c>
      <c r="G273" s="2" t="str">
        <f aca="false">+LEFT(F273)</f>
        <v>7</v>
      </c>
      <c r="H273" s="2" t="str">
        <f aca="false">+LEFT(F273,3)</f>
        <v>721</v>
      </c>
    </row>
    <row r="274" customFormat="false" ht="17.25" hidden="false" customHeight="true" outlineLevel="0" collapsed="false">
      <c r="A274" s="42" t="n">
        <v>75200000</v>
      </c>
      <c r="B274" s="6" t="s">
        <v>502</v>
      </c>
      <c r="C274" s="15" t="n">
        <v>0</v>
      </c>
      <c r="D274" s="15" t="n">
        <v>0</v>
      </c>
      <c r="E274" s="15" t="n">
        <v>-251750500</v>
      </c>
      <c r="F274" s="42" t="n">
        <v>75200000</v>
      </c>
      <c r="G274" s="2" t="str">
        <f aca="false">+LEFT(F274)</f>
        <v>7</v>
      </c>
      <c r="H274" s="2" t="str">
        <f aca="false">+LEFT(F274,3)</f>
        <v>752</v>
      </c>
      <c r="I274" s="15" t="n">
        <v>-251750500</v>
      </c>
    </row>
    <row r="275" customFormat="false" ht="17.25" hidden="false" customHeight="true" outlineLevel="0" collapsed="false">
      <c r="A275" s="42" t="n">
        <v>75800000</v>
      </c>
      <c r="B275" s="6" t="s">
        <v>211</v>
      </c>
      <c r="C275" s="15" t="n">
        <v>-9983330.58</v>
      </c>
      <c r="D275" s="15" t="n">
        <v>-42366391.57</v>
      </c>
      <c r="E275" s="15" t="n">
        <v>-12518486.5</v>
      </c>
      <c r="F275" s="42" t="n">
        <v>75800000</v>
      </c>
      <c r="G275" s="2" t="str">
        <f aca="false">+LEFT(F275)</f>
        <v>7</v>
      </c>
      <c r="H275" s="2" t="str">
        <f aca="false">+LEFT(F275,3)</f>
        <v>758</v>
      </c>
      <c r="I275" s="15" t="n">
        <v>-12518486.5</v>
      </c>
    </row>
    <row r="276" customFormat="false" ht="17.25" hidden="false" customHeight="true" outlineLevel="0" collapsed="false">
      <c r="A276" s="42" t="n">
        <v>75810000</v>
      </c>
      <c r="B276" s="6" t="s">
        <v>212</v>
      </c>
      <c r="C276" s="15" t="n">
        <v>-689666</v>
      </c>
      <c r="D276" s="15" t="n">
        <v>0</v>
      </c>
      <c r="E276" s="15" t="n">
        <v>-2092814</v>
      </c>
      <c r="F276" s="42" t="n">
        <v>75810000</v>
      </c>
      <c r="G276" s="2" t="str">
        <f aca="false">+LEFT(F276)</f>
        <v>7</v>
      </c>
      <c r="H276" s="2" t="str">
        <f aca="false">+LEFT(F276,3)</f>
        <v>758</v>
      </c>
      <c r="I276" s="15" t="n">
        <v>-2092814</v>
      </c>
    </row>
    <row r="277" customFormat="false" ht="17.25" hidden="false" customHeight="true" outlineLevel="0" collapsed="false">
      <c r="A277" s="41" t="n">
        <v>75850000</v>
      </c>
      <c r="B277" s="2" t="s">
        <v>1322</v>
      </c>
      <c r="C277" s="15" t="n">
        <v>-26030590.3</v>
      </c>
      <c r="F277" s="41" t="n">
        <v>75850000</v>
      </c>
    </row>
    <row r="278" customFormat="false" ht="17.25" hidden="false" customHeight="true" outlineLevel="0" collapsed="false">
      <c r="A278" s="42" t="n">
        <v>76600000</v>
      </c>
      <c r="B278" s="6" t="s">
        <v>213</v>
      </c>
      <c r="C278" s="15" t="n">
        <v>0</v>
      </c>
      <c r="D278" s="15" t="n">
        <v>-264498.580000001</v>
      </c>
      <c r="E278" s="15" t="n">
        <v>-28245313.88</v>
      </c>
      <c r="F278" s="42" t="n">
        <v>76600000</v>
      </c>
      <c r="G278" s="2" t="str">
        <f aca="false">+LEFT(F278)</f>
        <v>7</v>
      </c>
      <c r="H278" s="2" t="str">
        <f aca="false">+LEFT(F278,3)</f>
        <v>766</v>
      </c>
      <c r="I278" s="15" t="n">
        <v>-28245313.88</v>
      </c>
    </row>
    <row r="279" customFormat="false" ht="17.25" hidden="false" customHeight="true" outlineLevel="0" collapsed="false">
      <c r="A279" s="41" t="n">
        <v>78120000</v>
      </c>
      <c r="B279" s="2" t="s">
        <v>1760</v>
      </c>
      <c r="C279" s="15" t="n">
        <v>-532542820.19</v>
      </c>
      <c r="F279" s="41" t="n">
        <v>78120000</v>
      </c>
    </row>
    <row r="280" customFormat="false" ht="17.25" hidden="false" customHeight="true" outlineLevel="0" collapsed="false">
      <c r="A280" s="42" t="n">
        <v>78500000</v>
      </c>
      <c r="B280" s="6" t="s">
        <v>507</v>
      </c>
      <c r="C280" s="15" t="n">
        <v>-255973.89</v>
      </c>
      <c r="D280" s="15" t="n">
        <v>-3306817961.92</v>
      </c>
      <c r="E280" s="15" t="n">
        <v>-2225729370.03</v>
      </c>
      <c r="F280" s="42" t="n">
        <v>78500000</v>
      </c>
      <c r="G280" s="2" t="str">
        <f aca="false">+LEFT(F280)</f>
        <v>7</v>
      </c>
      <c r="H280" s="2" t="str">
        <f aca="false">+LEFT(F280,3)</f>
        <v>785</v>
      </c>
    </row>
    <row r="281" customFormat="false" ht="17.25" hidden="false" customHeight="true" outlineLevel="0" collapsed="false">
      <c r="A281" s="42" t="n">
        <v>79100000</v>
      </c>
      <c r="B281" s="6" t="s">
        <v>507</v>
      </c>
      <c r="C281" s="15" t="n">
        <v>0</v>
      </c>
      <c r="D281" s="15" t="n">
        <v>0</v>
      </c>
      <c r="E281" s="15" t="n">
        <v>0</v>
      </c>
      <c r="F281" s="42" t="n">
        <v>79100000</v>
      </c>
      <c r="G281" s="2" t="str">
        <f aca="false">+LEFT(F281)</f>
        <v>7</v>
      </c>
      <c r="H281" s="2" t="str">
        <f aca="false">+LEFT(F281,3)</f>
        <v>791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26" width="12.44"/>
    <col collapsed="false" customWidth="true" hidden="false" outlineLevel="0" max="2" min="2" style="38" width="12.44"/>
    <col collapsed="false" customWidth="true" hidden="false" outlineLevel="0" max="3" min="3" style="2" width="41.01"/>
    <col collapsed="false" customWidth="true" hidden="false" outlineLevel="0" max="4" min="4" style="3" width="17.58"/>
    <col collapsed="false" customWidth="true" hidden="false" outlineLevel="0" max="6" min="5" style="4" width="17.58"/>
    <col collapsed="false" customWidth="true" hidden="false" outlineLevel="0" max="7" min="7" style="38" width="12.44"/>
    <col collapsed="false" customWidth="true" hidden="false" outlineLevel="0" max="9" min="8" style="2" width="12.44"/>
    <col collapsed="false" customWidth="true" hidden="false" outlineLevel="0" max="10" min="10" style="4" width="17.58"/>
    <col collapsed="false" customWidth="true" hidden="false" outlineLevel="0" max="11" min="11" style="4" width="16.58"/>
  </cols>
  <sheetData>
    <row r="1" customFormat="false" ht="17.25" hidden="false" customHeight="true" outlineLevel="0" collapsed="false">
      <c r="A1" s="26" t="s">
        <v>1761</v>
      </c>
      <c r="D1" s="41" t="n">
        <v>2021</v>
      </c>
      <c r="E1" s="41" t="n">
        <v>2020</v>
      </c>
      <c r="F1" s="4" t="s">
        <v>1762</v>
      </c>
      <c r="J1" s="4" t="s">
        <v>806</v>
      </c>
    </row>
    <row r="2" customFormat="false" ht="17.25" hidden="false" customHeight="true" outlineLevel="0" collapsed="false">
      <c r="D2" s="15" t="n">
        <f aca="false">SUM(D3:D314)</f>
        <v>-1.06732535641065E-006</v>
      </c>
      <c r="E2" s="15" t="n">
        <f aca="false">SUM(E3:E314)</f>
        <v>5.14701550854979E-006</v>
      </c>
      <c r="F2" s="15" t="n">
        <f aca="false">SUM(F3:F314)</f>
        <v>2.65427297563292E-006</v>
      </c>
      <c r="J2" s="15" t="n">
        <f aca="false">+SUBTOTAL(9,J3:J283)</f>
        <v>1.6540325304959E-006</v>
      </c>
    </row>
    <row r="3" customFormat="false" ht="17.25" hidden="false" customHeight="true" outlineLevel="0" collapsed="false">
      <c r="A3" s="41" t="n">
        <v>10100000</v>
      </c>
      <c r="B3" s="41" t="n">
        <v>10100000</v>
      </c>
      <c r="C3" s="2" t="s">
        <v>559</v>
      </c>
      <c r="D3" s="15" t="n">
        <v>-2000000</v>
      </c>
      <c r="E3" s="15" t="n">
        <v>-2000000</v>
      </c>
      <c r="F3" s="15" t="n">
        <v>-2000000</v>
      </c>
      <c r="G3" s="41" t="n">
        <v>10100000</v>
      </c>
      <c r="H3" s="2" t="s">
        <v>809</v>
      </c>
      <c r="I3" s="2" t="s">
        <v>811</v>
      </c>
      <c r="J3" s="15" t="n">
        <v>-2000000</v>
      </c>
      <c r="K3" s="29" t="n">
        <f aca="false">+F3-J3</f>
        <v>0</v>
      </c>
    </row>
    <row r="4" customFormat="false" ht="17.25" hidden="false" customHeight="true" outlineLevel="0" collapsed="false">
      <c r="A4" s="41" t="n">
        <v>10610000</v>
      </c>
      <c r="B4" s="41" t="n">
        <v>10610000</v>
      </c>
      <c r="C4" s="2" t="s">
        <v>560</v>
      </c>
      <c r="D4" s="15" t="n">
        <v>-200000</v>
      </c>
      <c r="E4" s="15" t="n">
        <v>-200000</v>
      </c>
      <c r="F4" s="15" t="n">
        <v>-200000</v>
      </c>
      <c r="G4" s="41" t="n">
        <v>10610000</v>
      </c>
      <c r="H4" s="2" t="s">
        <v>809</v>
      </c>
      <c r="I4" s="2" t="s">
        <v>812</v>
      </c>
      <c r="J4" s="15" t="n">
        <v>-200000</v>
      </c>
      <c r="K4" s="29" t="n">
        <f aca="false">+F4-J4</f>
        <v>0</v>
      </c>
    </row>
    <row r="5" customFormat="false" ht="17.25" hidden="false" customHeight="true" outlineLevel="0" collapsed="false">
      <c r="A5" s="41" t="n">
        <v>11000000</v>
      </c>
      <c r="B5" s="41" t="n">
        <v>11000000</v>
      </c>
      <c r="C5" s="2" t="s">
        <v>562</v>
      </c>
      <c r="D5" s="15" t="n">
        <v>-2978489466.38</v>
      </c>
      <c r="E5" s="15" t="n">
        <v>-2978489466.38</v>
      </c>
      <c r="F5" s="15" t="n">
        <v>-2978489466.38</v>
      </c>
      <c r="G5" s="41" t="n">
        <v>11000000</v>
      </c>
      <c r="H5" s="2" t="s">
        <v>809</v>
      </c>
      <c r="I5" s="2" t="s">
        <v>815</v>
      </c>
      <c r="J5" s="15" t="n">
        <v>-2978489466.38</v>
      </c>
      <c r="K5" s="29" t="n">
        <f aca="false">+F5-J5</f>
        <v>0</v>
      </c>
    </row>
    <row r="6" customFormat="false" ht="17.25" hidden="false" customHeight="true" outlineLevel="0" collapsed="false">
      <c r="A6" s="41" t="n">
        <v>12000000</v>
      </c>
      <c r="B6" s="41" t="n">
        <v>12000000</v>
      </c>
      <c r="C6" s="2" t="s">
        <v>1763</v>
      </c>
      <c r="D6" s="15" t="n">
        <v>957922257.53</v>
      </c>
      <c r="E6" s="15" t="n">
        <v>957922257.53838</v>
      </c>
      <c r="F6" s="15" t="n">
        <v>-1835893792.49</v>
      </c>
      <c r="G6" s="41" t="n">
        <v>12000000</v>
      </c>
      <c r="H6" s="2" t="s">
        <v>809</v>
      </c>
      <c r="I6" s="2" t="s">
        <v>1764</v>
      </c>
      <c r="J6" s="15" t="n">
        <v>-1835893792.49</v>
      </c>
      <c r="K6" s="29" t="n">
        <f aca="false">+F6-J6</f>
        <v>0</v>
      </c>
    </row>
    <row r="7" customFormat="false" ht="17.25" hidden="false" customHeight="true" outlineLevel="0" collapsed="false">
      <c r="A7" s="41" t="n">
        <v>12900000</v>
      </c>
      <c r="B7" s="41" t="n">
        <v>12900000</v>
      </c>
      <c r="C7" s="2" t="s">
        <v>1635</v>
      </c>
      <c r="D7" s="15" t="n">
        <v>4647276882.48</v>
      </c>
      <c r="E7" s="15" t="n">
        <v>0</v>
      </c>
      <c r="F7" s="15" t="n">
        <v>0</v>
      </c>
      <c r="G7" s="41" t="n">
        <v>12900000</v>
      </c>
      <c r="H7" s="2" t="s">
        <v>809</v>
      </c>
      <c r="I7" s="2" t="s">
        <v>1765</v>
      </c>
      <c r="J7" s="15" t="n">
        <v>0</v>
      </c>
      <c r="K7" s="29" t="n">
        <f aca="false">+F7-J7</f>
        <v>0</v>
      </c>
    </row>
    <row r="8" customFormat="false" ht="17.25" hidden="false" customHeight="true" outlineLevel="0" collapsed="false">
      <c r="A8" s="41" t="n">
        <v>16100000</v>
      </c>
      <c r="B8" s="41" t="n">
        <v>16100000</v>
      </c>
      <c r="C8" s="2" t="s">
        <v>1766</v>
      </c>
      <c r="D8" s="15" t="n">
        <v>-67679548.32</v>
      </c>
      <c r="E8" s="15" t="n">
        <v>-257745890.6</v>
      </c>
      <c r="F8" s="15" t="n">
        <v>-345912374.7</v>
      </c>
      <c r="G8" s="41" t="n">
        <v>16100000</v>
      </c>
      <c r="H8" s="2" t="s">
        <v>809</v>
      </c>
      <c r="I8" s="2" t="s">
        <v>821</v>
      </c>
      <c r="J8" s="15" t="n">
        <v>-345912374.7</v>
      </c>
      <c r="K8" s="29" t="n">
        <f aca="false">+F8-J8</f>
        <v>0</v>
      </c>
    </row>
    <row r="9" customFormat="false" ht="17.25" hidden="false" customHeight="true" outlineLevel="0" collapsed="false">
      <c r="A9" s="41" t="n">
        <v>16300000</v>
      </c>
      <c r="B9" s="41" t="n">
        <v>16300000</v>
      </c>
      <c r="C9" s="2" t="s">
        <v>1767</v>
      </c>
      <c r="D9" s="15" t="n">
        <v>-353780848.28</v>
      </c>
      <c r="E9" s="15" t="n">
        <v>-561921510.36</v>
      </c>
      <c r="F9" s="15" t="n">
        <v>-658472168.14</v>
      </c>
      <c r="G9" s="41" t="n">
        <v>16300000</v>
      </c>
      <c r="H9" s="2" t="s">
        <v>809</v>
      </c>
      <c r="I9" s="2" t="s">
        <v>821</v>
      </c>
      <c r="J9" s="15" t="n">
        <v>-658472168.14</v>
      </c>
      <c r="K9" s="29" t="n">
        <f aca="false">+F9-J9</f>
        <v>0</v>
      </c>
    </row>
    <row r="10" customFormat="false" ht="17.25" hidden="false" customHeight="true" outlineLevel="0" collapsed="false">
      <c r="A10" s="41" t="n">
        <v>16410000</v>
      </c>
      <c r="B10" s="41" t="n">
        <v>16410000</v>
      </c>
      <c r="C10" s="2" t="s">
        <v>1768</v>
      </c>
      <c r="D10" s="15" t="n">
        <v>-2218658647.13</v>
      </c>
      <c r="E10" s="15" t="n">
        <v>-3064226526.56761</v>
      </c>
      <c r="F10" s="15" t="n">
        <v>-2372686834.3882</v>
      </c>
      <c r="G10" s="41" t="n">
        <v>16410000</v>
      </c>
      <c r="H10" s="2" t="s">
        <v>809</v>
      </c>
      <c r="I10" s="2" t="s">
        <v>1769</v>
      </c>
      <c r="J10" s="15" t="n">
        <v>0</v>
      </c>
      <c r="K10" s="29" t="n">
        <f aca="false">+F10-J10</f>
        <v>-2372686834.3882</v>
      </c>
    </row>
    <row r="11" customFormat="false" ht="17.25" hidden="false" customHeight="true" outlineLevel="0" collapsed="false">
      <c r="A11" s="41" t="n">
        <v>16414000</v>
      </c>
      <c r="B11" s="41" t="n">
        <v>16414000</v>
      </c>
      <c r="C11" s="2" t="s">
        <v>1183</v>
      </c>
      <c r="D11" s="15" t="n">
        <v>0</v>
      </c>
      <c r="E11" s="15" t="n">
        <v>0</v>
      </c>
      <c r="F11" s="15" t="n">
        <v>0</v>
      </c>
      <c r="G11" s="41" t="n">
        <v>16414000</v>
      </c>
      <c r="H11" s="2" t="s">
        <v>1480</v>
      </c>
      <c r="I11" s="2" t="s">
        <v>1480</v>
      </c>
      <c r="J11" s="15" t="n">
        <v>0</v>
      </c>
      <c r="K11" s="29" t="n">
        <f aca="false">+F11-J11</f>
        <v>0</v>
      </c>
    </row>
    <row r="12" customFormat="false" ht="17.25" hidden="false" customHeight="true" outlineLevel="0" collapsed="false">
      <c r="A12" s="41" t="n">
        <v>20400000</v>
      </c>
      <c r="B12" s="41" t="n">
        <v>20400000</v>
      </c>
      <c r="C12" s="2" t="s">
        <v>1770</v>
      </c>
      <c r="D12" s="15" t="n">
        <v>4832320.36</v>
      </c>
      <c r="E12" s="15" t="n">
        <v>4832320.36</v>
      </c>
      <c r="F12" s="15" t="n">
        <v>4832320.36</v>
      </c>
      <c r="G12" s="41" t="n">
        <v>20400000</v>
      </c>
      <c r="H12" s="2" t="s">
        <v>825</v>
      </c>
      <c r="I12" s="2" t="s">
        <v>827</v>
      </c>
      <c r="J12" s="15" t="n">
        <v>4832320.36</v>
      </c>
      <c r="K12" s="29" t="n">
        <f aca="false">+F12-J12</f>
        <v>0</v>
      </c>
    </row>
    <row r="13" customFormat="false" ht="17.25" hidden="false" customHeight="true" outlineLevel="0" collapsed="false">
      <c r="A13" s="41" t="n">
        <v>21500000</v>
      </c>
      <c r="B13" s="41" t="n">
        <v>21500000</v>
      </c>
      <c r="C13" s="2" t="s">
        <v>1771</v>
      </c>
      <c r="D13" s="15" t="n">
        <v>228034132.7</v>
      </c>
      <c r="E13" s="15" t="n">
        <v>217431532.7</v>
      </c>
      <c r="F13" s="15" t="n">
        <v>217431532.7</v>
      </c>
      <c r="G13" s="41" t="n">
        <v>21500000</v>
      </c>
      <c r="H13" s="2" t="s">
        <v>825</v>
      </c>
      <c r="I13" s="2" t="s">
        <v>834</v>
      </c>
      <c r="J13" s="15" t="n">
        <v>217431532.7</v>
      </c>
      <c r="K13" s="29" t="n">
        <f aca="false">+F13-J13</f>
        <v>0</v>
      </c>
    </row>
    <row r="14" customFormat="false" ht="17.25" hidden="false" customHeight="true" outlineLevel="0" collapsed="false">
      <c r="A14" s="41" t="n">
        <v>21520000</v>
      </c>
      <c r="B14" s="41" t="n">
        <v>21520000</v>
      </c>
      <c r="C14" s="2" t="s">
        <v>228</v>
      </c>
      <c r="D14" s="15" t="n">
        <v>4631041.9</v>
      </c>
      <c r="E14" s="15" t="n">
        <v>4631041.9</v>
      </c>
      <c r="F14" s="15" t="n">
        <v>4631041.9</v>
      </c>
      <c r="G14" s="41" t="n">
        <v>21520000</v>
      </c>
      <c r="H14" s="2" t="s">
        <v>825</v>
      </c>
      <c r="I14" s="2" t="s">
        <v>834</v>
      </c>
      <c r="J14" s="15" t="n">
        <v>4631041.9</v>
      </c>
      <c r="K14" s="29" t="n">
        <f aca="false">+F14-J14</f>
        <v>0</v>
      </c>
    </row>
    <row r="15" customFormat="false" ht="17.25" hidden="false" customHeight="true" outlineLevel="0" collapsed="false">
      <c r="A15" s="41" t="n">
        <v>21810000</v>
      </c>
      <c r="B15" s="41" t="n">
        <v>21810000</v>
      </c>
      <c r="C15" s="2" t="s">
        <v>1772</v>
      </c>
      <c r="D15" s="15" t="n">
        <v>387099971.66</v>
      </c>
      <c r="E15" s="15" t="n">
        <v>66718689.28</v>
      </c>
      <c r="F15" s="15" t="n">
        <v>66718689.28</v>
      </c>
      <c r="G15" s="41" t="n">
        <v>21810000</v>
      </c>
      <c r="H15" s="2" t="s">
        <v>825</v>
      </c>
      <c r="I15" s="2" t="s">
        <v>834</v>
      </c>
      <c r="J15" s="15" t="n">
        <v>66718689.28</v>
      </c>
      <c r="K15" s="29" t="n">
        <f aca="false">+F15-J15</f>
        <v>0</v>
      </c>
    </row>
    <row r="16" customFormat="false" ht="17.25" hidden="false" customHeight="true" outlineLevel="0" collapsed="false">
      <c r="A16" s="41" t="n">
        <v>21811000</v>
      </c>
      <c r="B16" s="41" t="n">
        <v>21811000</v>
      </c>
      <c r="C16" s="2" t="s">
        <v>1773</v>
      </c>
      <c r="D16" s="15" t="n">
        <v>271641429.77</v>
      </c>
      <c r="E16" s="15" t="n">
        <v>269793926.99</v>
      </c>
      <c r="F16" s="15" t="n">
        <v>268812409.49</v>
      </c>
      <c r="G16" s="41" t="n">
        <v>21811000</v>
      </c>
      <c r="H16" s="2" t="s">
        <v>825</v>
      </c>
      <c r="I16" s="2" t="s">
        <v>834</v>
      </c>
      <c r="J16" s="15" t="n">
        <v>268812409.49</v>
      </c>
      <c r="K16" s="29" t="n">
        <f aca="false">+F16-J16</f>
        <v>0</v>
      </c>
    </row>
    <row r="17" customFormat="false" ht="17.25" hidden="false" customHeight="true" outlineLevel="0" collapsed="false">
      <c r="A17" s="41" t="n">
        <v>21820000</v>
      </c>
      <c r="B17" s="41" t="n">
        <v>21820000</v>
      </c>
      <c r="C17" s="2" t="s">
        <v>10</v>
      </c>
      <c r="D17" s="15" t="n">
        <v>34501803.04</v>
      </c>
      <c r="E17" s="15" t="n">
        <v>14993622.4</v>
      </c>
      <c r="F17" s="15" t="n">
        <v>14993622.4</v>
      </c>
      <c r="G17" s="41" t="n">
        <v>21820000</v>
      </c>
      <c r="H17" s="2" t="s">
        <v>825</v>
      </c>
      <c r="I17" s="2" t="s">
        <v>838</v>
      </c>
      <c r="J17" s="15" t="n">
        <v>14993622.4</v>
      </c>
      <c r="K17" s="29" t="n">
        <f aca="false">+F17-J17</f>
        <v>0</v>
      </c>
    </row>
    <row r="18" customFormat="false" ht="17.25" hidden="false" customHeight="true" outlineLevel="0" collapsed="false">
      <c r="A18" s="41" t="n">
        <v>21830000</v>
      </c>
      <c r="B18" s="41" t="n">
        <v>21830000</v>
      </c>
      <c r="C18" s="2" t="s">
        <v>574</v>
      </c>
      <c r="D18" s="15" t="n">
        <v>400109307.03</v>
      </c>
      <c r="E18" s="15" t="n">
        <v>380109307.03</v>
      </c>
      <c r="F18" s="15" t="n">
        <v>366339307.03</v>
      </c>
      <c r="G18" s="41" t="n">
        <v>21830000</v>
      </c>
      <c r="H18" s="2" t="s">
        <v>825</v>
      </c>
      <c r="I18" s="2" t="s">
        <v>838</v>
      </c>
      <c r="J18" s="15" t="n">
        <v>366339307.03</v>
      </c>
      <c r="K18" s="29" t="n">
        <f aca="false">+F18-J18</f>
        <v>0</v>
      </c>
    </row>
    <row r="19" customFormat="false" ht="17.25" hidden="false" customHeight="true" outlineLevel="0" collapsed="false">
      <c r="A19" s="41" t="n">
        <v>21831000</v>
      </c>
      <c r="B19" s="41" t="n">
        <v>21831000</v>
      </c>
      <c r="C19" s="2" t="s">
        <v>1774</v>
      </c>
      <c r="D19" s="15" t="n">
        <v>4048123622.3</v>
      </c>
      <c r="E19" s="15" t="n">
        <v>4396252345.21</v>
      </c>
      <c r="F19" s="15" t="n">
        <v>2559076865.58</v>
      </c>
      <c r="G19" s="41" t="n">
        <v>21831000</v>
      </c>
      <c r="H19" s="2" t="s">
        <v>825</v>
      </c>
      <c r="I19" s="2" t="s">
        <v>838</v>
      </c>
      <c r="J19" s="15" t="n">
        <v>2559076865.58</v>
      </c>
      <c r="K19" s="29" t="n">
        <f aca="false">+F19-J19</f>
        <v>0</v>
      </c>
    </row>
    <row r="20" customFormat="false" ht="17.25" hidden="false" customHeight="true" outlineLevel="0" collapsed="false">
      <c r="A20" s="41" t="n">
        <v>21840000</v>
      </c>
      <c r="B20" s="41" t="n">
        <v>21840000</v>
      </c>
      <c r="C20" s="2" t="s">
        <v>575</v>
      </c>
      <c r="D20" s="15" t="n">
        <v>104439862.99</v>
      </c>
      <c r="E20" s="15" t="n">
        <v>89166415.1</v>
      </c>
      <c r="F20" s="15" t="n">
        <v>76598367</v>
      </c>
      <c r="G20" s="41" t="n">
        <v>21840000</v>
      </c>
      <c r="H20" s="2" t="s">
        <v>825</v>
      </c>
      <c r="I20" s="2" t="s">
        <v>838</v>
      </c>
      <c r="J20" s="15" t="n">
        <v>76598367</v>
      </c>
      <c r="K20" s="29" t="n">
        <f aca="false">+F20-J20</f>
        <v>0</v>
      </c>
    </row>
    <row r="21" customFormat="false" ht="17.25" hidden="false" customHeight="true" outlineLevel="0" collapsed="false">
      <c r="A21" s="41" t="n">
        <v>21850000</v>
      </c>
      <c r="B21" s="41" t="n">
        <v>21850000</v>
      </c>
      <c r="C21" s="2" t="s">
        <v>1775</v>
      </c>
      <c r="D21" s="15" t="n">
        <v>1957020.24</v>
      </c>
      <c r="E21" s="15" t="n">
        <v>1087500</v>
      </c>
      <c r="F21" s="15" t="n">
        <v>0</v>
      </c>
      <c r="G21" s="41" t="n">
        <v>21850000</v>
      </c>
      <c r="H21" s="2" t="s">
        <v>825</v>
      </c>
      <c r="I21" s="2" t="s">
        <v>838</v>
      </c>
      <c r="J21" s="15" t="n">
        <v>0</v>
      </c>
      <c r="K21" s="29" t="n">
        <f aca="false">+F21-J21</f>
        <v>0</v>
      </c>
    </row>
    <row r="22" customFormat="false" ht="17.25" hidden="false" customHeight="true" outlineLevel="0" collapsed="false">
      <c r="A22" s="41" t="n">
        <v>23000000</v>
      </c>
      <c r="B22" s="41" t="n">
        <v>23000000</v>
      </c>
      <c r="C22" s="2" t="s">
        <v>240</v>
      </c>
      <c r="D22" s="15" t="n">
        <v>0</v>
      </c>
      <c r="E22" s="15" t="n">
        <v>77435991</v>
      </c>
      <c r="F22" s="15" t="n">
        <v>77435991</v>
      </c>
      <c r="G22" s="41" t="n">
        <v>23000000</v>
      </c>
      <c r="H22" s="2" t="s">
        <v>825</v>
      </c>
      <c r="I22" s="2" t="s">
        <v>842</v>
      </c>
      <c r="J22" s="15" t="n">
        <v>77435991</v>
      </c>
      <c r="K22" s="29" t="n">
        <f aca="false">+F22-J22</f>
        <v>0</v>
      </c>
    </row>
    <row r="23" customFormat="false" ht="17.25" hidden="false" customHeight="true" outlineLevel="0" collapsed="false">
      <c r="A23" s="41" t="n">
        <v>26100000</v>
      </c>
      <c r="B23" s="41" t="n">
        <v>26100000</v>
      </c>
      <c r="C23" s="2" t="s">
        <v>576</v>
      </c>
      <c r="D23" s="15" t="n">
        <v>1501980000</v>
      </c>
      <c r="E23" s="15" t="n">
        <v>1307000000</v>
      </c>
      <c r="F23" s="15" t="n">
        <v>257000000</v>
      </c>
      <c r="G23" s="41" t="n">
        <v>26100000</v>
      </c>
      <c r="H23" s="2" t="s">
        <v>825</v>
      </c>
      <c r="I23" s="2" t="s">
        <v>845</v>
      </c>
      <c r="J23" s="15" t="n">
        <v>1069780000</v>
      </c>
      <c r="K23" s="29" t="n">
        <f aca="false">+F23-J23</f>
        <v>-812780000</v>
      </c>
    </row>
    <row r="24" customFormat="false" ht="17.25" hidden="false" customHeight="true" outlineLevel="0" collapsed="false">
      <c r="A24" s="41" t="n">
        <v>27500000</v>
      </c>
      <c r="B24" s="41" t="n">
        <v>27500000</v>
      </c>
      <c r="C24" s="2" t="s">
        <v>577</v>
      </c>
      <c r="D24" s="15" t="n">
        <v>109463381</v>
      </c>
      <c r="E24" s="15" t="n">
        <v>80776051</v>
      </c>
      <c r="F24" s="15" t="n">
        <v>90803419</v>
      </c>
      <c r="G24" s="41" t="n">
        <v>27500000</v>
      </c>
      <c r="H24" s="2" t="s">
        <v>825</v>
      </c>
      <c r="I24" s="2" t="s">
        <v>848</v>
      </c>
      <c r="J24" s="15" t="n">
        <v>90803419</v>
      </c>
      <c r="K24" s="29" t="n">
        <f aca="false">+F24-J24</f>
        <v>0</v>
      </c>
    </row>
    <row r="25" customFormat="false" ht="17.25" hidden="false" customHeight="true" outlineLevel="0" collapsed="false">
      <c r="A25" s="41" t="n">
        <v>28040000</v>
      </c>
      <c r="B25" s="41" t="n">
        <v>28040000</v>
      </c>
      <c r="C25" s="2" t="s">
        <v>578</v>
      </c>
      <c r="D25" s="15" t="n">
        <v>-4859166.57</v>
      </c>
      <c r="E25" s="15" t="n">
        <v>-3881964.01</v>
      </c>
      <c r="F25" s="15" t="n">
        <v>-2902076.83</v>
      </c>
      <c r="G25" s="41" t="n">
        <v>28040000</v>
      </c>
      <c r="H25" s="2" t="s">
        <v>825</v>
      </c>
      <c r="I25" s="2" t="s">
        <v>850</v>
      </c>
      <c r="J25" s="15" t="n">
        <v>-2902076.83</v>
      </c>
      <c r="K25" s="29" t="n">
        <f aca="false">+F25-J25</f>
        <v>0</v>
      </c>
    </row>
    <row r="26" customFormat="false" ht="17.25" hidden="false" customHeight="true" outlineLevel="0" collapsed="false">
      <c r="A26" s="41" t="n">
        <v>28150000</v>
      </c>
      <c r="B26" s="41" t="n">
        <v>28150000</v>
      </c>
      <c r="C26" s="2" t="s">
        <v>582</v>
      </c>
      <c r="D26" s="15" t="n">
        <v>-113230519.21</v>
      </c>
      <c r="E26" s="15" t="n">
        <v>-90795164.85</v>
      </c>
      <c r="F26" s="15" t="n">
        <v>-68750023.34</v>
      </c>
      <c r="G26" s="41" t="n">
        <v>28150000</v>
      </c>
      <c r="H26" s="2" t="s">
        <v>825</v>
      </c>
      <c r="I26" s="2" t="s">
        <v>852</v>
      </c>
      <c r="J26" s="15" t="n">
        <v>-68750023.34</v>
      </c>
      <c r="K26" s="29" t="n">
        <f aca="false">+F26-J26</f>
        <v>0</v>
      </c>
    </row>
    <row r="27" customFormat="false" ht="17.25" hidden="false" customHeight="true" outlineLevel="0" collapsed="false">
      <c r="A27" s="41" t="n">
        <v>28152000</v>
      </c>
      <c r="B27" s="41" t="n">
        <v>28152000</v>
      </c>
      <c r="C27" s="2" t="s">
        <v>244</v>
      </c>
      <c r="D27" s="15" t="n">
        <v>-2442874.6</v>
      </c>
      <c r="E27" s="15" t="n">
        <v>-1974624.81</v>
      </c>
      <c r="F27" s="15" t="n">
        <v>-1505088.62</v>
      </c>
      <c r="G27" s="41" t="n">
        <v>28152000</v>
      </c>
      <c r="H27" s="2" t="s">
        <v>825</v>
      </c>
      <c r="I27" s="2" t="s">
        <v>852</v>
      </c>
      <c r="J27" s="15" t="n">
        <v>-1505088.62</v>
      </c>
      <c r="K27" s="29" t="n">
        <f aca="false">+F27-J27</f>
        <v>0</v>
      </c>
    </row>
    <row r="28" customFormat="false" ht="17.25" hidden="false" customHeight="true" outlineLevel="0" collapsed="false">
      <c r="A28" s="41" t="n">
        <v>28181000</v>
      </c>
      <c r="B28" s="41" t="n">
        <v>28181000</v>
      </c>
      <c r="C28" s="2" t="s">
        <v>1776</v>
      </c>
      <c r="D28" s="15" t="n">
        <v>-55806099.68</v>
      </c>
      <c r="E28" s="15" t="n">
        <v>-34833379.63</v>
      </c>
      <c r="F28" s="15" t="n">
        <v>-28068845.86</v>
      </c>
      <c r="G28" s="41" t="n">
        <v>28181000</v>
      </c>
      <c r="H28" s="2" t="s">
        <v>825</v>
      </c>
      <c r="I28" s="2" t="s">
        <v>852</v>
      </c>
      <c r="J28" s="15" t="n">
        <v>-28068845.86</v>
      </c>
      <c r="K28" s="29" t="n">
        <f aca="false">+F28-J28</f>
        <v>0</v>
      </c>
    </row>
    <row r="29" customFormat="false" ht="17.25" hidden="false" customHeight="true" outlineLevel="0" collapsed="false">
      <c r="A29" s="41" t="n">
        <v>28181100</v>
      </c>
      <c r="B29" s="41" t="n">
        <v>28181100</v>
      </c>
      <c r="C29" s="2" t="s">
        <v>1777</v>
      </c>
      <c r="D29" s="15" t="n">
        <v>-80742813.76</v>
      </c>
      <c r="E29" s="15" t="n">
        <v>-53389341.8</v>
      </c>
      <c r="F29" s="15" t="n">
        <v>-26134750.28</v>
      </c>
      <c r="G29" s="41" t="n">
        <v>28181100</v>
      </c>
      <c r="H29" s="2" t="s">
        <v>825</v>
      </c>
      <c r="I29" s="2" t="s">
        <v>852</v>
      </c>
      <c r="J29" s="15" t="n">
        <v>-26134750.28</v>
      </c>
      <c r="K29" s="29" t="n">
        <f aca="false">+F29-J29</f>
        <v>0</v>
      </c>
    </row>
    <row r="30" customFormat="false" ht="17.25" hidden="false" customHeight="true" outlineLevel="0" collapsed="false">
      <c r="A30" s="41" t="n">
        <v>28182000</v>
      </c>
      <c r="B30" s="41" t="n">
        <v>28182000</v>
      </c>
      <c r="C30" s="2" t="s">
        <v>585</v>
      </c>
      <c r="D30" s="15" t="n">
        <v>-4988713.63</v>
      </c>
      <c r="E30" s="15" t="n">
        <v>-3047722.92</v>
      </c>
      <c r="F30" s="15" t="n">
        <v>-1527536.2</v>
      </c>
      <c r="G30" s="41" t="n">
        <v>28182000</v>
      </c>
      <c r="H30" s="2" t="s">
        <v>825</v>
      </c>
      <c r="I30" s="2" t="s">
        <v>852</v>
      </c>
      <c r="J30" s="15" t="n">
        <v>-1527536.2</v>
      </c>
      <c r="K30" s="29" t="n">
        <f aca="false">+F30-J30</f>
        <v>0</v>
      </c>
    </row>
    <row r="31" customFormat="false" ht="17.25" hidden="false" customHeight="true" outlineLevel="0" collapsed="false">
      <c r="A31" s="41" t="n">
        <v>28183000</v>
      </c>
      <c r="B31" s="41" t="n">
        <v>28183000</v>
      </c>
      <c r="C31" s="2" t="s">
        <v>588</v>
      </c>
      <c r="D31" s="15" t="n">
        <v>-396274983.76</v>
      </c>
      <c r="E31" s="15" t="n">
        <v>-302011611.42</v>
      </c>
      <c r="F31" s="15" t="n">
        <v>-208820136.01</v>
      </c>
      <c r="G31" s="41" t="n">
        <v>28183000</v>
      </c>
      <c r="H31" s="2" t="s">
        <v>825</v>
      </c>
      <c r="I31" s="2" t="s">
        <v>852</v>
      </c>
      <c r="J31" s="15" t="n">
        <v>-208820136.01</v>
      </c>
      <c r="K31" s="29" t="n">
        <f aca="false">+F31-J31</f>
        <v>0</v>
      </c>
    </row>
    <row r="32" customFormat="false" ht="17.25" hidden="false" customHeight="true" outlineLevel="0" collapsed="false">
      <c r="A32" s="41" t="n">
        <v>281831</v>
      </c>
      <c r="B32" s="41" t="n">
        <v>28183100</v>
      </c>
      <c r="C32" s="2" t="s">
        <v>1778</v>
      </c>
      <c r="D32" s="15" t="n">
        <v>-2832747330.33</v>
      </c>
      <c r="E32" s="15" t="n">
        <v>-1521890414.60053</v>
      </c>
      <c r="F32" s="15" t="n">
        <v>-427675070.680861</v>
      </c>
      <c r="G32" s="41" t="n">
        <v>28183100</v>
      </c>
      <c r="H32" s="2" t="s">
        <v>825</v>
      </c>
      <c r="I32" s="2" t="s">
        <v>852</v>
      </c>
      <c r="J32" s="15" t="n">
        <v>-282376456.89</v>
      </c>
      <c r="K32" s="29" t="n">
        <f aca="false">+F32-J32</f>
        <v>-145298613.790861</v>
      </c>
    </row>
    <row r="33" customFormat="false" ht="17.25" hidden="false" customHeight="true" outlineLevel="0" collapsed="false">
      <c r="A33" s="41" t="n">
        <v>28184000</v>
      </c>
      <c r="B33" s="41" t="n">
        <v>28184000</v>
      </c>
      <c r="C33" s="2" t="s">
        <v>586</v>
      </c>
      <c r="D33" s="15" t="n">
        <v>-66599210.54</v>
      </c>
      <c r="E33" s="15" t="n">
        <v>-43776516.48</v>
      </c>
      <c r="F33" s="15" t="n">
        <v>-25326997.29</v>
      </c>
      <c r="G33" s="41" t="n">
        <v>28184000</v>
      </c>
      <c r="H33" s="2" t="s">
        <v>825</v>
      </c>
      <c r="I33" s="2" t="s">
        <v>852</v>
      </c>
      <c r="J33" s="15" t="n">
        <v>-25326997.29</v>
      </c>
      <c r="K33" s="29" t="n">
        <f aca="false">+F33-J33</f>
        <v>0</v>
      </c>
    </row>
    <row r="34" customFormat="false" ht="17.25" hidden="false" customHeight="true" outlineLevel="0" collapsed="false">
      <c r="A34" s="41" t="n">
        <v>28185000</v>
      </c>
      <c r="B34" s="41" t="n">
        <v>28185000</v>
      </c>
      <c r="C34" s="2" t="s">
        <v>253</v>
      </c>
      <c r="D34" s="15" t="n">
        <v>-467239.05</v>
      </c>
      <c r="E34" s="15" t="n">
        <v>-204812.5</v>
      </c>
      <c r="F34" s="15" t="n">
        <v>0</v>
      </c>
      <c r="G34" s="41" t="n">
        <v>28185000</v>
      </c>
      <c r="H34" s="2" t="s">
        <v>825</v>
      </c>
      <c r="I34" s="2" t="s">
        <v>852</v>
      </c>
      <c r="J34" s="15" t="n">
        <v>0</v>
      </c>
      <c r="K34" s="29" t="n">
        <f aca="false">+F34-J34</f>
        <v>0</v>
      </c>
    </row>
    <row r="35" customFormat="false" ht="17.25" hidden="false" customHeight="true" outlineLevel="0" collapsed="false">
      <c r="A35" s="41" t="n">
        <v>35000000</v>
      </c>
      <c r="B35" s="41" t="n">
        <v>35000000</v>
      </c>
      <c r="C35" s="2" t="s">
        <v>1779</v>
      </c>
      <c r="D35" s="15" t="n">
        <v>0</v>
      </c>
      <c r="E35" s="15" t="n">
        <v>2292412988.75337</v>
      </c>
      <c r="F35" s="15" t="n">
        <v>878547330.861148</v>
      </c>
      <c r="G35" s="41" t="n">
        <v>35000000</v>
      </c>
      <c r="H35" s="2" t="s">
        <v>861</v>
      </c>
      <c r="I35" s="2" t="s">
        <v>1780</v>
      </c>
      <c r="J35" s="15" t="n">
        <v>1044938088.8</v>
      </c>
      <c r="K35" s="29" t="n">
        <f aca="false">+F35-J35</f>
        <v>-166390757.938852</v>
      </c>
    </row>
    <row r="36" customFormat="false" ht="17.25" hidden="false" customHeight="true" outlineLevel="0" collapsed="false">
      <c r="A36" s="41" t="n">
        <v>37100000</v>
      </c>
      <c r="B36" s="41" t="n">
        <v>37100000</v>
      </c>
      <c r="C36" s="2" t="s">
        <v>592</v>
      </c>
      <c r="D36" s="15" t="n">
        <v>9800002252.76</v>
      </c>
      <c r="E36" s="15" t="n">
        <v>3825662538.64839</v>
      </c>
      <c r="F36" s="15" t="n">
        <v>4005557059.82839</v>
      </c>
      <c r="G36" s="41" t="n">
        <v>37100000</v>
      </c>
      <c r="H36" s="2" t="s">
        <v>861</v>
      </c>
      <c r="I36" s="2" t="s">
        <v>869</v>
      </c>
      <c r="J36" s="15" t="n">
        <v>10403387382.61</v>
      </c>
      <c r="K36" s="29" t="n">
        <f aca="false">+F36-J36</f>
        <v>-6397830322.78161</v>
      </c>
    </row>
    <row r="37" customFormat="false" ht="17.25" hidden="false" customHeight="true" outlineLevel="0" collapsed="false">
      <c r="A37" s="41" t="n">
        <v>38000000</v>
      </c>
      <c r="B37" s="41" t="n">
        <v>38000000</v>
      </c>
      <c r="C37" s="2" t="s">
        <v>594</v>
      </c>
      <c r="D37" s="15" t="n">
        <v>8963822615</v>
      </c>
      <c r="E37" s="15" t="n">
        <v>1131603500.04</v>
      </c>
      <c r="F37" s="15" t="n">
        <v>5871827206.83</v>
      </c>
      <c r="G37" s="41" t="n">
        <v>38000000</v>
      </c>
      <c r="H37" s="2" t="s">
        <v>861</v>
      </c>
      <c r="I37" s="2" t="s">
        <v>872</v>
      </c>
      <c r="J37" s="15" t="n">
        <v>5848375295.7</v>
      </c>
      <c r="K37" s="29" t="n">
        <f aca="false">+F37-J37</f>
        <v>23451911.1300011</v>
      </c>
    </row>
    <row r="38" customFormat="false" ht="17.25" hidden="false" customHeight="true" outlineLevel="0" collapsed="false">
      <c r="A38" s="41" t="n">
        <v>40100000</v>
      </c>
      <c r="B38" s="41" t="n">
        <v>40100000</v>
      </c>
      <c r="C38" s="2" t="s">
        <v>597</v>
      </c>
      <c r="D38" s="15" t="n">
        <v>-1554149816.24</v>
      </c>
      <c r="E38" s="15" t="n">
        <v>-2668816720.5</v>
      </c>
      <c r="F38" s="15" t="n">
        <v>-3135770387.6</v>
      </c>
      <c r="G38" s="41" t="n">
        <v>40100000</v>
      </c>
      <c r="H38" s="2" t="s">
        <v>874</v>
      </c>
      <c r="I38" s="2" t="s">
        <v>876</v>
      </c>
      <c r="J38" s="15" t="n">
        <v>-4254136855.82</v>
      </c>
      <c r="K38" s="29" t="n">
        <f aca="false">+F38-J38</f>
        <v>1118366468.22</v>
      </c>
    </row>
    <row r="39" customFormat="false" ht="17.25" hidden="false" customHeight="true" outlineLevel="0" collapsed="false">
      <c r="A39" s="41" t="n">
        <v>40110000</v>
      </c>
      <c r="B39" s="41" t="n">
        <v>40110000</v>
      </c>
      <c r="C39" s="2" t="s">
        <v>1781</v>
      </c>
      <c r="D39" s="15" t="n">
        <v>0</v>
      </c>
      <c r="E39" s="15" t="n">
        <v>0</v>
      </c>
      <c r="F39" s="15" t="n">
        <v>0</v>
      </c>
      <c r="G39" s="41" t="n">
        <v>40110000</v>
      </c>
      <c r="H39" s="2" t="s">
        <v>874</v>
      </c>
      <c r="I39" s="2" t="s">
        <v>876</v>
      </c>
      <c r="J39" s="15" t="n">
        <v>0</v>
      </c>
      <c r="K39" s="29" t="n">
        <f aca="false">+F39-J39</f>
        <v>0</v>
      </c>
    </row>
    <row r="40" customFormat="false" ht="17.25" hidden="false" customHeight="true" outlineLevel="0" collapsed="false">
      <c r="A40" s="41" t="n">
        <v>40120000</v>
      </c>
      <c r="B40" s="41" t="n">
        <v>40120000</v>
      </c>
      <c r="C40" s="2" t="s">
        <v>23</v>
      </c>
      <c r="D40" s="15" t="n">
        <v>-14176962649.93</v>
      </c>
      <c r="E40" s="15" t="n">
        <v>-3766804976.31</v>
      </c>
      <c r="F40" s="15" t="n">
        <v>-5080351740.68</v>
      </c>
      <c r="G40" s="41" t="n">
        <v>40120000</v>
      </c>
      <c r="H40" s="2" t="s">
        <v>874</v>
      </c>
      <c r="I40" s="2" t="s">
        <v>876</v>
      </c>
      <c r="J40" s="15" t="n">
        <v>-6163551274.35</v>
      </c>
      <c r="K40" s="29" t="n">
        <f aca="false">+F40-J40</f>
        <v>1083199533.67</v>
      </c>
    </row>
    <row r="41" customFormat="false" ht="17.25" hidden="false" customHeight="true" outlineLevel="0" collapsed="false">
      <c r="A41" s="41" t="n">
        <v>40300000</v>
      </c>
      <c r="B41" s="41" t="n">
        <v>40300000</v>
      </c>
      <c r="C41" s="2" t="s">
        <v>1782</v>
      </c>
      <c r="D41" s="15" t="n">
        <v>74806914.33</v>
      </c>
      <c r="E41" s="15" t="n">
        <v>2197074.49</v>
      </c>
      <c r="F41" s="15" t="n">
        <v>0</v>
      </c>
      <c r="G41" s="41" t="n">
        <v>40300000</v>
      </c>
      <c r="H41" s="2" t="s">
        <v>874</v>
      </c>
      <c r="I41" s="2" t="s">
        <v>879</v>
      </c>
      <c r="J41" s="15" t="n">
        <v>0</v>
      </c>
      <c r="K41" s="29" t="n">
        <f aca="false">+F41-J41</f>
        <v>0</v>
      </c>
    </row>
    <row r="42" customFormat="false" ht="17.25" hidden="false" customHeight="true" outlineLevel="0" collapsed="false">
      <c r="A42" s="41" t="n">
        <v>40310000</v>
      </c>
      <c r="B42" s="41" t="n">
        <v>40310000</v>
      </c>
      <c r="C42" s="2" t="s">
        <v>1783</v>
      </c>
      <c r="D42" s="15" t="n">
        <v>-209560527.73</v>
      </c>
      <c r="E42" s="15" t="n">
        <v>0</v>
      </c>
      <c r="F42" s="15" t="n">
        <v>0</v>
      </c>
      <c r="G42" s="41" t="n">
        <v>40310000</v>
      </c>
      <c r="H42" s="2" t="s">
        <v>874</v>
      </c>
      <c r="I42" s="2" t="s">
        <v>879</v>
      </c>
      <c r="J42" s="15" t="n">
        <v>0</v>
      </c>
      <c r="K42" s="29" t="n">
        <f aca="false">+F42-J42</f>
        <v>0</v>
      </c>
    </row>
    <row r="43" customFormat="false" ht="17.25" hidden="false" customHeight="true" outlineLevel="0" collapsed="false">
      <c r="A43" s="41" t="n">
        <v>40320000</v>
      </c>
      <c r="B43" s="41" t="n">
        <v>40320000</v>
      </c>
      <c r="C43" s="2" t="s">
        <v>1784</v>
      </c>
      <c r="D43" s="15" t="n">
        <v>-288955618.41</v>
      </c>
      <c r="E43" s="15" t="n">
        <v>0</v>
      </c>
      <c r="F43" s="15" t="n">
        <v>0</v>
      </c>
      <c r="G43" s="41" t="n">
        <v>40320000</v>
      </c>
      <c r="H43" s="2" t="s">
        <v>874</v>
      </c>
      <c r="I43" s="2" t="s">
        <v>879</v>
      </c>
      <c r="J43" s="15" t="n">
        <v>0</v>
      </c>
      <c r="K43" s="29" t="n">
        <f aca="false">+F43-J43</f>
        <v>0</v>
      </c>
    </row>
    <row r="44" customFormat="false" ht="17.25" hidden="false" customHeight="true" outlineLevel="0" collapsed="false">
      <c r="A44" s="41" t="n">
        <v>40330000</v>
      </c>
      <c r="B44" s="41" t="n">
        <v>40330000</v>
      </c>
      <c r="C44" s="2" t="s">
        <v>263</v>
      </c>
      <c r="D44" s="15" t="n">
        <v>-256724036.77</v>
      </c>
      <c r="E44" s="15" t="n">
        <v>-217439154</v>
      </c>
      <c r="F44" s="15" t="n">
        <v>-259890187.73</v>
      </c>
      <c r="G44" s="41" t="n">
        <v>40330000</v>
      </c>
      <c r="H44" s="2" t="s">
        <v>874</v>
      </c>
      <c r="I44" s="2" t="s">
        <v>879</v>
      </c>
      <c r="J44" s="15" t="n">
        <v>-259890187.73</v>
      </c>
      <c r="K44" s="29" t="n">
        <f aca="false">+F44-J44</f>
        <v>0</v>
      </c>
    </row>
    <row r="45" customFormat="false" ht="17.25" hidden="false" customHeight="true" outlineLevel="0" collapsed="false">
      <c r="A45" s="41" t="n">
        <v>40340000</v>
      </c>
      <c r="B45" s="41" t="n">
        <v>40340000</v>
      </c>
      <c r="C45" s="2" t="s">
        <v>25</v>
      </c>
      <c r="D45" s="15" t="n">
        <v>-16163811.34</v>
      </c>
      <c r="E45" s="15" t="n">
        <v>-500097372.26</v>
      </c>
      <c r="F45" s="15" t="n">
        <v>-46310060.15</v>
      </c>
      <c r="G45" s="41" t="n">
        <v>40340000</v>
      </c>
      <c r="H45" s="2" t="s">
        <v>874</v>
      </c>
      <c r="I45" s="2" t="s">
        <v>879</v>
      </c>
      <c r="J45" s="15" t="n">
        <v>-46310060.15</v>
      </c>
      <c r="K45" s="29" t="n">
        <f aca="false">+F45-J45</f>
        <v>0</v>
      </c>
    </row>
    <row r="46" customFormat="false" ht="17.25" hidden="false" customHeight="true" outlineLevel="0" collapsed="false">
      <c r="A46" s="41" t="n">
        <v>40400000</v>
      </c>
      <c r="B46" s="41" t="n">
        <v>40400000</v>
      </c>
      <c r="C46" s="2" t="s">
        <v>1165</v>
      </c>
      <c r="D46" s="15" t="n">
        <v>-181535198.17</v>
      </c>
      <c r="E46" s="15" t="n">
        <v>-219000660.27</v>
      </c>
      <c r="F46" s="15" t="n">
        <v>-13950000</v>
      </c>
      <c r="G46" s="41" t="n">
        <v>40400000</v>
      </c>
      <c r="H46" s="2" t="s">
        <v>874</v>
      </c>
      <c r="I46" s="2" t="s">
        <v>1785</v>
      </c>
      <c r="J46" s="15" t="n">
        <v>-13950000</v>
      </c>
      <c r="K46" s="29" t="n">
        <f aca="false">+F46-J46</f>
        <v>0</v>
      </c>
    </row>
    <row r="47" customFormat="false" ht="17.25" hidden="false" customHeight="true" outlineLevel="0" collapsed="false">
      <c r="A47" s="41" t="n">
        <v>40800000</v>
      </c>
      <c r="B47" s="41" t="n">
        <v>40800000</v>
      </c>
      <c r="C47" s="2" t="s">
        <v>1641</v>
      </c>
      <c r="D47" s="15" t="n">
        <v>-74504544.83</v>
      </c>
      <c r="E47" s="15" t="n">
        <v>-65352016.54</v>
      </c>
      <c r="F47" s="15" t="n">
        <v>-62643248.54</v>
      </c>
      <c r="G47" s="41" t="n">
        <v>40800000</v>
      </c>
      <c r="H47" s="2" t="s">
        <v>874</v>
      </c>
      <c r="I47" s="2" t="s">
        <v>881</v>
      </c>
      <c r="J47" s="15" t="n">
        <v>-62643248.54</v>
      </c>
      <c r="K47" s="29" t="n">
        <f aca="false">+F47-J47</f>
        <v>0</v>
      </c>
    </row>
    <row r="48" customFormat="false" ht="17.25" hidden="false" customHeight="true" outlineLevel="0" collapsed="false">
      <c r="A48" s="41" t="n">
        <v>40811000</v>
      </c>
      <c r="B48" s="41" t="n">
        <v>40811000</v>
      </c>
      <c r="C48" s="2" t="s">
        <v>1786</v>
      </c>
      <c r="D48" s="15" t="n">
        <v>3271465.7</v>
      </c>
      <c r="E48" s="15" t="n">
        <v>0</v>
      </c>
      <c r="F48" s="15" t="n">
        <v>0</v>
      </c>
      <c r="G48" s="41" t="n">
        <v>40811000</v>
      </c>
      <c r="H48" s="2" t="s">
        <v>874</v>
      </c>
      <c r="I48" s="2" t="s">
        <v>881</v>
      </c>
      <c r="J48" s="15" t="n">
        <v>0</v>
      </c>
      <c r="K48" s="29" t="n">
        <f aca="false">+F48-J48</f>
        <v>0</v>
      </c>
    </row>
    <row r="49" customFormat="false" ht="17.25" hidden="false" customHeight="true" outlineLevel="0" collapsed="false">
      <c r="A49" s="41" t="n">
        <v>40910000</v>
      </c>
      <c r="B49" s="41" t="n">
        <v>40910000</v>
      </c>
      <c r="C49" s="2" t="s">
        <v>1787</v>
      </c>
      <c r="D49" s="15" t="n">
        <v>268520545.8</v>
      </c>
      <c r="E49" s="15" t="n">
        <v>115985359.33</v>
      </c>
      <c r="F49" s="15" t="n">
        <v>116275959.33</v>
      </c>
      <c r="G49" s="41" t="n">
        <v>40910000</v>
      </c>
      <c r="H49" s="2" t="s">
        <v>874</v>
      </c>
      <c r="I49" s="2" t="s">
        <v>883</v>
      </c>
      <c r="J49" s="15" t="n">
        <v>116275959.33</v>
      </c>
      <c r="K49" s="29" t="n">
        <f aca="false">+F49-J49</f>
        <v>0</v>
      </c>
    </row>
    <row r="50" customFormat="false" ht="17.25" hidden="false" customHeight="true" outlineLevel="0" collapsed="false">
      <c r="A50" s="41" t="n">
        <v>41100000</v>
      </c>
      <c r="B50" s="41" t="n">
        <v>41100000</v>
      </c>
      <c r="C50" s="2" t="s">
        <v>1788</v>
      </c>
      <c r="D50" s="15" t="n">
        <v>-2242417875.17</v>
      </c>
      <c r="E50" s="15" t="n">
        <v>6052117948.52</v>
      </c>
      <c r="F50" s="15" t="n">
        <v>3773939457.63</v>
      </c>
      <c r="G50" s="41" t="n">
        <v>41100000</v>
      </c>
      <c r="H50" s="2" t="s">
        <v>874</v>
      </c>
      <c r="I50" s="2" t="s">
        <v>886</v>
      </c>
      <c r="J50" s="15" t="n">
        <v>3773939457.63</v>
      </c>
      <c r="K50" s="29" t="n">
        <f aca="false">+F50-J50</f>
        <v>0</v>
      </c>
    </row>
    <row r="51" customFormat="false" ht="17.25" hidden="false" customHeight="true" outlineLevel="0" collapsed="false">
      <c r="A51" s="41" t="n">
        <v>41110000</v>
      </c>
      <c r="B51" s="41" t="n">
        <v>41110000</v>
      </c>
      <c r="C51" s="2" t="s">
        <v>1768</v>
      </c>
      <c r="D51" s="15" t="n">
        <v>-9273810.48</v>
      </c>
      <c r="E51" s="15" t="n">
        <v>-3847624.52999997</v>
      </c>
      <c r="F51" s="15" t="n">
        <v>0</v>
      </c>
      <c r="G51" s="41" t="n">
        <v>41110000</v>
      </c>
      <c r="H51" s="2" t="s">
        <v>874</v>
      </c>
      <c r="I51" s="2" t="s">
        <v>886</v>
      </c>
      <c r="J51" s="15" t="n">
        <v>0</v>
      </c>
      <c r="K51" s="29" t="n">
        <f aca="false">+F51-J51</f>
        <v>0</v>
      </c>
    </row>
    <row r="52" customFormat="false" ht="17.25" hidden="false" customHeight="true" outlineLevel="0" collapsed="false">
      <c r="A52" s="41" t="n">
        <v>41300000</v>
      </c>
      <c r="B52" s="41" t="n">
        <v>41300000</v>
      </c>
      <c r="C52" s="2" t="s">
        <v>264</v>
      </c>
      <c r="D52" s="15" t="n">
        <v>1061515595.8</v>
      </c>
      <c r="E52" s="15" t="n">
        <v>2426741351.98</v>
      </c>
      <c r="F52" s="15" t="n">
        <v>7250767.34</v>
      </c>
      <c r="G52" s="41" t="n">
        <v>41300000</v>
      </c>
      <c r="H52" s="2" t="s">
        <v>874</v>
      </c>
      <c r="I52" s="2" t="s">
        <v>887</v>
      </c>
      <c r="J52" s="15" t="n">
        <v>7250767.34</v>
      </c>
      <c r="K52" s="29" t="n">
        <f aca="false">+F52-J52</f>
        <v>0</v>
      </c>
    </row>
    <row r="53" customFormat="false" ht="17.25" hidden="false" customHeight="true" outlineLevel="0" collapsed="false">
      <c r="A53" s="41" t="n">
        <v>41311000</v>
      </c>
      <c r="B53" s="41" t="n">
        <v>41311000</v>
      </c>
      <c r="C53" s="2" t="s">
        <v>1789</v>
      </c>
      <c r="D53" s="15" t="n">
        <v>-518830567.87</v>
      </c>
      <c r="E53" s="15" t="n">
        <v>72102357.43</v>
      </c>
      <c r="F53" s="15" t="n">
        <v>72102357.43</v>
      </c>
      <c r="G53" s="41" t="n">
        <v>41311000</v>
      </c>
      <c r="H53" s="2" t="s">
        <v>874</v>
      </c>
      <c r="I53" s="2" t="s">
        <v>887</v>
      </c>
      <c r="J53" s="15" t="n">
        <v>72102357.43</v>
      </c>
      <c r="K53" s="29" t="n">
        <f aca="false">+F53-J53</f>
        <v>0</v>
      </c>
    </row>
    <row r="54" customFormat="false" ht="17.25" hidden="false" customHeight="true" outlineLevel="0" collapsed="false">
      <c r="A54" s="41" t="n">
        <v>41321000</v>
      </c>
      <c r="B54" s="41" t="n">
        <v>41321000</v>
      </c>
      <c r="C54" s="2" t="s">
        <v>1790</v>
      </c>
      <c r="D54" s="15" t="n">
        <v>4935831.06</v>
      </c>
      <c r="E54" s="15" t="n">
        <v>39935831.06</v>
      </c>
      <c r="F54" s="15" t="n">
        <v>39935831.06</v>
      </c>
      <c r="G54" s="41" t="n">
        <v>41321000</v>
      </c>
      <c r="H54" s="2" t="s">
        <v>874</v>
      </c>
      <c r="I54" s="2" t="s">
        <v>887</v>
      </c>
      <c r="J54" s="15" t="n">
        <v>39935831.06</v>
      </c>
      <c r="K54" s="29" t="n">
        <f aca="false">+F54-J54</f>
        <v>0</v>
      </c>
    </row>
    <row r="55" customFormat="false" ht="17.25" hidden="false" customHeight="true" outlineLevel="0" collapsed="false">
      <c r="A55" s="41" t="n">
        <v>41331000</v>
      </c>
      <c r="B55" s="41" t="n">
        <v>41331000</v>
      </c>
      <c r="C55" s="2" t="s">
        <v>1791</v>
      </c>
      <c r="D55" s="15" t="n">
        <v>312631126.82</v>
      </c>
      <c r="E55" s="15" t="n">
        <v>315818277.5</v>
      </c>
      <c r="F55" s="15" t="n">
        <v>315818277.5</v>
      </c>
      <c r="G55" s="41" t="n">
        <v>41331000</v>
      </c>
      <c r="H55" s="2" t="s">
        <v>874</v>
      </c>
      <c r="I55" s="2" t="s">
        <v>887</v>
      </c>
      <c r="J55" s="15" t="n">
        <v>315818277.5</v>
      </c>
      <c r="K55" s="29" t="n">
        <f aca="false">+F55-J55</f>
        <v>0</v>
      </c>
    </row>
    <row r="56" customFormat="false" ht="17.25" hidden="false" customHeight="true" outlineLevel="0" collapsed="false">
      <c r="A56" s="41" t="n">
        <v>41341000</v>
      </c>
      <c r="B56" s="41" t="n">
        <v>41341000</v>
      </c>
      <c r="C56" s="2" t="s">
        <v>1698</v>
      </c>
      <c r="D56" s="15" t="n">
        <v>850141158.77</v>
      </c>
      <c r="E56" s="15" t="n">
        <v>850141158.77</v>
      </c>
      <c r="F56" s="15" t="n">
        <v>853095000.63</v>
      </c>
      <c r="G56" s="41" t="n">
        <v>41341000</v>
      </c>
      <c r="H56" s="2" t="s">
        <v>874</v>
      </c>
      <c r="I56" s="2" t="s">
        <v>887</v>
      </c>
      <c r="J56" s="15" t="n">
        <v>853095000.63</v>
      </c>
      <c r="K56" s="29" t="n">
        <f aca="false">+F56-J56</f>
        <v>0</v>
      </c>
    </row>
    <row r="57" customFormat="false" ht="17.25" hidden="false" customHeight="true" outlineLevel="0" collapsed="false">
      <c r="A57" s="41" t="n">
        <v>41600000</v>
      </c>
      <c r="B57" s="41" t="n">
        <v>41600000</v>
      </c>
      <c r="C57" s="2" t="s">
        <v>265</v>
      </c>
      <c r="D57" s="15" t="n">
        <v>767239864.32</v>
      </c>
      <c r="E57" s="15" t="n">
        <v>767239864.32</v>
      </c>
      <c r="F57" s="15" t="n">
        <v>884915763.78</v>
      </c>
      <c r="G57" s="41" t="n">
        <v>41600000</v>
      </c>
      <c r="H57" s="2" t="s">
        <v>874</v>
      </c>
      <c r="I57" s="2" t="s">
        <v>889</v>
      </c>
      <c r="J57" s="15" t="n">
        <v>884915763.78</v>
      </c>
      <c r="K57" s="29" t="n">
        <f aca="false">+F57-J57</f>
        <v>0</v>
      </c>
    </row>
    <row r="58" customFormat="false" ht="17.25" hidden="false" customHeight="true" outlineLevel="0" collapsed="false">
      <c r="A58" s="41" t="n">
        <v>41800000</v>
      </c>
      <c r="B58" s="41" t="n">
        <v>41800000</v>
      </c>
      <c r="C58" s="2" t="s">
        <v>1792</v>
      </c>
      <c r="D58" s="15" t="n">
        <v>1339420456</v>
      </c>
      <c r="E58" s="15" t="n">
        <v>-406260276.4</v>
      </c>
      <c r="F58" s="15" t="n">
        <v>-406260276.4</v>
      </c>
      <c r="G58" s="41" t="n">
        <v>41800000</v>
      </c>
      <c r="H58" s="2" t="s">
        <v>874</v>
      </c>
      <c r="I58" s="2" t="s">
        <v>1793</v>
      </c>
      <c r="J58" s="15" t="n">
        <v>-406260276.4</v>
      </c>
      <c r="K58" s="29" t="n">
        <f aca="false">+F58-J58</f>
        <v>0</v>
      </c>
    </row>
    <row r="59" customFormat="false" ht="17.25" hidden="false" customHeight="true" outlineLevel="0" collapsed="false">
      <c r="A59" s="41" t="n">
        <v>41900000</v>
      </c>
      <c r="B59" s="41" t="n">
        <v>41900000</v>
      </c>
      <c r="C59" s="2" t="s">
        <v>267</v>
      </c>
      <c r="D59" s="15" t="n">
        <v>-470006263.35</v>
      </c>
      <c r="E59" s="15" t="n">
        <v>-82069663.35</v>
      </c>
      <c r="F59" s="15" t="n">
        <v>-91069663.35</v>
      </c>
      <c r="G59" s="41" t="n">
        <v>41900000</v>
      </c>
      <c r="H59" s="2" t="s">
        <v>874</v>
      </c>
      <c r="I59" s="2" t="s">
        <v>890</v>
      </c>
      <c r="J59" s="15" t="n">
        <v>-91069663.35</v>
      </c>
      <c r="K59" s="29" t="n">
        <f aca="false">+F59-J59</f>
        <v>0</v>
      </c>
    </row>
    <row r="60" customFormat="false" ht="17.25" hidden="false" customHeight="true" outlineLevel="0" collapsed="false">
      <c r="A60" s="41" t="n">
        <v>42100000</v>
      </c>
      <c r="B60" s="41" t="n">
        <v>42100000</v>
      </c>
      <c r="C60" s="2" t="s">
        <v>1643</v>
      </c>
      <c r="D60" s="15" t="n">
        <v>24906694.31</v>
      </c>
      <c r="E60" s="15" t="n">
        <v>-2079020.32999999</v>
      </c>
      <c r="F60" s="15" t="n">
        <v>720000</v>
      </c>
      <c r="G60" s="41" t="n">
        <v>42100000</v>
      </c>
      <c r="H60" s="2" t="s">
        <v>874</v>
      </c>
      <c r="I60" s="2" t="s">
        <v>893</v>
      </c>
      <c r="J60" s="15" t="n">
        <v>720000</v>
      </c>
      <c r="K60" s="29" t="n">
        <f aca="false">+F60-J60</f>
        <v>0</v>
      </c>
    </row>
    <row r="61" customFormat="false" ht="17.25" hidden="false" customHeight="true" outlineLevel="0" collapsed="false">
      <c r="A61" s="41" t="n">
        <v>42500000</v>
      </c>
      <c r="B61" s="41" t="n">
        <v>42500000</v>
      </c>
      <c r="C61" s="2" t="s">
        <v>1794</v>
      </c>
      <c r="D61" s="15" t="n">
        <v>-1431400</v>
      </c>
      <c r="E61" s="15" t="n">
        <v>-1502400</v>
      </c>
      <c r="F61" s="15" t="n">
        <v>0</v>
      </c>
      <c r="G61" s="41" t="n">
        <v>42500000</v>
      </c>
      <c r="H61" s="2" t="s">
        <v>874</v>
      </c>
      <c r="I61" s="2" t="s">
        <v>895</v>
      </c>
      <c r="J61" s="15" t="n">
        <v>0</v>
      </c>
      <c r="K61" s="29" t="n">
        <f aca="false">+F61-J61</f>
        <v>0</v>
      </c>
    </row>
    <row r="62" customFormat="false" ht="17.25" hidden="false" customHeight="true" outlineLevel="0" collapsed="false">
      <c r="A62" s="41" t="n">
        <v>42510000</v>
      </c>
      <c r="B62" s="41" t="n">
        <v>42510000</v>
      </c>
      <c r="C62" s="2" t="s">
        <v>1795</v>
      </c>
      <c r="D62" s="15" t="n">
        <v>6980000</v>
      </c>
      <c r="E62" s="15" t="n">
        <v>-1320000</v>
      </c>
      <c r="F62" s="15" t="n">
        <v>480000</v>
      </c>
      <c r="G62" s="41" t="n">
        <v>42510000</v>
      </c>
      <c r="H62" s="2" t="s">
        <v>874</v>
      </c>
      <c r="I62" s="2" t="s">
        <v>895</v>
      </c>
      <c r="J62" s="15" t="n">
        <v>480000</v>
      </c>
      <c r="K62" s="29" t="n">
        <f aca="false">+F62-J62</f>
        <v>0</v>
      </c>
    </row>
    <row r="63" customFormat="false" ht="17.25" hidden="false" customHeight="true" outlineLevel="0" collapsed="false">
      <c r="A63" s="41" t="n">
        <v>42700000</v>
      </c>
      <c r="B63" s="41" t="n">
        <v>42700000</v>
      </c>
      <c r="C63" s="2" t="s">
        <v>1796</v>
      </c>
      <c r="D63" s="15" t="n">
        <v>155833.34</v>
      </c>
      <c r="E63" s="15" t="n">
        <v>0</v>
      </c>
      <c r="F63" s="15" t="n">
        <v>0</v>
      </c>
      <c r="G63" s="41" t="n">
        <v>42700000</v>
      </c>
      <c r="H63" s="2" t="s">
        <v>1480</v>
      </c>
      <c r="I63" s="2" t="s">
        <v>1480</v>
      </c>
      <c r="J63" s="15" t="n">
        <v>0</v>
      </c>
      <c r="K63" s="29" t="n">
        <f aca="false">+F63-J63</f>
        <v>0</v>
      </c>
    </row>
    <row r="64" customFormat="false" ht="17.25" hidden="false" customHeight="true" outlineLevel="0" collapsed="false">
      <c r="A64" s="41" t="n">
        <v>42820000</v>
      </c>
      <c r="B64" s="41" t="n">
        <v>42820000</v>
      </c>
      <c r="C64" s="2" t="s">
        <v>604</v>
      </c>
      <c r="D64" s="15" t="n">
        <v>-153714243.69</v>
      </c>
      <c r="E64" s="15" t="n">
        <v>-88451161.69</v>
      </c>
      <c r="F64" s="15" t="n">
        <v>-34121784.2</v>
      </c>
      <c r="G64" s="41" t="n">
        <v>42820000</v>
      </c>
      <c r="H64" s="2" t="s">
        <v>874</v>
      </c>
      <c r="I64" s="2" t="s">
        <v>897</v>
      </c>
      <c r="J64" s="15" t="n">
        <v>-34121784.2</v>
      </c>
      <c r="K64" s="29" t="n">
        <f aca="false">+F64-J64</f>
        <v>0</v>
      </c>
    </row>
    <row r="65" customFormat="false" ht="17.25" hidden="false" customHeight="true" outlineLevel="0" collapsed="false">
      <c r="A65" s="41" t="n">
        <v>43100000</v>
      </c>
      <c r="B65" s="41" t="n">
        <v>43100000</v>
      </c>
      <c r="C65" s="2" t="s">
        <v>605</v>
      </c>
      <c r="D65" s="15" t="n">
        <v>-33263895.04</v>
      </c>
      <c r="E65" s="15" t="n">
        <v>-100477225.38</v>
      </c>
      <c r="F65" s="15" t="n">
        <v>-33432249.76</v>
      </c>
      <c r="G65" s="41" t="n">
        <v>43100000</v>
      </c>
      <c r="H65" s="2" t="s">
        <v>874</v>
      </c>
      <c r="I65" s="2" t="s">
        <v>900</v>
      </c>
      <c r="J65" s="15" t="n">
        <v>-33432249.76</v>
      </c>
      <c r="K65" s="29" t="n">
        <f aca="false">+F65-J65</f>
        <v>0</v>
      </c>
    </row>
    <row r="66" customFormat="false" ht="17.25" hidden="false" customHeight="true" outlineLevel="0" collapsed="false">
      <c r="A66" s="41" t="n">
        <v>43110000</v>
      </c>
      <c r="B66" s="41" t="n">
        <v>43110000</v>
      </c>
      <c r="C66" s="2" t="s">
        <v>606</v>
      </c>
      <c r="D66" s="15" t="n">
        <v>-1010500</v>
      </c>
      <c r="E66" s="15" t="n">
        <v>-604000</v>
      </c>
      <c r="F66" s="15" t="n">
        <v>46000</v>
      </c>
      <c r="G66" s="41" t="n">
        <v>43110000</v>
      </c>
      <c r="H66" s="2" t="s">
        <v>874</v>
      </c>
      <c r="I66" s="2" t="s">
        <v>900</v>
      </c>
      <c r="J66" s="15" t="n">
        <v>46000</v>
      </c>
      <c r="K66" s="29" t="n">
        <f aca="false">+F66-J66</f>
        <v>0</v>
      </c>
    </row>
    <row r="67" customFormat="false" ht="17.25" hidden="false" customHeight="true" outlineLevel="0" collapsed="false">
      <c r="A67" s="41" t="n">
        <v>43200000</v>
      </c>
      <c r="B67" s="41" t="n">
        <v>43200000</v>
      </c>
      <c r="C67" s="2" t="s">
        <v>37</v>
      </c>
      <c r="D67" s="15" t="n">
        <v>-15677275.32</v>
      </c>
      <c r="E67" s="15" t="n">
        <v>-42370438.26</v>
      </c>
      <c r="F67" s="15" t="n">
        <v>-14302800.88</v>
      </c>
      <c r="G67" s="41" t="n">
        <v>43200000</v>
      </c>
      <c r="H67" s="2" t="s">
        <v>874</v>
      </c>
      <c r="I67" s="2" t="s">
        <v>902</v>
      </c>
      <c r="J67" s="15" t="n">
        <v>-14302800.88</v>
      </c>
      <c r="K67" s="29" t="n">
        <f aca="false">+F67-J67</f>
        <v>0</v>
      </c>
    </row>
    <row r="68" customFormat="false" ht="17.25" hidden="false" customHeight="true" outlineLevel="0" collapsed="false">
      <c r="A68" s="41" t="n">
        <v>43220000</v>
      </c>
      <c r="B68" s="41" t="n">
        <v>43220000</v>
      </c>
      <c r="C68" s="2" t="s">
        <v>608</v>
      </c>
      <c r="D68" s="15" t="n">
        <v>655012.6</v>
      </c>
      <c r="E68" s="15" t="n">
        <v>658075.87</v>
      </c>
      <c r="F68" s="15" t="n">
        <v>-25306.16</v>
      </c>
      <c r="G68" s="41" t="n">
        <v>43220000</v>
      </c>
      <c r="H68" s="2" t="s">
        <v>874</v>
      </c>
      <c r="I68" s="2" t="s">
        <v>902</v>
      </c>
      <c r="J68" s="15" t="n">
        <v>-25306.16</v>
      </c>
      <c r="K68" s="29" t="n">
        <f aca="false">+F68-J68</f>
        <v>0</v>
      </c>
    </row>
    <row r="69" customFormat="false" ht="17.25" hidden="false" customHeight="true" outlineLevel="0" collapsed="false">
      <c r="A69" s="41" t="n">
        <v>43300000</v>
      </c>
      <c r="B69" s="41" t="n">
        <v>43300000</v>
      </c>
      <c r="C69" s="2" t="s">
        <v>38</v>
      </c>
      <c r="D69" s="15" t="n">
        <v>-1347231.67</v>
      </c>
      <c r="E69" s="15" t="n">
        <v>-7176944.67</v>
      </c>
      <c r="F69" s="15" t="n">
        <v>-2388017.84</v>
      </c>
      <c r="G69" s="41" t="n">
        <v>43300000</v>
      </c>
      <c r="H69" s="2" t="s">
        <v>874</v>
      </c>
      <c r="I69" s="2" t="s">
        <v>904</v>
      </c>
      <c r="J69" s="15" t="n">
        <v>-2388017.84</v>
      </c>
      <c r="K69" s="29" t="n">
        <f aca="false">+F69-J69</f>
        <v>0</v>
      </c>
    </row>
    <row r="70" customFormat="false" ht="17.25" hidden="false" customHeight="true" outlineLevel="0" collapsed="false">
      <c r="A70" s="41" t="n">
        <v>43400000</v>
      </c>
      <c r="B70" s="41" t="n">
        <v>43400000</v>
      </c>
      <c r="C70" s="2" t="s">
        <v>1466</v>
      </c>
      <c r="D70" s="15" t="n">
        <v>-638778.6</v>
      </c>
      <c r="E70" s="15" t="n">
        <v>-4568854.2</v>
      </c>
      <c r="F70" s="15" t="n">
        <v>0</v>
      </c>
      <c r="G70" s="41" t="n">
        <v>43400000</v>
      </c>
      <c r="H70" s="2" t="s">
        <v>874</v>
      </c>
      <c r="I70" s="2" t="s">
        <v>900</v>
      </c>
      <c r="J70" s="15" t="n">
        <v>0</v>
      </c>
      <c r="K70" s="29" t="n">
        <f aca="false">+F70-J70</f>
        <v>0</v>
      </c>
    </row>
    <row r="71" customFormat="false" ht="17.25" hidden="false" customHeight="true" outlineLevel="0" collapsed="false">
      <c r="A71" s="41" t="n">
        <v>43860000</v>
      </c>
      <c r="B71" s="41" t="n">
        <v>43860000</v>
      </c>
      <c r="C71" s="2" t="s">
        <v>1644</v>
      </c>
      <c r="D71" s="15" t="n">
        <v>0</v>
      </c>
      <c r="E71" s="15" t="n">
        <v>0</v>
      </c>
      <c r="F71" s="15" t="n">
        <v>-10287023.61</v>
      </c>
      <c r="G71" s="41" t="n">
        <v>43860000</v>
      </c>
      <c r="H71" s="2" t="s">
        <v>874</v>
      </c>
      <c r="I71" s="2" t="s">
        <v>906</v>
      </c>
      <c r="J71" s="15" t="n">
        <v>-10287023.61</v>
      </c>
      <c r="K71" s="29" t="n">
        <f aca="false">+F71-J71</f>
        <v>0</v>
      </c>
    </row>
    <row r="72" customFormat="false" ht="17.25" hidden="false" customHeight="true" outlineLevel="0" collapsed="false">
      <c r="A72" s="41" t="n">
        <v>44100000</v>
      </c>
      <c r="B72" s="41" t="n">
        <v>44100000</v>
      </c>
      <c r="C72" s="2" t="s">
        <v>610</v>
      </c>
      <c r="D72" s="15" t="n">
        <v>-29721237.5</v>
      </c>
      <c r="E72" s="15" t="n">
        <v>-32988973.35</v>
      </c>
      <c r="F72" s="15" t="n">
        <v>-19759113.87</v>
      </c>
      <c r="G72" s="41" t="n">
        <v>44100000</v>
      </c>
      <c r="H72" s="2" t="s">
        <v>874</v>
      </c>
      <c r="I72" s="2" t="s">
        <v>909</v>
      </c>
      <c r="J72" s="15" t="n">
        <v>-19759113.87</v>
      </c>
      <c r="K72" s="29" t="n">
        <f aca="false">+F72-J72</f>
        <v>0</v>
      </c>
    </row>
    <row r="73" customFormat="false" ht="17.25" hidden="false" customHeight="true" outlineLevel="0" collapsed="false">
      <c r="A73" s="41" t="n">
        <v>44300000</v>
      </c>
      <c r="B73" s="41" t="n">
        <v>44300000</v>
      </c>
      <c r="C73" s="2" t="s">
        <v>611</v>
      </c>
      <c r="D73" s="15" t="n">
        <v>616828867.11</v>
      </c>
      <c r="E73" s="15" t="n">
        <v>302706766.15</v>
      </c>
      <c r="F73" s="15" t="n">
        <v>482973959.88</v>
      </c>
      <c r="G73" s="41" t="n">
        <v>44300000</v>
      </c>
      <c r="H73" s="2" t="s">
        <v>874</v>
      </c>
      <c r="I73" s="2" t="s">
        <v>912</v>
      </c>
      <c r="J73" s="15" t="n">
        <v>483073959.88</v>
      </c>
      <c r="K73" s="29" t="n">
        <f aca="false">+F73-J73</f>
        <v>-100000</v>
      </c>
    </row>
    <row r="74" customFormat="false" ht="17.25" hidden="false" customHeight="true" outlineLevel="0" collapsed="false">
      <c r="A74" s="41" t="n">
        <v>44310000</v>
      </c>
      <c r="B74" s="41" t="n">
        <v>44310000</v>
      </c>
      <c r="C74" s="2" t="s">
        <v>42</v>
      </c>
      <c r="D74" s="15" t="n">
        <v>-857586.77</v>
      </c>
      <c r="E74" s="15" t="n">
        <v>-562221.14</v>
      </c>
      <c r="F74" s="15" t="n">
        <v>0</v>
      </c>
      <c r="G74" s="41" t="n">
        <v>44310000</v>
      </c>
      <c r="H74" s="2" t="s">
        <v>874</v>
      </c>
      <c r="I74" s="2" t="s">
        <v>914</v>
      </c>
      <c r="J74" s="15" t="n">
        <v>-108289</v>
      </c>
      <c r="K74" s="29" t="n">
        <f aca="false">+F74-J74</f>
        <v>108289</v>
      </c>
    </row>
    <row r="75" customFormat="false" ht="17.25" hidden="false" customHeight="true" outlineLevel="0" collapsed="false">
      <c r="A75" s="41" t="n">
        <v>44320000</v>
      </c>
      <c r="B75" s="41" t="n">
        <v>44320000</v>
      </c>
      <c r="C75" s="2" t="s">
        <v>43</v>
      </c>
      <c r="D75" s="15" t="n">
        <v>-19429517.66</v>
      </c>
      <c r="E75" s="15" t="n">
        <v>-19429517.66</v>
      </c>
      <c r="F75" s="15" t="n">
        <v>-17602295.8</v>
      </c>
      <c r="G75" s="41" t="n">
        <v>44320000</v>
      </c>
      <c r="H75" s="2" t="s">
        <v>874</v>
      </c>
      <c r="I75" s="2" t="s">
        <v>914</v>
      </c>
      <c r="J75" s="15" t="n">
        <v>-17602295.8</v>
      </c>
      <c r="K75" s="29" t="n">
        <f aca="false">+F75-J75</f>
        <v>0</v>
      </c>
    </row>
    <row r="76" customFormat="false" ht="17.25" hidden="false" customHeight="true" outlineLevel="0" collapsed="false">
      <c r="A76" s="41" t="n">
        <v>44330000</v>
      </c>
      <c r="B76" s="41" t="n">
        <v>44330000</v>
      </c>
      <c r="C76" s="2" t="s">
        <v>1797</v>
      </c>
      <c r="D76" s="15" t="n">
        <v>411572314.45</v>
      </c>
      <c r="E76" s="15" t="n">
        <v>121454690</v>
      </c>
      <c r="F76" s="15" t="n">
        <v>0</v>
      </c>
      <c r="G76" s="41" t="n">
        <v>44330000</v>
      </c>
      <c r="H76" s="2" t="s">
        <v>874</v>
      </c>
      <c r="I76" s="2" t="s">
        <v>912</v>
      </c>
      <c r="J76" s="15" t="n">
        <v>0</v>
      </c>
      <c r="K76" s="29" t="n">
        <f aca="false">+F76-J76</f>
        <v>0</v>
      </c>
    </row>
    <row r="77" customFormat="false" ht="17.25" hidden="false" customHeight="true" outlineLevel="0" collapsed="false">
      <c r="A77" s="41" t="n">
        <v>44410000</v>
      </c>
      <c r="B77" s="41" t="n">
        <v>44410000</v>
      </c>
      <c r="C77" s="2" t="s">
        <v>1645</v>
      </c>
      <c r="D77" s="15" t="n">
        <v>383345540.51</v>
      </c>
      <c r="E77" s="15" t="n">
        <v>383345540.51025</v>
      </c>
      <c r="F77" s="15" t="n">
        <v>-117596206.8729</v>
      </c>
      <c r="G77" s="41" t="n">
        <v>44410000</v>
      </c>
      <c r="H77" s="2" t="s">
        <v>874</v>
      </c>
      <c r="I77" s="2" t="s">
        <v>914</v>
      </c>
      <c r="J77" s="15" t="n">
        <v>217594163.88</v>
      </c>
      <c r="K77" s="29" t="n">
        <f aca="false">+F77-J77</f>
        <v>-335190370.7529</v>
      </c>
    </row>
    <row r="78" customFormat="false" ht="17.25" hidden="false" customHeight="true" outlineLevel="0" collapsed="false">
      <c r="A78" s="41" t="n">
        <v>44420000</v>
      </c>
      <c r="B78" s="41" t="n">
        <v>44420000</v>
      </c>
      <c r="C78" s="2" t="s">
        <v>1310</v>
      </c>
      <c r="D78" s="15" t="n">
        <v>380179.8</v>
      </c>
      <c r="E78" s="15" t="n">
        <v>380179.8</v>
      </c>
      <c r="F78" s="15" t="n">
        <v>0</v>
      </c>
      <c r="G78" s="41" t="n">
        <v>44420000</v>
      </c>
      <c r="H78" s="2" t="s">
        <v>874</v>
      </c>
      <c r="I78" s="2" t="s">
        <v>914</v>
      </c>
      <c r="J78" s="15" t="n">
        <v>0</v>
      </c>
      <c r="K78" s="29" t="n">
        <f aca="false">+F78-J78</f>
        <v>0</v>
      </c>
    </row>
    <row r="79" customFormat="false" ht="17.25" hidden="false" customHeight="true" outlineLevel="0" collapsed="false">
      <c r="A79" s="41" t="n">
        <v>44540000</v>
      </c>
      <c r="B79" s="41" t="n">
        <v>44540000</v>
      </c>
      <c r="C79" s="2" t="s">
        <v>615</v>
      </c>
      <c r="D79" s="15" t="n">
        <v>-82606758.78</v>
      </c>
      <c r="E79" s="15" t="n">
        <v>-24177279.62</v>
      </c>
      <c r="F79" s="15" t="n">
        <v>0</v>
      </c>
      <c r="G79" s="41" t="n">
        <v>44540000</v>
      </c>
      <c r="H79" s="2" t="s">
        <v>874</v>
      </c>
      <c r="I79" s="2" t="s">
        <v>914</v>
      </c>
      <c r="J79" s="15" t="n">
        <v>0</v>
      </c>
      <c r="K79" s="29" t="n">
        <f aca="false">+F79-J79</f>
        <v>0</v>
      </c>
    </row>
    <row r="80" customFormat="false" ht="17.25" hidden="false" customHeight="true" outlineLevel="0" collapsed="false">
      <c r="A80" s="41" t="n">
        <v>44550000</v>
      </c>
      <c r="B80" s="41" t="n">
        <v>44550000</v>
      </c>
      <c r="C80" s="2" t="s">
        <v>617</v>
      </c>
      <c r="D80" s="15" t="n">
        <v>113690759.08</v>
      </c>
      <c r="E80" s="15" t="n">
        <v>11387.01</v>
      </c>
      <c r="F80" s="15" t="n">
        <v>0</v>
      </c>
      <c r="G80" s="41" t="n">
        <v>44550000</v>
      </c>
      <c r="H80" s="2" t="s">
        <v>874</v>
      </c>
      <c r="I80" s="2" t="s">
        <v>916</v>
      </c>
      <c r="J80" s="15" t="n">
        <v>0</v>
      </c>
      <c r="K80" s="29" t="n">
        <f aca="false">+F80-J80</f>
        <v>0</v>
      </c>
    </row>
    <row r="81" customFormat="false" ht="17.25" hidden="false" customHeight="true" outlineLevel="0" collapsed="false">
      <c r="A81" s="41" t="n">
        <v>44560000</v>
      </c>
      <c r="B81" s="41" t="n">
        <v>44560000</v>
      </c>
      <c r="C81" s="2" t="s">
        <v>1798</v>
      </c>
      <c r="D81" s="15" t="n">
        <v>359263.85</v>
      </c>
      <c r="E81" s="15" t="n">
        <v>288315</v>
      </c>
      <c r="F81" s="15" t="n">
        <v>0</v>
      </c>
      <c r="G81" s="41" t="n">
        <v>44560000</v>
      </c>
      <c r="H81" s="2" t="s">
        <v>874</v>
      </c>
      <c r="I81" s="2" t="s">
        <v>916</v>
      </c>
      <c r="J81" s="15" t="n">
        <v>0</v>
      </c>
      <c r="K81" s="29" t="n">
        <f aca="false">+F81-J81</f>
        <v>0</v>
      </c>
    </row>
    <row r="82" customFormat="false" ht="17.25" hidden="false" customHeight="true" outlineLevel="0" collapsed="false">
      <c r="A82" s="41" t="n">
        <v>44561000</v>
      </c>
      <c r="B82" s="41" t="n">
        <v>44561000</v>
      </c>
      <c r="C82" s="2" t="s">
        <v>1703</v>
      </c>
      <c r="D82" s="15" t="n">
        <v>4878443.85</v>
      </c>
      <c r="E82" s="15" t="n">
        <v>-2186337</v>
      </c>
      <c r="F82" s="15" t="n">
        <v>0</v>
      </c>
      <c r="G82" s="41" t="n">
        <v>44561000</v>
      </c>
      <c r="H82" s="2" t="s">
        <v>874</v>
      </c>
      <c r="I82" s="2" t="s">
        <v>916</v>
      </c>
      <c r="J82" s="15" t="n">
        <v>0</v>
      </c>
      <c r="K82" s="29" t="n">
        <f aca="false">+F82-J82</f>
        <v>0</v>
      </c>
    </row>
    <row r="83" customFormat="false" ht="17.25" hidden="false" customHeight="true" outlineLevel="0" collapsed="false">
      <c r="A83" s="41" t="n">
        <v>44562000</v>
      </c>
      <c r="B83" s="41" t="n">
        <v>44562000</v>
      </c>
      <c r="C83" s="2" t="s">
        <v>47</v>
      </c>
      <c r="D83" s="15" t="n">
        <v>-66695748.38</v>
      </c>
      <c r="E83" s="15" t="n">
        <v>-2521245.66</v>
      </c>
      <c r="F83" s="15" t="n">
        <v>34038843.86</v>
      </c>
      <c r="G83" s="41" t="n">
        <v>44562000</v>
      </c>
      <c r="H83" s="2" t="s">
        <v>874</v>
      </c>
      <c r="I83" s="2" t="s">
        <v>916</v>
      </c>
      <c r="J83" s="15" t="n">
        <v>34038843.86</v>
      </c>
      <c r="K83" s="29" t="n">
        <f aca="false">+F83-J83</f>
        <v>0</v>
      </c>
    </row>
    <row r="84" customFormat="false" ht="17.25" hidden="false" customHeight="true" outlineLevel="0" collapsed="false">
      <c r="A84" s="41" t="n">
        <v>44563000</v>
      </c>
      <c r="B84" s="41" t="n">
        <v>44563000</v>
      </c>
      <c r="C84" s="2" t="s">
        <v>48</v>
      </c>
      <c r="D84" s="15" t="n">
        <v>43186257.18</v>
      </c>
      <c r="E84" s="15" t="n">
        <v>43186257.18</v>
      </c>
      <c r="F84" s="15" t="n">
        <v>61192379.6</v>
      </c>
      <c r="G84" s="41" t="n">
        <v>44563000</v>
      </c>
      <c r="H84" s="2" t="s">
        <v>874</v>
      </c>
      <c r="I84" s="2" t="s">
        <v>916</v>
      </c>
      <c r="J84" s="15" t="n">
        <v>61192379.6</v>
      </c>
      <c r="K84" s="29" t="n">
        <f aca="false">+F84-J84</f>
        <v>0</v>
      </c>
    </row>
    <row r="85" customFormat="false" ht="17.25" hidden="false" customHeight="true" outlineLevel="0" collapsed="false">
      <c r="A85" s="41" t="n">
        <v>44564000</v>
      </c>
      <c r="B85" s="41" t="n">
        <v>44564000</v>
      </c>
      <c r="C85" s="2" t="s">
        <v>49</v>
      </c>
      <c r="D85" s="15" t="n">
        <v>317889298.03</v>
      </c>
      <c r="E85" s="15" t="n">
        <v>135355519.276825</v>
      </c>
      <c r="F85" s="15" t="n">
        <v>157539244.364039</v>
      </c>
      <c r="G85" s="41" t="n">
        <v>44564000</v>
      </c>
      <c r="H85" s="2" t="s">
        <v>874</v>
      </c>
      <c r="I85" s="2" t="s">
        <v>916</v>
      </c>
      <c r="J85" s="15" t="n">
        <v>85738397.75</v>
      </c>
      <c r="K85" s="29" t="n">
        <f aca="false">+F85-J85</f>
        <v>71800846.614039</v>
      </c>
    </row>
    <row r="86" customFormat="false" ht="17.25" hidden="false" customHeight="true" outlineLevel="0" collapsed="false">
      <c r="A86" s="41" t="n">
        <v>44565000</v>
      </c>
      <c r="B86" s="41" t="n">
        <v>44565000</v>
      </c>
      <c r="C86" s="2" t="s">
        <v>1646</v>
      </c>
      <c r="D86" s="15" t="n">
        <v>-26079395.28</v>
      </c>
      <c r="E86" s="15" t="n">
        <v>-278700</v>
      </c>
      <c r="F86" s="15" t="n">
        <v>-206750</v>
      </c>
      <c r="G86" s="41" t="n">
        <v>44565000</v>
      </c>
      <c r="H86" s="2" t="s">
        <v>874</v>
      </c>
      <c r="I86" s="2" t="s">
        <v>916</v>
      </c>
      <c r="J86" s="15" t="n">
        <v>-206750</v>
      </c>
      <c r="K86" s="29" t="n">
        <f aca="false">+F86-J86</f>
        <v>0</v>
      </c>
    </row>
    <row r="87" customFormat="false" ht="17.25" hidden="false" customHeight="true" outlineLevel="0" collapsed="false">
      <c r="A87" s="41" t="n">
        <v>44570000</v>
      </c>
      <c r="B87" s="41" t="n">
        <v>44570000</v>
      </c>
      <c r="C87" s="2" t="s">
        <v>1799</v>
      </c>
      <c r="D87" s="15" t="n">
        <v>-1392656086.09</v>
      </c>
      <c r="E87" s="15" t="n">
        <v>-1677385805.26</v>
      </c>
      <c r="F87" s="15" t="n">
        <v>-1489227415.65</v>
      </c>
      <c r="G87" s="41" t="n">
        <v>44570000</v>
      </c>
      <c r="H87" s="2" t="s">
        <v>874</v>
      </c>
      <c r="I87" s="2" t="s">
        <v>916</v>
      </c>
      <c r="J87" s="15" t="n">
        <v>-1489227415.65</v>
      </c>
      <c r="K87" s="29" t="n">
        <f aca="false">+F87-J87</f>
        <v>0</v>
      </c>
    </row>
    <row r="88" customFormat="false" ht="17.25" hidden="false" customHeight="true" outlineLevel="0" collapsed="false">
      <c r="A88" s="41" t="n">
        <v>44571000</v>
      </c>
      <c r="B88" s="41" t="n">
        <v>44571000</v>
      </c>
      <c r="C88" s="2" t="s">
        <v>51</v>
      </c>
      <c r="D88" s="15" t="n">
        <v>-38874035.32</v>
      </c>
      <c r="E88" s="15" t="n">
        <v>-38874035.32</v>
      </c>
      <c r="F88" s="15" t="n">
        <v>-35204591.6</v>
      </c>
      <c r="G88" s="41" t="n">
        <v>44571000</v>
      </c>
      <c r="H88" s="2" t="s">
        <v>874</v>
      </c>
      <c r="I88" s="2" t="s">
        <v>916</v>
      </c>
      <c r="J88" s="15" t="n">
        <v>-35204591.6</v>
      </c>
      <c r="K88" s="29" t="n">
        <f aca="false">+F88-J88</f>
        <v>0</v>
      </c>
    </row>
    <row r="89" customFormat="false" ht="17.25" hidden="false" customHeight="true" outlineLevel="0" collapsed="false">
      <c r="A89" s="41" t="n">
        <v>44572000</v>
      </c>
      <c r="B89" s="41" t="n">
        <v>44572000</v>
      </c>
      <c r="C89" s="2" t="s">
        <v>1800</v>
      </c>
      <c r="D89" s="15" t="n">
        <v>-205392116.6</v>
      </c>
      <c r="E89" s="15" t="n">
        <v>-249437091.22</v>
      </c>
      <c r="F89" s="15" t="n">
        <v>-219930369.4</v>
      </c>
      <c r="G89" s="41" t="n">
        <v>44572000</v>
      </c>
      <c r="H89" s="2" t="s">
        <v>874</v>
      </c>
      <c r="I89" s="2" t="s">
        <v>916</v>
      </c>
      <c r="J89" s="15" t="n">
        <v>-219930369.4</v>
      </c>
      <c r="K89" s="29" t="n">
        <f aca="false">+F89-J89</f>
        <v>0</v>
      </c>
    </row>
    <row r="90" customFormat="false" ht="17.25" hidden="false" customHeight="true" outlineLevel="0" collapsed="false">
      <c r="A90" s="41" t="n">
        <v>44575000</v>
      </c>
      <c r="B90" s="41" t="n">
        <v>44575000</v>
      </c>
      <c r="C90" s="2" t="s">
        <v>1801</v>
      </c>
      <c r="D90" s="15" t="n">
        <v>-2160</v>
      </c>
      <c r="E90" s="15" t="n">
        <v>-2160</v>
      </c>
      <c r="F90" s="15" t="n">
        <v>0</v>
      </c>
      <c r="G90" s="41" t="n">
        <v>44575000</v>
      </c>
      <c r="H90" s="2" t="s">
        <v>874</v>
      </c>
      <c r="I90" s="2" t="s">
        <v>916</v>
      </c>
      <c r="J90" s="15" t="n">
        <v>0</v>
      </c>
      <c r="K90" s="29" t="n">
        <f aca="false">+F90-J90</f>
        <v>0</v>
      </c>
    </row>
    <row r="91" customFormat="false" ht="17.25" hidden="false" customHeight="true" outlineLevel="0" collapsed="false">
      <c r="A91" s="41" t="n">
        <v>44576000</v>
      </c>
      <c r="B91" s="41" t="n">
        <v>44576000</v>
      </c>
      <c r="C91" s="2" t="s">
        <v>621</v>
      </c>
      <c r="D91" s="15" t="n">
        <v>-48123850</v>
      </c>
      <c r="E91" s="15" t="n">
        <v>-48123850</v>
      </c>
      <c r="F91" s="15" t="n">
        <v>-48123850</v>
      </c>
      <c r="G91" s="41" t="n">
        <v>44576000</v>
      </c>
      <c r="H91" s="2" t="s">
        <v>874</v>
      </c>
      <c r="I91" s="2" t="s">
        <v>916</v>
      </c>
      <c r="J91" s="15" t="n">
        <v>-48123850</v>
      </c>
      <c r="K91" s="29" t="n">
        <f aca="false">+F91-J91</f>
        <v>0</v>
      </c>
    </row>
    <row r="92" customFormat="false" ht="17.25" hidden="false" customHeight="true" outlineLevel="0" collapsed="false">
      <c r="A92" s="41" t="n">
        <v>44580000</v>
      </c>
      <c r="B92" s="41" t="n">
        <v>44580000</v>
      </c>
      <c r="C92" s="2" t="s">
        <v>622</v>
      </c>
      <c r="D92" s="15" t="n">
        <v>-118711607.33</v>
      </c>
      <c r="E92" s="15" t="n">
        <v>-12252847.33</v>
      </c>
      <c r="F92" s="15" t="n">
        <v>-12252847.33</v>
      </c>
      <c r="G92" s="41" t="n">
        <v>44580000</v>
      </c>
      <c r="H92" s="2" t="s">
        <v>874</v>
      </c>
      <c r="I92" s="2" t="s">
        <v>916</v>
      </c>
      <c r="J92" s="15" t="n">
        <v>354674819.65</v>
      </c>
      <c r="K92" s="29" t="n">
        <f aca="false">+F92-J92</f>
        <v>-366927666.98</v>
      </c>
    </row>
    <row r="93" customFormat="false" ht="17.25" hidden="false" customHeight="true" outlineLevel="0" collapsed="false">
      <c r="A93" s="41" t="n">
        <v>44583000</v>
      </c>
      <c r="B93" s="41" t="n">
        <v>44583000</v>
      </c>
      <c r="C93" s="2" t="s">
        <v>1802</v>
      </c>
      <c r="D93" s="15" t="n">
        <v>9894667.46</v>
      </c>
      <c r="E93" s="15" t="n">
        <v>13314667.6</v>
      </c>
      <c r="F93" s="15" t="n">
        <v>12158724.76</v>
      </c>
      <c r="G93" s="41" t="n">
        <v>44583000</v>
      </c>
      <c r="H93" s="2" t="s">
        <v>874</v>
      </c>
      <c r="I93" s="2" t="s">
        <v>916</v>
      </c>
      <c r="J93" s="15" t="n">
        <v>12158724.76</v>
      </c>
      <c r="K93" s="29" t="n">
        <f aca="false">+F93-J93</f>
        <v>0</v>
      </c>
    </row>
    <row r="94" customFormat="false" ht="17.25" hidden="false" customHeight="true" outlineLevel="0" collapsed="false">
      <c r="A94" s="41" t="n">
        <v>44600000</v>
      </c>
      <c r="B94" s="41" t="n">
        <v>44600000</v>
      </c>
      <c r="C94" s="2" t="s">
        <v>1803</v>
      </c>
      <c r="D94" s="15" t="n">
        <v>77776425.77</v>
      </c>
      <c r="E94" s="15" t="n">
        <v>28759999.96</v>
      </c>
      <c r="F94" s="15" t="n">
        <v>0</v>
      </c>
      <c r="G94" s="41" t="n">
        <v>44600000</v>
      </c>
      <c r="H94" s="2" t="s">
        <v>874</v>
      </c>
      <c r="I94" s="2" t="s">
        <v>1804</v>
      </c>
      <c r="J94" s="15" t="n">
        <v>0</v>
      </c>
      <c r="K94" s="29" t="n">
        <f aca="false">+F94-J94</f>
        <v>0</v>
      </c>
    </row>
    <row r="95" customFormat="false" ht="17.25" hidden="false" customHeight="true" outlineLevel="0" collapsed="false">
      <c r="A95" s="41" t="n">
        <v>45500000</v>
      </c>
      <c r="B95" s="41" t="n">
        <v>45500000</v>
      </c>
      <c r="C95" s="2" t="s">
        <v>1805</v>
      </c>
      <c r="D95" s="15" t="n">
        <v>2812198214.88</v>
      </c>
      <c r="E95" s="15" t="n">
        <v>1832872833.88</v>
      </c>
      <c r="F95" s="15" t="n">
        <v>10000000</v>
      </c>
      <c r="G95" s="41" t="n">
        <v>45500000</v>
      </c>
      <c r="H95" s="2" t="s">
        <v>874</v>
      </c>
      <c r="I95" s="2" t="s">
        <v>919</v>
      </c>
      <c r="J95" s="15" t="n">
        <v>-40000000</v>
      </c>
      <c r="K95" s="29" t="n">
        <f aca="false">+F95-J95</f>
        <v>50000000</v>
      </c>
    </row>
    <row r="96" customFormat="false" ht="17.25" hidden="false" customHeight="true" outlineLevel="0" collapsed="false">
      <c r="A96" s="41" t="n">
        <v>45510000</v>
      </c>
      <c r="B96" s="41" t="n">
        <v>45510000</v>
      </c>
      <c r="C96" s="2" t="s">
        <v>304</v>
      </c>
      <c r="D96" s="15" t="n">
        <v>-807500088.59</v>
      </c>
      <c r="E96" s="15" t="n">
        <v>-357500088.59</v>
      </c>
      <c r="F96" s="15" t="n">
        <v>-357500088.59</v>
      </c>
      <c r="G96" s="41" t="n">
        <v>45510000</v>
      </c>
      <c r="H96" s="2" t="s">
        <v>874</v>
      </c>
      <c r="I96" s="2" t="s">
        <v>919</v>
      </c>
      <c r="J96" s="15" t="n">
        <v>-357500088.59</v>
      </c>
      <c r="K96" s="29" t="n">
        <f aca="false">+F96-J96</f>
        <v>0</v>
      </c>
    </row>
    <row r="97" customFormat="false" ht="17.25" hidden="false" customHeight="true" outlineLevel="0" collapsed="false">
      <c r="A97" s="41" t="n">
        <v>45520000</v>
      </c>
      <c r="B97" s="41" t="n">
        <v>45520000</v>
      </c>
      <c r="C97" s="2" t="s">
        <v>1806</v>
      </c>
      <c r="D97" s="15" t="n">
        <v>-385000906.9</v>
      </c>
      <c r="E97" s="15" t="n">
        <v>-385000906.9</v>
      </c>
      <c r="F97" s="15" t="n">
        <v>-385000906.9</v>
      </c>
      <c r="G97" s="41" t="n">
        <v>45520000</v>
      </c>
      <c r="H97" s="2" t="s">
        <v>874</v>
      </c>
      <c r="I97" s="2" t="s">
        <v>919</v>
      </c>
      <c r="J97" s="15" t="n">
        <v>-385000906.9</v>
      </c>
      <c r="K97" s="29" t="n">
        <f aca="false">+F97-J97</f>
        <v>0</v>
      </c>
    </row>
    <row r="98" customFormat="false" ht="17.25" hidden="false" customHeight="true" outlineLevel="0" collapsed="false">
      <c r="A98" s="41" t="n">
        <v>45530000</v>
      </c>
      <c r="B98" s="41" t="n">
        <v>45530000</v>
      </c>
      <c r="C98" s="2" t="s">
        <v>288</v>
      </c>
      <c r="D98" s="15" t="n">
        <v>-564437800</v>
      </c>
      <c r="E98" s="15" t="n">
        <v>-564437800</v>
      </c>
      <c r="F98" s="15" t="n">
        <v>-356114500</v>
      </c>
      <c r="G98" s="41" t="n">
        <v>45530000</v>
      </c>
      <c r="H98" s="2" t="s">
        <v>874</v>
      </c>
      <c r="I98" s="2" t="s">
        <v>919</v>
      </c>
      <c r="J98" s="15" t="n">
        <v>-356114500</v>
      </c>
      <c r="K98" s="29" t="n">
        <f aca="false">+F98-J98</f>
        <v>0</v>
      </c>
    </row>
    <row r="99" customFormat="false" ht="17.25" hidden="false" customHeight="true" outlineLevel="0" collapsed="false">
      <c r="A99" s="41" t="n">
        <v>45540000</v>
      </c>
      <c r="B99" s="41" t="n">
        <v>45540000</v>
      </c>
      <c r="C99" s="2" t="s">
        <v>1807</v>
      </c>
      <c r="D99" s="15" t="n">
        <v>-485000000</v>
      </c>
      <c r="E99" s="15" t="n">
        <v>-485000000</v>
      </c>
      <c r="F99" s="15" t="n">
        <v>-485000000</v>
      </c>
      <c r="G99" s="41" t="n">
        <v>45540000</v>
      </c>
      <c r="H99" s="2" t="s">
        <v>874</v>
      </c>
      <c r="I99" s="2" t="s">
        <v>919</v>
      </c>
      <c r="J99" s="15" t="n">
        <v>-485000000</v>
      </c>
      <c r="K99" s="29" t="n">
        <f aca="false">+F99-J99</f>
        <v>0</v>
      </c>
    </row>
    <row r="100" customFormat="false" ht="17.25" hidden="false" customHeight="true" outlineLevel="0" collapsed="false">
      <c r="A100" s="41" t="n">
        <v>45550000</v>
      </c>
      <c r="B100" s="41" t="n">
        <v>45550000</v>
      </c>
      <c r="C100" s="2" t="s">
        <v>1808</v>
      </c>
      <c r="D100" s="15" t="n">
        <v>-505000000</v>
      </c>
      <c r="E100" s="15" t="n">
        <v>-505000000</v>
      </c>
      <c r="F100" s="15" t="n">
        <v>-505000000</v>
      </c>
      <c r="G100" s="41" t="n">
        <v>45550000</v>
      </c>
      <c r="H100" s="2" t="s">
        <v>874</v>
      </c>
      <c r="I100" s="2" t="s">
        <v>919</v>
      </c>
      <c r="J100" s="15" t="n">
        <v>-505000000</v>
      </c>
      <c r="K100" s="29" t="n">
        <f aca="false">+F100-J100</f>
        <v>0</v>
      </c>
    </row>
    <row r="101" customFormat="false" ht="17.25" hidden="false" customHeight="true" outlineLevel="0" collapsed="false">
      <c r="A101" s="41" t="n">
        <v>45580000</v>
      </c>
      <c r="B101" s="41" t="n">
        <v>45580000</v>
      </c>
      <c r="C101" s="2" t="s">
        <v>1564</v>
      </c>
      <c r="D101" s="15" t="n">
        <v>-344969975.77</v>
      </c>
      <c r="E101" s="15" t="n">
        <v>-344969975.77</v>
      </c>
      <c r="F101" s="15" t="n">
        <v>-314469975.77</v>
      </c>
      <c r="G101" s="41" t="n">
        <v>45580000</v>
      </c>
      <c r="H101" s="2" t="s">
        <v>874</v>
      </c>
      <c r="I101" s="2" t="s">
        <v>919</v>
      </c>
      <c r="J101" s="15" t="n">
        <v>-314469975.77</v>
      </c>
      <c r="K101" s="29" t="n">
        <f aca="false">+F101-J101</f>
        <v>0</v>
      </c>
    </row>
    <row r="102" customFormat="false" ht="17.25" hidden="false" customHeight="true" outlineLevel="0" collapsed="false">
      <c r="A102" s="41" t="n">
        <v>45610000</v>
      </c>
      <c r="B102" s="41" t="n">
        <v>45610000</v>
      </c>
      <c r="C102" s="2" t="s">
        <v>1809</v>
      </c>
      <c r="D102" s="15" t="n">
        <v>0</v>
      </c>
      <c r="E102" s="15" t="n">
        <v>0</v>
      </c>
      <c r="F102" s="15" t="n">
        <v>0</v>
      </c>
      <c r="G102" s="41" t="n">
        <v>45610000</v>
      </c>
      <c r="H102" s="2" t="s">
        <v>1480</v>
      </c>
      <c r="I102" s="2" t="s">
        <v>1480</v>
      </c>
      <c r="J102" s="15" t="n">
        <v>0</v>
      </c>
      <c r="K102" s="29" t="n">
        <f aca="false">+F102-J102</f>
        <v>0</v>
      </c>
    </row>
    <row r="103" customFormat="false" ht="17.25" hidden="false" customHeight="true" outlineLevel="0" collapsed="false">
      <c r="A103" s="41" t="n">
        <v>46600000</v>
      </c>
      <c r="B103" s="41" t="n">
        <v>46600000</v>
      </c>
      <c r="C103" s="2" t="s">
        <v>1810</v>
      </c>
      <c r="D103" s="15" t="n">
        <v>194947359.48</v>
      </c>
      <c r="E103" s="15" t="n">
        <v>155084712.38</v>
      </c>
      <c r="F103" s="15" t="n">
        <v>2100407.13</v>
      </c>
      <c r="G103" s="41" t="n">
        <v>46600000</v>
      </c>
      <c r="H103" s="2" t="s">
        <v>874</v>
      </c>
      <c r="I103" s="2" t="s">
        <v>922</v>
      </c>
      <c r="J103" s="15" t="n">
        <v>2100407.13</v>
      </c>
      <c r="K103" s="29" t="n">
        <f aca="false">+F103-J103</f>
        <v>0</v>
      </c>
    </row>
    <row r="104" customFormat="false" ht="17.25" hidden="false" customHeight="true" outlineLevel="0" collapsed="false">
      <c r="A104" s="41" t="n">
        <v>46700000</v>
      </c>
      <c r="B104" s="41" t="n">
        <v>46700000</v>
      </c>
      <c r="C104" s="2" t="s">
        <v>1811</v>
      </c>
      <c r="D104" s="15" t="n">
        <v>0</v>
      </c>
      <c r="E104" s="15" t="n">
        <v>0</v>
      </c>
      <c r="F104" s="15" t="n">
        <v>1.67638063430786E-008</v>
      </c>
      <c r="G104" s="41" t="n">
        <v>46700000</v>
      </c>
      <c r="H104" s="2" t="s">
        <v>874</v>
      </c>
      <c r="I104" s="2" t="s">
        <v>951</v>
      </c>
      <c r="J104" s="15" t="n">
        <v>-292672766.83</v>
      </c>
      <c r="K104" s="29" t="n">
        <f aca="false">+F104-J104</f>
        <v>292672766.83</v>
      </c>
    </row>
    <row r="105" customFormat="false" ht="17.25" hidden="false" customHeight="true" outlineLevel="0" collapsed="false">
      <c r="A105" s="41" t="n">
        <v>46700001</v>
      </c>
      <c r="B105" s="41" t="n">
        <v>46700001</v>
      </c>
      <c r="C105" s="2" t="s">
        <v>1768</v>
      </c>
      <c r="D105" s="15" t="n">
        <v>708938886</v>
      </c>
      <c r="E105" s="15" t="n">
        <v>-5209698.18999982</v>
      </c>
      <c r="F105" s="15" t="n">
        <v>0</v>
      </c>
      <c r="G105" s="41" t="n">
        <v>46700001</v>
      </c>
      <c r="H105" s="2" t="s">
        <v>874</v>
      </c>
      <c r="I105" s="2" t="s">
        <v>951</v>
      </c>
      <c r="J105" s="15" t="n">
        <v>-1967096388.95</v>
      </c>
      <c r="K105" s="29" t="n">
        <f aca="false">+F105-J105</f>
        <v>1967096388.95</v>
      </c>
    </row>
    <row r="106" customFormat="false" ht="17.25" hidden="false" customHeight="true" outlineLevel="0" collapsed="false">
      <c r="A106" s="41" t="n">
        <v>46700004</v>
      </c>
      <c r="B106" s="41" t="n">
        <v>46700004</v>
      </c>
      <c r="C106" s="2" t="s">
        <v>119</v>
      </c>
      <c r="D106" s="15" t="n">
        <v>-153850000</v>
      </c>
      <c r="E106" s="15" t="n">
        <v>-153850000</v>
      </c>
      <c r="F106" s="15" t="n">
        <v>-225850000</v>
      </c>
      <c r="G106" s="41" t="n">
        <v>46700004</v>
      </c>
      <c r="H106" s="2" t="s">
        <v>874</v>
      </c>
      <c r="I106" s="2" t="s">
        <v>951</v>
      </c>
      <c r="J106" s="15" t="n">
        <v>-225850000</v>
      </c>
      <c r="K106" s="29" t="n">
        <f aca="false">+F106-J106</f>
        <v>0</v>
      </c>
    </row>
    <row r="107" customFormat="false" ht="17.25" hidden="false" customHeight="true" outlineLevel="0" collapsed="false">
      <c r="A107" s="41" t="n">
        <v>46700005</v>
      </c>
      <c r="B107" s="41" t="n">
        <v>46700005</v>
      </c>
      <c r="C107" s="2" t="s">
        <v>105</v>
      </c>
      <c r="D107" s="15" t="n">
        <v>-88247465.33</v>
      </c>
      <c r="E107" s="15" t="n">
        <v>-63497465.33</v>
      </c>
      <c r="F107" s="15" t="n">
        <v>-190414132</v>
      </c>
      <c r="G107" s="41" t="n">
        <v>46700005</v>
      </c>
      <c r="H107" s="2" t="s">
        <v>874</v>
      </c>
      <c r="I107" s="2" t="s">
        <v>951</v>
      </c>
      <c r="J107" s="15" t="n">
        <v>-190414132</v>
      </c>
      <c r="K107" s="29" t="n">
        <f aca="false">+F107-J107</f>
        <v>0</v>
      </c>
    </row>
    <row r="108" customFormat="false" ht="17.25" hidden="false" customHeight="true" outlineLevel="0" collapsed="false">
      <c r="A108" s="41" t="n">
        <v>46700012</v>
      </c>
      <c r="B108" s="41" t="n">
        <v>46700012</v>
      </c>
      <c r="C108" s="2" t="s">
        <v>112</v>
      </c>
      <c r="D108" s="15" t="n">
        <v>775589278.28</v>
      </c>
      <c r="E108" s="15" t="n">
        <v>-701879152.69</v>
      </c>
      <c r="F108" s="15" t="n">
        <v>-62100600</v>
      </c>
      <c r="G108" s="41" t="n">
        <v>46700012</v>
      </c>
      <c r="H108" s="2" t="s">
        <v>874</v>
      </c>
      <c r="I108" s="2" t="s">
        <v>951</v>
      </c>
      <c r="J108" s="15" t="n">
        <v>-62100600</v>
      </c>
      <c r="K108" s="29" t="n">
        <f aca="false">+F108-J108</f>
        <v>0</v>
      </c>
    </row>
    <row r="109" customFormat="false" ht="17.25" hidden="false" customHeight="true" outlineLevel="0" collapsed="false">
      <c r="A109" s="41" t="n">
        <v>46700016</v>
      </c>
      <c r="B109" s="41" t="n">
        <v>46700016</v>
      </c>
      <c r="C109" s="2" t="s">
        <v>1812</v>
      </c>
      <c r="D109" s="15" t="n">
        <v>0</v>
      </c>
      <c r="E109" s="15" t="n">
        <v>0</v>
      </c>
      <c r="F109" s="15" t="n">
        <v>0</v>
      </c>
      <c r="G109" s="41" t="n">
        <v>46700016</v>
      </c>
      <c r="H109" s="2" t="s">
        <v>1480</v>
      </c>
      <c r="I109" s="2" t="s">
        <v>1480</v>
      </c>
      <c r="J109" s="15" t="n">
        <v>0</v>
      </c>
      <c r="K109" s="29" t="n">
        <f aca="false">+F109-J109</f>
        <v>0</v>
      </c>
    </row>
    <row r="110" customFormat="false" ht="17.25" hidden="false" customHeight="true" outlineLevel="0" collapsed="false">
      <c r="A110" s="41" t="n">
        <v>46700028</v>
      </c>
      <c r="B110" s="41" t="n">
        <v>46700028</v>
      </c>
      <c r="C110" s="2" t="s">
        <v>1478</v>
      </c>
      <c r="D110" s="15" t="n">
        <v>0</v>
      </c>
      <c r="E110" s="15" t="n">
        <v>0</v>
      </c>
      <c r="F110" s="15" t="n">
        <v>0</v>
      </c>
      <c r="G110" s="41" t="n">
        <v>46700028</v>
      </c>
      <c r="H110" s="2" t="s">
        <v>1480</v>
      </c>
      <c r="I110" s="2" t="s">
        <v>1480</v>
      </c>
      <c r="J110" s="15" t="n">
        <v>0</v>
      </c>
      <c r="K110" s="29" t="n">
        <f aca="false">+F110-J110</f>
        <v>0</v>
      </c>
    </row>
    <row r="111" customFormat="false" ht="17.25" hidden="false" customHeight="true" outlineLevel="0" collapsed="false">
      <c r="A111" s="41" t="n">
        <v>46710070</v>
      </c>
      <c r="B111" s="41" t="n">
        <v>46710070</v>
      </c>
      <c r="C111" s="2" t="s">
        <v>99</v>
      </c>
      <c r="D111" s="15" t="n">
        <v>-257640498.05</v>
      </c>
      <c r="E111" s="15" t="n">
        <v>-246342793.45</v>
      </c>
      <c r="F111" s="15" t="n">
        <v>-504925891.72</v>
      </c>
      <c r="G111" s="41" t="n">
        <v>46710070</v>
      </c>
      <c r="H111" s="2" t="s">
        <v>874</v>
      </c>
      <c r="I111" s="2" t="s">
        <v>922</v>
      </c>
      <c r="J111" s="15" t="n">
        <v>-504925891.72</v>
      </c>
      <c r="K111" s="29" t="n">
        <f aca="false">+F111-J111</f>
        <v>0</v>
      </c>
    </row>
    <row r="112" customFormat="false" ht="17.25" hidden="false" customHeight="true" outlineLevel="0" collapsed="false">
      <c r="A112" s="41" t="n">
        <v>46710071</v>
      </c>
      <c r="B112" s="41" t="n">
        <v>46710071</v>
      </c>
      <c r="C112" s="2" t="s">
        <v>1813</v>
      </c>
      <c r="D112" s="15" t="n">
        <v>-350000000</v>
      </c>
      <c r="E112" s="15" t="n">
        <v>-350000000</v>
      </c>
      <c r="F112" s="15" t="n">
        <v>0</v>
      </c>
      <c r="G112" s="41" t="n">
        <v>46710071</v>
      </c>
      <c r="H112" s="2" t="s">
        <v>874</v>
      </c>
      <c r="I112" s="2" t="s">
        <v>951</v>
      </c>
      <c r="J112" s="15" t="n">
        <v>0</v>
      </c>
      <c r="K112" s="29" t="n">
        <f aca="false">+F112-J112</f>
        <v>0</v>
      </c>
    </row>
    <row r="113" customFormat="false" ht="17.25" hidden="false" customHeight="true" outlineLevel="0" collapsed="false">
      <c r="A113" s="41" t="n">
        <v>46710130</v>
      </c>
      <c r="B113" s="41" t="n">
        <v>46710130</v>
      </c>
      <c r="C113" s="2" t="s">
        <v>1814</v>
      </c>
      <c r="D113" s="15" t="n">
        <v>-45271609</v>
      </c>
      <c r="E113" s="15" t="n">
        <v>-45271609</v>
      </c>
      <c r="F113" s="15" t="n">
        <v>-1918681</v>
      </c>
      <c r="G113" s="41" t="n">
        <v>46710130</v>
      </c>
      <c r="H113" s="2" t="s">
        <v>874</v>
      </c>
      <c r="I113" s="2" t="s">
        <v>922</v>
      </c>
      <c r="J113" s="15" t="n">
        <v>-1918681</v>
      </c>
      <c r="K113" s="29" t="n">
        <f aca="false">+F113-J113</f>
        <v>0</v>
      </c>
    </row>
    <row r="114" customFormat="false" ht="17.25" hidden="false" customHeight="true" outlineLevel="0" collapsed="false">
      <c r="A114" s="41" t="n">
        <v>46710160</v>
      </c>
      <c r="B114" s="41" t="n">
        <v>46710160</v>
      </c>
      <c r="C114" s="2" t="s">
        <v>1815</v>
      </c>
      <c r="D114" s="15" t="n">
        <v>2800000</v>
      </c>
      <c r="E114" s="15" t="n">
        <v>2800000</v>
      </c>
      <c r="F114" s="15" t="n">
        <v>2800000</v>
      </c>
      <c r="G114" s="41" t="n">
        <v>46710160</v>
      </c>
      <c r="H114" s="2" t="s">
        <v>874</v>
      </c>
      <c r="I114" s="2" t="s">
        <v>922</v>
      </c>
      <c r="J114" s="15" t="n">
        <v>2800000</v>
      </c>
      <c r="K114" s="29" t="n">
        <f aca="false">+F114-J114</f>
        <v>0</v>
      </c>
    </row>
    <row r="115" customFormat="false" ht="17.25" hidden="false" customHeight="true" outlineLevel="0" collapsed="false">
      <c r="A115" s="41" t="n">
        <v>46720000</v>
      </c>
      <c r="B115" s="41" t="n">
        <v>46720000</v>
      </c>
      <c r="C115" s="2" t="s">
        <v>1816</v>
      </c>
      <c r="D115" s="15" t="n">
        <v>907926.57</v>
      </c>
      <c r="E115" s="15" t="n">
        <v>546118.35</v>
      </c>
      <c r="F115" s="15" t="n">
        <v>0</v>
      </c>
      <c r="G115" s="41" t="n">
        <v>46720000</v>
      </c>
      <c r="H115" s="2" t="s">
        <v>874</v>
      </c>
      <c r="I115" s="2" t="s">
        <v>922</v>
      </c>
      <c r="J115" s="15" t="n">
        <v>0</v>
      </c>
      <c r="K115" s="29" t="n">
        <f aca="false">+F115-J115</f>
        <v>0</v>
      </c>
    </row>
    <row r="116" customFormat="false" ht="17.25" hidden="false" customHeight="true" outlineLevel="0" collapsed="false">
      <c r="A116" s="41" t="n">
        <v>46720020</v>
      </c>
      <c r="B116" s="41" t="n">
        <v>46720020</v>
      </c>
      <c r="C116" s="2" t="s">
        <v>1817</v>
      </c>
      <c r="D116" s="15" t="n">
        <v>0</v>
      </c>
      <c r="E116" s="15" t="n">
        <v>-17295439</v>
      </c>
      <c r="F116" s="15" t="n">
        <v>0</v>
      </c>
      <c r="G116" s="41" t="n">
        <v>46720020</v>
      </c>
      <c r="H116" s="2" t="s">
        <v>874</v>
      </c>
      <c r="I116" s="2" t="s">
        <v>951</v>
      </c>
      <c r="J116" s="15" t="n">
        <v>0</v>
      </c>
      <c r="K116" s="29" t="n">
        <f aca="false">+F116-J116</f>
        <v>0</v>
      </c>
    </row>
    <row r="117" customFormat="false" ht="17.25" hidden="false" customHeight="true" outlineLevel="0" collapsed="false">
      <c r="A117" s="41" t="n">
        <v>46720050</v>
      </c>
      <c r="B117" s="41" t="n">
        <v>46720050</v>
      </c>
      <c r="C117" s="2" t="s">
        <v>1818</v>
      </c>
      <c r="D117" s="15" t="n">
        <v>-217500</v>
      </c>
      <c r="E117" s="15" t="n">
        <v>0</v>
      </c>
      <c r="F117" s="15" t="n">
        <v>0</v>
      </c>
      <c r="G117" s="41" t="n">
        <v>46720050</v>
      </c>
      <c r="H117" s="2" t="s">
        <v>1480</v>
      </c>
      <c r="I117" s="2" t="s">
        <v>1480</v>
      </c>
      <c r="J117" s="15" t="n">
        <v>0</v>
      </c>
      <c r="K117" s="29" t="n">
        <f aca="false">+F117-J117</f>
        <v>0</v>
      </c>
    </row>
    <row r="118" customFormat="false" ht="17.25" hidden="false" customHeight="true" outlineLevel="0" collapsed="false">
      <c r="A118" s="41" t="n">
        <v>46720071</v>
      </c>
      <c r="B118" s="41" t="n">
        <v>46720071</v>
      </c>
      <c r="C118" s="2" t="s">
        <v>100</v>
      </c>
      <c r="D118" s="15" t="n">
        <v>-1373520</v>
      </c>
      <c r="E118" s="15" t="n">
        <v>-1296000</v>
      </c>
      <c r="F118" s="15" t="n">
        <v>-432000</v>
      </c>
      <c r="G118" s="41" t="n">
        <v>46720071</v>
      </c>
      <c r="H118" s="2" t="s">
        <v>874</v>
      </c>
      <c r="I118" s="2" t="s">
        <v>922</v>
      </c>
      <c r="J118" s="15" t="n">
        <v>-432000</v>
      </c>
      <c r="K118" s="29" t="n">
        <f aca="false">+F118-J118</f>
        <v>0</v>
      </c>
    </row>
    <row r="119" customFormat="false" ht="17.25" hidden="false" customHeight="true" outlineLevel="0" collapsed="false">
      <c r="A119" s="41" t="n">
        <v>46720072</v>
      </c>
      <c r="B119" s="41" t="n">
        <v>46720072</v>
      </c>
      <c r="C119" s="2" t="s">
        <v>931</v>
      </c>
      <c r="D119" s="15" t="n">
        <v>1770220.8</v>
      </c>
      <c r="E119" s="15" t="n">
        <v>1770220.8</v>
      </c>
      <c r="F119" s="15" t="n">
        <v>1770220.8</v>
      </c>
      <c r="G119" s="41" t="n">
        <v>46720072</v>
      </c>
      <c r="H119" s="2" t="s">
        <v>874</v>
      </c>
      <c r="I119" s="2" t="s">
        <v>922</v>
      </c>
      <c r="J119" s="15" t="n">
        <v>1770220.8</v>
      </c>
      <c r="K119" s="29" t="n">
        <f aca="false">+F119-J119</f>
        <v>0</v>
      </c>
    </row>
    <row r="120" customFormat="false" ht="17.25" hidden="false" customHeight="true" outlineLevel="0" collapsed="false">
      <c r="A120" s="41" t="n">
        <v>46720075</v>
      </c>
      <c r="B120" s="41" t="n">
        <v>46720075</v>
      </c>
      <c r="C120" s="2" t="s">
        <v>633</v>
      </c>
      <c r="D120" s="15" t="n">
        <v>570000000</v>
      </c>
      <c r="E120" s="15" t="n">
        <v>570000000</v>
      </c>
      <c r="F120" s="15" t="n">
        <v>570000000</v>
      </c>
      <c r="G120" s="41" t="n">
        <v>46720075</v>
      </c>
      <c r="H120" s="2" t="s">
        <v>874</v>
      </c>
      <c r="I120" s="2" t="s">
        <v>951</v>
      </c>
      <c r="J120" s="15" t="n">
        <v>570000000</v>
      </c>
      <c r="K120" s="29" t="n">
        <f aca="false">+F120-J120</f>
        <v>0</v>
      </c>
    </row>
    <row r="121" customFormat="false" ht="17.25" hidden="false" customHeight="true" outlineLevel="0" collapsed="false">
      <c r="A121" s="41" t="n">
        <v>46720076</v>
      </c>
      <c r="B121" s="41" t="n">
        <v>46720076</v>
      </c>
      <c r="C121" s="2" t="s">
        <v>120</v>
      </c>
      <c r="D121" s="15" t="n">
        <v>368592715.8</v>
      </c>
      <c r="E121" s="15" t="n">
        <v>7125714</v>
      </c>
      <c r="F121" s="15" t="n">
        <v>762780000</v>
      </c>
      <c r="G121" s="41" t="n">
        <v>46720076</v>
      </c>
      <c r="H121" s="2" t="s">
        <v>874</v>
      </c>
      <c r="I121" s="2" t="s">
        <v>951</v>
      </c>
      <c r="J121" s="15" t="n">
        <v>0</v>
      </c>
      <c r="K121" s="29" t="n">
        <f aca="false">+F121-J121</f>
        <v>762780000</v>
      </c>
    </row>
    <row r="122" customFormat="false" ht="17.25" hidden="false" customHeight="true" outlineLevel="0" collapsed="false">
      <c r="A122" s="41" t="n">
        <v>46720078</v>
      </c>
      <c r="B122" s="41" t="n">
        <v>46720078</v>
      </c>
      <c r="C122" s="2" t="s">
        <v>1819</v>
      </c>
      <c r="D122" s="15" t="n">
        <v>-6165834.28</v>
      </c>
      <c r="E122" s="15" t="n">
        <v>-14521225</v>
      </c>
      <c r="F122" s="15" t="n">
        <v>0</v>
      </c>
      <c r="G122" s="41" t="n">
        <v>46720078</v>
      </c>
      <c r="H122" s="2" t="s">
        <v>874</v>
      </c>
      <c r="I122" s="2" t="s">
        <v>922</v>
      </c>
      <c r="J122" s="15" t="n">
        <v>0</v>
      </c>
      <c r="K122" s="29" t="n">
        <f aca="false">+F122-J122</f>
        <v>0</v>
      </c>
    </row>
    <row r="123" customFormat="false" ht="17.25" hidden="false" customHeight="true" outlineLevel="0" collapsed="false">
      <c r="A123" s="41" t="n">
        <v>46720079</v>
      </c>
      <c r="B123" s="41" t="n">
        <v>46720079</v>
      </c>
      <c r="C123" s="2" t="s">
        <v>116</v>
      </c>
      <c r="D123" s="15" t="n">
        <v>-896937150.91</v>
      </c>
      <c r="E123" s="15" t="n">
        <v>167704898</v>
      </c>
      <c r="F123" s="15" t="n">
        <v>77836440</v>
      </c>
      <c r="G123" s="41" t="n">
        <v>46720079</v>
      </c>
      <c r="H123" s="2" t="s">
        <v>874</v>
      </c>
      <c r="I123" s="2" t="s">
        <v>922</v>
      </c>
      <c r="J123" s="15" t="n">
        <v>77836440</v>
      </c>
      <c r="K123" s="29" t="n">
        <f aca="false">+F123-J123</f>
        <v>0</v>
      </c>
    </row>
    <row r="124" customFormat="false" ht="17.25" hidden="false" customHeight="true" outlineLevel="0" collapsed="false">
      <c r="A124" s="41" t="n">
        <v>46720080</v>
      </c>
      <c r="B124" s="41" t="n">
        <v>46720080</v>
      </c>
      <c r="C124" s="2" t="s">
        <v>1820</v>
      </c>
      <c r="D124" s="15" t="n">
        <v>16811907.32</v>
      </c>
      <c r="E124" s="15" t="n">
        <v>16811907.32</v>
      </c>
      <c r="F124" s="15" t="n">
        <v>14294406.18</v>
      </c>
      <c r="G124" s="41" t="n">
        <v>46720080</v>
      </c>
      <c r="H124" s="2" t="s">
        <v>874</v>
      </c>
      <c r="I124" s="2" t="s">
        <v>951</v>
      </c>
      <c r="J124" s="15" t="n">
        <v>14294406.18</v>
      </c>
      <c r="K124" s="29" t="n">
        <f aca="false">+F124-J124</f>
        <v>0</v>
      </c>
    </row>
    <row r="125" customFormat="false" ht="17.25" hidden="false" customHeight="true" outlineLevel="0" collapsed="false">
      <c r="A125" s="41" t="n">
        <v>47100000</v>
      </c>
      <c r="B125" s="41" t="n">
        <v>47100000</v>
      </c>
      <c r="C125" s="2" t="s">
        <v>362</v>
      </c>
      <c r="D125" s="15" t="n">
        <v>860000</v>
      </c>
      <c r="E125" s="15" t="n">
        <v>-249688.179999985</v>
      </c>
      <c r="F125" s="15" t="n">
        <v>0</v>
      </c>
      <c r="G125" s="41" t="n">
        <v>47100000</v>
      </c>
      <c r="H125" s="2" t="s">
        <v>874</v>
      </c>
      <c r="I125" s="2" t="s">
        <v>961</v>
      </c>
      <c r="J125" s="15" t="n">
        <v>0</v>
      </c>
      <c r="K125" s="29" t="n">
        <f aca="false">+F125-J125</f>
        <v>0</v>
      </c>
    </row>
    <row r="126" customFormat="false" ht="17.25" hidden="false" customHeight="true" outlineLevel="0" collapsed="false">
      <c r="A126" s="41" t="n">
        <v>48600000</v>
      </c>
      <c r="B126" s="41" t="n">
        <v>48600000</v>
      </c>
      <c r="C126" s="2" t="s">
        <v>1821</v>
      </c>
      <c r="D126" s="15" t="n">
        <v>16067563.89</v>
      </c>
      <c r="E126" s="15" t="n">
        <v>15773744.7185714</v>
      </c>
      <c r="F126" s="15" t="n">
        <v>0</v>
      </c>
      <c r="G126" s="41" t="n">
        <v>48600000</v>
      </c>
      <c r="H126" s="2" t="s">
        <v>874</v>
      </c>
      <c r="I126" s="2" t="s">
        <v>963</v>
      </c>
      <c r="J126" s="15" t="n">
        <v>0</v>
      </c>
      <c r="K126" s="29" t="n">
        <f aca="false">+F126-J126</f>
        <v>0</v>
      </c>
    </row>
    <row r="127" customFormat="false" ht="17.25" hidden="false" customHeight="true" outlineLevel="0" collapsed="false">
      <c r="A127" s="41" t="n">
        <v>48700000</v>
      </c>
      <c r="B127" s="41" t="n">
        <v>48700000</v>
      </c>
      <c r="C127" s="2" t="s">
        <v>965</v>
      </c>
      <c r="D127" s="15" t="n">
        <v>-1690039569.56</v>
      </c>
      <c r="E127" s="15" t="n">
        <v>-1690039569.56</v>
      </c>
      <c r="F127" s="15" t="n">
        <v>-2383039569.56</v>
      </c>
      <c r="G127" s="41" t="n">
        <v>48700000</v>
      </c>
      <c r="H127" s="2" t="s">
        <v>874</v>
      </c>
      <c r="I127" s="2" t="s">
        <v>964</v>
      </c>
      <c r="J127" s="15" t="n">
        <v>-2383039569.56</v>
      </c>
      <c r="K127" s="29" t="n">
        <f aca="false">+F127-J127</f>
        <v>0</v>
      </c>
    </row>
    <row r="128" customFormat="false" ht="17.25" hidden="false" customHeight="true" outlineLevel="0" collapsed="false">
      <c r="A128" s="41" t="n">
        <v>49100000</v>
      </c>
      <c r="B128" s="41" t="n">
        <v>49100000</v>
      </c>
      <c r="C128" s="2" t="s">
        <v>679</v>
      </c>
      <c r="D128" s="15" t="n">
        <v>-849654291.09</v>
      </c>
      <c r="E128" s="15" t="n">
        <v>-849654291.09</v>
      </c>
      <c r="F128" s="15" t="n">
        <v>-849654291.09</v>
      </c>
      <c r="G128" s="41" t="n">
        <v>49100000</v>
      </c>
      <c r="H128" s="2" t="s">
        <v>874</v>
      </c>
      <c r="I128" s="2" t="s">
        <v>968</v>
      </c>
      <c r="J128" s="15" t="n">
        <v>-849654291.09</v>
      </c>
      <c r="K128" s="29" t="n">
        <f aca="false">+F128-J128</f>
        <v>0</v>
      </c>
    </row>
    <row r="129" customFormat="false" ht="17.25" hidden="false" customHeight="true" outlineLevel="0" collapsed="false">
      <c r="A129" s="41" t="n">
        <v>51110000</v>
      </c>
      <c r="B129" s="41" t="n">
        <v>51110000</v>
      </c>
      <c r="C129" s="2" t="s">
        <v>681</v>
      </c>
      <c r="D129" s="15" t="n">
        <v>644301052.69</v>
      </c>
      <c r="E129" s="15" t="n">
        <v>-365461456.12</v>
      </c>
      <c r="F129" s="15" t="n">
        <v>407213574.39</v>
      </c>
      <c r="G129" s="41" t="n">
        <v>51110000</v>
      </c>
      <c r="H129" s="2" t="s">
        <v>970</v>
      </c>
      <c r="I129" s="2" t="s">
        <v>972</v>
      </c>
      <c r="J129" s="15" t="n">
        <v>407213574.39</v>
      </c>
      <c r="K129" s="29" t="n">
        <f aca="false">+F129-J129</f>
        <v>0</v>
      </c>
    </row>
    <row r="130" customFormat="false" ht="17.25" hidden="false" customHeight="true" outlineLevel="0" collapsed="false">
      <c r="A130" s="41" t="n">
        <v>51112000</v>
      </c>
      <c r="B130" s="41" t="n">
        <v>51112000</v>
      </c>
      <c r="C130" s="2" t="s">
        <v>1822</v>
      </c>
      <c r="D130" s="15" t="n">
        <v>854818865.1</v>
      </c>
      <c r="E130" s="15" t="n">
        <v>848998107.1</v>
      </c>
      <c r="F130" s="15" t="n">
        <v>0</v>
      </c>
      <c r="G130" s="41" t="n">
        <v>51112000</v>
      </c>
      <c r="H130" s="2" t="s">
        <v>970</v>
      </c>
      <c r="I130" s="2" t="s">
        <v>972</v>
      </c>
      <c r="J130" s="15" t="n">
        <v>0</v>
      </c>
      <c r="K130" s="29" t="n">
        <f aca="false">+F130-J130</f>
        <v>0</v>
      </c>
    </row>
    <row r="131" customFormat="false" ht="17.25" hidden="false" customHeight="true" outlineLevel="0" collapsed="false">
      <c r="A131" s="41" t="n">
        <v>51120000</v>
      </c>
      <c r="B131" s="41" t="n">
        <v>51120000</v>
      </c>
      <c r="C131" s="2" t="s">
        <v>687</v>
      </c>
      <c r="D131" s="15" t="n">
        <v>4721871162.06</v>
      </c>
      <c r="E131" s="15" t="n">
        <v>2649313022.99</v>
      </c>
      <c r="F131" s="15" t="n">
        <v>9078146975.68</v>
      </c>
      <c r="G131" s="41" t="n">
        <v>51120000</v>
      </c>
      <c r="H131" s="2" t="s">
        <v>970</v>
      </c>
      <c r="I131" s="2" t="s">
        <v>972</v>
      </c>
      <c r="J131" s="15" t="n">
        <v>9078146975.68</v>
      </c>
      <c r="K131" s="29" t="n">
        <f aca="false">+F131-J131</f>
        <v>0</v>
      </c>
    </row>
    <row r="132" customFormat="false" ht="17.25" hidden="false" customHeight="true" outlineLevel="0" collapsed="false">
      <c r="A132" s="41" t="n">
        <v>51121000</v>
      </c>
      <c r="B132" s="41" t="n">
        <v>51121000</v>
      </c>
      <c r="C132" s="2" t="s">
        <v>1823</v>
      </c>
      <c r="D132" s="15" t="n">
        <v>2698604385.6</v>
      </c>
      <c r="E132" s="15" t="n">
        <v>486398064.49</v>
      </c>
      <c r="F132" s="15" t="n">
        <v>0</v>
      </c>
      <c r="G132" s="41" t="n">
        <v>51121000</v>
      </c>
      <c r="H132" s="2" t="s">
        <v>970</v>
      </c>
      <c r="I132" s="2" t="s">
        <v>972</v>
      </c>
      <c r="J132" s="15" t="n">
        <v>0</v>
      </c>
      <c r="K132" s="29" t="n">
        <f aca="false">+F132-J132</f>
        <v>0</v>
      </c>
    </row>
    <row r="133" customFormat="false" ht="17.25" hidden="false" customHeight="true" outlineLevel="0" collapsed="false">
      <c r="A133" s="41" t="n">
        <v>51122000</v>
      </c>
      <c r="B133" s="41" t="n">
        <v>51122000</v>
      </c>
      <c r="C133" s="2" t="s">
        <v>1824</v>
      </c>
      <c r="D133" s="15" t="n">
        <v>-2191211634.38</v>
      </c>
      <c r="E133" s="15" t="n">
        <v>-747123658.37</v>
      </c>
      <c r="F133" s="15" t="n">
        <v>0</v>
      </c>
      <c r="G133" s="41" t="n">
        <v>51122000</v>
      </c>
      <c r="H133" s="2" t="s">
        <v>970</v>
      </c>
      <c r="I133" s="2" t="s">
        <v>972</v>
      </c>
      <c r="J133" s="15" t="n">
        <v>0</v>
      </c>
      <c r="K133" s="29" t="n">
        <f aca="false">+F133-J133</f>
        <v>0</v>
      </c>
    </row>
    <row r="134" customFormat="false" ht="17.25" hidden="false" customHeight="true" outlineLevel="0" collapsed="false">
      <c r="A134" s="41" t="n">
        <v>51130000</v>
      </c>
      <c r="B134" s="41" t="n">
        <v>51130000</v>
      </c>
      <c r="C134" s="2" t="s">
        <v>371</v>
      </c>
      <c r="D134" s="15" t="n">
        <v>-300000</v>
      </c>
      <c r="E134" s="15" t="n">
        <v>-300000</v>
      </c>
      <c r="F134" s="15" t="n">
        <v>0</v>
      </c>
      <c r="G134" s="41" t="n">
        <v>51130000</v>
      </c>
      <c r="H134" s="2" t="s">
        <v>970</v>
      </c>
      <c r="I134" s="2" t="s">
        <v>972</v>
      </c>
      <c r="J134" s="15" t="n">
        <v>0</v>
      </c>
      <c r="K134" s="29" t="n">
        <f aca="false">+F134-J134</f>
        <v>0</v>
      </c>
    </row>
    <row r="135" customFormat="false" ht="17.25" hidden="false" customHeight="true" outlineLevel="0" collapsed="false">
      <c r="A135" s="41" t="n">
        <v>51140000</v>
      </c>
      <c r="B135" s="41" t="n">
        <v>51140000</v>
      </c>
      <c r="C135" s="2" t="s">
        <v>373</v>
      </c>
      <c r="D135" s="15" t="n">
        <v>-769293574.75</v>
      </c>
      <c r="E135" s="15" t="n">
        <v>-770873788.801491</v>
      </c>
      <c r="F135" s="15" t="n">
        <v>-285000000</v>
      </c>
      <c r="G135" s="41" t="n">
        <v>51140000</v>
      </c>
      <c r="H135" s="2" t="s">
        <v>970</v>
      </c>
      <c r="I135" s="2" t="s">
        <v>972</v>
      </c>
      <c r="J135" s="15" t="n">
        <v>-285000000</v>
      </c>
      <c r="K135" s="29" t="n">
        <f aca="false">+F135-J135</f>
        <v>0</v>
      </c>
    </row>
    <row r="136" customFormat="false" ht="17.25" hidden="false" customHeight="true" outlineLevel="0" collapsed="false">
      <c r="A136" s="41" t="n">
        <v>51211000</v>
      </c>
      <c r="B136" s="41" t="n">
        <v>51211000</v>
      </c>
      <c r="C136" s="2" t="s">
        <v>321</v>
      </c>
      <c r="D136" s="15" t="n">
        <v>-494789295.34</v>
      </c>
      <c r="E136" s="15" t="n">
        <v>14040596.71</v>
      </c>
      <c r="F136" s="15" t="n">
        <v>-835533492.76</v>
      </c>
      <c r="G136" s="41" t="n">
        <v>51211000</v>
      </c>
      <c r="H136" s="2" t="s">
        <v>970</v>
      </c>
      <c r="I136" s="2" t="s">
        <v>974</v>
      </c>
      <c r="J136" s="15" t="n">
        <v>-835533492.76</v>
      </c>
      <c r="K136" s="29" t="n">
        <f aca="false">+F136-J136</f>
        <v>0</v>
      </c>
    </row>
    <row r="137" customFormat="false" ht="17.25" hidden="false" customHeight="true" outlineLevel="0" collapsed="false">
      <c r="A137" s="41" t="n">
        <v>51221000</v>
      </c>
      <c r="B137" s="41" t="n">
        <v>51221000</v>
      </c>
      <c r="C137" s="2" t="s">
        <v>323</v>
      </c>
      <c r="D137" s="15" t="n">
        <v>-199375649.38</v>
      </c>
      <c r="E137" s="15" t="n">
        <v>-1375380992.35</v>
      </c>
      <c r="F137" s="15" t="n">
        <v>415958656.18</v>
      </c>
      <c r="G137" s="41" t="n">
        <v>51221000</v>
      </c>
      <c r="H137" s="2" t="s">
        <v>970</v>
      </c>
      <c r="I137" s="2" t="s">
        <v>974</v>
      </c>
      <c r="J137" s="15" t="n">
        <v>417184690.18</v>
      </c>
      <c r="K137" s="29" t="n">
        <f aca="false">+F137-J137</f>
        <v>-1226034</v>
      </c>
    </row>
    <row r="138" customFormat="false" ht="17.25" hidden="false" customHeight="true" outlineLevel="0" collapsed="false">
      <c r="A138" s="41" t="n">
        <v>51231000</v>
      </c>
      <c r="B138" s="41" t="n">
        <v>51231000</v>
      </c>
      <c r="C138" s="2" t="s">
        <v>325</v>
      </c>
      <c r="D138" s="15" t="n">
        <v>35671742.32</v>
      </c>
      <c r="E138" s="15" t="n">
        <v>-75689701.44</v>
      </c>
      <c r="F138" s="15" t="n">
        <v>386899549.01</v>
      </c>
      <c r="G138" s="41" t="n">
        <v>51231000</v>
      </c>
      <c r="H138" s="2" t="s">
        <v>970</v>
      </c>
      <c r="I138" s="2" t="s">
        <v>974</v>
      </c>
      <c r="J138" s="15" t="n">
        <v>386899549.01</v>
      </c>
      <c r="K138" s="29" t="n">
        <f aca="false">+F138-J138</f>
        <v>0</v>
      </c>
    </row>
    <row r="139" customFormat="false" ht="17.25" hidden="false" customHeight="true" outlineLevel="0" collapsed="false">
      <c r="A139" s="41" t="n">
        <v>51241000</v>
      </c>
      <c r="B139" s="41" t="n">
        <v>51241000</v>
      </c>
      <c r="C139" s="2" t="s">
        <v>133</v>
      </c>
      <c r="D139" s="15" t="n">
        <v>-1069734752.14</v>
      </c>
      <c r="E139" s="15" t="n">
        <v>-1024152033.87</v>
      </c>
      <c r="F139" s="15" t="n">
        <v>-814284668.31</v>
      </c>
      <c r="G139" s="41" t="n">
        <v>51241000</v>
      </c>
      <c r="H139" s="2" t="s">
        <v>970</v>
      </c>
      <c r="I139" s="2" t="s">
        <v>974</v>
      </c>
      <c r="J139" s="15" t="n">
        <v>-814284668.31</v>
      </c>
      <c r="K139" s="29" t="n">
        <f aca="false">+F139-J139</f>
        <v>0</v>
      </c>
    </row>
    <row r="140" customFormat="false" ht="17.25" hidden="false" customHeight="true" outlineLevel="0" collapsed="false">
      <c r="A140" s="41" t="n">
        <v>51260000</v>
      </c>
      <c r="B140" s="41" t="n">
        <v>51260000</v>
      </c>
      <c r="C140" s="2" t="s">
        <v>794</v>
      </c>
      <c r="D140" s="15" t="n">
        <v>229500</v>
      </c>
      <c r="E140" s="15" t="n">
        <v>229500</v>
      </c>
      <c r="F140" s="15" t="n">
        <v>229500</v>
      </c>
      <c r="G140" s="41" t="n">
        <v>51260000</v>
      </c>
      <c r="H140" s="2" t="s">
        <v>970</v>
      </c>
      <c r="I140" s="2" t="s">
        <v>974</v>
      </c>
      <c r="J140" s="15" t="n">
        <v>229500</v>
      </c>
      <c r="K140" s="29" t="n">
        <f aca="false">+F140-J140</f>
        <v>0</v>
      </c>
    </row>
    <row r="141" customFormat="false" ht="17.25" hidden="false" customHeight="true" outlineLevel="0" collapsed="false">
      <c r="A141" s="41" t="n">
        <v>51270000</v>
      </c>
      <c r="B141" s="41" t="n">
        <v>51270000</v>
      </c>
      <c r="C141" s="2" t="s">
        <v>797</v>
      </c>
      <c r="D141" s="15" t="n">
        <v>614619.5</v>
      </c>
      <c r="E141" s="15" t="n">
        <v>614619.5</v>
      </c>
      <c r="F141" s="15" t="n">
        <v>614619.5</v>
      </c>
      <c r="G141" s="41" t="n">
        <v>51270000</v>
      </c>
      <c r="H141" s="2" t="s">
        <v>970</v>
      </c>
      <c r="I141" s="2" t="s">
        <v>974</v>
      </c>
      <c r="J141" s="15" t="n">
        <v>614619.5</v>
      </c>
      <c r="K141" s="29" t="n">
        <f aca="false">+F141-J141</f>
        <v>0</v>
      </c>
    </row>
    <row r="142" customFormat="false" ht="17.25" hidden="false" customHeight="true" outlineLevel="0" collapsed="false">
      <c r="A142" s="41" t="n">
        <v>51280000</v>
      </c>
      <c r="B142" s="41" t="n">
        <v>51280000</v>
      </c>
      <c r="C142" s="2" t="s">
        <v>1825</v>
      </c>
      <c r="D142" s="15" t="n">
        <v>33438944.57</v>
      </c>
      <c r="E142" s="15" t="n">
        <v>1148679659.61</v>
      </c>
      <c r="F142" s="15" t="n">
        <v>648958325.16</v>
      </c>
      <c r="G142" s="41" t="n">
        <v>51280000</v>
      </c>
      <c r="H142" s="2" t="s">
        <v>970</v>
      </c>
      <c r="I142" s="2" t="s">
        <v>974</v>
      </c>
      <c r="J142" s="15" t="n">
        <v>648958325.16</v>
      </c>
      <c r="K142" s="29" t="n">
        <f aca="false">+F142-J142</f>
        <v>0</v>
      </c>
    </row>
    <row r="143" customFormat="false" ht="17.25" hidden="false" customHeight="true" outlineLevel="0" collapsed="false">
      <c r="A143" s="41" t="n">
        <v>51600000</v>
      </c>
      <c r="B143" s="41" t="n">
        <v>51600000</v>
      </c>
      <c r="C143" s="2" t="s">
        <v>1826</v>
      </c>
      <c r="D143" s="15" t="n">
        <v>0</v>
      </c>
      <c r="E143" s="15" t="n">
        <v>0</v>
      </c>
      <c r="F143" s="15" t="n">
        <v>0</v>
      </c>
      <c r="G143" s="41" t="n">
        <v>51600000</v>
      </c>
      <c r="H143" s="2" t="s">
        <v>1480</v>
      </c>
      <c r="I143" s="2" t="s">
        <v>1480</v>
      </c>
      <c r="J143" s="15" t="n">
        <v>0</v>
      </c>
      <c r="K143" s="29" t="n">
        <f aca="false">+F143-J143</f>
        <v>0</v>
      </c>
    </row>
    <row r="144" customFormat="false" ht="17.25" hidden="false" customHeight="true" outlineLevel="0" collapsed="false">
      <c r="A144" s="41" t="n">
        <v>51910000</v>
      </c>
      <c r="B144" s="41" t="n">
        <v>51910000</v>
      </c>
      <c r="C144" s="2" t="s">
        <v>386</v>
      </c>
      <c r="D144" s="15" t="n">
        <v>-3077368613.71</v>
      </c>
      <c r="E144" s="15" t="n">
        <v>-4680600415.56</v>
      </c>
      <c r="F144" s="15" t="n">
        <v>-4450000000</v>
      </c>
      <c r="G144" s="41" t="n">
        <v>51910000</v>
      </c>
      <c r="H144" s="2" t="s">
        <v>970</v>
      </c>
      <c r="I144" s="2" t="s">
        <v>982</v>
      </c>
      <c r="J144" s="15" t="n">
        <v>-4450000000</v>
      </c>
      <c r="K144" s="29" t="n">
        <f aca="false">+F144-J144</f>
        <v>0</v>
      </c>
    </row>
    <row r="145" customFormat="false" ht="17.25" hidden="false" customHeight="true" outlineLevel="0" collapsed="false">
      <c r="A145" s="41" t="n">
        <v>51920000</v>
      </c>
      <c r="B145" s="41" t="n">
        <v>51920000</v>
      </c>
      <c r="C145" s="2" t="s">
        <v>388</v>
      </c>
      <c r="D145" s="15" t="n">
        <v>-250000000</v>
      </c>
      <c r="E145" s="15" t="n">
        <v>-4350000000</v>
      </c>
      <c r="F145" s="15" t="n">
        <v>-3550000000</v>
      </c>
      <c r="G145" s="41" t="n">
        <v>51920000</v>
      </c>
      <c r="H145" s="2" t="s">
        <v>970</v>
      </c>
      <c r="I145" s="2" t="s">
        <v>982</v>
      </c>
      <c r="J145" s="15" t="n">
        <v>-3550000000</v>
      </c>
      <c r="K145" s="29" t="n">
        <f aca="false">+F145-J145</f>
        <v>0</v>
      </c>
    </row>
    <row r="146" customFormat="false" ht="17.25" hidden="false" customHeight="true" outlineLevel="0" collapsed="false">
      <c r="A146" s="41" t="n">
        <v>53100000</v>
      </c>
      <c r="B146" s="41" t="n">
        <v>53100000</v>
      </c>
      <c r="C146" s="2" t="s">
        <v>1827</v>
      </c>
      <c r="D146" s="15" t="n">
        <v>93000</v>
      </c>
      <c r="E146" s="15" t="n">
        <v>6909595.86</v>
      </c>
      <c r="F146" s="15" t="n">
        <v>4015823.86</v>
      </c>
      <c r="G146" s="41" t="n">
        <v>53100000</v>
      </c>
      <c r="H146" s="2" t="s">
        <v>970</v>
      </c>
      <c r="I146" s="2" t="s">
        <v>988</v>
      </c>
      <c r="J146" s="15" t="n">
        <v>4015823.86</v>
      </c>
      <c r="K146" s="29" t="n">
        <f aca="false">+F146-J146</f>
        <v>0</v>
      </c>
    </row>
    <row r="147" customFormat="false" ht="17.25" hidden="false" customHeight="true" outlineLevel="0" collapsed="false">
      <c r="A147" s="41" t="n">
        <v>53200000</v>
      </c>
      <c r="B147" s="41" t="n">
        <v>53200000</v>
      </c>
      <c r="C147" s="2" t="s">
        <v>1828</v>
      </c>
      <c r="D147" s="15" t="n">
        <v>1068131.86</v>
      </c>
      <c r="E147" s="15" t="n">
        <v>23301260.86</v>
      </c>
      <c r="F147" s="15" t="n">
        <v>3867667.99</v>
      </c>
      <c r="G147" s="41" t="n">
        <v>53200000</v>
      </c>
      <c r="H147" s="2" t="s">
        <v>970</v>
      </c>
      <c r="I147" s="2" t="s">
        <v>988</v>
      </c>
      <c r="J147" s="15" t="n">
        <v>3867667.99</v>
      </c>
      <c r="K147" s="29" t="n">
        <f aca="false">+F147-J147</f>
        <v>0</v>
      </c>
    </row>
    <row r="148" customFormat="false" ht="17.25" hidden="false" customHeight="true" outlineLevel="0" collapsed="false">
      <c r="A148" s="41" t="n">
        <v>53300000</v>
      </c>
      <c r="B148" s="41" t="n">
        <v>53300000</v>
      </c>
      <c r="C148" s="2" t="s">
        <v>134</v>
      </c>
      <c r="D148" s="15" t="n">
        <v>0</v>
      </c>
      <c r="E148" s="15" t="n">
        <v>0</v>
      </c>
      <c r="F148" s="15" t="n">
        <v>0</v>
      </c>
      <c r="G148" s="41" t="n">
        <v>53300000</v>
      </c>
      <c r="H148" s="2" t="s">
        <v>970</v>
      </c>
      <c r="I148" s="2" t="s">
        <v>988</v>
      </c>
      <c r="J148" s="15" t="n">
        <v>0</v>
      </c>
      <c r="K148" s="29" t="n">
        <f aca="false">+F148-J148</f>
        <v>0</v>
      </c>
    </row>
    <row r="149" customFormat="false" ht="17.25" hidden="false" customHeight="true" outlineLevel="0" collapsed="false">
      <c r="A149" s="41" t="n">
        <v>53400000</v>
      </c>
      <c r="B149" s="41" t="n">
        <v>53400000</v>
      </c>
      <c r="C149" s="2" t="s">
        <v>1829</v>
      </c>
      <c r="D149" s="15" t="n">
        <v>504620</v>
      </c>
      <c r="E149" s="15" t="n">
        <v>1052520</v>
      </c>
      <c r="F149" s="15" t="n">
        <v>700200</v>
      </c>
      <c r="G149" s="41" t="n">
        <v>53400000</v>
      </c>
      <c r="H149" s="2" t="s">
        <v>970</v>
      </c>
      <c r="I149" s="2" t="s">
        <v>988</v>
      </c>
      <c r="J149" s="15" t="n">
        <v>700200</v>
      </c>
      <c r="K149" s="29" t="n">
        <f aca="false">+F149-J149</f>
        <v>0</v>
      </c>
    </row>
    <row r="150" customFormat="false" ht="17.25" hidden="false" customHeight="true" outlineLevel="0" collapsed="false">
      <c r="A150" s="41" t="n">
        <v>53500000</v>
      </c>
      <c r="B150" s="41" t="n">
        <v>53500000</v>
      </c>
      <c r="C150" s="2" t="s">
        <v>1830</v>
      </c>
      <c r="D150" s="15" t="n">
        <v>0</v>
      </c>
      <c r="E150" s="15" t="n">
        <v>-9345200</v>
      </c>
      <c r="F150" s="15" t="n">
        <v>-4280000</v>
      </c>
      <c r="G150" s="41" t="n">
        <v>53500000</v>
      </c>
      <c r="H150" s="2" t="s">
        <v>970</v>
      </c>
      <c r="I150" s="2" t="s">
        <v>988</v>
      </c>
      <c r="J150" s="15" t="n">
        <v>-4280000</v>
      </c>
      <c r="K150" s="29" t="n">
        <f aca="false">+F150-J150</f>
        <v>0</v>
      </c>
    </row>
    <row r="151" customFormat="false" ht="17.25" hidden="false" customHeight="true" outlineLevel="0" collapsed="false">
      <c r="A151" s="41" t="n">
        <v>53600000</v>
      </c>
      <c r="B151" s="41" t="n">
        <v>53600000</v>
      </c>
      <c r="C151" s="2" t="s">
        <v>1831</v>
      </c>
      <c r="D151" s="15" t="n">
        <v>0</v>
      </c>
      <c r="E151" s="15" t="n">
        <v>0</v>
      </c>
      <c r="F151" s="15" t="n">
        <v>0</v>
      </c>
      <c r="G151" s="41" t="n">
        <v>53600000</v>
      </c>
      <c r="H151" s="2" t="s">
        <v>970</v>
      </c>
      <c r="I151" s="2" t="s">
        <v>988</v>
      </c>
      <c r="J151" s="15" t="n">
        <v>0</v>
      </c>
      <c r="K151" s="29" t="n">
        <f aca="false">+F151-J151</f>
        <v>0</v>
      </c>
    </row>
    <row r="152" customFormat="false" ht="17.25" hidden="false" customHeight="true" outlineLevel="0" collapsed="false">
      <c r="A152" s="41" t="n">
        <v>58000000</v>
      </c>
      <c r="B152" s="41" t="n">
        <v>58000000</v>
      </c>
      <c r="C152" s="2" t="s">
        <v>704</v>
      </c>
      <c r="D152" s="15" t="n">
        <v>264717315.43</v>
      </c>
      <c r="E152" s="15" t="n">
        <v>-160.27999985218</v>
      </c>
      <c r="F152" s="15" t="n">
        <v>-59500000</v>
      </c>
      <c r="G152" s="41" t="n">
        <v>58000000</v>
      </c>
      <c r="H152" s="2" t="s">
        <v>970</v>
      </c>
      <c r="I152" s="2" t="s">
        <v>1832</v>
      </c>
      <c r="J152" s="15" t="n">
        <v>-59500000</v>
      </c>
      <c r="K152" s="29" t="n">
        <f aca="false">+F152-J152</f>
        <v>0</v>
      </c>
    </row>
    <row r="153" customFormat="false" ht="17.25" hidden="false" customHeight="true" outlineLevel="0" collapsed="false">
      <c r="A153" s="41" t="n">
        <v>60101000</v>
      </c>
      <c r="B153" s="41" t="n">
        <v>60101000</v>
      </c>
      <c r="C153" s="2" t="s">
        <v>338</v>
      </c>
      <c r="D153" s="15" t="n">
        <v>0</v>
      </c>
      <c r="E153" s="15" t="n">
        <v>0</v>
      </c>
      <c r="F153" s="15" t="n">
        <v>0</v>
      </c>
      <c r="G153" s="41" t="n">
        <v>60101000</v>
      </c>
      <c r="H153" s="2" t="s">
        <v>990</v>
      </c>
      <c r="I153" s="2" t="s">
        <v>992</v>
      </c>
      <c r="J153" s="15" t="n">
        <v>0</v>
      </c>
      <c r="K153" s="29" t="n">
        <f aca="false">+F153-J153</f>
        <v>0</v>
      </c>
    </row>
    <row r="154" customFormat="false" ht="17.25" hidden="false" customHeight="true" outlineLevel="0" collapsed="false">
      <c r="A154" s="41" t="n">
        <v>60102000</v>
      </c>
      <c r="B154" s="41" t="n">
        <v>60102000</v>
      </c>
      <c r="C154" s="2" t="s">
        <v>333</v>
      </c>
      <c r="D154" s="15" t="n">
        <v>0</v>
      </c>
      <c r="E154" s="15" t="n">
        <v>0</v>
      </c>
      <c r="F154" s="15" t="n">
        <v>0</v>
      </c>
      <c r="G154" s="41" t="n">
        <v>60102000</v>
      </c>
      <c r="H154" s="2" t="s">
        <v>990</v>
      </c>
      <c r="I154" s="2" t="s">
        <v>992</v>
      </c>
      <c r="J154" s="15" t="n">
        <v>0</v>
      </c>
      <c r="K154" s="29" t="n">
        <f aca="false">+F154-J154</f>
        <v>0</v>
      </c>
    </row>
    <row r="155" customFormat="false" ht="17.25" hidden="false" customHeight="true" outlineLevel="0" collapsed="false">
      <c r="A155" s="41" t="n">
        <v>60201000</v>
      </c>
      <c r="B155" s="41" t="n">
        <v>60201000</v>
      </c>
      <c r="C155" s="2" t="s">
        <v>408</v>
      </c>
      <c r="D155" s="15" t="n">
        <v>0</v>
      </c>
      <c r="E155" s="15" t="n">
        <v>650000</v>
      </c>
      <c r="F155" s="15" t="n">
        <v>0</v>
      </c>
      <c r="G155" s="41" t="n">
        <v>60201000</v>
      </c>
      <c r="H155" s="2" t="s">
        <v>990</v>
      </c>
      <c r="I155" s="2" t="s">
        <v>994</v>
      </c>
      <c r="J155" s="15" t="n">
        <v>0</v>
      </c>
      <c r="K155" s="29" t="n">
        <f aca="false">+F155-J155</f>
        <v>0</v>
      </c>
    </row>
    <row r="156" customFormat="false" ht="17.25" hidden="false" customHeight="true" outlineLevel="0" collapsed="false">
      <c r="A156" s="41" t="n">
        <v>60206000</v>
      </c>
      <c r="B156" s="41" t="n">
        <v>60206000</v>
      </c>
      <c r="C156" s="2" t="s">
        <v>1726</v>
      </c>
      <c r="D156" s="15" t="n">
        <v>61296239.61</v>
      </c>
      <c r="E156" s="15" t="n">
        <v>542140417.79</v>
      </c>
      <c r="F156" s="15" t="n">
        <v>1394043354.15</v>
      </c>
      <c r="G156" s="41" t="n">
        <v>60206000</v>
      </c>
      <c r="H156" s="2" t="s">
        <v>990</v>
      </c>
      <c r="I156" s="2" t="s">
        <v>994</v>
      </c>
      <c r="J156" s="15" t="n">
        <v>1394043354.15</v>
      </c>
      <c r="K156" s="29" t="n">
        <f aca="false">+F156-J156</f>
        <v>0</v>
      </c>
    </row>
    <row r="157" customFormat="false" ht="17.25" hidden="false" customHeight="true" outlineLevel="0" collapsed="false">
      <c r="A157" s="41" t="n">
        <v>60301000</v>
      </c>
      <c r="B157" s="41" t="n">
        <v>60301000</v>
      </c>
      <c r="C157" s="2" t="s">
        <v>1282</v>
      </c>
      <c r="D157" s="15" t="n">
        <v>0</v>
      </c>
      <c r="E157" s="15" t="n">
        <v>-1233971136.71222</v>
      </c>
      <c r="F157" s="15" t="n">
        <v>0</v>
      </c>
      <c r="G157" s="41" t="n">
        <v>60301000</v>
      </c>
      <c r="H157" s="2" t="s">
        <v>990</v>
      </c>
      <c r="I157" s="2" t="s">
        <v>996</v>
      </c>
      <c r="J157" s="15" t="n">
        <v>0</v>
      </c>
      <c r="K157" s="29" t="n">
        <f aca="false">+F157-J157</f>
        <v>0</v>
      </c>
    </row>
    <row r="158" customFormat="false" ht="17.25" hidden="false" customHeight="true" outlineLevel="0" collapsed="false">
      <c r="A158" s="41" t="n">
        <v>60305000</v>
      </c>
      <c r="B158" s="41" t="n">
        <v>60305000</v>
      </c>
      <c r="C158" s="2" t="s">
        <v>1833</v>
      </c>
      <c r="D158" s="15" t="n">
        <v>2292412988.75</v>
      </c>
      <c r="E158" s="15" t="n">
        <v>0</v>
      </c>
      <c r="F158" s="15" t="n">
        <v>250008886.268852</v>
      </c>
      <c r="G158" s="41" t="n">
        <v>60305000</v>
      </c>
      <c r="H158" s="2" t="s">
        <v>990</v>
      </c>
      <c r="I158" s="2" t="s">
        <v>996</v>
      </c>
      <c r="J158" s="15" t="n">
        <v>83618128.33</v>
      </c>
      <c r="K158" s="29" t="n">
        <f aca="false">+F158-J158</f>
        <v>166390757.938852</v>
      </c>
    </row>
    <row r="159" customFormat="false" ht="17.25" hidden="false" customHeight="true" outlineLevel="0" collapsed="false">
      <c r="A159" s="41" t="n">
        <v>60307000</v>
      </c>
      <c r="B159" s="41" t="n">
        <v>60307000</v>
      </c>
      <c r="C159" s="2" t="s">
        <v>705</v>
      </c>
      <c r="D159" s="15" t="n">
        <v>-5974339714.11</v>
      </c>
      <c r="E159" s="15" t="n">
        <v>0</v>
      </c>
      <c r="F159" s="15" t="n">
        <v>7230331109.74161</v>
      </c>
      <c r="G159" s="41" t="n">
        <v>60307000</v>
      </c>
      <c r="H159" s="2" t="s">
        <v>990</v>
      </c>
      <c r="I159" s="2" t="s">
        <v>996</v>
      </c>
      <c r="J159" s="15" t="n">
        <v>832500786.96</v>
      </c>
      <c r="K159" s="29" t="n">
        <f aca="false">+F159-J159</f>
        <v>6397830322.78161</v>
      </c>
    </row>
    <row r="160" customFormat="false" ht="17.25" hidden="false" customHeight="true" outlineLevel="0" collapsed="false">
      <c r="A160" s="41" t="n">
        <v>60308000</v>
      </c>
      <c r="B160" s="41" t="n">
        <v>60308000</v>
      </c>
      <c r="C160" s="2" t="s">
        <v>1061</v>
      </c>
      <c r="D160" s="15" t="n">
        <v>-7832219114.96</v>
      </c>
      <c r="E160" s="15" t="n">
        <v>4740223706.79</v>
      </c>
      <c r="F160" s="15" t="n">
        <v>444547295</v>
      </c>
      <c r="G160" s="41" t="n">
        <v>60308000</v>
      </c>
      <c r="H160" s="2" t="s">
        <v>990</v>
      </c>
      <c r="I160" s="2" t="s">
        <v>996</v>
      </c>
      <c r="J160" s="15" t="n">
        <v>467999206.13</v>
      </c>
      <c r="K160" s="29" t="n">
        <f aca="false">+F160-J160</f>
        <v>-23451911.13</v>
      </c>
    </row>
    <row r="161" customFormat="false" ht="17.25" hidden="false" customHeight="true" outlineLevel="0" collapsed="false">
      <c r="A161" s="41" t="n">
        <v>60400000</v>
      </c>
      <c r="B161" s="41" t="n">
        <v>60400000</v>
      </c>
      <c r="C161" s="2" t="s">
        <v>709</v>
      </c>
      <c r="D161" s="15" t="n">
        <v>189459511.69</v>
      </c>
      <c r="E161" s="15" t="n">
        <v>-200000</v>
      </c>
      <c r="F161" s="15" t="n">
        <v>0</v>
      </c>
      <c r="G161" s="41" t="n">
        <v>60400000</v>
      </c>
      <c r="H161" s="2" t="s">
        <v>990</v>
      </c>
      <c r="I161" s="2" t="s">
        <v>1000</v>
      </c>
      <c r="J161" s="15" t="n">
        <v>0</v>
      </c>
      <c r="K161" s="29" t="n">
        <f aca="false">+F161-J161</f>
        <v>0</v>
      </c>
    </row>
    <row r="162" customFormat="false" ht="17.25" hidden="false" customHeight="true" outlineLevel="0" collapsed="false">
      <c r="A162" s="41" t="n">
        <v>60601000</v>
      </c>
      <c r="B162" s="41" t="n">
        <v>60601000</v>
      </c>
      <c r="C162" s="2" t="s">
        <v>420</v>
      </c>
      <c r="D162" s="15" t="n">
        <v>4329612.11</v>
      </c>
      <c r="E162" s="15" t="n">
        <v>2513051.54</v>
      </c>
      <c r="F162" s="15" t="n">
        <v>2895476.75</v>
      </c>
      <c r="G162" s="41" t="n">
        <v>60601000</v>
      </c>
      <c r="H162" s="2" t="s">
        <v>990</v>
      </c>
      <c r="I162" s="2" t="s">
        <v>1001</v>
      </c>
      <c r="J162" s="15" t="n">
        <v>2895476.75</v>
      </c>
      <c r="K162" s="29" t="n">
        <f aca="false">+F162-J162</f>
        <v>0</v>
      </c>
    </row>
    <row r="163" customFormat="false" ht="17.25" hidden="false" customHeight="true" outlineLevel="0" collapsed="false">
      <c r="A163" s="41" t="n">
        <v>60602000</v>
      </c>
      <c r="B163" s="41" t="n">
        <v>60602000</v>
      </c>
      <c r="C163" s="2" t="s">
        <v>356</v>
      </c>
      <c r="D163" s="15" t="n">
        <v>9566731.92</v>
      </c>
      <c r="E163" s="15" t="n">
        <v>77624790.66</v>
      </c>
      <c r="F163" s="15" t="n">
        <v>184487672.3</v>
      </c>
      <c r="G163" s="41" t="n">
        <v>60602000</v>
      </c>
      <c r="H163" s="2" t="s">
        <v>990</v>
      </c>
      <c r="I163" s="2" t="s">
        <v>1001</v>
      </c>
      <c r="J163" s="15" t="n">
        <v>184487672.3</v>
      </c>
      <c r="K163" s="29" t="n">
        <f aca="false">+F163-J163</f>
        <v>0</v>
      </c>
    </row>
    <row r="164" customFormat="false" ht="17.25" hidden="false" customHeight="true" outlineLevel="0" collapsed="false">
      <c r="A164" s="41" t="n">
        <v>60603000</v>
      </c>
      <c r="B164" s="41" t="n">
        <v>60603000</v>
      </c>
      <c r="C164" s="2" t="s">
        <v>358</v>
      </c>
      <c r="D164" s="15" t="n">
        <v>21857514.6</v>
      </c>
      <c r="E164" s="15" t="n">
        <v>71039268.41</v>
      </c>
      <c r="F164" s="15" t="n">
        <v>28042009.2</v>
      </c>
      <c r="G164" s="41" t="n">
        <v>60603000</v>
      </c>
      <c r="H164" s="2" t="s">
        <v>990</v>
      </c>
      <c r="I164" s="2" t="s">
        <v>1001</v>
      </c>
      <c r="J164" s="15" t="n">
        <v>28042009.2</v>
      </c>
      <c r="K164" s="29" t="n">
        <f aca="false">+F164-J164</f>
        <v>0</v>
      </c>
    </row>
    <row r="165" customFormat="false" ht="17.25" hidden="false" customHeight="true" outlineLevel="0" collapsed="false">
      <c r="A165" s="41" t="n">
        <v>60604000</v>
      </c>
      <c r="B165" s="41" t="n">
        <v>60604000</v>
      </c>
      <c r="C165" s="2" t="s">
        <v>360</v>
      </c>
      <c r="D165" s="15" t="n">
        <v>5740175.32</v>
      </c>
      <c r="E165" s="15" t="n">
        <v>7762571.84</v>
      </c>
      <c r="F165" s="15" t="n">
        <v>2801301.9</v>
      </c>
      <c r="G165" s="41" t="n">
        <v>60604000</v>
      </c>
      <c r="H165" s="2" t="s">
        <v>990</v>
      </c>
      <c r="I165" s="2" t="s">
        <v>1001</v>
      </c>
      <c r="J165" s="15" t="n">
        <v>2801301.9</v>
      </c>
      <c r="K165" s="29" t="n">
        <f aca="false">+F165-J165</f>
        <v>0</v>
      </c>
    </row>
    <row r="166" customFormat="false" ht="17.25" hidden="false" customHeight="true" outlineLevel="0" collapsed="false">
      <c r="A166" s="41" t="n">
        <v>60605000</v>
      </c>
      <c r="B166" s="41" t="n">
        <v>60605000</v>
      </c>
      <c r="C166" s="2" t="s">
        <v>141</v>
      </c>
      <c r="D166" s="15" t="n">
        <v>282181479.88</v>
      </c>
      <c r="E166" s="15" t="n">
        <v>39532443.46</v>
      </c>
      <c r="F166" s="15" t="n">
        <v>19844365.37</v>
      </c>
      <c r="G166" s="41" t="n">
        <v>60605000</v>
      </c>
      <c r="H166" s="2" t="s">
        <v>990</v>
      </c>
      <c r="I166" s="2" t="s">
        <v>1001</v>
      </c>
      <c r="J166" s="15" t="n">
        <v>19844365.37</v>
      </c>
      <c r="K166" s="29" t="n">
        <f aca="false">+F166-J166</f>
        <v>0</v>
      </c>
    </row>
    <row r="167" customFormat="false" ht="17.25" hidden="false" customHeight="true" outlineLevel="0" collapsed="false">
      <c r="A167" s="41" t="n">
        <v>60607000</v>
      </c>
      <c r="B167" s="41" t="n">
        <v>60607000</v>
      </c>
      <c r="C167" s="2" t="s">
        <v>363</v>
      </c>
      <c r="D167" s="15" t="n">
        <v>11505655.53</v>
      </c>
      <c r="E167" s="15" t="n">
        <v>7173340.01</v>
      </c>
      <c r="F167" s="15" t="n">
        <v>9445580.85</v>
      </c>
      <c r="G167" s="41" t="n">
        <v>60607000</v>
      </c>
      <c r="H167" s="2" t="s">
        <v>990</v>
      </c>
      <c r="I167" s="2" t="s">
        <v>1001</v>
      </c>
      <c r="J167" s="15" t="n">
        <v>9445580.85</v>
      </c>
      <c r="K167" s="29" t="n">
        <f aca="false">+F167-J167</f>
        <v>0</v>
      </c>
    </row>
    <row r="168" customFormat="false" ht="17.25" hidden="false" customHeight="true" outlineLevel="0" collapsed="false">
      <c r="A168" s="41" t="n">
        <v>60608000</v>
      </c>
      <c r="B168" s="41" t="n">
        <v>60608000</v>
      </c>
      <c r="C168" s="2" t="s">
        <v>353</v>
      </c>
      <c r="D168" s="15" t="n">
        <v>20686917.59</v>
      </c>
      <c r="E168" s="15" t="n">
        <v>12951374.83</v>
      </c>
      <c r="F168" s="15" t="n">
        <v>14390557.38</v>
      </c>
      <c r="G168" s="41" t="n">
        <v>60608000</v>
      </c>
      <c r="H168" s="2" t="s">
        <v>990</v>
      </c>
      <c r="I168" s="2" t="s">
        <v>1001</v>
      </c>
      <c r="J168" s="15" t="n">
        <v>14390557.38</v>
      </c>
      <c r="K168" s="29" t="n">
        <f aca="false">+F168-J168</f>
        <v>0</v>
      </c>
    </row>
    <row r="169" customFormat="false" ht="17.25" hidden="false" customHeight="true" outlineLevel="0" collapsed="false">
      <c r="A169" s="41" t="n">
        <v>60701000</v>
      </c>
      <c r="B169" s="41" t="n">
        <v>60701000</v>
      </c>
      <c r="C169" s="2" t="s">
        <v>431</v>
      </c>
      <c r="D169" s="15" t="n">
        <v>768226301.39</v>
      </c>
      <c r="E169" s="15" t="n">
        <v>752471083</v>
      </c>
      <c r="F169" s="15" t="n">
        <v>1366434868.75</v>
      </c>
      <c r="G169" s="41" t="n">
        <v>60701000</v>
      </c>
      <c r="H169" s="2" t="s">
        <v>990</v>
      </c>
      <c r="I169" s="2" t="s">
        <v>1002</v>
      </c>
      <c r="J169" s="15" t="n">
        <v>2298406925.6</v>
      </c>
      <c r="K169" s="29" t="n">
        <f aca="false">+F169-J169</f>
        <v>-931972056.85</v>
      </c>
    </row>
    <row r="170" customFormat="false" ht="17.25" hidden="false" customHeight="true" outlineLevel="0" collapsed="false">
      <c r="A170" s="41" t="n">
        <v>60702000</v>
      </c>
      <c r="B170" s="41" t="n">
        <v>60702000</v>
      </c>
      <c r="C170" s="2" t="s">
        <v>711</v>
      </c>
      <c r="D170" s="15" t="n">
        <v>20333508697.37</v>
      </c>
      <c r="E170" s="15" t="n">
        <v>5007822696.29</v>
      </c>
      <c r="F170" s="15" t="n">
        <v>7429936893.28</v>
      </c>
      <c r="G170" s="41" t="n">
        <v>60702000</v>
      </c>
      <c r="H170" s="2" t="s">
        <v>990</v>
      </c>
      <c r="I170" s="2" t="s">
        <v>1002</v>
      </c>
      <c r="J170" s="15" t="n">
        <v>8332603171.34</v>
      </c>
      <c r="K170" s="29" t="n">
        <f aca="false">+F170-J170</f>
        <v>-902666278.06</v>
      </c>
    </row>
    <row r="171" customFormat="false" ht="17.25" hidden="false" customHeight="true" outlineLevel="0" collapsed="false">
      <c r="A171" s="41" t="n">
        <v>60801000</v>
      </c>
      <c r="B171" s="41" t="n">
        <v>60801000</v>
      </c>
      <c r="C171" s="2" t="s">
        <v>435</v>
      </c>
      <c r="D171" s="15" t="n">
        <v>818048796.64</v>
      </c>
      <c r="E171" s="15" t="n">
        <v>863495126.92</v>
      </c>
      <c r="F171" s="15" t="n">
        <v>285121145.5</v>
      </c>
      <c r="G171" s="41" t="n">
        <v>60801000</v>
      </c>
      <c r="H171" s="2" t="s">
        <v>990</v>
      </c>
      <c r="I171" s="2" t="s">
        <v>1003</v>
      </c>
      <c r="J171" s="15" t="n">
        <v>285121145.5</v>
      </c>
      <c r="K171" s="29" t="n">
        <f aca="false">+F171-J171</f>
        <v>0</v>
      </c>
    </row>
    <row r="172" customFormat="false" ht="17.25" hidden="false" customHeight="true" outlineLevel="0" collapsed="false">
      <c r="A172" s="41" t="n">
        <v>60802000</v>
      </c>
      <c r="B172" s="41" t="n">
        <v>60802000</v>
      </c>
      <c r="C172" s="2" t="s">
        <v>712</v>
      </c>
      <c r="D172" s="15" t="n">
        <v>0</v>
      </c>
      <c r="E172" s="15" t="n">
        <v>724356</v>
      </c>
      <c r="F172" s="15" t="n">
        <v>10763645.93</v>
      </c>
      <c r="G172" s="41" t="n">
        <v>60802000</v>
      </c>
      <c r="H172" s="2" t="s">
        <v>990</v>
      </c>
      <c r="I172" s="2" t="s">
        <v>1003</v>
      </c>
      <c r="J172" s="15" t="n">
        <v>10763645.93</v>
      </c>
      <c r="K172" s="29" t="n">
        <f aca="false">+F172-J172</f>
        <v>0</v>
      </c>
    </row>
    <row r="173" customFormat="false" ht="17.25" hidden="false" customHeight="true" outlineLevel="0" collapsed="false">
      <c r="A173" s="41" t="n">
        <v>60803000</v>
      </c>
      <c r="B173" s="41" t="n">
        <v>60803000</v>
      </c>
      <c r="C173" s="2" t="s">
        <v>437</v>
      </c>
      <c r="D173" s="15" t="n">
        <v>95281185.92</v>
      </c>
      <c r="E173" s="15" t="n">
        <v>19498935.25</v>
      </c>
      <c r="F173" s="15" t="n">
        <v>38935979.64</v>
      </c>
      <c r="G173" s="41" t="n">
        <v>60803000</v>
      </c>
      <c r="H173" s="2" t="s">
        <v>990</v>
      </c>
      <c r="I173" s="2" t="s">
        <v>1003</v>
      </c>
      <c r="J173" s="15" t="n">
        <v>38935979.64</v>
      </c>
      <c r="K173" s="29" t="n">
        <f aca="false">+F173-J173</f>
        <v>0</v>
      </c>
    </row>
    <row r="174" customFormat="false" ht="17.25" hidden="false" customHeight="true" outlineLevel="0" collapsed="false">
      <c r="A174" s="41" t="n">
        <v>60804000</v>
      </c>
      <c r="B174" s="41" t="n">
        <v>60804000</v>
      </c>
      <c r="C174" s="2" t="s">
        <v>439</v>
      </c>
      <c r="D174" s="15" t="n">
        <v>215863726.19</v>
      </c>
      <c r="E174" s="15" t="n">
        <v>259649500.28</v>
      </c>
      <c r="F174" s="15" t="n">
        <v>650998457.58</v>
      </c>
      <c r="G174" s="41" t="n">
        <v>60804000</v>
      </c>
      <c r="H174" s="2" t="s">
        <v>990</v>
      </c>
      <c r="I174" s="2" t="s">
        <v>1003</v>
      </c>
      <c r="J174" s="15" t="n">
        <v>650998457.58</v>
      </c>
      <c r="K174" s="29" t="n">
        <f aca="false">+F174-J174</f>
        <v>0</v>
      </c>
    </row>
    <row r="175" customFormat="false" ht="17.25" hidden="false" customHeight="true" outlineLevel="0" collapsed="false">
      <c r="A175" s="41" t="n">
        <v>60805000</v>
      </c>
      <c r="B175" s="41" t="n">
        <v>60805000</v>
      </c>
      <c r="C175" s="2" t="s">
        <v>1834</v>
      </c>
      <c r="D175" s="15" t="n">
        <v>2027775</v>
      </c>
      <c r="E175" s="15" t="n">
        <v>2542904.96</v>
      </c>
      <c r="F175" s="15" t="n">
        <v>0</v>
      </c>
      <c r="G175" s="41" t="n">
        <v>60805000</v>
      </c>
      <c r="H175" s="2" t="s">
        <v>990</v>
      </c>
      <c r="I175" s="2" t="s">
        <v>1003</v>
      </c>
      <c r="J175" s="15" t="n">
        <v>0</v>
      </c>
      <c r="K175" s="29" t="n">
        <f aca="false">+F175-J175</f>
        <v>0</v>
      </c>
    </row>
    <row r="176" customFormat="false" ht="17.25" hidden="false" customHeight="true" outlineLevel="0" collapsed="false">
      <c r="A176" s="41" t="n">
        <v>60806000</v>
      </c>
      <c r="B176" s="41" t="n">
        <v>60806000</v>
      </c>
      <c r="C176" s="2" t="s">
        <v>440</v>
      </c>
      <c r="D176" s="15" t="n">
        <v>3944009.48</v>
      </c>
      <c r="E176" s="15" t="n">
        <v>12684654.87</v>
      </c>
      <c r="F176" s="15" t="n">
        <v>9219290.91</v>
      </c>
      <c r="G176" s="41" t="n">
        <v>60806000</v>
      </c>
      <c r="H176" s="2" t="s">
        <v>990</v>
      </c>
      <c r="I176" s="2" t="s">
        <v>1003</v>
      </c>
      <c r="J176" s="15" t="n">
        <v>9219290.91</v>
      </c>
      <c r="K176" s="29" t="n">
        <f aca="false">+F176-J176</f>
        <v>0</v>
      </c>
    </row>
    <row r="177" customFormat="false" ht="17.25" hidden="false" customHeight="true" outlineLevel="0" collapsed="false">
      <c r="A177" s="41" t="n">
        <v>60807000</v>
      </c>
      <c r="B177" s="41" t="n">
        <v>60807000</v>
      </c>
      <c r="C177" s="2" t="s">
        <v>1835</v>
      </c>
      <c r="D177" s="15" t="n">
        <v>39680822.79</v>
      </c>
      <c r="E177" s="15" t="n">
        <v>3189570.45</v>
      </c>
      <c r="F177" s="15" t="n">
        <v>0</v>
      </c>
      <c r="G177" s="41" t="n">
        <v>60807000</v>
      </c>
      <c r="H177" s="2" t="s">
        <v>990</v>
      </c>
      <c r="I177" s="2" t="s">
        <v>1003</v>
      </c>
      <c r="J177" s="15" t="n">
        <v>0</v>
      </c>
      <c r="K177" s="29" t="n">
        <f aca="false">+F177-J177</f>
        <v>0</v>
      </c>
    </row>
    <row r="178" customFormat="false" ht="17.25" hidden="false" customHeight="true" outlineLevel="0" collapsed="false">
      <c r="A178" s="41" t="n">
        <v>60808000</v>
      </c>
      <c r="B178" s="41" t="n">
        <v>60808000</v>
      </c>
      <c r="C178" s="2" t="s">
        <v>442</v>
      </c>
      <c r="D178" s="15" t="n">
        <v>9694605</v>
      </c>
      <c r="E178" s="15" t="n">
        <v>37281217.01</v>
      </c>
      <c r="F178" s="15" t="n">
        <v>72465809.91</v>
      </c>
      <c r="G178" s="41" t="n">
        <v>60808000</v>
      </c>
      <c r="H178" s="2" t="s">
        <v>990</v>
      </c>
      <c r="I178" s="2" t="s">
        <v>1003</v>
      </c>
      <c r="J178" s="15" t="n">
        <v>72465809.91</v>
      </c>
      <c r="K178" s="29" t="n">
        <f aca="false">+F178-J178</f>
        <v>0</v>
      </c>
    </row>
    <row r="179" customFormat="false" ht="17.25" hidden="false" customHeight="true" outlineLevel="0" collapsed="false">
      <c r="A179" s="41" t="n">
        <v>60809000</v>
      </c>
      <c r="B179" s="41" t="n">
        <v>60809000</v>
      </c>
      <c r="C179" s="2" t="s">
        <v>1084</v>
      </c>
      <c r="D179" s="15" t="n">
        <v>0</v>
      </c>
      <c r="E179" s="15" t="n">
        <v>0</v>
      </c>
      <c r="F179" s="15" t="n">
        <v>125000</v>
      </c>
      <c r="G179" s="41" t="n">
        <v>60809000</v>
      </c>
      <c r="H179" s="2" t="s">
        <v>990</v>
      </c>
      <c r="I179" s="2" t="s">
        <v>1003</v>
      </c>
      <c r="J179" s="15" t="n">
        <v>125000</v>
      </c>
      <c r="K179" s="29" t="n">
        <f aca="false">+F179-J179</f>
        <v>0</v>
      </c>
    </row>
    <row r="180" customFormat="false" ht="17.25" hidden="false" customHeight="true" outlineLevel="0" collapsed="false">
      <c r="A180" s="41" t="n">
        <v>60811000</v>
      </c>
      <c r="B180" s="41" t="n">
        <v>60811000</v>
      </c>
      <c r="C180" s="2" t="s">
        <v>444</v>
      </c>
      <c r="D180" s="15" t="n">
        <v>775961744.57</v>
      </c>
      <c r="E180" s="15" t="n">
        <v>523669808.49</v>
      </c>
      <c r="F180" s="15" t="n">
        <v>676434779.99</v>
      </c>
      <c r="G180" s="41" t="n">
        <v>60811000</v>
      </c>
      <c r="H180" s="2" t="s">
        <v>990</v>
      </c>
      <c r="I180" s="2" t="s">
        <v>1003</v>
      </c>
      <c r="J180" s="15" t="n">
        <v>676434779.99</v>
      </c>
      <c r="K180" s="29" t="n">
        <f aca="false">+F180-J180</f>
        <v>0</v>
      </c>
    </row>
    <row r="181" customFormat="false" ht="17.25" hidden="false" customHeight="true" outlineLevel="0" collapsed="false">
      <c r="A181" s="41" t="n">
        <v>60811100</v>
      </c>
      <c r="B181" s="41" t="n">
        <v>60811100</v>
      </c>
      <c r="C181" s="2" t="s">
        <v>380</v>
      </c>
      <c r="D181" s="15" t="n">
        <v>177249890.17</v>
      </c>
      <c r="E181" s="15" t="n">
        <v>178734614.93</v>
      </c>
      <c r="F181" s="15" t="n">
        <v>230724618.64</v>
      </c>
      <c r="G181" s="41" t="n">
        <v>60811100</v>
      </c>
      <c r="H181" s="2" t="s">
        <v>990</v>
      </c>
      <c r="I181" s="2" t="s">
        <v>1003</v>
      </c>
      <c r="J181" s="15" t="n">
        <v>230724618.64</v>
      </c>
      <c r="K181" s="29" t="n">
        <f aca="false">+F181-J181</f>
        <v>0</v>
      </c>
    </row>
    <row r="182" customFormat="false" ht="17.25" hidden="false" customHeight="true" outlineLevel="0" collapsed="false">
      <c r="A182" s="41" t="n">
        <v>60812000</v>
      </c>
      <c r="B182" s="41" t="n">
        <v>60812000</v>
      </c>
      <c r="C182" s="2" t="s">
        <v>381</v>
      </c>
      <c r="D182" s="15" t="n">
        <v>73430388.5</v>
      </c>
      <c r="E182" s="15" t="n">
        <v>32832073.75</v>
      </c>
      <c r="F182" s="15" t="n">
        <v>57039929.49</v>
      </c>
      <c r="G182" s="41" t="n">
        <v>60812000</v>
      </c>
      <c r="H182" s="2" t="s">
        <v>990</v>
      </c>
      <c r="I182" s="2" t="s">
        <v>1003</v>
      </c>
      <c r="J182" s="15" t="n">
        <v>57039929.49</v>
      </c>
      <c r="K182" s="29" t="n">
        <f aca="false">+F182-J182</f>
        <v>0</v>
      </c>
    </row>
    <row r="183" customFormat="false" ht="17.25" hidden="false" customHeight="true" outlineLevel="0" collapsed="false">
      <c r="A183" s="41" t="n">
        <v>60814000</v>
      </c>
      <c r="B183" s="41" t="n">
        <v>60814000</v>
      </c>
      <c r="C183" s="2" t="s">
        <v>1836</v>
      </c>
      <c r="D183" s="15" t="n">
        <v>0</v>
      </c>
      <c r="E183" s="15" t="n">
        <v>30693547.28</v>
      </c>
      <c r="F183" s="15" t="n">
        <v>0</v>
      </c>
      <c r="G183" s="41" t="n">
        <v>60814000</v>
      </c>
      <c r="H183" s="2" t="s">
        <v>990</v>
      </c>
      <c r="I183" s="2" t="s">
        <v>1003</v>
      </c>
      <c r="J183" s="15" t="n">
        <v>0</v>
      </c>
      <c r="K183" s="29" t="n">
        <f aca="false">+F183-J183</f>
        <v>0</v>
      </c>
    </row>
    <row r="184" customFormat="false" ht="17.25" hidden="false" customHeight="true" outlineLevel="0" collapsed="false">
      <c r="A184" s="41" t="n">
        <v>60880000</v>
      </c>
      <c r="B184" s="41" t="n">
        <v>60880000</v>
      </c>
      <c r="C184" s="2" t="s">
        <v>801</v>
      </c>
      <c r="D184" s="15" t="n">
        <v>207862</v>
      </c>
      <c r="E184" s="15" t="n">
        <v>13602478.62</v>
      </c>
      <c r="F184" s="15" t="n">
        <v>238626.09</v>
      </c>
      <c r="G184" s="41" t="n">
        <v>60880000</v>
      </c>
      <c r="H184" s="2" t="s">
        <v>990</v>
      </c>
      <c r="I184" s="2" t="s">
        <v>1003</v>
      </c>
      <c r="J184" s="15" t="n">
        <v>238626.09</v>
      </c>
      <c r="K184" s="29" t="n">
        <f aca="false">+F184-J184</f>
        <v>0</v>
      </c>
    </row>
    <row r="185" customFormat="false" ht="17.25" hidden="false" customHeight="true" outlineLevel="0" collapsed="false">
      <c r="A185" s="41" t="n">
        <v>60900000</v>
      </c>
      <c r="B185" s="41" t="n">
        <v>60900000</v>
      </c>
      <c r="C185" s="2" t="s">
        <v>715</v>
      </c>
      <c r="D185" s="15" t="n">
        <v>0</v>
      </c>
      <c r="E185" s="15" t="n">
        <v>-798834.92</v>
      </c>
      <c r="F185" s="15" t="n">
        <v>0</v>
      </c>
      <c r="G185" s="41" t="n">
        <v>60900000</v>
      </c>
      <c r="H185" s="2" t="s">
        <v>990</v>
      </c>
      <c r="I185" s="2" t="s">
        <v>1004</v>
      </c>
      <c r="J185" s="15" t="n">
        <v>0</v>
      </c>
      <c r="K185" s="29" t="n">
        <f aca="false">+F185-J185</f>
        <v>0</v>
      </c>
    </row>
    <row r="186" customFormat="false" ht="17.25" hidden="false" customHeight="true" outlineLevel="0" collapsed="false">
      <c r="A186" s="41" t="n">
        <v>60970000</v>
      </c>
      <c r="B186" s="41" t="n">
        <v>60970000</v>
      </c>
      <c r="C186" s="2" t="s">
        <v>1735</v>
      </c>
      <c r="D186" s="15" t="n">
        <v>0</v>
      </c>
      <c r="E186" s="15" t="n">
        <v>-117352.33</v>
      </c>
      <c r="F186" s="15" t="n">
        <v>0</v>
      </c>
      <c r="G186" s="41" t="n">
        <v>60970000</v>
      </c>
      <c r="H186" s="2" t="s">
        <v>990</v>
      </c>
      <c r="I186" s="2" t="s">
        <v>1004</v>
      </c>
      <c r="J186" s="15" t="n">
        <v>0</v>
      </c>
      <c r="K186" s="29" t="n">
        <f aca="false">+F186-J186</f>
        <v>0</v>
      </c>
    </row>
    <row r="187" customFormat="false" ht="17.25" hidden="false" customHeight="true" outlineLevel="0" collapsed="false">
      <c r="A187" s="41" t="n">
        <v>61110000</v>
      </c>
      <c r="B187" s="41" t="n">
        <v>61110000</v>
      </c>
      <c r="C187" s="2" t="s">
        <v>451</v>
      </c>
      <c r="D187" s="15" t="n">
        <v>14912131.58</v>
      </c>
      <c r="E187" s="15" t="n">
        <v>621884.16</v>
      </c>
      <c r="F187" s="15" t="n">
        <v>115334752.77</v>
      </c>
      <c r="G187" s="41" t="n">
        <v>61110000</v>
      </c>
      <c r="H187" s="2" t="s">
        <v>990</v>
      </c>
      <c r="I187" s="2" t="s">
        <v>1837</v>
      </c>
      <c r="J187" s="15" t="n">
        <v>115334752.77</v>
      </c>
      <c r="K187" s="29" t="n">
        <f aca="false">+F187-J187</f>
        <v>0</v>
      </c>
    </row>
    <row r="188" customFormat="false" ht="17.25" hidden="false" customHeight="true" outlineLevel="0" collapsed="false">
      <c r="A188" s="41" t="n">
        <v>61301000</v>
      </c>
      <c r="B188" s="41" t="n">
        <v>61301000</v>
      </c>
      <c r="C188" s="2" t="s">
        <v>455</v>
      </c>
      <c r="D188" s="15" t="n">
        <v>219127867</v>
      </c>
      <c r="E188" s="15" t="n">
        <v>170161758.94</v>
      </c>
      <c r="F188" s="15" t="n">
        <v>150000000</v>
      </c>
      <c r="G188" s="41" t="n">
        <v>61301000</v>
      </c>
      <c r="H188" s="2" t="s">
        <v>990</v>
      </c>
      <c r="I188" s="2" t="s">
        <v>1008</v>
      </c>
      <c r="J188" s="15" t="n">
        <v>150000000</v>
      </c>
      <c r="K188" s="29" t="n">
        <f aca="false">+F188-J188</f>
        <v>0</v>
      </c>
    </row>
    <row r="189" customFormat="false" ht="17.25" hidden="false" customHeight="true" outlineLevel="0" collapsed="false">
      <c r="A189" s="41" t="n">
        <v>61302000</v>
      </c>
      <c r="B189" s="41" t="n">
        <v>61302000</v>
      </c>
      <c r="C189" s="2" t="s">
        <v>1650</v>
      </c>
      <c r="D189" s="15" t="n">
        <v>240833902.2</v>
      </c>
      <c r="E189" s="15" t="n">
        <v>313656500.06</v>
      </c>
      <c r="F189" s="15" t="n">
        <v>54722139.08</v>
      </c>
      <c r="G189" s="41" t="n">
        <v>61302000</v>
      </c>
      <c r="H189" s="2" t="s">
        <v>990</v>
      </c>
      <c r="I189" s="2" t="s">
        <v>1008</v>
      </c>
      <c r="J189" s="15" t="n">
        <v>54722139.08</v>
      </c>
      <c r="K189" s="29" t="n">
        <f aca="false">+F189-J189</f>
        <v>0</v>
      </c>
    </row>
    <row r="190" customFormat="false" ht="17.25" hidden="false" customHeight="true" outlineLevel="0" collapsed="false">
      <c r="A190" s="41" t="n">
        <v>61500000</v>
      </c>
      <c r="B190" s="41" t="n">
        <v>61500000</v>
      </c>
      <c r="C190" s="2" t="s">
        <v>1289</v>
      </c>
      <c r="D190" s="15" t="n">
        <v>14834353.07</v>
      </c>
      <c r="E190" s="15" t="n">
        <v>66984163.05</v>
      </c>
      <c r="F190" s="15" t="n">
        <v>902747</v>
      </c>
      <c r="G190" s="41" t="n">
        <v>61500000</v>
      </c>
      <c r="H190" s="2" t="s">
        <v>990</v>
      </c>
      <c r="I190" s="2" t="s">
        <v>1009</v>
      </c>
      <c r="J190" s="15" t="n">
        <v>902747</v>
      </c>
      <c r="K190" s="29" t="n">
        <f aca="false">+F190-J190</f>
        <v>0</v>
      </c>
    </row>
    <row r="191" customFormat="false" ht="17.25" hidden="false" customHeight="true" outlineLevel="0" collapsed="false">
      <c r="A191" s="41" t="n">
        <v>61501000</v>
      </c>
      <c r="B191" s="41" t="n">
        <v>61501000</v>
      </c>
      <c r="C191" s="2" t="s">
        <v>458</v>
      </c>
      <c r="D191" s="15" t="n">
        <v>11496707.56</v>
      </c>
      <c r="E191" s="15" t="n">
        <v>7358706.71</v>
      </c>
      <c r="F191" s="15" t="n">
        <v>9028853.87</v>
      </c>
      <c r="G191" s="41" t="n">
        <v>61501000</v>
      </c>
      <c r="H191" s="2" t="s">
        <v>990</v>
      </c>
      <c r="I191" s="2" t="s">
        <v>1009</v>
      </c>
      <c r="J191" s="15" t="n">
        <v>9028853.87</v>
      </c>
      <c r="K191" s="29" t="n">
        <f aca="false">+F191-J191</f>
        <v>0</v>
      </c>
    </row>
    <row r="192" customFormat="false" ht="17.25" hidden="false" customHeight="true" outlineLevel="0" collapsed="false">
      <c r="A192" s="41" t="n">
        <v>61502000</v>
      </c>
      <c r="B192" s="41" t="n">
        <v>61502000</v>
      </c>
      <c r="C192" s="2" t="s">
        <v>154</v>
      </c>
      <c r="D192" s="15" t="n">
        <v>3057856.02</v>
      </c>
      <c r="E192" s="15" t="n">
        <v>0</v>
      </c>
      <c r="F192" s="15" t="n">
        <v>30260</v>
      </c>
      <c r="G192" s="41" t="n">
        <v>61502000</v>
      </c>
      <c r="H192" s="2" t="s">
        <v>990</v>
      </c>
      <c r="I192" s="2" t="s">
        <v>1009</v>
      </c>
      <c r="J192" s="15" t="n">
        <v>30260</v>
      </c>
      <c r="K192" s="29" t="n">
        <f aca="false">+F192-J192</f>
        <v>0</v>
      </c>
    </row>
    <row r="193" customFormat="false" ht="17.25" hidden="false" customHeight="true" outlineLevel="0" collapsed="false">
      <c r="A193" s="41" t="n">
        <v>61503000</v>
      </c>
      <c r="B193" s="41" t="n">
        <v>61503000</v>
      </c>
      <c r="C193" s="2" t="s">
        <v>459</v>
      </c>
      <c r="D193" s="15" t="n">
        <v>180347338.42</v>
      </c>
      <c r="E193" s="15" t="n">
        <v>768922855.14</v>
      </c>
      <c r="F193" s="15" t="n">
        <v>429485456.63</v>
      </c>
      <c r="G193" s="41" t="n">
        <v>61503000</v>
      </c>
      <c r="H193" s="2" t="s">
        <v>990</v>
      </c>
      <c r="I193" s="2" t="s">
        <v>1009</v>
      </c>
      <c r="J193" s="15" t="n">
        <v>429485456.63</v>
      </c>
      <c r="K193" s="29" t="n">
        <f aca="false">+F193-J193</f>
        <v>0</v>
      </c>
    </row>
    <row r="194" customFormat="false" ht="17.25" hidden="false" customHeight="true" outlineLevel="0" collapsed="false">
      <c r="A194" s="41" t="n">
        <v>61504000</v>
      </c>
      <c r="B194" s="41" t="n">
        <v>61504000</v>
      </c>
      <c r="C194" s="2" t="s">
        <v>1838</v>
      </c>
      <c r="D194" s="15" t="n">
        <v>2093010.86</v>
      </c>
      <c r="E194" s="15" t="n">
        <v>1875600</v>
      </c>
      <c r="F194" s="15" t="n">
        <v>0</v>
      </c>
      <c r="G194" s="41" t="n">
        <v>61504000</v>
      </c>
      <c r="H194" s="2" t="s">
        <v>990</v>
      </c>
      <c r="I194" s="2" t="s">
        <v>1009</v>
      </c>
      <c r="J194" s="15" t="n">
        <v>0</v>
      </c>
      <c r="K194" s="29" t="n">
        <f aca="false">+F194-J194</f>
        <v>0</v>
      </c>
    </row>
    <row r="195" customFormat="false" ht="17.25" hidden="false" customHeight="true" outlineLevel="0" collapsed="false">
      <c r="A195" s="41" t="n">
        <v>61505000</v>
      </c>
      <c r="B195" s="41" t="n">
        <v>61505000</v>
      </c>
      <c r="C195" s="2" t="s">
        <v>503</v>
      </c>
      <c r="D195" s="15" t="n">
        <v>0</v>
      </c>
      <c r="E195" s="15" t="n">
        <v>250000</v>
      </c>
      <c r="F195" s="15" t="n">
        <v>0</v>
      </c>
      <c r="G195" s="41" t="n">
        <v>61505000</v>
      </c>
      <c r="H195" s="2" t="s">
        <v>990</v>
      </c>
      <c r="I195" s="2" t="s">
        <v>1009</v>
      </c>
      <c r="J195" s="15" t="n">
        <v>0</v>
      </c>
      <c r="K195" s="29" t="n">
        <f aca="false">+F195-J195</f>
        <v>0</v>
      </c>
    </row>
    <row r="196" customFormat="false" ht="17.25" hidden="false" customHeight="true" outlineLevel="0" collapsed="false">
      <c r="A196" s="41" t="n">
        <v>61510000</v>
      </c>
      <c r="B196" s="41" t="n">
        <v>61510000</v>
      </c>
      <c r="C196" s="2" t="s">
        <v>1839</v>
      </c>
      <c r="D196" s="15" t="n">
        <v>0</v>
      </c>
      <c r="E196" s="15" t="n">
        <v>50010993.54</v>
      </c>
      <c r="F196" s="15" t="n">
        <v>1622490</v>
      </c>
      <c r="G196" s="41" t="n">
        <v>61510000</v>
      </c>
      <c r="H196" s="2" t="s">
        <v>990</v>
      </c>
      <c r="I196" s="2" t="s">
        <v>1009</v>
      </c>
      <c r="J196" s="15" t="n">
        <v>1622490</v>
      </c>
      <c r="K196" s="29" t="n">
        <f aca="false">+F196-J196</f>
        <v>0</v>
      </c>
    </row>
    <row r="197" customFormat="false" ht="17.25" hidden="false" customHeight="true" outlineLevel="0" collapsed="false">
      <c r="A197" s="41" t="n">
        <v>61512000</v>
      </c>
      <c r="B197" s="41" t="n">
        <v>61512000</v>
      </c>
      <c r="C197" s="2" t="s">
        <v>1840</v>
      </c>
      <c r="D197" s="15" t="n">
        <v>0</v>
      </c>
      <c r="E197" s="15" t="n">
        <v>81978.18</v>
      </c>
      <c r="F197" s="15" t="n">
        <v>0</v>
      </c>
      <c r="G197" s="41" t="n">
        <v>61512000</v>
      </c>
      <c r="H197" s="2" t="s">
        <v>990</v>
      </c>
      <c r="I197" s="2" t="s">
        <v>1009</v>
      </c>
      <c r="J197" s="15" t="n">
        <v>0</v>
      </c>
      <c r="K197" s="29" t="n">
        <f aca="false">+F197-J197</f>
        <v>0</v>
      </c>
    </row>
    <row r="198" customFormat="false" ht="17.25" hidden="false" customHeight="true" outlineLevel="0" collapsed="false">
      <c r="A198" s="41" t="n">
        <v>61513000</v>
      </c>
      <c r="B198" s="41" t="n">
        <v>61513000</v>
      </c>
      <c r="C198" s="2" t="s">
        <v>1841</v>
      </c>
      <c r="D198" s="15" t="n">
        <v>9448500</v>
      </c>
      <c r="E198" s="15" t="n">
        <v>33529377.08</v>
      </c>
      <c r="F198" s="15" t="n">
        <v>13431383.5</v>
      </c>
      <c r="G198" s="41" t="n">
        <v>61513000</v>
      </c>
      <c r="H198" s="2" t="s">
        <v>990</v>
      </c>
      <c r="I198" s="2" t="s">
        <v>1009</v>
      </c>
      <c r="J198" s="15" t="n">
        <v>13431383.5</v>
      </c>
      <c r="K198" s="29" t="n">
        <f aca="false">+F198-J198</f>
        <v>0</v>
      </c>
    </row>
    <row r="199" customFormat="false" ht="17.25" hidden="false" customHeight="true" outlineLevel="0" collapsed="false">
      <c r="A199" s="41" t="n">
        <v>61601000</v>
      </c>
      <c r="B199" s="41" t="n">
        <v>61601000</v>
      </c>
      <c r="C199" s="2" t="s">
        <v>156</v>
      </c>
      <c r="D199" s="15" t="n">
        <v>38748858.02</v>
      </c>
      <c r="E199" s="15" t="n">
        <v>124697471.788095</v>
      </c>
      <c r="F199" s="15" t="n">
        <v>72899688.2</v>
      </c>
      <c r="G199" s="41" t="n">
        <v>61601000</v>
      </c>
      <c r="H199" s="2" t="s">
        <v>990</v>
      </c>
      <c r="I199" s="2" t="s">
        <v>1010</v>
      </c>
      <c r="J199" s="15" t="n">
        <v>72899688.2</v>
      </c>
      <c r="K199" s="29" t="n">
        <f aca="false">+F199-J199</f>
        <v>0</v>
      </c>
    </row>
    <row r="200" customFormat="false" ht="17.25" hidden="false" customHeight="true" outlineLevel="0" collapsed="false">
      <c r="A200" s="41" t="n">
        <v>61602000</v>
      </c>
      <c r="B200" s="41" t="n">
        <v>61602000</v>
      </c>
      <c r="C200" s="2" t="s">
        <v>466</v>
      </c>
      <c r="D200" s="15" t="n">
        <v>34623595.93</v>
      </c>
      <c r="E200" s="15" t="n">
        <v>192643787.57</v>
      </c>
      <c r="F200" s="15" t="n">
        <v>9566415</v>
      </c>
      <c r="G200" s="41" t="n">
        <v>61602000</v>
      </c>
      <c r="H200" s="2" t="s">
        <v>990</v>
      </c>
      <c r="I200" s="2" t="s">
        <v>1010</v>
      </c>
      <c r="J200" s="15" t="n">
        <v>9566415</v>
      </c>
      <c r="K200" s="29" t="n">
        <f aca="false">+F200-J200</f>
        <v>0</v>
      </c>
    </row>
    <row r="201" customFormat="false" ht="17.25" hidden="false" customHeight="true" outlineLevel="0" collapsed="false">
      <c r="A201" s="41" t="n">
        <v>61603000</v>
      </c>
      <c r="B201" s="41" t="n">
        <v>61603000</v>
      </c>
      <c r="C201" s="2" t="s">
        <v>1291</v>
      </c>
      <c r="D201" s="15" t="n">
        <v>1420672.03</v>
      </c>
      <c r="E201" s="15" t="n">
        <v>4055269.98</v>
      </c>
      <c r="F201" s="15" t="n">
        <v>2484017.24</v>
      </c>
      <c r="G201" s="41" t="n">
        <v>61603000</v>
      </c>
      <c r="H201" s="2" t="s">
        <v>990</v>
      </c>
      <c r="I201" s="2" t="s">
        <v>1010</v>
      </c>
      <c r="J201" s="15" t="n">
        <v>2484017.24</v>
      </c>
      <c r="K201" s="29" t="n">
        <f aca="false">+F201-J201</f>
        <v>0</v>
      </c>
    </row>
    <row r="202" customFormat="false" ht="17.25" hidden="false" customHeight="true" outlineLevel="0" collapsed="false">
      <c r="A202" s="41" t="n">
        <v>61801000</v>
      </c>
      <c r="B202" s="41" t="n">
        <v>61801000</v>
      </c>
      <c r="C202" s="2" t="s">
        <v>470</v>
      </c>
      <c r="D202" s="15" t="n">
        <v>206000</v>
      </c>
      <c r="E202" s="15" t="n">
        <v>0</v>
      </c>
      <c r="F202" s="15" t="n">
        <v>277877.78</v>
      </c>
      <c r="G202" s="41" t="n">
        <v>61801000</v>
      </c>
      <c r="H202" s="2" t="s">
        <v>990</v>
      </c>
      <c r="I202" s="2" t="s">
        <v>1012</v>
      </c>
      <c r="J202" s="15" t="n">
        <v>277877.78</v>
      </c>
      <c r="K202" s="29" t="n">
        <f aca="false">+F202-J202</f>
        <v>0</v>
      </c>
    </row>
    <row r="203" customFormat="false" ht="17.25" hidden="false" customHeight="true" outlineLevel="0" collapsed="false">
      <c r="A203" s="41" t="n">
        <v>61802000</v>
      </c>
      <c r="B203" s="41" t="n">
        <v>61802000</v>
      </c>
      <c r="C203" s="2" t="s">
        <v>472</v>
      </c>
      <c r="D203" s="15" t="n">
        <v>1141117.64</v>
      </c>
      <c r="E203" s="15" t="n">
        <v>248600</v>
      </c>
      <c r="F203" s="15" t="n">
        <v>23467200</v>
      </c>
      <c r="G203" s="41" t="n">
        <v>61802000</v>
      </c>
      <c r="H203" s="2" t="s">
        <v>990</v>
      </c>
      <c r="I203" s="2" t="s">
        <v>1012</v>
      </c>
      <c r="J203" s="15" t="n">
        <v>23467200</v>
      </c>
      <c r="K203" s="29" t="n">
        <f aca="false">+F203-J203</f>
        <v>0</v>
      </c>
    </row>
    <row r="204" customFormat="false" ht="17.25" hidden="false" customHeight="true" outlineLevel="0" collapsed="false">
      <c r="A204" s="41" t="n">
        <v>62100000</v>
      </c>
      <c r="B204" s="41" t="n">
        <v>62100000</v>
      </c>
      <c r="C204" s="2" t="s">
        <v>499</v>
      </c>
      <c r="D204" s="15" t="n">
        <v>371455791.04</v>
      </c>
      <c r="E204" s="15" t="n">
        <v>109813226.54</v>
      </c>
      <c r="F204" s="15" t="n">
        <v>139515974.81</v>
      </c>
      <c r="G204" s="41" t="n">
        <v>62100000</v>
      </c>
      <c r="H204" s="2" t="s">
        <v>990</v>
      </c>
      <c r="I204" s="2" t="s">
        <v>1014</v>
      </c>
      <c r="J204" s="15" t="n">
        <v>139515974.81</v>
      </c>
      <c r="K204" s="29" t="n">
        <f aca="false">+F204-J204</f>
        <v>0</v>
      </c>
    </row>
    <row r="205" customFormat="false" ht="17.25" hidden="false" customHeight="true" outlineLevel="0" collapsed="false">
      <c r="A205" s="41" t="n">
        <v>62102000</v>
      </c>
      <c r="B205" s="41" t="n">
        <v>62102000</v>
      </c>
      <c r="C205" s="2" t="s">
        <v>1842</v>
      </c>
      <c r="D205" s="15" t="n">
        <v>45071470.5</v>
      </c>
      <c r="E205" s="15" t="n">
        <v>33405000</v>
      </c>
      <c r="F205" s="15" t="n">
        <v>26550000</v>
      </c>
      <c r="G205" s="41" t="n">
        <v>62102000</v>
      </c>
      <c r="H205" s="2" t="s">
        <v>990</v>
      </c>
      <c r="I205" s="2" t="s">
        <v>1014</v>
      </c>
      <c r="J205" s="15" t="n">
        <v>26550000</v>
      </c>
      <c r="K205" s="29" t="n">
        <f aca="false">+F205-J205</f>
        <v>0</v>
      </c>
    </row>
    <row r="206" customFormat="false" ht="17.25" hidden="false" customHeight="true" outlineLevel="0" collapsed="false">
      <c r="A206" s="41" t="n">
        <v>62201000</v>
      </c>
      <c r="B206" s="41" t="n">
        <v>62201000</v>
      </c>
      <c r="C206" s="2" t="s">
        <v>481</v>
      </c>
      <c r="D206" s="15" t="n">
        <v>-71623449.8</v>
      </c>
      <c r="E206" s="15" t="n">
        <v>56206234.48</v>
      </c>
      <c r="F206" s="15" t="n">
        <v>609429241.83</v>
      </c>
      <c r="G206" s="41" t="n">
        <v>62201000</v>
      </c>
      <c r="H206" s="2" t="s">
        <v>990</v>
      </c>
      <c r="I206" s="2" t="s">
        <v>1016</v>
      </c>
      <c r="J206" s="15" t="n">
        <v>609429241.83</v>
      </c>
      <c r="K206" s="29" t="n">
        <f aca="false">+F206-J206</f>
        <v>0</v>
      </c>
    </row>
    <row r="207" customFormat="false" ht="17.25" hidden="false" customHeight="true" outlineLevel="0" collapsed="false">
      <c r="A207" s="41" t="n">
        <v>62202000</v>
      </c>
      <c r="B207" s="41" t="n">
        <v>62202000</v>
      </c>
      <c r="C207" s="2" t="s">
        <v>483</v>
      </c>
      <c r="D207" s="15" t="n">
        <v>4669333.24</v>
      </c>
      <c r="E207" s="15" t="n">
        <v>2943214.83</v>
      </c>
      <c r="F207" s="15" t="n">
        <v>5732400</v>
      </c>
      <c r="G207" s="41" t="n">
        <v>62202000</v>
      </c>
      <c r="H207" s="2" t="s">
        <v>990</v>
      </c>
      <c r="I207" s="2" t="s">
        <v>1016</v>
      </c>
      <c r="J207" s="15" t="n">
        <v>5732400</v>
      </c>
      <c r="K207" s="29" t="n">
        <f aca="false">+F207-J207</f>
        <v>0</v>
      </c>
    </row>
    <row r="208" customFormat="false" ht="17.25" hidden="false" customHeight="true" outlineLevel="0" collapsed="false">
      <c r="A208" s="41" t="n">
        <v>62203000</v>
      </c>
      <c r="B208" s="41" t="n">
        <v>62203000</v>
      </c>
      <c r="C208" s="2" t="s">
        <v>1843</v>
      </c>
      <c r="D208" s="15" t="n">
        <v>24000631</v>
      </c>
      <c r="E208" s="15" t="n">
        <v>19610000</v>
      </c>
      <c r="F208" s="15" t="n">
        <v>12566000</v>
      </c>
      <c r="G208" s="41" t="n">
        <v>62203000</v>
      </c>
      <c r="H208" s="2" t="s">
        <v>990</v>
      </c>
      <c r="I208" s="2" t="s">
        <v>1016</v>
      </c>
      <c r="J208" s="15" t="n">
        <v>12566000</v>
      </c>
      <c r="K208" s="29" t="n">
        <f aca="false">+F208-J208</f>
        <v>0</v>
      </c>
    </row>
    <row r="209" customFormat="false" ht="17.25" hidden="false" customHeight="true" outlineLevel="0" collapsed="false">
      <c r="A209" s="41" t="n">
        <v>62210000</v>
      </c>
      <c r="B209" s="41" t="n">
        <v>62210000</v>
      </c>
      <c r="C209" s="2" t="s">
        <v>1844</v>
      </c>
      <c r="D209" s="15" t="n">
        <v>0</v>
      </c>
      <c r="E209" s="15" t="n">
        <v>5500000</v>
      </c>
      <c r="F209" s="15" t="n">
        <v>0</v>
      </c>
      <c r="G209" s="41" t="n">
        <v>62210000</v>
      </c>
      <c r="H209" s="2" t="s">
        <v>990</v>
      </c>
      <c r="I209" s="2" t="s">
        <v>1016</v>
      </c>
      <c r="J209" s="15" t="n">
        <v>0</v>
      </c>
      <c r="K209" s="29" t="n">
        <f aca="false">+F209-J209</f>
        <v>0</v>
      </c>
    </row>
    <row r="210" customFormat="false" ht="17.25" hidden="false" customHeight="true" outlineLevel="0" collapsed="false">
      <c r="A210" s="41" t="n">
        <v>62301000</v>
      </c>
      <c r="B210" s="41" t="n">
        <v>62301000</v>
      </c>
      <c r="C210" s="2" t="s">
        <v>165</v>
      </c>
      <c r="D210" s="15" t="n">
        <v>43416281.56</v>
      </c>
      <c r="E210" s="15" t="n">
        <v>102195738.41</v>
      </c>
      <c r="F210" s="15" t="n">
        <v>83931228.15</v>
      </c>
      <c r="G210" s="41" t="n">
        <v>62301000</v>
      </c>
      <c r="H210" s="2" t="s">
        <v>990</v>
      </c>
      <c r="I210" s="2" t="s">
        <v>1018</v>
      </c>
      <c r="J210" s="15" t="n">
        <v>83931228.15</v>
      </c>
      <c r="K210" s="29" t="n">
        <f aca="false">+F210-J210</f>
        <v>0</v>
      </c>
    </row>
    <row r="211" customFormat="false" ht="17.25" hidden="false" customHeight="true" outlineLevel="0" collapsed="false">
      <c r="A211" s="41" t="n">
        <v>62302000</v>
      </c>
      <c r="B211" s="41" t="n">
        <v>62302000</v>
      </c>
      <c r="C211" s="2" t="s">
        <v>494</v>
      </c>
      <c r="D211" s="15" t="n">
        <v>2729987</v>
      </c>
      <c r="E211" s="15" t="n">
        <v>0</v>
      </c>
      <c r="F211" s="15" t="n">
        <v>100000</v>
      </c>
      <c r="G211" s="41" t="n">
        <v>62302000</v>
      </c>
      <c r="H211" s="2" t="s">
        <v>990</v>
      </c>
      <c r="I211" s="2" t="s">
        <v>1018</v>
      </c>
      <c r="J211" s="15" t="n">
        <v>100000</v>
      </c>
      <c r="K211" s="29" t="n">
        <f aca="false">+F211-J211</f>
        <v>0</v>
      </c>
    </row>
    <row r="212" customFormat="false" ht="17.25" hidden="false" customHeight="true" outlineLevel="0" collapsed="false">
      <c r="A212" s="41" t="n">
        <v>62303000</v>
      </c>
      <c r="B212" s="41" t="n">
        <v>62303000</v>
      </c>
      <c r="C212" s="2" t="s">
        <v>495</v>
      </c>
      <c r="D212" s="15" t="n">
        <v>14923757</v>
      </c>
      <c r="E212" s="15" t="n">
        <v>18586976</v>
      </c>
      <c r="F212" s="15" t="n">
        <v>91590033.92</v>
      </c>
      <c r="G212" s="41" t="n">
        <v>62303000</v>
      </c>
      <c r="H212" s="2" t="s">
        <v>990</v>
      </c>
      <c r="I212" s="2" t="s">
        <v>1018</v>
      </c>
      <c r="J212" s="15" t="n">
        <v>91590033.92</v>
      </c>
      <c r="K212" s="29" t="n">
        <f aca="false">+F212-J212</f>
        <v>0</v>
      </c>
    </row>
    <row r="213" customFormat="false" ht="17.25" hidden="false" customHeight="true" outlineLevel="0" collapsed="false">
      <c r="A213" s="41" t="n">
        <v>62304000</v>
      </c>
      <c r="B213" s="41" t="n">
        <v>62304000</v>
      </c>
      <c r="C213" s="2" t="s">
        <v>496</v>
      </c>
      <c r="D213" s="15" t="n">
        <v>12643891</v>
      </c>
      <c r="E213" s="15" t="n">
        <v>-2198203.88</v>
      </c>
      <c r="F213" s="15" t="n">
        <v>5520000</v>
      </c>
      <c r="G213" s="41" t="n">
        <v>62304000</v>
      </c>
      <c r="H213" s="2" t="s">
        <v>990</v>
      </c>
      <c r="I213" s="2" t="s">
        <v>1018</v>
      </c>
      <c r="J213" s="15" t="n">
        <v>5520000</v>
      </c>
      <c r="K213" s="29" t="n">
        <f aca="false">+F213-J213</f>
        <v>0</v>
      </c>
    </row>
    <row r="214" customFormat="false" ht="17.25" hidden="false" customHeight="true" outlineLevel="0" collapsed="false">
      <c r="A214" s="41" t="n">
        <v>62400000</v>
      </c>
      <c r="B214" s="41" t="n">
        <v>62400000</v>
      </c>
      <c r="C214" s="2" t="s">
        <v>1845</v>
      </c>
      <c r="D214" s="15" t="n">
        <v>22489634.35</v>
      </c>
      <c r="E214" s="15" t="n">
        <v>72743163.49</v>
      </c>
      <c r="F214" s="15" t="n">
        <v>12315342</v>
      </c>
      <c r="G214" s="41" t="n">
        <v>62400000</v>
      </c>
      <c r="H214" s="2" t="s">
        <v>990</v>
      </c>
      <c r="I214" s="2" t="s">
        <v>1020</v>
      </c>
      <c r="J214" s="15" t="n">
        <v>12315342</v>
      </c>
      <c r="K214" s="29" t="n">
        <f aca="false">+F214-J214</f>
        <v>0</v>
      </c>
    </row>
    <row r="215" customFormat="false" ht="17.25" hidden="false" customHeight="true" outlineLevel="0" collapsed="false">
      <c r="A215" s="41" t="n">
        <v>62401000</v>
      </c>
      <c r="B215" s="41" t="n">
        <v>62401000</v>
      </c>
      <c r="C215" s="2" t="s">
        <v>725</v>
      </c>
      <c r="D215" s="15" t="n">
        <v>10800000</v>
      </c>
      <c r="E215" s="15" t="n">
        <v>44074737.5</v>
      </c>
      <c r="F215" s="15" t="n">
        <v>156570000</v>
      </c>
      <c r="G215" s="41" t="n">
        <v>62401000</v>
      </c>
      <c r="H215" s="2" t="s">
        <v>990</v>
      </c>
      <c r="I215" s="2" t="s">
        <v>1020</v>
      </c>
      <c r="J215" s="15" t="n">
        <v>156570000</v>
      </c>
      <c r="K215" s="29" t="n">
        <f aca="false">+F215-J215</f>
        <v>0</v>
      </c>
    </row>
    <row r="216" customFormat="false" ht="17.25" hidden="false" customHeight="true" outlineLevel="0" collapsed="false">
      <c r="A216" s="41" t="n">
        <v>62501000</v>
      </c>
      <c r="B216" s="41" t="n">
        <v>62501000</v>
      </c>
      <c r="C216" s="2" t="s">
        <v>726</v>
      </c>
      <c r="D216" s="15" t="n">
        <v>116076402.3</v>
      </c>
      <c r="E216" s="15" t="n">
        <v>46562346.52</v>
      </c>
      <c r="F216" s="15" t="n">
        <v>142427946.8</v>
      </c>
      <c r="G216" s="41" t="n">
        <v>62501000</v>
      </c>
      <c r="H216" s="2" t="s">
        <v>990</v>
      </c>
      <c r="I216" s="2" t="s">
        <v>1022</v>
      </c>
      <c r="J216" s="15" t="n">
        <v>142427946.8</v>
      </c>
      <c r="K216" s="29" t="n">
        <f aca="false">+F216-J216</f>
        <v>0</v>
      </c>
    </row>
    <row r="217" customFormat="false" ht="17.25" hidden="false" customHeight="true" outlineLevel="0" collapsed="false">
      <c r="A217" s="41" t="n">
        <v>62502000</v>
      </c>
      <c r="B217" s="41" t="n">
        <v>62502000</v>
      </c>
      <c r="C217" s="2" t="s">
        <v>170</v>
      </c>
      <c r="D217" s="15" t="n">
        <v>0</v>
      </c>
      <c r="E217" s="15" t="n">
        <v>0</v>
      </c>
      <c r="F217" s="15" t="n">
        <v>57469255.9</v>
      </c>
      <c r="G217" s="41" t="n">
        <v>62502000</v>
      </c>
      <c r="H217" s="2" t="s">
        <v>990</v>
      </c>
      <c r="I217" s="2" t="s">
        <v>1022</v>
      </c>
      <c r="J217" s="15" t="n">
        <v>57469255.9</v>
      </c>
      <c r="K217" s="29" t="n">
        <f aca="false">+F217-J217</f>
        <v>0</v>
      </c>
    </row>
    <row r="218" customFormat="false" ht="17.25" hidden="false" customHeight="true" outlineLevel="0" collapsed="false">
      <c r="A218" s="41" t="n">
        <v>62503000</v>
      </c>
      <c r="B218" s="41" t="n">
        <v>62503000</v>
      </c>
      <c r="C218" s="2" t="s">
        <v>1846</v>
      </c>
      <c r="D218" s="15" t="n">
        <v>8274244.59</v>
      </c>
      <c r="E218" s="15" t="n">
        <v>30760000</v>
      </c>
      <c r="F218" s="15" t="n">
        <v>0</v>
      </c>
      <c r="G218" s="41" t="n">
        <v>62503000</v>
      </c>
      <c r="H218" s="2" t="s">
        <v>990</v>
      </c>
      <c r="I218" s="2" t="s">
        <v>1022</v>
      </c>
      <c r="J218" s="15" t="n">
        <v>0</v>
      </c>
      <c r="K218" s="29" t="n">
        <f aca="false">+F218-J218</f>
        <v>0</v>
      </c>
    </row>
    <row r="219" customFormat="false" ht="17.25" hidden="false" customHeight="true" outlineLevel="0" collapsed="false">
      <c r="A219" s="41" t="n">
        <v>62504000</v>
      </c>
      <c r="B219" s="41" t="n">
        <v>62504000</v>
      </c>
      <c r="C219" s="2" t="s">
        <v>506</v>
      </c>
      <c r="D219" s="15" t="n">
        <v>3864664.67</v>
      </c>
      <c r="E219" s="15" t="n">
        <v>3165203.6</v>
      </c>
      <c r="F219" s="15" t="n">
        <v>1523782</v>
      </c>
      <c r="G219" s="41" t="n">
        <v>62504000</v>
      </c>
      <c r="H219" s="2" t="s">
        <v>990</v>
      </c>
      <c r="I219" s="2" t="s">
        <v>1022</v>
      </c>
      <c r="J219" s="15" t="n">
        <v>1523782</v>
      </c>
      <c r="K219" s="29" t="n">
        <f aca="false">+F219-J219</f>
        <v>0</v>
      </c>
    </row>
    <row r="220" customFormat="false" ht="17.25" hidden="false" customHeight="true" outlineLevel="0" collapsed="false">
      <c r="A220" s="41" t="n">
        <v>62505000</v>
      </c>
      <c r="B220" s="41" t="n">
        <v>62505000</v>
      </c>
      <c r="C220" s="2" t="s">
        <v>508</v>
      </c>
      <c r="D220" s="15" t="n">
        <v>5039389.33</v>
      </c>
      <c r="E220" s="15" t="n">
        <v>28650</v>
      </c>
      <c r="F220" s="15" t="n">
        <v>0</v>
      </c>
      <c r="G220" s="41" t="n">
        <v>62505000</v>
      </c>
      <c r="H220" s="2" t="s">
        <v>990</v>
      </c>
      <c r="I220" s="2" t="s">
        <v>1022</v>
      </c>
      <c r="J220" s="15" t="n">
        <v>0</v>
      </c>
      <c r="K220" s="29" t="n">
        <f aca="false">+F220-J220</f>
        <v>0</v>
      </c>
    </row>
    <row r="221" customFormat="false" ht="17.25" hidden="false" customHeight="true" outlineLevel="0" collapsed="false">
      <c r="A221" s="41" t="n">
        <v>62506000</v>
      </c>
      <c r="B221" s="41" t="n">
        <v>62506000</v>
      </c>
      <c r="C221" s="2" t="s">
        <v>509</v>
      </c>
      <c r="D221" s="15" t="n">
        <v>3470249</v>
      </c>
      <c r="E221" s="15" t="n">
        <v>581000</v>
      </c>
      <c r="F221" s="15" t="n">
        <v>699700</v>
      </c>
      <c r="G221" s="41" t="n">
        <v>62506000</v>
      </c>
      <c r="H221" s="2" t="s">
        <v>990</v>
      </c>
      <c r="I221" s="2" t="s">
        <v>1022</v>
      </c>
      <c r="J221" s="15" t="n">
        <v>699700</v>
      </c>
      <c r="K221" s="29" t="n">
        <f aca="false">+F221-J221</f>
        <v>0</v>
      </c>
    </row>
    <row r="222" customFormat="false" ht="17.25" hidden="false" customHeight="true" outlineLevel="0" collapsed="false">
      <c r="A222" s="41" t="n">
        <v>62507000</v>
      </c>
      <c r="B222" s="41" t="n">
        <v>62507000</v>
      </c>
      <c r="C222" s="2" t="s">
        <v>416</v>
      </c>
      <c r="D222" s="15" t="n">
        <v>20932316.99</v>
      </c>
      <c r="E222" s="15" t="n">
        <v>21132475.17</v>
      </c>
      <c r="F222" s="15" t="n">
        <v>29510773.05</v>
      </c>
      <c r="G222" s="41" t="n">
        <v>62507000</v>
      </c>
      <c r="H222" s="2" t="s">
        <v>990</v>
      </c>
      <c r="I222" s="2" t="s">
        <v>1022</v>
      </c>
      <c r="J222" s="15" t="n">
        <v>29510773.05</v>
      </c>
      <c r="K222" s="29" t="n">
        <f aca="false">+F222-J222</f>
        <v>0</v>
      </c>
    </row>
    <row r="223" customFormat="false" ht="17.25" hidden="false" customHeight="true" outlineLevel="0" collapsed="false">
      <c r="A223" s="41" t="n">
        <v>62601000</v>
      </c>
      <c r="B223" s="41" t="n">
        <v>62601000</v>
      </c>
      <c r="C223" s="2" t="s">
        <v>727</v>
      </c>
      <c r="D223" s="15" t="n">
        <v>2600000</v>
      </c>
      <c r="E223" s="15" t="n">
        <v>-1634790</v>
      </c>
      <c r="F223" s="15" t="n">
        <v>51086.75</v>
      </c>
      <c r="G223" s="41" t="n">
        <v>62601000</v>
      </c>
      <c r="H223" s="2" t="s">
        <v>990</v>
      </c>
      <c r="I223" s="2" t="s">
        <v>1024</v>
      </c>
      <c r="J223" s="15" t="n">
        <v>51086.75</v>
      </c>
      <c r="K223" s="29" t="n">
        <f aca="false">+F223-J223</f>
        <v>0</v>
      </c>
    </row>
    <row r="224" customFormat="false" ht="17.25" hidden="false" customHeight="true" outlineLevel="0" collapsed="false">
      <c r="A224" s="41" t="n">
        <v>62602000</v>
      </c>
      <c r="B224" s="41" t="n">
        <v>62602000</v>
      </c>
      <c r="C224" s="2" t="s">
        <v>511</v>
      </c>
      <c r="D224" s="15" t="n">
        <v>33836123.89</v>
      </c>
      <c r="E224" s="15" t="n">
        <v>31217724.81</v>
      </c>
      <c r="F224" s="15" t="n">
        <v>27751705.86</v>
      </c>
      <c r="G224" s="41" t="n">
        <v>62602000</v>
      </c>
      <c r="H224" s="2" t="s">
        <v>990</v>
      </c>
      <c r="I224" s="2" t="s">
        <v>1024</v>
      </c>
      <c r="J224" s="15" t="n">
        <v>27751705.86</v>
      </c>
      <c r="K224" s="29" t="n">
        <f aca="false">+F224-J224</f>
        <v>0</v>
      </c>
    </row>
    <row r="225" customFormat="false" ht="17.25" hidden="false" customHeight="true" outlineLevel="0" collapsed="false">
      <c r="A225" s="41" t="n">
        <v>62603000</v>
      </c>
      <c r="B225" s="41" t="n">
        <v>62603000</v>
      </c>
      <c r="C225" s="2" t="s">
        <v>512</v>
      </c>
      <c r="D225" s="15" t="n">
        <v>32487081.84</v>
      </c>
      <c r="E225" s="15" t="n">
        <v>23231534.97</v>
      </c>
      <c r="F225" s="15" t="n">
        <v>11954167.83</v>
      </c>
      <c r="G225" s="41" t="n">
        <v>62603000</v>
      </c>
      <c r="H225" s="2" t="s">
        <v>990</v>
      </c>
      <c r="I225" s="2" t="s">
        <v>1024</v>
      </c>
      <c r="J225" s="15" t="n">
        <v>11954167.83</v>
      </c>
      <c r="K225" s="29" t="n">
        <f aca="false">+F225-J225</f>
        <v>0</v>
      </c>
    </row>
    <row r="226" customFormat="false" ht="17.25" hidden="false" customHeight="true" outlineLevel="0" collapsed="false">
      <c r="A226" s="41" t="n">
        <v>62604000</v>
      </c>
      <c r="B226" s="41" t="n">
        <v>62604000</v>
      </c>
      <c r="C226" s="2" t="s">
        <v>513</v>
      </c>
      <c r="D226" s="15" t="n">
        <v>20594749.42</v>
      </c>
      <c r="E226" s="15" t="n">
        <v>40274397.84</v>
      </c>
      <c r="F226" s="15" t="n">
        <v>12117782.49</v>
      </c>
      <c r="G226" s="41" t="n">
        <v>62604000</v>
      </c>
      <c r="H226" s="2" t="s">
        <v>990</v>
      </c>
      <c r="I226" s="2" t="s">
        <v>1024</v>
      </c>
      <c r="J226" s="15" t="n">
        <v>12117782.49</v>
      </c>
      <c r="K226" s="29" t="n">
        <f aca="false">+F226-J226</f>
        <v>0</v>
      </c>
    </row>
    <row r="227" customFormat="false" ht="17.25" hidden="false" customHeight="true" outlineLevel="0" collapsed="false">
      <c r="A227" s="41" t="n">
        <v>62605000</v>
      </c>
      <c r="B227" s="41" t="n">
        <v>62605000</v>
      </c>
      <c r="C227" s="2" t="s">
        <v>1847</v>
      </c>
      <c r="D227" s="15" t="n">
        <v>72905316.9</v>
      </c>
      <c r="E227" s="15" t="n">
        <v>12564826.67</v>
      </c>
      <c r="F227" s="15" t="n">
        <v>4768267</v>
      </c>
      <c r="G227" s="41" t="n">
        <v>62605000</v>
      </c>
      <c r="H227" s="2" t="s">
        <v>990</v>
      </c>
      <c r="I227" s="2" t="s">
        <v>1024</v>
      </c>
      <c r="J227" s="15" t="n">
        <v>4768267</v>
      </c>
      <c r="K227" s="29" t="n">
        <f aca="false">+F227-J227</f>
        <v>0</v>
      </c>
    </row>
    <row r="228" customFormat="false" ht="17.25" hidden="false" customHeight="true" outlineLevel="0" collapsed="false">
      <c r="A228" s="41" t="n">
        <v>62606000</v>
      </c>
      <c r="B228" s="41" t="n">
        <v>62606000</v>
      </c>
      <c r="C228" s="2" t="s">
        <v>1848</v>
      </c>
      <c r="D228" s="15" t="n">
        <v>0</v>
      </c>
      <c r="E228" s="15" t="n">
        <v>2205000</v>
      </c>
      <c r="F228" s="15" t="n">
        <v>0</v>
      </c>
      <c r="G228" s="41" t="n">
        <v>62606000</v>
      </c>
      <c r="H228" s="2" t="s">
        <v>990</v>
      </c>
      <c r="I228" s="2" t="s">
        <v>1024</v>
      </c>
      <c r="J228" s="15" t="n">
        <v>0</v>
      </c>
      <c r="K228" s="29" t="n">
        <f aca="false">+F228-J228</f>
        <v>0</v>
      </c>
    </row>
    <row r="229" customFormat="false" ht="17.25" hidden="false" customHeight="true" outlineLevel="0" collapsed="false">
      <c r="A229" s="41" t="n">
        <v>62607000</v>
      </c>
      <c r="B229" s="41" t="n">
        <v>62607000</v>
      </c>
      <c r="C229" s="2" t="s">
        <v>1849</v>
      </c>
      <c r="D229" s="15" t="n">
        <v>2215059</v>
      </c>
      <c r="E229" s="15" t="n">
        <v>23787300</v>
      </c>
      <c r="F229" s="15" t="n">
        <v>0</v>
      </c>
      <c r="G229" s="41" t="n">
        <v>62607000</v>
      </c>
      <c r="H229" s="2" t="s">
        <v>990</v>
      </c>
      <c r="I229" s="2" t="s">
        <v>1024</v>
      </c>
      <c r="J229" s="15" t="n">
        <v>0</v>
      </c>
      <c r="K229" s="29" t="n">
        <f aca="false">+F229-J229</f>
        <v>0</v>
      </c>
    </row>
    <row r="230" customFormat="false" ht="17.25" hidden="false" customHeight="true" outlineLevel="0" collapsed="false">
      <c r="A230" s="41" t="n">
        <v>62701000</v>
      </c>
      <c r="B230" s="41" t="n">
        <v>62701000</v>
      </c>
      <c r="C230" s="2" t="s">
        <v>1850</v>
      </c>
      <c r="D230" s="15" t="n">
        <v>1395136.22</v>
      </c>
      <c r="E230" s="15" t="n">
        <v>443935.46</v>
      </c>
      <c r="F230" s="15" t="n">
        <v>749030</v>
      </c>
      <c r="G230" s="41" t="n">
        <v>62701000</v>
      </c>
      <c r="H230" s="2" t="s">
        <v>990</v>
      </c>
      <c r="I230" s="2" t="s">
        <v>1026</v>
      </c>
      <c r="J230" s="15" t="n">
        <v>749030</v>
      </c>
      <c r="K230" s="29" t="n">
        <f aca="false">+F230-J230</f>
        <v>0</v>
      </c>
    </row>
    <row r="231" customFormat="false" ht="17.25" hidden="false" customHeight="true" outlineLevel="0" collapsed="false">
      <c r="A231" s="41" t="n">
        <v>62702000</v>
      </c>
      <c r="B231" s="41" t="n">
        <v>62702000</v>
      </c>
      <c r="C231" s="2" t="s">
        <v>1851</v>
      </c>
      <c r="D231" s="15" t="n">
        <v>21933103.62</v>
      </c>
      <c r="E231" s="15" t="n">
        <v>1839861.11</v>
      </c>
      <c r="F231" s="15" t="n">
        <v>560440</v>
      </c>
      <c r="G231" s="41" t="n">
        <v>62702000</v>
      </c>
      <c r="H231" s="2" t="s">
        <v>990</v>
      </c>
      <c r="I231" s="2" t="s">
        <v>1026</v>
      </c>
      <c r="J231" s="15" t="n">
        <v>560440</v>
      </c>
      <c r="K231" s="29" t="n">
        <f aca="false">+F231-J231</f>
        <v>0</v>
      </c>
    </row>
    <row r="232" customFormat="false" ht="17.25" hidden="false" customHeight="true" outlineLevel="0" collapsed="false">
      <c r="A232" s="41" t="n">
        <v>62703000</v>
      </c>
      <c r="B232" s="41" t="n">
        <v>62703000</v>
      </c>
      <c r="C232" s="2" t="s">
        <v>516</v>
      </c>
      <c r="D232" s="15" t="n">
        <v>249301248.55</v>
      </c>
      <c r="E232" s="15" t="n">
        <v>268355175.069912</v>
      </c>
      <c r="F232" s="15" t="n">
        <v>181853350.73</v>
      </c>
      <c r="G232" s="41" t="n">
        <v>62703000</v>
      </c>
      <c r="H232" s="2" t="s">
        <v>990</v>
      </c>
      <c r="I232" s="2" t="s">
        <v>1026</v>
      </c>
      <c r="J232" s="15" t="n">
        <v>180997299.96</v>
      </c>
      <c r="K232" s="29" t="n">
        <f aca="false">+F232-J232</f>
        <v>856050.769999981</v>
      </c>
    </row>
    <row r="233" customFormat="false" ht="17.25" hidden="false" customHeight="true" outlineLevel="0" collapsed="false">
      <c r="A233" s="41" t="n">
        <v>62705000</v>
      </c>
      <c r="B233" s="41" t="n">
        <v>62705000</v>
      </c>
      <c r="C233" s="2" t="s">
        <v>517</v>
      </c>
      <c r="D233" s="15" t="n">
        <v>18157344.2</v>
      </c>
      <c r="E233" s="15" t="n">
        <v>3675382.11</v>
      </c>
      <c r="F233" s="15" t="n">
        <v>18555912.98</v>
      </c>
      <c r="G233" s="41" t="n">
        <v>62705000</v>
      </c>
      <c r="H233" s="2" t="s">
        <v>990</v>
      </c>
      <c r="I233" s="2" t="s">
        <v>1026</v>
      </c>
      <c r="J233" s="15" t="n">
        <v>18555912.98</v>
      </c>
      <c r="K233" s="29" t="n">
        <f aca="false">+F233-J233</f>
        <v>0</v>
      </c>
    </row>
    <row r="234" customFormat="false" ht="17.25" hidden="false" customHeight="true" outlineLevel="0" collapsed="false">
      <c r="A234" s="41" t="n">
        <v>62706000</v>
      </c>
      <c r="B234" s="41" t="n">
        <v>62706000</v>
      </c>
      <c r="C234" s="2" t="s">
        <v>183</v>
      </c>
      <c r="D234" s="15" t="n">
        <v>4923778.97</v>
      </c>
      <c r="E234" s="15" t="n">
        <v>14132988.11</v>
      </c>
      <c r="F234" s="15" t="n">
        <v>34595894.43</v>
      </c>
      <c r="G234" s="41" t="n">
        <v>62706000</v>
      </c>
      <c r="H234" s="2" t="s">
        <v>990</v>
      </c>
      <c r="I234" s="2" t="s">
        <v>1026</v>
      </c>
      <c r="J234" s="15" t="n">
        <v>34595894.43</v>
      </c>
      <c r="K234" s="29" t="n">
        <f aca="false">+F234-J234</f>
        <v>0</v>
      </c>
    </row>
    <row r="235" customFormat="false" ht="17.25" hidden="false" customHeight="true" outlineLevel="0" collapsed="false">
      <c r="A235" s="41" t="n">
        <v>62709000</v>
      </c>
      <c r="B235" s="41" t="n">
        <v>62709000</v>
      </c>
      <c r="C235" s="2" t="s">
        <v>1651</v>
      </c>
      <c r="D235" s="15" t="n">
        <v>249440</v>
      </c>
      <c r="E235" s="15" t="n">
        <v>0</v>
      </c>
      <c r="F235" s="15" t="n">
        <v>22000</v>
      </c>
      <c r="G235" s="41" t="n">
        <v>62709000</v>
      </c>
      <c r="H235" s="2" t="s">
        <v>990</v>
      </c>
      <c r="I235" s="2" t="s">
        <v>1026</v>
      </c>
      <c r="J235" s="15" t="n">
        <v>22000</v>
      </c>
      <c r="K235" s="29" t="n">
        <f aca="false">+F235-J235</f>
        <v>0</v>
      </c>
    </row>
    <row r="236" customFormat="false" ht="17.25" hidden="false" customHeight="true" outlineLevel="0" collapsed="false">
      <c r="A236" s="41" t="n">
        <v>62800000</v>
      </c>
      <c r="B236" s="41" t="n">
        <v>62800000</v>
      </c>
      <c r="C236" s="2" t="s">
        <v>730</v>
      </c>
      <c r="D236" s="15" t="n">
        <v>150000</v>
      </c>
      <c r="E236" s="15" t="n">
        <v>1000000</v>
      </c>
      <c r="F236" s="15" t="n">
        <v>129800</v>
      </c>
      <c r="G236" s="41" t="n">
        <v>62800000</v>
      </c>
      <c r="H236" s="2" t="s">
        <v>990</v>
      </c>
      <c r="I236" s="2" t="s">
        <v>1028</v>
      </c>
      <c r="J236" s="15" t="n">
        <v>129800</v>
      </c>
      <c r="K236" s="29" t="n">
        <f aca="false">+F236-J236</f>
        <v>0</v>
      </c>
    </row>
    <row r="237" customFormat="false" ht="17.25" hidden="false" customHeight="true" outlineLevel="0" collapsed="false">
      <c r="A237" s="41" t="n">
        <v>63501000</v>
      </c>
      <c r="B237" s="41" t="n">
        <v>63501000</v>
      </c>
      <c r="C237" s="2" t="s">
        <v>189</v>
      </c>
      <c r="D237" s="15" t="n">
        <v>7154771.6</v>
      </c>
      <c r="E237" s="15" t="n">
        <v>11433700</v>
      </c>
      <c r="F237" s="15" t="n">
        <v>9550900</v>
      </c>
      <c r="G237" s="41" t="n">
        <v>63501000</v>
      </c>
      <c r="H237" s="2" t="s">
        <v>990</v>
      </c>
      <c r="I237" s="2" t="s">
        <v>1031</v>
      </c>
      <c r="J237" s="15" t="n">
        <v>9550900</v>
      </c>
      <c r="K237" s="29" t="n">
        <f aca="false">+F237-J237</f>
        <v>0</v>
      </c>
    </row>
    <row r="238" customFormat="false" ht="17.25" hidden="false" customHeight="true" outlineLevel="0" collapsed="false">
      <c r="A238" s="41" t="n">
        <v>63503000</v>
      </c>
      <c r="B238" s="41" t="n">
        <v>63503000</v>
      </c>
      <c r="C238" s="2" t="s">
        <v>1852</v>
      </c>
      <c r="D238" s="15" t="n">
        <v>52802849</v>
      </c>
      <c r="E238" s="15" t="n">
        <v>0</v>
      </c>
      <c r="F238" s="15" t="n">
        <v>22550000</v>
      </c>
      <c r="G238" s="41" t="n">
        <v>63503000</v>
      </c>
      <c r="H238" s="2" t="s">
        <v>990</v>
      </c>
      <c r="I238" s="2" t="s">
        <v>1031</v>
      </c>
      <c r="J238" s="15" t="n">
        <v>22550000</v>
      </c>
      <c r="K238" s="29" t="n">
        <f aca="false">+F238-J238</f>
        <v>0</v>
      </c>
    </row>
    <row r="239" customFormat="false" ht="17.25" hidden="false" customHeight="true" outlineLevel="0" collapsed="false">
      <c r="A239" s="41" t="n">
        <v>63504000</v>
      </c>
      <c r="B239" s="41" t="n">
        <v>63504000</v>
      </c>
      <c r="C239" s="2" t="s">
        <v>732</v>
      </c>
      <c r="D239" s="15" t="n">
        <v>61089497.04</v>
      </c>
      <c r="E239" s="15" t="n">
        <v>29182000</v>
      </c>
      <c r="F239" s="15" t="n">
        <v>91489043.85</v>
      </c>
      <c r="G239" s="41" t="n">
        <v>63504000</v>
      </c>
      <c r="H239" s="2" t="s">
        <v>990</v>
      </c>
      <c r="I239" s="2" t="s">
        <v>1031</v>
      </c>
      <c r="J239" s="15" t="n">
        <v>91489043.85</v>
      </c>
      <c r="K239" s="29" t="n">
        <f aca="false">+F239-J239</f>
        <v>0</v>
      </c>
    </row>
    <row r="240" customFormat="false" ht="17.25" hidden="false" customHeight="true" outlineLevel="0" collapsed="false">
      <c r="A240" s="41" t="n">
        <v>63506000</v>
      </c>
      <c r="B240" s="41" t="n">
        <v>63506000</v>
      </c>
      <c r="C240" s="2" t="s">
        <v>1853</v>
      </c>
      <c r="D240" s="15" t="n">
        <v>2026134.02</v>
      </c>
      <c r="E240" s="15" t="n">
        <v>4662577.33</v>
      </c>
      <c r="F240" s="15" t="n">
        <v>0</v>
      </c>
      <c r="G240" s="41" t="n">
        <v>63506000</v>
      </c>
      <c r="H240" s="2" t="s">
        <v>990</v>
      </c>
      <c r="I240" s="2" t="s">
        <v>1031</v>
      </c>
      <c r="J240" s="15" t="n">
        <v>0</v>
      </c>
      <c r="K240" s="29" t="n">
        <f aca="false">+F240-J240</f>
        <v>0</v>
      </c>
    </row>
    <row r="241" customFormat="false" ht="17.25" hidden="false" customHeight="true" outlineLevel="0" collapsed="false">
      <c r="A241" s="41" t="n">
        <v>63507000</v>
      </c>
      <c r="B241" s="41" t="n">
        <v>63507000</v>
      </c>
      <c r="C241" s="2" t="s">
        <v>734</v>
      </c>
      <c r="D241" s="15" t="n">
        <v>56535516.23</v>
      </c>
      <c r="E241" s="15" t="n">
        <v>120103973.67</v>
      </c>
      <c r="F241" s="15" t="n">
        <v>40000</v>
      </c>
      <c r="G241" s="41" t="n">
        <v>63507000</v>
      </c>
      <c r="H241" s="2" t="s">
        <v>990</v>
      </c>
      <c r="I241" s="2" t="s">
        <v>1031</v>
      </c>
      <c r="J241" s="15" t="n">
        <v>40000</v>
      </c>
      <c r="K241" s="29" t="n">
        <f aca="false">+F241-J241</f>
        <v>0</v>
      </c>
    </row>
    <row r="242" customFormat="false" ht="17.25" hidden="false" customHeight="true" outlineLevel="0" collapsed="false">
      <c r="A242" s="41" t="n">
        <v>64101000</v>
      </c>
      <c r="B242" s="41" t="n">
        <v>64101000</v>
      </c>
      <c r="C242" s="2" t="s">
        <v>735</v>
      </c>
      <c r="D242" s="15" t="n">
        <v>939587727.45</v>
      </c>
      <c r="E242" s="15" t="n">
        <v>1133655310.12</v>
      </c>
      <c r="F242" s="15" t="n">
        <v>1045357924.39</v>
      </c>
      <c r="G242" s="41" t="n">
        <v>64101000</v>
      </c>
      <c r="H242" s="2" t="s">
        <v>990</v>
      </c>
      <c r="I242" s="2" t="s">
        <v>1034</v>
      </c>
      <c r="J242" s="15" t="n">
        <v>1045357924.39</v>
      </c>
      <c r="K242" s="29" t="n">
        <f aca="false">+F242-J242</f>
        <v>0</v>
      </c>
    </row>
    <row r="243" customFormat="false" ht="17.25" hidden="false" customHeight="true" outlineLevel="0" collapsed="false">
      <c r="A243" s="41" t="n">
        <v>64102000</v>
      </c>
      <c r="B243" s="41" t="n">
        <v>64102000</v>
      </c>
      <c r="C243" s="2" t="s">
        <v>528</v>
      </c>
      <c r="D243" s="15" t="n">
        <v>7468644.36</v>
      </c>
      <c r="E243" s="15" t="n">
        <v>36000</v>
      </c>
      <c r="F243" s="15" t="n">
        <v>54513157.25</v>
      </c>
      <c r="G243" s="41" t="n">
        <v>64102000</v>
      </c>
      <c r="H243" s="2" t="s">
        <v>990</v>
      </c>
      <c r="I243" s="2" t="s">
        <v>1034</v>
      </c>
      <c r="J243" s="15" t="n">
        <v>54513157.25</v>
      </c>
      <c r="K243" s="29" t="n">
        <f aca="false">+F243-J243</f>
        <v>0</v>
      </c>
    </row>
    <row r="244" customFormat="false" ht="17.25" hidden="false" customHeight="true" outlineLevel="0" collapsed="false">
      <c r="A244" s="41" t="n">
        <v>64103000</v>
      </c>
      <c r="B244" s="41" t="n">
        <v>64103000</v>
      </c>
      <c r="C244" s="2" t="s">
        <v>529</v>
      </c>
      <c r="D244" s="15" t="n">
        <v>48853719.94</v>
      </c>
      <c r="E244" s="15" t="n">
        <v>13400005.2</v>
      </c>
      <c r="F244" s="15" t="n">
        <v>3784424.05</v>
      </c>
      <c r="G244" s="41" t="n">
        <v>64103000</v>
      </c>
      <c r="H244" s="2" t="s">
        <v>990</v>
      </c>
      <c r="I244" s="2" t="s">
        <v>1034</v>
      </c>
      <c r="J244" s="15" t="n">
        <v>3784424.05</v>
      </c>
      <c r="K244" s="29" t="n">
        <f aca="false">+F244-J244</f>
        <v>0</v>
      </c>
    </row>
    <row r="245" customFormat="false" ht="17.25" hidden="false" customHeight="true" outlineLevel="0" collapsed="false">
      <c r="A245" s="41" t="n">
        <v>64104000</v>
      </c>
      <c r="B245" s="41" t="n">
        <v>64104000</v>
      </c>
      <c r="C245" s="2" t="s">
        <v>194</v>
      </c>
      <c r="D245" s="15" t="n">
        <v>4902011.49</v>
      </c>
      <c r="E245" s="15" t="n">
        <v>6167689.24</v>
      </c>
      <c r="F245" s="15" t="n">
        <v>13481149.51</v>
      </c>
      <c r="G245" s="41" t="n">
        <v>64104000</v>
      </c>
      <c r="H245" s="2" t="s">
        <v>990</v>
      </c>
      <c r="I245" s="2" t="s">
        <v>1034</v>
      </c>
      <c r="J245" s="15" t="n">
        <v>13481149.51</v>
      </c>
      <c r="K245" s="29" t="n">
        <f aca="false">+F245-J245</f>
        <v>0</v>
      </c>
    </row>
    <row r="246" customFormat="false" ht="17.25" hidden="false" customHeight="true" outlineLevel="0" collapsed="false">
      <c r="A246" s="41" t="n">
        <v>64105000</v>
      </c>
      <c r="B246" s="41" t="n">
        <v>64105000</v>
      </c>
      <c r="C246" s="2" t="s">
        <v>1854</v>
      </c>
      <c r="D246" s="15" t="n">
        <v>3199771.34</v>
      </c>
      <c r="E246" s="15" t="n">
        <v>0</v>
      </c>
      <c r="F246" s="15" t="n">
        <v>2495942.57</v>
      </c>
      <c r="G246" s="41" t="n">
        <v>64105000</v>
      </c>
      <c r="H246" s="2" t="s">
        <v>990</v>
      </c>
      <c r="I246" s="2" t="s">
        <v>1034</v>
      </c>
      <c r="J246" s="15" t="n">
        <v>2495942.57</v>
      </c>
      <c r="K246" s="29" t="n">
        <f aca="false">+F246-J246</f>
        <v>0</v>
      </c>
    </row>
    <row r="247" customFormat="false" ht="17.25" hidden="false" customHeight="true" outlineLevel="0" collapsed="false">
      <c r="A247" s="41" t="n">
        <v>64106000</v>
      </c>
      <c r="B247" s="41" t="n">
        <v>64106000</v>
      </c>
      <c r="C247" s="2" t="s">
        <v>1855</v>
      </c>
      <c r="D247" s="15" t="n">
        <v>100000</v>
      </c>
      <c r="E247" s="15" t="n">
        <v>0</v>
      </c>
      <c r="F247" s="15" t="n">
        <v>160000</v>
      </c>
      <c r="G247" s="41" t="n">
        <v>64106000</v>
      </c>
      <c r="H247" s="2" t="s">
        <v>990</v>
      </c>
      <c r="I247" s="2" t="s">
        <v>1034</v>
      </c>
      <c r="J247" s="15" t="n">
        <v>160000</v>
      </c>
      <c r="K247" s="29" t="n">
        <f aca="false">+F247-J247</f>
        <v>0</v>
      </c>
    </row>
    <row r="248" customFormat="false" ht="17.25" hidden="false" customHeight="true" outlineLevel="0" collapsed="false">
      <c r="A248" s="41" t="n">
        <v>64501000</v>
      </c>
      <c r="B248" s="41" t="n">
        <v>64501000</v>
      </c>
      <c r="C248" s="2" t="s">
        <v>736</v>
      </c>
      <c r="D248" s="15" t="n">
        <v>78123194.93</v>
      </c>
      <c r="E248" s="15" t="n">
        <v>93300280.83</v>
      </c>
      <c r="F248" s="15" t="n">
        <v>97632096.51</v>
      </c>
      <c r="G248" s="41" t="n">
        <v>64501000</v>
      </c>
      <c r="H248" s="2" t="s">
        <v>990</v>
      </c>
      <c r="I248" s="2" t="s">
        <v>1035</v>
      </c>
      <c r="J248" s="15" t="n">
        <v>97632096.51</v>
      </c>
      <c r="K248" s="29" t="n">
        <f aca="false">+F248-J248</f>
        <v>0</v>
      </c>
    </row>
    <row r="249" customFormat="false" ht="17.25" hidden="false" customHeight="true" outlineLevel="0" collapsed="false">
      <c r="A249" s="41" t="n">
        <v>64502000</v>
      </c>
      <c r="B249" s="41" t="n">
        <v>64502000</v>
      </c>
      <c r="C249" s="2" t="s">
        <v>533</v>
      </c>
      <c r="D249" s="15" t="n">
        <v>22725318.98</v>
      </c>
      <c r="E249" s="15" t="n">
        <v>35844723.55</v>
      </c>
      <c r="F249" s="15" t="n">
        <v>37388892.85</v>
      </c>
      <c r="G249" s="41" t="n">
        <v>64502000</v>
      </c>
      <c r="H249" s="2" t="s">
        <v>990</v>
      </c>
      <c r="I249" s="2" t="s">
        <v>1035</v>
      </c>
      <c r="J249" s="15" t="n">
        <v>37388892.85</v>
      </c>
      <c r="K249" s="29" t="n">
        <f aca="false">+F249-J249</f>
        <v>0</v>
      </c>
    </row>
    <row r="250" customFormat="false" ht="17.25" hidden="false" customHeight="true" outlineLevel="0" collapsed="false">
      <c r="A250" s="41" t="n">
        <v>64503000</v>
      </c>
      <c r="B250" s="41" t="n">
        <v>64503000</v>
      </c>
      <c r="C250" s="2" t="s">
        <v>1856</v>
      </c>
      <c r="D250" s="15" t="n">
        <v>0</v>
      </c>
      <c r="E250" s="15" t="n">
        <v>0</v>
      </c>
      <c r="F250" s="15" t="n">
        <v>161913.5</v>
      </c>
      <c r="G250" s="41" t="n">
        <v>64503000</v>
      </c>
      <c r="H250" s="2" t="s">
        <v>990</v>
      </c>
      <c r="I250" s="2" t="s">
        <v>1035</v>
      </c>
      <c r="J250" s="15" t="n">
        <v>161913.5</v>
      </c>
      <c r="K250" s="29" t="n">
        <f aca="false">+F250-J250</f>
        <v>0</v>
      </c>
    </row>
    <row r="251" customFormat="false" ht="17.25" hidden="false" customHeight="true" outlineLevel="0" collapsed="false">
      <c r="A251" s="41" t="n">
        <v>64504000</v>
      </c>
      <c r="B251" s="41" t="n">
        <v>64504000</v>
      </c>
      <c r="C251" s="2" t="s">
        <v>1857</v>
      </c>
      <c r="D251" s="15" t="n">
        <v>4949966.86</v>
      </c>
      <c r="E251" s="15" t="n">
        <v>7176944.67</v>
      </c>
      <c r="F251" s="15" t="n">
        <v>7510161.27</v>
      </c>
      <c r="G251" s="41" t="n">
        <v>64504000</v>
      </c>
      <c r="H251" s="2" t="s">
        <v>990</v>
      </c>
      <c r="I251" s="2" t="s">
        <v>1035</v>
      </c>
      <c r="J251" s="15" t="n">
        <v>7510161.27</v>
      </c>
      <c r="K251" s="29" t="n">
        <f aca="false">+F251-J251</f>
        <v>0</v>
      </c>
    </row>
    <row r="252" customFormat="false" ht="17.25" hidden="false" customHeight="true" outlineLevel="0" collapsed="false">
      <c r="A252" s="41" t="n">
        <v>64505000</v>
      </c>
      <c r="B252" s="41" t="n">
        <v>64505000</v>
      </c>
      <c r="C252" s="2" t="s">
        <v>1858</v>
      </c>
      <c r="D252" s="15" t="n">
        <v>52017.75</v>
      </c>
      <c r="E252" s="15" t="n">
        <v>3275063</v>
      </c>
      <c r="F252" s="15" t="n">
        <v>0</v>
      </c>
      <c r="G252" s="41" t="n">
        <v>64505000</v>
      </c>
      <c r="H252" s="2" t="s">
        <v>990</v>
      </c>
      <c r="I252" s="2" t="s">
        <v>1035</v>
      </c>
      <c r="J252" s="15" t="n">
        <v>0</v>
      </c>
      <c r="K252" s="29" t="n">
        <f aca="false">+F252-J252</f>
        <v>0</v>
      </c>
    </row>
    <row r="253" customFormat="false" ht="17.25" hidden="false" customHeight="true" outlineLevel="0" collapsed="false">
      <c r="A253" s="41" t="n">
        <v>64700000</v>
      </c>
      <c r="B253" s="41" t="n">
        <v>64700000</v>
      </c>
      <c r="C253" s="2" t="s">
        <v>197</v>
      </c>
      <c r="D253" s="15" t="n">
        <v>60000</v>
      </c>
      <c r="E253" s="15" t="n">
        <v>0</v>
      </c>
      <c r="F253" s="15" t="n">
        <v>120000</v>
      </c>
      <c r="G253" s="41" t="n">
        <v>64700000</v>
      </c>
      <c r="H253" s="2" t="s">
        <v>990</v>
      </c>
      <c r="I253" s="2" t="s">
        <v>1036</v>
      </c>
      <c r="J253" s="15" t="n">
        <v>120000</v>
      </c>
      <c r="K253" s="29" t="n">
        <f aca="false">+F253-J253</f>
        <v>0</v>
      </c>
    </row>
    <row r="254" customFormat="false" ht="17.25" hidden="false" customHeight="true" outlineLevel="0" collapsed="false">
      <c r="A254" s="41" t="n">
        <v>64800000</v>
      </c>
      <c r="B254" s="41" t="n">
        <v>64800000</v>
      </c>
      <c r="C254" s="2" t="s">
        <v>1859</v>
      </c>
      <c r="D254" s="15" t="n">
        <v>4332709.15</v>
      </c>
      <c r="E254" s="15" t="n">
        <v>1863208.34</v>
      </c>
      <c r="F254" s="15" t="n">
        <v>6324583.92</v>
      </c>
      <c r="G254" s="41" t="n">
        <v>64800000</v>
      </c>
      <c r="H254" s="2" t="s">
        <v>990</v>
      </c>
      <c r="I254" s="2" t="s">
        <v>1037</v>
      </c>
      <c r="J254" s="15" t="n">
        <v>6324583.92</v>
      </c>
      <c r="K254" s="29" t="n">
        <f aca="false">+F254-J254</f>
        <v>0</v>
      </c>
    </row>
    <row r="255" customFormat="false" ht="17.25" hidden="false" customHeight="true" outlineLevel="0" collapsed="false">
      <c r="A255" s="41" t="n">
        <v>64803000</v>
      </c>
      <c r="B255" s="41" t="n">
        <v>64803000</v>
      </c>
      <c r="C255" s="2" t="s">
        <v>536</v>
      </c>
      <c r="D255" s="15" t="n">
        <v>5147</v>
      </c>
      <c r="E255" s="15" t="n">
        <v>2723364</v>
      </c>
      <c r="F255" s="15" t="n">
        <v>392337</v>
      </c>
      <c r="G255" s="41" t="n">
        <v>64803000</v>
      </c>
      <c r="H255" s="2" t="s">
        <v>990</v>
      </c>
      <c r="I255" s="2" t="s">
        <v>1037</v>
      </c>
      <c r="J255" s="15" t="n">
        <v>392337</v>
      </c>
      <c r="K255" s="29" t="n">
        <f aca="false">+F255-J255</f>
        <v>0</v>
      </c>
    </row>
    <row r="256" customFormat="false" ht="17.25" hidden="false" customHeight="true" outlineLevel="0" collapsed="false">
      <c r="A256" s="41" t="n">
        <v>64808000</v>
      </c>
      <c r="B256" s="41" t="n">
        <v>64808000</v>
      </c>
      <c r="C256" s="2" t="s">
        <v>535</v>
      </c>
      <c r="D256" s="15" t="n">
        <v>4278836</v>
      </c>
      <c r="E256" s="15" t="n">
        <v>117053671.15</v>
      </c>
      <c r="F256" s="15" t="n">
        <v>3971197.5</v>
      </c>
      <c r="G256" s="41" t="n">
        <v>64808000</v>
      </c>
      <c r="H256" s="2" t="s">
        <v>990</v>
      </c>
      <c r="I256" s="2" t="s">
        <v>1037</v>
      </c>
      <c r="J256" s="15" t="n">
        <v>3971197.5</v>
      </c>
      <c r="K256" s="29" t="n">
        <f aca="false">+F256-J256</f>
        <v>0</v>
      </c>
    </row>
    <row r="257" customFormat="false" ht="17.25" hidden="false" customHeight="true" outlineLevel="0" collapsed="false">
      <c r="A257" s="41" t="n">
        <v>65100000</v>
      </c>
      <c r="B257" s="41" t="n">
        <v>65100000</v>
      </c>
      <c r="C257" s="2" t="s">
        <v>740</v>
      </c>
      <c r="D257" s="15" t="n">
        <v>2950391</v>
      </c>
      <c r="E257" s="15" t="n">
        <v>0</v>
      </c>
      <c r="F257" s="15" t="n">
        <v>1250000</v>
      </c>
      <c r="G257" s="41" t="n">
        <v>65100000</v>
      </c>
      <c r="H257" s="2" t="s">
        <v>990</v>
      </c>
      <c r="I257" s="2" t="s">
        <v>1039</v>
      </c>
      <c r="J257" s="15" t="n">
        <v>1250000</v>
      </c>
      <c r="K257" s="29" t="n">
        <f aca="false">+F257-J257</f>
        <v>0</v>
      </c>
    </row>
    <row r="258" customFormat="false" ht="17.25" hidden="false" customHeight="true" outlineLevel="0" collapsed="false">
      <c r="A258" s="41" t="n">
        <v>65601000</v>
      </c>
      <c r="B258" s="41" t="n">
        <v>65601000</v>
      </c>
      <c r="C258" s="2" t="s">
        <v>742</v>
      </c>
      <c r="D258" s="15" t="n">
        <v>24619364.11</v>
      </c>
      <c r="E258" s="15" t="n">
        <v>694805.11</v>
      </c>
      <c r="F258" s="15" t="n">
        <v>10377709</v>
      </c>
      <c r="G258" s="41" t="n">
        <v>65601000</v>
      </c>
      <c r="H258" s="2" t="s">
        <v>990</v>
      </c>
      <c r="I258" s="2" t="s">
        <v>1041</v>
      </c>
      <c r="J258" s="15" t="n">
        <v>10377709</v>
      </c>
      <c r="K258" s="29" t="n">
        <f aca="false">+F258-J258</f>
        <v>0</v>
      </c>
    </row>
    <row r="259" customFormat="false" ht="17.25" hidden="false" customHeight="true" outlineLevel="0" collapsed="false">
      <c r="A259" s="41" t="n">
        <v>65602000</v>
      </c>
      <c r="B259" s="41" t="n">
        <v>65602000</v>
      </c>
      <c r="C259" s="2" t="s">
        <v>743</v>
      </c>
      <c r="D259" s="15" t="n">
        <v>112533</v>
      </c>
      <c r="E259" s="15" t="n">
        <v>1208000</v>
      </c>
      <c r="F259" s="15" t="n">
        <v>1890000</v>
      </c>
      <c r="G259" s="41" t="n">
        <v>65602000</v>
      </c>
      <c r="H259" s="2" t="s">
        <v>990</v>
      </c>
      <c r="I259" s="2" t="s">
        <v>1041</v>
      </c>
      <c r="J259" s="15" t="n">
        <v>1890000</v>
      </c>
      <c r="K259" s="29" t="n">
        <f aca="false">+F259-J259</f>
        <v>0</v>
      </c>
    </row>
    <row r="260" customFormat="false" ht="17.25" hidden="false" customHeight="true" outlineLevel="0" collapsed="false">
      <c r="A260" s="41" t="n">
        <v>65700000</v>
      </c>
      <c r="B260" s="41" t="n">
        <v>65700000</v>
      </c>
      <c r="C260" s="2" t="s">
        <v>1652</v>
      </c>
      <c r="D260" s="15" t="n">
        <v>551046.47</v>
      </c>
      <c r="E260" s="15" t="n">
        <v>6240984.24</v>
      </c>
      <c r="F260" s="15" t="n">
        <v>8050324.05</v>
      </c>
      <c r="G260" s="41" t="n">
        <v>65700000</v>
      </c>
      <c r="H260" s="2" t="s">
        <v>990</v>
      </c>
      <c r="I260" s="2" t="s">
        <v>1045</v>
      </c>
      <c r="J260" s="15" t="n">
        <v>8050324.05</v>
      </c>
      <c r="K260" s="29" t="n">
        <f aca="false">+F260-J260</f>
        <v>0</v>
      </c>
    </row>
    <row r="261" customFormat="false" ht="17.25" hidden="false" customHeight="true" outlineLevel="0" collapsed="false">
      <c r="A261" s="41" t="n">
        <v>65800000</v>
      </c>
      <c r="B261" s="41" t="n">
        <v>65800000</v>
      </c>
      <c r="C261" s="2" t="s">
        <v>744</v>
      </c>
      <c r="D261" s="15" t="n">
        <v>326904370.79</v>
      </c>
      <c r="E261" s="15" t="n">
        <v>1305000</v>
      </c>
      <c r="F261" s="15" t="n">
        <v>20024647.9</v>
      </c>
      <c r="G261" s="41" t="n">
        <v>65800000</v>
      </c>
      <c r="H261" s="2" t="s">
        <v>990</v>
      </c>
      <c r="I261" s="2" t="s">
        <v>1045</v>
      </c>
      <c r="J261" s="15" t="n">
        <v>20024647.9</v>
      </c>
      <c r="K261" s="29" t="n">
        <f aca="false">+F261-J261</f>
        <v>0</v>
      </c>
    </row>
    <row r="262" customFormat="false" ht="17.25" hidden="false" customHeight="true" outlineLevel="0" collapsed="false">
      <c r="A262" s="41" t="n">
        <v>66101000</v>
      </c>
      <c r="B262" s="41" t="n">
        <v>66101000</v>
      </c>
      <c r="C262" s="2" t="s">
        <v>747</v>
      </c>
      <c r="D262" s="15" t="n">
        <v>488329555.18</v>
      </c>
      <c r="E262" s="15" t="n">
        <v>218524624.78</v>
      </c>
      <c r="F262" s="15" t="n">
        <v>389165853.96</v>
      </c>
      <c r="G262" s="41" t="n">
        <v>66101000</v>
      </c>
      <c r="H262" s="2" t="s">
        <v>990</v>
      </c>
      <c r="I262" s="2" t="s">
        <v>1047</v>
      </c>
      <c r="J262" s="15" t="n">
        <v>387939819.96</v>
      </c>
      <c r="K262" s="29" t="n">
        <f aca="false">+F262-J262</f>
        <v>1226034</v>
      </c>
    </row>
    <row r="263" customFormat="false" ht="17.25" hidden="false" customHeight="true" outlineLevel="0" collapsed="false">
      <c r="A263" s="41" t="n">
        <v>66102000</v>
      </c>
      <c r="B263" s="41" t="n">
        <v>66102000</v>
      </c>
      <c r="C263" s="2" t="s">
        <v>1860</v>
      </c>
      <c r="D263" s="15" t="n">
        <v>285311515.79</v>
      </c>
      <c r="E263" s="15" t="n">
        <v>1035626907.51</v>
      </c>
      <c r="F263" s="15" t="n">
        <v>283250112.48</v>
      </c>
      <c r="G263" s="41" t="n">
        <v>66102000</v>
      </c>
      <c r="H263" s="2" t="s">
        <v>990</v>
      </c>
      <c r="I263" s="2" t="s">
        <v>1047</v>
      </c>
      <c r="J263" s="15" t="n">
        <v>283250112.48</v>
      </c>
      <c r="K263" s="29" t="n">
        <f aca="false">+F263-J263</f>
        <v>0</v>
      </c>
    </row>
    <row r="264" customFormat="false" ht="17.25" hidden="false" customHeight="true" outlineLevel="0" collapsed="false">
      <c r="A264" s="41" t="n">
        <v>66103000</v>
      </c>
      <c r="B264" s="41" t="n">
        <v>66103000</v>
      </c>
      <c r="C264" s="2" t="s">
        <v>1861</v>
      </c>
      <c r="D264" s="15" t="n">
        <v>348920318.1</v>
      </c>
      <c r="E264" s="15" t="n">
        <v>87361580.07</v>
      </c>
      <c r="F264" s="15" t="n">
        <v>245632241.04</v>
      </c>
      <c r="G264" s="41" t="n">
        <v>66103000</v>
      </c>
      <c r="H264" s="2" t="s">
        <v>990</v>
      </c>
      <c r="I264" s="2" t="s">
        <v>1047</v>
      </c>
      <c r="J264" s="15" t="n">
        <v>245632241.04</v>
      </c>
      <c r="K264" s="29" t="n">
        <f aca="false">+F264-J264</f>
        <v>0</v>
      </c>
    </row>
    <row r="265" customFormat="false" ht="17.25" hidden="false" customHeight="true" outlineLevel="0" collapsed="false">
      <c r="A265" s="41" t="n">
        <v>66104000</v>
      </c>
      <c r="B265" s="41" t="n">
        <v>66104000</v>
      </c>
      <c r="C265" s="2" t="s">
        <v>1862</v>
      </c>
      <c r="D265" s="15" t="n">
        <v>121965624.98</v>
      </c>
      <c r="E265" s="15" t="n">
        <v>56440271.75</v>
      </c>
      <c r="F265" s="15" t="n">
        <v>294214288.79</v>
      </c>
      <c r="G265" s="41" t="n">
        <v>66104000</v>
      </c>
      <c r="H265" s="2" t="s">
        <v>990</v>
      </c>
      <c r="I265" s="2" t="s">
        <v>1047</v>
      </c>
      <c r="J265" s="15" t="n">
        <v>294214288.79</v>
      </c>
      <c r="K265" s="29" t="n">
        <f aca="false">+F265-J265</f>
        <v>0</v>
      </c>
    </row>
    <row r="266" customFormat="false" ht="17.25" hidden="false" customHeight="true" outlineLevel="0" collapsed="false">
      <c r="A266" s="41" t="n">
        <v>66105000</v>
      </c>
      <c r="B266" s="41" t="n">
        <v>66105000</v>
      </c>
      <c r="C266" s="2" t="s">
        <v>748</v>
      </c>
      <c r="D266" s="15" t="n">
        <v>216446496.87</v>
      </c>
      <c r="E266" s="15" t="n">
        <v>253041064.281539</v>
      </c>
      <c r="F266" s="15" t="n">
        <v>158789304.894596</v>
      </c>
      <c r="G266" s="41" t="n">
        <v>66105000</v>
      </c>
      <c r="H266" s="2" t="s">
        <v>990</v>
      </c>
      <c r="I266" s="2" t="s">
        <v>1047</v>
      </c>
      <c r="J266" s="15" t="n">
        <v>118492982.23</v>
      </c>
      <c r="K266" s="29" t="n">
        <f aca="false">+F266-J266</f>
        <v>40296322.6645963</v>
      </c>
    </row>
    <row r="267" customFormat="false" ht="17.25" hidden="false" customHeight="true" outlineLevel="0" collapsed="false">
      <c r="A267" s="41" t="n">
        <v>66600000</v>
      </c>
      <c r="B267" s="41" t="n">
        <v>66600000</v>
      </c>
      <c r="C267" s="2" t="s">
        <v>750</v>
      </c>
      <c r="D267" s="15" t="n">
        <v>692727849.78</v>
      </c>
      <c r="E267" s="15" t="n">
        <v>198620651.72</v>
      </c>
      <c r="F267" s="15" t="n">
        <v>248450890</v>
      </c>
      <c r="G267" s="41" t="n">
        <v>66600000</v>
      </c>
      <c r="H267" s="2" t="s">
        <v>990</v>
      </c>
      <c r="I267" s="2" t="s">
        <v>1048</v>
      </c>
      <c r="J267" s="15" t="n">
        <v>248450890</v>
      </c>
      <c r="K267" s="29" t="n">
        <f aca="false">+F267-J267</f>
        <v>0</v>
      </c>
    </row>
    <row r="268" customFormat="false" ht="17.25" hidden="false" customHeight="true" outlineLevel="0" collapsed="false">
      <c r="A268" s="41" t="n">
        <v>66880000</v>
      </c>
      <c r="B268" s="41" t="n">
        <v>66880000</v>
      </c>
      <c r="C268" s="2" t="s">
        <v>1863</v>
      </c>
      <c r="D268" s="15" t="n">
        <v>0.01</v>
      </c>
      <c r="E268" s="15" t="n">
        <v>-0.1</v>
      </c>
      <c r="F268" s="15" t="n">
        <v>0</v>
      </c>
      <c r="G268" s="41" t="n">
        <v>66880000</v>
      </c>
      <c r="H268" s="2" t="s">
        <v>990</v>
      </c>
      <c r="I268" s="2" t="s">
        <v>1048</v>
      </c>
      <c r="J268" s="15" t="n">
        <v>0</v>
      </c>
      <c r="K268" s="29" t="n">
        <f aca="false">+F268-J268</f>
        <v>0</v>
      </c>
    </row>
    <row r="269" customFormat="false" ht="17.25" hidden="false" customHeight="true" outlineLevel="0" collapsed="false">
      <c r="A269" s="41" t="n">
        <v>68111000</v>
      </c>
      <c r="B269" s="41" t="n">
        <v>68111000</v>
      </c>
      <c r="C269" s="2" t="s">
        <v>751</v>
      </c>
      <c r="D269" s="15" t="n">
        <v>977202.56</v>
      </c>
      <c r="E269" s="15" t="n">
        <v>979887.18</v>
      </c>
      <c r="F269" s="15" t="n">
        <v>966464.07</v>
      </c>
      <c r="G269" s="41" t="n">
        <v>68111000</v>
      </c>
      <c r="H269" s="2" t="s">
        <v>990</v>
      </c>
      <c r="I269" s="2" t="s">
        <v>1050</v>
      </c>
      <c r="J269" s="15" t="n">
        <v>966464.07</v>
      </c>
      <c r="K269" s="29" t="n">
        <f aca="false">+F269-J269</f>
        <v>0</v>
      </c>
    </row>
    <row r="270" customFormat="false" ht="17.25" hidden="false" customHeight="true" outlineLevel="0" collapsed="false">
      <c r="A270" s="41" t="n">
        <v>68112000</v>
      </c>
      <c r="B270" s="41" t="n">
        <v>68112000</v>
      </c>
      <c r="C270" s="2" t="s">
        <v>752</v>
      </c>
      <c r="D270" s="15" t="n">
        <v>1622263257.58</v>
      </c>
      <c r="E270" s="15" t="n">
        <v>1264115140.72966</v>
      </c>
      <c r="F270" s="15" t="n">
        <v>445462645.810861</v>
      </c>
      <c r="G270" s="41" t="n">
        <v>68112000</v>
      </c>
      <c r="H270" s="2" t="s">
        <v>990</v>
      </c>
      <c r="I270" s="2" t="s">
        <v>1050</v>
      </c>
      <c r="J270" s="15" t="n">
        <v>300164032.02</v>
      </c>
      <c r="K270" s="29" t="n">
        <f aca="false">+F270-J270</f>
        <v>145298613.790861</v>
      </c>
    </row>
    <row r="271" customFormat="false" ht="17.25" hidden="false" customHeight="true" outlineLevel="0" collapsed="false">
      <c r="A271" s="41" t="n">
        <v>69800000</v>
      </c>
      <c r="B271" s="41" t="n">
        <v>69800000</v>
      </c>
      <c r="C271" s="2" t="s">
        <v>1864</v>
      </c>
      <c r="D271" s="15" t="n">
        <v>0</v>
      </c>
      <c r="E271" s="15" t="n">
        <v>74384541.26685</v>
      </c>
      <c r="F271" s="15" t="n">
        <v>117596206.8729</v>
      </c>
      <c r="G271" s="41" t="n">
        <v>69800000</v>
      </c>
      <c r="H271" s="2" t="s">
        <v>990</v>
      </c>
      <c r="I271" s="2" t="s">
        <v>1054</v>
      </c>
      <c r="J271" s="15" t="n">
        <v>-217594163.88</v>
      </c>
      <c r="K271" s="29" t="n">
        <f aca="false">+F271-J271</f>
        <v>335190370.7529</v>
      </c>
    </row>
    <row r="272" customFormat="false" ht="17.25" hidden="false" customHeight="true" outlineLevel="0" collapsed="false">
      <c r="A272" s="41" t="n">
        <v>7060000</v>
      </c>
      <c r="B272" s="41" t="n">
        <v>70600000</v>
      </c>
      <c r="C272" s="2" t="s">
        <v>1865</v>
      </c>
      <c r="D272" s="15" t="n">
        <v>-1844709391.71</v>
      </c>
      <c r="E272" s="15" t="n">
        <v>-2298188299.34</v>
      </c>
      <c r="F272" s="15" t="n">
        <v>-490127113.55</v>
      </c>
      <c r="G272" s="41" t="n">
        <v>70600000</v>
      </c>
      <c r="H272" s="2" t="s">
        <v>1056</v>
      </c>
      <c r="I272" s="2" t="s">
        <v>1062</v>
      </c>
      <c r="J272" s="15" t="n">
        <v>-490127113.55</v>
      </c>
      <c r="K272" s="29" t="n">
        <f aca="false">+F272-J272</f>
        <v>0</v>
      </c>
    </row>
    <row r="273" customFormat="false" ht="17.25" hidden="false" customHeight="true" outlineLevel="0" collapsed="false">
      <c r="A273" s="41" t="n">
        <v>70700000</v>
      </c>
      <c r="B273" s="41" t="n">
        <v>70700000</v>
      </c>
      <c r="C273" s="2" t="s">
        <v>1866</v>
      </c>
      <c r="D273" s="15" t="n">
        <v>-6481468835.42</v>
      </c>
      <c r="E273" s="15" t="n">
        <v>-979942178.65</v>
      </c>
      <c r="F273" s="15" t="n">
        <v>-7026065081.94</v>
      </c>
      <c r="G273" s="41" t="n">
        <v>70700000</v>
      </c>
      <c r="H273" s="2" t="s">
        <v>1056</v>
      </c>
      <c r="I273" s="2" t="s">
        <v>1063</v>
      </c>
      <c r="J273" s="15" t="n">
        <v>-7026065081.94</v>
      </c>
      <c r="K273" s="29" t="n">
        <f aca="false">+F273-J273</f>
        <v>0</v>
      </c>
    </row>
    <row r="274" customFormat="false" ht="17.25" hidden="false" customHeight="true" outlineLevel="0" collapsed="false">
      <c r="A274" s="41" t="n">
        <v>70710000</v>
      </c>
      <c r="B274" s="41" t="n">
        <v>70710000</v>
      </c>
      <c r="C274" s="2" t="s">
        <v>1866</v>
      </c>
      <c r="D274" s="15" t="n">
        <v>-9281630780.51</v>
      </c>
      <c r="E274" s="15" t="n">
        <v>-9323846263.01</v>
      </c>
      <c r="F274" s="15" t="n">
        <v>-12122586878.21</v>
      </c>
      <c r="G274" s="41" t="n">
        <v>70710000</v>
      </c>
      <c r="H274" s="2" t="s">
        <v>1056</v>
      </c>
      <c r="I274" s="2" t="s">
        <v>1063</v>
      </c>
      <c r="J274" s="15" t="n">
        <v>-12122586878.21</v>
      </c>
      <c r="K274" s="29" t="n">
        <f aca="false">+F274-J274</f>
        <v>0</v>
      </c>
    </row>
    <row r="275" customFormat="false" ht="17.25" hidden="false" customHeight="true" outlineLevel="0" collapsed="false">
      <c r="A275" s="41" t="n">
        <v>70720000</v>
      </c>
      <c r="B275" s="41" t="n">
        <v>70720000</v>
      </c>
      <c r="C275" s="2" t="s">
        <v>1867</v>
      </c>
      <c r="D275" s="15" t="n">
        <v>-2045299146.13</v>
      </c>
      <c r="E275" s="15" t="n">
        <v>-2577747147.03</v>
      </c>
      <c r="F275" s="15" t="n">
        <v>-3247947453.37</v>
      </c>
      <c r="G275" s="41" t="n">
        <v>70720000</v>
      </c>
      <c r="H275" s="2" t="s">
        <v>1056</v>
      </c>
      <c r="I275" s="2" t="s">
        <v>1063</v>
      </c>
      <c r="J275" s="15" t="n">
        <v>-3247947453.37</v>
      </c>
      <c r="K275" s="29" t="n">
        <f aca="false">+F275-J275</f>
        <v>0</v>
      </c>
    </row>
    <row r="276" customFormat="false" ht="17.25" hidden="false" customHeight="true" outlineLevel="0" collapsed="false">
      <c r="A276" s="41" t="n">
        <v>70800000</v>
      </c>
      <c r="B276" s="41" t="n">
        <v>70800000</v>
      </c>
      <c r="C276" s="2" t="s">
        <v>1868</v>
      </c>
      <c r="D276" s="15" t="n">
        <v>-14887500</v>
      </c>
      <c r="E276" s="15" t="n">
        <v>31648487</v>
      </c>
      <c r="F276" s="15" t="n">
        <v>0</v>
      </c>
      <c r="G276" s="41" t="n">
        <v>70800000</v>
      </c>
      <c r="H276" s="2" t="s">
        <v>1056</v>
      </c>
      <c r="I276" s="2" t="s">
        <v>1064</v>
      </c>
      <c r="J276" s="15" t="n">
        <v>0</v>
      </c>
      <c r="K276" s="29" t="n">
        <f aca="false">+F276-J276</f>
        <v>0</v>
      </c>
    </row>
    <row r="277" customFormat="false" ht="17.25" hidden="false" customHeight="true" outlineLevel="0" collapsed="false">
      <c r="A277" s="41" t="n">
        <v>70830000</v>
      </c>
      <c r="B277" s="41" t="n">
        <v>70830000</v>
      </c>
      <c r="C277" s="2" t="s">
        <v>1515</v>
      </c>
      <c r="D277" s="15" t="n">
        <v>-961238754.3</v>
      </c>
      <c r="E277" s="15" t="n">
        <v>-1013990028.33</v>
      </c>
      <c r="F277" s="15" t="n">
        <v>-719460392.49</v>
      </c>
      <c r="G277" s="41" t="n">
        <v>70830000</v>
      </c>
      <c r="H277" s="2" t="s">
        <v>1056</v>
      </c>
      <c r="I277" s="2" t="s">
        <v>1064</v>
      </c>
      <c r="J277" s="15" t="n">
        <v>-719460392.49</v>
      </c>
      <c r="K277" s="29" t="n">
        <f aca="false">+F277-J277</f>
        <v>0</v>
      </c>
    </row>
    <row r="278" customFormat="false" ht="17.25" hidden="false" customHeight="true" outlineLevel="0" collapsed="false">
      <c r="A278" s="41" t="n">
        <v>70900000</v>
      </c>
      <c r="B278" s="41" t="n">
        <v>70900000</v>
      </c>
      <c r="C278" s="2" t="s">
        <v>1869</v>
      </c>
      <c r="D278" s="15" t="n">
        <v>924347661.82</v>
      </c>
      <c r="E278" s="15" t="n">
        <v>1349157175.99</v>
      </c>
      <c r="F278" s="15" t="n">
        <v>150945544.98</v>
      </c>
      <c r="G278" s="41" t="n">
        <v>70900000</v>
      </c>
      <c r="H278" s="2" t="s">
        <v>1056</v>
      </c>
      <c r="I278" s="2" t="s">
        <v>1065</v>
      </c>
      <c r="J278" s="15" t="n">
        <v>150945544.98</v>
      </c>
      <c r="K278" s="29" t="n">
        <f aca="false">+F278-J278</f>
        <v>0</v>
      </c>
    </row>
    <row r="279" customFormat="false" ht="17.25" hidden="false" customHeight="true" outlineLevel="0" collapsed="false">
      <c r="A279" s="41" t="n">
        <v>75800000</v>
      </c>
      <c r="B279" s="41" t="n">
        <v>75800000</v>
      </c>
      <c r="C279" s="2" t="s">
        <v>211</v>
      </c>
      <c r="D279" s="15" t="n">
        <v>-186423476.35</v>
      </c>
      <c r="E279" s="15" t="n">
        <v>-34747453.7299994</v>
      </c>
      <c r="F279" s="15" t="n">
        <v>-6589641.92043636</v>
      </c>
      <c r="G279" s="41" t="n">
        <v>75800000</v>
      </c>
      <c r="H279" s="2" t="s">
        <v>1056</v>
      </c>
      <c r="I279" s="2" t="s">
        <v>1071</v>
      </c>
      <c r="J279" s="15" t="n">
        <v>-6545811.48</v>
      </c>
      <c r="K279" s="29" t="n">
        <f aca="false">+F279-J279</f>
        <v>-43830.4404363632</v>
      </c>
    </row>
    <row r="280" customFormat="false" ht="17.25" hidden="false" customHeight="true" outlineLevel="0" collapsed="false">
      <c r="A280" s="41" t="n">
        <v>75810000</v>
      </c>
      <c r="B280" s="41" t="n">
        <v>75810000</v>
      </c>
      <c r="C280" s="2" t="s">
        <v>551</v>
      </c>
      <c r="D280" s="15" t="n">
        <v>-1273000</v>
      </c>
      <c r="E280" s="15" t="n">
        <v>0</v>
      </c>
      <c r="F280" s="15" t="n">
        <v>-3913153</v>
      </c>
      <c r="G280" s="41" t="n">
        <v>75810000</v>
      </c>
      <c r="H280" s="2" t="s">
        <v>1056</v>
      </c>
      <c r="I280" s="2" t="s">
        <v>1071</v>
      </c>
      <c r="J280" s="15" t="n">
        <v>-3913153</v>
      </c>
      <c r="K280" s="29" t="n">
        <f aca="false">+F280-J280</f>
        <v>0</v>
      </c>
    </row>
    <row r="281" customFormat="false" ht="17.25" hidden="false" customHeight="true" outlineLevel="0" collapsed="false">
      <c r="A281" s="41" t="n">
        <v>76500000</v>
      </c>
      <c r="B281" s="41" t="n">
        <v>76500000</v>
      </c>
      <c r="C281" s="2" t="s">
        <v>765</v>
      </c>
      <c r="D281" s="15" t="n">
        <v>-98239.73</v>
      </c>
      <c r="E281" s="15" t="n">
        <v>-4610.96</v>
      </c>
      <c r="F281" s="15" t="n">
        <v>-457209.32</v>
      </c>
      <c r="G281" s="41" t="n">
        <v>76500000</v>
      </c>
      <c r="H281" s="2" t="s">
        <v>1056</v>
      </c>
      <c r="I281" s="2" t="s">
        <v>1073</v>
      </c>
      <c r="J281" s="15" t="n">
        <v>-457209.32</v>
      </c>
      <c r="K281" s="29" t="n">
        <f aca="false">+F281-J281</f>
        <v>0</v>
      </c>
    </row>
    <row r="282" customFormat="false" ht="17.25" hidden="false" customHeight="true" outlineLevel="0" collapsed="false">
      <c r="A282" s="41" t="n">
        <v>76600000</v>
      </c>
      <c r="B282" s="41" t="n">
        <v>76600000</v>
      </c>
      <c r="C282" s="2" t="s">
        <v>766</v>
      </c>
      <c r="D282" s="15" t="n">
        <v>-48635845.65</v>
      </c>
      <c r="E282" s="15" t="n">
        <v>0</v>
      </c>
      <c r="F282" s="15" t="n">
        <v>-323118036.41</v>
      </c>
      <c r="G282" s="41" t="n">
        <v>76600000</v>
      </c>
      <c r="H282" s="2" t="s">
        <v>1056</v>
      </c>
      <c r="I282" s="2" t="s">
        <v>1074</v>
      </c>
      <c r="J282" s="15" t="n">
        <v>-323118036.41</v>
      </c>
      <c r="K282" s="29" t="n">
        <f aca="false">+F282-J282</f>
        <v>0</v>
      </c>
    </row>
    <row r="283" customFormat="false" ht="17.25" hidden="false" customHeight="true" outlineLevel="0" collapsed="false">
      <c r="A283" s="41" t="n">
        <v>78500000</v>
      </c>
      <c r="B283" s="41" t="n">
        <v>78500000</v>
      </c>
      <c r="C283" s="2" t="s">
        <v>1870</v>
      </c>
      <c r="D283" s="15" t="n">
        <v>0</v>
      </c>
      <c r="E283" s="15" t="n">
        <v>-10287023.61</v>
      </c>
      <c r="F283" s="15" t="n">
        <v>0</v>
      </c>
      <c r="G283" s="41" t="n">
        <v>78500000</v>
      </c>
      <c r="H283" s="2" t="s">
        <v>1056</v>
      </c>
      <c r="I283" s="2" t="s">
        <v>1076</v>
      </c>
      <c r="J283" s="15" t="n">
        <v>0</v>
      </c>
      <c r="K283" s="29" t="n">
        <f aca="false">+F283-J283</f>
        <v>0</v>
      </c>
    </row>
    <row r="284" customFormat="false" ht="17.25" hidden="false" customHeight="true" outlineLevel="0" collapsed="false">
      <c r="B284" s="41" t="n">
        <v>16200000</v>
      </c>
      <c r="C284" s="2" t="s">
        <v>220</v>
      </c>
      <c r="D284" s="15" t="n">
        <v>-2000000000</v>
      </c>
      <c r="G284" s="41" t="n">
        <v>16200000</v>
      </c>
    </row>
    <row r="285" customFormat="false" ht="17.25" hidden="false" customHeight="true" outlineLevel="0" collapsed="false">
      <c r="B285" s="41" t="n">
        <v>16400000</v>
      </c>
      <c r="C285" s="2" t="s">
        <v>1871</v>
      </c>
      <c r="D285" s="15" t="n">
        <v>-3539917842.66</v>
      </c>
      <c r="G285" s="41" t="n">
        <v>16400000</v>
      </c>
    </row>
    <row r="286" customFormat="false" ht="17.25" hidden="false" customHeight="true" outlineLevel="0" collapsed="false">
      <c r="B286" s="41" t="n">
        <v>21300000</v>
      </c>
      <c r="C286" s="2" t="s">
        <v>569</v>
      </c>
      <c r="D286" s="15" t="n">
        <v>0</v>
      </c>
      <c r="G286" s="41" t="n">
        <v>21300000</v>
      </c>
    </row>
    <row r="287" customFormat="false" ht="17.25" hidden="false" customHeight="true" outlineLevel="0" collapsed="false">
      <c r="B287" s="41" t="n">
        <v>28130000</v>
      </c>
      <c r="C287" s="2" t="s">
        <v>581</v>
      </c>
      <c r="D287" s="15" t="n">
        <v>0</v>
      </c>
      <c r="G287" s="41" t="n">
        <v>28130000</v>
      </c>
    </row>
    <row r="288" customFormat="false" ht="17.25" hidden="false" customHeight="true" outlineLevel="0" collapsed="false">
      <c r="B288" s="41" t="n">
        <v>40960000</v>
      </c>
      <c r="C288" s="2" t="s">
        <v>1872</v>
      </c>
      <c r="D288" s="15" t="n">
        <v>2980800</v>
      </c>
      <c r="G288" s="41" t="n">
        <v>40960000</v>
      </c>
    </row>
    <row r="289" customFormat="false" ht="17.25" hidden="false" customHeight="true" outlineLevel="0" collapsed="false">
      <c r="B289" s="41" t="n">
        <v>42110000</v>
      </c>
      <c r="C289" s="2" t="s">
        <v>1873</v>
      </c>
      <c r="D289" s="15" t="n">
        <v>450000</v>
      </c>
      <c r="G289" s="41" t="n">
        <v>42110000</v>
      </c>
    </row>
    <row r="290" customFormat="false" ht="17.25" hidden="false" customHeight="true" outlineLevel="0" collapsed="false">
      <c r="B290" s="41" t="n">
        <v>43500000</v>
      </c>
      <c r="C290" s="2" t="s">
        <v>39</v>
      </c>
      <c r="D290" s="15" t="n">
        <v>-400000</v>
      </c>
      <c r="G290" s="41" t="n">
        <v>43500000</v>
      </c>
    </row>
    <row r="291" customFormat="false" ht="17.25" hidden="false" customHeight="true" outlineLevel="0" collapsed="false">
      <c r="B291" s="41" t="n">
        <v>45500001</v>
      </c>
      <c r="C291" s="2" t="s">
        <v>1874</v>
      </c>
      <c r="D291" s="15" t="n">
        <v>-40000000</v>
      </c>
      <c r="G291" s="41" t="n">
        <v>45500001</v>
      </c>
    </row>
    <row r="292" customFormat="false" ht="17.25" hidden="false" customHeight="true" outlineLevel="0" collapsed="false">
      <c r="B292" s="41" t="n">
        <v>46720081</v>
      </c>
      <c r="C292" s="2" t="s">
        <v>307</v>
      </c>
      <c r="D292" s="15" t="n">
        <v>-22471598.4</v>
      </c>
      <c r="G292" s="41" t="n">
        <v>46720081</v>
      </c>
    </row>
    <row r="293" customFormat="false" ht="17.25" hidden="false" customHeight="true" outlineLevel="0" collapsed="false">
      <c r="B293" s="41" t="n">
        <v>46720082</v>
      </c>
      <c r="C293" s="2" t="s">
        <v>103</v>
      </c>
      <c r="D293" s="15" t="n">
        <v>-33482844.1</v>
      </c>
      <c r="G293" s="41" t="n">
        <v>46720082</v>
      </c>
    </row>
    <row r="294" customFormat="false" ht="17.25" hidden="false" customHeight="true" outlineLevel="0" collapsed="false">
      <c r="B294" s="41" t="n">
        <v>46720083</v>
      </c>
      <c r="C294" s="2" t="s">
        <v>126</v>
      </c>
      <c r="D294" s="15" t="n">
        <v>5124531.82</v>
      </c>
      <c r="G294" s="41" t="n">
        <v>46720083</v>
      </c>
    </row>
    <row r="295" customFormat="false" ht="17.25" hidden="false" customHeight="true" outlineLevel="0" collapsed="false">
      <c r="B295" s="41" t="n">
        <v>46720084</v>
      </c>
      <c r="C295" s="2" t="s">
        <v>309</v>
      </c>
      <c r="D295" s="15" t="n">
        <v>-3664420.73</v>
      </c>
      <c r="G295" s="41" t="n">
        <v>46720084</v>
      </c>
    </row>
    <row r="296" customFormat="false" ht="17.25" hidden="false" customHeight="true" outlineLevel="0" collapsed="false">
      <c r="B296" s="41" t="n">
        <v>60205200</v>
      </c>
      <c r="C296" s="2" t="s">
        <v>344</v>
      </c>
      <c r="D296" s="15" t="n">
        <v>6152987</v>
      </c>
      <c r="G296" s="41" t="n">
        <v>60205200</v>
      </c>
    </row>
    <row r="297" customFormat="false" ht="17.25" hidden="false" customHeight="true" outlineLevel="0" collapsed="false">
      <c r="B297" s="41" t="n">
        <v>60500000</v>
      </c>
      <c r="C297" s="2" t="s">
        <v>1875</v>
      </c>
      <c r="D297" s="15" t="n">
        <v>20417967.81</v>
      </c>
      <c r="G297" s="41" t="n">
        <v>60500000</v>
      </c>
    </row>
    <row r="298" customFormat="false" ht="17.25" hidden="false" customHeight="true" outlineLevel="0" collapsed="false">
      <c r="B298" s="41" t="n">
        <v>60817000</v>
      </c>
      <c r="C298" s="2" t="s">
        <v>382</v>
      </c>
      <c r="D298" s="15" t="n">
        <v>675000</v>
      </c>
      <c r="G298" s="41" t="n">
        <v>60817000</v>
      </c>
    </row>
    <row r="299" customFormat="false" ht="17.25" hidden="false" customHeight="true" outlineLevel="0" collapsed="false">
      <c r="B299" s="41" t="n">
        <v>60940000</v>
      </c>
      <c r="C299" s="2" t="s">
        <v>716</v>
      </c>
      <c r="D299" s="15" t="n">
        <v>-350000</v>
      </c>
      <c r="G299" s="41" t="n">
        <v>60940000</v>
      </c>
    </row>
    <row r="300" customFormat="false" ht="17.25" hidden="false" customHeight="true" outlineLevel="0" collapsed="false">
      <c r="B300" s="41" t="n">
        <v>61604000</v>
      </c>
      <c r="C300" s="2" t="s">
        <v>157</v>
      </c>
      <c r="D300" s="15" t="n">
        <v>58525</v>
      </c>
      <c r="G300" s="41" t="n">
        <v>61604000</v>
      </c>
    </row>
    <row r="301" customFormat="false" ht="17.25" hidden="false" customHeight="true" outlineLevel="0" collapsed="false">
      <c r="B301" s="41" t="n">
        <v>62208000</v>
      </c>
      <c r="C301" s="2" t="s">
        <v>1876</v>
      </c>
      <c r="D301" s="15" t="n">
        <v>15115720</v>
      </c>
      <c r="G301" s="41" t="n">
        <v>62208000</v>
      </c>
    </row>
    <row r="302" customFormat="false" ht="17.25" hidden="false" customHeight="true" outlineLevel="0" collapsed="false">
      <c r="B302" s="41" t="n">
        <v>62308000</v>
      </c>
      <c r="C302" s="2" t="s">
        <v>1877</v>
      </c>
      <c r="D302" s="15" t="n">
        <v>8400000</v>
      </c>
      <c r="G302" s="41" t="n">
        <v>62308000</v>
      </c>
    </row>
    <row r="303" customFormat="false" ht="17.25" hidden="false" customHeight="true" outlineLevel="0" collapsed="false">
      <c r="B303" s="41" t="n">
        <v>62402000</v>
      </c>
      <c r="C303" s="2" t="s">
        <v>412</v>
      </c>
      <c r="D303" s="15" t="n">
        <v>11394660</v>
      </c>
      <c r="G303" s="41" t="n">
        <v>62402000</v>
      </c>
    </row>
    <row r="304" customFormat="false" ht="17.25" hidden="false" customHeight="true" outlineLevel="0" collapsed="false">
      <c r="B304" s="41" t="n">
        <v>62900000</v>
      </c>
      <c r="C304" s="2" t="s">
        <v>1529</v>
      </c>
      <c r="D304" s="15" t="n">
        <v>6231300</v>
      </c>
      <c r="G304" s="41" t="n">
        <v>62900000</v>
      </c>
    </row>
    <row r="305" customFormat="false" ht="17.25" hidden="false" customHeight="true" outlineLevel="0" collapsed="false">
      <c r="B305" s="41" t="n">
        <v>63508000</v>
      </c>
      <c r="C305" s="2" t="s">
        <v>1878</v>
      </c>
      <c r="D305" s="15" t="n">
        <v>59500</v>
      </c>
      <c r="G305" s="41" t="n">
        <v>63508000</v>
      </c>
    </row>
    <row r="306" customFormat="false" ht="17.25" hidden="false" customHeight="true" outlineLevel="0" collapsed="false">
      <c r="B306" s="41" t="n">
        <v>64101300</v>
      </c>
      <c r="C306" s="2" t="s">
        <v>456</v>
      </c>
      <c r="D306" s="15" t="n">
        <v>725000</v>
      </c>
      <c r="G306" s="41" t="n">
        <v>64101300</v>
      </c>
    </row>
    <row r="307" customFormat="false" ht="17.25" hidden="false" customHeight="true" outlineLevel="0" collapsed="false">
      <c r="B307" s="41" t="n">
        <v>64180000</v>
      </c>
      <c r="C307" s="2" t="s">
        <v>531</v>
      </c>
      <c r="D307" s="15" t="n">
        <v>65263082</v>
      </c>
      <c r="G307" s="41" t="n">
        <v>64180000</v>
      </c>
    </row>
    <row r="308" customFormat="false" ht="17.25" hidden="false" customHeight="true" outlineLevel="0" collapsed="false">
      <c r="B308" s="41" t="n">
        <v>64802000</v>
      </c>
      <c r="C308" s="2" t="s">
        <v>1439</v>
      </c>
      <c r="D308" s="15" t="n">
        <v>385400</v>
      </c>
      <c r="G308" s="41" t="n">
        <v>64802000</v>
      </c>
    </row>
    <row r="309" customFormat="false" ht="17.25" hidden="false" customHeight="true" outlineLevel="0" collapsed="false">
      <c r="B309" s="41" t="n">
        <v>70730000</v>
      </c>
      <c r="C309" s="2" t="s">
        <v>1879</v>
      </c>
      <c r="D309" s="15" t="n">
        <v>-14073369.78</v>
      </c>
      <c r="G309" s="41" t="n">
        <v>70730000</v>
      </c>
    </row>
    <row r="310" customFormat="false" ht="17.25" hidden="false" customHeight="true" outlineLevel="0" collapsed="false">
      <c r="B310" s="41" t="n">
        <v>70880000</v>
      </c>
      <c r="C310" s="2" t="s">
        <v>1880</v>
      </c>
      <c r="D310" s="15" t="n">
        <v>-4481567.92</v>
      </c>
      <c r="G310" s="41" t="n">
        <v>70880000</v>
      </c>
    </row>
    <row r="311" customFormat="false" ht="17.25" hidden="false" customHeight="true" outlineLevel="0" collapsed="false">
      <c r="B311" s="41" t="n">
        <v>71400000</v>
      </c>
      <c r="C311" s="2" t="s">
        <v>1881</v>
      </c>
      <c r="D311" s="15" t="n">
        <v>0.1</v>
      </c>
      <c r="G311" s="41" t="n">
        <v>71400000</v>
      </c>
    </row>
    <row r="312" customFormat="false" ht="17.25" hidden="false" customHeight="true" outlineLevel="0" collapsed="false">
      <c r="B312" s="41" t="n">
        <v>75200000</v>
      </c>
      <c r="C312" s="2" t="s">
        <v>502</v>
      </c>
      <c r="D312" s="15" t="n">
        <v>-56908754.72</v>
      </c>
      <c r="G312" s="41" t="n">
        <v>75200000</v>
      </c>
    </row>
    <row r="313" customFormat="false" ht="17.25" hidden="false" customHeight="true" outlineLevel="0" collapsed="false">
      <c r="B313" s="41" t="n">
        <v>75850000</v>
      </c>
      <c r="C313" s="2" t="s">
        <v>1322</v>
      </c>
      <c r="D313" s="15" t="n">
        <v>-181990415.62</v>
      </c>
      <c r="G313" s="41" t="n">
        <v>75850000</v>
      </c>
    </row>
    <row r="314" customFormat="false" ht="17.25" hidden="false" customHeight="true" outlineLevel="0" collapsed="false">
      <c r="B314" s="41" t="n">
        <v>76880000</v>
      </c>
      <c r="C314" s="2" t="s">
        <v>553</v>
      </c>
      <c r="D314" s="15" t="n">
        <v>-154894.95</v>
      </c>
      <c r="G314" s="41" t="n">
        <v>76880000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26" width="11.58"/>
    <col collapsed="false" customWidth="true" hidden="false" outlineLevel="0" max="2" min="2" style="38" width="11.58"/>
    <col collapsed="false" customWidth="true" hidden="false" outlineLevel="0" max="3" min="3" style="2" width="34.87"/>
    <col collapsed="false" customWidth="true" hidden="false" outlineLevel="0" max="4" min="4" style="3" width="16.58"/>
    <col collapsed="false" customWidth="true" hidden="false" outlineLevel="0" max="6" min="5" style="4" width="16.58"/>
    <col collapsed="false" customWidth="true" hidden="false" outlineLevel="0" max="7" min="7" style="38" width="12.44"/>
    <col collapsed="false" customWidth="true" hidden="false" outlineLevel="0" max="8" min="8" style="2" width="12.44"/>
    <col collapsed="false" customWidth="true" hidden="false" outlineLevel="0" max="9" min="9" style="4" width="16.58"/>
    <col collapsed="false" customWidth="true" hidden="false" outlineLevel="0" max="10" min="10" style="26" width="12.44"/>
  </cols>
  <sheetData>
    <row r="1" customFormat="false" ht="17.25" hidden="false" customHeight="true" outlineLevel="0" collapsed="false">
      <c r="A1" s="26" t="s">
        <v>1882</v>
      </c>
      <c r="C1" s="2" t="s">
        <v>1883</v>
      </c>
      <c r="D1" s="15" t="n">
        <v>2021</v>
      </c>
      <c r="E1" s="15" t="n">
        <v>2020</v>
      </c>
      <c r="F1" s="57" t="s">
        <v>806</v>
      </c>
      <c r="I1" s="15" t="n">
        <v>2019</v>
      </c>
    </row>
    <row r="2" customFormat="false" ht="17.25" hidden="false" customHeight="true" outlineLevel="0" collapsed="false">
      <c r="A2" s="41" t="n">
        <v>1010000</v>
      </c>
      <c r="B2" s="41" t="n">
        <v>10100000</v>
      </c>
      <c r="C2" s="2" t="s">
        <v>559</v>
      </c>
      <c r="D2" s="15" t="n">
        <v>-2000000</v>
      </c>
      <c r="E2" s="15" t="n">
        <v>-2000000</v>
      </c>
      <c r="F2" s="15" t="n">
        <v>-2000000</v>
      </c>
      <c r="G2" s="41" t="n">
        <v>10100000</v>
      </c>
      <c r="I2" s="15" t="n">
        <v>-2000000</v>
      </c>
    </row>
    <row r="3" customFormat="false" ht="17.25" hidden="false" customHeight="true" outlineLevel="0" collapsed="false">
      <c r="A3" s="41" t="n">
        <v>1200000</v>
      </c>
      <c r="B3" s="41" t="n">
        <v>12000000</v>
      </c>
      <c r="C3" s="2" t="s">
        <v>1763</v>
      </c>
      <c r="D3" s="15" t="n">
        <v>535310693.96</v>
      </c>
      <c r="E3" s="15" t="n">
        <v>-499599172.73</v>
      </c>
      <c r="F3" s="15" t="n">
        <v>0</v>
      </c>
      <c r="G3" s="41" t="n">
        <v>12000000</v>
      </c>
      <c r="I3" s="15" t="n">
        <v>0</v>
      </c>
    </row>
    <row r="4" customFormat="false" ht="17.25" hidden="false" customHeight="true" outlineLevel="0" collapsed="false">
      <c r="A4" s="41" t="n">
        <v>1620000</v>
      </c>
      <c r="B4" s="41" t="n">
        <v>16200000</v>
      </c>
      <c r="C4" s="2" t="s">
        <v>220</v>
      </c>
      <c r="D4" s="15" t="n">
        <v>-1879621368.76</v>
      </c>
      <c r="E4" s="15" t="n">
        <v>-2460654349.75</v>
      </c>
      <c r="F4" s="15" t="n">
        <v>0</v>
      </c>
      <c r="G4" s="41" t="n">
        <v>16200000</v>
      </c>
      <c r="I4" s="15" t="n">
        <v>0</v>
      </c>
    </row>
    <row r="5" customFormat="false" ht="17.25" hidden="false" customHeight="true" outlineLevel="0" collapsed="false">
      <c r="A5" s="41" t="n">
        <v>2183000</v>
      </c>
      <c r="B5" s="41" t="n">
        <v>21830000</v>
      </c>
      <c r="C5" s="2" t="s">
        <v>574</v>
      </c>
      <c r="D5" s="15" t="n">
        <v>12702289327.715</v>
      </c>
      <c r="E5" s="15" t="n">
        <v>5301481698.258</v>
      </c>
      <c r="F5" s="15" t="n">
        <v>1565958619.11875</v>
      </c>
      <c r="G5" s="41" t="n">
        <v>21830000</v>
      </c>
      <c r="I5" s="15" t="n">
        <v>1565958619.11875</v>
      </c>
    </row>
    <row r="6" customFormat="false" ht="17.25" hidden="false" customHeight="true" outlineLevel="0" collapsed="false">
      <c r="A6" s="41" t="n">
        <v>2184000</v>
      </c>
      <c r="B6" s="41" t="n">
        <v>21840000</v>
      </c>
      <c r="C6" s="2" t="s">
        <v>575</v>
      </c>
      <c r="D6" s="15" t="n">
        <v>10396500</v>
      </c>
      <c r="E6" s="15" t="n">
        <v>5316500</v>
      </c>
      <c r="F6" s="15" t="n">
        <v>950000</v>
      </c>
      <c r="G6" s="41" t="n">
        <v>21840000</v>
      </c>
      <c r="I6" s="15" t="n">
        <v>950000</v>
      </c>
    </row>
    <row r="7" customFormat="false" ht="17.25" hidden="false" customHeight="true" outlineLevel="0" collapsed="false">
      <c r="A7" s="41" t="n">
        <v>2750000</v>
      </c>
      <c r="B7" s="41" t="n">
        <v>27500000</v>
      </c>
      <c r="C7" s="2" t="s">
        <v>577</v>
      </c>
      <c r="D7" s="15" t="n">
        <v>11551700</v>
      </c>
      <c r="E7" s="15" t="n">
        <v>2144000</v>
      </c>
      <c r="F7" s="15" t="n">
        <v>1000000</v>
      </c>
      <c r="G7" s="41" t="n">
        <v>27500000</v>
      </c>
      <c r="I7" s="15" t="n">
        <v>1000000</v>
      </c>
    </row>
    <row r="8" customFormat="false" ht="17.25" hidden="false" customHeight="true" outlineLevel="0" collapsed="false">
      <c r="A8" s="41" t="n">
        <v>2813000</v>
      </c>
      <c r="B8" s="41" t="n">
        <v>28130000</v>
      </c>
      <c r="C8" s="2" t="s">
        <v>581</v>
      </c>
      <c r="D8" s="15" t="n">
        <v>0</v>
      </c>
      <c r="E8" s="15" t="n">
        <v>0</v>
      </c>
      <c r="F8" s="15" t="n">
        <v>0</v>
      </c>
      <c r="G8" s="41" t="n">
        <v>28130000</v>
      </c>
      <c r="I8" s="15" t="n">
        <v>0</v>
      </c>
    </row>
    <row r="9" customFormat="false" ht="17.25" hidden="false" customHeight="true" outlineLevel="0" collapsed="false">
      <c r="A9" s="41" t="n">
        <v>2818300</v>
      </c>
      <c r="B9" s="41" t="n">
        <v>28183000</v>
      </c>
      <c r="C9" s="2" t="s">
        <v>588</v>
      </c>
      <c r="D9" s="15" t="n">
        <v>-3237766279.56756</v>
      </c>
      <c r="E9" s="15" t="n">
        <v>-1380592550.33172</v>
      </c>
      <c r="F9" s="15" t="n">
        <v>-424149338.352409</v>
      </c>
      <c r="G9" s="41" t="n">
        <v>28183000</v>
      </c>
      <c r="I9" s="15" t="n">
        <v>-424149338.352409</v>
      </c>
    </row>
    <row r="10" customFormat="false" ht="17.25" hidden="false" customHeight="true" outlineLevel="0" collapsed="false">
      <c r="A10" s="41" t="n">
        <v>2818400</v>
      </c>
      <c r="B10" s="41" t="n">
        <v>28184000</v>
      </c>
      <c r="C10" s="2" t="s">
        <v>586</v>
      </c>
      <c r="D10" s="15" t="n">
        <v>-2520772.71689498</v>
      </c>
      <c r="E10" s="15" t="n">
        <v>-607837.94</v>
      </c>
      <c r="F10" s="15" t="n">
        <v>-93681</v>
      </c>
      <c r="G10" s="41" t="n">
        <v>28184000</v>
      </c>
      <c r="I10" s="15" t="n">
        <v>-93681</v>
      </c>
    </row>
    <row r="11" customFormat="false" ht="17.25" hidden="false" customHeight="true" outlineLevel="0" collapsed="false">
      <c r="A11" s="41" t="n">
        <v>4010000</v>
      </c>
      <c r="B11" s="41" t="n">
        <v>40100000</v>
      </c>
      <c r="C11" s="2" t="s">
        <v>597</v>
      </c>
      <c r="D11" s="15" t="n">
        <v>-241563193.29</v>
      </c>
      <c r="E11" s="15" t="n">
        <v>-363659480.87</v>
      </c>
      <c r="F11" s="15" t="n">
        <v>0</v>
      </c>
      <c r="G11" s="41" t="n">
        <v>40100000</v>
      </c>
      <c r="I11" s="15" t="n">
        <v>0</v>
      </c>
    </row>
    <row r="12" customFormat="false" ht="17.25" hidden="false" customHeight="true" outlineLevel="0" collapsed="false">
      <c r="A12" s="41" t="n">
        <v>4011000</v>
      </c>
      <c r="B12" s="41" t="n">
        <v>40110000</v>
      </c>
      <c r="C12" s="2" t="s">
        <v>597</v>
      </c>
      <c r="D12" s="15" t="n">
        <v>28450264</v>
      </c>
      <c r="E12" s="15" t="n">
        <v>5040921.21999979</v>
      </c>
      <c r="F12" s="15" t="n">
        <v>-114309531.22</v>
      </c>
      <c r="G12" s="41" t="n">
        <v>40110000</v>
      </c>
      <c r="I12" s="15" t="n">
        <v>-112417371.22</v>
      </c>
    </row>
    <row r="13" customFormat="false" ht="17.25" hidden="false" customHeight="true" outlineLevel="0" collapsed="false">
      <c r="A13" s="41" t="n">
        <v>4033000</v>
      </c>
      <c r="B13" s="41" t="n">
        <v>40330000</v>
      </c>
      <c r="C13" s="2" t="s">
        <v>263</v>
      </c>
      <c r="D13" s="15" t="n">
        <v>0</v>
      </c>
      <c r="E13" s="15" t="n">
        <v>0</v>
      </c>
      <c r="F13" s="15" t="n">
        <v>0</v>
      </c>
      <c r="G13" s="41" t="n">
        <v>40330000</v>
      </c>
      <c r="I13" s="15" t="n">
        <v>0</v>
      </c>
    </row>
    <row r="14" customFormat="false" ht="17.25" hidden="false" customHeight="true" outlineLevel="0" collapsed="false">
      <c r="A14" s="41" t="n">
        <v>4034000</v>
      </c>
      <c r="B14" s="41" t="n">
        <v>40340000</v>
      </c>
      <c r="C14" s="2" t="s">
        <v>25</v>
      </c>
      <c r="D14" s="15" t="n">
        <v>-627000000</v>
      </c>
      <c r="E14" s="15" t="n">
        <v>-73323518.76</v>
      </c>
      <c r="F14" s="15" t="n">
        <v>0</v>
      </c>
      <c r="G14" s="41" t="n">
        <v>40340000</v>
      </c>
      <c r="I14" s="15" t="n">
        <v>0</v>
      </c>
    </row>
    <row r="15" customFormat="false" ht="17.25" hidden="false" customHeight="true" outlineLevel="0" collapsed="false">
      <c r="A15" s="41" t="n">
        <v>4040000</v>
      </c>
      <c r="B15" s="41" t="n">
        <v>40400000</v>
      </c>
      <c r="C15" s="2" t="s">
        <v>1165</v>
      </c>
      <c r="D15" s="15" t="n">
        <v>-3815890605.81</v>
      </c>
      <c r="E15" s="15" t="n">
        <v>-242840865.25</v>
      </c>
      <c r="F15" s="15" t="n">
        <v>-1879737742.9425</v>
      </c>
      <c r="G15" s="41" t="n">
        <v>40400000</v>
      </c>
      <c r="I15" s="15" t="n">
        <v>-1879737742.9425</v>
      </c>
    </row>
    <row r="16" customFormat="false" ht="17.25" hidden="false" customHeight="true" outlineLevel="0" collapsed="false">
      <c r="A16" s="41" t="n">
        <v>4080000</v>
      </c>
      <c r="B16" s="41" t="n">
        <v>40800000</v>
      </c>
      <c r="C16" s="2" t="s">
        <v>1641</v>
      </c>
      <c r="D16" s="15" t="n">
        <v>-1355588540.35</v>
      </c>
      <c r="E16" s="15" t="n">
        <v>-69629531.2</v>
      </c>
      <c r="F16" s="15" t="n">
        <v>0</v>
      </c>
      <c r="G16" s="41" t="n">
        <v>40800000</v>
      </c>
      <c r="I16" s="15" t="n">
        <v>-3700000</v>
      </c>
    </row>
    <row r="17" customFormat="false" ht="17.25" hidden="false" customHeight="true" outlineLevel="0" collapsed="false">
      <c r="A17" s="41" t="n">
        <v>4091000</v>
      </c>
      <c r="B17" s="41" t="n">
        <v>40910000</v>
      </c>
      <c r="C17" s="2" t="s">
        <v>1787</v>
      </c>
      <c r="D17" s="15" t="n">
        <v>44542380</v>
      </c>
      <c r="E17" s="15" t="n">
        <v>0</v>
      </c>
      <c r="F17" s="15" t="n">
        <v>170000000</v>
      </c>
      <c r="G17" s="41" t="n">
        <v>40910000</v>
      </c>
      <c r="I17" s="15" t="n">
        <v>170000000</v>
      </c>
    </row>
    <row r="18" customFormat="false" ht="17.25" hidden="false" customHeight="true" outlineLevel="0" collapsed="false">
      <c r="A18" s="41" t="n">
        <v>4111000</v>
      </c>
      <c r="B18" s="41" t="n">
        <v>41110000</v>
      </c>
      <c r="C18" s="2" t="s">
        <v>271</v>
      </c>
      <c r="D18" s="15" t="n">
        <v>2269541222.68</v>
      </c>
      <c r="E18" s="15" t="n">
        <v>1007854212.9</v>
      </c>
      <c r="F18" s="15" t="n">
        <v>1053132405.94</v>
      </c>
      <c r="G18" s="41" t="n">
        <v>41110000</v>
      </c>
      <c r="I18" s="15" t="n">
        <v>1443169015.64365</v>
      </c>
    </row>
    <row r="19" customFormat="false" ht="17.25" hidden="false" customHeight="true" outlineLevel="0" collapsed="false">
      <c r="A19" s="41" t="n">
        <v>4130000</v>
      </c>
      <c r="B19" s="41" t="n">
        <v>41300000</v>
      </c>
      <c r="C19" s="2" t="s">
        <v>264</v>
      </c>
      <c r="D19" s="15" t="n">
        <v>117216000</v>
      </c>
      <c r="E19" s="15" t="n">
        <v>0</v>
      </c>
      <c r="F19" s="15" t="n">
        <v>0</v>
      </c>
      <c r="G19" s="41" t="n">
        <v>41300000</v>
      </c>
      <c r="I19" s="15" t="n">
        <v>0</v>
      </c>
    </row>
    <row r="20" customFormat="false" ht="17.25" hidden="false" customHeight="true" outlineLevel="0" collapsed="false">
      <c r="A20" s="41" t="n">
        <v>4180000</v>
      </c>
      <c r="B20" s="41" t="n">
        <v>41800000</v>
      </c>
      <c r="C20" s="2" t="s">
        <v>1884</v>
      </c>
      <c r="D20" s="15" t="n">
        <v>247500000</v>
      </c>
      <c r="F20" s="15" t="n">
        <v>0</v>
      </c>
      <c r="G20" s="41" t="n">
        <v>41800000</v>
      </c>
      <c r="I20" s="15" t="n">
        <v>-3180000</v>
      </c>
    </row>
    <row r="21" customFormat="false" ht="17.25" hidden="false" customHeight="true" outlineLevel="0" collapsed="false">
      <c r="A21" s="41" t="n">
        <v>4210000</v>
      </c>
      <c r="B21" s="41" t="n">
        <v>42100000</v>
      </c>
      <c r="C21" s="2" t="s">
        <v>1643</v>
      </c>
      <c r="D21" s="15" t="n">
        <v>11110408.29</v>
      </c>
      <c r="E21" s="15" t="n">
        <v>-2478070.04</v>
      </c>
      <c r="F21" s="15" t="n">
        <v>0</v>
      </c>
      <c r="G21" s="41" t="n">
        <v>42100000</v>
      </c>
      <c r="I21" s="15" t="n">
        <v>0</v>
      </c>
    </row>
    <row r="22" customFormat="false" ht="17.25" hidden="false" customHeight="true" outlineLevel="0" collapsed="false">
      <c r="A22" s="41" t="n">
        <v>4250000</v>
      </c>
      <c r="B22" s="41" t="n">
        <v>42500000</v>
      </c>
      <c r="C22" s="2" t="s">
        <v>1794</v>
      </c>
      <c r="D22" s="15" t="n">
        <v>-3075000</v>
      </c>
      <c r="E22" s="15" t="n">
        <v>285000</v>
      </c>
      <c r="F22" s="15" t="n">
        <v>0</v>
      </c>
      <c r="G22" s="41" t="n">
        <v>42500000</v>
      </c>
      <c r="I22" s="15" t="n">
        <v>0</v>
      </c>
    </row>
    <row r="23" customFormat="false" ht="17.25" hidden="false" customHeight="true" outlineLevel="0" collapsed="false">
      <c r="A23" s="41" t="n">
        <v>4251000</v>
      </c>
      <c r="B23" s="41" t="n">
        <v>42510000</v>
      </c>
      <c r="C23" s="2" t="s">
        <v>1795</v>
      </c>
      <c r="D23" s="15" t="n">
        <v>15090500</v>
      </c>
      <c r="E23" s="15" t="n">
        <v>17726333.33</v>
      </c>
      <c r="F23" s="15" t="n">
        <v>5260000</v>
      </c>
      <c r="G23" s="41" t="n">
        <v>42510000</v>
      </c>
      <c r="I23" s="15" t="n">
        <v>5260000</v>
      </c>
    </row>
    <row r="24" customFormat="false" ht="17.25" hidden="false" customHeight="true" outlineLevel="0" collapsed="false">
      <c r="A24" s="41" t="n">
        <v>4282000</v>
      </c>
      <c r="B24" s="41" t="n">
        <v>42820000</v>
      </c>
      <c r="C24" s="2" t="s">
        <v>604</v>
      </c>
      <c r="D24" s="15" t="n">
        <v>-171883157.75335</v>
      </c>
      <c r="E24" s="15" t="n">
        <v>-47046990.7551433</v>
      </c>
      <c r="F24" s="15" t="n">
        <v>0</v>
      </c>
      <c r="G24" s="41" t="n">
        <v>42820000</v>
      </c>
      <c r="I24" s="15" t="n">
        <v>0</v>
      </c>
    </row>
    <row r="25" customFormat="false" ht="17.25" hidden="false" customHeight="true" outlineLevel="0" collapsed="false">
      <c r="A25" s="41" t="n">
        <v>4310000</v>
      </c>
      <c r="B25" s="41" t="n">
        <v>43100000</v>
      </c>
      <c r="C25" s="2" t="s">
        <v>605</v>
      </c>
      <c r="D25" s="15" t="n">
        <v>-27749295.88</v>
      </c>
      <c r="E25" s="15" t="n">
        <v>-42333017.09</v>
      </c>
      <c r="F25" s="15" t="n">
        <v>-7931976.5</v>
      </c>
      <c r="G25" s="41" t="n">
        <v>43100000</v>
      </c>
      <c r="I25" s="15" t="n">
        <v>-7931976.5</v>
      </c>
    </row>
    <row r="26" customFormat="false" ht="17.25" hidden="false" customHeight="true" outlineLevel="0" collapsed="false">
      <c r="A26" s="41" t="n">
        <v>4311000</v>
      </c>
      <c r="B26" s="41" t="n">
        <v>43110000</v>
      </c>
      <c r="C26" s="2" t="s">
        <v>606</v>
      </c>
      <c r="D26" s="15" t="n">
        <v>86000</v>
      </c>
      <c r="E26" s="15" t="n">
        <v>74000</v>
      </c>
      <c r="F26" s="15" t="n">
        <v>32000</v>
      </c>
      <c r="G26" s="41" t="n">
        <v>43110000</v>
      </c>
      <c r="I26" s="15" t="n">
        <v>32000</v>
      </c>
    </row>
    <row r="27" customFormat="false" ht="17.25" hidden="false" customHeight="true" outlineLevel="0" collapsed="false">
      <c r="A27" s="41" t="n">
        <v>4312000</v>
      </c>
      <c r="B27" s="41" t="n">
        <v>43120000</v>
      </c>
      <c r="C27" s="2" t="s">
        <v>38</v>
      </c>
      <c r="D27" s="15" t="n">
        <v>-407541.03</v>
      </c>
      <c r="E27" s="15" t="n">
        <v>-1621589.81</v>
      </c>
      <c r="F27" s="15" t="n">
        <v>-566569.75</v>
      </c>
      <c r="G27" s="41" t="n">
        <v>43120000</v>
      </c>
      <c r="I27" s="15" t="n">
        <v>-566569.75</v>
      </c>
    </row>
    <row r="28" customFormat="false" ht="17.25" hidden="false" customHeight="true" outlineLevel="0" collapsed="false">
      <c r="A28" s="41" t="n">
        <v>4320000</v>
      </c>
      <c r="B28" s="41" t="n">
        <v>43200000</v>
      </c>
      <c r="C28" s="2" t="s">
        <v>37</v>
      </c>
      <c r="D28" s="15" t="n">
        <v>-12250871.93</v>
      </c>
      <c r="E28" s="15" t="n">
        <v>-15935415.45</v>
      </c>
      <c r="F28" s="15" t="n">
        <v>-3399418.5</v>
      </c>
      <c r="G28" s="41" t="n">
        <v>43200000</v>
      </c>
      <c r="I28" s="15" t="n">
        <v>-3399418.5</v>
      </c>
    </row>
    <row r="29" customFormat="false" ht="17.25" hidden="false" customHeight="true" outlineLevel="0" collapsed="false">
      <c r="A29" s="26" t="s">
        <v>1885</v>
      </c>
      <c r="B29" s="38" t="s">
        <v>1886</v>
      </c>
      <c r="C29" s="2" t="s">
        <v>607</v>
      </c>
      <c r="D29" s="15" t="n">
        <v>0</v>
      </c>
      <c r="E29" s="15" t="n">
        <v>0</v>
      </c>
      <c r="F29" s="15" t="n">
        <v>0</v>
      </c>
      <c r="G29" s="38" t="s">
        <v>1886</v>
      </c>
      <c r="I29" s="15" t="n">
        <v>0</v>
      </c>
    </row>
    <row r="30" customFormat="false" ht="17.25" hidden="false" customHeight="true" outlineLevel="0" collapsed="false">
      <c r="A30" s="41" t="n">
        <v>4410000</v>
      </c>
      <c r="B30" s="41" t="n">
        <v>44100000</v>
      </c>
      <c r="C30" s="2" t="s">
        <v>610</v>
      </c>
      <c r="D30" s="15" t="n">
        <v>-12152142.07</v>
      </c>
      <c r="E30" s="15" t="n">
        <v>-10153247.4</v>
      </c>
      <c r="F30" s="15" t="n">
        <v>-2460983.04</v>
      </c>
      <c r="G30" s="41" t="n">
        <v>44100000</v>
      </c>
      <c r="I30" s="15" t="n">
        <v>-2460983.04</v>
      </c>
    </row>
    <row r="31" customFormat="false" ht="17.25" hidden="false" customHeight="true" outlineLevel="0" collapsed="false">
      <c r="A31" s="41" t="n">
        <v>4430000</v>
      </c>
      <c r="B31" s="41" t="n">
        <v>44300000</v>
      </c>
      <c r="C31" s="2" t="s">
        <v>611</v>
      </c>
      <c r="D31" s="15" t="n">
        <v>0</v>
      </c>
      <c r="E31" s="15" t="n">
        <v>129628167.64</v>
      </c>
      <c r="F31" s="15" t="n">
        <v>320000</v>
      </c>
      <c r="G31" s="41" t="n">
        <v>44300000</v>
      </c>
      <c r="I31" s="15" t="n">
        <v>320000</v>
      </c>
    </row>
    <row r="32" customFormat="false" ht="17.25" hidden="false" customHeight="true" outlineLevel="0" collapsed="false">
      <c r="A32" s="41" t="n">
        <v>4431000</v>
      </c>
      <c r="B32" s="41" t="n">
        <v>44310000</v>
      </c>
      <c r="C32" s="2" t="s">
        <v>42</v>
      </c>
      <c r="D32" s="15" t="n">
        <v>-252552.16</v>
      </c>
      <c r="E32" s="15" t="n">
        <v>-191763.16</v>
      </c>
      <c r="F32" s="15" t="n">
        <v>-65000</v>
      </c>
      <c r="G32" s="41" t="n">
        <v>44310000</v>
      </c>
      <c r="I32" s="15" t="n">
        <v>-65000</v>
      </c>
    </row>
    <row r="33" customFormat="false" ht="17.25" hidden="false" customHeight="true" outlineLevel="0" collapsed="false">
      <c r="A33" s="41" t="n">
        <v>4441000</v>
      </c>
      <c r="B33" s="41" t="n">
        <v>44410000</v>
      </c>
      <c r="C33" s="2" t="s">
        <v>1645</v>
      </c>
      <c r="D33" s="15" t="n">
        <v>0</v>
      </c>
      <c r="E33" s="15" t="n">
        <v>-80842586.6519</v>
      </c>
      <c r="F33" s="15" t="n">
        <v>0</v>
      </c>
      <c r="G33" s="41" t="n">
        <v>44410000</v>
      </c>
      <c r="I33" s="15" t="n">
        <v>-125370726.502793</v>
      </c>
    </row>
    <row r="34" customFormat="false" ht="17.25" hidden="false" customHeight="true" outlineLevel="0" collapsed="false">
      <c r="A34" s="41" t="n">
        <v>4455000</v>
      </c>
      <c r="B34" s="41" t="n">
        <v>44550000</v>
      </c>
      <c r="C34" s="2" t="s">
        <v>617</v>
      </c>
      <c r="D34" s="15" t="n">
        <v>644805448.85</v>
      </c>
      <c r="E34" s="15" t="n">
        <v>166226450.41</v>
      </c>
      <c r="F34" s="15" t="n">
        <v>58505142.84</v>
      </c>
      <c r="G34" s="41" t="n">
        <v>44550000</v>
      </c>
      <c r="I34" s="15" t="n">
        <v>58505142.84</v>
      </c>
    </row>
    <row r="35" customFormat="false" ht="17.25" hidden="false" customHeight="true" outlineLevel="0" collapsed="false">
      <c r="A35" s="41" t="n">
        <v>4456000</v>
      </c>
      <c r="B35" s="41" t="n">
        <v>44560000</v>
      </c>
      <c r="C35" s="2" t="s">
        <v>1798</v>
      </c>
      <c r="D35" s="15" t="n">
        <v>0</v>
      </c>
      <c r="E35" s="15" t="n">
        <v>0</v>
      </c>
      <c r="F35" s="15" t="n">
        <v>0</v>
      </c>
      <c r="G35" s="41" t="n">
        <v>44560000</v>
      </c>
      <c r="I35" s="15" t="n">
        <v>0</v>
      </c>
    </row>
    <row r="36" customFormat="false" ht="17.25" hidden="false" customHeight="true" outlineLevel="0" collapsed="false">
      <c r="A36" s="41" t="n">
        <v>4456200</v>
      </c>
      <c r="B36" s="41" t="n">
        <v>44562000</v>
      </c>
      <c r="C36" s="2" t="s">
        <v>47</v>
      </c>
      <c r="D36" s="15" t="n">
        <v>49648758.94</v>
      </c>
      <c r="E36" s="15" t="n">
        <v>558705.01000005</v>
      </c>
      <c r="F36" s="15" t="n">
        <v>2607788.44</v>
      </c>
      <c r="G36" s="41" t="n">
        <v>44562000</v>
      </c>
      <c r="I36" s="15" t="n">
        <v>2607788.44</v>
      </c>
    </row>
    <row r="37" customFormat="false" ht="17.25" hidden="false" customHeight="true" outlineLevel="0" collapsed="false">
      <c r="A37" s="41" t="n">
        <v>4456400</v>
      </c>
      <c r="B37" s="41" t="n">
        <v>44564000</v>
      </c>
      <c r="C37" s="2" t="s">
        <v>49</v>
      </c>
      <c r="D37" s="15" t="n">
        <v>1714775.92</v>
      </c>
      <c r="E37" s="15" t="n">
        <v>11894003.69</v>
      </c>
      <c r="F37" s="15" t="n">
        <v>29330441.63</v>
      </c>
      <c r="G37" s="41" t="n">
        <v>44564000</v>
      </c>
      <c r="I37" s="15" t="n">
        <v>29330441.63</v>
      </c>
    </row>
    <row r="38" customFormat="false" ht="17.25" hidden="false" customHeight="true" outlineLevel="0" collapsed="false">
      <c r="A38" s="41" t="n">
        <v>4456500</v>
      </c>
      <c r="B38" s="41" t="n">
        <v>44565000</v>
      </c>
      <c r="C38" s="2" t="s">
        <v>1646</v>
      </c>
      <c r="D38" s="15" t="n">
        <v>283777199.84</v>
      </c>
      <c r="E38" s="15" t="n">
        <v>200112292.34</v>
      </c>
      <c r="F38" s="15" t="n">
        <v>255571723.76375</v>
      </c>
      <c r="G38" s="41" t="n">
        <v>44565000</v>
      </c>
      <c r="I38" s="15" t="n">
        <v>255571723.76375</v>
      </c>
    </row>
    <row r="39" customFormat="false" ht="17.25" hidden="false" customHeight="true" outlineLevel="0" collapsed="false">
      <c r="A39" s="41" t="n">
        <v>4457000</v>
      </c>
      <c r="B39" s="41" t="n">
        <v>44570000</v>
      </c>
      <c r="C39" s="2" t="s">
        <v>1887</v>
      </c>
      <c r="D39" s="15" t="n">
        <v>-497596575.46</v>
      </c>
      <c r="E39" s="15" t="n">
        <v>-209931687.23</v>
      </c>
      <c r="F39" s="15" t="n">
        <v>-144925585.62</v>
      </c>
      <c r="G39" s="41" t="n">
        <v>44570000</v>
      </c>
      <c r="I39" s="15" t="n">
        <v>-144925585.62</v>
      </c>
    </row>
    <row r="40" customFormat="false" ht="17.25" hidden="false" customHeight="true" outlineLevel="0" collapsed="false">
      <c r="A40" s="41" t="n">
        <v>4457200</v>
      </c>
      <c r="B40" s="41" t="n">
        <v>44572000</v>
      </c>
      <c r="C40" s="2" t="s">
        <v>1800</v>
      </c>
      <c r="D40" s="15" t="n">
        <v>0</v>
      </c>
      <c r="E40" s="15" t="n">
        <v>0</v>
      </c>
      <c r="F40" s="15" t="n">
        <v>-154132709.437274</v>
      </c>
      <c r="G40" s="41" t="n">
        <v>44572000</v>
      </c>
      <c r="I40" s="15" t="n">
        <v>-154132709.437274</v>
      </c>
    </row>
    <row r="41" customFormat="false" ht="17.25" hidden="false" customHeight="true" outlineLevel="0" collapsed="false">
      <c r="A41" s="41" t="n">
        <v>4457400</v>
      </c>
      <c r="B41" s="41" t="n">
        <v>44574000</v>
      </c>
      <c r="C41" s="2" t="s">
        <v>1888</v>
      </c>
      <c r="D41" s="15" t="n">
        <v>-171116803.13</v>
      </c>
      <c r="E41" s="15" t="n">
        <v>0</v>
      </c>
      <c r="F41" s="15" t="n">
        <v>0</v>
      </c>
      <c r="G41" s="41" t="n">
        <v>44574000</v>
      </c>
      <c r="I41" s="15" t="n">
        <v>0</v>
      </c>
    </row>
    <row r="42" customFormat="false" ht="17.25" hidden="false" customHeight="true" outlineLevel="0" collapsed="false">
      <c r="A42" s="41" t="n">
        <v>4550000</v>
      </c>
      <c r="B42" s="41" t="n">
        <v>45500000</v>
      </c>
      <c r="C42" s="2" t="s">
        <v>1889</v>
      </c>
      <c r="D42" s="15" t="n">
        <v>-2880938214.71</v>
      </c>
      <c r="E42" s="15" t="n">
        <v>-2880938214.71</v>
      </c>
      <c r="F42" s="15" t="n">
        <v>0</v>
      </c>
      <c r="G42" s="41" t="n">
        <v>45500000</v>
      </c>
      <c r="I42" s="15" t="n">
        <v>0</v>
      </c>
    </row>
    <row r="43" customFormat="false" ht="17.25" hidden="false" customHeight="true" outlineLevel="0" collapsed="false">
      <c r="A43" s="41" t="n">
        <v>4553000</v>
      </c>
      <c r="B43" s="41" t="n">
        <v>45530000</v>
      </c>
      <c r="C43" s="2" t="s">
        <v>288</v>
      </c>
      <c r="D43" s="15" t="n">
        <v>0</v>
      </c>
      <c r="E43" s="15" t="n">
        <v>-556000</v>
      </c>
      <c r="F43" s="15" t="n">
        <v>-556000</v>
      </c>
      <c r="G43" s="41" t="n">
        <v>45530000</v>
      </c>
      <c r="I43" s="15" t="n">
        <v>-556000</v>
      </c>
    </row>
    <row r="44" customFormat="false" ht="17.25" hidden="false" customHeight="true" outlineLevel="0" collapsed="false">
      <c r="A44" s="41" t="n">
        <v>4660000</v>
      </c>
      <c r="B44" s="41" t="n">
        <v>46600000</v>
      </c>
      <c r="C44" s="2" t="s">
        <v>1810</v>
      </c>
      <c r="D44" s="15" t="n">
        <v>-29922948</v>
      </c>
      <c r="E44" s="15" t="n">
        <v>51139052</v>
      </c>
      <c r="F44" s="15" t="n">
        <v>3610000</v>
      </c>
      <c r="G44" s="41" t="n">
        <v>46600000</v>
      </c>
      <c r="I44" s="15" t="n">
        <v>3610000</v>
      </c>
    </row>
    <row r="45" customFormat="false" ht="17.25" hidden="false" customHeight="true" outlineLevel="0" collapsed="false">
      <c r="A45" s="41" t="n">
        <v>4670000</v>
      </c>
      <c r="B45" s="41" t="n">
        <v>46700000</v>
      </c>
      <c r="C45" s="2" t="s">
        <v>1811</v>
      </c>
      <c r="D45" s="15" t="n">
        <v>6956720</v>
      </c>
      <c r="E45" s="15" t="n">
        <v>2994963.8</v>
      </c>
      <c r="F45" s="15" t="n">
        <v>0</v>
      </c>
      <c r="G45" s="41" t="n">
        <v>46700000</v>
      </c>
      <c r="I45" s="15" t="n">
        <v>0</v>
      </c>
    </row>
    <row r="46" customFormat="false" ht="17.25" hidden="false" customHeight="true" outlineLevel="0" collapsed="false">
      <c r="A46" s="41" t="n">
        <v>4670001</v>
      </c>
      <c r="B46" s="41" t="n">
        <v>46700010</v>
      </c>
      <c r="C46" s="2" t="s">
        <v>115</v>
      </c>
      <c r="D46" s="15" t="n">
        <v>875616924.44</v>
      </c>
      <c r="E46" s="15" t="n">
        <v>129671856</v>
      </c>
      <c r="F46" s="15" t="n">
        <v>-77516440</v>
      </c>
      <c r="G46" s="41" t="n">
        <v>46700010</v>
      </c>
      <c r="I46" s="15" t="n">
        <v>-77836440</v>
      </c>
    </row>
    <row r="47" customFormat="false" ht="17.25" hidden="false" customHeight="true" outlineLevel="0" collapsed="false">
      <c r="A47" s="41" t="n">
        <v>4671007</v>
      </c>
      <c r="B47" s="41" t="n">
        <v>46710070</v>
      </c>
      <c r="C47" s="2" t="s">
        <v>99</v>
      </c>
      <c r="D47" s="15" t="n">
        <v>-30395162.75</v>
      </c>
      <c r="E47" s="15" t="n">
        <v>-7341562.05</v>
      </c>
      <c r="F47" s="15" t="n">
        <v>-1325800</v>
      </c>
      <c r="G47" s="41" t="n">
        <v>46710070</v>
      </c>
      <c r="I47" s="15" t="n">
        <v>-1325800</v>
      </c>
    </row>
    <row r="48" customFormat="false" ht="17.25" hidden="false" customHeight="true" outlineLevel="0" collapsed="false">
      <c r="A48" s="41" t="n">
        <v>4671013</v>
      </c>
      <c r="B48" s="41" t="n">
        <v>46710130</v>
      </c>
      <c r="C48" s="2" t="s">
        <v>1814</v>
      </c>
      <c r="D48" s="15" t="n">
        <v>18000000</v>
      </c>
      <c r="E48" s="15" t="n">
        <v>9000000</v>
      </c>
      <c r="F48" s="15" t="n">
        <v>-2200000</v>
      </c>
      <c r="G48" s="41" t="n">
        <v>46710130</v>
      </c>
      <c r="I48" s="15" t="n">
        <v>-2200000</v>
      </c>
    </row>
    <row r="49" customFormat="false" ht="17.25" hidden="false" customHeight="true" outlineLevel="0" collapsed="false">
      <c r="A49" s="41" t="n">
        <v>4671017</v>
      </c>
      <c r="B49" s="41" t="n">
        <v>46710170</v>
      </c>
      <c r="C49" s="2" t="s">
        <v>105</v>
      </c>
      <c r="D49" s="15" t="n">
        <v>113569960</v>
      </c>
      <c r="E49" s="15" t="n">
        <v>93796460</v>
      </c>
      <c r="F49" s="15" t="n">
        <v>0</v>
      </c>
      <c r="G49" s="41" t="n">
        <v>46710170</v>
      </c>
      <c r="I49" s="15" t="n">
        <v>0</v>
      </c>
    </row>
    <row r="50" customFormat="false" ht="17.25" hidden="false" customHeight="true" outlineLevel="0" collapsed="false">
      <c r="A50" s="41" t="n">
        <v>4672002</v>
      </c>
      <c r="B50" s="41" t="n">
        <v>46720020</v>
      </c>
      <c r="C50" s="2" t="s">
        <v>1817</v>
      </c>
      <c r="D50" s="15" t="n">
        <v>0</v>
      </c>
      <c r="E50" s="15" t="n">
        <v>-75258</v>
      </c>
      <c r="F50" s="15" t="n">
        <v>0</v>
      </c>
      <c r="G50" s="41" t="n">
        <v>46720020</v>
      </c>
      <c r="I50" s="15" t="n">
        <v>0</v>
      </c>
    </row>
    <row r="51" customFormat="false" ht="17.25" hidden="false" customHeight="true" outlineLevel="0" collapsed="false">
      <c r="A51" s="41" t="n">
        <v>4672008</v>
      </c>
      <c r="B51" s="41" t="n">
        <v>46720080</v>
      </c>
      <c r="C51" s="2" t="s">
        <v>100</v>
      </c>
      <c r="D51" s="15" t="n">
        <v>0</v>
      </c>
      <c r="E51" s="15" t="n">
        <v>0</v>
      </c>
      <c r="F51" s="15" t="n">
        <v>-126000</v>
      </c>
      <c r="G51" s="41" t="n">
        <v>46720080</v>
      </c>
      <c r="I51" s="15" t="n">
        <v>-126000</v>
      </c>
    </row>
    <row r="52" customFormat="false" ht="17.25" hidden="false" customHeight="true" outlineLevel="0" collapsed="false">
      <c r="A52" s="41" t="n">
        <v>4710000</v>
      </c>
      <c r="B52" s="41" t="n">
        <v>47100000</v>
      </c>
      <c r="C52" s="2" t="s">
        <v>362</v>
      </c>
      <c r="D52" s="15" t="n">
        <v>-682.8</v>
      </c>
      <c r="E52" s="15" t="n">
        <v>-682.800000000338</v>
      </c>
      <c r="F52" s="15" t="n">
        <v>0</v>
      </c>
      <c r="G52" s="41" t="n">
        <v>47100000</v>
      </c>
      <c r="I52" s="15" t="n">
        <v>0</v>
      </c>
    </row>
    <row r="53" customFormat="false" ht="17.25" hidden="false" customHeight="true" outlineLevel="0" collapsed="false">
      <c r="A53" s="41" t="n">
        <v>4860000</v>
      </c>
      <c r="B53" s="41" t="n">
        <v>48600000</v>
      </c>
      <c r="C53" s="2" t="s">
        <v>1890</v>
      </c>
      <c r="D53" s="15" t="n">
        <v>21323082.64</v>
      </c>
      <c r="E53" s="15" t="n">
        <v>61164302.01</v>
      </c>
      <c r="F53" s="15" t="n">
        <v>0</v>
      </c>
      <c r="G53" s="41" t="n">
        <v>48600000</v>
      </c>
      <c r="I53" s="15" t="n">
        <v>0</v>
      </c>
    </row>
    <row r="54" customFormat="false" ht="17.25" hidden="false" customHeight="true" outlineLevel="0" collapsed="false">
      <c r="A54" s="41" t="n">
        <v>4870000</v>
      </c>
      <c r="B54" s="41" t="n">
        <v>48700000</v>
      </c>
      <c r="C54" s="2" t="s">
        <v>965</v>
      </c>
      <c r="D54" s="15" t="n">
        <v>-537980871.05</v>
      </c>
      <c r="E54" s="15" t="n">
        <v>-468065733.33</v>
      </c>
      <c r="F54" s="15" t="n">
        <v>0</v>
      </c>
      <c r="G54" s="41" t="n">
        <v>48700000</v>
      </c>
      <c r="I54" s="15" t="n">
        <v>-108120000</v>
      </c>
      <c r="J54" s="41" t="n">
        <f aca="false">+I54/2</f>
        <v>-54060000</v>
      </c>
    </row>
    <row r="55" customFormat="false" ht="17.25" hidden="false" customHeight="true" outlineLevel="0" collapsed="false">
      <c r="A55" s="41" t="n">
        <v>5111000</v>
      </c>
      <c r="B55" s="41" t="n">
        <v>51110000</v>
      </c>
      <c r="C55" s="2" t="s">
        <v>681</v>
      </c>
      <c r="D55" s="15" t="n">
        <v>9120236.01</v>
      </c>
      <c r="E55" s="15" t="n">
        <v>0.00999999046325684</v>
      </c>
      <c r="F55" s="15" t="n">
        <v>0</v>
      </c>
      <c r="G55" s="41" t="n">
        <v>51110000</v>
      </c>
      <c r="I55" s="15" t="n">
        <v>0</v>
      </c>
    </row>
    <row r="56" customFormat="false" ht="17.25" hidden="false" customHeight="true" outlineLevel="0" collapsed="false">
      <c r="A56" s="41" t="n">
        <v>5112000</v>
      </c>
      <c r="B56" s="41" t="n">
        <v>51120000</v>
      </c>
      <c r="C56" s="2" t="s">
        <v>687</v>
      </c>
      <c r="D56" s="15" t="n">
        <v>814535182</v>
      </c>
      <c r="E56" s="15" t="n">
        <v>824136826</v>
      </c>
      <c r="F56" s="15" t="n">
        <v>-3180000</v>
      </c>
      <c r="G56" s="41" t="n">
        <v>51120000</v>
      </c>
      <c r="I56" s="15" t="n">
        <v>0</v>
      </c>
    </row>
    <row r="57" customFormat="false" ht="17.25" hidden="false" customHeight="true" outlineLevel="0" collapsed="false">
      <c r="A57" s="41" t="n">
        <v>5112100</v>
      </c>
      <c r="B57" s="41" t="n">
        <v>51121000</v>
      </c>
      <c r="C57" s="2" t="s">
        <v>1891</v>
      </c>
      <c r="D57" s="15" t="n">
        <v>9000000</v>
      </c>
      <c r="E57" s="15" t="n">
        <v>0</v>
      </c>
      <c r="F57" s="15" t="n">
        <v>0</v>
      </c>
      <c r="G57" s="41" t="n">
        <v>51121000</v>
      </c>
      <c r="I57" s="15" t="n">
        <v>0</v>
      </c>
    </row>
    <row r="58" customFormat="false" ht="17.25" hidden="false" customHeight="true" outlineLevel="0" collapsed="false">
      <c r="A58" s="41" t="n">
        <v>5114000</v>
      </c>
      <c r="B58" s="41" t="n">
        <v>51140000</v>
      </c>
      <c r="C58" s="2" t="s">
        <v>373</v>
      </c>
      <c r="D58" s="15" t="n">
        <v>44124000</v>
      </c>
      <c r="E58" s="15" t="n">
        <v>45124000</v>
      </c>
      <c r="F58" s="15" t="n">
        <v>0</v>
      </c>
      <c r="G58" s="41" t="n">
        <v>51140000</v>
      </c>
      <c r="I58" s="15" t="n">
        <v>0</v>
      </c>
    </row>
    <row r="59" customFormat="false" ht="17.25" hidden="false" customHeight="true" outlineLevel="0" collapsed="false">
      <c r="A59" s="41" t="n">
        <v>5122100</v>
      </c>
      <c r="B59" s="41" t="n">
        <v>51221000</v>
      </c>
      <c r="C59" s="2" t="s">
        <v>323</v>
      </c>
      <c r="D59" s="15" t="n">
        <v>109266574.41</v>
      </c>
      <c r="E59" s="15" t="n">
        <v>28759888.7400002</v>
      </c>
      <c r="F59" s="15" t="n">
        <v>0</v>
      </c>
      <c r="G59" s="41" t="n">
        <v>51221000</v>
      </c>
      <c r="I59" s="15" t="n">
        <v>0</v>
      </c>
    </row>
    <row r="60" customFormat="false" ht="17.25" hidden="false" customHeight="true" outlineLevel="0" collapsed="false">
      <c r="A60" s="41" t="n">
        <v>5123100</v>
      </c>
      <c r="B60" s="41" t="n">
        <v>51231000</v>
      </c>
      <c r="C60" s="2" t="s">
        <v>325</v>
      </c>
      <c r="D60" s="15" t="n">
        <v>7936615.4</v>
      </c>
      <c r="E60" s="15" t="n">
        <v>73554228.19</v>
      </c>
      <c r="F60" s="15" t="n">
        <v>108785.56</v>
      </c>
      <c r="G60" s="41" t="n">
        <v>51231000</v>
      </c>
      <c r="I60" s="15" t="n">
        <v>108785.56</v>
      </c>
    </row>
    <row r="61" customFormat="false" ht="17.25" hidden="false" customHeight="true" outlineLevel="0" collapsed="false">
      <c r="A61" s="41" t="n">
        <v>5124100</v>
      </c>
      <c r="B61" s="41" t="n">
        <v>51241000</v>
      </c>
      <c r="C61" s="2" t="s">
        <v>699</v>
      </c>
      <c r="D61" s="15" t="n">
        <v>7049534.79</v>
      </c>
      <c r="E61" s="15" t="n">
        <v>-77486313.4599997</v>
      </c>
      <c r="F61" s="15" t="n">
        <v>8913880.8</v>
      </c>
      <c r="G61" s="41" t="n">
        <v>51241000</v>
      </c>
      <c r="I61" s="15" t="n">
        <v>8913880.8</v>
      </c>
    </row>
    <row r="62" customFormat="false" ht="17.25" hidden="false" customHeight="true" outlineLevel="0" collapsed="false">
      <c r="A62" s="41" t="n">
        <v>5320000</v>
      </c>
      <c r="B62" s="41" t="n">
        <v>53200000</v>
      </c>
      <c r="C62" s="2" t="s">
        <v>1892</v>
      </c>
      <c r="D62" s="15" t="n">
        <v>5433058</v>
      </c>
      <c r="E62" s="15" t="n">
        <v>467058</v>
      </c>
      <c r="F62" s="15" t="n">
        <v>2951117.8</v>
      </c>
      <c r="G62" s="41" t="n">
        <v>53200000</v>
      </c>
      <c r="I62" s="15" t="n">
        <v>2951117.8</v>
      </c>
    </row>
    <row r="63" customFormat="false" ht="17.25" hidden="false" customHeight="true" outlineLevel="0" collapsed="false">
      <c r="A63" s="41" t="n">
        <v>5330000</v>
      </c>
      <c r="B63" s="41" t="n">
        <v>53300000</v>
      </c>
      <c r="C63" s="2" t="s">
        <v>1893</v>
      </c>
      <c r="D63" s="15" t="n">
        <v>0</v>
      </c>
      <c r="E63" s="15" t="n">
        <v>2500000</v>
      </c>
      <c r="F63" s="15" t="n">
        <v>5606000</v>
      </c>
      <c r="G63" s="41" t="n">
        <v>53300000</v>
      </c>
      <c r="I63" s="15" t="n">
        <v>5606000</v>
      </c>
    </row>
    <row r="64" customFormat="false" ht="17.25" hidden="false" customHeight="true" outlineLevel="0" collapsed="false">
      <c r="A64" s="41" t="n">
        <v>5800000</v>
      </c>
      <c r="B64" s="41" t="n">
        <v>58000000</v>
      </c>
      <c r="C64" s="2" t="s">
        <v>704</v>
      </c>
      <c r="D64" s="15" t="n">
        <v>0</v>
      </c>
      <c r="E64" s="15" t="n">
        <v>0</v>
      </c>
      <c r="F64" s="15" t="n">
        <v>0</v>
      </c>
      <c r="G64" s="41" t="n">
        <v>58000000</v>
      </c>
      <c r="I64" s="15" t="n">
        <v>0</v>
      </c>
    </row>
    <row r="65" customFormat="false" ht="17.25" hidden="false" customHeight="true" outlineLevel="0" collapsed="false">
      <c r="A65" s="41" t="n">
        <v>6020600</v>
      </c>
      <c r="B65" s="41" t="n">
        <v>60206000</v>
      </c>
      <c r="C65" s="2" t="s">
        <v>1726</v>
      </c>
      <c r="D65" s="15" t="n">
        <v>358002416.78</v>
      </c>
      <c r="E65" s="15" t="n">
        <v>37494941.31</v>
      </c>
      <c r="F65" s="15" t="n">
        <v>32993636.33</v>
      </c>
      <c r="G65" s="41" t="n">
        <v>60206000</v>
      </c>
      <c r="I65" s="15" t="n">
        <v>32993636.33</v>
      </c>
    </row>
    <row r="66" customFormat="false" ht="17.25" hidden="false" customHeight="true" outlineLevel="0" collapsed="false">
      <c r="A66" s="41" t="n">
        <v>6060100</v>
      </c>
      <c r="B66" s="41" t="n">
        <v>60601000</v>
      </c>
      <c r="C66" s="2" t="s">
        <v>420</v>
      </c>
      <c r="D66" s="15" t="n">
        <v>75273</v>
      </c>
      <c r="E66" s="15" t="n">
        <v>75258</v>
      </c>
      <c r="F66" s="15" t="n">
        <v>0</v>
      </c>
      <c r="G66" s="41" t="n">
        <v>60601000</v>
      </c>
      <c r="I66" s="15" t="n">
        <v>0</v>
      </c>
    </row>
    <row r="67" customFormat="false" ht="17.25" hidden="false" customHeight="true" outlineLevel="0" collapsed="false">
      <c r="A67" s="41" t="n">
        <v>6060200</v>
      </c>
      <c r="B67" s="41" t="n">
        <v>60602000</v>
      </c>
      <c r="C67" s="2" t="s">
        <v>356</v>
      </c>
      <c r="D67" s="15" t="n">
        <v>1464157888.82</v>
      </c>
      <c r="E67" s="15" t="n">
        <v>287852541.81</v>
      </c>
      <c r="F67" s="15" t="n">
        <v>64847459</v>
      </c>
      <c r="G67" s="41" t="n">
        <v>60602000</v>
      </c>
      <c r="I67" s="15" t="n">
        <v>64847459</v>
      </c>
    </row>
    <row r="68" customFormat="false" ht="17.25" hidden="false" customHeight="true" outlineLevel="0" collapsed="false">
      <c r="A68" s="41" t="n">
        <v>6060300</v>
      </c>
      <c r="B68" s="41" t="n">
        <v>60603000</v>
      </c>
      <c r="C68" s="2" t="s">
        <v>358</v>
      </c>
      <c r="D68" s="15" t="n">
        <v>3112149.96</v>
      </c>
      <c r="E68" s="15" t="n">
        <v>1777517.27</v>
      </c>
      <c r="F68" s="15" t="n">
        <v>0</v>
      </c>
      <c r="G68" s="41" t="n">
        <v>60603000</v>
      </c>
      <c r="I68" s="15" t="n">
        <v>0</v>
      </c>
    </row>
    <row r="69" customFormat="false" ht="17.25" hidden="false" customHeight="true" outlineLevel="0" collapsed="false">
      <c r="A69" s="41" t="n">
        <v>6060400</v>
      </c>
      <c r="B69" s="41" t="n">
        <v>60604000</v>
      </c>
      <c r="C69" s="2" t="s">
        <v>360</v>
      </c>
      <c r="D69" s="15" t="n">
        <v>815088</v>
      </c>
      <c r="E69" s="15" t="n">
        <v>580993.33</v>
      </c>
      <c r="F69" s="15" t="n">
        <v>28200</v>
      </c>
      <c r="G69" s="41" t="n">
        <v>60604000</v>
      </c>
      <c r="I69" s="15" t="n">
        <v>28200</v>
      </c>
    </row>
    <row r="70" customFormat="false" ht="17.25" hidden="false" customHeight="true" outlineLevel="0" collapsed="false">
      <c r="A70" s="41" t="n">
        <v>6060500</v>
      </c>
      <c r="B70" s="41" t="n">
        <v>60605000</v>
      </c>
      <c r="C70" s="2" t="s">
        <v>141</v>
      </c>
      <c r="D70" s="15" t="n">
        <v>32431864.92</v>
      </c>
      <c r="E70" s="15" t="n">
        <v>11749046.84</v>
      </c>
      <c r="F70" s="15" t="n">
        <v>2080350</v>
      </c>
      <c r="G70" s="41" t="n">
        <v>60605000</v>
      </c>
      <c r="I70" s="15" t="n">
        <v>2080350</v>
      </c>
    </row>
    <row r="71" customFormat="false" ht="17.25" hidden="false" customHeight="true" outlineLevel="0" collapsed="false">
      <c r="A71" s="41" t="n">
        <v>6060700</v>
      </c>
      <c r="B71" s="41" t="n">
        <v>60607000</v>
      </c>
      <c r="C71" s="2" t="s">
        <v>363</v>
      </c>
      <c r="D71" s="15" t="n">
        <v>4026030.77</v>
      </c>
      <c r="E71" s="15" t="n">
        <v>75000</v>
      </c>
      <c r="F71" s="15" t="n">
        <v>2952000</v>
      </c>
      <c r="G71" s="41" t="n">
        <v>60607000</v>
      </c>
      <c r="I71" s="15" t="n">
        <v>2952000</v>
      </c>
    </row>
    <row r="72" customFormat="false" ht="17.25" hidden="false" customHeight="true" outlineLevel="0" collapsed="false">
      <c r="A72" s="41" t="n">
        <v>6060800</v>
      </c>
      <c r="B72" s="41" t="n">
        <v>60608000</v>
      </c>
      <c r="C72" s="2" t="s">
        <v>353</v>
      </c>
      <c r="D72" s="15" t="n">
        <v>4059237</v>
      </c>
      <c r="E72" s="15" t="n">
        <v>405700</v>
      </c>
      <c r="F72" s="15" t="n">
        <v>963050</v>
      </c>
      <c r="G72" s="41" t="n">
        <v>60608000</v>
      </c>
      <c r="I72" s="15" t="n">
        <v>963050</v>
      </c>
    </row>
    <row r="73" customFormat="false" ht="17.25" hidden="false" customHeight="true" outlineLevel="0" collapsed="false">
      <c r="A73" s="41" t="n">
        <v>6090000</v>
      </c>
      <c r="B73" s="41" t="n">
        <v>60900000</v>
      </c>
      <c r="C73" s="2" t="s">
        <v>715</v>
      </c>
      <c r="D73" s="15" t="n">
        <v>0</v>
      </c>
      <c r="E73" s="15" t="n">
        <v>-2099526.04</v>
      </c>
      <c r="F73" s="15" t="n">
        <v>0</v>
      </c>
      <c r="G73" s="41" t="n">
        <v>60900000</v>
      </c>
      <c r="I73" s="15" t="n">
        <v>0</v>
      </c>
    </row>
    <row r="74" customFormat="false" ht="17.25" hidden="false" customHeight="true" outlineLevel="0" collapsed="false">
      <c r="A74" s="41" t="n">
        <v>6097000</v>
      </c>
      <c r="B74" s="41" t="n">
        <v>60970000</v>
      </c>
      <c r="C74" s="2" t="s">
        <v>1735</v>
      </c>
      <c r="D74" s="15" t="n">
        <v>0</v>
      </c>
      <c r="E74" s="15" t="n">
        <v>-955789.73</v>
      </c>
      <c r="F74" s="15" t="n">
        <v>0</v>
      </c>
      <c r="G74" s="41" t="n">
        <v>60970000</v>
      </c>
      <c r="I74" s="15" t="n">
        <v>0</v>
      </c>
    </row>
    <row r="75" customFormat="false" ht="17.25" hidden="false" customHeight="true" outlineLevel="0" collapsed="false">
      <c r="A75" s="41" t="n">
        <v>6111000</v>
      </c>
      <c r="B75" s="41" t="n">
        <v>61110000</v>
      </c>
      <c r="C75" s="2" t="s">
        <v>451</v>
      </c>
      <c r="D75" s="15" t="n">
        <v>625877261.2</v>
      </c>
      <c r="E75" s="15" t="n">
        <v>1368668970.79</v>
      </c>
      <c r="F75" s="15" t="n">
        <v>0</v>
      </c>
      <c r="G75" s="41" t="n">
        <v>61110000</v>
      </c>
      <c r="I75" s="15" t="n">
        <v>0</v>
      </c>
    </row>
    <row r="76" customFormat="false" ht="17.25" hidden="false" customHeight="true" outlineLevel="0" collapsed="false">
      <c r="A76" s="41" t="n">
        <v>6130200</v>
      </c>
      <c r="B76" s="41" t="n">
        <v>61302000</v>
      </c>
      <c r="C76" s="2" t="s">
        <v>1650</v>
      </c>
      <c r="D76" s="15" t="n">
        <v>30505501.29</v>
      </c>
      <c r="E76" s="15" t="n">
        <v>1891698</v>
      </c>
      <c r="F76" s="15" t="n">
        <v>0</v>
      </c>
      <c r="G76" s="41" t="n">
        <v>61302000</v>
      </c>
      <c r="I76" s="15" t="n">
        <v>0</v>
      </c>
    </row>
    <row r="77" customFormat="false" ht="17.25" hidden="false" customHeight="true" outlineLevel="0" collapsed="false">
      <c r="A77" s="41" t="n">
        <v>6150000</v>
      </c>
      <c r="B77" s="41" t="n">
        <v>61500000</v>
      </c>
      <c r="C77" s="2" t="s">
        <v>1289</v>
      </c>
      <c r="D77" s="15" t="n">
        <v>1364425.6</v>
      </c>
      <c r="E77" s="15" t="n">
        <v>28164573.94</v>
      </c>
      <c r="F77" s="15" t="n">
        <v>388400</v>
      </c>
      <c r="G77" s="41" t="n">
        <v>61500000</v>
      </c>
      <c r="I77" s="15" t="n">
        <v>388400</v>
      </c>
    </row>
    <row r="78" customFormat="false" ht="17.25" hidden="false" customHeight="true" outlineLevel="0" collapsed="false">
      <c r="A78" s="41" t="n">
        <v>6150300</v>
      </c>
      <c r="B78" s="41" t="n">
        <v>61503000</v>
      </c>
      <c r="C78" s="2" t="s">
        <v>459</v>
      </c>
      <c r="D78" s="15" t="n">
        <v>355005178.89</v>
      </c>
      <c r="E78" s="15" t="n">
        <v>46687490.64</v>
      </c>
      <c r="F78" s="15" t="n">
        <v>12410480.66</v>
      </c>
      <c r="G78" s="41" t="n">
        <v>61503000</v>
      </c>
      <c r="I78" s="15" t="n">
        <v>12410480.66</v>
      </c>
    </row>
    <row r="79" customFormat="false" ht="17.25" hidden="false" customHeight="true" outlineLevel="0" collapsed="false">
      <c r="A79" s="41" t="n">
        <v>6151300</v>
      </c>
      <c r="B79" s="41" t="n">
        <v>61513000</v>
      </c>
      <c r="C79" s="2" t="s">
        <v>1841</v>
      </c>
      <c r="D79" s="15" t="n">
        <v>0</v>
      </c>
      <c r="E79" s="15" t="n">
        <v>383500</v>
      </c>
      <c r="F79" s="15" t="n">
        <v>396400</v>
      </c>
      <c r="G79" s="41" t="n">
        <v>61513000</v>
      </c>
      <c r="I79" s="15" t="n">
        <v>396400</v>
      </c>
    </row>
    <row r="80" customFormat="false" ht="17.25" hidden="false" customHeight="true" outlineLevel="0" collapsed="false">
      <c r="A80" s="41" t="n">
        <v>6160100</v>
      </c>
      <c r="B80" s="41" t="n">
        <v>61601000</v>
      </c>
      <c r="C80" s="2" t="s">
        <v>395</v>
      </c>
      <c r="D80" s="15" t="n">
        <v>40229218.02</v>
      </c>
      <c r="E80" s="15" t="n">
        <v>70904.64</v>
      </c>
      <c r="F80" s="15" t="n">
        <v>108969.47</v>
      </c>
      <c r="G80" s="41" t="n">
        <v>61601000</v>
      </c>
      <c r="I80" s="15" t="n">
        <v>108969.47</v>
      </c>
    </row>
    <row r="81" customFormat="false" ht="17.25" hidden="false" customHeight="true" outlineLevel="0" collapsed="false">
      <c r="A81" s="41" t="n">
        <v>6160200</v>
      </c>
      <c r="B81" s="41" t="n">
        <v>61602000</v>
      </c>
      <c r="C81" s="2" t="s">
        <v>466</v>
      </c>
      <c r="D81" s="15" t="n">
        <v>61985626.08</v>
      </c>
      <c r="E81" s="15" t="n">
        <v>57719090.73</v>
      </c>
      <c r="F81" s="15" t="n">
        <v>0</v>
      </c>
      <c r="G81" s="41" t="n">
        <v>61602000</v>
      </c>
      <c r="I81" s="15" t="n">
        <v>0</v>
      </c>
    </row>
    <row r="82" customFormat="false" ht="17.25" hidden="false" customHeight="true" outlineLevel="0" collapsed="false">
      <c r="A82" s="41" t="n">
        <v>6180200</v>
      </c>
      <c r="B82" s="41" t="n">
        <v>61802000</v>
      </c>
      <c r="C82" s="2" t="s">
        <v>472</v>
      </c>
      <c r="D82" s="15" t="n">
        <v>1866992</v>
      </c>
      <c r="E82" s="15" t="n">
        <v>143000</v>
      </c>
      <c r="F82" s="15" t="n">
        <v>22000</v>
      </c>
      <c r="G82" s="41" t="n">
        <v>61802000</v>
      </c>
      <c r="I82" s="15" t="n">
        <v>22000</v>
      </c>
    </row>
    <row r="83" customFormat="false" ht="17.25" hidden="false" customHeight="true" outlineLevel="0" collapsed="false">
      <c r="A83" s="41" t="n">
        <v>6210000</v>
      </c>
      <c r="B83" s="41" t="n">
        <v>62100000</v>
      </c>
      <c r="C83" s="2" t="s">
        <v>499</v>
      </c>
      <c r="D83" s="15" t="n">
        <v>14561296</v>
      </c>
      <c r="E83" s="15" t="n">
        <v>43416747.54</v>
      </c>
      <c r="F83" s="15" t="n">
        <v>2273926.64</v>
      </c>
      <c r="G83" s="41" t="n">
        <v>62100000</v>
      </c>
      <c r="I83" s="15" t="n">
        <v>2273926.64</v>
      </c>
    </row>
    <row r="84" customFormat="false" ht="17.25" hidden="false" customHeight="true" outlineLevel="0" collapsed="false">
      <c r="A84" s="41" t="n">
        <v>6220100</v>
      </c>
      <c r="B84" s="41" t="n">
        <v>62201000</v>
      </c>
      <c r="C84" s="2" t="s">
        <v>481</v>
      </c>
      <c r="D84" s="15" t="n">
        <v>64303846</v>
      </c>
      <c r="E84" s="15" t="n">
        <v>387500</v>
      </c>
      <c r="F84" s="15" t="n">
        <v>0</v>
      </c>
      <c r="G84" s="41" t="n">
        <v>62201000</v>
      </c>
      <c r="I84" s="15" t="n">
        <v>0</v>
      </c>
    </row>
    <row r="85" customFormat="false" ht="17.25" hidden="false" customHeight="true" outlineLevel="0" collapsed="false">
      <c r="A85" s="41" t="n">
        <v>6221000</v>
      </c>
      <c r="B85" s="41" t="n">
        <v>62210000</v>
      </c>
      <c r="C85" s="2" t="s">
        <v>1844</v>
      </c>
      <c r="D85" s="15" t="n">
        <v>0</v>
      </c>
      <c r="E85" s="15" t="n">
        <v>0</v>
      </c>
      <c r="F85" s="15" t="n">
        <v>0</v>
      </c>
      <c r="G85" s="41" t="n">
        <v>62210000</v>
      </c>
      <c r="I85" s="15" t="n">
        <v>0</v>
      </c>
    </row>
    <row r="86" customFormat="false" ht="17.25" hidden="false" customHeight="true" outlineLevel="0" collapsed="false">
      <c r="A86" s="41" t="n">
        <v>6230100</v>
      </c>
      <c r="B86" s="41" t="n">
        <v>62301000</v>
      </c>
      <c r="C86" s="2" t="s">
        <v>165</v>
      </c>
      <c r="D86" s="15" t="n">
        <v>6933144</v>
      </c>
      <c r="E86" s="15" t="n">
        <v>11169669</v>
      </c>
      <c r="F86" s="15" t="n">
        <v>6468917.6</v>
      </c>
      <c r="G86" s="41" t="n">
        <v>62301000</v>
      </c>
      <c r="I86" s="15" t="n">
        <v>4576757.6</v>
      </c>
    </row>
    <row r="87" customFormat="false" ht="17.25" hidden="false" customHeight="true" outlineLevel="0" collapsed="false">
      <c r="A87" s="41" t="n">
        <v>6230300</v>
      </c>
      <c r="B87" s="41" t="n">
        <v>62303000</v>
      </c>
      <c r="C87" s="2" t="s">
        <v>495</v>
      </c>
      <c r="D87" s="15" t="n">
        <v>2663514</v>
      </c>
      <c r="E87" s="15" t="n">
        <v>181423</v>
      </c>
      <c r="F87" s="15" t="n">
        <v>2876785</v>
      </c>
      <c r="G87" s="41" t="n">
        <v>62303000</v>
      </c>
      <c r="I87" s="15" t="n">
        <v>2876785</v>
      </c>
    </row>
    <row r="88" customFormat="false" ht="17.25" hidden="false" customHeight="true" outlineLevel="0" collapsed="false">
      <c r="A88" s="41" t="n">
        <v>6240000</v>
      </c>
      <c r="B88" s="41" t="n">
        <v>62400000</v>
      </c>
      <c r="C88" s="2" t="s">
        <v>1845</v>
      </c>
      <c r="D88" s="15" t="n">
        <v>74666666.66</v>
      </c>
      <c r="E88" s="15" t="n">
        <v>0</v>
      </c>
      <c r="F88" s="15" t="n">
        <v>0</v>
      </c>
      <c r="G88" s="41" t="n">
        <v>62400000</v>
      </c>
      <c r="I88" s="15" t="n">
        <v>0</v>
      </c>
    </row>
    <row r="89" customFormat="false" ht="17.25" hidden="false" customHeight="true" outlineLevel="0" collapsed="false">
      <c r="A89" s="41" t="n">
        <v>6240100</v>
      </c>
      <c r="B89" s="41" t="n">
        <v>62401000</v>
      </c>
      <c r="C89" s="2" t="s">
        <v>725</v>
      </c>
      <c r="D89" s="15" t="n">
        <v>0</v>
      </c>
      <c r="E89" s="15" t="n">
        <v>0</v>
      </c>
      <c r="F89" s="15" t="n">
        <v>163365480</v>
      </c>
      <c r="G89" s="41" t="n">
        <v>62401000</v>
      </c>
      <c r="I89" s="15" t="n">
        <v>163365480</v>
      </c>
    </row>
    <row r="90" customFormat="false" ht="17.25" hidden="false" customHeight="true" outlineLevel="0" collapsed="false">
      <c r="A90" s="41" t="n">
        <v>6250100</v>
      </c>
      <c r="B90" s="41" t="n">
        <v>62501000</v>
      </c>
      <c r="C90" s="2" t="s">
        <v>726</v>
      </c>
      <c r="D90" s="15" t="n">
        <v>95088348.52</v>
      </c>
      <c r="E90" s="15" t="n">
        <v>1779585.4</v>
      </c>
      <c r="F90" s="15" t="n">
        <v>4174200</v>
      </c>
      <c r="G90" s="41" t="n">
        <v>62501000</v>
      </c>
      <c r="I90" s="15" t="n">
        <v>4174200</v>
      </c>
    </row>
    <row r="91" customFormat="false" ht="17.25" hidden="false" customHeight="true" outlineLevel="0" collapsed="false">
      <c r="A91" s="41" t="n">
        <v>6250300</v>
      </c>
      <c r="B91" s="41" t="n">
        <v>62503000</v>
      </c>
      <c r="C91" s="2" t="s">
        <v>171</v>
      </c>
      <c r="D91" s="15" t="n">
        <v>43032765</v>
      </c>
      <c r="E91" s="15" t="n">
        <v>8055000</v>
      </c>
      <c r="F91" s="15" t="n">
        <v>0</v>
      </c>
      <c r="G91" s="41" t="n">
        <v>62503000</v>
      </c>
      <c r="I91" s="15" t="n">
        <v>0</v>
      </c>
    </row>
    <row r="92" customFormat="false" ht="17.25" hidden="false" customHeight="true" outlineLevel="0" collapsed="false">
      <c r="A92" s="41" t="n">
        <v>6250500</v>
      </c>
      <c r="B92" s="41" t="n">
        <v>62505000</v>
      </c>
      <c r="C92" s="2" t="s">
        <v>508</v>
      </c>
      <c r="D92" s="15" t="n">
        <v>30579</v>
      </c>
      <c r="E92" s="15" t="n">
        <v>9134722.49</v>
      </c>
      <c r="F92" s="15" t="n">
        <v>0</v>
      </c>
      <c r="G92" s="41" t="n">
        <v>62505000</v>
      </c>
      <c r="I92" s="15" t="n">
        <v>0</v>
      </c>
    </row>
    <row r="93" customFormat="false" ht="17.25" hidden="false" customHeight="true" outlineLevel="0" collapsed="false">
      <c r="A93" s="41" t="n">
        <v>6250600</v>
      </c>
      <c r="B93" s="41" t="n">
        <v>62506000</v>
      </c>
      <c r="C93" s="2" t="s">
        <v>509</v>
      </c>
      <c r="D93" s="15" t="n">
        <v>422932</v>
      </c>
      <c r="E93" s="15" t="n">
        <v>46000</v>
      </c>
      <c r="F93" s="15" t="n">
        <v>0</v>
      </c>
      <c r="G93" s="41" t="n">
        <v>62506000</v>
      </c>
      <c r="I93" s="15" t="n">
        <v>0</v>
      </c>
    </row>
    <row r="94" customFormat="false" ht="17.25" hidden="false" customHeight="true" outlineLevel="0" collapsed="false">
      <c r="A94" s="41" t="n">
        <v>6250700</v>
      </c>
      <c r="B94" s="41" t="n">
        <v>62507000</v>
      </c>
      <c r="C94" s="2" t="s">
        <v>416</v>
      </c>
      <c r="D94" s="15" t="n">
        <v>7474952</v>
      </c>
      <c r="E94" s="15" t="n">
        <v>10803709.1</v>
      </c>
      <c r="F94" s="15" t="n">
        <v>4488600</v>
      </c>
      <c r="G94" s="41" t="n">
        <v>62507000</v>
      </c>
      <c r="I94" s="15" t="n">
        <v>4488600</v>
      </c>
    </row>
    <row r="95" customFormat="false" ht="17.25" hidden="false" customHeight="true" outlineLevel="0" collapsed="false">
      <c r="A95" s="41" t="n">
        <v>6260200</v>
      </c>
      <c r="B95" s="41" t="n">
        <v>62602000</v>
      </c>
      <c r="C95" s="2" t="s">
        <v>511</v>
      </c>
      <c r="D95" s="15" t="n">
        <v>25080128.19</v>
      </c>
      <c r="E95" s="15" t="n">
        <v>9696226.57</v>
      </c>
      <c r="F95" s="15" t="n">
        <v>216521.2</v>
      </c>
      <c r="G95" s="41" t="n">
        <v>62602000</v>
      </c>
      <c r="I95" s="15" t="n">
        <v>416521.2</v>
      </c>
    </row>
    <row r="96" customFormat="false" ht="17.25" hidden="false" customHeight="true" outlineLevel="0" collapsed="false">
      <c r="A96" s="41" t="n">
        <v>6260300</v>
      </c>
      <c r="B96" s="41" t="n">
        <v>62603000</v>
      </c>
      <c r="C96" s="2" t="s">
        <v>512</v>
      </c>
      <c r="D96" s="15" t="n">
        <v>80285</v>
      </c>
      <c r="E96" s="15" t="n">
        <v>79200</v>
      </c>
      <c r="F96" s="15" t="n">
        <v>0</v>
      </c>
      <c r="G96" s="41" t="n">
        <v>62603000</v>
      </c>
      <c r="I96" s="15" t="n">
        <v>0</v>
      </c>
    </row>
    <row r="97" customFormat="false" ht="17.25" hidden="false" customHeight="true" outlineLevel="0" collapsed="false">
      <c r="A97" s="41" t="n">
        <v>6260400</v>
      </c>
      <c r="B97" s="41" t="n">
        <v>62604000</v>
      </c>
      <c r="C97" s="2" t="s">
        <v>513</v>
      </c>
      <c r="D97" s="15" t="n">
        <v>207387</v>
      </c>
      <c r="E97" s="15" t="n">
        <v>321250</v>
      </c>
      <c r="F97" s="15" t="n">
        <v>0</v>
      </c>
      <c r="G97" s="41" t="n">
        <v>62604000</v>
      </c>
      <c r="I97" s="15" t="n">
        <v>0</v>
      </c>
    </row>
    <row r="98" customFormat="false" ht="17.25" hidden="false" customHeight="true" outlineLevel="0" collapsed="false">
      <c r="A98" s="41" t="n">
        <v>6260500</v>
      </c>
      <c r="B98" s="41" t="n">
        <v>62605000</v>
      </c>
      <c r="C98" s="2" t="s">
        <v>1847</v>
      </c>
      <c r="D98" s="15" t="n">
        <v>117497921</v>
      </c>
      <c r="E98" s="15" t="n">
        <v>67227793</v>
      </c>
      <c r="F98" s="15" t="n">
        <v>7926183</v>
      </c>
      <c r="G98" s="41" t="n">
        <v>62605000</v>
      </c>
      <c r="I98" s="15" t="n">
        <v>11426183</v>
      </c>
    </row>
    <row r="99" customFormat="false" ht="17.25" hidden="false" customHeight="true" outlineLevel="0" collapsed="false">
      <c r="A99" s="41" t="n">
        <v>6270100</v>
      </c>
      <c r="B99" s="41" t="n">
        <v>62701000</v>
      </c>
      <c r="C99" s="2" t="s">
        <v>1850</v>
      </c>
      <c r="D99" s="15" t="n">
        <v>478855.83</v>
      </c>
      <c r="E99" s="15" t="n">
        <v>1789769.83</v>
      </c>
      <c r="F99" s="15" t="n">
        <v>29700</v>
      </c>
      <c r="G99" s="41" t="n">
        <v>62701000</v>
      </c>
      <c r="I99" s="15" t="n">
        <v>29700</v>
      </c>
    </row>
    <row r="100" customFormat="false" ht="17.25" hidden="false" customHeight="true" outlineLevel="0" collapsed="false">
      <c r="A100" s="41" t="n">
        <v>6270200</v>
      </c>
      <c r="B100" s="41" t="n">
        <v>62702000</v>
      </c>
      <c r="C100" s="2" t="s">
        <v>1851</v>
      </c>
      <c r="D100" s="15" t="n">
        <v>75208.33</v>
      </c>
      <c r="E100" s="15" t="n">
        <v>-1599.4</v>
      </c>
      <c r="F100" s="15" t="n">
        <v>0</v>
      </c>
      <c r="G100" s="41" t="n">
        <v>62702000</v>
      </c>
      <c r="I100" s="15" t="n">
        <v>0</v>
      </c>
    </row>
    <row r="101" customFormat="false" ht="17.25" hidden="false" customHeight="true" outlineLevel="0" collapsed="false">
      <c r="A101" s="41" t="n">
        <v>6270300</v>
      </c>
      <c r="B101" s="41" t="n">
        <v>62703000</v>
      </c>
      <c r="C101" s="2" t="s">
        <v>516</v>
      </c>
      <c r="D101" s="15" t="n">
        <v>22675666.73</v>
      </c>
      <c r="E101" s="15" t="n">
        <v>6853298.85</v>
      </c>
      <c r="F101" s="15" t="n">
        <v>722996.07</v>
      </c>
      <c r="G101" s="41" t="n">
        <v>62703000</v>
      </c>
      <c r="I101" s="15" t="n">
        <v>722996.07</v>
      </c>
    </row>
    <row r="102" customFormat="false" ht="17.25" hidden="false" customHeight="true" outlineLevel="0" collapsed="false">
      <c r="A102" s="41" t="n">
        <v>6280000</v>
      </c>
      <c r="B102" s="41" t="n">
        <v>62800000</v>
      </c>
      <c r="C102" s="2" t="s">
        <v>730</v>
      </c>
      <c r="D102" s="15" t="n">
        <v>0</v>
      </c>
      <c r="E102" s="15" t="n">
        <v>0</v>
      </c>
      <c r="F102" s="15" t="n">
        <v>0</v>
      </c>
      <c r="G102" s="41" t="n">
        <v>62800000</v>
      </c>
      <c r="I102" s="15" t="n">
        <v>0</v>
      </c>
    </row>
    <row r="103" customFormat="false" ht="17.25" hidden="false" customHeight="true" outlineLevel="0" collapsed="false">
      <c r="A103" s="41" t="n">
        <v>6350100</v>
      </c>
      <c r="B103" s="41" t="n">
        <v>63501000</v>
      </c>
      <c r="C103" s="2" t="s">
        <v>189</v>
      </c>
      <c r="D103" s="15" t="n">
        <v>198743</v>
      </c>
      <c r="E103" s="15" t="n">
        <v>53800</v>
      </c>
      <c r="F103" s="15" t="n">
        <v>2296000</v>
      </c>
      <c r="G103" s="41" t="n">
        <v>63501000</v>
      </c>
      <c r="I103" s="15" t="n">
        <v>2556000</v>
      </c>
    </row>
    <row r="104" customFormat="false" ht="17.25" hidden="false" customHeight="true" outlineLevel="0" collapsed="false">
      <c r="A104" s="41" t="n">
        <v>6350300</v>
      </c>
      <c r="B104" s="41" t="n">
        <v>63503000</v>
      </c>
      <c r="C104" s="2" t="s">
        <v>1852</v>
      </c>
      <c r="D104" s="15" t="n">
        <v>28880720</v>
      </c>
      <c r="E104" s="15" t="n">
        <v>430000</v>
      </c>
      <c r="F104" s="15" t="n">
        <v>0</v>
      </c>
      <c r="G104" s="41" t="n">
        <v>63503000</v>
      </c>
      <c r="I104" s="15" t="n">
        <v>0</v>
      </c>
    </row>
    <row r="105" customFormat="false" ht="17.25" hidden="false" customHeight="true" outlineLevel="0" collapsed="false">
      <c r="A105" s="41" t="n">
        <v>6350400</v>
      </c>
      <c r="B105" s="41" t="n">
        <v>63504000</v>
      </c>
      <c r="C105" s="2" t="s">
        <v>732</v>
      </c>
      <c r="D105" s="15" t="n">
        <v>6509011.2</v>
      </c>
      <c r="E105" s="15" t="n">
        <v>773900</v>
      </c>
      <c r="F105" s="15" t="n">
        <v>0</v>
      </c>
      <c r="G105" s="41" t="n">
        <v>63504000</v>
      </c>
      <c r="I105" s="15" t="n">
        <v>60000</v>
      </c>
    </row>
    <row r="106" customFormat="false" ht="17.25" hidden="false" customHeight="true" outlineLevel="0" collapsed="false">
      <c r="A106" s="41" t="n">
        <v>6350700</v>
      </c>
      <c r="B106" s="41" t="n">
        <v>63507000</v>
      </c>
      <c r="C106" s="2" t="s">
        <v>734</v>
      </c>
      <c r="D106" s="15" t="n">
        <v>49745034.51</v>
      </c>
      <c r="E106" s="15" t="n">
        <v>104833087.492</v>
      </c>
      <c r="F106" s="15" t="n">
        <v>0</v>
      </c>
      <c r="G106" s="41" t="n">
        <v>63507000</v>
      </c>
      <c r="I106" s="15" t="n">
        <v>0</v>
      </c>
    </row>
    <row r="107" customFormat="false" ht="17.25" hidden="false" customHeight="true" outlineLevel="0" collapsed="false">
      <c r="A107" s="41" t="n">
        <v>6410100</v>
      </c>
      <c r="B107" s="41" t="n">
        <v>64101000</v>
      </c>
      <c r="C107" s="2" t="s">
        <v>735</v>
      </c>
      <c r="D107" s="15" t="n">
        <v>948279443.47</v>
      </c>
      <c r="E107" s="15" t="n">
        <v>344461520.33</v>
      </c>
      <c r="F107" s="15" t="n">
        <v>62667145.57</v>
      </c>
      <c r="G107" s="41" t="n">
        <v>64101000</v>
      </c>
      <c r="I107" s="15" t="n">
        <v>62667145.57</v>
      </c>
    </row>
    <row r="108" customFormat="false" ht="17.25" hidden="false" customHeight="true" outlineLevel="0" collapsed="false">
      <c r="A108" s="41" t="n">
        <v>6410200</v>
      </c>
      <c r="B108" s="41" t="n">
        <v>64102000</v>
      </c>
      <c r="C108" s="2" t="s">
        <v>528</v>
      </c>
      <c r="D108" s="15" t="n">
        <v>31092461.82</v>
      </c>
      <c r="E108" s="15" t="n">
        <v>2832916.1</v>
      </c>
      <c r="F108" s="15" t="n">
        <v>1457333.32</v>
      </c>
      <c r="G108" s="41" t="n">
        <v>64102000</v>
      </c>
      <c r="I108" s="15" t="n">
        <v>1457333.32</v>
      </c>
    </row>
    <row r="109" customFormat="false" ht="17.25" hidden="false" customHeight="true" outlineLevel="0" collapsed="false">
      <c r="A109" s="41" t="n">
        <v>6410300</v>
      </c>
      <c r="B109" s="41" t="n">
        <v>64103000</v>
      </c>
      <c r="C109" s="2" t="s">
        <v>529</v>
      </c>
      <c r="D109" s="15" t="n">
        <v>23779361.6</v>
      </c>
      <c r="E109" s="15" t="n">
        <v>13825004.4</v>
      </c>
      <c r="F109" s="15" t="n">
        <v>0</v>
      </c>
      <c r="G109" s="41" t="n">
        <v>64103000</v>
      </c>
      <c r="I109" s="15" t="n">
        <v>0</v>
      </c>
    </row>
    <row r="110" customFormat="false" ht="17.25" hidden="false" customHeight="true" outlineLevel="0" collapsed="false">
      <c r="A110" s="41" t="n">
        <v>6410400</v>
      </c>
      <c r="B110" s="41" t="n">
        <v>64104000</v>
      </c>
      <c r="C110" s="2" t="s">
        <v>194</v>
      </c>
      <c r="D110" s="15" t="n">
        <v>33583259.83</v>
      </c>
      <c r="F110" s="15" t="n">
        <v>244060.21</v>
      </c>
      <c r="G110" s="41" t="n">
        <v>64104000</v>
      </c>
      <c r="I110" s="15" t="n">
        <v>244060.21</v>
      </c>
    </row>
    <row r="111" customFormat="false" ht="17.25" hidden="false" customHeight="true" outlineLevel="0" collapsed="false">
      <c r="A111" s="41" t="n">
        <v>6410500</v>
      </c>
      <c r="B111" s="41" t="n">
        <v>64105000</v>
      </c>
      <c r="C111" s="2" t="s">
        <v>1854</v>
      </c>
      <c r="D111" s="15" t="n">
        <v>4835229.73</v>
      </c>
      <c r="F111" s="15" t="n">
        <v>95594.58</v>
      </c>
      <c r="G111" s="41" t="n">
        <v>64105000</v>
      </c>
      <c r="I111" s="15" t="n">
        <v>95594.58</v>
      </c>
    </row>
    <row r="112" customFormat="false" ht="17.25" hidden="false" customHeight="true" outlineLevel="0" collapsed="false">
      <c r="A112" s="41" t="n">
        <v>6450100</v>
      </c>
      <c r="B112" s="41" t="n">
        <v>64501000</v>
      </c>
      <c r="C112" s="2" t="s">
        <v>736</v>
      </c>
      <c r="D112" s="15" t="n">
        <v>98598837.16</v>
      </c>
      <c r="E112" s="15" t="n">
        <v>40976993.33</v>
      </c>
      <c r="F112" s="15" t="n">
        <v>7365406.75</v>
      </c>
      <c r="G112" s="41" t="n">
        <v>64501000</v>
      </c>
      <c r="I112" s="15" t="n">
        <v>7365406.75</v>
      </c>
    </row>
    <row r="113" customFormat="false" ht="17.25" hidden="false" customHeight="true" outlineLevel="0" collapsed="false">
      <c r="A113" s="41" t="n">
        <v>6450200</v>
      </c>
      <c r="B113" s="41" t="n">
        <v>64502000</v>
      </c>
      <c r="C113" s="2" t="s">
        <v>533</v>
      </c>
      <c r="D113" s="15" t="n">
        <v>37762323.67</v>
      </c>
      <c r="E113" s="15" t="n">
        <v>15680911.5</v>
      </c>
      <c r="F113" s="15" t="n">
        <v>2832848.75</v>
      </c>
      <c r="G113" s="41" t="n">
        <v>64502000</v>
      </c>
      <c r="I113" s="15" t="n">
        <v>2832848.75</v>
      </c>
    </row>
    <row r="114" customFormat="false" ht="17.25" hidden="false" customHeight="true" outlineLevel="0" collapsed="false">
      <c r="A114" s="41" t="n">
        <v>6450400</v>
      </c>
      <c r="B114" s="41" t="n">
        <v>64504000</v>
      </c>
      <c r="C114" s="2" t="s">
        <v>1857</v>
      </c>
      <c r="D114" s="15" t="n">
        <v>7584522.98</v>
      </c>
      <c r="E114" s="15" t="n">
        <v>1621589.81</v>
      </c>
      <c r="F114" s="15" t="n">
        <v>566569.75</v>
      </c>
      <c r="G114" s="41" t="n">
        <v>64504000</v>
      </c>
      <c r="I114" s="15" t="n">
        <v>566569.75</v>
      </c>
    </row>
    <row r="115" customFormat="false" ht="17.25" hidden="false" customHeight="true" outlineLevel="0" collapsed="false">
      <c r="A115" s="41" t="n">
        <v>6470000</v>
      </c>
      <c r="B115" s="41" t="n">
        <v>64700000</v>
      </c>
      <c r="C115" s="2" t="s">
        <v>197</v>
      </c>
      <c r="D115" s="15" t="n">
        <v>-196330</v>
      </c>
      <c r="E115" s="15" t="n">
        <v>560000</v>
      </c>
      <c r="F115" s="15" t="n">
        <v>0</v>
      </c>
      <c r="G115" s="41" t="n">
        <v>64700000</v>
      </c>
      <c r="I115" s="15" t="n">
        <v>0</v>
      </c>
    </row>
    <row r="116" customFormat="false" ht="17.25" hidden="false" customHeight="true" outlineLevel="0" collapsed="false">
      <c r="A116" s="41" t="n">
        <v>6480000</v>
      </c>
      <c r="B116" s="41" t="n">
        <v>64800000</v>
      </c>
      <c r="C116" s="2" t="s">
        <v>503</v>
      </c>
      <c r="D116" s="15" t="n">
        <v>1600751</v>
      </c>
      <c r="E116" s="15" t="n">
        <v>1000000</v>
      </c>
      <c r="F116" s="15" t="n">
        <v>0</v>
      </c>
      <c r="G116" s="41" t="n">
        <v>64800000</v>
      </c>
      <c r="I116" s="15" t="n">
        <v>0</v>
      </c>
    </row>
    <row r="117" customFormat="false" ht="17.25" hidden="false" customHeight="true" outlineLevel="0" collapsed="false">
      <c r="A117" s="41" t="n">
        <v>6480300</v>
      </c>
      <c r="B117" s="41" t="n">
        <v>64803000</v>
      </c>
      <c r="C117" s="2" t="s">
        <v>536</v>
      </c>
      <c r="D117" s="15" t="n">
        <v>500364</v>
      </c>
      <c r="E117" s="15" t="n">
        <v>0</v>
      </c>
      <c r="F117" s="15" t="n">
        <v>0</v>
      </c>
      <c r="G117" s="41" t="n">
        <v>64803000</v>
      </c>
      <c r="I117" s="15" t="n">
        <v>0</v>
      </c>
    </row>
    <row r="118" customFormat="false" ht="17.25" hidden="false" customHeight="true" outlineLevel="0" collapsed="false">
      <c r="A118" s="41" t="n">
        <v>6480800</v>
      </c>
      <c r="B118" s="41" t="n">
        <v>64808000</v>
      </c>
      <c r="C118" s="2" t="s">
        <v>535</v>
      </c>
      <c r="D118" s="15" t="n">
        <v>2673370</v>
      </c>
      <c r="E118" s="15" t="n">
        <v>55626677.0551433</v>
      </c>
      <c r="F118" s="15" t="n">
        <v>0</v>
      </c>
      <c r="G118" s="41" t="n">
        <v>64808000</v>
      </c>
      <c r="I118" s="15" t="n">
        <v>0</v>
      </c>
    </row>
    <row r="119" customFormat="false" ht="17.25" hidden="false" customHeight="true" outlineLevel="0" collapsed="false">
      <c r="A119" s="41" t="n">
        <v>6560100</v>
      </c>
      <c r="B119" s="41" t="n">
        <v>65601000</v>
      </c>
      <c r="C119" s="2" t="s">
        <v>742</v>
      </c>
      <c r="D119" s="15" t="n">
        <v>200000</v>
      </c>
      <c r="E119" s="15" t="n">
        <v>195437.95</v>
      </c>
      <c r="F119" s="15" t="n">
        <v>0</v>
      </c>
      <c r="G119" s="41" t="n">
        <v>65601000</v>
      </c>
      <c r="I119" s="15" t="n">
        <v>0</v>
      </c>
    </row>
    <row r="120" customFormat="false" ht="17.25" hidden="false" customHeight="true" outlineLevel="0" collapsed="false">
      <c r="A120" s="41" t="n">
        <v>6560200</v>
      </c>
      <c r="B120" s="41" t="n">
        <v>65602000</v>
      </c>
      <c r="C120" s="2" t="s">
        <v>1894</v>
      </c>
      <c r="D120" s="15" t="n">
        <v>36301</v>
      </c>
      <c r="F120" s="15" t="n">
        <v>600000</v>
      </c>
      <c r="G120" s="41" t="n">
        <v>65602000</v>
      </c>
      <c r="I120" s="15" t="n">
        <v>600000</v>
      </c>
    </row>
    <row r="121" customFormat="false" ht="17.25" hidden="false" customHeight="true" outlineLevel="0" collapsed="false">
      <c r="A121" s="41" t="n">
        <v>6570000</v>
      </c>
      <c r="B121" s="41" t="n">
        <v>65700000</v>
      </c>
      <c r="C121" s="2" t="s">
        <v>1652</v>
      </c>
      <c r="D121" s="15" t="n">
        <v>134537.91</v>
      </c>
      <c r="E121" s="15" t="n">
        <v>10552727.88</v>
      </c>
      <c r="F121" s="15" t="n">
        <v>1733.28</v>
      </c>
      <c r="G121" s="41" t="n">
        <v>65700000</v>
      </c>
      <c r="I121" s="15" t="n">
        <v>1733.28</v>
      </c>
    </row>
    <row r="122" customFormat="false" ht="17.25" hidden="false" customHeight="true" outlineLevel="0" collapsed="false">
      <c r="A122" s="41" t="n">
        <v>6610000</v>
      </c>
      <c r="B122" s="41" t="n">
        <v>66100000</v>
      </c>
      <c r="C122" s="2" t="s">
        <v>503</v>
      </c>
      <c r="D122" s="15" t="n">
        <v>0</v>
      </c>
      <c r="E122" s="15" t="n">
        <v>6465692.2</v>
      </c>
      <c r="F122" s="15" t="n">
        <v>0</v>
      </c>
      <c r="G122" s="41" t="n">
        <v>66100000</v>
      </c>
      <c r="I122" s="15" t="n">
        <v>0</v>
      </c>
    </row>
    <row r="123" customFormat="false" ht="17.25" hidden="false" customHeight="true" outlineLevel="0" collapsed="false">
      <c r="A123" s="41" t="n">
        <v>6610100</v>
      </c>
      <c r="B123" s="41" t="n">
        <v>66101000</v>
      </c>
      <c r="C123" s="2" t="s">
        <v>747</v>
      </c>
      <c r="D123" s="15" t="n">
        <v>17920940.32</v>
      </c>
      <c r="E123" s="15" t="n">
        <v>567705.93</v>
      </c>
      <c r="F123" s="15" t="n">
        <v>0</v>
      </c>
      <c r="G123" s="41" t="n">
        <v>66101000</v>
      </c>
      <c r="I123" s="15" t="n">
        <v>0</v>
      </c>
    </row>
    <row r="124" customFormat="false" ht="17.25" hidden="false" customHeight="true" outlineLevel="0" collapsed="false">
      <c r="A124" s="41" t="n">
        <v>6610200</v>
      </c>
      <c r="B124" s="41" t="n">
        <v>66102000</v>
      </c>
      <c r="C124" s="2" t="s">
        <v>542</v>
      </c>
      <c r="D124" s="15" t="n">
        <v>26169881.51</v>
      </c>
      <c r="E124" s="15" t="n">
        <v>8452588.26</v>
      </c>
      <c r="F124" s="15" t="n">
        <v>912577.68</v>
      </c>
      <c r="G124" s="41" t="n">
        <v>66102000</v>
      </c>
      <c r="I124" s="15" t="n">
        <v>912577.68</v>
      </c>
    </row>
    <row r="125" customFormat="false" ht="17.25" hidden="false" customHeight="true" outlineLevel="0" collapsed="false">
      <c r="A125" s="41" t="n">
        <v>6610300</v>
      </c>
      <c r="B125" s="41" t="n">
        <v>66103000</v>
      </c>
      <c r="C125" s="2" t="s">
        <v>1861</v>
      </c>
      <c r="D125" s="15" t="n">
        <v>266964260.76</v>
      </c>
      <c r="E125" s="15" t="n">
        <v>51075144.02</v>
      </c>
      <c r="F125" s="15" t="n">
        <v>0</v>
      </c>
      <c r="G125" s="41" t="n">
        <v>66103000</v>
      </c>
      <c r="I125" s="15" t="n">
        <v>0</v>
      </c>
    </row>
    <row r="126" customFormat="false" ht="17.25" hidden="false" customHeight="true" outlineLevel="0" collapsed="false">
      <c r="A126" s="41" t="n">
        <v>6614000</v>
      </c>
      <c r="B126" s="41" t="n">
        <v>66140000</v>
      </c>
      <c r="C126" s="2" t="s">
        <v>503</v>
      </c>
      <c r="D126" s="15" t="n">
        <v>0</v>
      </c>
      <c r="E126" s="15" t="n">
        <v>94910.11</v>
      </c>
      <c r="F126" s="15" t="n">
        <v>0</v>
      </c>
      <c r="G126" s="41" t="n">
        <v>66140000</v>
      </c>
      <c r="I126" s="15" t="n">
        <v>0</v>
      </c>
    </row>
    <row r="127" customFormat="false" ht="17.25" hidden="false" customHeight="true" outlineLevel="0" collapsed="false">
      <c r="A127" s="41" t="n">
        <v>6688000</v>
      </c>
      <c r="B127" s="41" t="n">
        <v>66880000</v>
      </c>
      <c r="C127" s="2" t="s">
        <v>1863</v>
      </c>
      <c r="D127" s="15" t="n">
        <v>0</v>
      </c>
      <c r="E127" s="15" t="n">
        <v>36.8</v>
      </c>
      <c r="F127" s="15" t="n">
        <v>0</v>
      </c>
      <c r="G127" s="41" t="n">
        <v>66880000</v>
      </c>
      <c r="I127" s="15" t="n">
        <v>0</v>
      </c>
    </row>
    <row r="128" customFormat="false" ht="17.25" hidden="false" customHeight="true" outlineLevel="0" collapsed="false">
      <c r="A128" s="41" t="n">
        <v>6703000</v>
      </c>
      <c r="B128" s="41" t="n">
        <v>67030000</v>
      </c>
      <c r="C128" s="2" t="s">
        <v>503</v>
      </c>
      <c r="D128" s="15" t="n">
        <v>0</v>
      </c>
      <c r="E128" s="15" t="n">
        <v>9000</v>
      </c>
      <c r="F128" s="15" t="n">
        <v>0</v>
      </c>
      <c r="G128" s="41" t="n">
        <v>67030000</v>
      </c>
      <c r="I128" s="15" t="n">
        <v>0</v>
      </c>
    </row>
    <row r="129" customFormat="false" ht="17.25" hidden="false" customHeight="true" outlineLevel="0" collapsed="false">
      <c r="A129" s="41" t="n">
        <v>6811200</v>
      </c>
      <c r="B129" s="41" t="n">
        <v>68112000</v>
      </c>
      <c r="C129" s="2" t="s">
        <v>752</v>
      </c>
      <c r="D129" s="15" t="n">
        <v>2105729409.54829</v>
      </c>
      <c r="E129" s="15" t="n">
        <v>956957368.921723</v>
      </c>
      <c r="F129" s="15" t="n">
        <v>93681</v>
      </c>
      <c r="G129" s="41" t="n">
        <v>68112000</v>
      </c>
      <c r="I129" s="15" t="n">
        <v>424243019.352409</v>
      </c>
    </row>
    <row r="130" customFormat="false" ht="17.25" hidden="false" customHeight="true" outlineLevel="0" collapsed="false">
      <c r="A130" s="41" t="n">
        <v>6980000</v>
      </c>
      <c r="B130" s="41" t="n">
        <v>69800000</v>
      </c>
      <c r="C130" s="2" t="s">
        <v>1895</v>
      </c>
      <c r="D130" s="15" t="n">
        <v>37043340.8038</v>
      </c>
      <c r="E130" s="15" t="n">
        <v>14692480.3519</v>
      </c>
      <c r="F130" s="15" t="n">
        <v>0</v>
      </c>
      <c r="G130" s="41" t="n">
        <v>69800000</v>
      </c>
      <c r="I130" s="15" t="n">
        <v>125370726.502793</v>
      </c>
    </row>
    <row r="131" customFormat="false" ht="17.25" hidden="false" customHeight="true" outlineLevel="0" collapsed="false">
      <c r="A131" s="41" t="n">
        <v>7061000</v>
      </c>
      <c r="B131" s="41" t="n">
        <v>70610000</v>
      </c>
      <c r="C131" s="2" t="s">
        <v>1896</v>
      </c>
      <c r="D131" s="15" t="n">
        <v>-6628108450.76</v>
      </c>
      <c r="E131" s="15" t="n">
        <v>-2766376070.38</v>
      </c>
      <c r="F131" s="15" t="n">
        <v>-1222963080.36</v>
      </c>
      <c r="G131" s="41" t="n">
        <v>70610000</v>
      </c>
      <c r="I131" s="15" t="n">
        <v>-1547993588.44637</v>
      </c>
    </row>
    <row r="132" customFormat="false" ht="17.25" hidden="false" customHeight="true" outlineLevel="0" collapsed="false">
      <c r="A132" s="41" t="n">
        <v>7083000</v>
      </c>
      <c r="B132" s="41" t="n">
        <v>70830000</v>
      </c>
      <c r="C132" s="2" t="s">
        <v>1515</v>
      </c>
      <c r="D132" s="15" t="n">
        <v>0</v>
      </c>
      <c r="E132" s="15" t="n">
        <v>-108120000</v>
      </c>
      <c r="F132" s="15" t="n">
        <v>0</v>
      </c>
      <c r="G132" s="41" t="n">
        <v>70830000</v>
      </c>
      <c r="I132" s="15" t="n">
        <v>108120000</v>
      </c>
    </row>
    <row r="133" customFormat="false" ht="17.25" hidden="false" customHeight="true" outlineLevel="0" collapsed="false">
      <c r="A133" s="41" t="n">
        <v>7580000</v>
      </c>
      <c r="B133" s="41" t="n">
        <v>75800000</v>
      </c>
      <c r="C133" s="2" t="s">
        <v>211</v>
      </c>
      <c r="D133" s="15" t="n">
        <v>-3829089.36</v>
      </c>
      <c r="E133" s="15" t="n">
        <v>-1614109.75</v>
      </c>
      <c r="F133" s="15" t="n">
        <v>0</v>
      </c>
      <c r="G133" s="41" t="n">
        <v>75800000</v>
      </c>
      <c r="I133" s="15" t="n">
        <v>0</v>
      </c>
    </row>
    <row r="134" customFormat="false" ht="17.25" hidden="false" customHeight="true" outlineLevel="0" collapsed="false">
      <c r="A134" s="41" t="n">
        <v>7581000</v>
      </c>
      <c r="B134" s="41" t="n">
        <v>75810000</v>
      </c>
      <c r="C134" s="2" t="s">
        <v>551</v>
      </c>
      <c r="D134" s="15" t="n">
        <v>-818200</v>
      </c>
      <c r="F134" s="15" t="n">
        <v>-240695</v>
      </c>
      <c r="G134" s="41" t="n">
        <v>75810000</v>
      </c>
      <c r="I134" s="15" t="n">
        <v>-240695</v>
      </c>
    </row>
    <row r="135" customFormat="false" ht="17.25" hidden="false" customHeight="true" outlineLevel="0" collapsed="false">
      <c r="B135" s="41" t="n">
        <v>11000000</v>
      </c>
      <c r="C135" s="2" t="s">
        <v>1897</v>
      </c>
      <c r="D135" s="15" t="n">
        <v>-267655346.98</v>
      </c>
      <c r="G135" s="41" t="n">
        <v>11000000</v>
      </c>
    </row>
    <row r="136" customFormat="false" ht="17.25" hidden="false" customHeight="true" outlineLevel="0" collapsed="false">
      <c r="B136" s="41" t="n">
        <v>16100000</v>
      </c>
      <c r="C136" s="2" t="s">
        <v>1766</v>
      </c>
      <c r="D136" s="15" t="n">
        <v>-1424969054.18</v>
      </c>
      <c r="G136" s="41" t="n">
        <v>16100000</v>
      </c>
    </row>
    <row r="137" customFormat="false" ht="17.25" hidden="false" customHeight="true" outlineLevel="0" collapsed="false">
      <c r="B137" s="41" t="n">
        <v>16300000</v>
      </c>
      <c r="C137" s="2" t="s">
        <v>1767</v>
      </c>
      <c r="D137" s="15" t="n">
        <v>-931037977.76</v>
      </c>
      <c r="G137" s="41" t="n">
        <v>16300000</v>
      </c>
    </row>
    <row r="138" customFormat="false" ht="17.25" hidden="false" customHeight="true" outlineLevel="0" collapsed="false">
      <c r="B138" s="41" t="n">
        <v>16400010</v>
      </c>
      <c r="C138" s="2" t="s">
        <v>1898</v>
      </c>
      <c r="D138" s="15" t="n">
        <v>-64119079.7433333</v>
      </c>
      <c r="G138" s="41" t="n">
        <v>16400010</v>
      </c>
    </row>
    <row r="139" customFormat="false" ht="17.25" hidden="false" customHeight="true" outlineLevel="0" collapsed="false">
      <c r="B139" s="41" t="n">
        <v>16400020</v>
      </c>
      <c r="C139" s="2" t="s">
        <v>1899</v>
      </c>
      <c r="D139" s="15" t="n">
        <v>-37307324.0116667</v>
      </c>
      <c r="G139" s="41" t="n">
        <v>16400020</v>
      </c>
    </row>
    <row r="140" customFormat="false" ht="17.25" hidden="false" customHeight="true" outlineLevel="0" collapsed="false">
      <c r="B140" s="41" t="n">
        <v>16400030</v>
      </c>
      <c r="C140" s="2" t="s">
        <v>1900</v>
      </c>
      <c r="D140" s="15" t="n">
        <v>-59482361.46</v>
      </c>
      <c r="G140" s="41" t="n">
        <v>16400030</v>
      </c>
    </row>
    <row r="141" customFormat="false" ht="17.25" hidden="false" customHeight="true" outlineLevel="0" collapsed="false">
      <c r="B141" s="41" t="n">
        <v>16400040</v>
      </c>
      <c r="C141" s="2" t="s">
        <v>1901</v>
      </c>
      <c r="D141" s="15" t="n">
        <v>-59482361.46</v>
      </c>
      <c r="G141" s="41" t="n">
        <v>16400040</v>
      </c>
    </row>
    <row r="142" customFormat="false" ht="17.25" hidden="false" customHeight="true" outlineLevel="0" collapsed="false">
      <c r="B142" s="41" t="n">
        <v>16400050</v>
      </c>
      <c r="C142" s="2" t="s">
        <v>1902</v>
      </c>
      <c r="D142" s="15" t="n">
        <v>-14710070.79</v>
      </c>
      <c r="G142" s="41" t="n">
        <v>16400050</v>
      </c>
    </row>
    <row r="143" customFormat="false" ht="17.25" hidden="false" customHeight="true" outlineLevel="0" collapsed="false">
      <c r="B143" s="41" t="n">
        <v>16400060</v>
      </c>
      <c r="C143" s="2" t="s">
        <v>1903</v>
      </c>
      <c r="D143" s="15" t="n">
        <v>-32462553.3866667</v>
      </c>
      <c r="G143" s="41" t="n">
        <v>16400060</v>
      </c>
    </row>
    <row r="144" customFormat="false" ht="17.25" hidden="false" customHeight="true" outlineLevel="0" collapsed="false">
      <c r="B144" s="41" t="n">
        <v>16400070</v>
      </c>
      <c r="C144" s="2" t="s">
        <v>1904</v>
      </c>
      <c r="D144" s="15" t="n">
        <v>-45044899.06</v>
      </c>
      <c r="G144" s="41" t="n">
        <v>16400070</v>
      </c>
    </row>
    <row r="145" customFormat="false" ht="17.25" hidden="false" customHeight="true" outlineLevel="0" collapsed="false">
      <c r="B145" s="41" t="n">
        <v>16400080</v>
      </c>
      <c r="C145" s="2" t="s">
        <v>1905</v>
      </c>
      <c r="D145" s="15" t="n">
        <v>-18566241.07</v>
      </c>
      <c r="G145" s="41" t="n">
        <v>16400080</v>
      </c>
    </row>
    <row r="146" customFormat="false" ht="17.25" hidden="false" customHeight="true" outlineLevel="0" collapsed="false">
      <c r="B146" s="41" t="n">
        <v>16400090</v>
      </c>
      <c r="C146" s="2" t="s">
        <v>1906</v>
      </c>
      <c r="D146" s="15" t="n">
        <v>-32500749.49</v>
      </c>
      <c r="G146" s="41" t="n">
        <v>16400090</v>
      </c>
    </row>
    <row r="147" customFormat="false" ht="17.25" hidden="false" customHeight="true" outlineLevel="0" collapsed="false">
      <c r="B147" s="41" t="n">
        <v>16400100</v>
      </c>
      <c r="C147" s="2" t="s">
        <v>1907</v>
      </c>
      <c r="D147" s="15" t="n">
        <v>-68672199.36</v>
      </c>
      <c r="G147" s="41" t="n">
        <v>16400100</v>
      </c>
    </row>
    <row r="148" customFormat="false" ht="17.25" hidden="false" customHeight="true" outlineLevel="0" collapsed="false">
      <c r="B148" s="41" t="n">
        <v>16400110</v>
      </c>
      <c r="C148" s="2" t="s">
        <v>1908</v>
      </c>
      <c r="D148" s="15" t="n">
        <v>-64119079.7433333</v>
      </c>
      <c r="G148" s="41" t="n">
        <v>16400110</v>
      </c>
    </row>
    <row r="149" customFormat="false" ht="17.25" hidden="false" customHeight="true" outlineLevel="0" collapsed="false">
      <c r="B149" s="41" t="n">
        <v>16400120</v>
      </c>
      <c r="C149" s="2" t="s">
        <v>1909</v>
      </c>
      <c r="D149" s="15" t="n">
        <v>-35795937.13</v>
      </c>
      <c r="G149" s="41" t="n">
        <v>16400120</v>
      </c>
    </row>
    <row r="150" customFormat="false" ht="17.25" hidden="false" customHeight="true" outlineLevel="0" collapsed="false">
      <c r="B150" s="41" t="n">
        <v>16400130</v>
      </c>
      <c r="C150" s="2" t="s">
        <v>1910</v>
      </c>
      <c r="D150" s="15" t="n">
        <v>-71219505.99</v>
      </c>
      <c r="G150" s="41" t="n">
        <v>16400130</v>
      </c>
    </row>
    <row r="151" customFormat="false" ht="17.25" hidden="false" customHeight="true" outlineLevel="0" collapsed="false">
      <c r="B151" s="41" t="n">
        <v>16400140</v>
      </c>
      <c r="C151" s="2" t="s">
        <v>1911</v>
      </c>
      <c r="D151" s="15" t="n">
        <v>-68672199.36</v>
      </c>
      <c r="G151" s="41" t="n">
        <v>16400140</v>
      </c>
    </row>
    <row r="152" customFormat="false" ht="17.25" hidden="false" customHeight="true" outlineLevel="0" collapsed="false">
      <c r="B152" s="41" t="n">
        <v>16400150</v>
      </c>
      <c r="C152" s="2" t="s">
        <v>1912</v>
      </c>
      <c r="D152" s="15" t="n">
        <v>-154016828.76</v>
      </c>
      <c r="G152" s="41" t="n">
        <v>16400150</v>
      </c>
    </row>
    <row r="153" customFormat="false" ht="17.25" hidden="false" customHeight="true" outlineLevel="0" collapsed="false">
      <c r="B153" s="41" t="n">
        <v>40120000</v>
      </c>
      <c r="C153" s="2" t="s">
        <v>23</v>
      </c>
      <c r="D153" s="15" t="n">
        <v>-9834220</v>
      </c>
      <c r="G153" s="41" t="n">
        <v>40120000</v>
      </c>
    </row>
    <row r="154" customFormat="false" ht="17.25" hidden="false" customHeight="true" outlineLevel="0" collapsed="false">
      <c r="B154" s="41" t="n">
        <v>40310000</v>
      </c>
      <c r="C154" s="2" t="s">
        <v>599</v>
      </c>
      <c r="D154" s="15" t="n">
        <v>0</v>
      </c>
      <c r="G154" s="41" t="n">
        <v>40310000</v>
      </c>
    </row>
    <row r="155" customFormat="false" ht="17.25" hidden="false" customHeight="true" outlineLevel="0" collapsed="false">
      <c r="B155" s="41" t="n">
        <v>40320000</v>
      </c>
      <c r="C155" s="2" t="s">
        <v>262</v>
      </c>
      <c r="D155" s="15" t="n">
        <v>0</v>
      </c>
      <c r="G155" s="41" t="n">
        <v>40320000</v>
      </c>
    </row>
    <row r="156" customFormat="false" ht="17.25" hidden="false" customHeight="true" outlineLevel="0" collapsed="false">
      <c r="B156" s="41" t="n">
        <v>40811000</v>
      </c>
      <c r="C156" s="2" t="s">
        <v>1786</v>
      </c>
      <c r="D156" s="15" t="n">
        <v>-309957679.78</v>
      </c>
      <c r="G156" s="41" t="n">
        <v>40811000</v>
      </c>
    </row>
    <row r="157" customFormat="false" ht="17.25" hidden="false" customHeight="true" outlineLevel="0" collapsed="false">
      <c r="B157" s="41" t="n">
        <v>41100000</v>
      </c>
      <c r="C157" s="2" t="s">
        <v>1788</v>
      </c>
      <c r="D157" s="15" t="n">
        <v>0</v>
      </c>
      <c r="G157" s="41" t="n">
        <v>41100000</v>
      </c>
    </row>
    <row r="158" customFormat="false" ht="17.25" hidden="false" customHeight="true" outlineLevel="0" collapsed="false">
      <c r="B158" s="41" t="n">
        <v>42700000</v>
      </c>
      <c r="C158" s="2" t="s">
        <v>1700</v>
      </c>
      <c r="D158" s="15" t="n">
        <v>-1277000.32</v>
      </c>
      <c r="G158" s="41" t="n">
        <v>42700000</v>
      </c>
    </row>
    <row r="159" customFormat="false" ht="17.25" hidden="false" customHeight="true" outlineLevel="0" collapsed="false">
      <c r="B159" s="41" t="n">
        <v>43300000</v>
      </c>
      <c r="C159" s="2" t="s">
        <v>607</v>
      </c>
      <c r="D159" s="15" t="n">
        <v>-91230.11</v>
      </c>
      <c r="G159" s="41" t="n">
        <v>43300000</v>
      </c>
    </row>
    <row r="160" customFormat="false" ht="17.25" hidden="false" customHeight="true" outlineLevel="0" collapsed="false">
      <c r="B160" s="41" t="n">
        <v>43400000</v>
      </c>
      <c r="C160" s="2" t="s">
        <v>39</v>
      </c>
      <c r="D160" s="15" t="n">
        <v>0</v>
      </c>
      <c r="G160" s="41" t="n">
        <v>43400000</v>
      </c>
    </row>
    <row r="161" customFormat="false" ht="17.25" hidden="false" customHeight="true" outlineLevel="0" collapsed="false">
      <c r="B161" s="41" t="n">
        <v>44320000</v>
      </c>
      <c r="C161" s="2" t="s">
        <v>43</v>
      </c>
      <c r="D161" s="15" t="n">
        <v>-6043092.2</v>
      </c>
      <c r="G161" s="41" t="n">
        <v>44320000</v>
      </c>
    </row>
    <row r="162" customFormat="false" ht="17.25" hidden="false" customHeight="true" outlineLevel="0" collapsed="false">
      <c r="B162" s="41" t="n">
        <v>44420000</v>
      </c>
      <c r="C162" s="2" t="s">
        <v>614</v>
      </c>
      <c r="D162" s="15" t="n">
        <v>78241603.4262</v>
      </c>
      <c r="G162" s="41" t="n">
        <v>44420000</v>
      </c>
    </row>
    <row r="163" customFormat="false" ht="17.25" hidden="false" customHeight="true" outlineLevel="0" collapsed="false">
      <c r="B163" s="41" t="n">
        <v>44563000</v>
      </c>
      <c r="C163" s="2" t="s">
        <v>48</v>
      </c>
      <c r="D163" s="15" t="n">
        <v>12086184.4</v>
      </c>
      <c r="G163" s="41" t="n">
        <v>44563000</v>
      </c>
    </row>
    <row r="164" customFormat="false" ht="17.25" hidden="false" customHeight="true" outlineLevel="0" collapsed="false">
      <c r="B164" s="41" t="n">
        <v>44571000</v>
      </c>
      <c r="C164" s="2" t="s">
        <v>51</v>
      </c>
      <c r="D164" s="15" t="n">
        <v>-12086184.4</v>
      </c>
      <c r="G164" s="41" t="n">
        <v>44571000</v>
      </c>
    </row>
    <row r="165" customFormat="false" ht="17.25" hidden="false" customHeight="true" outlineLevel="0" collapsed="false">
      <c r="B165" s="41" t="n">
        <v>44580000</v>
      </c>
      <c r="C165" s="2" t="s">
        <v>622</v>
      </c>
      <c r="D165" s="15" t="n">
        <v>0</v>
      </c>
      <c r="G165" s="41" t="n">
        <v>44580000</v>
      </c>
    </row>
    <row r="166" customFormat="false" ht="17.25" hidden="false" customHeight="true" outlineLevel="0" collapsed="false">
      <c r="B166" s="41" t="n">
        <v>44583000</v>
      </c>
      <c r="C166" s="2" t="s">
        <v>1802</v>
      </c>
      <c r="D166" s="15" t="n">
        <v>211552487.47</v>
      </c>
      <c r="G166" s="41" t="n">
        <v>44583000</v>
      </c>
    </row>
    <row r="167" customFormat="false" ht="17.25" hidden="false" customHeight="true" outlineLevel="0" collapsed="false">
      <c r="B167" s="41" t="n">
        <v>46710160</v>
      </c>
      <c r="C167" s="2" t="s">
        <v>1815</v>
      </c>
      <c r="D167" s="15" t="n">
        <v>-556000</v>
      </c>
      <c r="G167" s="41" t="n">
        <v>46710160</v>
      </c>
    </row>
    <row r="168" customFormat="false" ht="17.25" hidden="false" customHeight="true" outlineLevel="0" collapsed="false">
      <c r="B168" s="41" t="n">
        <v>46720050</v>
      </c>
      <c r="C168" s="2" t="s">
        <v>1818</v>
      </c>
      <c r="D168" s="15" t="n">
        <v>0</v>
      </c>
      <c r="G168" s="41" t="n">
        <v>46720050</v>
      </c>
    </row>
    <row r="169" customFormat="false" ht="17.25" hidden="false" customHeight="true" outlineLevel="0" collapsed="false">
      <c r="B169" s="41" t="n">
        <v>46720090</v>
      </c>
      <c r="C169" s="2" t="s">
        <v>112</v>
      </c>
      <c r="D169" s="15" t="n">
        <v>5539600.86</v>
      </c>
      <c r="G169" s="41" t="n">
        <v>46720090</v>
      </c>
    </row>
    <row r="170" customFormat="false" ht="17.25" hidden="false" customHeight="true" outlineLevel="0" collapsed="false">
      <c r="B170" s="41" t="n">
        <v>46720100</v>
      </c>
      <c r="C170" s="2" t="s">
        <v>120</v>
      </c>
      <c r="D170" s="15" t="n">
        <v>0</v>
      </c>
      <c r="G170" s="41" t="n">
        <v>46720100</v>
      </c>
    </row>
    <row r="171" customFormat="false" ht="17.25" hidden="false" customHeight="true" outlineLevel="0" collapsed="false">
      <c r="B171" s="41" t="n">
        <v>46720110</v>
      </c>
      <c r="C171" s="2" t="s">
        <v>103</v>
      </c>
      <c r="D171" s="15" t="n">
        <v>1647691.26</v>
      </c>
      <c r="G171" s="41" t="n">
        <v>46720110</v>
      </c>
    </row>
    <row r="172" customFormat="false" ht="17.25" hidden="false" customHeight="true" outlineLevel="0" collapsed="false">
      <c r="B172" s="41" t="n">
        <v>46720120</v>
      </c>
      <c r="C172" s="2" t="s">
        <v>126</v>
      </c>
      <c r="D172" s="15" t="n">
        <v>3485232.97</v>
      </c>
      <c r="G172" s="41" t="n">
        <v>46720120</v>
      </c>
    </row>
    <row r="173" customFormat="false" ht="17.25" hidden="false" customHeight="true" outlineLevel="0" collapsed="false">
      <c r="B173" s="41" t="n">
        <v>46720130</v>
      </c>
      <c r="C173" s="2" t="s">
        <v>1913</v>
      </c>
      <c r="D173" s="15" t="n">
        <v>21283247</v>
      </c>
      <c r="G173" s="41" t="n">
        <v>46720130</v>
      </c>
    </row>
    <row r="174" customFormat="false" ht="17.25" hidden="false" customHeight="true" outlineLevel="0" collapsed="false">
      <c r="B174" s="41" t="n">
        <v>46720140</v>
      </c>
      <c r="C174" s="2" t="s">
        <v>1768</v>
      </c>
      <c r="D174" s="15" t="n">
        <v>0</v>
      </c>
      <c r="G174" s="41" t="n">
        <v>46720140</v>
      </c>
    </row>
    <row r="175" customFormat="false" ht="17.25" hidden="false" customHeight="true" outlineLevel="0" collapsed="false">
      <c r="B175" s="41" t="n">
        <v>51112000</v>
      </c>
      <c r="C175" s="2" t="s">
        <v>1717</v>
      </c>
      <c r="D175" s="15" t="n">
        <v>-8702366.67</v>
      </c>
      <c r="G175" s="41" t="n">
        <v>51112000</v>
      </c>
    </row>
    <row r="176" customFormat="false" ht="17.25" hidden="false" customHeight="true" outlineLevel="0" collapsed="false">
      <c r="B176" s="41" t="n">
        <v>51122000</v>
      </c>
      <c r="C176" s="2" t="s">
        <v>1914</v>
      </c>
      <c r="D176" s="15" t="n">
        <v>0</v>
      </c>
      <c r="G176" s="41" t="n">
        <v>51122000</v>
      </c>
    </row>
    <row r="177" customFormat="false" ht="17.25" hidden="false" customHeight="true" outlineLevel="0" collapsed="false">
      <c r="B177" s="41" t="n">
        <v>51211000</v>
      </c>
      <c r="C177" s="2" t="s">
        <v>321</v>
      </c>
      <c r="D177" s="15" t="n">
        <v>3571341.53</v>
      </c>
      <c r="G177" s="41" t="n">
        <v>51211000</v>
      </c>
    </row>
    <row r="178" customFormat="false" ht="17.25" hidden="false" customHeight="true" outlineLevel="0" collapsed="false">
      <c r="B178" s="41" t="n">
        <v>61501000</v>
      </c>
      <c r="C178" s="2" t="s">
        <v>458</v>
      </c>
      <c r="D178" s="15" t="n">
        <v>4869</v>
      </c>
      <c r="G178" s="41" t="n">
        <v>61501000</v>
      </c>
    </row>
    <row r="179" customFormat="false" ht="17.25" hidden="false" customHeight="true" outlineLevel="0" collapsed="false">
      <c r="B179" s="41" t="n">
        <v>61502000</v>
      </c>
      <c r="C179" s="2" t="s">
        <v>154</v>
      </c>
      <c r="D179" s="15" t="n">
        <v>2050931.02</v>
      </c>
      <c r="G179" s="41" t="n">
        <v>61502000</v>
      </c>
    </row>
    <row r="180" customFormat="false" ht="17.25" hidden="false" customHeight="true" outlineLevel="0" collapsed="false">
      <c r="B180" s="41" t="n">
        <v>61603000</v>
      </c>
      <c r="C180" s="2" t="s">
        <v>1291</v>
      </c>
      <c r="D180" s="15" t="n">
        <v>7944090</v>
      </c>
      <c r="G180" s="41" t="n">
        <v>61603000</v>
      </c>
    </row>
    <row r="181" customFormat="false" ht="17.25" hidden="false" customHeight="true" outlineLevel="0" collapsed="false">
      <c r="B181" s="41" t="n">
        <v>61604000</v>
      </c>
      <c r="C181" s="2" t="s">
        <v>157</v>
      </c>
      <c r="D181" s="15" t="n">
        <v>88489.38</v>
      </c>
      <c r="G181" s="41" t="n">
        <v>61604000</v>
      </c>
    </row>
    <row r="182" customFormat="false" ht="17.25" hidden="false" customHeight="true" outlineLevel="0" collapsed="false">
      <c r="B182" s="41" t="n">
        <v>61801000</v>
      </c>
      <c r="C182" s="2" t="s">
        <v>470</v>
      </c>
      <c r="D182" s="15" t="n">
        <v>19623</v>
      </c>
      <c r="G182" s="41" t="n">
        <v>61801000</v>
      </c>
    </row>
    <row r="183" customFormat="false" ht="17.25" hidden="false" customHeight="true" outlineLevel="0" collapsed="false">
      <c r="B183" s="41" t="n">
        <v>62102000</v>
      </c>
      <c r="C183" s="2" t="s">
        <v>1842</v>
      </c>
      <c r="D183" s="15" t="n">
        <v>1082254</v>
      </c>
      <c r="G183" s="41" t="n">
        <v>62102000</v>
      </c>
    </row>
    <row r="184" customFormat="false" ht="17.25" hidden="false" customHeight="true" outlineLevel="0" collapsed="false">
      <c r="B184" s="41" t="n">
        <v>62203000</v>
      </c>
      <c r="C184" s="2" t="s">
        <v>1843</v>
      </c>
      <c r="D184" s="15" t="n">
        <v>11787628</v>
      </c>
      <c r="G184" s="41" t="n">
        <v>62203000</v>
      </c>
    </row>
    <row r="185" customFormat="false" ht="17.25" hidden="false" customHeight="true" outlineLevel="0" collapsed="false">
      <c r="B185" s="41" t="n">
        <v>62302000</v>
      </c>
      <c r="C185" s="2" t="s">
        <v>494</v>
      </c>
      <c r="D185" s="15" t="n">
        <v>364449</v>
      </c>
      <c r="G185" s="41" t="n">
        <v>62302000</v>
      </c>
    </row>
    <row r="186" customFormat="false" ht="17.25" hidden="false" customHeight="true" outlineLevel="0" collapsed="false">
      <c r="B186" s="41" t="n">
        <v>62304000</v>
      </c>
      <c r="C186" s="2" t="s">
        <v>496</v>
      </c>
      <c r="D186" s="15" t="n">
        <v>1499973</v>
      </c>
      <c r="G186" s="41" t="n">
        <v>62304000</v>
      </c>
    </row>
    <row r="187" customFormat="false" ht="17.25" hidden="false" customHeight="true" outlineLevel="0" collapsed="false">
      <c r="B187" s="41" t="n">
        <v>62504000</v>
      </c>
      <c r="C187" s="2" t="s">
        <v>506</v>
      </c>
      <c r="D187" s="15" t="n">
        <v>399026</v>
      </c>
      <c r="G187" s="41" t="n">
        <v>62504000</v>
      </c>
    </row>
    <row r="188" customFormat="false" ht="17.25" hidden="false" customHeight="true" outlineLevel="0" collapsed="false">
      <c r="B188" s="41" t="n">
        <v>62601000</v>
      </c>
      <c r="C188" s="2" t="s">
        <v>727</v>
      </c>
      <c r="D188" s="15" t="n">
        <v>0</v>
      </c>
      <c r="G188" s="41" t="n">
        <v>62601000</v>
      </c>
    </row>
    <row r="189" customFormat="false" ht="17.25" hidden="false" customHeight="true" outlineLevel="0" collapsed="false">
      <c r="B189" s="41" t="n">
        <v>62705000</v>
      </c>
      <c r="C189" s="2" t="s">
        <v>517</v>
      </c>
      <c r="D189" s="15" t="n">
        <v>0</v>
      </c>
      <c r="G189" s="41" t="n">
        <v>62705000</v>
      </c>
    </row>
    <row r="190" customFormat="false" ht="17.25" hidden="false" customHeight="true" outlineLevel="0" collapsed="false">
      <c r="B190" s="41" t="n">
        <v>62706000</v>
      </c>
      <c r="C190" s="2" t="s">
        <v>183</v>
      </c>
      <c r="D190" s="15" t="n">
        <v>471004</v>
      </c>
      <c r="G190" s="41" t="n">
        <v>62706000</v>
      </c>
    </row>
    <row r="191" customFormat="false" ht="17.25" hidden="false" customHeight="true" outlineLevel="0" collapsed="false">
      <c r="B191" s="41" t="n">
        <v>63505000</v>
      </c>
      <c r="C191" s="2" t="s">
        <v>733</v>
      </c>
      <c r="D191" s="15" t="n">
        <v>24000</v>
      </c>
      <c r="G191" s="41" t="n">
        <v>63505000</v>
      </c>
    </row>
    <row r="192" customFormat="false" ht="17.25" hidden="false" customHeight="true" outlineLevel="0" collapsed="false">
      <c r="B192" s="41" t="n">
        <v>64180000</v>
      </c>
      <c r="C192" s="2" t="s">
        <v>531</v>
      </c>
      <c r="D192" s="15" t="n">
        <v>124836166.99335</v>
      </c>
      <c r="G192" s="41" t="n">
        <v>64180000</v>
      </c>
    </row>
    <row r="193" customFormat="false" ht="17.25" hidden="false" customHeight="true" outlineLevel="0" collapsed="false">
      <c r="B193" s="41" t="n">
        <v>64503000</v>
      </c>
      <c r="C193" s="2" t="s">
        <v>1856</v>
      </c>
      <c r="D193" s="15" t="n">
        <v>47449.05</v>
      </c>
      <c r="G193" s="41" t="n">
        <v>64503000</v>
      </c>
    </row>
    <row r="194" customFormat="false" ht="17.25" hidden="false" customHeight="true" outlineLevel="0" collapsed="false">
      <c r="B194" s="41" t="n">
        <v>64580000</v>
      </c>
      <c r="C194" s="2" t="s">
        <v>738</v>
      </c>
      <c r="D194" s="15" t="n">
        <v>65407.76</v>
      </c>
      <c r="G194" s="41" t="n">
        <v>64580000</v>
      </c>
    </row>
    <row r="195" customFormat="false" ht="17.25" hidden="false" customHeight="true" outlineLevel="0" collapsed="false">
      <c r="B195" s="41" t="n">
        <v>65100000</v>
      </c>
      <c r="C195" s="2" t="s">
        <v>740</v>
      </c>
      <c r="D195" s="15" t="n">
        <v>295384</v>
      </c>
      <c r="G195" s="41" t="n">
        <v>65100000</v>
      </c>
    </row>
    <row r="196" customFormat="false" ht="17.25" hidden="false" customHeight="true" outlineLevel="0" collapsed="false">
      <c r="B196" s="41" t="n">
        <v>65200000</v>
      </c>
      <c r="C196" s="2" t="s">
        <v>473</v>
      </c>
      <c r="D196" s="15" t="n">
        <v>817640748.966166</v>
      </c>
      <c r="G196" s="41" t="n">
        <v>65200000</v>
      </c>
    </row>
    <row r="197" customFormat="false" ht="17.25" hidden="false" customHeight="true" outlineLevel="0" collapsed="false">
      <c r="B197" s="41" t="n">
        <v>65800000</v>
      </c>
      <c r="C197" s="2" t="s">
        <v>744</v>
      </c>
      <c r="D197" s="15" t="n">
        <v>2620000.01</v>
      </c>
      <c r="G197" s="41" t="n">
        <v>65800000</v>
      </c>
    </row>
    <row r="198" customFormat="false" ht="17.25" hidden="false" customHeight="true" outlineLevel="0" collapsed="false">
      <c r="B198" s="41" t="n">
        <v>66105000</v>
      </c>
      <c r="C198" s="2" t="s">
        <v>748</v>
      </c>
      <c r="D198" s="15" t="n">
        <v>29293632.41</v>
      </c>
      <c r="G198" s="41" t="n">
        <v>66105000</v>
      </c>
    </row>
    <row r="199" customFormat="false" ht="17.25" hidden="false" customHeight="true" outlineLevel="0" collapsed="false">
      <c r="B199" s="41" t="n">
        <v>66600000</v>
      </c>
      <c r="C199" s="2" t="s">
        <v>750</v>
      </c>
      <c r="D199" s="15" t="n">
        <v>32015</v>
      </c>
      <c r="G199" s="41" t="n">
        <v>66600000</v>
      </c>
    </row>
    <row r="200" customFormat="false" ht="17.25" hidden="false" customHeight="true" outlineLevel="0" collapsed="false">
      <c r="B200" s="41" t="n">
        <v>70800000</v>
      </c>
      <c r="C200" s="2" t="s">
        <v>1868</v>
      </c>
      <c r="D200" s="15" t="n">
        <v>-100000</v>
      </c>
      <c r="G200" s="41" t="n">
        <v>70800000</v>
      </c>
    </row>
    <row r="201" customFormat="false" ht="17.25" hidden="false" customHeight="true" outlineLevel="0" collapsed="false">
      <c r="B201" s="41" t="n">
        <v>70840000</v>
      </c>
      <c r="C201" s="2" t="s">
        <v>1915</v>
      </c>
      <c r="D201" s="15" t="n">
        <v>-716459710</v>
      </c>
      <c r="G201" s="41" t="n">
        <v>70840000</v>
      </c>
    </row>
    <row r="202" customFormat="false" ht="17.25" hidden="false" customHeight="true" outlineLevel="0" collapsed="false">
      <c r="B202" s="41" t="n">
        <v>75200000</v>
      </c>
      <c r="C202" s="2" t="s">
        <v>502</v>
      </c>
      <c r="D202" s="15" t="n">
        <v>-855584015.62</v>
      </c>
      <c r="G202" s="41" t="n">
        <v>75200000</v>
      </c>
    </row>
    <row r="203" customFormat="false" ht="17.25" hidden="false" customHeight="true" outlineLevel="0" collapsed="false">
      <c r="B203" s="41" t="n">
        <v>75850000</v>
      </c>
      <c r="C203" s="2" t="s">
        <v>1322</v>
      </c>
      <c r="D203" s="15" t="n">
        <v>-148354.63</v>
      </c>
      <c r="G203" s="41" t="n">
        <v>75850000</v>
      </c>
    </row>
    <row r="204" customFormat="false" ht="17.25" hidden="false" customHeight="true" outlineLevel="0" collapsed="false">
      <c r="B204" s="41" t="n">
        <v>76600000</v>
      </c>
      <c r="C204" s="2" t="s">
        <v>766</v>
      </c>
      <c r="D204" s="15" t="n">
        <v>-249078</v>
      </c>
      <c r="G204" s="41" t="n">
        <v>76600000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.01"/>
    <col collapsed="false" customWidth="true" hidden="false" outlineLevel="0" max="2" min="2" style="38" width="12.44"/>
    <col collapsed="false" customWidth="true" hidden="false" outlineLevel="0" max="3" min="3" style="2" width="41.01"/>
    <col collapsed="false" customWidth="true" hidden="false" outlineLevel="0" max="4" min="4" style="3" width="16.58"/>
    <col collapsed="false" customWidth="true" hidden="false" outlineLevel="0" max="6" min="5" style="4" width="16.58"/>
    <col collapsed="false" customWidth="true" hidden="false" outlineLevel="0" max="7" min="7" style="1" width="11.44"/>
    <col collapsed="false" customWidth="true" hidden="false" outlineLevel="0" max="8" min="8" style="2" width="12.44"/>
    <col collapsed="false" customWidth="true" hidden="false" outlineLevel="0" max="9" min="9" style="4" width="16.58"/>
  </cols>
  <sheetData>
    <row r="1" customFormat="false" ht="17.25" hidden="false" customHeight="true" outlineLevel="0" collapsed="false">
      <c r="B1" s="54" t="s">
        <v>1882</v>
      </c>
      <c r="C1" s="53" t="s">
        <v>1883</v>
      </c>
      <c r="D1" s="56" t="n">
        <v>2021</v>
      </c>
      <c r="E1" s="56" t="n">
        <v>2020</v>
      </c>
      <c r="F1" s="56" t="s">
        <v>1916</v>
      </c>
      <c r="G1" s="54" t="s">
        <v>769</v>
      </c>
      <c r="I1" s="15" t="n">
        <v>2019</v>
      </c>
    </row>
    <row r="2" customFormat="false" ht="17.25" hidden="false" customHeight="true" outlineLevel="0" collapsed="false">
      <c r="A2" s="2" t="str">
        <f aca="false">+LEFT(B:B)</f>
        <v>4</v>
      </c>
      <c r="B2" s="33" t="n">
        <v>4457100</v>
      </c>
      <c r="C2" s="17" t="s">
        <v>503</v>
      </c>
      <c r="D2" s="15" t="n">
        <v>0</v>
      </c>
      <c r="E2" s="15" t="n">
        <v>-31696433.39</v>
      </c>
      <c r="F2" s="15" t="n">
        <v>0</v>
      </c>
      <c r="G2" s="20" t="n">
        <v>44571000</v>
      </c>
      <c r="I2" s="15" t="n">
        <v>0</v>
      </c>
    </row>
    <row r="3" customFormat="false" ht="17.25" hidden="false" customHeight="true" outlineLevel="0" collapsed="false">
      <c r="A3" s="2" t="str">
        <f aca="false">+LEFT(B:B)</f>
        <v>7</v>
      </c>
      <c r="B3" s="33" t="n">
        <v>7071000</v>
      </c>
      <c r="C3" s="17" t="s">
        <v>503</v>
      </c>
      <c r="D3" s="15" t="n">
        <v>0</v>
      </c>
      <c r="E3" s="15" t="n">
        <v>-944239708.21</v>
      </c>
      <c r="F3" s="15" t="n">
        <v>0</v>
      </c>
      <c r="G3" s="20" t="n">
        <v>70710000</v>
      </c>
      <c r="I3" s="15" t="n">
        <v>0</v>
      </c>
    </row>
    <row r="4" customFormat="false" ht="17.25" hidden="false" customHeight="true" outlineLevel="0" collapsed="false">
      <c r="A4" s="2" t="str">
        <f aca="false">+LEFT(B:B)</f>
        <v>1</v>
      </c>
      <c r="B4" s="33" t="n">
        <v>10100000</v>
      </c>
      <c r="C4" s="17" t="s">
        <v>559</v>
      </c>
      <c r="D4" s="15" t="n">
        <v>-1500000000</v>
      </c>
      <c r="E4" s="15" t="n">
        <v>-1500000000</v>
      </c>
      <c r="F4" s="15" t="n">
        <v>-500000000</v>
      </c>
      <c r="G4" s="20" t="n">
        <v>10100000</v>
      </c>
      <c r="I4" s="15" t="n">
        <v>-500000000</v>
      </c>
    </row>
    <row r="5" customFormat="false" ht="17.25" hidden="false" customHeight="true" outlineLevel="0" collapsed="false">
      <c r="A5" s="2" t="str">
        <f aca="false">+LEFT(B:B)</f>
        <v>1</v>
      </c>
      <c r="B5" s="33" t="n">
        <v>10680000</v>
      </c>
      <c r="C5" s="17" t="s">
        <v>1917</v>
      </c>
      <c r="D5" s="15" t="n">
        <v>-950746700.3</v>
      </c>
      <c r="E5" s="15" t="n">
        <v>-950746700.3</v>
      </c>
      <c r="F5" s="15" t="n">
        <v>-950746700.3</v>
      </c>
      <c r="G5" s="20" t="n">
        <v>10620000</v>
      </c>
      <c r="I5" s="15" t="n">
        <v>-950746700.3</v>
      </c>
    </row>
    <row r="6" customFormat="false" ht="17.25" hidden="false" customHeight="true" outlineLevel="0" collapsed="false">
      <c r="A6" s="2" t="str">
        <f aca="false">+LEFT(B:B)</f>
        <v>1</v>
      </c>
      <c r="B6" s="33" t="n">
        <v>11000000</v>
      </c>
      <c r="C6" s="17" t="s">
        <v>562</v>
      </c>
      <c r="D6" s="15" t="n">
        <v>-820187742.87</v>
      </c>
      <c r="E6" s="15" t="n">
        <v>-675059298.29</v>
      </c>
      <c r="F6" s="15" t="n">
        <v>-875924552.18</v>
      </c>
      <c r="G6" s="20" t="n">
        <v>11000000</v>
      </c>
      <c r="I6" s="15" t="n">
        <v>-875924552.18</v>
      </c>
    </row>
    <row r="7" customFormat="false" ht="17.25" hidden="false" customHeight="true" outlineLevel="0" collapsed="false">
      <c r="A7" s="2" t="str">
        <f aca="false">+LEFT(B:B)</f>
        <v>1</v>
      </c>
      <c r="B7" s="33" t="n">
        <v>11900000</v>
      </c>
      <c r="C7" s="17" t="s">
        <v>1158</v>
      </c>
      <c r="D7" s="15" t="n">
        <v>-0.19</v>
      </c>
      <c r="E7" s="15" t="n">
        <v>-0.19</v>
      </c>
      <c r="F7" s="15" t="n">
        <v>-0.19</v>
      </c>
      <c r="G7" s="20" t="n">
        <v>11900000</v>
      </c>
      <c r="I7" s="15" t="n">
        <v>-0.19</v>
      </c>
    </row>
    <row r="8" customFormat="false" ht="17.25" hidden="false" customHeight="true" outlineLevel="0" collapsed="false">
      <c r="A8" s="2" t="str">
        <f aca="false">+LEFT(B:B)</f>
        <v>1</v>
      </c>
      <c r="B8" s="33" t="n">
        <v>12000000</v>
      </c>
      <c r="C8" s="17" t="s">
        <v>1763</v>
      </c>
      <c r="D8" s="15" t="n">
        <v>0</v>
      </c>
      <c r="E8" s="15" t="n">
        <v>0</v>
      </c>
      <c r="F8" s="15" t="n">
        <v>305747192.94</v>
      </c>
      <c r="G8" s="20" t="n">
        <v>12000000</v>
      </c>
      <c r="I8" s="15" t="n">
        <v>305747192.94</v>
      </c>
    </row>
    <row r="9" customFormat="false" ht="17.25" hidden="false" customHeight="true" outlineLevel="0" collapsed="false">
      <c r="A9" s="2" t="str">
        <f aca="false">+LEFT(B:B)</f>
        <v>1</v>
      </c>
      <c r="B9" s="33" t="n">
        <v>16411000</v>
      </c>
      <c r="C9" s="17" t="s">
        <v>386</v>
      </c>
      <c r="D9" s="15" t="n">
        <v>-137464909.73</v>
      </c>
      <c r="E9" s="15" t="n">
        <v>0</v>
      </c>
      <c r="F9" s="15" t="n">
        <v>-240000000</v>
      </c>
      <c r="G9" s="20" t="n">
        <v>51920000</v>
      </c>
      <c r="I9" s="15" t="n">
        <v>-240000000</v>
      </c>
    </row>
    <row r="10" customFormat="false" ht="17.25" hidden="false" customHeight="true" outlineLevel="0" collapsed="false">
      <c r="A10" s="2" t="str">
        <f aca="false">+LEFT(B:B)</f>
        <v>1</v>
      </c>
      <c r="B10" s="33" t="n">
        <v>16412000</v>
      </c>
      <c r="C10" s="17" t="s">
        <v>390</v>
      </c>
      <c r="D10" s="15" t="n">
        <v>0</v>
      </c>
      <c r="E10" s="15" t="n">
        <v>185973678.24</v>
      </c>
      <c r="F10" s="15" t="n">
        <v>185973678.24</v>
      </c>
      <c r="G10" s="20" t="n">
        <v>51960000</v>
      </c>
      <c r="I10" s="15" t="n">
        <v>185973678.24</v>
      </c>
    </row>
    <row r="11" customFormat="false" ht="17.25" hidden="false" customHeight="true" outlineLevel="0" collapsed="false">
      <c r="A11" s="2" t="str">
        <f aca="false">+LEFT(B:B)</f>
        <v>1</v>
      </c>
      <c r="B11" s="33" t="n">
        <v>16413000</v>
      </c>
      <c r="C11" s="17" t="s">
        <v>1918</v>
      </c>
      <c r="D11" s="15" t="n">
        <v>0</v>
      </c>
      <c r="E11" s="15" t="n">
        <v>200000000</v>
      </c>
      <c r="F11" s="15" t="n">
        <v>200000000</v>
      </c>
      <c r="G11" s="20" t="n">
        <v>51950000</v>
      </c>
      <c r="I11" s="15" t="n">
        <v>200000000</v>
      </c>
    </row>
    <row r="12" customFormat="false" ht="17.25" hidden="false" customHeight="true" outlineLevel="0" collapsed="false">
      <c r="A12" s="2" t="str">
        <f aca="false">+LEFT(B:B)</f>
        <v>2</v>
      </c>
      <c r="B12" s="33" t="n">
        <v>20400000</v>
      </c>
      <c r="C12" s="17" t="s">
        <v>1770</v>
      </c>
      <c r="D12" s="15" t="n">
        <v>3492900</v>
      </c>
      <c r="E12" s="15" t="n">
        <v>3492900</v>
      </c>
      <c r="F12" s="15" t="n">
        <v>2297900</v>
      </c>
      <c r="G12" s="20" t="n">
        <v>20400000</v>
      </c>
      <c r="I12" s="15" t="n">
        <v>2297900</v>
      </c>
    </row>
    <row r="13" customFormat="false" ht="17.25" hidden="false" customHeight="true" outlineLevel="0" collapsed="false">
      <c r="A13" s="2" t="str">
        <f aca="false">+LEFT(B:B)</f>
        <v>2</v>
      </c>
      <c r="B13" s="33" t="n">
        <v>21350000</v>
      </c>
      <c r="C13" s="17" t="s">
        <v>1919</v>
      </c>
      <c r="D13" s="15" t="n">
        <v>3129764.67</v>
      </c>
      <c r="E13" s="15" t="n">
        <v>3129764.67</v>
      </c>
      <c r="F13" s="15" t="n">
        <v>2000000</v>
      </c>
      <c r="G13" s="12" t="n">
        <v>21520000</v>
      </c>
      <c r="I13" s="15" t="n">
        <v>2000000</v>
      </c>
    </row>
    <row r="14" customFormat="false" ht="17.25" hidden="false" customHeight="true" outlineLevel="0" collapsed="false">
      <c r="A14" s="2" t="str">
        <f aca="false">+LEFT(B:B)</f>
        <v>2</v>
      </c>
      <c r="B14" s="33" t="n">
        <v>21500000</v>
      </c>
      <c r="C14" s="17" t="s">
        <v>1771</v>
      </c>
      <c r="D14" s="15" t="n">
        <v>745125444.3</v>
      </c>
      <c r="E14" s="15" t="n">
        <v>323924944.3</v>
      </c>
      <c r="F14" s="15" t="n">
        <v>323924944.3</v>
      </c>
      <c r="G14" s="20" t="n">
        <v>21500000</v>
      </c>
      <c r="I14" s="15" t="n">
        <v>323924944.3</v>
      </c>
    </row>
    <row r="15" customFormat="false" ht="17.25" hidden="false" customHeight="true" outlineLevel="0" collapsed="false">
      <c r="A15" s="2" t="str">
        <f aca="false">+LEFT(B:B)</f>
        <v>2</v>
      </c>
      <c r="B15" s="33" t="n">
        <v>21811000</v>
      </c>
      <c r="C15" s="17" t="s">
        <v>1773</v>
      </c>
      <c r="D15" s="15" t="n">
        <v>98629757.69</v>
      </c>
      <c r="E15" s="15" t="n">
        <v>96095357.69</v>
      </c>
      <c r="F15" s="15" t="n">
        <v>95595357.69</v>
      </c>
      <c r="G15" s="20" t="n">
        <v>21540000</v>
      </c>
      <c r="I15" s="15" t="n">
        <v>95595357.69</v>
      </c>
    </row>
    <row r="16" customFormat="false" ht="17.25" hidden="false" customHeight="true" outlineLevel="0" collapsed="false">
      <c r="A16" s="2" t="str">
        <f aca="false">+LEFT(B:B)</f>
        <v>2</v>
      </c>
      <c r="B16" s="33" t="n">
        <v>21820000</v>
      </c>
      <c r="C16" s="17" t="s">
        <v>10</v>
      </c>
      <c r="D16" s="15" t="n">
        <v>72160833.52</v>
      </c>
      <c r="E16" s="15" t="n">
        <v>43069000.12</v>
      </c>
      <c r="F16" s="15" t="n">
        <v>43069000.12</v>
      </c>
      <c r="G16" s="20" t="n">
        <v>21820000</v>
      </c>
      <c r="I16" s="15" t="n">
        <v>43069000.12</v>
      </c>
    </row>
    <row r="17" customFormat="false" ht="17.25" hidden="false" customHeight="true" outlineLevel="0" collapsed="false">
      <c r="A17" s="2" t="str">
        <f aca="false">+LEFT(B:B)</f>
        <v>2</v>
      </c>
      <c r="B17" s="33" t="n">
        <v>21830000</v>
      </c>
      <c r="C17" s="17" t="s">
        <v>574</v>
      </c>
      <c r="D17" s="15" t="n">
        <v>326197103.03</v>
      </c>
      <c r="E17" s="15" t="n">
        <v>192197103.03</v>
      </c>
      <c r="F17" s="15" t="n">
        <v>192197103.03</v>
      </c>
      <c r="G17" s="20" t="n">
        <v>21830000</v>
      </c>
      <c r="I17" s="15" t="n">
        <v>192197103.03</v>
      </c>
    </row>
    <row r="18" customFormat="false" ht="17.25" hidden="false" customHeight="true" outlineLevel="0" collapsed="false">
      <c r="A18" s="2" t="str">
        <f aca="false">+LEFT(B:B)</f>
        <v>2</v>
      </c>
      <c r="B18" s="33" t="n">
        <v>21840000</v>
      </c>
      <c r="C18" s="17" t="s">
        <v>575</v>
      </c>
      <c r="D18" s="15" t="n">
        <v>64616289.27</v>
      </c>
      <c r="E18" s="15" t="n">
        <v>61246877.85</v>
      </c>
      <c r="F18" s="15" t="n">
        <v>50793494.25</v>
      </c>
      <c r="G18" s="20" t="n">
        <v>21840000</v>
      </c>
      <c r="I18" s="15" t="n">
        <v>50793494.25</v>
      </c>
    </row>
    <row r="19" customFormat="false" ht="17.25" hidden="false" customHeight="true" outlineLevel="0" collapsed="false">
      <c r="A19" s="2" t="str">
        <f aca="false">+LEFT(B:B)</f>
        <v>2</v>
      </c>
      <c r="B19" s="33" t="n">
        <v>21850000</v>
      </c>
      <c r="C19" s="17" t="s">
        <v>1775</v>
      </c>
      <c r="D19" s="15" t="n">
        <v>5955835.78</v>
      </c>
      <c r="E19" s="15" t="n">
        <v>3700000</v>
      </c>
      <c r="F19" s="15" t="n">
        <v>3700000</v>
      </c>
      <c r="G19" s="20" t="n">
        <v>21820000</v>
      </c>
      <c r="I19" s="15" t="n">
        <v>3700000</v>
      </c>
    </row>
    <row r="20" customFormat="false" ht="17.25" hidden="false" customHeight="true" outlineLevel="0" collapsed="false">
      <c r="A20" s="2" t="str">
        <f aca="false">+LEFT(B:B)</f>
        <v>2</v>
      </c>
      <c r="B20" s="33" t="n">
        <v>21870000</v>
      </c>
      <c r="C20" s="17" t="s">
        <v>1920</v>
      </c>
      <c r="D20" s="15" t="n">
        <v>891667</v>
      </c>
      <c r="E20" s="15" t="n">
        <v>891667</v>
      </c>
      <c r="F20" s="15" t="n">
        <v>891667</v>
      </c>
      <c r="G20" s="20" t="n">
        <v>21820000</v>
      </c>
      <c r="I20" s="15" t="n">
        <v>891667</v>
      </c>
    </row>
    <row r="21" customFormat="false" ht="17.25" hidden="false" customHeight="true" outlineLevel="0" collapsed="false">
      <c r="A21" s="2" t="str">
        <f aca="false">+LEFT(B:B)</f>
        <v>2</v>
      </c>
      <c r="B21" s="65" t="n">
        <v>23000000</v>
      </c>
      <c r="C21" s="17" t="s">
        <v>240</v>
      </c>
      <c r="D21" s="15" t="n">
        <v>0</v>
      </c>
      <c r="E21" s="15" t="n">
        <v>21700500</v>
      </c>
      <c r="F21" s="15" t="n">
        <v>0</v>
      </c>
      <c r="G21" s="20" t="n">
        <v>23200000</v>
      </c>
      <c r="I21" s="15" t="n">
        <v>0</v>
      </c>
    </row>
    <row r="22" customFormat="false" ht="17.25" hidden="false" customHeight="true" outlineLevel="0" collapsed="false">
      <c r="A22" s="2" t="str">
        <f aca="false">+LEFT(B:B)</f>
        <v>2</v>
      </c>
      <c r="B22" s="33" t="n">
        <v>27500000</v>
      </c>
      <c r="C22" s="17" t="s">
        <v>577</v>
      </c>
      <c r="D22" s="15" t="n">
        <v>56683774.32</v>
      </c>
      <c r="E22" s="15" t="n">
        <v>58501601.31</v>
      </c>
      <c r="F22" s="15" t="n">
        <v>16047226.66</v>
      </c>
      <c r="G22" s="20" t="n">
        <v>27500000</v>
      </c>
      <c r="I22" s="15" t="n">
        <v>16047226.66</v>
      </c>
    </row>
    <row r="23" customFormat="false" ht="17.25" hidden="false" customHeight="true" outlineLevel="0" collapsed="false">
      <c r="A23" s="2" t="str">
        <f aca="false">+LEFT(B:B)</f>
        <v>2</v>
      </c>
      <c r="B23" s="33" t="n">
        <v>28040000</v>
      </c>
      <c r="C23" s="17" t="s">
        <v>578</v>
      </c>
      <c r="D23" s="15" t="n">
        <v>-3127678.13</v>
      </c>
      <c r="E23" s="15" t="n">
        <v>-2729384.63</v>
      </c>
      <c r="F23" s="15" t="n">
        <v>-2297900</v>
      </c>
      <c r="G23" s="20" t="n">
        <v>28040000</v>
      </c>
      <c r="I23" s="15" t="n">
        <v>-2297900</v>
      </c>
    </row>
    <row r="24" customFormat="false" ht="17.25" hidden="false" customHeight="true" outlineLevel="0" collapsed="false">
      <c r="A24" s="2" t="str">
        <f aca="false">+LEFT(B:B)</f>
        <v>2</v>
      </c>
      <c r="B24" s="33" t="n">
        <v>28150000</v>
      </c>
      <c r="C24" s="17" t="s">
        <v>582</v>
      </c>
      <c r="D24" s="15" t="n">
        <v>-193457828.97</v>
      </c>
      <c r="E24" s="15" t="n">
        <v>-150733432.05</v>
      </c>
      <c r="F24" s="15" t="n">
        <v>-121044308.4</v>
      </c>
      <c r="G24" s="20" t="n">
        <v>28150000</v>
      </c>
      <c r="I24" s="15" t="n">
        <v>-121044308.4</v>
      </c>
    </row>
    <row r="25" customFormat="false" ht="17.25" hidden="false" customHeight="true" outlineLevel="0" collapsed="false">
      <c r="A25" s="2" t="str">
        <f aca="false">+LEFT(B:B)</f>
        <v>2</v>
      </c>
      <c r="B25" s="33" t="n">
        <v>28181100</v>
      </c>
      <c r="C25" s="17" t="s">
        <v>1777</v>
      </c>
      <c r="D25" s="15" t="n">
        <v>-83771034.05</v>
      </c>
      <c r="E25" s="15" t="n">
        <v>-81091415.54</v>
      </c>
      <c r="F25" s="15" t="n">
        <v>-77922181.43</v>
      </c>
      <c r="G25" s="20" t="n">
        <v>28154000</v>
      </c>
      <c r="I25" s="15" t="n">
        <v>-77922181.43</v>
      </c>
    </row>
    <row r="26" customFormat="false" ht="17.25" hidden="false" customHeight="true" outlineLevel="0" collapsed="false">
      <c r="A26" s="2" t="str">
        <f aca="false">+LEFT(B:B)</f>
        <v>2</v>
      </c>
      <c r="B26" s="33" t="n">
        <v>28182000</v>
      </c>
      <c r="C26" s="17" t="s">
        <v>585</v>
      </c>
      <c r="D26" s="15" t="n">
        <v>-6650070.96</v>
      </c>
      <c r="E26" s="15" t="n">
        <v>-32701720.5</v>
      </c>
      <c r="F26" s="15" t="n">
        <v>-29224196.76</v>
      </c>
      <c r="G26" s="20" t="n">
        <v>28182000</v>
      </c>
      <c r="I26" s="15" t="n">
        <v>-29224196.76</v>
      </c>
    </row>
    <row r="27" customFormat="false" ht="17.25" hidden="false" customHeight="true" outlineLevel="0" collapsed="false">
      <c r="A27" s="2" t="str">
        <f aca="false">+LEFT(B:B)</f>
        <v>2</v>
      </c>
      <c r="B27" s="33" t="n">
        <v>28183000</v>
      </c>
      <c r="C27" s="17" t="s">
        <v>588</v>
      </c>
      <c r="D27" s="15" t="n">
        <v>-185952078.27</v>
      </c>
      <c r="E27" s="15" t="n">
        <v>-159610297.45</v>
      </c>
      <c r="F27" s="15" t="n">
        <f aca="false">-133360297.44-178333.39</f>
        <v>-133538630.83</v>
      </c>
      <c r="G27" s="20" t="n">
        <v>28183000</v>
      </c>
      <c r="I27" s="15" t="n">
        <v>-133360297.44</v>
      </c>
    </row>
    <row r="28" customFormat="false" ht="17.25" hidden="false" customHeight="true" outlineLevel="0" collapsed="false">
      <c r="A28" s="2" t="str">
        <f aca="false">+LEFT(B:B)</f>
        <v>2</v>
      </c>
      <c r="B28" s="33" t="n">
        <v>28184000</v>
      </c>
      <c r="C28" s="17" t="s">
        <v>586</v>
      </c>
      <c r="D28" s="15" t="n">
        <v>-50512474.1</v>
      </c>
      <c r="E28" s="15" t="n">
        <v>-45430769.43</v>
      </c>
      <c r="F28" s="15" t="n">
        <v>-39957199.2787671</v>
      </c>
      <c r="G28" s="20" t="n">
        <v>28184000</v>
      </c>
      <c r="I28" s="15" t="n">
        <v>-39957199.2787671</v>
      </c>
    </row>
    <row r="29" customFormat="false" ht="17.25" hidden="false" customHeight="true" outlineLevel="0" collapsed="false">
      <c r="A29" s="2" t="str">
        <f aca="false">+LEFT(B:B)</f>
        <v>2</v>
      </c>
      <c r="B29" s="33" t="n">
        <v>28185000</v>
      </c>
      <c r="C29" s="17" t="s">
        <v>253</v>
      </c>
      <c r="D29" s="15" t="n">
        <v>-3817553.22</v>
      </c>
      <c r="E29" s="15" t="n">
        <v>-3700000</v>
      </c>
      <c r="F29" s="15" t="n">
        <v>-3700000</v>
      </c>
      <c r="G29" s="20" t="n">
        <v>28182000</v>
      </c>
      <c r="I29" s="15" t="n">
        <v>-3700000</v>
      </c>
    </row>
    <row r="30" customFormat="false" ht="17.25" hidden="false" customHeight="true" outlineLevel="0" collapsed="false">
      <c r="A30" s="2" t="str">
        <f aca="false">+LEFT(B:B)</f>
        <v>2</v>
      </c>
      <c r="B30" s="33" t="n">
        <v>28187000</v>
      </c>
      <c r="C30" s="17" t="s">
        <v>587</v>
      </c>
      <c r="D30" s="15" t="n">
        <v>-579583.55</v>
      </c>
      <c r="E30" s="15" t="n">
        <v>-401250.15</v>
      </c>
      <c r="F30" s="15" t="n">
        <v>-222916.75</v>
      </c>
      <c r="G30" s="20" t="n">
        <v>28182000</v>
      </c>
      <c r="I30" s="15" t="n">
        <v>-222916.75</v>
      </c>
    </row>
    <row r="31" customFormat="false" ht="17.25" hidden="false" customHeight="true" outlineLevel="0" collapsed="false">
      <c r="A31" s="2" t="str">
        <f aca="false">+LEFT(B:B)</f>
        <v>3</v>
      </c>
      <c r="B31" s="33" t="n">
        <v>37100000</v>
      </c>
      <c r="C31" s="17" t="s">
        <v>592</v>
      </c>
      <c r="D31" s="15" t="n">
        <v>1655708582.6</v>
      </c>
      <c r="E31" s="15" t="n">
        <v>2463929448.63</v>
      </c>
      <c r="F31" s="15" t="n">
        <v>2463886490</v>
      </c>
      <c r="G31" s="20" t="n">
        <v>37100000</v>
      </c>
      <c r="I31" s="15" t="n">
        <v>2463886490</v>
      </c>
    </row>
    <row r="32" customFormat="false" ht="17.25" hidden="false" customHeight="true" outlineLevel="0" collapsed="false">
      <c r="A32" s="2" t="str">
        <f aca="false">+LEFT(B:B)</f>
        <v>3</v>
      </c>
      <c r="B32" s="33" t="n">
        <v>37200000</v>
      </c>
      <c r="C32" s="17" t="s">
        <v>1921</v>
      </c>
      <c r="D32" s="15" t="n">
        <v>700000000</v>
      </c>
      <c r="E32" s="15" t="n">
        <v>1306024647.69</v>
      </c>
      <c r="F32" s="15" t="n">
        <v>1207407178</v>
      </c>
      <c r="G32" s="12" t="n">
        <v>35000000</v>
      </c>
      <c r="I32" s="15" t="n">
        <v>1207407178</v>
      </c>
    </row>
    <row r="33" customFormat="false" ht="17.25" hidden="false" customHeight="true" outlineLevel="0" collapsed="false">
      <c r="A33" s="2" t="str">
        <f aca="false">+LEFT(B:B)</f>
        <v>4</v>
      </c>
      <c r="B33" s="33" t="n">
        <v>40100000</v>
      </c>
      <c r="C33" s="17" t="s">
        <v>597</v>
      </c>
      <c r="D33" s="15" t="n">
        <v>-710240166.67</v>
      </c>
      <c r="E33" s="15" t="n">
        <v>-676076121.66</v>
      </c>
      <c r="F33" s="15" t="n">
        <v>-407738003</v>
      </c>
      <c r="G33" s="20" t="n">
        <v>40110000</v>
      </c>
      <c r="I33" s="15" t="n">
        <v>-407738003</v>
      </c>
    </row>
    <row r="34" customFormat="false" ht="17.25" hidden="false" customHeight="true" outlineLevel="0" collapsed="false">
      <c r="A34" s="2" t="str">
        <f aca="false">+LEFT(B:B)</f>
        <v>4</v>
      </c>
      <c r="B34" s="33" t="n">
        <v>40120000</v>
      </c>
      <c r="C34" s="17" t="s">
        <v>23</v>
      </c>
      <c r="D34" s="15" t="n">
        <v>-1722367992.85</v>
      </c>
      <c r="E34" s="15" t="n">
        <v>-2365722710.25</v>
      </c>
      <c r="F34" s="15" t="n">
        <v>-1223182498</v>
      </c>
      <c r="G34" s="20" t="n">
        <v>40120000</v>
      </c>
      <c r="I34" s="15" t="n">
        <v>-1223182498</v>
      </c>
    </row>
    <row r="35" customFormat="false" ht="17.25" hidden="false" customHeight="true" outlineLevel="0" collapsed="false">
      <c r="A35" s="2" t="str">
        <f aca="false">+LEFT(B:B)</f>
        <v>4</v>
      </c>
      <c r="B35" s="33" t="n">
        <v>40300000</v>
      </c>
      <c r="C35" s="17" t="s">
        <v>1782</v>
      </c>
      <c r="D35" s="15" t="n">
        <v>-184384943</v>
      </c>
      <c r="E35" s="15"/>
      <c r="F35" s="15"/>
      <c r="G35" s="20" t="n">
        <v>40300000</v>
      </c>
    </row>
    <row r="36" customFormat="false" ht="17.25" hidden="false" customHeight="true" outlineLevel="0" collapsed="false">
      <c r="A36" s="2" t="str">
        <f aca="false">+LEFT(B:B)</f>
        <v>4</v>
      </c>
      <c r="B36" s="33" t="n">
        <v>40310000</v>
      </c>
      <c r="C36" s="17" t="s">
        <v>599</v>
      </c>
      <c r="D36" s="15" t="n">
        <v>566643759.24</v>
      </c>
      <c r="E36" s="15" t="n">
        <v>124674163.73</v>
      </c>
      <c r="F36" s="15" t="n">
        <v>0</v>
      </c>
      <c r="G36" s="20" t="n">
        <v>40310000</v>
      </c>
      <c r="I36" s="15" t="n">
        <v>0</v>
      </c>
    </row>
    <row r="37" customFormat="false" ht="17.25" hidden="false" customHeight="true" outlineLevel="0" collapsed="false">
      <c r="A37" s="2" t="str">
        <f aca="false">+LEFT(B:B)</f>
        <v>4</v>
      </c>
      <c r="B37" s="33" t="n">
        <v>40320000</v>
      </c>
      <c r="C37" s="17" t="s">
        <v>262</v>
      </c>
      <c r="D37" s="15" t="n">
        <v>23441114.3</v>
      </c>
      <c r="E37" s="15"/>
      <c r="F37" s="15"/>
      <c r="G37" s="20" t="n">
        <v>40320000</v>
      </c>
    </row>
    <row r="38" customFormat="false" ht="17.25" hidden="false" customHeight="true" outlineLevel="0" collapsed="false">
      <c r="A38" s="2" t="str">
        <f aca="false">+LEFT(B:B)</f>
        <v>4</v>
      </c>
      <c r="B38" s="33" t="n">
        <v>40340000</v>
      </c>
      <c r="C38" s="17" t="s">
        <v>25</v>
      </c>
      <c r="D38" s="15" t="n">
        <v>17596698.14</v>
      </c>
      <c r="E38" s="15" t="n">
        <v>-388061113.52</v>
      </c>
      <c r="F38" s="15" t="n">
        <v>0</v>
      </c>
      <c r="G38" s="20" t="n">
        <v>40310000</v>
      </c>
      <c r="I38" s="15" t="n">
        <v>0</v>
      </c>
    </row>
    <row r="39" customFormat="false" ht="17.25" hidden="false" customHeight="true" outlineLevel="0" collapsed="false">
      <c r="A39" s="2" t="str">
        <f aca="false">+LEFT(B:B)</f>
        <v>4</v>
      </c>
      <c r="B39" s="33" t="n">
        <v>40400000</v>
      </c>
      <c r="C39" s="17" t="s">
        <v>1165</v>
      </c>
      <c r="D39" s="15" t="n">
        <v>-160800000</v>
      </c>
      <c r="E39" s="15" t="n">
        <v>-9641150</v>
      </c>
      <c r="F39" s="15" t="n">
        <v>0</v>
      </c>
      <c r="G39" s="20" t="n">
        <v>40400000</v>
      </c>
      <c r="I39" s="15" t="n">
        <v>0</v>
      </c>
    </row>
    <row r="40" customFormat="false" ht="17.25" hidden="false" customHeight="true" outlineLevel="0" collapsed="false">
      <c r="A40" s="2" t="str">
        <f aca="false">+LEFT(B:B)</f>
        <v>4</v>
      </c>
      <c r="B40" s="33" t="n">
        <v>40800000</v>
      </c>
      <c r="C40" s="17" t="s">
        <v>1641</v>
      </c>
      <c r="D40" s="15" t="n">
        <v>-154397502.6218</v>
      </c>
      <c r="E40" s="15" t="n">
        <v>0</v>
      </c>
      <c r="F40" s="15" t="n">
        <v>0</v>
      </c>
      <c r="G40" s="20" t="n">
        <v>40810000</v>
      </c>
      <c r="I40" s="15" t="n">
        <v>0</v>
      </c>
    </row>
    <row r="41" customFormat="false" ht="17.25" hidden="false" customHeight="true" outlineLevel="0" collapsed="false">
      <c r="B41" s="41" t="n">
        <v>40910000</v>
      </c>
      <c r="C41" s="2" t="s">
        <v>1787</v>
      </c>
      <c r="D41" s="15" t="n">
        <v>0</v>
      </c>
      <c r="G41" s="20" t="n">
        <v>40810000</v>
      </c>
    </row>
    <row r="42" customFormat="false" ht="17.25" hidden="false" customHeight="true" outlineLevel="0" collapsed="false">
      <c r="A42" s="2" t="str">
        <f aca="false">+LEFT(B:B)</f>
        <v>4</v>
      </c>
      <c r="B42" s="33" t="n">
        <v>41100000</v>
      </c>
      <c r="C42" s="17" t="s">
        <v>1788</v>
      </c>
      <c r="D42" s="15" t="n">
        <v>903685502.731</v>
      </c>
      <c r="E42" s="15" t="n">
        <v>2526175273.49</v>
      </c>
      <c r="F42" s="15" t="n">
        <v>956587769</v>
      </c>
      <c r="G42" s="20" t="n">
        <v>41100000</v>
      </c>
      <c r="I42" s="15" t="n">
        <v>956587769</v>
      </c>
    </row>
    <row r="43" customFormat="false" ht="17.25" hidden="false" customHeight="true" outlineLevel="0" collapsed="false">
      <c r="A43" s="2" t="str">
        <f aca="false">+LEFT(B:B)</f>
        <v>4</v>
      </c>
      <c r="B43" s="33" t="n">
        <v>41110000</v>
      </c>
      <c r="C43" s="17" t="s">
        <v>1768</v>
      </c>
      <c r="D43" s="15" t="n">
        <v>-5530000</v>
      </c>
      <c r="E43" s="15" t="n">
        <v>-5392500</v>
      </c>
      <c r="F43" s="15" t="n">
        <v>0</v>
      </c>
      <c r="G43" s="20" t="n">
        <v>41100000</v>
      </c>
      <c r="I43" s="15" t="n">
        <v>0</v>
      </c>
    </row>
    <row r="44" customFormat="false" ht="17.25" hidden="false" customHeight="true" outlineLevel="0" collapsed="false">
      <c r="A44" s="2" t="str">
        <f aca="false">+LEFT(B:B)</f>
        <v>4</v>
      </c>
      <c r="B44" s="33" t="n">
        <v>41200000</v>
      </c>
      <c r="C44" s="17" t="s">
        <v>1922</v>
      </c>
      <c r="D44" s="15" t="n">
        <v>0</v>
      </c>
      <c r="E44" s="15" t="n">
        <v>0</v>
      </c>
      <c r="F44" s="15" t="n">
        <v>0</v>
      </c>
      <c r="G44" s="20" t="n">
        <v>41310000</v>
      </c>
      <c r="I44" s="15" t="n">
        <v>0</v>
      </c>
    </row>
    <row r="45" customFormat="false" ht="17.25" hidden="false" customHeight="true" outlineLevel="0" collapsed="false">
      <c r="A45" s="2" t="str">
        <f aca="false">+LEFT(B:B)</f>
        <v>4</v>
      </c>
      <c r="B45" s="33" t="n">
        <v>41210000</v>
      </c>
      <c r="C45" s="17" t="s">
        <v>1697</v>
      </c>
      <c r="D45" s="15" t="n">
        <v>151646612.35</v>
      </c>
      <c r="E45" s="15" t="n">
        <v>151646612.35</v>
      </c>
      <c r="F45" s="15" t="n">
        <v>151646612.35</v>
      </c>
      <c r="G45" s="20" t="n">
        <v>41310000</v>
      </c>
      <c r="I45" s="15" t="n">
        <v>151646612.35</v>
      </c>
    </row>
    <row r="46" customFormat="false" ht="17.25" hidden="false" customHeight="true" outlineLevel="0" collapsed="false">
      <c r="A46" s="2" t="str">
        <f aca="false">+LEFT(B:B)</f>
        <v>4</v>
      </c>
      <c r="B46" s="33" t="n">
        <v>41300000</v>
      </c>
      <c r="C46" s="17" t="s">
        <v>264</v>
      </c>
      <c r="D46" s="15" t="n">
        <v>-0.270000010728836</v>
      </c>
      <c r="E46" s="15" t="n">
        <v>-159755945.24</v>
      </c>
      <c r="F46" s="15" t="n">
        <v>-90541625</v>
      </c>
      <c r="G46" s="20" t="n">
        <v>41310000</v>
      </c>
      <c r="I46" s="15" t="n">
        <v>-90541625</v>
      </c>
    </row>
    <row r="47" customFormat="false" ht="17.25" hidden="false" customHeight="true" outlineLevel="0" collapsed="false">
      <c r="A47" s="2" t="str">
        <f aca="false">+LEFT(B:B)</f>
        <v>4</v>
      </c>
      <c r="B47" s="33" t="n">
        <v>41311000</v>
      </c>
      <c r="C47" s="17" t="s">
        <v>1465</v>
      </c>
      <c r="D47" s="15" t="n">
        <v>0.450000047683716</v>
      </c>
      <c r="E47" s="15" t="n">
        <v>94442031.54</v>
      </c>
      <c r="F47" s="15" t="n">
        <v>0</v>
      </c>
      <c r="G47" s="20" t="n">
        <v>41310000</v>
      </c>
      <c r="I47" s="15" t="n">
        <v>0</v>
      </c>
    </row>
    <row r="48" customFormat="false" ht="17.25" hidden="false" customHeight="true" outlineLevel="0" collapsed="false">
      <c r="A48" s="2" t="str">
        <f aca="false">+LEFT(B:B)</f>
        <v>4</v>
      </c>
      <c r="B48" s="33" t="n">
        <v>41341000</v>
      </c>
      <c r="C48" s="17" t="s">
        <v>1698</v>
      </c>
      <c r="D48" s="15" t="n">
        <v>0.21000000834465</v>
      </c>
      <c r="E48" s="15" t="n">
        <v>-49065250.05</v>
      </c>
      <c r="F48" s="15" t="n">
        <v>0</v>
      </c>
      <c r="G48" s="20" t="n">
        <v>41310000</v>
      </c>
      <c r="I48" s="15" t="n">
        <v>0</v>
      </c>
    </row>
    <row r="49" customFormat="false" ht="17.25" hidden="false" customHeight="true" outlineLevel="0" collapsed="false">
      <c r="A49" s="2" t="str">
        <f aca="false">+LEFT(B:B)</f>
        <v>4</v>
      </c>
      <c r="B49" s="33" t="n">
        <v>41371000</v>
      </c>
      <c r="C49" s="17" t="s">
        <v>1923</v>
      </c>
      <c r="D49" s="15" t="n">
        <v>393194657.72</v>
      </c>
      <c r="E49" s="15" t="n">
        <v>393194657.72</v>
      </c>
      <c r="F49" s="15" t="n">
        <v>393194657.72</v>
      </c>
      <c r="G49" s="20" t="n">
        <v>41310000</v>
      </c>
      <c r="I49" s="15" t="n">
        <v>393194657.72</v>
      </c>
    </row>
    <row r="50" customFormat="false" ht="17.25" hidden="false" customHeight="true" outlineLevel="0" collapsed="false">
      <c r="A50" s="2" t="str">
        <f aca="false">+LEFT(B:B)</f>
        <v>4</v>
      </c>
      <c r="B50" s="33" t="n">
        <v>41600000</v>
      </c>
      <c r="C50" s="17" t="s">
        <v>265</v>
      </c>
      <c r="D50" s="15" t="n">
        <v>191319958.2</v>
      </c>
      <c r="E50" s="15" t="n">
        <v>191319958.2</v>
      </c>
      <c r="F50" s="15" t="n">
        <v>204603926.2</v>
      </c>
      <c r="G50" s="20" t="n">
        <v>41600000</v>
      </c>
      <c r="I50" s="15" t="n">
        <v>204603926.2</v>
      </c>
    </row>
    <row r="51" customFormat="false" ht="17.25" hidden="false" customHeight="true" outlineLevel="0" collapsed="false">
      <c r="A51" s="2" t="str">
        <f aca="false">+LEFT(B:B)</f>
        <v>4</v>
      </c>
      <c r="B51" s="33" t="n">
        <v>41800000</v>
      </c>
      <c r="C51" s="17" t="s">
        <v>1924</v>
      </c>
      <c r="D51" s="15" t="n">
        <v>1751106943.32</v>
      </c>
      <c r="E51" s="15"/>
      <c r="F51" s="15"/>
      <c r="G51" s="20" t="n">
        <v>41800000</v>
      </c>
    </row>
    <row r="52" customFormat="false" ht="17.25" hidden="false" customHeight="true" outlineLevel="0" collapsed="false">
      <c r="A52" s="2" t="str">
        <f aca="false">+LEFT(B:B)</f>
        <v>4</v>
      </c>
      <c r="B52" s="33" t="n">
        <v>42100000</v>
      </c>
      <c r="C52" s="17" t="s">
        <v>1643</v>
      </c>
      <c r="D52" s="15" t="n">
        <v>0</v>
      </c>
      <c r="E52" s="15" t="n">
        <v>-5512867.66000001</v>
      </c>
      <c r="F52" s="15" t="n">
        <v>5686027.13999999</v>
      </c>
      <c r="G52" s="20" t="n">
        <v>42110000</v>
      </c>
      <c r="I52" s="15" t="n">
        <v>5686027.13999999</v>
      </c>
    </row>
    <row r="53" customFormat="false" ht="17.25" hidden="false" customHeight="true" outlineLevel="0" collapsed="false">
      <c r="A53" s="2" t="str">
        <f aca="false">+LEFT(B:B)</f>
        <v>4</v>
      </c>
      <c r="B53" s="33" t="n">
        <v>42110000</v>
      </c>
      <c r="C53" s="17" t="s">
        <v>1873</v>
      </c>
      <c r="D53" s="15" t="n">
        <v>0</v>
      </c>
      <c r="E53" s="15" t="n">
        <v>-4625000</v>
      </c>
      <c r="F53" s="15" t="n">
        <v>575000</v>
      </c>
      <c r="G53" s="20" t="n">
        <v>42110000</v>
      </c>
      <c r="I53" s="15" t="n">
        <v>575000</v>
      </c>
    </row>
    <row r="54" customFormat="false" ht="17.25" hidden="false" customHeight="true" outlineLevel="0" collapsed="false">
      <c r="A54" s="2" t="str">
        <f aca="false">+LEFT(B:B)</f>
        <v>4</v>
      </c>
      <c r="B54" s="33" t="n">
        <v>42120000</v>
      </c>
      <c r="C54" s="17" t="s">
        <v>1925</v>
      </c>
      <c r="D54" s="15" t="n">
        <v>0</v>
      </c>
      <c r="E54" s="15"/>
      <c r="F54" s="15"/>
      <c r="G54" s="20" t="n">
        <v>42120000</v>
      </c>
    </row>
    <row r="55" customFormat="false" ht="17.25" hidden="false" customHeight="true" outlineLevel="0" collapsed="false">
      <c r="A55" s="2" t="str">
        <f aca="false">+LEFT(B:B)</f>
        <v>4</v>
      </c>
      <c r="B55" s="33" t="n">
        <v>42500000</v>
      </c>
      <c r="C55" s="17" t="s">
        <v>1794</v>
      </c>
      <c r="D55" s="15" t="n">
        <v>2702000</v>
      </c>
      <c r="E55" s="15" t="n">
        <v>3684000</v>
      </c>
      <c r="F55" s="15" t="n">
        <v>-13273000</v>
      </c>
      <c r="G55" s="20" t="n">
        <v>42510000</v>
      </c>
      <c r="I55" s="15" t="n">
        <v>-13273000</v>
      </c>
    </row>
    <row r="56" customFormat="false" ht="17.25" hidden="false" customHeight="true" outlineLevel="0" collapsed="false">
      <c r="A56" s="2" t="str">
        <f aca="false">+LEFT(B:B)</f>
        <v>4</v>
      </c>
      <c r="B56" s="33" t="n">
        <v>42510000</v>
      </c>
      <c r="C56" s="17" t="s">
        <v>1795</v>
      </c>
      <c r="D56" s="15" t="n">
        <v>0</v>
      </c>
      <c r="E56" s="15" t="n">
        <v>-4689333.33</v>
      </c>
      <c r="F56" s="15" t="n">
        <v>-5580000</v>
      </c>
      <c r="G56" s="20" t="n">
        <v>42510000</v>
      </c>
      <c r="I56" s="15" t="n">
        <v>-5580000</v>
      </c>
    </row>
    <row r="57" customFormat="false" ht="17.25" hidden="false" customHeight="true" outlineLevel="0" collapsed="false">
      <c r="A57" s="2" t="str">
        <f aca="false">+LEFT(B:B)</f>
        <v>4</v>
      </c>
      <c r="B57" s="33" t="n">
        <v>42520000</v>
      </c>
      <c r="C57" s="17" t="s">
        <v>1926</v>
      </c>
      <c r="D57" s="15" t="n">
        <v>675500</v>
      </c>
      <c r="E57" s="15" t="n">
        <v>675500</v>
      </c>
      <c r="F57" s="15" t="n">
        <v>675500</v>
      </c>
      <c r="G57" s="16" t="n">
        <v>42520000</v>
      </c>
      <c r="I57" s="15" t="n">
        <v>675500</v>
      </c>
    </row>
    <row r="58" customFormat="false" ht="17.25" hidden="false" customHeight="true" outlineLevel="0" collapsed="false">
      <c r="B58" s="41" t="n">
        <v>42700000</v>
      </c>
      <c r="C58" s="2" t="s">
        <v>1700</v>
      </c>
      <c r="D58" s="15" t="n">
        <v>0</v>
      </c>
      <c r="G58" s="16" t="n">
        <v>42520000</v>
      </c>
    </row>
    <row r="59" customFormat="false" ht="17.25" hidden="false" customHeight="true" outlineLevel="0" collapsed="false">
      <c r="A59" s="2" t="str">
        <f aca="false">+LEFT(B:B)</f>
        <v>4</v>
      </c>
      <c r="B59" s="33" t="n">
        <v>42820000</v>
      </c>
      <c r="C59" s="17" t="s">
        <v>604</v>
      </c>
      <c r="D59" s="15" t="n">
        <v>-70759326</v>
      </c>
      <c r="E59" s="15" t="n">
        <v>168000</v>
      </c>
      <c r="F59" s="15" t="n">
        <v>168000</v>
      </c>
      <c r="G59" s="20" t="n">
        <v>42800000</v>
      </c>
      <c r="I59" s="15" t="n">
        <v>168000</v>
      </c>
    </row>
    <row r="60" customFormat="false" ht="17.25" hidden="false" customHeight="true" outlineLevel="0" collapsed="false">
      <c r="A60" s="2" t="str">
        <f aca="false">+LEFT(B:B)</f>
        <v>4</v>
      </c>
      <c r="B60" s="33" t="n">
        <v>43100000</v>
      </c>
      <c r="C60" s="17" t="s">
        <v>605</v>
      </c>
      <c r="D60" s="15" t="n">
        <v>-12363660.61</v>
      </c>
      <c r="E60" s="15" t="n">
        <v>-21551383.75</v>
      </c>
      <c r="F60" s="15" t="n">
        <v>-8159086.12999997</v>
      </c>
      <c r="G60" s="20" t="n">
        <v>43100000</v>
      </c>
      <c r="I60" s="15" t="n">
        <v>-8159086.12999997</v>
      </c>
    </row>
    <row r="61" customFormat="false" ht="17.25" hidden="false" customHeight="true" outlineLevel="0" collapsed="false">
      <c r="A61" s="2" t="str">
        <f aca="false">+LEFT(B:B)</f>
        <v>4</v>
      </c>
      <c r="B61" s="33" t="n">
        <v>43110000</v>
      </c>
      <c r="C61" s="17" t="s">
        <v>606</v>
      </c>
      <c r="D61" s="15" t="n">
        <v>0</v>
      </c>
      <c r="E61" s="15" t="n">
        <v>-2061000</v>
      </c>
      <c r="F61" s="15" t="n">
        <v>-1143000</v>
      </c>
      <c r="G61" s="20" t="n">
        <v>43110000</v>
      </c>
      <c r="I61" s="15" t="n">
        <v>-1143000</v>
      </c>
    </row>
    <row r="62" customFormat="false" ht="17.25" hidden="false" customHeight="true" outlineLevel="0" collapsed="false">
      <c r="A62" s="2" t="str">
        <f aca="false">+LEFT(B:B)</f>
        <v>4</v>
      </c>
      <c r="B62" s="33" t="n">
        <v>43120000</v>
      </c>
      <c r="C62" s="17" t="s">
        <v>38</v>
      </c>
      <c r="D62" s="15" t="n">
        <v>-705145.9</v>
      </c>
      <c r="E62" s="15" t="n">
        <v>-3400374.81</v>
      </c>
      <c r="F62" s="15" t="n">
        <v>-2142679.19</v>
      </c>
      <c r="G62" s="20" t="n">
        <v>43300000</v>
      </c>
      <c r="I62" s="15" t="n">
        <v>-2142679.19</v>
      </c>
    </row>
    <row r="63" customFormat="false" ht="17.25" hidden="false" customHeight="true" outlineLevel="0" collapsed="false">
      <c r="A63" s="2" t="str">
        <f aca="false">+LEFT(B:B)</f>
        <v>4</v>
      </c>
      <c r="B63" s="33" t="n">
        <v>43200000</v>
      </c>
      <c r="C63" s="17" t="s">
        <v>37</v>
      </c>
      <c r="D63" s="15" t="n">
        <v>-4113921.4</v>
      </c>
      <c r="E63" s="15" t="n">
        <v>-2257269.51</v>
      </c>
      <c r="F63" s="15" t="n">
        <v>1513040.18999999</v>
      </c>
      <c r="G63" s="20" t="n">
        <v>43200000</v>
      </c>
      <c r="I63" s="15" t="n">
        <v>1513040.18999999</v>
      </c>
    </row>
    <row r="64" customFormat="false" ht="17.25" hidden="false" customHeight="true" outlineLevel="0" collapsed="false">
      <c r="A64" s="2" t="str">
        <f aca="false">+LEFT(B:B)</f>
        <v>4</v>
      </c>
      <c r="B64" s="33" t="n">
        <v>43300000</v>
      </c>
      <c r="C64" s="17" t="s">
        <v>37</v>
      </c>
      <c r="D64" s="15" t="n">
        <v>0</v>
      </c>
      <c r="E64" s="15" t="n">
        <v>-4027716.09</v>
      </c>
      <c r="F64" s="15" t="n">
        <v>-4027716.09</v>
      </c>
      <c r="G64" s="20" t="n">
        <v>43200000</v>
      </c>
      <c r="I64" s="15" t="n">
        <v>-4027716.09</v>
      </c>
    </row>
    <row r="65" customFormat="false" ht="17.25" hidden="false" customHeight="true" outlineLevel="0" collapsed="false">
      <c r="A65" s="2" t="str">
        <f aca="false">+LEFT(B:B)</f>
        <v>4</v>
      </c>
      <c r="B65" s="33" t="n">
        <v>43400000</v>
      </c>
      <c r="C65" s="17" t="s">
        <v>39</v>
      </c>
      <c r="D65" s="15" t="n">
        <v>-150000</v>
      </c>
      <c r="E65" s="15"/>
      <c r="F65" s="15"/>
      <c r="G65" s="20" t="n">
        <v>43400000</v>
      </c>
    </row>
    <row r="66" customFormat="false" ht="17.25" hidden="false" customHeight="true" outlineLevel="0" collapsed="false">
      <c r="A66" s="2" t="str">
        <f aca="false">+LEFT(B:B)</f>
        <v>4</v>
      </c>
      <c r="B66" s="33" t="n">
        <v>43860000</v>
      </c>
      <c r="C66" s="17" t="s">
        <v>1927</v>
      </c>
      <c r="D66" s="15" t="n">
        <v>7032688.77</v>
      </c>
      <c r="E66" s="15" t="n">
        <v>5992500</v>
      </c>
      <c r="F66" s="15" t="n">
        <v>0</v>
      </c>
      <c r="G66" s="20" t="n">
        <v>43860000</v>
      </c>
      <c r="I66" s="15" t="n">
        <v>0</v>
      </c>
    </row>
    <row r="67" customFormat="false" ht="17.25" hidden="false" customHeight="true" outlineLevel="0" collapsed="false">
      <c r="A67" s="2" t="str">
        <f aca="false">+LEFT(B:B)</f>
        <v>4</v>
      </c>
      <c r="B67" s="33" t="n">
        <v>44100000</v>
      </c>
      <c r="C67" s="17" t="s">
        <v>610</v>
      </c>
      <c r="D67" s="15" t="n">
        <v>-12479711.58</v>
      </c>
      <c r="E67" s="15" t="n">
        <v>-9761962.09</v>
      </c>
      <c r="F67" s="15" t="n">
        <v>-6363021.94</v>
      </c>
      <c r="G67" s="20" t="n">
        <v>44100000</v>
      </c>
      <c r="I67" s="15" t="n">
        <v>-6363021.94</v>
      </c>
    </row>
    <row r="68" customFormat="false" ht="17.25" hidden="false" customHeight="true" outlineLevel="0" collapsed="false">
      <c r="A68" s="2" t="str">
        <f aca="false">+LEFT(B:B)</f>
        <v>4</v>
      </c>
      <c r="B68" s="33" t="n">
        <v>44250000</v>
      </c>
      <c r="C68" s="21" t="s">
        <v>1928</v>
      </c>
      <c r="D68" s="15" t="n">
        <v>18583328.29</v>
      </c>
      <c r="E68" s="15" t="n">
        <v>-18747504.76</v>
      </c>
      <c r="F68" s="15" t="n">
        <v>-45661249.7969003</v>
      </c>
      <c r="G68" s="20" t="n">
        <v>44400000</v>
      </c>
      <c r="I68" s="15" t="n">
        <v>-45661249.7969003</v>
      </c>
    </row>
    <row r="69" customFormat="false" ht="17.25" hidden="false" customHeight="true" outlineLevel="0" collapsed="false">
      <c r="A69" s="2" t="str">
        <f aca="false">+LEFT(B:B)</f>
        <v>4</v>
      </c>
      <c r="B69" s="33" t="n">
        <v>44300000</v>
      </c>
      <c r="C69" s="17" t="s">
        <v>611</v>
      </c>
      <c r="D69" s="15" t="n">
        <v>34440900.77</v>
      </c>
      <c r="E69" s="15" t="n">
        <v>30826430.34</v>
      </c>
      <c r="F69" s="15" t="n">
        <v>26913745.04</v>
      </c>
      <c r="G69" s="20" t="n">
        <v>44300000</v>
      </c>
      <c r="I69" s="15" t="n">
        <v>26913745.04</v>
      </c>
    </row>
    <row r="70" customFormat="false" ht="17.25" hidden="false" customHeight="true" outlineLevel="0" collapsed="false">
      <c r="A70" s="2" t="str">
        <f aca="false">+LEFT(B:B)</f>
        <v>4</v>
      </c>
      <c r="B70" s="33" t="n">
        <v>44310000</v>
      </c>
      <c r="C70" s="17" t="s">
        <v>42</v>
      </c>
      <c r="D70" s="15" t="n">
        <v>-97402.1</v>
      </c>
      <c r="E70" s="15" t="n">
        <v>-57500</v>
      </c>
      <c r="F70" s="15" t="n">
        <v>-57500</v>
      </c>
      <c r="G70" s="20" t="n">
        <v>44411000</v>
      </c>
      <c r="I70" s="15" t="n">
        <v>-57500</v>
      </c>
    </row>
    <row r="71" customFormat="false" ht="17.25" hidden="false" customHeight="true" outlineLevel="0" collapsed="false">
      <c r="A71" s="2" t="str">
        <f aca="false">+LEFT(B:B)</f>
        <v>4</v>
      </c>
      <c r="B71" s="33" t="n">
        <v>44311000</v>
      </c>
      <c r="C71" s="17" t="s">
        <v>1929</v>
      </c>
      <c r="D71" s="15" t="n">
        <v>36904315</v>
      </c>
      <c r="E71" s="15"/>
      <c r="F71" s="15"/>
      <c r="G71" s="20" t="n">
        <v>44311000</v>
      </c>
    </row>
    <row r="72" customFormat="false" ht="17.25" hidden="false" customHeight="true" outlineLevel="0" collapsed="false">
      <c r="A72" s="2" t="str">
        <f aca="false">+LEFT(B:B)</f>
        <v>4</v>
      </c>
      <c r="B72" s="33" t="n">
        <v>44320000</v>
      </c>
      <c r="C72" s="17" t="s">
        <v>43</v>
      </c>
      <c r="D72" s="15" t="n">
        <v>-18906806.4</v>
      </c>
      <c r="E72" s="15" t="n">
        <v>-15758311.4</v>
      </c>
      <c r="F72" s="15" t="n">
        <v>-905542</v>
      </c>
      <c r="G72" s="20" t="n">
        <v>44412000</v>
      </c>
      <c r="I72" s="15" t="n">
        <v>-905542</v>
      </c>
    </row>
    <row r="73" customFormat="false" ht="17.25" hidden="false" customHeight="true" outlineLevel="0" collapsed="false">
      <c r="A73" s="2" t="str">
        <f aca="false">+LEFT(B:B)</f>
        <v>4</v>
      </c>
      <c r="B73" s="33" t="n">
        <v>44400000</v>
      </c>
      <c r="C73" s="17" t="s">
        <v>1930</v>
      </c>
      <c r="D73" s="15" t="n">
        <v>0</v>
      </c>
      <c r="E73" s="15" t="n">
        <v>20789573.5</v>
      </c>
      <c r="F73" s="15" t="n">
        <v>20789573.51</v>
      </c>
      <c r="G73" s="20" t="n">
        <v>44411000</v>
      </c>
      <c r="I73" s="15" t="n">
        <v>20789573.51</v>
      </c>
    </row>
    <row r="74" customFormat="false" ht="17.25" hidden="false" customHeight="true" outlineLevel="0" collapsed="false">
      <c r="A74" s="2" t="str">
        <f aca="false">+LEFT(B:B)</f>
        <v>4</v>
      </c>
      <c r="B74" s="33" t="n">
        <v>44410000</v>
      </c>
      <c r="C74" s="17" t="s">
        <v>1445</v>
      </c>
      <c r="D74" s="15" t="n">
        <v>-21992222.31</v>
      </c>
      <c r="E74" s="15" t="n">
        <v>-41805730.046</v>
      </c>
      <c r="F74" s="15" t="n">
        <v>0</v>
      </c>
      <c r="G74" s="20" t="n">
        <v>44400000</v>
      </c>
      <c r="I74" s="15" t="n">
        <v>0</v>
      </c>
    </row>
    <row r="75" customFormat="false" ht="17.25" hidden="false" customHeight="true" outlineLevel="0" collapsed="false">
      <c r="A75" s="2" t="str">
        <f aca="false">+LEFT(B:B)</f>
        <v>4</v>
      </c>
      <c r="B75" s="33" t="n">
        <v>44510000</v>
      </c>
      <c r="C75" s="17" t="s">
        <v>1372</v>
      </c>
      <c r="D75" s="15" t="n">
        <v>0</v>
      </c>
      <c r="E75" s="15" t="n">
        <v>11279720.48</v>
      </c>
      <c r="F75" s="15" t="n">
        <v>0</v>
      </c>
      <c r="G75" s="20" t="n">
        <v>44550000</v>
      </c>
      <c r="I75" s="15" t="n">
        <v>0</v>
      </c>
    </row>
    <row r="76" customFormat="false" ht="17.25" hidden="false" customHeight="true" outlineLevel="0" collapsed="false">
      <c r="A76" s="2" t="str">
        <f aca="false">+LEFT(B:B)</f>
        <v>4</v>
      </c>
      <c r="B76" s="33" t="n">
        <v>44540000</v>
      </c>
      <c r="C76" s="17" t="s">
        <v>615</v>
      </c>
      <c r="D76" s="15" t="n">
        <v>50860867.07</v>
      </c>
      <c r="E76" s="15" t="n">
        <v>54094823.09</v>
      </c>
      <c r="F76" s="15" t="n">
        <v>686578.99999994</v>
      </c>
      <c r="G76" s="20" t="n">
        <v>44540000</v>
      </c>
      <c r="I76" s="15" t="n">
        <v>686578.99999994</v>
      </c>
    </row>
    <row r="77" customFormat="false" ht="17.25" hidden="false" customHeight="true" outlineLevel="0" collapsed="false">
      <c r="A77" s="2" t="str">
        <f aca="false">+LEFT(B:B)</f>
        <v>4</v>
      </c>
      <c r="B77" s="33" t="n">
        <v>44550000</v>
      </c>
      <c r="C77" s="17" t="s">
        <v>617</v>
      </c>
      <c r="D77" s="15" t="n">
        <v>0</v>
      </c>
      <c r="E77" s="15"/>
      <c r="F77" s="15"/>
      <c r="G77" s="20" t="n">
        <v>44550000</v>
      </c>
    </row>
    <row r="78" customFormat="false" ht="17.25" hidden="false" customHeight="true" outlineLevel="0" collapsed="false">
      <c r="A78" s="2" t="str">
        <f aca="false">+LEFT(B:B)</f>
        <v>4</v>
      </c>
      <c r="B78" s="33" t="n">
        <v>44560000</v>
      </c>
      <c r="C78" s="17" t="s">
        <v>1798</v>
      </c>
      <c r="D78" s="15" t="n">
        <v>411804</v>
      </c>
      <c r="E78" s="15" t="n">
        <v>411804</v>
      </c>
      <c r="F78" s="15" t="n">
        <v>411803.999999993</v>
      </c>
      <c r="G78" s="20" t="n">
        <v>44561000</v>
      </c>
      <c r="I78" s="15" t="n">
        <v>411803.999999993</v>
      </c>
    </row>
    <row r="79" customFormat="false" ht="17.25" hidden="false" customHeight="true" outlineLevel="0" collapsed="false">
      <c r="A79" s="2" t="str">
        <f aca="false">+LEFT(B:B)</f>
        <v>4</v>
      </c>
      <c r="B79" s="33" t="n">
        <v>44561000</v>
      </c>
      <c r="C79" s="17" t="s">
        <v>1703</v>
      </c>
      <c r="D79" s="15" t="n">
        <v>-67363165.75</v>
      </c>
      <c r="E79" s="15" t="n">
        <v>-68749165.75</v>
      </c>
      <c r="F79" s="15" t="n">
        <v>0</v>
      </c>
      <c r="G79" s="20" t="n">
        <v>44561000</v>
      </c>
      <c r="I79" s="15" t="n">
        <v>0</v>
      </c>
    </row>
    <row r="80" customFormat="false" ht="17.25" hidden="false" customHeight="true" outlineLevel="0" collapsed="false">
      <c r="A80" s="2" t="str">
        <f aca="false">+LEFT(B:B)</f>
        <v>4</v>
      </c>
      <c r="B80" s="33" t="n">
        <v>44562000</v>
      </c>
      <c r="C80" s="17" t="s">
        <v>47</v>
      </c>
      <c r="D80" s="15" t="n">
        <v>76145035.27</v>
      </c>
      <c r="E80" s="15" t="n">
        <v>80401884.64</v>
      </c>
      <c r="F80" s="15" t="n">
        <v>5298263.32</v>
      </c>
      <c r="G80" s="20" t="n">
        <v>44561000</v>
      </c>
      <c r="I80" s="15" t="n">
        <v>5298263.32</v>
      </c>
    </row>
    <row r="81" customFormat="false" ht="17.25" hidden="false" customHeight="true" outlineLevel="0" collapsed="false">
      <c r="A81" s="2" t="str">
        <f aca="false">+LEFT(B:B)</f>
        <v>4</v>
      </c>
      <c r="B81" s="33" t="n">
        <v>44563000</v>
      </c>
      <c r="C81" s="17" t="s">
        <v>48</v>
      </c>
      <c r="D81" s="15" t="n">
        <v>44389953.46</v>
      </c>
      <c r="E81" s="15" t="n">
        <v>38092963.46</v>
      </c>
      <c r="F81" s="15" t="n">
        <v>8387424.45999908</v>
      </c>
      <c r="G81" s="20" t="n">
        <v>44561000</v>
      </c>
      <c r="I81" s="15" t="n">
        <v>8387424.45999908</v>
      </c>
    </row>
    <row r="82" customFormat="false" ht="17.25" hidden="false" customHeight="true" outlineLevel="0" collapsed="false">
      <c r="A82" s="2" t="str">
        <f aca="false">+LEFT(B:B)</f>
        <v>4</v>
      </c>
      <c r="B82" s="33" t="n">
        <v>44564000</v>
      </c>
      <c r="C82" s="17" t="s">
        <v>49</v>
      </c>
      <c r="D82" s="15" t="n">
        <v>511259765.4</v>
      </c>
      <c r="E82" s="15" t="n">
        <v>447771008.5</v>
      </c>
      <c r="F82" s="15" t="n">
        <v>289544153.25</v>
      </c>
      <c r="G82" s="20" t="n">
        <v>44561000</v>
      </c>
      <c r="I82" s="15" t="n">
        <v>289544153.25</v>
      </c>
    </row>
    <row r="83" customFormat="false" ht="17.25" hidden="false" customHeight="true" outlineLevel="0" collapsed="false">
      <c r="A83" s="2" t="str">
        <f aca="false">+LEFT(B:B)</f>
        <v>4</v>
      </c>
      <c r="B83" s="33" t="n">
        <v>44565000</v>
      </c>
      <c r="C83" s="17" t="s">
        <v>1646</v>
      </c>
      <c r="D83" s="15" t="n">
        <v>787000</v>
      </c>
      <c r="E83" s="15" t="n">
        <v>1777900</v>
      </c>
      <c r="F83" s="15" t="n">
        <v>297000</v>
      </c>
      <c r="G83" s="20" t="n">
        <v>44561000</v>
      </c>
      <c r="I83" s="15" t="n">
        <v>297000</v>
      </c>
    </row>
    <row r="84" customFormat="false" ht="17.25" hidden="false" customHeight="true" outlineLevel="0" collapsed="false">
      <c r="A84" s="2" t="str">
        <f aca="false">+LEFT(B:B)</f>
        <v>4</v>
      </c>
      <c r="B84" s="33" t="n">
        <v>44570000</v>
      </c>
      <c r="C84" s="17" t="s">
        <v>1799</v>
      </c>
      <c r="D84" s="15" t="n">
        <v>-357839919.15</v>
      </c>
      <c r="E84" s="15" t="n">
        <v>-704186921.55</v>
      </c>
      <c r="F84" s="15" t="n">
        <v>-863801686.620009</v>
      </c>
      <c r="G84" s="20" t="n">
        <v>44571000</v>
      </c>
      <c r="I84" s="15" t="n">
        <v>-863801686.620009</v>
      </c>
    </row>
    <row r="85" customFormat="false" ht="17.25" hidden="false" customHeight="true" outlineLevel="0" collapsed="false">
      <c r="A85" s="2" t="str">
        <f aca="false">+LEFT(B:B)</f>
        <v>4</v>
      </c>
      <c r="B85" s="33" t="n">
        <v>44571000</v>
      </c>
      <c r="C85" s="17" t="s">
        <v>51</v>
      </c>
      <c r="D85" s="15" t="n">
        <v>-542139146.09</v>
      </c>
      <c r="E85" s="15" t="n">
        <v>-503087722.88</v>
      </c>
      <c r="F85" s="15" t="n">
        <v>-1815339</v>
      </c>
      <c r="G85" s="20" t="n">
        <v>44571000</v>
      </c>
      <c r="I85" s="15" t="n">
        <v>-1815339</v>
      </c>
    </row>
    <row r="86" customFormat="false" ht="17.25" hidden="false" customHeight="true" outlineLevel="0" collapsed="false">
      <c r="A86" s="2" t="str">
        <f aca="false">+LEFT(B:B)</f>
        <v>4</v>
      </c>
      <c r="B86" s="33" t="n">
        <v>44572000</v>
      </c>
      <c r="C86" s="17" t="s">
        <v>1800</v>
      </c>
      <c r="D86" s="15" t="n">
        <v>-19426947.74</v>
      </c>
      <c r="E86" s="15" t="n">
        <v>-20346947.62</v>
      </c>
      <c r="F86" s="15" t="n">
        <v>-17202869.4</v>
      </c>
      <c r="G86" s="20" t="n">
        <v>44571000</v>
      </c>
      <c r="I86" s="15" t="n">
        <v>-17202869.4</v>
      </c>
    </row>
    <row r="87" customFormat="false" ht="17.25" hidden="false" customHeight="true" outlineLevel="0" collapsed="false">
      <c r="A87" s="2" t="str">
        <f aca="false">+LEFT(B:B)</f>
        <v>4</v>
      </c>
      <c r="B87" s="33" t="n">
        <v>44574000</v>
      </c>
      <c r="C87" s="17" t="s">
        <v>1888</v>
      </c>
      <c r="D87" s="15" t="n">
        <v>0.07</v>
      </c>
      <c r="E87" s="15" t="n">
        <v>0.07</v>
      </c>
      <c r="F87" s="15" t="n">
        <v>0</v>
      </c>
      <c r="G87" s="20" t="n">
        <v>44571000</v>
      </c>
      <c r="I87" s="15" t="n">
        <v>0</v>
      </c>
    </row>
    <row r="88" customFormat="false" ht="17.25" hidden="false" customHeight="true" outlineLevel="0" collapsed="false">
      <c r="A88" s="2" t="str">
        <f aca="false">+LEFT(B:B)</f>
        <v>4</v>
      </c>
      <c r="B88" s="33" t="n">
        <v>44580000</v>
      </c>
      <c r="C88" s="17" t="s">
        <v>622</v>
      </c>
      <c r="D88" s="15" t="n">
        <v>0</v>
      </c>
      <c r="E88" s="15" t="n">
        <v>1546505317.83</v>
      </c>
      <c r="F88" s="15" t="n">
        <v>1581613242.00912</v>
      </c>
      <c r="G88" s="20" t="n">
        <v>44581000</v>
      </c>
      <c r="I88" s="15" t="n">
        <v>1581613242.00912</v>
      </c>
    </row>
    <row r="89" customFormat="false" ht="17.25" hidden="false" customHeight="true" outlineLevel="0" collapsed="false">
      <c r="A89" s="2" t="str">
        <f aca="false">+LEFT(B:B)</f>
        <v>4</v>
      </c>
      <c r="B89" s="33" t="n">
        <v>44583000</v>
      </c>
      <c r="C89" s="17" t="s">
        <v>1802</v>
      </c>
      <c r="D89" s="15" t="n">
        <v>0</v>
      </c>
      <c r="E89" s="15" t="n">
        <v>-1690920299.9</v>
      </c>
      <c r="F89" s="15" t="n">
        <v>0</v>
      </c>
      <c r="G89" s="20" t="n">
        <v>44581000</v>
      </c>
      <c r="I89" s="15" t="n">
        <v>0</v>
      </c>
    </row>
    <row r="90" customFormat="false" ht="17.25" hidden="false" customHeight="true" outlineLevel="0" collapsed="false">
      <c r="A90" s="2" t="str">
        <f aca="false">+LEFT(B:B)</f>
        <v>4</v>
      </c>
      <c r="B90" s="33" t="n">
        <v>44600000</v>
      </c>
      <c r="C90" s="17" t="s">
        <v>1931</v>
      </c>
      <c r="D90" s="15" t="n">
        <v>1335545</v>
      </c>
      <c r="E90" s="15" t="n">
        <v>-6370720</v>
      </c>
      <c r="F90" s="15" t="n">
        <v>-6370720</v>
      </c>
      <c r="G90" s="12" t="n">
        <v>44100000</v>
      </c>
      <c r="I90" s="15" t="n">
        <v>-6370720</v>
      </c>
    </row>
    <row r="91" customFormat="false" ht="17.25" hidden="false" customHeight="true" outlineLevel="0" collapsed="false">
      <c r="A91" s="2" t="str">
        <f aca="false">+LEFT(B:B)</f>
        <v>4</v>
      </c>
      <c r="B91" s="33" t="n">
        <v>45200000</v>
      </c>
      <c r="C91" s="17" t="s">
        <v>503</v>
      </c>
      <c r="D91" s="15" t="n">
        <v>590000</v>
      </c>
      <c r="E91" s="15" t="n">
        <v>590000</v>
      </c>
      <c r="F91" s="15" t="n">
        <v>0</v>
      </c>
      <c r="G91" s="20" t="n">
        <v>46600000</v>
      </c>
      <c r="I91" s="15" t="n">
        <v>0</v>
      </c>
    </row>
    <row r="92" customFormat="false" ht="17.25" hidden="false" customHeight="true" outlineLevel="0" collapsed="false">
      <c r="A92" s="2" t="str">
        <f aca="false">+LEFT(B:B)</f>
        <v>4</v>
      </c>
      <c r="B92" s="33" t="n">
        <v>45500000</v>
      </c>
      <c r="C92" s="17" t="s">
        <v>1805</v>
      </c>
      <c r="D92" s="15" t="n">
        <v>-431352</v>
      </c>
      <c r="E92" s="15" t="n">
        <v>-431352</v>
      </c>
      <c r="F92" s="15" t="n">
        <v>0</v>
      </c>
      <c r="G92" s="20" t="n">
        <v>45500000</v>
      </c>
      <c r="I92" s="15" t="n">
        <v>0</v>
      </c>
    </row>
    <row r="93" customFormat="false" ht="17.25" hidden="false" customHeight="true" outlineLevel="0" collapsed="false">
      <c r="A93" s="2" t="str">
        <f aca="false">+LEFT(B:B)</f>
        <v>4</v>
      </c>
      <c r="B93" s="33" t="n">
        <v>45510000</v>
      </c>
      <c r="C93" s="17" t="s">
        <v>1932</v>
      </c>
      <c r="D93" s="15" t="n">
        <v>0</v>
      </c>
      <c r="E93" s="15" t="n">
        <v>-278523279.9</v>
      </c>
      <c r="F93" s="15" t="n">
        <v>-278523279.9</v>
      </c>
      <c r="G93" s="16" t="n">
        <v>45500008</v>
      </c>
      <c r="I93" s="15" t="n">
        <v>-278523279.9</v>
      </c>
    </row>
    <row r="94" customFormat="false" ht="17.25" hidden="false" customHeight="true" outlineLevel="0" collapsed="false">
      <c r="A94" s="2" t="str">
        <f aca="false">+LEFT(B:B)</f>
        <v>4</v>
      </c>
      <c r="B94" s="33" t="n">
        <v>45511000</v>
      </c>
      <c r="C94" s="17" t="s">
        <v>1933</v>
      </c>
      <c r="D94" s="15" t="n">
        <v>8060000</v>
      </c>
      <c r="E94" s="15" t="n">
        <v>8060000</v>
      </c>
      <c r="F94" s="15" t="n">
        <v>0</v>
      </c>
      <c r="G94" s="16" t="n">
        <v>45500001</v>
      </c>
      <c r="I94" s="15" t="n">
        <v>0</v>
      </c>
    </row>
    <row r="95" customFormat="false" ht="17.25" hidden="false" customHeight="true" outlineLevel="0" collapsed="false">
      <c r="A95" s="2" t="str">
        <f aca="false">+LEFT(B:B)</f>
        <v>4</v>
      </c>
      <c r="B95" s="33" t="n">
        <v>45520000</v>
      </c>
      <c r="C95" s="17" t="s">
        <v>1934</v>
      </c>
      <c r="D95" s="15" t="n">
        <v>0</v>
      </c>
      <c r="E95" s="15" t="n">
        <v>-12780000</v>
      </c>
      <c r="F95" s="15" t="n">
        <v>-50000000</v>
      </c>
      <c r="G95" s="16" t="n">
        <v>45500009</v>
      </c>
      <c r="I95" s="15" t="n">
        <v>-50000000</v>
      </c>
    </row>
    <row r="96" customFormat="false" ht="17.25" hidden="false" customHeight="true" outlineLevel="0" collapsed="false">
      <c r="A96" s="2" t="str">
        <f aca="false">+LEFT(B:B)</f>
        <v>4</v>
      </c>
      <c r="B96" s="33" t="n">
        <v>45530000</v>
      </c>
      <c r="C96" s="17" t="s">
        <v>288</v>
      </c>
      <c r="D96" s="15" t="n">
        <v>9000000</v>
      </c>
      <c r="E96" s="15"/>
      <c r="F96" s="15"/>
      <c r="G96" s="20" t="n">
        <v>45530000</v>
      </c>
    </row>
    <row r="97" customFormat="false" ht="17.25" hidden="false" customHeight="true" outlineLevel="0" collapsed="false">
      <c r="A97" s="2" t="str">
        <f aca="false">+LEFT(B:B)</f>
        <v>4</v>
      </c>
      <c r="B97" s="33" t="n">
        <v>45590000</v>
      </c>
      <c r="C97" s="17" t="s">
        <v>1935</v>
      </c>
      <c r="D97" s="15" t="n">
        <v>-287780000</v>
      </c>
      <c r="E97" s="15" t="n">
        <v>0</v>
      </c>
      <c r="F97" s="15" t="n">
        <v>-762780000</v>
      </c>
      <c r="G97" s="16" t="n">
        <v>45500009</v>
      </c>
      <c r="I97" s="15" t="n">
        <v>-762780000</v>
      </c>
    </row>
    <row r="98" customFormat="false" ht="17.25" hidden="false" customHeight="true" outlineLevel="0" collapsed="false">
      <c r="A98" s="2" t="str">
        <f aca="false">+LEFT(B:B)</f>
        <v>4</v>
      </c>
      <c r="B98" s="33" t="n">
        <v>45610000</v>
      </c>
      <c r="C98" s="17" t="s">
        <v>1936</v>
      </c>
      <c r="D98" s="15" t="n">
        <v>0</v>
      </c>
      <c r="E98" s="15" t="n">
        <v>0</v>
      </c>
      <c r="F98" s="15" t="n">
        <v>0</v>
      </c>
      <c r="G98" s="16" t="n">
        <v>45500009</v>
      </c>
      <c r="I98" s="15" t="n">
        <v>0</v>
      </c>
    </row>
    <row r="99" customFormat="false" ht="17.25" hidden="false" customHeight="true" outlineLevel="0" collapsed="false">
      <c r="A99" s="2" t="str">
        <f aca="false">+LEFT(B:B)</f>
        <v>4</v>
      </c>
      <c r="B99" s="33" t="n">
        <v>45620000</v>
      </c>
      <c r="C99" s="17" t="s">
        <v>1937</v>
      </c>
      <c r="D99" s="15" t="n">
        <v>0</v>
      </c>
      <c r="E99" s="15" t="n">
        <v>200000000</v>
      </c>
      <c r="F99" s="15" t="n">
        <v>0</v>
      </c>
      <c r="G99" s="16" t="n">
        <v>45500009</v>
      </c>
      <c r="I99" s="15" t="n">
        <v>0</v>
      </c>
    </row>
    <row r="100" customFormat="false" ht="17.25" hidden="false" customHeight="true" outlineLevel="0" collapsed="false">
      <c r="A100" s="2" t="str">
        <f aca="false">+LEFT(B:B)</f>
        <v>4</v>
      </c>
      <c r="B100" s="33" t="n">
        <v>46600000</v>
      </c>
      <c r="C100" s="17" t="s">
        <v>1810</v>
      </c>
      <c r="D100" s="15" t="n">
        <v>0</v>
      </c>
      <c r="E100" s="15" t="n">
        <v>12000000</v>
      </c>
      <c r="F100" s="15" t="n">
        <v>0</v>
      </c>
      <c r="G100" s="20" t="n">
        <v>46600000</v>
      </c>
      <c r="I100" s="15" t="n">
        <v>0</v>
      </c>
    </row>
    <row r="101" customFormat="false" ht="17.25" hidden="false" customHeight="true" outlineLevel="0" collapsed="false">
      <c r="A101" s="2" t="str">
        <f aca="false">+LEFT(B:B)</f>
        <v>4</v>
      </c>
      <c r="B101" s="33" t="n">
        <v>46700000</v>
      </c>
      <c r="C101" s="17" t="s">
        <v>1811</v>
      </c>
      <c r="D101" s="15" t="n">
        <v>-7526838.62</v>
      </c>
      <c r="E101" s="15" t="n">
        <v>0</v>
      </c>
      <c r="F101" s="15" t="n">
        <v>-281197111</v>
      </c>
      <c r="G101" s="20" t="n">
        <v>46700001</v>
      </c>
      <c r="I101" s="15" t="n">
        <v>-281197111</v>
      </c>
    </row>
    <row r="102" customFormat="false" ht="17.25" hidden="false" customHeight="true" outlineLevel="0" collapsed="false">
      <c r="A102" s="2" t="str">
        <f aca="false">+LEFT(B:B)</f>
        <v>4</v>
      </c>
      <c r="B102" s="33" t="n">
        <v>46700005</v>
      </c>
      <c r="C102" s="17" t="s">
        <v>105</v>
      </c>
      <c r="D102" s="15" t="n">
        <v>-22211000.01</v>
      </c>
      <c r="E102" s="15" t="n">
        <v>-1000000</v>
      </c>
      <c r="F102" s="15" t="n">
        <v>0</v>
      </c>
      <c r="G102" s="20" t="n">
        <v>46711000</v>
      </c>
      <c r="I102" s="15" t="n">
        <v>0</v>
      </c>
    </row>
    <row r="103" customFormat="false" ht="17.25" hidden="false" customHeight="true" outlineLevel="0" collapsed="false">
      <c r="A103" s="2" t="str">
        <f aca="false">+LEFT(B:B)</f>
        <v>4</v>
      </c>
      <c r="B103" s="33" t="n">
        <v>46700012</v>
      </c>
      <c r="C103" s="17" t="s">
        <v>112</v>
      </c>
      <c r="D103" s="15" t="n">
        <v>-836994.24</v>
      </c>
      <c r="E103" s="15"/>
      <c r="F103" s="15"/>
      <c r="G103" s="20" t="n">
        <v>46700012</v>
      </c>
    </row>
    <row r="104" customFormat="false" ht="17.25" hidden="false" customHeight="true" outlineLevel="0" collapsed="false">
      <c r="A104" s="2" t="str">
        <f aca="false">+LEFT(B:B)</f>
        <v>4</v>
      </c>
      <c r="B104" s="33" t="n">
        <v>46710070</v>
      </c>
      <c r="C104" s="17" t="s">
        <v>99</v>
      </c>
      <c r="D104" s="15" t="n">
        <v>-19392346.34</v>
      </c>
      <c r="E104" s="15" t="n">
        <v>-29621146.93</v>
      </c>
      <c r="F104" s="15" t="n">
        <v>0</v>
      </c>
      <c r="G104" s="20" t="n">
        <v>46634000</v>
      </c>
      <c r="I104" s="15" t="n">
        <v>0</v>
      </c>
    </row>
    <row r="105" customFormat="false" ht="17.25" hidden="false" customHeight="true" outlineLevel="0" collapsed="false">
      <c r="A105" s="2" t="str">
        <f aca="false">+LEFT(B:B)</f>
        <v>4</v>
      </c>
      <c r="B105" s="33" t="n">
        <v>46720000</v>
      </c>
      <c r="C105" s="17" t="s">
        <v>1816</v>
      </c>
      <c r="D105" s="15" t="n">
        <v>-16045727.26</v>
      </c>
      <c r="E105" s="15"/>
      <c r="F105" s="15"/>
      <c r="G105" s="20" t="n">
        <v>46720000</v>
      </c>
    </row>
    <row r="106" customFormat="false" ht="17.25" hidden="false" customHeight="true" outlineLevel="0" collapsed="false">
      <c r="A106" s="2" t="str">
        <f aca="false">+LEFT(B:B)</f>
        <v>4</v>
      </c>
      <c r="B106" s="33" t="n">
        <v>46720010</v>
      </c>
      <c r="C106" s="17" t="s">
        <v>1938</v>
      </c>
      <c r="D106" s="15" t="n">
        <v>-166500</v>
      </c>
      <c r="E106" s="15" t="n">
        <v>-166500</v>
      </c>
      <c r="F106" s="15" t="n">
        <v>0</v>
      </c>
      <c r="G106" s="20" t="n">
        <v>46600000</v>
      </c>
      <c r="I106" s="15" t="n">
        <v>0</v>
      </c>
    </row>
    <row r="107" customFormat="false" ht="17.25" hidden="false" customHeight="true" outlineLevel="0" collapsed="false">
      <c r="B107" s="41" t="n">
        <v>46720020</v>
      </c>
      <c r="C107" s="2" t="s">
        <v>317</v>
      </c>
      <c r="D107" s="15" t="n">
        <v>0</v>
      </c>
      <c r="G107" s="20" t="n">
        <v>46600000</v>
      </c>
    </row>
    <row r="108" customFormat="false" ht="17.25" hidden="false" customHeight="true" outlineLevel="0" collapsed="false">
      <c r="B108" s="41" t="n">
        <v>46720050</v>
      </c>
      <c r="C108" s="2" t="s">
        <v>1818</v>
      </c>
      <c r="D108" s="15" t="n">
        <v>0</v>
      </c>
      <c r="G108" s="20" t="n">
        <v>46600000</v>
      </c>
    </row>
    <row r="109" customFormat="false" ht="17.25" hidden="false" customHeight="true" outlineLevel="0" collapsed="false">
      <c r="A109" s="2" t="str">
        <f aca="false">+LEFT(B:B)</f>
        <v>4</v>
      </c>
      <c r="B109" s="33" t="n">
        <v>46720071</v>
      </c>
      <c r="C109" s="17" t="s">
        <v>100</v>
      </c>
      <c r="D109" s="15" t="n">
        <v>-415620</v>
      </c>
      <c r="E109" s="15" t="n">
        <v>-415620</v>
      </c>
      <c r="F109" s="15" t="n">
        <v>-166500</v>
      </c>
      <c r="G109" s="20" t="n">
        <v>46610000</v>
      </c>
      <c r="I109" s="15" t="n">
        <v>-166500</v>
      </c>
    </row>
    <row r="110" customFormat="false" ht="17.25" hidden="false" customHeight="true" outlineLevel="0" collapsed="false">
      <c r="A110" s="2" t="str">
        <f aca="false">+LEFT(B:B)</f>
        <v>4</v>
      </c>
      <c r="B110" s="33" t="n">
        <v>46720076</v>
      </c>
      <c r="C110" s="17" t="s">
        <v>103</v>
      </c>
      <c r="D110" s="15" t="n">
        <v>45023405</v>
      </c>
      <c r="E110" s="15"/>
      <c r="F110" s="15"/>
      <c r="G110" s="20" t="n">
        <v>46720076</v>
      </c>
    </row>
    <row r="111" customFormat="false" ht="17.25" hidden="false" customHeight="true" outlineLevel="0" collapsed="false">
      <c r="A111" s="2" t="str">
        <f aca="false">+LEFT(B:B)</f>
        <v>4</v>
      </c>
      <c r="B111" s="33" t="n">
        <v>46720078</v>
      </c>
      <c r="C111" s="17" t="s">
        <v>1819</v>
      </c>
      <c r="D111" s="15" t="n">
        <v>-1195000</v>
      </c>
      <c r="E111" s="15" t="n">
        <v>-1465000</v>
      </c>
      <c r="F111" s="15" t="n">
        <v>0</v>
      </c>
      <c r="G111" s="20" t="n">
        <v>46639000</v>
      </c>
      <c r="I111" s="15" t="n">
        <v>0</v>
      </c>
    </row>
    <row r="112" customFormat="false" ht="17.25" hidden="false" customHeight="true" outlineLevel="0" collapsed="false">
      <c r="A112" s="2" t="str">
        <f aca="false">+LEFT(B:B)</f>
        <v>4</v>
      </c>
      <c r="B112" s="33" t="n">
        <v>46720079</v>
      </c>
      <c r="C112" s="17" t="s">
        <v>116</v>
      </c>
      <c r="D112" s="15" t="n">
        <v>-4435704.44</v>
      </c>
      <c r="E112" s="15"/>
      <c r="F112" s="15"/>
      <c r="G112" s="20" t="n">
        <v>46720079</v>
      </c>
    </row>
    <row r="113" customFormat="false" ht="17.25" hidden="false" customHeight="true" outlineLevel="0" collapsed="false">
      <c r="A113" s="2" t="str">
        <f aca="false">+LEFT(B:B)</f>
        <v>4</v>
      </c>
      <c r="B113" s="33" t="n">
        <v>46720080</v>
      </c>
      <c r="C113" s="17" t="s">
        <v>115</v>
      </c>
      <c r="D113" s="15" t="n">
        <v>-325792715.79</v>
      </c>
      <c r="E113" s="15" t="n">
        <v>-99483116</v>
      </c>
      <c r="F113" s="15" t="n">
        <v>-48428830</v>
      </c>
      <c r="G113" s="16" t="n">
        <v>46622000</v>
      </c>
      <c r="I113" s="15" t="n">
        <v>-48428830</v>
      </c>
    </row>
    <row r="114" customFormat="false" ht="17.25" hidden="false" customHeight="true" outlineLevel="0" collapsed="false">
      <c r="A114" s="2" t="str">
        <f aca="false">+LEFT(B:B)</f>
        <v>4</v>
      </c>
      <c r="B114" s="33" t="n">
        <v>46720081</v>
      </c>
      <c r="C114" s="17" t="s">
        <v>309</v>
      </c>
      <c r="D114" s="15" t="n">
        <v>9848177.67</v>
      </c>
      <c r="E114" s="15"/>
      <c r="F114" s="15"/>
      <c r="G114" s="20" t="n">
        <v>46720081</v>
      </c>
    </row>
    <row r="115" customFormat="false" ht="17.25" hidden="false" customHeight="true" outlineLevel="0" collapsed="false">
      <c r="A115" s="2" t="str">
        <f aca="false">+LEFT(B:B)</f>
        <v>4</v>
      </c>
      <c r="B115" s="33" t="n">
        <v>46720082</v>
      </c>
      <c r="C115" s="17" t="s">
        <v>103</v>
      </c>
      <c r="D115" s="15" t="n">
        <v>9000000</v>
      </c>
      <c r="E115" s="15"/>
      <c r="F115" s="15"/>
      <c r="G115" s="20" t="n">
        <v>46720082</v>
      </c>
    </row>
    <row r="116" customFormat="false" ht="17.25" hidden="false" customHeight="true" outlineLevel="0" collapsed="false">
      <c r="A116" s="2" t="str">
        <f aca="false">+LEFT(B:B)</f>
        <v>4</v>
      </c>
      <c r="B116" s="33" t="n">
        <v>46720083</v>
      </c>
      <c r="C116" s="17" t="s">
        <v>1715</v>
      </c>
      <c r="D116" s="15" t="n">
        <v>3951212</v>
      </c>
      <c r="E116" s="15"/>
      <c r="F116" s="15"/>
      <c r="G116" s="20" t="n">
        <v>46720083</v>
      </c>
    </row>
    <row r="117" customFormat="false" ht="17.25" hidden="false" customHeight="true" outlineLevel="0" collapsed="false">
      <c r="A117" s="2" t="str">
        <f aca="false">+LEFT(B:B)</f>
        <v>4</v>
      </c>
      <c r="B117" s="33" t="n">
        <v>47100000</v>
      </c>
      <c r="C117" s="17" t="s">
        <v>362</v>
      </c>
      <c r="D117" s="15" t="n">
        <v>1985314114.56</v>
      </c>
      <c r="E117" s="15" t="n">
        <v>1915360037.01</v>
      </c>
      <c r="G117" s="20" t="n">
        <v>47100000</v>
      </c>
    </row>
    <row r="118" customFormat="false" ht="17.25" hidden="false" customHeight="true" outlineLevel="0" collapsed="false">
      <c r="A118" s="2" t="str">
        <f aca="false">+LEFT(B:B)</f>
        <v>4</v>
      </c>
      <c r="B118" s="33" t="n">
        <v>47110000</v>
      </c>
      <c r="C118" s="17" t="s">
        <v>1939</v>
      </c>
      <c r="D118" s="15" t="n">
        <v>95799962.33</v>
      </c>
      <c r="E118" s="15" t="n">
        <v>95799962.33</v>
      </c>
      <c r="F118" s="15" t="n">
        <v>330764324.12</v>
      </c>
      <c r="G118" s="20" t="n">
        <v>47100000</v>
      </c>
      <c r="I118" s="15" t="n">
        <v>95799962.3300002</v>
      </c>
    </row>
    <row r="119" customFormat="false" ht="17.25" hidden="false" customHeight="true" outlineLevel="0" collapsed="false">
      <c r="A119" s="2" t="str">
        <f aca="false">+LEFT(B:B)</f>
        <v>4</v>
      </c>
      <c r="B119" s="33" t="n">
        <v>47111000</v>
      </c>
      <c r="C119" s="17" t="s">
        <v>1940</v>
      </c>
      <c r="D119" s="15" t="n">
        <v>-15644816.73</v>
      </c>
      <c r="E119" s="15" t="n">
        <v>-110087.659999996</v>
      </c>
      <c r="F119" s="15" t="n">
        <v>-76766919.4517469</v>
      </c>
      <c r="G119" s="20" t="n">
        <v>47100000</v>
      </c>
      <c r="I119" s="15" t="n">
        <v>-76766919.4517469</v>
      </c>
    </row>
    <row r="120" customFormat="false" ht="17.25" hidden="false" customHeight="true" outlineLevel="0" collapsed="false">
      <c r="A120" s="2" t="str">
        <f aca="false">+LEFT(B:B)</f>
        <v>4</v>
      </c>
      <c r="B120" s="33" t="n">
        <v>47200000</v>
      </c>
      <c r="C120" s="17" t="s">
        <v>1941</v>
      </c>
      <c r="D120" s="15" t="n">
        <v>93321535.93</v>
      </c>
      <c r="E120" s="15" t="n">
        <v>3099550</v>
      </c>
      <c r="F120" s="15" t="n">
        <v>0</v>
      </c>
      <c r="G120" s="20" t="n">
        <v>47100000</v>
      </c>
      <c r="I120" s="15" t="n">
        <v>0</v>
      </c>
    </row>
    <row r="121" customFormat="false" ht="17.25" hidden="false" customHeight="true" outlineLevel="0" collapsed="false">
      <c r="A121" s="2" t="str">
        <f aca="false">+LEFT(B:B)</f>
        <v>4</v>
      </c>
      <c r="B121" s="33" t="n">
        <v>47210000</v>
      </c>
      <c r="C121" s="17" t="s">
        <v>1942</v>
      </c>
      <c r="D121" s="15" t="n">
        <v>19554000</v>
      </c>
      <c r="E121" s="15" t="n">
        <v>-22950000</v>
      </c>
      <c r="F121" s="15" t="n">
        <v>0</v>
      </c>
      <c r="G121" s="20" t="n">
        <v>47100000</v>
      </c>
      <c r="I121" s="15" t="n">
        <v>0</v>
      </c>
    </row>
    <row r="122" customFormat="false" ht="17.25" hidden="false" customHeight="true" outlineLevel="0" collapsed="false">
      <c r="A122" s="2" t="str">
        <f aca="false">+LEFT(B:B)</f>
        <v>4</v>
      </c>
      <c r="B122" s="33" t="n">
        <v>48600000</v>
      </c>
      <c r="C122" s="17" t="s">
        <v>678</v>
      </c>
      <c r="D122" s="15" t="n">
        <v>678203.21</v>
      </c>
      <c r="E122" s="15"/>
      <c r="F122" s="15"/>
      <c r="G122" s="20" t="n">
        <v>48600000</v>
      </c>
    </row>
    <row r="123" customFormat="false" ht="17.25" hidden="false" customHeight="true" outlineLevel="0" collapsed="false">
      <c r="B123" s="41" t="n">
        <v>49100000</v>
      </c>
      <c r="C123" s="2" t="s">
        <v>1943</v>
      </c>
      <c r="D123" s="15" t="n">
        <v>-300000000</v>
      </c>
      <c r="G123" s="20" t="n">
        <v>49100000</v>
      </c>
    </row>
    <row r="124" customFormat="false" ht="17.25" hidden="false" customHeight="true" outlineLevel="0" collapsed="false">
      <c r="A124" s="2" t="str">
        <f aca="false">+LEFT(B:B)</f>
        <v>5</v>
      </c>
      <c r="B124" s="33" t="n">
        <v>51110000</v>
      </c>
      <c r="C124" s="17" t="s">
        <v>681</v>
      </c>
      <c r="D124" s="15" t="n">
        <v>-0.0429999828338623</v>
      </c>
      <c r="E124" s="15" t="n">
        <v>0</v>
      </c>
      <c r="F124" s="15" t="n">
        <v>0</v>
      </c>
      <c r="G124" s="20" t="n">
        <v>51110000</v>
      </c>
      <c r="I124" s="15" t="n">
        <v>0</v>
      </c>
    </row>
    <row r="125" customFormat="false" ht="17.25" hidden="false" customHeight="true" outlineLevel="0" collapsed="false">
      <c r="A125" s="2" t="str">
        <f aca="false">+LEFT(B:B)</f>
        <v>5</v>
      </c>
      <c r="B125" s="33" t="n">
        <v>51111000</v>
      </c>
      <c r="C125" s="17" t="s">
        <v>1944</v>
      </c>
      <c r="D125" s="15" t="n">
        <v>0</v>
      </c>
      <c r="E125" s="15" t="n">
        <v>0</v>
      </c>
      <c r="F125" s="15" t="n">
        <v>0</v>
      </c>
      <c r="G125" s="20" t="n">
        <v>51110000</v>
      </c>
      <c r="I125" s="15" t="n">
        <v>0</v>
      </c>
    </row>
    <row r="126" customFormat="false" ht="17.25" hidden="false" customHeight="true" outlineLevel="0" collapsed="false">
      <c r="A126" s="2" t="str">
        <f aca="false">+LEFT(B:B)</f>
        <v>5</v>
      </c>
      <c r="B126" s="33" t="n">
        <v>51113000</v>
      </c>
      <c r="C126" s="17" t="s">
        <v>1717</v>
      </c>
      <c r="D126" s="15" t="n">
        <v>34406890.41</v>
      </c>
      <c r="E126" s="15"/>
      <c r="F126" s="15"/>
      <c r="G126" s="20" t="n">
        <v>51113000</v>
      </c>
    </row>
    <row r="127" customFormat="false" ht="17.25" hidden="false" customHeight="true" outlineLevel="0" collapsed="false">
      <c r="A127" s="2" t="str">
        <f aca="false">+LEFT(B:B)</f>
        <v>5</v>
      </c>
      <c r="B127" s="33" t="n">
        <v>51120000</v>
      </c>
      <c r="C127" s="17" t="s">
        <v>1945</v>
      </c>
      <c r="D127" s="15" t="n">
        <v>0.0399999916553497</v>
      </c>
      <c r="E127" s="15" t="n">
        <v>253572114.18</v>
      </c>
      <c r="F127" s="15" t="n">
        <v>0</v>
      </c>
      <c r="G127" s="20" t="n">
        <v>51110000</v>
      </c>
      <c r="I127" s="15" t="n">
        <v>0</v>
      </c>
    </row>
    <row r="128" customFormat="false" ht="17.25" hidden="false" customHeight="true" outlineLevel="0" collapsed="false">
      <c r="A128" s="2" t="str">
        <f aca="false">+LEFT(B:B)</f>
        <v>5</v>
      </c>
      <c r="B128" s="33" t="n">
        <v>51130000</v>
      </c>
      <c r="C128" s="17" t="s">
        <v>371</v>
      </c>
      <c r="D128" s="15" t="n">
        <v>403200</v>
      </c>
      <c r="E128" s="15"/>
      <c r="F128" s="15"/>
      <c r="G128" s="20" t="n">
        <v>51130000</v>
      </c>
    </row>
    <row r="129" customFormat="false" ht="17.25" hidden="false" customHeight="true" outlineLevel="0" collapsed="false">
      <c r="A129" s="2" t="str">
        <f aca="false">+LEFT(B:B)</f>
        <v>5</v>
      </c>
      <c r="B129" s="33" t="n">
        <v>51140000</v>
      </c>
      <c r="C129" s="17" t="s">
        <v>373</v>
      </c>
      <c r="D129" s="15" t="n">
        <v>-0.370000004768372</v>
      </c>
      <c r="E129" s="15" t="n">
        <v>0</v>
      </c>
      <c r="F129" s="15" t="n">
        <v>0</v>
      </c>
      <c r="G129" s="20" t="n">
        <v>51110000</v>
      </c>
      <c r="I129" s="15" t="n">
        <v>0</v>
      </c>
    </row>
    <row r="130" customFormat="false" ht="17.25" hidden="false" customHeight="true" outlineLevel="0" collapsed="false">
      <c r="A130" s="2" t="str">
        <f aca="false">+LEFT(B:B)</f>
        <v>5</v>
      </c>
      <c r="B130" s="33" t="n">
        <v>51150000</v>
      </c>
      <c r="C130" s="17" t="s">
        <v>1946</v>
      </c>
      <c r="D130" s="15" t="n">
        <v>0.390000000596046</v>
      </c>
      <c r="E130" s="15" t="n">
        <v>0</v>
      </c>
      <c r="F130" s="15" t="n">
        <v>0</v>
      </c>
      <c r="G130" s="20" t="n">
        <v>51110000</v>
      </c>
      <c r="I130" s="15" t="n">
        <v>0</v>
      </c>
    </row>
    <row r="131" customFormat="false" ht="17.25" hidden="false" customHeight="true" outlineLevel="0" collapsed="false">
      <c r="A131" s="2" t="str">
        <f aca="false">+LEFT(B:B)</f>
        <v>5</v>
      </c>
      <c r="B131" s="33" t="n">
        <v>51211000</v>
      </c>
      <c r="C131" s="17" t="s">
        <v>321</v>
      </c>
      <c r="D131" s="15" t="n">
        <v>-206797625.6</v>
      </c>
      <c r="E131" s="15" t="n">
        <v>-214860609.78</v>
      </c>
      <c r="F131" s="15" t="n">
        <v>-145953908.683398</v>
      </c>
      <c r="G131" s="20" t="n">
        <v>51211000</v>
      </c>
      <c r="I131" s="15" t="n">
        <v>-145953908.683398</v>
      </c>
    </row>
    <row r="132" customFormat="false" ht="17.25" hidden="false" customHeight="true" outlineLevel="0" collapsed="false">
      <c r="A132" s="2" t="str">
        <f aca="false">+LEFT(B:B)</f>
        <v>5</v>
      </c>
      <c r="B132" s="33" t="n">
        <v>51211001</v>
      </c>
      <c r="C132" s="17" t="s">
        <v>1947</v>
      </c>
      <c r="D132" s="15" t="n">
        <v>-1522953.15</v>
      </c>
      <c r="E132" s="15" t="n">
        <v>-1522953.15</v>
      </c>
      <c r="F132" s="15" t="n">
        <v>0</v>
      </c>
      <c r="G132" s="20" t="n">
        <v>51211000</v>
      </c>
      <c r="I132" s="15" t="n">
        <v>0</v>
      </c>
    </row>
    <row r="133" customFormat="false" ht="17.25" hidden="false" customHeight="true" outlineLevel="0" collapsed="false">
      <c r="A133" s="2" t="str">
        <f aca="false">+LEFT(B:B)</f>
        <v>5</v>
      </c>
      <c r="B133" s="33" t="n">
        <v>51211100</v>
      </c>
      <c r="C133" s="17" t="s">
        <v>1948</v>
      </c>
      <c r="D133" s="15" t="n">
        <v>-16944594</v>
      </c>
      <c r="E133" s="15" t="n">
        <v>0</v>
      </c>
      <c r="F133" s="15" t="n">
        <v>0</v>
      </c>
      <c r="G133" s="16" t="n">
        <v>51212000</v>
      </c>
      <c r="I133" s="15" t="n">
        <v>0</v>
      </c>
    </row>
    <row r="134" customFormat="false" ht="17.25" hidden="false" customHeight="true" outlineLevel="0" collapsed="false">
      <c r="A134" s="2" t="str">
        <f aca="false">+LEFT(B:B)</f>
        <v>5</v>
      </c>
      <c r="B134" s="33" t="n">
        <v>51212000</v>
      </c>
      <c r="C134" s="17" t="s">
        <v>1949</v>
      </c>
      <c r="D134" s="15" t="n">
        <v>-5317984.66</v>
      </c>
      <c r="E134" s="15" t="n">
        <v>30766131.24</v>
      </c>
      <c r="F134" s="15" t="n">
        <v>0</v>
      </c>
      <c r="G134" s="16" t="n">
        <v>51212000</v>
      </c>
      <c r="I134" s="15" t="n">
        <v>0</v>
      </c>
    </row>
    <row r="135" customFormat="false" ht="17.25" hidden="false" customHeight="true" outlineLevel="0" collapsed="false">
      <c r="A135" s="2" t="str">
        <f aca="false">+LEFT(B:B)</f>
        <v>5</v>
      </c>
      <c r="B135" s="33" t="n">
        <v>51216000</v>
      </c>
      <c r="C135" s="17" t="s">
        <v>1950</v>
      </c>
      <c r="D135" s="15" t="n">
        <v>-1103298.6</v>
      </c>
      <c r="E135" s="15" t="n">
        <v>-1103298.6</v>
      </c>
      <c r="F135" s="15" t="n">
        <v>0</v>
      </c>
      <c r="G135" s="16" t="n">
        <v>51241000</v>
      </c>
      <c r="I135" s="15" t="n">
        <v>0</v>
      </c>
    </row>
    <row r="136" customFormat="false" ht="17.25" hidden="false" customHeight="true" outlineLevel="0" collapsed="false">
      <c r="A136" s="2" t="str">
        <f aca="false">+LEFT(B:B)</f>
        <v>5</v>
      </c>
      <c r="B136" s="33" t="n">
        <v>51217000</v>
      </c>
      <c r="C136" s="17" t="s">
        <v>1951</v>
      </c>
      <c r="D136" s="15" t="n">
        <v>0</v>
      </c>
      <c r="E136" s="15" t="n">
        <v>0</v>
      </c>
      <c r="F136" s="15" t="n">
        <v>5445531.42999997</v>
      </c>
      <c r="G136" s="20" t="n">
        <v>51241000</v>
      </c>
      <c r="I136" s="15" t="n">
        <v>5445531.42999997</v>
      </c>
    </row>
    <row r="137" customFormat="false" ht="17.25" hidden="false" customHeight="true" outlineLevel="0" collapsed="false">
      <c r="A137" s="2" t="str">
        <f aca="false">+LEFT(B:B)</f>
        <v>5</v>
      </c>
      <c r="B137" s="33" t="n">
        <v>51241000</v>
      </c>
      <c r="C137" s="17" t="s">
        <v>133</v>
      </c>
      <c r="D137" s="15" t="n">
        <v>-164448265.31</v>
      </c>
      <c r="E137" s="15" t="n">
        <v>-328685776.22</v>
      </c>
      <c r="F137" s="15" t="n">
        <v>-141142798.770473</v>
      </c>
      <c r="G137" s="20" t="n">
        <v>51241000</v>
      </c>
      <c r="I137" s="15" t="n">
        <v>-141142798.770473</v>
      </c>
    </row>
    <row r="138" customFormat="false" ht="17.25" hidden="false" customHeight="true" outlineLevel="0" collapsed="false">
      <c r="A138" s="2" t="str">
        <f aca="false">+LEFT(B:B)</f>
        <v>5</v>
      </c>
      <c r="B138" s="33" t="n">
        <v>51242000</v>
      </c>
      <c r="C138" s="17" t="s">
        <v>792</v>
      </c>
      <c r="D138" s="15" t="n">
        <v>-288011.115</v>
      </c>
      <c r="E138" s="15" t="n">
        <v>-144020.22</v>
      </c>
      <c r="F138" s="15" t="n">
        <v>0</v>
      </c>
      <c r="G138" s="12" t="n">
        <v>51242000</v>
      </c>
      <c r="I138" s="15" t="n">
        <v>0</v>
      </c>
    </row>
    <row r="139" customFormat="false" ht="17.25" hidden="false" customHeight="true" outlineLevel="0" collapsed="false">
      <c r="A139" s="2" t="str">
        <f aca="false">+LEFT(B:B)</f>
        <v>5</v>
      </c>
      <c r="B139" s="33" t="n">
        <v>51270000</v>
      </c>
      <c r="C139" s="17" t="s">
        <v>797</v>
      </c>
      <c r="D139" s="15" t="n">
        <v>5652081.86</v>
      </c>
      <c r="E139" s="15" t="n">
        <v>29159920.6</v>
      </c>
      <c r="F139" s="15" t="n">
        <v>0</v>
      </c>
      <c r="G139" s="20" t="n">
        <v>51250000</v>
      </c>
      <c r="I139" s="15" t="n">
        <v>0</v>
      </c>
    </row>
    <row r="140" customFormat="false" ht="17.25" hidden="false" customHeight="true" outlineLevel="0" collapsed="false">
      <c r="A140" s="2" t="str">
        <f aca="false">+LEFT(B:B)</f>
        <v>5</v>
      </c>
      <c r="B140" s="33" t="n">
        <v>51910011</v>
      </c>
      <c r="C140" s="17" t="s">
        <v>1952</v>
      </c>
      <c r="D140" s="15" t="n">
        <v>0</v>
      </c>
      <c r="E140" s="15" t="n">
        <v>-150000000</v>
      </c>
      <c r="F140" s="15" t="n">
        <v>0</v>
      </c>
      <c r="G140" s="16" t="n">
        <v>51970000</v>
      </c>
      <c r="I140" s="15" t="n">
        <v>0</v>
      </c>
    </row>
    <row r="141" customFormat="false" ht="17.25" hidden="false" customHeight="true" outlineLevel="0" collapsed="false">
      <c r="A141" s="2" t="str">
        <f aca="false">+LEFT(B:B)</f>
        <v>5</v>
      </c>
      <c r="B141" s="33" t="n">
        <v>51910016</v>
      </c>
      <c r="C141" s="17" t="s">
        <v>1953</v>
      </c>
      <c r="D141" s="15" t="n">
        <v>0</v>
      </c>
      <c r="E141" s="15"/>
      <c r="F141" s="15"/>
      <c r="G141" s="20" t="n">
        <v>51910016</v>
      </c>
    </row>
    <row r="142" customFormat="false" ht="17.25" hidden="false" customHeight="true" outlineLevel="0" collapsed="false">
      <c r="B142" s="41" t="n">
        <v>51910017</v>
      </c>
      <c r="C142" s="2" t="s">
        <v>1954</v>
      </c>
      <c r="D142" s="15" t="n">
        <v>0</v>
      </c>
      <c r="G142" s="20" t="n">
        <v>51910016</v>
      </c>
    </row>
    <row r="143" customFormat="false" ht="17.25" hidden="false" customHeight="true" outlineLevel="0" collapsed="false">
      <c r="A143" s="2" t="str">
        <f aca="false">+LEFT(B:B)</f>
        <v>5</v>
      </c>
      <c r="B143" s="33" t="n">
        <v>51911000</v>
      </c>
      <c r="C143" s="17" t="s">
        <v>390</v>
      </c>
      <c r="D143" s="15" t="n">
        <v>-435000000</v>
      </c>
      <c r="E143" s="15" t="n">
        <v>-575455808.18</v>
      </c>
      <c r="F143" s="15" t="n">
        <v>-250063291.14</v>
      </c>
      <c r="G143" s="16" t="n">
        <v>51960000</v>
      </c>
      <c r="I143" s="15" t="n">
        <v>-250063291.14</v>
      </c>
    </row>
    <row r="144" customFormat="false" ht="17.25" hidden="false" customHeight="true" outlineLevel="0" collapsed="false">
      <c r="A144" s="2" t="str">
        <f aca="false">+LEFT(B:B)</f>
        <v>5</v>
      </c>
      <c r="B144" s="33" t="n">
        <v>51916000</v>
      </c>
      <c r="C144" s="17" t="s">
        <v>386</v>
      </c>
      <c r="D144" s="15" t="n">
        <v>-1146000000</v>
      </c>
      <c r="E144" s="15" t="n">
        <v>-725518987.34</v>
      </c>
      <c r="F144" s="15" t="n">
        <v>-733518987.34</v>
      </c>
      <c r="G144" s="16" t="n">
        <v>51920000</v>
      </c>
      <c r="I144" s="15" t="n">
        <v>-733518987.34</v>
      </c>
    </row>
    <row r="145" customFormat="false" ht="17.25" hidden="false" customHeight="true" outlineLevel="0" collapsed="false">
      <c r="A145" s="2" t="str">
        <f aca="false">+LEFT(B:B)</f>
        <v>5</v>
      </c>
      <c r="B145" s="33" t="n">
        <v>51917000</v>
      </c>
      <c r="C145" s="17" t="s">
        <v>1918</v>
      </c>
      <c r="D145" s="15" t="n">
        <v>-189018423.1</v>
      </c>
      <c r="E145" s="15" t="n">
        <v>-305617721.48</v>
      </c>
      <c r="F145" s="15" t="n">
        <v>-333417721.52</v>
      </c>
      <c r="G145" s="16" t="n">
        <v>51950000</v>
      </c>
      <c r="I145" s="15" t="n">
        <v>-333417721.52</v>
      </c>
    </row>
    <row r="146" customFormat="false" ht="17.25" hidden="false" customHeight="true" outlineLevel="0" collapsed="false">
      <c r="A146" s="2" t="str">
        <f aca="false">+LEFT(B:B)</f>
        <v>5</v>
      </c>
      <c r="B146" s="33" t="n">
        <v>53100000</v>
      </c>
      <c r="C146" s="17" t="s">
        <v>1648</v>
      </c>
      <c r="D146" s="15" t="n">
        <v>8001810</v>
      </c>
      <c r="E146" s="15" t="n">
        <v>0</v>
      </c>
      <c r="F146" s="15" t="n">
        <v>0</v>
      </c>
      <c r="G146" s="20" t="n">
        <v>53100000</v>
      </c>
      <c r="I146" s="15" t="n">
        <v>0</v>
      </c>
    </row>
    <row r="147" customFormat="false" ht="17.25" hidden="false" customHeight="true" outlineLevel="0" collapsed="false">
      <c r="A147" s="2" t="str">
        <f aca="false">+LEFT(B:B)</f>
        <v>5</v>
      </c>
      <c r="B147" s="33" t="n">
        <v>53110000</v>
      </c>
      <c r="C147" s="17" t="s">
        <v>1955</v>
      </c>
      <c r="D147" s="15" t="n">
        <v>27212500</v>
      </c>
      <c r="E147" s="15" t="n">
        <v>27212499.9999999</v>
      </c>
      <c r="F147" s="15" t="n">
        <v>35838032.57</v>
      </c>
      <c r="G147" s="20" t="n">
        <v>53100000</v>
      </c>
      <c r="I147" s="15" t="n">
        <v>35838032.57</v>
      </c>
    </row>
    <row r="148" customFormat="false" ht="17.25" hidden="false" customHeight="true" outlineLevel="0" collapsed="false">
      <c r="A148" s="2" t="str">
        <f aca="false">+LEFT(B:B)</f>
        <v>5</v>
      </c>
      <c r="B148" s="33" t="n">
        <v>53120000</v>
      </c>
      <c r="C148" s="17" t="s">
        <v>1956</v>
      </c>
      <c r="D148" s="15" t="n">
        <v>-5000</v>
      </c>
      <c r="E148" s="15"/>
      <c r="F148" s="15"/>
      <c r="G148" s="20" t="n">
        <v>53120000</v>
      </c>
    </row>
    <row r="149" customFormat="false" ht="17.25" hidden="false" customHeight="true" outlineLevel="0" collapsed="false">
      <c r="A149" s="2" t="str">
        <f aca="false">+LEFT(B:B)</f>
        <v>5</v>
      </c>
      <c r="B149" s="33" t="n">
        <v>53130000</v>
      </c>
      <c r="C149" s="17" t="s">
        <v>1957</v>
      </c>
      <c r="D149" s="15" t="n">
        <v>27095117</v>
      </c>
      <c r="E149" s="15" t="n">
        <v>27095117</v>
      </c>
      <c r="F149" s="15" t="n">
        <v>0</v>
      </c>
      <c r="G149" s="20" t="n">
        <v>53100000</v>
      </c>
      <c r="I149" s="15" t="n">
        <v>0</v>
      </c>
    </row>
    <row r="150" customFormat="false" ht="17.25" hidden="false" customHeight="true" outlineLevel="0" collapsed="false">
      <c r="A150" s="2" t="str">
        <f aca="false">+LEFT(B:B)</f>
        <v>5</v>
      </c>
      <c r="B150" s="33" t="n">
        <v>53150000</v>
      </c>
      <c r="C150" s="17" t="s">
        <v>1958</v>
      </c>
      <c r="D150" s="15" t="n">
        <v>-181470441.84</v>
      </c>
      <c r="E150" s="15"/>
      <c r="F150" s="15"/>
      <c r="G150" s="20" t="n">
        <v>53150000</v>
      </c>
    </row>
    <row r="151" customFormat="false" ht="17.25" hidden="false" customHeight="true" outlineLevel="0" collapsed="false">
      <c r="A151" s="2" t="str">
        <f aca="false">+LEFT(B:B)</f>
        <v>5</v>
      </c>
      <c r="B151" s="33" t="n">
        <v>53200000</v>
      </c>
      <c r="C151" s="17" t="s">
        <v>1959</v>
      </c>
      <c r="D151" s="15" t="n">
        <v>175718500</v>
      </c>
      <c r="E151" s="15"/>
      <c r="F151" s="15"/>
      <c r="G151" s="20" t="n">
        <v>53200000</v>
      </c>
    </row>
    <row r="152" customFormat="false" ht="17.25" hidden="false" customHeight="true" outlineLevel="0" collapsed="false">
      <c r="A152" s="2" t="str">
        <f aca="false">+LEFT(B:B)</f>
        <v>5</v>
      </c>
      <c r="B152" s="33" t="n">
        <v>53300000</v>
      </c>
      <c r="C152" s="17" t="s">
        <v>1960</v>
      </c>
      <c r="D152" s="15" t="n">
        <v>-40926668.837</v>
      </c>
      <c r="E152" s="15" t="n">
        <v>0</v>
      </c>
      <c r="F152" s="15" t="n">
        <v>0</v>
      </c>
      <c r="G152" s="20" t="n">
        <v>53100000</v>
      </c>
      <c r="I152" s="15" t="n">
        <v>0</v>
      </c>
    </row>
    <row r="153" customFormat="false" ht="17.25" hidden="false" customHeight="true" outlineLevel="0" collapsed="false">
      <c r="A153" s="2" t="str">
        <f aca="false">+LEFT(B:B)</f>
        <v>5</v>
      </c>
      <c r="B153" s="33" t="n">
        <v>58000000</v>
      </c>
      <c r="C153" s="17" t="s">
        <v>704</v>
      </c>
      <c r="D153" s="15" t="n">
        <v>0</v>
      </c>
      <c r="E153" s="15" t="n">
        <v>20000000</v>
      </c>
      <c r="F153" s="15" t="n">
        <v>0</v>
      </c>
      <c r="G153" s="20" t="n">
        <v>58000000</v>
      </c>
      <c r="I153" s="15" t="n">
        <v>0</v>
      </c>
    </row>
    <row r="154" customFormat="false" ht="17.25" hidden="false" customHeight="true" outlineLevel="0" collapsed="false">
      <c r="A154" s="2" t="str">
        <f aca="false">+LEFT(B:B)</f>
        <v>6</v>
      </c>
      <c r="B154" s="33" t="n">
        <v>60201000</v>
      </c>
      <c r="C154" s="17" t="s">
        <v>408</v>
      </c>
      <c r="D154" s="15" t="n">
        <v>960000</v>
      </c>
      <c r="E154" s="15" t="n">
        <v>160000</v>
      </c>
      <c r="F154" s="15" t="n">
        <v>708750</v>
      </c>
      <c r="G154" s="20" t="n">
        <v>60200000</v>
      </c>
      <c r="I154" s="15" t="n">
        <v>708750</v>
      </c>
    </row>
    <row r="155" customFormat="false" ht="17.25" hidden="false" customHeight="true" outlineLevel="0" collapsed="false">
      <c r="A155" s="2" t="str">
        <f aca="false">+LEFT(B:B)</f>
        <v>6</v>
      </c>
      <c r="B155" s="33" t="n">
        <v>60204000</v>
      </c>
      <c r="C155" s="17" t="s">
        <v>1961</v>
      </c>
      <c r="D155" s="15" t="n">
        <v>101400</v>
      </c>
      <c r="E155" s="15"/>
      <c r="F155" s="15"/>
      <c r="G155" s="20" t="n">
        <v>60204000</v>
      </c>
    </row>
    <row r="156" customFormat="false" ht="17.25" hidden="false" customHeight="true" outlineLevel="0" collapsed="false">
      <c r="A156" s="2" t="str">
        <f aca="false">+LEFT(B:B)</f>
        <v>6</v>
      </c>
      <c r="B156" s="33" t="n">
        <v>60205000</v>
      </c>
      <c r="C156" s="17" t="s">
        <v>1962</v>
      </c>
      <c r="D156" s="15" t="n">
        <v>2569604</v>
      </c>
      <c r="E156" s="15" t="n">
        <v>2680876</v>
      </c>
      <c r="F156" s="15" t="n">
        <v>29481562.33</v>
      </c>
      <c r="G156" s="20" t="n">
        <v>60200000</v>
      </c>
      <c r="I156" s="15" t="n">
        <v>29481562.33</v>
      </c>
    </row>
    <row r="157" customFormat="false" ht="17.25" hidden="false" customHeight="true" outlineLevel="0" collapsed="false">
      <c r="A157" s="2" t="str">
        <f aca="false">+LEFT(B:B)</f>
        <v>6</v>
      </c>
      <c r="B157" s="33" t="n">
        <v>60206000</v>
      </c>
      <c r="C157" s="17" t="s">
        <v>1726</v>
      </c>
      <c r="D157" s="15" t="n">
        <v>9094165.58</v>
      </c>
      <c r="E157" s="15" t="n">
        <v>6060920</v>
      </c>
      <c r="F157" s="15" t="n">
        <v>47503971.96</v>
      </c>
      <c r="G157" s="20" t="n">
        <v>60200000</v>
      </c>
      <c r="I157" s="15" t="n">
        <v>47503971.96</v>
      </c>
    </row>
    <row r="158" customFormat="false" ht="17.25" hidden="false" customHeight="true" outlineLevel="0" collapsed="false">
      <c r="A158" s="2" t="str">
        <f aca="false">+LEFT(B:B)</f>
        <v>6</v>
      </c>
      <c r="B158" s="33" t="n">
        <v>60220000</v>
      </c>
      <c r="C158" s="17" t="s">
        <v>1963</v>
      </c>
      <c r="D158" s="15" t="n">
        <v>45000</v>
      </c>
      <c r="E158" s="15" t="n">
        <v>6160200</v>
      </c>
      <c r="F158" s="15" t="n">
        <v>0</v>
      </c>
      <c r="G158" s="20" t="n">
        <v>60200000</v>
      </c>
      <c r="I158" s="15" t="n">
        <v>0</v>
      </c>
    </row>
    <row r="159" customFormat="false" ht="17.25" hidden="false" customHeight="true" outlineLevel="0" collapsed="false">
      <c r="A159" s="2" t="str">
        <f aca="false">+LEFT(B:B)</f>
        <v>6</v>
      </c>
      <c r="B159" s="33" t="n">
        <v>60230000</v>
      </c>
      <c r="C159" s="17" t="s">
        <v>1964</v>
      </c>
      <c r="D159" s="15" t="n">
        <v>2327527</v>
      </c>
      <c r="E159" s="15" t="n">
        <v>666800</v>
      </c>
      <c r="F159" s="15" t="n">
        <v>0</v>
      </c>
      <c r="G159" s="20" t="n">
        <v>60200000</v>
      </c>
      <c r="I159" s="15" t="n">
        <v>0</v>
      </c>
    </row>
    <row r="160" customFormat="false" ht="17.25" hidden="false" customHeight="true" outlineLevel="0" collapsed="false">
      <c r="A160" s="2" t="str">
        <f aca="false">+LEFT(B:B)</f>
        <v>6</v>
      </c>
      <c r="B160" s="33" t="n">
        <v>60240000</v>
      </c>
      <c r="C160" s="17" t="s">
        <v>1965</v>
      </c>
      <c r="D160" s="15" t="n">
        <v>155000</v>
      </c>
      <c r="E160" s="15" t="n">
        <v>1400600</v>
      </c>
      <c r="F160" s="15" t="n">
        <v>0</v>
      </c>
      <c r="G160" s="20" t="n">
        <v>60200000</v>
      </c>
      <c r="I160" s="15" t="n">
        <v>0</v>
      </c>
    </row>
    <row r="161" customFormat="false" ht="17.25" hidden="false" customHeight="true" outlineLevel="0" collapsed="false">
      <c r="A161" s="2" t="str">
        <f aca="false">+LEFT(B:B)</f>
        <v>6</v>
      </c>
      <c r="B161" s="33" t="n">
        <v>60250000</v>
      </c>
      <c r="C161" s="17" t="s">
        <v>1966</v>
      </c>
      <c r="D161" s="15" t="n">
        <v>446000</v>
      </c>
      <c r="E161" s="15" t="n">
        <v>991000</v>
      </c>
      <c r="F161" s="15" t="n">
        <v>0</v>
      </c>
      <c r="G161" s="20" t="n">
        <v>60200000</v>
      </c>
      <c r="I161" s="15" t="n">
        <v>0</v>
      </c>
    </row>
    <row r="162" customFormat="false" ht="17.25" hidden="false" customHeight="true" outlineLevel="0" collapsed="false">
      <c r="A162" s="2" t="str">
        <f aca="false">+LEFT(B:B)</f>
        <v>6</v>
      </c>
      <c r="B162" s="33" t="n">
        <v>60260000</v>
      </c>
      <c r="C162" s="17" t="s">
        <v>1967</v>
      </c>
      <c r="D162" s="15" t="n">
        <v>1544781.24</v>
      </c>
      <c r="E162" s="15"/>
      <c r="F162" s="15"/>
      <c r="G162" s="20" t="n">
        <v>60260000</v>
      </c>
    </row>
    <row r="163" customFormat="false" ht="17.25" hidden="false" customHeight="true" outlineLevel="0" collapsed="false">
      <c r="A163" s="2" t="str">
        <f aca="false">+LEFT(B:B)</f>
        <v>6</v>
      </c>
      <c r="B163" s="41" t="n">
        <v>60300000</v>
      </c>
      <c r="C163" s="14"/>
      <c r="D163" s="15" t="n">
        <v>0</v>
      </c>
      <c r="E163" s="15"/>
      <c r="F163" s="15" t="n">
        <v>1497274139.52</v>
      </c>
      <c r="G163" s="16" t="n">
        <v>60307000</v>
      </c>
      <c r="I163" s="15" t="n">
        <v>1497274139.52</v>
      </c>
    </row>
    <row r="164" customFormat="false" ht="17.25" hidden="false" customHeight="true" outlineLevel="0" collapsed="false">
      <c r="A164" s="2" t="str">
        <f aca="false">+LEFT(B:B)</f>
        <v>6</v>
      </c>
      <c r="B164" s="33" t="n">
        <v>60301000</v>
      </c>
      <c r="C164" s="17" t="s">
        <v>1282</v>
      </c>
      <c r="D164" s="15" t="n">
        <v>0</v>
      </c>
      <c r="E164" s="15" t="n">
        <v>-98660428.32</v>
      </c>
      <c r="F164" s="15" t="n">
        <v>0</v>
      </c>
      <c r="G164" s="16" t="n">
        <v>60307000</v>
      </c>
      <c r="I164" s="15" t="n">
        <v>0</v>
      </c>
    </row>
    <row r="165" customFormat="false" ht="17.25" hidden="false" customHeight="true" outlineLevel="0" collapsed="false">
      <c r="A165" s="2" t="str">
        <f aca="false">+LEFT(B:B)</f>
        <v>6</v>
      </c>
      <c r="B165" s="33" t="n">
        <v>60305000</v>
      </c>
      <c r="C165" s="17" t="s">
        <v>1968</v>
      </c>
      <c r="D165" s="15" t="n">
        <v>541808116.3</v>
      </c>
      <c r="E165" s="15"/>
      <c r="F165" s="15"/>
      <c r="G165" s="20" t="n">
        <v>60305000</v>
      </c>
    </row>
    <row r="166" customFormat="false" ht="17.25" hidden="false" customHeight="true" outlineLevel="0" collapsed="false">
      <c r="A166" s="2" t="str">
        <f aca="false">+LEFT(B:B)</f>
        <v>6</v>
      </c>
      <c r="B166" s="33" t="n">
        <v>60307000</v>
      </c>
      <c r="C166" s="17" t="s">
        <v>705</v>
      </c>
      <c r="D166" s="15" t="n">
        <v>872437397.42</v>
      </c>
      <c r="E166" s="15"/>
      <c r="F166" s="15"/>
      <c r="G166" s="20" t="n">
        <v>60307000</v>
      </c>
    </row>
    <row r="167" customFormat="false" ht="17.25" hidden="false" customHeight="true" outlineLevel="0" collapsed="false">
      <c r="A167" s="2" t="str">
        <f aca="false">+LEFT(B:B)</f>
        <v>6</v>
      </c>
      <c r="B167" s="33" t="n">
        <v>60370000</v>
      </c>
      <c r="C167" s="17" t="s">
        <v>1969</v>
      </c>
      <c r="D167" s="15" t="n">
        <v>0</v>
      </c>
      <c r="E167" s="15"/>
      <c r="F167" s="15"/>
      <c r="G167" s="20" t="n">
        <v>60370000</v>
      </c>
    </row>
    <row r="168" customFormat="false" ht="17.25" hidden="false" customHeight="true" outlineLevel="0" collapsed="false">
      <c r="A168" s="2" t="str">
        <f aca="false">+LEFT(B:B)</f>
        <v>6</v>
      </c>
      <c r="B168" s="33" t="n">
        <v>60400000</v>
      </c>
      <c r="C168" s="17" t="s">
        <v>709</v>
      </c>
      <c r="D168" s="15" t="n">
        <v>0</v>
      </c>
      <c r="E168" s="15" t="n">
        <v>115000</v>
      </c>
      <c r="F168" s="15" t="n">
        <v>1114020</v>
      </c>
      <c r="G168" s="20" t="n">
        <v>60400000</v>
      </c>
      <c r="I168" s="15" t="n">
        <v>1114020</v>
      </c>
    </row>
    <row r="169" customFormat="false" ht="17.25" hidden="false" customHeight="true" outlineLevel="0" collapsed="false">
      <c r="A169" s="2" t="str">
        <f aca="false">+LEFT(B:B)</f>
        <v>6</v>
      </c>
      <c r="B169" s="33" t="n">
        <v>60500000</v>
      </c>
      <c r="C169" s="17" t="s">
        <v>1970</v>
      </c>
      <c r="D169" s="15" t="n">
        <v>13260311.64</v>
      </c>
      <c r="E169" s="15"/>
      <c r="F169" s="15"/>
      <c r="G169" s="20" t="n">
        <v>60500000</v>
      </c>
    </row>
    <row r="170" customFormat="false" ht="17.25" hidden="false" customHeight="true" outlineLevel="0" collapsed="false">
      <c r="A170" s="2" t="str">
        <f aca="false">+LEFT(B:B)</f>
        <v>6</v>
      </c>
      <c r="B170" s="33" t="n">
        <v>60601000</v>
      </c>
      <c r="C170" s="17" t="s">
        <v>420</v>
      </c>
      <c r="D170" s="15" t="n">
        <v>4505219</v>
      </c>
      <c r="E170" s="15" t="n">
        <v>6619700.74</v>
      </c>
      <c r="F170" s="15" t="n">
        <v>4711621.08</v>
      </c>
      <c r="G170" s="20" t="n">
        <v>60600000</v>
      </c>
      <c r="I170" s="15" t="n">
        <v>4711621.08</v>
      </c>
    </row>
    <row r="171" customFormat="false" ht="17.25" hidden="false" customHeight="true" outlineLevel="0" collapsed="false">
      <c r="A171" s="2" t="str">
        <f aca="false">+LEFT(B:B)</f>
        <v>6</v>
      </c>
      <c r="B171" s="33" t="n">
        <v>60602000</v>
      </c>
      <c r="C171" s="17" t="s">
        <v>356</v>
      </c>
      <c r="D171" s="15" t="n">
        <v>38751554.31</v>
      </c>
      <c r="E171" s="15" t="n">
        <v>44648399.82</v>
      </c>
      <c r="F171" s="15" t="n">
        <v>81531991</v>
      </c>
      <c r="G171" s="20" t="n">
        <v>60600000</v>
      </c>
      <c r="I171" s="15" t="n">
        <v>81531991</v>
      </c>
    </row>
    <row r="172" customFormat="false" ht="17.25" hidden="false" customHeight="true" outlineLevel="0" collapsed="false">
      <c r="A172" s="2" t="str">
        <f aca="false">+LEFT(B:B)</f>
        <v>6</v>
      </c>
      <c r="B172" s="33" t="n">
        <v>60603000</v>
      </c>
      <c r="C172" s="17" t="s">
        <v>358</v>
      </c>
      <c r="D172" s="15" t="n">
        <v>20000</v>
      </c>
      <c r="E172" s="15" t="n">
        <v>8421800</v>
      </c>
      <c r="F172" s="15" t="n">
        <v>100000</v>
      </c>
      <c r="G172" s="20" t="n">
        <v>60600000</v>
      </c>
      <c r="I172" s="15" t="n">
        <v>100000</v>
      </c>
    </row>
    <row r="173" customFormat="false" ht="17.25" hidden="false" customHeight="true" outlineLevel="0" collapsed="false">
      <c r="A173" s="2" t="str">
        <f aca="false">+LEFT(B:B)</f>
        <v>6</v>
      </c>
      <c r="B173" s="33" t="n">
        <v>60604000</v>
      </c>
      <c r="C173" s="17" t="s">
        <v>360</v>
      </c>
      <c r="D173" s="15" t="n">
        <v>4886428</v>
      </c>
      <c r="E173" s="15" t="n">
        <v>2968140</v>
      </c>
      <c r="F173" s="15" t="n">
        <v>16886660.46</v>
      </c>
      <c r="G173" s="20" t="n">
        <v>60600000</v>
      </c>
      <c r="I173" s="15" t="n">
        <v>16886660.46</v>
      </c>
    </row>
    <row r="174" customFormat="false" ht="17.25" hidden="false" customHeight="true" outlineLevel="0" collapsed="false">
      <c r="A174" s="2" t="str">
        <f aca="false">+LEFT(B:B)</f>
        <v>6</v>
      </c>
      <c r="B174" s="33" t="n">
        <v>60605000</v>
      </c>
      <c r="C174" s="17" t="s">
        <v>141</v>
      </c>
      <c r="D174" s="15" t="n">
        <v>39553500.11</v>
      </c>
      <c r="E174" s="15" t="n">
        <v>21553367.96</v>
      </c>
      <c r="F174" s="15" t="n">
        <v>28132163.23</v>
      </c>
      <c r="G174" s="20" t="n">
        <v>60600000</v>
      </c>
      <c r="I174" s="15" t="n">
        <v>28132163.23</v>
      </c>
    </row>
    <row r="175" customFormat="false" ht="17.25" hidden="false" customHeight="true" outlineLevel="0" collapsed="false">
      <c r="A175" s="2" t="str">
        <f aca="false">+LEFT(B:B)</f>
        <v>6</v>
      </c>
      <c r="B175" s="33" t="n">
        <v>60607000</v>
      </c>
      <c r="C175" s="17" t="s">
        <v>363</v>
      </c>
      <c r="D175" s="15" t="n">
        <v>4488663.06</v>
      </c>
      <c r="E175" s="15" t="n">
        <v>8792540.95</v>
      </c>
      <c r="F175" s="15" t="n">
        <v>7912593.92</v>
      </c>
      <c r="G175" s="20" t="n">
        <v>60600000</v>
      </c>
      <c r="I175" s="15" t="n">
        <v>7912593.92</v>
      </c>
    </row>
    <row r="176" customFormat="false" ht="17.25" hidden="false" customHeight="true" outlineLevel="0" collapsed="false">
      <c r="A176" s="2" t="str">
        <f aca="false">+LEFT(B:B)</f>
        <v>6</v>
      </c>
      <c r="B176" s="33" t="n">
        <v>60608000</v>
      </c>
      <c r="C176" s="17" t="s">
        <v>353</v>
      </c>
      <c r="D176" s="15" t="n">
        <v>6092890.84</v>
      </c>
      <c r="E176" s="15" t="n">
        <v>6345253.58</v>
      </c>
      <c r="F176" s="15" t="n">
        <v>9038746.24</v>
      </c>
      <c r="G176" s="20" t="n">
        <v>60600000</v>
      </c>
      <c r="I176" s="15" t="n">
        <v>9038746.24</v>
      </c>
    </row>
    <row r="177" customFormat="false" ht="17.25" hidden="false" customHeight="true" outlineLevel="0" collapsed="false">
      <c r="A177" s="2" t="str">
        <f aca="false">+LEFT(B:B)</f>
        <v>6</v>
      </c>
      <c r="B177" s="33" t="n">
        <v>60610000</v>
      </c>
      <c r="C177" s="17" t="s">
        <v>1971</v>
      </c>
      <c r="D177" s="15" t="n">
        <v>474000</v>
      </c>
      <c r="E177" s="15"/>
      <c r="F177" s="15"/>
      <c r="G177" s="20" t="n">
        <v>60610000</v>
      </c>
    </row>
    <row r="178" customFormat="false" ht="17.25" hidden="false" customHeight="true" outlineLevel="0" collapsed="false">
      <c r="A178" s="2" t="str">
        <f aca="false">+LEFT(B:B)</f>
        <v>6</v>
      </c>
      <c r="B178" s="33" t="n">
        <v>60620000</v>
      </c>
      <c r="C178" s="17" t="s">
        <v>1972</v>
      </c>
      <c r="D178" s="15" t="n">
        <v>15628430.21</v>
      </c>
      <c r="E178" s="15"/>
      <c r="F178" s="15"/>
      <c r="G178" s="20" t="n">
        <v>60620000</v>
      </c>
    </row>
    <row r="179" customFormat="false" ht="17.25" hidden="false" customHeight="true" outlineLevel="0" collapsed="false">
      <c r="A179" s="2" t="str">
        <f aca="false">+LEFT(B:B)</f>
        <v>6</v>
      </c>
      <c r="B179" s="33" t="n">
        <v>60621000</v>
      </c>
      <c r="C179" s="17" t="s">
        <v>1973</v>
      </c>
      <c r="D179" s="15" t="n">
        <v>272500</v>
      </c>
      <c r="E179" s="15"/>
      <c r="F179" s="15"/>
      <c r="G179" s="20" t="n">
        <v>60621000</v>
      </c>
    </row>
    <row r="180" customFormat="false" ht="17.25" hidden="false" customHeight="true" outlineLevel="0" collapsed="false">
      <c r="A180" s="2" t="str">
        <f aca="false">+LEFT(B:B)</f>
        <v>6</v>
      </c>
      <c r="B180" s="33" t="n">
        <v>60650000</v>
      </c>
      <c r="C180" s="17" t="s">
        <v>1974</v>
      </c>
      <c r="D180" s="15" t="n">
        <v>78672192.73</v>
      </c>
      <c r="E180" s="15" t="n">
        <v>30053900</v>
      </c>
      <c r="F180" s="15" t="n">
        <v>0</v>
      </c>
      <c r="G180" s="20" t="n">
        <v>60600000</v>
      </c>
      <c r="I180" s="15" t="n">
        <v>0</v>
      </c>
    </row>
    <row r="181" customFormat="false" ht="17.25" hidden="false" customHeight="true" outlineLevel="0" collapsed="false">
      <c r="A181" s="2" t="str">
        <f aca="false">+LEFT(B:B)</f>
        <v>6</v>
      </c>
      <c r="B181" s="33" t="n">
        <v>60701000</v>
      </c>
      <c r="C181" s="17" t="s">
        <v>431</v>
      </c>
      <c r="D181" s="15" t="n">
        <v>56045489.41</v>
      </c>
      <c r="E181" s="15" t="n">
        <v>542304759.15</v>
      </c>
      <c r="F181" s="15" t="n">
        <v>0</v>
      </c>
      <c r="G181" s="20" t="n">
        <v>60700000</v>
      </c>
      <c r="I181" s="15" t="n">
        <v>200986028.4</v>
      </c>
    </row>
    <row r="182" customFormat="false" ht="17.25" hidden="false" customHeight="true" outlineLevel="0" collapsed="false">
      <c r="A182" s="2" t="str">
        <f aca="false">+LEFT(B:B)</f>
        <v>6</v>
      </c>
      <c r="B182" s="33" t="n">
        <v>60702000</v>
      </c>
      <c r="C182" s="17" t="s">
        <v>711</v>
      </c>
      <c r="D182" s="15" t="n">
        <v>222948422.3118</v>
      </c>
      <c r="E182" s="15" t="n">
        <v>1846643779.28</v>
      </c>
      <c r="F182" s="15" t="n">
        <v>3978746711.56431</v>
      </c>
      <c r="G182" s="20" t="n">
        <v>60700000</v>
      </c>
      <c r="I182" s="15" t="n">
        <v>3978746711.56431</v>
      </c>
    </row>
    <row r="183" customFormat="false" ht="17.25" hidden="false" customHeight="true" outlineLevel="0" collapsed="false">
      <c r="A183" s="2" t="str">
        <f aca="false">+LEFT(B:B)</f>
        <v>6</v>
      </c>
      <c r="B183" s="33" t="n">
        <v>60710000</v>
      </c>
      <c r="C183" s="17" t="s">
        <v>1975</v>
      </c>
      <c r="D183" s="15" t="n">
        <v>0</v>
      </c>
      <c r="E183" s="15" t="n">
        <v>0</v>
      </c>
      <c r="F183" s="15" t="n">
        <v>0</v>
      </c>
      <c r="G183" s="20" t="n">
        <v>60700000</v>
      </c>
      <c r="I183" s="15" t="n">
        <v>0</v>
      </c>
    </row>
    <row r="184" customFormat="false" ht="17.25" hidden="false" customHeight="true" outlineLevel="0" collapsed="false">
      <c r="A184" s="2" t="str">
        <f aca="false">+LEFT(B:B)</f>
        <v>6</v>
      </c>
      <c r="B184" s="33" t="n">
        <v>60712000</v>
      </c>
      <c r="C184" s="17" t="s">
        <v>1976</v>
      </c>
      <c r="D184" s="15" t="n">
        <v>19000036</v>
      </c>
      <c r="E184" s="15"/>
      <c r="F184" s="15"/>
      <c r="G184" s="20" t="n">
        <v>60712000</v>
      </c>
    </row>
    <row r="185" customFormat="false" ht="17.25" hidden="false" customHeight="true" outlineLevel="0" collapsed="false">
      <c r="A185" s="2" t="str">
        <f aca="false">+LEFT(B:B)</f>
        <v>6</v>
      </c>
      <c r="B185" s="33" t="n">
        <v>60720000</v>
      </c>
      <c r="C185" s="17" t="s">
        <v>1977</v>
      </c>
      <c r="D185" s="15" t="n">
        <v>22375931.3</v>
      </c>
      <c r="E185" s="15"/>
      <c r="F185" s="15"/>
      <c r="G185" s="20" t="n">
        <v>60720000</v>
      </c>
    </row>
    <row r="186" customFormat="false" ht="17.25" hidden="false" customHeight="true" outlineLevel="0" collapsed="false">
      <c r="A186" s="2" t="str">
        <f aca="false">+LEFT(B:B)</f>
        <v>6</v>
      </c>
      <c r="B186" s="33" t="n">
        <v>60721000</v>
      </c>
      <c r="C186" s="17" t="s">
        <v>1978</v>
      </c>
      <c r="D186" s="15" t="n">
        <v>97650</v>
      </c>
      <c r="E186" s="15" t="n">
        <v>16313950</v>
      </c>
      <c r="F186" s="15" t="n">
        <v>0</v>
      </c>
      <c r="G186" s="20" t="n">
        <v>60700000</v>
      </c>
      <c r="I186" s="15" t="n">
        <v>0</v>
      </c>
    </row>
    <row r="187" customFormat="false" ht="17.25" hidden="false" customHeight="true" outlineLevel="0" collapsed="false">
      <c r="A187" s="2" t="str">
        <f aca="false">+LEFT(B:B)</f>
        <v>6</v>
      </c>
      <c r="B187" s="33" t="n">
        <v>60730000</v>
      </c>
      <c r="C187" s="17" t="s">
        <v>1979</v>
      </c>
      <c r="D187" s="15" t="n">
        <v>1968585</v>
      </c>
      <c r="E187" s="15" t="n">
        <v>0</v>
      </c>
      <c r="F187" s="15" t="n">
        <v>0</v>
      </c>
      <c r="G187" s="20" t="n">
        <v>60700000</v>
      </c>
      <c r="I187" s="15" t="n">
        <v>0</v>
      </c>
    </row>
    <row r="188" customFormat="false" ht="17.25" hidden="false" customHeight="true" outlineLevel="0" collapsed="false">
      <c r="A188" s="2" t="str">
        <f aca="false">+LEFT(B:B)</f>
        <v>6</v>
      </c>
      <c r="B188" s="33" t="n">
        <v>60740000</v>
      </c>
      <c r="C188" s="17" t="s">
        <v>1980</v>
      </c>
      <c r="D188" s="15" t="n">
        <v>11872940.33</v>
      </c>
      <c r="E188" s="15" t="n">
        <v>19200</v>
      </c>
      <c r="F188" s="15" t="n">
        <v>0</v>
      </c>
      <c r="G188" s="20" t="n">
        <v>60700000</v>
      </c>
      <c r="I188" s="15" t="n">
        <v>0</v>
      </c>
    </row>
    <row r="189" customFormat="false" ht="17.25" hidden="false" customHeight="true" outlineLevel="0" collapsed="false">
      <c r="A189" s="2" t="str">
        <f aca="false">+LEFT(B:B)</f>
        <v>6</v>
      </c>
      <c r="B189" s="33" t="n">
        <v>60801000</v>
      </c>
      <c r="C189" s="17" t="s">
        <v>435</v>
      </c>
      <c r="D189" s="15" t="n">
        <v>213092532.95</v>
      </c>
      <c r="E189" s="15" t="n">
        <v>92086656.06</v>
      </c>
      <c r="F189" s="15" t="n">
        <v>49159735.46</v>
      </c>
      <c r="G189" s="20" t="n">
        <v>60800000</v>
      </c>
      <c r="I189" s="15" t="n">
        <v>49159735.46</v>
      </c>
    </row>
    <row r="190" customFormat="false" ht="17.25" hidden="false" customHeight="true" outlineLevel="0" collapsed="false">
      <c r="A190" s="2" t="str">
        <f aca="false">+LEFT(B:B)</f>
        <v>6</v>
      </c>
      <c r="B190" s="33" t="n">
        <v>60802000</v>
      </c>
      <c r="C190" s="17" t="s">
        <v>712</v>
      </c>
      <c r="D190" s="15" t="n">
        <v>0</v>
      </c>
      <c r="E190" s="15" t="n">
        <v>0</v>
      </c>
      <c r="F190" s="15" t="n">
        <v>5500</v>
      </c>
      <c r="G190" s="20" t="n">
        <v>60800000</v>
      </c>
      <c r="I190" s="15" t="n">
        <v>5500</v>
      </c>
    </row>
    <row r="191" customFormat="false" ht="17.25" hidden="false" customHeight="true" outlineLevel="0" collapsed="false">
      <c r="A191" s="2" t="str">
        <f aca="false">+LEFT(B:B)</f>
        <v>6</v>
      </c>
      <c r="B191" s="33" t="n">
        <v>60803000</v>
      </c>
      <c r="C191" s="17" t="s">
        <v>437</v>
      </c>
      <c r="D191" s="15" t="n">
        <v>17734485.14</v>
      </c>
      <c r="E191" s="15" t="n">
        <v>5709316.83</v>
      </c>
      <c r="F191" s="15" t="n">
        <v>17234620.06</v>
      </c>
      <c r="G191" s="20" t="n">
        <v>60800000</v>
      </c>
      <c r="I191" s="15" t="n">
        <v>17234620.06</v>
      </c>
    </row>
    <row r="192" customFormat="false" ht="17.25" hidden="false" customHeight="true" outlineLevel="0" collapsed="false">
      <c r="A192" s="2" t="str">
        <f aca="false">+LEFT(B:B)</f>
        <v>6</v>
      </c>
      <c r="B192" s="33" t="n">
        <v>60804000</v>
      </c>
      <c r="C192" s="17" t="s">
        <v>439</v>
      </c>
      <c r="D192" s="15" t="n">
        <v>40006095.34</v>
      </c>
      <c r="E192" s="15" t="n">
        <v>144149183.5</v>
      </c>
      <c r="F192" s="15" t="n">
        <v>336986839.42</v>
      </c>
      <c r="G192" s="20" t="n">
        <v>60800000</v>
      </c>
      <c r="I192" s="15" t="n">
        <v>336986839.42</v>
      </c>
    </row>
    <row r="193" customFormat="false" ht="17.25" hidden="false" customHeight="true" outlineLevel="0" collapsed="false">
      <c r="A193" s="2" t="str">
        <f aca="false">+LEFT(B:B)</f>
        <v>6</v>
      </c>
      <c r="B193" s="33" t="n">
        <v>60805000</v>
      </c>
      <c r="C193" s="17" t="s">
        <v>1834</v>
      </c>
      <c r="D193" s="15" t="n">
        <v>0</v>
      </c>
      <c r="E193" s="15" t="n">
        <v>0</v>
      </c>
      <c r="F193" s="15" t="n">
        <v>15000</v>
      </c>
      <c r="G193" s="20" t="n">
        <v>60800000</v>
      </c>
      <c r="I193" s="15" t="n">
        <v>15000</v>
      </c>
    </row>
    <row r="194" customFormat="false" ht="17.25" hidden="false" customHeight="true" outlineLevel="0" collapsed="false">
      <c r="A194" s="2" t="str">
        <f aca="false">+LEFT(B:B)</f>
        <v>6</v>
      </c>
      <c r="B194" s="33" t="n">
        <v>60806000</v>
      </c>
      <c r="C194" s="17" t="s">
        <v>440</v>
      </c>
      <c r="D194" s="15" t="n">
        <v>0</v>
      </c>
      <c r="E194" s="15" t="n">
        <v>10133417.28</v>
      </c>
      <c r="F194" s="15" t="n">
        <v>8094335.49</v>
      </c>
      <c r="G194" s="20" t="n">
        <v>60800000</v>
      </c>
      <c r="I194" s="15" t="n">
        <v>8094335.49</v>
      </c>
    </row>
    <row r="195" customFormat="false" ht="17.25" hidden="false" customHeight="true" outlineLevel="0" collapsed="false">
      <c r="A195" s="2" t="str">
        <f aca="false">+LEFT(B:B)</f>
        <v>6</v>
      </c>
      <c r="B195" s="33" t="n">
        <v>60807000</v>
      </c>
      <c r="C195" s="17" t="s">
        <v>1835</v>
      </c>
      <c r="D195" s="15" t="n">
        <v>5508915.23</v>
      </c>
      <c r="E195" s="15" t="n">
        <v>0</v>
      </c>
      <c r="F195" s="15" t="n">
        <v>4780275.83</v>
      </c>
      <c r="G195" s="20" t="n">
        <v>60800000</v>
      </c>
      <c r="I195" s="15" t="n">
        <v>4780275.83</v>
      </c>
    </row>
    <row r="196" customFormat="false" ht="17.25" hidden="false" customHeight="true" outlineLevel="0" collapsed="false">
      <c r="A196" s="2" t="str">
        <f aca="false">+LEFT(B:B)</f>
        <v>6</v>
      </c>
      <c r="B196" s="33" t="n">
        <v>60808000</v>
      </c>
      <c r="C196" s="17" t="s">
        <v>442</v>
      </c>
      <c r="D196" s="15" t="n">
        <v>7179466</v>
      </c>
      <c r="E196" s="15" t="n">
        <v>0</v>
      </c>
      <c r="F196" s="15" t="n">
        <v>45331350</v>
      </c>
      <c r="G196" s="20" t="n">
        <v>60800000</v>
      </c>
      <c r="I196" s="15" t="n">
        <v>45331350</v>
      </c>
    </row>
    <row r="197" customFormat="false" ht="17.25" hidden="false" customHeight="true" outlineLevel="0" collapsed="false">
      <c r="A197" s="2" t="str">
        <f aca="false">+LEFT(B:B)</f>
        <v>6</v>
      </c>
      <c r="B197" s="33" t="n">
        <v>60809000</v>
      </c>
      <c r="C197" s="17" t="s">
        <v>1084</v>
      </c>
      <c r="D197" s="15" t="n">
        <v>180000</v>
      </c>
      <c r="E197" s="15"/>
      <c r="F197" s="15"/>
      <c r="G197" s="20" t="n">
        <v>60809000</v>
      </c>
    </row>
    <row r="198" customFormat="false" ht="17.25" hidden="false" customHeight="true" outlineLevel="0" collapsed="false">
      <c r="A198" s="2" t="str">
        <f aca="false">+LEFT(B:B)</f>
        <v>6</v>
      </c>
      <c r="B198" s="33" t="n">
        <v>60810000</v>
      </c>
      <c r="C198" s="17" t="s">
        <v>1981</v>
      </c>
      <c r="D198" s="15" t="n">
        <v>17985142</v>
      </c>
      <c r="E198" s="15"/>
      <c r="F198" s="15"/>
      <c r="G198" s="20" t="n">
        <v>60810000</v>
      </c>
    </row>
    <row r="199" customFormat="false" ht="17.25" hidden="false" customHeight="true" outlineLevel="0" collapsed="false">
      <c r="A199" s="2" t="str">
        <f aca="false">+LEFT(B:B)</f>
        <v>6</v>
      </c>
      <c r="B199" s="33" t="n">
        <v>60811000</v>
      </c>
      <c r="C199" s="17" t="s">
        <v>444</v>
      </c>
      <c r="D199" s="15" t="n">
        <v>441420367.49</v>
      </c>
      <c r="E199" s="15" t="n">
        <v>289294178</v>
      </c>
      <c r="F199" s="15" t="n">
        <v>737956609.16886</v>
      </c>
      <c r="G199" s="20" t="n">
        <v>60800000</v>
      </c>
      <c r="I199" s="15" t="n">
        <v>737956609.16886</v>
      </c>
    </row>
    <row r="200" customFormat="false" ht="17.25" hidden="false" customHeight="true" outlineLevel="0" collapsed="false">
      <c r="A200" s="2" t="str">
        <f aca="false">+LEFT(B:B)</f>
        <v>6</v>
      </c>
      <c r="B200" s="33" t="n">
        <v>60811100</v>
      </c>
      <c r="C200" s="17" t="s">
        <v>380</v>
      </c>
      <c r="D200" s="15" t="n">
        <v>64337477.56</v>
      </c>
      <c r="E200" s="15" t="n">
        <v>135754976.43</v>
      </c>
      <c r="F200" s="15" t="n">
        <v>145388699.04</v>
      </c>
      <c r="G200" s="20" t="n">
        <v>60800000</v>
      </c>
      <c r="I200" s="15" t="n">
        <v>145388699.04</v>
      </c>
    </row>
    <row r="201" customFormat="false" ht="17.25" hidden="false" customHeight="true" outlineLevel="0" collapsed="false">
      <c r="A201" s="2" t="str">
        <f aca="false">+LEFT(B:B)</f>
        <v>6</v>
      </c>
      <c r="B201" s="33" t="n">
        <v>60812000</v>
      </c>
      <c r="C201" s="17" t="s">
        <v>381</v>
      </c>
      <c r="D201" s="15" t="n">
        <v>7022063</v>
      </c>
      <c r="E201" s="15" t="n">
        <v>14169313</v>
      </c>
      <c r="F201" s="15" t="n">
        <v>50977544.5221645</v>
      </c>
      <c r="G201" s="20" t="n">
        <v>60800000</v>
      </c>
      <c r="I201" s="15" t="n">
        <v>50977544.5221645</v>
      </c>
    </row>
    <row r="202" customFormat="false" ht="17.25" hidden="false" customHeight="true" outlineLevel="0" collapsed="false">
      <c r="A202" s="2" t="str">
        <f aca="false">+LEFT(B:B)</f>
        <v>6</v>
      </c>
      <c r="B202" s="33" t="n">
        <v>60816000</v>
      </c>
      <c r="C202" s="17" t="s">
        <v>1982</v>
      </c>
      <c r="D202" s="15" t="n">
        <v>10234834</v>
      </c>
      <c r="E202" s="15" t="n">
        <v>0</v>
      </c>
      <c r="F202" s="15" t="n">
        <v>19044123</v>
      </c>
      <c r="G202" s="20" t="n">
        <v>60800000</v>
      </c>
      <c r="I202" s="15" t="n">
        <v>19044123</v>
      </c>
    </row>
    <row r="203" customFormat="false" ht="17.25" hidden="false" customHeight="true" outlineLevel="0" collapsed="false">
      <c r="A203" s="2" t="str">
        <f aca="false">+LEFT(B:B)</f>
        <v>6</v>
      </c>
      <c r="B203" s="33" t="n">
        <v>60820000</v>
      </c>
      <c r="C203" s="17" t="s">
        <v>1983</v>
      </c>
      <c r="D203" s="15" t="n">
        <v>7525009</v>
      </c>
      <c r="E203" s="15"/>
      <c r="F203" s="15"/>
      <c r="G203" s="20" t="n">
        <v>60820000</v>
      </c>
    </row>
    <row r="204" customFormat="false" ht="17.25" hidden="false" customHeight="true" outlineLevel="0" collapsed="false">
      <c r="A204" s="2" t="str">
        <f aca="false">+LEFT(B:B)</f>
        <v>6</v>
      </c>
      <c r="B204" s="33" t="n">
        <v>60840000</v>
      </c>
      <c r="C204" s="17" t="s">
        <v>1984</v>
      </c>
      <c r="D204" s="15" t="n">
        <v>2019769.92</v>
      </c>
      <c r="E204" s="15"/>
      <c r="F204" s="15"/>
      <c r="G204" s="20" t="n">
        <v>60840000</v>
      </c>
    </row>
    <row r="205" customFormat="false" ht="17.25" hidden="false" customHeight="true" outlineLevel="0" collapsed="false">
      <c r="A205" s="2" t="str">
        <f aca="false">+LEFT(B:B)</f>
        <v>6</v>
      </c>
      <c r="B205" s="33" t="n">
        <v>60850000</v>
      </c>
      <c r="C205" s="17" t="s">
        <v>1985</v>
      </c>
      <c r="D205" s="15" t="n">
        <v>25697165.93</v>
      </c>
      <c r="E205" s="15"/>
      <c r="F205" s="15"/>
      <c r="G205" s="20" t="n">
        <v>60850000</v>
      </c>
    </row>
    <row r="206" customFormat="false" ht="17.25" hidden="false" customHeight="true" outlineLevel="0" collapsed="false">
      <c r="B206" s="41" t="n">
        <v>60880000</v>
      </c>
      <c r="C206" s="2" t="s">
        <v>801</v>
      </c>
      <c r="D206" s="15" t="n">
        <v>0</v>
      </c>
      <c r="G206" s="20" t="n">
        <v>60850000</v>
      </c>
    </row>
    <row r="207" customFormat="false" ht="17.25" hidden="false" customHeight="true" outlineLevel="0" collapsed="false">
      <c r="A207" s="2" t="str">
        <f aca="false">+LEFT(B:B)</f>
        <v>6</v>
      </c>
      <c r="B207" s="33" t="n">
        <v>60900000</v>
      </c>
      <c r="C207" s="17" t="s">
        <v>715</v>
      </c>
      <c r="D207" s="15" t="n">
        <v>-1870600</v>
      </c>
      <c r="E207" s="15"/>
      <c r="F207" s="15"/>
      <c r="G207" s="20" t="n">
        <v>60900000</v>
      </c>
    </row>
    <row r="208" customFormat="false" ht="17.25" hidden="false" customHeight="true" outlineLevel="0" collapsed="false">
      <c r="A208" s="2" t="str">
        <f aca="false">+LEFT(B:B)</f>
        <v>6</v>
      </c>
      <c r="B208" s="33" t="n">
        <v>61300000</v>
      </c>
      <c r="C208" s="17" t="s">
        <v>503</v>
      </c>
      <c r="D208" s="15" t="n">
        <v>0</v>
      </c>
      <c r="E208" s="15" t="n">
        <v>600000</v>
      </c>
      <c r="F208" s="15" t="n">
        <v>0</v>
      </c>
      <c r="G208" s="20" t="n">
        <v>61300000</v>
      </c>
      <c r="I208" s="15" t="n">
        <v>0</v>
      </c>
    </row>
    <row r="209" customFormat="false" ht="17.25" hidden="false" customHeight="true" outlineLevel="0" collapsed="false">
      <c r="A209" s="2" t="str">
        <f aca="false">+LEFT(B:B)</f>
        <v>6</v>
      </c>
      <c r="B209" s="33" t="n">
        <v>61301000</v>
      </c>
      <c r="C209" s="17" t="s">
        <v>455</v>
      </c>
      <c r="D209" s="15" t="n">
        <v>111541895.55</v>
      </c>
      <c r="E209" s="15" t="n">
        <v>19658249.1</v>
      </c>
      <c r="F209" s="15" t="n">
        <v>110083667</v>
      </c>
      <c r="G209" s="20" t="n">
        <v>61300000</v>
      </c>
      <c r="I209" s="15" t="n">
        <v>110083667</v>
      </c>
    </row>
    <row r="210" customFormat="false" ht="17.25" hidden="false" customHeight="true" outlineLevel="0" collapsed="false">
      <c r="A210" s="2" t="str">
        <f aca="false">+LEFT(B:B)</f>
        <v>6</v>
      </c>
      <c r="B210" s="33" t="n">
        <v>61302000</v>
      </c>
      <c r="C210" s="17" t="s">
        <v>1650</v>
      </c>
      <c r="D210" s="15" t="n">
        <v>3315608</v>
      </c>
      <c r="E210" s="15" t="n">
        <v>0</v>
      </c>
      <c r="F210" s="15" t="n">
        <v>62994260</v>
      </c>
      <c r="G210" s="20" t="n">
        <v>61300000</v>
      </c>
      <c r="I210" s="15" t="n">
        <v>62994260</v>
      </c>
    </row>
    <row r="211" customFormat="false" ht="17.25" hidden="false" customHeight="true" outlineLevel="0" collapsed="false">
      <c r="A211" s="2" t="str">
        <f aca="false">+LEFT(B:B)</f>
        <v>6</v>
      </c>
      <c r="B211" s="33" t="n">
        <v>61303000</v>
      </c>
      <c r="C211" s="17" t="s">
        <v>1986</v>
      </c>
      <c r="D211" s="15" t="n">
        <v>3147524</v>
      </c>
      <c r="E211" s="15" t="n">
        <v>20000</v>
      </c>
      <c r="F211" s="15" t="n">
        <v>1723320</v>
      </c>
      <c r="G211" s="20" t="n">
        <v>61300000</v>
      </c>
      <c r="I211" s="15" t="n">
        <v>1723320</v>
      </c>
    </row>
    <row r="212" customFormat="false" ht="17.25" hidden="false" customHeight="true" outlineLevel="0" collapsed="false">
      <c r="A212" s="2" t="str">
        <f aca="false">+LEFT(B:B)</f>
        <v>6</v>
      </c>
      <c r="B212" s="33" t="n">
        <v>61310000</v>
      </c>
      <c r="C212" s="17" t="s">
        <v>1987</v>
      </c>
      <c r="D212" s="15" t="n">
        <v>41987500</v>
      </c>
      <c r="E212" s="15" t="n">
        <v>137448102.18</v>
      </c>
      <c r="F212" s="15" t="n">
        <v>0</v>
      </c>
      <c r="G212" s="20" t="n">
        <v>61300000</v>
      </c>
      <c r="I212" s="15" t="n">
        <v>0</v>
      </c>
    </row>
    <row r="213" customFormat="false" ht="17.25" hidden="false" customHeight="true" outlineLevel="0" collapsed="false">
      <c r="A213" s="2" t="str">
        <f aca="false">+LEFT(B:B)</f>
        <v>6</v>
      </c>
      <c r="B213" s="33" t="n">
        <v>61320000</v>
      </c>
      <c r="C213" s="17" t="s">
        <v>1988</v>
      </c>
      <c r="D213" s="15" t="n">
        <v>1926200</v>
      </c>
      <c r="E213" s="15" t="n">
        <v>300000</v>
      </c>
      <c r="F213" s="15" t="n">
        <v>0</v>
      </c>
      <c r="G213" s="20" t="n">
        <v>61300000</v>
      </c>
      <c r="I213" s="15" t="n">
        <v>0</v>
      </c>
    </row>
    <row r="214" customFormat="false" ht="17.25" hidden="false" customHeight="true" outlineLevel="0" collapsed="false">
      <c r="A214" s="2" t="str">
        <f aca="false">+LEFT(B:B)</f>
        <v>6</v>
      </c>
      <c r="B214" s="33" t="n">
        <v>61330000</v>
      </c>
      <c r="C214" s="17" t="s">
        <v>1989</v>
      </c>
      <c r="D214" s="15" t="n">
        <v>5244135.76</v>
      </c>
      <c r="E214" s="15" t="n">
        <v>14643553.33</v>
      </c>
      <c r="F214" s="15" t="n">
        <v>0</v>
      </c>
      <c r="G214" s="20" t="n">
        <v>61300000</v>
      </c>
      <c r="I214" s="15" t="n">
        <v>0</v>
      </c>
    </row>
    <row r="215" customFormat="false" ht="17.25" hidden="false" customHeight="true" outlineLevel="0" collapsed="false">
      <c r="A215" s="2" t="str">
        <f aca="false">+LEFT(B:B)</f>
        <v>6</v>
      </c>
      <c r="B215" s="33" t="n">
        <v>61500000</v>
      </c>
      <c r="C215" s="17" t="s">
        <v>1289</v>
      </c>
      <c r="D215" s="15" t="n">
        <v>220292</v>
      </c>
      <c r="E215" s="15" t="n">
        <v>0</v>
      </c>
      <c r="F215" s="15" t="n">
        <v>3489555</v>
      </c>
      <c r="G215" s="20" t="n">
        <v>61500000</v>
      </c>
      <c r="I215" s="15" t="n">
        <v>3489555</v>
      </c>
    </row>
    <row r="216" customFormat="false" ht="17.25" hidden="false" customHeight="true" outlineLevel="0" collapsed="false">
      <c r="A216" s="2" t="str">
        <f aca="false">+LEFT(B:B)</f>
        <v>6</v>
      </c>
      <c r="B216" s="33" t="n">
        <v>61501000</v>
      </c>
      <c r="C216" s="17" t="s">
        <v>458</v>
      </c>
      <c r="D216" s="15" t="n">
        <v>3559456.04</v>
      </c>
      <c r="E216" s="15" t="n">
        <v>16934460</v>
      </c>
      <c r="F216" s="15" t="n">
        <v>22952475.83</v>
      </c>
      <c r="G216" s="20" t="n">
        <v>61500000</v>
      </c>
      <c r="I216" s="15" t="n">
        <v>22952475.83</v>
      </c>
    </row>
    <row r="217" customFormat="false" ht="17.25" hidden="false" customHeight="true" outlineLevel="0" collapsed="false">
      <c r="A217" s="2" t="str">
        <f aca="false">+LEFT(B:B)</f>
        <v>6</v>
      </c>
      <c r="B217" s="33" t="n">
        <v>61502000</v>
      </c>
      <c r="C217" s="17" t="s">
        <v>1990</v>
      </c>
      <c r="D217" s="15" t="n">
        <v>1126876</v>
      </c>
      <c r="E217" s="15" t="n">
        <v>10000</v>
      </c>
      <c r="F217" s="15" t="n">
        <v>0</v>
      </c>
      <c r="G217" s="20" t="n">
        <v>61500000</v>
      </c>
      <c r="I217" s="15" t="n">
        <v>0</v>
      </c>
    </row>
    <row r="218" customFormat="false" ht="17.25" hidden="false" customHeight="true" outlineLevel="0" collapsed="false">
      <c r="A218" s="2" t="str">
        <f aca="false">+LEFT(B:B)</f>
        <v>6</v>
      </c>
      <c r="B218" s="33" t="n">
        <v>61503000</v>
      </c>
      <c r="C218" s="17" t="s">
        <v>459</v>
      </c>
      <c r="D218" s="15" t="n">
        <v>15586887.2</v>
      </c>
      <c r="E218" s="15" t="n">
        <v>11723500</v>
      </c>
      <c r="F218" s="15" t="n">
        <v>8621812.3</v>
      </c>
      <c r="G218" s="20" t="n">
        <v>61500000</v>
      </c>
      <c r="I218" s="15" t="n">
        <v>8621812.3</v>
      </c>
    </row>
    <row r="219" customFormat="false" ht="17.25" hidden="false" customHeight="true" outlineLevel="0" collapsed="false">
      <c r="A219" s="2" t="str">
        <f aca="false">+LEFT(B:B)</f>
        <v>6</v>
      </c>
      <c r="B219" s="33" t="n">
        <v>61504000</v>
      </c>
      <c r="C219" s="17" t="s">
        <v>1838</v>
      </c>
      <c r="D219" s="15" t="n">
        <v>0</v>
      </c>
      <c r="E219" s="15" t="n">
        <v>0</v>
      </c>
      <c r="F219" s="15" t="n">
        <v>3384000</v>
      </c>
      <c r="G219" s="20" t="n">
        <v>61500000</v>
      </c>
      <c r="I219" s="15" t="n">
        <v>3384000</v>
      </c>
    </row>
    <row r="220" customFormat="false" ht="17.25" hidden="false" customHeight="true" outlineLevel="0" collapsed="false">
      <c r="A220" s="2" t="str">
        <f aca="false">+LEFT(B:B)</f>
        <v>6</v>
      </c>
      <c r="B220" s="33" t="n">
        <v>61512000</v>
      </c>
      <c r="C220" s="17" t="s">
        <v>1840</v>
      </c>
      <c r="D220" s="15" t="n">
        <v>65000</v>
      </c>
      <c r="E220" s="15" t="n">
        <v>0</v>
      </c>
      <c r="F220" s="15" t="n">
        <v>800000</v>
      </c>
      <c r="G220" s="20" t="n">
        <v>61500000</v>
      </c>
      <c r="I220" s="15" t="n">
        <v>800000</v>
      </c>
    </row>
    <row r="221" customFormat="false" ht="17.25" hidden="false" customHeight="true" outlineLevel="0" collapsed="false">
      <c r="A221" s="2" t="str">
        <f aca="false">+LEFT(B:B)</f>
        <v>6</v>
      </c>
      <c r="B221" s="33" t="n">
        <v>61513000</v>
      </c>
      <c r="C221" s="17" t="s">
        <v>1841</v>
      </c>
      <c r="D221" s="15" t="n">
        <v>0</v>
      </c>
      <c r="E221" s="15" t="n">
        <v>0</v>
      </c>
      <c r="F221" s="15" t="n">
        <v>3396880.91</v>
      </c>
      <c r="G221" s="20" t="n">
        <v>61500000</v>
      </c>
      <c r="I221" s="15" t="n">
        <v>3396880.91</v>
      </c>
    </row>
    <row r="222" customFormat="false" ht="17.25" hidden="false" customHeight="true" outlineLevel="0" collapsed="false">
      <c r="A222" s="2" t="str">
        <f aca="false">+LEFT(B:B)</f>
        <v>6</v>
      </c>
      <c r="B222" s="33" t="n">
        <v>61520000</v>
      </c>
      <c r="C222" s="17" t="s">
        <v>1991</v>
      </c>
      <c r="D222" s="15" t="n">
        <v>87500</v>
      </c>
      <c r="E222" s="15"/>
      <c r="F222" s="15"/>
      <c r="G222" s="20" t="n">
        <v>61520000</v>
      </c>
    </row>
    <row r="223" customFormat="false" ht="17.25" hidden="false" customHeight="true" outlineLevel="0" collapsed="false">
      <c r="A223" s="2" t="str">
        <f aca="false">+LEFT(B:B)</f>
        <v>6</v>
      </c>
      <c r="B223" s="33" t="n">
        <v>61530000</v>
      </c>
      <c r="C223" s="17" t="s">
        <v>1992</v>
      </c>
      <c r="D223" s="15" t="n">
        <v>648866.67</v>
      </c>
      <c r="E223" s="15"/>
      <c r="F223" s="15"/>
      <c r="G223" s="20" t="n">
        <v>61530000</v>
      </c>
    </row>
    <row r="224" customFormat="false" ht="17.25" hidden="false" customHeight="true" outlineLevel="0" collapsed="false">
      <c r="A224" s="2" t="str">
        <f aca="false">+LEFT(B:B)</f>
        <v>6</v>
      </c>
      <c r="B224" s="33" t="n">
        <v>61540000</v>
      </c>
      <c r="C224" s="17" t="s">
        <v>1993</v>
      </c>
      <c r="D224" s="15" t="n">
        <v>1481441.95</v>
      </c>
      <c r="E224" s="15"/>
      <c r="F224" s="15"/>
      <c r="G224" s="20" t="n">
        <v>61540000</v>
      </c>
    </row>
    <row r="225" customFormat="false" ht="17.25" hidden="false" customHeight="true" outlineLevel="0" collapsed="false">
      <c r="A225" s="2" t="str">
        <f aca="false">+LEFT(B:B)</f>
        <v>6</v>
      </c>
      <c r="B225" s="33" t="n">
        <v>61541000</v>
      </c>
      <c r="C225" s="17" t="s">
        <v>1994</v>
      </c>
      <c r="D225" s="15" t="n">
        <v>10422000</v>
      </c>
      <c r="E225" s="15"/>
      <c r="F225" s="15"/>
      <c r="G225" s="20" t="n">
        <v>61541000</v>
      </c>
    </row>
    <row r="226" customFormat="false" ht="17.25" hidden="false" customHeight="true" outlineLevel="0" collapsed="false">
      <c r="A226" s="2" t="str">
        <f aca="false">+LEFT(B:B)</f>
        <v>6</v>
      </c>
      <c r="B226" s="33" t="n">
        <v>61550000</v>
      </c>
      <c r="C226" s="17" t="s">
        <v>1995</v>
      </c>
      <c r="D226" s="15" t="n">
        <v>760000</v>
      </c>
      <c r="E226" s="15"/>
      <c r="F226" s="15"/>
      <c r="G226" s="20" t="n">
        <v>61550000</v>
      </c>
    </row>
    <row r="227" customFormat="false" ht="17.25" hidden="false" customHeight="true" outlineLevel="0" collapsed="false">
      <c r="A227" s="2" t="str">
        <f aca="false">+LEFT(B:B)</f>
        <v>6</v>
      </c>
      <c r="B227" s="33" t="n">
        <v>61560000</v>
      </c>
      <c r="C227" s="17" t="s">
        <v>1996</v>
      </c>
      <c r="D227" s="15" t="n">
        <v>672000</v>
      </c>
      <c r="E227" s="15"/>
      <c r="F227" s="15"/>
      <c r="G227" s="20" t="n">
        <v>61560000</v>
      </c>
    </row>
    <row r="228" customFormat="false" ht="17.25" hidden="false" customHeight="true" outlineLevel="0" collapsed="false">
      <c r="A228" s="2" t="str">
        <f aca="false">+LEFT(B:B)</f>
        <v>6</v>
      </c>
      <c r="B228" s="33" t="n">
        <v>61600000</v>
      </c>
      <c r="C228" s="17" t="s">
        <v>463</v>
      </c>
      <c r="D228" s="15" t="n">
        <v>2021058</v>
      </c>
      <c r="E228" s="15" t="n">
        <v>6292970</v>
      </c>
      <c r="F228" s="15" t="n">
        <v>0</v>
      </c>
      <c r="G228" s="20" t="n">
        <v>61600000</v>
      </c>
      <c r="I228" s="15" t="n">
        <v>0</v>
      </c>
    </row>
    <row r="229" customFormat="false" ht="17.25" hidden="false" customHeight="true" outlineLevel="0" collapsed="false">
      <c r="A229" s="2" t="str">
        <f aca="false">+LEFT(B:B)</f>
        <v>6</v>
      </c>
      <c r="B229" s="33" t="n">
        <v>61601000</v>
      </c>
      <c r="C229" s="17" t="s">
        <v>156</v>
      </c>
      <c r="D229" s="15" t="n">
        <v>732069.13</v>
      </c>
      <c r="E229" s="15" t="n">
        <v>5673884.11</v>
      </c>
      <c r="F229" s="15" t="n">
        <v>2653979.68</v>
      </c>
      <c r="G229" s="20" t="n">
        <v>61600000</v>
      </c>
      <c r="I229" s="15" t="n">
        <v>2653979.68</v>
      </c>
    </row>
    <row r="230" customFormat="false" ht="17.25" hidden="false" customHeight="true" outlineLevel="0" collapsed="false">
      <c r="A230" s="2" t="str">
        <f aca="false">+LEFT(B:B)</f>
        <v>6</v>
      </c>
      <c r="B230" s="33" t="n">
        <v>61602000</v>
      </c>
      <c r="C230" s="17" t="s">
        <v>466</v>
      </c>
      <c r="D230" s="15" t="n">
        <v>10622332.9</v>
      </c>
      <c r="E230" s="15" t="n">
        <v>2017198.11</v>
      </c>
      <c r="F230" s="15" t="n">
        <v>6863355.45</v>
      </c>
      <c r="G230" s="20" t="n">
        <v>61600000</v>
      </c>
      <c r="I230" s="15" t="n">
        <v>6863355.45</v>
      </c>
    </row>
    <row r="231" customFormat="false" ht="17.25" hidden="false" customHeight="true" outlineLevel="0" collapsed="false">
      <c r="A231" s="2" t="str">
        <f aca="false">+LEFT(B:B)</f>
        <v>6</v>
      </c>
      <c r="B231" s="33" t="n">
        <v>61603000</v>
      </c>
      <c r="C231" s="17" t="s">
        <v>1291</v>
      </c>
      <c r="D231" s="15" t="n">
        <v>920590.24</v>
      </c>
      <c r="E231" s="15"/>
      <c r="F231" s="15"/>
      <c r="G231" s="20" t="n">
        <v>61603000</v>
      </c>
    </row>
    <row r="232" customFormat="false" ht="17.25" hidden="false" customHeight="true" outlineLevel="0" collapsed="false">
      <c r="B232" s="41" t="n">
        <v>61604000</v>
      </c>
      <c r="C232" s="2" t="s">
        <v>157</v>
      </c>
      <c r="D232" s="15" t="n">
        <v>25487</v>
      </c>
      <c r="G232" s="20" t="n">
        <v>61603000</v>
      </c>
    </row>
    <row r="233" customFormat="false" ht="17.25" hidden="false" customHeight="true" outlineLevel="0" collapsed="false">
      <c r="A233" s="2" t="str">
        <f aca="false">+LEFT(B:B)</f>
        <v>6</v>
      </c>
      <c r="B233" s="33" t="n">
        <v>61620000</v>
      </c>
      <c r="C233" s="17" t="s">
        <v>1997</v>
      </c>
      <c r="D233" s="15" t="n">
        <v>496673.66</v>
      </c>
      <c r="E233" s="15"/>
      <c r="F233" s="15"/>
      <c r="G233" s="20" t="n">
        <v>61620000</v>
      </c>
    </row>
    <row r="234" customFormat="false" ht="17.25" hidden="false" customHeight="true" outlineLevel="0" collapsed="false">
      <c r="A234" s="2" t="str">
        <f aca="false">+LEFT(B:B)</f>
        <v>6</v>
      </c>
      <c r="B234" s="33" t="n">
        <v>61801000</v>
      </c>
      <c r="C234" s="17" t="s">
        <v>470</v>
      </c>
      <c r="D234" s="15" t="n">
        <v>160890</v>
      </c>
      <c r="E234" s="15" t="n">
        <v>59400</v>
      </c>
      <c r="F234" s="15" t="n">
        <v>198300</v>
      </c>
      <c r="G234" s="20" t="n">
        <v>61800000</v>
      </c>
      <c r="I234" s="15" t="n">
        <v>198300</v>
      </c>
    </row>
    <row r="235" customFormat="false" ht="17.25" hidden="false" customHeight="true" outlineLevel="0" collapsed="false">
      <c r="A235" s="2" t="str">
        <f aca="false">+LEFT(B:B)</f>
        <v>6</v>
      </c>
      <c r="B235" s="33" t="n">
        <v>61802000</v>
      </c>
      <c r="C235" s="17" t="s">
        <v>472</v>
      </c>
      <c r="D235" s="15" t="n">
        <v>2615815</v>
      </c>
      <c r="E235" s="15" t="n">
        <v>35800</v>
      </c>
      <c r="F235" s="15" t="n">
        <v>2698000</v>
      </c>
      <c r="G235" s="20" t="n">
        <v>61800000</v>
      </c>
      <c r="I235" s="15" t="n">
        <v>2698000</v>
      </c>
    </row>
    <row r="236" customFormat="false" ht="17.25" hidden="false" customHeight="true" outlineLevel="0" collapsed="false">
      <c r="A236" s="2" t="str">
        <f aca="false">+LEFT(B:B)</f>
        <v>6</v>
      </c>
      <c r="B236" s="33" t="n">
        <v>61810000</v>
      </c>
      <c r="C236" s="17" t="s">
        <v>1998</v>
      </c>
      <c r="D236" s="15" t="n">
        <v>46300</v>
      </c>
      <c r="E236" s="15"/>
      <c r="F236" s="15"/>
      <c r="G236" s="20" t="n">
        <v>61810000</v>
      </c>
    </row>
    <row r="237" customFormat="false" ht="17.25" hidden="false" customHeight="true" outlineLevel="0" collapsed="false">
      <c r="A237" s="2" t="str">
        <f aca="false">+LEFT(B:B)</f>
        <v>6</v>
      </c>
      <c r="B237" s="33" t="n">
        <v>61820000</v>
      </c>
      <c r="C237" s="17" t="s">
        <v>1999</v>
      </c>
      <c r="D237" s="15" t="n">
        <v>6241130</v>
      </c>
      <c r="E237" s="15"/>
      <c r="F237" s="15"/>
      <c r="G237" s="20" t="n">
        <v>61820000</v>
      </c>
    </row>
    <row r="238" customFormat="false" ht="17.25" hidden="false" customHeight="true" outlineLevel="0" collapsed="false">
      <c r="A238" s="2" t="str">
        <f aca="false">+LEFT(B:B)</f>
        <v>6</v>
      </c>
      <c r="B238" s="33" t="n">
        <v>61830000</v>
      </c>
      <c r="C238" s="17" t="s">
        <v>2000</v>
      </c>
      <c r="D238" s="15" t="n">
        <v>176400</v>
      </c>
      <c r="E238" s="15"/>
      <c r="F238" s="15"/>
      <c r="G238" s="20" t="n">
        <v>61830000</v>
      </c>
    </row>
    <row r="239" customFormat="false" ht="17.25" hidden="false" customHeight="true" outlineLevel="0" collapsed="false">
      <c r="A239" s="2" t="str">
        <f aca="false">+LEFT(B:B)</f>
        <v>6</v>
      </c>
      <c r="B239" s="33" t="n">
        <v>62100000</v>
      </c>
      <c r="C239" s="17" t="s">
        <v>499</v>
      </c>
      <c r="D239" s="15" t="n">
        <v>12385835</v>
      </c>
      <c r="E239" s="15" t="n">
        <v>349105215.09</v>
      </c>
      <c r="F239" s="15" t="n">
        <v>51060723.67</v>
      </c>
      <c r="G239" s="20" t="n">
        <v>62100000</v>
      </c>
      <c r="I239" s="15" t="n">
        <v>51060723.67</v>
      </c>
    </row>
    <row r="240" customFormat="false" ht="17.25" hidden="false" customHeight="true" outlineLevel="0" collapsed="false">
      <c r="A240" s="2" t="str">
        <f aca="false">+LEFT(B:B)</f>
        <v>6</v>
      </c>
      <c r="B240" s="33" t="n">
        <v>62102000</v>
      </c>
      <c r="C240" s="17" t="s">
        <v>1842</v>
      </c>
      <c r="D240" s="15" t="n">
        <v>11186015</v>
      </c>
      <c r="E240" s="15" t="n">
        <v>4292640</v>
      </c>
      <c r="F240" s="15" t="n">
        <v>5864760</v>
      </c>
      <c r="G240" s="20" t="n">
        <v>62100000</v>
      </c>
      <c r="I240" s="15" t="n">
        <v>5864760</v>
      </c>
    </row>
    <row r="241" customFormat="false" ht="17.25" hidden="false" customHeight="true" outlineLevel="0" collapsed="false">
      <c r="A241" s="2" t="str">
        <f aca="false">+LEFT(B:B)</f>
        <v>6</v>
      </c>
      <c r="B241" s="33" t="n">
        <v>62200000</v>
      </c>
      <c r="C241" s="17" t="s">
        <v>2001</v>
      </c>
      <c r="D241" s="15" t="n">
        <v>2021200</v>
      </c>
      <c r="E241" s="15" t="n">
        <v>1336800</v>
      </c>
      <c r="F241" s="15" t="n">
        <v>9188874</v>
      </c>
      <c r="G241" s="20" t="n">
        <v>62200000</v>
      </c>
      <c r="I241" s="15" t="n">
        <v>9188874</v>
      </c>
    </row>
    <row r="242" customFormat="false" ht="17.25" hidden="false" customHeight="true" outlineLevel="0" collapsed="false">
      <c r="A242" s="2" t="str">
        <f aca="false">+LEFT(B:B)</f>
        <v>6</v>
      </c>
      <c r="B242" s="33" t="n">
        <v>62201000</v>
      </c>
      <c r="C242" s="17" t="s">
        <v>481</v>
      </c>
      <c r="D242" s="15" t="n">
        <v>31780950</v>
      </c>
      <c r="E242" s="15" t="n">
        <v>102350600</v>
      </c>
      <c r="F242" s="15" t="n">
        <v>156177340.76</v>
      </c>
      <c r="G242" s="20" t="n">
        <v>62200000</v>
      </c>
      <c r="I242" s="15" t="n">
        <v>156177340.76</v>
      </c>
    </row>
    <row r="243" customFormat="false" ht="17.25" hidden="false" customHeight="true" outlineLevel="0" collapsed="false">
      <c r="A243" s="2" t="str">
        <f aca="false">+LEFT(B:B)</f>
        <v>6</v>
      </c>
      <c r="B243" s="33" t="n">
        <v>62202000</v>
      </c>
      <c r="C243" s="17" t="s">
        <v>483</v>
      </c>
      <c r="D243" s="15" t="n">
        <v>200000</v>
      </c>
      <c r="E243" s="15" t="n">
        <v>500000</v>
      </c>
      <c r="F243" s="15" t="n">
        <v>5200000</v>
      </c>
      <c r="G243" s="20" t="n">
        <v>62200000</v>
      </c>
      <c r="I243" s="15" t="n">
        <v>5200000</v>
      </c>
    </row>
    <row r="244" customFormat="false" ht="17.25" hidden="false" customHeight="true" outlineLevel="0" collapsed="false">
      <c r="A244" s="2" t="str">
        <f aca="false">+LEFT(B:B)</f>
        <v>6</v>
      </c>
      <c r="B244" s="33" t="n">
        <v>62203000</v>
      </c>
      <c r="C244" s="17" t="s">
        <v>1843</v>
      </c>
      <c r="D244" s="15" t="n">
        <v>5563025</v>
      </c>
      <c r="E244" s="15" t="n">
        <v>0</v>
      </c>
      <c r="F244" s="15" t="n">
        <v>5662500</v>
      </c>
      <c r="G244" s="20" t="n">
        <v>62200000</v>
      </c>
      <c r="I244" s="15" t="n">
        <v>5662500</v>
      </c>
    </row>
    <row r="245" customFormat="false" ht="17.25" hidden="false" customHeight="true" outlineLevel="0" collapsed="false">
      <c r="A245" s="2" t="str">
        <f aca="false">+LEFT(B:B)</f>
        <v>6</v>
      </c>
      <c r="B245" s="33" t="n">
        <v>62204000</v>
      </c>
      <c r="C245" s="17" t="s">
        <v>2002</v>
      </c>
      <c r="D245" s="15" t="n">
        <v>0</v>
      </c>
      <c r="E245" s="15" t="n">
        <v>22834214</v>
      </c>
      <c r="F245" s="15" t="n">
        <v>0</v>
      </c>
      <c r="G245" s="20" t="n">
        <v>62200000</v>
      </c>
      <c r="I245" s="15" t="n">
        <v>0</v>
      </c>
    </row>
    <row r="246" customFormat="false" ht="17.25" hidden="false" customHeight="true" outlineLevel="0" collapsed="false">
      <c r="B246" s="41" t="n">
        <v>62208000</v>
      </c>
      <c r="C246" s="2" t="s">
        <v>1876</v>
      </c>
      <c r="D246" s="15" t="n">
        <v>3620495</v>
      </c>
      <c r="G246" s="20" t="n">
        <v>62200000</v>
      </c>
    </row>
    <row r="247" customFormat="false" ht="17.25" hidden="false" customHeight="true" outlineLevel="0" collapsed="false">
      <c r="A247" s="2" t="str">
        <f aca="false">+LEFT(B:B)</f>
        <v>6</v>
      </c>
      <c r="B247" s="33" t="n">
        <v>62230000</v>
      </c>
      <c r="C247" s="17" t="s">
        <v>2003</v>
      </c>
      <c r="D247" s="15" t="n">
        <v>196500</v>
      </c>
      <c r="E247" s="15" t="n">
        <v>5924299</v>
      </c>
      <c r="F247" s="15" t="n">
        <v>0</v>
      </c>
      <c r="G247" s="20" t="n">
        <v>62200000</v>
      </c>
      <c r="I247" s="15" t="n">
        <v>0</v>
      </c>
    </row>
    <row r="248" customFormat="false" ht="17.25" hidden="false" customHeight="true" outlineLevel="0" collapsed="false">
      <c r="A248" s="2" t="str">
        <f aca="false">+LEFT(B:B)</f>
        <v>6</v>
      </c>
      <c r="B248" s="33" t="n">
        <v>62260000</v>
      </c>
      <c r="C248" s="17" t="s">
        <v>2004</v>
      </c>
      <c r="D248" s="15" t="n">
        <v>2722500</v>
      </c>
      <c r="E248" s="15" t="n">
        <v>967600</v>
      </c>
      <c r="F248" s="15" t="n">
        <v>0</v>
      </c>
      <c r="G248" s="20" t="n">
        <v>62200000</v>
      </c>
      <c r="I248" s="15" t="n">
        <v>0</v>
      </c>
    </row>
    <row r="249" customFormat="false" ht="17.25" hidden="false" customHeight="true" outlineLevel="0" collapsed="false">
      <c r="A249" s="2" t="str">
        <f aca="false">+LEFT(B:B)</f>
        <v>6</v>
      </c>
      <c r="B249" s="33" t="n">
        <v>62300000</v>
      </c>
      <c r="C249" s="17" t="s">
        <v>2005</v>
      </c>
      <c r="D249" s="15" t="n">
        <v>3811510</v>
      </c>
      <c r="E249" s="15"/>
      <c r="F249" s="15"/>
      <c r="G249" s="20" t="n">
        <v>62300000</v>
      </c>
    </row>
    <row r="250" customFormat="false" ht="17.25" hidden="false" customHeight="true" outlineLevel="0" collapsed="false">
      <c r="A250" s="2" t="str">
        <f aca="false">+LEFT(B:B)</f>
        <v>6</v>
      </c>
      <c r="B250" s="33" t="n">
        <v>62301000</v>
      </c>
      <c r="C250" s="17" t="s">
        <v>165</v>
      </c>
      <c r="D250" s="15" t="n">
        <v>1899083</v>
      </c>
      <c r="E250" s="15" t="n">
        <v>6700600</v>
      </c>
      <c r="F250" s="15" t="n">
        <v>38180143</v>
      </c>
      <c r="G250" s="20" t="n">
        <v>62300000</v>
      </c>
      <c r="I250" s="15" t="n">
        <v>38180143</v>
      </c>
    </row>
    <row r="251" customFormat="false" ht="17.25" hidden="false" customHeight="true" outlineLevel="0" collapsed="false">
      <c r="A251" s="2" t="str">
        <f aca="false">+LEFT(B:B)</f>
        <v>6</v>
      </c>
      <c r="B251" s="33" t="n">
        <v>62302000</v>
      </c>
      <c r="C251" s="17" t="s">
        <v>494</v>
      </c>
      <c r="D251" s="15" t="n">
        <v>2653882</v>
      </c>
      <c r="E251" s="15"/>
      <c r="F251" s="15"/>
      <c r="G251" s="20" t="n">
        <v>62302000</v>
      </c>
    </row>
    <row r="252" customFormat="false" ht="17.25" hidden="false" customHeight="true" outlineLevel="0" collapsed="false">
      <c r="A252" s="2" t="str">
        <f aca="false">+LEFT(B:B)</f>
        <v>6</v>
      </c>
      <c r="B252" s="33" t="n">
        <v>62303000</v>
      </c>
      <c r="C252" s="17" t="s">
        <v>495</v>
      </c>
      <c r="D252" s="15" t="n">
        <v>25678975.5</v>
      </c>
      <c r="E252" s="15" t="n">
        <v>1308900</v>
      </c>
      <c r="F252" s="15" t="n">
        <v>41001912.2</v>
      </c>
      <c r="G252" s="20" t="n">
        <v>62300000</v>
      </c>
      <c r="I252" s="15" t="n">
        <v>41001912.2</v>
      </c>
    </row>
    <row r="253" customFormat="false" ht="17.25" hidden="false" customHeight="true" outlineLevel="0" collapsed="false">
      <c r="A253" s="2" t="str">
        <f aca="false">+LEFT(B:B)</f>
        <v>6</v>
      </c>
      <c r="B253" s="33" t="n">
        <v>62304000</v>
      </c>
      <c r="C253" s="17" t="s">
        <v>496</v>
      </c>
      <c r="D253" s="15" t="n">
        <v>2691204</v>
      </c>
      <c r="E253" s="15" t="n">
        <v>0</v>
      </c>
      <c r="F253" s="15" t="n">
        <v>12190000</v>
      </c>
      <c r="G253" s="20" t="n">
        <v>62300000</v>
      </c>
      <c r="I253" s="15" t="n">
        <v>12190000</v>
      </c>
    </row>
    <row r="254" customFormat="false" ht="17.25" hidden="false" customHeight="true" outlineLevel="0" collapsed="false">
      <c r="A254" s="2" t="str">
        <f aca="false">+LEFT(B:B)</f>
        <v>6</v>
      </c>
      <c r="B254" s="33" t="n">
        <v>62308000</v>
      </c>
      <c r="C254" s="17" t="s">
        <v>1877</v>
      </c>
      <c r="D254" s="15" t="n">
        <v>160000</v>
      </c>
      <c r="E254" s="15"/>
      <c r="F254" s="15"/>
      <c r="G254" s="20" t="n">
        <v>62308000</v>
      </c>
    </row>
    <row r="255" customFormat="false" ht="17.25" hidden="false" customHeight="true" outlineLevel="0" collapsed="false">
      <c r="A255" s="2" t="str">
        <f aca="false">+LEFT(B:B)</f>
        <v>6</v>
      </c>
      <c r="B255" s="33" t="n">
        <v>62310000</v>
      </c>
      <c r="C255" s="17" t="s">
        <v>2006</v>
      </c>
      <c r="D255" s="15" t="n">
        <v>4000000</v>
      </c>
      <c r="E255" s="15" t="n">
        <v>840000</v>
      </c>
      <c r="F255" s="15" t="n">
        <v>0</v>
      </c>
      <c r="G255" s="20" t="n">
        <v>62300000</v>
      </c>
      <c r="I255" s="15" t="n">
        <v>0</v>
      </c>
    </row>
    <row r="256" customFormat="false" ht="17.25" hidden="false" customHeight="true" outlineLevel="0" collapsed="false">
      <c r="A256" s="2" t="str">
        <f aca="false">+LEFT(B:B)</f>
        <v>6</v>
      </c>
      <c r="B256" s="33" t="n">
        <v>62334000</v>
      </c>
      <c r="C256" s="17" t="s">
        <v>2007</v>
      </c>
      <c r="D256" s="15" t="n">
        <v>3000000</v>
      </c>
      <c r="E256" s="15"/>
      <c r="F256" s="15"/>
      <c r="G256" s="20" t="n">
        <v>62334000</v>
      </c>
    </row>
    <row r="257" customFormat="false" ht="17.25" hidden="false" customHeight="true" outlineLevel="0" collapsed="false">
      <c r="A257" s="2" t="str">
        <f aca="false">+LEFT(B:B)</f>
        <v>6</v>
      </c>
      <c r="B257" s="33" t="n">
        <v>62360000</v>
      </c>
      <c r="C257" s="17" t="s">
        <v>2008</v>
      </c>
      <c r="D257" s="15" t="n">
        <v>3548000</v>
      </c>
      <c r="E257" s="15"/>
      <c r="F257" s="15"/>
      <c r="G257" s="20" t="n">
        <v>62360000</v>
      </c>
    </row>
    <row r="258" customFormat="false" ht="17.25" hidden="false" customHeight="true" outlineLevel="0" collapsed="false">
      <c r="A258" s="2" t="str">
        <f aca="false">+LEFT(B:B)</f>
        <v>6</v>
      </c>
      <c r="B258" s="33" t="n">
        <v>62400000</v>
      </c>
      <c r="C258" s="17" t="s">
        <v>1845</v>
      </c>
      <c r="D258" s="15" t="n">
        <v>5336300</v>
      </c>
      <c r="E258" s="15" t="n">
        <v>1500000</v>
      </c>
      <c r="F258" s="15" t="n">
        <v>0</v>
      </c>
      <c r="G258" s="20" t="n">
        <v>62401000</v>
      </c>
      <c r="I258" s="15" t="n">
        <v>2500000</v>
      </c>
    </row>
    <row r="259" customFormat="false" ht="17.25" hidden="false" customHeight="true" outlineLevel="0" collapsed="false">
      <c r="A259" s="2" t="str">
        <f aca="false">+LEFT(B:B)</f>
        <v>6</v>
      </c>
      <c r="B259" s="33" t="n">
        <v>62401000</v>
      </c>
      <c r="C259" s="17" t="s">
        <v>725</v>
      </c>
      <c r="D259" s="15" t="n">
        <v>51211000</v>
      </c>
      <c r="E259" s="15" t="n">
        <v>28620000</v>
      </c>
      <c r="F259" s="15" t="n">
        <v>0</v>
      </c>
      <c r="G259" s="20" t="n">
        <v>62401000</v>
      </c>
      <c r="I259" s="15" t="n">
        <v>29300000</v>
      </c>
    </row>
    <row r="260" customFormat="false" ht="17.25" hidden="false" customHeight="true" outlineLevel="0" collapsed="false">
      <c r="A260" s="2" t="str">
        <f aca="false">+LEFT(B:B)</f>
        <v>6</v>
      </c>
      <c r="B260" s="33" t="n">
        <v>62402000</v>
      </c>
      <c r="C260" s="17" t="s">
        <v>412</v>
      </c>
      <c r="D260" s="15" t="n">
        <v>0</v>
      </c>
      <c r="E260" s="15" t="n">
        <v>8200000</v>
      </c>
      <c r="F260" s="15" t="n">
        <v>18475000</v>
      </c>
      <c r="G260" s="20" t="n">
        <v>62401000</v>
      </c>
      <c r="I260" s="15" t="n">
        <v>18475000</v>
      </c>
    </row>
    <row r="261" customFormat="false" ht="17.25" hidden="false" customHeight="true" outlineLevel="0" collapsed="false">
      <c r="A261" s="2" t="str">
        <f aca="false">+LEFT(B:B)</f>
        <v>6</v>
      </c>
      <c r="B261" s="33" t="n">
        <v>62410000</v>
      </c>
      <c r="C261" s="17" t="s">
        <v>2009</v>
      </c>
      <c r="D261" s="15" t="n">
        <v>0</v>
      </c>
      <c r="E261" s="15" t="n">
        <v>1400000</v>
      </c>
      <c r="F261" s="15" t="n">
        <v>0</v>
      </c>
      <c r="G261" s="20" t="n">
        <v>62401000</v>
      </c>
      <c r="I261" s="15" t="n">
        <v>0</v>
      </c>
    </row>
    <row r="262" customFormat="false" ht="17.25" hidden="false" customHeight="true" outlineLevel="0" collapsed="false">
      <c r="A262" s="2" t="str">
        <f aca="false">+LEFT(B:B)</f>
        <v>6</v>
      </c>
      <c r="B262" s="33" t="n">
        <v>62420000</v>
      </c>
      <c r="C262" s="17" t="s">
        <v>2010</v>
      </c>
      <c r="D262" s="15" t="n">
        <v>0</v>
      </c>
      <c r="E262" s="15" t="n">
        <v>12400000</v>
      </c>
      <c r="F262" s="15" t="n">
        <v>0</v>
      </c>
      <c r="G262" s="20" t="n">
        <v>62401000</v>
      </c>
      <c r="I262" s="15" t="n">
        <v>0</v>
      </c>
    </row>
    <row r="263" customFormat="false" ht="17.25" hidden="false" customHeight="true" outlineLevel="0" collapsed="false">
      <c r="A263" s="2" t="str">
        <f aca="false">+LEFT(B:B)</f>
        <v>6</v>
      </c>
      <c r="B263" s="33" t="n">
        <v>62450000</v>
      </c>
      <c r="C263" s="17" t="s">
        <v>2011</v>
      </c>
      <c r="D263" s="15" t="n">
        <v>65000</v>
      </c>
      <c r="E263" s="15"/>
      <c r="F263" s="15"/>
      <c r="G263" s="20" t="n">
        <v>62450000</v>
      </c>
    </row>
    <row r="264" customFormat="false" ht="17.25" hidden="false" customHeight="true" outlineLevel="0" collapsed="false">
      <c r="A264" s="2" t="str">
        <f aca="false">+LEFT(B:B)</f>
        <v>6</v>
      </c>
      <c r="B264" s="33" t="n">
        <v>62460000</v>
      </c>
      <c r="C264" s="17" t="s">
        <v>2012</v>
      </c>
      <c r="D264" s="15" t="n">
        <v>1419669.51</v>
      </c>
      <c r="E264" s="15"/>
      <c r="F264" s="15"/>
      <c r="G264" s="20" t="n">
        <v>62460000</v>
      </c>
    </row>
    <row r="265" customFormat="false" ht="17.25" hidden="false" customHeight="true" outlineLevel="0" collapsed="false">
      <c r="A265" s="2" t="str">
        <f aca="false">+LEFT(B:B)</f>
        <v>6</v>
      </c>
      <c r="B265" s="33" t="n">
        <v>62470000</v>
      </c>
      <c r="C265" s="17" t="s">
        <v>2013</v>
      </c>
      <c r="D265" s="15" t="n">
        <v>50000</v>
      </c>
      <c r="E265" s="15"/>
      <c r="F265" s="15"/>
      <c r="G265" s="20" t="n">
        <v>62470000</v>
      </c>
    </row>
    <row r="266" customFormat="false" ht="17.25" hidden="false" customHeight="true" outlineLevel="0" collapsed="false">
      <c r="A266" s="2" t="str">
        <f aca="false">+LEFT(B:B)</f>
        <v>6</v>
      </c>
      <c r="B266" s="33" t="n">
        <v>62500000</v>
      </c>
      <c r="C266" s="17" t="s">
        <v>2014</v>
      </c>
      <c r="D266" s="15" t="n">
        <v>232000</v>
      </c>
      <c r="E266" s="15" t="n">
        <v>3327133.05</v>
      </c>
      <c r="F266" s="15" t="n">
        <v>0</v>
      </c>
      <c r="G266" s="20" t="n">
        <v>62501000</v>
      </c>
      <c r="I266" s="15" t="n">
        <v>0</v>
      </c>
    </row>
    <row r="267" customFormat="false" ht="17.25" hidden="false" customHeight="true" outlineLevel="0" collapsed="false">
      <c r="A267" s="2" t="str">
        <f aca="false">+LEFT(B:B)</f>
        <v>6</v>
      </c>
      <c r="B267" s="33" t="n">
        <v>62501000</v>
      </c>
      <c r="C267" s="17" t="s">
        <v>726</v>
      </c>
      <c r="D267" s="15" t="n">
        <v>25476773.15</v>
      </c>
      <c r="E267" s="15" t="n">
        <v>22094475.6</v>
      </c>
      <c r="F267" s="15" t="n">
        <v>15961333.35</v>
      </c>
      <c r="G267" s="20" t="n">
        <v>62501000</v>
      </c>
      <c r="I267" s="15" t="n">
        <v>15961333.35</v>
      </c>
    </row>
    <row r="268" customFormat="false" ht="17.25" hidden="false" customHeight="true" outlineLevel="0" collapsed="false">
      <c r="B268" s="41" t="n">
        <v>62503000</v>
      </c>
      <c r="C268" s="2" t="s">
        <v>171</v>
      </c>
      <c r="D268" s="15" t="n">
        <v>157464</v>
      </c>
      <c r="G268" s="20" t="n">
        <v>62501000</v>
      </c>
    </row>
    <row r="269" customFormat="false" ht="17.25" hidden="false" customHeight="true" outlineLevel="0" collapsed="false">
      <c r="A269" s="2" t="str">
        <f aca="false">+LEFT(B:B)</f>
        <v>6</v>
      </c>
      <c r="B269" s="33" t="n">
        <v>62504000</v>
      </c>
      <c r="C269" s="17" t="s">
        <v>506</v>
      </c>
      <c r="D269" s="15" t="n">
        <v>715920</v>
      </c>
      <c r="E269" s="15" t="n">
        <v>0</v>
      </c>
      <c r="F269" s="15" t="n">
        <v>6439200</v>
      </c>
      <c r="G269" s="20" t="n">
        <v>62501000</v>
      </c>
      <c r="I269" s="15" t="n">
        <v>6439200</v>
      </c>
    </row>
    <row r="270" customFormat="false" ht="17.25" hidden="false" customHeight="true" outlineLevel="0" collapsed="false">
      <c r="B270" s="41" t="n">
        <v>62505000</v>
      </c>
      <c r="C270" s="2" t="s">
        <v>508</v>
      </c>
      <c r="D270" s="15" t="n">
        <v>54863</v>
      </c>
      <c r="G270" s="20" t="n">
        <v>62501000</v>
      </c>
    </row>
    <row r="271" customFormat="false" ht="17.25" hidden="false" customHeight="true" outlineLevel="0" collapsed="false">
      <c r="A271" s="2" t="str">
        <f aca="false">+LEFT(B:B)</f>
        <v>6</v>
      </c>
      <c r="B271" s="33" t="n">
        <v>62506000</v>
      </c>
      <c r="C271" s="17" t="s">
        <v>509</v>
      </c>
      <c r="D271" s="15" t="n">
        <v>831831</v>
      </c>
      <c r="E271" s="15" t="n">
        <v>77800</v>
      </c>
      <c r="F271" s="15" t="n">
        <v>473200</v>
      </c>
      <c r="G271" s="20" t="n">
        <v>62501000</v>
      </c>
      <c r="I271" s="15" t="n">
        <v>473200</v>
      </c>
    </row>
    <row r="272" customFormat="false" ht="17.25" hidden="false" customHeight="true" outlineLevel="0" collapsed="false">
      <c r="A272" s="2" t="str">
        <f aca="false">+LEFT(B:B)</f>
        <v>6</v>
      </c>
      <c r="B272" s="33" t="n">
        <v>62507000</v>
      </c>
      <c r="C272" s="17" t="s">
        <v>416</v>
      </c>
      <c r="D272" s="15" t="n">
        <v>9132751</v>
      </c>
      <c r="E272" s="15" t="n">
        <v>7945879.72</v>
      </c>
      <c r="F272" s="15" t="n">
        <v>7266500</v>
      </c>
      <c r="G272" s="20" t="n">
        <v>62501000</v>
      </c>
      <c r="I272" s="15" t="n">
        <v>7266500</v>
      </c>
    </row>
    <row r="273" customFormat="false" ht="17.25" hidden="false" customHeight="true" outlineLevel="0" collapsed="false">
      <c r="A273" s="2" t="str">
        <f aca="false">+LEFT(B:B)</f>
        <v>6</v>
      </c>
      <c r="B273" s="33" t="n">
        <v>62510000</v>
      </c>
      <c r="C273" s="17" t="s">
        <v>2015</v>
      </c>
      <c r="D273" s="15" t="n">
        <v>259449.58</v>
      </c>
      <c r="E273" s="15" t="n">
        <v>42000</v>
      </c>
      <c r="F273" s="15" t="n">
        <v>0</v>
      </c>
      <c r="G273" s="20" t="n">
        <v>62501000</v>
      </c>
      <c r="I273" s="15" t="n">
        <v>0</v>
      </c>
    </row>
    <row r="274" customFormat="false" ht="17.25" hidden="false" customHeight="true" outlineLevel="0" collapsed="false">
      <c r="A274" s="2" t="str">
        <f aca="false">+LEFT(B:B)</f>
        <v>6</v>
      </c>
      <c r="B274" s="33" t="n">
        <v>62600000</v>
      </c>
      <c r="C274" s="17" t="s">
        <v>2016</v>
      </c>
      <c r="D274" s="15" t="n">
        <v>34700</v>
      </c>
      <c r="E274" s="15"/>
      <c r="F274" s="15"/>
      <c r="G274" s="20" t="n">
        <v>62600000</v>
      </c>
    </row>
    <row r="275" customFormat="false" ht="17.25" hidden="false" customHeight="true" outlineLevel="0" collapsed="false">
      <c r="A275" s="2" t="str">
        <f aca="false">+LEFT(B:B)</f>
        <v>6</v>
      </c>
      <c r="B275" s="33" t="n">
        <v>62601000</v>
      </c>
      <c r="C275" s="17" t="s">
        <v>727</v>
      </c>
      <c r="D275" s="15" t="n">
        <v>0</v>
      </c>
      <c r="E275" s="15" t="n">
        <v>1731047</v>
      </c>
      <c r="F275" s="15" t="n">
        <v>4487280</v>
      </c>
      <c r="G275" s="20" t="n">
        <v>62601000</v>
      </c>
      <c r="I275" s="15" t="n">
        <v>4487280</v>
      </c>
    </row>
    <row r="276" customFormat="false" ht="17.25" hidden="false" customHeight="true" outlineLevel="0" collapsed="false">
      <c r="A276" s="2" t="str">
        <f aca="false">+LEFT(B:B)</f>
        <v>6</v>
      </c>
      <c r="B276" s="33" t="n">
        <v>62602000</v>
      </c>
      <c r="C276" s="17" t="s">
        <v>511</v>
      </c>
      <c r="D276" s="15" t="n">
        <v>12460547.77</v>
      </c>
      <c r="E276" s="15" t="n">
        <v>13624436.19</v>
      </c>
      <c r="F276" s="15" t="n">
        <v>19040926.09</v>
      </c>
      <c r="G276" s="20" t="n">
        <v>62601000</v>
      </c>
      <c r="I276" s="15" t="n">
        <v>19040926.09</v>
      </c>
    </row>
    <row r="277" customFormat="false" ht="17.25" hidden="false" customHeight="true" outlineLevel="0" collapsed="false">
      <c r="A277" s="2" t="str">
        <f aca="false">+LEFT(B:B)</f>
        <v>6</v>
      </c>
      <c r="B277" s="33" t="n">
        <v>62603000</v>
      </c>
      <c r="C277" s="17" t="s">
        <v>512</v>
      </c>
      <c r="D277" s="15" t="n">
        <v>149385</v>
      </c>
      <c r="E277" s="15" t="n">
        <v>360000</v>
      </c>
      <c r="F277" s="15" t="n">
        <v>1673530</v>
      </c>
      <c r="G277" s="20" t="n">
        <v>62601000</v>
      </c>
      <c r="I277" s="15" t="n">
        <v>1673530</v>
      </c>
    </row>
    <row r="278" customFormat="false" ht="17.25" hidden="false" customHeight="true" outlineLevel="0" collapsed="false">
      <c r="A278" s="2" t="str">
        <f aca="false">+LEFT(B:B)</f>
        <v>6</v>
      </c>
      <c r="B278" s="33" t="n">
        <v>62604000</v>
      </c>
      <c r="C278" s="17" t="s">
        <v>513</v>
      </c>
      <c r="D278" s="15" t="n">
        <v>84517</v>
      </c>
      <c r="E278" s="15" t="n">
        <v>36360</v>
      </c>
      <c r="F278" s="15" t="n">
        <v>2346648.8</v>
      </c>
      <c r="G278" s="20" t="n">
        <v>62601000</v>
      </c>
      <c r="I278" s="15" t="n">
        <v>2346648.8</v>
      </c>
    </row>
    <row r="279" customFormat="false" ht="17.25" hidden="false" customHeight="true" outlineLevel="0" collapsed="false">
      <c r="A279" s="2" t="str">
        <f aca="false">+LEFT(B:B)</f>
        <v>6</v>
      </c>
      <c r="B279" s="33" t="n">
        <v>62605000</v>
      </c>
      <c r="C279" s="17" t="s">
        <v>1847</v>
      </c>
      <c r="D279" s="15" t="n">
        <v>26610509</v>
      </c>
      <c r="E279" s="15" t="n">
        <v>0</v>
      </c>
      <c r="F279" s="15" t="n">
        <v>997381</v>
      </c>
      <c r="G279" s="20" t="n">
        <v>62601000</v>
      </c>
      <c r="I279" s="15" t="n">
        <v>997381</v>
      </c>
    </row>
    <row r="280" customFormat="false" ht="17.25" hidden="false" customHeight="true" outlineLevel="0" collapsed="false">
      <c r="B280" s="41" t="n">
        <v>62607000</v>
      </c>
      <c r="C280" s="2" t="s">
        <v>1849</v>
      </c>
      <c r="D280" s="15" t="n">
        <v>57727</v>
      </c>
      <c r="G280" s="20" t="n">
        <v>62601000</v>
      </c>
    </row>
    <row r="281" customFormat="false" ht="17.25" hidden="false" customHeight="true" outlineLevel="0" collapsed="false">
      <c r="A281" s="2" t="str">
        <f aca="false">+LEFT(B:B)</f>
        <v>6</v>
      </c>
      <c r="B281" s="33" t="n">
        <v>62610000</v>
      </c>
      <c r="C281" s="17" t="s">
        <v>2017</v>
      </c>
      <c r="D281" s="15" t="n">
        <v>14355190.17</v>
      </c>
      <c r="E281" s="15" t="n">
        <v>3006100</v>
      </c>
      <c r="F281" s="15" t="n">
        <v>0</v>
      </c>
      <c r="G281" s="20" t="n">
        <v>62601000</v>
      </c>
      <c r="I281" s="15" t="n">
        <v>0</v>
      </c>
    </row>
    <row r="282" customFormat="false" ht="17.25" hidden="false" customHeight="true" outlineLevel="0" collapsed="false">
      <c r="A282" s="2" t="str">
        <f aca="false">+LEFT(B:B)</f>
        <v>6</v>
      </c>
      <c r="B282" s="33" t="n">
        <v>62631000</v>
      </c>
      <c r="C282" s="17" t="s">
        <v>2018</v>
      </c>
      <c r="D282" s="15" t="n">
        <v>18000000</v>
      </c>
      <c r="E282" s="15"/>
      <c r="F282" s="15"/>
      <c r="G282" s="20" t="n">
        <v>62631000</v>
      </c>
    </row>
    <row r="283" customFormat="false" ht="17.25" hidden="false" customHeight="true" outlineLevel="0" collapsed="false">
      <c r="A283" s="2" t="str">
        <f aca="false">+LEFT(B:B)</f>
        <v>6</v>
      </c>
      <c r="B283" s="33" t="n">
        <v>62701000</v>
      </c>
      <c r="C283" s="17" t="s">
        <v>1850</v>
      </c>
      <c r="D283" s="15" t="n">
        <v>39517447.29</v>
      </c>
      <c r="E283" s="15" t="n">
        <v>-4945305.63</v>
      </c>
      <c r="F283" s="15" t="n">
        <v>553200</v>
      </c>
      <c r="G283" s="20" t="n">
        <v>62701000</v>
      </c>
      <c r="I283" s="15" t="n">
        <v>553200</v>
      </c>
    </row>
    <row r="284" customFormat="false" ht="17.25" hidden="false" customHeight="true" outlineLevel="0" collapsed="false">
      <c r="A284" s="2" t="str">
        <f aca="false">+LEFT(B:B)</f>
        <v>6</v>
      </c>
      <c r="B284" s="33" t="n">
        <v>62702000</v>
      </c>
      <c r="C284" s="17" t="s">
        <v>1851</v>
      </c>
      <c r="D284" s="15" t="n">
        <v>18000</v>
      </c>
      <c r="E284" s="15" t="n">
        <v>0</v>
      </c>
      <c r="F284" s="15" t="n">
        <v>402600</v>
      </c>
      <c r="G284" s="20" t="n">
        <v>62701000</v>
      </c>
      <c r="I284" s="15" t="n">
        <v>402600</v>
      </c>
    </row>
    <row r="285" customFormat="false" ht="17.25" hidden="false" customHeight="true" outlineLevel="0" collapsed="false">
      <c r="A285" s="2" t="str">
        <f aca="false">+LEFT(B:B)</f>
        <v>6</v>
      </c>
      <c r="B285" s="33" t="n">
        <v>62703000</v>
      </c>
      <c r="C285" s="17" t="s">
        <v>516</v>
      </c>
      <c r="D285" s="15" t="n">
        <v>10852033.52</v>
      </c>
      <c r="E285" s="15" t="n">
        <v>24743345.09</v>
      </c>
      <c r="F285" s="15" t="n">
        <v>36991281.2</v>
      </c>
      <c r="G285" s="20" t="n">
        <v>62701000</v>
      </c>
      <c r="I285" s="15" t="n">
        <v>36991281.2</v>
      </c>
    </row>
    <row r="286" customFormat="false" ht="17.25" hidden="false" customHeight="true" outlineLevel="0" collapsed="false">
      <c r="A286" s="2" t="str">
        <f aca="false">+LEFT(B:B)</f>
        <v>6</v>
      </c>
      <c r="B286" s="33" t="n">
        <v>62705000</v>
      </c>
      <c r="C286" s="17" t="s">
        <v>517</v>
      </c>
      <c r="D286" s="15" t="n">
        <v>1959441.01</v>
      </c>
      <c r="E286" s="15" t="n">
        <v>1352385.34</v>
      </c>
      <c r="F286" s="15" t="n">
        <v>7705155.69</v>
      </c>
      <c r="G286" s="20" t="n">
        <v>62701000</v>
      </c>
      <c r="I286" s="15" t="n">
        <v>7705155.69</v>
      </c>
    </row>
    <row r="287" customFormat="false" ht="17.25" hidden="false" customHeight="true" outlineLevel="0" collapsed="false">
      <c r="A287" s="2" t="str">
        <f aca="false">+LEFT(B:B)</f>
        <v>6</v>
      </c>
      <c r="B287" s="33" t="n">
        <v>62706000</v>
      </c>
      <c r="C287" s="17" t="s">
        <v>183</v>
      </c>
      <c r="D287" s="15" t="n">
        <v>449295.65</v>
      </c>
      <c r="E287" s="15" t="n">
        <v>787325.36</v>
      </c>
      <c r="F287" s="15" t="n">
        <v>25496821.94</v>
      </c>
      <c r="G287" s="20" t="n">
        <v>62701000</v>
      </c>
      <c r="I287" s="15" t="n">
        <v>25496821.94</v>
      </c>
    </row>
    <row r="288" customFormat="false" ht="17.25" hidden="false" customHeight="true" outlineLevel="0" collapsed="false">
      <c r="A288" s="2" t="str">
        <f aca="false">+LEFT(B:B)</f>
        <v>6</v>
      </c>
      <c r="B288" s="33" t="n">
        <v>62710000</v>
      </c>
      <c r="C288" s="17" t="s">
        <v>184</v>
      </c>
      <c r="D288" s="15" t="n">
        <v>0</v>
      </c>
      <c r="E288" s="15" t="n">
        <v>21000</v>
      </c>
      <c r="F288" s="15" t="n">
        <v>20000</v>
      </c>
      <c r="G288" s="20" t="n">
        <v>62701000</v>
      </c>
      <c r="I288" s="15" t="n">
        <v>20000</v>
      </c>
    </row>
    <row r="289" customFormat="false" ht="17.25" hidden="false" customHeight="true" outlineLevel="0" collapsed="false">
      <c r="A289" s="2" t="str">
        <f aca="false">+LEFT(B:B)</f>
        <v>6</v>
      </c>
      <c r="B289" s="33" t="n">
        <v>62730000</v>
      </c>
      <c r="C289" s="17" t="s">
        <v>2019</v>
      </c>
      <c r="D289" s="15" t="n">
        <v>78400</v>
      </c>
      <c r="E289" s="15" t="n">
        <v>10734436.08</v>
      </c>
      <c r="F289" s="15" t="n">
        <v>0</v>
      </c>
      <c r="G289" s="20" t="n">
        <v>62701000</v>
      </c>
      <c r="I289" s="15" t="n">
        <v>0</v>
      </c>
    </row>
    <row r="290" customFormat="false" ht="17.25" hidden="false" customHeight="true" outlineLevel="0" collapsed="false">
      <c r="A290" s="2" t="str">
        <f aca="false">+LEFT(B:B)</f>
        <v>6</v>
      </c>
      <c r="B290" s="33" t="n">
        <v>62740000</v>
      </c>
      <c r="C290" s="17" t="s">
        <v>2020</v>
      </c>
      <c r="D290" s="15" t="n">
        <v>4233232.528</v>
      </c>
      <c r="E290" s="15" t="n">
        <v>6802107.58</v>
      </c>
      <c r="F290" s="15" t="n">
        <v>0</v>
      </c>
      <c r="G290" s="20" t="n">
        <v>62701000</v>
      </c>
      <c r="I290" s="15" t="n">
        <v>0</v>
      </c>
    </row>
    <row r="291" customFormat="false" ht="17.25" hidden="false" customHeight="true" outlineLevel="0" collapsed="false">
      <c r="A291" s="2" t="str">
        <f aca="false">+LEFT(B:B)</f>
        <v>6</v>
      </c>
      <c r="B291" s="33" t="n">
        <v>62750000</v>
      </c>
      <c r="C291" s="17" t="s">
        <v>516</v>
      </c>
      <c r="D291" s="15" t="n">
        <v>0</v>
      </c>
      <c r="E291" s="15" t="n">
        <v>33645.61</v>
      </c>
      <c r="F291" s="15" t="n">
        <v>0</v>
      </c>
      <c r="G291" s="20" t="n">
        <v>62701000</v>
      </c>
      <c r="I291" s="15" t="n">
        <v>0</v>
      </c>
    </row>
    <row r="292" customFormat="false" ht="17.25" hidden="false" customHeight="true" outlineLevel="0" collapsed="false">
      <c r="A292" s="2" t="str">
        <f aca="false">+LEFT(B:B)</f>
        <v>6</v>
      </c>
      <c r="B292" s="33" t="n">
        <v>62800000</v>
      </c>
      <c r="C292" s="17" t="s">
        <v>730</v>
      </c>
      <c r="D292" s="15" t="n">
        <v>0</v>
      </c>
      <c r="E292" s="15" t="n">
        <v>0</v>
      </c>
      <c r="F292" s="15" t="n">
        <v>4398750</v>
      </c>
      <c r="G292" s="20" t="n">
        <v>62800000</v>
      </c>
      <c r="I292" s="15" t="n">
        <v>4398750</v>
      </c>
    </row>
    <row r="293" customFormat="false" ht="17.25" hidden="false" customHeight="true" outlineLevel="0" collapsed="false">
      <c r="A293" s="2" t="str">
        <f aca="false">+LEFT(B:B)</f>
        <v>6</v>
      </c>
      <c r="B293" s="33" t="n">
        <v>63311000</v>
      </c>
      <c r="C293" s="17" t="s">
        <v>2021</v>
      </c>
      <c r="D293" s="15" t="n">
        <v>0</v>
      </c>
      <c r="E293" s="15" t="n">
        <v>4248000</v>
      </c>
      <c r="F293" s="15" t="n">
        <v>0</v>
      </c>
      <c r="G293" s="20" t="n">
        <v>65601000</v>
      </c>
      <c r="I293" s="15" t="n">
        <v>0</v>
      </c>
    </row>
    <row r="294" customFormat="false" ht="17.25" hidden="false" customHeight="true" outlineLevel="0" collapsed="false">
      <c r="A294" s="2" t="str">
        <f aca="false">+LEFT(B:B)</f>
        <v>6</v>
      </c>
      <c r="B294" s="33" t="n">
        <v>63320000</v>
      </c>
      <c r="C294" s="17" t="s">
        <v>2022</v>
      </c>
      <c r="D294" s="15" t="n">
        <v>100000</v>
      </c>
      <c r="E294" s="15"/>
      <c r="F294" s="15"/>
      <c r="G294" s="20" t="n">
        <v>63320000</v>
      </c>
    </row>
    <row r="295" customFormat="false" ht="17.25" hidden="false" customHeight="true" outlineLevel="0" collapsed="false">
      <c r="A295" s="2" t="str">
        <f aca="false">+LEFT(B:B)</f>
        <v>6</v>
      </c>
      <c r="B295" s="33" t="n">
        <v>63330000</v>
      </c>
      <c r="C295" s="17" t="s">
        <v>2023</v>
      </c>
      <c r="D295" s="15" t="n">
        <v>699700</v>
      </c>
      <c r="E295" s="15"/>
      <c r="F295" s="15"/>
      <c r="G295" s="20" t="n">
        <v>63330000</v>
      </c>
    </row>
    <row r="296" customFormat="false" ht="17.25" hidden="false" customHeight="true" outlineLevel="0" collapsed="false">
      <c r="A296" s="2" t="str">
        <f aca="false">+LEFT(B:B)</f>
        <v>6</v>
      </c>
      <c r="B296" s="33" t="n">
        <v>63350000</v>
      </c>
      <c r="C296" s="17" t="s">
        <v>2024</v>
      </c>
      <c r="D296" s="15" t="n">
        <v>62</v>
      </c>
      <c r="E296" s="15" t="n">
        <v>11846000</v>
      </c>
      <c r="F296" s="15" t="n">
        <v>0</v>
      </c>
      <c r="G296" s="20" t="n">
        <v>63500000</v>
      </c>
      <c r="I296" s="15" t="n">
        <v>0</v>
      </c>
    </row>
    <row r="297" customFormat="false" ht="17.25" hidden="false" customHeight="true" outlineLevel="0" collapsed="false">
      <c r="A297" s="2" t="str">
        <f aca="false">+LEFT(B:B)</f>
        <v>6</v>
      </c>
      <c r="B297" s="33" t="n">
        <v>63500000</v>
      </c>
      <c r="C297" s="17" t="s">
        <v>2025</v>
      </c>
      <c r="D297" s="15" t="n">
        <v>12537000</v>
      </c>
      <c r="E297" s="15" t="n">
        <v>6457400</v>
      </c>
      <c r="F297" s="15" t="n">
        <v>0</v>
      </c>
      <c r="G297" s="20" t="n">
        <v>63504000</v>
      </c>
      <c r="I297" s="15" t="n">
        <v>0</v>
      </c>
    </row>
    <row r="298" customFormat="false" ht="17.25" hidden="false" customHeight="true" outlineLevel="0" collapsed="false">
      <c r="A298" s="2" t="str">
        <f aca="false">+LEFT(B:B)</f>
        <v>6</v>
      </c>
      <c r="B298" s="33" t="n">
        <v>63501000</v>
      </c>
      <c r="C298" s="17" t="s">
        <v>189</v>
      </c>
      <c r="D298" s="15" t="n">
        <v>41641</v>
      </c>
      <c r="E298" s="15" t="n">
        <v>8865000</v>
      </c>
      <c r="F298" s="15" t="n">
        <v>129188</v>
      </c>
      <c r="G298" s="20" t="n">
        <v>63500000</v>
      </c>
      <c r="I298" s="15" t="n">
        <v>129188</v>
      </c>
    </row>
    <row r="299" customFormat="false" ht="17.25" hidden="false" customHeight="true" outlineLevel="0" collapsed="false">
      <c r="A299" s="2" t="str">
        <f aca="false">+LEFT(B:B)</f>
        <v>6</v>
      </c>
      <c r="B299" s="33" t="n">
        <v>63503000</v>
      </c>
      <c r="C299" s="17" t="s">
        <v>1852</v>
      </c>
      <c r="D299" s="15" t="n">
        <v>102547</v>
      </c>
      <c r="E299" s="15" t="n">
        <v>10000</v>
      </c>
      <c r="F299" s="15" t="n">
        <v>636800</v>
      </c>
      <c r="G299" s="20" t="n">
        <v>63503000</v>
      </c>
      <c r="I299" s="15" t="n">
        <v>636800</v>
      </c>
    </row>
    <row r="300" customFormat="false" ht="17.25" hidden="false" customHeight="true" outlineLevel="0" collapsed="false">
      <c r="A300" s="2" t="str">
        <f aca="false">+LEFT(B:B)</f>
        <v>6</v>
      </c>
      <c r="B300" s="33" t="n">
        <v>63504000</v>
      </c>
      <c r="C300" s="17" t="s">
        <v>732</v>
      </c>
      <c r="D300" s="15" t="n">
        <v>7864025.81</v>
      </c>
      <c r="E300" s="15" t="n">
        <v>23768669.4</v>
      </c>
      <c r="F300" s="15" t="n">
        <v>4256558.67</v>
      </c>
      <c r="G300" s="20" t="n">
        <v>63504000</v>
      </c>
      <c r="I300" s="15" t="n">
        <v>4256558.67</v>
      </c>
    </row>
    <row r="301" customFormat="false" ht="17.25" hidden="false" customHeight="true" outlineLevel="0" collapsed="false">
      <c r="A301" s="2" t="str">
        <f aca="false">+LEFT(B:B)</f>
        <v>6</v>
      </c>
      <c r="B301" s="33" t="n">
        <v>63507000</v>
      </c>
      <c r="C301" s="17" t="s">
        <v>734</v>
      </c>
      <c r="D301" s="15" t="n">
        <v>3692132.54</v>
      </c>
      <c r="E301" s="15" t="n">
        <v>9605334.98</v>
      </c>
      <c r="F301" s="15" t="n">
        <v>0</v>
      </c>
      <c r="G301" s="20" t="n">
        <v>63507000</v>
      </c>
      <c r="I301" s="15" t="n">
        <v>0</v>
      </c>
    </row>
    <row r="302" customFormat="false" ht="17.25" hidden="false" customHeight="true" outlineLevel="0" collapsed="false">
      <c r="A302" s="2" t="str">
        <f aca="false">+LEFT(B:B)</f>
        <v>6</v>
      </c>
      <c r="B302" s="33" t="n">
        <v>63820000</v>
      </c>
      <c r="C302" s="17" t="s">
        <v>2026</v>
      </c>
      <c r="D302" s="15" t="n">
        <v>1500</v>
      </c>
      <c r="E302" s="15"/>
      <c r="F302" s="15"/>
      <c r="G302" s="20" t="n">
        <v>63820000</v>
      </c>
    </row>
    <row r="303" customFormat="false" ht="17.25" hidden="false" customHeight="true" outlineLevel="0" collapsed="false">
      <c r="A303" s="2" t="str">
        <f aca="false">+LEFT(B:B)</f>
        <v>6</v>
      </c>
      <c r="B303" s="33" t="n">
        <v>63840000</v>
      </c>
      <c r="C303" s="17" t="s">
        <v>2027</v>
      </c>
      <c r="D303" s="15" t="n">
        <v>55500</v>
      </c>
      <c r="E303" s="15"/>
      <c r="F303" s="15"/>
      <c r="G303" s="20" t="n">
        <v>63840000</v>
      </c>
    </row>
    <row r="304" customFormat="false" ht="17.25" hidden="false" customHeight="true" outlineLevel="0" collapsed="false">
      <c r="A304" s="2" t="str">
        <f aca="false">+LEFT(B:B)</f>
        <v>6</v>
      </c>
      <c r="B304" s="33" t="n">
        <v>63880000</v>
      </c>
      <c r="C304" s="17" t="s">
        <v>2028</v>
      </c>
      <c r="D304" s="15" t="n">
        <v>24876400</v>
      </c>
      <c r="E304" s="15"/>
      <c r="F304" s="15"/>
      <c r="G304" s="20" t="n">
        <v>63880000</v>
      </c>
    </row>
    <row r="305" customFormat="false" ht="17.25" hidden="false" customHeight="true" outlineLevel="0" collapsed="false">
      <c r="A305" s="2" t="str">
        <f aca="false">+LEFT(B:B)</f>
        <v>6</v>
      </c>
      <c r="B305" s="33" t="n">
        <v>64101000</v>
      </c>
      <c r="C305" s="17" t="s">
        <v>735</v>
      </c>
      <c r="D305" s="15" t="n">
        <v>776990664.9</v>
      </c>
      <c r="E305" s="15" t="n">
        <v>555729763.04</v>
      </c>
      <c r="F305" s="15" t="n">
        <v>540480745.15</v>
      </c>
      <c r="G305" s="20" t="n">
        <v>64101000</v>
      </c>
      <c r="I305" s="15" t="n">
        <v>540480745.15</v>
      </c>
    </row>
    <row r="306" customFormat="false" ht="17.25" hidden="false" customHeight="true" outlineLevel="0" collapsed="false">
      <c r="A306" s="2" t="str">
        <f aca="false">+LEFT(B:B)</f>
        <v>6</v>
      </c>
      <c r="B306" s="33" t="n">
        <v>64102000</v>
      </c>
      <c r="C306" s="17" t="s">
        <v>528</v>
      </c>
      <c r="D306" s="15" t="n">
        <v>7316672.21</v>
      </c>
      <c r="E306" s="15" t="n">
        <v>1835000</v>
      </c>
      <c r="F306" s="15" t="n">
        <v>12187086.98</v>
      </c>
      <c r="G306" s="20" t="n">
        <v>64101000</v>
      </c>
      <c r="I306" s="15" t="n">
        <v>12187086.98</v>
      </c>
    </row>
    <row r="307" customFormat="false" ht="17.25" hidden="false" customHeight="true" outlineLevel="0" collapsed="false">
      <c r="A307" s="2" t="str">
        <f aca="false">+LEFT(B:B)</f>
        <v>6</v>
      </c>
      <c r="B307" s="33" t="n">
        <v>64103000</v>
      </c>
      <c r="C307" s="17" t="s">
        <v>529</v>
      </c>
      <c r="D307" s="15" t="n">
        <v>8465151.6</v>
      </c>
      <c r="E307" s="15" t="n">
        <v>3671146.92</v>
      </c>
      <c r="F307" s="15" t="n">
        <v>0</v>
      </c>
      <c r="G307" s="20" t="n">
        <v>64101000</v>
      </c>
      <c r="I307" s="15" t="n">
        <v>0</v>
      </c>
    </row>
    <row r="308" customFormat="false" ht="17.25" hidden="false" customHeight="true" outlineLevel="0" collapsed="false">
      <c r="A308" s="2" t="str">
        <f aca="false">+LEFT(B:B)</f>
        <v>6</v>
      </c>
      <c r="B308" s="33" t="n">
        <v>64104000</v>
      </c>
      <c r="C308" s="17" t="s">
        <v>194</v>
      </c>
      <c r="D308" s="15" t="n">
        <v>0</v>
      </c>
      <c r="E308" s="15" t="n">
        <v>470000</v>
      </c>
      <c r="F308" s="15" t="n">
        <v>0</v>
      </c>
      <c r="G308" s="20" t="n">
        <v>64101000</v>
      </c>
      <c r="I308" s="15" t="n">
        <v>0</v>
      </c>
    </row>
    <row r="309" customFormat="false" ht="17.25" hidden="false" customHeight="true" outlineLevel="0" collapsed="false">
      <c r="B309" s="41" t="n">
        <v>64105000</v>
      </c>
      <c r="C309" s="2" t="s">
        <v>530</v>
      </c>
      <c r="D309" s="15" t="n">
        <v>24789</v>
      </c>
      <c r="G309" s="20" t="n">
        <v>64101000</v>
      </c>
    </row>
    <row r="310" customFormat="false" ht="17.25" hidden="false" customHeight="true" outlineLevel="0" collapsed="false">
      <c r="A310" s="2" t="str">
        <f aca="false">+LEFT(B:B)</f>
        <v>6</v>
      </c>
      <c r="B310" s="33" t="n">
        <v>64106000</v>
      </c>
      <c r="C310" s="17" t="s">
        <v>1855</v>
      </c>
      <c r="D310" s="15" t="n">
        <v>0</v>
      </c>
      <c r="E310" s="15" t="n">
        <v>0</v>
      </c>
      <c r="F310" s="15" t="n">
        <v>400000</v>
      </c>
      <c r="G310" s="20" t="n">
        <v>64101000</v>
      </c>
      <c r="I310" s="15" t="n">
        <v>400000</v>
      </c>
    </row>
    <row r="311" customFormat="false" ht="17.25" hidden="false" customHeight="true" outlineLevel="0" collapsed="false">
      <c r="B311" s="41" t="n">
        <v>64180000</v>
      </c>
      <c r="C311" s="2" t="s">
        <v>531</v>
      </c>
      <c r="D311" s="15" t="n">
        <v>70927326</v>
      </c>
      <c r="G311" s="20" t="n">
        <v>64101000</v>
      </c>
    </row>
    <row r="312" customFormat="false" ht="17.25" hidden="false" customHeight="true" outlineLevel="0" collapsed="false">
      <c r="A312" s="2" t="str">
        <f aca="false">+LEFT(B:B)</f>
        <v>6</v>
      </c>
      <c r="B312" s="33" t="n">
        <v>64501000</v>
      </c>
      <c r="C312" s="17" t="s">
        <v>736</v>
      </c>
      <c r="D312" s="15" t="n">
        <v>33543678.9</v>
      </c>
      <c r="E312" s="15" t="n">
        <v>25376926.64</v>
      </c>
      <c r="F312" s="15" t="n">
        <v>37653033.47</v>
      </c>
      <c r="G312" s="20" t="n">
        <v>64501000</v>
      </c>
      <c r="I312" s="15" t="n">
        <v>37653033.47</v>
      </c>
    </row>
    <row r="313" customFormat="false" ht="17.25" hidden="false" customHeight="true" outlineLevel="0" collapsed="false">
      <c r="A313" s="2" t="str">
        <f aca="false">+LEFT(B:B)</f>
        <v>6</v>
      </c>
      <c r="B313" s="33" t="n">
        <v>64502000</v>
      </c>
      <c r="C313" s="17" t="s">
        <v>533</v>
      </c>
      <c r="D313" s="15" t="n">
        <v>11120579.11</v>
      </c>
      <c r="E313" s="15" t="n">
        <v>12874973.98</v>
      </c>
      <c r="F313" s="15" t="n">
        <v>14419726.75</v>
      </c>
      <c r="G313" s="20" t="n">
        <v>64501000</v>
      </c>
      <c r="I313" s="15" t="n">
        <v>14419726.75</v>
      </c>
    </row>
    <row r="314" customFormat="false" ht="17.25" hidden="false" customHeight="true" outlineLevel="0" collapsed="false">
      <c r="A314" s="2" t="str">
        <f aca="false">+LEFT(B:B)</f>
        <v>6</v>
      </c>
      <c r="B314" s="33" t="n">
        <v>64504000</v>
      </c>
      <c r="C314" s="17" t="s">
        <v>2029</v>
      </c>
      <c r="D314" s="15" t="n">
        <v>2388619.56</v>
      </c>
      <c r="E314" s="15" t="n">
        <v>2075658.52</v>
      </c>
      <c r="F314" s="15" t="n">
        <v>4495749.32</v>
      </c>
      <c r="G314" s="20" t="n">
        <v>64501000</v>
      </c>
      <c r="I314" s="15" t="n">
        <v>4495749.32</v>
      </c>
    </row>
    <row r="315" customFormat="false" ht="17.25" hidden="false" customHeight="true" outlineLevel="0" collapsed="false">
      <c r="A315" s="2" t="str">
        <f aca="false">+LEFT(B:B)</f>
        <v>6</v>
      </c>
      <c r="B315" s="33" t="n">
        <v>64700000</v>
      </c>
      <c r="C315" s="17" t="s">
        <v>197</v>
      </c>
      <c r="D315" s="15" t="n">
        <v>-660700</v>
      </c>
      <c r="E315" s="15" t="n">
        <v>1600000</v>
      </c>
      <c r="F315" s="15" t="n">
        <v>0</v>
      </c>
      <c r="G315" s="20" t="n">
        <v>64700000</v>
      </c>
      <c r="I315" s="15" t="n">
        <v>0</v>
      </c>
    </row>
    <row r="316" customFormat="false" ht="17.25" hidden="false" customHeight="true" outlineLevel="0" collapsed="false">
      <c r="A316" s="2" t="str">
        <f aca="false">+LEFT(B:B)</f>
        <v>6</v>
      </c>
      <c r="B316" s="33" t="n">
        <v>64730000</v>
      </c>
      <c r="C316" s="17" t="s">
        <v>198</v>
      </c>
      <c r="D316" s="15" t="n">
        <v>1152690.67</v>
      </c>
      <c r="E316" s="15" t="n">
        <v>1841666.66</v>
      </c>
      <c r="F316" s="15" t="n">
        <v>0</v>
      </c>
      <c r="G316" s="20" t="n">
        <v>64700000</v>
      </c>
      <c r="I316" s="15" t="n">
        <v>0</v>
      </c>
    </row>
    <row r="317" customFormat="false" ht="17.25" hidden="false" customHeight="true" outlineLevel="0" collapsed="false">
      <c r="B317" s="41" t="n">
        <v>64803000</v>
      </c>
      <c r="C317" s="2" t="s">
        <v>536</v>
      </c>
      <c r="D317" s="15" t="n">
        <v>2241</v>
      </c>
      <c r="G317" s="20" t="n">
        <v>64801000</v>
      </c>
    </row>
    <row r="318" customFormat="false" ht="17.25" hidden="false" customHeight="true" outlineLevel="0" collapsed="false">
      <c r="A318" s="2" t="str">
        <f aca="false">+LEFT(B:B)</f>
        <v>6</v>
      </c>
      <c r="B318" s="33" t="n">
        <v>64808000</v>
      </c>
      <c r="C318" s="17" t="s">
        <v>535</v>
      </c>
      <c r="D318" s="15" t="n">
        <v>-218800</v>
      </c>
      <c r="E318" s="15" t="n">
        <v>0</v>
      </c>
      <c r="F318" s="15" t="n">
        <v>3566648</v>
      </c>
      <c r="G318" s="20" t="n">
        <v>64801000</v>
      </c>
      <c r="I318" s="15" t="n">
        <v>3566648</v>
      </c>
    </row>
    <row r="319" customFormat="false" ht="17.25" hidden="false" customHeight="true" outlineLevel="0" collapsed="false">
      <c r="A319" s="2" t="str">
        <f aca="false">+LEFT(B:B)</f>
        <v>6</v>
      </c>
      <c r="B319" s="33" t="n">
        <v>64808100</v>
      </c>
      <c r="C319" s="17" t="s">
        <v>1367</v>
      </c>
      <c r="D319" s="15" t="n">
        <v>857500</v>
      </c>
      <c r="E319" s="15"/>
      <c r="F319" s="15"/>
      <c r="G319" s="20" t="n">
        <v>64808100</v>
      </c>
    </row>
    <row r="320" customFormat="false" ht="17.25" hidden="false" customHeight="true" outlineLevel="0" collapsed="false">
      <c r="A320" s="2" t="str">
        <f aca="false">+LEFT(B:B)</f>
        <v>6</v>
      </c>
      <c r="B320" s="33" t="n">
        <v>65100000</v>
      </c>
      <c r="C320" s="17" t="s">
        <v>740</v>
      </c>
      <c r="D320" s="15" t="n">
        <v>398769</v>
      </c>
      <c r="E320" s="15" t="n">
        <v>356920.46</v>
      </c>
      <c r="F320" s="15" t="n">
        <v>0</v>
      </c>
      <c r="G320" s="20" t="n">
        <v>65100000</v>
      </c>
      <c r="I320" s="15" t="n">
        <v>0</v>
      </c>
    </row>
    <row r="321" customFormat="false" ht="17.25" hidden="false" customHeight="true" outlineLevel="0" collapsed="false">
      <c r="A321" s="2" t="str">
        <f aca="false">+LEFT(B:B)</f>
        <v>6</v>
      </c>
      <c r="B321" s="33" t="n">
        <v>65601000</v>
      </c>
      <c r="C321" s="17" t="s">
        <v>742</v>
      </c>
      <c r="D321" s="15" t="n">
        <v>0</v>
      </c>
      <c r="E321" s="15" t="n">
        <v>0</v>
      </c>
      <c r="F321" s="15" t="n">
        <v>52853189.97</v>
      </c>
      <c r="G321" s="20" t="n">
        <v>65601000</v>
      </c>
      <c r="I321" s="15" t="n">
        <v>52853189.97</v>
      </c>
    </row>
    <row r="322" customFormat="false" ht="17.25" hidden="false" customHeight="true" outlineLevel="0" collapsed="false">
      <c r="B322" s="41" t="n">
        <v>65602000</v>
      </c>
      <c r="C322" s="2" t="s">
        <v>743</v>
      </c>
      <c r="D322" s="15" t="n">
        <v>49006</v>
      </c>
      <c r="G322" s="20" t="n">
        <v>65601000</v>
      </c>
    </row>
    <row r="323" customFormat="false" ht="17.25" hidden="false" customHeight="true" outlineLevel="0" collapsed="false">
      <c r="A323" s="2" t="str">
        <f aca="false">+LEFT(B:B)</f>
        <v>6</v>
      </c>
      <c r="B323" s="33" t="n">
        <v>65620000</v>
      </c>
      <c r="C323" s="17" t="s">
        <v>539</v>
      </c>
      <c r="D323" s="15" t="n">
        <v>200000</v>
      </c>
      <c r="E323" s="15"/>
      <c r="F323" s="15"/>
      <c r="G323" s="20" t="n">
        <v>65620000</v>
      </c>
    </row>
    <row r="324" customFormat="false" ht="17.25" hidden="false" customHeight="true" outlineLevel="0" collapsed="false">
      <c r="A324" s="2" t="str">
        <f aca="false">+LEFT(B:B)</f>
        <v>6</v>
      </c>
      <c r="B324" s="33" t="n">
        <v>65700000</v>
      </c>
      <c r="C324" s="17" t="s">
        <v>1652</v>
      </c>
      <c r="D324" s="15" t="n">
        <v>306844.605</v>
      </c>
      <c r="E324" s="15" t="n">
        <v>6626167.11</v>
      </c>
      <c r="F324" s="15" t="n">
        <v>0.08</v>
      </c>
      <c r="G324" s="20" t="n">
        <v>65800000</v>
      </c>
      <c r="I324" s="15" t="n">
        <v>0.08</v>
      </c>
    </row>
    <row r="325" customFormat="false" ht="17.25" hidden="false" customHeight="true" outlineLevel="0" collapsed="false">
      <c r="A325" s="2" t="str">
        <f aca="false">+LEFT(B:B)</f>
        <v>6</v>
      </c>
      <c r="B325" s="33" t="n">
        <v>65800000</v>
      </c>
      <c r="C325" s="17" t="s">
        <v>744</v>
      </c>
      <c r="D325" s="15" t="n">
        <v>23773387.494</v>
      </c>
      <c r="E325" s="15" t="n">
        <v>-2321382.11</v>
      </c>
      <c r="F325" s="15" t="n">
        <v>49686.06</v>
      </c>
      <c r="G325" s="20" t="n">
        <v>65800000</v>
      </c>
      <c r="I325" s="15" t="n">
        <v>49686.06</v>
      </c>
    </row>
    <row r="326" customFormat="false" ht="17.25" hidden="false" customHeight="true" outlineLevel="0" collapsed="false">
      <c r="A326" s="2" t="str">
        <f aca="false">+LEFT(B:B)</f>
        <v>6</v>
      </c>
      <c r="B326" s="33" t="n">
        <v>66100000</v>
      </c>
      <c r="C326" s="17" t="s">
        <v>503</v>
      </c>
      <c r="D326" s="15" t="n">
        <v>1476388.89</v>
      </c>
      <c r="E326" s="15"/>
      <c r="F326" s="15"/>
      <c r="G326" s="20" t="n">
        <v>66100000</v>
      </c>
    </row>
    <row r="327" customFormat="false" ht="17.25" hidden="false" customHeight="true" outlineLevel="0" collapsed="false">
      <c r="A327" s="2" t="str">
        <f aca="false">+LEFT(B:B)</f>
        <v>6</v>
      </c>
      <c r="B327" s="33" t="n">
        <v>66101000</v>
      </c>
      <c r="C327" s="17" t="s">
        <v>747</v>
      </c>
      <c r="D327" s="15" t="n">
        <v>55446824.97</v>
      </c>
      <c r="E327" s="15" t="n">
        <v>62140517.15</v>
      </c>
      <c r="F327" s="15" t="n">
        <v>77150840.16</v>
      </c>
      <c r="G327" s="20" t="n">
        <v>66100000</v>
      </c>
      <c r="I327" s="15" t="n">
        <v>77150840.16</v>
      </c>
    </row>
    <row r="328" customFormat="false" ht="17.25" hidden="false" customHeight="true" outlineLevel="0" collapsed="false">
      <c r="A328" s="2" t="str">
        <f aca="false">+LEFT(B:B)</f>
        <v>6</v>
      </c>
      <c r="B328" s="33" t="n">
        <v>66102000</v>
      </c>
      <c r="C328" s="17" t="s">
        <v>1860</v>
      </c>
      <c r="D328" s="15" t="n">
        <v>67995524.785</v>
      </c>
      <c r="E328" s="15" t="n">
        <v>26613352.18</v>
      </c>
      <c r="F328" s="15" t="n">
        <v>41463605.19</v>
      </c>
      <c r="G328" s="20" t="n">
        <v>66100000</v>
      </c>
      <c r="I328" s="15" t="n">
        <v>41463605.19</v>
      </c>
    </row>
    <row r="329" customFormat="false" ht="17.25" hidden="false" customHeight="true" outlineLevel="0" collapsed="false">
      <c r="A329" s="2" t="str">
        <f aca="false">+LEFT(B:B)</f>
        <v>6</v>
      </c>
      <c r="B329" s="33" t="n">
        <v>66103000</v>
      </c>
      <c r="C329" s="17" t="s">
        <v>1861</v>
      </c>
      <c r="D329" s="15" t="n">
        <v>23153911.31</v>
      </c>
      <c r="E329" s="15" t="n">
        <v>0</v>
      </c>
      <c r="F329" s="15" t="n">
        <v>3377100</v>
      </c>
      <c r="G329" s="20" t="n">
        <v>66100000</v>
      </c>
      <c r="I329" s="15" t="n">
        <v>3377100</v>
      </c>
    </row>
    <row r="330" customFormat="false" ht="17.25" hidden="false" customHeight="true" outlineLevel="0" collapsed="false">
      <c r="A330" s="2" t="str">
        <f aca="false">+LEFT(B:B)</f>
        <v>6</v>
      </c>
      <c r="B330" s="33" t="n">
        <v>66104000</v>
      </c>
      <c r="C330" s="17" t="s">
        <v>1862</v>
      </c>
      <c r="D330" s="15" t="n">
        <v>53544633.12</v>
      </c>
      <c r="E330" s="15" t="n">
        <v>38780491.87</v>
      </c>
      <c r="F330" s="15" t="n">
        <v>130631866.92</v>
      </c>
      <c r="G330" s="20" t="n">
        <v>66100000</v>
      </c>
      <c r="I330" s="15" t="n">
        <v>130631866.92</v>
      </c>
    </row>
    <row r="331" customFormat="false" ht="17.25" hidden="false" customHeight="true" outlineLevel="0" collapsed="false">
      <c r="A331" s="2" t="str">
        <f aca="false">+LEFT(B:B)</f>
        <v>6</v>
      </c>
      <c r="B331" s="33" t="n">
        <v>66200000</v>
      </c>
      <c r="C331" s="17" t="s">
        <v>2030</v>
      </c>
      <c r="D331" s="15" t="n">
        <v>8498597.15</v>
      </c>
      <c r="E331" s="15"/>
      <c r="F331" s="15"/>
      <c r="G331" s="20" t="n">
        <v>66200000</v>
      </c>
    </row>
    <row r="332" customFormat="false" ht="17.25" hidden="false" customHeight="true" outlineLevel="0" collapsed="false">
      <c r="A332" s="2" t="str">
        <f aca="false">+LEFT(B:B)</f>
        <v>6</v>
      </c>
      <c r="B332" s="33" t="n">
        <v>66300000</v>
      </c>
      <c r="C332" s="17" t="s">
        <v>2031</v>
      </c>
      <c r="D332" s="15" t="n">
        <v>18325.12</v>
      </c>
      <c r="E332" s="15" t="n">
        <v>6933019.66</v>
      </c>
      <c r="F332" s="15" t="n">
        <v>0</v>
      </c>
      <c r="G332" s="20" t="n">
        <v>66100000</v>
      </c>
      <c r="I332" s="15" t="n">
        <v>0</v>
      </c>
    </row>
    <row r="333" customFormat="false" ht="17.25" hidden="false" customHeight="true" outlineLevel="0" collapsed="false">
      <c r="A333" s="2" t="str">
        <f aca="false">+LEFT(B:B)</f>
        <v>6</v>
      </c>
      <c r="B333" s="33" t="n">
        <v>66600000</v>
      </c>
      <c r="C333" s="17" t="s">
        <v>750</v>
      </c>
      <c r="D333" s="15" t="n">
        <v>11128061.914</v>
      </c>
      <c r="E333" s="15" t="n">
        <v>22701665.92</v>
      </c>
      <c r="F333" s="15" t="n">
        <v>22031915.35</v>
      </c>
      <c r="G333" s="20" t="n">
        <v>66600000</v>
      </c>
      <c r="I333" s="15" t="n">
        <v>22031915.35</v>
      </c>
    </row>
    <row r="334" customFormat="false" ht="17.25" hidden="false" customHeight="true" outlineLevel="0" collapsed="false">
      <c r="A334" s="2" t="str">
        <f aca="false">+LEFT(B:B)</f>
        <v>6</v>
      </c>
      <c r="B334" s="33" t="n">
        <v>66880000</v>
      </c>
      <c r="C334" s="17" t="s">
        <v>1863</v>
      </c>
      <c r="D334" s="15" t="n">
        <v>223.17</v>
      </c>
      <c r="E334" s="15" t="n">
        <v>-0.45</v>
      </c>
      <c r="F334" s="15" t="n">
        <v>0</v>
      </c>
      <c r="G334" s="20" t="n">
        <v>66600000</v>
      </c>
      <c r="I334" s="15" t="n">
        <v>0</v>
      </c>
    </row>
    <row r="335" customFormat="false" ht="17.25" hidden="false" customHeight="true" outlineLevel="0" collapsed="false">
      <c r="A335" s="2" t="str">
        <f aca="false">+LEFT(B:B)</f>
        <v>6</v>
      </c>
      <c r="B335" s="33" t="n">
        <v>68111000</v>
      </c>
      <c r="C335" s="17" t="s">
        <v>751</v>
      </c>
      <c r="D335" s="15" t="n">
        <v>398293.5</v>
      </c>
      <c r="E335" s="15" t="n">
        <v>431484.63</v>
      </c>
      <c r="F335" s="15" t="n">
        <v>0</v>
      </c>
      <c r="G335" s="20" t="n">
        <v>68111000</v>
      </c>
      <c r="I335" s="15" t="n">
        <v>0</v>
      </c>
    </row>
    <row r="336" customFormat="false" ht="17.25" hidden="false" customHeight="true" outlineLevel="0" collapsed="false">
      <c r="A336" s="2" t="str">
        <f aca="false">+LEFT(B:B)</f>
        <v>6</v>
      </c>
      <c r="B336" s="33" t="n">
        <v>68112000</v>
      </c>
      <c r="C336" s="17" t="s">
        <v>752</v>
      </c>
      <c r="D336" s="15" t="n">
        <v>51071738</v>
      </c>
      <c r="E336" s="15" t="n">
        <v>68237785.06</v>
      </c>
      <c r="F336" s="15" t="n">
        <v>75772845.51</v>
      </c>
      <c r="G336" s="20" t="n">
        <v>68112000</v>
      </c>
      <c r="I336" s="15" t="n">
        <v>75772845.51</v>
      </c>
    </row>
    <row r="337" customFormat="false" ht="17.25" hidden="false" customHeight="true" outlineLevel="0" collapsed="false">
      <c r="B337" s="41" t="n">
        <v>68500000</v>
      </c>
      <c r="C337" s="2" t="s">
        <v>490</v>
      </c>
      <c r="D337" s="15" t="n">
        <v>300000000</v>
      </c>
      <c r="G337" s="20" t="n">
        <v>68112000</v>
      </c>
    </row>
    <row r="338" customFormat="false" ht="17.25" hidden="false" customHeight="true" outlineLevel="0" collapsed="false">
      <c r="A338" s="2" t="str">
        <f aca="false">+LEFT(B:B)</f>
        <v>6</v>
      </c>
      <c r="B338" s="33" t="n">
        <v>69100000</v>
      </c>
      <c r="C338" s="17" t="s">
        <v>2032</v>
      </c>
      <c r="D338" s="15" t="n">
        <v>21992222.31</v>
      </c>
      <c r="E338" s="15" t="n">
        <v>41805730.046</v>
      </c>
      <c r="F338" s="15" t="n">
        <v>45661249.7969003</v>
      </c>
      <c r="G338" s="20" t="n">
        <v>69800000</v>
      </c>
      <c r="I338" s="15" t="n">
        <v>45661249.7969003</v>
      </c>
    </row>
    <row r="339" customFormat="false" ht="17.25" hidden="false" customHeight="true" outlineLevel="0" collapsed="false">
      <c r="A339" s="2" t="str">
        <f aca="false">+LEFT(B:B)</f>
        <v>7</v>
      </c>
      <c r="B339" s="33" t="n">
        <v>70100000</v>
      </c>
      <c r="C339" s="17" t="s">
        <v>1312</v>
      </c>
      <c r="D339" s="15" t="n">
        <v>0</v>
      </c>
      <c r="E339" s="15" t="n">
        <v>0</v>
      </c>
      <c r="F339" s="15" t="n">
        <v>16667</v>
      </c>
      <c r="G339" s="20" t="n">
        <v>70600000</v>
      </c>
      <c r="I339" s="15" t="n">
        <v>16667</v>
      </c>
    </row>
    <row r="340" customFormat="false" ht="17.25" hidden="false" customHeight="true" outlineLevel="0" collapsed="false">
      <c r="A340" s="2" t="str">
        <f aca="false">+LEFT(B:B)</f>
        <v>7</v>
      </c>
      <c r="B340" s="33" t="n">
        <v>70600000</v>
      </c>
      <c r="C340" s="17" t="s">
        <v>1865</v>
      </c>
      <c r="D340" s="15" t="n">
        <v>4599999.4</v>
      </c>
      <c r="E340" s="15" t="n">
        <v>-15855113.33</v>
      </c>
      <c r="F340" s="15" t="n">
        <v>-153405138.82</v>
      </c>
      <c r="G340" s="20" t="n">
        <v>70600000</v>
      </c>
      <c r="I340" s="15" t="n">
        <v>-153405138.82</v>
      </c>
    </row>
    <row r="341" customFormat="false" ht="17.25" hidden="false" customHeight="true" outlineLevel="0" collapsed="false">
      <c r="A341" s="2" t="str">
        <f aca="false">+LEFT(B:B)</f>
        <v>7</v>
      </c>
      <c r="B341" s="33" t="n">
        <v>70610000</v>
      </c>
      <c r="C341" s="17" t="s">
        <v>2033</v>
      </c>
      <c r="D341" s="15" t="n">
        <v>-223703866.461</v>
      </c>
      <c r="E341" s="15" t="n">
        <v>-47490569.09</v>
      </c>
      <c r="F341" s="15" t="n">
        <v>0</v>
      </c>
      <c r="G341" s="20" t="n">
        <v>70600000</v>
      </c>
      <c r="I341" s="15" t="n">
        <v>0</v>
      </c>
    </row>
    <row r="342" customFormat="false" ht="17.25" hidden="false" customHeight="true" outlineLevel="0" collapsed="false">
      <c r="A342" s="2" t="str">
        <f aca="false">+LEFT(B:B)</f>
        <v>7</v>
      </c>
      <c r="B342" s="33" t="n">
        <v>70620000</v>
      </c>
      <c r="C342" s="17" t="s">
        <v>2034</v>
      </c>
      <c r="D342" s="15" t="n">
        <v>0</v>
      </c>
      <c r="E342" s="15" t="n">
        <v>-200000</v>
      </c>
      <c r="F342" s="15" t="n">
        <v>0</v>
      </c>
      <c r="G342" s="20" t="n">
        <v>70600000</v>
      </c>
      <c r="I342" s="15" t="n">
        <v>0</v>
      </c>
    </row>
    <row r="343" customFormat="false" ht="17.25" hidden="false" customHeight="true" outlineLevel="0" collapsed="false">
      <c r="A343" s="2" t="str">
        <f aca="false">+LEFT(B:B)</f>
        <v>7</v>
      </c>
      <c r="B343" s="33" t="n">
        <v>70700000</v>
      </c>
      <c r="C343" s="17" t="s">
        <v>1866</v>
      </c>
      <c r="D343" s="15" t="n">
        <v>-114583.33</v>
      </c>
      <c r="E343" s="15" t="n">
        <v>0</v>
      </c>
      <c r="F343" s="15" t="n">
        <v>-318100</v>
      </c>
      <c r="G343" s="20" t="n">
        <v>70710000</v>
      </c>
      <c r="I343" s="15" t="n">
        <v>-318100</v>
      </c>
    </row>
    <row r="344" customFormat="false" ht="17.25" hidden="false" customHeight="true" outlineLevel="0" collapsed="false">
      <c r="A344" s="2" t="str">
        <f aca="false">+LEFT(B:B)</f>
        <v>7</v>
      </c>
      <c r="B344" s="33" t="n">
        <v>70710000</v>
      </c>
      <c r="C344" s="17" t="s">
        <v>1866</v>
      </c>
      <c r="D344" s="15" t="n">
        <v>-1551411935.715</v>
      </c>
      <c r="E344" s="15" t="n">
        <v>-3239254713.72</v>
      </c>
      <c r="F344" s="15" t="n">
        <v>-8266848851.53006</v>
      </c>
      <c r="G344" s="20" t="n">
        <v>70710000</v>
      </c>
      <c r="I344" s="15" t="n">
        <v>-8266848851.53006</v>
      </c>
    </row>
    <row r="345" customFormat="false" ht="17.25" hidden="false" customHeight="true" outlineLevel="0" collapsed="false">
      <c r="A345" s="2" t="str">
        <f aca="false">+LEFT(B:B)</f>
        <v>7</v>
      </c>
      <c r="B345" s="33" t="n">
        <v>70720000</v>
      </c>
      <c r="C345" s="17" t="s">
        <v>1867</v>
      </c>
      <c r="D345" s="15" t="n">
        <v>-825129800.696</v>
      </c>
      <c r="E345" s="15" t="n">
        <v>-533040981.56</v>
      </c>
      <c r="F345" s="15" t="n">
        <v>-691295648.12</v>
      </c>
      <c r="G345" s="20" t="n">
        <v>70710000</v>
      </c>
      <c r="I345" s="15" t="n">
        <v>-691295648.12</v>
      </c>
    </row>
    <row r="346" customFormat="false" ht="17.25" hidden="false" customHeight="true" outlineLevel="0" collapsed="false">
      <c r="A346" s="2" t="str">
        <f aca="false">+LEFT(B:B)</f>
        <v>7</v>
      </c>
      <c r="B346" s="33" t="n">
        <v>70750000</v>
      </c>
      <c r="C346" s="17" t="s">
        <v>2035</v>
      </c>
      <c r="D346" s="15" t="n">
        <v>-1773409274.75</v>
      </c>
      <c r="E346" s="15"/>
      <c r="F346" s="15"/>
      <c r="G346" s="20" t="n">
        <v>70750000</v>
      </c>
    </row>
    <row r="347" customFormat="false" ht="17.25" hidden="false" customHeight="true" outlineLevel="0" collapsed="false">
      <c r="A347" s="2" t="str">
        <f aca="false">+LEFT(B:B)</f>
        <v>7</v>
      </c>
      <c r="B347" s="33" t="n">
        <v>70800000</v>
      </c>
      <c r="C347" s="17" t="s">
        <v>1868</v>
      </c>
      <c r="D347" s="15" t="n">
        <v>0</v>
      </c>
      <c r="E347" s="15" t="n">
        <v>0</v>
      </c>
      <c r="F347" s="15" t="n">
        <v>-3861084.33</v>
      </c>
      <c r="G347" s="20" t="n">
        <v>70800000</v>
      </c>
      <c r="I347" s="15" t="n">
        <v>-3861084.33</v>
      </c>
    </row>
    <row r="348" customFormat="false" ht="17.25" hidden="false" customHeight="true" outlineLevel="0" collapsed="false">
      <c r="A348" s="2" t="str">
        <f aca="false">+LEFT(B:B)</f>
        <v>7</v>
      </c>
      <c r="B348" s="33" t="n">
        <v>70830000</v>
      </c>
      <c r="C348" s="17" t="s">
        <v>1515</v>
      </c>
      <c r="D348" s="15" t="n">
        <v>-9275000</v>
      </c>
      <c r="E348" s="15" t="n">
        <v>0</v>
      </c>
      <c r="F348" s="15" t="n">
        <v>-20189383.87</v>
      </c>
      <c r="G348" s="20" t="n">
        <v>70800000</v>
      </c>
      <c r="I348" s="15" t="n">
        <v>-20189383.87</v>
      </c>
    </row>
    <row r="349" customFormat="false" ht="17.25" hidden="false" customHeight="true" outlineLevel="0" collapsed="false">
      <c r="A349" s="2" t="str">
        <f aca="false">+LEFT(B:B)</f>
        <v>7</v>
      </c>
      <c r="B349" s="33" t="n">
        <v>70900000</v>
      </c>
      <c r="C349" s="17" t="s">
        <v>1869</v>
      </c>
      <c r="D349" s="15" t="n">
        <v>0</v>
      </c>
      <c r="E349" s="15" t="n">
        <v>0</v>
      </c>
      <c r="F349" s="15" t="n">
        <v>23651580.29</v>
      </c>
      <c r="G349" s="20" t="n">
        <v>70900000</v>
      </c>
      <c r="I349" s="15" t="n">
        <v>23651580.29</v>
      </c>
    </row>
    <row r="350" customFormat="false" ht="17.25" hidden="false" customHeight="true" outlineLevel="0" collapsed="false">
      <c r="A350" s="2" t="str">
        <f aca="false">+LEFT(B:B)</f>
        <v>7</v>
      </c>
      <c r="B350" s="33" t="n">
        <v>75800000</v>
      </c>
      <c r="C350" s="17" t="s">
        <v>211</v>
      </c>
      <c r="D350" s="15" t="n">
        <v>-278242638.45</v>
      </c>
      <c r="E350" s="15" t="n">
        <v>-306015874.63</v>
      </c>
      <c r="F350" s="15" t="n">
        <v>-113757279.7</v>
      </c>
      <c r="G350" s="20" t="n">
        <v>75800000</v>
      </c>
      <c r="I350" s="15" t="n">
        <v>-113757279.7</v>
      </c>
    </row>
    <row r="351" customFormat="false" ht="17.25" hidden="false" customHeight="true" outlineLevel="0" collapsed="false">
      <c r="A351" s="2" t="str">
        <f aca="false">+LEFT(B:B)</f>
        <v>7</v>
      </c>
      <c r="B351" s="33" t="n">
        <v>75810000</v>
      </c>
      <c r="C351" s="17" t="s">
        <v>551</v>
      </c>
      <c r="D351" s="15" t="n">
        <v>-729900</v>
      </c>
      <c r="E351" s="15" t="n">
        <v>-384300</v>
      </c>
      <c r="F351" s="15" t="n">
        <v>0</v>
      </c>
      <c r="G351" s="20" t="n">
        <v>75800000</v>
      </c>
      <c r="I351" s="15" t="n">
        <v>0</v>
      </c>
    </row>
    <row r="352" customFormat="false" ht="17.25" hidden="false" customHeight="true" outlineLevel="0" collapsed="false">
      <c r="B352" s="41" t="n">
        <v>75850000</v>
      </c>
      <c r="C352" s="2" t="s">
        <v>1322</v>
      </c>
      <c r="D352" s="15" t="n">
        <v>0</v>
      </c>
      <c r="G352" s="20" t="n">
        <v>75800000</v>
      </c>
    </row>
    <row r="353" customFormat="false" ht="17.25" hidden="false" customHeight="true" outlineLevel="0" collapsed="false">
      <c r="A353" s="2" t="str">
        <f aca="false">+LEFT(B:B)</f>
        <v>7</v>
      </c>
      <c r="B353" s="33" t="n">
        <v>76500000</v>
      </c>
      <c r="C353" s="17" t="s">
        <v>765</v>
      </c>
      <c r="D353" s="15" t="n">
        <v>-111519.08</v>
      </c>
      <c r="E353" s="15" t="n">
        <v>-69236.88</v>
      </c>
      <c r="F353" s="15" t="n">
        <v>-384167.51</v>
      </c>
      <c r="G353" s="20" t="n">
        <v>76500000</v>
      </c>
      <c r="I353" s="15" t="n">
        <v>-384167.51</v>
      </c>
    </row>
    <row r="354" customFormat="false" ht="17.25" hidden="false" customHeight="true" outlineLevel="0" collapsed="false">
      <c r="A354" s="2" t="str">
        <f aca="false">+LEFT(B:B)</f>
        <v>7</v>
      </c>
      <c r="B354" s="33" t="n">
        <v>76600000</v>
      </c>
      <c r="C354" s="17" t="s">
        <v>766</v>
      </c>
      <c r="D354" s="15" t="n">
        <v>-3399206.82</v>
      </c>
      <c r="E354" s="15" t="n">
        <v>-2188195</v>
      </c>
      <c r="F354" s="15" t="n">
        <v>-3726627.4</v>
      </c>
      <c r="G354" s="20" t="n">
        <v>76600000</v>
      </c>
      <c r="I354" s="15" t="n">
        <v>-3726627.4</v>
      </c>
    </row>
    <row r="355" customFormat="false" ht="17.25" hidden="false" customHeight="true" outlineLevel="0" collapsed="false">
      <c r="A355" s="2" t="str">
        <f aca="false">+LEFT(B:B)</f>
        <v>7</v>
      </c>
      <c r="B355" s="33" t="n">
        <v>76880000</v>
      </c>
      <c r="C355" s="17" t="s">
        <v>553</v>
      </c>
      <c r="D355" s="15" t="n">
        <v>-52.37</v>
      </c>
      <c r="E355" s="15"/>
      <c r="F355" s="15"/>
      <c r="G355" s="20" t="n">
        <v>76880000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58"/>
    <col collapsed="false" customWidth="true" hidden="false" outlineLevel="0" max="2" min="2" style="2" width="37.44"/>
    <col collapsed="false" customWidth="true" hidden="false" outlineLevel="0" max="3" min="3" style="3" width="17.87"/>
    <col collapsed="false" customWidth="true" hidden="false" outlineLevel="0" max="4" min="4" style="4" width="17.87"/>
    <col collapsed="false" customWidth="true" hidden="false" outlineLevel="0" max="5" min="5" style="4" width="16.86"/>
    <col collapsed="false" customWidth="true" hidden="false" outlineLevel="0" max="6" min="6" style="1" width="11.44"/>
    <col collapsed="false" customWidth="true" hidden="false" outlineLevel="0" max="7" min="7" style="2" width="12.44"/>
  </cols>
  <sheetData>
    <row r="1" customFormat="false" ht="17.25" hidden="false" customHeight="true" outlineLevel="0" collapsed="false">
      <c r="C1" s="14" t="n">
        <v>2021</v>
      </c>
      <c r="D1" s="33" t="n">
        <v>2020</v>
      </c>
      <c r="E1" s="33" t="n">
        <v>2019</v>
      </c>
    </row>
    <row r="2" customFormat="false" ht="17.25" hidden="false" customHeight="true" outlineLevel="0" collapsed="false">
      <c r="A2" s="16" t="n">
        <v>10100000</v>
      </c>
      <c r="B2" s="17" t="s">
        <v>559</v>
      </c>
      <c r="C2" s="15" t="n">
        <v>-2440000000</v>
      </c>
      <c r="D2" s="15" t="n">
        <v>-2440000000</v>
      </c>
      <c r="E2" s="15" t="n">
        <v>-2440000000</v>
      </c>
      <c r="F2" s="12" t="n">
        <v>10100000</v>
      </c>
    </row>
    <row r="3" customFormat="false" ht="17.25" hidden="false" customHeight="true" outlineLevel="0" collapsed="false">
      <c r="A3" s="16" t="n">
        <v>11900000</v>
      </c>
      <c r="B3" s="17" t="s">
        <v>1158</v>
      </c>
      <c r="C3" s="15" t="n">
        <v>802377820.5</v>
      </c>
      <c r="D3" s="15" t="n">
        <v>391783514.87</v>
      </c>
      <c r="E3" s="15" t="n">
        <v>-3117721</v>
      </c>
      <c r="F3" s="20" t="n">
        <v>11000000</v>
      </c>
    </row>
    <row r="4" customFormat="false" ht="17.25" hidden="false" customHeight="true" outlineLevel="0" collapsed="false">
      <c r="A4" s="16" t="n">
        <v>12000000</v>
      </c>
      <c r="B4" s="17" t="s">
        <v>1763</v>
      </c>
      <c r="C4" s="15" t="n">
        <v>0</v>
      </c>
      <c r="D4" s="15" t="n">
        <v>0</v>
      </c>
      <c r="E4" s="15" t="n">
        <v>0</v>
      </c>
      <c r="F4" s="12" t="n">
        <v>12000000</v>
      </c>
    </row>
    <row r="5" customFormat="false" ht="17.25" hidden="false" customHeight="true" outlineLevel="0" collapsed="false">
      <c r="A5" s="16" t="n">
        <v>12900000</v>
      </c>
      <c r="B5" s="17" t="s">
        <v>1635</v>
      </c>
      <c r="C5" s="15" t="n">
        <v>0</v>
      </c>
      <c r="D5" s="15" t="n">
        <v>0</v>
      </c>
      <c r="E5" s="15" t="n">
        <v>0</v>
      </c>
      <c r="F5" s="12" t="n">
        <v>12900000</v>
      </c>
    </row>
    <row r="6" customFormat="false" ht="17.25" hidden="false" customHeight="true" outlineLevel="0" collapsed="false">
      <c r="A6" s="16" t="n">
        <v>13100000</v>
      </c>
      <c r="B6" s="17" t="s">
        <v>2036</v>
      </c>
      <c r="C6" s="15" t="n">
        <v>0</v>
      </c>
      <c r="D6" s="15" t="n">
        <v>-178194785</v>
      </c>
      <c r="E6" s="15" t="n">
        <v>-178194785</v>
      </c>
      <c r="F6" s="16" t="n">
        <v>13100000</v>
      </c>
    </row>
    <row r="7" customFormat="false" ht="17.25" hidden="false" customHeight="true" outlineLevel="0" collapsed="false">
      <c r="A7" s="16" t="n">
        <v>13110000</v>
      </c>
      <c r="B7" s="17" t="s">
        <v>2037</v>
      </c>
      <c r="C7" s="15" t="n">
        <v>-2565977682.93</v>
      </c>
      <c r="D7" s="15" t="n">
        <v>-2256507840.11</v>
      </c>
      <c r="E7" s="15" t="n">
        <v>-2256507840</v>
      </c>
      <c r="F7" s="16" t="n">
        <v>13110000</v>
      </c>
    </row>
    <row r="8" customFormat="false" ht="17.25" hidden="false" customHeight="true" outlineLevel="0" collapsed="false">
      <c r="A8" s="16" t="n">
        <v>16100000</v>
      </c>
      <c r="B8" s="17" t="s">
        <v>222</v>
      </c>
      <c r="C8" s="15" t="n">
        <v>0</v>
      </c>
      <c r="D8" s="15" t="n">
        <v>0</v>
      </c>
      <c r="E8" s="15" t="n">
        <v>0</v>
      </c>
      <c r="F8" s="20" t="n">
        <v>16100000</v>
      </c>
    </row>
    <row r="9" customFormat="false" ht="17.25" hidden="false" customHeight="true" outlineLevel="0" collapsed="false">
      <c r="A9" s="16" t="n">
        <v>16110000</v>
      </c>
      <c r="B9" s="17" t="s">
        <v>2038</v>
      </c>
      <c r="C9" s="15" t="n">
        <v>-5945569231.96</v>
      </c>
      <c r="D9" s="15" t="n">
        <v>-6570372367.22</v>
      </c>
      <c r="E9" s="15" t="n">
        <v>-7099385629</v>
      </c>
      <c r="F9" s="20" t="n">
        <v>16100000</v>
      </c>
    </row>
    <row r="10" customFormat="false" ht="17.25" hidden="false" customHeight="true" outlineLevel="0" collapsed="false">
      <c r="A10" s="16" t="n">
        <v>16120000</v>
      </c>
      <c r="B10" s="17" t="s">
        <v>2039</v>
      </c>
      <c r="C10" s="15" t="n">
        <v>-1244604392.93</v>
      </c>
      <c r="D10" s="15" t="n">
        <v>-1750756189.86</v>
      </c>
      <c r="E10" s="15" t="n">
        <v>-1651436308</v>
      </c>
      <c r="F10" s="20" t="n">
        <v>16100000</v>
      </c>
    </row>
    <row r="11" customFormat="false" ht="17.25" hidden="false" customHeight="true" outlineLevel="0" collapsed="false">
      <c r="A11" s="16" t="n">
        <v>16400000</v>
      </c>
      <c r="B11" s="17" t="s">
        <v>2040</v>
      </c>
      <c r="C11" s="15" t="n">
        <v>-27696620000</v>
      </c>
      <c r="D11" s="15" t="n">
        <v>-17211780000</v>
      </c>
      <c r="E11" s="15" t="n">
        <v>-7254540000</v>
      </c>
      <c r="F11" s="16" t="n">
        <v>16160000</v>
      </c>
    </row>
    <row r="12" customFormat="false" ht="17.25" hidden="false" customHeight="true" outlineLevel="0" collapsed="false">
      <c r="A12" s="16" t="n">
        <v>21300000</v>
      </c>
      <c r="B12" s="17" t="s">
        <v>569</v>
      </c>
      <c r="C12" s="15" t="n">
        <v>72015038.5</v>
      </c>
      <c r="D12" s="15" t="n">
        <v>72015038.5</v>
      </c>
      <c r="E12" s="15" t="n">
        <v>72015039</v>
      </c>
      <c r="F12" s="12" t="n">
        <v>21300000</v>
      </c>
    </row>
    <row r="13" customFormat="false" ht="17.25" hidden="false" customHeight="true" outlineLevel="0" collapsed="false">
      <c r="A13" s="16" t="n">
        <v>21810000</v>
      </c>
      <c r="B13" s="17" t="s">
        <v>234</v>
      </c>
      <c r="C13" s="15" t="n">
        <v>1183653434.87</v>
      </c>
      <c r="D13" s="15" t="n">
        <v>1157674308.38</v>
      </c>
      <c r="E13" s="15" t="n">
        <v>1134560175</v>
      </c>
      <c r="F13" s="12" t="n">
        <v>21540000</v>
      </c>
    </row>
    <row r="14" customFormat="false" ht="17.25" hidden="false" customHeight="true" outlineLevel="0" collapsed="false">
      <c r="A14" s="16" t="n">
        <v>21820000</v>
      </c>
      <c r="B14" s="17" t="s">
        <v>10</v>
      </c>
      <c r="C14" s="15" t="n">
        <v>10130484.71</v>
      </c>
      <c r="D14" s="15" t="n">
        <v>10130484.71</v>
      </c>
      <c r="E14" s="15" t="n">
        <v>7708625</v>
      </c>
      <c r="F14" s="12" t="n">
        <v>21820000</v>
      </c>
    </row>
    <row r="15" customFormat="false" ht="17.25" hidden="false" customHeight="true" outlineLevel="0" collapsed="false">
      <c r="A15" s="16" t="n">
        <v>21830000</v>
      </c>
      <c r="B15" s="17" t="s">
        <v>574</v>
      </c>
      <c r="C15" s="15" t="n">
        <v>1740983732.3</v>
      </c>
      <c r="D15" s="15" t="n">
        <v>1347147527.87</v>
      </c>
      <c r="E15" s="15" t="n">
        <v>1347147528</v>
      </c>
      <c r="F15" s="12" t="n">
        <v>21830000</v>
      </c>
    </row>
    <row r="16" customFormat="false" ht="17.25" hidden="false" customHeight="true" outlineLevel="0" collapsed="false">
      <c r="A16" s="16" t="n">
        <v>21840000</v>
      </c>
      <c r="B16" s="17" t="s">
        <v>575</v>
      </c>
      <c r="C16" s="15" t="n">
        <v>40210830.47</v>
      </c>
      <c r="D16" s="15" t="n">
        <v>31640648</v>
      </c>
      <c r="E16" s="15" t="n">
        <v>31640648</v>
      </c>
      <c r="F16" s="12" t="n">
        <v>21840000</v>
      </c>
    </row>
    <row r="17" customFormat="false" ht="17.25" hidden="false" customHeight="true" outlineLevel="0" collapsed="false">
      <c r="A17" s="16" t="n">
        <v>21850000</v>
      </c>
      <c r="B17" s="17" t="s">
        <v>1775</v>
      </c>
      <c r="C17" s="15" t="n">
        <v>13672939.95</v>
      </c>
      <c r="D17" s="15" t="n">
        <v>7091666.67</v>
      </c>
      <c r="E17" s="15" t="n">
        <v>6050000</v>
      </c>
      <c r="F17" s="12" t="n">
        <v>21820000</v>
      </c>
    </row>
    <row r="18" customFormat="false" ht="17.25" hidden="false" customHeight="true" outlineLevel="0" collapsed="false">
      <c r="A18" s="16" t="n">
        <v>23000000</v>
      </c>
      <c r="B18" s="17" t="s">
        <v>240</v>
      </c>
      <c r="C18" s="15" t="n">
        <v>32662871581.4</v>
      </c>
      <c r="D18" s="15" t="n">
        <v>25021452808.52</v>
      </c>
      <c r="E18" s="15" t="n">
        <v>18461335183</v>
      </c>
      <c r="F18" s="12" t="n">
        <v>23200000</v>
      </c>
    </row>
    <row r="19" customFormat="false" ht="17.25" hidden="false" customHeight="true" outlineLevel="0" collapsed="false">
      <c r="A19" s="16" t="n">
        <v>23100000</v>
      </c>
      <c r="B19" s="17" t="s">
        <v>236</v>
      </c>
      <c r="C19" s="15" t="n">
        <v>13102273514.24</v>
      </c>
      <c r="D19" s="15" t="n">
        <v>13048111814.24</v>
      </c>
      <c r="E19" s="15" t="n">
        <v>13048111814</v>
      </c>
      <c r="F19" s="12" t="n">
        <v>23200000</v>
      </c>
    </row>
    <row r="20" customFormat="false" ht="17.25" hidden="false" customHeight="true" outlineLevel="0" collapsed="false">
      <c r="A20" s="16" t="n">
        <v>27500000</v>
      </c>
      <c r="B20" s="17" t="s">
        <v>577</v>
      </c>
      <c r="C20" s="15" t="n">
        <v>1100000</v>
      </c>
      <c r="D20" s="15" t="n">
        <v>1100000</v>
      </c>
      <c r="E20" s="15" t="n">
        <v>1100000</v>
      </c>
      <c r="F20" s="12" t="n">
        <v>27500000</v>
      </c>
    </row>
    <row r="21" customFormat="false" ht="17.25" hidden="false" customHeight="true" outlineLevel="0" collapsed="false">
      <c r="A21" s="16" t="n">
        <v>28130000</v>
      </c>
      <c r="B21" s="17" t="s">
        <v>581</v>
      </c>
      <c r="C21" s="15" t="n">
        <v>-27865819.06</v>
      </c>
      <c r="D21" s="15" t="n">
        <v>-20664315.21</v>
      </c>
      <c r="E21" s="15" t="n">
        <v>-13462811</v>
      </c>
      <c r="F21" s="12" t="n">
        <v>28130000</v>
      </c>
    </row>
    <row r="22" customFormat="false" ht="17.25" hidden="false" customHeight="true" outlineLevel="0" collapsed="false">
      <c r="A22" s="16" t="n">
        <v>28181000</v>
      </c>
      <c r="B22" s="17" t="s">
        <v>250</v>
      </c>
      <c r="C22" s="15" t="n">
        <v>-392934945.62</v>
      </c>
      <c r="D22" s="15" t="n">
        <v>-275033517.09</v>
      </c>
      <c r="E22" s="15" t="n">
        <v>-160944132</v>
      </c>
      <c r="F22" s="12" t="n">
        <v>28154000</v>
      </c>
    </row>
    <row r="23" customFormat="false" ht="17.25" hidden="false" customHeight="true" outlineLevel="0" collapsed="false">
      <c r="A23" s="16" t="n">
        <v>28182000</v>
      </c>
      <c r="B23" s="17" t="s">
        <v>585</v>
      </c>
      <c r="C23" s="15" t="n">
        <v>-3658406.05</v>
      </c>
      <c r="D23" s="15" t="n">
        <v>-2645357.58</v>
      </c>
      <c r="E23" s="15" t="n">
        <v>-1742638</v>
      </c>
      <c r="F23" s="12" t="n">
        <v>28182000</v>
      </c>
    </row>
    <row r="24" customFormat="false" ht="17.25" hidden="false" customHeight="true" outlineLevel="0" collapsed="false">
      <c r="A24" s="16" t="n">
        <v>28183000</v>
      </c>
      <c r="B24" s="17" t="s">
        <v>588</v>
      </c>
      <c r="C24" s="15" t="n">
        <v>-1020015634.9</v>
      </c>
      <c r="D24" s="15" t="n">
        <v>-730133594.5</v>
      </c>
      <c r="E24" s="15" t="n">
        <v>-467524822</v>
      </c>
      <c r="F24" s="12" t="n">
        <v>28183000</v>
      </c>
    </row>
    <row r="25" customFormat="false" ht="17.25" hidden="false" customHeight="true" outlineLevel="0" collapsed="false">
      <c r="A25" s="16" t="n">
        <v>28184000</v>
      </c>
      <c r="B25" s="17" t="s">
        <v>586</v>
      </c>
      <c r="C25" s="15" t="n">
        <v>-23801555.68</v>
      </c>
      <c r="D25" s="15" t="n">
        <v>-16396189.01</v>
      </c>
      <c r="E25" s="15" t="n">
        <v>-10068059</v>
      </c>
      <c r="F25" s="12" t="n">
        <v>28182000</v>
      </c>
    </row>
    <row r="26" customFormat="false" ht="17.25" hidden="false" customHeight="true" outlineLevel="0" collapsed="false">
      <c r="A26" s="16" t="n">
        <v>28185000</v>
      </c>
      <c r="B26" s="17" t="s">
        <v>253</v>
      </c>
      <c r="C26" s="15" t="n">
        <v>-3011711.69</v>
      </c>
      <c r="D26" s="15" t="n">
        <v>-1694136.59</v>
      </c>
      <c r="E26" s="15" t="n">
        <v>-1032424</v>
      </c>
      <c r="F26" s="12" t="n">
        <v>28182000</v>
      </c>
    </row>
    <row r="27" customFormat="false" ht="17.25" hidden="false" customHeight="true" outlineLevel="0" collapsed="false">
      <c r="A27" s="16" t="n">
        <v>31100000</v>
      </c>
      <c r="B27" s="17" t="s">
        <v>2041</v>
      </c>
      <c r="C27" s="15" t="n">
        <v>40520802.28</v>
      </c>
      <c r="D27" s="15" t="n">
        <v>18803809.38</v>
      </c>
      <c r="E27" s="15" t="n">
        <v>14521272</v>
      </c>
      <c r="F27" s="20" t="n">
        <v>31000000</v>
      </c>
    </row>
    <row r="28" customFormat="false" ht="17.25" hidden="false" customHeight="true" outlineLevel="0" collapsed="false">
      <c r="A28" s="16" t="n">
        <v>31200000</v>
      </c>
      <c r="B28" s="17" t="s">
        <v>2042</v>
      </c>
      <c r="C28" s="15" t="n">
        <v>702831685.84</v>
      </c>
      <c r="D28" s="15" t="n">
        <v>753233727.02</v>
      </c>
      <c r="E28" s="15" t="n">
        <v>1073709228</v>
      </c>
      <c r="F28" s="20" t="n">
        <v>31000000</v>
      </c>
    </row>
    <row r="29" customFormat="false" ht="17.25" hidden="false" customHeight="true" outlineLevel="0" collapsed="false">
      <c r="A29" s="16" t="n">
        <v>40100000</v>
      </c>
      <c r="B29" s="17" t="s">
        <v>1640</v>
      </c>
      <c r="C29" s="15" t="n">
        <v>-802592645.140001</v>
      </c>
      <c r="D29" s="15" t="n">
        <v>-663719085.04</v>
      </c>
      <c r="E29" s="15" t="n">
        <v>-1042244291</v>
      </c>
      <c r="F29" s="20" t="n">
        <v>40110000</v>
      </c>
    </row>
    <row r="30" customFormat="false" ht="17.25" hidden="false" customHeight="true" outlineLevel="0" collapsed="false">
      <c r="A30" s="16" t="n">
        <v>40120000</v>
      </c>
      <c r="B30" s="17" t="s">
        <v>23</v>
      </c>
      <c r="C30" s="15" t="n">
        <v>2450190136.11</v>
      </c>
      <c r="D30" s="15" t="n">
        <v>-424950586.55</v>
      </c>
      <c r="E30" s="15" t="n">
        <v>-323067264</v>
      </c>
      <c r="F30" s="12" t="n">
        <v>40120000</v>
      </c>
    </row>
    <row r="31" customFormat="false" ht="17.25" hidden="false" customHeight="true" outlineLevel="0" collapsed="false">
      <c r="A31" s="16" t="n">
        <v>40221000</v>
      </c>
      <c r="B31" s="17" t="s">
        <v>2043</v>
      </c>
      <c r="C31" s="15" t="n">
        <v>-15731929.03</v>
      </c>
      <c r="D31" s="15" t="n">
        <v>-6611478</v>
      </c>
      <c r="E31" s="15" t="n">
        <v>-4743400</v>
      </c>
      <c r="F31" s="12" t="n">
        <v>51110000</v>
      </c>
    </row>
    <row r="32" customFormat="false" ht="17.25" hidden="false" customHeight="true" outlineLevel="0" collapsed="false">
      <c r="A32" s="16" t="n">
        <v>40241000</v>
      </c>
      <c r="B32" s="17" t="s">
        <v>2044</v>
      </c>
      <c r="C32" s="15" t="n">
        <v>-34357301.4200001</v>
      </c>
      <c r="D32" s="15" t="n">
        <v>-1006700</v>
      </c>
      <c r="E32" s="15" t="n">
        <v>-103885888</v>
      </c>
      <c r="F32" s="12" t="n">
        <v>51110000</v>
      </c>
    </row>
    <row r="33" customFormat="false" ht="17.25" hidden="false" customHeight="true" outlineLevel="0" collapsed="false">
      <c r="A33" s="16" t="n">
        <v>40340000</v>
      </c>
      <c r="B33" s="17" t="s">
        <v>25</v>
      </c>
      <c r="C33" s="15" t="n">
        <v>-20537743.8699999</v>
      </c>
      <c r="D33" s="15" t="n">
        <v>-57410381.64</v>
      </c>
      <c r="E33" s="15" t="n">
        <v>-16829871</v>
      </c>
      <c r="F33" s="12" t="n">
        <v>40310000</v>
      </c>
    </row>
    <row r="34" customFormat="false" ht="17.25" hidden="false" customHeight="true" outlineLevel="0" collapsed="false">
      <c r="A34" s="16" t="n">
        <v>40400000</v>
      </c>
      <c r="B34" s="17" t="s">
        <v>1165</v>
      </c>
      <c r="C34" s="15" t="n">
        <v>-5601227065.83001</v>
      </c>
      <c r="D34" s="15" t="n">
        <v>-5495566097.28</v>
      </c>
      <c r="E34" s="15" t="n">
        <v>-7997336256</v>
      </c>
      <c r="F34" s="12" t="n">
        <v>40400000</v>
      </c>
    </row>
    <row r="35" customFormat="false" ht="17.25" hidden="false" customHeight="true" outlineLevel="0" collapsed="false">
      <c r="A35" s="16" t="n">
        <v>40800000</v>
      </c>
      <c r="B35" s="17" t="s">
        <v>1641</v>
      </c>
      <c r="C35" s="15" t="n">
        <v>-423110747.86</v>
      </c>
      <c r="D35" s="15" t="n">
        <v>-421849321.88</v>
      </c>
      <c r="E35" s="15" t="n">
        <v>-192542860</v>
      </c>
      <c r="F35" s="12" t="n">
        <v>40810000</v>
      </c>
    </row>
    <row r="36" customFormat="false" ht="17.25" hidden="false" customHeight="true" outlineLevel="0" collapsed="false">
      <c r="A36" s="16" t="n">
        <v>40910000</v>
      </c>
      <c r="B36" s="17" t="s">
        <v>1787</v>
      </c>
      <c r="C36" s="15" t="n">
        <v>127771718.54</v>
      </c>
      <c r="D36" s="15" t="n">
        <v>4800000</v>
      </c>
      <c r="E36" s="15" t="n">
        <v>30024516</v>
      </c>
      <c r="F36" s="12" t="n">
        <v>40910000</v>
      </c>
    </row>
    <row r="37" customFormat="false" ht="17.25" hidden="false" customHeight="true" outlineLevel="0" collapsed="false">
      <c r="A37" s="16" t="n">
        <v>42100000</v>
      </c>
      <c r="B37" s="17" t="s">
        <v>1643</v>
      </c>
      <c r="C37" s="15" t="n">
        <v>9660712.79999995</v>
      </c>
      <c r="D37" s="15" t="n">
        <v>2934100</v>
      </c>
      <c r="E37" s="15" t="n">
        <v>0</v>
      </c>
      <c r="F37" s="12" t="n">
        <v>42110000</v>
      </c>
    </row>
    <row r="38" customFormat="false" ht="17.25" hidden="false" customHeight="true" outlineLevel="0" collapsed="false">
      <c r="A38" s="16" t="n">
        <v>42110000</v>
      </c>
      <c r="B38" s="17" t="s">
        <v>456</v>
      </c>
      <c r="C38" s="15" t="n">
        <v>0</v>
      </c>
      <c r="D38" s="15" t="n">
        <v>65000</v>
      </c>
      <c r="E38" s="15" t="n">
        <v>70000</v>
      </c>
      <c r="F38" s="12" t="n">
        <v>42110000</v>
      </c>
    </row>
    <row r="39" customFormat="false" ht="17.25" hidden="false" customHeight="true" outlineLevel="0" collapsed="false">
      <c r="A39" s="16" t="n">
        <v>42510000</v>
      </c>
      <c r="B39" s="17" t="s">
        <v>33</v>
      </c>
      <c r="C39" s="15" t="n">
        <v>160000</v>
      </c>
      <c r="D39" s="15" t="n">
        <v>160000</v>
      </c>
      <c r="E39" s="15" t="n">
        <v>160000</v>
      </c>
      <c r="F39" s="20" t="n">
        <v>42520000</v>
      </c>
    </row>
    <row r="40" customFormat="false" ht="17.25" hidden="false" customHeight="true" outlineLevel="0" collapsed="false">
      <c r="A40" s="16" t="n">
        <v>42820000</v>
      </c>
      <c r="B40" s="17" t="s">
        <v>604</v>
      </c>
      <c r="C40" s="15" t="n">
        <v>-54878376.3494</v>
      </c>
      <c r="D40" s="15" t="n">
        <v>-51004487.19</v>
      </c>
      <c r="E40" s="15" t="n">
        <v>-41485439</v>
      </c>
      <c r="F40" s="20" t="n">
        <v>42800000</v>
      </c>
    </row>
    <row r="41" customFormat="false" ht="17.25" hidden="false" customHeight="true" outlineLevel="0" collapsed="false">
      <c r="A41" s="16" t="n">
        <v>43100000</v>
      </c>
      <c r="B41" s="17" t="s">
        <v>605</v>
      </c>
      <c r="C41" s="15" t="n">
        <v>-12712710.92</v>
      </c>
      <c r="D41" s="15" t="n">
        <v>-14029388.66</v>
      </c>
      <c r="E41" s="15" t="n">
        <v>-20170741</v>
      </c>
      <c r="F41" s="12" t="n">
        <v>43100000</v>
      </c>
    </row>
    <row r="42" customFormat="false" ht="17.25" hidden="false" customHeight="true" outlineLevel="0" collapsed="false">
      <c r="A42" s="16" t="n">
        <v>43110000</v>
      </c>
      <c r="B42" s="17" t="s">
        <v>606</v>
      </c>
      <c r="C42" s="15" t="n">
        <v>-1028300</v>
      </c>
      <c r="D42" s="15" t="n">
        <v>-503800</v>
      </c>
      <c r="E42" s="15" t="n">
        <v>-449800</v>
      </c>
      <c r="F42" s="12" t="n">
        <v>43110000</v>
      </c>
    </row>
    <row r="43" customFormat="false" ht="17.25" hidden="false" customHeight="true" outlineLevel="0" collapsed="false">
      <c r="A43" s="16" t="n">
        <v>43200000</v>
      </c>
      <c r="B43" s="17" t="s">
        <v>37</v>
      </c>
      <c r="C43" s="15" t="n">
        <v>-780127.56</v>
      </c>
      <c r="D43" s="15" t="n">
        <v>-1073296.08</v>
      </c>
      <c r="E43" s="15" t="n">
        <v>-864000</v>
      </c>
      <c r="F43" s="12" t="n">
        <v>43200000</v>
      </c>
    </row>
    <row r="44" customFormat="false" ht="17.25" hidden="false" customHeight="true" outlineLevel="0" collapsed="false">
      <c r="A44" s="16" t="n">
        <v>43220000</v>
      </c>
      <c r="B44" s="17" t="s">
        <v>607</v>
      </c>
      <c r="C44" s="15" t="n">
        <v>-4668177.02</v>
      </c>
      <c r="D44" s="15" t="n">
        <v>-4939299.06</v>
      </c>
      <c r="E44" s="15" t="n">
        <v>-7780603</v>
      </c>
      <c r="F44" s="12" t="n">
        <v>43100000</v>
      </c>
    </row>
    <row r="45" customFormat="false" ht="17.25" hidden="false" customHeight="true" outlineLevel="0" collapsed="false">
      <c r="A45" s="16" t="n">
        <v>43300000</v>
      </c>
      <c r="B45" s="17" t="s">
        <v>38</v>
      </c>
      <c r="C45" s="15" t="n">
        <v>-908050.779999999</v>
      </c>
      <c r="D45" s="15" t="n">
        <v>-1002099.19</v>
      </c>
      <c r="E45" s="15" t="n">
        <v>-1440767</v>
      </c>
      <c r="F45" s="12" t="n">
        <v>43300000</v>
      </c>
    </row>
    <row r="46" customFormat="false" ht="17.25" hidden="false" customHeight="true" outlineLevel="0" collapsed="false">
      <c r="A46" s="16" t="n">
        <v>43860000</v>
      </c>
      <c r="B46" s="17" t="s">
        <v>1644</v>
      </c>
      <c r="C46" s="15" t="n">
        <v>-3608218.4706</v>
      </c>
      <c r="D46" s="15" t="n">
        <v>-13511402.09</v>
      </c>
      <c r="E46" s="15" t="n">
        <v>-11222809</v>
      </c>
      <c r="F46" s="12" t="n">
        <v>43860000</v>
      </c>
    </row>
    <row r="47" customFormat="false" ht="17.25" hidden="false" customHeight="true" outlineLevel="0" collapsed="false">
      <c r="A47" s="16" t="n">
        <v>44100000</v>
      </c>
      <c r="B47" s="17" t="s">
        <v>610</v>
      </c>
      <c r="C47" s="15" t="n">
        <v>-6640220</v>
      </c>
      <c r="D47" s="15" t="n">
        <v>-6470591.34999999</v>
      </c>
      <c r="E47" s="15" t="n">
        <v>-5989914</v>
      </c>
      <c r="F47" s="12" t="n">
        <v>44100000</v>
      </c>
    </row>
    <row r="48" customFormat="false" ht="17.25" hidden="false" customHeight="true" outlineLevel="0" collapsed="false">
      <c r="A48" s="16" t="n">
        <v>44410000</v>
      </c>
      <c r="B48" s="17" t="s">
        <v>2045</v>
      </c>
      <c r="C48" s="15" t="n">
        <v>326666.66</v>
      </c>
      <c r="D48" s="15" t="n">
        <v>326666.66</v>
      </c>
      <c r="E48" s="15" t="n">
        <v>326667</v>
      </c>
      <c r="F48" s="12" t="n">
        <v>44400000</v>
      </c>
    </row>
    <row r="49" customFormat="false" ht="17.25" hidden="false" customHeight="true" outlineLevel="0" collapsed="false">
      <c r="A49" s="16" t="n">
        <v>44411000</v>
      </c>
      <c r="B49" s="17" t="s">
        <v>2046</v>
      </c>
      <c r="C49" s="15" t="n">
        <v>-962729.000000002</v>
      </c>
      <c r="D49" s="15" t="n">
        <v>-11138870.12</v>
      </c>
      <c r="E49" s="15" t="n">
        <v>-7149883</v>
      </c>
      <c r="F49" s="12" t="n">
        <v>44411000</v>
      </c>
    </row>
    <row r="50" customFormat="false" ht="17.25" hidden="false" customHeight="true" outlineLevel="0" collapsed="false">
      <c r="A50" s="16" t="n">
        <v>44413000</v>
      </c>
      <c r="B50" s="17" t="s">
        <v>2047</v>
      </c>
      <c r="C50" s="15" t="n">
        <v>0</v>
      </c>
      <c r="D50" s="15" t="n">
        <v>0</v>
      </c>
      <c r="E50" s="15" t="n">
        <v>0</v>
      </c>
      <c r="F50" s="20" t="n">
        <v>44412000</v>
      </c>
    </row>
    <row r="51" customFormat="false" ht="17.25" hidden="false" customHeight="true" outlineLevel="0" collapsed="false">
      <c r="A51" s="16" t="n">
        <v>44550000</v>
      </c>
      <c r="B51" s="17" t="s">
        <v>617</v>
      </c>
      <c r="C51" s="15" t="n">
        <v>986059291.129999</v>
      </c>
      <c r="D51" s="15" t="n">
        <v>1309525640.66</v>
      </c>
      <c r="E51" s="15" t="n">
        <v>1119088050</v>
      </c>
      <c r="F51" s="12" t="n">
        <v>44550000</v>
      </c>
    </row>
    <row r="52" customFormat="false" ht="17.25" hidden="false" customHeight="true" outlineLevel="0" collapsed="false">
      <c r="A52" s="16" t="n">
        <v>44560000</v>
      </c>
      <c r="B52" s="17" t="s">
        <v>1798</v>
      </c>
      <c r="C52" s="15" t="n">
        <v>0</v>
      </c>
      <c r="D52" s="15" t="n">
        <v>0</v>
      </c>
      <c r="E52" s="15" t="n">
        <v>440367</v>
      </c>
      <c r="F52" s="12" t="n">
        <v>44561000</v>
      </c>
    </row>
    <row r="53" customFormat="false" ht="17.25" hidden="false" customHeight="true" outlineLevel="0" collapsed="false">
      <c r="A53" s="16" t="n">
        <v>44561000</v>
      </c>
      <c r="B53" s="17" t="s">
        <v>1703</v>
      </c>
      <c r="C53" s="15" t="n">
        <v>0</v>
      </c>
      <c r="D53" s="15" t="n">
        <v>0</v>
      </c>
      <c r="E53" s="15" t="n">
        <v>0</v>
      </c>
      <c r="F53" s="12" t="n">
        <v>44561000</v>
      </c>
    </row>
    <row r="54" customFormat="false" ht="17.25" hidden="false" customHeight="true" outlineLevel="0" collapsed="false">
      <c r="A54" s="16" t="n">
        <v>44562000</v>
      </c>
      <c r="B54" s="17" t="s">
        <v>47</v>
      </c>
      <c r="C54" s="15" t="n">
        <v>1358211.07</v>
      </c>
      <c r="D54" s="15" t="n">
        <v>951185.310000001</v>
      </c>
      <c r="E54" s="15" t="n">
        <v>2128164</v>
      </c>
      <c r="F54" s="12" t="n">
        <v>44561000</v>
      </c>
    </row>
    <row r="55" customFormat="false" ht="17.25" hidden="false" customHeight="true" outlineLevel="0" collapsed="false">
      <c r="A55" s="16" t="n">
        <v>44564000</v>
      </c>
      <c r="B55" s="17" t="s">
        <v>49</v>
      </c>
      <c r="C55" s="15" t="n">
        <v>-10564135.42</v>
      </c>
      <c r="D55" s="15" t="n">
        <v>-10276577.71</v>
      </c>
      <c r="E55" s="15" t="n">
        <v>2745761</v>
      </c>
      <c r="F55" s="12" t="n">
        <v>44561000</v>
      </c>
    </row>
    <row r="56" customFormat="false" ht="17.25" hidden="false" customHeight="true" outlineLevel="0" collapsed="false">
      <c r="A56" s="16" t="n">
        <v>44565000</v>
      </c>
      <c r="B56" s="17" t="s">
        <v>50</v>
      </c>
      <c r="C56" s="15" t="n">
        <v>0</v>
      </c>
      <c r="D56" s="15" t="n">
        <v>-1727187.10000001</v>
      </c>
      <c r="E56" s="15" t="n">
        <v>6049675</v>
      </c>
      <c r="F56" s="12" t="n">
        <v>44561000</v>
      </c>
    </row>
    <row r="57" customFormat="false" ht="17.25" hidden="false" customHeight="true" outlineLevel="0" collapsed="false">
      <c r="A57" s="16" t="n">
        <v>44570000</v>
      </c>
      <c r="B57" s="17" t="s">
        <v>1887</v>
      </c>
      <c r="C57" s="15" t="n">
        <v>-2160000</v>
      </c>
      <c r="D57" s="15" t="n">
        <v>-2160000</v>
      </c>
      <c r="E57" s="15" t="n">
        <v>0</v>
      </c>
      <c r="F57" s="20" t="n">
        <v>44571000</v>
      </c>
    </row>
    <row r="58" customFormat="false" ht="17.25" hidden="false" customHeight="true" outlineLevel="0" collapsed="false">
      <c r="A58" s="16" t="n">
        <v>44583000</v>
      </c>
      <c r="B58" s="17" t="s">
        <v>1802</v>
      </c>
      <c r="C58" s="15" t="n">
        <v>33244060</v>
      </c>
      <c r="D58" s="15" t="n">
        <v>2729082.28</v>
      </c>
      <c r="E58" s="15" t="n">
        <v>12153354</v>
      </c>
      <c r="F58" s="12" t="n">
        <v>44581000</v>
      </c>
    </row>
    <row r="59" customFormat="false" ht="17.25" hidden="false" customHeight="true" outlineLevel="0" collapsed="false">
      <c r="A59" s="16" t="n">
        <v>45511000</v>
      </c>
      <c r="B59" s="17" t="s">
        <v>304</v>
      </c>
      <c r="C59" s="15" t="n">
        <v>-735959899.7</v>
      </c>
      <c r="D59" s="15" t="n">
        <v>-735959899.7</v>
      </c>
      <c r="E59" s="15" t="n">
        <v>-559499476</v>
      </c>
      <c r="F59" s="12" t="n">
        <v>45500001</v>
      </c>
    </row>
    <row r="60" customFormat="false" ht="17.25" hidden="false" customHeight="true" outlineLevel="0" collapsed="false">
      <c r="A60" s="16" t="n">
        <v>45512000</v>
      </c>
      <c r="B60" s="17" t="s">
        <v>288</v>
      </c>
      <c r="C60" s="15" t="n">
        <v>-161105134.27</v>
      </c>
      <c r="D60" s="15" t="n">
        <v>-161105134.27</v>
      </c>
      <c r="E60" s="15" t="n">
        <v>-161105134</v>
      </c>
      <c r="F60" s="12" t="n">
        <v>45500002</v>
      </c>
    </row>
    <row r="61" customFormat="false" ht="17.25" hidden="false" customHeight="true" outlineLevel="0" collapsed="false">
      <c r="A61" s="16" t="n">
        <v>45514000</v>
      </c>
      <c r="B61" s="17" t="s">
        <v>1564</v>
      </c>
      <c r="C61" s="15" t="n">
        <v>-496000</v>
      </c>
      <c r="D61" s="15" t="n">
        <v>-496000</v>
      </c>
      <c r="E61" s="15" t="n">
        <v>-496000</v>
      </c>
      <c r="F61" s="12" t="n">
        <v>45500003</v>
      </c>
    </row>
    <row r="62" customFormat="false" ht="17.25" hidden="false" customHeight="true" outlineLevel="0" collapsed="false">
      <c r="A62" s="16" t="n">
        <v>46600000</v>
      </c>
      <c r="B62" s="17" t="s">
        <v>1810</v>
      </c>
      <c r="C62" s="15" t="n">
        <v>512103965.3</v>
      </c>
      <c r="D62" s="15" t="n">
        <v>138046818.85</v>
      </c>
      <c r="E62" s="15" t="n">
        <v>30732286</v>
      </c>
      <c r="F62" s="12" t="n">
        <v>46600000</v>
      </c>
    </row>
    <row r="63" customFormat="false" ht="17.25" hidden="false" customHeight="true" outlineLevel="0" collapsed="false">
      <c r="A63" s="16" t="n">
        <v>46610000</v>
      </c>
      <c r="B63" s="17" t="s">
        <v>2048</v>
      </c>
      <c r="C63" s="15" t="n">
        <v>125218025.16</v>
      </c>
      <c r="D63" s="15" t="n">
        <v>185849924.85</v>
      </c>
      <c r="E63" s="15" t="n">
        <v>0</v>
      </c>
      <c r="F63" s="12" t="n">
        <v>46600001</v>
      </c>
    </row>
    <row r="64" customFormat="false" ht="17.25" hidden="false" customHeight="true" outlineLevel="0" collapsed="false">
      <c r="A64" s="16" t="n">
        <v>46700000</v>
      </c>
      <c r="B64" s="17" t="s">
        <v>1811</v>
      </c>
      <c r="C64" s="15" t="n">
        <v>-6287500000</v>
      </c>
      <c r="D64" s="15" t="n">
        <v>-5670000000</v>
      </c>
      <c r="E64" s="15" t="n">
        <v>0</v>
      </c>
      <c r="F64" s="12" t="n">
        <v>46700001</v>
      </c>
    </row>
    <row r="65" customFormat="false" ht="17.25" hidden="false" customHeight="true" outlineLevel="0" collapsed="false">
      <c r="A65" s="16" t="n">
        <v>46700004</v>
      </c>
      <c r="B65" s="17" t="s">
        <v>119</v>
      </c>
      <c r="C65" s="15" t="n">
        <v>0</v>
      </c>
      <c r="D65" s="15" t="n">
        <v>0</v>
      </c>
      <c r="E65" s="15" t="n">
        <v>0</v>
      </c>
      <c r="F65" s="12" t="s">
        <v>1480</v>
      </c>
    </row>
    <row r="66" customFormat="false" ht="17.25" hidden="false" customHeight="true" outlineLevel="0" collapsed="false">
      <c r="A66" s="16" t="n">
        <v>46700005</v>
      </c>
      <c r="B66" s="17" t="s">
        <v>105</v>
      </c>
      <c r="C66" s="15" t="n">
        <v>0</v>
      </c>
      <c r="D66" s="15" t="n">
        <v>0</v>
      </c>
      <c r="E66" s="15" t="n">
        <v>-5211169200</v>
      </c>
      <c r="F66" s="12" t="n">
        <v>46711000</v>
      </c>
    </row>
    <row r="67" customFormat="false" ht="17.25" hidden="false" customHeight="true" outlineLevel="0" collapsed="false">
      <c r="A67" s="16" t="n">
        <v>46700012</v>
      </c>
      <c r="B67" s="17" t="s">
        <v>930</v>
      </c>
      <c r="C67" s="15" t="n">
        <v>0</v>
      </c>
      <c r="D67" s="15" t="n">
        <v>0</v>
      </c>
      <c r="E67" s="15" t="n">
        <v>0</v>
      </c>
      <c r="F67" s="12" t="s">
        <v>1480</v>
      </c>
    </row>
    <row r="68" customFormat="false" ht="17.25" hidden="false" customHeight="true" outlineLevel="0" collapsed="false">
      <c r="A68" s="16" t="n">
        <v>46700014</v>
      </c>
      <c r="B68" s="17" t="s">
        <v>657</v>
      </c>
      <c r="C68" s="15" t="n">
        <v>0</v>
      </c>
      <c r="D68" s="15" t="n">
        <v>0</v>
      </c>
      <c r="E68" s="15" t="n">
        <v>0</v>
      </c>
      <c r="F68" s="12" t="s">
        <v>1480</v>
      </c>
    </row>
    <row r="69" customFormat="false" ht="17.25" hidden="false" customHeight="true" outlineLevel="0" collapsed="false">
      <c r="A69" s="16" t="n">
        <v>46710050</v>
      </c>
      <c r="B69" s="17" t="s">
        <v>101</v>
      </c>
      <c r="C69" s="15" t="n">
        <v>0</v>
      </c>
      <c r="D69" s="15" t="n">
        <v>0</v>
      </c>
      <c r="E69" s="15" t="n">
        <v>365838878</v>
      </c>
      <c r="F69" s="12" t="n">
        <v>46714000</v>
      </c>
    </row>
    <row r="70" customFormat="false" ht="17.25" hidden="false" customHeight="true" outlineLevel="0" collapsed="false">
      <c r="A70" s="16" t="n">
        <v>46710060</v>
      </c>
      <c r="B70" s="17" t="s">
        <v>2049</v>
      </c>
      <c r="C70" s="15" t="n">
        <v>0</v>
      </c>
      <c r="D70" s="15" t="n">
        <v>0</v>
      </c>
      <c r="E70" s="15" t="n">
        <v>0</v>
      </c>
      <c r="F70" s="12" t="s">
        <v>1480</v>
      </c>
    </row>
    <row r="71" customFormat="false" ht="17.25" hidden="false" customHeight="true" outlineLevel="0" collapsed="false">
      <c r="A71" s="16" t="n">
        <v>46710070</v>
      </c>
      <c r="B71" s="17" t="s">
        <v>129</v>
      </c>
      <c r="C71" s="15" t="n">
        <v>0</v>
      </c>
      <c r="D71" s="15" t="n">
        <v>0</v>
      </c>
      <c r="E71" s="15" t="n">
        <v>-1330715772</v>
      </c>
      <c r="F71" s="12" t="n">
        <v>46715000</v>
      </c>
    </row>
    <row r="72" customFormat="false" ht="17.25" hidden="false" customHeight="true" outlineLevel="0" collapsed="false">
      <c r="A72" s="16" t="n">
        <v>46710130</v>
      </c>
      <c r="B72" s="17" t="s">
        <v>104</v>
      </c>
      <c r="C72" s="15" t="n">
        <v>0</v>
      </c>
      <c r="D72" s="15" t="n">
        <v>0</v>
      </c>
      <c r="E72" s="15" t="n">
        <v>-60510000</v>
      </c>
      <c r="F72" s="12" t="n">
        <v>46716000</v>
      </c>
    </row>
    <row r="73" customFormat="false" ht="17.25" hidden="false" customHeight="true" outlineLevel="0" collapsed="false">
      <c r="A73" s="16" t="n">
        <v>46800002</v>
      </c>
      <c r="B73" s="17" t="s">
        <v>2050</v>
      </c>
      <c r="C73" s="15" t="n">
        <v>0</v>
      </c>
      <c r="D73" s="15" t="n">
        <v>0</v>
      </c>
      <c r="E73" s="15" t="n">
        <v>0</v>
      </c>
      <c r="F73" s="12" t="s">
        <v>1480</v>
      </c>
    </row>
    <row r="74" customFormat="false" ht="17.25" hidden="false" customHeight="true" outlineLevel="0" collapsed="false">
      <c r="A74" s="16" t="n">
        <v>47100000</v>
      </c>
      <c r="B74" s="17" t="s">
        <v>362</v>
      </c>
      <c r="C74" s="15" t="n">
        <v>0</v>
      </c>
      <c r="D74" s="15" t="n">
        <v>0</v>
      </c>
      <c r="E74" s="15" t="n">
        <v>0</v>
      </c>
      <c r="F74" s="12" t="s">
        <v>1480</v>
      </c>
    </row>
    <row r="75" customFormat="false" ht="17.25" hidden="false" customHeight="true" outlineLevel="0" collapsed="false">
      <c r="A75" s="16" t="n">
        <v>48600000</v>
      </c>
      <c r="B75" s="17" t="s">
        <v>678</v>
      </c>
      <c r="C75" s="15" t="n">
        <v>566092.98</v>
      </c>
      <c r="D75" s="15" t="n">
        <v>26555300.76</v>
      </c>
      <c r="E75" s="15" t="n">
        <v>32749944</v>
      </c>
      <c r="F75" s="12" t="n">
        <v>48600000</v>
      </c>
    </row>
    <row r="76" customFormat="false" ht="17.25" hidden="false" customHeight="true" outlineLevel="0" collapsed="false">
      <c r="A76" s="16" t="n">
        <v>48700000</v>
      </c>
      <c r="B76" s="17" t="s">
        <v>965</v>
      </c>
      <c r="C76" s="15" t="n">
        <v>-5370329.67</v>
      </c>
      <c r="D76" s="15" t="n">
        <v>-5370329.67</v>
      </c>
      <c r="E76" s="15" t="n">
        <v>-5400000</v>
      </c>
      <c r="F76" s="12" t="n">
        <v>48700000</v>
      </c>
    </row>
    <row r="77" customFormat="false" ht="17.25" hidden="false" customHeight="true" outlineLevel="0" collapsed="false">
      <c r="A77" s="16" t="n">
        <v>51110000</v>
      </c>
      <c r="B77" s="17" t="s">
        <v>681</v>
      </c>
      <c r="C77" s="15" t="n">
        <v>0</v>
      </c>
      <c r="D77" s="15" t="n">
        <v>0</v>
      </c>
      <c r="E77" s="15" t="n">
        <v>0</v>
      </c>
      <c r="F77" s="12" t="n">
        <v>51110000</v>
      </c>
    </row>
    <row r="78" customFormat="false" ht="17.25" hidden="false" customHeight="true" outlineLevel="0" collapsed="false">
      <c r="A78" s="16" t="n">
        <v>51150000</v>
      </c>
      <c r="B78" s="17" t="s">
        <v>2051</v>
      </c>
      <c r="C78" s="15" t="n">
        <v>0</v>
      </c>
      <c r="D78" s="15" t="n">
        <v>0</v>
      </c>
      <c r="E78" s="15" t="n">
        <v>0</v>
      </c>
      <c r="F78" s="12" t="n">
        <v>51110000</v>
      </c>
      <c r="G78" s="66"/>
    </row>
    <row r="79" customFormat="false" ht="17.25" hidden="false" customHeight="true" outlineLevel="0" collapsed="false">
      <c r="A79" s="16" t="n">
        <v>51221000</v>
      </c>
      <c r="B79" s="17" t="s">
        <v>323</v>
      </c>
      <c r="C79" s="15" t="n">
        <v>44320545.14</v>
      </c>
      <c r="D79" s="15" t="n">
        <v>26636454.49</v>
      </c>
      <c r="E79" s="15" t="n">
        <v>17179077</v>
      </c>
      <c r="F79" s="12" t="n">
        <v>51221000</v>
      </c>
    </row>
    <row r="80" customFormat="false" ht="17.25" hidden="false" customHeight="true" outlineLevel="0" collapsed="false">
      <c r="A80" s="16" t="n">
        <v>51241000</v>
      </c>
      <c r="B80" s="17" t="s">
        <v>133</v>
      </c>
      <c r="C80" s="15" t="n">
        <v>141437905.450005</v>
      </c>
      <c r="D80" s="15" t="n">
        <v>70677135.3699989</v>
      </c>
      <c r="E80" s="15" t="n">
        <v>114428192</v>
      </c>
      <c r="F80" s="12" t="n">
        <v>51241000</v>
      </c>
    </row>
    <row r="81" customFormat="false" ht="17.25" hidden="false" customHeight="true" outlineLevel="0" collapsed="false">
      <c r="A81" s="16" t="n">
        <v>51242000</v>
      </c>
      <c r="B81" s="17" t="s">
        <v>2052</v>
      </c>
      <c r="C81" s="15" t="n">
        <v>33496604.95</v>
      </c>
      <c r="D81" s="15" t="n">
        <v>30660160.89</v>
      </c>
      <c r="E81" s="15" t="n">
        <v>205086895</v>
      </c>
      <c r="F81" s="12" t="n">
        <v>51242000</v>
      </c>
    </row>
    <row r="82" customFormat="false" ht="17.25" hidden="false" customHeight="true" outlineLevel="0" collapsed="false">
      <c r="A82" s="16" t="n">
        <v>51243000</v>
      </c>
      <c r="B82" s="17" t="s">
        <v>2053</v>
      </c>
      <c r="C82" s="15" t="n">
        <v>78559326.0300007</v>
      </c>
      <c r="D82" s="15" t="n">
        <v>1143170703.59</v>
      </c>
      <c r="E82" s="15" t="n">
        <v>1109693009</v>
      </c>
      <c r="F82" s="41" t="n">
        <v>51243000</v>
      </c>
    </row>
    <row r="83" customFormat="false" ht="17.25" hidden="false" customHeight="true" outlineLevel="0" collapsed="false">
      <c r="A83" s="16" t="n">
        <v>51261000</v>
      </c>
      <c r="B83" s="17" t="s">
        <v>2054</v>
      </c>
      <c r="C83" s="15" t="n">
        <v>3975</v>
      </c>
      <c r="D83" s="15" t="n">
        <v>3975</v>
      </c>
      <c r="E83" s="15" t="n">
        <v>3975</v>
      </c>
      <c r="F83" s="12" t="n">
        <v>51201000</v>
      </c>
    </row>
    <row r="84" customFormat="false" ht="17.25" hidden="false" customHeight="true" outlineLevel="0" collapsed="false">
      <c r="A84" s="16" t="n">
        <v>53100000</v>
      </c>
      <c r="B84" s="17" t="s">
        <v>1648</v>
      </c>
      <c r="C84" s="15" t="n">
        <v>1656473.49</v>
      </c>
      <c r="D84" s="15" t="n">
        <v>969100</v>
      </c>
      <c r="E84" s="15" t="n">
        <v>585852</v>
      </c>
      <c r="F84" s="12" t="n">
        <v>53100000</v>
      </c>
    </row>
    <row r="85" customFormat="false" ht="17.25" hidden="false" customHeight="true" outlineLevel="0" collapsed="false">
      <c r="A85" s="16" t="n">
        <v>53200000</v>
      </c>
      <c r="B85" s="17" t="s">
        <v>2055</v>
      </c>
      <c r="C85" s="15" t="n">
        <v>1817753.25</v>
      </c>
      <c r="D85" s="15" t="n">
        <v>1219402.25</v>
      </c>
      <c r="E85" s="15" t="n">
        <v>1771131</v>
      </c>
      <c r="F85" s="12" t="n">
        <v>53100000</v>
      </c>
    </row>
    <row r="86" customFormat="false" ht="17.25" hidden="false" customHeight="true" outlineLevel="0" collapsed="false">
      <c r="A86" s="16" t="n">
        <v>58000000</v>
      </c>
      <c r="B86" s="17" t="s">
        <v>704</v>
      </c>
      <c r="C86" s="15" t="n">
        <v>0</v>
      </c>
      <c r="D86" s="15" t="n">
        <v>0</v>
      </c>
      <c r="E86" s="15" t="n">
        <v>0</v>
      </c>
      <c r="F86" s="12" t="n">
        <v>58000000</v>
      </c>
    </row>
    <row r="87" customFormat="false" ht="17.25" hidden="false" customHeight="true" outlineLevel="0" collapsed="false">
      <c r="A87" s="16" t="n">
        <v>60101000</v>
      </c>
      <c r="B87" s="17" t="s">
        <v>338</v>
      </c>
      <c r="C87" s="15" t="n">
        <v>0</v>
      </c>
      <c r="D87" s="15" t="n">
        <v>0</v>
      </c>
      <c r="E87" s="15" t="n">
        <v>0</v>
      </c>
      <c r="F87" s="12" t="n">
        <v>60100000</v>
      </c>
    </row>
    <row r="88" customFormat="false" ht="17.25" hidden="false" customHeight="true" outlineLevel="0" collapsed="false">
      <c r="A88" s="16" t="n">
        <v>60104000</v>
      </c>
      <c r="B88" s="17" t="s">
        <v>336</v>
      </c>
      <c r="C88" s="15" t="n">
        <v>0</v>
      </c>
      <c r="D88" s="15" t="n">
        <v>392438969.34</v>
      </c>
      <c r="E88" s="15" t="n">
        <v>1073709228</v>
      </c>
      <c r="F88" s="12" t="n">
        <v>60100000</v>
      </c>
    </row>
    <row r="89" customFormat="false" ht="17.25" hidden="false" customHeight="true" outlineLevel="0" collapsed="false">
      <c r="A89" s="16" t="n">
        <v>60301000</v>
      </c>
      <c r="B89" s="17" t="s">
        <v>1282</v>
      </c>
      <c r="C89" s="15" t="n">
        <v>28685048.2799988</v>
      </c>
      <c r="D89" s="15" t="n">
        <v>316192963.5</v>
      </c>
      <c r="E89" s="15" t="n">
        <v>-1088230500</v>
      </c>
      <c r="F89" s="20" t="n">
        <v>60301000</v>
      </c>
    </row>
    <row r="90" customFormat="false" ht="17.25" hidden="false" customHeight="true" outlineLevel="0" collapsed="false">
      <c r="A90" s="16" t="n">
        <v>60601000</v>
      </c>
      <c r="B90" s="17" t="s">
        <v>420</v>
      </c>
      <c r="C90" s="15" t="n">
        <v>15713409.71</v>
      </c>
      <c r="D90" s="15" t="n">
        <v>2990173.76</v>
      </c>
      <c r="E90" s="15" t="n">
        <v>822969</v>
      </c>
      <c r="F90" s="12" t="n">
        <v>60600000</v>
      </c>
    </row>
    <row r="91" customFormat="false" ht="17.25" hidden="false" customHeight="true" outlineLevel="0" collapsed="false">
      <c r="A91" s="16" t="n">
        <v>60602000</v>
      </c>
      <c r="B91" s="17" t="s">
        <v>2056</v>
      </c>
      <c r="C91" s="15" t="n">
        <v>302196791.38</v>
      </c>
      <c r="D91" s="15" t="n">
        <v>272594712.57</v>
      </c>
      <c r="E91" s="15" t="n">
        <v>391367181</v>
      </c>
      <c r="F91" s="12" t="n">
        <v>60600000</v>
      </c>
    </row>
    <row r="92" customFormat="false" ht="17.25" hidden="false" customHeight="true" outlineLevel="0" collapsed="false">
      <c r="A92" s="16" t="n">
        <v>60603000</v>
      </c>
      <c r="B92" s="17" t="s">
        <v>2057</v>
      </c>
      <c r="C92" s="15" t="n">
        <v>17726131.9</v>
      </c>
      <c r="D92" s="15" t="n">
        <v>14773820.72</v>
      </c>
      <c r="E92" s="15" t="n">
        <v>15419774</v>
      </c>
      <c r="F92" s="12" t="n">
        <v>60600000</v>
      </c>
    </row>
    <row r="93" customFormat="false" ht="17.25" hidden="false" customHeight="true" outlineLevel="0" collapsed="false">
      <c r="A93" s="16" t="n">
        <v>60604000</v>
      </c>
      <c r="B93" s="17" t="s">
        <v>360</v>
      </c>
      <c r="C93" s="15" t="n">
        <v>3305826.95</v>
      </c>
      <c r="D93" s="15" t="n">
        <v>1982099.79</v>
      </c>
      <c r="E93" s="15" t="n">
        <v>5542755</v>
      </c>
      <c r="F93" s="12" t="n">
        <v>60600000</v>
      </c>
    </row>
    <row r="94" customFormat="false" ht="17.25" hidden="false" customHeight="true" outlineLevel="0" collapsed="false">
      <c r="A94" s="16" t="n">
        <v>60605000</v>
      </c>
      <c r="B94" s="17" t="s">
        <v>141</v>
      </c>
      <c r="C94" s="15" t="n">
        <v>28494743.07</v>
      </c>
      <c r="D94" s="15" t="n">
        <v>22203285.09</v>
      </c>
      <c r="E94" s="15" t="n">
        <v>85231575</v>
      </c>
      <c r="F94" s="12" t="n">
        <v>60600000</v>
      </c>
    </row>
    <row r="95" customFormat="false" ht="17.25" hidden="false" customHeight="true" outlineLevel="0" collapsed="false">
      <c r="A95" s="16" t="n">
        <v>60607000</v>
      </c>
      <c r="B95" s="17" t="s">
        <v>363</v>
      </c>
      <c r="C95" s="15" t="n">
        <v>4777115</v>
      </c>
      <c r="D95" s="15" t="n">
        <v>704648.39</v>
      </c>
      <c r="E95" s="15" t="n">
        <v>2021000</v>
      </c>
      <c r="F95" s="12" t="n">
        <v>60600000</v>
      </c>
    </row>
    <row r="96" customFormat="false" ht="17.25" hidden="false" customHeight="true" outlineLevel="0" collapsed="false">
      <c r="A96" s="16" t="n">
        <v>60608000</v>
      </c>
      <c r="B96" s="17" t="s">
        <v>353</v>
      </c>
      <c r="C96" s="15" t="n">
        <v>12928298.57</v>
      </c>
      <c r="D96" s="15" t="n">
        <v>3389733.55</v>
      </c>
      <c r="E96" s="15" t="n">
        <v>1389458</v>
      </c>
      <c r="F96" s="12" t="n">
        <v>60600000</v>
      </c>
    </row>
    <row r="97" customFormat="false" ht="17.25" hidden="false" customHeight="true" outlineLevel="0" collapsed="false">
      <c r="A97" s="16" t="n">
        <v>60609000</v>
      </c>
      <c r="B97" s="17" t="s">
        <v>145</v>
      </c>
      <c r="C97" s="15" t="n">
        <v>343045865.71</v>
      </c>
      <c r="D97" s="15" t="n">
        <v>1663220</v>
      </c>
      <c r="E97" s="15" t="n">
        <v>50000</v>
      </c>
      <c r="F97" s="12" t="n">
        <v>60600000</v>
      </c>
    </row>
    <row r="98" customFormat="false" ht="17.25" hidden="false" customHeight="true" outlineLevel="0" collapsed="false">
      <c r="A98" s="16" t="n">
        <v>60610000</v>
      </c>
      <c r="B98" s="17" t="s">
        <v>2058</v>
      </c>
      <c r="C98" s="15" t="n">
        <v>23638870</v>
      </c>
      <c r="D98" s="15" t="n">
        <v>753300</v>
      </c>
      <c r="E98" s="15" t="n">
        <v>3288900</v>
      </c>
      <c r="F98" s="12" t="n">
        <v>60600000</v>
      </c>
    </row>
    <row r="99" customFormat="false" ht="17.25" hidden="false" customHeight="true" outlineLevel="0" collapsed="false">
      <c r="A99" s="16" t="n">
        <v>60801000</v>
      </c>
      <c r="B99" s="17" t="s">
        <v>435</v>
      </c>
      <c r="C99" s="15" t="n">
        <v>20263399.68</v>
      </c>
      <c r="D99" s="15" t="n">
        <v>6560943</v>
      </c>
      <c r="E99" s="15" t="n">
        <v>55584487</v>
      </c>
      <c r="F99" s="12" t="n">
        <v>60800000</v>
      </c>
    </row>
    <row r="100" customFormat="false" ht="17.25" hidden="false" customHeight="true" outlineLevel="0" collapsed="false">
      <c r="A100" s="16" t="n">
        <v>60802000</v>
      </c>
      <c r="B100" s="17" t="s">
        <v>712</v>
      </c>
      <c r="C100" s="15" t="n">
        <v>1020991</v>
      </c>
      <c r="D100" s="15" t="n">
        <v>5729807.89</v>
      </c>
      <c r="E100" s="15" t="n">
        <v>7324429</v>
      </c>
      <c r="F100" s="12" t="n">
        <v>60800000</v>
      </c>
    </row>
    <row r="101" customFormat="false" ht="17.25" hidden="false" customHeight="true" outlineLevel="0" collapsed="false">
      <c r="A101" s="16" t="n">
        <v>60804000</v>
      </c>
      <c r="B101" s="17" t="s">
        <v>439</v>
      </c>
      <c r="C101" s="15" t="n">
        <v>136738069.84</v>
      </c>
      <c r="D101" s="15" t="n">
        <v>102860394.49</v>
      </c>
      <c r="E101" s="15" t="n">
        <v>128495729</v>
      </c>
      <c r="F101" s="12" t="n">
        <v>60800000</v>
      </c>
    </row>
    <row r="102" customFormat="false" ht="17.25" hidden="false" customHeight="true" outlineLevel="0" collapsed="false">
      <c r="A102" s="16" t="n">
        <v>60806000</v>
      </c>
      <c r="B102" s="17" t="s">
        <v>440</v>
      </c>
      <c r="C102" s="15" t="n">
        <v>3296969.29</v>
      </c>
      <c r="D102" s="15" t="n">
        <v>2218989.12</v>
      </c>
      <c r="E102" s="15" t="n">
        <v>2268366</v>
      </c>
      <c r="F102" s="12" t="n">
        <v>60800000</v>
      </c>
    </row>
    <row r="103" customFormat="false" ht="17.25" hidden="false" customHeight="true" outlineLevel="0" collapsed="false">
      <c r="A103" s="16" t="n">
        <v>60807000</v>
      </c>
      <c r="B103" s="17" t="s">
        <v>1835</v>
      </c>
      <c r="C103" s="15" t="n">
        <v>0</v>
      </c>
      <c r="D103" s="15" t="n">
        <v>218978.06</v>
      </c>
      <c r="E103" s="15" t="n">
        <v>0</v>
      </c>
      <c r="F103" s="12" t="n">
        <v>60800000</v>
      </c>
    </row>
    <row r="104" customFormat="false" ht="17.25" hidden="false" customHeight="true" outlineLevel="0" collapsed="false">
      <c r="A104" s="16" t="n">
        <v>60808000</v>
      </c>
      <c r="B104" s="17" t="s">
        <v>442</v>
      </c>
      <c r="C104" s="15" t="n">
        <v>12118368.56</v>
      </c>
      <c r="D104" s="15" t="n">
        <v>7782640.76</v>
      </c>
      <c r="E104" s="15" t="n">
        <v>2204559</v>
      </c>
      <c r="F104" s="12" t="n">
        <v>60800000</v>
      </c>
    </row>
    <row r="105" customFormat="false" ht="17.25" hidden="false" customHeight="true" outlineLevel="0" collapsed="false">
      <c r="A105" s="16" t="n">
        <v>60811000</v>
      </c>
      <c r="B105" s="17" t="s">
        <v>444</v>
      </c>
      <c r="C105" s="15" t="n">
        <v>9149741</v>
      </c>
      <c r="D105" s="15" t="n">
        <v>2300000</v>
      </c>
      <c r="E105" s="15" t="n">
        <v>7282886</v>
      </c>
      <c r="F105" s="12" t="n">
        <v>60800000</v>
      </c>
      <c r="G105" s="67"/>
    </row>
    <row r="106" customFormat="false" ht="17.25" hidden="false" customHeight="true" outlineLevel="0" collapsed="false">
      <c r="A106" s="16" t="n">
        <v>60812000</v>
      </c>
      <c r="B106" s="17" t="s">
        <v>381</v>
      </c>
      <c r="C106" s="15" t="n">
        <v>13900453</v>
      </c>
      <c r="D106" s="15" t="n">
        <v>13940792</v>
      </c>
      <c r="E106" s="15" t="n">
        <v>28498415</v>
      </c>
      <c r="F106" s="12" t="n">
        <v>60800000</v>
      </c>
    </row>
    <row r="107" customFormat="false" ht="17.25" hidden="false" customHeight="true" outlineLevel="0" collapsed="false">
      <c r="A107" s="16" t="n">
        <v>60817000</v>
      </c>
      <c r="B107" s="17" t="s">
        <v>382</v>
      </c>
      <c r="C107" s="15" t="n">
        <v>0</v>
      </c>
      <c r="D107" s="15" t="n">
        <v>0</v>
      </c>
      <c r="E107" s="15" t="n">
        <v>30000</v>
      </c>
      <c r="F107" s="12" t="n">
        <v>60800000</v>
      </c>
    </row>
    <row r="108" customFormat="false" ht="17.25" hidden="false" customHeight="true" outlineLevel="0" collapsed="false">
      <c r="A108" s="16" t="n">
        <v>60900000</v>
      </c>
      <c r="B108" s="17" t="s">
        <v>715</v>
      </c>
      <c r="C108" s="15" t="n">
        <v>-13133.98</v>
      </c>
      <c r="D108" s="15" t="n">
        <v>-74699.53</v>
      </c>
      <c r="E108" s="15" t="n">
        <v>0</v>
      </c>
      <c r="F108" s="12" t="n">
        <v>60900000</v>
      </c>
    </row>
    <row r="109" customFormat="false" ht="17.25" hidden="false" customHeight="true" outlineLevel="0" collapsed="false">
      <c r="A109" s="16" t="n">
        <v>60970000</v>
      </c>
      <c r="B109" s="17" t="s">
        <v>1735</v>
      </c>
      <c r="C109" s="15" t="n">
        <v>0</v>
      </c>
      <c r="D109" s="15" t="n">
        <v>-600000</v>
      </c>
      <c r="E109" s="15" t="n">
        <v>0</v>
      </c>
      <c r="F109" s="12" t="n">
        <v>60900000</v>
      </c>
    </row>
    <row r="110" customFormat="false" ht="17.25" hidden="false" customHeight="true" outlineLevel="0" collapsed="false">
      <c r="A110" s="16" t="n">
        <v>61301000</v>
      </c>
      <c r="B110" s="17" t="s">
        <v>2059</v>
      </c>
      <c r="C110" s="15" t="n">
        <v>6471528</v>
      </c>
      <c r="D110" s="15" t="n">
        <v>0</v>
      </c>
      <c r="E110" s="15" t="n">
        <v>92000</v>
      </c>
      <c r="F110" s="12" t="n">
        <v>61300000</v>
      </c>
    </row>
    <row r="111" customFormat="false" ht="17.25" hidden="false" customHeight="true" outlineLevel="0" collapsed="false">
      <c r="A111" s="16" t="n">
        <v>61302000</v>
      </c>
      <c r="B111" s="17" t="s">
        <v>1650</v>
      </c>
      <c r="C111" s="15" t="n">
        <v>76183142.48</v>
      </c>
      <c r="D111" s="15" t="n">
        <v>64720795</v>
      </c>
      <c r="E111" s="15" t="n">
        <v>441857960</v>
      </c>
      <c r="F111" s="12" t="n">
        <v>61300000</v>
      </c>
    </row>
    <row r="112" customFormat="false" ht="17.25" hidden="false" customHeight="true" outlineLevel="0" collapsed="false">
      <c r="A112" s="16" t="n">
        <v>61500000</v>
      </c>
      <c r="B112" s="17" t="s">
        <v>1289</v>
      </c>
      <c r="C112" s="15" t="n">
        <v>1513240</v>
      </c>
      <c r="D112" s="15" t="n">
        <v>605000</v>
      </c>
      <c r="E112" s="15" t="n">
        <v>2067500</v>
      </c>
      <c r="F112" s="12" t="n">
        <v>61500000</v>
      </c>
    </row>
    <row r="113" customFormat="false" ht="17.25" hidden="false" customHeight="true" outlineLevel="0" collapsed="false">
      <c r="A113" s="16" t="n">
        <v>61501000</v>
      </c>
      <c r="B113" s="17" t="s">
        <v>458</v>
      </c>
      <c r="C113" s="15" t="n">
        <v>4897596.7</v>
      </c>
      <c r="D113" s="15" t="n">
        <v>0</v>
      </c>
      <c r="E113" s="15" t="n">
        <v>4565214</v>
      </c>
      <c r="F113" s="12" t="n">
        <v>61500000</v>
      </c>
    </row>
    <row r="114" customFormat="false" ht="17.25" hidden="false" customHeight="true" outlineLevel="0" collapsed="false">
      <c r="A114" s="16" t="n">
        <v>61503000</v>
      </c>
      <c r="B114" s="17" t="s">
        <v>459</v>
      </c>
      <c r="C114" s="15" t="n">
        <v>68678893.79</v>
      </c>
      <c r="D114" s="15" t="n">
        <v>133272165.91</v>
      </c>
      <c r="E114" s="15" t="n">
        <v>159679584</v>
      </c>
      <c r="F114" s="12" t="n">
        <v>61500000</v>
      </c>
    </row>
    <row r="115" customFormat="false" ht="17.25" hidden="false" customHeight="true" outlineLevel="0" collapsed="false">
      <c r="A115" s="16" t="n">
        <v>61601000</v>
      </c>
      <c r="B115" s="17" t="s">
        <v>395</v>
      </c>
      <c r="C115" s="15" t="n">
        <v>1063703.2</v>
      </c>
      <c r="D115" s="15" t="n">
        <v>939828.43</v>
      </c>
      <c r="E115" s="15" t="n">
        <v>76977</v>
      </c>
      <c r="F115" s="12" t="n">
        <v>61600000</v>
      </c>
    </row>
    <row r="116" customFormat="false" ht="17.25" hidden="false" customHeight="true" outlineLevel="0" collapsed="false">
      <c r="A116" s="16" t="n">
        <v>61603000</v>
      </c>
      <c r="B116" s="17" t="s">
        <v>1291</v>
      </c>
      <c r="C116" s="15" t="n">
        <v>0</v>
      </c>
      <c r="D116" s="15" t="n">
        <v>32749943.56</v>
      </c>
      <c r="E116" s="15" t="n">
        <v>46245236</v>
      </c>
      <c r="F116" s="12" t="n">
        <v>61600000</v>
      </c>
      <c r="G116" s="68"/>
    </row>
    <row r="117" customFormat="false" ht="17.25" hidden="false" customHeight="true" outlineLevel="0" collapsed="false">
      <c r="A117" s="16" t="n">
        <v>61604000</v>
      </c>
      <c r="B117" s="17" t="s">
        <v>157</v>
      </c>
      <c r="C117" s="15" t="n">
        <v>26426634.06</v>
      </c>
      <c r="D117" s="15" t="n">
        <v>46633295.37</v>
      </c>
      <c r="E117" s="15" t="n">
        <v>2235616</v>
      </c>
      <c r="F117" s="12" t="n">
        <v>61600000</v>
      </c>
    </row>
    <row r="118" customFormat="false" ht="17.25" hidden="false" customHeight="true" outlineLevel="0" collapsed="false">
      <c r="A118" s="16" t="n">
        <v>61802000</v>
      </c>
      <c r="B118" s="17" t="s">
        <v>472</v>
      </c>
      <c r="C118" s="15" t="n">
        <v>3624776</v>
      </c>
      <c r="D118" s="15" t="n">
        <v>1814700</v>
      </c>
      <c r="E118" s="15" t="n">
        <v>562850</v>
      </c>
      <c r="F118" s="12" t="n">
        <v>61800000</v>
      </c>
    </row>
    <row r="119" customFormat="false" ht="17.25" hidden="false" customHeight="true" outlineLevel="0" collapsed="false">
      <c r="A119" s="16" t="n">
        <v>62100000</v>
      </c>
      <c r="B119" s="17" t="s">
        <v>499</v>
      </c>
      <c r="C119" s="15" t="n">
        <v>76239800</v>
      </c>
      <c r="D119" s="15" t="n">
        <v>3910776</v>
      </c>
      <c r="E119" s="15" t="n">
        <v>65734163</v>
      </c>
      <c r="F119" s="12" t="n">
        <v>62100000</v>
      </c>
    </row>
    <row r="120" customFormat="false" ht="17.25" hidden="false" customHeight="true" outlineLevel="0" collapsed="false">
      <c r="A120" s="16" t="n">
        <v>62102000</v>
      </c>
      <c r="B120" s="17" t="s">
        <v>476</v>
      </c>
      <c r="C120" s="15" t="n">
        <v>3168567</v>
      </c>
      <c r="D120" s="15" t="n">
        <v>520000</v>
      </c>
      <c r="E120" s="15" t="n">
        <v>21682400</v>
      </c>
      <c r="F120" s="12" t="n">
        <v>62100000</v>
      </c>
    </row>
    <row r="121" customFormat="false" ht="17.25" hidden="false" customHeight="true" outlineLevel="0" collapsed="false">
      <c r="A121" s="16" t="n">
        <v>62201000</v>
      </c>
      <c r="B121" s="17" t="s">
        <v>2060</v>
      </c>
      <c r="C121" s="15" t="n">
        <v>1102810031.54</v>
      </c>
      <c r="D121" s="15" t="n">
        <v>762949160.21</v>
      </c>
      <c r="E121" s="15" t="n">
        <v>795948514</v>
      </c>
      <c r="F121" s="12" t="n">
        <v>62200000</v>
      </c>
    </row>
    <row r="122" customFormat="false" ht="17.25" hidden="false" customHeight="true" outlineLevel="0" collapsed="false">
      <c r="A122" s="16" t="n">
        <v>62202000</v>
      </c>
      <c r="B122" s="17" t="s">
        <v>483</v>
      </c>
      <c r="C122" s="15" t="n">
        <v>330000</v>
      </c>
      <c r="D122" s="15" t="n">
        <v>5900000</v>
      </c>
      <c r="E122" s="15" t="n">
        <v>631000</v>
      </c>
      <c r="F122" s="12" t="n">
        <v>62200000</v>
      </c>
    </row>
    <row r="123" customFormat="false" ht="17.25" hidden="false" customHeight="true" outlineLevel="0" collapsed="false">
      <c r="A123" s="16" t="n">
        <v>62203000</v>
      </c>
      <c r="B123" s="17" t="s">
        <v>1843</v>
      </c>
      <c r="C123" s="15" t="n">
        <v>32359088</v>
      </c>
      <c r="D123" s="15" t="n">
        <v>20150000</v>
      </c>
      <c r="E123" s="15" t="n">
        <v>9996000</v>
      </c>
      <c r="F123" s="12" t="n">
        <v>62200000</v>
      </c>
    </row>
    <row r="124" customFormat="false" ht="17.25" hidden="false" customHeight="true" outlineLevel="0" collapsed="false">
      <c r="A124" s="16" t="n">
        <v>62208000</v>
      </c>
      <c r="B124" s="17" t="s">
        <v>403</v>
      </c>
      <c r="C124" s="15" t="n">
        <v>0</v>
      </c>
      <c r="D124" s="15" t="n">
        <v>1433200</v>
      </c>
      <c r="E124" s="15" t="n">
        <v>800000</v>
      </c>
      <c r="F124" s="12" t="n">
        <v>62200000</v>
      </c>
    </row>
    <row r="125" customFormat="false" ht="17.25" hidden="false" customHeight="true" outlineLevel="0" collapsed="false">
      <c r="A125" s="16" t="n">
        <v>62301000</v>
      </c>
      <c r="B125" s="17" t="s">
        <v>165</v>
      </c>
      <c r="C125" s="15" t="n">
        <v>1086000</v>
      </c>
      <c r="D125" s="15" t="n">
        <v>300000</v>
      </c>
      <c r="E125" s="15" t="n">
        <v>0</v>
      </c>
      <c r="F125" s="12" t="n">
        <v>62300000</v>
      </c>
    </row>
    <row r="126" customFormat="false" ht="17.25" hidden="false" customHeight="true" outlineLevel="0" collapsed="false">
      <c r="A126" s="16" t="n">
        <v>62302000</v>
      </c>
      <c r="B126" s="17" t="s">
        <v>494</v>
      </c>
      <c r="C126" s="15" t="n">
        <v>0</v>
      </c>
      <c r="D126" s="15" t="n">
        <v>0</v>
      </c>
      <c r="E126" s="15" t="n">
        <v>10000</v>
      </c>
      <c r="F126" s="12" t="n">
        <v>62300000</v>
      </c>
    </row>
    <row r="127" customFormat="false" ht="17.25" hidden="false" customHeight="true" outlineLevel="0" collapsed="false">
      <c r="A127" s="16" t="n">
        <v>62303000</v>
      </c>
      <c r="B127" s="17" t="s">
        <v>495</v>
      </c>
      <c r="C127" s="15" t="n">
        <v>2950000</v>
      </c>
      <c r="D127" s="15" t="n">
        <v>0</v>
      </c>
      <c r="E127" s="15" t="n">
        <v>1206000</v>
      </c>
      <c r="F127" s="12" t="n">
        <v>62300000</v>
      </c>
    </row>
    <row r="128" customFormat="false" ht="17.25" hidden="false" customHeight="true" outlineLevel="0" collapsed="false">
      <c r="A128" s="16" t="n">
        <v>62401000</v>
      </c>
      <c r="B128" s="17" t="s">
        <v>725</v>
      </c>
      <c r="C128" s="15" t="n">
        <v>23833200</v>
      </c>
      <c r="D128" s="15" t="n">
        <v>53342124</v>
      </c>
      <c r="E128" s="15" t="n">
        <v>65423968</v>
      </c>
      <c r="F128" s="12" t="n">
        <v>62401000</v>
      </c>
    </row>
    <row r="129" customFormat="false" ht="17.25" hidden="false" customHeight="true" outlineLevel="0" collapsed="false">
      <c r="A129" s="16" t="n">
        <v>62501000</v>
      </c>
      <c r="B129" s="17" t="s">
        <v>726</v>
      </c>
      <c r="C129" s="15" t="n">
        <v>137379114.34</v>
      </c>
      <c r="D129" s="15" t="n">
        <v>84162033.33</v>
      </c>
      <c r="E129" s="15" t="n">
        <v>199842290</v>
      </c>
      <c r="F129" s="12" t="n">
        <v>62501000</v>
      </c>
    </row>
    <row r="130" customFormat="false" ht="17.25" hidden="false" customHeight="true" outlineLevel="0" collapsed="false">
      <c r="A130" s="16" t="n">
        <v>62502000</v>
      </c>
      <c r="B130" s="17" t="s">
        <v>170</v>
      </c>
      <c r="C130" s="15" t="n">
        <v>0</v>
      </c>
      <c r="D130" s="15" t="n">
        <v>0</v>
      </c>
      <c r="E130" s="15" t="n">
        <v>4081280</v>
      </c>
      <c r="F130" s="12" t="n">
        <v>62501000</v>
      </c>
    </row>
    <row r="131" customFormat="false" ht="17.25" hidden="false" customHeight="true" outlineLevel="0" collapsed="false">
      <c r="A131" s="16" t="n">
        <v>62503000</v>
      </c>
      <c r="B131" s="17" t="s">
        <v>171</v>
      </c>
      <c r="C131" s="15" t="n">
        <v>0</v>
      </c>
      <c r="D131" s="15" t="n">
        <v>221000</v>
      </c>
      <c r="E131" s="15" t="n">
        <v>930000</v>
      </c>
      <c r="F131" s="12" t="n">
        <v>62501000</v>
      </c>
    </row>
    <row r="132" customFormat="false" ht="17.25" hidden="false" customHeight="true" outlineLevel="0" collapsed="false">
      <c r="A132" s="16" t="n">
        <v>62504000</v>
      </c>
      <c r="B132" s="17" t="s">
        <v>506</v>
      </c>
      <c r="C132" s="15" t="n">
        <v>0</v>
      </c>
      <c r="D132" s="15" t="n">
        <v>0</v>
      </c>
      <c r="E132" s="15" t="n">
        <v>110500</v>
      </c>
      <c r="F132" s="12" t="n">
        <v>62501000</v>
      </c>
    </row>
    <row r="133" customFormat="false" ht="17.25" hidden="false" customHeight="true" outlineLevel="0" collapsed="false">
      <c r="A133" s="16" t="n">
        <v>62505000</v>
      </c>
      <c r="B133" s="17" t="s">
        <v>2061</v>
      </c>
      <c r="C133" s="15" t="n">
        <v>5015000</v>
      </c>
      <c r="D133" s="15" t="n">
        <v>6791500</v>
      </c>
      <c r="E133" s="15" t="n">
        <v>7672000</v>
      </c>
      <c r="F133" s="12" t="n">
        <v>62501000</v>
      </c>
    </row>
    <row r="134" customFormat="false" ht="17.25" hidden="false" customHeight="true" outlineLevel="0" collapsed="false">
      <c r="A134" s="16" t="n">
        <v>62506000</v>
      </c>
      <c r="B134" s="17" t="s">
        <v>509</v>
      </c>
      <c r="C134" s="15" t="n">
        <v>1919300</v>
      </c>
      <c r="D134" s="15" t="n">
        <v>316700</v>
      </c>
      <c r="E134" s="15" t="n">
        <v>894900</v>
      </c>
      <c r="F134" s="12" t="n">
        <v>62501000</v>
      </c>
    </row>
    <row r="135" customFormat="false" ht="17.25" hidden="false" customHeight="true" outlineLevel="0" collapsed="false">
      <c r="A135" s="16" t="n">
        <v>62507000</v>
      </c>
      <c r="B135" s="17" t="s">
        <v>416</v>
      </c>
      <c r="C135" s="15" t="n">
        <v>156530469.82</v>
      </c>
      <c r="D135" s="15" t="n">
        <v>100016098.1</v>
      </c>
      <c r="E135" s="15" t="n">
        <v>176430076</v>
      </c>
      <c r="F135" s="12" t="n">
        <v>62501000</v>
      </c>
    </row>
    <row r="136" customFormat="false" ht="17.25" hidden="false" customHeight="true" outlineLevel="0" collapsed="false">
      <c r="A136" s="16" t="n">
        <v>62602000</v>
      </c>
      <c r="B136" s="17" t="s">
        <v>511</v>
      </c>
      <c r="C136" s="15" t="n">
        <v>35331346.02</v>
      </c>
      <c r="D136" s="15" t="n">
        <v>29942505.43</v>
      </c>
      <c r="E136" s="15" t="n">
        <v>23840824</v>
      </c>
      <c r="F136" s="12" t="n">
        <v>62601000</v>
      </c>
    </row>
    <row r="137" customFormat="false" ht="17.25" hidden="false" customHeight="true" outlineLevel="0" collapsed="false">
      <c r="A137" s="16" t="n">
        <v>62603000</v>
      </c>
      <c r="B137" s="17" t="s">
        <v>512</v>
      </c>
      <c r="C137" s="15" t="n">
        <v>1484900.47</v>
      </c>
      <c r="D137" s="15" t="n">
        <v>620000</v>
      </c>
      <c r="E137" s="15" t="n">
        <v>0</v>
      </c>
      <c r="F137" s="12" t="n">
        <v>62601000</v>
      </c>
    </row>
    <row r="138" customFormat="false" ht="17.25" hidden="false" customHeight="true" outlineLevel="0" collapsed="false">
      <c r="A138" s="16" t="n">
        <v>62604000</v>
      </c>
      <c r="B138" s="17" t="s">
        <v>513</v>
      </c>
      <c r="C138" s="15" t="n">
        <v>179335</v>
      </c>
      <c r="D138" s="15" t="n">
        <v>2506015.56</v>
      </c>
      <c r="E138" s="15" t="n">
        <v>2528974</v>
      </c>
      <c r="F138" s="12" t="n">
        <v>62601000</v>
      </c>
    </row>
    <row r="139" customFormat="false" ht="17.25" hidden="false" customHeight="true" outlineLevel="0" collapsed="false">
      <c r="A139" s="16" t="n">
        <v>62605000</v>
      </c>
      <c r="B139" s="17" t="s">
        <v>2062</v>
      </c>
      <c r="C139" s="15" t="n">
        <v>100000</v>
      </c>
      <c r="D139" s="15" t="n">
        <v>760000</v>
      </c>
      <c r="E139" s="15" t="n">
        <v>443333</v>
      </c>
      <c r="F139" s="12" t="n">
        <v>62601000</v>
      </c>
    </row>
    <row r="140" customFormat="false" ht="17.25" hidden="false" customHeight="true" outlineLevel="0" collapsed="false">
      <c r="A140" s="16" t="n">
        <v>62606000</v>
      </c>
      <c r="B140" s="17" t="s">
        <v>1426</v>
      </c>
      <c r="C140" s="15" t="n">
        <v>4422000</v>
      </c>
      <c r="D140" s="15" t="n">
        <v>4290000</v>
      </c>
      <c r="E140" s="15" t="n">
        <v>990000</v>
      </c>
      <c r="F140" s="12" t="n">
        <v>62601000</v>
      </c>
    </row>
    <row r="141" customFormat="false" ht="17.25" hidden="false" customHeight="true" outlineLevel="0" collapsed="false">
      <c r="A141" s="16" t="n">
        <v>62703000</v>
      </c>
      <c r="B141" s="17" t="s">
        <v>516</v>
      </c>
      <c r="C141" s="15" t="n">
        <v>31733429.43</v>
      </c>
      <c r="D141" s="15" t="n">
        <v>8684971.33</v>
      </c>
      <c r="E141" s="15" t="n">
        <v>7935081</v>
      </c>
      <c r="F141" s="12" t="n">
        <v>62701000</v>
      </c>
    </row>
    <row r="142" customFormat="false" ht="17.25" hidden="false" customHeight="true" outlineLevel="0" collapsed="false">
      <c r="A142" s="16" t="n">
        <v>62705000</v>
      </c>
      <c r="B142" s="17" t="s">
        <v>517</v>
      </c>
      <c r="C142" s="15" t="n">
        <v>98629.2</v>
      </c>
      <c r="D142" s="15" t="n">
        <v>920048.21</v>
      </c>
      <c r="E142" s="15" t="n">
        <v>623424</v>
      </c>
      <c r="F142" s="12" t="n">
        <v>62701000</v>
      </c>
    </row>
    <row r="143" customFormat="false" ht="17.25" hidden="false" customHeight="true" outlineLevel="0" collapsed="false">
      <c r="A143" s="16" t="n">
        <v>62706000</v>
      </c>
      <c r="B143" s="17" t="s">
        <v>183</v>
      </c>
      <c r="C143" s="15" t="n">
        <v>2219950.93</v>
      </c>
      <c r="D143" s="15" t="n">
        <v>11796513.35</v>
      </c>
      <c r="E143" s="15" t="n">
        <v>11610317</v>
      </c>
      <c r="F143" s="12" t="n">
        <v>62701000</v>
      </c>
    </row>
    <row r="144" customFormat="false" ht="17.25" hidden="false" customHeight="true" outlineLevel="0" collapsed="false">
      <c r="A144" s="16" t="n">
        <v>62709000</v>
      </c>
      <c r="B144" s="17" t="s">
        <v>1651</v>
      </c>
      <c r="C144" s="15" t="n">
        <v>0</v>
      </c>
      <c r="D144" s="15" t="n">
        <v>0</v>
      </c>
      <c r="E144" s="15" t="n">
        <v>367300</v>
      </c>
      <c r="F144" s="12" t="n">
        <v>62701000</v>
      </c>
    </row>
    <row r="145" customFormat="false" ht="17.25" hidden="false" customHeight="true" outlineLevel="0" collapsed="false">
      <c r="A145" s="16" t="n">
        <v>63501000</v>
      </c>
      <c r="B145" s="17" t="s">
        <v>2063</v>
      </c>
      <c r="C145" s="15" t="n">
        <v>484755</v>
      </c>
      <c r="D145" s="15" t="n">
        <v>77000</v>
      </c>
      <c r="E145" s="15" t="n">
        <v>150200</v>
      </c>
      <c r="F145" s="20" t="n">
        <v>63501000</v>
      </c>
    </row>
    <row r="146" customFormat="false" ht="17.25" hidden="false" customHeight="true" outlineLevel="0" collapsed="false">
      <c r="A146" s="16" t="n">
        <v>63502000</v>
      </c>
      <c r="B146" s="17" t="s">
        <v>448</v>
      </c>
      <c r="C146" s="15" t="n">
        <v>0</v>
      </c>
      <c r="D146" s="15" t="n">
        <v>0</v>
      </c>
      <c r="E146" s="15" t="n">
        <v>525000</v>
      </c>
      <c r="F146" s="12" t="n">
        <v>63502000</v>
      </c>
    </row>
    <row r="147" customFormat="false" ht="17.25" hidden="false" customHeight="true" outlineLevel="0" collapsed="false">
      <c r="A147" s="16" t="n">
        <v>63503000</v>
      </c>
      <c r="B147" s="17" t="s">
        <v>1852</v>
      </c>
      <c r="C147" s="15" t="n">
        <v>7264</v>
      </c>
      <c r="D147" s="15" t="n">
        <v>0</v>
      </c>
      <c r="E147" s="15" t="n">
        <v>357600</v>
      </c>
      <c r="F147" s="12" t="n">
        <v>63503000</v>
      </c>
    </row>
    <row r="148" customFormat="false" ht="17.25" hidden="false" customHeight="true" outlineLevel="0" collapsed="false">
      <c r="A148" s="16" t="n">
        <v>63504000</v>
      </c>
      <c r="B148" s="17" t="s">
        <v>732</v>
      </c>
      <c r="C148" s="15" t="n">
        <v>10078799.58</v>
      </c>
      <c r="D148" s="15" t="n">
        <v>2223528</v>
      </c>
      <c r="E148" s="15" t="n">
        <v>9157177</v>
      </c>
      <c r="F148" s="12" t="n">
        <v>63504000</v>
      </c>
    </row>
    <row r="149" customFormat="false" ht="17.25" hidden="false" customHeight="true" outlineLevel="0" collapsed="false">
      <c r="A149" s="16" t="n">
        <v>63507000</v>
      </c>
      <c r="B149" s="17" t="s">
        <v>734</v>
      </c>
      <c r="C149" s="15" t="n">
        <v>388335916.34</v>
      </c>
      <c r="D149" s="15" t="n">
        <v>0</v>
      </c>
      <c r="E149" s="15" t="n">
        <v>157822</v>
      </c>
      <c r="F149" s="12" t="n">
        <v>63507000</v>
      </c>
    </row>
    <row r="150" customFormat="false" ht="17.25" hidden="false" customHeight="true" outlineLevel="0" collapsed="false">
      <c r="A150" s="16" t="n">
        <v>64101000</v>
      </c>
      <c r="B150" s="17" t="s">
        <v>735</v>
      </c>
      <c r="C150" s="15" t="n">
        <v>634324522.54</v>
      </c>
      <c r="D150" s="15" t="n">
        <v>686052047.88</v>
      </c>
      <c r="E150" s="15" t="n">
        <v>644004115</v>
      </c>
      <c r="F150" s="12" t="n">
        <v>64101000</v>
      </c>
    </row>
    <row r="151" customFormat="false" ht="17.25" hidden="false" customHeight="true" outlineLevel="0" collapsed="false">
      <c r="A151" s="16" t="n">
        <v>64101300</v>
      </c>
      <c r="B151" s="17" t="s">
        <v>456</v>
      </c>
      <c r="C151" s="15" t="n">
        <v>1129500</v>
      </c>
      <c r="D151" s="15" t="n">
        <v>2649900</v>
      </c>
      <c r="E151" s="15" t="n">
        <v>32473600</v>
      </c>
      <c r="F151" s="12" t="n">
        <v>64101000</v>
      </c>
    </row>
    <row r="152" customFormat="false" ht="17.25" hidden="false" customHeight="true" outlineLevel="0" collapsed="false">
      <c r="A152" s="16" t="n">
        <v>64102000</v>
      </c>
      <c r="B152" s="17" t="s">
        <v>528</v>
      </c>
      <c r="C152" s="15" t="n">
        <v>44869960.88</v>
      </c>
      <c r="D152" s="15" t="n">
        <v>24134190.6</v>
      </c>
      <c r="E152" s="15" t="n">
        <v>25726373</v>
      </c>
      <c r="F152" s="12" t="n">
        <v>64101000</v>
      </c>
    </row>
    <row r="153" customFormat="false" ht="17.25" hidden="false" customHeight="true" outlineLevel="0" collapsed="false">
      <c r="A153" s="16" t="n">
        <v>64103000</v>
      </c>
      <c r="B153" s="17" t="s">
        <v>529</v>
      </c>
      <c r="C153" s="15" t="n">
        <v>4505082.3</v>
      </c>
      <c r="D153" s="15" t="n">
        <v>3407500.05</v>
      </c>
      <c r="E153" s="15" t="n">
        <v>5079268</v>
      </c>
      <c r="F153" s="12" t="n">
        <v>64101000</v>
      </c>
    </row>
    <row r="154" customFormat="false" ht="17.25" hidden="false" customHeight="true" outlineLevel="0" collapsed="false">
      <c r="A154" s="16" t="n">
        <v>64104000</v>
      </c>
      <c r="B154" s="17" t="s">
        <v>194</v>
      </c>
      <c r="C154" s="15" t="n">
        <v>36433133.31</v>
      </c>
      <c r="D154" s="15" t="n">
        <v>31753733.35</v>
      </c>
      <c r="E154" s="15" t="n">
        <v>74970898</v>
      </c>
      <c r="F154" s="12" t="n">
        <v>64101000</v>
      </c>
    </row>
    <row r="155" customFormat="false" ht="17.25" hidden="false" customHeight="true" outlineLevel="0" collapsed="false">
      <c r="A155" s="16" t="n">
        <v>64105000</v>
      </c>
      <c r="B155" s="17" t="s">
        <v>530</v>
      </c>
      <c r="C155" s="15" t="n">
        <v>5281031.3</v>
      </c>
      <c r="D155" s="15" t="n">
        <v>-2788381.11</v>
      </c>
      <c r="E155" s="15" t="n">
        <v>0</v>
      </c>
      <c r="F155" s="12" t="n">
        <v>64101000</v>
      </c>
    </row>
    <row r="156" customFormat="false" ht="17.25" hidden="false" customHeight="true" outlineLevel="0" collapsed="false">
      <c r="A156" s="16" t="n">
        <v>64180000</v>
      </c>
      <c r="B156" s="17" t="s">
        <v>531</v>
      </c>
      <c r="C156" s="15" t="n">
        <v>-5534633.35000001</v>
      </c>
      <c r="D156" s="15" t="n">
        <v>12910007.83</v>
      </c>
      <c r="E156" s="15" t="n">
        <v>24879779</v>
      </c>
      <c r="F156" s="12" t="n">
        <v>64101000</v>
      </c>
    </row>
    <row r="157" customFormat="false" ht="17.25" hidden="false" customHeight="true" outlineLevel="0" collapsed="false">
      <c r="A157" s="16" t="n">
        <v>64501000</v>
      </c>
      <c r="B157" s="17" t="s">
        <v>736</v>
      </c>
      <c r="C157" s="15" t="n">
        <v>50430037.19</v>
      </c>
      <c r="D157" s="15" t="n">
        <v>62665447.13</v>
      </c>
      <c r="E157" s="15" t="n">
        <v>69801753</v>
      </c>
      <c r="F157" s="12" t="n">
        <v>64501000</v>
      </c>
    </row>
    <row r="158" customFormat="false" ht="17.25" hidden="false" customHeight="true" outlineLevel="0" collapsed="false">
      <c r="A158" s="16" t="n">
        <v>64502000</v>
      </c>
      <c r="B158" s="17" t="s">
        <v>533</v>
      </c>
      <c r="C158" s="15" t="n">
        <v>3087829.45</v>
      </c>
      <c r="D158" s="15" t="n">
        <v>3523776</v>
      </c>
      <c r="E158" s="15" t="n">
        <v>2192076</v>
      </c>
      <c r="F158" s="12" t="n">
        <v>64501000</v>
      </c>
    </row>
    <row r="159" customFormat="false" ht="17.25" hidden="false" customHeight="true" outlineLevel="0" collapsed="false">
      <c r="A159" s="16" t="n">
        <v>64503000</v>
      </c>
      <c r="B159" s="17" t="s">
        <v>2064</v>
      </c>
      <c r="C159" s="15" t="n">
        <v>16308338.7</v>
      </c>
      <c r="D159" s="15" t="n">
        <v>20578318.95</v>
      </c>
      <c r="E159" s="15" t="n">
        <v>24654752</v>
      </c>
      <c r="F159" s="12" t="n">
        <v>64501000</v>
      </c>
    </row>
    <row r="160" customFormat="false" ht="17.25" hidden="false" customHeight="true" outlineLevel="0" collapsed="false">
      <c r="A160" s="16" t="n">
        <v>64504000</v>
      </c>
      <c r="B160" s="17" t="s">
        <v>2065</v>
      </c>
      <c r="C160" s="15" t="n">
        <v>3879233.63</v>
      </c>
      <c r="D160" s="15" t="n">
        <v>4820419.01</v>
      </c>
      <c r="E160" s="15" t="n">
        <v>4976088</v>
      </c>
      <c r="F160" s="12" t="n">
        <v>64501000</v>
      </c>
    </row>
    <row r="161" customFormat="false" ht="17.25" hidden="false" customHeight="true" outlineLevel="0" collapsed="false">
      <c r="A161" s="16" t="n">
        <v>64580000</v>
      </c>
      <c r="B161" s="17" t="s">
        <v>738</v>
      </c>
      <c r="C161" s="15" t="n">
        <v>-494661.11</v>
      </c>
      <c r="D161" s="15" t="n">
        <v>-1102366.37</v>
      </c>
      <c r="E161" s="15" t="n">
        <v>3708460</v>
      </c>
      <c r="F161" s="12" t="n">
        <v>64501000</v>
      </c>
    </row>
    <row r="162" customFormat="false" ht="17.25" hidden="false" customHeight="true" outlineLevel="0" collapsed="false">
      <c r="A162" s="16" t="n">
        <v>64700000</v>
      </c>
      <c r="B162" s="17" t="s">
        <v>197</v>
      </c>
      <c r="C162" s="15" t="n">
        <v>0</v>
      </c>
      <c r="D162" s="15" t="n">
        <v>0</v>
      </c>
      <c r="E162" s="15" t="n">
        <v>200000</v>
      </c>
      <c r="F162" s="20" t="n">
        <v>64700000</v>
      </c>
    </row>
    <row r="163" customFormat="false" ht="17.25" hidden="false" customHeight="true" outlineLevel="0" collapsed="false">
      <c r="A163" s="16" t="n">
        <v>64801000</v>
      </c>
      <c r="B163" s="17" t="s">
        <v>467</v>
      </c>
      <c r="C163" s="15" t="n">
        <v>12856564</v>
      </c>
      <c r="D163" s="15" t="n">
        <v>10115091.91</v>
      </c>
      <c r="E163" s="15" t="n">
        <v>23062793</v>
      </c>
      <c r="F163" s="12" t="n">
        <v>64801000</v>
      </c>
    </row>
    <row r="164" customFormat="false" ht="17.25" hidden="false" customHeight="true" outlineLevel="0" collapsed="false">
      <c r="A164" s="16" t="n">
        <v>64803000</v>
      </c>
      <c r="B164" s="17" t="s">
        <v>536</v>
      </c>
      <c r="C164" s="15" t="n">
        <v>422392</v>
      </c>
      <c r="D164" s="15" t="n">
        <v>0</v>
      </c>
      <c r="E164" s="15" t="n">
        <v>1120000</v>
      </c>
      <c r="F164" s="12" t="n">
        <v>64801000</v>
      </c>
    </row>
    <row r="165" customFormat="false" ht="17.25" hidden="false" customHeight="true" outlineLevel="0" collapsed="false">
      <c r="A165" s="16" t="n">
        <v>65100000</v>
      </c>
      <c r="B165" s="17" t="s">
        <v>740</v>
      </c>
      <c r="C165" s="15" t="n">
        <v>1137229</v>
      </c>
      <c r="D165" s="15" t="n">
        <v>1331216.84</v>
      </c>
      <c r="E165" s="15" t="n">
        <v>1196268</v>
      </c>
      <c r="F165" s="12" t="n">
        <v>65100000</v>
      </c>
    </row>
    <row r="166" customFormat="false" ht="17.25" hidden="false" customHeight="true" outlineLevel="0" collapsed="false">
      <c r="A166" s="16" t="n">
        <v>65200000</v>
      </c>
      <c r="B166" s="17" t="s">
        <v>473</v>
      </c>
      <c r="C166" s="15" t="n">
        <v>0</v>
      </c>
      <c r="D166" s="15" t="n">
        <v>0</v>
      </c>
      <c r="E166" s="15" t="n">
        <v>11341600</v>
      </c>
      <c r="F166" s="12" t="n">
        <v>65200000</v>
      </c>
    </row>
    <row r="167" customFormat="false" ht="17.25" hidden="false" customHeight="true" outlineLevel="0" collapsed="false">
      <c r="A167" s="16" t="n">
        <v>65601000</v>
      </c>
      <c r="B167" s="17" t="s">
        <v>742</v>
      </c>
      <c r="C167" s="15" t="n">
        <v>0</v>
      </c>
      <c r="D167" s="15" t="n">
        <v>0</v>
      </c>
      <c r="E167" s="15" t="n">
        <v>100000</v>
      </c>
      <c r="F167" s="20" t="n">
        <v>65601000</v>
      </c>
    </row>
    <row r="168" customFormat="false" ht="17.25" hidden="false" customHeight="true" outlineLevel="0" collapsed="false">
      <c r="A168" s="16" t="n">
        <v>65602000</v>
      </c>
      <c r="B168" s="17" t="s">
        <v>743</v>
      </c>
      <c r="C168" s="15" t="n">
        <v>1233759</v>
      </c>
      <c r="D168" s="15" t="n">
        <v>4000000</v>
      </c>
      <c r="E168" s="15" t="n">
        <v>900000</v>
      </c>
      <c r="F168" s="12" t="n">
        <v>65602000</v>
      </c>
    </row>
    <row r="169" customFormat="false" ht="17.25" hidden="false" customHeight="true" outlineLevel="0" collapsed="false">
      <c r="A169" s="16" t="n">
        <v>65700000</v>
      </c>
      <c r="B169" s="17" t="s">
        <v>1652</v>
      </c>
      <c r="C169" s="15" t="n">
        <v>3250298.24</v>
      </c>
      <c r="D169" s="15" t="n">
        <v>11776789.65</v>
      </c>
      <c r="E169" s="15" t="n">
        <v>250809</v>
      </c>
      <c r="F169" s="12" t="n">
        <v>65800000</v>
      </c>
    </row>
    <row r="170" customFormat="false" ht="17.25" hidden="false" customHeight="true" outlineLevel="0" collapsed="false">
      <c r="A170" s="16" t="n">
        <v>65800000</v>
      </c>
      <c r="B170" s="17" t="s">
        <v>744</v>
      </c>
      <c r="C170" s="15" t="n">
        <v>948402</v>
      </c>
      <c r="D170" s="15" t="n">
        <v>3461800</v>
      </c>
      <c r="E170" s="15" t="n">
        <v>1029107</v>
      </c>
      <c r="F170" s="12" t="n">
        <v>65700000</v>
      </c>
    </row>
    <row r="171" customFormat="false" ht="17.25" hidden="false" customHeight="true" outlineLevel="0" collapsed="false">
      <c r="A171" s="16" t="n">
        <v>66102000</v>
      </c>
      <c r="B171" s="17" t="s">
        <v>542</v>
      </c>
      <c r="C171" s="15" t="n">
        <v>66886.05</v>
      </c>
      <c r="D171" s="15" t="n">
        <v>322877.06</v>
      </c>
      <c r="E171" s="15" t="n">
        <v>3471845</v>
      </c>
      <c r="F171" s="12" t="n">
        <v>66100000</v>
      </c>
    </row>
    <row r="172" customFormat="false" ht="17.25" hidden="false" customHeight="true" outlineLevel="0" collapsed="false">
      <c r="A172" s="16" t="n">
        <v>66103000</v>
      </c>
      <c r="B172" s="17" t="s">
        <v>482</v>
      </c>
      <c r="C172" s="15" t="n">
        <v>612756670.3</v>
      </c>
      <c r="D172" s="15" t="n">
        <v>708736553.48</v>
      </c>
      <c r="E172" s="15" t="n">
        <v>817561827</v>
      </c>
      <c r="F172" s="12" t="n">
        <v>66100000</v>
      </c>
    </row>
    <row r="173" customFormat="false" ht="17.25" hidden="false" customHeight="true" outlineLevel="0" collapsed="false">
      <c r="A173" s="16" t="n">
        <v>66104000</v>
      </c>
      <c r="B173" s="17" t="s">
        <v>2066</v>
      </c>
      <c r="C173" s="15" t="n">
        <v>849935404.84</v>
      </c>
      <c r="D173" s="15" t="n">
        <v>964912268.19</v>
      </c>
      <c r="E173" s="15" t="n">
        <v>1410990245</v>
      </c>
      <c r="F173" s="12" t="n">
        <v>66100000</v>
      </c>
    </row>
    <row r="174" customFormat="false" ht="17.25" hidden="false" customHeight="true" outlineLevel="0" collapsed="false">
      <c r="A174" s="16" t="n">
        <v>66105000</v>
      </c>
      <c r="B174" s="17" t="s">
        <v>2067</v>
      </c>
      <c r="C174" s="15" t="n">
        <v>0</v>
      </c>
      <c r="D174" s="15" t="n">
        <v>0</v>
      </c>
      <c r="E174" s="15" t="n">
        <v>29577778</v>
      </c>
      <c r="F174" s="12" t="n">
        <v>66100000</v>
      </c>
    </row>
    <row r="175" customFormat="false" ht="17.25" hidden="false" customHeight="true" outlineLevel="0" collapsed="false">
      <c r="A175" s="16" t="n">
        <v>66600000</v>
      </c>
      <c r="B175" s="17" t="s">
        <v>750</v>
      </c>
      <c r="C175" s="15" t="n">
        <v>1198823803.91</v>
      </c>
      <c r="D175" s="15" t="n">
        <v>1092393194.78</v>
      </c>
      <c r="E175" s="15" t="n">
        <v>366419860</v>
      </c>
      <c r="F175" s="12" t="n">
        <v>66600000</v>
      </c>
    </row>
    <row r="176" customFormat="false" ht="17.25" hidden="false" customHeight="true" outlineLevel="0" collapsed="false">
      <c r="A176" s="16" t="n">
        <v>68112000</v>
      </c>
      <c r="B176" s="17" t="s">
        <v>752</v>
      </c>
      <c r="C176" s="15" t="n">
        <v>424720963.02</v>
      </c>
      <c r="D176" s="15" t="n">
        <v>391792223.08</v>
      </c>
      <c r="E176" s="15" t="n">
        <v>382455127</v>
      </c>
      <c r="F176" s="12" t="n">
        <v>68112000</v>
      </c>
    </row>
    <row r="177" customFormat="false" ht="17.25" hidden="false" customHeight="true" outlineLevel="0" collapsed="false">
      <c r="A177" s="16" t="n">
        <v>72000000</v>
      </c>
      <c r="B177" s="17" t="s">
        <v>2068</v>
      </c>
      <c r="C177" s="15" t="n">
        <v>-6166106002.78</v>
      </c>
      <c r="D177" s="15" t="n">
        <v>-6008769667.9</v>
      </c>
      <c r="E177" s="15" t="n">
        <v>0</v>
      </c>
      <c r="F177" s="20" t="n">
        <v>72100000</v>
      </c>
    </row>
    <row r="178" customFormat="false" ht="17.25" hidden="false" customHeight="true" outlineLevel="0" collapsed="false">
      <c r="A178" s="16" t="n">
        <v>75200000</v>
      </c>
      <c r="B178" s="17" t="s">
        <v>502</v>
      </c>
      <c r="C178" s="15" t="n">
        <v>0</v>
      </c>
      <c r="D178" s="15" t="n">
        <v>0</v>
      </c>
      <c r="E178" s="15" t="n">
        <v>0</v>
      </c>
      <c r="F178" s="12" t="n">
        <v>75200000</v>
      </c>
    </row>
    <row r="179" customFormat="false" ht="17.25" hidden="false" customHeight="true" outlineLevel="0" collapsed="false">
      <c r="A179" s="16" t="n">
        <v>75800000</v>
      </c>
      <c r="B179" s="17" t="s">
        <v>211</v>
      </c>
      <c r="C179" s="15" t="n">
        <v>-27310924.76</v>
      </c>
      <c r="D179" s="15" t="n">
        <v>-4133407.1</v>
      </c>
      <c r="E179" s="15" t="n">
        <v>-1333229</v>
      </c>
      <c r="F179" s="12" t="n">
        <v>75800000</v>
      </c>
    </row>
    <row r="180" customFormat="false" ht="17.25" hidden="false" customHeight="true" outlineLevel="0" collapsed="false">
      <c r="A180" s="16" t="n">
        <v>75810000</v>
      </c>
      <c r="B180" s="17" t="s">
        <v>551</v>
      </c>
      <c r="C180" s="15" t="n">
        <v>-7675400</v>
      </c>
      <c r="D180" s="15" t="n">
        <v>-1069500</v>
      </c>
      <c r="E180" s="15" t="n">
        <v>-295200</v>
      </c>
      <c r="F180" s="12" t="n">
        <v>75800000</v>
      </c>
    </row>
    <row r="181" customFormat="false" ht="17.25" hidden="false" customHeight="true" outlineLevel="0" collapsed="false">
      <c r="A181" s="16" t="n">
        <v>75850000</v>
      </c>
      <c r="B181" s="17" t="s">
        <v>1322</v>
      </c>
      <c r="C181" s="15" t="n">
        <v>-10800000</v>
      </c>
      <c r="D181" s="15" t="n">
        <v>-10829670.33</v>
      </c>
      <c r="E181" s="15" t="n">
        <v>-13556326</v>
      </c>
      <c r="F181" s="12" t="n">
        <v>75800000</v>
      </c>
    </row>
    <row r="182" customFormat="false" ht="17.25" hidden="false" customHeight="true" outlineLevel="0" collapsed="false">
      <c r="A182" s="16" t="n">
        <v>76500000</v>
      </c>
      <c r="B182" s="17" t="s">
        <v>765</v>
      </c>
      <c r="C182" s="15" t="n">
        <v>-2181273.39</v>
      </c>
      <c r="D182" s="15" t="n">
        <v>-410749.64</v>
      </c>
      <c r="E182" s="15" t="n">
        <v>0</v>
      </c>
      <c r="F182" s="12" t="n">
        <v>76500000</v>
      </c>
    </row>
    <row r="183" customFormat="false" ht="17.25" hidden="false" customHeight="true" outlineLevel="0" collapsed="false">
      <c r="A183" s="16" t="n">
        <v>76600000</v>
      </c>
      <c r="B183" s="17" t="s">
        <v>766</v>
      </c>
      <c r="C183" s="15" t="n">
        <v>-239284835.87</v>
      </c>
      <c r="D183" s="15" t="n">
        <v>-154832982</v>
      </c>
      <c r="E183" s="15" t="n">
        <v>-110403332</v>
      </c>
      <c r="F183" s="12" t="n">
        <v>76600000</v>
      </c>
    </row>
    <row r="184" customFormat="false" ht="17.25" hidden="false" customHeight="true" outlineLevel="0" collapsed="false">
      <c r="A184" s="16" t="n">
        <v>77200000</v>
      </c>
      <c r="B184" s="17" t="s">
        <v>2068</v>
      </c>
      <c r="C184" s="15" t="n">
        <v>0</v>
      </c>
      <c r="D184" s="15" t="n">
        <v>0</v>
      </c>
      <c r="E184" s="15" t="n">
        <v>-6231419387</v>
      </c>
      <c r="F184" s="20" t="n">
        <v>72100000</v>
      </c>
    </row>
    <row r="185" customFormat="false" ht="17.25" hidden="false" customHeight="true" outlineLevel="0" collapsed="false">
      <c r="A185" s="16" t="n">
        <v>23213001</v>
      </c>
      <c r="B185" s="17" t="s">
        <v>2069</v>
      </c>
      <c r="C185" s="15" t="n">
        <v>2002800</v>
      </c>
      <c r="F185" s="16" t="n">
        <v>23213001</v>
      </c>
    </row>
    <row r="186" customFormat="false" ht="17.25" hidden="false" customHeight="true" outlineLevel="0" collapsed="false">
      <c r="A186" s="16" t="n">
        <v>23213010</v>
      </c>
      <c r="B186" s="17" t="s">
        <v>2070</v>
      </c>
      <c r="C186" s="15" t="n">
        <v>90988181.9</v>
      </c>
      <c r="F186" s="16" t="n">
        <v>23213010</v>
      </c>
    </row>
    <row r="187" customFormat="false" ht="17.25" hidden="false" customHeight="true" outlineLevel="0" collapsed="false">
      <c r="A187" s="16" t="n">
        <v>23213012</v>
      </c>
      <c r="B187" s="17" t="s">
        <v>2071</v>
      </c>
      <c r="C187" s="15" t="n">
        <v>6900000</v>
      </c>
      <c r="F187" s="16" t="n">
        <v>23213012</v>
      </c>
    </row>
    <row r="188" customFormat="false" ht="17.25" hidden="false" customHeight="true" outlineLevel="0" collapsed="false">
      <c r="A188" s="16" t="n">
        <v>42540000</v>
      </c>
      <c r="B188" s="17" t="s">
        <v>34</v>
      </c>
      <c r="C188" s="15" t="n">
        <v>-89998.9999999999</v>
      </c>
      <c r="F188" s="16" t="n">
        <v>42540000</v>
      </c>
    </row>
    <row r="189" customFormat="false" ht="17.25" hidden="false" customHeight="true" outlineLevel="0" collapsed="false">
      <c r="A189" s="16" t="n">
        <v>43400000</v>
      </c>
      <c r="B189" s="17" t="s">
        <v>39</v>
      </c>
      <c r="C189" s="15" t="n">
        <v>-90000</v>
      </c>
      <c r="F189" s="16" t="n">
        <v>43400000</v>
      </c>
    </row>
    <row r="190" customFormat="false" ht="17.25" hidden="false" customHeight="true" outlineLevel="0" collapsed="false">
      <c r="A190" s="16" t="n">
        <v>44540000</v>
      </c>
      <c r="B190" s="17" t="s">
        <v>615</v>
      </c>
      <c r="C190" s="15" t="n">
        <v>544320</v>
      </c>
      <c r="F190" s="16" t="n">
        <v>44540000</v>
      </c>
    </row>
    <row r="191" customFormat="false" ht="17.25" hidden="false" customHeight="true" outlineLevel="0" collapsed="false">
      <c r="A191" s="16" t="n">
        <v>44572000</v>
      </c>
      <c r="B191" s="17" t="s">
        <v>285</v>
      </c>
      <c r="C191" s="15" t="n">
        <v>2160000</v>
      </c>
      <c r="F191" s="16" t="n">
        <v>44572000</v>
      </c>
    </row>
    <row r="192" customFormat="false" ht="17.25" hidden="false" customHeight="true" outlineLevel="0" collapsed="false">
      <c r="A192" s="16" t="n">
        <v>46800001</v>
      </c>
      <c r="B192" s="17" t="s">
        <v>2072</v>
      </c>
      <c r="C192" s="15" t="n">
        <v>-56756289.32</v>
      </c>
      <c r="F192" s="16" t="n">
        <v>46800001</v>
      </c>
    </row>
    <row r="193" customFormat="false" ht="17.25" hidden="false" customHeight="true" outlineLevel="0" collapsed="false">
      <c r="A193" s="16" t="n">
        <v>60201000</v>
      </c>
      <c r="B193" s="17" t="s">
        <v>408</v>
      </c>
      <c r="C193" s="15" t="n">
        <v>15165.99</v>
      </c>
      <c r="F193" s="16" t="n">
        <v>60201000</v>
      </c>
    </row>
    <row r="194" customFormat="false" ht="17.25" hidden="false" customHeight="true" outlineLevel="0" collapsed="false">
      <c r="A194" s="16" t="n">
        <v>60803000</v>
      </c>
      <c r="B194" s="17" t="s">
        <v>437</v>
      </c>
      <c r="C194" s="15" t="n">
        <v>100000</v>
      </c>
      <c r="F194" s="16" t="n">
        <v>60803000</v>
      </c>
    </row>
    <row r="195" customFormat="false" ht="17.25" hidden="false" customHeight="true" outlineLevel="0" collapsed="false">
      <c r="A195" s="16" t="n">
        <v>61304000</v>
      </c>
      <c r="B195" s="17" t="s">
        <v>2073</v>
      </c>
      <c r="C195" s="15" t="n">
        <v>26167699.32</v>
      </c>
      <c r="F195" s="16" t="n">
        <v>61304000</v>
      </c>
    </row>
    <row r="196" customFormat="false" ht="17.25" hidden="false" customHeight="true" outlineLevel="0" collapsed="false">
      <c r="A196" s="16" t="n">
        <v>61502000</v>
      </c>
      <c r="B196" s="17" t="s">
        <v>154</v>
      </c>
      <c r="C196" s="15" t="n">
        <v>51584</v>
      </c>
      <c r="F196" s="16" t="n">
        <v>61502000</v>
      </c>
    </row>
    <row r="197" customFormat="false" ht="17.25" hidden="false" customHeight="true" outlineLevel="0" collapsed="false">
      <c r="A197" s="16" t="n">
        <v>61602000</v>
      </c>
      <c r="B197" s="17" t="s">
        <v>466</v>
      </c>
      <c r="C197" s="15" t="n">
        <v>75371135.08</v>
      </c>
      <c r="F197" s="16" t="n">
        <v>61602000</v>
      </c>
    </row>
    <row r="198" customFormat="false" ht="17.25" hidden="false" customHeight="true" outlineLevel="0" collapsed="false">
      <c r="A198" s="16" t="n">
        <v>61801000</v>
      </c>
      <c r="B198" s="17" t="s">
        <v>470</v>
      </c>
      <c r="C198" s="15" t="n">
        <v>75547</v>
      </c>
      <c r="F198" s="16" t="n">
        <v>61801000</v>
      </c>
    </row>
    <row r="199" customFormat="false" ht="17.25" hidden="false" customHeight="true" outlineLevel="0" collapsed="false">
      <c r="A199" s="16" t="n">
        <v>62103000</v>
      </c>
      <c r="B199" s="17" t="s">
        <v>2074</v>
      </c>
      <c r="C199" s="15" t="n">
        <v>28791089</v>
      </c>
      <c r="F199" s="16" t="n">
        <v>62103000</v>
      </c>
    </row>
    <row r="200" customFormat="false" ht="17.25" hidden="false" customHeight="true" outlineLevel="0" collapsed="false">
      <c r="A200" s="16" t="n">
        <v>62607000</v>
      </c>
      <c r="B200" s="17" t="s">
        <v>2075</v>
      </c>
      <c r="C200" s="15" t="n">
        <v>1372272</v>
      </c>
      <c r="F200" s="16" t="n">
        <v>62607000</v>
      </c>
    </row>
    <row r="201" customFormat="false" ht="17.25" hidden="false" customHeight="true" outlineLevel="0" collapsed="false">
      <c r="A201" s="16" t="n">
        <v>62701000</v>
      </c>
      <c r="B201" s="17" t="s">
        <v>1850</v>
      </c>
      <c r="C201" s="15" t="n">
        <v>493.78</v>
      </c>
      <c r="F201" s="16" t="n">
        <v>62701000</v>
      </c>
    </row>
    <row r="202" customFormat="false" ht="17.25" hidden="false" customHeight="true" outlineLevel="0" collapsed="false">
      <c r="A202" s="16" t="n">
        <v>74100000</v>
      </c>
      <c r="B202" s="17" t="s">
        <v>2076</v>
      </c>
      <c r="C202" s="15" t="n">
        <v>-178194785</v>
      </c>
      <c r="F202" s="16" t="n">
        <v>74100000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7" width="9.01"/>
    <col collapsed="false" customWidth="true" hidden="false" outlineLevel="0" max="2" min="2" style="2" width="39.44"/>
    <col collapsed="false" customWidth="true" hidden="false" outlineLevel="0" max="5" min="3" style="3" width="16.58"/>
    <col collapsed="false" customWidth="true" hidden="false" outlineLevel="0" max="6" min="6" style="37" width="11.58"/>
    <col collapsed="false" customWidth="true" hidden="false" outlineLevel="0" max="7" min="7" style="2" width="16.58"/>
  </cols>
  <sheetData>
    <row r="1" customFormat="false" ht="17.25" hidden="false" customHeight="true" outlineLevel="0" collapsed="false">
      <c r="A1" s="5" t="s">
        <v>2077</v>
      </c>
      <c r="C1" s="41" t="n">
        <v>2021</v>
      </c>
      <c r="D1" s="41" t="n">
        <v>2020</v>
      </c>
      <c r="E1" s="3" t="s">
        <v>2078</v>
      </c>
    </row>
    <row r="2" customFormat="false" ht="17.25" hidden="false" customHeight="true" outlineLevel="0" collapsed="false">
      <c r="A2" s="5" t="n">
        <v>10100000</v>
      </c>
      <c r="B2" s="2" t="s">
        <v>559</v>
      </c>
      <c r="C2" s="15" t="n">
        <v>-143000000</v>
      </c>
      <c r="D2" s="15" t="n">
        <v>-143000000</v>
      </c>
      <c r="E2" s="15" t="n">
        <v>-143000000</v>
      </c>
      <c r="F2" s="5" t="n">
        <v>10100000</v>
      </c>
      <c r="G2" s="15"/>
    </row>
    <row r="3" customFormat="false" ht="17.25" hidden="false" customHeight="true" outlineLevel="0" collapsed="false">
      <c r="A3" s="5" t="n">
        <v>11000000</v>
      </c>
      <c r="B3" s="2" t="s">
        <v>562</v>
      </c>
      <c r="C3" s="15" t="n">
        <v>-427770.08</v>
      </c>
      <c r="D3" s="15" t="n">
        <v>-427770.08</v>
      </c>
      <c r="E3" s="15" t="n">
        <v>-427770.08</v>
      </c>
      <c r="F3" s="5" t="n">
        <v>11000000</v>
      </c>
      <c r="G3" s="15"/>
    </row>
    <row r="4" customFormat="false" ht="17.25" hidden="false" customHeight="true" outlineLevel="0" collapsed="false">
      <c r="A4" s="5" t="n">
        <v>11900000</v>
      </c>
      <c r="B4" s="2" t="s">
        <v>1158</v>
      </c>
      <c r="C4" s="15" t="n">
        <v>43181401.03</v>
      </c>
      <c r="D4" s="15" t="n">
        <v>10157430.19</v>
      </c>
      <c r="E4" s="15" t="n">
        <v>0</v>
      </c>
      <c r="F4" s="5" t="n">
        <v>11900000</v>
      </c>
      <c r="G4" s="15"/>
    </row>
    <row r="5" customFormat="false" ht="17.25" hidden="false" customHeight="true" outlineLevel="0" collapsed="false">
      <c r="A5" s="5" t="n">
        <v>12000000</v>
      </c>
      <c r="B5" s="2" t="s">
        <v>1763</v>
      </c>
      <c r="C5" s="15" t="n">
        <v>0</v>
      </c>
      <c r="D5" s="15" t="n">
        <v>0</v>
      </c>
      <c r="E5" s="15" t="n">
        <v>0</v>
      </c>
      <c r="F5" s="5" t="n">
        <v>12000000</v>
      </c>
      <c r="G5" s="15"/>
    </row>
    <row r="6" customFormat="false" ht="17.25" hidden="false" customHeight="true" outlineLevel="0" collapsed="false">
      <c r="A6" s="5" t="n">
        <v>12900000</v>
      </c>
      <c r="B6" s="2" t="s">
        <v>1635</v>
      </c>
      <c r="C6" s="15" t="n">
        <v>0</v>
      </c>
      <c r="D6" s="15" t="n">
        <v>0</v>
      </c>
      <c r="E6" s="15" t="n">
        <v>0</v>
      </c>
      <c r="F6" s="5" t="n">
        <v>12900000</v>
      </c>
      <c r="G6" s="15"/>
    </row>
    <row r="7" customFormat="false" ht="17.25" hidden="false" customHeight="true" outlineLevel="0" collapsed="false">
      <c r="A7" s="5" t="n">
        <v>13100000</v>
      </c>
      <c r="B7" s="2" t="s">
        <v>2036</v>
      </c>
      <c r="C7" s="15" t="n">
        <v>0</v>
      </c>
      <c r="D7" s="15" t="n">
        <v>-92729577</v>
      </c>
      <c r="E7" s="15" t="n">
        <v>-92729577</v>
      </c>
      <c r="F7" s="5" t="n">
        <v>13100000</v>
      </c>
      <c r="G7" s="15"/>
    </row>
    <row r="8" customFormat="false" ht="17.25" hidden="false" customHeight="true" outlineLevel="0" collapsed="false">
      <c r="A8" s="5" t="n">
        <v>21810000</v>
      </c>
      <c r="B8" s="2" t="s">
        <v>234</v>
      </c>
      <c r="C8" s="15" t="n">
        <v>25291228.6</v>
      </c>
      <c r="D8" s="15" t="n">
        <v>11712916.67</v>
      </c>
      <c r="E8" s="15" t="n">
        <v>8317916.67</v>
      </c>
      <c r="F8" s="5" t="n">
        <v>21810000</v>
      </c>
      <c r="G8" s="15"/>
    </row>
    <row r="9" customFormat="false" ht="17.25" hidden="false" customHeight="true" outlineLevel="0" collapsed="false">
      <c r="A9" s="5" t="n">
        <v>21820000</v>
      </c>
      <c r="B9" s="2" t="s">
        <v>10</v>
      </c>
      <c r="C9" s="15" t="n">
        <v>660000</v>
      </c>
      <c r="D9" s="15" t="n">
        <v>660000</v>
      </c>
      <c r="E9" s="15" t="n">
        <v>660000</v>
      </c>
      <c r="F9" s="5" t="n">
        <v>21820000</v>
      </c>
      <c r="G9" s="15"/>
    </row>
    <row r="10" customFormat="false" ht="17.25" hidden="false" customHeight="true" outlineLevel="0" collapsed="false">
      <c r="A10" s="5" t="n">
        <v>21830000</v>
      </c>
      <c r="B10" s="2" t="s">
        <v>574</v>
      </c>
      <c r="C10" s="15" t="n">
        <v>206043000.04</v>
      </c>
      <c r="D10" s="15" t="n">
        <v>159461000.01</v>
      </c>
      <c r="E10" s="15" t="n">
        <v>110361000.01</v>
      </c>
      <c r="F10" s="5" t="n">
        <v>21830000</v>
      </c>
      <c r="G10" s="15"/>
    </row>
    <row r="11" customFormat="false" ht="17.25" hidden="false" customHeight="true" outlineLevel="0" collapsed="false">
      <c r="A11" s="5" t="n">
        <v>21840000</v>
      </c>
      <c r="B11" s="2" t="s">
        <v>575</v>
      </c>
      <c r="C11" s="15" t="n">
        <v>16289600</v>
      </c>
      <c r="D11" s="15" t="n">
        <v>3953600</v>
      </c>
      <c r="E11" s="15" t="n">
        <v>3953600</v>
      </c>
      <c r="F11" s="5" t="n">
        <v>21840000</v>
      </c>
      <c r="G11" s="15"/>
    </row>
    <row r="12" customFormat="false" ht="17.25" hidden="false" customHeight="true" outlineLevel="0" collapsed="false">
      <c r="A12" s="5" t="n">
        <v>21850000</v>
      </c>
      <c r="B12" s="2" t="s">
        <v>1775</v>
      </c>
      <c r="C12" s="15" t="n">
        <v>925000</v>
      </c>
      <c r="D12" s="15" t="n">
        <v>925000</v>
      </c>
      <c r="E12" s="15" t="n">
        <v>925000</v>
      </c>
      <c r="F12" s="5" t="n">
        <v>21850000</v>
      </c>
      <c r="G12" s="15"/>
    </row>
    <row r="13" customFormat="false" ht="17.25" hidden="false" customHeight="true" outlineLevel="0" collapsed="false">
      <c r="A13" s="5" t="n">
        <v>23000000</v>
      </c>
      <c r="B13" s="2" t="s">
        <v>240</v>
      </c>
      <c r="C13" s="15" t="n">
        <v>4565902702.29</v>
      </c>
      <c r="D13" s="15" t="n">
        <v>3141812229.12</v>
      </c>
      <c r="E13" s="15" t="n">
        <v>2051786250.81</v>
      </c>
      <c r="F13" s="5" t="n">
        <v>23000000</v>
      </c>
      <c r="G13" s="15"/>
    </row>
    <row r="14" customFormat="false" ht="17.25" hidden="false" customHeight="true" outlineLevel="0" collapsed="false">
      <c r="A14" s="5" t="n">
        <v>23110000</v>
      </c>
      <c r="B14" s="2" t="s">
        <v>2079</v>
      </c>
      <c r="C14" s="15" t="n">
        <v>177624400</v>
      </c>
      <c r="D14" s="15" t="n">
        <v>177624400</v>
      </c>
      <c r="E14" s="15" t="n">
        <v>177624400</v>
      </c>
      <c r="F14" s="5" t="n">
        <v>23110000</v>
      </c>
      <c r="G14" s="15"/>
    </row>
    <row r="15" customFormat="false" ht="17.25" hidden="false" customHeight="true" outlineLevel="0" collapsed="false">
      <c r="A15" s="5" t="n">
        <v>23120000</v>
      </c>
      <c r="B15" s="2" t="s">
        <v>2080</v>
      </c>
      <c r="C15" s="15" t="n">
        <v>294484837.42</v>
      </c>
      <c r="D15" s="15" t="n">
        <v>266767776.75</v>
      </c>
      <c r="E15" s="15" t="n">
        <v>247999546.75</v>
      </c>
      <c r="F15" s="5" t="n">
        <v>23120000</v>
      </c>
      <c r="G15" s="15"/>
    </row>
    <row r="16" customFormat="false" ht="17.25" hidden="false" customHeight="true" outlineLevel="0" collapsed="false">
      <c r="A16" s="5" t="n">
        <v>23130000</v>
      </c>
      <c r="B16" s="2" t="s">
        <v>2081</v>
      </c>
      <c r="C16" s="15" t="n">
        <v>227341308.58</v>
      </c>
      <c r="D16" s="15" t="n">
        <v>227341308.58</v>
      </c>
      <c r="E16" s="15" t="n">
        <v>78812890.86</v>
      </c>
      <c r="F16" s="5" t="n">
        <v>23130000</v>
      </c>
      <c r="G16" s="15"/>
    </row>
    <row r="17" customFormat="false" ht="17.25" hidden="false" customHeight="true" outlineLevel="0" collapsed="false">
      <c r="A17" s="5" t="n">
        <v>23131000</v>
      </c>
      <c r="B17" s="2" t="s">
        <v>2082</v>
      </c>
      <c r="C17" s="15" t="n">
        <v>16139500</v>
      </c>
      <c r="D17" s="15" t="n">
        <v>5731000</v>
      </c>
      <c r="E17" s="15" t="n">
        <v>0</v>
      </c>
      <c r="F17" s="5" t="n">
        <v>23131000</v>
      </c>
      <c r="G17" s="15"/>
    </row>
    <row r="18" customFormat="false" ht="17.25" hidden="false" customHeight="true" outlineLevel="0" collapsed="false">
      <c r="A18" s="5" t="n">
        <v>23140000</v>
      </c>
      <c r="B18" s="2" t="s">
        <v>2083</v>
      </c>
      <c r="C18" s="15" t="n">
        <v>155063766.4</v>
      </c>
      <c r="D18" s="15" t="n">
        <v>155063766.4</v>
      </c>
      <c r="E18" s="15" t="n">
        <v>155063766.4</v>
      </c>
      <c r="F18" s="5" t="n">
        <v>23140000</v>
      </c>
      <c r="G18" s="15"/>
    </row>
    <row r="19" customFormat="false" ht="17.25" hidden="false" customHeight="true" outlineLevel="0" collapsed="false">
      <c r="A19" s="5" t="n">
        <v>23150000</v>
      </c>
      <c r="B19" s="2" t="s">
        <v>2084</v>
      </c>
      <c r="C19" s="15" t="n">
        <v>226107997.43</v>
      </c>
      <c r="D19" s="15" t="n">
        <v>226107997.43</v>
      </c>
      <c r="E19" s="15" t="n">
        <v>226107997.43</v>
      </c>
      <c r="F19" s="5" t="n">
        <v>23150000</v>
      </c>
      <c r="G19" s="15"/>
    </row>
    <row r="20" customFormat="false" ht="17.25" hidden="false" customHeight="true" outlineLevel="0" collapsed="false">
      <c r="A20" s="5" t="n">
        <v>28181000</v>
      </c>
      <c r="B20" s="2" t="s">
        <v>250</v>
      </c>
      <c r="C20" s="15" t="n">
        <v>-4789017.45</v>
      </c>
      <c r="D20" s="15" t="n">
        <v>-2533960.77</v>
      </c>
      <c r="E20" s="15" t="n">
        <v>-893334.38</v>
      </c>
      <c r="F20" s="5" t="n">
        <v>28181000</v>
      </c>
      <c r="G20" s="15"/>
    </row>
    <row r="21" customFormat="false" ht="17.25" hidden="false" customHeight="true" outlineLevel="0" collapsed="false">
      <c r="A21" s="5" t="n">
        <v>28182000</v>
      </c>
      <c r="B21" s="2" t="s">
        <v>585</v>
      </c>
      <c r="C21" s="15" t="n">
        <v>-186633.33</v>
      </c>
      <c r="D21" s="15" t="n">
        <v>-120633.33</v>
      </c>
      <c r="E21" s="15" t="n">
        <v>-54633.33</v>
      </c>
      <c r="F21" s="5" t="n">
        <v>28182000</v>
      </c>
      <c r="G21" s="15"/>
    </row>
    <row r="22" customFormat="false" ht="17.25" hidden="false" customHeight="true" outlineLevel="0" collapsed="false">
      <c r="A22" s="5" t="n">
        <v>28183000</v>
      </c>
      <c r="B22" s="2" t="s">
        <v>588</v>
      </c>
      <c r="C22" s="15" t="n">
        <v>-73342277.23</v>
      </c>
      <c r="D22" s="15" t="n">
        <v>-38474208.34</v>
      </c>
      <c r="E22" s="15" t="n">
        <v>-8237763.89</v>
      </c>
      <c r="F22" s="5" t="n">
        <v>28183000</v>
      </c>
      <c r="G22" s="15"/>
    </row>
    <row r="23" customFormat="false" ht="17.25" hidden="false" customHeight="true" outlineLevel="0" collapsed="false">
      <c r="A23" s="5" t="n">
        <v>28184000</v>
      </c>
      <c r="B23" s="2" t="s">
        <v>586</v>
      </c>
      <c r="C23" s="15" t="n">
        <v>-4104081.67</v>
      </c>
      <c r="D23" s="15" t="n">
        <v>-1828540</v>
      </c>
      <c r="E23" s="15" t="n">
        <v>-840140</v>
      </c>
      <c r="F23" s="5" t="n">
        <v>28184000</v>
      </c>
      <c r="G23" s="15"/>
    </row>
    <row r="24" customFormat="false" ht="17.25" hidden="false" customHeight="true" outlineLevel="0" collapsed="false">
      <c r="A24" s="5" t="n">
        <v>28185000</v>
      </c>
      <c r="B24" s="2" t="s">
        <v>253</v>
      </c>
      <c r="C24" s="15" t="n">
        <v>-450166.66</v>
      </c>
      <c r="D24" s="15" t="n">
        <v>-357666.66</v>
      </c>
      <c r="E24" s="15" t="n">
        <v>-265166.66</v>
      </c>
      <c r="F24" s="5" t="n">
        <v>28185000</v>
      </c>
      <c r="G24" s="15"/>
    </row>
    <row r="25" customFormat="false" ht="17.25" hidden="false" customHeight="true" outlineLevel="0" collapsed="false">
      <c r="A25" s="5" t="n">
        <v>31000000</v>
      </c>
      <c r="B25" s="2" t="s">
        <v>2085</v>
      </c>
      <c r="C25" s="15" t="n">
        <v>66635556.7899995</v>
      </c>
      <c r="D25" s="15" t="n">
        <v>185156025.91</v>
      </c>
      <c r="E25" s="15" t="n">
        <v>211327999.54</v>
      </c>
      <c r="F25" s="5" t="n">
        <v>31000000</v>
      </c>
      <c r="G25" s="15"/>
    </row>
    <row r="26" customFormat="false" ht="17.25" hidden="false" customHeight="true" outlineLevel="0" collapsed="false">
      <c r="A26" s="5" t="n">
        <v>40100000</v>
      </c>
      <c r="B26" s="2" t="s">
        <v>1640</v>
      </c>
      <c r="C26" s="15" t="n">
        <v>-542496382.42</v>
      </c>
      <c r="D26" s="15" t="n">
        <v>-547378217.18</v>
      </c>
      <c r="E26" s="15" t="n">
        <v>-420265084</v>
      </c>
      <c r="F26" s="5" t="n">
        <v>40100000</v>
      </c>
      <c r="G26" s="15"/>
    </row>
    <row r="27" customFormat="false" ht="17.25" hidden="false" customHeight="true" outlineLevel="0" collapsed="false">
      <c r="A27" s="5" t="n">
        <v>40120000</v>
      </c>
      <c r="B27" s="2" t="s">
        <v>23</v>
      </c>
      <c r="C27" s="15" t="n">
        <v>61341724.5</v>
      </c>
      <c r="D27" s="15" t="n">
        <v>0</v>
      </c>
      <c r="E27" s="15" t="n">
        <v>-391745160</v>
      </c>
      <c r="F27" s="5" t="n">
        <v>40120000</v>
      </c>
      <c r="G27" s="15"/>
    </row>
    <row r="28" customFormat="false" ht="17.25" hidden="false" customHeight="true" outlineLevel="0" collapsed="false">
      <c r="A28" s="5" t="n">
        <v>40231000</v>
      </c>
      <c r="B28" s="2" t="s">
        <v>2086</v>
      </c>
      <c r="C28" s="15" t="n">
        <v>-2053800</v>
      </c>
      <c r="D28" s="15" t="n">
        <v>-240000</v>
      </c>
      <c r="E28" s="15" t="n">
        <v>0</v>
      </c>
      <c r="F28" s="5" t="n">
        <v>40231000</v>
      </c>
      <c r="G28" s="15"/>
    </row>
    <row r="29" customFormat="false" ht="17.25" hidden="false" customHeight="true" outlineLevel="0" collapsed="false">
      <c r="A29" s="5" t="n">
        <v>40241000</v>
      </c>
      <c r="B29" s="2" t="s">
        <v>2044</v>
      </c>
      <c r="C29" s="15" t="n">
        <v>-2136000</v>
      </c>
      <c r="D29" s="15" t="n">
        <v>-385000</v>
      </c>
      <c r="E29" s="15" t="n">
        <v>-1287650</v>
      </c>
      <c r="F29" s="5" t="n">
        <v>40241000</v>
      </c>
      <c r="G29" s="15"/>
    </row>
    <row r="30" customFormat="false" ht="17.25" hidden="false" customHeight="true" outlineLevel="0" collapsed="false">
      <c r="A30" s="5" t="n">
        <v>40340000</v>
      </c>
      <c r="B30" s="2" t="s">
        <v>25</v>
      </c>
      <c r="C30" s="15" t="n">
        <v>0</v>
      </c>
      <c r="D30" s="15" t="n">
        <v>0</v>
      </c>
      <c r="E30" s="15" t="n">
        <v>0</v>
      </c>
      <c r="F30" s="5" t="n">
        <v>40340000</v>
      </c>
      <c r="G30" s="15"/>
    </row>
    <row r="31" customFormat="false" ht="17.25" hidden="false" customHeight="true" outlineLevel="0" collapsed="false">
      <c r="A31" s="5" t="n">
        <v>40400000</v>
      </c>
      <c r="B31" s="2" t="s">
        <v>1165</v>
      </c>
      <c r="C31" s="15" t="n">
        <v>-497489485.39</v>
      </c>
      <c r="D31" s="15" t="n">
        <v>-212168145.11</v>
      </c>
      <c r="E31" s="15" t="n">
        <v>0</v>
      </c>
      <c r="F31" s="5" t="n">
        <v>40400000</v>
      </c>
      <c r="G31" s="15"/>
    </row>
    <row r="32" customFormat="false" ht="17.25" hidden="false" customHeight="true" outlineLevel="0" collapsed="false">
      <c r="A32" s="5" t="n">
        <v>40800000</v>
      </c>
      <c r="B32" s="2" t="s">
        <v>1641</v>
      </c>
      <c r="C32" s="15" t="n">
        <v>-57869330.08</v>
      </c>
      <c r="D32" s="15" t="n">
        <v>-54950200.33</v>
      </c>
      <c r="E32" s="15" t="n">
        <v>0</v>
      </c>
      <c r="F32" s="5" t="n">
        <v>40800000</v>
      </c>
      <c r="G32" s="15"/>
    </row>
    <row r="33" customFormat="false" ht="17.25" hidden="false" customHeight="true" outlineLevel="0" collapsed="false">
      <c r="A33" s="5" t="n">
        <v>40900000</v>
      </c>
      <c r="B33" s="2" t="s">
        <v>1787</v>
      </c>
      <c r="C33" s="15" t="n">
        <v>0</v>
      </c>
      <c r="D33" s="15" t="n">
        <v>0</v>
      </c>
      <c r="E33" s="15" t="n">
        <v>354825</v>
      </c>
      <c r="F33" s="5" t="n">
        <v>40900000</v>
      </c>
      <c r="G33" s="15"/>
    </row>
    <row r="34" customFormat="false" ht="17.25" hidden="false" customHeight="true" outlineLevel="0" collapsed="false">
      <c r="A34" s="5" t="n">
        <v>42100000</v>
      </c>
      <c r="B34" s="2" t="s">
        <v>1643</v>
      </c>
      <c r="C34" s="15" t="n">
        <v>646861.919999957</v>
      </c>
      <c r="D34" s="15" t="n">
        <v>-266076.099999964</v>
      </c>
      <c r="E34" s="15" t="n">
        <v>-266076.1</v>
      </c>
      <c r="F34" s="5" t="n">
        <v>42100000</v>
      </c>
      <c r="G34" s="15"/>
    </row>
    <row r="35" customFormat="false" ht="17.25" hidden="false" customHeight="true" outlineLevel="0" collapsed="false">
      <c r="A35" s="5" t="n">
        <v>42110000</v>
      </c>
      <c r="B35" s="2" t="s">
        <v>2087</v>
      </c>
      <c r="C35" s="15" t="n">
        <v>8955000</v>
      </c>
      <c r="D35" s="15" t="n">
        <v>1725000</v>
      </c>
      <c r="E35" s="15" t="n">
        <v>1158500</v>
      </c>
      <c r="F35" s="5" t="n">
        <v>42110000</v>
      </c>
      <c r="G35" s="15"/>
    </row>
    <row r="36" customFormat="false" ht="17.25" hidden="false" customHeight="true" outlineLevel="0" collapsed="false">
      <c r="A36" s="5" t="n">
        <v>42510000</v>
      </c>
      <c r="B36" s="2" t="s">
        <v>1795</v>
      </c>
      <c r="C36" s="15" t="n">
        <v>0</v>
      </c>
      <c r="D36" s="15" t="n">
        <v>1200000</v>
      </c>
      <c r="E36" s="15" t="n">
        <v>0</v>
      </c>
      <c r="F36" s="5" t="n">
        <v>42510000</v>
      </c>
      <c r="G36" s="15"/>
    </row>
    <row r="37" customFormat="false" ht="17.25" hidden="false" customHeight="true" outlineLevel="0" collapsed="false">
      <c r="A37" s="5" t="n">
        <v>42820000</v>
      </c>
      <c r="B37" s="2" t="s">
        <v>604</v>
      </c>
      <c r="C37" s="15" t="n">
        <v>-39679635.1</v>
      </c>
      <c r="D37" s="15" t="n">
        <v>-28616796.62</v>
      </c>
      <c r="E37" s="15" t="n">
        <v>-33183085.55</v>
      </c>
      <c r="F37" s="5" t="n">
        <v>42820000</v>
      </c>
      <c r="G37" s="15"/>
    </row>
    <row r="38" customFormat="false" ht="17.25" hidden="false" customHeight="true" outlineLevel="0" collapsed="false">
      <c r="A38" s="5" t="n">
        <v>43100000</v>
      </c>
      <c r="B38" s="2" t="s">
        <v>605</v>
      </c>
      <c r="C38" s="15" t="n">
        <v>-12661299.28</v>
      </c>
      <c r="D38" s="15" t="n">
        <v>-10632250.6</v>
      </c>
      <c r="E38" s="15" t="n">
        <v>-13008027.2</v>
      </c>
      <c r="F38" s="5" t="n">
        <v>43100000</v>
      </c>
      <c r="G38" s="15"/>
    </row>
    <row r="39" customFormat="false" ht="17.25" hidden="false" customHeight="true" outlineLevel="0" collapsed="false">
      <c r="A39" s="5" t="n">
        <v>43110000</v>
      </c>
      <c r="B39" s="2" t="s">
        <v>606</v>
      </c>
      <c r="C39" s="15" t="n">
        <v>41800</v>
      </c>
      <c r="D39" s="15" t="n">
        <v>323800</v>
      </c>
      <c r="E39" s="15" t="n">
        <v>383800</v>
      </c>
      <c r="F39" s="5" t="n">
        <v>43110000</v>
      </c>
      <c r="G39" s="15"/>
    </row>
    <row r="40" customFormat="false" ht="17.25" hidden="false" customHeight="true" outlineLevel="0" collapsed="false">
      <c r="A40" s="5" t="n">
        <v>43200000</v>
      </c>
      <c r="B40" s="2" t="s">
        <v>607</v>
      </c>
      <c r="C40" s="15" t="n">
        <v>-5426223.92</v>
      </c>
      <c r="D40" s="15" t="n">
        <v>-4556611.4</v>
      </c>
      <c r="E40" s="15" t="n">
        <v>-5574868.8</v>
      </c>
      <c r="F40" s="5" t="n">
        <v>43200000</v>
      </c>
      <c r="G40" s="15"/>
    </row>
    <row r="41" customFormat="false" ht="17.25" hidden="false" customHeight="true" outlineLevel="0" collapsed="false">
      <c r="A41" s="5" t="n">
        <v>43300000</v>
      </c>
      <c r="B41" s="2" t="s">
        <v>38</v>
      </c>
      <c r="C41" s="15" t="n">
        <v>-904378.52</v>
      </c>
      <c r="D41" s="15" t="n">
        <v>-759443.100000001</v>
      </c>
      <c r="E41" s="15" t="n">
        <v>-929144.8</v>
      </c>
      <c r="F41" s="5" t="n">
        <v>43300000</v>
      </c>
      <c r="G41" s="15"/>
    </row>
    <row r="42" customFormat="false" ht="17.25" hidden="false" customHeight="true" outlineLevel="0" collapsed="false">
      <c r="A42" s="40" t="n">
        <v>43400000</v>
      </c>
      <c r="B42" s="2" t="s">
        <v>39</v>
      </c>
      <c r="C42" s="15" t="n">
        <v>-100000</v>
      </c>
      <c r="F42" s="40" t="n">
        <v>43400000</v>
      </c>
    </row>
    <row r="43" customFormat="false" ht="17.25" hidden="false" customHeight="true" outlineLevel="0" collapsed="false">
      <c r="A43" s="5" t="n">
        <v>43860000</v>
      </c>
      <c r="B43" s="2" t="s">
        <v>1644</v>
      </c>
      <c r="C43" s="15" t="n">
        <v>-5669046.25</v>
      </c>
      <c r="D43" s="15" t="n">
        <v>-7952220.9</v>
      </c>
      <c r="E43" s="15" t="n">
        <v>-9990366.95</v>
      </c>
      <c r="F43" s="5" t="n">
        <v>43860000</v>
      </c>
      <c r="G43" s="15"/>
    </row>
    <row r="44" customFormat="false" ht="17.25" hidden="false" customHeight="true" outlineLevel="0" collapsed="false">
      <c r="A44" s="5" t="n">
        <v>44100000</v>
      </c>
      <c r="B44" s="2" t="s">
        <v>610</v>
      </c>
      <c r="C44" s="15" t="n">
        <v>-3428210</v>
      </c>
      <c r="D44" s="15" t="n">
        <v>-2971101.86</v>
      </c>
      <c r="E44" s="15" t="n">
        <v>-3432280.42</v>
      </c>
      <c r="F44" s="5" t="n">
        <v>44100000</v>
      </c>
      <c r="G44" s="15"/>
    </row>
    <row r="45" customFormat="false" ht="17.25" hidden="false" customHeight="true" outlineLevel="0" collapsed="false">
      <c r="A45" s="5" t="n">
        <v>44410000</v>
      </c>
      <c r="B45" s="2" t="s">
        <v>2088</v>
      </c>
      <c r="C45" s="15" t="n">
        <v>433333.32</v>
      </c>
      <c r="D45" s="15" t="n">
        <v>433333.32</v>
      </c>
      <c r="E45" s="15" t="n">
        <v>433333.32</v>
      </c>
      <c r="F45" s="5" t="n">
        <v>44410000</v>
      </c>
      <c r="G45" s="15"/>
    </row>
    <row r="46" customFormat="false" ht="17.25" hidden="false" customHeight="true" outlineLevel="0" collapsed="false">
      <c r="A46" s="5" t="n">
        <v>44420000</v>
      </c>
      <c r="B46" s="2" t="s">
        <v>1467</v>
      </c>
      <c r="C46" s="15" t="n">
        <v>-517004.75</v>
      </c>
      <c r="D46" s="15" t="n">
        <v>-2606200.55</v>
      </c>
      <c r="E46" s="15" t="n">
        <v>-1601577.55</v>
      </c>
      <c r="F46" s="5" t="n">
        <v>44420000</v>
      </c>
      <c r="G46" s="15"/>
    </row>
    <row r="47" customFormat="false" ht="17.25" hidden="false" customHeight="true" outlineLevel="0" collapsed="false">
      <c r="A47" s="5" t="n">
        <v>44550000</v>
      </c>
      <c r="B47" s="2" t="s">
        <v>617</v>
      </c>
      <c r="C47" s="15" t="n">
        <v>56151544.3100001</v>
      </c>
      <c r="D47" s="15" t="n">
        <v>45334701.11</v>
      </c>
      <c r="E47" s="15" t="n">
        <v>13081543.5</v>
      </c>
      <c r="F47" s="5" t="n">
        <v>44550000</v>
      </c>
      <c r="G47" s="15"/>
    </row>
    <row r="48" customFormat="false" ht="17.25" hidden="false" customHeight="true" outlineLevel="0" collapsed="false">
      <c r="A48" s="5" t="n">
        <v>44562000</v>
      </c>
      <c r="B48" s="2" t="s">
        <v>47</v>
      </c>
      <c r="C48" s="15" t="n">
        <v>0</v>
      </c>
      <c r="D48" s="15" t="n">
        <v>35900</v>
      </c>
      <c r="E48" s="15" t="n">
        <v>82214.66</v>
      </c>
      <c r="F48" s="5" t="n">
        <v>44562000</v>
      </c>
      <c r="G48" s="15"/>
    </row>
    <row r="49" customFormat="false" ht="17.25" hidden="false" customHeight="true" outlineLevel="0" collapsed="false">
      <c r="A49" s="5" t="n">
        <v>44564000</v>
      </c>
      <c r="B49" s="2" t="s">
        <v>49</v>
      </c>
      <c r="C49" s="15" t="n">
        <v>10762.9399999999</v>
      </c>
      <c r="D49" s="15" t="n">
        <v>95739.4400000004</v>
      </c>
      <c r="E49" s="15" t="n">
        <v>722200</v>
      </c>
      <c r="F49" s="5" t="n">
        <v>44564000</v>
      </c>
      <c r="G49" s="15"/>
    </row>
    <row r="50" customFormat="false" ht="17.25" hidden="false" customHeight="true" outlineLevel="0" collapsed="false">
      <c r="A50" s="5" t="n">
        <v>44565000</v>
      </c>
      <c r="B50" s="2" t="s">
        <v>1646</v>
      </c>
      <c r="C50" s="15" t="n">
        <v>0</v>
      </c>
      <c r="D50" s="15" t="n">
        <v>1146200</v>
      </c>
      <c r="E50" s="15" t="n">
        <v>0</v>
      </c>
      <c r="F50" s="5" t="n">
        <v>44565000</v>
      </c>
      <c r="G50" s="15"/>
    </row>
    <row r="51" customFormat="false" ht="17.25" hidden="false" customHeight="true" outlineLevel="0" collapsed="false">
      <c r="A51" s="5" t="n">
        <v>44583000</v>
      </c>
      <c r="B51" s="2" t="s">
        <v>1802</v>
      </c>
      <c r="C51" s="15" t="n">
        <v>1833333.33</v>
      </c>
      <c r="D51" s="15" t="n">
        <v>1850244.93</v>
      </c>
      <c r="E51" s="15" t="n">
        <v>0</v>
      </c>
      <c r="F51" s="5" t="n">
        <v>44583000</v>
      </c>
      <c r="G51" s="15"/>
    </row>
    <row r="52" customFormat="false" ht="17.25" hidden="false" customHeight="true" outlineLevel="0" collapsed="false">
      <c r="A52" s="5" t="n">
        <v>45511000</v>
      </c>
      <c r="B52" s="2" t="s">
        <v>304</v>
      </c>
      <c r="C52" s="15" t="n">
        <v>-47894523.57</v>
      </c>
      <c r="D52" s="15" t="n">
        <v>-47894523.57</v>
      </c>
      <c r="E52" s="15" t="n">
        <v>-47894523.57</v>
      </c>
      <c r="F52" s="5" t="n">
        <v>45511000</v>
      </c>
      <c r="G52" s="15"/>
    </row>
    <row r="53" customFormat="false" ht="17.25" hidden="false" customHeight="true" outlineLevel="0" collapsed="false">
      <c r="A53" s="5" t="n">
        <v>45512000</v>
      </c>
      <c r="B53" s="2" t="s">
        <v>288</v>
      </c>
      <c r="C53" s="15" t="n">
        <v>0</v>
      </c>
      <c r="D53" s="15" t="n">
        <v>0</v>
      </c>
      <c r="E53" s="15" t="n">
        <v>0</v>
      </c>
      <c r="F53" s="5" t="n">
        <v>45512000</v>
      </c>
      <c r="G53" s="15"/>
    </row>
    <row r="54" customFormat="false" ht="17.25" hidden="false" customHeight="true" outlineLevel="0" collapsed="false">
      <c r="A54" s="5" t="n">
        <v>46600000</v>
      </c>
      <c r="B54" s="2" t="s">
        <v>1810</v>
      </c>
      <c r="C54" s="15" t="n">
        <v>-1048788</v>
      </c>
      <c r="D54" s="15" t="n">
        <v>0</v>
      </c>
      <c r="E54" s="15" t="n">
        <v>0</v>
      </c>
      <c r="F54" s="5" t="n">
        <v>46600000</v>
      </c>
      <c r="G54" s="15"/>
    </row>
    <row r="55" customFormat="false" ht="17.25" hidden="false" customHeight="true" outlineLevel="0" collapsed="false">
      <c r="A55" s="5" t="n">
        <v>46610000</v>
      </c>
      <c r="B55" s="2" t="s">
        <v>2048</v>
      </c>
      <c r="C55" s="15" t="n">
        <v>-392608878.34</v>
      </c>
      <c r="D55" s="15" t="n">
        <v>-394299642.49</v>
      </c>
      <c r="E55" s="15" t="n">
        <v>0</v>
      </c>
      <c r="F55" s="5" t="n">
        <v>46610000</v>
      </c>
      <c r="G55" s="15"/>
    </row>
    <row r="56" customFormat="false" ht="17.25" hidden="false" customHeight="true" outlineLevel="0" collapsed="false">
      <c r="A56" s="5" t="n">
        <v>46700000</v>
      </c>
      <c r="B56" s="2" t="s">
        <v>2089</v>
      </c>
      <c r="C56" s="15" t="n">
        <v>-4466500000</v>
      </c>
      <c r="D56" s="15" t="n">
        <v>-3134000000</v>
      </c>
      <c r="E56" s="15" t="n">
        <v>0</v>
      </c>
      <c r="F56" s="5" t="n">
        <v>46700000</v>
      </c>
      <c r="G56" s="15"/>
    </row>
    <row r="57" customFormat="false" ht="17.25" hidden="false" customHeight="true" outlineLevel="0" collapsed="false">
      <c r="A57" s="5" t="n">
        <v>46700005</v>
      </c>
      <c r="B57" s="2" t="s">
        <v>105</v>
      </c>
      <c r="C57" s="15" t="n">
        <v>0</v>
      </c>
      <c r="D57" s="15" t="n">
        <v>0</v>
      </c>
      <c r="E57" s="15" t="n">
        <v>-1785500000</v>
      </c>
      <c r="F57" s="5" t="n">
        <v>46700005</v>
      </c>
      <c r="G57" s="15"/>
    </row>
    <row r="58" customFormat="false" ht="17.25" hidden="false" customHeight="true" outlineLevel="0" collapsed="false">
      <c r="A58" s="5" t="n">
        <v>46700006</v>
      </c>
      <c r="B58" s="2" t="s">
        <v>111</v>
      </c>
      <c r="C58" s="15" t="n">
        <v>0</v>
      </c>
      <c r="D58" s="15" t="n">
        <v>0</v>
      </c>
      <c r="E58" s="15" t="n">
        <v>-365838878.34</v>
      </c>
      <c r="F58" s="5" t="n">
        <v>46700006</v>
      </c>
      <c r="G58" s="15"/>
    </row>
    <row r="59" customFormat="false" ht="17.25" hidden="false" customHeight="true" outlineLevel="0" collapsed="false">
      <c r="A59" s="5" t="n">
        <v>46710070</v>
      </c>
      <c r="B59" s="2" t="s">
        <v>99</v>
      </c>
      <c r="C59" s="15" t="n">
        <v>0</v>
      </c>
      <c r="D59" s="15" t="n">
        <v>0</v>
      </c>
      <c r="E59" s="15" t="n">
        <v>-487556</v>
      </c>
      <c r="F59" s="5" t="n">
        <v>46710070</v>
      </c>
      <c r="G59" s="15"/>
    </row>
    <row r="60" customFormat="false" ht="17.25" hidden="false" customHeight="true" outlineLevel="0" collapsed="false">
      <c r="A60" s="5" t="n">
        <v>46800001</v>
      </c>
      <c r="B60" s="2" t="s">
        <v>2072</v>
      </c>
      <c r="C60" s="15" t="n">
        <v>-25027028</v>
      </c>
      <c r="D60" s="15" t="n">
        <v>0</v>
      </c>
      <c r="E60" s="15" t="n">
        <v>0</v>
      </c>
      <c r="F60" s="5" t="n">
        <v>46800001</v>
      </c>
      <c r="G60" s="15"/>
    </row>
    <row r="61" customFormat="false" ht="17.25" hidden="false" customHeight="true" outlineLevel="0" collapsed="false">
      <c r="A61" s="5" t="n">
        <v>47100000</v>
      </c>
      <c r="B61" s="2" t="s">
        <v>362</v>
      </c>
      <c r="C61" s="15" t="n">
        <v>0</v>
      </c>
      <c r="D61" s="15" t="n">
        <v>0</v>
      </c>
      <c r="E61" s="15" t="n">
        <v>0</v>
      </c>
      <c r="F61" s="5" t="n">
        <v>47100000</v>
      </c>
      <c r="G61" s="15"/>
    </row>
    <row r="62" customFormat="false" ht="17.25" hidden="false" customHeight="true" outlineLevel="0" collapsed="false">
      <c r="A62" s="40" t="n">
        <v>48600000</v>
      </c>
      <c r="B62" s="2" t="s">
        <v>678</v>
      </c>
      <c r="C62" s="15" t="n">
        <v>188148.15</v>
      </c>
      <c r="F62" s="40" t="n">
        <v>48600000</v>
      </c>
    </row>
    <row r="63" customFormat="false" ht="17.25" hidden="false" customHeight="true" outlineLevel="0" collapsed="false">
      <c r="A63" s="5" t="n">
        <v>51110000</v>
      </c>
      <c r="B63" s="2" t="s">
        <v>681</v>
      </c>
      <c r="C63" s="15" t="n">
        <v>0</v>
      </c>
      <c r="D63" s="15" t="n">
        <v>0</v>
      </c>
      <c r="E63" s="15" t="n">
        <v>0</v>
      </c>
      <c r="F63" s="5" t="n">
        <v>51110000</v>
      </c>
      <c r="G63" s="15"/>
    </row>
    <row r="64" customFormat="false" ht="17.25" hidden="false" customHeight="true" outlineLevel="0" collapsed="false">
      <c r="A64" s="5" t="n">
        <v>51231000</v>
      </c>
      <c r="B64" s="2" t="s">
        <v>325</v>
      </c>
      <c r="C64" s="15" t="n">
        <v>69046541.07</v>
      </c>
      <c r="D64" s="15" t="n">
        <v>43923856.51</v>
      </c>
      <c r="E64" s="15" t="n">
        <v>15999658.52</v>
      </c>
      <c r="F64" s="5" t="n">
        <v>51231000</v>
      </c>
      <c r="G64" s="15"/>
    </row>
    <row r="65" customFormat="false" ht="17.25" hidden="false" customHeight="true" outlineLevel="0" collapsed="false">
      <c r="A65" s="5" t="n">
        <v>51241000</v>
      </c>
      <c r="B65" s="2" t="s">
        <v>133</v>
      </c>
      <c r="C65" s="15" t="n">
        <v>32663064.9300001</v>
      </c>
      <c r="D65" s="15" t="n">
        <v>23361769.1800001</v>
      </c>
      <c r="E65" s="15" t="n">
        <v>10985831.96</v>
      </c>
      <c r="F65" s="5" t="n">
        <v>51241000</v>
      </c>
      <c r="G65" s="15"/>
    </row>
    <row r="66" customFormat="false" ht="17.25" hidden="false" customHeight="true" outlineLevel="0" collapsed="false">
      <c r="A66" s="5" t="n">
        <v>53100000</v>
      </c>
      <c r="B66" s="2" t="s">
        <v>1648</v>
      </c>
      <c r="C66" s="15" t="n">
        <v>610082</v>
      </c>
      <c r="D66" s="15" t="n">
        <v>1182000</v>
      </c>
      <c r="E66" s="15" t="n">
        <v>1137959</v>
      </c>
      <c r="F66" s="5" t="n">
        <v>53100000</v>
      </c>
      <c r="G66" s="15"/>
    </row>
    <row r="67" customFormat="false" ht="17.25" hidden="false" customHeight="true" outlineLevel="0" collapsed="false">
      <c r="A67" s="5" t="n">
        <v>53600000</v>
      </c>
      <c r="B67" s="2" t="s">
        <v>2090</v>
      </c>
      <c r="C67" s="15" t="n">
        <v>3515578.59999999</v>
      </c>
      <c r="D67" s="15" t="n">
        <v>3037819.59999999</v>
      </c>
      <c r="E67" s="15" t="n">
        <v>15000</v>
      </c>
      <c r="F67" s="5" t="n">
        <v>53600000</v>
      </c>
      <c r="G67" s="15"/>
    </row>
    <row r="68" customFormat="false" ht="17.25" hidden="false" customHeight="true" outlineLevel="0" collapsed="false">
      <c r="A68" s="5" t="n">
        <v>58000000</v>
      </c>
      <c r="B68" s="2" t="s">
        <v>704</v>
      </c>
      <c r="C68" s="15" t="n">
        <v>0</v>
      </c>
      <c r="D68" s="15" t="n">
        <v>0</v>
      </c>
      <c r="E68" s="15" t="n">
        <v>0</v>
      </c>
      <c r="F68" s="5" t="n">
        <v>58000000</v>
      </c>
      <c r="G68" s="15"/>
    </row>
    <row r="69" customFormat="false" ht="17.25" hidden="false" customHeight="true" outlineLevel="0" collapsed="false">
      <c r="A69" s="40" t="n">
        <v>60101200</v>
      </c>
      <c r="B69" s="2" t="s">
        <v>2091</v>
      </c>
      <c r="C69" s="15" t="n">
        <v>9940000</v>
      </c>
      <c r="F69" s="40" t="n">
        <v>60101200</v>
      </c>
    </row>
    <row r="70" customFormat="false" ht="17.25" hidden="false" customHeight="true" outlineLevel="0" collapsed="false">
      <c r="A70" s="5" t="n">
        <v>60301000</v>
      </c>
      <c r="B70" s="2" t="s">
        <v>1282</v>
      </c>
      <c r="C70" s="15" t="n">
        <v>118520469.12</v>
      </c>
      <c r="D70" s="15" t="n">
        <v>26171973.6299999</v>
      </c>
      <c r="E70" s="15" t="n">
        <v>-211327999.54</v>
      </c>
      <c r="F70" s="5" t="n">
        <v>60301000</v>
      </c>
      <c r="G70" s="15"/>
    </row>
    <row r="71" customFormat="false" ht="17.25" hidden="false" customHeight="true" outlineLevel="0" collapsed="false">
      <c r="A71" s="5" t="n">
        <v>60601000</v>
      </c>
      <c r="B71" s="2" t="s">
        <v>420</v>
      </c>
      <c r="C71" s="15" t="n">
        <v>111110</v>
      </c>
      <c r="D71" s="15" t="n">
        <v>0</v>
      </c>
      <c r="E71" s="15" t="n">
        <v>61608</v>
      </c>
      <c r="F71" s="5" t="n">
        <v>60601000</v>
      </c>
      <c r="G71" s="15"/>
    </row>
    <row r="72" customFormat="false" ht="17.25" hidden="false" customHeight="true" outlineLevel="0" collapsed="false">
      <c r="A72" s="5" t="n">
        <v>60602000</v>
      </c>
      <c r="B72" s="2" t="s">
        <v>356</v>
      </c>
      <c r="C72" s="15" t="n">
        <v>636545</v>
      </c>
      <c r="D72" s="15" t="n">
        <v>620000</v>
      </c>
      <c r="E72" s="15" t="n">
        <v>672900</v>
      </c>
      <c r="F72" s="5" t="n">
        <v>60602000</v>
      </c>
      <c r="G72" s="15"/>
    </row>
    <row r="73" customFormat="false" ht="17.25" hidden="false" customHeight="true" outlineLevel="0" collapsed="false">
      <c r="A73" s="40" t="n">
        <v>60603000</v>
      </c>
      <c r="B73" s="2" t="s">
        <v>358</v>
      </c>
      <c r="C73" s="15" t="n">
        <v>50000</v>
      </c>
      <c r="F73" s="40" t="n">
        <v>60603000</v>
      </c>
    </row>
    <row r="74" customFormat="false" ht="17.25" hidden="false" customHeight="true" outlineLevel="0" collapsed="false">
      <c r="A74" s="5" t="n">
        <v>60604000</v>
      </c>
      <c r="B74" s="2" t="s">
        <v>360</v>
      </c>
      <c r="C74" s="15" t="n">
        <v>2765472.67</v>
      </c>
      <c r="D74" s="15" t="n">
        <v>1881150</v>
      </c>
      <c r="E74" s="15" t="n">
        <v>1167930</v>
      </c>
      <c r="F74" s="5" t="n">
        <v>60604000</v>
      </c>
      <c r="G74" s="15"/>
    </row>
    <row r="75" customFormat="false" ht="17.25" hidden="false" customHeight="true" outlineLevel="0" collapsed="false">
      <c r="A75" s="5" t="n">
        <v>60605000</v>
      </c>
      <c r="B75" s="2" t="s">
        <v>141</v>
      </c>
      <c r="C75" s="15" t="n">
        <v>19277544.71</v>
      </c>
      <c r="D75" s="15" t="n">
        <v>47706550.09</v>
      </c>
      <c r="E75" s="15" t="n">
        <v>32209361.84</v>
      </c>
      <c r="F75" s="5" t="n">
        <v>60605000</v>
      </c>
      <c r="G75" s="15"/>
    </row>
    <row r="76" customFormat="false" ht="17.25" hidden="false" customHeight="true" outlineLevel="0" collapsed="false">
      <c r="A76" s="5" t="n">
        <v>60607000</v>
      </c>
      <c r="B76" s="2" t="s">
        <v>363</v>
      </c>
      <c r="C76" s="15" t="n">
        <v>3979222.67</v>
      </c>
      <c r="D76" s="15" t="n">
        <v>1268333.34</v>
      </c>
      <c r="E76" s="15" t="n">
        <v>2371666.66</v>
      </c>
      <c r="F76" s="5" t="n">
        <v>60607000</v>
      </c>
      <c r="G76" s="15"/>
    </row>
    <row r="77" customFormat="false" ht="17.25" hidden="false" customHeight="true" outlineLevel="0" collapsed="false">
      <c r="A77" s="5" t="n">
        <v>60608000</v>
      </c>
      <c r="B77" s="2" t="s">
        <v>353</v>
      </c>
      <c r="C77" s="15" t="n">
        <v>7663213.65</v>
      </c>
      <c r="D77" s="15" t="n">
        <v>4744203.67</v>
      </c>
      <c r="E77" s="15" t="n">
        <v>2520000</v>
      </c>
      <c r="F77" s="5" t="n">
        <v>60608000</v>
      </c>
      <c r="G77" s="15"/>
    </row>
    <row r="78" customFormat="false" ht="17.25" hidden="false" customHeight="true" outlineLevel="0" collapsed="false">
      <c r="A78" s="5" t="n">
        <v>60609000</v>
      </c>
      <c r="B78" s="2" t="s">
        <v>145</v>
      </c>
      <c r="C78" s="15" t="n">
        <v>190000</v>
      </c>
      <c r="D78" s="15" t="n">
        <v>184903335.05</v>
      </c>
      <c r="E78" s="15" t="n">
        <v>265713866.37</v>
      </c>
      <c r="F78" s="5" t="n">
        <v>60609000</v>
      </c>
      <c r="G78" s="15"/>
    </row>
    <row r="79" customFormat="false" ht="17.25" hidden="false" customHeight="true" outlineLevel="0" collapsed="false">
      <c r="A79" s="5" t="n">
        <v>60609100</v>
      </c>
      <c r="B79" s="2" t="s">
        <v>2092</v>
      </c>
      <c r="C79" s="15" t="n">
        <v>42197040</v>
      </c>
      <c r="D79" s="15" t="n">
        <v>5863152</v>
      </c>
      <c r="E79" s="15" t="n">
        <v>0</v>
      </c>
      <c r="F79" s="5" t="n">
        <v>60609100</v>
      </c>
      <c r="G79" s="15"/>
    </row>
    <row r="80" customFormat="false" ht="17.25" hidden="false" customHeight="true" outlineLevel="0" collapsed="false">
      <c r="A80" s="5" t="n">
        <v>60609200</v>
      </c>
      <c r="B80" s="2" t="s">
        <v>2093</v>
      </c>
      <c r="C80" s="15" t="n">
        <v>219454844</v>
      </c>
      <c r="D80" s="15" t="n">
        <v>24331768.5</v>
      </c>
      <c r="E80" s="15" t="n">
        <v>0</v>
      </c>
      <c r="F80" s="5" t="n">
        <v>60609200</v>
      </c>
      <c r="G80" s="15"/>
    </row>
    <row r="81" customFormat="false" ht="17.25" hidden="false" customHeight="true" outlineLevel="0" collapsed="false">
      <c r="A81" s="40" t="n">
        <v>60801000</v>
      </c>
      <c r="B81" s="2" t="s">
        <v>435</v>
      </c>
      <c r="C81" s="15" t="n">
        <v>13190080</v>
      </c>
      <c r="F81" s="40" t="n">
        <v>60801000</v>
      </c>
    </row>
    <row r="82" customFormat="false" ht="17.25" hidden="false" customHeight="true" outlineLevel="0" collapsed="false">
      <c r="A82" s="5" t="n">
        <v>60802000</v>
      </c>
      <c r="B82" s="2" t="s">
        <v>712</v>
      </c>
      <c r="C82" s="15" t="n">
        <v>1456253</v>
      </c>
      <c r="D82" s="15" t="n">
        <v>92980</v>
      </c>
      <c r="E82" s="15" t="n">
        <v>0</v>
      </c>
      <c r="F82" s="5" t="n">
        <v>60802000</v>
      </c>
      <c r="G82" s="15"/>
    </row>
    <row r="83" customFormat="false" ht="17.25" hidden="false" customHeight="true" outlineLevel="0" collapsed="false">
      <c r="A83" s="5" t="n">
        <v>60804000</v>
      </c>
      <c r="B83" s="2" t="s">
        <v>439</v>
      </c>
      <c r="C83" s="15" t="n">
        <v>31720667.71</v>
      </c>
      <c r="D83" s="15" t="n">
        <v>3109023.57</v>
      </c>
      <c r="E83" s="15" t="n">
        <v>0</v>
      </c>
      <c r="F83" s="5" t="n">
        <v>60804000</v>
      </c>
      <c r="G83" s="15"/>
    </row>
    <row r="84" customFormat="false" ht="17.25" hidden="false" customHeight="true" outlineLevel="0" collapsed="false">
      <c r="A84" s="5" t="n">
        <v>60806000</v>
      </c>
      <c r="B84" s="2" t="s">
        <v>440</v>
      </c>
      <c r="C84" s="15" t="n">
        <v>2866864.52</v>
      </c>
      <c r="D84" s="15" t="n">
        <v>3293383.7</v>
      </c>
      <c r="E84" s="15" t="n">
        <v>0</v>
      </c>
      <c r="F84" s="5" t="n">
        <v>60806000</v>
      </c>
      <c r="G84" s="15"/>
    </row>
    <row r="85" customFormat="false" ht="17.25" hidden="false" customHeight="true" outlineLevel="0" collapsed="false">
      <c r="A85" s="5" t="n">
        <v>60807000</v>
      </c>
      <c r="B85" s="2" t="s">
        <v>1835</v>
      </c>
      <c r="C85" s="15" t="n">
        <v>0</v>
      </c>
      <c r="D85" s="15" t="n">
        <v>20939.16</v>
      </c>
      <c r="E85" s="15" t="n">
        <v>0</v>
      </c>
      <c r="F85" s="5" t="n">
        <v>60807000</v>
      </c>
      <c r="G85" s="15"/>
    </row>
    <row r="86" customFormat="false" ht="17.25" hidden="false" customHeight="true" outlineLevel="0" collapsed="false">
      <c r="A86" s="5" t="n">
        <v>60808000</v>
      </c>
      <c r="B86" s="2" t="s">
        <v>442</v>
      </c>
      <c r="C86" s="15" t="n">
        <v>31659981</v>
      </c>
      <c r="D86" s="15" t="n">
        <v>3909617</v>
      </c>
      <c r="E86" s="15" t="n">
        <v>0</v>
      </c>
      <c r="F86" s="5" t="n">
        <v>60808000</v>
      </c>
      <c r="G86" s="15"/>
    </row>
    <row r="87" customFormat="false" ht="17.25" hidden="false" customHeight="true" outlineLevel="0" collapsed="false">
      <c r="A87" s="5" t="n">
        <v>60811000</v>
      </c>
      <c r="B87" s="2" t="s">
        <v>444</v>
      </c>
      <c r="C87" s="15" t="n">
        <v>200000</v>
      </c>
      <c r="D87" s="15" t="n">
        <v>200000</v>
      </c>
      <c r="E87" s="15" t="n">
        <v>0</v>
      </c>
      <c r="F87" s="5" t="n">
        <v>60811000</v>
      </c>
      <c r="G87" s="15"/>
    </row>
    <row r="88" customFormat="false" ht="17.25" hidden="false" customHeight="true" outlineLevel="0" collapsed="false">
      <c r="A88" s="5" t="n">
        <v>60812000</v>
      </c>
      <c r="B88" s="2" t="s">
        <v>381</v>
      </c>
      <c r="C88" s="15" t="n">
        <v>2127292</v>
      </c>
      <c r="D88" s="15" t="n">
        <v>864863</v>
      </c>
      <c r="E88" s="15" t="n">
        <v>0</v>
      </c>
      <c r="F88" s="5" t="n">
        <v>60812000</v>
      </c>
      <c r="G88" s="15"/>
    </row>
    <row r="89" customFormat="false" ht="17.25" hidden="false" customHeight="true" outlineLevel="0" collapsed="false">
      <c r="A89" s="5" t="n">
        <v>61301000</v>
      </c>
      <c r="B89" s="2" t="s">
        <v>455</v>
      </c>
      <c r="C89" s="15" t="n">
        <v>4836704</v>
      </c>
      <c r="D89" s="15" t="n">
        <v>0</v>
      </c>
      <c r="E89" s="15" t="n">
        <v>165000</v>
      </c>
      <c r="F89" s="5" t="n">
        <v>61301000</v>
      </c>
      <c r="G89" s="15"/>
    </row>
    <row r="90" customFormat="false" ht="17.25" hidden="false" customHeight="true" outlineLevel="0" collapsed="false">
      <c r="A90" s="5" t="n">
        <v>61302000</v>
      </c>
      <c r="B90" s="2" t="s">
        <v>1650</v>
      </c>
      <c r="C90" s="15" t="n">
        <v>7891148.4</v>
      </c>
      <c r="D90" s="15" t="n">
        <v>0</v>
      </c>
      <c r="E90" s="15" t="n">
        <v>50000</v>
      </c>
      <c r="F90" s="5" t="n">
        <v>61302000</v>
      </c>
      <c r="G90" s="15"/>
    </row>
    <row r="91" customFormat="false" ht="17.25" hidden="false" customHeight="true" outlineLevel="0" collapsed="false">
      <c r="A91" s="5" t="n">
        <v>61500000</v>
      </c>
      <c r="B91" s="2" t="s">
        <v>1289</v>
      </c>
      <c r="C91" s="15" t="n">
        <v>514015</v>
      </c>
      <c r="D91" s="15" t="n">
        <v>4203600</v>
      </c>
      <c r="E91" s="15" t="n">
        <v>206000</v>
      </c>
      <c r="F91" s="5" t="n">
        <v>61500000</v>
      </c>
      <c r="G91" s="15"/>
    </row>
    <row r="92" customFormat="false" ht="17.25" hidden="false" customHeight="true" outlineLevel="0" collapsed="false">
      <c r="A92" s="5" t="n">
        <v>61501000</v>
      </c>
      <c r="B92" s="2" t="s">
        <v>458</v>
      </c>
      <c r="C92" s="15" t="n">
        <v>110516</v>
      </c>
      <c r="D92" s="15" t="n">
        <v>257000</v>
      </c>
      <c r="E92" s="15" t="n">
        <v>708625</v>
      </c>
      <c r="F92" s="5" t="n">
        <v>61501000</v>
      </c>
      <c r="G92" s="15"/>
    </row>
    <row r="93" customFormat="false" ht="17.25" hidden="false" customHeight="true" outlineLevel="0" collapsed="false">
      <c r="A93" s="5" t="n">
        <v>61502000</v>
      </c>
      <c r="B93" s="2" t="s">
        <v>154</v>
      </c>
      <c r="C93" s="15" t="n">
        <v>217205</v>
      </c>
      <c r="D93" s="15" t="n">
        <v>75000</v>
      </c>
      <c r="E93" s="15" t="n">
        <v>0</v>
      </c>
      <c r="F93" s="5" t="n">
        <v>61502000</v>
      </c>
      <c r="G93" s="15"/>
    </row>
    <row r="94" customFormat="false" ht="17.25" hidden="false" customHeight="true" outlineLevel="0" collapsed="false">
      <c r="A94" s="5" t="n">
        <v>61503000</v>
      </c>
      <c r="B94" s="2" t="s">
        <v>459</v>
      </c>
      <c r="C94" s="15" t="n">
        <v>26503909.9</v>
      </c>
      <c r="D94" s="15" t="n">
        <v>13613393.65</v>
      </c>
      <c r="E94" s="15" t="n">
        <v>7838110</v>
      </c>
      <c r="F94" s="5" t="n">
        <v>61503000</v>
      </c>
      <c r="G94" s="15"/>
    </row>
    <row r="95" customFormat="false" ht="17.25" hidden="false" customHeight="true" outlineLevel="0" collapsed="false">
      <c r="A95" s="5" t="n">
        <v>61504000</v>
      </c>
      <c r="B95" s="2" t="s">
        <v>1838</v>
      </c>
      <c r="C95" s="15" t="n">
        <v>0</v>
      </c>
      <c r="D95" s="15" t="n">
        <v>0</v>
      </c>
      <c r="E95" s="15" t="n">
        <v>40000</v>
      </c>
      <c r="F95" s="5" t="n">
        <v>61504000</v>
      </c>
      <c r="G95" s="15"/>
    </row>
    <row r="96" customFormat="false" ht="17.25" hidden="false" customHeight="true" outlineLevel="0" collapsed="false">
      <c r="A96" s="5" t="n">
        <v>61601000</v>
      </c>
      <c r="B96" s="2" t="s">
        <v>156</v>
      </c>
      <c r="C96" s="15" t="n">
        <v>93</v>
      </c>
      <c r="D96" s="15" t="n">
        <v>0</v>
      </c>
      <c r="E96" s="15" t="n">
        <v>524780.8</v>
      </c>
      <c r="F96" s="5" t="n">
        <v>61601000</v>
      </c>
      <c r="G96" s="15"/>
    </row>
    <row r="97" customFormat="false" ht="17.25" hidden="false" customHeight="true" outlineLevel="0" collapsed="false">
      <c r="A97" s="5" t="n">
        <v>61602000</v>
      </c>
      <c r="B97" s="2" t="s">
        <v>466</v>
      </c>
      <c r="C97" s="15" t="n">
        <v>0</v>
      </c>
      <c r="D97" s="15" t="n">
        <v>0</v>
      </c>
      <c r="E97" s="15" t="n">
        <v>176613.92</v>
      </c>
      <c r="F97" s="5" t="n">
        <v>61602000</v>
      </c>
      <c r="G97" s="15"/>
    </row>
    <row r="98" customFormat="false" ht="17.25" hidden="false" customHeight="true" outlineLevel="0" collapsed="false">
      <c r="A98" s="40" t="n">
        <v>61604000</v>
      </c>
      <c r="B98" s="2" t="s">
        <v>157</v>
      </c>
      <c r="C98" s="15" t="n">
        <v>59469</v>
      </c>
      <c r="F98" s="40" t="n">
        <v>61604000</v>
      </c>
    </row>
    <row r="99" customFormat="false" ht="17.25" hidden="false" customHeight="true" outlineLevel="0" collapsed="false">
      <c r="A99" s="5" t="n">
        <v>61801000</v>
      </c>
      <c r="B99" s="2" t="s">
        <v>470</v>
      </c>
      <c r="C99" s="15" t="n">
        <v>61811</v>
      </c>
      <c r="D99" s="15" t="n">
        <v>0</v>
      </c>
      <c r="E99" s="15" t="n">
        <v>30800</v>
      </c>
      <c r="F99" s="5" t="n">
        <v>61801000</v>
      </c>
      <c r="G99" s="15"/>
    </row>
    <row r="100" customFormat="false" ht="17.25" hidden="false" customHeight="true" outlineLevel="0" collapsed="false">
      <c r="A100" s="5" t="n">
        <v>61802000</v>
      </c>
      <c r="B100" s="2" t="s">
        <v>472</v>
      </c>
      <c r="C100" s="15" t="n">
        <v>1705800</v>
      </c>
      <c r="D100" s="15" t="n">
        <v>385500</v>
      </c>
      <c r="E100" s="15" t="n">
        <v>975600</v>
      </c>
      <c r="F100" s="5" t="n">
        <v>61802000</v>
      </c>
      <c r="G100" s="15"/>
    </row>
    <row r="101" customFormat="false" ht="17.25" hidden="false" customHeight="true" outlineLevel="0" collapsed="false">
      <c r="A101" s="5" t="n">
        <v>62100000</v>
      </c>
      <c r="B101" s="2" t="s">
        <v>499</v>
      </c>
      <c r="C101" s="15" t="n">
        <v>17334768</v>
      </c>
      <c r="D101" s="15" t="n">
        <v>2451000</v>
      </c>
      <c r="E101" s="15" t="n">
        <v>9434683.68</v>
      </c>
      <c r="F101" s="5" t="n">
        <v>62100000</v>
      </c>
      <c r="G101" s="15"/>
    </row>
    <row r="102" customFormat="false" ht="17.25" hidden="false" customHeight="true" outlineLevel="0" collapsed="false">
      <c r="A102" s="5" t="n">
        <v>62102000</v>
      </c>
      <c r="B102" s="2" t="s">
        <v>1842</v>
      </c>
      <c r="C102" s="15" t="n">
        <v>35942464</v>
      </c>
      <c r="D102" s="15" t="n">
        <v>32740000</v>
      </c>
      <c r="E102" s="15" t="n">
        <v>2400000</v>
      </c>
      <c r="F102" s="5" t="n">
        <v>62102000</v>
      </c>
      <c r="G102" s="15"/>
    </row>
    <row r="103" customFormat="false" ht="17.25" hidden="false" customHeight="true" outlineLevel="0" collapsed="false">
      <c r="A103" s="40" t="n">
        <v>62103000</v>
      </c>
      <c r="B103" s="2" t="s">
        <v>2074</v>
      </c>
      <c r="C103" s="15" t="n">
        <v>22290500</v>
      </c>
      <c r="F103" s="40" t="n">
        <v>62103000</v>
      </c>
    </row>
    <row r="104" customFormat="false" ht="17.25" hidden="false" customHeight="true" outlineLevel="0" collapsed="false">
      <c r="A104" s="5" t="n">
        <v>62201000</v>
      </c>
      <c r="B104" s="2" t="s">
        <v>481</v>
      </c>
      <c r="C104" s="15" t="n">
        <v>62399476</v>
      </c>
      <c r="D104" s="15" t="n">
        <v>13320760.72</v>
      </c>
      <c r="E104" s="15" t="n">
        <v>5348996.2</v>
      </c>
      <c r="F104" s="5" t="n">
        <v>62201000</v>
      </c>
      <c r="G104" s="15"/>
    </row>
    <row r="105" customFormat="false" ht="17.25" hidden="false" customHeight="true" outlineLevel="0" collapsed="false">
      <c r="A105" s="5" t="n">
        <v>62202000</v>
      </c>
      <c r="B105" s="2" t="s">
        <v>483</v>
      </c>
      <c r="C105" s="15" t="n">
        <v>160000</v>
      </c>
      <c r="D105" s="15" t="n">
        <v>160000</v>
      </c>
      <c r="E105" s="15" t="n">
        <v>0</v>
      </c>
      <c r="F105" s="5" t="n">
        <v>62202000</v>
      </c>
      <c r="G105" s="15"/>
    </row>
    <row r="106" customFormat="false" ht="17.25" hidden="false" customHeight="true" outlineLevel="0" collapsed="false">
      <c r="A106" s="5" t="n">
        <v>62203000</v>
      </c>
      <c r="B106" s="2" t="s">
        <v>1843</v>
      </c>
      <c r="C106" s="15" t="n">
        <v>36003792</v>
      </c>
      <c r="D106" s="15" t="n">
        <v>18366666.67</v>
      </c>
      <c r="E106" s="15" t="n">
        <v>4396000</v>
      </c>
      <c r="F106" s="5" t="n">
        <v>62203000</v>
      </c>
      <c r="G106" s="15"/>
    </row>
    <row r="107" customFormat="false" ht="17.25" hidden="false" customHeight="true" outlineLevel="0" collapsed="false">
      <c r="A107" s="5" t="n">
        <v>62208000</v>
      </c>
      <c r="B107" s="2" t="s">
        <v>403</v>
      </c>
      <c r="C107" s="15" t="n">
        <v>0</v>
      </c>
      <c r="D107" s="15" t="n">
        <v>1580000</v>
      </c>
      <c r="E107" s="15" t="n">
        <v>1660000</v>
      </c>
      <c r="F107" s="5" t="n">
        <v>62208000</v>
      </c>
      <c r="G107" s="15"/>
    </row>
    <row r="108" customFormat="false" ht="17.25" hidden="false" customHeight="true" outlineLevel="0" collapsed="false">
      <c r="A108" s="5" t="n">
        <v>62301000</v>
      </c>
      <c r="B108" s="2" t="s">
        <v>165</v>
      </c>
      <c r="C108" s="15" t="n">
        <v>198000</v>
      </c>
      <c r="D108" s="15" t="n">
        <v>180000</v>
      </c>
      <c r="E108" s="15" t="n">
        <v>692000</v>
      </c>
      <c r="F108" s="5" t="n">
        <v>62301000</v>
      </c>
      <c r="G108" s="15"/>
    </row>
    <row r="109" customFormat="false" ht="17.25" hidden="false" customHeight="true" outlineLevel="0" collapsed="false">
      <c r="A109" s="40" t="n">
        <v>62303000</v>
      </c>
      <c r="B109" s="2" t="s">
        <v>495</v>
      </c>
      <c r="C109" s="15" t="n">
        <v>900000</v>
      </c>
      <c r="F109" s="40" t="n">
        <v>62303000</v>
      </c>
    </row>
    <row r="110" customFormat="false" ht="17.25" hidden="false" customHeight="true" outlineLevel="0" collapsed="false">
      <c r="A110" s="5" t="n">
        <v>62401000</v>
      </c>
      <c r="B110" s="2" t="s">
        <v>725</v>
      </c>
      <c r="C110" s="15" t="n">
        <v>9285000</v>
      </c>
      <c r="D110" s="15" t="n">
        <v>57898740</v>
      </c>
      <c r="E110" s="15" t="n">
        <v>55237900</v>
      </c>
      <c r="F110" s="5" t="n">
        <v>62401000</v>
      </c>
      <c r="G110" s="15"/>
    </row>
    <row r="111" customFormat="false" ht="17.25" hidden="false" customHeight="true" outlineLevel="0" collapsed="false">
      <c r="A111" s="5" t="n">
        <v>62501000</v>
      </c>
      <c r="B111" s="2" t="s">
        <v>726</v>
      </c>
      <c r="C111" s="15" t="n">
        <v>25432000</v>
      </c>
      <c r="D111" s="15" t="n">
        <v>22851210</v>
      </c>
      <c r="E111" s="15" t="n">
        <v>25557756</v>
      </c>
      <c r="F111" s="5" t="n">
        <v>62501000</v>
      </c>
      <c r="G111" s="15"/>
    </row>
    <row r="112" customFormat="false" ht="17.25" hidden="false" customHeight="true" outlineLevel="0" collapsed="false">
      <c r="A112" s="5" t="n">
        <v>62502000</v>
      </c>
      <c r="B112" s="2" t="s">
        <v>170</v>
      </c>
      <c r="C112" s="15" t="n">
        <v>0</v>
      </c>
      <c r="D112" s="15" t="n">
        <v>0</v>
      </c>
      <c r="E112" s="15" t="n">
        <v>11608245</v>
      </c>
      <c r="F112" s="5" t="n">
        <v>62502000</v>
      </c>
      <c r="G112" s="15"/>
    </row>
    <row r="113" customFormat="false" ht="17.25" hidden="false" customHeight="true" outlineLevel="0" collapsed="false">
      <c r="A113" s="5" t="n">
        <v>62503000</v>
      </c>
      <c r="B113" s="2" t="s">
        <v>171</v>
      </c>
      <c r="C113" s="15" t="n">
        <v>0</v>
      </c>
      <c r="D113" s="15" t="n">
        <v>60000</v>
      </c>
      <c r="E113" s="15" t="n">
        <v>0</v>
      </c>
      <c r="F113" s="5" t="n">
        <v>62503000</v>
      </c>
      <c r="G113" s="15"/>
    </row>
    <row r="114" customFormat="false" ht="17.25" hidden="false" customHeight="true" outlineLevel="0" collapsed="false">
      <c r="A114" s="5" t="n">
        <v>62505000</v>
      </c>
      <c r="B114" s="2" t="s">
        <v>508</v>
      </c>
      <c r="C114" s="15" t="n">
        <v>2853000</v>
      </c>
      <c r="D114" s="15" t="n">
        <v>0</v>
      </c>
      <c r="E114" s="15" t="n">
        <v>1038000</v>
      </c>
      <c r="F114" s="5" t="n">
        <v>62505000</v>
      </c>
      <c r="G114" s="15"/>
    </row>
    <row r="115" customFormat="false" ht="17.25" hidden="false" customHeight="true" outlineLevel="0" collapsed="false">
      <c r="A115" s="5" t="n">
        <v>62506000</v>
      </c>
      <c r="B115" s="2" t="s">
        <v>509</v>
      </c>
      <c r="C115" s="15" t="n">
        <v>0</v>
      </c>
      <c r="D115" s="15" t="n">
        <v>129500</v>
      </c>
      <c r="E115" s="15" t="n">
        <v>359000</v>
      </c>
      <c r="F115" s="5" t="n">
        <v>62506000</v>
      </c>
      <c r="G115" s="15"/>
    </row>
    <row r="116" customFormat="false" ht="17.25" hidden="false" customHeight="true" outlineLevel="0" collapsed="false">
      <c r="A116" s="5" t="n">
        <v>62507000</v>
      </c>
      <c r="B116" s="2" t="s">
        <v>416</v>
      </c>
      <c r="C116" s="15" t="n">
        <v>661500</v>
      </c>
      <c r="D116" s="15" t="n">
        <v>1479420</v>
      </c>
      <c r="E116" s="15" t="n">
        <v>1374100</v>
      </c>
      <c r="F116" s="5" t="n">
        <v>62507000</v>
      </c>
      <c r="G116" s="15"/>
    </row>
    <row r="117" customFormat="false" ht="17.25" hidden="false" customHeight="true" outlineLevel="0" collapsed="false">
      <c r="A117" s="5" t="n">
        <v>62602000</v>
      </c>
      <c r="B117" s="2" t="s">
        <v>511</v>
      </c>
      <c r="C117" s="15" t="n">
        <v>732682</v>
      </c>
      <c r="D117" s="15" t="n">
        <v>370000</v>
      </c>
      <c r="E117" s="15" t="n">
        <v>105000</v>
      </c>
      <c r="F117" s="5" t="n">
        <v>62602000</v>
      </c>
      <c r="G117" s="15"/>
    </row>
    <row r="118" customFormat="false" ht="17.25" hidden="false" customHeight="true" outlineLevel="0" collapsed="false">
      <c r="A118" s="40" t="n">
        <v>62603000</v>
      </c>
      <c r="B118" s="2" t="s">
        <v>512</v>
      </c>
      <c r="C118" s="15" t="n">
        <v>334750.85</v>
      </c>
      <c r="F118" s="40" t="n">
        <v>62603000</v>
      </c>
    </row>
    <row r="119" customFormat="false" ht="17.25" hidden="false" customHeight="true" outlineLevel="0" collapsed="false">
      <c r="A119" s="5" t="n">
        <v>62604000</v>
      </c>
      <c r="B119" s="2" t="s">
        <v>513</v>
      </c>
      <c r="C119" s="15" t="n">
        <v>59274</v>
      </c>
      <c r="D119" s="15" t="n">
        <v>30100</v>
      </c>
      <c r="E119" s="15" t="n">
        <v>695622</v>
      </c>
      <c r="F119" s="5" t="n">
        <v>62604000</v>
      </c>
      <c r="G119" s="15"/>
    </row>
    <row r="120" customFormat="false" ht="17.25" hidden="false" customHeight="true" outlineLevel="0" collapsed="false">
      <c r="A120" s="40" t="n">
        <v>62701000</v>
      </c>
      <c r="B120" s="2" t="s">
        <v>1850</v>
      </c>
      <c r="C120" s="15" t="n">
        <v>192</v>
      </c>
      <c r="F120" s="40" t="n">
        <v>62701000</v>
      </c>
    </row>
    <row r="121" customFormat="false" ht="17.25" hidden="false" customHeight="true" outlineLevel="0" collapsed="false">
      <c r="A121" s="5" t="n">
        <v>62703000</v>
      </c>
      <c r="B121" s="2" t="s">
        <v>516</v>
      </c>
      <c r="C121" s="15" t="n">
        <v>3142918.28</v>
      </c>
      <c r="D121" s="15" t="n">
        <v>1942443.12</v>
      </c>
      <c r="E121" s="15" t="n">
        <v>750619.71</v>
      </c>
      <c r="F121" s="5" t="n">
        <v>62703000</v>
      </c>
      <c r="G121" s="15"/>
    </row>
    <row r="122" customFormat="false" ht="17.25" hidden="false" customHeight="true" outlineLevel="0" collapsed="false">
      <c r="A122" s="5" t="n">
        <v>62705000</v>
      </c>
      <c r="B122" s="2" t="s">
        <v>517</v>
      </c>
      <c r="C122" s="15" t="n">
        <v>40000</v>
      </c>
      <c r="D122" s="15" t="n">
        <v>361978.36</v>
      </c>
      <c r="E122" s="15" t="n">
        <v>73333.33</v>
      </c>
      <c r="F122" s="5" t="n">
        <v>62705000</v>
      </c>
      <c r="G122" s="15"/>
    </row>
    <row r="123" customFormat="false" ht="17.25" hidden="false" customHeight="true" outlineLevel="0" collapsed="false">
      <c r="A123" s="5" t="n">
        <v>62706000</v>
      </c>
      <c r="B123" s="2" t="s">
        <v>183</v>
      </c>
      <c r="C123" s="15" t="n">
        <v>274857.65</v>
      </c>
      <c r="D123" s="15" t="n">
        <v>312078.01</v>
      </c>
      <c r="E123" s="15" t="n">
        <v>161267.35</v>
      </c>
      <c r="F123" s="5" t="n">
        <v>62706000</v>
      </c>
      <c r="G123" s="15"/>
    </row>
    <row r="124" customFormat="false" ht="17.25" hidden="false" customHeight="true" outlineLevel="0" collapsed="false">
      <c r="A124" s="40" t="n">
        <v>63502000</v>
      </c>
      <c r="B124" s="2" t="s">
        <v>448</v>
      </c>
      <c r="C124" s="15" t="n">
        <v>4709</v>
      </c>
      <c r="F124" s="40" t="n">
        <v>63502000</v>
      </c>
    </row>
    <row r="125" customFormat="false" ht="17.25" hidden="false" customHeight="true" outlineLevel="0" collapsed="false">
      <c r="A125" s="5" t="n">
        <v>63503000</v>
      </c>
      <c r="B125" s="2" t="s">
        <v>1852</v>
      </c>
      <c r="C125" s="15" t="n">
        <v>5943</v>
      </c>
      <c r="D125" s="15" t="n">
        <v>1500</v>
      </c>
      <c r="E125" s="15" t="n">
        <v>30000</v>
      </c>
      <c r="F125" s="5" t="n">
        <v>63503000</v>
      </c>
      <c r="G125" s="15"/>
    </row>
    <row r="126" customFormat="false" ht="17.25" hidden="false" customHeight="true" outlineLevel="0" collapsed="false">
      <c r="A126" s="5" t="n">
        <v>63504000</v>
      </c>
      <c r="B126" s="2" t="s">
        <v>732</v>
      </c>
      <c r="C126" s="15" t="n">
        <v>2397112.5</v>
      </c>
      <c r="D126" s="15" t="n">
        <v>845200</v>
      </c>
      <c r="E126" s="15" t="n">
        <v>1041900</v>
      </c>
      <c r="F126" s="5" t="n">
        <v>63504000</v>
      </c>
      <c r="G126" s="15"/>
    </row>
    <row r="127" customFormat="false" ht="17.25" hidden="false" customHeight="true" outlineLevel="0" collapsed="false">
      <c r="A127" s="40" t="n">
        <v>63507000</v>
      </c>
      <c r="B127" s="2" t="s">
        <v>2094</v>
      </c>
      <c r="C127" s="15" t="n">
        <v>3041271</v>
      </c>
      <c r="F127" s="40" t="n">
        <v>63507000</v>
      </c>
    </row>
    <row r="128" customFormat="false" ht="17.25" hidden="false" customHeight="true" outlineLevel="0" collapsed="false">
      <c r="A128" s="5" t="n">
        <v>64101000</v>
      </c>
      <c r="B128" s="2" t="s">
        <v>735</v>
      </c>
      <c r="C128" s="15" t="n">
        <v>384914817.66</v>
      </c>
      <c r="D128" s="15" t="n">
        <v>377295934.55</v>
      </c>
      <c r="E128" s="15" t="n">
        <v>405730533.14</v>
      </c>
      <c r="F128" s="5" t="n">
        <v>64101000</v>
      </c>
      <c r="G128" s="15"/>
    </row>
    <row r="129" customFormat="false" ht="17.25" hidden="false" customHeight="true" outlineLevel="0" collapsed="false">
      <c r="A129" s="5" t="n">
        <v>64101300</v>
      </c>
      <c r="B129" s="2" t="s">
        <v>456</v>
      </c>
      <c r="C129" s="15" t="n">
        <v>6418500</v>
      </c>
      <c r="D129" s="15" t="n">
        <v>16615500</v>
      </c>
      <c r="E129" s="15" t="n">
        <v>34007000</v>
      </c>
      <c r="F129" s="5" t="n">
        <v>64101300</v>
      </c>
      <c r="G129" s="15"/>
    </row>
    <row r="130" customFormat="false" ht="17.25" hidden="false" customHeight="true" outlineLevel="0" collapsed="false">
      <c r="A130" s="5" t="n">
        <v>64102000</v>
      </c>
      <c r="B130" s="2" t="s">
        <v>528</v>
      </c>
      <c r="C130" s="15" t="n">
        <v>1037315.3</v>
      </c>
      <c r="D130" s="15" t="n">
        <v>4017027.27</v>
      </c>
      <c r="E130" s="15" t="n">
        <v>24233520.4</v>
      </c>
      <c r="F130" s="5" t="n">
        <v>64102000</v>
      </c>
      <c r="G130" s="15"/>
    </row>
    <row r="131" customFormat="false" ht="17.25" hidden="false" customHeight="true" outlineLevel="0" collapsed="false">
      <c r="A131" s="5" t="n">
        <v>64103000</v>
      </c>
      <c r="B131" s="2" t="s">
        <v>529</v>
      </c>
      <c r="C131" s="15" t="n">
        <v>1399155.33</v>
      </c>
      <c r="D131" s="15" t="n">
        <v>2990815.28</v>
      </c>
      <c r="E131" s="15" t="n">
        <v>438413.31</v>
      </c>
      <c r="F131" s="5" t="n">
        <v>64103000</v>
      </c>
      <c r="G131" s="15"/>
    </row>
    <row r="132" customFormat="false" ht="17.25" hidden="false" customHeight="true" outlineLevel="0" collapsed="false">
      <c r="A132" s="5" t="n">
        <v>64104000</v>
      </c>
      <c r="B132" s="2" t="s">
        <v>194</v>
      </c>
      <c r="C132" s="15" t="n">
        <v>33080416.86</v>
      </c>
      <c r="D132" s="15" t="n">
        <v>49793168.36</v>
      </c>
      <c r="E132" s="15" t="n">
        <v>53750230.12</v>
      </c>
      <c r="F132" s="5" t="n">
        <v>64104000</v>
      </c>
      <c r="G132" s="15"/>
    </row>
    <row r="133" customFormat="false" ht="17.25" hidden="false" customHeight="true" outlineLevel="0" collapsed="false">
      <c r="A133" s="5" t="n">
        <v>64105000</v>
      </c>
      <c r="B133" s="2" t="s">
        <v>530</v>
      </c>
      <c r="C133" s="15" t="n">
        <v>620822</v>
      </c>
      <c r="D133" s="15" t="n">
        <v>-441877.28</v>
      </c>
      <c r="E133" s="15" t="n">
        <v>0</v>
      </c>
      <c r="F133" s="5" t="n">
        <v>64105000</v>
      </c>
      <c r="G133" s="15"/>
    </row>
    <row r="134" customFormat="false" ht="17.25" hidden="false" customHeight="true" outlineLevel="0" collapsed="false">
      <c r="A134" s="5" t="n">
        <v>64180000</v>
      </c>
      <c r="B134" s="2" t="s">
        <v>531</v>
      </c>
      <c r="C134" s="15" t="n">
        <v>13073561.81</v>
      </c>
      <c r="D134" s="15" t="n">
        <v>-5837678.49</v>
      </c>
      <c r="E134" s="15" t="n">
        <v>38112798.68</v>
      </c>
      <c r="F134" s="5" t="n">
        <v>64180000</v>
      </c>
      <c r="G134" s="15"/>
    </row>
    <row r="135" customFormat="false" ht="17.25" hidden="false" customHeight="true" outlineLevel="0" collapsed="false">
      <c r="A135" s="5" t="n">
        <v>64501000</v>
      </c>
      <c r="B135" s="2" t="s">
        <v>736</v>
      </c>
      <c r="C135" s="15" t="n">
        <v>43550924.95</v>
      </c>
      <c r="D135" s="15" t="n">
        <v>45181734.78</v>
      </c>
      <c r="E135" s="15" t="n">
        <v>45643397.15</v>
      </c>
      <c r="F135" s="5" t="n">
        <v>64501000</v>
      </c>
      <c r="G135" s="15"/>
    </row>
    <row r="136" customFormat="false" ht="17.25" hidden="false" customHeight="true" outlineLevel="0" collapsed="false">
      <c r="A136" s="5" t="n">
        <v>64502000</v>
      </c>
      <c r="B136" s="2" t="s">
        <v>2095</v>
      </c>
      <c r="C136" s="15" t="n">
        <v>16750355.75</v>
      </c>
      <c r="D136" s="15" t="n">
        <v>17377590.3</v>
      </c>
      <c r="E136" s="15" t="n">
        <v>17555152.75</v>
      </c>
      <c r="F136" s="5" t="n">
        <v>64502000</v>
      </c>
      <c r="G136" s="15"/>
    </row>
    <row r="137" customFormat="false" ht="17.25" hidden="false" customHeight="true" outlineLevel="0" collapsed="false">
      <c r="A137" s="5" t="n">
        <v>64504000</v>
      </c>
      <c r="B137" s="2" t="s">
        <v>2096</v>
      </c>
      <c r="C137" s="15" t="n">
        <v>3350071.15</v>
      </c>
      <c r="D137" s="15" t="n">
        <v>3475518.06</v>
      </c>
      <c r="E137" s="15" t="n">
        <v>3511030.53</v>
      </c>
      <c r="F137" s="5" t="n">
        <v>64504000</v>
      </c>
      <c r="G137" s="15"/>
    </row>
    <row r="138" customFormat="false" ht="17.25" hidden="false" customHeight="true" outlineLevel="0" collapsed="false">
      <c r="A138" s="5" t="n">
        <v>64580000</v>
      </c>
      <c r="B138" s="2" t="s">
        <v>738</v>
      </c>
      <c r="C138" s="15" t="n">
        <v>-4293897.98</v>
      </c>
      <c r="D138" s="15" t="n">
        <v>-766756.49</v>
      </c>
      <c r="E138" s="15" t="n">
        <v>5060653.82</v>
      </c>
      <c r="F138" s="5" t="n">
        <v>64580000</v>
      </c>
      <c r="G138" s="15"/>
    </row>
    <row r="139" customFormat="false" ht="17.25" hidden="false" customHeight="true" outlineLevel="0" collapsed="false">
      <c r="A139" s="5" t="n">
        <v>64801000</v>
      </c>
      <c r="B139" s="2" t="s">
        <v>467</v>
      </c>
      <c r="C139" s="15" t="n">
        <v>7304309</v>
      </c>
      <c r="D139" s="15" t="n">
        <v>18908351.98</v>
      </c>
      <c r="E139" s="15" t="n">
        <v>1302000</v>
      </c>
      <c r="F139" s="5" t="n">
        <v>64801000</v>
      </c>
      <c r="G139" s="15"/>
    </row>
    <row r="140" customFormat="false" ht="17.25" hidden="false" customHeight="true" outlineLevel="0" collapsed="false">
      <c r="A140" s="40" t="n">
        <v>64803000</v>
      </c>
      <c r="B140" s="2" t="s">
        <v>536</v>
      </c>
      <c r="C140" s="15" t="n">
        <v>466430</v>
      </c>
      <c r="F140" s="40" t="n">
        <v>64803000</v>
      </c>
    </row>
    <row r="141" customFormat="false" ht="17.25" hidden="false" customHeight="true" outlineLevel="0" collapsed="false">
      <c r="A141" s="5" t="n">
        <v>65100000</v>
      </c>
      <c r="B141" s="2" t="s">
        <v>740</v>
      </c>
      <c r="C141" s="15" t="n">
        <v>930460</v>
      </c>
      <c r="D141" s="15" t="n">
        <v>607729.42</v>
      </c>
      <c r="E141" s="15" t="n">
        <v>0</v>
      </c>
      <c r="F141" s="5" t="n">
        <v>65100000</v>
      </c>
      <c r="G141" s="15"/>
    </row>
    <row r="142" customFormat="false" ht="17.25" hidden="false" customHeight="true" outlineLevel="0" collapsed="false">
      <c r="A142" s="5" t="n">
        <v>65602000</v>
      </c>
      <c r="B142" s="2" t="s">
        <v>743</v>
      </c>
      <c r="C142" s="15" t="n">
        <v>114348</v>
      </c>
      <c r="D142" s="15" t="n">
        <v>0</v>
      </c>
      <c r="E142" s="15" t="n">
        <v>40000</v>
      </c>
      <c r="F142" s="5" t="n">
        <v>65602000</v>
      </c>
      <c r="G142" s="15"/>
    </row>
    <row r="143" customFormat="false" ht="17.25" hidden="false" customHeight="true" outlineLevel="0" collapsed="false">
      <c r="A143" s="5" t="n">
        <v>65700000</v>
      </c>
      <c r="B143" s="2" t="s">
        <v>1652</v>
      </c>
      <c r="C143" s="15" t="n">
        <v>406064.04</v>
      </c>
      <c r="D143" s="15" t="n">
        <v>894.91</v>
      </c>
      <c r="E143" s="15" t="n">
        <v>41.24</v>
      </c>
      <c r="F143" s="5" t="n">
        <v>65700000</v>
      </c>
      <c r="G143" s="15"/>
    </row>
    <row r="144" customFormat="false" ht="17.25" hidden="false" customHeight="true" outlineLevel="0" collapsed="false">
      <c r="A144" s="40" t="n">
        <v>65800000</v>
      </c>
      <c r="B144" s="2" t="s">
        <v>2097</v>
      </c>
      <c r="C144" s="15" t="n">
        <v>0</v>
      </c>
      <c r="F144" s="40" t="n">
        <v>65800000</v>
      </c>
    </row>
    <row r="145" customFormat="false" ht="17.25" hidden="false" customHeight="true" outlineLevel="0" collapsed="false">
      <c r="A145" s="40" t="n">
        <v>66101000</v>
      </c>
      <c r="B145" s="2" t="s">
        <v>747</v>
      </c>
      <c r="C145" s="15" t="n">
        <v>0</v>
      </c>
      <c r="F145" s="40" t="n">
        <v>66101000</v>
      </c>
    </row>
    <row r="146" customFormat="false" ht="17.25" hidden="false" customHeight="true" outlineLevel="0" collapsed="false">
      <c r="A146" s="5" t="n">
        <v>66102000</v>
      </c>
      <c r="B146" s="2" t="s">
        <v>542</v>
      </c>
      <c r="C146" s="15" t="n">
        <v>24701.05</v>
      </c>
      <c r="D146" s="15" t="n">
        <v>990027.32</v>
      </c>
      <c r="E146" s="15" t="n">
        <v>256006.41</v>
      </c>
      <c r="F146" s="5" t="n">
        <v>66102000</v>
      </c>
      <c r="G146" s="15"/>
    </row>
    <row r="147" customFormat="false" ht="17.25" hidden="false" customHeight="true" outlineLevel="0" collapsed="false">
      <c r="A147" s="5" t="n">
        <v>66600000</v>
      </c>
      <c r="B147" s="2" t="s">
        <v>750</v>
      </c>
      <c r="C147" s="15" t="n">
        <v>7669622.54</v>
      </c>
      <c r="D147" s="15" t="n">
        <v>26541764.09</v>
      </c>
      <c r="E147" s="15" t="n">
        <v>288636.66</v>
      </c>
      <c r="F147" s="5" t="n">
        <v>66600000</v>
      </c>
      <c r="G147" s="15"/>
    </row>
    <row r="148" customFormat="false" ht="17.25" hidden="false" customHeight="true" outlineLevel="0" collapsed="false">
      <c r="A148" s="5" t="n">
        <v>68112000</v>
      </c>
      <c r="B148" s="2" t="s">
        <v>752</v>
      </c>
      <c r="C148" s="15" t="n">
        <v>39557167.24</v>
      </c>
      <c r="D148" s="15" t="n">
        <v>33023970.84</v>
      </c>
      <c r="E148" s="15" t="n">
        <v>10118371.6</v>
      </c>
      <c r="F148" s="5" t="n">
        <v>68112000</v>
      </c>
      <c r="G148" s="15"/>
    </row>
    <row r="149" customFormat="false" ht="17.25" hidden="false" customHeight="true" outlineLevel="0" collapsed="false">
      <c r="A149" s="5" t="n">
        <v>72000000</v>
      </c>
      <c r="B149" s="2" t="s">
        <v>2068</v>
      </c>
      <c r="C149" s="15" t="n">
        <v>-1155847681.43</v>
      </c>
      <c r="D149" s="15" t="n">
        <v>-1038986247.58</v>
      </c>
      <c r="E149" s="15" t="n">
        <v>0</v>
      </c>
      <c r="F149" s="5" t="n">
        <v>72000000</v>
      </c>
      <c r="G149" s="15"/>
    </row>
    <row r="150" customFormat="false" ht="17.25" hidden="false" customHeight="true" outlineLevel="0" collapsed="false">
      <c r="A150" s="40" t="n">
        <v>74100000</v>
      </c>
      <c r="B150" s="2" t="s">
        <v>2098</v>
      </c>
      <c r="C150" s="15" t="n">
        <v>-92729577</v>
      </c>
      <c r="F150" s="40" t="n">
        <v>74100000</v>
      </c>
    </row>
    <row r="151" customFormat="false" ht="17.25" hidden="false" customHeight="true" outlineLevel="0" collapsed="false">
      <c r="A151" s="5" t="n">
        <v>75800000</v>
      </c>
      <c r="B151" s="2" t="s">
        <v>211</v>
      </c>
      <c r="C151" s="15" t="n">
        <v>-2606722.61</v>
      </c>
      <c r="D151" s="15" t="n">
        <v>-972.72</v>
      </c>
      <c r="E151" s="15" t="n">
        <v>-982.65</v>
      </c>
      <c r="F151" s="5" t="n">
        <v>75800000</v>
      </c>
      <c r="G151" s="15"/>
    </row>
    <row r="152" customFormat="false" ht="17.25" hidden="false" customHeight="true" outlineLevel="0" collapsed="false">
      <c r="A152" s="5" t="n">
        <v>75810000</v>
      </c>
      <c r="B152" s="2" t="s">
        <v>551</v>
      </c>
      <c r="C152" s="15" t="n">
        <v>-5345000</v>
      </c>
      <c r="D152" s="15" t="n">
        <v>-353800</v>
      </c>
      <c r="E152" s="15" t="n">
        <v>-800</v>
      </c>
      <c r="F152" s="5" t="n">
        <v>75810000</v>
      </c>
      <c r="G152" s="15"/>
    </row>
    <row r="153" customFormat="false" ht="17.25" hidden="false" customHeight="true" outlineLevel="0" collapsed="false">
      <c r="A153" s="5" t="n">
        <v>76500000</v>
      </c>
      <c r="B153" s="2" t="s">
        <v>765</v>
      </c>
      <c r="C153" s="15" t="n">
        <v>-377655.8</v>
      </c>
      <c r="D153" s="15" t="n">
        <v>0</v>
      </c>
      <c r="E153" s="15" t="n">
        <v>-202430.33</v>
      </c>
      <c r="F153" s="5" t="n">
        <v>76500000</v>
      </c>
      <c r="G153" s="15"/>
    </row>
    <row r="154" customFormat="false" ht="17.25" hidden="false" customHeight="true" outlineLevel="0" collapsed="false">
      <c r="A154" s="5" t="n">
        <v>76600000</v>
      </c>
      <c r="B154" s="2" t="s">
        <v>766</v>
      </c>
      <c r="C154" s="15" t="n">
        <v>-188103.1</v>
      </c>
      <c r="D154" s="15" t="n">
        <v>-5087</v>
      </c>
      <c r="E154" s="15" t="n">
        <v>0</v>
      </c>
      <c r="F154" s="5" t="n">
        <v>76600000</v>
      </c>
      <c r="G154" s="15"/>
    </row>
    <row r="155" customFormat="false" ht="17.25" hidden="false" customHeight="true" outlineLevel="0" collapsed="false">
      <c r="A155" s="5" t="n">
        <v>77200000</v>
      </c>
      <c r="B155" s="2" t="s">
        <v>1323</v>
      </c>
      <c r="C155" s="15" t="n">
        <v>0</v>
      </c>
      <c r="D155" s="15" t="n">
        <v>0</v>
      </c>
      <c r="E155" s="15" t="n">
        <v>-855755428.96</v>
      </c>
      <c r="F155" s="5" t="n">
        <v>77200000</v>
      </c>
      <c r="G155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8" width="12.44"/>
    <col collapsed="false" customWidth="true" hidden="false" outlineLevel="0" max="2" min="2" style="2" width="32.44"/>
    <col collapsed="false" customWidth="true" hidden="false" outlineLevel="0" max="3" min="3" style="3" width="16.58"/>
    <col collapsed="false" customWidth="true" hidden="false" outlineLevel="0" max="5" min="4" style="4" width="16.58"/>
    <col collapsed="false" customWidth="true" hidden="false" outlineLevel="0" max="6" min="6" style="38" width="11.44"/>
  </cols>
  <sheetData>
    <row r="1" customFormat="false" ht="17.25" hidden="false" customHeight="true" outlineLevel="0" collapsed="false">
      <c r="A1" s="69" t="s">
        <v>2099</v>
      </c>
      <c r="B1" s="70" t="s">
        <v>1670</v>
      </c>
      <c r="C1" s="69" t="n">
        <v>2021</v>
      </c>
      <c r="D1" s="54" t="n">
        <v>2020</v>
      </c>
      <c r="E1" s="54" t="n">
        <v>2019</v>
      </c>
    </row>
    <row r="2" customFormat="false" ht="17.25" hidden="false" customHeight="true" outlineLevel="0" collapsed="false">
      <c r="A2" s="20" t="n">
        <v>10100000</v>
      </c>
      <c r="B2" s="6" t="s">
        <v>1</v>
      </c>
      <c r="C2" s="15" t="n">
        <v>-2000000</v>
      </c>
      <c r="D2" s="15" t="n">
        <v>-2000000</v>
      </c>
      <c r="E2" s="29" t="n">
        <v>-2000000</v>
      </c>
      <c r="F2" s="12" t="n">
        <v>10100000</v>
      </c>
    </row>
    <row r="3" customFormat="false" ht="17.25" hidden="false" customHeight="true" outlineLevel="0" collapsed="false">
      <c r="A3" s="20" t="n">
        <v>11900000</v>
      </c>
      <c r="B3" s="6" t="s">
        <v>2</v>
      </c>
      <c r="C3" s="15" t="n">
        <v>1723250</v>
      </c>
      <c r="D3" s="15" t="n">
        <v>1723250</v>
      </c>
      <c r="E3" s="29" t="n">
        <v>1612750</v>
      </c>
      <c r="F3" s="12" t="n">
        <v>11900000</v>
      </c>
    </row>
    <row r="4" customFormat="false" ht="17.25" hidden="false" customHeight="true" outlineLevel="0" collapsed="false">
      <c r="A4" s="20" t="n">
        <v>12000000</v>
      </c>
      <c r="B4" s="6" t="s">
        <v>3</v>
      </c>
      <c r="C4" s="15" t="n">
        <v>120000</v>
      </c>
      <c r="D4" s="15" t="n">
        <v>0</v>
      </c>
      <c r="E4" s="29" t="n">
        <v>0</v>
      </c>
      <c r="F4" s="12" t="n">
        <v>12000000</v>
      </c>
    </row>
    <row r="5" customFormat="false" ht="17.25" hidden="false" customHeight="true" outlineLevel="0" collapsed="false">
      <c r="A5" s="20" t="n">
        <v>12900000</v>
      </c>
      <c r="B5" s="6" t="s">
        <v>4</v>
      </c>
      <c r="C5" s="15" t="n">
        <v>0</v>
      </c>
      <c r="D5" s="15" t="n">
        <v>0</v>
      </c>
      <c r="F5" s="12" t="n">
        <v>12900000</v>
      </c>
    </row>
    <row r="6" customFormat="false" ht="17.25" hidden="false" customHeight="true" outlineLevel="0" collapsed="false">
      <c r="A6" s="20" t="n">
        <v>21100000</v>
      </c>
      <c r="B6" s="6" t="s">
        <v>224</v>
      </c>
      <c r="C6" s="15" t="n">
        <v>2060921450</v>
      </c>
      <c r="D6" s="15" t="n">
        <v>2060921450</v>
      </c>
      <c r="E6" s="29" t="n">
        <v>2060921450</v>
      </c>
      <c r="F6" s="20" t="n">
        <v>21100000</v>
      </c>
    </row>
    <row r="7" customFormat="false" ht="17.25" hidden="false" customHeight="true" outlineLevel="0" collapsed="false">
      <c r="A7" s="20" t="n">
        <v>40100000</v>
      </c>
      <c r="B7" s="6" t="s">
        <v>2100</v>
      </c>
      <c r="C7" s="15" t="n">
        <v>-5400000</v>
      </c>
      <c r="D7" s="15" t="n">
        <v>-5400000</v>
      </c>
      <c r="E7" s="29" t="n">
        <v>-5400000</v>
      </c>
      <c r="F7" s="12" t="n">
        <v>40110000</v>
      </c>
    </row>
    <row r="8" customFormat="false" ht="17.25" hidden="false" customHeight="true" outlineLevel="0" collapsed="false">
      <c r="A8" s="20" t="n">
        <v>44300000</v>
      </c>
      <c r="B8" s="6" t="s">
        <v>41</v>
      </c>
      <c r="C8" s="15" t="n">
        <v>320000</v>
      </c>
      <c r="D8" s="15" t="n">
        <v>320000</v>
      </c>
      <c r="E8" s="29" t="n">
        <v>320000</v>
      </c>
      <c r="F8" s="20" t="n">
        <v>44300000</v>
      </c>
    </row>
    <row r="9" customFormat="false" ht="17.25" hidden="false" customHeight="true" outlineLevel="0" collapsed="false">
      <c r="A9" s="20" t="n">
        <v>44550000</v>
      </c>
      <c r="B9" s="6" t="s">
        <v>46</v>
      </c>
      <c r="C9" s="15" t="n">
        <v>113800</v>
      </c>
      <c r="D9" s="15" t="n">
        <v>93800</v>
      </c>
      <c r="E9" s="29" t="n">
        <v>77800</v>
      </c>
      <c r="F9" s="12" t="n">
        <v>44550000</v>
      </c>
    </row>
    <row r="10" customFormat="false" ht="17.25" hidden="false" customHeight="true" outlineLevel="0" collapsed="false">
      <c r="A10" s="20" t="n">
        <v>44564000</v>
      </c>
      <c r="B10" s="6" t="s">
        <v>49</v>
      </c>
      <c r="C10" s="15" t="n">
        <v>35000</v>
      </c>
      <c r="D10" s="15" t="n">
        <v>10000</v>
      </c>
      <c r="E10" s="29" t="n">
        <v>2000</v>
      </c>
      <c r="F10" s="12" t="n">
        <v>44561000</v>
      </c>
    </row>
    <row r="11" customFormat="false" ht="17.25" hidden="false" customHeight="true" outlineLevel="0" collapsed="false">
      <c r="A11" s="20" t="n">
        <v>45511000</v>
      </c>
      <c r="B11" s="6" t="s">
        <v>304</v>
      </c>
      <c r="C11" s="15" t="n">
        <v>-2063980989.07</v>
      </c>
      <c r="D11" s="15" t="n">
        <v>-2063980989.07</v>
      </c>
      <c r="E11" s="29" t="n">
        <v>-2063980989.07</v>
      </c>
      <c r="F11" s="12" t="n">
        <v>45500001</v>
      </c>
    </row>
    <row r="12" customFormat="false" ht="17.25" hidden="false" customHeight="true" outlineLevel="0" collapsed="false">
      <c r="A12" s="20" t="n">
        <v>46710070</v>
      </c>
      <c r="B12" s="6" t="s">
        <v>129</v>
      </c>
      <c r="C12" s="15" t="n">
        <v>-664150</v>
      </c>
      <c r="D12" s="15" t="n">
        <v>-664150</v>
      </c>
      <c r="E12" s="29" t="n">
        <v>-664150</v>
      </c>
      <c r="F12" s="12" t="n">
        <v>46715000</v>
      </c>
    </row>
    <row r="13" customFormat="false" ht="17.25" hidden="false" customHeight="true" outlineLevel="0" collapsed="false">
      <c r="A13" s="20" t="n">
        <v>51260000</v>
      </c>
      <c r="B13" s="6" t="s">
        <v>2101</v>
      </c>
      <c r="C13" s="15" t="n">
        <v>6586639.07</v>
      </c>
      <c r="D13" s="15" t="n">
        <v>6856639.07</v>
      </c>
      <c r="E13" s="29" t="n">
        <v>7000639.07</v>
      </c>
      <c r="F13" s="12" t="n">
        <v>51244000</v>
      </c>
    </row>
    <row r="14" customFormat="false" ht="17.25" hidden="false" customHeight="true" outlineLevel="0" collapsed="false">
      <c r="A14" s="20" t="n">
        <v>53100000</v>
      </c>
      <c r="B14" s="6" t="s">
        <v>134</v>
      </c>
      <c r="C14" s="15" t="n">
        <v>2000000</v>
      </c>
      <c r="D14" s="15" t="n">
        <v>2000000</v>
      </c>
      <c r="E14" s="29" t="n">
        <v>2000000</v>
      </c>
      <c r="F14" s="12" t="n">
        <v>53100000</v>
      </c>
    </row>
    <row r="15" customFormat="false" ht="17.25" hidden="false" customHeight="true" outlineLevel="0" collapsed="false">
      <c r="A15" s="20" t="n">
        <v>62703000</v>
      </c>
      <c r="B15" s="6" t="s">
        <v>182</v>
      </c>
      <c r="C15" s="15" t="n">
        <v>225000</v>
      </c>
      <c r="D15" s="15" t="n">
        <v>120000</v>
      </c>
      <c r="E15" s="29" t="n">
        <v>92000</v>
      </c>
      <c r="F15" s="12" t="n">
        <v>62701000</v>
      </c>
    </row>
    <row r="16" customFormat="false" ht="17.25" hidden="false" customHeight="true" outlineLevel="0" collapsed="false">
      <c r="A16" s="20" t="n">
        <v>62704000</v>
      </c>
      <c r="B16" s="6" t="s">
        <v>2102</v>
      </c>
      <c r="C16" s="15" t="n">
        <v>0</v>
      </c>
      <c r="D16" s="15"/>
      <c r="E16" s="29" t="n">
        <v>18000</v>
      </c>
      <c r="F16" s="12" t="n">
        <v>62701000</v>
      </c>
    </row>
    <row r="17" customFormat="false" ht="17.25" hidden="false" customHeight="true" outlineLevel="0" collapsed="false">
      <c r="A17" s="20" t="n">
        <v>65700000</v>
      </c>
      <c r="B17" s="6" t="s">
        <v>204</v>
      </c>
      <c r="C17" s="15" t="n">
        <v>0</v>
      </c>
      <c r="D17" s="15"/>
      <c r="E17" s="29" t="n">
        <v>500</v>
      </c>
      <c r="F17" s="12" t="n">
        <v>65800000</v>
      </c>
    </row>
    <row r="18" customFormat="false" ht="17.25" hidden="false" customHeight="true" outlineLevel="0" collapsed="false">
      <c r="A18" s="20" t="n">
        <v>6980000</v>
      </c>
      <c r="B18" s="6" t="s">
        <v>491</v>
      </c>
      <c r="C18" s="15" t="n">
        <v>0</v>
      </c>
      <c r="D18" s="15" t="n">
        <v>0</v>
      </c>
      <c r="F18" s="20" t="n">
        <v>69800000</v>
      </c>
    </row>
    <row r="19" customFormat="false" ht="17.25" hidden="false" customHeight="true" outlineLevel="0" collapsed="false">
      <c r="A19" s="41" t="n">
        <v>44400000</v>
      </c>
      <c r="B19" s="2" t="s">
        <v>613</v>
      </c>
      <c r="C19" s="15" t="n">
        <v>-320000</v>
      </c>
      <c r="F19" s="41" t="n">
        <v>44400000</v>
      </c>
    </row>
    <row r="20" customFormat="false" ht="17.25" hidden="false" customHeight="true" outlineLevel="0" collapsed="false">
      <c r="A20" s="41" t="n">
        <v>69800000</v>
      </c>
      <c r="B20" s="2" t="s">
        <v>1864</v>
      </c>
      <c r="C20" s="15" t="n">
        <v>320000</v>
      </c>
      <c r="F20" s="41" t="n">
        <v>69800000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38" width="12.44"/>
    <col collapsed="false" customWidth="true" hidden="false" outlineLevel="0" max="3" min="3" style="2" width="29.58"/>
    <col collapsed="false" customWidth="true" hidden="false" outlineLevel="0" max="6" min="4" style="3" width="14.87"/>
    <col collapsed="false" customWidth="true" hidden="false" outlineLevel="0" max="7" min="7" style="38" width="12.58"/>
  </cols>
  <sheetData>
    <row r="1" customFormat="false" ht="17.25" hidden="false" customHeight="true" outlineLevel="0" collapsed="false">
      <c r="A1" s="54"/>
      <c r="B1" s="54" t="s">
        <v>1761</v>
      </c>
      <c r="C1" s="53" t="s">
        <v>1761</v>
      </c>
      <c r="D1" s="56" t="n">
        <v>2021</v>
      </c>
      <c r="E1" s="54" t="n">
        <v>2020</v>
      </c>
      <c r="F1" s="54" t="n">
        <v>2019</v>
      </c>
      <c r="G1" s="56"/>
    </row>
    <row r="2" customFormat="false" ht="17.25" hidden="false" customHeight="true" outlineLevel="0" collapsed="false">
      <c r="A2" s="33" t="n">
        <v>1010000</v>
      </c>
      <c r="B2" s="42" t="n">
        <v>10100000</v>
      </c>
      <c r="C2" s="17" t="s">
        <v>559</v>
      </c>
      <c r="D2" s="15" t="n">
        <v>-1000000</v>
      </c>
      <c r="E2" s="15" t="n">
        <v>-1000000</v>
      </c>
      <c r="F2" s="15" t="n">
        <v>-1000000</v>
      </c>
      <c r="G2" s="42" t="n">
        <v>10100000</v>
      </c>
    </row>
    <row r="3" customFormat="false" ht="17.25" hidden="false" customHeight="true" outlineLevel="0" collapsed="false">
      <c r="A3" s="33" t="n">
        <v>1190000</v>
      </c>
      <c r="B3" s="42" t="n">
        <v>11900000</v>
      </c>
      <c r="C3" s="17" t="s">
        <v>1158</v>
      </c>
      <c r="D3" s="15" t="n">
        <v>465039.45</v>
      </c>
      <c r="E3" s="15" t="n">
        <v>465039.45</v>
      </c>
      <c r="F3" s="15" t="n">
        <v>0</v>
      </c>
      <c r="G3" s="42" t="n">
        <v>11900000</v>
      </c>
    </row>
    <row r="4" customFormat="false" ht="17.25" hidden="false" customHeight="true" outlineLevel="0" collapsed="false">
      <c r="B4" s="41" t="n">
        <v>12000000</v>
      </c>
      <c r="C4" s="2" t="s">
        <v>563</v>
      </c>
      <c r="D4" s="15" t="n">
        <v>23009169.76</v>
      </c>
      <c r="G4" s="42" t="n">
        <v>12000000</v>
      </c>
    </row>
    <row r="5" customFormat="false" ht="17.25" hidden="false" customHeight="true" outlineLevel="0" collapsed="false">
      <c r="A5" s="33" t="n">
        <v>2130000</v>
      </c>
      <c r="B5" s="42" t="n">
        <v>21300000</v>
      </c>
      <c r="C5" s="17" t="s">
        <v>569</v>
      </c>
      <c r="D5" s="15" t="n">
        <v>294345000</v>
      </c>
      <c r="E5" s="15" t="n">
        <v>294345000</v>
      </c>
      <c r="F5" s="15" t="n">
        <v>0</v>
      </c>
      <c r="G5" s="42" t="n">
        <v>21300000</v>
      </c>
    </row>
    <row r="6" customFormat="false" ht="17.25" hidden="false" customHeight="true" outlineLevel="0" collapsed="false">
      <c r="A6" s="33" t="n">
        <v>2300000</v>
      </c>
      <c r="B6" s="42" t="n">
        <v>23000000</v>
      </c>
      <c r="C6" s="17" t="s">
        <v>240</v>
      </c>
      <c r="D6" s="15" t="n">
        <v>20578968.8</v>
      </c>
      <c r="E6" s="15" t="n">
        <v>17263051</v>
      </c>
      <c r="F6" s="15" t="n">
        <v>294345000</v>
      </c>
      <c r="G6" s="42" t="n">
        <v>23200000</v>
      </c>
    </row>
    <row r="7" customFormat="false" ht="17.25" hidden="false" customHeight="true" outlineLevel="0" collapsed="false">
      <c r="A7" s="33" t="n">
        <v>2813000</v>
      </c>
      <c r="B7" s="42" t="n">
        <v>28130000</v>
      </c>
      <c r="C7" s="17" t="s">
        <v>581</v>
      </c>
      <c r="D7" s="15" t="n">
        <v>-29434500</v>
      </c>
      <c r="E7" s="15" t="n">
        <v>-14717250</v>
      </c>
      <c r="F7" s="15" t="n">
        <v>0</v>
      </c>
      <c r="G7" s="42" t="n">
        <v>28130000</v>
      </c>
    </row>
    <row r="8" customFormat="false" ht="17.25" hidden="false" customHeight="true" outlineLevel="0" collapsed="false">
      <c r="A8" s="33" t="n">
        <v>4011000</v>
      </c>
      <c r="B8" s="42" t="n">
        <v>40110000</v>
      </c>
      <c r="C8" s="17" t="s">
        <v>597</v>
      </c>
      <c r="D8" s="15" t="n">
        <v>-4250020.69</v>
      </c>
      <c r="E8" s="15" t="n">
        <v>-1500000</v>
      </c>
      <c r="F8" s="15" t="n">
        <v>0</v>
      </c>
      <c r="G8" s="42" t="n">
        <v>40110000</v>
      </c>
    </row>
    <row r="9" customFormat="false" ht="17.25" hidden="false" customHeight="true" outlineLevel="0" collapsed="false">
      <c r="A9" s="33" t="n">
        <v>4040000</v>
      </c>
      <c r="B9" s="42" t="n">
        <v>40400000</v>
      </c>
      <c r="C9" s="17" t="s">
        <v>1165</v>
      </c>
      <c r="D9" s="15" t="n">
        <v>0</v>
      </c>
      <c r="E9" s="15" t="n">
        <v>0</v>
      </c>
      <c r="F9" s="15" t="n">
        <v>0</v>
      </c>
      <c r="G9" s="42" t="n">
        <v>40400000</v>
      </c>
    </row>
    <row r="10" customFormat="false" ht="17.25" hidden="false" customHeight="true" outlineLevel="0" collapsed="false">
      <c r="A10" s="33" t="n">
        <v>4430000</v>
      </c>
      <c r="B10" s="42" t="n">
        <v>44300000</v>
      </c>
      <c r="C10" s="17" t="s">
        <v>611</v>
      </c>
      <c r="D10" s="15" t="n">
        <v>320000</v>
      </c>
      <c r="E10" s="15" t="n">
        <v>320000</v>
      </c>
      <c r="F10" s="15" t="n">
        <v>320000</v>
      </c>
      <c r="G10" s="42" t="n">
        <v>44300000</v>
      </c>
    </row>
    <row r="11" customFormat="false" ht="17.25" hidden="false" customHeight="true" outlineLevel="0" collapsed="false">
      <c r="A11" s="33" t="n">
        <v>4441000</v>
      </c>
      <c r="B11" s="42" t="n">
        <v>44410000</v>
      </c>
      <c r="C11" s="17" t="s">
        <v>2103</v>
      </c>
      <c r="D11" s="15" t="n">
        <v>0</v>
      </c>
      <c r="E11" s="15" t="n">
        <v>-320000</v>
      </c>
      <c r="F11" s="15" t="n">
        <v>-320000</v>
      </c>
      <c r="G11" s="42" t="n">
        <v>44400000</v>
      </c>
    </row>
    <row r="12" customFormat="false" ht="17.25" hidden="false" customHeight="true" outlineLevel="0" collapsed="false">
      <c r="B12" s="41" t="n">
        <v>44411000</v>
      </c>
      <c r="C12" s="2" t="s">
        <v>2104</v>
      </c>
      <c r="D12" s="15" t="n">
        <v>-320000</v>
      </c>
      <c r="G12" s="42" t="n">
        <v>44411000</v>
      </c>
    </row>
    <row r="13" customFormat="false" ht="17.25" hidden="false" customHeight="true" outlineLevel="0" collapsed="false">
      <c r="B13" s="41" t="n">
        <v>44420000</v>
      </c>
      <c r="C13" s="2" t="s">
        <v>294</v>
      </c>
      <c r="D13" s="15" t="n">
        <v>-150000</v>
      </c>
      <c r="G13" s="42" t="n">
        <v>44420000</v>
      </c>
    </row>
    <row r="14" customFormat="false" ht="17.25" hidden="false" customHeight="true" outlineLevel="0" collapsed="false">
      <c r="A14" s="33" t="n">
        <v>4455000</v>
      </c>
      <c r="B14" s="42" t="n">
        <v>44550000</v>
      </c>
      <c r="C14" s="17" t="s">
        <v>617</v>
      </c>
      <c r="D14" s="15" t="n">
        <v>5104656.15</v>
      </c>
      <c r="E14" s="15" t="n">
        <v>4128740.67</v>
      </c>
      <c r="F14" s="15" t="n">
        <v>0</v>
      </c>
      <c r="G14" s="42" t="n">
        <v>44550000</v>
      </c>
    </row>
    <row r="15" customFormat="false" ht="17.25" hidden="false" customHeight="true" outlineLevel="0" collapsed="false">
      <c r="A15" s="33" t="n">
        <v>4456200</v>
      </c>
      <c r="B15" s="42" t="n">
        <v>44562000</v>
      </c>
      <c r="C15" s="17" t="s">
        <v>47</v>
      </c>
      <c r="D15" s="15" t="n">
        <v>0</v>
      </c>
      <c r="E15" s="15" t="n">
        <v>0</v>
      </c>
      <c r="F15" s="15" t="n">
        <v>0</v>
      </c>
      <c r="G15" s="42" t="n">
        <v>44561000</v>
      </c>
    </row>
    <row r="16" customFormat="false" ht="17.25" hidden="false" customHeight="true" outlineLevel="0" collapsed="false">
      <c r="A16" s="33" t="n">
        <v>4456400</v>
      </c>
      <c r="B16" s="42" t="n">
        <v>44564000</v>
      </c>
      <c r="C16" s="17" t="s">
        <v>49</v>
      </c>
      <c r="D16" s="15" t="n">
        <v>0</v>
      </c>
      <c r="E16" s="15" t="n">
        <v>0</v>
      </c>
      <c r="F16" s="15" t="n">
        <v>0</v>
      </c>
      <c r="G16" s="42" t="n">
        <v>44561000</v>
      </c>
    </row>
    <row r="17" customFormat="false" ht="17.25" hidden="false" customHeight="true" outlineLevel="0" collapsed="false">
      <c r="A17" s="33" t="n">
        <v>4456500</v>
      </c>
      <c r="B17" s="42" t="n">
        <v>44565000</v>
      </c>
      <c r="C17" s="17" t="s">
        <v>1646</v>
      </c>
      <c r="D17" s="15" t="n">
        <v>0</v>
      </c>
      <c r="E17" s="15" t="n">
        <v>0</v>
      </c>
      <c r="F17" s="15" t="n">
        <v>0</v>
      </c>
      <c r="G17" s="42" t="n">
        <v>44561000</v>
      </c>
    </row>
    <row r="18" customFormat="false" ht="17.25" hidden="false" customHeight="true" outlineLevel="0" collapsed="false">
      <c r="A18" s="33" t="n">
        <v>4551100</v>
      </c>
      <c r="B18" s="42" t="n">
        <v>45511000</v>
      </c>
      <c r="C18" s="17" t="s">
        <v>2105</v>
      </c>
      <c r="D18" s="15" t="n">
        <v>-294899400</v>
      </c>
      <c r="E18" s="15" t="n">
        <v>-324899400</v>
      </c>
      <c r="F18" s="15" t="n">
        <v>-293899400</v>
      </c>
      <c r="G18" s="42" t="n">
        <v>45500002</v>
      </c>
    </row>
    <row r="19" customFormat="false" ht="17.25" hidden="false" customHeight="true" outlineLevel="0" collapsed="false">
      <c r="B19" s="41" t="n">
        <v>46700000</v>
      </c>
      <c r="C19" s="2" t="s">
        <v>2106</v>
      </c>
      <c r="D19" s="15" t="n">
        <v>-100000000</v>
      </c>
      <c r="G19" s="42" t="n">
        <v>46700000</v>
      </c>
    </row>
    <row r="20" customFormat="false" ht="17.25" hidden="false" customHeight="true" outlineLevel="0" collapsed="false">
      <c r="A20" s="33" t="n">
        <v>5124100</v>
      </c>
      <c r="B20" s="42" t="n">
        <v>51241000</v>
      </c>
      <c r="C20" s="17" t="s">
        <v>699</v>
      </c>
      <c r="D20" s="15" t="n">
        <v>13141369.72</v>
      </c>
      <c r="E20" s="15" t="n">
        <v>2905649.12</v>
      </c>
      <c r="F20" s="15" t="n">
        <v>89360.55</v>
      </c>
      <c r="G20" s="42" t="n">
        <v>51241000</v>
      </c>
    </row>
    <row r="21" customFormat="false" ht="17.25" hidden="false" customHeight="true" outlineLevel="0" collapsed="false">
      <c r="A21" s="33" t="n">
        <v>6061000</v>
      </c>
      <c r="B21" s="42" t="n">
        <v>60610000</v>
      </c>
      <c r="C21" s="17" t="s">
        <v>2107</v>
      </c>
      <c r="D21" s="15" t="n">
        <v>4342666.81</v>
      </c>
      <c r="E21" s="15" t="n">
        <v>3380651.49</v>
      </c>
      <c r="F21" s="15" t="n">
        <v>0</v>
      </c>
      <c r="G21" s="42" t="n">
        <v>60600000</v>
      </c>
    </row>
    <row r="22" customFormat="false" ht="17.25" hidden="false" customHeight="true" outlineLevel="0" collapsed="false">
      <c r="B22" s="41" t="n">
        <v>60650000</v>
      </c>
      <c r="C22" s="2" t="s">
        <v>141</v>
      </c>
      <c r="D22" s="15" t="n">
        <v>561600</v>
      </c>
      <c r="G22" s="42" t="n">
        <v>60650000</v>
      </c>
    </row>
    <row r="23" customFormat="false" ht="17.25" hidden="false" customHeight="true" outlineLevel="0" collapsed="false">
      <c r="B23" s="41" t="n">
        <v>61302000</v>
      </c>
      <c r="C23" s="2" t="s">
        <v>718</v>
      </c>
      <c r="D23" s="15" t="n">
        <v>3900000</v>
      </c>
      <c r="G23" s="42" t="n">
        <v>61302000</v>
      </c>
    </row>
    <row r="24" customFormat="false" ht="17.25" hidden="false" customHeight="true" outlineLevel="0" collapsed="false">
      <c r="A24" s="33" t="n">
        <v>6140000</v>
      </c>
      <c r="B24" s="42" t="n">
        <v>61400000</v>
      </c>
      <c r="C24" s="17" t="s">
        <v>2108</v>
      </c>
      <c r="D24" s="15" t="n">
        <v>3000000</v>
      </c>
      <c r="E24" s="15" t="n">
        <v>4500000</v>
      </c>
      <c r="F24" s="15" t="n">
        <v>0</v>
      </c>
      <c r="G24" s="42" t="n">
        <v>61300000</v>
      </c>
    </row>
    <row r="25" customFormat="false" ht="17.25" hidden="false" customHeight="true" outlineLevel="0" collapsed="false">
      <c r="B25" s="41" t="n">
        <v>61501000</v>
      </c>
      <c r="C25" s="2" t="s">
        <v>458</v>
      </c>
      <c r="D25" s="15" t="n">
        <v>1176000</v>
      </c>
      <c r="G25" s="42" t="n">
        <v>61501000</v>
      </c>
    </row>
    <row r="26" customFormat="false" ht="17.25" hidden="false" customHeight="true" outlineLevel="0" collapsed="false">
      <c r="B26" s="41" t="n">
        <v>62201000</v>
      </c>
      <c r="C26" s="2" t="s">
        <v>481</v>
      </c>
      <c r="D26" s="15" t="n">
        <v>44897000</v>
      </c>
      <c r="G26" s="42" t="n">
        <v>62201000</v>
      </c>
    </row>
    <row r="27" customFormat="false" ht="17.25" hidden="false" customHeight="true" outlineLevel="0" collapsed="false">
      <c r="B27" s="41" t="n">
        <v>62703000</v>
      </c>
      <c r="C27" s="2" t="s">
        <v>516</v>
      </c>
      <c r="D27" s="15" t="n">
        <v>6000</v>
      </c>
      <c r="G27" s="42" t="n">
        <v>62703000</v>
      </c>
    </row>
    <row r="28" customFormat="false" ht="17.25" hidden="false" customHeight="true" outlineLevel="0" collapsed="false">
      <c r="A28" s="33" t="n">
        <v>6270900</v>
      </c>
      <c r="B28" s="42" t="n">
        <v>62709000</v>
      </c>
      <c r="C28" s="17" t="s">
        <v>428</v>
      </c>
      <c r="D28" s="15" t="n">
        <v>19200</v>
      </c>
      <c r="E28" s="15" t="n">
        <v>6000</v>
      </c>
      <c r="F28" s="15" t="n">
        <v>2880</v>
      </c>
      <c r="G28" s="42" t="n">
        <v>62701000</v>
      </c>
    </row>
    <row r="29" customFormat="false" ht="17.25" hidden="false" customHeight="true" outlineLevel="0" collapsed="false">
      <c r="A29" s="33" t="n">
        <v>6350400</v>
      </c>
      <c r="B29" s="42" t="n">
        <v>63504000</v>
      </c>
      <c r="C29" s="17" t="s">
        <v>732</v>
      </c>
      <c r="D29" s="15" t="n">
        <v>0</v>
      </c>
      <c r="E29" s="15" t="n">
        <v>0</v>
      </c>
      <c r="F29" s="15" t="n">
        <v>56000</v>
      </c>
      <c r="G29" s="42" t="n">
        <v>63504000</v>
      </c>
    </row>
    <row r="30" customFormat="false" ht="17.25" hidden="false" customHeight="true" outlineLevel="0" collapsed="false">
      <c r="A30" s="33" t="n">
        <v>6350600</v>
      </c>
      <c r="B30" s="42" t="n">
        <v>63506000</v>
      </c>
      <c r="C30" s="17" t="s">
        <v>2109</v>
      </c>
      <c r="D30" s="15" t="n">
        <v>0</v>
      </c>
      <c r="E30" s="15" t="n">
        <v>0</v>
      </c>
      <c r="F30" s="15" t="n">
        <v>22000</v>
      </c>
      <c r="G30" s="42" t="n">
        <v>63500000</v>
      </c>
    </row>
    <row r="31" customFormat="false" ht="17.25" hidden="false" customHeight="true" outlineLevel="0" collapsed="false">
      <c r="A31" s="33" t="n">
        <v>6350800</v>
      </c>
      <c r="B31" s="42" t="n">
        <v>63508000</v>
      </c>
      <c r="C31" s="17" t="s">
        <v>2110</v>
      </c>
      <c r="D31" s="15" t="n">
        <v>150000</v>
      </c>
      <c r="E31" s="15" t="n">
        <v>0</v>
      </c>
      <c r="F31" s="15" t="n">
        <v>6400</v>
      </c>
      <c r="G31" s="42" t="n">
        <v>63501000</v>
      </c>
    </row>
    <row r="32" customFormat="false" ht="17.25" hidden="false" customHeight="true" outlineLevel="0" collapsed="false">
      <c r="A32" s="33" t="n">
        <v>6570000</v>
      </c>
      <c r="B32" s="42" t="n">
        <v>65700000</v>
      </c>
      <c r="C32" s="17" t="s">
        <v>745</v>
      </c>
      <c r="D32" s="15" t="n">
        <v>0</v>
      </c>
      <c r="E32" s="15" t="n">
        <v>0.8</v>
      </c>
      <c r="F32" s="15" t="n">
        <v>0</v>
      </c>
      <c r="G32" s="42" t="n">
        <v>65700000</v>
      </c>
    </row>
    <row r="33" customFormat="false" ht="17.25" hidden="false" customHeight="true" outlineLevel="0" collapsed="false">
      <c r="A33" s="33" t="n">
        <v>6610200</v>
      </c>
      <c r="B33" s="42" t="n">
        <v>66102000</v>
      </c>
      <c r="C33" s="17" t="s">
        <v>2111</v>
      </c>
      <c r="D33" s="15" t="n">
        <v>0</v>
      </c>
      <c r="E33" s="15" t="n">
        <v>85267.47</v>
      </c>
      <c r="F33" s="15" t="n">
        <v>57759.45</v>
      </c>
      <c r="G33" s="42" t="n">
        <v>66100000</v>
      </c>
    </row>
    <row r="34" customFormat="false" ht="17.25" hidden="false" customHeight="true" outlineLevel="0" collapsed="false">
      <c r="A34" s="33" t="n">
        <v>6811200</v>
      </c>
      <c r="B34" s="42" t="n">
        <v>68112000</v>
      </c>
      <c r="C34" s="17" t="s">
        <v>752</v>
      </c>
      <c r="D34" s="15" t="n">
        <v>14717250</v>
      </c>
      <c r="E34" s="15" t="n">
        <v>14717250</v>
      </c>
      <c r="F34" s="15" t="n">
        <v>0</v>
      </c>
      <c r="G34" s="42" t="n">
        <v>68112000</v>
      </c>
    </row>
    <row r="35" customFormat="false" ht="17.25" hidden="false" customHeight="true" outlineLevel="0" collapsed="false">
      <c r="B35" s="41" t="n">
        <v>69510000</v>
      </c>
      <c r="C35" s="2" t="s">
        <v>2112</v>
      </c>
      <c r="D35" s="15" t="n">
        <v>320000</v>
      </c>
      <c r="G35" s="42" t="n">
        <v>69510000</v>
      </c>
    </row>
    <row r="36" customFormat="false" ht="17.25" hidden="false" customHeight="true" outlineLevel="0" collapsed="false">
      <c r="A36" s="33" t="n">
        <v>6980000</v>
      </c>
      <c r="B36" s="42" t="n">
        <v>69800000</v>
      </c>
      <c r="C36" s="17" t="s">
        <v>1864</v>
      </c>
      <c r="D36" s="15" t="n">
        <v>0</v>
      </c>
      <c r="E36" s="15" t="n">
        <v>320000</v>
      </c>
      <c r="F36" s="15" t="n">
        <v>320000</v>
      </c>
      <c r="G36" s="42" t="n">
        <v>69800000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38" width="11.15"/>
    <col collapsed="false" customWidth="true" hidden="false" outlineLevel="0" max="3" min="3" style="2" width="29.87"/>
    <col collapsed="false" customWidth="true" hidden="false" outlineLevel="0" max="5" min="4" style="3" width="18.15"/>
    <col collapsed="false" customWidth="true" hidden="false" outlineLevel="0" max="6" min="6" style="3" width="19.01"/>
    <col collapsed="false" customWidth="true" hidden="false" outlineLevel="0" max="7" min="7" style="38" width="14.44"/>
    <col collapsed="false" customWidth="true" hidden="false" outlineLevel="0" max="8" min="8" style="3" width="17.01"/>
    <col collapsed="false" customWidth="true" hidden="false" outlineLevel="0" max="9" min="9" style="4" width="12.44"/>
  </cols>
  <sheetData>
    <row r="1" customFormat="false" ht="17.25" hidden="false" customHeight="true" outlineLevel="0" collapsed="false">
      <c r="D1" s="29" t="n">
        <v>2021</v>
      </c>
      <c r="E1" s="29" t="n">
        <v>2020</v>
      </c>
      <c r="F1" s="3" t="s">
        <v>806</v>
      </c>
      <c r="H1" s="29" t="n">
        <v>2019</v>
      </c>
      <c r="I1" s="29"/>
    </row>
    <row r="2" customFormat="false" ht="17.25" hidden="false" customHeight="true" outlineLevel="0" collapsed="false">
      <c r="A2" s="41" t="n">
        <v>101000</v>
      </c>
      <c r="B2" s="41" t="n">
        <v>10100000</v>
      </c>
      <c r="C2" s="2" t="s">
        <v>1</v>
      </c>
      <c r="D2" s="29" t="n">
        <v>-1130000000</v>
      </c>
      <c r="E2" s="29" t="n">
        <v>-1130000000</v>
      </c>
      <c r="F2" s="29" t="n">
        <v>-1130000000</v>
      </c>
      <c r="G2" s="41" t="n">
        <v>10100000</v>
      </c>
      <c r="H2" s="29" t="n">
        <v>-1130000000</v>
      </c>
    </row>
    <row r="3" customFormat="false" ht="17.25" hidden="false" customHeight="true" outlineLevel="0" collapsed="false">
      <c r="A3" s="41" t="n">
        <v>106100</v>
      </c>
      <c r="B3" s="41" t="n">
        <v>10610000</v>
      </c>
      <c r="C3" s="2" t="s">
        <v>813</v>
      </c>
      <c r="D3" s="29" t="n">
        <v>-113000000</v>
      </c>
      <c r="E3" s="29" t="n">
        <v>-113000000</v>
      </c>
      <c r="F3" s="29" t="n">
        <v>-113000000</v>
      </c>
      <c r="G3" s="41" t="n">
        <v>10610000</v>
      </c>
      <c r="H3" s="29" t="n">
        <v>-113000000</v>
      </c>
      <c r="I3" s="29"/>
    </row>
    <row r="4" customFormat="false" ht="17.25" hidden="false" customHeight="true" outlineLevel="0" collapsed="false">
      <c r="A4" s="41" t="n">
        <v>110000</v>
      </c>
      <c r="B4" s="41" t="n">
        <v>11000000</v>
      </c>
      <c r="C4" s="2" t="s">
        <v>816</v>
      </c>
      <c r="D4" s="29" t="n">
        <v>-2946169845.85</v>
      </c>
      <c r="E4" s="29" t="n">
        <v>-2946169845.85</v>
      </c>
      <c r="F4" s="29" t="n">
        <v>-1927046526.45</v>
      </c>
      <c r="G4" s="41" t="n">
        <v>11000000</v>
      </c>
      <c r="H4" s="29" t="n">
        <v>-1927046526.45</v>
      </c>
    </row>
    <row r="5" customFormat="false" ht="17.25" hidden="false" customHeight="true" outlineLevel="0" collapsed="false">
      <c r="A5" s="41" t="n">
        <v>120000</v>
      </c>
      <c r="B5" s="41" t="n">
        <v>12000000</v>
      </c>
      <c r="C5" s="2" t="s">
        <v>1077</v>
      </c>
      <c r="D5" s="29" t="n">
        <v>51512637.16</v>
      </c>
      <c r="E5" s="29" t="n">
        <v>0</v>
      </c>
      <c r="F5" s="29" t="n">
        <v>0</v>
      </c>
      <c r="G5" s="41" t="n">
        <v>12000000</v>
      </c>
      <c r="H5" s="29" t="n">
        <v>0</v>
      </c>
    </row>
    <row r="6" customFormat="false" ht="17.25" hidden="false" customHeight="true" outlineLevel="0" collapsed="false">
      <c r="A6" s="41" t="n">
        <v>128000</v>
      </c>
      <c r="B6" s="41" t="n">
        <v>12800000</v>
      </c>
      <c r="C6" s="2" t="s">
        <v>565</v>
      </c>
      <c r="D6" s="29" t="n">
        <v>0</v>
      </c>
      <c r="E6" s="29" t="n">
        <v>0</v>
      </c>
      <c r="F6" s="29" t="n">
        <v>-401803355.43</v>
      </c>
      <c r="G6" s="41" t="n">
        <v>12800000</v>
      </c>
      <c r="H6" s="29" t="n">
        <v>-401803355.43</v>
      </c>
    </row>
    <row r="7" customFormat="false" ht="17.25" hidden="false" customHeight="true" outlineLevel="0" collapsed="false">
      <c r="A7" s="41" t="n">
        <v>204000</v>
      </c>
      <c r="B7" s="41" t="n">
        <v>20400000</v>
      </c>
      <c r="C7" s="2" t="s">
        <v>828</v>
      </c>
      <c r="D7" s="29" t="n">
        <v>4832320.36</v>
      </c>
      <c r="E7" s="29" t="n">
        <v>4832320.36</v>
      </c>
      <c r="F7" s="29" t="n">
        <v>4832320.36</v>
      </c>
      <c r="G7" s="41" t="n">
        <v>20400000</v>
      </c>
      <c r="H7" s="29" t="n">
        <v>4832320.36</v>
      </c>
    </row>
    <row r="8" customFormat="false" ht="17.25" hidden="false" customHeight="true" outlineLevel="0" collapsed="false">
      <c r="A8" s="41" t="n">
        <v>205000</v>
      </c>
      <c r="B8" s="41" t="n">
        <v>20500000</v>
      </c>
      <c r="C8" s="2" t="s">
        <v>2113</v>
      </c>
      <c r="D8" s="29" t="n">
        <v>0</v>
      </c>
      <c r="E8" s="29" t="n">
        <v>0</v>
      </c>
      <c r="F8" s="29" t="n">
        <v>0</v>
      </c>
      <c r="G8" s="41" t="n">
        <v>20500000</v>
      </c>
      <c r="H8" s="29" t="n">
        <v>0</v>
      </c>
    </row>
    <row r="9" customFormat="false" ht="17.25" hidden="false" customHeight="true" outlineLevel="0" collapsed="false">
      <c r="A9" s="41" t="n">
        <v>215000</v>
      </c>
      <c r="B9" s="41" t="n">
        <v>21500000</v>
      </c>
      <c r="C9" s="2" t="s">
        <v>2114</v>
      </c>
      <c r="D9" s="29" t="n">
        <v>35000000</v>
      </c>
      <c r="E9" s="29" t="n">
        <v>35000000</v>
      </c>
      <c r="F9" s="29" t="n">
        <v>35000000</v>
      </c>
      <c r="G9" s="41" t="n">
        <v>21500000</v>
      </c>
      <c r="H9" s="29" t="n">
        <v>35000000</v>
      </c>
    </row>
    <row r="10" customFormat="false" ht="17.25" hidden="false" customHeight="true" outlineLevel="0" collapsed="false">
      <c r="A10" s="41" t="n">
        <v>215700</v>
      </c>
      <c r="B10" s="41" t="n">
        <v>21570000</v>
      </c>
      <c r="C10" s="2" t="s">
        <v>2115</v>
      </c>
      <c r="D10" s="29" t="n">
        <v>232779073.42</v>
      </c>
      <c r="E10" s="29" t="n">
        <v>232779073.42</v>
      </c>
      <c r="F10" s="29" t="n">
        <v>232779073.42</v>
      </c>
      <c r="G10" s="41" t="n">
        <v>21500000</v>
      </c>
      <c r="H10" s="29" t="n">
        <v>232779073.42</v>
      </c>
    </row>
    <row r="11" customFormat="false" ht="17.25" hidden="false" customHeight="true" outlineLevel="0" collapsed="false">
      <c r="A11" s="41" t="n">
        <v>218100</v>
      </c>
      <c r="B11" s="41" t="n">
        <v>21810000</v>
      </c>
      <c r="C11" s="2" t="s">
        <v>9</v>
      </c>
      <c r="D11" s="29" t="n">
        <v>315651130.91</v>
      </c>
      <c r="E11" s="29" t="n">
        <v>315651130.91</v>
      </c>
      <c r="F11" s="29" t="n">
        <v>315651130.91</v>
      </c>
      <c r="G11" s="41" t="n">
        <v>21540000</v>
      </c>
      <c r="H11" s="29" t="n">
        <v>315651130.91</v>
      </c>
    </row>
    <row r="12" customFormat="false" ht="17.25" hidden="false" customHeight="true" outlineLevel="0" collapsed="false">
      <c r="A12" s="41" t="n">
        <v>218300</v>
      </c>
      <c r="B12" s="41" t="n">
        <v>21830000</v>
      </c>
      <c r="C12" s="2" t="s">
        <v>840</v>
      </c>
      <c r="D12" s="29" t="n">
        <v>565073949</v>
      </c>
      <c r="E12" s="29" t="n">
        <v>567907282.67</v>
      </c>
      <c r="F12" s="29" t="n">
        <v>667907282.67</v>
      </c>
      <c r="G12" s="41" t="n">
        <v>21830000</v>
      </c>
      <c r="H12" s="29" t="n">
        <v>667907282.67</v>
      </c>
    </row>
    <row r="13" customFormat="false" ht="17.25" hidden="false" customHeight="true" outlineLevel="0" collapsed="false">
      <c r="A13" s="41" t="n">
        <v>218310</v>
      </c>
      <c r="B13" s="41" t="n">
        <v>21831000</v>
      </c>
      <c r="C13" s="2" t="s">
        <v>2116</v>
      </c>
      <c r="D13" s="29" t="n">
        <v>17412887.89</v>
      </c>
      <c r="E13" s="29" t="n">
        <v>17412887.89</v>
      </c>
      <c r="F13" s="29" t="n">
        <v>17412887.89</v>
      </c>
      <c r="G13" s="41" t="n">
        <v>21820000</v>
      </c>
      <c r="H13" s="29" t="n">
        <v>17412887.89</v>
      </c>
    </row>
    <row r="14" customFormat="false" ht="17.25" hidden="false" customHeight="true" outlineLevel="0" collapsed="false">
      <c r="A14" s="41" t="n">
        <v>218400</v>
      </c>
      <c r="B14" s="41" t="n">
        <v>21840000</v>
      </c>
      <c r="C14" s="2" t="s">
        <v>2117</v>
      </c>
      <c r="D14" s="29" t="n">
        <v>22230924.27</v>
      </c>
      <c r="E14" s="29" t="n">
        <v>22230924.27</v>
      </c>
      <c r="F14" s="29" t="n">
        <v>22230924.27</v>
      </c>
      <c r="G14" s="41" t="n">
        <v>21820000</v>
      </c>
      <c r="H14" s="29" t="n">
        <v>22230924.27</v>
      </c>
    </row>
    <row r="15" customFormat="false" ht="17.25" hidden="false" customHeight="true" outlineLevel="0" collapsed="false">
      <c r="A15" s="41" t="n">
        <v>218600</v>
      </c>
      <c r="B15" s="41" t="n">
        <v>21860000</v>
      </c>
      <c r="C15" s="2" t="s">
        <v>12</v>
      </c>
      <c r="D15" s="29" t="n">
        <v>56959480</v>
      </c>
      <c r="E15" s="29" t="n">
        <v>56959480</v>
      </c>
      <c r="F15" s="29" t="n">
        <v>56959480</v>
      </c>
      <c r="G15" s="41" t="n">
        <v>21840000</v>
      </c>
      <c r="H15" s="29" t="n">
        <v>56959480</v>
      </c>
    </row>
    <row r="16" customFormat="false" ht="17.25" hidden="false" customHeight="true" outlineLevel="0" collapsed="false">
      <c r="A16" s="41" t="n">
        <v>275000</v>
      </c>
      <c r="B16" s="41" t="n">
        <v>27500000</v>
      </c>
      <c r="C16" s="2" t="s">
        <v>855</v>
      </c>
      <c r="D16" s="29" t="n">
        <v>17865468</v>
      </c>
      <c r="E16" s="29" t="n">
        <v>17865468</v>
      </c>
      <c r="F16" s="29" t="n">
        <v>17865468</v>
      </c>
      <c r="G16" s="41" t="n">
        <v>27500000</v>
      </c>
      <c r="H16" s="29" t="n">
        <v>17865468</v>
      </c>
    </row>
    <row r="17" customFormat="false" ht="17.25" hidden="false" customHeight="true" outlineLevel="0" collapsed="false">
      <c r="A17" s="41" t="n">
        <v>280400</v>
      </c>
      <c r="B17" s="41" t="n">
        <v>28040000</v>
      </c>
      <c r="C17" s="2" t="s">
        <v>856</v>
      </c>
      <c r="D17" s="29" t="n">
        <v>-4832320.37</v>
      </c>
      <c r="E17" s="29" t="n">
        <v>-4832320.37</v>
      </c>
      <c r="F17" s="29" t="n">
        <v>-4788426.79</v>
      </c>
      <c r="G17" s="41" t="n">
        <v>28040000</v>
      </c>
      <c r="H17" s="29" t="n">
        <v>-4788426.79</v>
      </c>
    </row>
    <row r="18" customFormat="false" ht="17.25" hidden="false" customHeight="true" outlineLevel="0" collapsed="false">
      <c r="A18" s="41" t="n">
        <v>280500</v>
      </c>
      <c r="B18" s="41" t="n">
        <v>28050000</v>
      </c>
      <c r="C18" s="2" t="s">
        <v>2118</v>
      </c>
      <c r="D18" s="29" t="n">
        <v>0</v>
      </c>
      <c r="E18" s="29" t="n">
        <v>0</v>
      </c>
      <c r="F18" s="29" t="n">
        <v>0</v>
      </c>
      <c r="G18" s="41" t="n">
        <v>28050000</v>
      </c>
      <c r="H18" s="29" t="n">
        <v>0</v>
      </c>
    </row>
    <row r="19" customFormat="false" ht="17.25" hidden="false" customHeight="true" outlineLevel="0" collapsed="false">
      <c r="A19" s="41" t="n">
        <v>281500</v>
      </c>
      <c r="B19" s="41" t="n">
        <v>28150000</v>
      </c>
      <c r="C19" s="2" t="s">
        <v>2119</v>
      </c>
      <c r="D19" s="29" t="n">
        <v>-16625000</v>
      </c>
      <c r="E19" s="29" t="n">
        <v>-13125000</v>
      </c>
      <c r="F19" s="29" t="n">
        <v>-9625000</v>
      </c>
      <c r="G19" s="41" t="n">
        <v>28150000</v>
      </c>
      <c r="H19" s="29" t="n">
        <v>-9625000</v>
      </c>
    </row>
    <row r="20" customFormat="false" ht="17.25" hidden="false" customHeight="true" outlineLevel="0" collapsed="false">
      <c r="A20" s="41" t="n">
        <v>281550</v>
      </c>
      <c r="B20" s="41" t="n">
        <v>28155000</v>
      </c>
      <c r="C20" s="2" t="s">
        <v>2120</v>
      </c>
      <c r="D20" s="29" t="n">
        <v>-116231749.057667</v>
      </c>
      <c r="E20" s="29" t="n">
        <v>-84728374.3</v>
      </c>
      <c r="F20" s="29" t="n">
        <v>-53163261.21</v>
      </c>
      <c r="G20" s="41" t="n">
        <v>28154000</v>
      </c>
      <c r="H20" s="29" t="n">
        <v>-53163261.21</v>
      </c>
    </row>
    <row r="21" customFormat="false" ht="17.25" hidden="false" customHeight="true" outlineLevel="0" collapsed="false">
      <c r="A21" s="41" t="n">
        <v>281570</v>
      </c>
      <c r="B21" s="41" t="n">
        <v>28157000</v>
      </c>
      <c r="C21" s="2" t="s">
        <v>2121</v>
      </c>
      <c r="D21" s="29" t="n">
        <v>-185037800.612</v>
      </c>
      <c r="E21" s="29" t="n">
        <v>-161854868.27</v>
      </c>
      <c r="F21" s="29" t="n">
        <v>-138632363.01</v>
      </c>
      <c r="G21" s="41" t="n">
        <v>28150000</v>
      </c>
      <c r="H21" s="29" t="n">
        <v>-138632363.01</v>
      </c>
    </row>
    <row r="22" customFormat="false" ht="17.25" hidden="false" customHeight="true" outlineLevel="0" collapsed="false">
      <c r="A22" s="41" t="n">
        <v>281830</v>
      </c>
      <c r="B22" s="41" t="n">
        <v>28183000</v>
      </c>
      <c r="C22" s="2" t="s">
        <v>873</v>
      </c>
      <c r="D22" s="29" t="n">
        <v>-549495625.215</v>
      </c>
      <c r="E22" s="29" t="n">
        <v>-476899232.82</v>
      </c>
      <c r="F22" s="29" t="n">
        <v>-390779265.55</v>
      </c>
      <c r="G22" s="41" t="n">
        <v>28183000</v>
      </c>
      <c r="H22" s="29" t="n">
        <v>-390779265.55</v>
      </c>
    </row>
    <row r="23" customFormat="false" ht="17.25" hidden="false" customHeight="true" outlineLevel="0" collapsed="false">
      <c r="A23" s="41" t="n">
        <v>281832</v>
      </c>
      <c r="B23" s="41" t="n">
        <v>28183200</v>
      </c>
      <c r="C23" s="2" t="s">
        <v>2122</v>
      </c>
      <c r="D23" s="29" t="n">
        <v>-12890778.0083333</v>
      </c>
      <c r="E23" s="29" t="n">
        <v>-12890778</v>
      </c>
      <c r="F23" s="29" t="n">
        <v>-10860735.57</v>
      </c>
      <c r="G23" s="41" t="n">
        <v>28182000</v>
      </c>
      <c r="H23" s="29" t="n">
        <v>-10860735.57</v>
      </c>
    </row>
    <row r="24" customFormat="false" ht="17.25" hidden="false" customHeight="true" outlineLevel="0" collapsed="false">
      <c r="A24" s="41" t="n">
        <v>281840</v>
      </c>
      <c r="B24" s="41" t="n">
        <v>28184000</v>
      </c>
      <c r="C24" s="2" t="s">
        <v>877</v>
      </c>
      <c r="D24" s="29" t="n">
        <v>-11704650.999</v>
      </c>
      <c r="E24" s="29" t="n">
        <v>-10475455.04</v>
      </c>
      <c r="F24" s="29" t="n">
        <v>-9145145.13</v>
      </c>
      <c r="G24" s="41" t="n">
        <v>28184000</v>
      </c>
      <c r="H24" s="29" t="n">
        <v>-9145145.13</v>
      </c>
    </row>
    <row r="25" customFormat="false" ht="17.25" hidden="false" customHeight="true" outlineLevel="0" collapsed="false">
      <c r="A25" s="41" t="n">
        <v>281860</v>
      </c>
      <c r="B25" s="41" t="n">
        <v>28186000</v>
      </c>
      <c r="C25" s="2" t="s">
        <v>880</v>
      </c>
      <c r="D25" s="29" t="n">
        <v>-48809943.1166667</v>
      </c>
      <c r="E25" s="29" t="n">
        <v>-35932150.2</v>
      </c>
      <c r="F25" s="29" t="n">
        <v>-22002946.87</v>
      </c>
      <c r="G25" s="41" t="n">
        <v>28184000</v>
      </c>
      <c r="H25" s="29" t="n">
        <v>-22002946.87</v>
      </c>
    </row>
    <row r="26" customFormat="false" ht="17.25" hidden="false" customHeight="true" outlineLevel="0" collapsed="false">
      <c r="A26" s="41" t="n">
        <v>281870</v>
      </c>
      <c r="B26" s="41" t="n">
        <v>28187000</v>
      </c>
      <c r="C26" s="2" t="s">
        <v>2123</v>
      </c>
      <c r="D26" s="29" t="n">
        <v>0</v>
      </c>
      <c r="E26" s="29" t="n">
        <v>0</v>
      </c>
      <c r="F26" s="29" t="n">
        <v>0</v>
      </c>
      <c r="G26" s="41" t="n">
        <v>28182000</v>
      </c>
      <c r="H26" s="29" t="n">
        <v>0</v>
      </c>
    </row>
    <row r="27" customFormat="false" ht="17.25" hidden="false" customHeight="true" outlineLevel="0" collapsed="false">
      <c r="A27" s="41" t="n">
        <v>370000</v>
      </c>
      <c r="B27" s="41" t="n">
        <v>37000000</v>
      </c>
      <c r="C27" s="2" t="s">
        <v>888</v>
      </c>
      <c r="D27" s="29" t="n">
        <v>0</v>
      </c>
      <c r="E27" s="29" t="n">
        <v>0</v>
      </c>
      <c r="F27" s="29" t="n">
        <v>0</v>
      </c>
      <c r="G27" s="41" t="n">
        <v>37100000</v>
      </c>
      <c r="H27" s="29" t="n">
        <v>0</v>
      </c>
    </row>
    <row r="28" customFormat="false" ht="17.25" hidden="false" customHeight="true" outlineLevel="0" collapsed="false">
      <c r="A28" s="41" t="n">
        <v>380000</v>
      </c>
      <c r="B28" s="41" t="n">
        <v>38000000</v>
      </c>
      <c r="C28" s="2" t="s">
        <v>595</v>
      </c>
      <c r="D28" s="29" t="n">
        <v>0</v>
      </c>
      <c r="E28" s="29" t="n">
        <v>106789324.07</v>
      </c>
      <c r="F28" s="29" t="n">
        <v>0</v>
      </c>
      <c r="G28" s="41" t="n">
        <v>38000000</v>
      </c>
      <c r="H28" s="29" t="n">
        <v>0</v>
      </c>
    </row>
    <row r="29" customFormat="false" ht="17.25" hidden="false" customHeight="true" outlineLevel="0" collapsed="false">
      <c r="A29" s="41" t="n">
        <v>401000</v>
      </c>
      <c r="B29" s="41" t="n">
        <v>40100000</v>
      </c>
      <c r="C29" s="2" t="s">
        <v>21</v>
      </c>
      <c r="D29" s="29" t="n">
        <v>-209324.950000003</v>
      </c>
      <c r="E29" s="29" t="n">
        <v>-7939801.11999995</v>
      </c>
      <c r="F29" s="29" t="n">
        <v>-156699762.129999</v>
      </c>
      <c r="G29" s="41" t="n">
        <v>40110000</v>
      </c>
      <c r="H29" s="29" t="n">
        <v>-156699762.129999</v>
      </c>
    </row>
    <row r="30" customFormat="false" ht="17.25" hidden="false" customHeight="true" outlineLevel="0" collapsed="false">
      <c r="A30" s="41" t="n">
        <v>401200</v>
      </c>
      <c r="B30" s="41" t="n">
        <v>40120000</v>
      </c>
      <c r="C30" s="2" t="s">
        <v>891</v>
      </c>
      <c r="D30" s="29" t="n">
        <v>-16218813.77</v>
      </c>
      <c r="E30" s="29" t="n">
        <v>-341826781.1</v>
      </c>
      <c r="F30" s="29" t="n">
        <v>-745446651.35</v>
      </c>
      <c r="G30" s="41" t="n">
        <v>40120000</v>
      </c>
      <c r="H30" s="29" t="n">
        <v>-745446651.35</v>
      </c>
    </row>
    <row r="31" customFormat="false" ht="17.25" hidden="false" customHeight="true" outlineLevel="0" collapsed="false">
      <c r="A31" s="41" t="n">
        <v>403100</v>
      </c>
      <c r="B31" s="41" t="n">
        <v>40310000</v>
      </c>
      <c r="C31" s="2" t="s">
        <v>894</v>
      </c>
      <c r="D31" s="29" t="n">
        <v>0</v>
      </c>
      <c r="E31" s="29" t="n">
        <v>0</v>
      </c>
      <c r="F31" s="29" t="n">
        <v>0</v>
      </c>
      <c r="G31" s="41" t="n">
        <v>40310000</v>
      </c>
      <c r="H31" s="29" t="n">
        <v>0</v>
      </c>
    </row>
    <row r="32" customFormat="false" ht="17.25" hidden="false" customHeight="true" outlineLevel="0" collapsed="false">
      <c r="A32" s="41" t="n">
        <v>408000</v>
      </c>
      <c r="B32" s="41" t="n">
        <v>40800000</v>
      </c>
      <c r="C32" s="2" t="s">
        <v>26</v>
      </c>
      <c r="D32" s="29" t="n">
        <v>0</v>
      </c>
      <c r="E32" s="29" t="n">
        <v>0</v>
      </c>
      <c r="F32" s="29" t="n">
        <v>-5620000</v>
      </c>
      <c r="G32" s="41" t="n">
        <v>40810000</v>
      </c>
      <c r="H32" s="29" t="n">
        <v>-5620000</v>
      </c>
    </row>
    <row r="33" customFormat="false" ht="17.25" hidden="false" customHeight="true" outlineLevel="0" collapsed="false">
      <c r="A33" s="41" t="n">
        <v>409100</v>
      </c>
      <c r="B33" s="41" t="n">
        <v>40910000</v>
      </c>
      <c r="C33" s="2" t="s">
        <v>901</v>
      </c>
      <c r="D33" s="29" t="n">
        <v>709070.86</v>
      </c>
      <c r="E33" s="29" t="n">
        <v>709070.86</v>
      </c>
      <c r="F33" s="29" t="n">
        <v>709070.86</v>
      </c>
      <c r="G33" s="41" t="n">
        <v>40910000</v>
      </c>
      <c r="H33" s="29" t="n">
        <v>709070.86</v>
      </c>
    </row>
    <row r="34" customFormat="false" ht="17.25" hidden="false" customHeight="true" outlineLevel="0" collapsed="false">
      <c r="A34" s="41" t="n">
        <v>411000</v>
      </c>
      <c r="B34" s="41" t="n">
        <v>41100000</v>
      </c>
      <c r="C34" s="2" t="s">
        <v>1554</v>
      </c>
      <c r="D34" s="29" t="n">
        <v>797704556.72</v>
      </c>
      <c r="E34" s="29" t="n">
        <v>5429935137.84</v>
      </c>
      <c r="F34" s="29" t="n">
        <v>4837776532.87</v>
      </c>
      <c r="G34" s="41" t="n">
        <v>41100000</v>
      </c>
      <c r="H34" s="29" t="n">
        <v>4837776532.87</v>
      </c>
    </row>
    <row r="35" customFormat="false" ht="17.25" hidden="false" customHeight="true" outlineLevel="0" collapsed="false">
      <c r="A35" s="41" t="n">
        <v>413000</v>
      </c>
      <c r="B35" s="41" t="n">
        <v>41300000</v>
      </c>
      <c r="C35" s="2" t="s">
        <v>910</v>
      </c>
      <c r="D35" s="29" t="n">
        <v>0</v>
      </c>
      <c r="E35" s="29" t="n">
        <v>0</v>
      </c>
      <c r="F35" s="29" t="n">
        <v>36731510.8000002</v>
      </c>
      <c r="G35" s="41" t="n">
        <v>41310000</v>
      </c>
      <c r="H35" s="29" t="n">
        <v>36731510.8000002</v>
      </c>
    </row>
    <row r="36" customFormat="false" ht="17.25" hidden="false" customHeight="true" outlineLevel="0" collapsed="false">
      <c r="A36" s="41" t="n">
        <v>413100</v>
      </c>
      <c r="B36" s="41" t="n">
        <v>41310000</v>
      </c>
      <c r="C36" s="2" t="s">
        <v>1465</v>
      </c>
      <c r="D36" s="29" t="n">
        <v>0</v>
      </c>
      <c r="E36" s="29" t="n">
        <v>0</v>
      </c>
      <c r="F36" s="29" t="n">
        <v>0</v>
      </c>
      <c r="G36" s="41" t="n">
        <v>41310000</v>
      </c>
      <c r="H36" s="29" t="n">
        <v>0</v>
      </c>
    </row>
    <row r="37" customFormat="false" ht="17.25" hidden="false" customHeight="true" outlineLevel="0" collapsed="false">
      <c r="A37" s="41" t="n">
        <v>416000</v>
      </c>
      <c r="B37" s="41" t="n">
        <v>41600000</v>
      </c>
      <c r="C37" s="2" t="s">
        <v>913</v>
      </c>
      <c r="D37" s="29" t="n">
        <v>0</v>
      </c>
      <c r="E37" s="29" t="n">
        <v>0</v>
      </c>
      <c r="F37" s="29" t="n">
        <v>13168242.04</v>
      </c>
      <c r="G37" s="41" t="n">
        <v>41600000</v>
      </c>
      <c r="H37" s="29" t="n">
        <v>13168242.04</v>
      </c>
    </row>
    <row r="38" customFormat="false" ht="17.25" hidden="false" customHeight="true" outlineLevel="0" collapsed="false">
      <c r="A38" s="41" t="n">
        <v>418000</v>
      </c>
      <c r="B38" s="41" t="n">
        <v>41800000</v>
      </c>
      <c r="C38" s="2" t="s">
        <v>1555</v>
      </c>
      <c r="D38" s="29" t="n">
        <v>0</v>
      </c>
      <c r="E38" s="29" t="n">
        <v>0</v>
      </c>
      <c r="F38" s="29" t="n">
        <v>3332960424.83</v>
      </c>
      <c r="G38" s="41" t="n">
        <v>41810000</v>
      </c>
      <c r="H38" s="29" t="n">
        <v>3332960424.83</v>
      </c>
    </row>
    <row r="39" customFormat="false" ht="17.25" hidden="false" customHeight="true" outlineLevel="0" collapsed="false">
      <c r="A39" s="41" t="n">
        <v>419100</v>
      </c>
      <c r="B39" s="41" t="n">
        <v>41910000</v>
      </c>
      <c r="C39" s="2" t="s">
        <v>603</v>
      </c>
      <c r="D39" s="29" t="n">
        <v>-151213.36</v>
      </c>
      <c r="E39" s="29" t="n">
        <v>-151213.36</v>
      </c>
      <c r="F39" s="29" t="n">
        <v>-5536253.36</v>
      </c>
      <c r="G39" s="41" t="n">
        <v>41910000</v>
      </c>
      <c r="H39" s="29" t="n">
        <v>-5536253.36</v>
      </c>
    </row>
    <row r="40" customFormat="false" ht="17.25" hidden="false" customHeight="true" outlineLevel="0" collapsed="false">
      <c r="A40" s="41" t="n">
        <v>421100</v>
      </c>
      <c r="B40" s="41" t="n">
        <v>42110000</v>
      </c>
      <c r="C40" s="2" t="s">
        <v>915</v>
      </c>
      <c r="D40" s="29" t="n">
        <v>0</v>
      </c>
      <c r="E40" s="29" t="n">
        <v>0</v>
      </c>
      <c r="F40" s="29" t="n">
        <v>0</v>
      </c>
      <c r="G40" s="38" t="s">
        <v>1480</v>
      </c>
      <c r="H40" s="29" t="n">
        <v>0</v>
      </c>
    </row>
    <row r="41" customFormat="false" ht="17.25" hidden="false" customHeight="true" outlineLevel="0" collapsed="false">
      <c r="A41" s="41" t="n">
        <v>425100</v>
      </c>
      <c r="B41" s="41" t="n">
        <v>42510000</v>
      </c>
      <c r="C41" s="2" t="s">
        <v>280</v>
      </c>
      <c r="D41" s="29" t="n">
        <v>0</v>
      </c>
      <c r="E41" s="29" t="n">
        <v>0</v>
      </c>
      <c r="F41" s="29" t="n">
        <v>0</v>
      </c>
      <c r="G41" s="41" t="n">
        <v>42520000</v>
      </c>
      <c r="H41" s="29" t="n">
        <v>0</v>
      </c>
    </row>
    <row r="42" customFormat="false" ht="17.25" hidden="false" customHeight="true" outlineLevel="0" collapsed="false">
      <c r="A42" s="41" t="n">
        <v>425200</v>
      </c>
      <c r="B42" s="41" t="n">
        <v>42520000</v>
      </c>
      <c r="C42" s="2" t="s">
        <v>33</v>
      </c>
      <c r="D42" s="29" t="n">
        <v>0</v>
      </c>
      <c r="E42" s="29" t="n">
        <v>0</v>
      </c>
      <c r="F42" s="29" t="n">
        <v>0</v>
      </c>
      <c r="G42" s="38" t="s">
        <v>1480</v>
      </c>
      <c r="H42" s="29" t="n">
        <v>0</v>
      </c>
    </row>
    <row r="43" customFormat="false" ht="17.25" hidden="false" customHeight="true" outlineLevel="0" collapsed="false">
      <c r="A43" s="41" t="n">
        <v>425300</v>
      </c>
      <c r="B43" s="41" t="n">
        <v>42530000</v>
      </c>
      <c r="C43" s="2" t="s">
        <v>273</v>
      </c>
      <c r="D43" s="29" t="n">
        <v>0</v>
      </c>
      <c r="E43" s="29" t="n">
        <v>0</v>
      </c>
      <c r="F43" s="29" t="n">
        <v>0</v>
      </c>
      <c r="G43" s="38" t="s">
        <v>1480</v>
      </c>
      <c r="H43" s="29" t="n">
        <v>0</v>
      </c>
    </row>
    <row r="44" customFormat="false" ht="17.25" hidden="false" customHeight="true" outlineLevel="0" collapsed="false">
      <c r="A44" s="41" t="n">
        <v>428000</v>
      </c>
      <c r="B44" s="41" t="n">
        <v>42800000</v>
      </c>
      <c r="C44" s="2" t="s">
        <v>274</v>
      </c>
      <c r="D44" s="29" t="n">
        <v>0</v>
      </c>
      <c r="E44" s="29" t="n">
        <v>0</v>
      </c>
      <c r="F44" s="29" t="n">
        <v>0</v>
      </c>
      <c r="G44" s="38" t="s">
        <v>1480</v>
      </c>
      <c r="H44" s="29" t="n">
        <v>0</v>
      </c>
    </row>
    <row r="45" customFormat="false" ht="17.25" hidden="false" customHeight="true" outlineLevel="0" collapsed="false">
      <c r="A45" s="41" t="n">
        <v>431000</v>
      </c>
      <c r="B45" s="41" t="n">
        <v>43100000</v>
      </c>
      <c r="C45" s="2" t="s">
        <v>35</v>
      </c>
      <c r="D45" s="29" t="n">
        <v>0</v>
      </c>
      <c r="E45" s="29" t="n">
        <v>0</v>
      </c>
      <c r="F45" s="29" t="n">
        <v>0</v>
      </c>
      <c r="G45" s="41" t="n">
        <v>43100000</v>
      </c>
      <c r="H45" s="29" t="n">
        <v>0</v>
      </c>
    </row>
    <row r="46" customFormat="false" ht="17.25" hidden="false" customHeight="true" outlineLevel="0" collapsed="false">
      <c r="A46" s="41" t="n">
        <v>431100</v>
      </c>
      <c r="B46" s="41" t="n">
        <v>43110000</v>
      </c>
      <c r="C46" s="2" t="s">
        <v>275</v>
      </c>
      <c r="D46" s="29" t="n">
        <v>0</v>
      </c>
      <c r="E46" s="29" t="n">
        <v>0</v>
      </c>
      <c r="F46" s="29" t="n">
        <v>0</v>
      </c>
      <c r="G46" s="41" t="n">
        <v>43110000</v>
      </c>
      <c r="H46" s="29" t="n">
        <v>0</v>
      </c>
    </row>
    <row r="47" customFormat="false" ht="17.25" hidden="false" customHeight="true" outlineLevel="0" collapsed="false">
      <c r="A47" s="41" t="n">
        <v>432000</v>
      </c>
      <c r="B47" s="41" t="n">
        <v>43200000</v>
      </c>
      <c r="C47" s="2" t="s">
        <v>37</v>
      </c>
      <c r="D47" s="29" t="n">
        <v>0</v>
      </c>
      <c r="E47" s="29" t="n">
        <v>0</v>
      </c>
      <c r="F47" s="29" t="n">
        <v>0</v>
      </c>
      <c r="G47" s="41" t="n">
        <v>43200000</v>
      </c>
      <c r="H47" s="29" t="n">
        <v>0</v>
      </c>
    </row>
    <row r="48" customFormat="false" ht="17.25" hidden="false" customHeight="true" outlineLevel="0" collapsed="false">
      <c r="A48" s="41" t="n">
        <v>432100</v>
      </c>
      <c r="B48" s="41" t="n">
        <v>43210000</v>
      </c>
      <c r="C48" s="2" t="s">
        <v>1265</v>
      </c>
      <c r="D48" s="29" t="n">
        <v>0</v>
      </c>
      <c r="E48" s="29" t="n">
        <v>0</v>
      </c>
      <c r="F48" s="29" t="n">
        <v>0</v>
      </c>
      <c r="G48" s="38" t="s">
        <v>1480</v>
      </c>
      <c r="H48" s="29" t="n">
        <v>0</v>
      </c>
    </row>
    <row r="49" customFormat="false" ht="17.25" hidden="false" customHeight="true" outlineLevel="0" collapsed="false">
      <c r="A49" s="41" t="n">
        <v>433000</v>
      </c>
      <c r="B49" s="41" t="n">
        <v>43300000</v>
      </c>
      <c r="C49" s="2" t="s">
        <v>38</v>
      </c>
      <c r="D49" s="29" t="n">
        <v>0</v>
      </c>
      <c r="E49" s="29" t="n">
        <v>0</v>
      </c>
      <c r="F49" s="29" t="n">
        <v>0</v>
      </c>
      <c r="G49" s="41" t="n">
        <v>43300000</v>
      </c>
      <c r="H49" s="29" t="n">
        <v>0</v>
      </c>
    </row>
    <row r="50" customFormat="false" ht="17.25" hidden="false" customHeight="true" outlineLevel="0" collapsed="false">
      <c r="A50" s="41" t="n">
        <v>438600</v>
      </c>
      <c r="B50" s="41" t="n">
        <v>43860000</v>
      </c>
      <c r="C50" s="2" t="s">
        <v>923</v>
      </c>
      <c r="D50" s="29" t="n">
        <v>0</v>
      </c>
      <c r="E50" s="29" t="n">
        <v>0</v>
      </c>
      <c r="F50" s="29" t="n">
        <v>0</v>
      </c>
      <c r="G50" s="41" t="n">
        <v>43860000</v>
      </c>
      <c r="H50" s="29" t="n">
        <v>0</v>
      </c>
    </row>
    <row r="51" customFormat="false" ht="17.25" hidden="false" customHeight="true" outlineLevel="0" collapsed="false">
      <c r="A51" s="41" t="n">
        <v>441000</v>
      </c>
      <c r="B51" s="41" t="n">
        <v>44100000</v>
      </c>
      <c r="C51" s="2" t="s">
        <v>40</v>
      </c>
      <c r="D51" s="29" t="n">
        <v>0</v>
      </c>
      <c r="E51" s="29" t="n">
        <v>0</v>
      </c>
      <c r="F51" s="29" t="n">
        <v>0</v>
      </c>
      <c r="G51" s="41" t="n">
        <v>44100000</v>
      </c>
      <c r="H51" s="29" t="n">
        <v>0</v>
      </c>
    </row>
    <row r="52" customFormat="false" ht="17.25" hidden="false" customHeight="true" outlineLevel="0" collapsed="false">
      <c r="A52" s="41" t="n">
        <v>443000</v>
      </c>
      <c r="B52" s="41" t="n">
        <v>44300000</v>
      </c>
      <c r="C52" s="2" t="s">
        <v>279</v>
      </c>
      <c r="D52" s="29" t="n">
        <v>6491393.3</v>
      </c>
      <c r="E52" s="29" t="n">
        <v>108690847.96</v>
      </c>
      <c r="F52" s="29" t="n">
        <v>131908223.48</v>
      </c>
      <c r="G52" s="41" t="n">
        <v>44300000</v>
      </c>
      <c r="H52" s="29" t="n">
        <v>131908223.48</v>
      </c>
    </row>
    <row r="53" customFormat="false" ht="17.25" hidden="false" customHeight="true" outlineLevel="0" collapsed="false">
      <c r="A53" s="41" t="n">
        <v>444000</v>
      </c>
      <c r="B53" s="41" t="n">
        <v>44400000</v>
      </c>
      <c r="C53" s="2" t="s">
        <v>282</v>
      </c>
      <c r="D53" s="29" t="n">
        <v>107093229.05</v>
      </c>
      <c r="E53" s="29" t="n">
        <v>810505.399999999</v>
      </c>
      <c r="F53" s="29" t="n">
        <v>26433226.09</v>
      </c>
      <c r="G53" s="41" t="n">
        <v>44410000</v>
      </c>
      <c r="H53" s="29" t="n">
        <v>26433226.09</v>
      </c>
    </row>
    <row r="54" customFormat="false" ht="17.25" hidden="false" customHeight="true" outlineLevel="0" collapsed="false">
      <c r="A54" s="41" t="n">
        <v>444100</v>
      </c>
      <c r="B54" s="41" t="n">
        <v>44410000</v>
      </c>
      <c r="C54" s="2" t="s">
        <v>926</v>
      </c>
      <c r="D54" s="29" t="n">
        <v>0</v>
      </c>
      <c r="E54" s="29" t="n">
        <v>0</v>
      </c>
      <c r="F54" s="29" t="n">
        <v>0</v>
      </c>
      <c r="G54" s="38" t="s">
        <v>1480</v>
      </c>
      <c r="H54" s="29" t="n">
        <v>0</v>
      </c>
    </row>
    <row r="55" customFormat="false" ht="17.25" hidden="false" customHeight="true" outlineLevel="0" collapsed="false">
      <c r="A55" s="41" t="n">
        <v>444200</v>
      </c>
      <c r="B55" s="41" t="n">
        <v>44420000</v>
      </c>
      <c r="C55" s="2" t="s">
        <v>928</v>
      </c>
      <c r="D55" s="29" t="n">
        <v>8585850</v>
      </c>
      <c r="E55" s="29" t="n">
        <v>8585850</v>
      </c>
      <c r="F55" s="29" t="n">
        <v>4338250</v>
      </c>
      <c r="G55" s="41" t="n">
        <v>44412000</v>
      </c>
      <c r="H55" s="29" t="n">
        <v>4338250</v>
      </c>
    </row>
    <row r="56" customFormat="false" ht="17.25" hidden="false" customHeight="true" outlineLevel="0" collapsed="false">
      <c r="A56" s="41" t="n">
        <v>444300</v>
      </c>
      <c r="B56" s="41" t="n">
        <v>44430000</v>
      </c>
      <c r="C56" s="2" t="s">
        <v>1558</v>
      </c>
      <c r="D56" s="29" t="n">
        <v>-1669739.8237</v>
      </c>
      <c r="E56" s="29" t="n">
        <v>-2408124.31</v>
      </c>
      <c r="F56" s="29" t="n">
        <v>-157530944.17</v>
      </c>
      <c r="G56" s="41" t="n">
        <v>44400000</v>
      </c>
      <c r="H56" s="29" t="n">
        <v>-157530944.17</v>
      </c>
    </row>
    <row r="57" customFormat="false" ht="17.25" hidden="false" customHeight="true" outlineLevel="0" collapsed="false">
      <c r="A57" s="41" t="n">
        <v>445400</v>
      </c>
      <c r="B57" s="41" t="n">
        <v>44540000</v>
      </c>
      <c r="C57" s="2" t="s">
        <v>616</v>
      </c>
      <c r="D57" s="29" t="n">
        <v>0</v>
      </c>
      <c r="E57" s="29" t="n">
        <v>0</v>
      </c>
      <c r="F57" s="29" t="n">
        <v>-130192289.62</v>
      </c>
      <c r="G57" s="41" t="n">
        <v>44540000</v>
      </c>
      <c r="H57" s="29" t="n">
        <v>-130192289.62</v>
      </c>
    </row>
    <row r="58" customFormat="false" ht="17.25" hidden="false" customHeight="true" outlineLevel="0" collapsed="false">
      <c r="A58" s="41" t="n">
        <v>445500</v>
      </c>
      <c r="B58" s="41" t="n">
        <v>44550000</v>
      </c>
      <c r="C58" s="2" t="s">
        <v>46</v>
      </c>
      <c r="D58" s="29" t="n">
        <v>526437.260000005</v>
      </c>
      <c r="E58" s="29" t="n">
        <v>802579.600000002</v>
      </c>
      <c r="F58" s="29" t="n">
        <v>0</v>
      </c>
      <c r="G58" s="41" t="n">
        <v>44550000</v>
      </c>
      <c r="H58" s="29" t="n">
        <v>0</v>
      </c>
    </row>
    <row r="59" customFormat="false" ht="17.25" hidden="false" customHeight="true" outlineLevel="0" collapsed="false">
      <c r="A59" s="41" t="n">
        <v>445610</v>
      </c>
      <c r="B59" s="41" t="n">
        <v>44561000</v>
      </c>
      <c r="C59" s="2" t="s">
        <v>1703</v>
      </c>
      <c r="D59" s="29" t="n">
        <v>0</v>
      </c>
      <c r="E59" s="29" t="n">
        <v>-371874</v>
      </c>
      <c r="F59" s="29" t="n">
        <v>0</v>
      </c>
      <c r="G59" s="41" t="n">
        <v>44561000</v>
      </c>
      <c r="H59" s="29" t="n">
        <v>0</v>
      </c>
    </row>
    <row r="60" customFormat="false" ht="17.25" hidden="false" customHeight="true" outlineLevel="0" collapsed="false">
      <c r="A60" s="41" t="n">
        <v>445620</v>
      </c>
      <c r="B60" s="41" t="n">
        <v>44562000</v>
      </c>
      <c r="C60" s="2" t="s">
        <v>932</v>
      </c>
      <c r="D60" s="29" t="n">
        <v>0</v>
      </c>
      <c r="E60" s="29" t="n">
        <v>0</v>
      </c>
      <c r="F60" s="29" t="n">
        <v>-31266.3999999985</v>
      </c>
      <c r="G60" s="41" t="n">
        <v>44561000</v>
      </c>
      <c r="H60" s="29" t="n">
        <v>-31266.3999999985</v>
      </c>
    </row>
    <row r="61" customFormat="false" ht="17.25" hidden="false" customHeight="true" outlineLevel="0" collapsed="false">
      <c r="A61" s="41" t="n">
        <v>445630</v>
      </c>
      <c r="B61" s="41" t="n">
        <v>44563000</v>
      </c>
      <c r="C61" s="2" t="s">
        <v>48</v>
      </c>
      <c r="D61" s="29" t="n">
        <v>0</v>
      </c>
      <c r="E61" s="29" t="n">
        <v>0</v>
      </c>
      <c r="F61" s="29" t="n">
        <v>8495200</v>
      </c>
      <c r="G61" s="41" t="n">
        <v>44561000</v>
      </c>
      <c r="H61" s="29" t="n">
        <v>8495200</v>
      </c>
    </row>
    <row r="62" customFormat="false" ht="17.25" hidden="false" customHeight="true" outlineLevel="0" collapsed="false">
      <c r="A62" s="41" t="n">
        <v>445640</v>
      </c>
      <c r="B62" s="41" t="n">
        <v>44564000</v>
      </c>
      <c r="C62" s="2" t="s">
        <v>49</v>
      </c>
      <c r="D62" s="29" t="n">
        <v>0</v>
      </c>
      <c r="E62" s="29" t="n">
        <v>-353408.800000004</v>
      </c>
      <c r="F62" s="29" t="n">
        <v>1156929.25999987</v>
      </c>
      <c r="G62" s="41" t="n">
        <v>44561000</v>
      </c>
      <c r="H62" s="29" t="n">
        <v>1178616.72000003</v>
      </c>
    </row>
    <row r="63" customFormat="false" ht="17.25" hidden="false" customHeight="true" outlineLevel="0" collapsed="false">
      <c r="A63" s="41" t="n">
        <v>445650</v>
      </c>
      <c r="B63" s="41" t="n">
        <v>44565000</v>
      </c>
      <c r="C63" s="2" t="s">
        <v>47</v>
      </c>
      <c r="D63" s="29" t="n">
        <v>0</v>
      </c>
      <c r="E63" s="29" t="n">
        <v>-471396.74</v>
      </c>
      <c r="F63" s="29" t="n">
        <v>60147.2800000012</v>
      </c>
      <c r="G63" s="41" t="n">
        <v>44561000</v>
      </c>
      <c r="H63" s="29" t="n">
        <v>60147.2800000012</v>
      </c>
    </row>
    <row r="64" customFormat="false" ht="17.25" hidden="false" customHeight="true" outlineLevel="0" collapsed="false">
      <c r="A64" s="41" t="n">
        <v>445700</v>
      </c>
      <c r="B64" s="41" t="n">
        <v>44570000</v>
      </c>
      <c r="C64" s="2" t="s">
        <v>52</v>
      </c>
      <c r="D64" s="29" t="n">
        <v>0</v>
      </c>
      <c r="E64" s="29" t="n">
        <v>0</v>
      </c>
      <c r="F64" s="29" t="n">
        <v>0</v>
      </c>
      <c r="G64" s="41" t="n">
        <v>44571000</v>
      </c>
      <c r="H64" s="29" t="n">
        <v>0</v>
      </c>
    </row>
    <row r="65" customFormat="false" ht="17.25" hidden="false" customHeight="true" outlineLevel="0" collapsed="false">
      <c r="A65" s="41" t="n">
        <v>445710</v>
      </c>
      <c r="B65" s="41" t="n">
        <v>44571000</v>
      </c>
      <c r="C65" s="2" t="s">
        <v>935</v>
      </c>
      <c r="D65" s="29" t="n">
        <v>0</v>
      </c>
      <c r="E65" s="29" t="n">
        <v>0</v>
      </c>
      <c r="F65" s="29" t="n">
        <v>-8495200</v>
      </c>
      <c r="G65" s="41" t="n">
        <v>44571000</v>
      </c>
      <c r="H65" s="29" t="n">
        <v>-8495200</v>
      </c>
    </row>
    <row r="66" customFormat="false" ht="17.25" hidden="false" customHeight="true" outlineLevel="0" collapsed="false">
      <c r="A66" s="41" t="n">
        <v>445720</v>
      </c>
      <c r="B66" s="41" t="n">
        <v>44572000</v>
      </c>
      <c r="C66" s="2" t="s">
        <v>936</v>
      </c>
      <c r="D66" s="29" t="n">
        <v>0</v>
      </c>
      <c r="E66" s="29" t="n">
        <v>0</v>
      </c>
      <c r="F66" s="29" t="n">
        <v>-289371826.74</v>
      </c>
      <c r="G66" s="41" t="n">
        <v>44571000</v>
      </c>
      <c r="H66" s="29" t="n">
        <v>-289371826.74</v>
      </c>
    </row>
    <row r="67" customFormat="false" ht="17.25" hidden="false" customHeight="true" outlineLevel="0" collapsed="false">
      <c r="A67" s="41" t="n">
        <v>445740</v>
      </c>
      <c r="B67" s="41" t="n">
        <v>44574000</v>
      </c>
      <c r="C67" s="2" t="s">
        <v>937</v>
      </c>
      <c r="D67" s="29" t="n">
        <v>0</v>
      </c>
      <c r="E67" s="29" t="n">
        <v>0</v>
      </c>
      <c r="F67" s="29" t="n">
        <v>-8833333.33</v>
      </c>
      <c r="G67" s="41" t="n">
        <v>44571000</v>
      </c>
      <c r="H67" s="29" t="n">
        <v>-8833333.33</v>
      </c>
    </row>
    <row r="68" customFormat="false" ht="17.25" hidden="false" customHeight="true" outlineLevel="0" collapsed="false">
      <c r="A68" s="41" t="n">
        <v>445830</v>
      </c>
      <c r="B68" s="41" t="n">
        <v>44583000</v>
      </c>
      <c r="C68" s="2" t="s">
        <v>286</v>
      </c>
      <c r="D68" s="29" t="n">
        <v>0</v>
      </c>
      <c r="E68" s="29" t="n">
        <v>0</v>
      </c>
      <c r="F68" s="29" t="n">
        <v>720000</v>
      </c>
      <c r="G68" s="41" t="n">
        <v>44581000</v>
      </c>
      <c r="H68" s="29" t="n">
        <v>720000</v>
      </c>
    </row>
    <row r="69" customFormat="false" ht="17.25" hidden="false" customHeight="true" outlineLevel="0" collapsed="false">
      <c r="A69" s="41" t="n">
        <v>445870</v>
      </c>
      <c r="B69" s="41" t="n">
        <v>44587000</v>
      </c>
      <c r="C69" s="2" t="s">
        <v>2124</v>
      </c>
      <c r="D69" s="29" t="n">
        <v>0</v>
      </c>
      <c r="E69" s="29" t="n">
        <v>0</v>
      </c>
      <c r="F69" s="29" t="n">
        <v>-555493404.14</v>
      </c>
      <c r="G69" s="41" t="n">
        <v>44581000</v>
      </c>
      <c r="H69" s="29" t="n">
        <v>-555493404.14</v>
      </c>
    </row>
    <row r="70" customFormat="false" ht="17.25" hidden="false" customHeight="true" outlineLevel="0" collapsed="false">
      <c r="A70" s="41" t="n">
        <v>455100</v>
      </c>
      <c r="B70" s="41" t="n">
        <v>45510000</v>
      </c>
      <c r="C70" s="2" t="s">
        <v>2125</v>
      </c>
      <c r="D70" s="29" t="n">
        <v>0</v>
      </c>
      <c r="E70" s="29" t="n">
        <v>-1759063389.25</v>
      </c>
      <c r="F70" s="29" t="n">
        <v>-2804836831.73</v>
      </c>
      <c r="G70" s="41" t="n">
        <v>45500004</v>
      </c>
      <c r="H70" s="29" t="n">
        <v>-2804836831.73</v>
      </c>
    </row>
    <row r="71" customFormat="false" ht="17.25" hidden="false" customHeight="true" outlineLevel="0" collapsed="false">
      <c r="A71" s="41" t="n">
        <v>462000</v>
      </c>
      <c r="B71" s="41" t="n">
        <v>46200000</v>
      </c>
      <c r="C71" s="2" t="s">
        <v>941</v>
      </c>
      <c r="D71" s="29" t="n">
        <v>0</v>
      </c>
      <c r="E71" s="29" t="n">
        <v>0</v>
      </c>
      <c r="F71" s="29" t="n">
        <v>163398000</v>
      </c>
      <c r="G71" s="41" t="n">
        <v>46200000</v>
      </c>
      <c r="H71" s="29" t="n">
        <v>163398000</v>
      </c>
    </row>
    <row r="72" customFormat="false" ht="17.25" hidden="false" customHeight="true" outlineLevel="0" collapsed="false">
      <c r="A72" s="41" t="n">
        <v>466000</v>
      </c>
      <c r="B72" s="41" t="n">
        <v>46600000</v>
      </c>
      <c r="C72" s="2" t="s">
        <v>291</v>
      </c>
      <c r="D72" s="29" t="n">
        <v>661687158.45</v>
      </c>
      <c r="E72" s="29" t="n">
        <v>3700583.53</v>
      </c>
      <c r="F72" s="29" t="n">
        <v>3041337.69</v>
      </c>
      <c r="G72" s="41" t="n">
        <v>46600000</v>
      </c>
      <c r="H72" s="29" t="n">
        <v>3041337.69</v>
      </c>
    </row>
    <row r="73" customFormat="false" ht="17.25" hidden="false" customHeight="true" outlineLevel="0" collapsed="false">
      <c r="A73" s="41" t="n">
        <v>466100</v>
      </c>
      <c r="B73" s="41" t="n">
        <v>46610000</v>
      </c>
      <c r="C73" s="2" t="s">
        <v>2126</v>
      </c>
      <c r="D73" s="29" t="n">
        <v>1461659.37</v>
      </c>
      <c r="E73" s="29" t="n">
        <v>55770739.5</v>
      </c>
      <c r="F73" s="29" t="n">
        <v>-62326046.68</v>
      </c>
      <c r="G73" s="41" t="n">
        <v>46600001</v>
      </c>
      <c r="H73" s="29" t="n">
        <v>-62326046.68</v>
      </c>
    </row>
    <row r="74" customFormat="false" ht="17.25" hidden="false" customHeight="true" outlineLevel="0" collapsed="false">
      <c r="A74" s="41" t="n">
        <v>467000</v>
      </c>
      <c r="B74" s="41" t="n">
        <v>46700000</v>
      </c>
      <c r="C74" s="2" t="s">
        <v>1658</v>
      </c>
      <c r="D74" s="29" t="n">
        <v>1600596329.94</v>
      </c>
      <c r="E74" s="29" t="n">
        <v>596329.939999998</v>
      </c>
      <c r="F74" s="29" t="n">
        <v>-36256488.09</v>
      </c>
      <c r="G74" s="41" t="n">
        <v>46700001</v>
      </c>
      <c r="H74" s="29" t="n">
        <v>-36256488.09</v>
      </c>
    </row>
    <row r="75" customFormat="false" ht="17.25" hidden="false" customHeight="true" outlineLevel="0" collapsed="false">
      <c r="A75" s="41" t="n">
        <v>467100</v>
      </c>
      <c r="B75" s="41" t="n">
        <v>46710000</v>
      </c>
      <c r="C75" s="2" t="s">
        <v>129</v>
      </c>
      <c r="D75" s="29" t="n">
        <v>0</v>
      </c>
      <c r="E75" s="29" t="n">
        <v>0</v>
      </c>
      <c r="F75" s="29" t="n">
        <v>0</v>
      </c>
      <c r="G75" s="38" t="s">
        <v>1480</v>
      </c>
      <c r="H75" s="29" t="n">
        <v>0</v>
      </c>
    </row>
    <row r="76" customFormat="false" ht="17.25" hidden="false" customHeight="true" outlineLevel="0" collapsed="false">
      <c r="A76" s="41" t="n">
        <v>467101</v>
      </c>
      <c r="B76" s="41" t="n">
        <v>46710100</v>
      </c>
      <c r="C76" s="2" t="s">
        <v>2127</v>
      </c>
      <c r="D76" s="29" t="n">
        <v>0</v>
      </c>
      <c r="E76" s="29" t="n">
        <v>0</v>
      </c>
      <c r="F76" s="29" t="n">
        <v>0</v>
      </c>
      <c r="G76" s="38" t="s">
        <v>1480</v>
      </c>
      <c r="H76" s="29" t="n">
        <v>0</v>
      </c>
    </row>
    <row r="77" customFormat="false" ht="17.25" hidden="false" customHeight="true" outlineLevel="0" collapsed="false">
      <c r="A77" s="41" t="n">
        <v>467102</v>
      </c>
      <c r="B77" s="41" t="n">
        <v>46710200</v>
      </c>
      <c r="C77" s="2" t="s">
        <v>2128</v>
      </c>
      <c r="D77" s="29" t="n">
        <v>0</v>
      </c>
      <c r="E77" s="29" t="n">
        <v>0</v>
      </c>
      <c r="F77" s="29" t="n">
        <v>0</v>
      </c>
      <c r="G77" s="38" t="s">
        <v>1480</v>
      </c>
      <c r="H77" s="29" t="n">
        <v>0</v>
      </c>
    </row>
    <row r="78" customFormat="false" ht="17.25" hidden="false" customHeight="true" outlineLevel="0" collapsed="false">
      <c r="A78" s="41" t="n">
        <v>467200</v>
      </c>
      <c r="B78" s="41" t="n">
        <v>46720000</v>
      </c>
      <c r="C78" s="2" t="s">
        <v>635</v>
      </c>
      <c r="D78" s="29" t="n">
        <v>0</v>
      </c>
      <c r="E78" s="29" t="n">
        <v>0</v>
      </c>
      <c r="F78" s="29" t="n">
        <v>0</v>
      </c>
      <c r="G78" s="38" t="s">
        <v>1480</v>
      </c>
      <c r="H78" s="29" t="n">
        <v>0</v>
      </c>
    </row>
    <row r="79" customFormat="false" ht="17.25" hidden="false" customHeight="true" outlineLevel="0" collapsed="false">
      <c r="A79" s="41" t="n">
        <v>471000</v>
      </c>
      <c r="B79" s="41" t="n">
        <v>47100000</v>
      </c>
      <c r="C79" s="2" t="s">
        <v>131</v>
      </c>
      <c r="D79" s="29" t="n">
        <v>0</v>
      </c>
      <c r="E79" s="29" t="n">
        <v>0</v>
      </c>
      <c r="F79" s="29" t="n">
        <v>0</v>
      </c>
      <c r="G79" s="41" t="n">
        <v>47100000</v>
      </c>
      <c r="H79" s="29" t="n">
        <v>0</v>
      </c>
    </row>
    <row r="80" customFormat="false" ht="17.25" hidden="false" customHeight="true" outlineLevel="0" collapsed="false">
      <c r="A80" s="41" t="n">
        <v>486000</v>
      </c>
      <c r="B80" s="41" t="n">
        <v>48600000</v>
      </c>
      <c r="C80" s="2" t="s">
        <v>132</v>
      </c>
      <c r="D80" s="29" t="n">
        <v>0</v>
      </c>
      <c r="E80" s="29" t="n">
        <v>0</v>
      </c>
      <c r="F80" s="29" t="n">
        <v>1945351.61</v>
      </c>
      <c r="G80" s="41" t="n">
        <v>48600000</v>
      </c>
      <c r="H80" s="29" t="n">
        <v>1945351.61</v>
      </c>
    </row>
    <row r="81" customFormat="false" ht="17.25" hidden="false" customHeight="true" outlineLevel="0" collapsed="false">
      <c r="A81" s="41" t="n">
        <v>491000</v>
      </c>
      <c r="B81" s="41" t="n">
        <v>49100000</v>
      </c>
      <c r="C81" s="2" t="s">
        <v>1017</v>
      </c>
      <c r="D81" s="29" t="n">
        <v>0</v>
      </c>
      <c r="E81" s="29" t="n">
        <v>0</v>
      </c>
      <c r="F81" s="29" t="n">
        <v>-13168242.04</v>
      </c>
      <c r="G81" s="41" t="n">
        <v>49100000</v>
      </c>
      <c r="H81" s="29" t="n">
        <v>-13168242.04</v>
      </c>
    </row>
    <row r="82" customFormat="false" ht="17.25" hidden="false" customHeight="true" outlineLevel="0" collapsed="false">
      <c r="A82" s="41" t="n">
        <v>511100</v>
      </c>
      <c r="B82" s="41" t="n">
        <v>51110000</v>
      </c>
      <c r="C82" s="2" t="s">
        <v>1019</v>
      </c>
      <c r="D82" s="29" t="n">
        <v>893189.020000458</v>
      </c>
      <c r="E82" s="29" t="n">
        <v>893189.019999981</v>
      </c>
      <c r="F82" s="29" t="n">
        <v>16786451.0299997</v>
      </c>
      <c r="G82" s="41" t="n">
        <v>51110000</v>
      </c>
      <c r="H82" s="29" t="n">
        <v>16786451.0299997</v>
      </c>
    </row>
    <row r="83" customFormat="false" ht="17.25" hidden="false" customHeight="true" outlineLevel="0" collapsed="false">
      <c r="A83" s="41" t="n">
        <v>511210</v>
      </c>
      <c r="B83" s="41" t="n">
        <v>51121000</v>
      </c>
      <c r="C83" s="2" t="s">
        <v>1023</v>
      </c>
      <c r="D83" s="29" t="n">
        <v>0</v>
      </c>
      <c r="E83" s="29" t="n">
        <v>0</v>
      </c>
      <c r="F83" s="29" t="n">
        <v>0</v>
      </c>
      <c r="G83" s="41" t="n">
        <v>51110000</v>
      </c>
      <c r="H83" s="29" t="n">
        <v>0</v>
      </c>
    </row>
    <row r="84" customFormat="false" ht="17.25" hidden="false" customHeight="true" outlineLevel="0" collapsed="false">
      <c r="A84" s="41" t="n">
        <v>511400</v>
      </c>
      <c r="B84" s="41" t="n">
        <v>51140000</v>
      </c>
      <c r="C84" s="2" t="s">
        <v>1029</v>
      </c>
      <c r="D84" s="29" t="n">
        <v>0</v>
      </c>
      <c r="E84" s="29" t="n">
        <v>0</v>
      </c>
      <c r="F84" s="29" t="n">
        <v>0</v>
      </c>
      <c r="G84" s="41" t="n">
        <v>51110000</v>
      </c>
      <c r="H84" s="29" t="n">
        <v>0</v>
      </c>
    </row>
    <row r="85" customFormat="false" ht="17.25" hidden="false" customHeight="true" outlineLevel="0" collapsed="false">
      <c r="A85" s="41" t="n">
        <v>512110</v>
      </c>
      <c r="B85" s="41" t="n">
        <v>51211000</v>
      </c>
      <c r="C85" s="2" t="s">
        <v>1032</v>
      </c>
      <c r="D85" s="29" t="n">
        <v>493961321.84</v>
      </c>
      <c r="E85" s="29" t="n">
        <v>55247089.3099999</v>
      </c>
      <c r="F85" s="29" t="n">
        <v>-187422139.9</v>
      </c>
      <c r="G85" s="41" t="n">
        <v>51211000</v>
      </c>
      <c r="H85" s="29" t="n">
        <v>-187422139.9</v>
      </c>
    </row>
    <row r="86" customFormat="false" ht="17.25" hidden="false" customHeight="true" outlineLevel="0" collapsed="false">
      <c r="A86" s="41" t="n">
        <v>512111</v>
      </c>
      <c r="B86" s="41" t="n">
        <v>51211100</v>
      </c>
      <c r="C86" s="2" t="s">
        <v>2129</v>
      </c>
      <c r="D86" s="29" t="n">
        <v>0</v>
      </c>
      <c r="E86" s="29" t="n">
        <v>177858.390000001</v>
      </c>
      <c r="F86" s="29" t="n">
        <v>-9501.59000015259</v>
      </c>
      <c r="G86" s="41" t="n">
        <v>51211000</v>
      </c>
      <c r="H86" s="29" t="n">
        <v>-9501.59000015259</v>
      </c>
    </row>
    <row r="87" customFormat="false" ht="17.25" hidden="false" customHeight="true" outlineLevel="0" collapsed="false">
      <c r="A87" s="41" t="n">
        <v>512210</v>
      </c>
      <c r="B87" s="41" t="n">
        <v>51221000</v>
      </c>
      <c r="C87" s="2" t="s">
        <v>695</v>
      </c>
      <c r="D87" s="29" t="n">
        <v>26643.8499999996</v>
      </c>
      <c r="E87" s="29" t="n">
        <v>7631603.43000001</v>
      </c>
      <c r="F87" s="29" t="n">
        <v>45167605.89</v>
      </c>
      <c r="G87" s="41" t="n">
        <v>51221000</v>
      </c>
      <c r="H87" s="29" t="n">
        <v>45167605.89</v>
      </c>
    </row>
    <row r="88" customFormat="false" ht="17.25" hidden="false" customHeight="true" outlineLevel="0" collapsed="false">
      <c r="A88" s="41" t="n">
        <v>530000</v>
      </c>
      <c r="B88" s="41" t="n">
        <v>53000000</v>
      </c>
      <c r="C88" s="2" t="s">
        <v>2130</v>
      </c>
      <c r="D88" s="29" t="n">
        <v>0</v>
      </c>
      <c r="E88" s="29" t="n">
        <v>0</v>
      </c>
      <c r="F88" s="29" t="n">
        <v>0</v>
      </c>
      <c r="G88" s="38" t="s">
        <v>1480</v>
      </c>
      <c r="H88" s="29" t="n">
        <v>0</v>
      </c>
    </row>
    <row r="89" customFormat="false" ht="17.25" hidden="false" customHeight="true" outlineLevel="0" collapsed="false">
      <c r="A89" s="41" t="n">
        <v>531000</v>
      </c>
      <c r="B89" s="41" t="n">
        <v>53100000</v>
      </c>
      <c r="C89" s="2" t="s">
        <v>329</v>
      </c>
      <c r="D89" s="29" t="n">
        <v>0</v>
      </c>
      <c r="E89" s="29" t="n">
        <v>0</v>
      </c>
      <c r="F89" s="29" t="n">
        <v>0</v>
      </c>
      <c r="G89" s="41" t="n">
        <v>53100000</v>
      </c>
      <c r="H89" s="29" t="n">
        <v>0</v>
      </c>
    </row>
    <row r="90" customFormat="false" ht="17.25" hidden="false" customHeight="true" outlineLevel="0" collapsed="false">
      <c r="A90" s="41" t="n">
        <v>532000</v>
      </c>
      <c r="B90" s="41" t="n">
        <v>53200000</v>
      </c>
      <c r="C90" s="2" t="s">
        <v>2131</v>
      </c>
      <c r="D90" s="29" t="n">
        <v>0</v>
      </c>
      <c r="E90" s="29" t="n">
        <v>0</v>
      </c>
      <c r="F90" s="29" t="n">
        <v>0</v>
      </c>
      <c r="G90" s="41" t="n">
        <v>53100000</v>
      </c>
      <c r="H90" s="29" t="n">
        <v>0</v>
      </c>
    </row>
    <row r="91" customFormat="false" ht="17.25" hidden="false" customHeight="true" outlineLevel="0" collapsed="false">
      <c r="A91" s="41" t="n">
        <v>534000</v>
      </c>
      <c r="B91" s="41" t="n">
        <v>53400000</v>
      </c>
      <c r="C91" s="2" t="s">
        <v>1277</v>
      </c>
      <c r="D91" s="29" t="n">
        <v>0</v>
      </c>
      <c r="E91" s="29" t="n">
        <v>2100</v>
      </c>
      <c r="F91" s="29" t="n">
        <v>2100</v>
      </c>
      <c r="G91" s="41" t="n">
        <v>53100000</v>
      </c>
      <c r="H91" s="29" t="n">
        <v>2100</v>
      </c>
    </row>
    <row r="92" customFormat="false" ht="17.25" hidden="false" customHeight="true" outlineLevel="0" collapsed="false">
      <c r="A92" s="41" t="n">
        <v>537000</v>
      </c>
      <c r="B92" s="41" t="n">
        <v>53700000</v>
      </c>
      <c r="C92" s="2" t="s">
        <v>2132</v>
      </c>
      <c r="D92" s="29" t="n">
        <v>0</v>
      </c>
      <c r="E92" s="29" t="n">
        <v>0</v>
      </c>
      <c r="F92" s="29" t="n">
        <v>0</v>
      </c>
      <c r="G92" s="38" t="s">
        <v>1480</v>
      </c>
      <c r="H92" s="29" t="n">
        <v>0</v>
      </c>
    </row>
    <row r="93" customFormat="false" ht="17.25" hidden="false" customHeight="true" outlineLevel="0" collapsed="false">
      <c r="A93" s="41" t="n">
        <v>580000</v>
      </c>
      <c r="B93" s="41" t="n">
        <v>58000000</v>
      </c>
      <c r="C93" s="2" t="s">
        <v>137</v>
      </c>
      <c r="D93" s="29" t="n">
        <v>0</v>
      </c>
      <c r="E93" s="29" t="n">
        <v>0</v>
      </c>
      <c r="F93" s="29" t="n">
        <v>0</v>
      </c>
      <c r="G93" s="41" t="n">
        <v>58000000</v>
      </c>
      <c r="H93" s="29" t="n">
        <v>0</v>
      </c>
    </row>
    <row r="94" customFormat="false" ht="17.25" hidden="false" customHeight="true" outlineLevel="0" collapsed="false">
      <c r="A94" s="41" t="n">
        <v>602010</v>
      </c>
      <c r="B94" s="41" t="n">
        <v>60201000</v>
      </c>
      <c r="C94" s="2" t="s">
        <v>341</v>
      </c>
      <c r="D94" s="29" t="n">
        <v>0</v>
      </c>
      <c r="E94" s="29" t="n">
        <v>0</v>
      </c>
      <c r="F94" s="29" t="n">
        <v>3500000</v>
      </c>
      <c r="G94" s="41" t="n">
        <v>60200000</v>
      </c>
      <c r="H94" s="29" t="n">
        <v>3500000</v>
      </c>
    </row>
    <row r="95" customFormat="false" ht="17.25" hidden="false" customHeight="true" outlineLevel="0" collapsed="false">
      <c r="A95" s="41" t="n">
        <v>603070</v>
      </c>
      <c r="B95" s="41" t="n">
        <v>60307000</v>
      </c>
      <c r="C95" s="2" t="s">
        <v>706</v>
      </c>
      <c r="D95" s="29" t="n">
        <v>0</v>
      </c>
      <c r="E95" s="29" t="n">
        <v>0</v>
      </c>
      <c r="F95" s="29" t="n">
        <v>4809575388.26</v>
      </c>
      <c r="G95" s="41" t="n">
        <v>60307000</v>
      </c>
      <c r="H95" s="29" t="n">
        <v>4809575388.26</v>
      </c>
    </row>
    <row r="96" customFormat="false" ht="17.25" hidden="false" customHeight="true" outlineLevel="0" collapsed="false">
      <c r="A96" s="41" t="n">
        <v>603080</v>
      </c>
      <c r="B96" s="41" t="n">
        <v>60308000</v>
      </c>
      <c r="C96" s="2" t="s">
        <v>1061</v>
      </c>
      <c r="D96" s="29" t="n">
        <v>106789324.07</v>
      </c>
      <c r="E96" s="29" t="n">
        <v>-106789324.07</v>
      </c>
      <c r="F96" s="29" t="n">
        <v>463560685.6</v>
      </c>
      <c r="G96" s="41" t="n">
        <v>60308000</v>
      </c>
      <c r="H96" s="29" t="n">
        <v>463560685.6</v>
      </c>
    </row>
    <row r="97" customFormat="false" ht="17.25" hidden="false" customHeight="true" outlineLevel="0" collapsed="false">
      <c r="A97" s="41" t="n">
        <v>606010</v>
      </c>
      <c r="B97" s="41" t="n">
        <v>60601000</v>
      </c>
      <c r="C97" s="2" t="s">
        <v>138</v>
      </c>
      <c r="D97" s="29" t="n">
        <v>308988.22</v>
      </c>
      <c r="E97" s="29" t="n">
        <v>0</v>
      </c>
      <c r="F97" s="29" t="n">
        <v>17546159.6</v>
      </c>
      <c r="G97" s="41" t="n">
        <v>60600000</v>
      </c>
      <c r="H97" s="29" t="n">
        <v>17546159.6</v>
      </c>
    </row>
    <row r="98" customFormat="false" ht="17.25" hidden="false" customHeight="true" outlineLevel="0" collapsed="false">
      <c r="A98" s="41" t="n">
        <v>606020</v>
      </c>
      <c r="B98" s="41" t="n">
        <v>60602000</v>
      </c>
      <c r="C98" s="2" t="s">
        <v>139</v>
      </c>
      <c r="D98" s="29" t="n">
        <v>22938532.32</v>
      </c>
      <c r="E98" s="29" t="n">
        <v>0</v>
      </c>
      <c r="F98" s="29" t="n">
        <v>27821497.31</v>
      </c>
      <c r="G98" s="41" t="n">
        <v>60600000</v>
      </c>
      <c r="H98" s="29" t="n">
        <v>27821497.31</v>
      </c>
    </row>
    <row r="99" customFormat="false" ht="17.25" hidden="false" customHeight="true" outlineLevel="0" collapsed="false">
      <c r="A99" s="41" t="n">
        <v>606050</v>
      </c>
      <c r="B99" s="41" t="n">
        <v>60605000</v>
      </c>
      <c r="C99" s="2" t="s">
        <v>141</v>
      </c>
      <c r="D99" s="29" t="n">
        <v>0</v>
      </c>
      <c r="E99" s="29" t="n">
        <v>100125</v>
      </c>
      <c r="F99" s="29" t="n">
        <v>3982833.27</v>
      </c>
      <c r="G99" s="41" t="n">
        <v>60600000</v>
      </c>
      <c r="H99" s="29" t="n">
        <v>3982833.27</v>
      </c>
    </row>
    <row r="100" customFormat="false" ht="17.25" hidden="false" customHeight="true" outlineLevel="0" collapsed="false">
      <c r="A100" s="41" t="n">
        <v>606060</v>
      </c>
      <c r="B100" s="41" t="n">
        <v>60606000</v>
      </c>
      <c r="C100" s="2" t="s">
        <v>140</v>
      </c>
      <c r="D100" s="29" t="n">
        <v>0</v>
      </c>
      <c r="E100" s="29" t="n">
        <v>1111100</v>
      </c>
      <c r="F100" s="29" t="n">
        <v>1469852.13</v>
      </c>
      <c r="G100" s="41" t="n">
        <v>60600000</v>
      </c>
      <c r="H100" s="29" t="n">
        <v>1469852.13</v>
      </c>
    </row>
    <row r="101" customFormat="false" ht="17.25" hidden="false" customHeight="true" outlineLevel="0" collapsed="false">
      <c r="A101" s="41" t="n">
        <v>606070</v>
      </c>
      <c r="B101" s="41" t="n">
        <v>60607000</v>
      </c>
      <c r="C101" s="2" t="s">
        <v>142</v>
      </c>
      <c r="D101" s="29" t="n">
        <v>0</v>
      </c>
      <c r="E101" s="29" t="n">
        <v>0</v>
      </c>
      <c r="F101" s="29" t="n">
        <v>13335064.85</v>
      </c>
      <c r="G101" s="41" t="n">
        <v>60600000</v>
      </c>
      <c r="H101" s="29" t="n">
        <v>13335064.85</v>
      </c>
    </row>
    <row r="102" customFormat="false" ht="17.25" hidden="false" customHeight="true" outlineLevel="0" collapsed="false">
      <c r="A102" s="41" t="n">
        <v>606080</v>
      </c>
      <c r="B102" s="41" t="n">
        <v>60608000</v>
      </c>
      <c r="C102" s="2" t="s">
        <v>143</v>
      </c>
      <c r="D102" s="29" t="n">
        <v>0</v>
      </c>
      <c r="E102" s="29" t="n">
        <v>0</v>
      </c>
      <c r="F102" s="29" t="n">
        <v>10631274.44</v>
      </c>
      <c r="G102" s="41" t="n">
        <v>60600000</v>
      </c>
      <c r="H102" s="29" t="n">
        <v>10631274.44</v>
      </c>
    </row>
    <row r="103" customFormat="false" ht="17.25" hidden="false" customHeight="true" outlineLevel="0" collapsed="false">
      <c r="A103" s="41" t="n">
        <v>607010</v>
      </c>
      <c r="B103" s="41" t="n">
        <v>60701000</v>
      </c>
      <c r="C103" s="2" t="s">
        <v>1078</v>
      </c>
      <c r="D103" s="29" t="n">
        <v>0</v>
      </c>
      <c r="E103" s="29" t="n">
        <v>821879</v>
      </c>
      <c r="F103" s="29" t="n">
        <v>1934755948.04</v>
      </c>
      <c r="G103" s="41" t="n">
        <v>60700000</v>
      </c>
      <c r="H103" s="29" t="n">
        <v>1934755948.04</v>
      </c>
    </row>
    <row r="104" customFormat="false" ht="17.25" hidden="false" customHeight="true" outlineLevel="0" collapsed="false">
      <c r="A104" s="41" t="n">
        <v>607020</v>
      </c>
      <c r="B104" s="41" t="n">
        <v>60702000</v>
      </c>
      <c r="C104" s="2" t="s">
        <v>1080</v>
      </c>
      <c r="D104" s="29" t="n">
        <v>82788787.16</v>
      </c>
      <c r="E104" s="29" t="n">
        <v>252551639.54</v>
      </c>
      <c r="F104" s="29" t="n">
        <v>1747639113.85</v>
      </c>
      <c r="G104" s="41" t="n">
        <v>60700000</v>
      </c>
      <c r="H104" s="29" t="n">
        <v>1747639113.85</v>
      </c>
    </row>
    <row r="105" customFormat="false" ht="17.25" hidden="false" customHeight="true" outlineLevel="0" collapsed="false">
      <c r="A105" s="41" t="n">
        <v>608010</v>
      </c>
      <c r="B105" s="41" t="n">
        <v>60801000</v>
      </c>
      <c r="C105" s="2" t="s">
        <v>368</v>
      </c>
      <c r="D105" s="29" t="n">
        <v>13637310</v>
      </c>
      <c r="E105" s="29" t="n">
        <v>33861913</v>
      </c>
      <c r="F105" s="29" t="n">
        <v>74482966.91</v>
      </c>
      <c r="G105" s="41" t="n">
        <v>60800000</v>
      </c>
      <c r="H105" s="29" t="n">
        <v>74482966.91</v>
      </c>
    </row>
    <row r="106" customFormat="false" ht="17.25" hidden="false" customHeight="true" outlineLevel="0" collapsed="false">
      <c r="A106" s="41" t="n">
        <v>608020</v>
      </c>
      <c r="B106" s="41" t="n">
        <v>60802000</v>
      </c>
      <c r="C106" s="2" t="s">
        <v>370</v>
      </c>
      <c r="D106" s="29" t="n">
        <v>0</v>
      </c>
      <c r="E106" s="29" t="n">
        <v>269655</v>
      </c>
      <c r="F106" s="29" t="n">
        <v>856782</v>
      </c>
      <c r="G106" s="41" t="n">
        <v>60800000</v>
      </c>
      <c r="H106" s="29" t="n">
        <v>856782</v>
      </c>
    </row>
    <row r="107" customFormat="false" ht="17.25" hidden="false" customHeight="true" outlineLevel="0" collapsed="false">
      <c r="A107" s="41" t="n">
        <v>608030</v>
      </c>
      <c r="B107" s="41" t="n">
        <v>60803000</v>
      </c>
      <c r="C107" s="2" t="s">
        <v>372</v>
      </c>
      <c r="D107" s="29" t="n">
        <v>765444.57</v>
      </c>
      <c r="E107" s="29" t="n">
        <v>342707.88</v>
      </c>
      <c r="F107" s="29" t="n">
        <v>6565048.39</v>
      </c>
      <c r="G107" s="41" t="n">
        <v>60800000</v>
      </c>
      <c r="H107" s="29" t="n">
        <v>6565048.39</v>
      </c>
    </row>
    <row r="108" customFormat="false" ht="17.25" hidden="false" customHeight="true" outlineLevel="0" collapsed="false">
      <c r="A108" s="41" t="n">
        <v>608040</v>
      </c>
      <c r="B108" s="41" t="n">
        <v>60804000</v>
      </c>
      <c r="C108" s="2" t="s">
        <v>1083</v>
      </c>
      <c r="D108" s="29" t="n">
        <v>7769189.52</v>
      </c>
      <c r="E108" s="29" t="n">
        <v>13978325.5</v>
      </c>
      <c r="F108" s="29" t="n">
        <v>58595038.99</v>
      </c>
      <c r="G108" s="41" t="n">
        <v>60800000</v>
      </c>
      <c r="H108" s="29" t="n">
        <v>58595038.99</v>
      </c>
    </row>
    <row r="109" customFormat="false" ht="17.25" hidden="false" customHeight="true" outlineLevel="0" collapsed="false">
      <c r="A109" s="41" t="n">
        <v>608050</v>
      </c>
      <c r="B109" s="41" t="n">
        <v>60805000</v>
      </c>
      <c r="C109" s="2" t="s">
        <v>376</v>
      </c>
      <c r="D109" s="29" t="n">
        <v>0</v>
      </c>
      <c r="E109" s="29" t="n">
        <v>8891692.54</v>
      </c>
      <c r="F109" s="29" t="n">
        <v>20560496.5</v>
      </c>
      <c r="G109" s="41" t="n">
        <v>60800000</v>
      </c>
      <c r="H109" s="29" t="n">
        <v>20560496.5</v>
      </c>
    </row>
    <row r="110" customFormat="false" ht="17.25" hidden="false" customHeight="true" outlineLevel="0" collapsed="false">
      <c r="A110" s="41" t="n">
        <v>608060</v>
      </c>
      <c r="B110" s="41" t="n">
        <v>60806000</v>
      </c>
      <c r="C110" s="2" t="s">
        <v>2133</v>
      </c>
      <c r="D110" s="29" t="n">
        <v>0</v>
      </c>
      <c r="E110" s="29" t="n">
        <v>0</v>
      </c>
      <c r="F110" s="29" t="n">
        <v>51865.05</v>
      </c>
      <c r="G110" s="41" t="n">
        <v>60800000</v>
      </c>
      <c r="H110" s="29" t="n">
        <v>51865.05</v>
      </c>
    </row>
    <row r="111" customFormat="false" ht="17.25" hidden="false" customHeight="true" outlineLevel="0" collapsed="false">
      <c r="A111" s="41" t="n">
        <v>608070</v>
      </c>
      <c r="B111" s="41" t="n">
        <v>60807000</v>
      </c>
      <c r="C111" s="2" t="s">
        <v>377</v>
      </c>
      <c r="D111" s="29" t="n">
        <v>0</v>
      </c>
      <c r="E111" s="29" t="n">
        <v>0</v>
      </c>
      <c r="F111" s="29" t="n">
        <v>37822845</v>
      </c>
      <c r="G111" s="41" t="n">
        <v>60800000</v>
      </c>
      <c r="H111" s="29" t="n">
        <v>37822845</v>
      </c>
    </row>
    <row r="112" customFormat="false" ht="17.25" hidden="false" customHeight="true" outlineLevel="0" collapsed="false">
      <c r="A112" s="41" t="n">
        <v>608080</v>
      </c>
      <c r="B112" s="41" t="n">
        <v>60808000</v>
      </c>
      <c r="C112" s="2" t="s">
        <v>1084</v>
      </c>
      <c r="D112" s="29" t="n">
        <v>0</v>
      </c>
      <c r="E112" s="29" t="n">
        <v>160000</v>
      </c>
      <c r="F112" s="29" t="n">
        <v>514500</v>
      </c>
      <c r="G112" s="41" t="n">
        <v>60800000</v>
      </c>
      <c r="H112" s="29" t="n">
        <v>514500</v>
      </c>
    </row>
    <row r="113" customFormat="false" ht="17.25" hidden="false" customHeight="true" outlineLevel="0" collapsed="false">
      <c r="A113" s="41" t="n">
        <v>608090</v>
      </c>
      <c r="B113" s="41" t="n">
        <v>60809000</v>
      </c>
      <c r="C113" s="2" t="s">
        <v>379</v>
      </c>
      <c r="D113" s="29" t="n">
        <v>21369285</v>
      </c>
      <c r="E113" s="29" t="n">
        <v>23100972</v>
      </c>
      <c r="F113" s="29" t="n">
        <v>248151689</v>
      </c>
      <c r="G113" s="41" t="n">
        <v>60800000</v>
      </c>
      <c r="H113" s="29" t="n">
        <v>248151689</v>
      </c>
    </row>
    <row r="114" customFormat="false" ht="17.25" hidden="false" customHeight="true" outlineLevel="0" collapsed="false">
      <c r="A114" s="41" t="n">
        <v>608091</v>
      </c>
      <c r="B114" s="41" t="n">
        <v>60809100</v>
      </c>
      <c r="C114" s="2" t="s">
        <v>1086</v>
      </c>
      <c r="D114" s="29" t="n">
        <v>0</v>
      </c>
      <c r="E114" s="29" t="n">
        <v>4624397.2</v>
      </c>
      <c r="F114" s="29" t="n">
        <v>75173023.35</v>
      </c>
      <c r="G114" s="41" t="n">
        <v>60800000</v>
      </c>
      <c r="H114" s="29" t="n">
        <v>75173023.35</v>
      </c>
    </row>
    <row r="115" customFormat="false" ht="17.25" hidden="false" customHeight="true" outlineLevel="0" collapsed="false">
      <c r="A115" s="41" t="n">
        <v>608100</v>
      </c>
      <c r="B115" s="41" t="n">
        <v>60810000</v>
      </c>
      <c r="C115" s="2" t="s">
        <v>381</v>
      </c>
      <c r="D115" s="29" t="n">
        <v>1375697</v>
      </c>
      <c r="E115" s="29" t="n">
        <v>1185992</v>
      </c>
      <c r="F115" s="29" t="n">
        <v>14522351.77</v>
      </c>
      <c r="G115" s="41" t="n">
        <v>60800000</v>
      </c>
      <c r="H115" s="29" t="n">
        <v>14522351.77</v>
      </c>
    </row>
    <row r="116" customFormat="false" ht="17.25" hidden="false" customHeight="true" outlineLevel="0" collapsed="false">
      <c r="A116" s="41" t="n">
        <v>608110</v>
      </c>
      <c r="B116" s="41" t="n">
        <v>60811000</v>
      </c>
      <c r="C116" s="2" t="s">
        <v>2134</v>
      </c>
      <c r="D116" s="29" t="n">
        <v>0</v>
      </c>
      <c r="E116" s="29" t="n">
        <v>0</v>
      </c>
      <c r="F116" s="29" t="n">
        <v>0</v>
      </c>
      <c r="G116" s="41" t="n">
        <v>60800000</v>
      </c>
      <c r="H116" s="29" t="n">
        <v>0</v>
      </c>
    </row>
    <row r="117" customFormat="false" ht="17.25" hidden="false" customHeight="true" outlineLevel="0" collapsed="false">
      <c r="A117" s="41" t="n">
        <v>608120</v>
      </c>
      <c r="B117" s="41" t="n">
        <v>60812000</v>
      </c>
      <c r="C117" s="2" t="s">
        <v>2135</v>
      </c>
      <c r="D117" s="29" t="n">
        <v>0</v>
      </c>
      <c r="E117" s="29" t="n">
        <v>0</v>
      </c>
      <c r="F117" s="29" t="n">
        <v>0</v>
      </c>
      <c r="G117" s="41" t="n">
        <v>60800000</v>
      </c>
      <c r="H117" s="29" t="n">
        <v>0</v>
      </c>
    </row>
    <row r="118" customFormat="false" ht="17.25" hidden="false" customHeight="true" outlineLevel="0" collapsed="false">
      <c r="A118" s="41" t="n">
        <v>608130</v>
      </c>
      <c r="B118" s="41" t="n">
        <v>60813000</v>
      </c>
      <c r="C118" s="2" t="s">
        <v>714</v>
      </c>
      <c r="D118" s="29" t="n">
        <v>0</v>
      </c>
      <c r="E118" s="29" t="n">
        <v>0</v>
      </c>
      <c r="F118" s="29" t="n">
        <v>10122.41</v>
      </c>
      <c r="G118" s="41" t="n">
        <v>60800000</v>
      </c>
      <c r="H118" s="29" t="n">
        <v>10122.41</v>
      </c>
    </row>
    <row r="119" customFormat="false" ht="17.25" hidden="false" customHeight="true" outlineLevel="0" collapsed="false">
      <c r="A119" s="41" t="n">
        <v>609100</v>
      </c>
      <c r="B119" s="41" t="n">
        <v>60910000</v>
      </c>
      <c r="C119" s="2" t="s">
        <v>1124</v>
      </c>
      <c r="D119" s="29" t="n">
        <v>0</v>
      </c>
      <c r="E119" s="29" t="n">
        <v>0</v>
      </c>
      <c r="F119" s="29" t="n">
        <v>-67708</v>
      </c>
      <c r="G119" s="41" t="n">
        <v>60900000</v>
      </c>
      <c r="H119" s="29" t="n">
        <v>-67708</v>
      </c>
    </row>
    <row r="120" customFormat="false" ht="17.25" hidden="false" customHeight="true" outlineLevel="0" collapsed="false">
      <c r="A120" s="41" t="n">
        <v>611000</v>
      </c>
      <c r="B120" s="41" t="n">
        <v>61100000</v>
      </c>
      <c r="C120" s="2" t="s">
        <v>146</v>
      </c>
      <c r="D120" s="29" t="n">
        <v>0</v>
      </c>
      <c r="E120" s="29" t="n">
        <v>0</v>
      </c>
      <c r="F120" s="29" t="n">
        <v>66332842.21</v>
      </c>
      <c r="G120" s="41" t="n">
        <v>61100000</v>
      </c>
      <c r="H120" s="29" t="n">
        <v>66332842.21</v>
      </c>
    </row>
    <row r="121" customFormat="false" ht="17.25" hidden="false" customHeight="true" outlineLevel="0" collapsed="false">
      <c r="A121" s="41" t="n">
        <v>613010</v>
      </c>
      <c r="B121" s="41" t="n">
        <v>61301000</v>
      </c>
      <c r="C121" s="2" t="s">
        <v>1090</v>
      </c>
      <c r="D121" s="29" t="n">
        <v>0</v>
      </c>
      <c r="E121" s="29" t="n">
        <v>0</v>
      </c>
      <c r="F121" s="29" t="n">
        <v>30510000</v>
      </c>
      <c r="G121" s="41" t="n">
        <v>61300000</v>
      </c>
      <c r="H121" s="29" t="n">
        <v>30510000</v>
      </c>
    </row>
    <row r="122" customFormat="false" ht="17.25" hidden="false" customHeight="true" outlineLevel="0" collapsed="false">
      <c r="A122" s="41" t="n">
        <v>613020</v>
      </c>
      <c r="B122" s="41" t="n">
        <v>61302000</v>
      </c>
      <c r="C122" s="2" t="s">
        <v>1091</v>
      </c>
      <c r="D122" s="29" t="n">
        <v>0</v>
      </c>
      <c r="E122" s="29" t="n">
        <v>0</v>
      </c>
      <c r="F122" s="29" t="n">
        <v>1174503.1</v>
      </c>
      <c r="G122" s="41" t="n">
        <v>61300000</v>
      </c>
      <c r="H122" s="29" t="n">
        <v>1174503.1</v>
      </c>
    </row>
    <row r="123" customFormat="false" ht="17.25" hidden="false" customHeight="true" outlineLevel="0" collapsed="false">
      <c r="A123" s="41" t="n">
        <v>615010</v>
      </c>
      <c r="B123" s="41" t="n">
        <v>61501000</v>
      </c>
      <c r="C123" s="2" t="s">
        <v>1094</v>
      </c>
      <c r="D123" s="29" t="n">
        <v>0</v>
      </c>
      <c r="E123" s="29" t="n">
        <v>0</v>
      </c>
      <c r="F123" s="29" t="n">
        <v>834352.08</v>
      </c>
      <c r="G123" s="41" t="n">
        <v>61500000</v>
      </c>
      <c r="H123" s="29" t="n">
        <v>834352.08</v>
      </c>
    </row>
    <row r="124" customFormat="false" ht="17.25" hidden="false" customHeight="true" outlineLevel="0" collapsed="false">
      <c r="A124" s="41" t="n">
        <v>615020</v>
      </c>
      <c r="B124" s="41" t="n">
        <v>61502000</v>
      </c>
      <c r="C124" s="2" t="s">
        <v>154</v>
      </c>
      <c r="D124" s="29" t="n">
        <v>0</v>
      </c>
      <c r="E124" s="29" t="n">
        <v>0</v>
      </c>
      <c r="F124" s="29" t="n">
        <v>100400</v>
      </c>
      <c r="G124" s="41" t="n">
        <v>61500000</v>
      </c>
      <c r="H124" s="29" t="n">
        <v>100400</v>
      </c>
    </row>
    <row r="125" customFormat="false" ht="17.25" hidden="false" customHeight="true" outlineLevel="0" collapsed="false">
      <c r="A125" s="41" t="n">
        <v>615030</v>
      </c>
      <c r="B125" s="41" t="n">
        <v>61503000</v>
      </c>
      <c r="C125" s="2" t="s">
        <v>155</v>
      </c>
      <c r="D125" s="29" t="n">
        <v>0</v>
      </c>
      <c r="E125" s="29" t="n">
        <v>3849211.25</v>
      </c>
      <c r="F125" s="29" t="n">
        <v>7083658</v>
      </c>
      <c r="G125" s="41" t="n">
        <v>61500000</v>
      </c>
      <c r="H125" s="29" t="n">
        <v>7083658</v>
      </c>
    </row>
    <row r="126" customFormat="false" ht="17.25" hidden="false" customHeight="true" outlineLevel="0" collapsed="false">
      <c r="A126" s="41" t="n">
        <v>616010</v>
      </c>
      <c r="B126" s="41" t="n">
        <v>61601000</v>
      </c>
      <c r="C126" s="2" t="s">
        <v>395</v>
      </c>
      <c r="D126" s="29" t="n">
        <v>0</v>
      </c>
      <c r="E126" s="29" t="n">
        <v>0</v>
      </c>
      <c r="F126" s="29" t="n">
        <v>782925.48</v>
      </c>
      <c r="G126" s="41" t="n">
        <v>61600000</v>
      </c>
      <c r="H126" s="29" t="n">
        <v>782925.48</v>
      </c>
    </row>
    <row r="127" customFormat="false" ht="17.25" hidden="false" customHeight="true" outlineLevel="0" collapsed="false">
      <c r="A127" s="41" t="n">
        <v>616020</v>
      </c>
      <c r="B127" s="41" t="n">
        <v>61602000</v>
      </c>
      <c r="C127" s="2" t="s">
        <v>396</v>
      </c>
      <c r="D127" s="29" t="n">
        <v>0</v>
      </c>
      <c r="E127" s="29" t="n">
        <v>0</v>
      </c>
      <c r="F127" s="29" t="n">
        <v>4906388</v>
      </c>
      <c r="G127" s="41" t="n">
        <v>61600000</v>
      </c>
      <c r="H127" s="29" t="n">
        <v>4906388</v>
      </c>
    </row>
    <row r="128" customFormat="false" ht="17.25" hidden="false" customHeight="true" outlineLevel="0" collapsed="false">
      <c r="A128" s="41" t="n">
        <v>616030</v>
      </c>
      <c r="B128" s="41" t="n">
        <v>61603000</v>
      </c>
      <c r="C128" s="2" t="s">
        <v>722</v>
      </c>
      <c r="D128" s="29" t="n">
        <v>0</v>
      </c>
      <c r="E128" s="29" t="n">
        <v>0</v>
      </c>
      <c r="F128" s="29" t="n">
        <v>182161.27</v>
      </c>
      <c r="G128" s="41" t="n">
        <v>61600000</v>
      </c>
      <c r="H128" s="29" t="n">
        <v>182161.27</v>
      </c>
    </row>
    <row r="129" customFormat="false" ht="17.25" hidden="false" customHeight="true" outlineLevel="0" collapsed="false">
      <c r="A129" s="41" t="n">
        <v>618000</v>
      </c>
      <c r="B129" s="41" t="n">
        <v>61800000</v>
      </c>
      <c r="C129" s="2" t="s">
        <v>1098</v>
      </c>
      <c r="D129" s="29" t="n">
        <v>0</v>
      </c>
      <c r="E129" s="29" t="n">
        <v>0</v>
      </c>
      <c r="F129" s="29" t="n">
        <v>163000</v>
      </c>
      <c r="G129" s="41" t="n">
        <v>61800000</v>
      </c>
      <c r="H129" s="29" t="n">
        <v>163000</v>
      </c>
    </row>
    <row r="130" customFormat="false" ht="17.25" hidden="false" customHeight="true" outlineLevel="0" collapsed="false">
      <c r="A130" s="41" t="n">
        <v>618010</v>
      </c>
      <c r="B130" s="41" t="n">
        <v>61801000</v>
      </c>
      <c r="C130" s="2" t="s">
        <v>158</v>
      </c>
      <c r="D130" s="29" t="n">
        <v>0</v>
      </c>
      <c r="E130" s="29" t="n">
        <v>0</v>
      </c>
      <c r="F130" s="29" t="n">
        <v>415000</v>
      </c>
      <c r="G130" s="41" t="n">
        <v>61800000</v>
      </c>
      <c r="H130" s="29" t="n">
        <v>415000</v>
      </c>
    </row>
    <row r="131" customFormat="false" ht="17.25" hidden="false" customHeight="true" outlineLevel="0" collapsed="false">
      <c r="A131" s="41" t="n">
        <v>618020</v>
      </c>
      <c r="B131" s="41" t="n">
        <v>61802000</v>
      </c>
      <c r="C131" s="2" t="s">
        <v>159</v>
      </c>
      <c r="D131" s="29" t="n">
        <v>0</v>
      </c>
      <c r="E131" s="29" t="n">
        <v>0</v>
      </c>
      <c r="F131" s="29" t="n">
        <v>380200</v>
      </c>
      <c r="G131" s="41" t="n">
        <v>61800000</v>
      </c>
      <c r="H131" s="29" t="n">
        <v>380200</v>
      </c>
    </row>
    <row r="132" customFormat="false" ht="17.25" hidden="false" customHeight="true" outlineLevel="0" collapsed="false">
      <c r="A132" s="41" t="n">
        <v>621000</v>
      </c>
      <c r="B132" s="41" t="n">
        <v>62100000</v>
      </c>
      <c r="C132" s="2" t="s">
        <v>1099</v>
      </c>
      <c r="D132" s="29" t="n">
        <v>0</v>
      </c>
      <c r="E132" s="29" t="n">
        <v>0</v>
      </c>
      <c r="F132" s="29" t="n">
        <v>38209564.79</v>
      </c>
      <c r="G132" s="41" t="n">
        <v>62100000</v>
      </c>
      <c r="H132" s="29" t="n">
        <v>38209564.79</v>
      </c>
    </row>
    <row r="133" customFormat="false" ht="17.25" hidden="false" customHeight="true" outlineLevel="0" collapsed="false">
      <c r="A133" s="41" t="n">
        <v>621010</v>
      </c>
      <c r="B133" s="41" t="n">
        <v>62101000</v>
      </c>
      <c r="C133" s="2" t="s">
        <v>401</v>
      </c>
      <c r="D133" s="29" t="n">
        <v>0</v>
      </c>
      <c r="E133" s="29" t="n">
        <v>0</v>
      </c>
      <c r="F133" s="29" t="n">
        <v>19285000</v>
      </c>
      <c r="G133" s="41" t="n">
        <v>62100000</v>
      </c>
      <c r="H133" s="29" t="n">
        <v>19285000</v>
      </c>
    </row>
    <row r="134" customFormat="false" ht="17.25" hidden="false" customHeight="true" outlineLevel="0" collapsed="false">
      <c r="A134" s="41" t="n">
        <v>621020</v>
      </c>
      <c r="B134" s="41" t="n">
        <v>62102000</v>
      </c>
      <c r="C134" s="2" t="s">
        <v>1100</v>
      </c>
      <c r="D134" s="29" t="n">
        <v>0</v>
      </c>
      <c r="E134" s="29" t="n">
        <v>0</v>
      </c>
      <c r="F134" s="29" t="n">
        <v>3375000</v>
      </c>
      <c r="G134" s="41" t="n">
        <v>62100000</v>
      </c>
      <c r="H134" s="29" t="n">
        <v>3375000</v>
      </c>
    </row>
    <row r="135" customFormat="false" ht="17.25" hidden="false" customHeight="true" outlineLevel="0" collapsed="false">
      <c r="A135" s="41" t="n">
        <v>622020</v>
      </c>
      <c r="B135" s="41" t="n">
        <v>62202000</v>
      </c>
      <c r="C135" s="2" t="s">
        <v>1102</v>
      </c>
      <c r="D135" s="29" t="n">
        <v>0</v>
      </c>
      <c r="E135" s="29" t="n">
        <v>3840000</v>
      </c>
      <c r="F135" s="29" t="n">
        <v>5760000</v>
      </c>
      <c r="G135" s="41" t="n">
        <v>62200000</v>
      </c>
      <c r="H135" s="29" t="n">
        <v>5760000</v>
      </c>
    </row>
    <row r="136" customFormat="false" ht="17.25" hidden="false" customHeight="true" outlineLevel="0" collapsed="false">
      <c r="A136" s="41" t="n">
        <v>622030</v>
      </c>
      <c r="B136" s="41" t="n">
        <v>62203000</v>
      </c>
      <c r="C136" s="2" t="s">
        <v>164</v>
      </c>
      <c r="D136" s="29" t="n">
        <v>0</v>
      </c>
      <c r="E136" s="29" t="n">
        <v>0</v>
      </c>
      <c r="F136" s="29" t="n">
        <v>171717000</v>
      </c>
      <c r="G136" s="41" t="n">
        <v>62200000</v>
      </c>
      <c r="H136" s="29" t="n">
        <v>171717000</v>
      </c>
    </row>
    <row r="137" customFormat="false" ht="17.25" hidden="false" customHeight="true" outlineLevel="0" collapsed="false">
      <c r="A137" s="41" t="n">
        <v>625000</v>
      </c>
      <c r="B137" s="41" t="n">
        <v>62500000</v>
      </c>
      <c r="C137" s="2" t="s">
        <v>2136</v>
      </c>
      <c r="D137" s="29" t="n">
        <v>0</v>
      </c>
      <c r="E137" s="29" t="n">
        <v>0</v>
      </c>
      <c r="F137" s="29" t="n">
        <v>90000</v>
      </c>
      <c r="G137" s="41" t="n">
        <v>62501000</v>
      </c>
      <c r="H137" s="29" t="n">
        <v>90000</v>
      </c>
    </row>
    <row r="138" customFormat="false" ht="17.25" hidden="false" customHeight="true" outlineLevel="0" collapsed="false">
      <c r="A138" s="41" t="n">
        <v>625010</v>
      </c>
      <c r="B138" s="41" t="n">
        <v>62501000</v>
      </c>
      <c r="C138" s="2" t="s">
        <v>1108</v>
      </c>
      <c r="D138" s="29" t="n">
        <v>0</v>
      </c>
      <c r="E138" s="29" t="n">
        <v>0</v>
      </c>
      <c r="F138" s="29" t="n">
        <v>2791050</v>
      </c>
      <c r="G138" s="41" t="n">
        <v>62501000</v>
      </c>
      <c r="H138" s="29" t="n">
        <v>2791050</v>
      </c>
    </row>
    <row r="139" customFormat="false" ht="17.25" hidden="false" customHeight="true" outlineLevel="0" collapsed="false">
      <c r="A139" s="41" t="n">
        <v>625040</v>
      </c>
      <c r="B139" s="41" t="n">
        <v>62504000</v>
      </c>
      <c r="C139" s="2" t="s">
        <v>172</v>
      </c>
      <c r="D139" s="29" t="n">
        <v>0</v>
      </c>
      <c r="E139" s="29" t="n">
        <v>0</v>
      </c>
      <c r="F139" s="29" t="n">
        <v>1713300</v>
      </c>
      <c r="G139" s="41" t="n">
        <v>62501000</v>
      </c>
      <c r="H139" s="29" t="n">
        <v>1713300</v>
      </c>
    </row>
    <row r="140" customFormat="false" ht="17.25" hidden="false" customHeight="true" outlineLevel="0" collapsed="false">
      <c r="A140" s="41" t="n">
        <v>625060</v>
      </c>
      <c r="B140" s="41" t="n">
        <v>62506000</v>
      </c>
      <c r="C140" s="2" t="s">
        <v>174</v>
      </c>
      <c r="D140" s="29" t="n">
        <v>0</v>
      </c>
      <c r="E140" s="29" t="n">
        <v>0</v>
      </c>
      <c r="F140" s="29" t="n">
        <v>163200</v>
      </c>
      <c r="G140" s="41" t="n">
        <v>62501000</v>
      </c>
      <c r="H140" s="29" t="n">
        <v>163200</v>
      </c>
    </row>
    <row r="141" customFormat="false" ht="17.25" hidden="false" customHeight="true" outlineLevel="0" collapsed="false">
      <c r="A141" s="41" t="n">
        <v>625070</v>
      </c>
      <c r="B141" s="41" t="n">
        <v>62507000</v>
      </c>
      <c r="C141" s="2" t="s">
        <v>175</v>
      </c>
      <c r="D141" s="29" t="n">
        <v>0</v>
      </c>
      <c r="E141" s="29" t="n">
        <v>-189012</v>
      </c>
      <c r="F141" s="29" t="n">
        <v>12566926.67</v>
      </c>
      <c r="G141" s="41" t="n">
        <v>62501000</v>
      </c>
      <c r="H141" s="29" t="n">
        <v>12566926.67</v>
      </c>
    </row>
    <row r="142" customFormat="false" ht="17.25" hidden="false" customHeight="true" outlineLevel="0" collapsed="false">
      <c r="A142" s="41" t="n">
        <v>625080</v>
      </c>
      <c r="B142" s="41" t="n">
        <v>62508000</v>
      </c>
      <c r="C142" s="2" t="s">
        <v>1607</v>
      </c>
      <c r="D142" s="29" t="n">
        <v>0</v>
      </c>
      <c r="E142" s="29" t="n">
        <v>0</v>
      </c>
      <c r="F142" s="29" t="n">
        <v>70000</v>
      </c>
      <c r="G142" s="41" t="n">
        <v>62501000</v>
      </c>
      <c r="H142" s="29" t="n">
        <v>70000</v>
      </c>
    </row>
    <row r="143" customFormat="false" ht="17.25" hidden="false" customHeight="true" outlineLevel="0" collapsed="false">
      <c r="A143" s="41" t="n">
        <v>626010</v>
      </c>
      <c r="B143" s="41" t="n">
        <v>62601000</v>
      </c>
      <c r="C143" s="2" t="s">
        <v>418</v>
      </c>
      <c r="D143" s="29" t="n">
        <v>0</v>
      </c>
      <c r="E143" s="29" t="n">
        <v>0</v>
      </c>
      <c r="F143" s="29" t="n">
        <v>2859360.75</v>
      </c>
      <c r="G143" s="41" t="n">
        <v>62601000</v>
      </c>
      <c r="H143" s="29" t="n">
        <v>2859360.75</v>
      </c>
    </row>
    <row r="144" customFormat="false" ht="17.25" hidden="false" customHeight="true" outlineLevel="0" collapsed="false">
      <c r="A144" s="41" t="n">
        <v>626020</v>
      </c>
      <c r="B144" s="41" t="n">
        <v>62602000</v>
      </c>
      <c r="C144" s="2" t="s">
        <v>176</v>
      </c>
      <c r="D144" s="29" t="n">
        <v>0</v>
      </c>
      <c r="E144" s="29" t="n">
        <v>195.75</v>
      </c>
      <c r="F144" s="29" t="n">
        <v>30901088.33</v>
      </c>
      <c r="G144" s="41" t="n">
        <v>62601000</v>
      </c>
      <c r="H144" s="29" t="n">
        <v>30901088.33</v>
      </c>
    </row>
    <row r="145" customFormat="false" ht="17.25" hidden="false" customHeight="true" outlineLevel="0" collapsed="false">
      <c r="A145" s="41" t="n">
        <v>626030</v>
      </c>
      <c r="B145" s="41" t="n">
        <v>62603000</v>
      </c>
      <c r="C145" s="2" t="s">
        <v>177</v>
      </c>
      <c r="D145" s="29" t="n">
        <v>0</v>
      </c>
      <c r="E145" s="29" t="n">
        <v>0</v>
      </c>
      <c r="F145" s="29" t="n">
        <v>15408105.07</v>
      </c>
      <c r="G145" s="41" t="n">
        <v>62601000</v>
      </c>
      <c r="H145" s="29" t="n">
        <v>15408105.07</v>
      </c>
    </row>
    <row r="146" customFormat="false" ht="17.25" hidden="false" customHeight="true" outlineLevel="0" collapsed="false">
      <c r="A146" s="41" t="n">
        <v>626040</v>
      </c>
      <c r="B146" s="41" t="n">
        <v>62604000</v>
      </c>
      <c r="C146" s="2" t="s">
        <v>178</v>
      </c>
      <c r="D146" s="29" t="n">
        <v>0</v>
      </c>
      <c r="E146" s="29" t="n">
        <v>0</v>
      </c>
      <c r="F146" s="29" t="n">
        <v>3714930</v>
      </c>
      <c r="G146" s="41" t="n">
        <v>62601000</v>
      </c>
      <c r="H146" s="29" t="n">
        <v>3714930</v>
      </c>
    </row>
    <row r="147" customFormat="false" ht="17.25" hidden="false" customHeight="true" outlineLevel="0" collapsed="false">
      <c r="A147" s="41" t="n">
        <v>626050</v>
      </c>
      <c r="B147" s="41" t="n">
        <v>62605000</v>
      </c>
      <c r="C147" s="2" t="s">
        <v>1110</v>
      </c>
      <c r="D147" s="29" t="n">
        <v>0</v>
      </c>
      <c r="E147" s="29" t="n">
        <v>0</v>
      </c>
      <c r="F147" s="29" t="n">
        <v>1700000</v>
      </c>
      <c r="G147" s="41" t="n">
        <v>62601000</v>
      </c>
      <c r="H147" s="29" t="n">
        <v>1700000</v>
      </c>
    </row>
    <row r="148" customFormat="false" ht="17.25" hidden="false" customHeight="true" outlineLevel="0" collapsed="false">
      <c r="A148" s="41" t="n">
        <v>627000</v>
      </c>
      <c r="B148" s="41" t="n">
        <v>62700000</v>
      </c>
      <c r="C148" s="2" t="s">
        <v>1112</v>
      </c>
      <c r="D148" s="29" t="n">
        <v>2484186.31</v>
      </c>
      <c r="E148" s="29" t="n">
        <v>1055527.47</v>
      </c>
      <c r="F148" s="29" t="n">
        <v>1309961.8</v>
      </c>
      <c r="G148" s="41" t="n">
        <v>62701000</v>
      </c>
      <c r="H148" s="29" t="n">
        <v>1309961.8</v>
      </c>
    </row>
    <row r="149" customFormat="false" ht="17.25" hidden="false" customHeight="true" outlineLevel="0" collapsed="false">
      <c r="A149" s="41" t="n">
        <v>627010</v>
      </c>
      <c r="B149" s="41" t="n">
        <v>62701000</v>
      </c>
      <c r="C149" s="2" t="s">
        <v>1113</v>
      </c>
      <c r="D149" s="29" t="n">
        <v>0</v>
      </c>
      <c r="E149" s="29" t="n">
        <v>1313133.01</v>
      </c>
      <c r="F149" s="29" t="n">
        <v>1935748.67</v>
      </c>
      <c r="G149" s="41" t="n">
        <v>62701000</v>
      </c>
      <c r="H149" s="29" t="n">
        <v>1935748.67</v>
      </c>
    </row>
    <row r="150" customFormat="false" ht="17.25" hidden="false" customHeight="true" outlineLevel="0" collapsed="false">
      <c r="A150" s="41" t="n">
        <v>627020</v>
      </c>
      <c r="B150" s="41" t="n">
        <v>62702000</v>
      </c>
      <c r="C150" s="2" t="s">
        <v>1114</v>
      </c>
      <c r="D150" s="29" t="n">
        <v>0</v>
      </c>
      <c r="E150" s="29" t="n">
        <v>0</v>
      </c>
      <c r="F150" s="29" t="n">
        <v>1022416.47</v>
      </c>
      <c r="G150" s="41" t="n">
        <v>62701000</v>
      </c>
      <c r="H150" s="29" t="n">
        <v>1022416.47</v>
      </c>
    </row>
    <row r="151" customFormat="false" ht="17.25" hidden="false" customHeight="true" outlineLevel="0" collapsed="false">
      <c r="A151" s="41" t="n">
        <v>627030</v>
      </c>
      <c r="B151" s="41" t="n">
        <v>62703000</v>
      </c>
      <c r="C151" s="2" t="s">
        <v>1115</v>
      </c>
      <c r="D151" s="29" t="n">
        <v>0</v>
      </c>
      <c r="E151" s="29" t="n">
        <v>3000</v>
      </c>
      <c r="F151" s="29" t="n">
        <v>510613</v>
      </c>
      <c r="G151" s="41" t="n">
        <v>62701000</v>
      </c>
      <c r="H151" s="29" t="n">
        <v>510613</v>
      </c>
    </row>
    <row r="152" customFormat="false" ht="17.25" hidden="false" customHeight="true" outlineLevel="0" collapsed="false">
      <c r="A152" s="41" t="n">
        <v>627040</v>
      </c>
      <c r="B152" s="41" t="n">
        <v>62704000</v>
      </c>
      <c r="C152" s="2" t="s">
        <v>426</v>
      </c>
      <c r="D152" s="29" t="n">
        <v>380000</v>
      </c>
      <c r="E152" s="29" t="n">
        <v>1268186.85</v>
      </c>
      <c r="F152" s="29" t="n">
        <v>5831992.49</v>
      </c>
      <c r="G152" s="41" t="n">
        <v>62701000</v>
      </c>
      <c r="H152" s="29" t="n">
        <v>5945277.94</v>
      </c>
    </row>
    <row r="153" customFormat="false" ht="17.25" hidden="false" customHeight="true" outlineLevel="0" collapsed="false">
      <c r="A153" s="41" t="n">
        <v>627050</v>
      </c>
      <c r="B153" s="41" t="n">
        <v>62705000</v>
      </c>
      <c r="C153" s="2" t="s">
        <v>1116</v>
      </c>
      <c r="D153" s="29" t="n">
        <v>0</v>
      </c>
      <c r="E153" s="29" t="n">
        <v>0</v>
      </c>
      <c r="F153" s="29" t="n">
        <v>3322064.02</v>
      </c>
      <c r="G153" s="41" t="n">
        <v>62701000</v>
      </c>
      <c r="H153" s="29" t="n">
        <v>3322064.02</v>
      </c>
    </row>
    <row r="154" customFormat="false" ht="17.25" hidden="false" customHeight="true" outlineLevel="0" collapsed="false">
      <c r="A154" s="41" t="n">
        <v>627060</v>
      </c>
      <c r="B154" s="41" t="n">
        <v>62706000</v>
      </c>
      <c r="C154" s="2" t="s">
        <v>183</v>
      </c>
      <c r="D154" s="29" t="n">
        <v>737195.88</v>
      </c>
      <c r="E154" s="29" t="n">
        <v>1178766.92</v>
      </c>
      <c r="F154" s="29" t="n">
        <v>7296250.96</v>
      </c>
      <c r="G154" s="41" t="n">
        <v>62701000</v>
      </c>
      <c r="H154" s="29" t="n">
        <v>7296250.96</v>
      </c>
    </row>
    <row r="155" customFormat="false" ht="17.25" hidden="false" customHeight="true" outlineLevel="0" collapsed="false">
      <c r="A155" s="41" t="n">
        <v>627070</v>
      </c>
      <c r="B155" s="41" t="n">
        <v>62707000</v>
      </c>
      <c r="C155" s="2" t="s">
        <v>432</v>
      </c>
      <c r="D155" s="29" t="n">
        <v>0</v>
      </c>
      <c r="E155" s="29" t="n">
        <v>34710.07</v>
      </c>
      <c r="F155" s="29" t="n">
        <v>140175.09</v>
      </c>
      <c r="G155" s="41" t="n">
        <v>62701000</v>
      </c>
      <c r="H155" s="29" t="n">
        <v>140175.09</v>
      </c>
    </row>
    <row r="156" customFormat="false" ht="17.25" hidden="false" customHeight="true" outlineLevel="0" collapsed="false">
      <c r="B156" s="41" t="n">
        <v>62708000</v>
      </c>
      <c r="C156" s="2" t="s">
        <v>1117</v>
      </c>
      <c r="D156" s="29" t="n">
        <v>440000</v>
      </c>
      <c r="G156" s="41" t="n">
        <v>62708000</v>
      </c>
    </row>
    <row r="157" customFormat="false" ht="17.25" hidden="false" customHeight="true" outlineLevel="0" collapsed="false">
      <c r="A157" s="41" t="n">
        <v>627090</v>
      </c>
      <c r="B157" s="41" t="n">
        <v>62709000</v>
      </c>
      <c r="C157" s="2" t="s">
        <v>1118</v>
      </c>
      <c r="D157" s="29" t="n">
        <v>122092.05</v>
      </c>
      <c r="E157" s="29" t="n">
        <v>203500</v>
      </c>
      <c r="F157" s="29" t="n">
        <v>899174.12</v>
      </c>
      <c r="G157" s="41" t="n">
        <v>62701000</v>
      </c>
      <c r="H157" s="29" t="n">
        <v>899174.12</v>
      </c>
    </row>
    <row r="158" customFormat="false" ht="17.25" hidden="false" customHeight="true" outlineLevel="0" collapsed="false">
      <c r="A158" s="41" t="n">
        <v>627100</v>
      </c>
      <c r="B158" s="41" t="n">
        <v>62710000</v>
      </c>
      <c r="C158" s="2" t="s">
        <v>1119</v>
      </c>
      <c r="D158" s="29" t="n">
        <v>0</v>
      </c>
      <c r="E158" s="29" t="n">
        <v>15000</v>
      </c>
      <c r="F158" s="29" t="n">
        <v>507000</v>
      </c>
      <c r="G158" s="41" t="n">
        <v>62701000</v>
      </c>
      <c r="H158" s="29" t="n">
        <v>507000</v>
      </c>
    </row>
    <row r="159" customFormat="false" ht="17.25" hidden="false" customHeight="true" outlineLevel="0" collapsed="false">
      <c r="A159" s="41" t="n">
        <v>627130</v>
      </c>
      <c r="B159" s="41" t="n">
        <v>62713000</v>
      </c>
      <c r="C159" s="2" t="s">
        <v>1120</v>
      </c>
      <c r="D159" s="29" t="n">
        <v>10000</v>
      </c>
      <c r="E159" s="29" t="n">
        <v>0</v>
      </c>
      <c r="F159" s="29" t="n">
        <v>144000</v>
      </c>
      <c r="G159" s="41" t="n">
        <v>62701000</v>
      </c>
      <c r="H159" s="29" t="n">
        <v>144000</v>
      </c>
    </row>
    <row r="160" customFormat="false" ht="17.25" hidden="false" customHeight="true" outlineLevel="0" collapsed="false">
      <c r="A160" s="41" t="n">
        <v>635000</v>
      </c>
      <c r="B160" s="41" t="n">
        <v>63500000</v>
      </c>
      <c r="C160" s="2" t="s">
        <v>189</v>
      </c>
      <c r="D160" s="29" t="n">
        <v>0</v>
      </c>
      <c r="E160" s="29" t="n">
        <v>16757000</v>
      </c>
      <c r="F160" s="29" t="n">
        <v>0</v>
      </c>
      <c r="G160" s="41" t="n">
        <v>63500000</v>
      </c>
      <c r="H160" s="29" t="n">
        <v>0</v>
      </c>
    </row>
    <row r="161" customFormat="false" ht="17.25" hidden="false" customHeight="true" outlineLevel="0" collapsed="false">
      <c r="A161" s="41" t="n">
        <v>635010</v>
      </c>
      <c r="B161" s="41" t="n">
        <v>63501000</v>
      </c>
      <c r="C161" s="2" t="s">
        <v>1122</v>
      </c>
      <c r="D161" s="29" t="n">
        <v>0</v>
      </c>
      <c r="E161" s="29" t="n">
        <v>0</v>
      </c>
      <c r="F161" s="29" t="n">
        <v>108900</v>
      </c>
      <c r="G161" s="38" t="n">
        <v>63500000</v>
      </c>
      <c r="H161" s="29" t="n">
        <v>108900</v>
      </c>
    </row>
    <row r="162" customFormat="false" ht="17.25" hidden="false" customHeight="true" outlineLevel="0" collapsed="false">
      <c r="A162" s="41" t="n">
        <v>635030</v>
      </c>
      <c r="B162" s="41" t="n">
        <v>63503000</v>
      </c>
      <c r="C162" s="2" t="s">
        <v>1123</v>
      </c>
      <c r="D162" s="29" t="n">
        <v>1200000</v>
      </c>
      <c r="E162" s="29" t="n">
        <v>0</v>
      </c>
      <c r="F162" s="29" t="n">
        <v>2000</v>
      </c>
      <c r="G162" s="41" t="n">
        <v>63503000</v>
      </c>
      <c r="H162" s="29" t="n">
        <v>2000</v>
      </c>
    </row>
    <row r="163" customFormat="false" ht="17.25" hidden="false" customHeight="true" outlineLevel="0" collapsed="false">
      <c r="A163" s="41" t="n">
        <v>635040</v>
      </c>
      <c r="B163" s="41" t="n">
        <v>63504000</v>
      </c>
      <c r="C163" s="2" t="s">
        <v>188</v>
      </c>
      <c r="D163" s="29" t="n">
        <v>0</v>
      </c>
      <c r="E163" s="29" t="n">
        <v>0</v>
      </c>
      <c r="F163" s="29" t="n">
        <v>9256150</v>
      </c>
      <c r="G163" s="41" t="n">
        <v>63504000</v>
      </c>
      <c r="H163" s="29" t="n">
        <v>9256150</v>
      </c>
    </row>
    <row r="164" customFormat="false" ht="17.25" hidden="false" customHeight="true" outlineLevel="0" collapsed="false">
      <c r="A164" s="41" t="n">
        <v>635050</v>
      </c>
      <c r="B164" s="41" t="n">
        <v>63505000</v>
      </c>
      <c r="C164" s="2" t="s">
        <v>733</v>
      </c>
      <c r="D164" s="29" t="n">
        <v>0</v>
      </c>
      <c r="E164" s="29" t="n">
        <v>0</v>
      </c>
      <c r="F164" s="29" t="n">
        <v>1320000</v>
      </c>
      <c r="G164" s="41" t="n">
        <v>63504000</v>
      </c>
      <c r="H164" s="29" t="n">
        <v>1320000</v>
      </c>
    </row>
    <row r="165" customFormat="false" ht="17.25" hidden="false" customHeight="true" outlineLevel="0" collapsed="false">
      <c r="A165" s="41" t="n">
        <v>641010</v>
      </c>
      <c r="B165" s="41" t="n">
        <v>64101000</v>
      </c>
      <c r="C165" s="2" t="s">
        <v>190</v>
      </c>
      <c r="D165" s="29" t="n">
        <v>0</v>
      </c>
      <c r="E165" s="29" t="n">
        <v>0</v>
      </c>
      <c r="F165" s="29" t="n">
        <v>388357131.96</v>
      </c>
      <c r="G165" s="41" t="n">
        <v>64101000</v>
      </c>
      <c r="H165" s="29" t="n">
        <v>388357131.96</v>
      </c>
    </row>
    <row r="166" customFormat="false" ht="17.25" hidden="false" customHeight="true" outlineLevel="0" collapsed="false">
      <c r="A166" s="41" t="n">
        <v>641020</v>
      </c>
      <c r="B166" s="41" t="n">
        <v>64102000</v>
      </c>
      <c r="C166" s="2" t="s">
        <v>191</v>
      </c>
      <c r="D166" s="29" t="n">
        <v>0</v>
      </c>
      <c r="E166" s="29" t="n">
        <v>0</v>
      </c>
      <c r="F166" s="29" t="n">
        <v>33255252.28</v>
      </c>
      <c r="G166" s="41" t="n">
        <v>64101000</v>
      </c>
      <c r="H166" s="29" t="n">
        <v>33255252.28</v>
      </c>
    </row>
    <row r="167" customFormat="false" ht="17.25" hidden="false" customHeight="true" outlineLevel="0" collapsed="false">
      <c r="A167" s="41" t="n">
        <v>641050</v>
      </c>
      <c r="B167" s="41" t="n">
        <v>64105000</v>
      </c>
      <c r="C167" s="2" t="s">
        <v>195</v>
      </c>
      <c r="D167" s="29" t="n">
        <v>0</v>
      </c>
      <c r="E167" s="29" t="n">
        <v>0</v>
      </c>
      <c r="F167" s="29" t="n">
        <v>-4285.72</v>
      </c>
      <c r="G167" s="41" t="n">
        <v>64101000</v>
      </c>
      <c r="H167" s="29" t="n">
        <v>-4285.72</v>
      </c>
    </row>
    <row r="168" customFormat="false" ht="17.25" hidden="false" customHeight="true" outlineLevel="0" collapsed="false">
      <c r="A168" s="41" t="n">
        <v>645010</v>
      </c>
      <c r="B168" s="41" t="n">
        <v>64501000</v>
      </c>
      <c r="C168" s="2" t="s">
        <v>461</v>
      </c>
      <c r="D168" s="29" t="n">
        <v>0</v>
      </c>
      <c r="E168" s="29" t="n">
        <v>0</v>
      </c>
      <c r="F168" s="29" t="n">
        <v>35966806.59</v>
      </c>
      <c r="G168" s="41" t="n">
        <v>64501000</v>
      </c>
      <c r="H168" s="29" t="n">
        <v>35966806.59</v>
      </c>
    </row>
    <row r="169" customFormat="false" ht="17.25" hidden="false" customHeight="true" outlineLevel="0" collapsed="false">
      <c r="A169" s="41" t="n">
        <v>645020</v>
      </c>
      <c r="B169" s="41" t="n">
        <v>64502000</v>
      </c>
      <c r="C169" s="2" t="s">
        <v>1127</v>
      </c>
      <c r="D169" s="29" t="n">
        <v>0</v>
      </c>
      <c r="E169" s="29" t="n">
        <v>0</v>
      </c>
      <c r="F169" s="29" t="n">
        <v>12597387.4</v>
      </c>
      <c r="G169" s="41" t="n">
        <v>64501000</v>
      </c>
      <c r="H169" s="29" t="n">
        <v>12597387.4</v>
      </c>
    </row>
    <row r="170" customFormat="false" ht="17.25" hidden="false" customHeight="true" outlineLevel="0" collapsed="false">
      <c r="A170" s="41" t="n">
        <v>645030</v>
      </c>
      <c r="B170" s="41" t="n">
        <v>64503000</v>
      </c>
      <c r="C170" s="2" t="s">
        <v>2137</v>
      </c>
      <c r="D170" s="29" t="n">
        <v>0</v>
      </c>
      <c r="E170" s="29" t="n">
        <v>0</v>
      </c>
      <c r="F170" s="29" t="n">
        <v>1574862.08</v>
      </c>
      <c r="G170" s="41" t="n">
        <v>64501000</v>
      </c>
      <c r="H170" s="29" t="n">
        <v>1574862.08</v>
      </c>
    </row>
    <row r="171" customFormat="false" ht="17.25" hidden="false" customHeight="true" outlineLevel="0" collapsed="false">
      <c r="A171" s="41" t="n">
        <v>645040</v>
      </c>
      <c r="B171" s="41" t="n">
        <v>64504000</v>
      </c>
      <c r="C171" s="2" t="s">
        <v>196</v>
      </c>
      <c r="D171" s="29" t="n">
        <v>0</v>
      </c>
      <c r="E171" s="29" t="n">
        <v>0</v>
      </c>
      <c r="F171" s="29" t="n">
        <v>2766677.43</v>
      </c>
      <c r="G171" s="41" t="n">
        <v>64501000</v>
      </c>
      <c r="H171" s="29" t="n">
        <v>2766677.43</v>
      </c>
    </row>
    <row r="172" customFormat="false" ht="17.25" hidden="false" customHeight="true" outlineLevel="0" collapsed="false">
      <c r="A172" s="41" t="n">
        <v>648010</v>
      </c>
      <c r="B172" s="41" t="n">
        <v>64801000</v>
      </c>
      <c r="C172" s="2" t="s">
        <v>471</v>
      </c>
      <c r="D172" s="29" t="n">
        <v>0</v>
      </c>
      <c r="E172" s="29" t="n">
        <v>0</v>
      </c>
      <c r="F172" s="29" t="n">
        <v>235000</v>
      </c>
      <c r="G172" s="41" t="n">
        <v>64801000</v>
      </c>
      <c r="H172" s="29" t="n">
        <v>235000</v>
      </c>
    </row>
    <row r="173" customFormat="false" ht="17.25" hidden="false" customHeight="true" outlineLevel="0" collapsed="false">
      <c r="A173" s="41" t="n">
        <v>648030</v>
      </c>
      <c r="B173" s="41" t="n">
        <v>64803000</v>
      </c>
      <c r="C173" s="2" t="s">
        <v>534</v>
      </c>
      <c r="D173" s="29" t="n">
        <v>0</v>
      </c>
      <c r="E173" s="29" t="n">
        <v>0</v>
      </c>
      <c r="F173" s="29" t="n">
        <v>350000</v>
      </c>
      <c r="G173" s="41" t="n">
        <v>64801000</v>
      </c>
      <c r="H173" s="29" t="n">
        <v>350000</v>
      </c>
    </row>
    <row r="174" customFormat="false" ht="17.25" hidden="false" customHeight="true" outlineLevel="0" collapsed="false">
      <c r="A174" s="41" t="n">
        <v>648040</v>
      </c>
      <c r="B174" s="41" t="n">
        <v>64804000</v>
      </c>
      <c r="C174" s="2" t="s">
        <v>198</v>
      </c>
      <c r="D174" s="29" t="n">
        <v>0</v>
      </c>
      <c r="E174" s="29" t="n">
        <v>0</v>
      </c>
      <c r="F174" s="29" t="n">
        <v>1684000</v>
      </c>
      <c r="G174" s="41" t="n">
        <v>64801000</v>
      </c>
      <c r="H174" s="29" t="n">
        <v>1684000</v>
      </c>
    </row>
    <row r="175" customFormat="false" ht="17.25" hidden="false" customHeight="true" outlineLevel="0" collapsed="false">
      <c r="A175" s="41" t="n">
        <v>651000</v>
      </c>
      <c r="B175" s="41" t="n">
        <v>65100000</v>
      </c>
      <c r="C175" s="2" t="s">
        <v>1130</v>
      </c>
      <c r="D175" s="29" t="n">
        <v>0</v>
      </c>
      <c r="E175" s="29" t="n">
        <v>1945351.61</v>
      </c>
      <c r="F175" s="29" t="n">
        <v>1896267.83</v>
      </c>
      <c r="G175" s="41" t="n">
        <v>65100000</v>
      </c>
      <c r="H175" s="29" t="n">
        <v>1896267.83</v>
      </c>
    </row>
    <row r="176" customFormat="false" ht="17.25" hidden="false" customHeight="true" outlineLevel="0" collapsed="false">
      <c r="A176" s="41" t="n">
        <v>652000</v>
      </c>
      <c r="B176" s="41" t="n">
        <v>65200000</v>
      </c>
      <c r="C176" s="2" t="s">
        <v>1132</v>
      </c>
      <c r="D176" s="29" t="n">
        <v>0</v>
      </c>
      <c r="E176" s="29" t="n">
        <v>84666666.67</v>
      </c>
      <c r="F176" s="29" t="n">
        <v>84641203.7</v>
      </c>
      <c r="G176" s="41" t="n">
        <v>65200000</v>
      </c>
      <c r="H176" s="29" t="n">
        <v>84641203.7</v>
      </c>
    </row>
    <row r="177" customFormat="false" ht="17.25" hidden="false" customHeight="true" outlineLevel="0" collapsed="false">
      <c r="A177" s="41" t="n">
        <v>656010</v>
      </c>
      <c r="B177" s="41" t="n">
        <v>65601000</v>
      </c>
      <c r="C177" s="2" t="s">
        <v>539</v>
      </c>
      <c r="D177" s="29" t="n">
        <v>0</v>
      </c>
      <c r="E177" s="29" t="n">
        <v>0</v>
      </c>
      <c r="F177" s="29" t="n">
        <v>9236307</v>
      </c>
      <c r="G177" s="41" t="n">
        <v>65601000</v>
      </c>
      <c r="H177" s="29" t="n">
        <v>9236307</v>
      </c>
    </row>
    <row r="178" customFormat="false" ht="17.25" hidden="false" customHeight="true" outlineLevel="0" collapsed="false">
      <c r="A178" s="41" t="n">
        <v>656020</v>
      </c>
      <c r="B178" s="41" t="n">
        <v>65602000</v>
      </c>
      <c r="C178" s="2" t="s">
        <v>203</v>
      </c>
      <c r="D178" s="29" t="n">
        <v>0</v>
      </c>
      <c r="E178" s="29" t="n">
        <v>0</v>
      </c>
      <c r="F178" s="29" t="n">
        <v>0</v>
      </c>
      <c r="G178" s="41" t="n">
        <v>65602000</v>
      </c>
      <c r="H178" s="29" t="n">
        <v>0</v>
      </c>
    </row>
    <row r="179" customFormat="false" ht="17.25" hidden="false" customHeight="true" outlineLevel="0" collapsed="false">
      <c r="B179" s="41" t="n">
        <v>65700000</v>
      </c>
      <c r="C179" s="2" t="s">
        <v>1626</v>
      </c>
      <c r="D179" s="29" t="n">
        <v>2100</v>
      </c>
      <c r="G179" s="41" t="n">
        <v>65700000</v>
      </c>
    </row>
    <row r="180" customFormat="false" ht="17.25" hidden="false" customHeight="true" outlineLevel="0" collapsed="false">
      <c r="A180" s="41" t="n">
        <v>658000</v>
      </c>
      <c r="B180" s="41" t="n">
        <v>65800000</v>
      </c>
      <c r="C180" s="2" t="s">
        <v>1133</v>
      </c>
      <c r="D180" s="29" t="n">
        <v>5363026.85</v>
      </c>
      <c r="E180" s="29" t="n">
        <v>64820.86</v>
      </c>
      <c r="F180" s="29" t="n">
        <v>2677005.71</v>
      </c>
      <c r="G180" s="41" t="n">
        <v>65800000</v>
      </c>
      <c r="H180" s="29" t="n">
        <v>2677005.71</v>
      </c>
    </row>
    <row r="181" customFormat="false" ht="17.25" hidden="false" customHeight="true" outlineLevel="0" collapsed="false">
      <c r="A181" s="41" t="n">
        <v>658100</v>
      </c>
      <c r="B181" s="41" t="n">
        <v>65810000</v>
      </c>
      <c r="C181" s="2" t="s">
        <v>746</v>
      </c>
      <c r="D181" s="29" t="n">
        <v>0</v>
      </c>
      <c r="E181" s="29" t="n">
        <v>0</v>
      </c>
      <c r="F181" s="29" t="n">
        <v>890500</v>
      </c>
      <c r="G181" s="41" t="n">
        <v>65700000</v>
      </c>
      <c r="H181" s="29" t="n">
        <v>890500</v>
      </c>
    </row>
    <row r="182" customFormat="false" ht="17.25" hidden="false" customHeight="true" outlineLevel="0" collapsed="false">
      <c r="A182" s="41" t="n">
        <v>661010</v>
      </c>
      <c r="B182" s="41" t="n">
        <v>66101000</v>
      </c>
      <c r="C182" s="2" t="s">
        <v>478</v>
      </c>
      <c r="D182" s="29" t="n">
        <v>0</v>
      </c>
      <c r="E182" s="29" t="n">
        <v>0</v>
      </c>
      <c r="F182" s="29" t="n">
        <v>6029742.45</v>
      </c>
      <c r="G182" s="41" t="n">
        <v>66100000</v>
      </c>
      <c r="H182" s="29" t="n">
        <v>6029742.45</v>
      </c>
    </row>
    <row r="183" customFormat="false" ht="17.25" hidden="false" customHeight="true" outlineLevel="0" collapsed="false">
      <c r="A183" s="41" t="n">
        <v>661020</v>
      </c>
      <c r="B183" s="41" t="n">
        <v>66102000</v>
      </c>
      <c r="C183" s="2" t="s">
        <v>1135</v>
      </c>
      <c r="D183" s="29" t="n">
        <v>8521053.65</v>
      </c>
      <c r="E183" s="29" t="n">
        <v>1455839.76</v>
      </c>
      <c r="F183" s="29" t="n">
        <v>13814985.21</v>
      </c>
      <c r="G183" s="41" t="n">
        <v>66100000</v>
      </c>
      <c r="H183" s="29" t="n">
        <v>13690077.49</v>
      </c>
    </row>
    <row r="184" customFormat="false" ht="17.25" hidden="false" customHeight="true" outlineLevel="0" collapsed="false">
      <c r="A184" s="41" t="n">
        <v>666000</v>
      </c>
      <c r="B184" s="41" t="n">
        <v>66600000</v>
      </c>
      <c r="C184" s="2" t="s">
        <v>206</v>
      </c>
      <c r="D184" s="29" t="n">
        <v>0</v>
      </c>
      <c r="E184" s="29" t="n">
        <v>43880168.9</v>
      </c>
      <c r="F184" s="29" t="n">
        <v>49541902.8</v>
      </c>
      <c r="G184" s="41" t="n">
        <v>66600000</v>
      </c>
      <c r="H184" s="29" t="n">
        <v>49541902.8</v>
      </c>
    </row>
    <row r="185" customFormat="false" ht="17.25" hidden="false" customHeight="true" outlineLevel="0" collapsed="false">
      <c r="A185" s="41" t="n">
        <v>681110</v>
      </c>
      <c r="B185" s="41" t="n">
        <v>68111000</v>
      </c>
      <c r="C185" s="2" t="s">
        <v>1137</v>
      </c>
      <c r="D185" s="29" t="n">
        <v>0</v>
      </c>
      <c r="E185" s="29" t="n">
        <v>43893.58</v>
      </c>
      <c r="F185" s="29" t="n">
        <v>1594665.72</v>
      </c>
      <c r="G185" s="41" t="n">
        <v>68111000</v>
      </c>
      <c r="H185" s="29" t="n">
        <v>1594665.72</v>
      </c>
    </row>
    <row r="186" customFormat="false" ht="17.25" hidden="false" customHeight="true" outlineLevel="0" collapsed="false">
      <c r="A186" s="41" t="n">
        <v>681120</v>
      </c>
      <c r="B186" s="41" t="n">
        <v>68112000</v>
      </c>
      <c r="C186" s="2" t="s">
        <v>1138</v>
      </c>
      <c r="D186" s="29" t="n">
        <v>147413137.678667</v>
      </c>
      <c r="E186" s="29" t="n">
        <v>177030474.62</v>
      </c>
      <c r="F186" s="29" t="n">
        <v>243833871.47</v>
      </c>
      <c r="G186" s="41" t="n">
        <v>68112000</v>
      </c>
      <c r="H186" s="29" t="n">
        <v>243833871.47</v>
      </c>
    </row>
    <row r="187" customFormat="false" ht="17.25" hidden="false" customHeight="true" outlineLevel="0" collapsed="false">
      <c r="A187" s="41" t="n">
        <v>685000</v>
      </c>
      <c r="B187" s="41" t="n">
        <v>68500000</v>
      </c>
      <c r="C187" s="2" t="s">
        <v>490</v>
      </c>
      <c r="D187" s="29" t="n">
        <v>0</v>
      </c>
      <c r="E187" s="29" t="n">
        <v>0</v>
      </c>
      <c r="F187" s="29" t="n">
        <v>893188.42</v>
      </c>
      <c r="G187" s="41" t="n">
        <v>68500000</v>
      </c>
      <c r="H187" s="29" t="n">
        <v>893188.42</v>
      </c>
    </row>
    <row r="188" customFormat="false" ht="17.25" hidden="false" customHeight="true" outlineLevel="0" collapsed="false">
      <c r="A188" s="41" t="n">
        <v>698000</v>
      </c>
      <c r="B188" s="41" t="n">
        <v>69800000</v>
      </c>
      <c r="C188" s="2" t="s">
        <v>491</v>
      </c>
      <c r="D188" s="29" t="n">
        <v>1669739.8237</v>
      </c>
      <c r="E188" s="29" t="n">
        <v>2408124.31</v>
      </c>
      <c r="F188" s="29" t="n">
        <v>157530944.17</v>
      </c>
      <c r="G188" s="41" t="n">
        <v>69800000</v>
      </c>
      <c r="H188" s="29" t="n">
        <v>157530944.17</v>
      </c>
    </row>
    <row r="189" customFormat="false" ht="17.25" hidden="false" customHeight="true" outlineLevel="0" collapsed="false">
      <c r="A189" s="41" t="n">
        <v>707000</v>
      </c>
      <c r="B189" s="41" t="n">
        <v>70700000</v>
      </c>
      <c r="C189" s="2" t="s">
        <v>1756</v>
      </c>
      <c r="D189" s="29" t="n">
        <v>-269947964.74</v>
      </c>
      <c r="E189" s="29" t="n">
        <v>-417624861.45</v>
      </c>
      <c r="F189" s="29" t="n">
        <v>-11465713860.86</v>
      </c>
      <c r="G189" s="41" t="n">
        <v>70710000</v>
      </c>
      <c r="H189" s="29" t="n">
        <v>-11465713860.86</v>
      </c>
    </row>
    <row r="190" customFormat="false" ht="17.25" hidden="false" customHeight="true" outlineLevel="0" collapsed="false">
      <c r="A190" s="41" t="n">
        <v>709000</v>
      </c>
      <c r="B190" s="41" t="n">
        <v>70900000</v>
      </c>
      <c r="C190" s="2" t="s">
        <v>2138</v>
      </c>
      <c r="D190" s="29" t="n">
        <v>0</v>
      </c>
      <c r="E190" s="29" t="n">
        <v>0</v>
      </c>
      <c r="F190" s="29" t="n">
        <v>1999646</v>
      </c>
      <c r="G190" s="41" t="n">
        <v>70900000</v>
      </c>
      <c r="H190" s="29" t="n">
        <v>1999646</v>
      </c>
    </row>
    <row r="191" customFormat="false" ht="17.25" hidden="false" customHeight="true" outlineLevel="0" collapsed="false">
      <c r="A191" s="41" t="n">
        <v>752000</v>
      </c>
      <c r="B191" s="41" t="n">
        <v>75200000</v>
      </c>
      <c r="C191" s="2" t="s">
        <v>502</v>
      </c>
      <c r="D191" s="29" t="n">
        <v>0</v>
      </c>
      <c r="E191" s="29" t="n">
        <v>-84666666.67</v>
      </c>
      <c r="F191" s="29" t="n">
        <v>-139138166.66</v>
      </c>
      <c r="G191" s="41" t="n">
        <v>75200000</v>
      </c>
      <c r="H191" s="29" t="n">
        <v>-139138166.66</v>
      </c>
    </row>
    <row r="192" customFormat="false" ht="17.25" hidden="false" customHeight="true" outlineLevel="0" collapsed="false">
      <c r="A192" s="41" t="n">
        <v>758000</v>
      </c>
      <c r="B192" s="41" t="n">
        <v>75800000</v>
      </c>
      <c r="C192" s="2" t="s">
        <v>1144</v>
      </c>
      <c r="D192" s="29" t="n">
        <v>-15170.14</v>
      </c>
      <c r="E192" s="29" t="n">
        <v>-82694.56</v>
      </c>
      <c r="F192" s="29" t="n">
        <v>-71084735.61</v>
      </c>
      <c r="G192" s="41" t="n">
        <v>75800000</v>
      </c>
      <c r="H192" s="29" t="n">
        <v>-71084735.61</v>
      </c>
    </row>
    <row r="193" customFormat="false" ht="17.25" hidden="false" customHeight="true" outlineLevel="0" collapsed="false">
      <c r="A193" s="41" t="n">
        <v>758100</v>
      </c>
      <c r="B193" s="41" t="n">
        <v>75810000</v>
      </c>
      <c r="C193" s="2" t="s">
        <v>212</v>
      </c>
      <c r="D193" s="29" t="n">
        <v>0</v>
      </c>
      <c r="E193" s="29" t="n">
        <v>0</v>
      </c>
      <c r="F193" s="29" t="n">
        <v>-1814400</v>
      </c>
      <c r="G193" s="41" t="n">
        <v>75800000</v>
      </c>
      <c r="H193" s="29" t="n">
        <v>-1814400</v>
      </c>
    </row>
    <row r="194" customFormat="false" ht="17.25" hidden="false" customHeight="true" outlineLevel="0" collapsed="false">
      <c r="A194" s="41" t="n">
        <v>758500</v>
      </c>
      <c r="B194" s="41" t="n">
        <v>75850000</v>
      </c>
      <c r="C194" s="2" t="s">
        <v>2139</v>
      </c>
      <c r="D194" s="29" t="n">
        <v>0</v>
      </c>
      <c r="E194" s="29" t="n">
        <v>0</v>
      </c>
      <c r="F194" s="29" t="n">
        <v>-36075</v>
      </c>
      <c r="G194" s="41" t="n">
        <v>75800000</v>
      </c>
      <c r="H194" s="29" t="n">
        <v>-36075</v>
      </c>
    </row>
    <row r="195" customFormat="false" ht="17.25" hidden="false" customHeight="true" outlineLevel="0" collapsed="false">
      <c r="A195" s="41" t="n">
        <v>765000</v>
      </c>
      <c r="B195" s="41" t="n">
        <v>76500000</v>
      </c>
      <c r="C195" s="2" t="s">
        <v>505</v>
      </c>
      <c r="D195" s="29" t="n">
        <v>-30771.9</v>
      </c>
      <c r="E195" s="29" t="n">
        <v>-20421.44</v>
      </c>
      <c r="F195" s="29" t="n">
        <v>-89750.26</v>
      </c>
      <c r="G195" s="41" t="n">
        <v>76500000</v>
      </c>
      <c r="H195" s="29" t="n">
        <v>-99815.45</v>
      </c>
    </row>
    <row r="196" customFormat="false" ht="17.25" hidden="false" customHeight="true" outlineLevel="0" collapsed="false">
      <c r="A196" s="41" t="n">
        <v>766000</v>
      </c>
      <c r="B196" s="41" t="n">
        <v>76600000</v>
      </c>
      <c r="C196" s="2" t="s">
        <v>213</v>
      </c>
      <c r="D196" s="29" t="n">
        <v>-1849088.86</v>
      </c>
      <c r="E196" s="29" t="n">
        <v>-7960110.9</v>
      </c>
      <c r="F196" s="29" t="n">
        <v>-6478906.32</v>
      </c>
      <c r="G196" s="41" t="n">
        <v>76600000</v>
      </c>
      <c r="H196" s="29" t="n">
        <v>-6478906.32</v>
      </c>
    </row>
    <row r="197" customFormat="false" ht="17.25" hidden="false" customHeight="true" outlineLevel="0" collapsed="false">
      <c r="B197" s="41" t="n">
        <v>77520000</v>
      </c>
      <c r="C197" s="2" t="s">
        <v>2140</v>
      </c>
      <c r="D197" s="29" t="n">
        <v>-250000</v>
      </c>
      <c r="G197" s="41" t="n">
        <v>77520000</v>
      </c>
    </row>
    <row r="198" customFormat="false" ht="17.25" hidden="false" customHeight="true" outlineLevel="0" collapsed="false">
      <c r="A198" s="41" t="n">
        <v>781500</v>
      </c>
      <c r="B198" s="41" t="n">
        <v>78150000</v>
      </c>
      <c r="C198" s="2" t="s">
        <v>1156</v>
      </c>
      <c r="D198" s="29" t="n">
        <v>0</v>
      </c>
      <c r="E198" s="29" t="n">
        <v>-13168242.04</v>
      </c>
      <c r="F198" s="29" t="n">
        <v>0</v>
      </c>
      <c r="G198" s="41" t="n">
        <v>78500000</v>
      </c>
      <c r="H198" s="29" t="n">
        <v>0</v>
      </c>
    </row>
    <row r="199" customFormat="false" ht="17.25" hidden="false" customHeight="true" outlineLevel="0" collapsed="false">
      <c r="A199" s="41" t="n">
        <v>785000</v>
      </c>
      <c r="B199" s="41" t="n">
        <v>78500000</v>
      </c>
      <c r="C199" s="2" t="s">
        <v>1149</v>
      </c>
      <c r="D199" s="29" t="n">
        <v>0</v>
      </c>
      <c r="E199" s="29" t="n">
        <v>0</v>
      </c>
      <c r="F199" s="29" t="n">
        <v>-12180372.85</v>
      </c>
      <c r="G199" s="41" t="n">
        <v>78500000</v>
      </c>
      <c r="H199" s="29" t="n">
        <v>-12180372.85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44"/>
    <col collapsed="false" customWidth="true" hidden="false" outlineLevel="0" max="2" min="2" style="2" width="41.01"/>
    <col collapsed="false" customWidth="true" hidden="false" outlineLevel="0" max="5" min="3" style="3" width="16.58"/>
    <col collapsed="false" customWidth="true" hidden="false" outlineLevel="0" max="6" min="6" style="1" width="11.44"/>
    <col collapsed="false" customWidth="true" hidden="false" outlineLevel="0" max="7" min="7" style="2" width="12.44"/>
  </cols>
  <sheetData>
    <row r="1" customFormat="false" ht="17.25" hidden="false" customHeight="true" outlineLevel="0" collapsed="false">
      <c r="C1" s="54" t="n">
        <v>2021</v>
      </c>
      <c r="D1" s="54" t="n">
        <v>2020</v>
      </c>
      <c r="E1" s="56" t="s">
        <v>1337</v>
      </c>
    </row>
    <row r="2" customFormat="false" ht="17.25" hidden="false" customHeight="true" outlineLevel="0" collapsed="false">
      <c r="A2" s="10" t="s">
        <v>807</v>
      </c>
      <c r="B2" s="11" t="s">
        <v>2141</v>
      </c>
      <c r="C2" s="71" t="n">
        <f aca="false">SUBTOTAL(9,C3:C193)</f>
        <v>-5.79993525207101E-007</v>
      </c>
      <c r="D2" s="71" t="n">
        <f aca="false">SUBTOTAL(9,D3:D193)</f>
        <v>-1.09944448922761E-006</v>
      </c>
      <c r="E2" s="71" t="n">
        <f aca="false">SUBTOTAL(9,E3:E139)</f>
        <v>30150884.0699999</v>
      </c>
    </row>
    <row r="3" customFormat="false" ht="17.25" hidden="false" customHeight="true" outlineLevel="0" collapsed="false">
      <c r="A3" s="12" t="n">
        <v>10100000</v>
      </c>
      <c r="B3" s="2" t="s">
        <v>559</v>
      </c>
      <c r="C3" s="15" t="n">
        <v>-10000000</v>
      </c>
      <c r="D3" s="15" t="n">
        <v>-10000000</v>
      </c>
      <c r="E3" s="15" t="n">
        <v>-10000000</v>
      </c>
      <c r="F3" s="12" t="n">
        <v>10100000</v>
      </c>
      <c r="G3" s="2" t="s">
        <v>809</v>
      </c>
    </row>
    <row r="4" customFormat="false" ht="17.25" hidden="false" customHeight="true" outlineLevel="0" collapsed="false">
      <c r="A4" s="12" t="n">
        <v>11900000</v>
      </c>
      <c r="B4" s="2" t="s">
        <v>1158</v>
      </c>
      <c r="C4" s="15" t="n">
        <v>499809830.96</v>
      </c>
      <c r="D4" s="15" t="n">
        <v>117853999.14</v>
      </c>
      <c r="E4" s="15" t="n">
        <v>126121909.8</v>
      </c>
      <c r="F4" s="12" t="n">
        <v>11900000</v>
      </c>
      <c r="G4" s="2" t="s">
        <v>809</v>
      </c>
    </row>
    <row r="5" customFormat="false" ht="17.25" hidden="false" customHeight="true" outlineLevel="0" collapsed="false">
      <c r="A5" s="12" t="n">
        <v>12000000</v>
      </c>
      <c r="B5" s="2" t="s">
        <v>1763</v>
      </c>
      <c r="C5" s="15" t="n">
        <v>0</v>
      </c>
      <c r="D5" s="15" t="n">
        <v>0</v>
      </c>
      <c r="E5" s="15" t="n">
        <v>0</v>
      </c>
      <c r="F5" s="12" t="n">
        <v>12000000</v>
      </c>
      <c r="G5" s="2" t="s">
        <v>809</v>
      </c>
    </row>
    <row r="6" customFormat="false" ht="17.25" hidden="false" customHeight="true" outlineLevel="0" collapsed="false">
      <c r="A6" s="12" t="n">
        <v>12900000</v>
      </c>
      <c r="B6" s="2" t="s">
        <v>1635</v>
      </c>
      <c r="C6" s="15" t="n">
        <v>0</v>
      </c>
      <c r="D6" s="15" t="n">
        <v>0</v>
      </c>
      <c r="E6" s="15" t="n">
        <v>0</v>
      </c>
      <c r="F6" s="12" t="n">
        <v>12900000</v>
      </c>
      <c r="G6" s="2" t="s">
        <v>809</v>
      </c>
    </row>
    <row r="7" customFormat="false" ht="17.25" hidden="false" customHeight="true" outlineLevel="0" collapsed="false">
      <c r="A7" s="12" t="n">
        <v>13200000</v>
      </c>
      <c r="B7" s="2" t="s">
        <v>2142</v>
      </c>
      <c r="C7" s="15" t="n">
        <v>-2077781712.47</v>
      </c>
      <c r="D7" s="15" t="n">
        <v>-2077781712.47</v>
      </c>
      <c r="E7" s="15" t="n">
        <v>-2077781712.47</v>
      </c>
      <c r="F7" s="16" t="n">
        <v>13100000</v>
      </c>
      <c r="G7" s="2" t="s">
        <v>809</v>
      </c>
    </row>
    <row r="8" customFormat="false" ht="17.25" hidden="false" customHeight="true" outlineLevel="0" collapsed="false">
      <c r="A8" s="12" t="n">
        <v>16413000</v>
      </c>
      <c r="B8" s="2" t="s">
        <v>1655</v>
      </c>
      <c r="C8" s="15" t="n">
        <v>-5000000000</v>
      </c>
      <c r="D8" s="15"/>
      <c r="E8" s="15"/>
      <c r="F8" s="20" t="n">
        <v>16413000</v>
      </c>
    </row>
    <row r="9" customFormat="false" ht="17.25" hidden="false" customHeight="true" outlineLevel="0" collapsed="false">
      <c r="A9" s="12" t="n">
        <v>16500000</v>
      </c>
      <c r="B9" s="2" t="s">
        <v>2040</v>
      </c>
      <c r="C9" s="15" t="n">
        <v>-2536805434.65</v>
      </c>
      <c r="D9" s="15" t="n">
        <v>-4228009058.6</v>
      </c>
      <c r="E9" s="15" t="n">
        <v>-5919212682.04</v>
      </c>
      <c r="F9" s="72" t="n">
        <v>16160000</v>
      </c>
      <c r="G9" s="2" t="s">
        <v>809</v>
      </c>
    </row>
    <row r="10" customFormat="false" ht="17.25" hidden="false" customHeight="true" outlineLevel="0" collapsed="false">
      <c r="A10" s="12" t="n">
        <v>16600000</v>
      </c>
      <c r="B10" s="2" t="s">
        <v>2143</v>
      </c>
      <c r="C10" s="15" t="n">
        <v>-2500000000</v>
      </c>
      <c r="D10" s="15"/>
      <c r="E10" s="15"/>
      <c r="F10" s="20" t="n">
        <v>16600000</v>
      </c>
    </row>
    <row r="11" customFormat="false" ht="17.25" hidden="false" customHeight="true" outlineLevel="0" collapsed="false">
      <c r="A11" s="12" t="n">
        <v>20300000</v>
      </c>
      <c r="B11" s="2" t="s">
        <v>2144</v>
      </c>
      <c r="C11" s="15" t="n">
        <v>1431204</v>
      </c>
      <c r="D11" s="15"/>
      <c r="E11" s="15"/>
      <c r="F11" s="20" t="n">
        <v>20300000</v>
      </c>
    </row>
    <row r="12" customFormat="false" ht="17.25" hidden="false" customHeight="true" outlineLevel="0" collapsed="false">
      <c r="A12" s="12" t="n">
        <v>21100000</v>
      </c>
      <c r="B12" s="2" t="s">
        <v>772</v>
      </c>
      <c r="C12" s="15" t="n">
        <v>3849751156.84</v>
      </c>
      <c r="D12" s="15" t="n">
        <v>3849751156.84</v>
      </c>
      <c r="E12" s="15" t="n">
        <v>3849751156.84</v>
      </c>
      <c r="F12" s="12" t="n">
        <v>21100000</v>
      </c>
      <c r="G12" s="2" t="s">
        <v>825</v>
      </c>
    </row>
    <row r="13" customFormat="false" ht="17.25" hidden="false" customHeight="true" outlineLevel="0" collapsed="false">
      <c r="A13" s="12" t="n">
        <v>21200000</v>
      </c>
      <c r="B13" s="2" t="s">
        <v>2145</v>
      </c>
      <c r="C13" s="15" t="n">
        <v>516572264</v>
      </c>
      <c r="D13" s="15" t="n">
        <v>516572264</v>
      </c>
      <c r="E13" s="15" t="n">
        <v>0</v>
      </c>
      <c r="F13" s="12" t="n">
        <v>21200000</v>
      </c>
      <c r="G13" s="2" t="s">
        <v>825</v>
      </c>
    </row>
    <row r="14" customFormat="false" ht="17.25" hidden="false" customHeight="true" outlineLevel="0" collapsed="false">
      <c r="A14" s="12" t="n">
        <v>21300000</v>
      </c>
      <c r="B14" s="2" t="s">
        <v>569</v>
      </c>
      <c r="C14" s="15" t="n">
        <v>829618312.57</v>
      </c>
      <c r="D14" s="15"/>
      <c r="E14" s="15"/>
      <c r="F14" s="20" t="n">
        <v>21300000</v>
      </c>
    </row>
    <row r="15" customFormat="false" ht="17.25" hidden="false" customHeight="true" outlineLevel="0" collapsed="false">
      <c r="A15" s="12" t="n">
        <v>21500000</v>
      </c>
      <c r="B15" s="2" t="s">
        <v>1771</v>
      </c>
      <c r="C15" s="15" t="n">
        <v>719651403.82</v>
      </c>
      <c r="D15" s="15" t="n">
        <v>0</v>
      </c>
      <c r="E15" s="15" t="n">
        <v>0</v>
      </c>
      <c r="F15" s="12" t="n">
        <v>21500000</v>
      </c>
      <c r="G15" s="2" t="s">
        <v>825</v>
      </c>
    </row>
    <row r="16" customFormat="false" ht="17.25" hidden="false" customHeight="true" outlineLevel="0" collapsed="false">
      <c r="A16" s="12" t="n">
        <v>21810000</v>
      </c>
      <c r="B16" s="2" t="s">
        <v>234</v>
      </c>
      <c r="C16" s="15" t="n">
        <v>206783179.4</v>
      </c>
      <c r="D16" s="15" t="n">
        <v>191824688.19</v>
      </c>
      <c r="E16" s="15" t="n">
        <v>191824688.19</v>
      </c>
      <c r="F16" s="12" t="n">
        <v>21540000</v>
      </c>
      <c r="G16" s="2" t="s">
        <v>825</v>
      </c>
    </row>
    <row r="17" customFormat="false" ht="17.25" hidden="false" customHeight="true" outlineLevel="0" collapsed="false">
      <c r="A17" s="12" t="n">
        <v>21820000</v>
      </c>
      <c r="B17" s="2" t="s">
        <v>10</v>
      </c>
      <c r="C17" s="15" t="n">
        <v>9507342.82</v>
      </c>
      <c r="D17" s="15" t="n">
        <v>637342.8</v>
      </c>
      <c r="E17" s="15" t="n">
        <v>637342.8</v>
      </c>
      <c r="F17" s="12" t="n">
        <v>21820000</v>
      </c>
      <c r="G17" s="2" t="s">
        <v>825</v>
      </c>
    </row>
    <row r="18" customFormat="false" ht="17.25" hidden="false" customHeight="true" outlineLevel="0" collapsed="false">
      <c r="A18" s="12" t="n">
        <v>21830000</v>
      </c>
      <c r="B18" s="2" t="s">
        <v>574</v>
      </c>
      <c r="C18" s="15" t="n">
        <v>24602166.73</v>
      </c>
      <c r="D18" s="15" t="n">
        <v>4704166.68</v>
      </c>
      <c r="E18" s="15" t="n">
        <v>0</v>
      </c>
      <c r="F18" s="12" t="n">
        <v>21830000</v>
      </c>
      <c r="G18" s="2" t="s">
        <v>825</v>
      </c>
    </row>
    <row r="19" customFormat="false" ht="17.25" hidden="false" customHeight="true" outlineLevel="0" collapsed="false">
      <c r="A19" s="12" t="n">
        <v>21840000</v>
      </c>
      <c r="B19" s="2" t="s">
        <v>575</v>
      </c>
      <c r="C19" s="15" t="n">
        <v>30648160</v>
      </c>
      <c r="D19" s="15" t="n">
        <v>6462000</v>
      </c>
      <c r="E19" s="15" t="n">
        <v>6462000</v>
      </c>
      <c r="F19" s="12" t="n">
        <v>21840000</v>
      </c>
      <c r="G19" s="2" t="s">
        <v>825</v>
      </c>
    </row>
    <row r="20" customFormat="false" ht="17.25" hidden="false" customHeight="true" outlineLevel="0" collapsed="false">
      <c r="A20" s="12" t="n">
        <v>21850000</v>
      </c>
      <c r="B20" s="2" t="s">
        <v>1775</v>
      </c>
      <c r="C20" s="15" t="n">
        <v>1889870.62</v>
      </c>
      <c r="D20" s="15"/>
      <c r="E20" s="15"/>
      <c r="F20" s="20" t="n">
        <v>21850000</v>
      </c>
    </row>
    <row r="21" customFormat="false" ht="17.25" hidden="false" customHeight="true" outlineLevel="0" collapsed="false">
      <c r="A21" s="12" t="n">
        <v>23000000</v>
      </c>
      <c r="B21" s="2" t="s">
        <v>240</v>
      </c>
      <c r="C21" s="15" t="n">
        <v>6099338649.31</v>
      </c>
      <c r="D21" s="15" t="n">
        <v>1592695363.59</v>
      </c>
      <c r="E21" s="15" t="n">
        <v>938160298.56</v>
      </c>
      <c r="F21" s="12" t="n">
        <v>23200000</v>
      </c>
      <c r="G21" s="2" t="s">
        <v>825</v>
      </c>
    </row>
    <row r="22" customFormat="false" ht="17.25" hidden="false" customHeight="true" outlineLevel="0" collapsed="false">
      <c r="A22" s="12" t="n">
        <v>23100000</v>
      </c>
      <c r="B22" s="2" t="s">
        <v>2146</v>
      </c>
      <c r="C22" s="15" t="n">
        <v>2068732095.09</v>
      </c>
      <c r="D22" s="15" t="n">
        <v>948171323.64</v>
      </c>
      <c r="E22" s="15" t="n">
        <v>0</v>
      </c>
      <c r="F22" s="12" t="n">
        <v>23200000</v>
      </c>
      <c r="G22" s="2" t="s">
        <v>825</v>
      </c>
    </row>
    <row r="23" customFormat="false" ht="17.25" hidden="false" customHeight="true" outlineLevel="0" collapsed="false">
      <c r="A23" s="12" t="n">
        <v>27400000</v>
      </c>
      <c r="B23" s="2" t="s">
        <v>2147</v>
      </c>
      <c r="C23" s="15" t="n">
        <v>1000000</v>
      </c>
      <c r="D23" s="15" t="n">
        <v>4228009058.6</v>
      </c>
      <c r="E23" s="15" t="n">
        <v>5917832682.04</v>
      </c>
      <c r="F23" s="12" t="n">
        <v>27400000</v>
      </c>
      <c r="G23" s="2" t="s">
        <v>825</v>
      </c>
    </row>
    <row r="24" customFormat="false" ht="17.25" hidden="false" customHeight="true" outlineLevel="0" collapsed="false">
      <c r="A24" s="12" t="n">
        <v>28030000</v>
      </c>
      <c r="B24" s="2" t="s">
        <v>2148</v>
      </c>
      <c r="C24" s="15" t="n">
        <v>-1325.06</v>
      </c>
      <c r="D24" s="15"/>
      <c r="E24" s="15"/>
      <c r="F24" s="20" t="n">
        <v>28030000</v>
      </c>
    </row>
    <row r="25" customFormat="false" ht="17.25" hidden="false" customHeight="true" outlineLevel="0" collapsed="false">
      <c r="A25" s="12" t="n">
        <v>28120000</v>
      </c>
      <c r="B25" s="2" t="s">
        <v>580</v>
      </c>
      <c r="C25" s="15" t="n">
        <v>-73082257.4</v>
      </c>
      <c r="D25" s="15" t="n">
        <v>-21425031</v>
      </c>
      <c r="E25" s="15" t="n">
        <v>0</v>
      </c>
      <c r="F25" s="12" t="n">
        <v>28120000</v>
      </c>
      <c r="G25" s="2" t="s">
        <v>825</v>
      </c>
    </row>
    <row r="26" customFormat="false" ht="17.25" hidden="false" customHeight="true" outlineLevel="0" collapsed="false">
      <c r="A26" s="12" t="n">
        <v>28181000</v>
      </c>
      <c r="B26" s="2" t="s">
        <v>250</v>
      </c>
      <c r="C26" s="15" t="n">
        <v>-93659346.43</v>
      </c>
      <c r="D26" s="15" t="n">
        <v>-74135616.33</v>
      </c>
      <c r="E26" s="15" t="n">
        <v>-54953147.51</v>
      </c>
      <c r="F26" s="12" t="n">
        <v>28154000</v>
      </c>
      <c r="G26" s="2" t="s">
        <v>825</v>
      </c>
    </row>
    <row r="27" customFormat="false" ht="17.25" hidden="false" customHeight="true" outlineLevel="0" collapsed="false">
      <c r="A27" s="12" t="n">
        <v>28182000</v>
      </c>
      <c r="B27" s="2" t="s">
        <v>585</v>
      </c>
      <c r="C27" s="15" t="n">
        <v>-412195.7</v>
      </c>
      <c r="D27" s="15" t="n">
        <v>-158096.42</v>
      </c>
      <c r="E27" s="15" t="n">
        <v>-94362.14</v>
      </c>
      <c r="F27" s="12" t="n">
        <v>28182000</v>
      </c>
      <c r="G27" s="2" t="s">
        <v>825</v>
      </c>
    </row>
    <row r="28" customFormat="false" ht="17.25" hidden="false" customHeight="true" outlineLevel="0" collapsed="false">
      <c r="A28" s="12" t="n">
        <v>28183000</v>
      </c>
      <c r="B28" s="2" t="s">
        <v>588</v>
      </c>
      <c r="C28" s="15" t="n">
        <v>-2367955.79</v>
      </c>
      <c r="D28" s="15" t="n">
        <v>-45734.95</v>
      </c>
      <c r="E28" s="15" t="n">
        <v>0</v>
      </c>
      <c r="F28" s="12" t="n">
        <v>28183000</v>
      </c>
      <c r="G28" s="2" t="s">
        <v>825</v>
      </c>
    </row>
    <row r="29" customFormat="false" ht="17.25" hidden="false" customHeight="true" outlineLevel="0" collapsed="false">
      <c r="A29" s="12" t="n">
        <v>28184000</v>
      </c>
      <c r="B29" s="2" t="s">
        <v>586</v>
      </c>
      <c r="C29" s="15" t="n">
        <v>-8848872</v>
      </c>
      <c r="D29" s="15" t="n">
        <v>-5882481.94</v>
      </c>
      <c r="E29" s="15" t="n">
        <v>-4266981.94</v>
      </c>
      <c r="F29" s="12" t="n">
        <v>28182000</v>
      </c>
      <c r="G29" s="2" t="s">
        <v>825</v>
      </c>
    </row>
    <row r="30" customFormat="false" ht="17.25" hidden="false" customHeight="true" outlineLevel="0" collapsed="false">
      <c r="A30" s="12" t="n">
        <v>28185000</v>
      </c>
      <c r="B30" s="2" t="s">
        <v>2149</v>
      </c>
      <c r="C30" s="15" t="n">
        <v>-9449.35</v>
      </c>
      <c r="D30" s="15"/>
      <c r="E30" s="15"/>
      <c r="F30" s="20" t="n">
        <v>28185000</v>
      </c>
    </row>
    <row r="31" customFormat="false" ht="17.25" hidden="false" customHeight="true" outlineLevel="0" collapsed="false">
      <c r="A31" s="12" t="n">
        <v>40100000</v>
      </c>
      <c r="B31" s="2" t="s">
        <v>2150</v>
      </c>
      <c r="C31" s="15" t="n">
        <v>-518977875.59</v>
      </c>
      <c r="D31" s="15" t="n">
        <v>-179560771.44</v>
      </c>
      <c r="E31" s="15" t="n">
        <v>-30566070.2400002</v>
      </c>
      <c r="F31" s="20" t="n">
        <v>40110000</v>
      </c>
      <c r="G31" s="2" t="s">
        <v>874</v>
      </c>
    </row>
    <row r="32" customFormat="false" ht="17.25" hidden="false" customHeight="true" outlineLevel="0" collapsed="false">
      <c r="A32" s="12" t="n">
        <v>40120000</v>
      </c>
      <c r="B32" s="2" t="s">
        <v>23</v>
      </c>
      <c r="C32" s="15" t="n">
        <v>-519244815.3</v>
      </c>
      <c r="D32" s="15" t="n">
        <v>-722124802.3</v>
      </c>
      <c r="E32" s="15" t="n">
        <v>0</v>
      </c>
      <c r="F32" s="12" t="n">
        <v>40120000</v>
      </c>
      <c r="G32" s="2" t="s">
        <v>874</v>
      </c>
    </row>
    <row r="33" customFormat="false" ht="17.25" hidden="false" customHeight="true" outlineLevel="0" collapsed="false">
      <c r="A33" s="12" t="n">
        <v>40320000</v>
      </c>
      <c r="B33" s="2" t="s">
        <v>262</v>
      </c>
      <c r="C33" s="15" t="n">
        <v>-1562124.7</v>
      </c>
      <c r="D33" s="15" t="n">
        <v>-54623888.06</v>
      </c>
      <c r="E33" s="15" t="n">
        <v>0</v>
      </c>
      <c r="F33" s="12" t="n">
        <v>40310000</v>
      </c>
      <c r="G33" s="2" t="s">
        <v>874</v>
      </c>
    </row>
    <row r="34" customFormat="false" ht="17.25" hidden="false" customHeight="true" outlineLevel="0" collapsed="false">
      <c r="A34" s="12" t="n">
        <v>40340000</v>
      </c>
      <c r="B34" s="2" t="s">
        <v>25</v>
      </c>
      <c r="C34" s="15" t="n">
        <v>-207984455.23</v>
      </c>
      <c r="D34" s="15"/>
      <c r="E34" s="15"/>
      <c r="F34" s="20" t="n">
        <v>40340000</v>
      </c>
    </row>
    <row r="35" customFormat="false" ht="17.25" hidden="false" customHeight="true" outlineLevel="0" collapsed="false">
      <c r="A35" s="12" t="n">
        <v>40400000</v>
      </c>
      <c r="B35" s="2" t="s">
        <v>1165</v>
      </c>
      <c r="C35" s="15" t="n">
        <v>0</v>
      </c>
      <c r="D35" s="15" t="n">
        <v>-20351664</v>
      </c>
      <c r="E35" s="15" t="n">
        <v>0</v>
      </c>
      <c r="F35" s="12" t="n">
        <v>40400000</v>
      </c>
      <c r="G35" s="2" t="s">
        <v>874</v>
      </c>
    </row>
    <row r="36" customFormat="false" ht="17.25" hidden="false" customHeight="true" outlineLevel="0" collapsed="false">
      <c r="A36" s="12" t="n">
        <v>40800000</v>
      </c>
      <c r="B36" s="2" t="s">
        <v>1641</v>
      </c>
      <c r="C36" s="15" t="n">
        <v>-10369319.16</v>
      </c>
      <c r="D36" s="15" t="n">
        <v>-23061940.64</v>
      </c>
      <c r="E36" s="15" t="n">
        <v>-22890640</v>
      </c>
      <c r="F36" s="12" t="n">
        <v>40810000</v>
      </c>
      <c r="G36" s="2" t="s">
        <v>874</v>
      </c>
    </row>
    <row r="37" customFormat="false" ht="17.25" hidden="false" customHeight="true" outlineLevel="0" collapsed="false">
      <c r="A37" s="12" t="n">
        <v>40810000</v>
      </c>
      <c r="B37" s="2" t="s">
        <v>258</v>
      </c>
      <c r="C37" s="15" t="n">
        <v>0</v>
      </c>
      <c r="D37" s="15" t="n">
        <v>0</v>
      </c>
      <c r="E37" s="15" t="n">
        <v>0</v>
      </c>
      <c r="F37" s="12" t="n">
        <v>40810000</v>
      </c>
      <c r="G37" s="2" t="s">
        <v>874</v>
      </c>
    </row>
    <row r="38" customFormat="false" ht="17.25" hidden="false" customHeight="true" outlineLevel="0" collapsed="false">
      <c r="A38" s="12" t="n">
        <v>40900000</v>
      </c>
      <c r="B38" s="2" t="s">
        <v>2151</v>
      </c>
      <c r="C38" s="15" t="n">
        <v>970398766.36</v>
      </c>
      <c r="D38" s="15" t="n">
        <v>4695081.39999998</v>
      </c>
      <c r="E38" s="15" t="n">
        <v>182120469.74</v>
      </c>
      <c r="F38" s="20" t="n">
        <v>40910000</v>
      </c>
      <c r="G38" s="2" t="s">
        <v>874</v>
      </c>
    </row>
    <row r="39" customFormat="false" ht="17.25" hidden="false" customHeight="true" outlineLevel="0" collapsed="false">
      <c r="A39" s="12" t="n">
        <v>41100000</v>
      </c>
      <c r="B39" s="2" t="s">
        <v>1788</v>
      </c>
      <c r="C39" s="15" t="n">
        <v>156910308.2</v>
      </c>
      <c r="D39" s="15"/>
      <c r="E39" s="15"/>
      <c r="F39" s="20" t="n">
        <v>41100000</v>
      </c>
    </row>
    <row r="40" customFormat="false" ht="17.25" hidden="false" customHeight="true" outlineLevel="0" collapsed="false">
      <c r="A40" s="12" t="n">
        <v>42100000</v>
      </c>
      <c r="B40" s="2" t="s">
        <v>1643</v>
      </c>
      <c r="C40" s="15" t="n">
        <v>-1840000</v>
      </c>
      <c r="D40" s="15" t="n">
        <v>0</v>
      </c>
      <c r="E40" s="15" t="n">
        <v>0</v>
      </c>
      <c r="F40" s="12" t="n">
        <v>42110000</v>
      </c>
      <c r="G40" s="2" t="s">
        <v>874</v>
      </c>
    </row>
    <row r="41" customFormat="false" ht="17.25" hidden="false" customHeight="true" outlineLevel="0" collapsed="false">
      <c r="A41" s="12" t="n">
        <v>42110000</v>
      </c>
      <c r="B41" s="2" t="s">
        <v>456</v>
      </c>
      <c r="C41" s="15" t="n">
        <v>0</v>
      </c>
      <c r="D41" s="15" t="n">
        <v>0</v>
      </c>
      <c r="E41" s="15" t="n">
        <v>0</v>
      </c>
      <c r="F41" s="12" t="n">
        <v>42110000</v>
      </c>
      <c r="G41" s="2" t="s">
        <v>874</v>
      </c>
    </row>
    <row r="42" customFormat="false" ht="17.25" hidden="false" customHeight="true" outlineLevel="0" collapsed="false">
      <c r="A42" s="12" t="n">
        <v>42500000</v>
      </c>
      <c r="B42" s="2" t="s">
        <v>1794</v>
      </c>
      <c r="C42" s="15" t="n">
        <v>0</v>
      </c>
      <c r="D42" s="15" t="n">
        <v>0</v>
      </c>
      <c r="E42" s="15" t="n">
        <v>0</v>
      </c>
      <c r="F42" s="12" t="n">
        <v>42510000</v>
      </c>
      <c r="G42" s="2" t="s">
        <v>874</v>
      </c>
    </row>
    <row r="43" customFormat="false" ht="17.25" hidden="false" customHeight="true" outlineLevel="0" collapsed="false">
      <c r="A43" s="12" t="n">
        <v>42520000</v>
      </c>
      <c r="B43" s="2" t="s">
        <v>1795</v>
      </c>
      <c r="C43" s="15" t="n">
        <v>-1350000</v>
      </c>
      <c r="D43" s="15" t="n">
        <v>0</v>
      </c>
      <c r="E43" s="15" t="n">
        <v>0</v>
      </c>
      <c r="F43" s="12" t="n">
        <v>42520000</v>
      </c>
      <c r="G43" s="2" t="s">
        <v>874</v>
      </c>
    </row>
    <row r="44" customFormat="false" ht="17.25" hidden="false" customHeight="true" outlineLevel="0" collapsed="false">
      <c r="A44" s="12" t="n">
        <v>42540000</v>
      </c>
      <c r="B44" s="2" t="s">
        <v>34</v>
      </c>
      <c r="C44" s="15" t="n">
        <v>-473833.3</v>
      </c>
      <c r="D44" s="15"/>
      <c r="E44" s="15"/>
      <c r="F44" s="20" t="n">
        <v>42540000</v>
      </c>
    </row>
    <row r="45" customFormat="false" ht="17.25" hidden="false" customHeight="true" outlineLevel="0" collapsed="false">
      <c r="A45" s="12" t="n">
        <v>42820000</v>
      </c>
      <c r="B45" s="2" t="s">
        <v>604</v>
      </c>
      <c r="C45" s="15" t="n">
        <v>-37621917.8346</v>
      </c>
      <c r="D45" s="15" t="n">
        <v>-14480108.75</v>
      </c>
      <c r="E45" s="15" t="n">
        <v>-6054674.31</v>
      </c>
      <c r="F45" s="20" t="n">
        <v>42800000</v>
      </c>
      <c r="G45" s="2" t="s">
        <v>874</v>
      </c>
    </row>
    <row r="46" customFormat="false" ht="17.25" hidden="false" customHeight="true" outlineLevel="0" collapsed="false">
      <c r="A46" s="12" t="n">
        <v>43100000</v>
      </c>
      <c r="B46" s="2" t="s">
        <v>605</v>
      </c>
      <c r="C46" s="15" t="n">
        <v>-10276882</v>
      </c>
      <c r="D46" s="15" t="n">
        <v>-3141320</v>
      </c>
      <c r="E46" s="15" t="n">
        <v>-2972891.46</v>
      </c>
      <c r="F46" s="12" t="n">
        <v>43100000</v>
      </c>
      <c r="G46" s="2" t="s">
        <v>874</v>
      </c>
    </row>
    <row r="47" customFormat="false" ht="17.25" hidden="false" customHeight="true" outlineLevel="0" collapsed="false">
      <c r="A47" s="12" t="n">
        <v>43110000</v>
      </c>
      <c r="B47" s="2" t="s">
        <v>606</v>
      </c>
      <c r="C47" s="15" t="n">
        <v>-102000</v>
      </c>
      <c r="D47" s="15" t="n">
        <v>-108000</v>
      </c>
      <c r="E47" s="15" t="n">
        <v>-154000</v>
      </c>
      <c r="F47" s="12" t="n">
        <v>43110000</v>
      </c>
      <c r="G47" s="2" t="s">
        <v>874</v>
      </c>
    </row>
    <row r="48" customFormat="false" ht="17.25" hidden="false" customHeight="true" outlineLevel="0" collapsed="false">
      <c r="A48" s="12" t="n">
        <v>43200000</v>
      </c>
      <c r="B48" s="2" t="s">
        <v>37</v>
      </c>
      <c r="C48" s="15" t="n">
        <v>-4404378</v>
      </c>
      <c r="D48" s="15" t="n">
        <v>-1346280</v>
      </c>
      <c r="E48" s="15" t="n">
        <v>-1274096.34</v>
      </c>
      <c r="F48" s="12" t="n">
        <v>43200000</v>
      </c>
      <c r="G48" s="2" t="s">
        <v>874</v>
      </c>
    </row>
    <row r="49" customFormat="false" ht="17.25" hidden="false" customHeight="true" outlineLevel="0" collapsed="false">
      <c r="A49" s="12" t="n">
        <v>43300000</v>
      </c>
      <c r="B49" s="2" t="s">
        <v>38</v>
      </c>
      <c r="C49" s="15" t="n">
        <v>-734063</v>
      </c>
      <c r="D49" s="15" t="n">
        <v>-224380</v>
      </c>
      <c r="E49" s="15" t="n">
        <v>-212349.39</v>
      </c>
      <c r="F49" s="12" t="n">
        <v>43300000</v>
      </c>
      <c r="G49" s="2" t="s">
        <v>874</v>
      </c>
    </row>
    <row r="50" customFormat="false" ht="17.25" hidden="false" customHeight="true" outlineLevel="0" collapsed="false">
      <c r="A50" s="12" t="n">
        <v>43400000</v>
      </c>
      <c r="B50" s="2" t="s">
        <v>39</v>
      </c>
      <c r="C50" s="15" t="n">
        <v>-245000</v>
      </c>
      <c r="D50" s="15"/>
      <c r="E50" s="15"/>
      <c r="F50" s="20" t="n">
        <v>43400000</v>
      </c>
    </row>
    <row r="51" customFormat="false" ht="17.25" hidden="false" customHeight="true" outlineLevel="0" collapsed="false">
      <c r="A51" s="12" t="n">
        <v>43860000</v>
      </c>
      <c r="B51" s="2" t="s">
        <v>1644</v>
      </c>
      <c r="C51" s="15" t="n">
        <v>-2281024</v>
      </c>
      <c r="D51" s="15" t="n">
        <v>-3971988.46</v>
      </c>
      <c r="E51" s="15" t="n">
        <v>-1747383.19</v>
      </c>
      <c r="F51" s="12" t="n">
        <v>43860000</v>
      </c>
      <c r="G51" s="2" t="s">
        <v>874</v>
      </c>
    </row>
    <row r="52" customFormat="false" ht="17.25" hidden="false" customHeight="true" outlineLevel="0" collapsed="false">
      <c r="A52" s="12" t="n">
        <v>44100000</v>
      </c>
      <c r="B52" s="2" t="s">
        <v>610</v>
      </c>
      <c r="C52" s="15" t="n">
        <v>-7869140</v>
      </c>
      <c r="D52" s="15" t="n">
        <v>-4423953.4</v>
      </c>
      <c r="E52" s="15" t="n">
        <v>-2511453.36</v>
      </c>
      <c r="F52" s="12" t="n">
        <v>44100000</v>
      </c>
      <c r="G52" s="2" t="s">
        <v>874</v>
      </c>
    </row>
    <row r="53" customFormat="false" ht="17.25" hidden="false" customHeight="true" outlineLevel="0" collapsed="false">
      <c r="A53" s="12" t="n">
        <v>44300000</v>
      </c>
      <c r="B53" s="2" t="s">
        <v>611</v>
      </c>
      <c r="C53" s="15" t="n">
        <v>100000</v>
      </c>
      <c r="D53" s="15" t="n">
        <v>100000</v>
      </c>
      <c r="E53" s="15" t="n">
        <v>100000</v>
      </c>
      <c r="F53" s="12" t="n">
        <v>44300000</v>
      </c>
      <c r="G53" s="2" t="s">
        <v>874</v>
      </c>
    </row>
    <row r="54" customFormat="false" ht="17.25" hidden="false" customHeight="true" outlineLevel="0" collapsed="false">
      <c r="A54" s="12" t="n">
        <v>44400000</v>
      </c>
      <c r="B54" s="2" t="s">
        <v>929</v>
      </c>
      <c r="C54" s="15" t="n">
        <v>-1940563.745</v>
      </c>
      <c r="D54" s="15" t="n">
        <v>-100000</v>
      </c>
      <c r="E54" s="15" t="n">
        <v>-100000</v>
      </c>
      <c r="F54" s="12" t="n">
        <v>44400000</v>
      </c>
      <c r="G54" s="2" t="s">
        <v>874</v>
      </c>
    </row>
    <row r="55" customFormat="false" ht="17.25" hidden="false" customHeight="true" outlineLevel="0" collapsed="false">
      <c r="A55" s="12" t="n">
        <v>44410000</v>
      </c>
      <c r="B55" s="2" t="s">
        <v>2152</v>
      </c>
      <c r="C55" s="15" t="n">
        <v>3660094.32</v>
      </c>
      <c r="D55" s="15" t="n">
        <v>3660094.32</v>
      </c>
      <c r="E55" s="15" t="n">
        <v>3660094.32</v>
      </c>
      <c r="F55" s="12" t="n">
        <v>44410000</v>
      </c>
      <c r="G55" s="2" t="s">
        <v>874</v>
      </c>
    </row>
    <row r="56" customFormat="false" ht="17.25" hidden="false" customHeight="true" outlineLevel="0" collapsed="false">
      <c r="A56" s="12" t="n">
        <v>44411000</v>
      </c>
      <c r="B56" s="2" t="s">
        <v>2046</v>
      </c>
      <c r="C56" s="15" t="n">
        <v>-10805552.63</v>
      </c>
      <c r="D56" s="15" t="n">
        <v>0</v>
      </c>
      <c r="E56" s="15" t="n">
        <v>0</v>
      </c>
      <c r="F56" s="12" t="n">
        <v>44411000</v>
      </c>
      <c r="G56" s="2" t="s">
        <v>874</v>
      </c>
    </row>
    <row r="57" customFormat="false" ht="17.25" hidden="false" customHeight="true" outlineLevel="0" collapsed="false">
      <c r="A57" s="12" t="n">
        <v>44412000</v>
      </c>
      <c r="B57" s="2" t="s">
        <v>2047</v>
      </c>
      <c r="C57" s="15" t="n">
        <v>0</v>
      </c>
      <c r="D57" s="15" t="n">
        <v>0</v>
      </c>
      <c r="E57" s="15" t="n">
        <v>0</v>
      </c>
      <c r="F57" s="20" t="n">
        <v>44412000</v>
      </c>
      <c r="G57" s="2" t="s">
        <v>874</v>
      </c>
    </row>
    <row r="58" customFormat="false" ht="17.25" hidden="false" customHeight="true" outlineLevel="0" collapsed="false">
      <c r="A58" s="12" t="n">
        <v>44550000</v>
      </c>
      <c r="B58" s="2" t="s">
        <v>617</v>
      </c>
      <c r="C58" s="15" t="n">
        <v>0</v>
      </c>
      <c r="D58" s="15" t="n">
        <v>299919466.82</v>
      </c>
      <c r="E58" s="15" t="n">
        <v>98727672.6700001</v>
      </c>
      <c r="F58" s="12" t="n">
        <v>44550000</v>
      </c>
      <c r="G58" s="2" t="s">
        <v>874</v>
      </c>
    </row>
    <row r="59" customFormat="false" ht="17.25" hidden="false" customHeight="true" outlineLevel="0" collapsed="false">
      <c r="A59" s="12" t="n">
        <v>44562000</v>
      </c>
      <c r="B59" s="2" t="s">
        <v>47</v>
      </c>
      <c r="C59" s="15" t="n">
        <v>0</v>
      </c>
      <c r="D59" s="15" t="n">
        <v>22639.2</v>
      </c>
      <c r="E59" s="15" t="n">
        <v>298023.46</v>
      </c>
      <c r="F59" s="12" t="n">
        <v>44561000</v>
      </c>
      <c r="G59" s="2" t="s">
        <v>874</v>
      </c>
    </row>
    <row r="60" customFormat="false" ht="17.25" hidden="false" customHeight="true" outlineLevel="0" collapsed="false">
      <c r="A60" s="12" t="n">
        <v>44563000</v>
      </c>
      <c r="B60" s="2" t="s">
        <v>48</v>
      </c>
      <c r="C60" s="15" t="n">
        <v>0</v>
      </c>
      <c r="D60" s="15" t="n">
        <v>0</v>
      </c>
      <c r="E60" s="15" t="n">
        <v>0</v>
      </c>
      <c r="F60" s="12" t="n">
        <v>44561000</v>
      </c>
      <c r="G60" s="2" t="s">
        <v>874</v>
      </c>
    </row>
    <row r="61" customFormat="false" ht="17.25" hidden="false" customHeight="true" outlineLevel="0" collapsed="false">
      <c r="A61" s="12" t="n">
        <v>44564000</v>
      </c>
      <c r="B61" s="2" t="s">
        <v>49</v>
      </c>
      <c r="C61" s="15" t="n">
        <v>180346.36</v>
      </c>
      <c r="D61" s="15" t="n">
        <v>687707.329999983</v>
      </c>
      <c r="E61" s="15" t="n">
        <v>998446.279999998</v>
      </c>
      <c r="F61" s="12" t="n">
        <v>44561000</v>
      </c>
      <c r="G61" s="2" t="s">
        <v>874</v>
      </c>
    </row>
    <row r="62" customFormat="false" ht="17.25" hidden="false" customHeight="true" outlineLevel="0" collapsed="false">
      <c r="A62" s="12" t="n">
        <v>44565000</v>
      </c>
      <c r="B62" s="2" t="s">
        <v>50</v>
      </c>
      <c r="C62" s="15" t="n">
        <v>0</v>
      </c>
      <c r="D62" s="15" t="n">
        <v>3391944</v>
      </c>
      <c r="E62" s="15" t="n">
        <v>900000.000000008</v>
      </c>
      <c r="F62" s="12" t="n">
        <v>44561000</v>
      </c>
      <c r="G62" s="2" t="s">
        <v>874</v>
      </c>
    </row>
    <row r="63" customFormat="false" ht="17.25" hidden="false" customHeight="true" outlineLevel="0" collapsed="false">
      <c r="A63" s="12" t="n">
        <v>44571000</v>
      </c>
      <c r="B63" s="2" t="s">
        <v>51</v>
      </c>
      <c r="C63" s="15" t="n">
        <v>0</v>
      </c>
      <c r="D63" s="15" t="n">
        <v>0</v>
      </c>
      <c r="E63" s="15" t="n">
        <v>0</v>
      </c>
      <c r="F63" s="12" t="n">
        <v>44571000</v>
      </c>
      <c r="G63" s="2" t="s">
        <v>874</v>
      </c>
    </row>
    <row r="64" customFormat="false" ht="17.25" hidden="false" customHeight="true" outlineLevel="0" collapsed="false">
      <c r="A64" s="12" t="n">
        <v>44574000</v>
      </c>
      <c r="B64" s="2" t="s">
        <v>1888</v>
      </c>
      <c r="C64" s="15" t="n">
        <v>0</v>
      </c>
      <c r="D64" s="15" t="n">
        <v>0</v>
      </c>
      <c r="E64" s="15" t="n">
        <v>0</v>
      </c>
      <c r="F64" s="12" t="n">
        <v>44571000</v>
      </c>
      <c r="G64" s="2" t="s">
        <v>874</v>
      </c>
    </row>
    <row r="65" customFormat="false" ht="17.25" hidden="false" customHeight="true" outlineLevel="0" collapsed="false">
      <c r="A65" s="12" t="n">
        <v>44580000</v>
      </c>
      <c r="B65" s="2" t="s">
        <v>622</v>
      </c>
      <c r="C65" s="15" t="n">
        <v>622.38</v>
      </c>
      <c r="D65" s="15"/>
      <c r="E65" s="15"/>
      <c r="F65" s="20" t="n">
        <v>44580000</v>
      </c>
    </row>
    <row r="66" customFormat="false" ht="17.25" hidden="false" customHeight="true" outlineLevel="0" collapsed="false">
      <c r="A66" s="12" t="n">
        <v>44583000</v>
      </c>
      <c r="B66" s="2" t="s">
        <v>1802</v>
      </c>
      <c r="C66" s="15" t="n">
        <v>0</v>
      </c>
      <c r="D66" s="15" t="n">
        <v>3783790.11</v>
      </c>
      <c r="E66" s="15" t="n">
        <v>1787740</v>
      </c>
      <c r="F66" s="12" t="n">
        <v>44581000</v>
      </c>
      <c r="G66" s="2" t="s">
        <v>874</v>
      </c>
    </row>
    <row r="67" customFormat="false" ht="17.25" hidden="false" customHeight="true" outlineLevel="0" collapsed="false">
      <c r="A67" s="12" t="n">
        <v>45510000</v>
      </c>
      <c r="B67" s="2" t="s">
        <v>105</v>
      </c>
      <c r="C67" s="15" t="n">
        <v>-2263768743.46</v>
      </c>
      <c r="D67" s="15" t="n">
        <v>-827021600</v>
      </c>
      <c r="E67" s="15" t="n">
        <v>-827021600</v>
      </c>
      <c r="F67" s="42" t="n">
        <v>45540000</v>
      </c>
      <c r="G67" s="2" t="s">
        <v>874</v>
      </c>
    </row>
    <row r="68" customFormat="false" ht="17.25" hidden="false" customHeight="true" outlineLevel="0" collapsed="false">
      <c r="A68" s="12" t="n">
        <v>46600000</v>
      </c>
      <c r="B68" s="2" t="s">
        <v>1810</v>
      </c>
      <c r="C68" s="15" t="n">
        <v>183956909.58</v>
      </c>
      <c r="D68" s="15" t="n">
        <v>183956909.58</v>
      </c>
      <c r="E68" s="15" t="n">
        <v>0</v>
      </c>
      <c r="F68" s="12" t="n">
        <v>46600000</v>
      </c>
      <c r="G68" s="2" t="s">
        <v>874</v>
      </c>
    </row>
    <row r="69" customFormat="false" ht="17.25" hidden="false" customHeight="true" outlineLevel="0" collapsed="false">
      <c r="A69" s="12" t="n">
        <v>46610000</v>
      </c>
      <c r="B69" s="2" t="s">
        <v>2153</v>
      </c>
      <c r="C69" s="15" t="n">
        <v>197521364.01</v>
      </c>
      <c r="D69" s="15" t="n">
        <v>188716240</v>
      </c>
      <c r="E69" s="15" t="n">
        <v>459109966.72</v>
      </c>
      <c r="F69" s="12" t="n">
        <v>46600001</v>
      </c>
      <c r="G69" s="2" t="s">
        <v>874</v>
      </c>
    </row>
    <row r="70" customFormat="false" ht="17.25" hidden="false" customHeight="true" outlineLevel="0" collapsed="false">
      <c r="A70" s="12" t="n">
        <v>46700000</v>
      </c>
      <c r="B70" s="2" t="s">
        <v>1811</v>
      </c>
      <c r="C70" s="15" t="n">
        <v>-1791222734.54</v>
      </c>
      <c r="D70" s="15" t="n">
        <v>-4926066819.85</v>
      </c>
      <c r="E70" s="15" t="n">
        <v>-3516288513.04</v>
      </c>
      <c r="F70" s="12" t="n">
        <v>46700001</v>
      </c>
      <c r="G70" s="2" t="s">
        <v>874</v>
      </c>
    </row>
    <row r="71" customFormat="false" ht="17.25" hidden="false" customHeight="true" outlineLevel="0" collapsed="false">
      <c r="A71" s="12" t="n">
        <v>46700001</v>
      </c>
      <c r="B71" s="2" t="s">
        <v>2154</v>
      </c>
      <c r="C71" s="15" t="n">
        <v>0</v>
      </c>
      <c r="D71" s="15" t="n">
        <v>0</v>
      </c>
      <c r="E71" s="15" t="n">
        <v>0</v>
      </c>
      <c r="F71" s="12" t="s">
        <v>1480</v>
      </c>
      <c r="G71" s="2" t="s">
        <v>1480</v>
      </c>
    </row>
    <row r="72" customFormat="false" ht="17.25" hidden="false" customHeight="true" outlineLevel="0" collapsed="false">
      <c r="A72" s="12" t="n">
        <v>46700003</v>
      </c>
      <c r="B72" s="2" t="s">
        <v>2155</v>
      </c>
      <c r="C72" s="15" t="n">
        <v>0</v>
      </c>
      <c r="D72" s="15" t="n">
        <v>0</v>
      </c>
      <c r="E72" s="15" t="n">
        <v>0</v>
      </c>
      <c r="F72" s="12" t="s">
        <v>1480</v>
      </c>
      <c r="G72" s="2" t="s">
        <v>1480</v>
      </c>
    </row>
    <row r="73" customFormat="false" ht="17.25" hidden="false" customHeight="true" outlineLevel="0" collapsed="false">
      <c r="A73" s="12" t="n">
        <v>46700035</v>
      </c>
      <c r="B73" s="2" t="s">
        <v>111</v>
      </c>
      <c r="C73" s="15" t="n">
        <v>0</v>
      </c>
      <c r="D73" s="15" t="n">
        <v>0</v>
      </c>
      <c r="E73" s="15" t="n">
        <v>0</v>
      </c>
      <c r="F73" s="12" t="s">
        <v>1480</v>
      </c>
      <c r="G73" s="2" t="s">
        <v>1480</v>
      </c>
    </row>
    <row r="74" customFormat="false" ht="17.25" hidden="false" customHeight="true" outlineLevel="0" collapsed="false">
      <c r="A74" s="12" t="n">
        <v>46710070</v>
      </c>
      <c r="B74" s="2" t="s">
        <v>129</v>
      </c>
      <c r="C74" s="15" t="n">
        <v>0</v>
      </c>
      <c r="D74" s="15" t="n">
        <v>0</v>
      </c>
      <c r="E74" s="15" t="n">
        <v>0</v>
      </c>
      <c r="F74" s="12" t="s">
        <v>1480</v>
      </c>
      <c r="G74" s="2" t="s">
        <v>1480</v>
      </c>
    </row>
    <row r="75" customFormat="false" ht="17.25" hidden="false" customHeight="true" outlineLevel="0" collapsed="false">
      <c r="A75" s="12" t="n">
        <v>46710100</v>
      </c>
      <c r="B75" s="2" t="s">
        <v>105</v>
      </c>
      <c r="C75" s="15" t="n">
        <v>0</v>
      </c>
      <c r="D75" s="15" t="n">
        <v>0</v>
      </c>
      <c r="E75" s="15" t="n">
        <v>0</v>
      </c>
      <c r="F75" s="12" t="s">
        <v>1480</v>
      </c>
      <c r="G75" s="2" t="s">
        <v>1480</v>
      </c>
    </row>
    <row r="76" customFormat="false" ht="17.25" hidden="false" customHeight="true" outlineLevel="0" collapsed="false">
      <c r="A76" s="12" t="n">
        <v>46710130</v>
      </c>
      <c r="B76" s="2" t="s">
        <v>104</v>
      </c>
      <c r="C76" s="15" t="n">
        <v>0</v>
      </c>
      <c r="D76" s="15" t="n">
        <v>0</v>
      </c>
      <c r="E76" s="15" t="n">
        <v>0</v>
      </c>
      <c r="F76" s="12" t="s">
        <v>1480</v>
      </c>
      <c r="G76" s="2" t="s">
        <v>1480</v>
      </c>
    </row>
    <row r="77" customFormat="false" ht="17.25" hidden="false" customHeight="true" outlineLevel="0" collapsed="false">
      <c r="A77" s="12" t="n">
        <v>46720010</v>
      </c>
      <c r="B77" s="2" t="s">
        <v>115</v>
      </c>
      <c r="C77" s="15" t="n">
        <v>0</v>
      </c>
      <c r="D77" s="15" t="n">
        <v>0</v>
      </c>
      <c r="E77" s="15" t="n">
        <v>0</v>
      </c>
      <c r="F77" s="12" t="s">
        <v>1480</v>
      </c>
      <c r="G77" s="2" t="s">
        <v>1480</v>
      </c>
    </row>
    <row r="78" customFormat="false" ht="17.25" hidden="false" customHeight="true" outlineLevel="0" collapsed="false">
      <c r="A78" s="12" t="n">
        <v>46720071</v>
      </c>
      <c r="B78" s="2" t="s">
        <v>100</v>
      </c>
      <c r="C78" s="15" t="n">
        <v>0</v>
      </c>
      <c r="D78" s="15" t="n">
        <v>0</v>
      </c>
      <c r="E78" s="15" t="n">
        <v>0</v>
      </c>
      <c r="F78" s="12" t="s">
        <v>1480</v>
      </c>
      <c r="G78" s="2" t="s">
        <v>1480</v>
      </c>
    </row>
    <row r="79" customFormat="false" ht="17.25" hidden="false" customHeight="true" outlineLevel="0" collapsed="false">
      <c r="A79" s="12" t="n">
        <v>46800000</v>
      </c>
      <c r="B79" s="2" t="s">
        <v>2156</v>
      </c>
      <c r="C79" s="15" t="n">
        <v>-17638115</v>
      </c>
      <c r="D79" s="15"/>
      <c r="E79" s="15"/>
      <c r="F79" s="20" t="n">
        <v>46800000</v>
      </c>
    </row>
    <row r="80" customFormat="false" ht="17.25" hidden="false" customHeight="true" outlineLevel="0" collapsed="false">
      <c r="A80" s="12" t="n">
        <v>46800000</v>
      </c>
      <c r="B80" s="2" t="s">
        <v>81</v>
      </c>
      <c r="C80" s="15" t="n">
        <v>-6409691.34</v>
      </c>
      <c r="D80" s="15"/>
      <c r="E80" s="15"/>
      <c r="F80" s="20" t="n">
        <v>46800000</v>
      </c>
    </row>
    <row r="81" customFormat="false" ht="17.25" hidden="false" customHeight="true" outlineLevel="0" collapsed="false">
      <c r="A81" s="12" t="n">
        <v>47100000</v>
      </c>
      <c r="B81" s="2" t="s">
        <v>362</v>
      </c>
      <c r="C81" s="15" t="n">
        <v>0</v>
      </c>
      <c r="D81" s="15" t="n">
        <v>0</v>
      </c>
      <c r="E81" s="15" t="n">
        <v>0</v>
      </c>
      <c r="F81" s="12" t="s">
        <v>1480</v>
      </c>
      <c r="G81" s="2" t="s">
        <v>1480</v>
      </c>
    </row>
    <row r="82" customFormat="false" ht="17.25" hidden="false" customHeight="true" outlineLevel="0" collapsed="false">
      <c r="A82" s="12" t="n">
        <v>48600000</v>
      </c>
      <c r="B82" s="2" t="s">
        <v>678</v>
      </c>
      <c r="C82" s="15" t="n">
        <v>337251.85</v>
      </c>
      <c r="D82" s="15"/>
      <c r="E82" s="15"/>
      <c r="F82" s="20" t="n">
        <v>48600000</v>
      </c>
    </row>
    <row r="83" customFormat="false" ht="17.25" hidden="false" customHeight="true" outlineLevel="0" collapsed="false">
      <c r="A83" s="12" t="n">
        <v>49600000</v>
      </c>
      <c r="B83" s="2" t="s">
        <v>2157</v>
      </c>
      <c r="C83" s="15" t="n">
        <v>-183956909.58</v>
      </c>
      <c r="D83" s="15" t="n">
        <v>-183956909.58</v>
      </c>
      <c r="E83" s="15" t="n">
        <v>0</v>
      </c>
      <c r="F83" s="20" t="n">
        <v>49660000</v>
      </c>
      <c r="G83" s="2" t="s">
        <v>874</v>
      </c>
    </row>
    <row r="84" customFormat="false" ht="17.25" hidden="false" customHeight="true" outlineLevel="0" collapsed="false">
      <c r="A84" s="12" t="n">
        <v>51119999</v>
      </c>
      <c r="B84" s="2" t="s">
        <v>2158</v>
      </c>
      <c r="C84" s="15" t="n">
        <v>-2536</v>
      </c>
      <c r="D84" s="15"/>
      <c r="E84" s="15"/>
      <c r="F84" s="20" t="n">
        <v>51119999</v>
      </c>
    </row>
    <row r="85" customFormat="false" ht="17.25" hidden="false" customHeight="true" outlineLevel="0" collapsed="false">
      <c r="A85" s="12" t="n">
        <v>51221000</v>
      </c>
      <c r="B85" s="2" t="s">
        <v>323</v>
      </c>
      <c r="C85" s="15" t="n">
        <v>208209222.11</v>
      </c>
      <c r="D85" s="15" t="n">
        <v>191496177.08</v>
      </c>
      <c r="E85" s="15" t="n">
        <v>15080300.52</v>
      </c>
      <c r="F85" s="12" t="n">
        <v>51221000</v>
      </c>
      <c r="G85" s="2" t="s">
        <v>970</v>
      </c>
    </row>
    <row r="86" customFormat="false" ht="17.25" hidden="false" customHeight="true" outlineLevel="0" collapsed="false">
      <c r="A86" s="12" t="n">
        <v>51241000</v>
      </c>
      <c r="B86" s="2" t="s">
        <v>133</v>
      </c>
      <c r="C86" s="15" t="n">
        <v>138777307.28</v>
      </c>
      <c r="D86" s="15" t="n">
        <v>-7634085.18000031</v>
      </c>
      <c r="E86" s="15" t="n">
        <v>30167460.8400002</v>
      </c>
      <c r="F86" s="12" t="n">
        <v>51241000</v>
      </c>
      <c r="G86" s="2" t="s">
        <v>970</v>
      </c>
    </row>
    <row r="87" customFormat="false" ht="17.25" hidden="false" customHeight="true" outlineLevel="0" collapsed="false">
      <c r="A87" s="12" t="n">
        <v>51242000</v>
      </c>
      <c r="B87" s="2" t="s">
        <v>2159</v>
      </c>
      <c r="C87" s="15" t="n">
        <v>306994935.142</v>
      </c>
      <c r="D87" s="15" t="n">
        <v>322000962.9</v>
      </c>
      <c r="E87" s="15" t="n">
        <v>277815267.48</v>
      </c>
      <c r="F87" s="12" t="n">
        <v>51242000</v>
      </c>
      <c r="G87" s="2" t="s">
        <v>970</v>
      </c>
    </row>
    <row r="88" customFormat="false" ht="17.25" hidden="false" customHeight="true" outlineLevel="0" collapsed="false">
      <c r="A88" s="12" t="n">
        <v>51244000</v>
      </c>
      <c r="B88" s="2" t="s">
        <v>2160</v>
      </c>
      <c r="C88" s="15" t="n">
        <v>5034154.45</v>
      </c>
      <c r="D88" s="15" t="n">
        <v>6340522.83</v>
      </c>
      <c r="E88" s="15" t="n">
        <v>6781785.52</v>
      </c>
      <c r="F88" s="12" t="n">
        <v>51241000</v>
      </c>
      <c r="G88" s="2" t="s">
        <v>970</v>
      </c>
    </row>
    <row r="89" customFormat="false" ht="17.25" hidden="false" customHeight="true" outlineLevel="0" collapsed="false">
      <c r="A89" s="12" t="n">
        <v>51245000</v>
      </c>
      <c r="B89" s="2" t="s">
        <v>2161</v>
      </c>
      <c r="C89" s="15" t="n">
        <v>134186747.07</v>
      </c>
      <c r="D89" s="15" t="n">
        <v>341121912.5</v>
      </c>
      <c r="E89" s="15" t="n">
        <v>377910498.31</v>
      </c>
      <c r="F89" s="12" t="n">
        <v>51245000</v>
      </c>
      <c r="G89" s="2" t="s">
        <v>970</v>
      </c>
    </row>
    <row r="90" customFormat="false" ht="17.25" hidden="false" customHeight="true" outlineLevel="0" collapsed="false">
      <c r="A90" s="12" t="n">
        <v>51800000</v>
      </c>
      <c r="B90" s="2" t="s">
        <v>822</v>
      </c>
      <c r="C90" s="15" t="n">
        <v>-1472212.34</v>
      </c>
      <c r="D90" s="15"/>
      <c r="E90" s="15"/>
      <c r="F90" s="20" t="n">
        <v>51800000</v>
      </c>
    </row>
    <row r="91" customFormat="false" ht="17.25" hidden="false" customHeight="true" outlineLevel="0" collapsed="false">
      <c r="A91" s="12" t="n">
        <v>53100000</v>
      </c>
      <c r="B91" s="2" t="s">
        <v>1648</v>
      </c>
      <c r="C91" s="15" t="n">
        <v>1824600</v>
      </c>
      <c r="D91" s="15" t="n">
        <v>1105600</v>
      </c>
      <c r="E91" s="15" t="n">
        <v>122664</v>
      </c>
      <c r="F91" s="12" t="n">
        <v>53100000</v>
      </c>
      <c r="G91" s="2" t="s">
        <v>970</v>
      </c>
    </row>
    <row r="92" customFormat="false" ht="17.25" hidden="false" customHeight="true" outlineLevel="0" collapsed="false">
      <c r="A92" s="12" t="n">
        <v>53200000</v>
      </c>
      <c r="B92" s="2" t="s">
        <v>1893</v>
      </c>
      <c r="C92" s="15" t="n">
        <v>264900</v>
      </c>
      <c r="D92" s="15"/>
      <c r="E92" s="15"/>
      <c r="F92" s="20" t="n">
        <v>53200000</v>
      </c>
    </row>
    <row r="93" customFormat="false" ht="17.25" hidden="false" customHeight="true" outlineLevel="0" collapsed="false">
      <c r="A93" s="12" t="n">
        <v>58000000</v>
      </c>
      <c r="B93" s="2" t="s">
        <v>704</v>
      </c>
      <c r="C93" s="15" t="n">
        <v>0</v>
      </c>
      <c r="D93" s="15" t="n">
        <v>0</v>
      </c>
      <c r="E93" s="15" t="n">
        <v>0</v>
      </c>
      <c r="F93" s="12" t="n">
        <v>58000000</v>
      </c>
      <c r="G93" s="2" t="s">
        <v>970</v>
      </c>
    </row>
    <row r="94" customFormat="false" ht="17.25" hidden="false" customHeight="true" outlineLevel="0" collapsed="false">
      <c r="A94" s="12" t="n">
        <v>60101000</v>
      </c>
      <c r="B94" s="2" t="s">
        <v>338</v>
      </c>
      <c r="C94" s="15" t="n">
        <v>-10091216.2</v>
      </c>
      <c r="D94" s="15"/>
      <c r="E94" s="15"/>
      <c r="F94" s="20" t="n">
        <v>60101000</v>
      </c>
    </row>
    <row r="95" customFormat="false" ht="17.25" hidden="false" customHeight="true" outlineLevel="0" collapsed="false">
      <c r="A95" s="12" t="n">
        <v>60201000</v>
      </c>
      <c r="B95" s="2" t="s">
        <v>408</v>
      </c>
      <c r="C95" s="15" t="n">
        <v>725400</v>
      </c>
      <c r="D95" s="15"/>
      <c r="E95" s="15"/>
      <c r="F95" s="20" t="n">
        <v>60201000</v>
      </c>
    </row>
    <row r="96" customFormat="false" ht="17.25" hidden="false" customHeight="true" outlineLevel="0" collapsed="false">
      <c r="A96" s="12" t="n">
        <v>60601000</v>
      </c>
      <c r="B96" s="2" t="s">
        <v>420</v>
      </c>
      <c r="C96" s="15" t="n">
        <v>6444964.34</v>
      </c>
      <c r="D96" s="15"/>
      <c r="E96" s="15"/>
      <c r="F96" s="20" t="n">
        <v>60601000</v>
      </c>
    </row>
    <row r="97" customFormat="false" ht="17.25" hidden="false" customHeight="true" outlineLevel="0" collapsed="false">
      <c r="A97" s="12" t="n">
        <v>60602000</v>
      </c>
      <c r="B97" s="2" t="s">
        <v>356</v>
      </c>
      <c r="C97" s="15" t="n">
        <v>1287691</v>
      </c>
      <c r="D97" s="15" t="n">
        <v>1584774.11</v>
      </c>
      <c r="E97" s="15" t="n">
        <v>6369917</v>
      </c>
      <c r="F97" s="12" t="n">
        <v>60600000</v>
      </c>
      <c r="G97" s="2" t="s">
        <v>990</v>
      </c>
    </row>
    <row r="98" customFormat="false" ht="17.25" hidden="false" customHeight="true" outlineLevel="0" collapsed="false">
      <c r="A98" s="12" t="n">
        <v>60603000</v>
      </c>
      <c r="B98" s="2" t="s">
        <v>2162</v>
      </c>
      <c r="C98" s="15" t="n">
        <v>685384.62</v>
      </c>
      <c r="D98" s="15"/>
      <c r="E98" s="15"/>
      <c r="F98" s="20" t="n">
        <v>60603000</v>
      </c>
    </row>
    <row r="99" customFormat="false" ht="17.25" hidden="false" customHeight="true" outlineLevel="0" collapsed="false">
      <c r="A99" s="12" t="n">
        <v>60604000</v>
      </c>
      <c r="B99" s="2" t="s">
        <v>360</v>
      </c>
      <c r="C99" s="15" t="n">
        <v>1669888</v>
      </c>
      <c r="D99" s="15"/>
      <c r="E99" s="15"/>
      <c r="F99" s="20" t="n">
        <v>60604000</v>
      </c>
    </row>
    <row r="100" customFormat="false" ht="17.25" hidden="false" customHeight="true" outlineLevel="0" collapsed="false">
      <c r="A100" s="12" t="n">
        <v>60605000</v>
      </c>
      <c r="B100" s="2" t="s">
        <v>141</v>
      </c>
      <c r="C100" s="15" t="n">
        <v>21100819.84</v>
      </c>
      <c r="D100" s="15" t="n">
        <v>17100</v>
      </c>
      <c r="E100" s="15" t="n">
        <v>383500</v>
      </c>
      <c r="F100" s="12" t="n">
        <v>60600000</v>
      </c>
      <c r="G100" s="2" t="s">
        <v>990</v>
      </c>
    </row>
    <row r="101" customFormat="false" ht="17.25" hidden="false" customHeight="true" outlineLevel="0" collapsed="false">
      <c r="A101" s="12" t="n">
        <v>60607000</v>
      </c>
      <c r="B101" s="2" t="s">
        <v>363</v>
      </c>
      <c r="C101" s="15" t="n">
        <v>2996854.63</v>
      </c>
      <c r="D101" s="15" t="n">
        <v>70000</v>
      </c>
      <c r="E101" s="15" t="n">
        <v>1215000</v>
      </c>
      <c r="F101" s="12" t="n">
        <v>60600000</v>
      </c>
      <c r="G101" s="2" t="s">
        <v>990</v>
      </c>
    </row>
    <row r="102" customFormat="false" ht="17.25" hidden="false" customHeight="true" outlineLevel="0" collapsed="false">
      <c r="A102" s="12" t="n">
        <v>60608000</v>
      </c>
      <c r="B102" s="2" t="s">
        <v>353</v>
      </c>
      <c r="C102" s="15" t="n">
        <v>2174237</v>
      </c>
      <c r="D102" s="15" t="n">
        <v>0</v>
      </c>
      <c r="E102" s="15" t="n">
        <v>122856.41</v>
      </c>
      <c r="F102" s="12" t="n">
        <v>60600000</v>
      </c>
      <c r="G102" s="2" t="s">
        <v>990</v>
      </c>
    </row>
    <row r="103" customFormat="false" ht="17.25" hidden="false" customHeight="true" outlineLevel="0" collapsed="false">
      <c r="A103" s="12" t="n">
        <v>60609000</v>
      </c>
      <c r="B103" s="2" t="s">
        <v>144</v>
      </c>
      <c r="C103" s="15" t="n">
        <v>2662250</v>
      </c>
      <c r="D103" s="15"/>
      <c r="E103" s="15"/>
      <c r="F103" s="20" t="n">
        <v>60609000</v>
      </c>
    </row>
    <row r="104" customFormat="false" ht="17.25" hidden="false" customHeight="true" outlineLevel="0" collapsed="false">
      <c r="A104" s="12" t="n">
        <v>60701000</v>
      </c>
      <c r="B104" s="2" t="s">
        <v>431</v>
      </c>
      <c r="C104" s="15" t="n">
        <v>341254600</v>
      </c>
      <c r="D104" s="15"/>
      <c r="E104" s="15"/>
      <c r="F104" s="20" t="n">
        <v>60701000</v>
      </c>
    </row>
    <row r="105" customFormat="false" ht="17.25" hidden="false" customHeight="true" outlineLevel="0" collapsed="false">
      <c r="A105" s="12" t="n">
        <v>60803000</v>
      </c>
      <c r="B105" s="2" t="s">
        <v>437</v>
      </c>
      <c r="C105" s="15" t="n">
        <v>0</v>
      </c>
      <c r="D105" s="15" t="n">
        <v>1911211.57</v>
      </c>
      <c r="E105" s="15" t="n">
        <v>0</v>
      </c>
      <c r="F105" s="12" t="n">
        <v>60800000</v>
      </c>
      <c r="G105" s="2" t="s">
        <v>990</v>
      </c>
    </row>
    <row r="106" customFormat="false" ht="17.25" hidden="false" customHeight="true" outlineLevel="0" collapsed="false">
      <c r="A106" s="12" t="n">
        <v>60804000</v>
      </c>
      <c r="B106" s="2" t="s">
        <v>439</v>
      </c>
      <c r="C106" s="15" t="n">
        <v>0</v>
      </c>
      <c r="D106" s="15" t="n">
        <v>34106214.85</v>
      </c>
      <c r="E106" s="15" t="n">
        <v>0</v>
      </c>
      <c r="F106" s="12" t="n">
        <v>60800000</v>
      </c>
      <c r="G106" s="2" t="s">
        <v>990</v>
      </c>
    </row>
    <row r="107" customFormat="false" ht="17.25" hidden="false" customHeight="true" outlineLevel="0" collapsed="false">
      <c r="A107" s="12" t="n">
        <v>60806000</v>
      </c>
      <c r="B107" s="2" t="s">
        <v>440</v>
      </c>
      <c r="C107" s="15" t="n">
        <v>2012969</v>
      </c>
      <c r="D107" s="15" t="n">
        <v>890880</v>
      </c>
      <c r="E107" s="15" t="n">
        <v>0</v>
      </c>
      <c r="F107" s="12" t="n">
        <v>60800000</v>
      </c>
      <c r="G107" s="2" t="s">
        <v>990</v>
      </c>
    </row>
    <row r="108" customFormat="false" ht="17.25" hidden="false" customHeight="true" outlineLevel="0" collapsed="false">
      <c r="A108" s="12" t="n">
        <v>60809000</v>
      </c>
      <c r="B108" s="2" t="s">
        <v>1084</v>
      </c>
      <c r="C108" s="15" t="n">
        <v>0</v>
      </c>
      <c r="D108" s="15" t="n">
        <v>560000</v>
      </c>
      <c r="E108" s="15" t="n">
        <v>0</v>
      </c>
      <c r="F108" s="12" t="n">
        <v>60800000</v>
      </c>
      <c r="G108" s="2" t="s">
        <v>990</v>
      </c>
    </row>
    <row r="109" customFormat="false" ht="17.25" hidden="false" customHeight="true" outlineLevel="0" collapsed="false">
      <c r="A109" s="12" t="n">
        <v>60811000</v>
      </c>
      <c r="B109" s="2" t="s">
        <v>444</v>
      </c>
      <c r="C109" s="15" t="n">
        <v>50324.23</v>
      </c>
      <c r="D109" s="15" t="n">
        <v>59246431</v>
      </c>
      <c r="E109" s="15" t="n">
        <v>0</v>
      </c>
      <c r="F109" s="12" t="n">
        <v>60800000</v>
      </c>
      <c r="G109" s="2" t="s">
        <v>990</v>
      </c>
    </row>
    <row r="110" customFormat="false" ht="17.25" hidden="false" customHeight="true" outlineLevel="0" collapsed="false">
      <c r="A110" s="12" t="n">
        <v>60812000</v>
      </c>
      <c r="B110" s="2" t="s">
        <v>381</v>
      </c>
      <c r="C110" s="15" t="n">
        <v>0</v>
      </c>
      <c r="D110" s="15" t="n">
        <v>2889120</v>
      </c>
      <c r="E110" s="15" t="n">
        <v>0</v>
      </c>
      <c r="F110" s="12" t="n">
        <v>60800000</v>
      </c>
      <c r="G110" s="2" t="s">
        <v>990</v>
      </c>
    </row>
    <row r="111" customFormat="false" ht="17.25" hidden="false" customHeight="true" outlineLevel="0" collapsed="false">
      <c r="A111" s="12" t="n">
        <v>61300000</v>
      </c>
      <c r="B111" s="2" t="s">
        <v>1515</v>
      </c>
      <c r="C111" s="15" t="n">
        <v>13194731.38</v>
      </c>
      <c r="D111" s="15"/>
      <c r="E111" s="15"/>
      <c r="F111" s="20" t="n">
        <v>61300000</v>
      </c>
    </row>
    <row r="112" customFormat="false" ht="17.25" hidden="false" customHeight="true" outlineLevel="0" collapsed="false">
      <c r="A112" s="12" t="n">
        <v>61302000</v>
      </c>
      <c r="B112" s="2" t="s">
        <v>384</v>
      </c>
      <c r="C112" s="15" t="n">
        <v>26641619.62</v>
      </c>
      <c r="D112" s="15" t="n">
        <v>0</v>
      </c>
      <c r="E112" s="15" t="n">
        <v>0</v>
      </c>
      <c r="F112" s="12" t="n">
        <v>61300000</v>
      </c>
      <c r="G112" s="2" t="s">
        <v>990</v>
      </c>
    </row>
    <row r="113" customFormat="false" ht="17.25" hidden="false" customHeight="true" outlineLevel="0" collapsed="false">
      <c r="A113" s="12" t="n">
        <v>61303000</v>
      </c>
      <c r="B113" s="2" t="s">
        <v>2163</v>
      </c>
      <c r="C113" s="15" t="n">
        <v>22390020.24</v>
      </c>
      <c r="D113" s="15" t="n">
        <v>6400000</v>
      </c>
      <c r="E113" s="15" t="n">
        <v>0</v>
      </c>
      <c r="F113" s="12" t="n">
        <v>61300000</v>
      </c>
      <c r="G113" s="2" t="s">
        <v>990</v>
      </c>
    </row>
    <row r="114" customFormat="false" ht="17.25" hidden="false" customHeight="true" outlineLevel="0" collapsed="false">
      <c r="A114" s="12" t="n">
        <v>61304000</v>
      </c>
      <c r="B114" s="2" t="s">
        <v>2164</v>
      </c>
      <c r="C114" s="15" t="n">
        <v>9600000</v>
      </c>
      <c r="D114" s="15"/>
      <c r="E114" s="15"/>
      <c r="F114" s="20" t="n">
        <v>61304000</v>
      </c>
    </row>
    <row r="115" customFormat="false" ht="17.25" hidden="false" customHeight="true" outlineLevel="0" collapsed="false">
      <c r="A115" s="12" t="n">
        <v>61500000</v>
      </c>
      <c r="B115" s="2" t="s">
        <v>1289</v>
      </c>
      <c r="C115" s="15" t="n">
        <v>313179</v>
      </c>
      <c r="D115" s="15"/>
      <c r="E115" s="15"/>
      <c r="F115" s="20" t="n">
        <v>61500000</v>
      </c>
    </row>
    <row r="116" customFormat="false" ht="17.25" hidden="false" customHeight="true" outlineLevel="0" collapsed="false">
      <c r="A116" s="12" t="n">
        <v>61501000</v>
      </c>
      <c r="B116" s="2" t="s">
        <v>458</v>
      </c>
      <c r="C116" s="15" t="n">
        <v>28735</v>
      </c>
      <c r="D116" s="15"/>
      <c r="E116" s="15"/>
      <c r="F116" s="20" t="n">
        <v>61501000</v>
      </c>
    </row>
    <row r="117" customFormat="false" ht="17.25" hidden="false" customHeight="true" outlineLevel="0" collapsed="false">
      <c r="A117" s="12" t="n">
        <v>61502000</v>
      </c>
      <c r="B117" s="2" t="s">
        <v>154</v>
      </c>
      <c r="C117" s="15" t="n">
        <v>13398</v>
      </c>
      <c r="D117" s="15"/>
      <c r="E117" s="15"/>
      <c r="F117" s="20" t="n">
        <v>61502000</v>
      </c>
    </row>
    <row r="118" customFormat="false" ht="17.25" hidden="false" customHeight="true" outlineLevel="0" collapsed="false">
      <c r="A118" s="12" t="n">
        <v>61503000</v>
      </c>
      <c r="B118" s="2" t="s">
        <v>459</v>
      </c>
      <c r="C118" s="15" t="n">
        <v>2750012.03</v>
      </c>
      <c r="D118" s="15" t="n">
        <v>1119043.66</v>
      </c>
      <c r="E118" s="15" t="n">
        <v>0</v>
      </c>
      <c r="F118" s="12" t="n">
        <v>61500000</v>
      </c>
      <c r="G118" s="2" t="s">
        <v>990</v>
      </c>
    </row>
    <row r="119" customFormat="false" ht="17.25" hidden="false" customHeight="true" outlineLevel="0" collapsed="false">
      <c r="A119" s="12" t="n">
        <v>61504000</v>
      </c>
      <c r="B119" s="2" t="s">
        <v>1838</v>
      </c>
      <c r="C119" s="15" t="n">
        <v>29123052</v>
      </c>
      <c r="D119" s="15"/>
      <c r="E119" s="15"/>
      <c r="F119" s="20" t="n">
        <v>61504000</v>
      </c>
    </row>
    <row r="120" customFormat="false" ht="17.25" hidden="false" customHeight="true" outlineLevel="0" collapsed="false">
      <c r="A120" s="12" t="n">
        <v>61601000</v>
      </c>
      <c r="B120" s="2" t="s">
        <v>395</v>
      </c>
      <c r="C120" s="15" t="n">
        <v>12140.91</v>
      </c>
      <c r="D120" s="15"/>
      <c r="E120" s="15"/>
      <c r="F120" s="20" t="n">
        <v>61601000</v>
      </c>
    </row>
    <row r="121" customFormat="false" ht="17.25" hidden="false" customHeight="true" outlineLevel="0" collapsed="false">
      <c r="A121" s="12" t="n">
        <v>61602000</v>
      </c>
      <c r="B121" s="2" t="s">
        <v>466</v>
      </c>
      <c r="C121" s="15" t="n">
        <v>1954390.15</v>
      </c>
      <c r="D121" s="15"/>
      <c r="E121" s="15"/>
      <c r="F121" s="20" t="n">
        <v>61602000</v>
      </c>
    </row>
    <row r="122" customFormat="false" ht="17.25" hidden="false" customHeight="true" outlineLevel="0" collapsed="false">
      <c r="A122" s="12" t="n">
        <v>61604000</v>
      </c>
      <c r="B122" s="2" t="s">
        <v>157</v>
      </c>
      <c r="C122" s="15" t="n">
        <v>1347926.61</v>
      </c>
      <c r="D122" s="15"/>
      <c r="E122" s="15"/>
      <c r="F122" s="20" t="n">
        <v>61604000</v>
      </c>
    </row>
    <row r="123" customFormat="false" ht="17.25" hidden="false" customHeight="true" outlineLevel="0" collapsed="false">
      <c r="A123" s="12" t="n">
        <v>61801000</v>
      </c>
      <c r="B123" s="2" t="s">
        <v>470</v>
      </c>
      <c r="C123" s="15" t="n">
        <v>239823</v>
      </c>
      <c r="D123" s="15"/>
      <c r="E123" s="15"/>
      <c r="F123" s="20" t="n">
        <v>61801000</v>
      </c>
    </row>
    <row r="124" customFormat="false" ht="17.25" hidden="false" customHeight="true" outlineLevel="0" collapsed="false">
      <c r="A124" s="12" t="n">
        <v>61802000</v>
      </c>
      <c r="B124" s="2" t="s">
        <v>472</v>
      </c>
      <c r="C124" s="15" t="n">
        <v>1380592</v>
      </c>
      <c r="D124" s="15"/>
      <c r="E124" s="15"/>
      <c r="F124" s="20" t="n">
        <v>61802000</v>
      </c>
    </row>
    <row r="125" customFormat="false" ht="17.25" hidden="false" customHeight="true" outlineLevel="0" collapsed="false">
      <c r="A125" s="12" t="n">
        <v>62100000</v>
      </c>
      <c r="B125" s="2" t="s">
        <v>499</v>
      </c>
      <c r="C125" s="15" t="n">
        <v>24736000.4</v>
      </c>
      <c r="D125" s="15" t="n">
        <v>0</v>
      </c>
      <c r="E125" s="15" t="n">
        <v>195000</v>
      </c>
      <c r="F125" s="12" t="n">
        <v>62100000</v>
      </c>
      <c r="G125" s="2" t="s">
        <v>990</v>
      </c>
    </row>
    <row r="126" customFormat="false" ht="17.25" hidden="false" customHeight="true" outlineLevel="0" collapsed="false">
      <c r="A126" s="12" t="n">
        <v>62102000</v>
      </c>
      <c r="B126" s="2" t="s">
        <v>476</v>
      </c>
      <c r="C126" s="15" t="n">
        <v>11598414</v>
      </c>
      <c r="D126" s="15"/>
      <c r="E126" s="15"/>
      <c r="F126" s="20" t="n">
        <v>62102000</v>
      </c>
    </row>
    <row r="127" customFormat="false" ht="17.25" hidden="false" customHeight="true" outlineLevel="0" collapsed="false">
      <c r="A127" s="12" t="n">
        <v>62103000</v>
      </c>
      <c r="B127" s="2" t="s">
        <v>162</v>
      </c>
      <c r="C127" s="15" t="n">
        <v>8321454</v>
      </c>
      <c r="D127" s="15"/>
      <c r="E127" s="15"/>
      <c r="F127" s="20" t="n">
        <v>62103000</v>
      </c>
    </row>
    <row r="128" customFormat="false" ht="17.25" hidden="false" customHeight="true" outlineLevel="0" collapsed="false">
      <c r="A128" s="12" t="n">
        <v>62201000</v>
      </c>
      <c r="B128" s="2" t="s">
        <v>481</v>
      </c>
      <c r="C128" s="15" t="n">
        <v>68947966</v>
      </c>
      <c r="D128" s="15" t="n">
        <v>56127667</v>
      </c>
      <c r="E128" s="15" t="n">
        <v>0</v>
      </c>
      <c r="F128" s="12" t="n">
        <v>62200000</v>
      </c>
      <c r="G128" s="2" t="s">
        <v>990</v>
      </c>
    </row>
    <row r="129" customFormat="false" ht="17.25" hidden="false" customHeight="true" outlineLevel="0" collapsed="false">
      <c r="A129" s="12" t="n">
        <v>62202000</v>
      </c>
      <c r="B129" s="2" t="s">
        <v>483</v>
      </c>
      <c r="C129" s="15" t="n">
        <v>150000</v>
      </c>
      <c r="D129" s="15"/>
      <c r="E129" s="15"/>
      <c r="F129" s="20" t="n">
        <v>62202000</v>
      </c>
    </row>
    <row r="130" customFormat="false" ht="17.25" hidden="false" customHeight="true" outlineLevel="0" collapsed="false">
      <c r="A130" s="12" t="n">
        <v>62203000</v>
      </c>
      <c r="B130" s="2" t="s">
        <v>1843</v>
      </c>
      <c r="C130" s="15" t="n">
        <v>4737032</v>
      </c>
      <c r="D130" s="15" t="n">
        <v>9700000</v>
      </c>
      <c r="E130" s="15" t="n">
        <v>7670000</v>
      </c>
      <c r="F130" s="12" t="n">
        <v>62200000</v>
      </c>
      <c r="G130" s="2" t="s">
        <v>990</v>
      </c>
    </row>
    <row r="131" customFormat="false" ht="17.25" hidden="false" customHeight="true" outlineLevel="0" collapsed="false">
      <c r="A131" s="12" t="n">
        <v>62208000</v>
      </c>
      <c r="B131" s="2" t="s">
        <v>403</v>
      </c>
      <c r="C131" s="15" t="n">
        <v>-487122</v>
      </c>
      <c r="D131" s="15" t="n">
        <v>487122</v>
      </c>
      <c r="E131" s="15" t="n">
        <v>628000</v>
      </c>
      <c r="F131" s="12" t="n">
        <v>62200000</v>
      </c>
      <c r="G131" s="2" t="s">
        <v>990</v>
      </c>
    </row>
    <row r="132" customFormat="false" ht="17.25" hidden="false" customHeight="true" outlineLevel="0" collapsed="false">
      <c r="A132" s="12" t="n">
        <v>62301000</v>
      </c>
      <c r="B132" s="2" t="s">
        <v>165</v>
      </c>
      <c r="C132" s="15" t="n">
        <v>471205</v>
      </c>
      <c r="D132" s="15"/>
      <c r="E132" s="15"/>
      <c r="F132" s="20" t="n">
        <v>62301000</v>
      </c>
    </row>
    <row r="133" customFormat="false" ht="17.25" hidden="false" customHeight="true" outlineLevel="0" collapsed="false">
      <c r="A133" s="12" t="n">
        <v>62302000</v>
      </c>
      <c r="B133" s="2" t="s">
        <v>494</v>
      </c>
      <c r="C133" s="15" t="n">
        <v>137074</v>
      </c>
      <c r="D133" s="15"/>
      <c r="E133" s="15"/>
      <c r="F133" s="20" t="n">
        <v>62302000</v>
      </c>
    </row>
    <row r="134" customFormat="false" ht="17.25" hidden="false" customHeight="true" outlineLevel="0" collapsed="false">
      <c r="A134" s="12" t="n">
        <v>62303000</v>
      </c>
      <c r="B134" s="2" t="s">
        <v>495</v>
      </c>
      <c r="C134" s="15" t="n">
        <v>1880865</v>
      </c>
      <c r="D134" s="15" t="n">
        <v>348687</v>
      </c>
      <c r="E134" s="15" t="n">
        <v>38700</v>
      </c>
      <c r="F134" s="12" t="n">
        <v>62300000</v>
      </c>
      <c r="G134" s="2" t="s">
        <v>990</v>
      </c>
    </row>
    <row r="135" customFormat="false" ht="17.25" hidden="false" customHeight="true" outlineLevel="0" collapsed="false">
      <c r="A135" s="12" t="n">
        <v>62304000</v>
      </c>
      <c r="B135" s="2" t="s">
        <v>2165</v>
      </c>
      <c r="C135" s="15" t="n">
        <v>564158</v>
      </c>
      <c r="D135" s="15"/>
      <c r="E135" s="15"/>
      <c r="F135" s="20" t="n">
        <v>62304000</v>
      </c>
    </row>
    <row r="136" customFormat="false" ht="17.25" hidden="false" customHeight="true" outlineLevel="0" collapsed="false">
      <c r="A136" s="12" t="n">
        <v>62401000</v>
      </c>
      <c r="B136" s="2" t="s">
        <v>2166</v>
      </c>
      <c r="C136" s="15" t="n">
        <v>11966065</v>
      </c>
      <c r="D136" s="15"/>
      <c r="E136" s="15"/>
      <c r="F136" s="20" t="n">
        <v>62401000</v>
      </c>
    </row>
    <row r="137" customFormat="false" ht="17.25" hidden="false" customHeight="true" outlineLevel="0" collapsed="false">
      <c r="A137" s="12" t="n">
        <v>62402000</v>
      </c>
      <c r="B137" s="2" t="s">
        <v>412</v>
      </c>
      <c r="C137" s="15" t="n">
        <v>2673000</v>
      </c>
      <c r="D137" s="15"/>
      <c r="E137" s="15"/>
      <c r="F137" s="20" t="n">
        <v>62402000</v>
      </c>
    </row>
    <row r="138" customFormat="false" ht="17.25" hidden="false" customHeight="true" outlineLevel="0" collapsed="false">
      <c r="A138" s="12" t="n">
        <v>62501000</v>
      </c>
      <c r="B138" s="2" t="s">
        <v>726</v>
      </c>
      <c r="C138" s="15" t="n">
        <v>1031318</v>
      </c>
      <c r="D138" s="15" t="n">
        <v>600000</v>
      </c>
      <c r="E138" s="15" t="n">
        <v>5260000</v>
      </c>
      <c r="F138" s="12" t="n">
        <v>62501000</v>
      </c>
      <c r="G138" s="2" t="s">
        <v>990</v>
      </c>
    </row>
    <row r="139" customFormat="false" ht="17.25" hidden="false" customHeight="true" outlineLevel="0" collapsed="false">
      <c r="A139" s="12" t="n">
        <v>62503000</v>
      </c>
      <c r="B139" s="2" t="s">
        <v>171</v>
      </c>
      <c r="C139" s="15" t="n">
        <v>33009</v>
      </c>
      <c r="D139" s="15" t="n">
        <v>0</v>
      </c>
      <c r="E139" s="15" t="n">
        <v>0</v>
      </c>
      <c r="F139" s="12" t="n">
        <v>62501000</v>
      </c>
      <c r="G139" s="2" t="s">
        <v>990</v>
      </c>
    </row>
    <row r="140" customFormat="false" ht="17.25" hidden="false" customHeight="true" outlineLevel="0" collapsed="false">
      <c r="A140" s="12" t="n">
        <v>62504000</v>
      </c>
      <c r="B140" s="2" t="s">
        <v>506</v>
      </c>
      <c r="C140" s="15" t="n">
        <v>264079</v>
      </c>
      <c r="D140" s="15" t="n">
        <v>180000</v>
      </c>
      <c r="E140" s="15" t="n">
        <v>0</v>
      </c>
      <c r="F140" s="12" t="n">
        <v>62501000</v>
      </c>
      <c r="G140" s="2" t="s">
        <v>990</v>
      </c>
    </row>
    <row r="141" customFormat="false" ht="17.25" hidden="false" customHeight="true" outlineLevel="0" collapsed="false">
      <c r="A141" s="12" t="n">
        <v>62505000</v>
      </c>
      <c r="B141" s="2" t="s">
        <v>508</v>
      </c>
      <c r="C141" s="15" t="n">
        <v>11501</v>
      </c>
      <c r="D141" s="15"/>
      <c r="E141" s="15"/>
      <c r="F141" s="20" t="n">
        <v>62505000</v>
      </c>
    </row>
    <row r="142" customFormat="false" ht="17.25" hidden="false" customHeight="true" outlineLevel="0" collapsed="false">
      <c r="A142" s="12" t="n">
        <v>62506000</v>
      </c>
      <c r="B142" s="2" t="s">
        <v>509</v>
      </c>
      <c r="C142" s="15" t="n">
        <v>137305</v>
      </c>
      <c r="D142" s="15" t="n">
        <v>255000</v>
      </c>
      <c r="E142" s="15" t="n">
        <v>0</v>
      </c>
      <c r="F142" s="12" t="n">
        <v>62501000</v>
      </c>
      <c r="G142" s="2" t="s">
        <v>990</v>
      </c>
    </row>
    <row r="143" customFormat="false" ht="17.25" hidden="false" customHeight="true" outlineLevel="0" collapsed="false">
      <c r="A143" s="12" t="n">
        <v>62507000</v>
      </c>
      <c r="B143" s="2" t="s">
        <v>416</v>
      </c>
      <c r="C143" s="15" t="n">
        <v>2621126</v>
      </c>
      <c r="D143" s="15" t="n">
        <v>382996</v>
      </c>
      <c r="E143" s="15" t="n">
        <v>1052796.07</v>
      </c>
      <c r="F143" s="12" t="n">
        <v>62501000</v>
      </c>
      <c r="G143" s="2" t="s">
        <v>990</v>
      </c>
    </row>
    <row r="144" customFormat="false" ht="17.25" hidden="false" customHeight="true" outlineLevel="0" collapsed="false">
      <c r="A144" s="12" t="n">
        <v>62602000</v>
      </c>
      <c r="B144" s="2" t="s">
        <v>511</v>
      </c>
      <c r="C144" s="15" t="n">
        <v>5749880.33</v>
      </c>
      <c r="D144" s="15" t="n">
        <v>2249829.77</v>
      </c>
      <c r="E144" s="15" t="n">
        <v>1551799.9</v>
      </c>
      <c r="F144" s="12" t="n">
        <v>62601000</v>
      </c>
      <c r="G144" s="2" t="s">
        <v>990</v>
      </c>
    </row>
    <row r="145" customFormat="false" ht="17.25" hidden="false" customHeight="true" outlineLevel="0" collapsed="false">
      <c r="A145" s="12" t="n">
        <v>62603000</v>
      </c>
      <c r="B145" s="2" t="s">
        <v>512</v>
      </c>
      <c r="C145" s="15" t="n">
        <v>234133.54</v>
      </c>
      <c r="D145" s="15"/>
      <c r="E145" s="15"/>
      <c r="F145" s="20" t="n">
        <v>62603000</v>
      </c>
    </row>
    <row r="146" customFormat="false" ht="17.25" hidden="false" customHeight="true" outlineLevel="0" collapsed="false">
      <c r="A146" s="12" t="n">
        <v>62604000</v>
      </c>
      <c r="B146" s="2" t="s">
        <v>513</v>
      </c>
      <c r="C146" s="15" t="n">
        <v>87</v>
      </c>
      <c r="D146" s="15"/>
      <c r="E146" s="15"/>
      <c r="F146" s="20" t="n">
        <v>62604000</v>
      </c>
    </row>
    <row r="147" customFormat="false" ht="17.25" hidden="false" customHeight="true" outlineLevel="0" collapsed="false">
      <c r="A147" s="12" t="n">
        <v>62701000</v>
      </c>
      <c r="B147" s="2" t="s">
        <v>1850</v>
      </c>
      <c r="C147" s="15" t="n">
        <v>61</v>
      </c>
      <c r="D147" s="15"/>
      <c r="E147" s="15"/>
      <c r="F147" s="20" t="n">
        <v>62701000</v>
      </c>
    </row>
    <row r="148" customFormat="false" ht="17.25" hidden="false" customHeight="true" outlineLevel="0" collapsed="false">
      <c r="A148" s="12" t="n">
        <v>62703000</v>
      </c>
      <c r="B148" s="2" t="s">
        <v>516</v>
      </c>
      <c r="C148" s="15" t="n">
        <v>11548327.15</v>
      </c>
      <c r="D148" s="15" t="n">
        <v>338597.079999998</v>
      </c>
      <c r="E148" s="15" t="n">
        <v>92013.21</v>
      </c>
      <c r="F148" s="12" t="n">
        <v>62701000</v>
      </c>
      <c r="G148" s="2" t="s">
        <v>990</v>
      </c>
    </row>
    <row r="149" customFormat="false" ht="17.25" hidden="false" customHeight="true" outlineLevel="0" collapsed="false">
      <c r="A149" s="12" t="n">
        <v>62705000</v>
      </c>
      <c r="B149" s="2" t="s">
        <v>517</v>
      </c>
      <c r="C149" s="15" t="n">
        <v>574981.65</v>
      </c>
      <c r="D149" s="15" t="n">
        <v>20000</v>
      </c>
      <c r="E149" s="15" t="n">
        <v>0</v>
      </c>
      <c r="F149" s="12" t="n">
        <v>62701000</v>
      </c>
      <c r="G149" s="2" t="s">
        <v>990</v>
      </c>
    </row>
    <row r="150" customFormat="false" ht="17.25" hidden="false" customHeight="true" outlineLevel="0" collapsed="false">
      <c r="A150" s="12" t="n">
        <v>62706000</v>
      </c>
      <c r="B150" s="2" t="s">
        <v>183</v>
      </c>
      <c r="C150" s="15" t="n">
        <v>69937529.29</v>
      </c>
      <c r="D150" s="15" t="n">
        <v>1875569.43</v>
      </c>
      <c r="E150" s="15" t="n">
        <v>-19127.8399999999</v>
      </c>
      <c r="F150" s="12" t="n">
        <v>62701000</v>
      </c>
      <c r="G150" s="2" t="s">
        <v>990</v>
      </c>
    </row>
    <row r="151" customFormat="false" ht="17.25" hidden="false" customHeight="true" outlineLevel="0" collapsed="false">
      <c r="A151" s="12" t="n">
        <v>62707000</v>
      </c>
      <c r="B151" s="2" t="s">
        <v>2167</v>
      </c>
      <c r="C151" s="15" t="n">
        <v>360000</v>
      </c>
      <c r="D151" s="15"/>
      <c r="E151" s="15"/>
      <c r="F151" s="20" t="n">
        <v>62707000</v>
      </c>
    </row>
    <row r="152" customFormat="false" ht="17.25" hidden="false" customHeight="true" outlineLevel="0" collapsed="false">
      <c r="A152" s="12" t="n">
        <v>62709000</v>
      </c>
      <c r="B152" s="2" t="s">
        <v>1503</v>
      </c>
      <c r="C152" s="15" t="n">
        <v>349893.33</v>
      </c>
      <c r="D152" s="15" t="n">
        <v>160000</v>
      </c>
      <c r="E152" s="15" t="n">
        <v>136000</v>
      </c>
      <c r="F152" s="12" t="n">
        <v>62701000</v>
      </c>
      <c r="G152" s="2" t="s">
        <v>990</v>
      </c>
    </row>
    <row r="153" customFormat="false" ht="17.25" hidden="false" customHeight="true" outlineLevel="0" collapsed="false">
      <c r="A153" s="12" t="n">
        <v>62710000</v>
      </c>
      <c r="B153" s="2" t="s">
        <v>1300</v>
      </c>
      <c r="C153" s="15" t="n">
        <v>4645291.02</v>
      </c>
      <c r="D153" s="15" t="n">
        <v>182000</v>
      </c>
      <c r="E153" s="15" t="n">
        <v>193591.83</v>
      </c>
      <c r="F153" s="12" t="n">
        <v>62701000</v>
      </c>
      <c r="G153" s="2" t="s">
        <v>990</v>
      </c>
    </row>
    <row r="154" customFormat="false" ht="17.25" hidden="false" customHeight="true" outlineLevel="0" collapsed="false">
      <c r="A154" s="12" t="n">
        <v>63501000</v>
      </c>
      <c r="B154" s="2" t="s">
        <v>2168</v>
      </c>
      <c r="C154" s="15" t="n">
        <v>2630661</v>
      </c>
      <c r="D154" s="15" t="n">
        <v>24000</v>
      </c>
      <c r="E154" s="15" t="n">
        <v>12400</v>
      </c>
      <c r="F154" s="12" t="n">
        <v>63500000</v>
      </c>
      <c r="G154" s="2" t="s">
        <v>990</v>
      </c>
    </row>
    <row r="155" customFormat="false" ht="17.25" hidden="false" customHeight="true" outlineLevel="0" collapsed="false">
      <c r="A155" s="12" t="n">
        <v>63502000</v>
      </c>
      <c r="B155" s="2" t="s">
        <v>448</v>
      </c>
      <c r="C155" s="15" t="n">
        <v>0</v>
      </c>
      <c r="D155" s="15" t="n">
        <v>4000</v>
      </c>
      <c r="E155" s="15" t="n">
        <v>122000</v>
      </c>
      <c r="F155" s="12" t="n">
        <v>63502000</v>
      </c>
      <c r="G155" s="2" t="s">
        <v>990</v>
      </c>
    </row>
    <row r="156" customFormat="false" ht="17.25" hidden="false" customHeight="true" outlineLevel="0" collapsed="false">
      <c r="A156" s="12" t="n">
        <v>63503000</v>
      </c>
      <c r="B156" s="2" t="s">
        <v>1852</v>
      </c>
      <c r="C156" s="15" t="n">
        <v>1887</v>
      </c>
      <c r="D156" s="15"/>
      <c r="E156" s="15"/>
      <c r="F156" s="20" t="n">
        <v>63503000</v>
      </c>
    </row>
    <row r="157" customFormat="false" ht="17.25" hidden="false" customHeight="true" outlineLevel="0" collapsed="false">
      <c r="A157" s="12" t="n">
        <v>63504000</v>
      </c>
      <c r="B157" s="2" t="s">
        <v>732</v>
      </c>
      <c r="C157" s="15" t="n">
        <v>78919</v>
      </c>
      <c r="D157" s="15" t="n">
        <v>236000</v>
      </c>
      <c r="E157" s="15" t="n">
        <v>115000</v>
      </c>
      <c r="F157" s="12" t="n">
        <v>63504000</v>
      </c>
      <c r="G157" s="2" t="s">
        <v>990</v>
      </c>
    </row>
    <row r="158" customFormat="false" ht="17.25" hidden="false" customHeight="true" outlineLevel="0" collapsed="false">
      <c r="A158" s="12" t="n">
        <v>63505000</v>
      </c>
      <c r="B158" s="2" t="s">
        <v>189</v>
      </c>
      <c r="C158" s="15" t="n">
        <v>7653648</v>
      </c>
      <c r="D158" s="15" t="n">
        <v>14000</v>
      </c>
      <c r="E158" s="15" t="n">
        <v>10000</v>
      </c>
      <c r="F158" s="12" t="n">
        <v>63504000</v>
      </c>
      <c r="G158" s="2" t="s">
        <v>990</v>
      </c>
    </row>
    <row r="159" customFormat="false" ht="17.25" hidden="false" customHeight="true" outlineLevel="0" collapsed="false">
      <c r="A159" s="12" t="n">
        <v>63506000</v>
      </c>
      <c r="B159" s="2" t="s">
        <v>452</v>
      </c>
      <c r="C159" s="15" t="n">
        <v>6650374.63</v>
      </c>
      <c r="D159" s="15" t="n">
        <v>2806383.35</v>
      </c>
      <c r="E159" s="15" t="n">
        <v>0</v>
      </c>
      <c r="F159" s="12" t="n">
        <v>63506000</v>
      </c>
      <c r="G159" s="2" t="s">
        <v>990</v>
      </c>
    </row>
    <row r="160" customFormat="false" ht="17.25" hidden="false" customHeight="true" outlineLevel="0" collapsed="false">
      <c r="A160" s="12" t="n">
        <v>64101000</v>
      </c>
      <c r="B160" s="2" t="s">
        <v>735</v>
      </c>
      <c r="C160" s="15" t="n">
        <v>293319594.31</v>
      </c>
      <c r="D160" s="15" t="n">
        <v>169996031.76</v>
      </c>
      <c r="E160" s="15" t="n">
        <v>131582162.67</v>
      </c>
      <c r="F160" s="12" t="n">
        <v>64101000</v>
      </c>
      <c r="G160" s="2" t="s">
        <v>990</v>
      </c>
    </row>
    <row r="161" customFormat="false" ht="17.25" hidden="false" customHeight="true" outlineLevel="0" collapsed="false">
      <c r="A161" s="12" t="n">
        <v>64101300</v>
      </c>
      <c r="B161" s="2" t="s">
        <v>456</v>
      </c>
      <c r="C161" s="15" t="n">
        <v>4907000</v>
      </c>
      <c r="D161" s="15" t="n">
        <v>640000</v>
      </c>
      <c r="E161" s="15" t="n">
        <v>0</v>
      </c>
      <c r="F161" s="12" t="n">
        <v>64101000</v>
      </c>
      <c r="G161" s="2" t="s">
        <v>990</v>
      </c>
    </row>
    <row r="162" customFormat="false" ht="17.25" hidden="false" customHeight="true" outlineLevel="0" collapsed="false">
      <c r="A162" s="12" t="n">
        <v>64102000</v>
      </c>
      <c r="B162" s="2" t="s">
        <v>528</v>
      </c>
      <c r="C162" s="15" t="n">
        <v>9937308.02</v>
      </c>
      <c r="D162" s="15" t="n">
        <v>240000</v>
      </c>
      <c r="E162" s="15" t="n">
        <v>2522734.7</v>
      </c>
      <c r="F162" s="12" t="n">
        <v>64101000</v>
      </c>
      <c r="G162" s="2" t="s">
        <v>990</v>
      </c>
    </row>
    <row r="163" customFormat="false" ht="17.25" hidden="false" customHeight="true" outlineLevel="0" collapsed="false">
      <c r="A163" s="12" t="n">
        <v>64103000</v>
      </c>
      <c r="B163" s="2" t="s">
        <v>529</v>
      </c>
      <c r="C163" s="15" t="n">
        <v>10445359.2</v>
      </c>
      <c r="D163" s="15" t="n">
        <v>12503883.5</v>
      </c>
      <c r="E163" s="15" t="n">
        <v>1819383.3</v>
      </c>
      <c r="F163" s="12" t="n">
        <v>64101000</v>
      </c>
      <c r="G163" s="2" t="s">
        <v>990</v>
      </c>
    </row>
    <row r="164" customFormat="false" ht="17.25" hidden="false" customHeight="true" outlineLevel="0" collapsed="false">
      <c r="A164" s="12" t="n">
        <v>64104000</v>
      </c>
      <c r="B164" s="2" t="s">
        <v>194</v>
      </c>
      <c r="C164" s="15" t="n">
        <v>7520000</v>
      </c>
      <c r="D164" s="15" t="n">
        <v>8140000</v>
      </c>
      <c r="E164" s="15" t="n">
        <v>9041204.55</v>
      </c>
      <c r="F164" s="12" t="n">
        <v>64101000</v>
      </c>
      <c r="G164" s="2" t="s">
        <v>990</v>
      </c>
    </row>
    <row r="165" customFormat="false" ht="17.25" hidden="false" customHeight="true" outlineLevel="0" collapsed="false">
      <c r="A165" s="12" t="n">
        <v>64105000</v>
      </c>
      <c r="B165" s="2" t="s">
        <v>530</v>
      </c>
      <c r="C165" s="15" t="n">
        <v>18362</v>
      </c>
      <c r="D165" s="15" t="n">
        <v>0</v>
      </c>
      <c r="E165" s="15" t="n">
        <v>1685735.27</v>
      </c>
      <c r="F165" s="12" t="n">
        <v>64101000</v>
      </c>
      <c r="G165" s="2" t="s">
        <v>990</v>
      </c>
    </row>
    <row r="166" customFormat="false" ht="17.25" hidden="false" customHeight="true" outlineLevel="0" collapsed="false">
      <c r="A166" s="12" t="n">
        <v>64180000</v>
      </c>
      <c r="B166" s="2" t="s">
        <v>531</v>
      </c>
      <c r="C166" s="15" t="n">
        <v>23009489.0646</v>
      </c>
      <c r="D166" s="15" t="n">
        <v>10261951.04</v>
      </c>
      <c r="E166" s="15" t="n">
        <v>444805.140000001</v>
      </c>
      <c r="F166" s="12" t="n">
        <v>64101000</v>
      </c>
      <c r="G166" s="2" t="s">
        <v>990</v>
      </c>
    </row>
    <row r="167" customFormat="false" ht="17.25" hidden="false" customHeight="true" outlineLevel="0" collapsed="false">
      <c r="A167" s="12" t="n">
        <v>64501000</v>
      </c>
      <c r="B167" s="2" t="s">
        <v>736</v>
      </c>
      <c r="C167" s="15" t="n">
        <v>20834435.97</v>
      </c>
      <c r="D167" s="15" t="n">
        <v>10341343.87</v>
      </c>
      <c r="E167" s="15" t="n">
        <v>11392274.66</v>
      </c>
      <c r="F167" s="12" t="n">
        <v>64501000</v>
      </c>
      <c r="G167" s="2" t="s">
        <v>990</v>
      </c>
    </row>
    <row r="168" customFormat="false" ht="17.25" hidden="false" customHeight="true" outlineLevel="0" collapsed="false">
      <c r="A168" s="12" t="n">
        <v>64502000</v>
      </c>
      <c r="B168" s="2" t="s">
        <v>533</v>
      </c>
      <c r="C168" s="15" t="n">
        <v>8013244.45</v>
      </c>
      <c r="D168" s="15" t="n">
        <v>3719599.95</v>
      </c>
      <c r="E168" s="15" t="n">
        <v>4381644.1</v>
      </c>
      <c r="F168" s="12" t="n">
        <v>64501000</v>
      </c>
      <c r="G168" s="2" t="s">
        <v>990</v>
      </c>
    </row>
    <row r="169" customFormat="false" ht="17.25" hidden="false" customHeight="true" outlineLevel="0" collapsed="false">
      <c r="A169" s="12" t="n">
        <v>64504000</v>
      </c>
      <c r="B169" s="2" t="s">
        <v>2096</v>
      </c>
      <c r="C169" s="15" t="n">
        <v>1602648.69</v>
      </c>
      <c r="D169" s="15" t="n">
        <v>1053327.99</v>
      </c>
      <c r="E169" s="15" t="n">
        <v>876328.82</v>
      </c>
      <c r="F169" s="12" t="n">
        <v>64501000</v>
      </c>
      <c r="G169" s="2" t="s">
        <v>990</v>
      </c>
    </row>
    <row r="170" customFormat="false" ht="17.25" hidden="false" customHeight="true" outlineLevel="0" collapsed="false">
      <c r="A170" s="12" t="n">
        <v>64580000</v>
      </c>
      <c r="B170" s="2" t="s">
        <v>738</v>
      </c>
      <c r="C170" s="15" t="n">
        <v>-1558644.44</v>
      </c>
      <c r="D170" s="15" t="n">
        <v>388088.67</v>
      </c>
      <c r="E170" s="15" t="n">
        <v>56950.3799999999</v>
      </c>
      <c r="F170" s="12" t="n">
        <v>64501000</v>
      </c>
      <c r="G170" s="2" t="s">
        <v>990</v>
      </c>
    </row>
    <row r="171" customFormat="false" ht="17.25" hidden="false" customHeight="true" outlineLevel="0" collapsed="false">
      <c r="A171" s="12" t="n">
        <v>64801000</v>
      </c>
      <c r="B171" s="2" t="s">
        <v>467</v>
      </c>
      <c r="C171" s="15" t="n">
        <v>1071666</v>
      </c>
      <c r="D171" s="15" t="n">
        <v>315000</v>
      </c>
      <c r="E171" s="15" t="n">
        <v>1401109.87</v>
      </c>
      <c r="F171" s="12" t="n">
        <v>64801000</v>
      </c>
      <c r="G171" s="2" t="s">
        <v>990</v>
      </c>
    </row>
    <row r="172" customFormat="false" ht="17.25" hidden="false" customHeight="true" outlineLevel="0" collapsed="false">
      <c r="A172" s="12" t="n">
        <v>64803000</v>
      </c>
      <c r="B172" s="2" t="s">
        <v>536</v>
      </c>
      <c r="C172" s="15" t="n">
        <v>1660</v>
      </c>
      <c r="D172" s="15"/>
      <c r="E172" s="15"/>
      <c r="F172" s="20" t="n">
        <v>64803000</v>
      </c>
    </row>
    <row r="173" customFormat="false" ht="17.25" hidden="false" customHeight="true" outlineLevel="0" collapsed="false">
      <c r="A173" s="12" t="n">
        <v>65100000</v>
      </c>
      <c r="B173" s="2" t="s">
        <v>740</v>
      </c>
      <c r="C173" s="15" t="n">
        <v>295384</v>
      </c>
      <c r="D173" s="15"/>
      <c r="E173" s="15"/>
      <c r="F173" s="20" t="n">
        <v>65100000</v>
      </c>
    </row>
    <row r="174" customFormat="false" ht="17.25" hidden="false" customHeight="true" outlineLevel="0" collapsed="false">
      <c r="A174" s="12" t="n">
        <v>65200000</v>
      </c>
      <c r="B174" s="2" t="s">
        <v>473</v>
      </c>
      <c r="C174" s="15" t="n">
        <v>0</v>
      </c>
      <c r="D174" s="15" t="n">
        <v>0</v>
      </c>
      <c r="E174" s="15" t="n">
        <v>129466827.76</v>
      </c>
      <c r="F174" s="12" t="n">
        <v>65200000</v>
      </c>
      <c r="G174" s="2" t="s">
        <v>990</v>
      </c>
    </row>
    <row r="175" customFormat="false" ht="17.25" hidden="false" customHeight="true" outlineLevel="0" collapsed="false">
      <c r="A175" s="12" t="n">
        <v>65602000</v>
      </c>
      <c r="B175" s="2" t="s">
        <v>743</v>
      </c>
      <c r="C175" s="15" t="n">
        <v>2786301</v>
      </c>
      <c r="D175" s="15"/>
      <c r="E175" s="15"/>
      <c r="F175" s="20" t="n">
        <v>65602000</v>
      </c>
    </row>
    <row r="176" customFormat="false" ht="17.25" hidden="false" customHeight="true" outlineLevel="0" collapsed="false">
      <c r="A176" s="12" t="n">
        <v>65700000</v>
      </c>
      <c r="B176" s="2" t="s">
        <v>1652</v>
      </c>
      <c r="C176" s="15" t="n">
        <v>3968530.73</v>
      </c>
      <c r="D176" s="15" t="n">
        <v>5.5</v>
      </c>
      <c r="E176" s="15" t="n">
        <v>352324.05</v>
      </c>
      <c r="F176" s="12" t="n">
        <v>65800000</v>
      </c>
      <c r="G176" s="2" t="s">
        <v>990</v>
      </c>
    </row>
    <row r="177" customFormat="false" ht="17.25" hidden="false" customHeight="true" outlineLevel="0" collapsed="false">
      <c r="A177" s="12" t="n">
        <v>65800000</v>
      </c>
      <c r="B177" s="2" t="s">
        <v>2097</v>
      </c>
      <c r="C177" s="15" t="n">
        <v>537750</v>
      </c>
      <c r="D177" s="15" t="n">
        <v>0</v>
      </c>
      <c r="E177" s="15" t="n">
        <v>0</v>
      </c>
      <c r="F177" s="12" t="n">
        <v>65700000</v>
      </c>
      <c r="G177" s="2" t="s">
        <v>990</v>
      </c>
    </row>
    <row r="178" customFormat="false" ht="17.25" hidden="false" customHeight="true" outlineLevel="0" collapsed="false">
      <c r="A178" s="12" t="n">
        <v>66102000</v>
      </c>
      <c r="B178" s="2" t="s">
        <v>542</v>
      </c>
      <c r="C178" s="15" t="n">
        <v>4583897.24</v>
      </c>
      <c r="D178" s="15" t="n">
        <v>1977166.78</v>
      </c>
      <c r="E178" s="15" t="n">
        <v>656533.76</v>
      </c>
      <c r="F178" s="12" t="n">
        <v>66100000</v>
      </c>
      <c r="G178" s="2" t="s">
        <v>990</v>
      </c>
    </row>
    <row r="179" customFormat="false" ht="17.25" hidden="false" customHeight="true" outlineLevel="0" collapsed="false">
      <c r="A179" s="12" t="n">
        <v>66103000</v>
      </c>
      <c r="B179" s="2" t="s">
        <v>482</v>
      </c>
      <c r="C179" s="15" t="n">
        <v>380200952.38</v>
      </c>
      <c r="D179" s="15" t="n">
        <v>0</v>
      </c>
      <c r="E179" s="15" t="n">
        <v>0</v>
      </c>
      <c r="F179" s="12" t="n">
        <v>66100000</v>
      </c>
      <c r="G179" s="2" t="s">
        <v>990</v>
      </c>
    </row>
    <row r="180" customFormat="false" ht="17.25" hidden="false" customHeight="true" outlineLevel="0" collapsed="false">
      <c r="A180" s="12" t="n">
        <v>66104000</v>
      </c>
      <c r="B180" s="2" t="s">
        <v>2169</v>
      </c>
      <c r="C180" s="15" t="n">
        <v>0</v>
      </c>
      <c r="D180" s="15" t="n">
        <v>846731.8</v>
      </c>
      <c r="E180" s="15" t="n">
        <v>0</v>
      </c>
      <c r="F180" s="12" t="n">
        <v>66100000</v>
      </c>
      <c r="G180" s="2" t="s">
        <v>990</v>
      </c>
    </row>
    <row r="181" customFormat="false" ht="17.25" hidden="false" customHeight="true" outlineLevel="0" collapsed="false">
      <c r="A181" s="12" t="n">
        <v>66600000</v>
      </c>
      <c r="B181" s="2" t="s">
        <v>750</v>
      </c>
      <c r="C181" s="15" t="n">
        <v>134606983.018</v>
      </c>
      <c r="D181" s="15" t="n">
        <v>15768837.49</v>
      </c>
      <c r="E181" s="15" t="n">
        <v>0</v>
      </c>
      <c r="F181" s="12" t="n">
        <v>66600000</v>
      </c>
      <c r="G181" s="2" t="s">
        <v>990</v>
      </c>
    </row>
    <row r="182" customFormat="false" ht="17.25" hidden="false" customHeight="true" outlineLevel="0" collapsed="false">
      <c r="A182" s="12" t="n">
        <v>68112000</v>
      </c>
      <c r="B182" s="2" t="s">
        <v>752</v>
      </c>
      <c r="C182" s="15" t="n">
        <v>76734441.09</v>
      </c>
      <c r="D182" s="15" t="n">
        <v>42332469.05</v>
      </c>
      <c r="E182" s="15" t="n">
        <v>51102165.61</v>
      </c>
      <c r="F182" s="12" t="n">
        <v>68112000</v>
      </c>
      <c r="G182" s="2" t="s">
        <v>990</v>
      </c>
    </row>
    <row r="183" customFormat="false" ht="17.25" hidden="false" customHeight="true" outlineLevel="0" collapsed="false">
      <c r="A183" s="12" t="n">
        <v>68500000</v>
      </c>
      <c r="B183" s="2" t="s">
        <v>490</v>
      </c>
      <c r="C183" s="15" t="n">
        <v>0</v>
      </c>
      <c r="D183" s="15" t="n">
        <v>183956909.58</v>
      </c>
      <c r="E183" s="15" t="n">
        <v>0</v>
      </c>
      <c r="F183" s="12" t="n">
        <v>68500000</v>
      </c>
      <c r="G183" s="2" t="s">
        <v>990</v>
      </c>
    </row>
    <row r="184" customFormat="false" ht="17.25" hidden="false" customHeight="true" outlineLevel="0" collapsed="false">
      <c r="A184" s="12" t="n">
        <v>69800000</v>
      </c>
      <c r="B184" s="2" t="s">
        <v>1864</v>
      </c>
      <c r="C184" s="15" t="n">
        <v>1940563.745</v>
      </c>
      <c r="D184" s="15" t="n">
        <v>100000</v>
      </c>
      <c r="E184" s="15" t="n">
        <v>100000</v>
      </c>
      <c r="F184" s="12" t="n">
        <v>69800000</v>
      </c>
      <c r="G184" s="2" t="s">
        <v>990</v>
      </c>
    </row>
    <row r="185" customFormat="false" ht="17.25" hidden="false" customHeight="true" outlineLevel="0" collapsed="false">
      <c r="A185" s="12" t="n">
        <v>70700000</v>
      </c>
      <c r="B185" s="2" t="s">
        <v>1866</v>
      </c>
      <c r="C185" s="15" t="n">
        <v>-368112749</v>
      </c>
      <c r="D185" s="15"/>
      <c r="E185" s="15"/>
      <c r="F185" s="20" t="n">
        <v>70700000</v>
      </c>
    </row>
    <row r="186" customFormat="false" ht="17.25" hidden="false" customHeight="true" outlineLevel="0" collapsed="false">
      <c r="A186" s="12" t="n">
        <v>72700000</v>
      </c>
      <c r="B186" s="2" t="s">
        <v>2068</v>
      </c>
      <c r="C186" s="15" t="n">
        <v>-494275943.45</v>
      </c>
      <c r="D186" s="15"/>
      <c r="E186" s="15"/>
      <c r="F186" s="20" t="n">
        <v>72700000</v>
      </c>
    </row>
    <row r="187" customFormat="false" ht="17.25" hidden="false" customHeight="true" outlineLevel="0" collapsed="false">
      <c r="A187" s="12" t="n">
        <v>75200000</v>
      </c>
      <c r="B187" s="2" t="s">
        <v>502</v>
      </c>
      <c r="C187" s="15" t="n">
        <v>0</v>
      </c>
      <c r="D187" s="15" t="n">
        <v>0</v>
      </c>
      <c r="E187" s="15" t="n">
        <v>-230000000</v>
      </c>
      <c r="F187" s="12" t="n">
        <v>75200000</v>
      </c>
      <c r="G187" s="2" t="s">
        <v>1056</v>
      </c>
    </row>
    <row r="188" customFormat="false" ht="17.25" hidden="false" customHeight="true" outlineLevel="0" collapsed="false">
      <c r="A188" s="12" t="n">
        <v>75800000</v>
      </c>
      <c r="B188" s="2" t="s">
        <v>211</v>
      </c>
      <c r="C188" s="15" t="n">
        <v>-239621.44</v>
      </c>
      <c r="D188" s="15" t="n">
        <v>-15519.59</v>
      </c>
      <c r="E188" s="15" t="n">
        <v>-90000093.32</v>
      </c>
      <c r="F188" s="12" t="n">
        <v>75800000</v>
      </c>
      <c r="G188" s="2" t="s">
        <v>1056</v>
      </c>
    </row>
    <row r="189" customFormat="false" ht="17.25" hidden="false" customHeight="true" outlineLevel="0" collapsed="false">
      <c r="A189" s="12" t="n">
        <v>75810000</v>
      </c>
      <c r="B189" s="2" t="s">
        <v>551</v>
      </c>
      <c r="C189" s="15" t="n">
        <v>-468100</v>
      </c>
      <c r="D189" s="15" t="n">
        <v>-38400</v>
      </c>
      <c r="E189" s="15" t="n">
        <v>-347200</v>
      </c>
      <c r="F189" s="12" t="n">
        <v>75800000</v>
      </c>
      <c r="G189" s="2" t="s">
        <v>1056</v>
      </c>
    </row>
    <row r="190" customFormat="false" ht="17.25" hidden="false" customHeight="true" outlineLevel="0" collapsed="false">
      <c r="A190" s="12" t="n">
        <v>75850000</v>
      </c>
      <c r="B190" s="2" t="s">
        <v>1322</v>
      </c>
      <c r="C190" s="15" t="n">
        <v>0</v>
      </c>
      <c r="D190" s="15" t="n">
        <v>0</v>
      </c>
      <c r="E190" s="15" t="n">
        <v>-1946150.63</v>
      </c>
      <c r="F190" s="12" t="n">
        <v>75800000</v>
      </c>
      <c r="G190" s="2" t="s">
        <v>1056</v>
      </c>
    </row>
    <row r="191" customFormat="false" ht="17.25" hidden="false" customHeight="true" outlineLevel="0" collapsed="false">
      <c r="A191" s="12" t="n">
        <v>76500000</v>
      </c>
      <c r="B191" s="2" t="s">
        <v>765</v>
      </c>
      <c r="C191" s="15" t="n">
        <v>-13770857.33</v>
      </c>
      <c r="D191" s="15" t="n">
        <v>-124958.25</v>
      </c>
      <c r="E191" s="15" t="n">
        <v>-146830.98</v>
      </c>
      <c r="F191" s="12" t="n">
        <v>76500000</v>
      </c>
      <c r="G191" s="2" t="s">
        <v>1056</v>
      </c>
    </row>
    <row r="192" customFormat="false" ht="17.25" hidden="false" customHeight="true" outlineLevel="0" collapsed="false">
      <c r="A192" s="12" t="n">
        <v>76600000</v>
      </c>
      <c r="B192" s="2" t="s">
        <v>766</v>
      </c>
      <c r="C192" s="15" t="n">
        <v>-102254294.66</v>
      </c>
      <c r="D192" s="15" t="n">
        <v>-78847009.68</v>
      </c>
      <c r="E192" s="15" t="n">
        <v>-52353766.78</v>
      </c>
      <c r="F192" s="12" t="n">
        <v>76600000</v>
      </c>
      <c r="G192" s="2" t="s">
        <v>1056</v>
      </c>
    </row>
    <row r="193" customFormat="false" ht="17.25" hidden="false" customHeight="true" outlineLevel="0" collapsed="false">
      <c r="A193" s="12" t="n">
        <v>77200000</v>
      </c>
      <c r="B193" s="2" t="s">
        <v>2170</v>
      </c>
      <c r="C193" s="15" t="n">
        <v>0</v>
      </c>
      <c r="D193" s="15" t="n">
        <v>-186386254.46</v>
      </c>
      <c r="E193" s="15" t="n">
        <v>-5505500.17</v>
      </c>
      <c r="F193" s="20" t="n">
        <v>72100000</v>
      </c>
      <c r="G193" s="2" t="s">
        <v>1056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8" width="12.44"/>
    <col collapsed="false" customWidth="true" hidden="false" outlineLevel="0" max="2" min="2" style="2" width="39.44"/>
    <col collapsed="false" customWidth="true" hidden="false" outlineLevel="0" max="3" min="3" style="3" width="15.44"/>
    <col collapsed="false" customWidth="true" hidden="false" outlineLevel="0" max="5" min="4" style="4" width="15.44"/>
    <col collapsed="false" customWidth="true" hidden="false" outlineLevel="0" max="6" min="6" style="38" width="12.44"/>
  </cols>
  <sheetData>
    <row r="1" customFormat="false" ht="17.25" hidden="false" customHeight="true" outlineLevel="0" collapsed="false">
      <c r="C1" s="14" t="n">
        <v>2021</v>
      </c>
      <c r="D1" s="14" t="n">
        <v>2020</v>
      </c>
    </row>
    <row r="2" customFormat="false" ht="17.25" hidden="false" customHeight="true" outlineLevel="0" collapsed="false">
      <c r="A2" s="33" t="n">
        <v>10100000</v>
      </c>
      <c r="B2" s="17" t="s">
        <v>559</v>
      </c>
      <c r="C2" s="14" t="n">
        <v>-2000000</v>
      </c>
      <c r="D2" s="14" t="n">
        <v>-2000000</v>
      </c>
      <c r="E2" s="14" t="n">
        <v>-2000000</v>
      </c>
      <c r="F2" s="41" t="n">
        <v>10100000</v>
      </c>
    </row>
    <row r="3" customFormat="false" ht="17.25" hidden="false" customHeight="true" outlineLevel="0" collapsed="false">
      <c r="A3" s="33" t="n">
        <v>10610000</v>
      </c>
      <c r="B3" s="17" t="s">
        <v>560</v>
      </c>
      <c r="C3" s="14" t="n">
        <v>-200000</v>
      </c>
      <c r="D3" s="14" t="n">
        <v>-200000</v>
      </c>
      <c r="E3" s="14" t="n">
        <v>-200000</v>
      </c>
      <c r="F3" s="41" t="n">
        <v>10610000</v>
      </c>
    </row>
    <row r="4" customFormat="false" ht="17.25" hidden="false" customHeight="true" outlineLevel="0" collapsed="false">
      <c r="A4" s="33" t="n">
        <v>11000000</v>
      </c>
      <c r="B4" s="17" t="s">
        <v>562</v>
      </c>
      <c r="C4" s="14" t="n">
        <v>0</v>
      </c>
      <c r="D4" s="14" t="n">
        <v>0</v>
      </c>
      <c r="E4" s="14" t="n">
        <v>0</v>
      </c>
      <c r="F4" s="41" t="n">
        <v>11000000</v>
      </c>
    </row>
    <row r="5" customFormat="false" ht="17.25" hidden="false" customHeight="true" outlineLevel="0" collapsed="false">
      <c r="A5" s="33" t="n">
        <v>11900000</v>
      </c>
      <c r="B5" s="17" t="s">
        <v>1158</v>
      </c>
      <c r="C5" s="14" t="n">
        <v>103490474.2</v>
      </c>
      <c r="D5" s="14" t="n">
        <v>103490474.2</v>
      </c>
      <c r="E5" s="14" t="n">
        <v>93828870.33</v>
      </c>
      <c r="F5" s="33" t="n">
        <v>11900000</v>
      </c>
    </row>
    <row r="6" customFormat="false" ht="17.25" hidden="false" customHeight="true" outlineLevel="0" collapsed="false">
      <c r="A6" s="33" t="n">
        <v>12000000</v>
      </c>
      <c r="B6" s="17" t="s">
        <v>1763</v>
      </c>
      <c r="C6" s="14" t="n">
        <v>-113096648.40465</v>
      </c>
      <c r="D6" s="14" t="n">
        <v>0</v>
      </c>
      <c r="E6" s="14" t="n">
        <v>0</v>
      </c>
      <c r="F6" s="41" t="n">
        <v>12000000</v>
      </c>
    </row>
    <row r="7" customFormat="false" ht="17.25" hidden="false" customHeight="true" outlineLevel="0" collapsed="false">
      <c r="A7" s="33" t="n">
        <v>12800000</v>
      </c>
      <c r="B7" s="17" t="s">
        <v>1341</v>
      </c>
      <c r="C7" s="14" t="n">
        <v>0</v>
      </c>
      <c r="D7" s="14" t="n">
        <v>0</v>
      </c>
      <c r="E7" s="14" t="n">
        <v>-59135579.39</v>
      </c>
      <c r="F7" s="33" t="n">
        <v>12800000</v>
      </c>
    </row>
    <row r="8" customFormat="false" ht="17.25" hidden="false" customHeight="true" outlineLevel="0" collapsed="false">
      <c r="A8" s="33" t="n">
        <v>16200000</v>
      </c>
      <c r="B8" s="17" t="s">
        <v>220</v>
      </c>
      <c r="C8" s="14" t="n">
        <v>0</v>
      </c>
      <c r="D8" s="14" t="n">
        <v>0</v>
      </c>
      <c r="E8" s="14" t="n">
        <v>0</v>
      </c>
      <c r="F8" s="38" t="s">
        <v>1480</v>
      </c>
    </row>
    <row r="9" customFormat="false" ht="17.25" hidden="false" customHeight="true" outlineLevel="0" collapsed="false">
      <c r="A9" s="33" t="n">
        <v>16885000</v>
      </c>
      <c r="B9" s="17" t="s">
        <v>2171</v>
      </c>
      <c r="C9" s="14" t="n">
        <v>0</v>
      </c>
      <c r="D9" s="14" t="n">
        <v>0</v>
      </c>
      <c r="E9" s="14" t="n">
        <v>0</v>
      </c>
      <c r="F9" s="38" t="s">
        <v>1480</v>
      </c>
    </row>
    <row r="10" customFormat="false" ht="17.25" hidden="false" customHeight="true" outlineLevel="0" collapsed="false">
      <c r="A10" s="33" t="n">
        <v>21530000</v>
      </c>
      <c r="B10" s="17" t="s">
        <v>2172</v>
      </c>
      <c r="C10" s="14" t="n">
        <v>135747890.06</v>
      </c>
      <c r="D10" s="14" t="n">
        <v>135747890.06</v>
      </c>
      <c r="E10" s="14" t="n">
        <v>135747890.06</v>
      </c>
      <c r="F10" s="41" t="n">
        <v>21540000</v>
      </c>
    </row>
    <row r="11" customFormat="false" ht="17.25" hidden="false" customHeight="true" outlineLevel="0" collapsed="false">
      <c r="A11" s="33" t="n">
        <v>21810000</v>
      </c>
      <c r="B11" s="17" t="s">
        <v>234</v>
      </c>
      <c r="C11" s="14" t="n">
        <v>506413797.27</v>
      </c>
      <c r="D11" s="14" t="n">
        <v>506413797.27</v>
      </c>
      <c r="E11" s="14" t="n">
        <v>506413797.27</v>
      </c>
      <c r="F11" s="41" t="n">
        <v>21540000</v>
      </c>
    </row>
    <row r="12" customFormat="false" ht="17.25" hidden="false" customHeight="true" outlineLevel="0" collapsed="false">
      <c r="A12" s="33" t="n">
        <v>21830000</v>
      </c>
      <c r="B12" s="17" t="s">
        <v>574</v>
      </c>
      <c r="C12" s="14" t="n">
        <v>93458413.75</v>
      </c>
      <c r="D12" s="14" t="n">
        <v>93458413.75</v>
      </c>
      <c r="E12" s="14" t="n">
        <v>93458413.75</v>
      </c>
      <c r="F12" s="41" t="n">
        <v>21830000</v>
      </c>
    </row>
    <row r="13" customFormat="false" ht="17.25" hidden="false" customHeight="true" outlineLevel="0" collapsed="false">
      <c r="A13" s="33" t="n">
        <v>28153000</v>
      </c>
      <c r="B13" s="17" t="s">
        <v>2173</v>
      </c>
      <c r="C13" s="14" t="n">
        <v>-100679685.136</v>
      </c>
      <c r="D13" s="14" t="n">
        <v>-87104896.13</v>
      </c>
      <c r="E13" s="14" t="n">
        <v>-73530107.12</v>
      </c>
      <c r="F13" s="41" t="n">
        <v>28154000</v>
      </c>
    </row>
    <row r="14" customFormat="false" ht="17.25" hidden="false" customHeight="true" outlineLevel="0" collapsed="false">
      <c r="A14" s="33" t="n">
        <v>28181000</v>
      </c>
      <c r="B14" s="17" t="s">
        <v>250</v>
      </c>
      <c r="C14" s="14" t="n">
        <v>-346698861.497</v>
      </c>
      <c r="D14" s="14" t="n">
        <v>-296057481.77</v>
      </c>
      <c r="E14" s="14" t="n">
        <v>-245416102.04</v>
      </c>
      <c r="F14" s="41" t="n">
        <v>28154000</v>
      </c>
    </row>
    <row r="15" customFormat="false" ht="17.25" hidden="false" customHeight="true" outlineLevel="0" collapsed="false">
      <c r="A15" s="33" t="n">
        <v>28183000</v>
      </c>
      <c r="B15" s="17" t="s">
        <v>588</v>
      </c>
      <c r="C15" s="14" t="n">
        <v>-93458413.76</v>
      </c>
      <c r="D15" s="14" t="n">
        <v>-93458413.76</v>
      </c>
      <c r="E15" s="14" t="n">
        <v>-93458413.76</v>
      </c>
      <c r="F15" s="41" t="n">
        <v>28183000</v>
      </c>
    </row>
    <row r="16" customFormat="false" ht="17.25" hidden="false" customHeight="true" outlineLevel="0" collapsed="false">
      <c r="A16" s="33" t="n">
        <v>31000000</v>
      </c>
      <c r="B16" s="17" t="s">
        <v>2085</v>
      </c>
      <c r="C16" s="14" t="n">
        <v>106086835.371606</v>
      </c>
      <c r="D16" s="14" t="n">
        <v>83060438.16</v>
      </c>
      <c r="E16" s="14" t="n">
        <v>82968642.09</v>
      </c>
      <c r="F16" s="42" t="n">
        <v>31100000</v>
      </c>
    </row>
    <row r="17" customFormat="false" ht="17.25" hidden="false" customHeight="true" outlineLevel="0" collapsed="false">
      <c r="A17" s="33" t="n">
        <v>35500000</v>
      </c>
      <c r="B17" s="17" t="s">
        <v>590</v>
      </c>
      <c r="C17" s="14" t="n">
        <v>652663100.230505</v>
      </c>
      <c r="D17" s="14" t="n">
        <v>672555622.83</v>
      </c>
      <c r="E17" s="14" t="n">
        <v>694550607.9</v>
      </c>
      <c r="F17" s="20" t="n">
        <v>35500000</v>
      </c>
    </row>
    <row r="18" customFormat="false" ht="17.25" hidden="false" customHeight="true" outlineLevel="0" collapsed="false">
      <c r="A18" s="33" t="n">
        <v>40100000</v>
      </c>
      <c r="B18" s="17" t="s">
        <v>597</v>
      </c>
      <c r="C18" s="14" t="n">
        <v>-1989.6</v>
      </c>
      <c r="D18" s="14" t="n">
        <v>-1989.60000000009</v>
      </c>
      <c r="E18" s="14" t="n">
        <v>-622873.5</v>
      </c>
      <c r="F18" s="41" t="n">
        <v>40110000</v>
      </c>
    </row>
    <row r="19" customFormat="false" ht="17.25" hidden="false" customHeight="true" outlineLevel="0" collapsed="false">
      <c r="A19" s="33" t="n">
        <v>40800000</v>
      </c>
      <c r="B19" s="17" t="s">
        <v>1641</v>
      </c>
      <c r="C19" s="14" t="n">
        <v>0</v>
      </c>
      <c r="D19" s="14" t="n">
        <v>0</v>
      </c>
      <c r="E19" s="14" t="n">
        <v>-5620000</v>
      </c>
      <c r="F19" s="41" t="n">
        <v>40810000</v>
      </c>
    </row>
    <row r="20" customFormat="false" ht="17.25" hidden="false" customHeight="true" outlineLevel="0" collapsed="false">
      <c r="A20" s="33" t="n">
        <v>41100000</v>
      </c>
      <c r="B20" s="17" t="s">
        <v>1788</v>
      </c>
      <c r="C20" s="14" t="n">
        <v>38958560.56</v>
      </c>
      <c r="D20" s="14" t="n">
        <v>15416223.75</v>
      </c>
      <c r="E20" s="14" t="n">
        <v>25997951.49</v>
      </c>
      <c r="F20" s="41" t="n">
        <v>41100000</v>
      </c>
    </row>
    <row r="21" customFormat="false" ht="17.25" hidden="false" customHeight="true" outlineLevel="0" collapsed="false">
      <c r="A21" s="33" t="n">
        <v>42100000</v>
      </c>
      <c r="B21" s="17" t="s">
        <v>1643</v>
      </c>
      <c r="C21" s="14" t="n">
        <v>-45588.74</v>
      </c>
      <c r="D21" s="14" t="n">
        <v>-45558.7400000002</v>
      </c>
      <c r="E21" s="14" t="n">
        <v>0</v>
      </c>
      <c r="F21" s="41" t="n">
        <v>42110000</v>
      </c>
    </row>
    <row r="22" customFormat="false" ht="17.25" hidden="false" customHeight="true" outlineLevel="0" collapsed="false">
      <c r="A22" s="33" t="n">
        <v>42500000</v>
      </c>
      <c r="B22" s="17" t="s">
        <v>1794</v>
      </c>
      <c r="C22" s="14" t="n">
        <v>0</v>
      </c>
      <c r="D22" s="14" t="n">
        <v>0</v>
      </c>
      <c r="E22" s="14" t="n">
        <v>0</v>
      </c>
      <c r="F22" s="41" t="n">
        <v>42510000</v>
      </c>
    </row>
    <row r="23" customFormat="false" ht="17.25" hidden="false" customHeight="true" outlineLevel="0" collapsed="false">
      <c r="A23" s="33" t="n">
        <v>42520000</v>
      </c>
      <c r="B23" s="17" t="s">
        <v>2174</v>
      </c>
      <c r="C23" s="14" t="n">
        <v>0</v>
      </c>
      <c r="D23" s="14" t="n">
        <v>0</v>
      </c>
      <c r="E23" s="14" t="n">
        <v>0</v>
      </c>
      <c r="F23" s="20" t="n">
        <v>42520000</v>
      </c>
    </row>
    <row r="24" customFormat="false" ht="17.25" hidden="false" customHeight="true" outlineLevel="0" collapsed="false">
      <c r="A24" s="33" t="n">
        <v>42820000</v>
      </c>
      <c r="B24" s="17" t="s">
        <v>604</v>
      </c>
      <c r="C24" s="14" t="n">
        <v>-725742.32</v>
      </c>
      <c r="D24" s="14" t="n">
        <v>-725742.32</v>
      </c>
      <c r="E24" s="14" t="n">
        <v>-725742.32</v>
      </c>
      <c r="F24" s="41" t="n">
        <v>42800000</v>
      </c>
    </row>
    <row r="25" customFormat="false" ht="17.25" hidden="false" customHeight="true" outlineLevel="0" collapsed="false">
      <c r="A25" s="33" t="n">
        <v>43100000</v>
      </c>
      <c r="B25" s="17" t="s">
        <v>605</v>
      </c>
      <c r="C25" s="14" t="n">
        <v>-144000</v>
      </c>
      <c r="D25" s="14" t="n">
        <v>-154830.2</v>
      </c>
      <c r="E25" s="14" t="n">
        <v>-327336.8</v>
      </c>
      <c r="F25" s="41" t="n">
        <v>43100000</v>
      </c>
    </row>
    <row r="26" customFormat="false" ht="17.25" hidden="false" customHeight="true" outlineLevel="0" collapsed="false">
      <c r="A26" s="33" t="n">
        <v>43110000</v>
      </c>
      <c r="B26" s="17" t="s">
        <v>606</v>
      </c>
      <c r="C26" s="14" t="n">
        <v>-135900</v>
      </c>
      <c r="D26" s="14" t="n">
        <v>-243900</v>
      </c>
      <c r="E26" s="14" t="n">
        <v>-195900</v>
      </c>
      <c r="F26" s="41" t="n">
        <v>43110000</v>
      </c>
    </row>
    <row r="27" customFormat="false" ht="17.25" hidden="false" customHeight="true" outlineLevel="0" collapsed="false">
      <c r="A27" s="33" t="n">
        <v>43200000</v>
      </c>
      <c r="B27" s="17" t="s">
        <v>37</v>
      </c>
      <c r="C27" s="14" t="n">
        <v>0</v>
      </c>
      <c r="D27" s="14" t="n">
        <v>-66355.7999999999</v>
      </c>
      <c r="E27" s="14" t="n">
        <v>-140287.2</v>
      </c>
      <c r="F27" s="41" t="n">
        <v>43200000</v>
      </c>
    </row>
    <row r="28" customFormat="false" ht="17.25" hidden="false" customHeight="true" outlineLevel="0" collapsed="false">
      <c r="A28" s="33" t="n">
        <v>43300000</v>
      </c>
      <c r="B28" s="17" t="s">
        <v>38</v>
      </c>
      <c r="C28" s="14" t="n">
        <v>0</v>
      </c>
      <c r="D28" s="14" t="n">
        <v>-11059.3</v>
      </c>
      <c r="E28" s="14" t="n">
        <v>-23381.2</v>
      </c>
      <c r="F28" s="41" t="n">
        <v>43300000</v>
      </c>
    </row>
    <row r="29" customFormat="false" ht="17.25" hidden="false" customHeight="true" outlineLevel="0" collapsed="false">
      <c r="A29" s="33" t="n">
        <v>43860000</v>
      </c>
      <c r="B29" s="17" t="s">
        <v>1644</v>
      </c>
      <c r="C29" s="14" t="n">
        <v>-166683.63</v>
      </c>
      <c r="D29" s="14" t="n">
        <v>-166683.63</v>
      </c>
      <c r="E29" s="14" t="n">
        <v>-166683.63</v>
      </c>
      <c r="F29" s="41" t="n">
        <v>43860000</v>
      </c>
    </row>
    <row r="30" customFormat="false" ht="17.25" hidden="false" customHeight="true" outlineLevel="0" collapsed="false">
      <c r="A30" s="33" t="n">
        <v>44100000</v>
      </c>
      <c r="B30" s="17" t="s">
        <v>610</v>
      </c>
      <c r="C30" s="14" t="n">
        <v>-4000</v>
      </c>
      <c r="D30" s="14" t="n">
        <v>-6000</v>
      </c>
      <c r="E30" s="14" t="n">
        <v>-8000</v>
      </c>
      <c r="F30" s="41" t="n">
        <v>44100000</v>
      </c>
    </row>
    <row r="31" customFormat="false" ht="17.25" hidden="false" customHeight="true" outlineLevel="0" collapsed="false">
      <c r="A31" s="33" t="n">
        <v>44300000</v>
      </c>
      <c r="B31" s="17" t="s">
        <v>611</v>
      </c>
      <c r="C31" s="14" t="n">
        <v>1867753.98</v>
      </c>
      <c r="D31" s="14" t="n">
        <v>4036170.96</v>
      </c>
      <c r="E31" s="14" t="n">
        <v>3942371.96</v>
      </c>
      <c r="F31" s="41" t="n">
        <v>44300000</v>
      </c>
    </row>
    <row r="32" customFormat="false" ht="17.25" hidden="false" customHeight="true" outlineLevel="0" collapsed="false">
      <c r="A32" s="33" t="n">
        <v>44410000</v>
      </c>
      <c r="B32" s="17" t="s">
        <v>929</v>
      </c>
      <c r="C32" s="14" t="n">
        <v>-489814.5645</v>
      </c>
      <c r="D32" s="14" t="n">
        <v>-158727.81</v>
      </c>
      <c r="E32" s="14" t="n">
        <v>-281396.97</v>
      </c>
      <c r="F32" s="41" t="n">
        <v>44400000</v>
      </c>
    </row>
    <row r="33" customFormat="false" ht="17.25" hidden="false" customHeight="true" outlineLevel="0" collapsed="false">
      <c r="A33" s="33" t="n">
        <v>44550000</v>
      </c>
      <c r="B33" s="17" t="s">
        <v>617</v>
      </c>
      <c r="C33" s="14" t="n">
        <v>74556832.94</v>
      </c>
      <c r="D33" s="14" t="n">
        <v>74513454.5699999</v>
      </c>
      <c r="E33" s="14" t="n">
        <v>74565079.5599999</v>
      </c>
      <c r="F33" s="41" t="n">
        <v>44550000</v>
      </c>
    </row>
    <row r="34" customFormat="false" ht="17.25" hidden="false" customHeight="true" outlineLevel="0" collapsed="false">
      <c r="A34" s="33" t="n">
        <v>44562000</v>
      </c>
      <c r="B34" s="17" t="s">
        <v>47</v>
      </c>
      <c r="C34" s="14" t="n">
        <v>1500</v>
      </c>
      <c r="D34" s="14" t="n">
        <v>1500</v>
      </c>
      <c r="E34" s="14" t="n">
        <v>1326.4</v>
      </c>
      <c r="F34" s="41" t="n">
        <v>44561000</v>
      </c>
    </row>
    <row r="35" customFormat="false" ht="17.25" hidden="false" customHeight="true" outlineLevel="0" collapsed="false">
      <c r="A35" s="33" t="n">
        <v>44564000</v>
      </c>
      <c r="B35" s="17" t="s">
        <v>49</v>
      </c>
      <c r="C35" s="14" t="n">
        <v>22857.71</v>
      </c>
      <c r="D35" s="14" t="n">
        <v>22857.71</v>
      </c>
      <c r="E35" s="14" t="n">
        <v>28214.4499999998</v>
      </c>
      <c r="F35" s="41" t="n">
        <v>44561000</v>
      </c>
    </row>
    <row r="36" customFormat="false" ht="17.25" hidden="false" customHeight="true" outlineLevel="0" collapsed="false">
      <c r="A36" s="33" t="n">
        <v>44574000</v>
      </c>
      <c r="B36" s="17" t="s">
        <v>1888</v>
      </c>
      <c r="C36" s="14" t="n">
        <v>0</v>
      </c>
      <c r="D36" s="14" t="n">
        <v>0</v>
      </c>
      <c r="E36" s="14" t="n">
        <v>0</v>
      </c>
      <c r="F36" s="41" t="n">
        <v>44571000</v>
      </c>
    </row>
    <row r="37" customFormat="false" ht="17.25" hidden="false" customHeight="true" outlineLevel="0" collapsed="false">
      <c r="A37" s="33" t="n">
        <v>44583000</v>
      </c>
      <c r="B37" s="17" t="s">
        <v>1802</v>
      </c>
      <c r="C37" s="14" t="n">
        <v>0</v>
      </c>
      <c r="D37" s="14" t="n">
        <v>0</v>
      </c>
      <c r="E37" s="14" t="n">
        <v>720000</v>
      </c>
      <c r="F37" s="41" t="n">
        <v>44581000</v>
      </c>
    </row>
    <row r="38" customFormat="false" ht="17.25" hidden="false" customHeight="true" outlineLevel="0" collapsed="false">
      <c r="A38" s="33" t="n">
        <v>45511000</v>
      </c>
      <c r="B38" s="17" t="s">
        <v>304</v>
      </c>
      <c r="C38" s="14" t="n">
        <v>-95669500</v>
      </c>
      <c r="D38" s="14" t="n">
        <v>-95669500</v>
      </c>
      <c r="E38" s="14" t="n">
        <v>-95669500</v>
      </c>
      <c r="F38" s="22" t="n">
        <v>45500001</v>
      </c>
    </row>
    <row r="39" customFormat="false" ht="17.25" hidden="false" customHeight="true" outlineLevel="0" collapsed="false">
      <c r="A39" s="33" t="n">
        <v>45512000</v>
      </c>
      <c r="B39" s="17" t="s">
        <v>288</v>
      </c>
      <c r="C39" s="14" t="n">
        <v>0</v>
      </c>
      <c r="D39" s="14" t="n">
        <v>0</v>
      </c>
      <c r="E39" s="14" t="n">
        <v>0</v>
      </c>
      <c r="F39" s="22" t="n">
        <v>45500002</v>
      </c>
    </row>
    <row r="40" customFormat="false" ht="17.25" hidden="false" customHeight="true" outlineLevel="0" collapsed="false">
      <c r="A40" s="33" t="n">
        <v>46700001</v>
      </c>
      <c r="B40" s="17" t="s">
        <v>105</v>
      </c>
      <c r="C40" s="14" t="n">
        <v>-320000000</v>
      </c>
      <c r="D40" s="14" t="n">
        <v>-320000000</v>
      </c>
      <c r="E40" s="14" t="n">
        <v>-320000000</v>
      </c>
      <c r="F40" s="41" t="n">
        <v>46711000</v>
      </c>
    </row>
    <row r="41" customFormat="false" ht="17.25" hidden="false" customHeight="true" outlineLevel="0" collapsed="false">
      <c r="A41" s="33" t="n">
        <v>46700005</v>
      </c>
      <c r="B41" s="17" t="s">
        <v>128</v>
      </c>
      <c r="C41" s="14" t="n">
        <v>0</v>
      </c>
      <c r="D41" s="14" t="n">
        <v>0</v>
      </c>
      <c r="E41" s="14" t="n">
        <v>296476.64</v>
      </c>
      <c r="F41" s="20" t="n">
        <v>46731000</v>
      </c>
    </row>
    <row r="42" customFormat="false" ht="17.25" hidden="false" customHeight="true" outlineLevel="0" collapsed="false">
      <c r="A42" s="33" t="n">
        <v>46710070</v>
      </c>
      <c r="B42" s="17" t="s">
        <v>129</v>
      </c>
      <c r="C42" s="14" t="n">
        <v>-889516000</v>
      </c>
      <c r="D42" s="14" t="n">
        <v>-939000000</v>
      </c>
      <c r="E42" s="14" t="n">
        <v>-939381800</v>
      </c>
      <c r="F42" s="12" t="n">
        <v>46715000</v>
      </c>
    </row>
    <row r="43" customFormat="false" ht="17.25" hidden="false" customHeight="true" outlineLevel="0" collapsed="false">
      <c r="A43" s="33" t="n">
        <v>46720071</v>
      </c>
      <c r="B43" s="17" t="s">
        <v>100</v>
      </c>
      <c r="C43" s="14" t="n">
        <v>-4080</v>
      </c>
      <c r="D43" s="14" t="n">
        <v>-22080</v>
      </c>
      <c r="E43" s="14" t="n">
        <v>-9000</v>
      </c>
      <c r="F43" s="12" t="n">
        <v>46724000</v>
      </c>
    </row>
    <row r="44" customFormat="false" ht="17.25" hidden="false" customHeight="true" outlineLevel="0" collapsed="false">
      <c r="A44" s="33" t="n">
        <v>51221000</v>
      </c>
      <c r="B44" s="17" t="s">
        <v>323</v>
      </c>
      <c r="C44" s="14" t="n">
        <v>7442302.89</v>
      </c>
      <c r="D44" s="14" t="n">
        <v>16883221.1</v>
      </c>
      <c r="E44" s="14" t="n">
        <v>3828064.31000003</v>
      </c>
      <c r="F44" s="41" t="n">
        <v>51221000</v>
      </c>
    </row>
    <row r="45" customFormat="false" ht="17.25" hidden="false" customHeight="true" outlineLevel="0" collapsed="false">
      <c r="A45" s="33" t="n">
        <v>51222000</v>
      </c>
      <c r="B45" s="17" t="s">
        <v>2175</v>
      </c>
      <c r="C45" s="14" t="n">
        <v>2621351.09</v>
      </c>
      <c r="D45" s="14" t="n">
        <v>2642847.41</v>
      </c>
      <c r="E45" s="14" t="n">
        <v>2279106.15</v>
      </c>
      <c r="F45" s="20" t="n">
        <v>51222000</v>
      </c>
    </row>
    <row r="46" customFormat="false" ht="17.25" hidden="false" customHeight="true" outlineLevel="0" collapsed="false">
      <c r="A46" s="33" t="n">
        <v>51223000</v>
      </c>
      <c r="B46" s="17" t="s">
        <v>2176</v>
      </c>
      <c r="C46" s="14" t="n">
        <v>68047853.8</v>
      </c>
      <c r="D46" s="14" t="n">
        <v>67682532.72</v>
      </c>
      <c r="E46" s="14" t="n">
        <v>47521771.09</v>
      </c>
      <c r="F46" s="20" t="n">
        <v>51223000</v>
      </c>
    </row>
    <row r="47" customFormat="false" ht="17.25" hidden="false" customHeight="true" outlineLevel="0" collapsed="false">
      <c r="A47" s="33" t="n">
        <v>53100000</v>
      </c>
      <c r="B47" s="17" t="s">
        <v>1648</v>
      </c>
      <c r="C47" s="14" t="n">
        <v>1409337.22</v>
      </c>
      <c r="D47" s="14" t="n">
        <v>1472400</v>
      </c>
      <c r="E47" s="14" t="n">
        <v>1966337.22</v>
      </c>
      <c r="F47" s="41" t="n">
        <v>53100000</v>
      </c>
    </row>
    <row r="48" customFormat="false" ht="17.25" hidden="false" customHeight="true" outlineLevel="0" collapsed="false">
      <c r="A48" s="33" t="n">
        <v>58000000</v>
      </c>
      <c r="B48" s="17" t="s">
        <v>704</v>
      </c>
      <c r="C48" s="14" t="n">
        <v>0</v>
      </c>
      <c r="D48" s="14" t="n">
        <v>0</v>
      </c>
      <c r="E48" s="14" t="n">
        <v>0</v>
      </c>
      <c r="F48" s="41" t="n">
        <v>58000000</v>
      </c>
    </row>
    <row r="49" customFormat="false" ht="17.25" hidden="false" customHeight="true" outlineLevel="0" collapsed="false">
      <c r="A49" s="33" t="n">
        <v>60301000</v>
      </c>
      <c r="B49" s="17" t="s">
        <v>1282</v>
      </c>
      <c r="C49" s="14" t="n">
        <v>0</v>
      </c>
      <c r="D49" s="14" t="n">
        <v>-91796.07</v>
      </c>
      <c r="E49" s="14" t="n">
        <v>1651039.58</v>
      </c>
      <c r="F49" s="41" t="n">
        <v>60301000</v>
      </c>
    </row>
    <row r="50" customFormat="false" ht="17.25" hidden="false" customHeight="true" outlineLevel="0" collapsed="false">
      <c r="A50" s="33" t="n">
        <v>61602000</v>
      </c>
      <c r="B50" s="17" t="s">
        <v>466</v>
      </c>
      <c r="C50" s="14" t="n">
        <v>450897</v>
      </c>
      <c r="D50" s="14" t="n">
        <v>336450</v>
      </c>
      <c r="E50" s="14" t="n">
        <v>714807</v>
      </c>
      <c r="F50" s="41" t="n">
        <v>61600000</v>
      </c>
    </row>
    <row r="51" customFormat="false" ht="17.25" hidden="false" customHeight="true" outlineLevel="0" collapsed="false">
      <c r="A51" s="33" t="n">
        <v>62203000</v>
      </c>
      <c r="B51" s="17" t="s">
        <v>1843</v>
      </c>
      <c r="C51" s="14" t="n">
        <v>0</v>
      </c>
      <c r="D51" s="14" t="n">
        <v>-2160000</v>
      </c>
      <c r="E51" s="14" t="n">
        <v>2220000</v>
      </c>
      <c r="F51" s="41" t="n">
        <v>62200000</v>
      </c>
    </row>
    <row r="52" customFormat="false" ht="17.25" hidden="false" customHeight="true" outlineLevel="0" collapsed="false">
      <c r="A52" s="33" t="n">
        <v>62501000</v>
      </c>
      <c r="B52" s="17" t="s">
        <v>726</v>
      </c>
      <c r="C52" s="14" t="n">
        <v>0</v>
      </c>
      <c r="D52" s="14" t="n">
        <v>-1300000</v>
      </c>
      <c r="E52" s="14" t="n">
        <v>1340000</v>
      </c>
      <c r="F52" s="41" t="n">
        <v>62501000</v>
      </c>
    </row>
    <row r="53" customFormat="false" ht="17.25" hidden="false" customHeight="true" outlineLevel="0" collapsed="false">
      <c r="A53" s="33" t="n">
        <v>62507000</v>
      </c>
      <c r="B53" s="17" t="s">
        <v>416</v>
      </c>
      <c r="C53" s="14" t="n">
        <v>498000</v>
      </c>
      <c r="D53" s="14" t="n">
        <v>21558</v>
      </c>
      <c r="E53" s="14" t="n">
        <v>815380</v>
      </c>
      <c r="F53" s="41" t="n">
        <v>62501000</v>
      </c>
    </row>
    <row r="54" customFormat="false" ht="17.25" hidden="false" customHeight="true" outlineLevel="0" collapsed="false">
      <c r="A54" s="33" t="n">
        <v>62703000</v>
      </c>
      <c r="B54" s="17" t="s">
        <v>516</v>
      </c>
      <c r="C54" s="14" t="n">
        <v>920249.45</v>
      </c>
      <c r="D54" s="14" t="n">
        <v>298211.48</v>
      </c>
      <c r="E54" s="14" t="n">
        <v>240082.55</v>
      </c>
      <c r="F54" s="41" t="n">
        <v>62701000</v>
      </c>
    </row>
    <row r="55" customFormat="false" ht="17.25" hidden="false" customHeight="true" outlineLevel="0" collapsed="false">
      <c r="A55" s="33" t="n">
        <v>62704000</v>
      </c>
      <c r="B55" s="17" t="s">
        <v>2177</v>
      </c>
      <c r="C55" s="14" t="n">
        <v>227599.97</v>
      </c>
      <c r="D55" s="14" t="n">
        <v>442440</v>
      </c>
      <c r="E55" s="14" t="n">
        <v>412980</v>
      </c>
      <c r="F55" s="41" t="n">
        <v>62701000</v>
      </c>
    </row>
    <row r="56" customFormat="false" ht="17.25" hidden="false" customHeight="true" outlineLevel="0" collapsed="false">
      <c r="A56" s="33" t="n">
        <v>62707000</v>
      </c>
      <c r="B56" s="17" t="s">
        <v>426</v>
      </c>
      <c r="C56" s="14" t="n">
        <v>42916.66</v>
      </c>
      <c r="D56" s="14" t="n">
        <v>143246.8</v>
      </c>
      <c r="E56" s="14" t="n">
        <v>74900</v>
      </c>
      <c r="F56" s="41" t="n">
        <v>62701000</v>
      </c>
    </row>
    <row r="57" customFormat="false" ht="17.25" hidden="false" customHeight="true" outlineLevel="0" collapsed="false">
      <c r="A57" s="33" t="n">
        <v>62708000</v>
      </c>
      <c r="B57" s="17" t="s">
        <v>2178</v>
      </c>
      <c r="C57" s="14" t="n">
        <v>146666.66</v>
      </c>
      <c r="D57" s="14" t="n">
        <v>604800</v>
      </c>
      <c r="E57" s="14" t="n">
        <v>460800</v>
      </c>
      <c r="F57" s="41" t="n">
        <v>62701000</v>
      </c>
    </row>
    <row r="58" customFormat="false" ht="17.25" hidden="false" customHeight="true" outlineLevel="0" collapsed="false">
      <c r="A58" s="33" t="n">
        <v>62709000</v>
      </c>
      <c r="B58" s="17" t="s">
        <v>521</v>
      </c>
      <c r="C58" s="14" t="n">
        <v>872.27</v>
      </c>
      <c r="D58" s="14" t="n">
        <v>39699.08</v>
      </c>
      <c r="E58" s="14" t="n">
        <v>312930.4</v>
      </c>
      <c r="F58" s="41" t="n">
        <v>62701000</v>
      </c>
    </row>
    <row r="59" customFormat="false" ht="17.25" hidden="false" customHeight="true" outlineLevel="0" collapsed="false">
      <c r="A59" s="33" t="n">
        <v>63504000</v>
      </c>
      <c r="B59" s="17" t="s">
        <v>732</v>
      </c>
      <c r="C59" s="14" t="n">
        <v>5000</v>
      </c>
      <c r="D59" s="14" t="n">
        <v>91000</v>
      </c>
      <c r="E59" s="14" t="n">
        <v>94900</v>
      </c>
      <c r="F59" s="41" t="n">
        <v>63504000</v>
      </c>
    </row>
    <row r="60" customFormat="false" ht="17.25" hidden="false" customHeight="true" outlineLevel="0" collapsed="false">
      <c r="A60" s="33" t="n">
        <v>64101000</v>
      </c>
      <c r="B60" s="17" t="s">
        <v>735</v>
      </c>
      <c r="C60" s="14" t="n">
        <v>678080.7</v>
      </c>
      <c r="D60" s="14" t="n">
        <v>3150965.67</v>
      </c>
      <c r="E60" s="14" t="n">
        <v>7225638.34</v>
      </c>
      <c r="F60" s="41" t="n">
        <v>64101000</v>
      </c>
    </row>
    <row r="61" customFormat="false" ht="17.25" hidden="false" customHeight="true" outlineLevel="0" collapsed="false">
      <c r="A61" s="33" t="n">
        <v>64102000</v>
      </c>
      <c r="B61" s="17" t="s">
        <v>528</v>
      </c>
      <c r="C61" s="14" t="n">
        <v>30000</v>
      </c>
      <c r="D61" s="14" t="n">
        <v>130000</v>
      </c>
      <c r="E61" s="14" t="n">
        <v>306166.66</v>
      </c>
      <c r="F61" s="41" t="n">
        <v>64101000</v>
      </c>
    </row>
    <row r="62" customFormat="false" ht="17.25" hidden="false" customHeight="true" outlineLevel="0" collapsed="false">
      <c r="A62" s="33" t="n">
        <v>64103000</v>
      </c>
      <c r="B62" s="17" t="s">
        <v>529</v>
      </c>
      <c r="C62" s="14" t="n">
        <v>102370</v>
      </c>
      <c r="D62" s="14" t="n">
        <v>399067.55</v>
      </c>
      <c r="E62" s="14" t="n">
        <v>2889727.48</v>
      </c>
      <c r="F62" s="41" t="n">
        <v>64101000</v>
      </c>
    </row>
    <row r="63" customFormat="false" ht="17.25" hidden="false" customHeight="true" outlineLevel="0" collapsed="false">
      <c r="A63" s="33" t="n">
        <v>64104000</v>
      </c>
      <c r="B63" s="17" t="s">
        <v>194</v>
      </c>
      <c r="C63" s="14" t="n">
        <v>90499.67</v>
      </c>
      <c r="D63" s="14" t="n">
        <v>989367.2</v>
      </c>
      <c r="E63" s="14" t="n">
        <v>1528141.3</v>
      </c>
      <c r="F63" s="41" t="n">
        <v>64101000</v>
      </c>
    </row>
    <row r="64" customFormat="false" ht="17.25" hidden="false" customHeight="true" outlineLevel="0" collapsed="false">
      <c r="A64" s="33" t="n">
        <v>64105000</v>
      </c>
      <c r="B64" s="17" t="s">
        <v>530</v>
      </c>
      <c r="C64" s="14" t="n">
        <v>0</v>
      </c>
      <c r="D64" s="14" t="n">
        <v>0</v>
      </c>
      <c r="E64" s="14" t="n">
        <v>-51330.9</v>
      </c>
      <c r="F64" s="41" t="n">
        <v>64101000</v>
      </c>
    </row>
    <row r="65" customFormat="false" ht="17.25" hidden="false" customHeight="true" outlineLevel="0" collapsed="false">
      <c r="A65" s="33" t="n">
        <v>64501000</v>
      </c>
      <c r="B65" s="17" t="s">
        <v>736</v>
      </c>
      <c r="C65" s="14" t="n">
        <v>108172.74</v>
      </c>
      <c r="D65" s="14" t="n">
        <v>544572.86</v>
      </c>
      <c r="E65" s="14" t="n">
        <v>1394460.08</v>
      </c>
      <c r="F65" s="41" t="n">
        <v>64501000</v>
      </c>
    </row>
    <row r="66" customFormat="false" ht="17.25" hidden="false" customHeight="true" outlineLevel="0" collapsed="false">
      <c r="A66" s="33" t="n">
        <v>64502000</v>
      </c>
      <c r="B66" s="17" t="s">
        <v>533</v>
      </c>
      <c r="C66" s="14" t="n">
        <v>41604.9</v>
      </c>
      <c r="D66" s="14" t="n">
        <v>209451.1</v>
      </c>
      <c r="E66" s="14" t="n">
        <v>536330.8</v>
      </c>
      <c r="F66" s="41" t="n">
        <v>64501000</v>
      </c>
    </row>
    <row r="67" customFormat="false" ht="17.25" hidden="false" customHeight="true" outlineLevel="0" collapsed="false">
      <c r="A67" s="33" t="n">
        <v>64504000</v>
      </c>
      <c r="B67" s="17" t="s">
        <v>2096</v>
      </c>
      <c r="C67" s="14" t="n">
        <v>8320.98</v>
      </c>
      <c r="D67" s="14" t="n">
        <v>41890.22</v>
      </c>
      <c r="E67" s="14" t="n">
        <v>107266.16</v>
      </c>
      <c r="F67" s="41" t="n">
        <v>64501000</v>
      </c>
    </row>
    <row r="68" customFormat="false" ht="17.25" hidden="false" customHeight="true" outlineLevel="0" collapsed="false">
      <c r="A68" s="33" t="n">
        <v>64700000</v>
      </c>
      <c r="B68" s="17" t="s">
        <v>197</v>
      </c>
      <c r="C68" s="14" t="n">
        <v>0</v>
      </c>
      <c r="D68" s="14" t="n">
        <v>0</v>
      </c>
      <c r="E68" s="14" t="n">
        <v>20000</v>
      </c>
      <c r="F68" s="41" t="n">
        <v>64700000</v>
      </c>
    </row>
    <row r="69" customFormat="false" ht="17.25" hidden="false" customHeight="true" outlineLevel="0" collapsed="false">
      <c r="A69" s="33" t="n">
        <v>65700000</v>
      </c>
      <c r="B69" s="17" t="s">
        <v>1652</v>
      </c>
      <c r="C69" s="14" t="n">
        <v>62.78</v>
      </c>
      <c r="D69" s="14" t="n">
        <v>31209.74</v>
      </c>
      <c r="E69" s="14" t="n">
        <v>0.36</v>
      </c>
      <c r="F69" s="41" t="n">
        <v>65800000</v>
      </c>
    </row>
    <row r="70" customFormat="false" ht="17.25" hidden="false" customHeight="true" outlineLevel="0" collapsed="false">
      <c r="A70" s="33" t="n">
        <v>66101000</v>
      </c>
      <c r="B70" s="17" t="s">
        <v>747</v>
      </c>
      <c r="C70" s="14" t="n">
        <v>0</v>
      </c>
      <c r="D70" s="14" t="n">
        <v>0</v>
      </c>
      <c r="E70" s="14" t="n">
        <v>36031.88</v>
      </c>
      <c r="F70" s="41" t="n">
        <v>66100000</v>
      </c>
    </row>
    <row r="71" customFormat="false" ht="17.25" hidden="false" customHeight="true" outlineLevel="0" collapsed="false">
      <c r="A71" s="33" t="n">
        <v>66102000</v>
      </c>
      <c r="B71" s="17" t="s">
        <v>542</v>
      </c>
      <c r="C71" s="14" t="n">
        <v>320171.79</v>
      </c>
      <c r="D71" s="14" t="n">
        <v>445765.69</v>
      </c>
      <c r="E71" s="14" t="n">
        <v>357680.79</v>
      </c>
      <c r="F71" s="41" t="n">
        <v>66100000</v>
      </c>
    </row>
    <row r="72" customFormat="false" ht="17.25" hidden="false" customHeight="true" outlineLevel="0" collapsed="false">
      <c r="A72" s="33" t="n">
        <v>66103000</v>
      </c>
      <c r="B72" s="17" t="s">
        <v>482</v>
      </c>
      <c r="C72" s="14" t="n">
        <v>0</v>
      </c>
      <c r="D72" s="14" t="n">
        <v>0</v>
      </c>
      <c r="E72" s="14" t="n">
        <v>352462.68</v>
      </c>
      <c r="F72" s="41" t="n">
        <v>66100000</v>
      </c>
    </row>
    <row r="73" customFormat="false" ht="17.25" hidden="false" customHeight="true" outlineLevel="0" collapsed="false">
      <c r="A73" s="33" t="n">
        <v>66600000</v>
      </c>
      <c r="B73" s="17" t="s">
        <v>750</v>
      </c>
      <c r="C73" s="14" t="n">
        <v>5350.59</v>
      </c>
      <c r="D73" s="14" t="n">
        <v>3232018.21</v>
      </c>
      <c r="E73" s="14" t="n">
        <v>1038056.23</v>
      </c>
      <c r="F73" s="41" t="n">
        <v>66600000</v>
      </c>
    </row>
    <row r="74" customFormat="false" ht="17.25" hidden="false" customHeight="true" outlineLevel="0" collapsed="false">
      <c r="A74" s="33" t="n">
        <v>68112000</v>
      </c>
      <c r="B74" s="17" t="s">
        <v>752</v>
      </c>
      <c r="C74" s="14" t="n">
        <v>64216168.733</v>
      </c>
      <c r="D74" s="14" t="n">
        <v>64216168.74</v>
      </c>
      <c r="E74" s="14" t="n">
        <v>64216168.74</v>
      </c>
      <c r="F74" s="41" t="n">
        <v>68112000</v>
      </c>
    </row>
    <row r="75" customFormat="false" ht="17.25" hidden="false" customHeight="true" outlineLevel="0" collapsed="false">
      <c r="A75" s="33" t="n">
        <v>69800000</v>
      </c>
      <c r="B75" s="17" t="s">
        <v>1864</v>
      </c>
      <c r="C75" s="14" t="n">
        <v>442915.0645</v>
      </c>
      <c r="D75" s="14" t="n">
        <v>158727.81</v>
      </c>
      <c r="E75" s="14" t="n">
        <v>281396.97</v>
      </c>
      <c r="F75" s="41" t="n">
        <v>69800000</v>
      </c>
    </row>
    <row r="76" customFormat="false" ht="17.25" hidden="false" customHeight="true" outlineLevel="0" collapsed="false">
      <c r="A76" s="33" t="n">
        <v>70100000</v>
      </c>
      <c r="B76" s="17" t="s">
        <v>1312</v>
      </c>
      <c r="C76" s="14" t="n">
        <v>-21791182.9</v>
      </c>
      <c r="D76" s="14" t="n">
        <v>-31745561.07</v>
      </c>
      <c r="E76" s="14" t="n">
        <v>-56279394.21</v>
      </c>
      <c r="F76" s="20" t="n">
        <v>70110000</v>
      </c>
    </row>
    <row r="77" customFormat="false" ht="17.25" hidden="false" customHeight="true" outlineLevel="0" collapsed="false">
      <c r="A77" s="33" t="n">
        <v>71400000</v>
      </c>
      <c r="B77" s="17" t="s">
        <v>2179</v>
      </c>
      <c r="C77" s="14" t="n">
        <v>187023570.779495</v>
      </c>
      <c r="D77" s="14" t="n">
        <v>21994985.07</v>
      </c>
      <c r="E77" s="14" t="n">
        <v>40069152.3</v>
      </c>
      <c r="F77" s="12" t="n">
        <v>71400000</v>
      </c>
    </row>
    <row r="78" customFormat="false" ht="17.25" hidden="false" customHeight="true" outlineLevel="0" collapsed="false">
      <c r="A78" s="33" t="n">
        <v>75800000</v>
      </c>
      <c r="B78" s="17" t="s">
        <v>211</v>
      </c>
      <c r="C78" s="14" t="n">
        <v>0</v>
      </c>
      <c r="D78" s="14" t="n">
        <v>-288393.09</v>
      </c>
      <c r="E78" s="14" t="n">
        <v>-20037.58</v>
      </c>
      <c r="F78" s="41" t="n">
        <v>75800000</v>
      </c>
    </row>
    <row r="79" customFormat="false" ht="17.25" hidden="false" customHeight="true" outlineLevel="0" collapsed="false">
      <c r="A79" s="33" t="n">
        <v>75810000</v>
      </c>
      <c r="B79" s="17" t="s">
        <v>551</v>
      </c>
      <c r="C79" s="14" t="n">
        <v>0</v>
      </c>
      <c r="D79" s="14" t="n">
        <v>-106400</v>
      </c>
      <c r="E79" s="14" t="n">
        <v>-269600</v>
      </c>
      <c r="F79" s="41" t="n">
        <v>75800000</v>
      </c>
    </row>
    <row r="80" customFormat="false" ht="17.25" hidden="false" customHeight="true" outlineLevel="0" collapsed="false">
      <c r="A80" s="33" t="n">
        <v>76600000</v>
      </c>
      <c r="B80" s="17" t="s">
        <v>766</v>
      </c>
      <c r="C80" s="14" t="n">
        <v>-39040000</v>
      </c>
      <c r="D80" s="14" t="n">
        <v>-7775086.62</v>
      </c>
      <c r="E80" s="14" t="n">
        <v>-3278954.35</v>
      </c>
      <c r="F80" s="41" t="n">
        <v>76600000</v>
      </c>
    </row>
    <row r="81" customFormat="false" ht="17.25" hidden="false" customHeight="true" outlineLevel="0" collapsed="false">
      <c r="A81" s="41" t="n">
        <v>12900000</v>
      </c>
      <c r="B81" s="2" t="s">
        <v>1635</v>
      </c>
      <c r="C81" s="14" t="n">
        <v>0</v>
      </c>
      <c r="D81" s="14" t="n">
        <v>0</v>
      </c>
      <c r="E81" s="14" t="n">
        <v>0</v>
      </c>
      <c r="F81" s="41" t="n">
        <v>12900000</v>
      </c>
    </row>
    <row r="82" customFormat="false" ht="17.25" hidden="false" customHeight="true" outlineLevel="0" collapsed="false">
      <c r="A82" s="41" t="n">
        <v>44420000</v>
      </c>
      <c r="B82" s="2" t="s">
        <v>282</v>
      </c>
      <c r="C82" s="14" t="n">
        <v>7538417.94</v>
      </c>
      <c r="D82" s="14" t="n">
        <v>3660974.79</v>
      </c>
      <c r="E82" s="14" t="n">
        <v>0</v>
      </c>
      <c r="F82" s="12" t="n">
        <v>44410000</v>
      </c>
    </row>
    <row r="83" customFormat="false" ht="17.25" hidden="false" customHeight="true" outlineLevel="0" collapsed="false">
      <c r="A83" s="41" t="n">
        <v>47100000</v>
      </c>
      <c r="B83" s="2" t="s">
        <v>362</v>
      </c>
      <c r="C83" s="14" t="n">
        <v>0</v>
      </c>
      <c r="D83" s="14" t="n">
        <v>0</v>
      </c>
      <c r="E83" s="14" t="n">
        <v>0</v>
      </c>
      <c r="F83" s="41" t="n">
        <v>47100000</v>
      </c>
    </row>
    <row r="84" customFormat="false" ht="17.25" hidden="false" customHeight="true" outlineLevel="0" collapsed="false">
      <c r="A84" s="41" t="n">
        <v>51140000</v>
      </c>
      <c r="B84" s="2" t="s">
        <v>373</v>
      </c>
      <c r="C84" s="14" t="n">
        <v>-5480475.9</v>
      </c>
      <c r="D84" s="14" t="n">
        <v>0</v>
      </c>
      <c r="E84" s="14" t="n">
        <v>0</v>
      </c>
      <c r="F84" s="41" t="n">
        <v>51110000</v>
      </c>
    </row>
    <row r="85" customFormat="false" ht="17.25" hidden="false" customHeight="true" outlineLevel="0" collapsed="false">
      <c r="A85" s="41" t="n">
        <v>62706000</v>
      </c>
      <c r="B85" s="2" t="s">
        <v>183</v>
      </c>
      <c r="C85" s="14" t="n">
        <v>13204.42</v>
      </c>
      <c r="D85" s="14" t="n">
        <v>66082.32</v>
      </c>
      <c r="E85" s="14" t="n">
        <v>0</v>
      </c>
      <c r="F85" s="41" t="n">
        <v>62701000</v>
      </c>
    </row>
    <row r="86" customFormat="false" ht="17.25" hidden="false" customHeight="true" outlineLevel="0" collapsed="false">
      <c r="A86" s="41" t="n">
        <v>64180000</v>
      </c>
      <c r="B86" s="2" t="s">
        <v>531</v>
      </c>
      <c r="C86" s="14" t="n">
        <v>0</v>
      </c>
      <c r="D86" s="14" t="n">
        <v>-86040.91</v>
      </c>
      <c r="E86" s="14" t="n">
        <v>0</v>
      </c>
      <c r="F86" s="41" t="n">
        <v>64101000</v>
      </c>
    </row>
    <row r="87" customFormat="false" ht="17.25" hidden="false" customHeight="true" outlineLevel="0" collapsed="false">
      <c r="A87" s="41" t="n">
        <v>68500000</v>
      </c>
      <c r="B87" s="2" t="s">
        <v>490</v>
      </c>
      <c r="C87" s="14" t="n">
        <v>0</v>
      </c>
      <c r="D87" s="14" t="n">
        <v>0</v>
      </c>
      <c r="E87" s="14" t="n">
        <v>0</v>
      </c>
      <c r="F87" s="41" t="n">
        <v>68500000</v>
      </c>
    </row>
    <row r="88" customFormat="false" ht="17.25" hidden="false" customHeight="true" outlineLevel="0" collapsed="false">
      <c r="A88" s="41" t="n">
        <v>42540000</v>
      </c>
      <c r="B88" s="2" t="s">
        <v>34</v>
      </c>
      <c r="C88" s="14" t="n">
        <v>34000</v>
      </c>
      <c r="F88" s="41" t="n">
        <v>42540000</v>
      </c>
    </row>
    <row r="89" customFormat="false" ht="17.25" hidden="false" customHeight="true" outlineLevel="0" collapsed="false">
      <c r="A89" s="41" t="n">
        <v>51110000</v>
      </c>
      <c r="B89" s="2" t="s">
        <v>681</v>
      </c>
      <c r="C89" s="14" t="n">
        <v>-889299.5</v>
      </c>
      <c r="F89" s="41" t="n">
        <v>51110000</v>
      </c>
    </row>
    <row r="90" customFormat="false" ht="17.25" hidden="false" customHeight="true" outlineLevel="0" collapsed="false">
      <c r="A90" s="41" t="n">
        <v>51231000</v>
      </c>
      <c r="B90" s="2" t="s">
        <v>325</v>
      </c>
      <c r="C90" s="14" t="n">
        <v>-48899.5</v>
      </c>
      <c r="F90" s="41" t="n">
        <v>51231000</v>
      </c>
    </row>
    <row r="91" customFormat="false" ht="17.25" hidden="false" customHeight="true" outlineLevel="0" collapsed="false">
      <c r="A91" s="41" t="n">
        <v>60310000</v>
      </c>
      <c r="B91" s="2" t="s">
        <v>351</v>
      </c>
      <c r="C91" s="14" t="n">
        <v>-23026397.211606</v>
      </c>
      <c r="F91" s="41" t="n">
        <v>60310000</v>
      </c>
    </row>
    <row r="92" customFormat="false" ht="17.25" hidden="false" customHeight="true" outlineLevel="0" collapsed="false">
      <c r="A92" s="41" t="n">
        <v>61802000</v>
      </c>
      <c r="B92" s="2" t="s">
        <v>472</v>
      </c>
      <c r="C92" s="14" t="n">
        <v>4000</v>
      </c>
      <c r="F92" s="41" t="n">
        <v>61802000</v>
      </c>
    </row>
    <row r="93" customFormat="false" ht="17.25" hidden="false" customHeight="true" outlineLevel="0" collapsed="false">
      <c r="A93" s="41" t="n">
        <v>66104000</v>
      </c>
      <c r="B93" s="2" t="s">
        <v>2180</v>
      </c>
      <c r="C93" s="14" t="n">
        <v>367018.49</v>
      </c>
      <c r="F93" s="41" t="n">
        <v>66104000</v>
      </c>
    </row>
    <row r="94" customFormat="false" ht="17.25" hidden="false" customHeight="true" outlineLevel="0" collapsed="false">
      <c r="A94" s="41" t="n">
        <v>70700000</v>
      </c>
      <c r="B94" s="2" t="s">
        <v>2181</v>
      </c>
      <c r="C94" s="14" t="n">
        <v>-2791830</v>
      </c>
      <c r="F94" s="41" t="n">
        <v>70700000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8" width="12.44"/>
    <col collapsed="false" customWidth="true" hidden="false" outlineLevel="0" max="2" min="2" style="2" width="35.15"/>
    <col collapsed="false" customWidth="true" hidden="false" outlineLevel="0" max="3" min="3" style="3" width="16.29"/>
    <col collapsed="false" customWidth="true" hidden="false" outlineLevel="0" max="5" min="4" style="3" width="16.58"/>
    <col collapsed="false" customWidth="true" hidden="false" outlineLevel="0" max="6" min="6" style="1" width="12.15"/>
    <col collapsed="false" customWidth="true" hidden="false" outlineLevel="0" max="11" min="7" style="2" width="12.44"/>
  </cols>
  <sheetData>
    <row r="1" customFormat="false" ht="17.25" hidden="false" customHeight="true" outlineLevel="0" collapsed="false">
      <c r="A1" s="38" t="s">
        <v>1761</v>
      </c>
      <c r="B1" s="2" t="s">
        <v>768</v>
      </c>
      <c r="C1" s="41" t="n">
        <v>2021</v>
      </c>
      <c r="D1" s="41" t="n">
        <v>2020</v>
      </c>
      <c r="E1" s="41" t="n">
        <v>2019</v>
      </c>
    </row>
    <row r="2" customFormat="false" ht="17.25" hidden="false" customHeight="true" outlineLevel="0" collapsed="false">
      <c r="A2" s="41" t="n">
        <v>10100000</v>
      </c>
      <c r="B2" s="6" t="s">
        <v>1</v>
      </c>
      <c r="C2" s="15" t="n">
        <v>-2000000</v>
      </c>
      <c r="D2" s="15" t="n">
        <v>-2000000</v>
      </c>
      <c r="E2" s="15" t="n">
        <v>-2000000</v>
      </c>
      <c r="F2" s="12" t="n">
        <v>10100000</v>
      </c>
    </row>
    <row r="3" customFormat="false" ht="17.25" hidden="false" customHeight="true" outlineLevel="0" collapsed="false">
      <c r="A3" s="41" t="n">
        <v>10610000</v>
      </c>
      <c r="B3" s="6" t="s">
        <v>214</v>
      </c>
      <c r="C3" s="15" t="n">
        <v>-200000</v>
      </c>
      <c r="D3" s="15" t="n">
        <v>-200000</v>
      </c>
      <c r="E3" s="15" t="n">
        <v>-200000</v>
      </c>
      <c r="F3" s="20" t="n">
        <v>10610000</v>
      </c>
    </row>
    <row r="4" customFormat="false" ht="17.25" hidden="false" customHeight="true" outlineLevel="0" collapsed="false">
      <c r="A4" s="41" t="n">
        <v>11000000</v>
      </c>
      <c r="B4" s="6" t="s">
        <v>1324</v>
      </c>
      <c r="C4" s="15" t="n">
        <v>-2290493568.94</v>
      </c>
      <c r="D4" s="15" t="n">
        <v>-10222484.69</v>
      </c>
      <c r="E4" s="15" t="n">
        <v>-10222484.69</v>
      </c>
      <c r="F4" s="20" t="n">
        <v>11000000</v>
      </c>
    </row>
    <row r="5" customFormat="false" ht="17.25" hidden="false" customHeight="true" outlineLevel="0" collapsed="false">
      <c r="A5" s="41" t="n">
        <v>11900000</v>
      </c>
      <c r="B5" s="6" t="s">
        <v>2</v>
      </c>
      <c r="C5" s="15" t="n">
        <v>289364417.25</v>
      </c>
      <c r="D5" s="15" t="n">
        <v>3772664.93</v>
      </c>
      <c r="E5" s="15" t="n">
        <v>3772664.93</v>
      </c>
      <c r="F5" s="12" t="n">
        <v>11900000</v>
      </c>
    </row>
    <row r="6" customFormat="false" ht="17.25" hidden="false" customHeight="true" outlineLevel="0" collapsed="false">
      <c r="A6" s="41" t="n">
        <v>12000000</v>
      </c>
      <c r="B6" s="6" t="s">
        <v>3</v>
      </c>
      <c r="C6" s="15" t="n">
        <v>-0.004</v>
      </c>
      <c r="D6" s="15" t="n">
        <v>0</v>
      </c>
      <c r="E6" s="15" t="n">
        <v>0</v>
      </c>
      <c r="F6" s="12" t="n">
        <v>12000000</v>
      </c>
    </row>
    <row r="7" customFormat="false" ht="17.25" hidden="false" customHeight="true" outlineLevel="0" collapsed="false">
      <c r="A7" s="41" t="n">
        <v>12900000</v>
      </c>
      <c r="B7" s="6" t="s">
        <v>4</v>
      </c>
      <c r="C7" s="15" t="n">
        <v>0.002</v>
      </c>
      <c r="D7" s="15" t="n">
        <v>284276906.232</v>
      </c>
      <c r="E7" s="15" t="n">
        <v>0</v>
      </c>
      <c r="F7" s="12" t="n">
        <v>12900000</v>
      </c>
      <c r="G7" s="41"/>
    </row>
    <row r="8" customFormat="false" ht="17.25" hidden="false" customHeight="true" outlineLevel="0" collapsed="false">
      <c r="A8" s="41" t="n">
        <v>16420000</v>
      </c>
      <c r="B8" s="6" t="s">
        <v>2182</v>
      </c>
      <c r="C8" s="15" t="n">
        <v>-55939355</v>
      </c>
      <c r="D8" s="15" t="n">
        <v>-2807908610.18</v>
      </c>
      <c r="E8" s="15" t="n">
        <v>-3136922853.94</v>
      </c>
      <c r="F8" s="72" t="n">
        <v>16160000</v>
      </c>
    </row>
    <row r="9" customFormat="false" ht="17.25" hidden="false" customHeight="true" outlineLevel="0" collapsed="false">
      <c r="A9" s="41" t="n">
        <v>16885000</v>
      </c>
      <c r="B9" s="6" t="s">
        <v>1456</v>
      </c>
      <c r="C9" s="15" t="n">
        <v>0</v>
      </c>
      <c r="D9" s="15" t="n">
        <v>-1860767.87</v>
      </c>
      <c r="E9" s="15" t="n">
        <v>-25752820.61</v>
      </c>
      <c r="F9" s="12" t="n">
        <v>16884000</v>
      </c>
    </row>
    <row r="10" customFormat="false" ht="17.25" hidden="false" customHeight="true" outlineLevel="0" collapsed="false">
      <c r="A10" s="41" t="n">
        <v>21100000</v>
      </c>
      <c r="B10" s="6" t="s">
        <v>224</v>
      </c>
      <c r="C10" s="15" t="n">
        <v>0</v>
      </c>
      <c r="D10" s="15" t="n">
        <v>40000000</v>
      </c>
      <c r="E10" s="15" t="n">
        <v>40000000</v>
      </c>
      <c r="F10" s="12" t="n">
        <v>21100000</v>
      </c>
    </row>
    <row r="11" customFormat="false" ht="17.25" hidden="false" customHeight="true" outlineLevel="0" collapsed="false">
      <c r="A11" s="41" t="n">
        <v>21110000</v>
      </c>
      <c r="B11" s="6" t="s">
        <v>225</v>
      </c>
      <c r="C11" s="15" t="n">
        <v>0</v>
      </c>
      <c r="D11" s="15" t="n">
        <v>44182023.31</v>
      </c>
      <c r="E11" s="15" t="n">
        <v>29787613.31</v>
      </c>
      <c r="F11" s="12" t="n">
        <v>21200000</v>
      </c>
    </row>
    <row r="12" customFormat="false" ht="17.25" hidden="false" customHeight="true" outlineLevel="0" collapsed="false">
      <c r="A12" s="41" t="n">
        <v>21310000</v>
      </c>
      <c r="B12" s="6" t="s">
        <v>1458</v>
      </c>
      <c r="C12" s="15" t="n">
        <v>19343062</v>
      </c>
      <c r="D12" s="15" t="n">
        <v>3251379763.26</v>
      </c>
      <c r="E12" s="15" t="n">
        <v>3276215763.26</v>
      </c>
      <c r="F12" s="12" t="n">
        <v>21300000</v>
      </c>
    </row>
    <row r="13" customFormat="false" ht="17.25" hidden="false" customHeight="true" outlineLevel="0" collapsed="false">
      <c r="A13" s="41" t="n">
        <v>21520000</v>
      </c>
      <c r="B13" s="6" t="s">
        <v>228</v>
      </c>
      <c r="C13" s="15" t="n">
        <v>24836000</v>
      </c>
      <c r="D13" s="15" t="n">
        <v>24836000</v>
      </c>
      <c r="E13" s="15" t="n">
        <v>0</v>
      </c>
      <c r="F13" s="12" t="n">
        <v>21540000</v>
      </c>
    </row>
    <row r="14" customFormat="false" ht="17.25" hidden="false" customHeight="true" outlineLevel="0" collapsed="false">
      <c r="A14" s="41" t="n">
        <v>21800000</v>
      </c>
      <c r="B14" s="6" t="s">
        <v>2183</v>
      </c>
      <c r="C14" s="15" t="n">
        <v>60337342.4</v>
      </c>
      <c r="D14" s="15" t="n">
        <v>16231790</v>
      </c>
      <c r="E14" s="15" t="n">
        <v>16231790</v>
      </c>
      <c r="F14" s="12" t="n">
        <v>21540000</v>
      </c>
    </row>
    <row r="15" customFormat="false" ht="17.25" hidden="false" customHeight="true" outlineLevel="0" collapsed="false">
      <c r="A15" s="41" t="n">
        <v>21810000</v>
      </c>
      <c r="B15" s="6" t="s">
        <v>9</v>
      </c>
      <c r="C15" s="15" t="n">
        <v>4615936623.58</v>
      </c>
      <c r="D15" s="15" t="n">
        <v>4410623076.58</v>
      </c>
      <c r="E15" s="15" t="n">
        <v>3904404717.42</v>
      </c>
      <c r="F15" s="12" t="n">
        <v>21540000</v>
      </c>
    </row>
    <row r="16" customFormat="false" ht="17.25" hidden="false" customHeight="true" outlineLevel="0" collapsed="false">
      <c r="A16" s="41" t="n">
        <v>21820000</v>
      </c>
      <c r="B16" s="6" t="s">
        <v>10</v>
      </c>
      <c r="C16" s="15" t="n">
        <v>98764934.87</v>
      </c>
      <c r="D16" s="15" t="n">
        <v>33741235.52</v>
      </c>
      <c r="E16" s="15" t="n">
        <v>32540435.52</v>
      </c>
      <c r="F16" s="12" t="n">
        <v>21820000</v>
      </c>
    </row>
    <row r="17" customFormat="false" ht="17.25" hidden="false" customHeight="true" outlineLevel="0" collapsed="false">
      <c r="A17" s="41" t="n">
        <v>21840000</v>
      </c>
      <c r="B17" s="6" t="s">
        <v>12</v>
      </c>
      <c r="C17" s="15" t="n">
        <v>36474037.41</v>
      </c>
      <c r="D17" s="15" t="n">
        <v>18400121.75</v>
      </c>
      <c r="E17" s="15" t="n">
        <v>10471000</v>
      </c>
      <c r="F17" s="12" t="n">
        <v>21840000</v>
      </c>
    </row>
    <row r="18" customFormat="false" ht="17.25" hidden="false" customHeight="true" outlineLevel="0" collapsed="false">
      <c r="A18" s="41" t="n">
        <v>23000000</v>
      </c>
      <c r="B18" s="6" t="s">
        <v>1460</v>
      </c>
      <c r="C18" s="15" t="n">
        <v>0</v>
      </c>
      <c r="D18" s="15" t="n">
        <v>8175208.87</v>
      </c>
      <c r="E18" s="15" t="n">
        <v>8175208.87</v>
      </c>
      <c r="F18" s="12" t="n">
        <v>23200000</v>
      </c>
    </row>
    <row r="19" customFormat="false" ht="17.25" hidden="false" customHeight="true" outlineLevel="0" collapsed="false">
      <c r="A19" s="41" t="n">
        <v>23100000</v>
      </c>
      <c r="B19" s="6" t="s">
        <v>2184</v>
      </c>
      <c r="C19" s="15" t="n">
        <v>0</v>
      </c>
      <c r="D19" s="15" t="n">
        <v>0</v>
      </c>
      <c r="E19" s="15" t="n">
        <v>0</v>
      </c>
      <c r="F19" s="12" t="n">
        <v>23200000</v>
      </c>
    </row>
    <row r="20" customFormat="false" ht="17.25" hidden="false" customHeight="true" outlineLevel="0" collapsed="false">
      <c r="A20" s="41" t="n">
        <v>23130000</v>
      </c>
      <c r="B20" s="6" t="s">
        <v>2185</v>
      </c>
      <c r="C20" s="15" t="n">
        <v>0</v>
      </c>
      <c r="D20" s="15" t="n">
        <v>0</v>
      </c>
      <c r="E20" s="15" t="n">
        <v>12959410</v>
      </c>
      <c r="F20" s="12" t="n">
        <v>23200000</v>
      </c>
    </row>
    <row r="21" customFormat="false" ht="17.25" hidden="false" customHeight="true" outlineLevel="0" collapsed="false">
      <c r="A21" s="41" t="n">
        <v>23140000</v>
      </c>
      <c r="B21" s="6" t="s">
        <v>2186</v>
      </c>
      <c r="C21" s="15" t="n">
        <v>181649644.37</v>
      </c>
      <c r="D21" s="15" t="n">
        <v>81398880</v>
      </c>
      <c r="E21" s="15" t="n">
        <v>0</v>
      </c>
      <c r="F21" s="12" t="n">
        <v>23200000</v>
      </c>
    </row>
    <row r="22" customFormat="false" ht="17.25" hidden="false" customHeight="true" outlineLevel="0" collapsed="false">
      <c r="A22" s="41" t="n">
        <v>23150000</v>
      </c>
      <c r="B22" s="6" t="s">
        <v>2187</v>
      </c>
      <c r="C22" s="15" t="n">
        <v>0</v>
      </c>
      <c r="D22" s="15" t="n">
        <v>0</v>
      </c>
      <c r="E22" s="15" t="n">
        <v>0</v>
      </c>
      <c r="F22" s="12" t="n">
        <v>23200000</v>
      </c>
    </row>
    <row r="23" customFormat="false" ht="17.25" hidden="false" customHeight="true" outlineLevel="0" collapsed="false">
      <c r="A23" s="41" t="n">
        <v>27500000</v>
      </c>
      <c r="B23" s="6" t="s">
        <v>14</v>
      </c>
      <c r="C23" s="15" t="n">
        <v>3360000</v>
      </c>
      <c r="D23" s="15" t="n">
        <v>3360000</v>
      </c>
      <c r="E23" s="15" t="n">
        <v>2000000</v>
      </c>
      <c r="F23" s="12" t="n">
        <v>27500000</v>
      </c>
    </row>
    <row r="24" customFormat="false" ht="17.25" hidden="false" customHeight="true" outlineLevel="0" collapsed="false">
      <c r="A24" s="41" t="n">
        <v>28111000</v>
      </c>
      <c r="B24" s="6" t="s">
        <v>1462</v>
      </c>
      <c r="C24" s="15" t="n">
        <v>0</v>
      </c>
      <c r="D24" s="15" t="n">
        <v>-6184032.41</v>
      </c>
      <c r="E24" s="15" t="n">
        <v>-1947095.59</v>
      </c>
      <c r="F24" s="20" t="n">
        <v>28120000</v>
      </c>
    </row>
    <row r="25" customFormat="false" ht="17.25" hidden="false" customHeight="true" outlineLevel="0" collapsed="false">
      <c r="A25" s="41" t="n">
        <v>28130000</v>
      </c>
      <c r="B25" s="6" t="s">
        <v>242</v>
      </c>
      <c r="C25" s="15" t="n">
        <v>-2877280.475</v>
      </c>
      <c r="D25" s="15" t="n">
        <v>-321073751.62</v>
      </c>
      <c r="E25" s="15" t="n">
        <v>-158508212.9</v>
      </c>
      <c r="F25" s="12" t="n">
        <v>28130000</v>
      </c>
    </row>
    <row r="26" customFormat="false" ht="17.25" hidden="false" customHeight="true" outlineLevel="0" collapsed="false">
      <c r="A26" s="41" t="n">
        <v>28152000</v>
      </c>
      <c r="B26" s="6" t="s">
        <v>244</v>
      </c>
      <c r="C26" s="15" t="n">
        <v>-4132434.444</v>
      </c>
      <c r="D26" s="15" t="n">
        <v>-1648834.44</v>
      </c>
      <c r="E26" s="15" t="n">
        <v>0</v>
      </c>
      <c r="F26" s="20" t="n">
        <v>28154000</v>
      </c>
    </row>
    <row r="27" customFormat="false" ht="17.25" hidden="false" customHeight="true" outlineLevel="0" collapsed="false">
      <c r="A27" s="41" t="n">
        <v>28180000</v>
      </c>
      <c r="B27" s="6" t="s">
        <v>2188</v>
      </c>
      <c r="C27" s="15" t="n">
        <v>-7768884.583</v>
      </c>
      <c r="D27" s="15" t="n">
        <v>-3246358</v>
      </c>
      <c r="E27" s="15" t="n">
        <v>-1623179</v>
      </c>
      <c r="F27" s="20" t="n">
        <v>28154000</v>
      </c>
    </row>
    <row r="28" customFormat="false" ht="17.25" hidden="false" customHeight="true" outlineLevel="0" collapsed="false">
      <c r="A28" s="41" t="n">
        <v>28181000</v>
      </c>
      <c r="B28" s="6" t="s">
        <v>245</v>
      </c>
      <c r="C28" s="15" t="n">
        <v>-1230399555.785</v>
      </c>
      <c r="D28" s="15" t="n">
        <v>-774312374.16</v>
      </c>
      <c r="E28" s="15" t="n">
        <v>-380791702.73</v>
      </c>
      <c r="F28" s="12" t="n">
        <v>28154000</v>
      </c>
    </row>
    <row r="29" customFormat="false" ht="17.25" hidden="false" customHeight="true" outlineLevel="0" collapsed="false">
      <c r="A29" s="41" t="n">
        <v>28182000</v>
      </c>
      <c r="B29" s="6" t="s">
        <v>17</v>
      </c>
      <c r="C29" s="15" t="n">
        <v>-8231920.442</v>
      </c>
      <c r="D29" s="15" t="n">
        <v>-3606107.35</v>
      </c>
      <c r="E29" s="15" t="n">
        <v>-333885.02</v>
      </c>
      <c r="F29" s="12" t="n">
        <v>28182000</v>
      </c>
    </row>
    <row r="30" customFormat="false" ht="17.25" hidden="false" customHeight="true" outlineLevel="0" collapsed="false">
      <c r="A30" s="41" t="n">
        <v>28184000</v>
      </c>
      <c r="B30" s="6" t="s">
        <v>19</v>
      </c>
      <c r="C30" s="15" t="n">
        <v>-11040364.878</v>
      </c>
      <c r="D30" s="15" t="n">
        <v>-4678951.23</v>
      </c>
      <c r="E30" s="15" t="n">
        <v>-2211699.45</v>
      </c>
      <c r="F30" s="12" t="n">
        <v>28184000</v>
      </c>
    </row>
    <row r="31" customFormat="false" ht="17.25" hidden="false" customHeight="true" outlineLevel="0" collapsed="false">
      <c r="A31" s="41" t="n">
        <v>31000000</v>
      </c>
      <c r="B31" s="6" t="s">
        <v>251</v>
      </c>
      <c r="C31" s="15" t="n">
        <v>0</v>
      </c>
      <c r="D31" s="15" t="n">
        <v>0</v>
      </c>
      <c r="E31" s="15" t="n">
        <v>944529277.53</v>
      </c>
      <c r="F31" s="12" t="n">
        <v>31000000</v>
      </c>
    </row>
    <row r="32" customFormat="false" ht="17.25" hidden="false" customHeight="true" outlineLevel="0" collapsed="false">
      <c r="A32" s="41" t="n">
        <v>31100000</v>
      </c>
      <c r="B32" s="6" t="s">
        <v>2189</v>
      </c>
      <c r="C32" s="15" t="n">
        <v>1016109884.233</v>
      </c>
      <c r="D32" s="15" t="n">
        <v>616849839.53</v>
      </c>
      <c r="E32" s="15" t="n">
        <v>0</v>
      </c>
      <c r="F32" s="12" t="n">
        <v>31100000</v>
      </c>
    </row>
    <row r="33" customFormat="false" ht="17.25" hidden="false" customHeight="true" outlineLevel="0" collapsed="false">
      <c r="A33" s="41" t="n">
        <v>33100000</v>
      </c>
      <c r="B33" s="6" t="s">
        <v>2190</v>
      </c>
      <c r="C33" s="15" t="n">
        <v>138336067.483</v>
      </c>
      <c r="D33" s="15" t="n">
        <v>212438967.263</v>
      </c>
      <c r="E33" s="15" t="n">
        <v>0</v>
      </c>
      <c r="F33" s="12" t="n">
        <v>35500000</v>
      </c>
    </row>
    <row r="34" customFormat="false" ht="17.25" hidden="false" customHeight="true" outlineLevel="0" collapsed="false">
      <c r="A34" s="41" t="n">
        <v>35500000</v>
      </c>
      <c r="B34" s="6" t="s">
        <v>591</v>
      </c>
      <c r="C34" s="15" t="n">
        <v>62173520.064</v>
      </c>
      <c r="D34" s="15" t="n">
        <v>685491753.829</v>
      </c>
      <c r="E34" s="15" t="n">
        <v>279027248.02</v>
      </c>
      <c r="F34" s="12" t="n">
        <v>35500000</v>
      </c>
    </row>
    <row r="35" customFormat="false" ht="17.25" hidden="false" customHeight="true" outlineLevel="0" collapsed="false">
      <c r="A35" s="41" t="n">
        <v>40100000</v>
      </c>
      <c r="B35" s="6" t="s">
        <v>2100</v>
      </c>
      <c r="C35" s="15" t="n">
        <v>0</v>
      </c>
      <c r="D35" s="15" t="n">
        <v>0</v>
      </c>
      <c r="E35" s="15" t="n">
        <v>0</v>
      </c>
      <c r="F35" s="12" t="n">
        <v>40110000</v>
      </c>
    </row>
    <row r="36" customFormat="false" ht="17.25" hidden="false" customHeight="true" outlineLevel="0" collapsed="false">
      <c r="A36" s="41" t="n">
        <v>40110000</v>
      </c>
      <c r="B36" s="6" t="s">
        <v>1258</v>
      </c>
      <c r="C36" s="15" t="n">
        <v>-148389953.76</v>
      </c>
      <c r="D36" s="15" t="n">
        <v>-206825772.84</v>
      </c>
      <c r="E36" s="15" t="n">
        <v>-509744496.14</v>
      </c>
      <c r="F36" s="12" t="n">
        <v>40110000</v>
      </c>
    </row>
    <row r="37" customFormat="false" ht="17.25" hidden="false" customHeight="true" outlineLevel="0" collapsed="false">
      <c r="A37" s="41" t="n">
        <v>40120000</v>
      </c>
      <c r="B37" s="6" t="s">
        <v>23</v>
      </c>
      <c r="C37" s="15" t="n">
        <v>-1041166365.178</v>
      </c>
      <c r="D37" s="15" t="n">
        <v>-627010503.83</v>
      </c>
      <c r="E37" s="15" t="n">
        <v>-182981508.9</v>
      </c>
      <c r="F37" s="12" t="n">
        <v>40120000</v>
      </c>
    </row>
    <row r="38" customFormat="false" ht="17.25" hidden="false" customHeight="true" outlineLevel="0" collapsed="false">
      <c r="A38" s="41" t="n">
        <v>40310000</v>
      </c>
      <c r="B38" s="6" t="s">
        <v>2191</v>
      </c>
      <c r="C38" s="15" t="n">
        <v>0</v>
      </c>
      <c r="D38" s="15" t="n">
        <v>-20345892</v>
      </c>
      <c r="E38" s="15" t="n">
        <v>-16342684.15</v>
      </c>
      <c r="F38" s="20" t="n">
        <v>40310000</v>
      </c>
    </row>
    <row r="39" customFormat="false" ht="17.25" hidden="false" customHeight="true" outlineLevel="0" collapsed="false">
      <c r="A39" s="41" t="n">
        <v>40330000</v>
      </c>
      <c r="B39" s="6" t="s">
        <v>898</v>
      </c>
      <c r="C39" s="15" t="n">
        <v>0</v>
      </c>
      <c r="D39" s="15" t="n">
        <v>0</v>
      </c>
      <c r="E39" s="15" t="n">
        <v>0</v>
      </c>
      <c r="F39" s="20" t="n">
        <v>40310000</v>
      </c>
    </row>
    <row r="40" customFormat="false" ht="17.25" hidden="false" customHeight="true" outlineLevel="0" collapsed="false">
      <c r="A40" s="41" t="n">
        <v>40400000</v>
      </c>
      <c r="B40" s="6" t="s">
        <v>257</v>
      </c>
      <c r="C40" s="15" t="n">
        <v>-940794.06</v>
      </c>
      <c r="D40" s="15" t="n">
        <v>-601968221.93</v>
      </c>
      <c r="E40" s="15" t="n">
        <v>-745471694.6</v>
      </c>
      <c r="F40" s="12" t="n">
        <v>40400000</v>
      </c>
    </row>
    <row r="41" customFormat="false" ht="17.25" hidden="false" customHeight="true" outlineLevel="0" collapsed="false">
      <c r="A41" s="41" t="n">
        <v>40800000</v>
      </c>
      <c r="B41" s="6" t="s">
        <v>26</v>
      </c>
      <c r="C41" s="15" t="n">
        <v>-393651666.569</v>
      </c>
      <c r="D41" s="15" t="n">
        <v>-117687654.57</v>
      </c>
      <c r="E41" s="15" t="n">
        <v>-121359284.34</v>
      </c>
      <c r="F41" s="12" t="n">
        <v>40810000</v>
      </c>
    </row>
    <row r="42" customFormat="false" ht="17.25" hidden="false" customHeight="true" outlineLevel="0" collapsed="false">
      <c r="A42" s="41" t="n">
        <v>40900000</v>
      </c>
      <c r="B42" s="6" t="s">
        <v>27</v>
      </c>
      <c r="C42" s="15" t="n">
        <v>85141825.526</v>
      </c>
      <c r="D42" s="15" t="n">
        <v>44787829.79</v>
      </c>
      <c r="E42" s="15" t="n">
        <v>26164932.92</v>
      </c>
      <c r="F42" s="20" t="n">
        <v>40910000</v>
      </c>
    </row>
    <row r="43" customFormat="false" ht="17.25" hidden="false" customHeight="true" outlineLevel="0" collapsed="false">
      <c r="A43" s="41" t="n">
        <v>41100000</v>
      </c>
      <c r="B43" s="6" t="s">
        <v>28</v>
      </c>
      <c r="C43" s="15" t="n">
        <v>2133747573.8</v>
      </c>
      <c r="D43" s="15" t="n">
        <v>674926257.03</v>
      </c>
      <c r="E43" s="15" t="n">
        <v>1037267743.1</v>
      </c>
      <c r="F43" s="20" t="n">
        <v>41100000</v>
      </c>
    </row>
    <row r="44" customFormat="false" ht="17.25" hidden="false" customHeight="true" outlineLevel="0" collapsed="false">
      <c r="A44" s="41" t="n">
        <v>41810000</v>
      </c>
      <c r="B44" s="6" t="s">
        <v>266</v>
      </c>
      <c r="C44" s="15" t="n">
        <v>0</v>
      </c>
      <c r="D44" s="15" t="n">
        <v>760000</v>
      </c>
      <c r="E44" s="15" t="n">
        <v>0</v>
      </c>
      <c r="F44" s="12" t="n">
        <v>41810000</v>
      </c>
    </row>
    <row r="45" customFormat="false" ht="17.25" hidden="false" customHeight="true" outlineLevel="0" collapsed="false">
      <c r="A45" s="41" t="n">
        <v>41910000</v>
      </c>
      <c r="B45" s="6" t="s">
        <v>2192</v>
      </c>
      <c r="C45" s="15" t="n">
        <v>-1942005763.69</v>
      </c>
      <c r="D45" s="15" t="n">
        <v>-692199883.52</v>
      </c>
      <c r="E45" s="15" t="n">
        <v>-702936208.02</v>
      </c>
      <c r="F45" s="12" t="n">
        <v>41910000</v>
      </c>
    </row>
    <row r="46" customFormat="false" ht="17.25" hidden="false" customHeight="true" outlineLevel="0" collapsed="false">
      <c r="A46" s="41" t="n">
        <v>42100000</v>
      </c>
      <c r="B46" s="6" t="s">
        <v>30</v>
      </c>
      <c r="C46" s="15" t="n">
        <v>-12415837.4</v>
      </c>
      <c r="D46" s="15" t="n">
        <v>0</v>
      </c>
      <c r="E46" s="15" t="n">
        <v>0</v>
      </c>
      <c r="F46" s="12" t="n">
        <v>42110000</v>
      </c>
    </row>
    <row r="47" customFormat="false" ht="17.25" hidden="false" customHeight="true" outlineLevel="0" collapsed="false">
      <c r="A47" s="41" t="n">
        <v>42110000</v>
      </c>
      <c r="B47" s="6" t="s">
        <v>270</v>
      </c>
      <c r="C47" s="15" t="n">
        <v>0</v>
      </c>
      <c r="D47" s="15" t="n">
        <v>0</v>
      </c>
      <c r="E47" s="15" t="n">
        <v>290000</v>
      </c>
      <c r="F47" s="12" t="n">
        <v>42110000</v>
      </c>
    </row>
    <row r="48" customFormat="false" ht="17.25" hidden="false" customHeight="true" outlineLevel="0" collapsed="false">
      <c r="A48" s="41" t="n">
        <v>42500000</v>
      </c>
      <c r="B48" s="6" t="s">
        <v>31</v>
      </c>
      <c r="C48" s="15" t="n">
        <v>35000</v>
      </c>
      <c r="D48" s="15" t="n">
        <v>0</v>
      </c>
      <c r="E48" s="15" t="n">
        <v>0</v>
      </c>
      <c r="F48" s="12" t="n">
        <v>42510000</v>
      </c>
    </row>
    <row r="49" customFormat="false" ht="17.25" hidden="false" customHeight="true" outlineLevel="0" collapsed="false">
      <c r="A49" s="41" t="n">
        <v>42520000</v>
      </c>
      <c r="B49" s="6" t="s">
        <v>33</v>
      </c>
      <c r="C49" s="15" t="n">
        <v>65333.33</v>
      </c>
      <c r="D49" s="15" t="n">
        <v>100000</v>
      </c>
      <c r="E49" s="15" t="n">
        <v>0</v>
      </c>
      <c r="F49" s="12" t="n">
        <v>42520000</v>
      </c>
    </row>
    <row r="50" customFormat="false" ht="17.25" hidden="false" customHeight="true" outlineLevel="0" collapsed="false">
      <c r="A50" s="41" t="n">
        <v>42530000</v>
      </c>
      <c r="B50" s="6" t="s">
        <v>273</v>
      </c>
      <c r="C50" s="15" t="n">
        <v>0</v>
      </c>
      <c r="D50" s="15" t="n">
        <v>0</v>
      </c>
      <c r="E50" s="15" t="n">
        <v>0</v>
      </c>
      <c r="F50" s="12" t="n">
        <v>42520000</v>
      </c>
    </row>
    <row r="51" customFormat="false" ht="17.25" hidden="false" customHeight="true" outlineLevel="0" collapsed="false">
      <c r="A51" s="41" t="n">
        <v>42800000</v>
      </c>
      <c r="B51" s="6" t="s">
        <v>274</v>
      </c>
      <c r="C51" s="15" t="n">
        <v>-33402462.83</v>
      </c>
      <c r="D51" s="15" t="n">
        <v>-14522058.49</v>
      </c>
      <c r="E51" s="15" t="n">
        <v>-3825709.27</v>
      </c>
      <c r="F51" s="12" t="n">
        <v>42800000</v>
      </c>
    </row>
    <row r="52" customFormat="false" ht="17.25" hidden="false" customHeight="true" outlineLevel="0" collapsed="false">
      <c r="A52" s="41" t="n">
        <v>43100000</v>
      </c>
      <c r="B52" s="6" t="s">
        <v>35</v>
      </c>
      <c r="C52" s="15" t="n">
        <v>-27889403.547</v>
      </c>
      <c r="D52" s="15" t="n">
        <v>-11051397.9</v>
      </c>
      <c r="E52" s="15" t="n">
        <v>-7529886.7</v>
      </c>
      <c r="F52" s="12" t="n">
        <v>43100000</v>
      </c>
    </row>
    <row r="53" customFormat="false" ht="17.25" hidden="false" customHeight="true" outlineLevel="0" collapsed="false">
      <c r="A53" s="41" t="n">
        <v>43110000</v>
      </c>
      <c r="B53" s="6" t="s">
        <v>36</v>
      </c>
      <c r="C53" s="15" t="n">
        <v>-161000</v>
      </c>
      <c r="D53" s="15" t="n">
        <v>-257000</v>
      </c>
      <c r="E53" s="15" t="n">
        <v>49000</v>
      </c>
      <c r="F53" s="12" t="n">
        <v>43110000</v>
      </c>
    </row>
    <row r="54" customFormat="false" ht="17.25" hidden="false" customHeight="true" outlineLevel="0" collapsed="false">
      <c r="A54" s="41" t="n">
        <v>43200000</v>
      </c>
      <c r="B54" s="6" t="s">
        <v>37</v>
      </c>
      <c r="C54" s="15" t="n">
        <v>-11089887.242</v>
      </c>
      <c r="D54" s="15" t="n">
        <v>-4736313.39</v>
      </c>
      <c r="E54" s="15" t="n">
        <v>-3227094.3</v>
      </c>
      <c r="F54" s="12" t="n">
        <v>43200000</v>
      </c>
    </row>
    <row r="55" customFormat="false" ht="17.25" hidden="false" customHeight="true" outlineLevel="0" collapsed="false">
      <c r="A55" s="41" t="n">
        <v>43300000</v>
      </c>
      <c r="B55" s="6" t="s">
        <v>38</v>
      </c>
      <c r="C55" s="15" t="n">
        <v>-1848314.544</v>
      </c>
      <c r="D55" s="15" t="n">
        <v>-789385.57</v>
      </c>
      <c r="E55" s="15" t="n">
        <v>-537849.05</v>
      </c>
      <c r="F55" s="12" t="n">
        <v>43300000</v>
      </c>
    </row>
    <row r="56" customFormat="false" ht="17.25" hidden="false" customHeight="true" outlineLevel="0" collapsed="false">
      <c r="A56" s="41" t="n">
        <v>43860000</v>
      </c>
      <c r="B56" s="6" t="s">
        <v>276</v>
      </c>
      <c r="C56" s="15" t="n">
        <v>-40000</v>
      </c>
      <c r="D56" s="15" t="n">
        <v>-2101607.81</v>
      </c>
      <c r="E56" s="15" t="n">
        <v>-1144019.99</v>
      </c>
      <c r="F56" s="12" t="n">
        <v>43860000</v>
      </c>
    </row>
    <row r="57" customFormat="false" ht="17.25" hidden="false" customHeight="true" outlineLevel="0" collapsed="false">
      <c r="A57" s="41" t="n">
        <v>44000000</v>
      </c>
      <c r="B57" s="6" t="s">
        <v>2193</v>
      </c>
      <c r="C57" s="15" t="n">
        <v>0</v>
      </c>
      <c r="D57" s="15" t="n">
        <v>0</v>
      </c>
      <c r="E57" s="15" t="n">
        <v>0</v>
      </c>
      <c r="F57" s="12" t="n">
        <v>44400000</v>
      </c>
    </row>
    <row r="58" customFormat="false" ht="17.25" hidden="false" customHeight="true" outlineLevel="0" collapsed="false">
      <c r="A58" s="41" t="n">
        <v>44100000</v>
      </c>
      <c r="B58" s="6" t="s">
        <v>40</v>
      </c>
      <c r="C58" s="15" t="n">
        <v>-6743680</v>
      </c>
      <c r="D58" s="15" t="n">
        <v>-4583800</v>
      </c>
      <c r="E58" s="15" t="n">
        <v>-3363322.94</v>
      </c>
      <c r="F58" s="12" t="n">
        <v>44100000</v>
      </c>
    </row>
    <row r="59" customFormat="false" ht="17.25" hidden="false" customHeight="true" outlineLevel="0" collapsed="false">
      <c r="A59" s="41" t="n">
        <v>44300000</v>
      </c>
      <c r="B59" s="6" t="s">
        <v>41</v>
      </c>
      <c r="C59" s="15" t="n">
        <v>320000</v>
      </c>
      <c r="D59" s="15" t="n">
        <v>320000</v>
      </c>
      <c r="E59" s="15" t="n">
        <v>320000</v>
      </c>
      <c r="F59" s="12" t="n">
        <v>44300000</v>
      </c>
    </row>
    <row r="60" customFormat="false" ht="17.25" hidden="false" customHeight="true" outlineLevel="0" collapsed="false">
      <c r="A60" s="41" t="n">
        <v>44410000</v>
      </c>
      <c r="B60" s="6" t="s">
        <v>42</v>
      </c>
      <c r="C60" s="15" t="n">
        <v>-54495</v>
      </c>
      <c r="D60" s="15" t="n">
        <v>0</v>
      </c>
      <c r="E60" s="15" t="n">
        <v>0</v>
      </c>
      <c r="F60" s="12" t="n">
        <v>44410000</v>
      </c>
    </row>
    <row r="61" customFormat="false" ht="17.25" hidden="false" customHeight="true" outlineLevel="0" collapsed="false">
      <c r="A61" s="41" t="n">
        <v>44550000</v>
      </c>
      <c r="B61" s="6" t="s">
        <v>46</v>
      </c>
      <c r="C61" s="15" t="n">
        <v>73815718.97</v>
      </c>
      <c r="D61" s="15" t="n">
        <v>253886180.56</v>
      </c>
      <c r="E61" s="15" t="n">
        <v>622239333.18</v>
      </c>
      <c r="F61" s="12" t="n">
        <v>44550000</v>
      </c>
    </row>
    <row r="62" customFormat="false" ht="17.25" hidden="false" customHeight="true" outlineLevel="0" collapsed="false">
      <c r="A62" s="41" t="n">
        <v>44551000</v>
      </c>
      <c r="B62" s="6" t="s">
        <v>2194</v>
      </c>
      <c r="C62" s="15" t="n">
        <v>418147359.3</v>
      </c>
      <c r="D62" s="15" t="n">
        <v>585421267.5</v>
      </c>
      <c r="E62" s="15" t="n">
        <v>0</v>
      </c>
      <c r="F62" s="12" t="n">
        <v>44550000</v>
      </c>
    </row>
    <row r="63" customFormat="false" ht="17.25" hidden="false" customHeight="true" outlineLevel="0" collapsed="false">
      <c r="A63" s="41" t="n">
        <v>44561000</v>
      </c>
      <c r="B63" s="6" t="s">
        <v>1703</v>
      </c>
      <c r="C63" s="15" t="n">
        <v>0</v>
      </c>
      <c r="D63" s="15" t="n">
        <v>0</v>
      </c>
      <c r="E63" s="15" t="n">
        <v>0</v>
      </c>
      <c r="F63" s="12" t="n">
        <v>44561000</v>
      </c>
    </row>
    <row r="64" customFormat="false" ht="17.25" hidden="false" customHeight="true" outlineLevel="0" collapsed="false">
      <c r="A64" s="41" t="n">
        <v>44562000</v>
      </c>
      <c r="B64" s="6" t="s">
        <v>47</v>
      </c>
      <c r="C64" s="15" t="n">
        <v>9809506.66</v>
      </c>
      <c r="D64" s="15" t="n">
        <v>46650367.09</v>
      </c>
      <c r="E64" s="15" t="n">
        <v>12200003.33</v>
      </c>
      <c r="F64" s="12" t="n">
        <v>44561000</v>
      </c>
    </row>
    <row r="65" customFormat="false" ht="17.25" hidden="false" customHeight="true" outlineLevel="0" collapsed="false">
      <c r="A65" s="41" t="n">
        <v>44564000</v>
      </c>
      <c r="B65" s="6" t="s">
        <v>49</v>
      </c>
      <c r="C65" s="15" t="n">
        <v>30504004.797</v>
      </c>
      <c r="D65" s="15" t="n">
        <v>30713702.86</v>
      </c>
      <c r="E65" s="15" t="n">
        <v>2597872.06</v>
      </c>
      <c r="F65" s="12" t="n">
        <v>44561000</v>
      </c>
    </row>
    <row r="66" customFormat="false" ht="17.25" hidden="false" customHeight="true" outlineLevel="0" collapsed="false">
      <c r="A66" s="41" t="n">
        <v>44565000</v>
      </c>
      <c r="B66" s="6" t="s">
        <v>1646</v>
      </c>
      <c r="C66" s="15" t="n">
        <v>410224.03</v>
      </c>
      <c r="D66" s="15" t="n">
        <v>0</v>
      </c>
      <c r="E66" s="15" t="n">
        <v>0</v>
      </c>
      <c r="F66" s="12" t="n">
        <v>44561000</v>
      </c>
    </row>
    <row r="67" customFormat="false" ht="17.25" hidden="false" customHeight="true" outlineLevel="0" collapsed="false">
      <c r="A67" s="41" t="n">
        <v>44572000</v>
      </c>
      <c r="B67" s="6" t="s">
        <v>285</v>
      </c>
      <c r="C67" s="15" t="n">
        <v>-253425.02</v>
      </c>
      <c r="D67" s="15" t="n">
        <v>0</v>
      </c>
      <c r="E67" s="15" t="n">
        <v>0</v>
      </c>
      <c r="F67" s="12" t="n">
        <v>44571000</v>
      </c>
    </row>
    <row r="68" customFormat="false" ht="17.25" hidden="false" customHeight="true" outlineLevel="0" collapsed="false">
      <c r="A68" s="41" t="n">
        <v>44576000</v>
      </c>
      <c r="B68" s="6" t="s">
        <v>621</v>
      </c>
      <c r="C68" s="15" t="n">
        <v>0</v>
      </c>
      <c r="D68" s="15" t="n">
        <v>0</v>
      </c>
      <c r="E68" s="15" t="n">
        <v>0</v>
      </c>
      <c r="F68" s="12" t="n">
        <v>44571000</v>
      </c>
    </row>
    <row r="69" customFormat="false" ht="17.25" hidden="false" customHeight="true" outlineLevel="0" collapsed="false">
      <c r="A69" s="41" t="n">
        <v>44580000</v>
      </c>
      <c r="B69" s="6" t="s">
        <v>622</v>
      </c>
      <c r="C69" s="15" t="n">
        <v>-610374.8</v>
      </c>
      <c r="D69" s="15" t="n">
        <v>3142005.81</v>
      </c>
      <c r="E69" s="15" t="n">
        <v>0</v>
      </c>
      <c r="F69" s="12" t="n">
        <v>44581000</v>
      </c>
    </row>
    <row r="70" customFormat="false" ht="17.25" hidden="false" customHeight="true" outlineLevel="0" collapsed="false">
      <c r="A70" s="41" t="n">
        <v>44583000</v>
      </c>
      <c r="B70" s="6" t="s">
        <v>1471</v>
      </c>
      <c r="C70" s="15" t="n">
        <v>73166.8</v>
      </c>
      <c r="D70" s="15" t="n">
        <v>7473166.8</v>
      </c>
      <c r="E70" s="15" t="n">
        <v>7429591.14</v>
      </c>
      <c r="F70" s="12" t="n">
        <v>44581000</v>
      </c>
    </row>
    <row r="71" customFormat="false" ht="17.25" hidden="false" customHeight="true" outlineLevel="0" collapsed="false">
      <c r="A71" s="41" t="n">
        <v>44860000</v>
      </c>
      <c r="B71" s="6" t="s">
        <v>1474</v>
      </c>
      <c r="C71" s="15" t="n">
        <v>0</v>
      </c>
      <c r="D71" s="15" t="n">
        <v>-830779.9</v>
      </c>
      <c r="E71" s="15" t="n">
        <v>0</v>
      </c>
      <c r="F71" s="20" t="n">
        <v>44860000</v>
      </c>
    </row>
    <row r="72" customFormat="false" ht="17.25" hidden="false" customHeight="true" outlineLevel="0" collapsed="false">
      <c r="A72" s="41" t="n">
        <v>45511000</v>
      </c>
      <c r="B72" s="6" t="s">
        <v>304</v>
      </c>
      <c r="C72" s="15" t="n">
        <v>-932163402.78</v>
      </c>
      <c r="D72" s="15" t="n">
        <v>-1856040681.59</v>
      </c>
      <c r="E72" s="15" t="n">
        <v>-1988580972.59</v>
      </c>
      <c r="F72" s="12" t="n">
        <v>45500001</v>
      </c>
    </row>
    <row r="73" customFormat="false" ht="17.25" hidden="false" customHeight="true" outlineLevel="0" collapsed="false">
      <c r="A73" s="41" t="n">
        <v>45512000</v>
      </c>
      <c r="B73" s="6" t="s">
        <v>288</v>
      </c>
      <c r="C73" s="15" t="n">
        <v>-98478556.7</v>
      </c>
      <c r="D73" s="15" t="n">
        <v>-298478556.7</v>
      </c>
      <c r="E73" s="15" t="n">
        <v>-298478556.7</v>
      </c>
      <c r="F73" s="12" t="n">
        <v>45500002</v>
      </c>
    </row>
    <row r="74" customFormat="false" ht="17.25" hidden="false" customHeight="true" outlineLevel="0" collapsed="false">
      <c r="A74" s="41" t="n">
        <v>45513000</v>
      </c>
      <c r="B74" s="6" t="s">
        <v>1564</v>
      </c>
      <c r="C74" s="15" t="n">
        <v>-164054966.67</v>
      </c>
      <c r="D74" s="15" t="n">
        <v>-212787519.67</v>
      </c>
      <c r="E74" s="15" t="n">
        <v>-212787519.67</v>
      </c>
      <c r="F74" s="12" t="n">
        <v>45500003</v>
      </c>
    </row>
    <row r="75" customFormat="false" ht="17.25" hidden="false" customHeight="true" outlineLevel="0" collapsed="false">
      <c r="A75" s="41" t="n">
        <v>46200000</v>
      </c>
      <c r="B75" s="6" t="s">
        <v>1476</v>
      </c>
      <c r="C75" s="15" t="n">
        <v>0</v>
      </c>
      <c r="D75" s="15" t="n">
        <v>-420000000</v>
      </c>
      <c r="E75" s="15" t="n">
        <v>0</v>
      </c>
      <c r="F75" s="12" t="n">
        <v>46600000</v>
      </c>
    </row>
    <row r="76" customFormat="false" ht="17.25" hidden="false" customHeight="true" outlineLevel="0" collapsed="false">
      <c r="A76" s="41" t="n">
        <v>46600000</v>
      </c>
      <c r="B76" s="6" t="s">
        <v>291</v>
      </c>
      <c r="C76" s="15" t="n">
        <v>2007550</v>
      </c>
      <c r="D76" s="15" t="n">
        <v>-36052393.6</v>
      </c>
      <c r="E76" s="15" t="n">
        <v>0</v>
      </c>
      <c r="F76" s="12" t="n">
        <v>46600000</v>
      </c>
    </row>
    <row r="77" customFormat="false" ht="17.25" hidden="false" customHeight="true" outlineLevel="0" collapsed="false">
      <c r="A77" s="41" t="n">
        <v>46610300</v>
      </c>
      <c r="B77" s="6" t="s">
        <v>2195</v>
      </c>
      <c r="C77" s="15" t="n">
        <v>0</v>
      </c>
      <c r="D77" s="15" t="n">
        <v>-361022106.34</v>
      </c>
      <c r="E77" s="15" t="n">
        <v>-203056193.86</v>
      </c>
      <c r="F77" s="12" t="n">
        <v>46650000</v>
      </c>
    </row>
    <row r="78" customFormat="false" ht="17.25" hidden="false" customHeight="true" outlineLevel="0" collapsed="false">
      <c r="A78" s="41" t="n">
        <v>46610700</v>
      </c>
      <c r="B78" s="6" t="s">
        <v>2196</v>
      </c>
      <c r="C78" s="15" t="n">
        <v>0</v>
      </c>
      <c r="D78" s="15" t="n">
        <v>-96660041.52</v>
      </c>
      <c r="E78" s="15" t="n">
        <v>-154845102.44</v>
      </c>
      <c r="F78" s="12" t="n">
        <v>46634000</v>
      </c>
    </row>
    <row r="79" customFormat="false" ht="17.25" hidden="false" customHeight="true" outlineLevel="0" collapsed="false">
      <c r="A79" s="41" t="n">
        <v>46620001</v>
      </c>
      <c r="B79" s="6" t="s">
        <v>2197</v>
      </c>
      <c r="C79" s="15" t="n">
        <v>2887132.26</v>
      </c>
      <c r="D79" s="15" t="n">
        <v>2887132.26</v>
      </c>
      <c r="E79" s="15" t="n">
        <v>2887132.26</v>
      </c>
      <c r="F79" s="16" t="n">
        <v>46600000</v>
      </c>
    </row>
    <row r="80" customFormat="false" ht="17.25" hidden="false" customHeight="true" outlineLevel="0" collapsed="false">
      <c r="A80" s="41" t="n">
        <v>46620002</v>
      </c>
      <c r="B80" s="6" t="s">
        <v>2198</v>
      </c>
      <c r="C80" s="15" t="n">
        <v>0</v>
      </c>
      <c r="D80" s="15" t="n">
        <v>0</v>
      </c>
      <c r="E80" s="15" t="n">
        <v>68260423.82</v>
      </c>
      <c r="F80" s="16" t="n">
        <v>46600000</v>
      </c>
    </row>
    <row r="81" customFormat="false" ht="17.25" hidden="false" customHeight="true" outlineLevel="0" collapsed="false">
      <c r="A81" s="41" t="n">
        <v>46620003</v>
      </c>
      <c r="B81" s="6" t="s">
        <v>2199</v>
      </c>
      <c r="C81" s="15" t="n">
        <v>1775699.62</v>
      </c>
      <c r="D81" s="15" t="n">
        <v>1775699.62</v>
      </c>
      <c r="E81" s="15" t="n">
        <v>1775699.62</v>
      </c>
      <c r="F81" s="12" t="n">
        <v>46600000</v>
      </c>
    </row>
    <row r="82" customFormat="false" ht="17.25" hidden="false" customHeight="true" outlineLevel="0" collapsed="false">
      <c r="A82" s="41" t="n">
        <v>46700001</v>
      </c>
      <c r="B82" s="6" t="s">
        <v>2200</v>
      </c>
      <c r="C82" s="15" t="n">
        <v>0</v>
      </c>
      <c r="D82" s="15" t="n">
        <v>0</v>
      </c>
      <c r="E82" s="15" t="n">
        <v>0</v>
      </c>
      <c r="F82" s="12" t="n">
        <v>46711000</v>
      </c>
    </row>
    <row r="83" customFormat="false" ht="17.25" hidden="false" customHeight="true" outlineLevel="0" collapsed="false">
      <c r="A83" s="41" t="n">
        <v>46700005</v>
      </c>
      <c r="B83" s="6" t="s">
        <v>105</v>
      </c>
      <c r="C83" s="15" t="n">
        <v>0</v>
      </c>
      <c r="D83" s="15" t="n">
        <v>0</v>
      </c>
      <c r="E83" s="15" t="n">
        <v>-400000000</v>
      </c>
      <c r="F83" s="16" t="n">
        <v>46711000</v>
      </c>
    </row>
    <row r="84" customFormat="false" ht="17.25" hidden="false" customHeight="true" outlineLevel="0" collapsed="false">
      <c r="A84" s="41" t="n">
        <v>46700006</v>
      </c>
      <c r="B84" s="6" t="s">
        <v>112</v>
      </c>
      <c r="C84" s="15" t="n">
        <v>0</v>
      </c>
      <c r="D84" s="15" t="n">
        <v>0</v>
      </c>
      <c r="E84" s="15" t="n">
        <v>0</v>
      </c>
      <c r="F84" s="16" t="n">
        <v>46715000</v>
      </c>
    </row>
    <row r="85" customFormat="false" ht="17.25" hidden="false" customHeight="true" outlineLevel="0" collapsed="false">
      <c r="A85" s="41" t="n">
        <v>46700035</v>
      </c>
      <c r="B85" s="6" t="s">
        <v>111</v>
      </c>
      <c r="C85" s="15" t="n">
        <v>0</v>
      </c>
      <c r="D85" s="15" t="n">
        <v>0</v>
      </c>
      <c r="E85" s="15" t="n">
        <v>0</v>
      </c>
      <c r="F85" s="12" t="n">
        <v>46715000</v>
      </c>
    </row>
    <row r="86" customFormat="false" ht="17.25" hidden="false" customHeight="true" outlineLevel="0" collapsed="false">
      <c r="A86" s="41" t="n">
        <v>46710070</v>
      </c>
      <c r="B86" s="6" t="s">
        <v>99</v>
      </c>
      <c r="C86" s="15" t="n">
        <v>0</v>
      </c>
      <c r="D86" s="15" t="n">
        <v>0</v>
      </c>
      <c r="E86" s="15" t="n">
        <v>-400024800</v>
      </c>
      <c r="F86" s="16" t="n">
        <v>46715000</v>
      </c>
    </row>
    <row r="87" customFormat="false" ht="17.25" hidden="false" customHeight="true" outlineLevel="0" collapsed="false">
      <c r="A87" s="41" t="n">
        <v>46720020</v>
      </c>
      <c r="B87" s="6" t="s">
        <v>1817</v>
      </c>
      <c r="C87" s="15" t="n">
        <v>0</v>
      </c>
      <c r="D87" s="15" t="n">
        <v>0</v>
      </c>
      <c r="E87" s="15" t="n">
        <v>-300000000</v>
      </c>
      <c r="F87" s="16" t="n">
        <v>46719000</v>
      </c>
    </row>
    <row r="88" customFormat="false" ht="17.25" hidden="false" customHeight="true" outlineLevel="0" collapsed="false">
      <c r="A88" s="41" t="n">
        <v>46720071</v>
      </c>
      <c r="B88" s="6" t="s">
        <v>100</v>
      </c>
      <c r="C88" s="15" t="n">
        <v>0</v>
      </c>
      <c r="D88" s="15" t="n">
        <v>0</v>
      </c>
      <c r="E88" s="15" t="n">
        <v>-126000</v>
      </c>
      <c r="F88" s="16" t="n">
        <v>46720000</v>
      </c>
    </row>
    <row r="89" customFormat="false" ht="17.25" hidden="false" customHeight="true" outlineLevel="0" collapsed="false">
      <c r="A89" s="41" t="n">
        <v>46720300</v>
      </c>
      <c r="B89" s="6" t="s">
        <v>104</v>
      </c>
      <c r="C89" s="15" t="n">
        <v>0</v>
      </c>
      <c r="D89" s="15" t="n">
        <v>0</v>
      </c>
      <c r="E89" s="15" t="n">
        <v>0</v>
      </c>
      <c r="F89" s="12" t="n">
        <v>46720000</v>
      </c>
    </row>
    <row r="90" customFormat="false" ht="17.25" hidden="false" customHeight="true" outlineLevel="0" collapsed="false">
      <c r="A90" s="41" t="n">
        <v>47100000</v>
      </c>
      <c r="B90" s="6" t="s">
        <v>131</v>
      </c>
      <c r="C90" s="15" t="n">
        <v>0</v>
      </c>
      <c r="D90" s="15" t="n">
        <v>0</v>
      </c>
      <c r="E90" s="15" t="n">
        <v>0</v>
      </c>
      <c r="F90" s="12" t="n">
        <v>47100000</v>
      </c>
    </row>
    <row r="91" customFormat="false" ht="17.25" hidden="false" customHeight="true" outlineLevel="0" collapsed="false">
      <c r="A91" s="41" t="n">
        <v>47110000</v>
      </c>
      <c r="B91" s="6" t="s">
        <v>2201</v>
      </c>
      <c r="C91" s="15" t="n">
        <v>0</v>
      </c>
      <c r="D91" s="15" t="n">
        <v>0</v>
      </c>
      <c r="E91" s="15" t="n">
        <v>0</v>
      </c>
      <c r="F91" s="12" t="n">
        <v>47100000</v>
      </c>
    </row>
    <row r="92" customFormat="false" ht="17.25" hidden="false" customHeight="true" outlineLevel="0" collapsed="false">
      <c r="A92" s="41" t="n">
        <v>48600000</v>
      </c>
      <c r="B92" s="6" t="s">
        <v>132</v>
      </c>
      <c r="C92" s="15" t="n">
        <v>1186875489.6</v>
      </c>
      <c r="D92" s="15" t="n">
        <v>456108843.22</v>
      </c>
      <c r="E92" s="15" t="n">
        <v>9672509.52</v>
      </c>
      <c r="F92" s="20" t="n">
        <v>48600000</v>
      </c>
    </row>
    <row r="93" customFormat="false" ht="17.25" hidden="false" customHeight="true" outlineLevel="0" collapsed="false">
      <c r="A93" s="41" t="n">
        <v>48700000</v>
      </c>
      <c r="B93" s="6" t="s">
        <v>2202</v>
      </c>
      <c r="C93" s="15" t="n">
        <v>0</v>
      </c>
      <c r="D93" s="15" t="n">
        <v>-666387060.33</v>
      </c>
      <c r="E93" s="15" t="n">
        <v>0</v>
      </c>
      <c r="F93" s="12" t="n">
        <v>48700000</v>
      </c>
    </row>
    <row r="94" customFormat="false" ht="17.25" hidden="false" customHeight="true" outlineLevel="0" collapsed="false">
      <c r="A94" s="41" t="n">
        <v>51110000</v>
      </c>
      <c r="B94" s="6" t="s">
        <v>314</v>
      </c>
      <c r="C94" s="15" t="n">
        <v>0</v>
      </c>
      <c r="D94" s="15" t="n">
        <v>0</v>
      </c>
      <c r="E94" s="15" t="n">
        <v>0</v>
      </c>
      <c r="F94" s="12" t="n">
        <v>51110000</v>
      </c>
    </row>
    <row r="95" customFormat="false" ht="17.25" hidden="false" customHeight="true" outlineLevel="0" collapsed="false">
      <c r="A95" s="41" t="n">
        <v>51140000</v>
      </c>
      <c r="B95" s="6" t="s">
        <v>318</v>
      </c>
      <c r="C95" s="15" t="n">
        <v>0</v>
      </c>
      <c r="D95" s="15" t="n">
        <v>0</v>
      </c>
      <c r="E95" s="15" t="n">
        <v>0</v>
      </c>
      <c r="F95" s="12" t="n">
        <v>51110000</v>
      </c>
    </row>
    <row r="96" customFormat="false" ht="17.25" hidden="false" customHeight="true" outlineLevel="0" collapsed="false">
      <c r="A96" s="41" t="n">
        <v>51231000</v>
      </c>
      <c r="B96" s="6" t="s">
        <v>325</v>
      </c>
      <c r="C96" s="15" t="n">
        <v>702374785.652</v>
      </c>
      <c r="D96" s="15" t="n">
        <v>52022238.23</v>
      </c>
      <c r="E96" s="15" t="n">
        <v>3013584.26</v>
      </c>
      <c r="F96" s="20" t="n">
        <v>51231000</v>
      </c>
    </row>
    <row r="97" customFormat="false" ht="17.25" hidden="false" customHeight="true" outlineLevel="0" collapsed="false">
      <c r="A97" s="41" t="n">
        <v>51233000</v>
      </c>
      <c r="B97" s="6" t="s">
        <v>2203</v>
      </c>
      <c r="C97" s="15" t="n">
        <v>103862.327</v>
      </c>
      <c r="D97" s="15" t="n">
        <v>528831060.78</v>
      </c>
      <c r="E97" s="15" t="n">
        <v>0</v>
      </c>
      <c r="F97" s="12" t="n">
        <v>51231000</v>
      </c>
    </row>
    <row r="98" customFormat="false" ht="17.25" hidden="false" customHeight="true" outlineLevel="0" collapsed="false">
      <c r="A98" s="41" t="n">
        <v>51260000</v>
      </c>
      <c r="B98" s="6" t="s">
        <v>2101</v>
      </c>
      <c r="C98" s="15" t="n">
        <v>5372989.78</v>
      </c>
      <c r="D98" s="15" t="n">
        <v>2170030.38</v>
      </c>
      <c r="E98" s="15" t="n">
        <v>-330554440.09</v>
      </c>
      <c r="F98" s="12" t="n">
        <v>51244000</v>
      </c>
    </row>
    <row r="99" customFormat="false" ht="17.25" hidden="false" customHeight="true" outlineLevel="0" collapsed="false">
      <c r="A99" s="41" t="n">
        <v>51261000</v>
      </c>
      <c r="B99" s="6" t="s">
        <v>2204</v>
      </c>
      <c r="C99" s="15" t="n">
        <v>1788172.923</v>
      </c>
      <c r="D99" s="15" t="n">
        <v>41933518.6</v>
      </c>
      <c r="E99" s="15" t="n">
        <v>398034497.21</v>
      </c>
      <c r="F99" s="12" t="n">
        <v>51245000</v>
      </c>
    </row>
    <row r="100" customFormat="false" ht="17.25" hidden="false" customHeight="true" outlineLevel="0" collapsed="false">
      <c r="A100" s="41" t="n">
        <v>51910000</v>
      </c>
      <c r="B100" s="6" t="s">
        <v>2205</v>
      </c>
      <c r="C100" s="15" t="n">
        <v>0</v>
      </c>
      <c r="D100" s="15" t="n">
        <v>0</v>
      </c>
      <c r="E100" s="15" t="n">
        <v>-677287481.67</v>
      </c>
      <c r="F100" s="20" t="n">
        <v>51910000</v>
      </c>
    </row>
    <row r="101" customFormat="false" ht="17.25" hidden="false" customHeight="true" outlineLevel="0" collapsed="false">
      <c r="A101" s="41" t="n">
        <v>51920000</v>
      </c>
      <c r="B101" s="6" t="s">
        <v>2206</v>
      </c>
      <c r="C101" s="15" t="n">
        <v>-1056511183.242</v>
      </c>
      <c r="D101" s="15" t="n">
        <v>0</v>
      </c>
      <c r="E101" s="15" t="n">
        <v>0</v>
      </c>
      <c r="F101" s="12" t="n">
        <v>51920000</v>
      </c>
    </row>
    <row r="102" customFormat="false" ht="17.25" hidden="false" customHeight="true" outlineLevel="0" collapsed="false">
      <c r="A102" s="41" t="n">
        <v>53100000</v>
      </c>
      <c r="B102" s="6" t="s">
        <v>134</v>
      </c>
      <c r="C102" s="15" t="n">
        <v>5167580.02</v>
      </c>
      <c r="D102" s="15" t="n">
        <v>484456.11</v>
      </c>
      <c r="E102" s="15" t="n">
        <v>663107.49</v>
      </c>
      <c r="F102" s="12" t="n">
        <v>53100000</v>
      </c>
    </row>
    <row r="103" customFormat="false" ht="17.25" hidden="false" customHeight="true" outlineLevel="0" collapsed="false">
      <c r="A103" s="41" t="n">
        <v>58000000</v>
      </c>
      <c r="B103" s="6" t="s">
        <v>137</v>
      </c>
      <c r="C103" s="15" t="n">
        <v>0</v>
      </c>
      <c r="D103" s="15" t="n">
        <v>0</v>
      </c>
      <c r="E103" s="15" t="n">
        <v>0</v>
      </c>
      <c r="F103" s="12" t="n">
        <v>58000000</v>
      </c>
      <c r="J103" s="46"/>
      <c r="K103" s="6"/>
    </row>
    <row r="104" customFormat="false" ht="17.25" hidden="false" customHeight="true" outlineLevel="0" collapsed="false">
      <c r="A104" s="41" t="n">
        <v>60101000</v>
      </c>
      <c r="B104" s="6" t="s">
        <v>338</v>
      </c>
      <c r="C104" s="15" t="n">
        <v>0</v>
      </c>
      <c r="D104" s="15" t="n">
        <v>1869930624.6</v>
      </c>
      <c r="E104" s="15" t="n">
        <v>896110802.51</v>
      </c>
      <c r="F104" s="20" t="n">
        <v>60100000</v>
      </c>
      <c r="J104" s="46"/>
      <c r="K104" s="6"/>
    </row>
    <row r="105" customFormat="false" ht="17.25" hidden="false" customHeight="true" outlineLevel="0" collapsed="false">
      <c r="A105" s="41" t="n">
        <v>60102000</v>
      </c>
      <c r="B105" s="6" t="s">
        <v>333</v>
      </c>
      <c r="C105" s="15" t="n">
        <v>0</v>
      </c>
      <c r="D105" s="15" t="n">
        <v>405174034.98</v>
      </c>
      <c r="E105" s="15" t="n">
        <v>572738755.91</v>
      </c>
      <c r="F105" s="20" t="n">
        <v>60100000</v>
      </c>
      <c r="J105" s="46"/>
      <c r="K105" s="6"/>
    </row>
    <row r="106" customFormat="false" ht="17.25" hidden="false" customHeight="true" outlineLevel="0" collapsed="false">
      <c r="A106" s="41" t="n">
        <v>60102200</v>
      </c>
      <c r="B106" s="6" t="s">
        <v>2207</v>
      </c>
      <c r="C106" s="15" t="n">
        <v>2646802749.22</v>
      </c>
      <c r="D106" s="15" t="n">
        <v>0</v>
      </c>
      <c r="E106" s="15" t="n">
        <v>0</v>
      </c>
      <c r="F106" s="20" t="n">
        <v>60100000</v>
      </c>
      <c r="J106" s="6"/>
      <c r="K106" s="6"/>
    </row>
    <row r="107" customFormat="false" ht="17.25" hidden="false" customHeight="true" outlineLevel="0" collapsed="false">
      <c r="A107" s="41" t="n">
        <v>60102300</v>
      </c>
      <c r="B107" s="6" t="s">
        <v>2208</v>
      </c>
      <c r="C107" s="15" t="n">
        <v>1175628923.951</v>
      </c>
      <c r="D107" s="15" t="n">
        <v>0</v>
      </c>
      <c r="E107" s="15" t="n">
        <v>0</v>
      </c>
      <c r="F107" s="20" t="n">
        <v>60100000</v>
      </c>
      <c r="J107" s="6"/>
      <c r="K107" s="6"/>
    </row>
    <row r="108" customFormat="false" ht="17.25" hidden="false" customHeight="true" outlineLevel="0" collapsed="false">
      <c r="A108" s="41" t="n">
        <v>60103240</v>
      </c>
      <c r="B108" s="6" t="s">
        <v>2209</v>
      </c>
      <c r="C108" s="15" t="n">
        <v>184058901.54</v>
      </c>
      <c r="D108" s="15" t="n">
        <v>0</v>
      </c>
      <c r="E108" s="15" t="n">
        <v>0</v>
      </c>
      <c r="F108" s="20" t="n">
        <v>60100000</v>
      </c>
      <c r="J108" s="67"/>
      <c r="K108" s="6"/>
    </row>
    <row r="109" customFormat="false" ht="17.25" hidden="false" customHeight="true" outlineLevel="0" collapsed="false">
      <c r="A109" s="41" t="n">
        <v>60103400</v>
      </c>
      <c r="B109" s="6" t="s">
        <v>2210</v>
      </c>
      <c r="C109" s="15" t="n">
        <v>204333496.261</v>
      </c>
      <c r="D109" s="15" t="n">
        <v>0</v>
      </c>
      <c r="E109" s="15" t="n">
        <v>0</v>
      </c>
      <c r="F109" s="20" t="n">
        <v>60100000</v>
      </c>
      <c r="J109" s="46"/>
      <c r="K109" s="6"/>
    </row>
    <row r="110" customFormat="false" ht="17.25" hidden="false" customHeight="true" outlineLevel="0" collapsed="false">
      <c r="A110" s="41" t="n">
        <v>60104102</v>
      </c>
      <c r="B110" s="6" t="s">
        <v>2211</v>
      </c>
      <c r="C110" s="15" t="n">
        <v>451486885.86</v>
      </c>
      <c r="D110" s="15" t="n">
        <v>0</v>
      </c>
      <c r="E110" s="15" t="n">
        <v>0</v>
      </c>
      <c r="F110" s="20" t="n">
        <v>60100000</v>
      </c>
      <c r="J110" s="46"/>
      <c r="K110" s="6"/>
    </row>
    <row r="111" customFormat="false" ht="17.25" hidden="false" customHeight="true" outlineLevel="0" collapsed="false">
      <c r="A111" s="41" t="n">
        <v>60201000</v>
      </c>
      <c r="B111" s="6" t="s">
        <v>341</v>
      </c>
      <c r="C111" s="15" t="n">
        <v>9925434.12</v>
      </c>
      <c r="D111" s="15" t="n">
        <v>671794044.58</v>
      </c>
      <c r="E111" s="15" t="n">
        <f aca="false">417797319.08-1044950</f>
        <v>416752369.08</v>
      </c>
      <c r="F111" s="12" t="n">
        <v>60200000</v>
      </c>
      <c r="J111" s="46"/>
      <c r="K111" s="6"/>
    </row>
    <row r="112" customFormat="false" ht="17.25" hidden="false" customHeight="true" outlineLevel="0" collapsed="false">
      <c r="A112" s="41" t="n">
        <v>60205100</v>
      </c>
      <c r="B112" s="6" t="s">
        <v>343</v>
      </c>
      <c r="C112" s="15" t="n">
        <v>0</v>
      </c>
      <c r="D112" s="15" t="n">
        <v>0</v>
      </c>
      <c r="E112" s="15" t="n">
        <v>954000</v>
      </c>
      <c r="F112" s="12" t="n">
        <v>60200000</v>
      </c>
    </row>
    <row r="113" customFormat="false" ht="17.25" hidden="false" customHeight="true" outlineLevel="0" collapsed="false">
      <c r="A113" s="41" t="n">
        <v>60205300</v>
      </c>
      <c r="B113" s="6" t="s">
        <v>2212</v>
      </c>
      <c r="C113" s="15" t="n">
        <v>11288522.01</v>
      </c>
      <c r="D113" s="15" t="n">
        <v>22745796.83</v>
      </c>
      <c r="E113" s="15" t="n">
        <v>90950</v>
      </c>
      <c r="F113" s="12" t="n">
        <v>60200000</v>
      </c>
      <c r="J113" s="46"/>
      <c r="K113" s="6"/>
    </row>
    <row r="114" customFormat="false" ht="17.25" hidden="false" customHeight="true" outlineLevel="0" collapsed="false">
      <c r="A114" s="41" t="n">
        <v>60206000</v>
      </c>
      <c r="B114" s="6" t="s">
        <v>1726</v>
      </c>
      <c r="C114" s="15" t="n">
        <v>98713768.316</v>
      </c>
      <c r="D114" s="15" t="n">
        <v>11464284.69</v>
      </c>
      <c r="E114" s="15" t="n">
        <v>1113846.94</v>
      </c>
      <c r="F114" s="12" t="n">
        <v>60200000</v>
      </c>
      <c r="J114" s="46"/>
      <c r="K114" s="6"/>
    </row>
    <row r="115" customFormat="false" ht="17.25" hidden="false" customHeight="true" outlineLevel="0" collapsed="false">
      <c r="A115" s="41" t="n">
        <v>60301000</v>
      </c>
      <c r="B115" s="6" t="s">
        <v>1282</v>
      </c>
      <c r="C115" s="15" t="n">
        <v>-399260044.703</v>
      </c>
      <c r="D115" s="15" t="n">
        <v>944529277.53</v>
      </c>
      <c r="E115" s="15" t="n">
        <v>-339958176.03</v>
      </c>
      <c r="F115" s="20" t="n">
        <v>60301000</v>
      </c>
      <c r="J115" s="46"/>
      <c r="K115" s="6"/>
    </row>
    <row r="116" customFormat="false" ht="17.25" hidden="false" customHeight="true" outlineLevel="0" collapsed="false">
      <c r="A116" s="41" t="n">
        <v>60307000</v>
      </c>
      <c r="B116" s="6" t="s">
        <v>705</v>
      </c>
      <c r="C116" s="15" t="n">
        <v>0</v>
      </c>
      <c r="D116" s="15" t="n">
        <v>0</v>
      </c>
      <c r="E116" s="15" t="n">
        <v>0</v>
      </c>
      <c r="F116" s="20" t="n">
        <v>60307000</v>
      </c>
      <c r="J116" s="67"/>
      <c r="K116" s="6"/>
    </row>
    <row r="117" customFormat="false" ht="17.25" hidden="false" customHeight="true" outlineLevel="0" collapsed="false">
      <c r="A117" s="41" t="n">
        <v>60331100</v>
      </c>
      <c r="B117" s="6" t="s">
        <v>2213</v>
      </c>
      <c r="C117" s="15" t="n">
        <v>0</v>
      </c>
      <c r="D117" s="15" t="n">
        <v>-616849839.53</v>
      </c>
      <c r="E117" s="15" t="n">
        <v>0</v>
      </c>
      <c r="F117" s="20" t="n">
        <v>60301000</v>
      </c>
      <c r="J117" s="67"/>
      <c r="K117" s="6"/>
    </row>
    <row r="118" customFormat="false" ht="17.25" hidden="false" customHeight="true" outlineLevel="0" collapsed="false">
      <c r="A118" s="41" t="n">
        <v>60601000</v>
      </c>
      <c r="B118" s="6" t="s">
        <v>2214</v>
      </c>
      <c r="C118" s="15" t="n">
        <v>220932614.88</v>
      </c>
      <c r="D118" s="15" t="n">
        <v>194017221.18</v>
      </c>
      <c r="E118" s="15" t="n">
        <v>169213494.87</v>
      </c>
      <c r="F118" s="20" t="n">
        <v>60600000</v>
      </c>
      <c r="J118" s="67"/>
      <c r="K118" s="6"/>
    </row>
    <row r="119" customFormat="false" ht="17.25" hidden="false" customHeight="true" outlineLevel="0" collapsed="false">
      <c r="A119" s="41" t="n">
        <v>60602000</v>
      </c>
      <c r="B119" s="6" t="s">
        <v>139</v>
      </c>
      <c r="C119" s="15" t="n">
        <v>-36924811.63</v>
      </c>
      <c r="D119" s="15" t="n">
        <v>1512784.01</v>
      </c>
      <c r="E119" s="15" t="n">
        <v>2521324.4</v>
      </c>
      <c r="F119" s="20" t="n">
        <v>60600000</v>
      </c>
      <c r="J119" s="46"/>
      <c r="K119" s="6"/>
    </row>
    <row r="120" customFormat="false" ht="17.25" hidden="false" customHeight="true" outlineLevel="0" collapsed="false">
      <c r="A120" s="41" t="n">
        <v>60603000</v>
      </c>
      <c r="B120" s="6" t="s">
        <v>2215</v>
      </c>
      <c r="C120" s="15" t="n">
        <v>38665102.19</v>
      </c>
      <c r="D120" s="15" t="n">
        <v>33873450.66</v>
      </c>
      <c r="E120" s="15" t="n">
        <f aca="false">32647160+1044950</f>
        <v>33692110</v>
      </c>
      <c r="F120" s="20" t="n">
        <v>60600000</v>
      </c>
      <c r="J120" s="46"/>
      <c r="K120" s="6"/>
    </row>
    <row r="121" customFormat="false" ht="17.25" hidden="false" customHeight="true" outlineLevel="0" collapsed="false">
      <c r="A121" s="41" t="n">
        <v>60604000</v>
      </c>
      <c r="B121" s="6" t="s">
        <v>140</v>
      </c>
      <c r="C121" s="15" t="n">
        <v>41615253</v>
      </c>
      <c r="D121" s="15" t="n">
        <v>20320559.25</v>
      </c>
      <c r="E121" s="15" t="n">
        <v>5032654.66</v>
      </c>
      <c r="F121" s="20" t="n">
        <v>60600000</v>
      </c>
      <c r="J121" s="46"/>
      <c r="K121" s="6"/>
    </row>
    <row r="122" customFormat="false" ht="17.25" hidden="false" customHeight="true" outlineLevel="0" collapsed="false">
      <c r="A122" s="41" t="n">
        <v>60605000</v>
      </c>
      <c r="B122" s="6" t="s">
        <v>141</v>
      </c>
      <c r="C122" s="15" t="n">
        <v>36422325.43</v>
      </c>
      <c r="D122" s="15" t="n">
        <v>45641555.44</v>
      </c>
      <c r="E122" s="15" t="n">
        <v>33779607.51</v>
      </c>
      <c r="F122" s="20" t="n">
        <v>60600000</v>
      </c>
      <c r="J122" s="46"/>
      <c r="K122" s="6"/>
    </row>
    <row r="123" customFormat="false" ht="17.25" hidden="false" customHeight="true" outlineLevel="0" collapsed="false">
      <c r="A123" s="41" t="n">
        <v>60607000</v>
      </c>
      <c r="B123" s="6" t="s">
        <v>142</v>
      </c>
      <c r="C123" s="15" t="n">
        <v>155162.52</v>
      </c>
      <c r="D123" s="15" t="n">
        <v>586420.03</v>
      </c>
      <c r="E123" s="15" t="n">
        <v>1098593.7</v>
      </c>
      <c r="F123" s="20" t="n">
        <v>60600000</v>
      </c>
      <c r="J123" s="46"/>
      <c r="K123" s="6"/>
    </row>
    <row r="124" customFormat="false" ht="17.25" hidden="false" customHeight="true" outlineLevel="0" collapsed="false">
      <c r="A124" s="41" t="n">
        <v>60608000</v>
      </c>
      <c r="B124" s="6" t="s">
        <v>143</v>
      </c>
      <c r="C124" s="15" t="n">
        <v>11448335.32</v>
      </c>
      <c r="D124" s="15" t="n">
        <v>5832580.09</v>
      </c>
      <c r="E124" s="15" t="n">
        <v>1798192.93</v>
      </c>
      <c r="F124" s="20" t="n">
        <v>60600000</v>
      </c>
      <c r="J124" s="67"/>
      <c r="K124" s="6"/>
    </row>
    <row r="125" customFormat="false" ht="17.25" hidden="false" customHeight="true" outlineLevel="0" collapsed="false">
      <c r="A125" s="41" t="n">
        <v>60609000</v>
      </c>
      <c r="B125" s="6" t="s">
        <v>144</v>
      </c>
      <c r="C125" s="15" t="n">
        <v>12443857.85</v>
      </c>
      <c r="D125" s="15" t="n">
        <v>872040</v>
      </c>
      <c r="E125" s="15" t="n">
        <v>0</v>
      </c>
      <c r="F125" s="20" t="n">
        <v>60600000</v>
      </c>
      <c r="J125" s="46"/>
      <c r="K125" s="6"/>
    </row>
    <row r="126" customFormat="false" ht="17.25" hidden="false" customHeight="true" outlineLevel="0" collapsed="false">
      <c r="A126" s="41" t="n">
        <v>60702000</v>
      </c>
      <c r="B126" s="6" t="s">
        <v>1080</v>
      </c>
      <c r="C126" s="15" t="n">
        <v>0</v>
      </c>
      <c r="D126" s="15" t="n">
        <v>0</v>
      </c>
      <c r="E126" s="15" t="n">
        <v>0</v>
      </c>
      <c r="F126" s="20" t="n">
        <v>60700000</v>
      </c>
      <c r="J126" s="46"/>
      <c r="K126" s="6"/>
    </row>
    <row r="127" customFormat="false" ht="17.25" hidden="false" customHeight="true" outlineLevel="0" collapsed="false">
      <c r="A127" s="41" t="n">
        <v>60801000</v>
      </c>
      <c r="B127" s="6" t="s">
        <v>368</v>
      </c>
      <c r="C127" s="15" t="n">
        <v>0</v>
      </c>
      <c r="D127" s="15" t="n">
        <v>27009823.74</v>
      </c>
      <c r="E127" s="15" t="n">
        <v>26687445.8</v>
      </c>
      <c r="F127" s="12" t="n">
        <v>60800000</v>
      </c>
      <c r="J127" s="46"/>
      <c r="K127" s="6"/>
    </row>
    <row r="128" customFormat="false" ht="17.25" hidden="false" customHeight="true" outlineLevel="0" collapsed="false">
      <c r="A128" s="41" t="n">
        <v>60802000</v>
      </c>
      <c r="B128" s="6" t="s">
        <v>370</v>
      </c>
      <c r="C128" s="15" t="n">
        <v>0</v>
      </c>
      <c r="D128" s="15" t="n">
        <v>15080094.61</v>
      </c>
      <c r="E128" s="15" t="n">
        <v>7365023</v>
      </c>
      <c r="F128" s="12" t="n">
        <v>60800000</v>
      </c>
      <c r="J128" s="46"/>
      <c r="K128" s="6"/>
    </row>
    <row r="129" customFormat="false" ht="17.25" hidden="false" customHeight="true" outlineLevel="0" collapsed="false">
      <c r="A129" s="41" t="n">
        <v>60803000</v>
      </c>
      <c r="B129" s="6" t="s">
        <v>372</v>
      </c>
      <c r="C129" s="15" t="n">
        <v>0</v>
      </c>
      <c r="D129" s="15" t="n">
        <v>20765633.64</v>
      </c>
      <c r="E129" s="15" t="n">
        <v>8118402.46</v>
      </c>
      <c r="F129" s="12" t="n">
        <v>60800000</v>
      </c>
      <c r="J129" s="46"/>
      <c r="K129" s="6"/>
    </row>
    <row r="130" customFormat="false" ht="17.25" hidden="false" customHeight="true" outlineLevel="0" collapsed="false">
      <c r="A130" s="41" t="n">
        <v>60804000</v>
      </c>
      <c r="B130" s="6" t="s">
        <v>374</v>
      </c>
      <c r="C130" s="15" t="n">
        <v>114000</v>
      </c>
      <c r="D130" s="15" t="n">
        <v>66082918.23</v>
      </c>
      <c r="E130" s="15" t="n">
        <v>39704823.11</v>
      </c>
      <c r="F130" s="12" t="n">
        <v>60800000</v>
      </c>
      <c r="J130" s="46"/>
      <c r="K130" s="6"/>
    </row>
    <row r="131" customFormat="false" ht="17.25" hidden="false" customHeight="true" outlineLevel="0" collapsed="false">
      <c r="A131" s="41" t="n">
        <v>60806000</v>
      </c>
      <c r="B131" s="6" t="s">
        <v>376</v>
      </c>
      <c r="C131" s="15" t="n">
        <v>0</v>
      </c>
      <c r="D131" s="15" t="n">
        <v>0</v>
      </c>
      <c r="E131" s="15" t="n">
        <v>887142.14</v>
      </c>
      <c r="F131" s="12" t="n">
        <v>60800000</v>
      </c>
      <c r="J131" s="46"/>
      <c r="K131" s="6"/>
    </row>
    <row r="132" customFormat="false" ht="17.25" hidden="false" customHeight="true" outlineLevel="0" collapsed="false">
      <c r="A132" s="41" t="n">
        <v>60808000</v>
      </c>
      <c r="B132" s="6" t="s">
        <v>1487</v>
      </c>
      <c r="C132" s="15" t="n">
        <v>0</v>
      </c>
      <c r="D132" s="15" t="n">
        <v>6989914.72</v>
      </c>
      <c r="E132" s="15" t="n">
        <v>18850573.39</v>
      </c>
      <c r="F132" s="12" t="n">
        <v>60800000</v>
      </c>
      <c r="J132" s="46"/>
      <c r="K132" s="6"/>
    </row>
    <row r="133" customFormat="false" ht="17.25" hidden="false" customHeight="true" outlineLevel="0" collapsed="false">
      <c r="A133" s="41" t="n">
        <v>60809000</v>
      </c>
      <c r="B133" s="6" t="s">
        <v>1733</v>
      </c>
      <c r="C133" s="15" t="n">
        <v>0</v>
      </c>
      <c r="D133" s="15" t="n">
        <v>0</v>
      </c>
      <c r="E133" s="15" t="n">
        <v>240000</v>
      </c>
      <c r="F133" s="12" t="n">
        <v>60800000</v>
      </c>
    </row>
    <row r="134" customFormat="false" ht="17.25" hidden="false" customHeight="true" outlineLevel="0" collapsed="false">
      <c r="A134" s="41" t="n">
        <v>60811000</v>
      </c>
      <c r="B134" s="6" t="s">
        <v>379</v>
      </c>
      <c r="C134" s="15" t="n">
        <v>0</v>
      </c>
      <c r="D134" s="15" t="n">
        <v>2156274.7</v>
      </c>
      <c r="E134" s="15" t="n">
        <v>468464.66</v>
      </c>
      <c r="F134" s="12" t="n">
        <v>60800000</v>
      </c>
      <c r="J134" s="46"/>
      <c r="K134" s="6"/>
    </row>
    <row r="135" customFormat="false" ht="17.25" hidden="false" customHeight="true" outlineLevel="0" collapsed="false">
      <c r="A135" s="41" t="n">
        <v>60812000</v>
      </c>
      <c r="B135" s="6" t="s">
        <v>381</v>
      </c>
      <c r="C135" s="15" t="n">
        <v>0</v>
      </c>
      <c r="D135" s="15" t="n">
        <v>1860638</v>
      </c>
      <c r="E135" s="15" t="n">
        <v>1380336</v>
      </c>
      <c r="F135" s="12" t="n">
        <v>60800000</v>
      </c>
      <c r="J135" s="46"/>
      <c r="K135" s="6"/>
    </row>
    <row r="136" customFormat="false" ht="17.25" hidden="false" customHeight="true" outlineLevel="0" collapsed="false">
      <c r="A136" s="41" t="n">
        <v>60817000</v>
      </c>
      <c r="B136" s="6" t="s">
        <v>382</v>
      </c>
      <c r="C136" s="15" t="n">
        <v>0</v>
      </c>
      <c r="D136" s="15" t="n">
        <v>412491</v>
      </c>
      <c r="E136" s="15" t="n">
        <v>0</v>
      </c>
      <c r="F136" s="12" t="n">
        <v>60800000</v>
      </c>
      <c r="J136" s="46"/>
      <c r="K136" s="6"/>
    </row>
    <row r="137" customFormat="false" ht="17.25" hidden="false" customHeight="true" outlineLevel="0" collapsed="false">
      <c r="A137" s="41" t="n">
        <v>60880000</v>
      </c>
      <c r="B137" s="6" t="s">
        <v>801</v>
      </c>
      <c r="C137" s="15" t="n">
        <v>604418</v>
      </c>
      <c r="D137" s="15" t="n">
        <v>512778</v>
      </c>
      <c r="E137" s="15" t="n">
        <v>0</v>
      </c>
      <c r="F137" s="12" t="n">
        <v>60800000</v>
      </c>
      <c r="J137" s="46"/>
      <c r="K137" s="6"/>
    </row>
    <row r="138" customFormat="false" ht="17.25" hidden="false" customHeight="true" outlineLevel="0" collapsed="false">
      <c r="A138" s="41" t="n">
        <v>60900000</v>
      </c>
      <c r="B138" s="6" t="s">
        <v>449</v>
      </c>
      <c r="C138" s="15" t="n">
        <v>0</v>
      </c>
      <c r="D138" s="15" t="n">
        <v>0</v>
      </c>
      <c r="E138" s="15" t="n">
        <v>-997164</v>
      </c>
      <c r="F138" s="12" t="n">
        <v>60900000</v>
      </c>
      <c r="J138" s="46"/>
      <c r="K138" s="6"/>
    </row>
    <row r="139" customFormat="false" ht="17.25" hidden="false" customHeight="true" outlineLevel="0" collapsed="false">
      <c r="A139" s="41" t="n">
        <v>61110000</v>
      </c>
      <c r="B139" s="6" t="s">
        <v>451</v>
      </c>
      <c r="C139" s="15" t="n">
        <v>0</v>
      </c>
      <c r="D139" s="15" t="n">
        <v>25761034.23</v>
      </c>
      <c r="E139" s="15" t="n">
        <v>96669292.72</v>
      </c>
      <c r="F139" s="12" t="n">
        <v>61100000</v>
      </c>
      <c r="J139" s="46"/>
      <c r="K139" s="6"/>
    </row>
    <row r="140" customFormat="false" ht="17.25" hidden="false" customHeight="true" outlineLevel="0" collapsed="false">
      <c r="A140" s="41" t="n">
        <v>61301000</v>
      </c>
      <c r="B140" s="6" t="s">
        <v>1090</v>
      </c>
      <c r="C140" s="15" t="n">
        <v>150650000</v>
      </c>
      <c r="D140" s="15" t="n">
        <v>0</v>
      </c>
      <c r="E140" s="15" t="n">
        <v>0</v>
      </c>
      <c r="F140" s="12" t="n">
        <v>61300000</v>
      </c>
      <c r="J140" s="67"/>
      <c r="K140" s="6"/>
    </row>
    <row r="141" customFormat="false" ht="17.25" hidden="false" customHeight="true" outlineLevel="0" collapsed="false">
      <c r="A141" s="41" t="n">
        <v>61302000</v>
      </c>
      <c r="B141" s="6" t="s">
        <v>384</v>
      </c>
      <c r="C141" s="15" t="n">
        <v>36445158.09</v>
      </c>
      <c r="D141" s="15" t="n">
        <v>5604076.28</v>
      </c>
      <c r="E141" s="15" t="n">
        <v>3351680</v>
      </c>
      <c r="F141" s="12" t="n">
        <v>61300000</v>
      </c>
      <c r="J141" s="46"/>
      <c r="K141" s="6"/>
    </row>
    <row r="142" customFormat="false" ht="17.25" hidden="false" customHeight="true" outlineLevel="0" collapsed="false">
      <c r="A142" s="41" t="n">
        <v>61303000</v>
      </c>
      <c r="B142" s="6" t="s">
        <v>2216</v>
      </c>
      <c r="C142" s="15" t="n">
        <v>2676858.77</v>
      </c>
      <c r="D142" s="15" t="n">
        <v>2225100.08</v>
      </c>
      <c r="E142" s="15" t="n">
        <v>0</v>
      </c>
      <c r="F142" s="12" t="n">
        <v>61300000</v>
      </c>
      <c r="J142" s="46"/>
      <c r="K142" s="6"/>
    </row>
    <row r="143" customFormat="false" ht="17.25" hidden="false" customHeight="true" outlineLevel="0" collapsed="false">
      <c r="A143" s="41" t="n">
        <v>61500000</v>
      </c>
      <c r="B143" s="6" t="s">
        <v>2217</v>
      </c>
      <c r="C143" s="15" t="n">
        <v>30930837.6</v>
      </c>
      <c r="D143" s="15" t="n">
        <v>21970131.95</v>
      </c>
      <c r="E143" s="15" t="n">
        <v>5240559.71</v>
      </c>
      <c r="F143" s="12" t="n">
        <v>61500000</v>
      </c>
      <c r="J143" s="46"/>
      <c r="K143" s="6"/>
    </row>
    <row r="144" customFormat="false" ht="17.25" hidden="false" customHeight="true" outlineLevel="0" collapsed="false">
      <c r="A144" s="41" t="n">
        <v>61501000</v>
      </c>
      <c r="B144" s="6" t="s">
        <v>152</v>
      </c>
      <c r="C144" s="15" t="n">
        <v>31974958</v>
      </c>
      <c r="D144" s="15" t="n">
        <v>7516415.67</v>
      </c>
      <c r="E144" s="15" t="n">
        <v>6308597.65</v>
      </c>
      <c r="F144" s="12" t="n">
        <v>61500000</v>
      </c>
      <c r="J144" s="46"/>
      <c r="K144" s="6"/>
    </row>
    <row r="145" customFormat="false" ht="17.25" hidden="false" customHeight="true" outlineLevel="0" collapsed="false">
      <c r="A145" s="41" t="n">
        <v>61502000</v>
      </c>
      <c r="B145" s="6" t="s">
        <v>154</v>
      </c>
      <c r="C145" s="15" t="n">
        <v>0</v>
      </c>
      <c r="D145" s="15" t="n">
        <v>69300</v>
      </c>
      <c r="E145" s="15" t="n">
        <v>0</v>
      </c>
      <c r="F145" s="12" t="n">
        <v>61500000</v>
      </c>
      <c r="J145" s="46"/>
      <c r="K145" s="6"/>
    </row>
    <row r="146" customFormat="false" ht="17.25" hidden="false" customHeight="true" outlineLevel="0" collapsed="false">
      <c r="A146" s="41" t="n">
        <v>61503000</v>
      </c>
      <c r="B146" s="6" t="s">
        <v>155</v>
      </c>
      <c r="C146" s="15" t="n">
        <v>0</v>
      </c>
      <c r="D146" s="15" t="n">
        <v>5000</v>
      </c>
      <c r="E146" s="15" t="n">
        <v>304261.91</v>
      </c>
      <c r="F146" s="12" t="n">
        <v>61500000</v>
      </c>
      <c r="J146" s="46"/>
      <c r="K146" s="6"/>
    </row>
    <row r="147" customFormat="false" ht="17.25" hidden="false" customHeight="true" outlineLevel="0" collapsed="false">
      <c r="A147" s="41" t="n">
        <v>61505000</v>
      </c>
      <c r="B147" s="6" t="s">
        <v>1739</v>
      </c>
      <c r="C147" s="15" t="n">
        <v>7056050</v>
      </c>
      <c r="D147" s="15" t="n">
        <v>2525200</v>
      </c>
      <c r="E147" s="15" t="n">
        <v>0</v>
      </c>
      <c r="F147" s="12" t="n">
        <v>61500000</v>
      </c>
      <c r="J147" s="46"/>
      <c r="K147" s="6"/>
    </row>
    <row r="148" customFormat="false" ht="17.25" hidden="false" customHeight="true" outlineLevel="0" collapsed="false">
      <c r="A148" s="41" t="n">
        <v>61601000</v>
      </c>
      <c r="B148" s="6" t="s">
        <v>156</v>
      </c>
      <c r="C148" s="15" t="n">
        <v>0</v>
      </c>
      <c r="D148" s="15" t="n">
        <v>300000</v>
      </c>
      <c r="E148" s="15" t="n">
        <v>0</v>
      </c>
      <c r="F148" s="12" t="n">
        <v>61500000</v>
      </c>
      <c r="J148" s="6"/>
      <c r="K148" s="6"/>
    </row>
    <row r="149" customFormat="false" ht="17.25" hidden="false" customHeight="true" outlineLevel="0" collapsed="false">
      <c r="A149" s="41" t="n">
        <v>61602000</v>
      </c>
      <c r="B149" s="6" t="s">
        <v>396</v>
      </c>
      <c r="C149" s="15" t="n">
        <v>40746399.44</v>
      </c>
      <c r="D149" s="15" t="n">
        <v>16426697</v>
      </c>
      <c r="E149" s="15" t="n">
        <v>8951649.07</v>
      </c>
      <c r="F149" s="12" t="n">
        <v>61600000</v>
      </c>
      <c r="J149" s="46"/>
      <c r="K149" s="6"/>
    </row>
    <row r="150" customFormat="false" ht="17.25" hidden="false" customHeight="true" outlineLevel="0" collapsed="false">
      <c r="A150" s="41" t="n">
        <v>61802000</v>
      </c>
      <c r="B150" s="6" t="s">
        <v>2218</v>
      </c>
      <c r="C150" s="15" t="n">
        <v>152400</v>
      </c>
      <c r="D150" s="15" t="n">
        <v>94000</v>
      </c>
      <c r="E150" s="15" t="n">
        <v>0</v>
      </c>
      <c r="F150" s="12" t="n">
        <v>61800000</v>
      </c>
      <c r="J150" s="46"/>
      <c r="K150" s="6"/>
    </row>
    <row r="151" customFormat="false" ht="17.25" hidden="false" customHeight="true" outlineLevel="0" collapsed="false">
      <c r="A151" s="41" t="n">
        <v>62100000</v>
      </c>
      <c r="B151" s="6" t="s">
        <v>499</v>
      </c>
      <c r="C151" s="15" t="n">
        <v>50022733</v>
      </c>
      <c r="D151" s="15" t="n">
        <v>1501000</v>
      </c>
      <c r="E151" s="15" t="n">
        <v>28475850.43</v>
      </c>
      <c r="F151" s="12" t="n">
        <v>62100000</v>
      </c>
      <c r="J151" s="46"/>
      <c r="K151" s="6"/>
    </row>
    <row r="152" customFormat="false" ht="17.25" hidden="false" customHeight="true" outlineLevel="0" collapsed="false">
      <c r="A152" s="41" t="n">
        <v>62101000</v>
      </c>
      <c r="B152" s="6" t="s">
        <v>1293</v>
      </c>
      <c r="C152" s="15" t="n">
        <v>12230002.34</v>
      </c>
      <c r="D152" s="15" t="n">
        <v>5678633.34</v>
      </c>
      <c r="E152" s="15" t="n">
        <v>1703000</v>
      </c>
      <c r="F152" s="12" t="n">
        <v>62100000</v>
      </c>
      <c r="J152" s="46"/>
      <c r="K152" s="42"/>
    </row>
    <row r="153" customFormat="false" ht="17.25" hidden="false" customHeight="true" outlineLevel="0" collapsed="false">
      <c r="A153" s="41" t="n">
        <v>62102000</v>
      </c>
      <c r="B153" s="6" t="s">
        <v>161</v>
      </c>
      <c r="C153" s="15" t="n">
        <v>23626121.68</v>
      </c>
      <c r="D153" s="15" t="n">
        <v>28735259.04</v>
      </c>
      <c r="E153" s="15" t="n">
        <v>28310600.04</v>
      </c>
      <c r="F153" s="12" t="n">
        <v>62100000</v>
      </c>
      <c r="J153" s="46"/>
      <c r="K153" s="6"/>
    </row>
    <row r="154" customFormat="false" ht="17.25" hidden="false" customHeight="true" outlineLevel="0" collapsed="false">
      <c r="A154" s="41" t="n">
        <v>62203000</v>
      </c>
      <c r="B154" s="6" t="s">
        <v>163</v>
      </c>
      <c r="C154" s="15" t="n">
        <v>166695740.242</v>
      </c>
      <c r="D154" s="15" t="n">
        <v>50686695.98</v>
      </c>
      <c r="E154" s="15" t="n">
        <v>0</v>
      </c>
      <c r="F154" s="12" t="n">
        <v>62200000</v>
      </c>
      <c r="J154" s="46"/>
      <c r="K154" s="6"/>
    </row>
    <row r="155" customFormat="false" ht="17.25" hidden="false" customHeight="true" outlineLevel="0" collapsed="false">
      <c r="A155" s="41" t="n">
        <v>62205000</v>
      </c>
      <c r="B155" s="6" t="s">
        <v>2219</v>
      </c>
      <c r="C155" s="15" t="n">
        <v>520489386.807</v>
      </c>
      <c r="D155" s="15" t="n">
        <v>166987822.56</v>
      </c>
      <c r="E155" s="15" t="n">
        <v>37740600</v>
      </c>
      <c r="F155" s="12" t="n">
        <v>62200000</v>
      </c>
      <c r="J155" s="46"/>
      <c r="K155" s="6"/>
    </row>
    <row r="156" customFormat="false" ht="17.25" hidden="false" customHeight="true" outlineLevel="0" collapsed="false">
      <c r="A156" s="41" t="n">
        <v>62208000</v>
      </c>
      <c r="B156" s="6" t="s">
        <v>164</v>
      </c>
      <c r="C156" s="15" t="n">
        <v>90456226.38</v>
      </c>
      <c r="D156" s="15" t="n">
        <v>10504482.5</v>
      </c>
      <c r="E156" s="15" t="n">
        <v>3733793.13</v>
      </c>
      <c r="F156" s="12" t="n">
        <v>62200000</v>
      </c>
      <c r="J156" s="46"/>
      <c r="K156" s="6"/>
    </row>
    <row r="157" customFormat="false" ht="17.25" hidden="false" customHeight="true" outlineLevel="0" collapsed="false">
      <c r="A157" s="41" t="n">
        <v>62303000</v>
      </c>
      <c r="B157" s="6" t="s">
        <v>167</v>
      </c>
      <c r="C157" s="15" t="n">
        <v>0</v>
      </c>
      <c r="D157" s="15" t="n">
        <v>86663</v>
      </c>
      <c r="E157" s="15" t="n">
        <v>295000</v>
      </c>
      <c r="F157" s="12" t="n">
        <v>62300000</v>
      </c>
    </row>
    <row r="158" customFormat="false" ht="17.25" hidden="false" customHeight="true" outlineLevel="0" collapsed="false">
      <c r="A158" s="41" t="n">
        <v>62401000</v>
      </c>
      <c r="B158" s="6" t="s">
        <v>1106</v>
      </c>
      <c r="C158" s="15" t="n">
        <v>175063072.52</v>
      </c>
      <c r="D158" s="15" t="n">
        <v>34046316</v>
      </c>
      <c r="E158" s="15" t="n">
        <v>8200000</v>
      </c>
      <c r="F158" s="12" t="n">
        <v>62401000</v>
      </c>
      <c r="J158" s="46"/>
      <c r="K158" s="6"/>
    </row>
    <row r="159" customFormat="false" ht="17.25" hidden="false" customHeight="true" outlineLevel="0" collapsed="false">
      <c r="A159" s="41" t="n">
        <v>62402000</v>
      </c>
      <c r="B159" s="6" t="s">
        <v>412</v>
      </c>
      <c r="C159" s="15" t="n">
        <v>35000000</v>
      </c>
      <c r="D159" s="15" t="n">
        <v>38615000</v>
      </c>
      <c r="E159" s="15" t="n">
        <v>16755000</v>
      </c>
      <c r="F159" s="12" t="n">
        <v>62401000</v>
      </c>
      <c r="J159" s="46"/>
      <c r="K159" s="6"/>
    </row>
    <row r="160" customFormat="false" ht="17.25" hidden="false" customHeight="true" outlineLevel="0" collapsed="false">
      <c r="A160" s="41" t="n">
        <v>62501000</v>
      </c>
      <c r="B160" s="6" t="s">
        <v>169</v>
      </c>
      <c r="C160" s="15" t="n">
        <v>3594114.04</v>
      </c>
      <c r="D160" s="15" t="n">
        <v>491147.12</v>
      </c>
      <c r="E160" s="15" t="n">
        <v>0</v>
      </c>
      <c r="F160" s="12" t="n">
        <v>62501000</v>
      </c>
      <c r="J160" s="6"/>
      <c r="K160" s="6"/>
    </row>
    <row r="161" customFormat="false" ht="17.25" hidden="false" customHeight="true" outlineLevel="0" collapsed="false">
      <c r="A161" s="41" t="n">
        <v>62503000</v>
      </c>
      <c r="B161" s="6" t="s">
        <v>171</v>
      </c>
      <c r="C161" s="15" t="n">
        <v>0</v>
      </c>
      <c r="D161" s="15" t="n">
        <v>700000</v>
      </c>
      <c r="E161" s="15" t="n">
        <v>0</v>
      </c>
      <c r="F161" s="12" t="n">
        <v>62501000</v>
      </c>
      <c r="J161" s="46"/>
      <c r="K161" s="6"/>
    </row>
    <row r="162" customFormat="false" ht="17.25" hidden="false" customHeight="true" outlineLevel="0" collapsed="false">
      <c r="A162" s="41" t="n">
        <v>62504000</v>
      </c>
      <c r="B162" s="6" t="s">
        <v>172</v>
      </c>
      <c r="C162" s="15" t="n">
        <v>5019000</v>
      </c>
      <c r="D162" s="15" t="n">
        <v>0</v>
      </c>
      <c r="E162" s="15" t="n">
        <v>60000</v>
      </c>
      <c r="F162" s="12" t="n">
        <v>62501000</v>
      </c>
      <c r="J162" s="46"/>
      <c r="K162" s="6"/>
    </row>
    <row r="163" customFormat="false" ht="17.25" hidden="false" customHeight="true" outlineLevel="0" collapsed="false">
      <c r="A163" s="41" t="n">
        <v>62505000</v>
      </c>
      <c r="B163" s="6" t="s">
        <v>173</v>
      </c>
      <c r="C163" s="15" t="n">
        <v>44581300</v>
      </c>
      <c r="D163" s="15" t="n">
        <v>507000</v>
      </c>
      <c r="E163" s="15" t="n">
        <v>-20696615.8</v>
      </c>
      <c r="F163" s="12" t="n">
        <v>62501000</v>
      </c>
      <c r="J163" s="67"/>
      <c r="K163" s="6"/>
    </row>
    <row r="164" customFormat="false" ht="17.25" hidden="false" customHeight="true" outlineLevel="0" collapsed="false">
      <c r="A164" s="41" t="n">
        <v>62506000</v>
      </c>
      <c r="B164" s="6" t="s">
        <v>174</v>
      </c>
      <c r="C164" s="15" t="n">
        <v>6633708</v>
      </c>
      <c r="D164" s="15" t="n">
        <v>973166.66</v>
      </c>
      <c r="E164" s="15" t="n">
        <v>200000</v>
      </c>
      <c r="F164" s="12" t="n">
        <v>62501000</v>
      </c>
      <c r="J164" s="46"/>
      <c r="K164" s="6"/>
    </row>
    <row r="165" customFormat="false" ht="17.25" hidden="false" customHeight="true" outlineLevel="0" collapsed="false">
      <c r="A165" s="41" t="n">
        <v>62507000</v>
      </c>
      <c r="B165" s="6" t="s">
        <v>175</v>
      </c>
      <c r="C165" s="15" t="n">
        <v>491500</v>
      </c>
      <c r="D165" s="15" t="n">
        <v>679000</v>
      </c>
      <c r="E165" s="15" t="n">
        <v>3407477.6</v>
      </c>
      <c r="F165" s="12" t="n">
        <v>62501000</v>
      </c>
      <c r="J165" s="46"/>
      <c r="K165" s="6"/>
    </row>
    <row r="166" customFormat="false" ht="17.25" hidden="false" customHeight="true" outlineLevel="0" collapsed="false">
      <c r="A166" s="41" t="n">
        <v>62508000</v>
      </c>
      <c r="B166" s="6" t="s">
        <v>2220</v>
      </c>
      <c r="C166" s="15" t="n">
        <v>68046250</v>
      </c>
      <c r="D166" s="15" t="n">
        <v>13755600</v>
      </c>
      <c r="E166" s="15" t="n">
        <v>8060000</v>
      </c>
      <c r="F166" s="12" t="n">
        <v>62501000</v>
      </c>
      <c r="J166" s="46"/>
      <c r="K166" s="6"/>
    </row>
    <row r="167" customFormat="false" ht="17.25" hidden="false" customHeight="true" outlineLevel="0" collapsed="false">
      <c r="A167" s="41" t="n">
        <v>62602000</v>
      </c>
      <c r="B167" s="6" t="s">
        <v>176</v>
      </c>
      <c r="C167" s="15" t="n">
        <v>15611523.72</v>
      </c>
      <c r="D167" s="15" t="n">
        <v>3142312.77</v>
      </c>
      <c r="E167" s="15" t="n">
        <v>1252301.53</v>
      </c>
      <c r="F167" s="12" t="n">
        <v>62601000</v>
      </c>
      <c r="J167" s="46"/>
      <c r="K167" s="6"/>
    </row>
    <row r="168" customFormat="false" ht="17.25" hidden="false" customHeight="true" outlineLevel="0" collapsed="false">
      <c r="A168" s="41" t="n">
        <v>62603000</v>
      </c>
      <c r="B168" s="6" t="s">
        <v>177</v>
      </c>
      <c r="C168" s="15" t="n">
        <v>6654340</v>
      </c>
      <c r="D168" s="15" t="n">
        <v>4073507.2</v>
      </c>
      <c r="E168" s="15" t="n">
        <v>4390014.8</v>
      </c>
      <c r="F168" s="20" t="n">
        <v>62601000</v>
      </c>
      <c r="J168" s="67"/>
      <c r="K168" s="6"/>
    </row>
    <row r="169" customFormat="false" ht="17.25" hidden="false" customHeight="true" outlineLevel="0" collapsed="false">
      <c r="A169" s="41" t="n">
        <v>62604000</v>
      </c>
      <c r="B169" s="6" t="s">
        <v>178</v>
      </c>
      <c r="C169" s="15" t="n">
        <v>27141637.65</v>
      </c>
      <c r="D169" s="15" t="n">
        <v>2945775.57</v>
      </c>
      <c r="E169" s="15" t="n">
        <v>347400</v>
      </c>
      <c r="F169" s="20" t="n">
        <v>62601000</v>
      </c>
      <c r="J169" s="46"/>
      <c r="K169" s="6"/>
    </row>
    <row r="170" customFormat="false" ht="17.25" hidden="false" customHeight="true" outlineLevel="0" collapsed="false">
      <c r="A170" s="41" t="n">
        <v>62703000</v>
      </c>
      <c r="B170" s="6" t="s">
        <v>182</v>
      </c>
      <c r="C170" s="15" t="n">
        <v>34768697.452</v>
      </c>
      <c r="D170" s="15" t="n">
        <v>14149473.42</v>
      </c>
      <c r="E170" s="15" t="n">
        <v>1920057.02</v>
      </c>
      <c r="F170" s="12" t="n">
        <v>62701000</v>
      </c>
      <c r="J170" s="46"/>
      <c r="K170" s="6"/>
    </row>
    <row r="171" customFormat="false" ht="17.25" hidden="false" customHeight="true" outlineLevel="0" collapsed="false">
      <c r="A171" s="41" t="n">
        <v>62704000</v>
      </c>
      <c r="B171" s="6" t="s">
        <v>2102</v>
      </c>
      <c r="C171" s="15" t="n">
        <v>5642668.752</v>
      </c>
      <c r="D171" s="15" t="n">
        <v>27177570.28</v>
      </c>
      <c r="E171" s="15" t="n">
        <v>4967378.18</v>
      </c>
      <c r="F171" s="20" t="n">
        <v>62701000</v>
      </c>
      <c r="J171" s="46"/>
      <c r="K171" s="6"/>
    </row>
    <row r="172" customFormat="false" ht="17.25" hidden="false" customHeight="true" outlineLevel="0" collapsed="false">
      <c r="A172" s="41" t="n">
        <v>62705000</v>
      </c>
      <c r="B172" s="6" t="s">
        <v>1116</v>
      </c>
      <c r="C172" s="15" t="n">
        <v>2622370.272</v>
      </c>
      <c r="D172" s="15" t="n">
        <v>1067898.38</v>
      </c>
      <c r="E172" s="15" t="n">
        <v>1269034.06</v>
      </c>
      <c r="F172" s="12" t="n">
        <v>62701000</v>
      </c>
      <c r="J172" s="46"/>
      <c r="K172" s="6"/>
    </row>
    <row r="173" customFormat="false" ht="17.25" hidden="false" customHeight="true" outlineLevel="0" collapsed="false">
      <c r="A173" s="41" t="n">
        <v>62706000</v>
      </c>
      <c r="B173" s="6" t="s">
        <v>183</v>
      </c>
      <c r="C173" s="15" t="n">
        <v>34026976.35</v>
      </c>
      <c r="D173" s="15" t="n">
        <v>19040544.33</v>
      </c>
      <c r="E173" s="15" t="n">
        <v>12101896.73</v>
      </c>
      <c r="F173" s="12" t="n">
        <v>62701000</v>
      </c>
      <c r="J173" s="73"/>
      <c r="K173" s="42"/>
    </row>
    <row r="174" customFormat="false" ht="17.25" hidden="false" customHeight="true" outlineLevel="0" collapsed="false">
      <c r="A174" s="41" t="n">
        <v>62708000</v>
      </c>
      <c r="B174" s="6" t="s">
        <v>2221</v>
      </c>
      <c r="C174" s="15" t="n">
        <v>15000</v>
      </c>
      <c r="D174" s="15" t="n">
        <v>13200</v>
      </c>
      <c r="E174" s="15" t="n">
        <v>26400</v>
      </c>
      <c r="F174" s="20" t="n">
        <v>62701000</v>
      </c>
      <c r="J174" s="46"/>
      <c r="K174" s="6"/>
    </row>
    <row r="175" customFormat="false" ht="17.25" hidden="false" customHeight="true" outlineLevel="0" collapsed="false">
      <c r="A175" s="41" t="n">
        <v>62800000</v>
      </c>
      <c r="B175" s="6" t="s">
        <v>441</v>
      </c>
      <c r="C175" s="15" t="n">
        <v>13064109.65</v>
      </c>
      <c r="D175" s="15" t="n">
        <v>5304064.5</v>
      </c>
      <c r="E175" s="15" t="n">
        <v>2331446.75</v>
      </c>
      <c r="F175" s="20" t="n">
        <v>62800000</v>
      </c>
    </row>
    <row r="176" customFormat="false" ht="17.25" hidden="false" customHeight="true" outlineLevel="0" collapsed="false">
      <c r="A176" s="41" t="n">
        <v>63501000</v>
      </c>
      <c r="B176" s="6" t="s">
        <v>186</v>
      </c>
      <c r="C176" s="15" t="n">
        <v>2872200</v>
      </c>
      <c r="D176" s="15" t="n">
        <v>2257000</v>
      </c>
      <c r="E176" s="15" t="n">
        <v>445100</v>
      </c>
      <c r="F176" s="20" t="n">
        <v>63501000</v>
      </c>
    </row>
    <row r="177" customFormat="false" ht="17.25" hidden="false" customHeight="true" outlineLevel="0" collapsed="false">
      <c r="A177" s="41" t="n">
        <v>63504000</v>
      </c>
      <c r="B177" s="6" t="s">
        <v>188</v>
      </c>
      <c r="C177" s="15" t="n">
        <v>913700</v>
      </c>
      <c r="D177" s="15" t="n">
        <v>2874894</v>
      </c>
      <c r="E177" s="15" t="n">
        <v>2568800</v>
      </c>
      <c r="F177" s="12" t="n">
        <v>63504000</v>
      </c>
    </row>
    <row r="178" customFormat="false" ht="17.25" hidden="false" customHeight="true" outlineLevel="0" collapsed="false">
      <c r="A178" s="41" t="n">
        <v>63506000</v>
      </c>
      <c r="B178" s="6" t="s">
        <v>189</v>
      </c>
      <c r="C178" s="15" t="n">
        <v>0</v>
      </c>
      <c r="D178" s="15" t="n">
        <v>2000</v>
      </c>
      <c r="E178" s="15" t="n">
        <v>822000</v>
      </c>
      <c r="F178" s="20" t="n">
        <v>63500000</v>
      </c>
    </row>
    <row r="179" customFormat="false" ht="17.25" hidden="false" customHeight="true" outlineLevel="0" collapsed="false">
      <c r="A179" s="41" t="n">
        <v>63507000</v>
      </c>
      <c r="B179" s="6" t="s">
        <v>453</v>
      </c>
      <c r="C179" s="15" t="n">
        <v>0</v>
      </c>
      <c r="D179" s="15" t="n">
        <v>0</v>
      </c>
      <c r="E179" s="15" t="n">
        <v>3480737.86</v>
      </c>
      <c r="F179" s="12" t="n">
        <v>63507000</v>
      </c>
    </row>
    <row r="180" customFormat="false" ht="17.25" hidden="false" customHeight="true" outlineLevel="0" collapsed="false">
      <c r="A180" s="41" t="n">
        <v>63508000</v>
      </c>
      <c r="B180" s="6" t="s">
        <v>2222</v>
      </c>
      <c r="C180" s="15" t="n">
        <v>2719294.95</v>
      </c>
      <c r="D180" s="15" t="n">
        <v>936867.7</v>
      </c>
      <c r="E180" s="15" t="n">
        <v>0</v>
      </c>
      <c r="F180" s="20" t="n">
        <v>63506000</v>
      </c>
    </row>
    <row r="181" customFormat="false" ht="17.25" hidden="false" customHeight="true" outlineLevel="0" collapsed="false">
      <c r="A181" s="41" t="n">
        <v>64101000</v>
      </c>
      <c r="B181" s="6" t="s">
        <v>190</v>
      </c>
      <c r="C181" s="15" t="n">
        <v>465507107.656</v>
      </c>
      <c r="D181" s="15" t="n">
        <v>202005108.14</v>
      </c>
      <c r="E181" s="15" t="n">
        <v>208851126.73</v>
      </c>
      <c r="F181" s="12" t="n">
        <v>64101000</v>
      </c>
    </row>
    <row r="182" customFormat="false" ht="17.25" hidden="false" customHeight="true" outlineLevel="0" collapsed="false">
      <c r="A182" s="41" t="n">
        <v>64101300</v>
      </c>
      <c r="B182" s="6" t="s">
        <v>456</v>
      </c>
      <c r="C182" s="15" t="n">
        <v>0</v>
      </c>
      <c r="D182" s="15" t="n">
        <v>58145295.6</v>
      </c>
      <c r="E182" s="15" t="n">
        <v>9044050</v>
      </c>
      <c r="F182" s="12" t="n">
        <v>64101000</v>
      </c>
    </row>
    <row r="183" customFormat="false" ht="17.25" hidden="false" customHeight="true" outlineLevel="0" collapsed="false">
      <c r="A183" s="41" t="n">
        <v>64102000</v>
      </c>
      <c r="B183" s="6" t="s">
        <v>191</v>
      </c>
      <c r="C183" s="15" t="n">
        <v>29209583.837</v>
      </c>
      <c r="D183" s="15" t="n">
        <v>8341276.36</v>
      </c>
      <c r="E183" s="15" t="n">
        <v>8646387.81</v>
      </c>
      <c r="F183" s="12" t="n">
        <v>64101000</v>
      </c>
    </row>
    <row r="184" customFormat="false" ht="17.25" hidden="false" customHeight="true" outlineLevel="0" collapsed="false">
      <c r="A184" s="41" t="n">
        <v>64103000</v>
      </c>
      <c r="B184" s="6" t="s">
        <v>192</v>
      </c>
      <c r="C184" s="15" t="n">
        <v>35488110.97</v>
      </c>
      <c r="D184" s="15" t="n">
        <v>17205359.55</v>
      </c>
      <c r="E184" s="15" t="n">
        <v>13048062</v>
      </c>
      <c r="F184" s="12" t="n">
        <v>64101000</v>
      </c>
    </row>
    <row r="185" customFormat="false" ht="17.25" hidden="false" customHeight="true" outlineLevel="0" collapsed="false">
      <c r="A185" s="41" t="n">
        <v>64104000</v>
      </c>
      <c r="B185" s="6" t="s">
        <v>193</v>
      </c>
      <c r="C185" s="15" t="n">
        <v>73775504.983</v>
      </c>
      <c r="D185" s="15" t="n">
        <v>10040726.55</v>
      </c>
      <c r="E185" s="15" t="n">
        <v>7195373.91</v>
      </c>
      <c r="F185" s="12" t="n">
        <v>64101000</v>
      </c>
    </row>
    <row r="186" customFormat="false" ht="17.25" hidden="false" customHeight="true" outlineLevel="0" collapsed="false">
      <c r="A186" s="41" t="n">
        <v>64105000</v>
      </c>
      <c r="B186" s="6" t="s">
        <v>195</v>
      </c>
      <c r="C186" s="15" t="n">
        <v>16907927.921</v>
      </c>
      <c r="D186" s="15" t="n">
        <v>-448702</v>
      </c>
      <c r="E186" s="15" t="n">
        <v>0</v>
      </c>
      <c r="F186" s="12" t="n">
        <v>64101000</v>
      </c>
    </row>
    <row r="187" customFormat="false" ht="17.25" hidden="false" customHeight="true" outlineLevel="0" collapsed="false">
      <c r="A187" s="41" t="n">
        <v>64180000</v>
      </c>
      <c r="B187" s="6" t="s">
        <v>1126</v>
      </c>
      <c r="C187" s="15" t="n">
        <v>2986647.109</v>
      </c>
      <c r="D187" s="15" t="n">
        <v>10696349.22</v>
      </c>
      <c r="E187" s="15" t="n">
        <v>4218703.44</v>
      </c>
      <c r="F187" s="12" t="n">
        <v>64101000</v>
      </c>
    </row>
    <row r="188" customFormat="false" ht="17.25" hidden="false" customHeight="true" outlineLevel="0" collapsed="false">
      <c r="A188" s="41" t="n">
        <v>64501000</v>
      </c>
      <c r="B188" s="6" t="s">
        <v>1304</v>
      </c>
      <c r="C188" s="15" t="n">
        <v>65273315.527</v>
      </c>
      <c r="D188" s="15" t="n">
        <v>26403599.35</v>
      </c>
      <c r="E188" s="15" t="n">
        <v>22066106.27</v>
      </c>
      <c r="F188" s="12" t="n">
        <v>64501000</v>
      </c>
    </row>
    <row r="189" customFormat="false" ht="17.25" hidden="false" customHeight="true" outlineLevel="0" collapsed="false">
      <c r="A189" s="41" t="n">
        <v>64502000</v>
      </c>
      <c r="B189" s="6" t="s">
        <v>1305</v>
      </c>
      <c r="C189" s="15" t="n">
        <v>31176106.35</v>
      </c>
      <c r="D189" s="15" t="n">
        <v>10155230.52</v>
      </c>
      <c r="E189" s="15" t="n">
        <v>8486963.95</v>
      </c>
      <c r="F189" s="12" t="n">
        <v>64501000</v>
      </c>
    </row>
    <row r="190" customFormat="false" ht="17.25" hidden="false" customHeight="true" outlineLevel="0" collapsed="false">
      <c r="A190" s="41" t="n">
        <v>64505000</v>
      </c>
      <c r="B190" s="6" t="s">
        <v>2223</v>
      </c>
      <c r="C190" s="15" t="n">
        <v>5358301.22</v>
      </c>
      <c r="D190" s="15" t="n">
        <v>2031046.1</v>
      </c>
      <c r="E190" s="15" t="n">
        <v>1697392.79</v>
      </c>
      <c r="F190" s="12" t="n">
        <v>64501000</v>
      </c>
    </row>
    <row r="191" customFormat="false" ht="17.25" hidden="false" customHeight="true" outlineLevel="0" collapsed="false">
      <c r="A191" s="41" t="n">
        <v>64580000</v>
      </c>
      <c r="B191" s="6" t="s">
        <v>1128</v>
      </c>
      <c r="C191" s="15" t="n">
        <v>-2101607.81</v>
      </c>
      <c r="D191" s="15" t="n">
        <v>957587.82</v>
      </c>
      <c r="E191" s="15" t="n">
        <v>751025.82</v>
      </c>
      <c r="F191" s="12" t="n">
        <v>64501000</v>
      </c>
    </row>
    <row r="192" customFormat="false" ht="17.25" hidden="false" customHeight="true" outlineLevel="0" collapsed="false">
      <c r="A192" s="41" t="n">
        <v>64801000</v>
      </c>
      <c r="B192" s="6" t="s">
        <v>198</v>
      </c>
      <c r="C192" s="15" t="n">
        <v>150125578.45</v>
      </c>
      <c r="D192" s="15" t="n">
        <v>37926666.67</v>
      </c>
      <c r="E192" s="15" t="n">
        <v>4116976.66</v>
      </c>
      <c r="F192" s="12" t="n">
        <v>64801000</v>
      </c>
    </row>
    <row r="193" customFormat="false" ht="17.25" hidden="false" customHeight="true" outlineLevel="0" collapsed="false">
      <c r="A193" s="41" t="n">
        <v>65100000</v>
      </c>
      <c r="B193" s="6" t="s">
        <v>202</v>
      </c>
      <c r="C193" s="15" t="n">
        <v>0</v>
      </c>
      <c r="D193" s="15" t="n">
        <v>0</v>
      </c>
      <c r="E193" s="15" t="n">
        <v>1196267.83</v>
      </c>
      <c r="F193" s="12" t="n">
        <v>65100000</v>
      </c>
    </row>
    <row r="194" customFormat="false" ht="17.25" hidden="false" customHeight="true" outlineLevel="0" collapsed="false">
      <c r="A194" s="41" t="n">
        <v>65700000</v>
      </c>
      <c r="B194" s="6" t="s">
        <v>204</v>
      </c>
      <c r="C194" s="15" t="n">
        <v>1166216.662</v>
      </c>
      <c r="D194" s="15" t="n">
        <v>458048.47</v>
      </c>
      <c r="E194" s="15" t="n">
        <v>1053.01</v>
      </c>
      <c r="F194" s="12" t="n">
        <v>65800000</v>
      </c>
    </row>
    <row r="195" customFormat="false" ht="17.25" hidden="false" customHeight="true" outlineLevel="0" collapsed="false">
      <c r="A195" s="41" t="n">
        <v>65800000</v>
      </c>
      <c r="B195" s="6" t="s">
        <v>1652</v>
      </c>
      <c r="C195" s="15" t="n">
        <v>75900979.851</v>
      </c>
      <c r="D195" s="15" t="n">
        <v>182048.68</v>
      </c>
      <c r="E195" s="15" t="n">
        <v>350917.83</v>
      </c>
      <c r="F195" s="12" t="n">
        <v>65700000</v>
      </c>
    </row>
    <row r="196" customFormat="false" ht="17.25" hidden="false" customHeight="true" outlineLevel="0" collapsed="false">
      <c r="A196" s="41" t="n">
        <v>66101000</v>
      </c>
      <c r="B196" s="6" t="s">
        <v>478</v>
      </c>
      <c r="C196" s="15" t="n">
        <v>13330978.433</v>
      </c>
      <c r="D196" s="15" t="n">
        <v>0</v>
      </c>
      <c r="E196" s="15" t="n">
        <v>6326631.97</v>
      </c>
      <c r="F196" s="12" t="n">
        <v>66100000</v>
      </c>
    </row>
    <row r="197" customFormat="false" ht="17.25" hidden="false" customHeight="true" outlineLevel="0" collapsed="false">
      <c r="A197" s="41" t="n">
        <v>66102000</v>
      </c>
      <c r="B197" s="6" t="s">
        <v>205</v>
      </c>
      <c r="C197" s="15" t="n">
        <v>19230198.236</v>
      </c>
      <c r="D197" s="15" t="n">
        <v>23741480.43</v>
      </c>
      <c r="E197" s="15" t="n">
        <v>4392779.82</v>
      </c>
      <c r="F197" s="12" t="n">
        <v>66100000</v>
      </c>
    </row>
    <row r="198" customFormat="false" ht="17.25" hidden="false" customHeight="true" outlineLevel="0" collapsed="false">
      <c r="A198" s="41" t="n">
        <v>66103000</v>
      </c>
      <c r="B198" s="6" t="s">
        <v>1509</v>
      </c>
      <c r="C198" s="15" t="n">
        <v>48407061.97</v>
      </c>
      <c r="D198" s="15" t="n">
        <v>280681841.68</v>
      </c>
      <c r="E198" s="15" t="n">
        <v>349880562.1</v>
      </c>
      <c r="F198" s="12" t="n">
        <v>66100000</v>
      </c>
    </row>
    <row r="199" customFormat="false" ht="17.25" hidden="false" customHeight="true" outlineLevel="0" collapsed="false">
      <c r="A199" s="41" t="n">
        <v>66105000</v>
      </c>
      <c r="B199" s="6" t="s">
        <v>2224</v>
      </c>
      <c r="C199" s="15" t="n">
        <v>0</v>
      </c>
      <c r="D199" s="15" t="n">
        <v>1896306</v>
      </c>
      <c r="E199" s="15" t="n">
        <v>903654.29</v>
      </c>
      <c r="F199" s="12" t="n">
        <v>66100000</v>
      </c>
    </row>
    <row r="200" customFormat="false" ht="17.25" hidden="false" customHeight="true" outlineLevel="0" collapsed="false">
      <c r="A200" s="41" t="n">
        <v>66600000</v>
      </c>
      <c r="B200" s="6" t="s">
        <v>206</v>
      </c>
      <c r="C200" s="15" t="n">
        <v>319692837.248</v>
      </c>
      <c r="D200" s="15" t="n">
        <v>246142650.43</v>
      </c>
      <c r="E200" s="15" t="n">
        <v>131976513.43</v>
      </c>
      <c r="F200" s="12" t="n">
        <v>66600000</v>
      </c>
    </row>
    <row r="201" customFormat="false" ht="17.25" hidden="false" customHeight="true" outlineLevel="0" collapsed="false">
      <c r="A201" s="41" t="n">
        <v>68112000</v>
      </c>
      <c r="B201" s="6" t="s">
        <v>207</v>
      </c>
      <c r="C201" s="15" t="n">
        <v>557026694.002</v>
      </c>
      <c r="D201" s="15" t="n">
        <v>569338083.96</v>
      </c>
      <c r="E201" s="15" t="n">
        <v>544690207.41</v>
      </c>
      <c r="F201" s="12" t="n">
        <v>68112000</v>
      </c>
    </row>
    <row r="202" customFormat="false" ht="17.25" hidden="false" customHeight="true" outlineLevel="0" collapsed="false">
      <c r="A202" s="41" t="n">
        <v>68500000</v>
      </c>
      <c r="B202" s="6" t="s">
        <v>490</v>
      </c>
      <c r="C202" s="15" t="n">
        <v>0</v>
      </c>
      <c r="D202" s="15" t="n">
        <v>0</v>
      </c>
      <c r="E202" s="15" t="n">
        <v>0</v>
      </c>
      <c r="F202" s="12" t="n">
        <v>68112000</v>
      </c>
    </row>
    <row r="203" customFormat="false" ht="17.25" hidden="false" customHeight="true" outlineLevel="0" collapsed="false">
      <c r="A203" s="41" t="n">
        <v>70100000</v>
      </c>
      <c r="B203" s="6" t="s">
        <v>1312</v>
      </c>
      <c r="C203" s="15" t="n">
        <v>-806401109.776</v>
      </c>
      <c r="D203" s="15" t="n">
        <v>-598500</v>
      </c>
      <c r="E203" s="15" t="n">
        <v>-26363716.54</v>
      </c>
      <c r="F203" s="20" t="n">
        <v>70110000</v>
      </c>
    </row>
    <row r="204" customFormat="false" ht="17.25" hidden="false" customHeight="true" outlineLevel="0" collapsed="false">
      <c r="A204" s="41" t="n">
        <v>70110000</v>
      </c>
      <c r="B204" s="6" t="s">
        <v>2225</v>
      </c>
      <c r="C204" s="15" t="n">
        <v>-7557181351.209</v>
      </c>
      <c r="D204" s="15" t="n">
        <v>-7063546879.18</v>
      </c>
      <c r="E204" s="15" t="n">
        <v>-2893584941.29</v>
      </c>
      <c r="F204" s="12" t="n">
        <v>70110000</v>
      </c>
    </row>
    <row r="205" customFormat="false" ht="17.25" hidden="false" customHeight="true" outlineLevel="0" collapsed="false">
      <c r="A205" s="41" t="n">
        <v>70630000</v>
      </c>
      <c r="B205" s="6" t="s">
        <v>2226</v>
      </c>
      <c r="C205" s="15" t="n">
        <v>0</v>
      </c>
      <c r="D205" s="15" t="n">
        <v>-150335828.82</v>
      </c>
      <c r="E205" s="15" t="n">
        <v>0</v>
      </c>
      <c r="F205" s="20" t="n">
        <v>70600000</v>
      </c>
    </row>
    <row r="206" customFormat="false" ht="17.25" hidden="false" customHeight="true" outlineLevel="0" collapsed="false">
      <c r="A206" s="41" t="n">
        <v>70800000</v>
      </c>
      <c r="B206" s="6" t="s">
        <v>500</v>
      </c>
      <c r="C206" s="15" t="n">
        <v>-129920.76</v>
      </c>
      <c r="D206" s="15" t="n">
        <v>0</v>
      </c>
      <c r="E206" s="15" t="n">
        <v>-12000</v>
      </c>
      <c r="F206" s="20" t="n">
        <v>70800000</v>
      </c>
    </row>
    <row r="207" customFormat="false" ht="17.25" hidden="false" customHeight="true" outlineLevel="0" collapsed="false">
      <c r="A207" s="41" t="n">
        <v>71400000</v>
      </c>
      <c r="B207" s="6" t="s">
        <v>1881</v>
      </c>
      <c r="C207" s="15" t="n">
        <v>697421133.545</v>
      </c>
      <c r="D207" s="15" t="n">
        <v>-665167281.064</v>
      </c>
      <c r="E207" s="15" t="n">
        <v>-257108926.07</v>
      </c>
      <c r="F207" s="12" t="n">
        <v>71400000</v>
      </c>
    </row>
    <row r="208" customFormat="false" ht="17.25" hidden="false" customHeight="true" outlineLevel="0" collapsed="false">
      <c r="A208" s="41" t="n">
        <v>75800000</v>
      </c>
      <c r="B208" s="6" t="s">
        <v>211</v>
      </c>
      <c r="C208" s="15" t="n">
        <v>-1595343222.919</v>
      </c>
      <c r="D208" s="15" t="n">
        <v>-28620596.13</v>
      </c>
      <c r="E208" s="15" t="n">
        <v>-57499969.32</v>
      </c>
      <c r="F208" s="12" t="n">
        <v>75800000</v>
      </c>
    </row>
    <row r="209" customFormat="false" ht="17.25" hidden="false" customHeight="true" outlineLevel="0" collapsed="false">
      <c r="A209" s="41" t="n">
        <v>75810000</v>
      </c>
      <c r="B209" s="6" t="s">
        <v>212</v>
      </c>
      <c r="C209" s="15" t="n">
        <v>-539524647.038</v>
      </c>
      <c r="D209" s="15" t="n">
        <v>-3928000</v>
      </c>
      <c r="E209" s="15" t="n">
        <v>-3892000</v>
      </c>
      <c r="F209" s="12" t="n">
        <v>75800000</v>
      </c>
    </row>
    <row r="210" customFormat="false" ht="17.25" hidden="false" customHeight="true" outlineLevel="0" collapsed="false">
      <c r="A210" s="41" t="n">
        <v>75850000</v>
      </c>
      <c r="B210" s="6" t="s">
        <v>1322</v>
      </c>
      <c r="C210" s="15" t="n">
        <v>-74705980.14</v>
      </c>
      <c r="D210" s="15" t="n">
        <v>-10867209.13</v>
      </c>
      <c r="E210" s="15" t="n">
        <v>-3232591.22</v>
      </c>
      <c r="F210" s="12" t="n">
        <v>75800000</v>
      </c>
    </row>
    <row r="211" customFormat="false" ht="17.25" hidden="false" customHeight="true" outlineLevel="0" collapsed="false">
      <c r="A211" s="41" t="n">
        <v>76500000</v>
      </c>
      <c r="B211" s="6" t="s">
        <v>505</v>
      </c>
      <c r="C211" s="15" t="n">
        <v>-45240.221</v>
      </c>
      <c r="D211" s="15" t="n">
        <v>-15245329.54</v>
      </c>
      <c r="E211" s="15" t="n">
        <v>-1031225.67</v>
      </c>
      <c r="F211" s="12" t="n">
        <v>76500000</v>
      </c>
    </row>
    <row r="212" customFormat="false" ht="17.25" hidden="false" customHeight="true" outlineLevel="0" collapsed="false">
      <c r="A212" s="41" t="n">
        <v>76600000</v>
      </c>
      <c r="B212" s="6" t="s">
        <v>213</v>
      </c>
      <c r="C212" s="15" t="n">
        <v>-111794045.411</v>
      </c>
      <c r="D212" s="15" t="n">
        <v>-119606714.47</v>
      </c>
      <c r="E212" s="15" t="n">
        <v>-24014072.81</v>
      </c>
      <c r="F212" s="12" t="n">
        <v>76600000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38" width="12.44"/>
    <col collapsed="false" customWidth="true" hidden="false" outlineLevel="0" max="3" min="3" style="2" width="33.3"/>
    <col collapsed="false" customWidth="true" hidden="false" outlineLevel="0" max="6" min="4" style="3" width="16.58"/>
    <col collapsed="false" customWidth="true" hidden="false" outlineLevel="0" max="7" min="7" style="1" width="11.44"/>
  </cols>
  <sheetData>
    <row r="1" customFormat="false" ht="17.25" hidden="false" customHeight="true" outlineLevel="0" collapsed="false"/>
    <row r="2" customFormat="false" ht="17.25" hidden="false" customHeight="true" outlineLevel="0" collapsed="false">
      <c r="D2" s="12" t="n">
        <v>2021</v>
      </c>
      <c r="E2" s="12" t="n">
        <v>2020</v>
      </c>
      <c r="F2" s="12" t="n">
        <v>2019</v>
      </c>
    </row>
    <row r="3" customFormat="false" ht="17.25" hidden="false" customHeight="true" outlineLevel="0" collapsed="false">
      <c r="A3" s="41" t="n">
        <v>1010000</v>
      </c>
      <c r="B3" s="41" t="n">
        <v>10100000</v>
      </c>
      <c r="C3" s="2" t="s">
        <v>559</v>
      </c>
      <c r="D3" s="15" t="n">
        <v>-2000000</v>
      </c>
      <c r="E3" s="15" t="n">
        <v>-2000000</v>
      </c>
      <c r="F3" s="15" t="n">
        <v>-2000000</v>
      </c>
      <c r="G3" s="12" t="n">
        <v>10100000</v>
      </c>
    </row>
    <row r="4" customFormat="false" ht="17.25" hidden="false" customHeight="true" outlineLevel="0" collapsed="false">
      <c r="A4" s="41" t="n">
        <v>1190000</v>
      </c>
      <c r="B4" s="41" t="n">
        <v>11900000</v>
      </c>
      <c r="C4" s="2" t="s">
        <v>1158</v>
      </c>
      <c r="D4" s="15" t="n">
        <v>2376000</v>
      </c>
      <c r="E4" s="15" t="n">
        <v>0</v>
      </c>
      <c r="F4" s="15" t="n">
        <v>320000</v>
      </c>
      <c r="G4" s="12" t="n">
        <v>11900000</v>
      </c>
    </row>
    <row r="5" customFormat="false" ht="17.25" hidden="false" customHeight="true" outlineLevel="0" collapsed="false">
      <c r="A5" s="41" t="n">
        <v>1200000</v>
      </c>
      <c r="B5" s="41" t="n">
        <v>12000000</v>
      </c>
      <c r="C5" s="2" t="s">
        <v>563</v>
      </c>
      <c r="D5" s="15" t="n">
        <v>0</v>
      </c>
      <c r="E5" s="15" t="n">
        <v>0</v>
      </c>
      <c r="F5" s="15" t="n">
        <v>0</v>
      </c>
      <c r="G5" s="12" t="n">
        <v>12000000</v>
      </c>
    </row>
    <row r="6" customFormat="false" ht="17.25" hidden="false" customHeight="true" outlineLevel="0" collapsed="false">
      <c r="A6" s="41" t="n">
        <v>1280000</v>
      </c>
      <c r="B6" s="41" t="n">
        <v>12800000</v>
      </c>
      <c r="C6" s="2" t="s">
        <v>564</v>
      </c>
      <c r="D6" s="15" t="n">
        <v>-129744164.8</v>
      </c>
      <c r="E6" s="15" t="n">
        <v>2376000</v>
      </c>
      <c r="F6" s="15" t="n">
        <v>0</v>
      </c>
      <c r="G6" s="12" t="n">
        <v>12800000</v>
      </c>
    </row>
    <row r="7" customFormat="false" ht="17.25" hidden="false" customHeight="true" outlineLevel="0" collapsed="false">
      <c r="A7" s="41" t="n">
        <v>1290000</v>
      </c>
      <c r="B7" s="41" t="n">
        <v>12900000</v>
      </c>
      <c r="C7" s="2" t="s">
        <v>1159</v>
      </c>
      <c r="D7" s="15" t="n">
        <v>0</v>
      </c>
      <c r="E7" s="15" t="n">
        <v>0</v>
      </c>
      <c r="F7" s="15" t="n">
        <v>1676000</v>
      </c>
      <c r="G7" s="12" t="n">
        <v>12900000</v>
      </c>
    </row>
    <row r="8" customFormat="false" ht="17.25" hidden="false" customHeight="true" outlineLevel="0" collapsed="false">
      <c r="A8" s="41" t="n">
        <v>1650000</v>
      </c>
      <c r="B8" s="41" t="n">
        <v>16500000</v>
      </c>
      <c r="C8" s="2" t="s">
        <v>2227</v>
      </c>
      <c r="D8" s="15" t="n">
        <v>-31986294.54</v>
      </c>
      <c r="E8" s="15" t="n">
        <v>-31986294.54</v>
      </c>
      <c r="F8" s="15" t="n">
        <v>0</v>
      </c>
      <c r="G8" s="12" t="n">
        <v>16500000</v>
      </c>
    </row>
    <row r="9" customFormat="false" ht="17.25" hidden="false" customHeight="true" outlineLevel="0" collapsed="false">
      <c r="A9" s="41" t="n">
        <v>2110000</v>
      </c>
      <c r="B9" s="41" t="n">
        <v>21100000</v>
      </c>
      <c r="C9" s="2" t="s">
        <v>772</v>
      </c>
      <c r="D9" s="15" t="n">
        <v>1400000000</v>
      </c>
      <c r="E9" s="15" t="n">
        <v>1400000000</v>
      </c>
      <c r="F9" s="15" t="n">
        <v>1400000000</v>
      </c>
      <c r="G9" s="12" t="n">
        <v>21100000</v>
      </c>
    </row>
    <row r="10" customFormat="false" ht="17.25" hidden="false" customHeight="true" outlineLevel="0" collapsed="false">
      <c r="B10" s="41" t="n">
        <v>21500000</v>
      </c>
      <c r="C10" s="2" t="s">
        <v>570</v>
      </c>
      <c r="D10" s="15" t="n">
        <v>46579009.33</v>
      </c>
      <c r="E10" s="15"/>
      <c r="F10" s="15"/>
      <c r="G10" s="12" t="n">
        <v>21500000</v>
      </c>
    </row>
    <row r="11" customFormat="false" ht="17.25" hidden="false" customHeight="true" outlineLevel="0" collapsed="false">
      <c r="B11" s="41" t="n">
        <v>21810000</v>
      </c>
      <c r="C11" s="2" t="s">
        <v>234</v>
      </c>
      <c r="D11" s="15" t="n">
        <v>1225785</v>
      </c>
      <c r="E11" s="15"/>
      <c r="F11" s="15"/>
      <c r="G11" s="12" t="n">
        <v>21810000</v>
      </c>
    </row>
    <row r="12" customFormat="false" ht="17.25" hidden="false" customHeight="true" outlineLevel="0" collapsed="false">
      <c r="B12" s="41" t="n">
        <v>21850000</v>
      </c>
      <c r="C12" s="2" t="s">
        <v>238</v>
      </c>
      <c r="D12" s="15" t="n">
        <v>2233220.83</v>
      </c>
      <c r="E12" s="15"/>
      <c r="F12" s="15"/>
      <c r="G12" s="12" t="n">
        <v>21850000</v>
      </c>
    </row>
    <row r="13" customFormat="false" ht="17.25" hidden="false" customHeight="true" outlineLevel="0" collapsed="false">
      <c r="A13" s="41" t="n">
        <v>2300000</v>
      </c>
      <c r="B13" s="41" t="n">
        <v>23000000</v>
      </c>
      <c r="C13" s="2" t="s">
        <v>240</v>
      </c>
      <c r="D13" s="15" t="n">
        <v>1209600270</v>
      </c>
      <c r="E13" s="15" t="n">
        <v>1096803000</v>
      </c>
      <c r="F13" s="15" t="n">
        <v>0</v>
      </c>
      <c r="G13" s="12" t="n">
        <v>23200000</v>
      </c>
    </row>
    <row r="14" customFormat="false" ht="17.25" hidden="false" customHeight="true" outlineLevel="0" collapsed="false">
      <c r="B14" s="41" t="n">
        <v>28150000</v>
      </c>
      <c r="C14" s="2" t="s">
        <v>582</v>
      </c>
      <c r="D14" s="15" t="n">
        <v>-219140.00347032</v>
      </c>
      <c r="E14" s="15"/>
      <c r="F14" s="15"/>
      <c r="G14" s="12" t="n">
        <v>28150000</v>
      </c>
    </row>
    <row r="15" customFormat="false" ht="17.25" hidden="false" customHeight="true" outlineLevel="0" collapsed="false">
      <c r="B15" s="41" t="n">
        <v>28181000</v>
      </c>
      <c r="C15" s="2" t="s">
        <v>250</v>
      </c>
      <c r="D15" s="15" t="n">
        <v>-46568.6356164384</v>
      </c>
      <c r="E15" s="15"/>
      <c r="F15" s="15"/>
      <c r="G15" s="12" t="n">
        <v>28181000</v>
      </c>
    </row>
    <row r="16" customFormat="false" ht="17.25" hidden="false" customHeight="true" outlineLevel="0" collapsed="false">
      <c r="B16" s="41" t="n">
        <v>28185000</v>
      </c>
      <c r="C16" s="2" t="s">
        <v>253</v>
      </c>
      <c r="D16" s="15" t="n">
        <v>-203183.194166667</v>
      </c>
      <c r="E16" s="15"/>
      <c r="F16" s="15"/>
      <c r="G16" s="12" t="n">
        <v>28185000</v>
      </c>
    </row>
    <row r="17" customFormat="false" ht="17.25" hidden="false" customHeight="true" outlineLevel="0" collapsed="false">
      <c r="A17" s="41" t="n">
        <v>4011000</v>
      </c>
      <c r="B17" s="41" t="n">
        <v>40110000</v>
      </c>
      <c r="C17" s="2" t="s">
        <v>597</v>
      </c>
      <c r="D17" s="15" t="n">
        <v>-1252900</v>
      </c>
      <c r="E17" s="15" t="n">
        <v>0</v>
      </c>
      <c r="F17" s="15" t="n">
        <v>0</v>
      </c>
      <c r="G17" s="12" t="n">
        <v>40110000</v>
      </c>
    </row>
    <row r="18" customFormat="false" ht="17.25" hidden="false" customHeight="true" outlineLevel="0" collapsed="false">
      <c r="A18" s="41" t="n">
        <v>4081000</v>
      </c>
      <c r="B18" s="41" t="n">
        <v>40810000</v>
      </c>
      <c r="C18" s="2" t="s">
        <v>600</v>
      </c>
      <c r="D18" s="15" t="n">
        <v>-1106614412.97</v>
      </c>
      <c r="E18" s="15" t="n">
        <v>-1096803000</v>
      </c>
      <c r="F18" s="15" t="n">
        <v>0</v>
      </c>
      <c r="G18" s="12" t="n">
        <v>40810000</v>
      </c>
    </row>
    <row r="19" customFormat="false" ht="17.25" hidden="false" customHeight="true" outlineLevel="0" collapsed="false">
      <c r="A19" s="41" t="n">
        <v>4111000</v>
      </c>
      <c r="B19" s="41" t="n">
        <v>41110000</v>
      </c>
      <c r="C19" s="2" t="s">
        <v>271</v>
      </c>
      <c r="D19" s="15" t="n">
        <v>42535949.24</v>
      </c>
      <c r="E19" s="15" t="n">
        <v>89166692.03</v>
      </c>
      <c r="F19" s="15" t="n">
        <v>0</v>
      </c>
      <c r="G19" s="12" t="n">
        <v>41100000</v>
      </c>
    </row>
    <row r="20" customFormat="false" ht="17.25" hidden="false" customHeight="true" outlineLevel="0" collapsed="false">
      <c r="A20" s="41" t="n">
        <v>4420000</v>
      </c>
      <c r="B20" s="41" t="n">
        <v>44200000</v>
      </c>
      <c r="C20" s="2" t="s">
        <v>2228</v>
      </c>
      <c r="D20" s="15" t="n">
        <v>0</v>
      </c>
      <c r="E20" s="15" t="n">
        <v>0</v>
      </c>
      <c r="F20" s="15" t="n">
        <v>0</v>
      </c>
      <c r="G20" s="12" t="n">
        <v>44200000</v>
      </c>
    </row>
    <row r="21" customFormat="false" ht="17.25" hidden="false" customHeight="true" outlineLevel="0" collapsed="false">
      <c r="A21" s="41" t="n">
        <v>4430000</v>
      </c>
      <c r="B21" s="41" t="n">
        <v>44300000</v>
      </c>
      <c r="C21" s="2" t="s">
        <v>611</v>
      </c>
      <c r="D21" s="15" t="n">
        <v>0</v>
      </c>
      <c r="E21" s="15" t="n">
        <v>320000</v>
      </c>
      <c r="F21" s="15" t="n">
        <v>320000</v>
      </c>
      <c r="G21" s="12" t="n">
        <v>44300000</v>
      </c>
    </row>
    <row r="22" customFormat="false" ht="17.25" hidden="false" customHeight="true" outlineLevel="0" collapsed="false">
      <c r="A22" s="41" t="n">
        <v>4441000</v>
      </c>
      <c r="B22" s="41" t="n">
        <v>44410000</v>
      </c>
      <c r="C22" s="2" t="s">
        <v>2103</v>
      </c>
      <c r="D22" s="15" t="n">
        <v>0</v>
      </c>
      <c r="E22" s="15" t="n">
        <v>-32341041.2</v>
      </c>
      <c r="F22" s="15" t="n">
        <v>-320000</v>
      </c>
      <c r="G22" s="12" t="n">
        <v>44400000</v>
      </c>
    </row>
    <row r="23" customFormat="false" ht="17.25" hidden="false" customHeight="true" outlineLevel="0" collapsed="false">
      <c r="B23" s="41" t="n">
        <v>44430000</v>
      </c>
      <c r="C23" s="2" t="s">
        <v>295</v>
      </c>
      <c r="D23" s="15" t="n">
        <v>-50810081.7193493</v>
      </c>
      <c r="E23" s="15"/>
      <c r="F23" s="15"/>
      <c r="G23" s="12" t="n">
        <v>44430000</v>
      </c>
    </row>
    <row r="24" customFormat="false" ht="17.25" hidden="false" customHeight="true" outlineLevel="0" collapsed="false">
      <c r="A24" s="41" t="n">
        <v>4454000</v>
      </c>
      <c r="B24" s="41" t="n">
        <v>44540000</v>
      </c>
      <c r="C24" s="2" t="s">
        <v>615</v>
      </c>
      <c r="D24" s="15" t="n">
        <v>-4254910.81</v>
      </c>
      <c r="E24" s="15" t="n">
        <v>0</v>
      </c>
      <c r="F24" s="15" t="n">
        <v>0</v>
      </c>
      <c r="G24" s="12" t="n">
        <v>44540000</v>
      </c>
    </row>
    <row r="25" customFormat="false" ht="17.25" hidden="false" customHeight="true" outlineLevel="0" collapsed="false">
      <c r="A25" s="41" t="n">
        <v>4455000</v>
      </c>
      <c r="B25" s="41" t="n">
        <v>44550000</v>
      </c>
      <c r="C25" s="2" t="s">
        <v>617</v>
      </c>
      <c r="D25" s="15" t="n">
        <v>0</v>
      </c>
      <c r="E25" s="15" t="n">
        <v>2080709.68</v>
      </c>
      <c r="F25" s="15" t="n">
        <v>0</v>
      </c>
      <c r="G25" s="12" t="n">
        <v>44550000</v>
      </c>
    </row>
    <row r="26" customFormat="false" ht="17.25" hidden="false" customHeight="true" outlineLevel="0" collapsed="false">
      <c r="A26" s="41" t="n">
        <v>4456200</v>
      </c>
      <c r="B26" s="41" t="n">
        <v>44562000</v>
      </c>
      <c r="C26" s="2" t="s">
        <v>47</v>
      </c>
      <c r="D26" s="15" t="n">
        <v>0</v>
      </c>
      <c r="E26" s="15" t="n">
        <v>0</v>
      </c>
      <c r="F26" s="15" t="n">
        <v>0</v>
      </c>
      <c r="G26" s="12" t="n">
        <v>44561000</v>
      </c>
    </row>
    <row r="27" customFormat="false" ht="17.25" hidden="false" customHeight="true" outlineLevel="0" collapsed="false">
      <c r="A27" s="41" t="n">
        <v>4456400</v>
      </c>
      <c r="B27" s="41" t="n">
        <v>44564000</v>
      </c>
      <c r="C27" s="2" t="s">
        <v>49</v>
      </c>
      <c r="D27" s="15" t="n">
        <v>0</v>
      </c>
      <c r="E27" s="15" t="n">
        <v>-2651.84</v>
      </c>
      <c r="F27" s="15" t="n">
        <v>0</v>
      </c>
      <c r="G27" s="12" t="n">
        <v>44561000</v>
      </c>
    </row>
    <row r="28" customFormat="false" ht="17.25" hidden="false" customHeight="true" outlineLevel="0" collapsed="false">
      <c r="A28" s="41" t="n">
        <v>4457200</v>
      </c>
      <c r="B28" s="41" t="n">
        <v>44572000</v>
      </c>
      <c r="C28" s="2" t="s">
        <v>302</v>
      </c>
      <c r="D28" s="15" t="n">
        <v>-10651736.7</v>
      </c>
      <c r="E28" s="15" t="n">
        <v>-15479816.98</v>
      </c>
      <c r="F28" s="15" t="n">
        <v>0</v>
      </c>
      <c r="G28" s="12" t="n">
        <v>44571000</v>
      </c>
    </row>
    <row r="29" customFormat="false" ht="17.25" hidden="false" customHeight="true" outlineLevel="0" collapsed="false">
      <c r="B29" s="41" t="n">
        <v>44583000</v>
      </c>
      <c r="C29" s="2" t="s">
        <v>303</v>
      </c>
      <c r="D29" s="15" t="n">
        <v>1635235.49</v>
      </c>
      <c r="E29" s="15"/>
      <c r="F29" s="15"/>
      <c r="G29" s="12" t="n">
        <v>44583000</v>
      </c>
    </row>
    <row r="30" customFormat="false" ht="17.25" hidden="false" customHeight="true" outlineLevel="0" collapsed="false">
      <c r="A30" s="41" t="n">
        <v>4551300</v>
      </c>
      <c r="B30" s="41" t="n">
        <v>45513000</v>
      </c>
      <c r="C30" s="2" t="s">
        <v>626</v>
      </c>
      <c r="D30" s="15" t="n">
        <v>-1190640000</v>
      </c>
      <c r="E30" s="15" t="n">
        <v>-1445640000</v>
      </c>
      <c r="F30" s="15" t="n">
        <v>-1405320000</v>
      </c>
      <c r="G30" s="12" t="n">
        <v>45500004</v>
      </c>
    </row>
    <row r="31" customFormat="false" ht="17.25" hidden="false" customHeight="true" outlineLevel="0" collapsed="false">
      <c r="A31" s="41" t="n">
        <v>4660000</v>
      </c>
      <c r="B31" s="41" t="n">
        <v>46600000</v>
      </c>
      <c r="C31" s="2" t="s">
        <v>1810</v>
      </c>
      <c r="D31" s="15" t="n">
        <v>491460.77</v>
      </c>
      <c r="E31" s="15" t="n">
        <v>32600.21</v>
      </c>
      <c r="F31" s="15" t="n">
        <v>0</v>
      </c>
      <c r="G31" s="12" t="n">
        <v>46600000</v>
      </c>
    </row>
    <row r="32" customFormat="false" ht="17.25" hidden="false" customHeight="true" outlineLevel="0" collapsed="false">
      <c r="A32" s="41" t="n">
        <v>4661000</v>
      </c>
      <c r="B32" s="41" t="n">
        <v>46610000</v>
      </c>
      <c r="C32" s="2" t="s">
        <v>2229</v>
      </c>
      <c r="D32" s="15" t="n">
        <v>-9353789.51</v>
      </c>
      <c r="E32" s="15" t="n">
        <v>-48362906.57</v>
      </c>
      <c r="F32" s="15" t="n">
        <v>0</v>
      </c>
      <c r="G32" s="12" t="n">
        <v>46600000</v>
      </c>
    </row>
    <row r="33" customFormat="false" ht="17.25" hidden="false" customHeight="true" outlineLevel="0" collapsed="false">
      <c r="B33" s="41" t="n">
        <v>46800000</v>
      </c>
      <c r="C33" s="2" t="s">
        <v>2230</v>
      </c>
      <c r="D33" s="15" t="n">
        <v>-33648693.27</v>
      </c>
      <c r="E33" s="15"/>
      <c r="F33" s="15"/>
      <c r="G33" s="12" t="n">
        <v>46800000</v>
      </c>
    </row>
    <row r="34" customFormat="false" ht="17.25" hidden="false" customHeight="true" outlineLevel="0" collapsed="false">
      <c r="A34" s="41" t="n">
        <v>4710000</v>
      </c>
      <c r="B34" s="41" t="n">
        <v>47100000</v>
      </c>
      <c r="C34" s="2" t="s">
        <v>362</v>
      </c>
      <c r="D34" s="15" t="n">
        <v>0</v>
      </c>
      <c r="E34" s="15" t="n">
        <v>0</v>
      </c>
      <c r="F34" s="15" t="n">
        <v>0</v>
      </c>
      <c r="G34" s="12" t="n">
        <v>47100000</v>
      </c>
    </row>
    <row r="35" customFormat="false" ht="17.25" hidden="false" customHeight="true" outlineLevel="0" collapsed="false">
      <c r="A35" s="41" t="n">
        <v>5111000</v>
      </c>
      <c r="B35" s="41" t="n">
        <v>51110000</v>
      </c>
      <c r="C35" s="2" t="s">
        <v>681</v>
      </c>
      <c r="D35" s="15" t="n">
        <v>0</v>
      </c>
      <c r="E35" s="15" t="n">
        <v>0</v>
      </c>
      <c r="F35" s="15" t="n">
        <v>0</v>
      </c>
      <c r="G35" s="12" t="n">
        <v>51110000</v>
      </c>
    </row>
    <row r="36" customFormat="false" ht="17.25" hidden="false" customHeight="true" outlineLevel="0" collapsed="false">
      <c r="A36" s="41" t="n">
        <v>5121100</v>
      </c>
      <c r="B36" s="41" t="n">
        <v>51211000</v>
      </c>
      <c r="C36" s="2" t="s">
        <v>688</v>
      </c>
      <c r="D36" s="15" t="n">
        <v>125112279.12</v>
      </c>
      <c r="E36" s="15" t="n">
        <v>211576874.01</v>
      </c>
      <c r="F36" s="15" t="n">
        <v>4940000</v>
      </c>
      <c r="G36" s="12" t="n">
        <v>51211000</v>
      </c>
    </row>
    <row r="37" customFormat="false" ht="17.25" hidden="false" customHeight="true" outlineLevel="0" collapsed="false">
      <c r="A37" s="41" t="n">
        <v>5310000</v>
      </c>
      <c r="B37" s="41" t="n">
        <v>53100000</v>
      </c>
      <c r="C37" s="2" t="s">
        <v>329</v>
      </c>
      <c r="D37" s="15" t="n">
        <v>4000</v>
      </c>
      <c r="E37" s="15" t="n">
        <v>4000</v>
      </c>
      <c r="F37" s="15" t="n">
        <v>4000</v>
      </c>
      <c r="G37" s="12" t="n">
        <v>53100000</v>
      </c>
    </row>
    <row r="38" customFormat="false" ht="17.25" hidden="false" customHeight="true" outlineLevel="0" collapsed="false">
      <c r="A38" s="41" t="n">
        <v>6061000</v>
      </c>
      <c r="B38" s="41" t="n">
        <v>60610000</v>
      </c>
      <c r="C38" s="2" t="s">
        <v>420</v>
      </c>
      <c r="D38" s="15" t="n">
        <v>19835027.6</v>
      </c>
      <c r="E38" s="15" t="n">
        <v>649455.96</v>
      </c>
      <c r="F38" s="15" t="n">
        <v>0</v>
      </c>
      <c r="G38" s="12" t="n">
        <v>60100000</v>
      </c>
    </row>
    <row r="39" customFormat="false" ht="17.25" hidden="false" customHeight="true" outlineLevel="0" collapsed="false">
      <c r="B39" s="41" t="n">
        <v>60620000</v>
      </c>
      <c r="C39" s="2" t="s">
        <v>356</v>
      </c>
      <c r="D39" s="15" t="n">
        <v>55103.77</v>
      </c>
      <c r="E39" s="15"/>
      <c r="F39" s="15"/>
      <c r="G39" s="12" t="n">
        <v>60620000</v>
      </c>
    </row>
    <row r="40" customFormat="false" ht="17.25" hidden="false" customHeight="true" outlineLevel="0" collapsed="false">
      <c r="B40" s="41" t="n">
        <v>60640000</v>
      </c>
      <c r="C40" s="2" t="s">
        <v>360</v>
      </c>
      <c r="D40" s="15" t="n">
        <v>1305197.01</v>
      </c>
      <c r="E40" s="15"/>
      <c r="F40" s="15"/>
      <c r="G40" s="12" t="n">
        <v>60640000</v>
      </c>
    </row>
    <row r="41" customFormat="false" ht="17.25" hidden="false" customHeight="true" outlineLevel="0" collapsed="false">
      <c r="B41" s="41" t="n">
        <v>60650000</v>
      </c>
      <c r="C41" s="2" t="s">
        <v>141</v>
      </c>
      <c r="D41" s="15" t="n">
        <v>7115516.5</v>
      </c>
      <c r="E41" s="15"/>
      <c r="F41" s="15"/>
      <c r="G41" s="12" t="n">
        <v>60650000</v>
      </c>
    </row>
    <row r="42" customFormat="false" ht="17.25" hidden="false" customHeight="true" outlineLevel="0" collapsed="false">
      <c r="B42" s="41" t="n">
        <v>60670000</v>
      </c>
      <c r="C42" s="2" t="s">
        <v>363</v>
      </c>
      <c r="D42" s="15" t="n">
        <v>1337334.02</v>
      </c>
      <c r="E42" s="15"/>
      <c r="F42" s="15"/>
      <c r="G42" s="12" t="n">
        <v>60670000</v>
      </c>
    </row>
    <row r="43" customFormat="false" ht="17.25" hidden="false" customHeight="true" outlineLevel="0" collapsed="false">
      <c r="B43" s="41" t="n">
        <v>60680000</v>
      </c>
      <c r="C43" s="2" t="s">
        <v>353</v>
      </c>
      <c r="D43" s="15" t="n">
        <v>3150533.77</v>
      </c>
      <c r="E43" s="15"/>
      <c r="F43" s="15"/>
      <c r="G43" s="12" t="n">
        <v>60680000</v>
      </c>
    </row>
    <row r="44" customFormat="false" ht="17.25" hidden="false" customHeight="true" outlineLevel="0" collapsed="false">
      <c r="B44" s="41" t="n">
        <v>60690000</v>
      </c>
      <c r="C44" s="2" t="s">
        <v>365</v>
      </c>
      <c r="D44" s="15" t="n">
        <v>1456442.67</v>
      </c>
      <c r="E44" s="15"/>
      <c r="F44" s="15"/>
      <c r="G44" s="12" t="n">
        <v>60690000</v>
      </c>
    </row>
    <row r="45" customFormat="false" ht="17.25" hidden="false" customHeight="true" outlineLevel="0" collapsed="false">
      <c r="A45" s="41" t="n">
        <v>6111000</v>
      </c>
      <c r="B45" s="41" t="n">
        <v>61110000</v>
      </c>
      <c r="C45" s="2" t="s">
        <v>451</v>
      </c>
      <c r="D45" s="15" t="n">
        <v>14621271.37</v>
      </c>
      <c r="E45" s="15" t="n">
        <v>7971037.21</v>
      </c>
      <c r="F45" s="15" t="n">
        <v>0</v>
      </c>
      <c r="G45" s="12" t="n">
        <v>61100000</v>
      </c>
    </row>
    <row r="46" customFormat="false" ht="17.25" hidden="false" customHeight="true" outlineLevel="0" collapsed="false">
      <c r="B46" s="41" t="n">
        <v>61300000</v>
      </c>
      <c r="C46" s="2" t="s">
        <v>717</v>
      </c>
      <c r="D46" s="15" t="n">
        <v>3454788.74</v>
      </c>
      <c r="E46" s="15"/>
      <c r="F46" s="15"/>
      <c r="G46" s="12" t="n">
        <v>61300000</v>
      </c>
    </row>
    <row r="47" customFormat="false" ht="17.25" hidden="false" customHeight="true" outlineLevel="0" collapsed="false">
      <c r="B47" s="41" t="n">
        <v>61302000</v>
      </c>
      <c r="C47" s="2" t="s">
        <v>718</v>
      </c>
      <c r="D47" s="15" t="n">
        <v>5636534.82</v>
      </c>
      <c r="E47" s="15"/>
      <c r="F47" s="15"/>
      <c r="G47" s="12" t="n">
        <v>61302000</v>
      </c>
    </row>
    <row r="48" customFormat="false" ht="17.25" hidden="false" customHeight="true" outlineLevel="0" collapsed="false">
      <c r="B48" s="41" t="n">
        <v>61500000</v>
      </c>
      <c r="C48" s="2" t="s">
        <v>720</v>
      </c>
      <c r="D48" s="15" t="n">
        <v>367153.51</v>
      </c>
      <c r="E48" s="15"/>
      <c r="F48" s="15"/>
      <c r="G48" s="12" t="n">
        <v>61500000</v>
      </c>
    </row>
    <row r="49" customFormat="false" ht="17.25" hidden="false" customHeight="true" outlineLevel="0" collapsed="false">
      <c r="A49" s="41" t="n">
        <v>6150100</v>
      </c>
      <c r="B49" s="41" t="n">
        <v>61501000</v>
      </c>
      <c r="C49" s="2" t="s">
        <v>2231</v>
      </c>
      <c r="D49" s="15" t="n">
        <v>9063813.68</v>
      </c>
      <c r="E49" s="15" t="n">
        <v>33199533.33</v>
      </c>
      <c r="F49" s="15" t="n">
        <v>0</v>
      </c>
      <c r="G49" s="12" t="n">
        <v>61500000</v>
      </c>
    </row>
    <row r="50" customFormat="false" ht="17.25" hidden="false" customHeight="true" outlineLevel="0" collapsed="false">
      <c r="A50" s="41" t="n">
        <v>6150110</v>
      </c>
      <c r="B50" s="41" t="n">
        <v>61501100</v>
      </c>
      <c r="C50" s="2" t="s">
        <v>1490</v>
      </c>
      <c r="D50" s="15" t="n">
        <v>61178808.04</v>
      </c>
      <c r="E50" s="15" t="n">
        <v>1080000</v>
      </c>
      <c r="F50" s="15" t="n">
        <v>0</v>
      </c>
      <c r="G50" s="12" t="n">
        <v>61500000</v>
      </c>
    </row>
    <row r="51" customFormat="false" ht="17.25" hidden="false" customHeight="true" outlineLevel="0" collapsed="false">
      <c r="B51" s="41" t="n">
        <v>61502000</v>
      </c>
      <c r="C51" s="2" t="s">
        <v>154</v>
      </c>
      <c r="D51" s="15" t="n">
        <v>30146.43</v>
      </c>
      <c r="E51" s="15"/>
      <c r="F51" s="15"/>
      <c r="G51" s="12" t="n">
        <v>61502000</v>
      </c>
    </row>
    <row r="52" customFormat="false" ht="17.25" hidden="false" customHeight="true" outlineLevel="0" collapsed="false">
      <c r="B52" s="41" t="n">
        <v>61503000</v>
      </c>
      <c r="C52" s="2" t="s">
        <v>459</v>
      </c>
      <c r="D52" s="15" t="n">
        <v>2539642.66</v>
      </c>
      <c r="E52" s="15"/>
      <c r="F52" s="15"/>
      <c r="G52" s="12" t="n">
        <v>61503000</v>
      </c>
    </row>
    <row r="53" customFormat="false" ht="17.25" hidden="false" customHeight="true" outlineLevel="0" collapsed="false">
      <c r="B53" s="41" t="n">
        <v>61601000</v>
      </c>
      <c r="C53" s="2" t="s">
        <v>395</v>
      </c>
      <c r="D53" s="15" t="n">
        <v>66.26</v>
      </c>
      <c r="E53" s="15"/>
      <c r="F53" s="15"/>
      <c r="G53" s="12" t="n">
        <v>61601000</v>
      </c>
    </row>
    <row r="54" customFormat="false" ht="17.25" hidden="false" customHeight="true" outlineLevel="0" collapsed="false">
      <c r="B54" s="41" t="n">
        <v>61604000</v>
      </c>
      <c r="C54" s="2" t="s">
        <v>157</v>
      </c>
      <c r="D54" s="15" t="n">
        <v>42477.9</v>
      </c>
      <c r="E54" s="15"/>
      <c r="F54" s="15"/>
      <c r="G54" s="12" t="n">
        <v>61604000</v>
      </c>
    </row>
    <row r="55" customFormat="false" ht="17.25" hidden="false" customHeight="true" outlineLevel="0" collapsed="false">
      <c r="B55" s="41" t="n">
        <v>61801000</v>
      </c>
      <c r="C55" s="2" t="s">
        <v>470</v>
      </c>
      <c r="D55" s="15" t="n">
        <v>44150.94</v>
      </c>
      <c r="E55" s="15"/>
      <c r="F55" s="15"/>
      <c r="G55" s="12" t="n">
        <v>61801000</v>
      </c>
    </row>
    <row r="56" customFormat="false" ht="17.25" hidden="false" customHeight="true" outlineLevel="0" collapsed="false">
      <c r="B56" s="41" t="n">
        <v>61802000</v>
      </c>
      <c r="C56" s="2" t="s">
        <v>472</v>
      </c>
      <c r="D56" s="15" t="n">
        <v>21357.04</v>
      </c>
      <c r="E56" s="15"/>
      <c r="F56" s="15"/>
      <c r="G56" s="12" t="n">
        <v>61802000</v>
      </c>
    </row>
    <row r="57" customFormat="false" ht="17.25" hidden="false" customHeight="true" outlineLevel="0" collapsed="false">
      <c r="B57" s="41" t="n">
        <v>62100000</v>
      </c>
      <c r="C57" s="2" t="s">
        <v>499</v>
      </c>
      <c r="D57" s="15" t="n">
        <v>1507312.54</v>
      </c>
      <c r="E57" s="15"/>
      <c r="F57" s="15"/>
      <c r="G57" s="12" t="n">
        <v>62100000</v>
      </c>
    </row>
    <row r="58" customFormat="false" ht="17.25" hidden="false" customHeight="true" outlineLevel="0" collapsed="false">
      <c r="B58" s="41" t="n">
        <v>62102000</v>
      </c>
      <c r="C58" s="2" t="s">
        <v>476</v>
      </c>
      <c r="D58" s="15" t="n">
        <v>14337092.8</v>
      </c>
      <c r="E58" s="15"/>
      <c r="F58" s="15"/>
      <c r="G58" s="12" t="n">
        <v>62102000</v>
      </c>
    </row>
    <row r="59" customFormat="false" ht="17.25" hidden="false" customHeight="true" outlineLevel="0" collapsed="false">
      <c r="B59" s="41" t="n">
        <v>62602000</v>
      </c>
      <c r="C59" s="2" t="s">
        <v>511</v>
      </c>
      <c r="D59" s="15" t="n">
        <v>119773.17</v>
      </c>
      <c r="E59" s="15"/>
      <c r="F59" s="15"/>
      <c r="G59" s="12" t="n">
        <v>62602000</v>
      </c>
    </row>
    <row r="60" customFormat="false" ht="17.25" hidden="false" customHeight="true" outlineLevel="0" collapsed="false">
      <c r="B60" s="41" t="n">
        <v>62603000</v>
      </c>
      <c r="C60" s="2" t="s">
        <v>512</v>
      </c>
      <c r="D60" s="15" t="n">
        <v>180641.85</v>
      </c>
      <c r="E60" s="15"/>
      <c r="F60" s="15"/>
      <c r="G60" s="12" t="n">
        <v>62603000</v>
      </c>
    </row>
    <row r="61" customFormat="false" ht="17.25" hidden="false" customHeight="true" outlineLevel="0" collapsed="false">
      <c r="B61" s="41" t="n">
        <v>62604000</v>
      </c>
      <c r="C61" s="2" t="s">
        <v>513</v>
      </c>
      <c r="D61" s="15" t="n">
        <v>195.94</v>
      </c>
      <c r="E61" s="15"/>
      <c r="F61" s="15"/>
      <c r="G61" s="12" t="n">
        <v>62604000</v>
      </c>
    </row>
    <row r="62" customFormat="false" ht="17.25" hidden="false" customHeight="true" outlineLevel="0" collapsed="false">
      <c r="B62" s="41" t="n">
        <v>62605000</v>
      </c>
      <c r="C62" s="2" t="s">
        <v>728</v>
      </c>
      <c r="D62" s="15" t="n">
        <v>218664.73</v>
      </c>
      <c r="E62" s="15"/>
      <c r="F62" s="15"/>
      <c r="G62" s="12" t="n">
        <v>62605000</v>
      </c>
    </row>
    <row r="63" customFormat="false" ht="17.25" hidden="false" customHeight="true" outlineLevel="0" collapsed="false">
      <c r="B63" s="41" t="n">
        <v>62701000</v>
      </c>
      <c r="C63" s="2" t="s">
        <v>729</v>
      </c>
      <c r="D63" s="15" t="n">
        <v>137.16</v>
      </c>
      <c r="E63" s="15"/>
      <c r="F63" s="15"/>
      <c r="G63" s="12" t="n">
        <v>62701000</v>
      </c>
    </row>
    <row r="64" customFormat="false" ht="17.25" hidden="false" customHeight="true" outlineLevel="0" collapsed="false">
      <c r="B64" s="41" t="n">
        <v>62703000</v>
      </c>
      <c r="C64" s="2" t="s">
        <v>516</v>
      </c>
      <c r="D64" s="15" t="n">
        <v>113850.87</v>
      </c>
      <c r="E64" s="15"/>
      <c r="F64" s="15"/>
      <c r="G64" s="12" t="n">
        <v>62703000</v>
      </c>
    </row>
    <row r="65" customFormat="false" ht="17.25" hidden="false" customHeight="true" outlineLevel="0" collapsed="false">
      <c r="A65" s="41" t="n">
        <v>6270400</v>
      </c>
      <c r="B65" s="41" t="n">
        <v>62704000</v>
      </c>
      <c r="C65" s="2" t="s">
        <v>423</v>
      </c>
      <c r="D65" s="15" t="n">
        <v>240000</v>
      </c>
      <c r="E65" s="15" t="n">
        <v>220000</v>
      </c>
      <c r="F65" s="15" t="n">
        <v>60000</v>
      </c>
      <c r="G65" s="12" t="n">
        <v>62701000</v>
      </c>
    </row>
    <row r="66" customFormat="false" ht="17.25" hidden="false" customHeight="true" outlineLevel="0" collapsed="false">
      <c r="B66" s="41" t="n">
        <v>62706000</v>
      </c>
      <c r="C66" s="2" t="s">
        <v>183</v>
      </c>
      <c r="D66" s="15" t="n">
        <v>76987.95</v>
      </c>
      <c r="E66" s="15"/>
      <c r="F66" s="15"/>
      <c r="G66" s="12" t="n">
        <v>62706000</v>
      </c>
    </row>
    <row r="67" customFormat="false" ht="17.25" hidden="false" customHeight="true" outlineLevel="0" collapsed="false">
      <c r="A67" s="41" t="n">
        <v>6270900</v>
      </c>
      <c r="B67" s="41" t="n">
        <v>62709000</v>
      </c>
      <c r="C67" s="2" t="s">
        <v>428</v>
      </c>
      <c r="D67" s="15" t="n">
        <v>121800</v>
      </c>
      <c r="E67" s="15" t="n">
        <v>22000</v>
      </c>
      <c r="F67" s="15" t="n">
        <v>0</v>
      </c>
      <c r="G67" s="12" t="n">
        <v>62701000</v>
      </c>
    </row>
    <row r="68" customFormat="false" ht="17.25" hidden="false" customHeight="true" outlineLevel="0" collapsed="false">
      <c r="A68" s="41" t="n">
        <v>6271300</v>
      </c>
      <c r="B68" s="41" t="n">
        <v>62713000</v>
      </c>
      <c r="C68" s="2" t="s">
        <v>438</v>
      </c>
      <c r="D68" s="15" t="n">
        <v>84000</v>
      </c>
      <c r="E68" s="15" t="n">
        <v>40000</v>
      </c>
      <c r="F68" s="15" t="n">
        <v>0</v>
      </c>
      <c r="G68" s="12" t="n">
        <v>62701000</v>
      </c>
    </row>
    <row r="69" customFormat="false" ht="17.25" hidden="false" customHeight="true" outlineLevel="0" collapsed="false">
      <c r="B69" s="41" t="n">
        <v>63503000</v>
      </c>
      <c r="C69" s="2" t="s">
        <v>731</v>
      </c>
      <c r="D69" s="15" t="n">
        <v>4245.28</v>
      </c>
      <c r="E69" s="15"/>
      <c r="F69" s="15"/>
      <c r="G69" s="12" t="n">
        <v>63503000</v>
      </c>
    </row>
    <row r="70" customFormat="false" ht="17.25" hidden="false" customHeight="true" outlineLevel="0" collapsed="false">
      <c r="A70" s="41" t="n">
        <v>6350400</v>
      </c>
      <c r="B70" s="41" t="n">
        <v>63504000</v>
      </c>
      <c r="C70" s="2" t="s">
        <v>732</v>
      </c>
      <c r="D70" s="15" t="n">
        <v>92068.5</v>
      </c>
      <c r="E70" s="15" t="n">
        <v>1500120</v>
      </c>
      <c r="F70" s="15" t="n">
        <v>0</v>
      </c>
      <c r="G70" s="12" t="n">
        <v>63504000</v>
      </c>
    </row>
    <row r="71" customFormat="false" ht="17.25" hidden="false" customHeight="true" outlineLevel="0" collapsed="false">
      <c r="B71" s="41" t="n">
        <v>63506000</v>
      </c>
      <c r="C71" s="2" t="s">
        <v>452</v>
      </c>
      <c r="D71" s="15" t="n">
        <v>2808.42</v>
      </c>
      <c r="E71" s="15"/>
      <c r="F71" s="15"/>
      <c r="G71" s="12" t="n">
        <v>63506000</v>
      </c>
    </row>
    <row r="72" customFormat="false" ht="17.25" hidden="false" customHeight="true" outlineLevel="0" collapsed="false">
      <c r="B72" s="41" t="n">
        <v>63508000</v>
      </c>
      <c r="C72" s="2" t="s">
        <v>447</v>
      </c>
      <c r="D72" s="15" t="n">
        <v>3363.57</v>
      </c>
      <c r="E72" s="15"/>
      <c r="F72" s="15"/>
      <c r="G72" s="12" t="n">
        <v>63508000</v>
      </c>
    </row>
    <row r="73" customFormat="false" ht="17.25" hidden="false" customHeight="true" outlineLevel="0" collapsed="false">
      <c r="B73" s="41" t="n">
        <v>64105000</v>
      </c>
      <c r="C73" s="2" t="s">
        <v>530</v>
      </c>
      <c r="D73" s="15" t="n">
        <v>41315.14</v>
      </c>
      <c r="E73" s="15"/>
      <c r="F73" s="15"/>
      <c r="G73" s="12" t="n">
        <v>64105000</v>
      </c>
    </row>
    <row r="74" customFormat="false" ht="17.25" hidden="false" customHeight="true" outlineLevel="0" collapsed="false">
      <c r="B74" s="41" t="n">
        <v>64801000</v>
      </c>
      <c r="C74" s="2" t="s">
        <v>467</v>
      </c>
      <c r="D74" s="15" t="n">
        <v>608998.4</v>
      </c>
      <c r="E74" s="15"/>
      <c r="F74" s="15"/>
      <c r="G74" s="12" t="n">
        <v>64801000</v>
      </c>
    </row>
    <row r="75" customFormat="false" ht="17.25" hidden="false" customHeight="true" outlineLevel="0" collapsed="false">
      <c r="B75" s="41" t="n">
        <v>64803000</v>
      </c>
      <c r="C75" s="2" t="s">
        <v>536</v>
      </c>
      <c r="D75" s="15" t="n">
        <v>3735.85</v>
      </c>
      <c r="E75" s="15"/>
      <c r="F75" s="15"/>
      <c r="G75" s="12" t="n">
        <v>64803000</v>
      </c>
    </row>
    <row r="76" customFormat="false" ht="17.25" hidden="false" customHeight="true" outlineLevel="0" collapsed="false">
      <c r="B76" s="41" t="n">
        <v>65100000</v>
      </c>
      <c r="C76" s="2" t="s">
        <v>740</v>
      </c>
      <c r="D76" s="15" t="n">
        <v>664614.62</v>
      </c>
      <c r="E76" s="15"/>
      <c r="F76" s="15"/>
      <c r="G76" s="12" t="n">
        <v>65100000</v>
      </c>
    </row>
    <row r="77" customFormat="false" ht="17.25" hidden="false" customHeight="true" outlineLevel="0" collapsed="false">
      <c r="B77" s="41" t="n">
        <v>65602000</v>
      </c>
      <c r="C77" s="2" t="s">
        <v>743</v>
      </c>
      <c r="D77" s="15" t="n">
        <v>81677.32</v>
      </c>
      <c r="E77" s="15"/>
      <c r="F77" s="15"/>
      <c r="G77" s="12" t="n">
        <v>65602000</v>
      </c>
    </row>
    <row r="78" customFormat="false" ht="17.25" hidden="false" customHeight="true" outlineLevel="0" collapsed="false">
      <c r="A78" s="41" t="n">
        <v>6570000</v>
      </c>
      <c r="B78" s="41" t="n">
        <v>65700000</v>
      </c>
      <c r="C78" s="2" t="s">
        <v>745</v>
      </c>
      <c r="D78" s="15" t="n">
        <v>291988.45</v>
      </c>
      <c r="E78" s="15" t="n">
        <v>1.5</v>
      </c>
      <c r="F78" s="15" t="n">
        <v>0</v>
      </c>
      <c r="G78" s="12" t="n">
        <v>65700000</v>
      </c>
    </row>
    <row r="79" customFormat="false" ht="17.25" hidden="false" customHeight="true" outlineLevel="0" collapsed="false">
      <c r="B79" s="41" t="n">
        <v>65800000</v>
      </c>
      <c r="C79" s="2" t="s">
        <v>744</v>
      </c>
      <c r="D79" s="15" t="n">
        <v>8543087.16</v>
      </c>
      <c r="E79" s="15"/>
      <c r="F79" s="15"/>
      <c r="G79" s="12" t="n">
        <v>65800000</v>
      </c>
    </row>
    <row r="80" customFormat="false" ht="17.25" hidden="false" customHeight="true" outlineLevel="0" collapsed="false">
      <c r="B80" s="41" t="n">
        <v>66102000</v>
      </c>
      <c r="C80" s="2" t="s">
        <v>542</v>
      </c>
      <c r="D80" s="15" t="n">
        <v>1266814.89</v>
      </c>
      <c r="E80" s="15"/>
      <c r="F80" s="15"/>
      <c r="G80" s="12" t="n">
        <v>66102000</v>
      </c>
    </row>
    <row r="81" customFormat="false" ht="17.25" hidden="false" customHeight="true" outlineLevel="0" collapsed="false">
      <c r="B81" s="41" t="n">
        <v>66600000</v>
      </c>
      <c r="C81" s="2" t="s">
        <v>750</v>
      </c>
      <c r="D81" s="15" t="n">
        <v>72033.85</v>
      </c>
      <c r="E81" s="15"/>
      <c r="F81" s="15"/>
      <c r="G81" s="12" t="n">
        <v>66600000</v>
      </c>
    </row>
    <row r="82" customFormat="false" ht="17.25" hidden="false" customHeight="true" outlineLevel="0" collapsed="false">
      <c r="B82" s="41" t="n">
        <v>68112000</v>
      </c>
      <c r="C82" s="2" t="s">
        <v>752</v>
      </c>
      <c r="D82" s="15" t="n">
        <v>468891.833253425</v>
      </c>
      <c r="E82" s="15"/>
      <c r="F82" s="15"/>
      <c r="G82" s="12" t="n">
        <v>68112000</v>
      </c>
    </row>
    <row r="83" customFormat="false" ht="17.25" hidden="false" customHeight="true" outlineLevel="0" collapsed="false">
      <c r="A83" s="74" t="n">
        <v>6950000</v>
      </c>
      <c r="B83" s="41" t="n">
        <v>69500000</v>
      </c>
      <c r="C83" s="2" t="s">
        <v>753</v>
      </c>
      <c r="D83" s="15" t="n">
        <v>0</v>
      </c>
      <c r="E83" s="15"/>
      <c r="F83" s="15" t="n">
        <v>320000</v>
      </c>
      <c r="G83" s="12" t="n">
        <v>69800000</v>
      </c>
    </row>
    <row r="84" customFormat="false" ht="17.25" hidden="false" customHeight="true" outlineLevel="0" collapsed="false">
      <c r="A84" s="41" t="n">
        <v>6980000</v>
      </c>
      <c r="B84" s="41" t="n">
        <v>69800000</v>
      </c>
      <c r="C84" s="2" t="s">
        <v>1864</v>
      </c>
      <c r="D84" s="15" t="n">
        <v>67300602.3093493</v>
      </c>
      <c r="E84" s="15" t="n">
        <v>32341041.2</v>
      </c>
      <c r="F84" s="15" t="n">
        <v>0</v>
      </c>
      <c r="G84" s="12" t="n">
        <v>69800000</v>
      </c>
    </row>
    <row r="85" customFormat="false" ht="17.25" hidden="false" customHeight="true" outlineLevel="0" collapsed="false">
      <c r="A85" s="41" t="n">
        <v>7061000</v>
      </c>
      <c r="B85" s="41" t="n">
        <v>70610000</v>
      </c>
      <c r="C85" s="2" t="s">
        <v>454</v>
      </c>
      <c r="D85" s="15" t="n">
        <v>-488066457.81</v>
      </c>
      <c r="E85" s="15" t="n">
        <v>-200233953.07</v>
      </c>
      <c r="F85" s="15" t="n">
        <v>0</v>
      </c>
      <c r="G85" s="12" t="n">
        <v>70600000</v>
      </c>
    </row>
    <row r="86" customFormat="false" ht="17.25" hidden="false" customHeight="true" outlineLevel="0" collapsed="false">
      <c r="A86" s="41" t="n">
        <v>7081000</v>
      </c>
      <c r="B86" s="41" t="n">
        <v>70810000</v>
      </c>
      <c r="C86" s="2" t="s">
        <v>2232</v>
      </c>
      <c r="D86" s="15" t="n">
        <v>0</v>
      </c>
      <c r="E86" s="15" t="n">
        <v>-6499002.2</v>
      </c>
      <c r="F86" s="15" t="n">
        <v>0</v>
      </c>
      <c r="G86" s="12" t="n">
        <v>70800000</v>
      </c>
    </row>
    <row r="87" customFormat="false" ht="17.25" hidden="false" customHeight="true" outlineLevel="0" collapsed="false">
      <c r="A87" s="41" t="n">
        <v>7580000</v>
      </c>
      <c r="B87" s="41" t="n">
        <v>75800000</v>
      </c>
      <c r="C87" s="2" t="s">
        <v>763</v>
      </c>
      <c r="D87" s="15" t="n">
        <v>-2945.15</v>
      </c>
      <c r="E87" s="15" t="n">
        <v>-19658.87</v>
      </c>
      <c r="F87" s="15" t="n">
        <v>0</v>
      </c>
      <c r="G87" s="12" t="n">
        <v>75800000</v>
      </c>
    </row>
    <row r="88" customFormat="false" ht="17.25" hidden="false" customHeight="true" outlineLevel="0" collapsed="false">
      <c r="A88" s="41" t="n">
        <v>7650000</v>
      </c>
      <c r="B88" s="41" t="n">
        <v>76500000</v>
      </c>
      <c r="C88" s="2" t="s">
        <v>765</v>
      </c>
      <c r="D88" s="15" t="n">
        <v>0</v>
      </c>
      <c r="E88" s="15" t="n">
        <v>-14739.86</v>
      </c>
      <c r="F88" s="15" t="n">
        <v>0</v>
      </c>
      <c r="G88" s="12" t="n">
        <v>76500000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8" width="11.15"/>
    <col collapsed="false" customWidth="true" hidden="false" outlineLevel="0" max="2" min="2" style="38" width="9.87"/>
    <col collapsed="false" customWidth="true" hidden="false" outlineLevel="0" max="3" min="3" style="2" width="31.44"/>
    <col collapsed="false" customWidth="true" hidden="false" outlineLevel="0" max="6" min="4" style="3" width="12.86"/>
    <col collapsed="false" customWidth="true" hidden="false" outlineLevel="0" max="7" min="7" style="38" width="11.44"/>
    <col collapsed="false" customWidth="true" hidden="false" outlineLevel="0" max="20" min="8" style="2" width="12.44"/>
    <col collapsed="false" customWidth="true" hidden="false" outlineLevel="0" max="22" min="21" style="38" width="11.15"/>
    <col collapsed="false" customWidth="true" hidden="false" outlineLevel="0" max="23" min="23" style="2" width="12.44"/>
    <col collapsed="false" customWidth="true" hidden="false" outlineLevel="0" max="24" min="24" style="3" width="12.86"/>
    <col collapsed="false" customWidth="true" hidden="false" outlineLevel="0" max="25" min="25" style="26" width="11.15"/>
  </cols>
  <sheetData>
    <row r="1" customFormat="false" ht="17.25" hidden="false" customHeight="true" outlineLevel="0" collapsed="false">
      <c r="D1" s="41" t="n">
        <v>2021</v>
      </c>
      <c r="E1" s="41" t="n">
        <v>2020</v>
      </c>
      <c r="F1" s="41" t="n">
        <v>2019</v>
      </c>
    </row>
    <row r="2" customFormat="false" ht="17.25" hidden="false" customHeight="true" outlineLevel="0" collapsed="false"/>
    <row r="3" customFormat="false" ht="17.25" hidden="false" customHeight="true" outlineLevel="0" collapsed="false">
      <c r="A3" s="41" t="n">
        <v>10100000</v>
      </c>
      <c r="B3" s="41" t="n">
        <v>10100000</v>
      </c>
      <c r="C3" s="2" t="s">
        <v>1</v>
      </c>
      <c r="D3" s="14" t="n">
        <v>-2000000</v>
      </c>
      <c r="E3" s="14" t="n">
        <v>-2000000</v>
      </c>
      <c r="F3" s="14" t="n">
        <v>-2000000</v>
      </c>
      <c r="G3" s="41" t="n">
        <v>10100000</v>
      </c>
      <c r="X3" s="41" t="n">
        <v>2019</v>
      </c>
      <c r="Y3" s="41" t="n">
        <v>2020</v>
      </c>
    </row>
    <row r="4" customFormat="false" ht="17.25" hidden="false" customHeight="true" outlineLevel="0" collapsed="false">
      <c r="A4" s="41" t="n">
        <v>11900000</v>
      </c>
      <c r="B4" s="41" t="n">
        <v>11900000</v>
      </c>
      <c r="C4" s="2" t="s">
        <v>2</v>
      </c>
      <c r="D4" s="14" t="n">
        <v>2662741.54</v>
      </c>
      <c r="E4" s="14" t="n">
        <v>2325587.96</v>
      </c>
      <c r="F4" s="14" t="n">
        <v>2012451.23</v>
      </c>
      <c r="G4" s="41" t="n">
        <v>11900000</v>
      </c>
    </row>
    <row r="5" customFormat="false" ht="17.25" hidden="false" customHeight="true" outlineLevel="0" collapsed="false">
      <c r="A5" s="41" t="n">
        <v>12000000</v>
      </c>
      <c r="B5" s="41" t="n">
        <v>12900000</v>
      </c>
      <c r="C5" s="2" t="s">
        <v>3</v>
      </c>
      <c r="D5" s="14" t="n">
        <v>0</v>
      </c>
      <c r="E5" s="14" t="n">
        <v>0</v>
      </c>
      <c r="F5" s="14" t="n">
        <v>0</v>
      </c>
      <c r="G5" s="41" t="n">
        <v>12000000</v>
      </c>
      <c r="U5" s="41" t="n">
        <v>10100000</v>
      </c>
      <c r="V5" s="41" t="n">
        <v>10100000</v>
      </c>
      <c r="W5" s="2" t="s">
        <v>1</v>
      </c>
      <c r="X5" s="14" t="n">
        <v>-2000000</v>
      </c>
      <c r="Y5" s="75" t="s">
        <v>2233</v>
      </c>
    </row>
    <row r="6" customFormat="false" ht="17.25" hidden="false" customHeight="true" outlineLevel="0" collapsed="false">
      <c r="A6" s="41" t="n">
        <v>44300000</v>
      </c>
      <c r="B6" s="41" t="n">
        <v>44300000</v>
      </c>
      <c r="C6" s="2" t="s">
        <v>41</v>
      </c>
      <c r="D6" s="14" t="n">
        <v>0</v>
      </c>
      <c r="E6" s="14" t="n">
        <v>150000</v>
      </c>
      <c r="F6" s="14" t="n">
        <v>150000</v>
      </c>
      <c r="G6" s="41" t="n">
        <v>44300000</v>
      </c>
      <c r="U6" s="41" t="n">
        <v>11900000</v>
      </c>
      <c r="V6" s="41" t="n">
        <v>11900000</v>
      </c>
      <c r="W6" s="2" t="s">
        <v>2</v>
      </c>
      <c r="X6" s="14" t="n">
        <v>2012451.23</v>
      </c>
      <c r="Y6" s="75" t="s">
        <v>2233</v>
      </c>
    </row>
    <row r="7" customFormat="false" ht="17.25" hidden="false" customHeight="true" outlineLevel="0" collapsed="false">
      <c r="A7" s="41" t="n">
        <v>44400000</v>
      </c>
      <c r="B7" s="41" t="n">
        <v>44410000</v>
      </c>
      <c r="C7" s="2" t="s">
        <v>2234</v>
      </c>
      <c r="D7" s="14" t="n">
        <v>-150000</v>
      </c>
      <c r="E7" s="14" t="n">
        <v>0</v>
      </c>
      <c r="F7" s="14" t="n">
        <v>0</v>
      </c>
      <c r="G7" s="41" t="n">
        <v>44400000</v>
      </c>
      <c r="U7" s="41" t="n">
        <v>12000000</v>
      </c>
      <c r="V7" s="41" t="n">
        <v>12000000</v>
      </c>
      <c r="W7" s="2" t="s">
        <v>3</v>
      </c>
      <c r="X7" s="14" t="n">
        <v>0</v>
      </c>
      <c r="Y7" s="75" t="s">
        <v>2233</v>
      </c>
    </row>
    <row r="8" customFormat="false" ht="17.25" hidden="false" customHeight="true" outlineLevel="0" collapsed="false">
      <c r="A8" s="41" t="n">
        <v>44410000</v>
      </c>
      <c r="B8" s="41" t="n">
        <v>45510000</v>
      </c>
      <c r="C8" s="2" t="s">
        <v>2235</v>
      </c>
      <c r="D8" s="14" t="n">
        <v>150000</v>
      </c>
      <c r="E8" s="14" t="n">
        <v>-150000</v>
      </c>
      <c r="F8" s="14" t="n">
        <v>-150000</v>
      </c>
      <c r="G8" s="41" t="n">
        <v>44410000</v>
      </c>
      <c r="U8" s="41" t="n">
        <v>44300000</v>
      </c>
      <c r="V8" s="41" t="n">
        <v>12900000</v>
      </c>
      <c r="W8" s="2" t="s">
        <v>41</v>
      </c>
      <c r="X8" s="14" t="n">
        <v>150000</v>
      </c>
      <c r="Y8" s="75" t="s">
        <v>2233</v>
      </c>
    </row>
    <row r="9" customFormat="false" ht="17.25" hidden="false" customHeight="true" outlineLevel="0" collapsed="false">
      <c r="A9" s="41" t="n">
        <v>45510000</v>
      </c>
      <c r="C9" s="2" t="s">
        <v>53</v>
      </c>
      <c r="D9" s="14" t="n">
        <v>-1522400</v>
      </c>
      <c r="E9" s="14" t="n">
        <v>-1522400</v>
      </c>
      <c r="F9" s="14" t="n">
        <v>-1522400</v>
      </c>
      <c r="G9" s="41" t="n">
        <v>45510000</v>
      </c>
      <c r="U9" s="41" t="n">
        <v>44400000</v>
      </c>
      <c r="V9" s="41" t="n">
        <v>44300000</v>
      </c>
      <c r="W9" s="2" t="s">
        <v>2234</v>
      </c>
      <c r="X9" s="14" t="n">
        <v>0</v>
      </c>
      <c r="Y9" s="75" t="s">
        <v>2233</v>
      </c>
    </row>
    <row r="10" customFormat="false" ht="17.25" hidden="false" customHeight="true" outlineLevel="0" collapsed="false">
      <c r="A10" s="41" t="n">
        <v>46720050</v>
      </c>
      <c r="C10" s="2" t="s">
        <v>105</v>
      </c>
      <c r="D10" s="14" t="n">
        <v>0</v>
      </c>
      <c r="E10" s="14" t="n">
        <v>0</v>
      </c>
      <c r="F10" s="14" t="n">
        <v>0</v>
      </c>
      <c r="G10" s="41" t="n">
        <v>46720050</v>
      </c>
      <c r="U10" s="41" t="n">
        <v>44410000</v>
      </c>
      <c r="V10" s="41" t="n">
        <v>44410000</v>
      </c>
      <c r="W10" s="2" t="s">
        <v>2235</v>
      </c>
      <c r="X10" s="14" t="n">
        <v>-150000</v>
      </c>
      <c r="Y10" s="75" t="s">
        <v>2233</v>
      </c>
    </row>
    <row r="11" customFormat="false" ht="17.25" hidden="false" customHeight="true" outlineLevel="0" collapsed="false">
      <c r="A11" s="41" t="n">
        <v>47100000</v>
      </c>
      <c r="B11" s="41" t="n">
        <v>47100000</v>
      </c>
      <c r="C11" s="2" t="s">
        <v>131</v>
      </c>
      <c r="D11" s="14" t="n">
        <v>0</v>
      </c>
      <c r="E11" s="14" t="n">
        <v>0</v>
      </c>
      <c r="F11" s="14" t="n">
        <v>0</v>
      </c>
      <c r="G11" s="41" t="n">
        <v>47100000</v>
      </c>
      <c r="U11" s="41" t="n">
        <v>45510000</v>
      </c>
      <c r="V11" s="41" t="n">
        <v>45510000</v>
      </c>
      <c r="W11" s="2" t="s">
        <v>53</v>
      </c>
      <c r="X11" s="14" t="n">
        <v>-1522400</v>
      </c>
      <c r="Y11" s="75" t="s">
        <v>2233</v>
      </c>
    </row>
    <row r="12" customFormat="false" ht="17.25" hidden="false" customHeight="true" outlineLevel="0" collapsed="false">
      <c r="A12" s="41" t="n">
        <v>51241000</v>
      </c>
      <c r="B12" s="41" t="n">
        <v>51241000</v>
      </c>
      <c r="C12" s="2" t="s">
        <v>133</v>
      </c>
      <c r="D12" s="14" t="n">
        <v>65777.41</v>
      </c>
      <c r="E12" s="14" t="n">
        <v>397658.46</v>
      </c>
      <c r="F12" s="14" t="n">
        <v>708812.04</v>
      </c>
      <c r="G12" s="41" t="n">
        <v>51241000</v>
      </c>
      <c r="U12" s="41" t="n">
        <v>46720050</v>
      </c>
      <c r="W12" s="2" t="s">
        <v>105</v>
      </c>
      <c r="X12" s="14" t="n">
        <v>0</v>
      </c>
      <c r="Y12" s="75" t="s">
        <v>2233</v>
      </c>
    </row>
    <row r="13" customFormat="false" ht="17.25" hidden="false" customHeight="true" outlineLevel="0" collapsed="false">
      <c r="A13" s="41" t="n">
        <v>53100000</v>
      </c>
      <c r="B13" s="41" t="n">
        <v>53100000</v>
      </c>
      <c r="C13" s="2" t="s">
        <v>134</v>
      </c>
      <c r="D13" s="14" t="n">
        <v>453000</v>
      </c>
      <c r="E13" s="14" t="n">
        <v>462000</v>
      </c>
      <c r="F13" s="14" t="n">
        <v>488000</v>
      </c>
      <c r="G13" s="41" t="n">
        <v>53100000</v>
      </c>
      <c r="U13" s="41" t="n">
        <v>47100000</v>
      </c>
      <c r="V13" s="41" t="n">
        <v>47100000</v>
      </c>
      <c r="W13" s="2" t="s">
        <v>131</v>
      </c>
      <c r="X13" s="14" t="n">
        <v>0</v>
      </c>
      <c r="Y13" s="75" t="s">
        <v>2233</v>
      </c>
    </row>
    <row r="14" customFormat="false" ht="17.25" hidden="false" customHeight="true" outlineLevel="0" collapsed="false">
      <c r="A14" s="41" t="n">
        <v>58000000</v>
      </c>
      <c r="C14" s="2" t="s">
        <v>137</v>
      </c>
      <c r="D14" s="14" t="n">
        <v>0</v>
      </c>
      <c r="E14" s="14" t="n">
        <v>0</v>
      </c>
      <c r="F14" s="14" t="n">
        <v>0</v>
      </c>
      <c r="G14" s="41" t="n">
        <v>58000000</v>
      </c>
      <c r="U14" s="41" t="n">
        <v>51241000</v>
      </c>
      <c r="V14" s="41" t="n">
        <v>51241000</v>
      </c>
      <c r="W14" s="2" t="s">
        <v>133</v>
      </c>
      <c r="X14" s="14" t="n">
        <v>708812.04</v>
      </c>
      <c r="Y14" s="75" t="s">
        <v>2233</v>
      </c>
    </row>
    <row r="15" customFormat="false" ht="17.25" hidden="false" customHeight="true" outlineLevel="0" collapsed="false">
      <c r="A15" s="41" t="n">
        <v>61802000</v>
      </c>
      <c r="C15" s="2" t="s">
        <v>159</v>
      </c>
      <c r="D15" s="14" t="n">
        <v>2000</v>
      </c>
      <c r="G15" s="41" t="n">
        <v>61802000</v>
      </c>
      <c r="U15" s="41" t="n">
        <v>69800000</v>
      </c>
      <c r="V15" s="41" t="n">
        <v>69800000</v>
      </c>
      <c r="W15" s="2" t="s">
        <v>491</v>
      </c>
      <c r="X15" s="14" t="n">
        <v>150000</v>
      </c>
      <c r="Y15" s="75" t="s">
        <v>2233</v>
      </c>
    </row>
    <row r="16" customFormat="false" ht="17.25" hidden="false" customHeight="true" outlineLevel="0" collapsed="false">
      <c r="A16" s="41" t="n">
        <v>62703000</v>
      </c>
      <c r="B16" s="41" t="n">
        <v>62703000</v>
      </c>
      <c r="C16" s="2" t="s">
        <v>182</v>
      </c>
      <c r="D16" s="14" t="n">
        <v>40000</v>
      </c>
      <c r="E16" s="14" t="n">
        <v>30000</v>
      </c>
      <c r="F16" s="14" t="n">
        <v>48000</v>
      </c>
      <c r="G16" s="41" t="n">
        <v>62703000</v>
      </c>
      <c r="U16" s="41" t="n">
        <v>53100000</v>
      </c>
      <c r="V16" s="41" t="n">
        <v>53100000</v>
      </c>
      <c r="W16" s="2" t="s">
        <v>134</v>
      </c>
      <c r="X16" s="14" t="n">
        <v>488000</v>
      </c>
      <c r="Y16" s="75" t="s">
        <v>2233</v>
      </c>
    </row>
    <row r="17" customFormat="false" ht="17.25" hidden="false" customHeight="true" outlineLevel="0" collapsed="false">
      <c r="A17" s="41" t="n">
        <v>63501000</v>
      </c>
      <c r="C17" s="2" t="s">
        <v>186</v>
      </c>
      <c r="D17" s="14" t="n">
        <v>5000</v>
      </c>
      <c r="E17" s="15" t="n">
        <v>2000</v>
      </c>
      <c r="G17" s="41" t="n">
        <v>63501000</v>
      </c>
      <c r="U17" s="41" t="n">
        <v>58000000</v>
      </c>
      <c r="V17" s="41" t="n">
        <v>62703000</v>
      </c>
      <c r="W17" s="2" t="s">
        <v>137</v>
      </c>
      <c r="X17" s="14" t="n">
        <v>0</v>
      </c>
      <c r="Y17" s="75" t="s">
        <v>2233</v>
      </c>
    </row>
    <row r="18" customFormat="false" ht="17.25" hidden="false" customHeight="true" outlineLevel="0" collapsed="false">
      <c r="A18" s="41" t="n">
        <v>63506000</v>
      </c>
      <c r="B18" s="41" t="n">
        <v>63506000</v>
      </c>
      <c r="C18" s="2" t="s">
        <v>189</v>
      </c>
      <c r="D18" s="14" t="n">
        <v>2000</v>
      </c>
      <c r="E18" s="14" t="n">
        <v>24000</v>
      </c>
      <c r="F18" s="14" t="n">
        <v>4000</v>
      </c>
      <c r="G18" s="41" t="n">
        <v>63506000</v>
      </c>
      <c r="U18" s="41" t="n">
        <v>62703000</v>
      </c>
      <c r="V18" s="41" t="n">
        <v>63501000</v>
      </c>
      <c r="W18" s="2" t="s">
        <v>182</v>
      </c>
      <c r="X18" s="14" t="n">
        <v>48000</v>
      </c>
      <c r="Y18" s="75" t="s">
        <v>2233</v>
      </c>
    </row>
    <row r="19" customFormat="false" ht="17.25" hidden="false" customHeight="true" outlineLevel="0" collapsed="false">
      <c r="A19" s="41" t="n">
        <v>66102000</v>
      </c>
      <c r="B19" s="41" t="n">
        <v>66102000</v>
      </c>
      <c r="C19" s="2" t="s">
        <v>205</v>
      </c>
      <c r="D19" s="14" t="n">
        <v>141881.05</v>
      </c>
      <c r="E19" s="14" t="n">
        <v>131153.58</v>
      </c>
      <c r="F19" s="14" t="n">
        <v>111136.73</v>
      </c>
      <c r="G19" s="41" t="n">
        <v>66102000</v>
      </c>
      <c r="U19" s="41" t="n">
        <v>63506000</v>
      </c>
      <c r="V19" s="41" t="n">
        <v>63506000</v>
      </c>
      <c r="W19" s="2" t="s">
        <v>189</v>
      </c>
      <c r="X19" s="14" t="n">
        <v>4000</v>
      </c>
      <c r="Y19" s="75" t="s">
        <v>2233</v>
      </c>
    </row>
    <row r="20" customFormat="false" ht="17.25" hidden="false" customHeight="true" outlineLevel="0" collapsed="false">
      <c r="A20" s="41" t="n">
        <v>69800000</v>
      </c>
      <c r="B20" s="41" t="n">
        <v>69800000</v>
      </c>
      <c r="C20" s="2" t="s">
        <v>491</v>
      </c>
      <c r="D20" s="14" t="n">
        <v>150000</v>
      </c>
      <c r="E20" s="14" t="n">
        <v>150000</v>
      </c>
      <c r="F20" s="14" t="n">
        <v>150000</v>
      </c>
      <c r="G20" s="41" t="n">
        <v>69800000</v>
      </c>
      <c r="U20" s="41" t="n">
        <v>66102000</v>
      </c>
      <c r="V20" s="41" t="n">
        <v>66102000</v>
      </c>
      <c r="W20" s="2" t="s">
        <v>205</v>
      </c>
      <c r="X20" s="14" t="n">
        <v>111136.73</v>
      </c>
      <c r="Y20" s="75" t="s">
        <v>2233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8" width="11.44"/>
    <col collapsed="false" customWidth="true" hidden="false" outlineLevel="0" max="2" min="2" style="2" width="41.01"/>
    <col collapsed="false" customWidth="true" hidden="false" outlineLevel="0" max="3" min="3" style="3" width="16.86"/>
    <col collapsed="false" customWidth="true" hidden="false" outlineLevel="0" max="5" min="4" style="38" width="16.86"/>
    <col collapsed="false" customWidth="true" hidden="false" outlineLevel="0" max="6" min="6" style="1" width="11.44"/>
    <col collapsed="false" customWidth="true" hidden="false" outlineLevel="0" max="7" min="7" style="2" width="12.44"/>
    <col collapsed="false" customWidth="true" hidden="false" outlineLevel="0" max="8" min="8" style="2" width="38.87"/>
    <col collapsed="false" customWidth="true" hidden="false" outlineLevel="0" max="9" min="9" style="2" width="17.58"/>
    <col collapsed="false" customWidth="true" hidden="false" outlineLevel="0" max="10" min="10" style="2" width="16.86"/>
    <col collapsed="false" customWidth="true" hidden="false" outlineLevel="0" max="11" min="11" style="2" width="12.44"/>
  </cols>
  <sheetData>
    <row r="1" customFormat="false" ht="17.25" hidden="false" customHeight="true" outlineLevel="0" collapsed="false">
      <c r="C1" s="42" t="n">
        <v>2021</v>
      </c>
      <c r="D1" s="42" t="n">
        <v>2020</v>
      </c>
      <c r="E1" s="41" t="n">
        <v>2019</v>
      </c>
    </row>
    <row r="2" customFormat="false" ht="17.25" hidden="false" customHeight="true" outlineLevel="0" collapsed="false">
      <c r="A2" s="42" t="n">
        <v>10100000</v>
      </c>
      <c r="B2" s="6" t="s">
        <v>559</v>
      </c>
      <c r="C2" s="15" t="n">
        <v>-2000000</v>
      </c>
      <c r="D2" s="15" t="n">
        <v>-2000000</v>
      </c>
      <c r="E2" s="15" t="n">
        <v>-2000000</v>
      </c>
      <c r="F2" s="12" t="n">
        <v>10100000</v>
      </c>
      <c r="G2" s="76"/>
      <c r="H2" s="76"/>
      <c r="J2" s="15"/>
    </row>
    <row r="3" customFormat="false" ht="17.25" hidden="false" customHeight="true" outlineLevel="0" collapsed="false">
      <c r="A3" s="42" t="n">
        <v>11000000</v>
      </c>
      <c r="B3" s="6" t="s">
        <v>1897</v>
      </c>
      <c r="C3" s="15" t="n">
        <v>21297281.9</v>
      </c>
      <c r="D3" s="15" t="n">
        <v>21297281.9</v>
      </c>
      <c r="E3" s="15" t="n">
        <v>21297281.9</v>
      </c>
      <c r="F3" s="12" t="n">
        <v>11000000</v>
      </c>
      <c r="G3" s="76"/>
      <c r="H3" s="76"/>
      <c r="J3" s="15"/>
    </row>
    <row r="4" customFormat="false" ht="17.25" hidden="false" customHeight="true" outlineLevel="0" collapsed="false">
      <c r="A4" s="42" t="n">
        <v>12000000</v>
      </c>
      <c r="B4" s="6" t="s">
        <v>1763</v>
      </c>
      <c r="C4" s="15" t="n">
        <v>0</v>
      </c>
      <c r="D4" s="15" t="n">
        <v>-270852570.98</v>
      </c>
      <c r="E4" s="15" t="n">
        <v>-95542982.52</v>
      </c>
      <c r="F4" s="12" t="n">
        <v>12000000</v>
      </c>
      <c r="G4" s="76"/>
      <c r="H4" s="76"/>
      <c r="J4" s="15"/>
    </row>
    <row r="5" customFormat="false" ht="17.25" hidden="false" customHeight="true" outlineLevel="0" collapsed="false">
      <c r="A5" s="42" t="n">
        <v>12800000</v>
      </c>
      <c r="B5" s="6" t="s">
        <v>1341</v>
      </c>
      <c r="C5" s="15" t="n">
        <v>-801159774.33</v>
      </c>
      <c r="E5" s="29" t="n">
        <f aca="false">SUM(E1:E4)</f>
        <v>-76243681.62</v>
      </c>
      <c r="F5" s="12" t="n">
        <v>12800000</v>
      </c>
    </row>
    <row r="6" customFormat="false" ht="17.25" hidden="false" customHeight="true" outlineLevel="0" collapsed="false">
      <c r="A6" s="77" t="n">
        <v>12900000</v>
      </c>
      <c r="B6" s="6" t="s">
        <v>1340</v>
      </c>
      <c r="C6" s="15" t="n">
        <v>0</v>
      </c>
      <c r="D6" s="15" t="n">
        <v>-434873390.47</v>
      </c>
      <c r="E6" s="15" t="n">
        <v>-434873390.47</v>
      </c>
      <c r="F6" s="12" t="n">
        <v>12900000</v>
      </c>
      <c r="G6" s="76"/>
      <c r="H6" s="76"/>
      <c r="J6" s="15"/>
      <c r="K6" s="67"/>
    </row>
    <row r="7" customFormat="false" ht="17.25" hidden="false" customHeight="true" outlineLevel="0" collapsed="false">
      <c r="A7" s="42" t="n">
        <v>20400000</v>
      </c>
      <c r="B7" s="6" t="s">
        <v>2236</v>
      </c>
      <c r="C7" s="15" t="n">
        <v>11737260.29</v>
      </c>
      <c r="D7" s="15" t="n">
        <v>11737260.29</v>
      </c>
      <c r="E7" s="15" t="n">
        <v>11737260.29</v>
      </c>
      <c r="F7" s="12" t="n">
        <v>20400000</v>
      </c>
      <c r="G7" s="76"/>
      <c r="H7" s="76"/>
      <c r="J7" s="15"/>
    </row>
    <row r="8" customFormat="false" ht="17.25" hidden="false" customHeight="true" outlineLevel="0" collapsed="false">
      <c r="A8" s="42" t="n">
        <v>21810000</v>
      </c>
      <c r="B8" s="6" t="s">
        <v>2237</v>
      </c>
      <c r="C8" s="15" t="n">
        <v>7740208</v>
      </c>
      <c r="D8" s="15" t="n">
        <v>7740208</v>
      </c>
      <c r="E8" s="15" t="n">
        <v>6426040</v>
      </c>
      <c r="F8" s="12" t="n">
        <v>21540000</v>
      </c>
      <c r="G8" s="76"/>
      <c r="H8" s="76"/>
      <c r="J8" s="15"/>
    </row>
    <row r="9" customFormat="false" ht="17.25" hidden="false" customHeight="true" outlineLevel="0" collapsed="false">
      <c r="A9" s="42" t="n">
        <v>21820000</v>
      </c>
      <c r="B9" s="6" t="s">
        <v>2238</v>
      </c>
      <c r="C9" s="15" t="n">
        <v>34148022.93</v>
      </c>
      <c r="D9" s="15" t="n">
        <v>32263022.93</v>
      </c>
      <c r="E9" s="15" t="n">
        <v>30293322.9400091</v>
      </c>
      <c r="F9" s="12" t="n">
        <v>21820000</v>
      </c>
      <c r="G9" s="76"/>
      <c r="H9" s="76"/>
      <c r="J9" s="15"/>
    </row>
    <row r="10" customFormat="false" ht="17.25" hidden="false" customHeight="true" outlineLevel="0" collapsed="false">
      <c r="A10" s="42" t="n">
        <v>21830000</v>
      </c>
      <c r="B10" s="6" t="s">
        <v>2239</v>
      </c>
      <c r="C10" s="15" t="n">
        <v>186077403</v>
      </c>
      <c r="D10" s="15" t="n">
        <v>186077403</v>
      </c>
      <c r="E10" s="15" t="n">
        <v>186077403</v>
      </c>
      <c r="F10" s="12" t="n">
        <v>21830000</v>
      </c>
      <c r="G10" s="76"/>
      <c r="H10" s="76"/>
      <c r="J10" s="15"/>
    </row>
    <row r="11" customFormat="false" ht="17.25" hidden="false" customHeight="true" outlineLevel="0" collapsed="false">
      <c r="A11" s="42" t="n">
        <v>21840000</v>
      </c>
      <c r="B11" s="6" t="s">
        <v>2240</v>
      </c>
      <c r="C11" s="15" t="n">
        <v>25308497.54</v>
      </c>
      <c r="D11" s="15" t="n">
        <v>15858497.54</v>
      </c>
      <c r="E11" s="15" t="n">
        <v>11791333</v>
      </c>
      <c r="F11" s="12" t="n">
        <v>21840000</v>
      </c>
      <c r="G11" s="76"/>
      <c r="H11" s="76"/>
      <c r="J11" s="15"/>
    </row>
    <row r="12" customFormat="false" ht="17.25" hidden="false" customHeight="true" outlineLevel="0" collapsed="false">
      <c r="A12" s="42" t="n">
        <v>21850000</v>
      </c>
      <c r="B12" s="6" t="s">
        <v>2241</v>
      </c>
      <c r="C12" s="15" t="n">
        <v>25000000</v>
      </c>
      <c r="D12" s="15" t="n">
        <v>25000000</v>
      </c>
      <c r="E12" s="15" t="n">
        <v>25000000</v>
      </c>
      <c r="F12" s="12" t="n">
        <v>21820000</v>
      </c>
      <c r="G12" s="76"/>
      <c r="H12" s="76"/>
      <c r="J12" s="15"/>
    </row>
    <row r="13" customFormat="false" ht="17.25" hidden="false" customHeight="true" outlineLevel="0" collapsed="false">
      <c r="A13" s="42" t="n">
        <v>28150000</v>
      </c>
      <c r="B13" s="6" t="s">
        <v>582</v>
      </c>
      <c r="C13" s="15" t="n">
        <v>-12862021.86</v>
      </c>
      <c r="F13" s="12" t="n">
        <v>28150000</v>
      </c>
    </row>
    <row r="14" customFormat="false" ht="17.25" hidden="false" customHeight="true" outlineLevel="0" collapsed="false">
      <c r="A14" s="42" t="n">
        <v>28181000</v>
      </c>
      <c r="B14" s="6" t="s">
        <v>2242</v>
      </c>
      <c r="C14" s="15" t="n">
        <v>-5142516.15</v>
      </c>
      <c r="D14" s="15" t="n">
        <v>-4368495.35</v>
      </c>
      <c r="E14" s="15" t="n">
        <v>-3662085.75</v>
      </c>
      <c r="F14" s="12" t="n">
        <v>28154000</v>
      </c>
      <c r="G14" s="76"/>
      <c r="H14" s="76"/>
      <c r="J14" s="15"/>
    </row>
    <row r="15" customFormat="false" ht="17.25" hidden="false" customHeight="true" outlineLevel="0" collapsed="false">
      <c r="A15" s="42" t="n">
        <v>28182000</v>
      </c>
      <c r="B15" s="6" t="s">
        <v>2243</v>
      </c>
      <c r="C15" s="15" t="n">
        <v>-22417013.84</v>
      </c>
      <c r="D15" s="15" t="n">
        <v>-17573793.28</v>
      </c>
      <c r="E15" s="15" t="n">
        <v>-13019378.32</v>
      </c>
      <c r="F15" s="12" t="n">
        <v>28182000</v>
      </c>
      <c r="G15" s="76"/>
      <c r="H15" s="76"/>
      <c r="J15" s="15"/>
    </row>
    <row r="16" customFormat="false" ht="17.25" hidden="false" customHeight="true" outlineLevel="0" collapsed="false">
      <c r="A16" s="42" t="n">
        <v>28183000</v>
      </c>
      <c r="B16" s="6" t="s">
        <v>1356</v>
      </c>
      <c r="C16" s="15" t="n">
        <v>-169348236.32</v>
      </c>
      <c r="D16" s="15" t="n">
        <v>-155161706.65</v>
      </c>
      <c r="E16" s="15" t="n">
        <v>-113701991.75</v>
      </c>
      <c r="F16" s="12" t="n">
        <v>28183000</v>
      </c>
      <c r="G16" s="76"/>
      <c r="H16" s="76"/>
      <c r="J16" s="15"/>
    </row>
    <row r="17" customFormat="false" ht="17.25" hidden="false" customHeight="true" outlineLevel="0" collapsed="false">
      <c r="A17" s="42" t="n">
        <v>28184000</v>
      </c>
      <c r="B17" s="6" t="s">
        <v>2244</v>
      </c>
      <c r="C17" s="15" t="n">
        <v>-11544326.88</v>
      </c>
      <c r="D17" s="15" t="n">
        <v>-8176157.9</v>
      </c>
      <c r="E17" s="15" t="n">
        <v>-6672712.91</v>
      </c>
      <c r="F17" s="12" t="n">
        <v>28184000</v>
      </c>
      <c r="G17" s="76"/>
      <c r="H17" s="76"/>
      <c r="J17" s="15"/>
    </row>
    <row r="18" customFormat="false" ht="17.25" hidden="false" customHeight="true" outlineLevel="0" collapsed="false">
      <c r="A18" s="42" t="n">
        <v>28185000</v>
      </c>
      <c r="B18" s="6" t="s">
        <v>2245</v>
      </c>
      <c r="C18" s="15" t="n">
        <v>0</v>
      </c>
      <c r="D18" s="15" t="n">
        <v>-10362021.86</v>
      </c>
      <c r="E18" s="15" t="n">
        <v>-7862021.86</v>
      </c>
      <c r="F18" s="12" t="n">
        <v>28182000</v>
      </c>
      <c r="G18" s="76"/>
      <c r="H18" s="76"/>
      <c r="J18" s="15"/>
    </row>
    <row r="19" customFormat="false" ht="17.25" hidden="false" customHeight="true" outlineLevel="0" collapsed="false">
      <c r="A19" s="42" t="n">
        <v>37100000</v>
      </c>
      <c r="B19" s="6" t="s">
        <v>592</v>
      </c>
      <c r="C19" s="15" t="n">
        <v>632767015.22</v>
      </c>
      <c r="D19" s="15" t="n">
        <v>279335749</v>
      </c>
      <c r="E19" s="15" t="n">
        <v>627212945.23</v>
      </c>
      <c r="F19" s="12" t="n">
        <v>37100000</v>
      </c>
      <c r="G19" s="76"/>
      <c r="H19" s="76"/>
      <c r="J19" s="15"/>
      <c r="K19" s="67"/>
    </row>
    <row r="20" customFormat="false" ht="17.25" hidden="false" customHeight="true" outlineLevel="0" collapsed="false">
      <c r="A20" s="42" t="n">
        <v>38710000</v>
      </c>
      <c r="B20" s="6" t="s">
        <v>2246</v>
      </c>
      <c r="C20" s="15" t="n">
        <v>0</v>
      </c>
      <c r="D20" s="15" t="n">
        <v>473036583</v>
      </c>
      <c r="E20" s="15"/>
      <c r="F20" s="20" t="n">
        <v>38000000</v>
      </c>
      <c r="G20" s="76"/>
      <c r="H20" s="76"/>
      <c r="J20" s="15"/>
      <c r="K20" s="46"/>
    </row>
    <row r="21" customFormat="false" ht="17.25" hidden="false" customHeight="true" outlineLevel="0" collapsed="false">
      <c r="A21" s="42" t="n">
        <v>40100000</v>
      </c>
      <c r="B21" s="6" t="s">
        <v>1640</v>
      </c>
      <c r="C21" s="15" t="n">
        <v>-2028015543.34</v>
      </c>
      <c r="D21" s="15" t="n">
        <v>-1206212550.43</v>
      </c>
      <c r="E21" s="15" t="n">
        <v>-1749214200.67</v>
      </c>
      <c r="F21" s="12" t="n">
        <v>40110000</v>
      </c>
      <c r="G21" s="76"/>
      <c r="H21" s="76"/>
      <c r="J21" s="15"/>
    </row>
    <row r="22" customFormat="false" ht="17.25" hidden="false" customHeight="true" outlineLevel="0" collapsed="false">
      <c r="A22" s="42" t="n">
        <v>40340000</v>
      </c>
      <c r="B22" s="6" t="s">
        <v>25</v>
      </c>
      <c r="C22" s="15" t="n">
        <v>-687948000</v>
      </c>
      <c r="F22" s="12" t="n">
        <v>40340000</v>
      </c>
    </row>
    <row r="23" customFormat="false" ht="17.25" hidden="false" customHeight="true" outlineLevel="0" collapsed="false">
      <c r="A23" s="42" t="n">
        <v>40400000</v>
      </c>
      <c r="B23" s="6" t="s">
        <v>1165</v>
      </c>
      <c r="C23" s="15" t="n">
        <v>0</v>
      </c>
      <c r="D23" s="15" t="n">
        <v>0</v>
      </c>
      <c r="E23" s="15" t="n">
        <v>-18250000</v>
      </c>
      <c r="F23" s="20" t="n">
        <v>40400000</v>
      </c>
      <c r="G23" s="76"/>
      <c r="H23" s="76"/>
      <c r="J23" s="15"/>
    </row>
    <row r="24" customFormat="false" ht="17.25" hidden="false" customHeight="true" outlineLevel="0" collapsed="false">
      <c r="A24" s="42" t="n">
        <v>40800000</v>
      </c>
      <c r="B24" s="6" t="s">
        <v>2247</v>
      </c>
      <c r="C24" s="15" t="n">
        <v>-8958094.52</v>
      </c>
      <c r="D24" s="15" t="n">
        <v>0</v>
      </c>
      <c r="E24" s="15" t="n">
        <v>0</v>
      </c>
      <c r="F24" s="12" t="n">
        <v>40800000</v>
      </c>
      <c r="G24" s="76"/>
      <c r="H24" s="76"/>
      <c r="J24" s="15"/>
    </row>
    <row r="25" customFormat="false" ht="17.25" hidden="false" customHeight="true" outlineLevel="0" collapsed="false">
      <c r="A25" s="42" t="n">
        <v>41100000</v>
      </c>
      <c r="B25" s="6" t="s">
        <v>1788</v>
      </c>
      <c r="C25" s="15" t="n">
        <v>935895030.87</v>
      </c>
      <c r="D25" s="15" t="n">
        <v>894852915.7</v>
      </c>
      <c r="E25" s="15" t="n">
        <v>794910255.799973</v>
      </c>
      <c r="F25" s="12" t="n">
        <v>41100000</v>
      </c>
      <c r="G25" s="76"/>
      <c r="H25" s="76"/>
      <c r="J25" s="15"/>
    </row>
    <row r="26" customFormat="false" ht="17.25" hidden="false" customHeight="true" outlineLevel="0" collapsed="false">
      <c r="A26" s="42" t="n">
        <v>41800000</v>
      </c>
      <c r="B26" s="6" t="s">
        <v>1924</v>
      </c>
      <c r="C26" s="15" t="n">
        <v>143635627.53</v>
      </c>
      <c r="F26" s="12" t="n">
        <v>41800000</v>
      </c>
    </row>
    <row r="27" customFormat="false" ht="17.25" hidden="false" customHeight="true" outlineLevel="0" collapsed="false">
      <c r="A27" s="42" t="n">
        <v>41810000</v>
      </c>
      <c r="B27" s="6" t="s">
        <v>2248</v>
      </c>
      <c r="C27" s="15" t="n">
        <v>0</v>
      </c>
      <c r="D27" s="15" t="n">
        <v>143635627.53</v>
      </c>
      <c r="E27" s="15"/>
      <c r="F27" s="12" t="n">
        <v>41810000</v>
      </c>
      <c r="G27" s="76"/>
      <c r="H27" s="76"/>
      <c r="J27" s="15"/>
      <c r="K27" s="67"/>
    </row>
    <row r="28" customFormat="false" ht="17.25" hidden="false" customHeight="true" outlineLevel="0" collapsed="false">
      <c r="A28" s="42" t="n">
        <v>41900000</v>
      </c>
      <c r="B28" s="6" t="s">
        <v>2249</v>
      </c>
      <c r="C28" s="15" t="n">
        <v>-73818424.14</v>
      </c>
      <c r="F28" s="12" t="n">
        <v>41900000</v>
      </c>
    </row>
    <row r="29" customFormat="false" ht="17.25" hidden="false" customHeight="true" outlineLevel="0" collapsed="false">
      <c r="A29" s="42" t="n">
        <v>42100000</v>
      </c>
      <c r="B29" s="6" t="s">
        <v>2250</v>
      </c>
      <c r="C29" s="15" t="n">
        <v>727250</v>
      </c>
      <c r="D29" s="15" t="n">
        <v>0</v>
      </c>
      <c r="E29" s="15" t="n">
        <v>0</v>
      </c>
      <c r="F29" s="12" t="n">
        <v>42110000</v>
      </c>
      <c r="G29" s="76"/>
      <c r="H29" s="76"/>
      <c r="J29" s="15"/>
    </row>
    <row r="30" customFormat="false" ht="17.25" hidden="false" customHeight="true" outlineLevel="0" collapsed="false">
      <c r="A30" s="42" t="n">
        <v>42500000</v>
      </c>
      <c r="B30" s="6" t="s">
        <v>1794</v>
      </c>
      <c r="C30" s="15" t="n">
        <v>882750</v>
      </c>
      <c r="D30" s="15" t="n">
        <v>1290000</v>
      </c>
      <c r="E30" s="15" t="n">
        <v>200000</v>
      </c>
      <c r="F30" s="12" t="n">
        <v>42510000</v>
      </c>
      <c r="G30" s="76"/>
      <c r="H30" s="76"/>
      <c r="J30" s="15"/>
    </row>
    <row r="31" customFormat="false" ht="17.25" hidden="false" customHeight="true" outlineLevel="0" collapsed="false">
      <c r="A31" s="42" t="n">
        <v>42700000</v>
      </c>
      <c r="B31" s="6" t="s">
        <v>1700</v>
      </c>
      <c r="C31" s="15" t="n">
        <v>-828666</v>
      </c>
      <c r="F31" s="12" t="n">
        <v>42700000</v>
      </c>
    </row>
    <row r="32" customFormat="false" ht="17.25" hidden="false" customHeight="true" outlineLevel="0" collapsed="false">
      <c r="A32" s="42" t="n">
        <v>42820000</v>
      </c>
      <c r="B32" s="6" t="s">
        <v>604</v>
      </c>
      <c r="C32" s="15" t="n">
        <v>-12240.2</v>
      </c>
      <c r="D32" s="15" t="n">
        <v>0</v>
      </c>
      <c r="E32" s="15" t="n">
        <v>0</v>
      </c>
      <c r="F32" s="12" t="n">
        <v>42800000</v>
      </c>
      <c r="G32" s="76"/>
      <c r="H32" s="76"/>
      <c r="J32" s="15"/>
    </row>
    <row r="33" customFormat="false" ht="17.25" hidden="false" customHeight="true" outlineLevel="0" collapsed="false">
      <c r="A33" s="42" t="n">
        <v>43100000</v>
      </c>
      <c r="B33" s="6" t="s">
        <v>605</v>
      </c>
      <c r="C33" s="15" t="n">
        <v>-5302385.72</v>
      </c>
      <c r="D33" s="15" t="n">
        <v>-4703486.55</v>
      </c>
      <c r="E33" s="15" t="n">
        <v>-3787891.56</v>
      </c>
      <c r="F33" s="12" t="n">
        <v>43100000</v>
      </c>
      <c r="G33" s="76"/>
      <c r="H33" s="76"/>
      <c r="J33" s="15"/>
    </row>
    <row r="34" customFormat="false" ht="17.25" hidden="false" customHeight="true" outlineLevel="0" collapsed="false">
      <c r="A34" s="42" t="n">
        <v>43110000</v>
      </c>
      <c r="B34" s="6" t="s">
        <v>606</v>
      </c>
      <c r="C34" s="15" t="n">
        <v>84000</v>
      </c>
      <c r="F34" s="12" t="n">
        <v>43110000</v>
      </c>
    </row>
    <row r="35" customFormat="false" ht="17.25" hidden="false" customHeight="true" outlineLevel="0" collapsed="false">
      <c r="A35" s="42" t="n">
        <v>43200000</v>
      </c>
      <c r="B35" s="6" t="s">
        <v>37</v>
      </c>
      <c r="C35" s="15" t="n">
        <v>-2409042.55</v>
      </c>
      <c r="D35" s="15" t="n">
        <v>-3125539.36</v>
      </c>
      <c r="E35" s="15" t="n">
        <v>-1893946</v>
      </c>
      <c r="F35" s="12" t="n">
        <v>43200000</v>
      </c>
      <c r="G35" s="76"/>
      <c r="H35" s="76"/>
      <c r="J35" s="15"/>
    </row>
    <row r="36" customFormat="false" ht="17.25" hidden="false" customHeight="true" outlineLevel="0" collapsed="false">
      <c r="A36" s="42" t="n">
        <v>43230000</v>
      </c>
      <c r="B36" s="6" t="s">
        <v>38</v>
      </c>
      <c r="C36" s="15" t="n">
        <v>-272312.13</v>
      </c>
      <c r="F36" s="12" t="n">
        <v>43230000</v>
      </c>
    </row>
    <row r="37" customFormat="false" ht="17.25" hidden="false" customHeight="true" outlineLevel="0" collapsed="false">
      <c r="A37" s="42" t="n">
        <v>43400000</v>
      </c>
      <c r="B37" s="6" t="s">
        <v>39</v>
      </c>
      <c r="C37" s="15" t="n">
        <v>-240000</v>
      </c>
      <c r="F37" s="12" t="n">
        <v>43400000</v>
      </c>
    </row>
    <row r="38" customFormat="false" ht="17.25" hidden="false" customHeight="true" outlineLevel="0" collapsed="false">
      <c r="A38" s="42" t="n">
        <v>43860000</v>
      </c>
      <c r="B38" s="6" t="s">
        <v>1644</v>
      </c>
      <c r="C38" s="15" t="n">
        <v>-1560041.56</v>
      </c>
      <c r="F38" s="12" t="n">
        <v>43860000</v>
      </c>
    </row>
    <row r="39" customFormat="false" ht="17.25" hidden="false" customHeight="true" outlineLevel="0" collapsed="false">
      <c r="A39" s="42" t="n">
        <v>44100000</v>
      </c>
      <c r="B39" s="6" t="s">
        <v>2251</v>
      </c>
      <c r="C39" s="15" t="n">
        <v>-1090228.96</v>
      </c>
      <c r="D39" s="15" t="n">
        <v>-2246048.96</v>
      </c>
      <c r="E39" s="15" t="n">
        <v>-917160</v>
      </c>
      <c r="F39" s="12" t="n">
        <v>44100000</v>
      </c>
      <c r="G39" s="76"/>
      <c r="H39" s="76"/>
      <c r="J39" s="15"/>
    </row>
    <row r="40" customFormat="false" ht="17.25" hidden="false" customHeight="true" outlineLevel="0" collapsed="false">
      <c r="A40" s="42" t="n">
        <v>44200000</v>
      </c>
      <c r="B40" s="6" t="s">
        <v>2252</v>
      </c>
      <c r="C40" s="15" t="n">
        <v>0</v>
      </c>
      <c r="D40" s="15" t="n">
        <v>0</v>
      </c>
      <c r="E40" s="15" t="n">
        <v>0</v>
      </c>
      <c r="F40" s="12" t="n">
        <v>44200000</v>
      </c>
      <c r="G40" s="76"/>
      <c r="H40" s="76"/>
      <c r="J40" s="15"/>
    </row>
    <row r="41" customFormat="false" ht="17.25" hidden="false" customHeight="true" outlineLevel="0" collapsed="false">
      <c r="A41" s="42" t="n">
        <v>44300000</v>
      </c>
      <c r="B41" s="6" t="s">
        <v>611</v>
      </c>
      <c r="C41" s="15" t="n">
        <v>59892815.92</v>
      </c>
      <c r="D41" s="15" t="n">
        <v>51331701.9</v>
      </c>
      <c r="E41" s="15" t="n">
        <v>41973792.78</v>
      </c>
      <c r="F41" s="12" t="n">
        <v>44300000</v>
      </c>
      <c r="G41" s="76"/>
      <c r="H41" s="76"/>
      <c r="J41" s="15"/>
    </row>
    <row r="42" customFormat="false" ht="17.25" hidden="false" customHeight="true" outlineLevel="0" collapsed="false">
      <c r="A42" s="42" t="n">
        <v>44400000</v>
      </c>
      <c r="B42" s="6" t="s">
        <v>2253</v>
      </c>
      <c r="C42" s="15" t="n">
        <v>0</v>
      </c>
      <c r="D42" s="15" t="n">
        <v>0</v>
      </c>
      <c r="E42" s="15" t="n">
        <v>2375663.84999999</v>
      </c>
      <c r="F42" s="12" t="n">
        <v>44400000</v>
      </c>
      <c r="G42" s="76"/>
      <c r="H42" s="76"/>
      <c r="J42" s="15"/>
      <c r="K42" s="76"/>
    </row>
    <row r="43" customFormat="false" ht="17.25" hidden="false" customHeight="true" outlineLevel="0" collapsed="false">
      <c r="A43" s="42" t="n">
        <v>44410000</v>
      </c>
      <c r="B43" s="6" t="s">
        <v>1645</v>
      </c>
      <c r="C43" s="15" t="n">
        <v>0</v>
      </c>
      <c r="D43" s="15" t="n">
        <v>-67690738.19</v>
      </c>
      <c r="E43" s="15" t="n">
        <v>-55993854.75</v>
      </c>
      <c r="F43" s="12" t="n">
        <v>44400000</v>
      </c>
      <c r="G43" s="76"/>
      <c r="H43" s="76"/>
      <c r="J43" s="15"/>
    </row>
    <row r="44" customFormat="false" ht="17.25" hidden="false" customHeight="true" outlineLevel="0" collapsed="false">
      <c r="A44" s="42" t="n">
        <v>44420000</v>
      </c>
      <c r="B44" s="6" t="s">
        <v>2254</v>
      </c>
      <c r="C44" s="15" t="n">
        <v>-17124076</v>
      </c>
      <c r="D44" s="15" t="n">
        <v>-17124076</v>
      </c>
      <c r="E44" s="15" t="n">
        <v>-6295426</v>
      </c>
      <c r="F44" s="12" t="n">
        <v>44411000</v>
      </c>
      <c r="G44" s="76"/>
      <c r="H44" s="76"/>
      <c r="J44" s="15"/>
    </row>
    <row r="45" customFormat="false" ht="17.25" hidden="false" customHeight="true" outlineLevel="0" collapsed="false">
      <c r="A45" s="42" t="n">
        <v>44540000</v>
      </c>
      <c r="B45" s="6" t="s">
        <v>2255</v>
      </c>
      <c r="C45" s="15" t="n">
        <v>0</v>
      </c>
      <c r="D45" s="15" t="n">
        <v>0</v>
      </c>
      <c r="E45" s="15" t="n">
        <v>0</v>
      </c>
      <c r="F45" s="12" t="n">
        <v>44540000</v>
      </c>
      <c r="G45" s="76"/>
      <c r="H45" s="76"/>
      <c r="J45" s="15"/>
    </row>
    <row r="46" customFormat="false" ht="17.25" hidden="false" customHeight="true" outlineLevel="0" collapsed="false">
      <c r="A46" s="42" t="n">
        <v>44550000</v>
      </c>
      <c r="B46" s="6" t="s">
        <v>617</v>
      </c>
      <c r="C46" s="15" t="n">
        <v>5209913.03</v>
      </c>
      <c r="D46" s="15" t="n">
        <v>2698534.53</v>
      </c>
      <c r="E46" s="15" t="n">
        <v>10371567.17</v>
      </c>
      <c r="F46" s="20" t="n">
        <v>44550000</v>
      </c>
      <c r="G46" s="76"/>
      <c r="H46" s="76"/>
      <c r="J46" s="15"/>
    </row>
    <row r="47" customFormat="false" ht="17.25" hidden="false" customHeight="true" outlineLevel="0" collapsed="false">
      <c r="A47" s="42" t="n">
        <v>44560000</v>
      </c>
      <c r="B47" s="6" t="s">
        <v>2256</v>
      </c>
      <c r="C47" s="15" t="n">
        <v>-11459369.13</v>
      </c>
      <c r="D47" s="15" t="n">
        <v>2343035.6</v>
      </c>
      <c r="E47" s="15" t="n">
        <v>6226005.82000008</v>
      </c>
      <c r="F47" s="12" t="n">
        <v>44561000</v>
      </c>
      <c r="G47" s="76"/>
      <c r="H47" s="76"/>
      <c r="J47" s="15"/>
    </row>
    <row r="48" customFormat="false" ht="17.25" hidden="false" customHeight="true" outlineLevel="0" collapsed="false">
      <c r="A48" s="42" t="n">
        <v>44561000</v>
      </c>
      <c r="B48" s="6" t="s">
        <v>1703</v>
      </c>
      <c r="C48" s="15" t="n">
        <v>3268985.44</v>
      </c>
      <c r="F48" s="12" t="n">
        <v>44561000</v>
      </c>
    </row>
    <row r="49" customFormat="false" ht="17.25" hidden="false" customHeight="true" outlineLevel="0" collapsed="false">
      <c r="A49" s="42" t="n">
        <v>44564000</v>
      </c>
      <c r="B49" s="6" t="s">
        <v>49</v>
      </c>
      <c r="C49" s="15" t="n">
        <v>614413.34</v>
      </c>
      <c r="F49" s="12" t="n">
        <v>44564000</v>
      </c>
    </row>
    <row r="50" customFormat="false" ht="17.25" hidden="false" customHeight="true" outlineLevel="0" collapsed="false">
      <c r="A50" s="42" t="n">
        <v>44565000</v>
      </c>
      <c r="B50" s="6" t="s">
        <v>47</v>
      </c>
      <c r="C50" s="15" t="n">
        <v>109885.04</v>
      </c>
      <c r="F50" s="12" t="n">
        <v>44565000</v>
      </c>
    </row>
    <row r="51" customFormat="false" ht="17.25" hidden="false" customHeight="true" outlineLevel="0" collapsed="false">
      <c r="A51" s="42" t="n">
        <v>44570000</v>
      </c>
      <c r="B51" s="6" t="s">
        <v>2257</v>
      </c>
      <c r="C51" s="15" t="n">
        <v>13663406.7</v>
      </c>
      <c r="D51" s="15" t="n">
        <v>188533.77</v>
      </c>
      <c r="E51" s="15" t="n">
        <v>102737.990001053</v>
      </c>
      <c r="F51" s="20" t="n">
        <v>44571000</v>
      </c>
      <c r="G51" s="76"/>
      <c r="H51" s="76"/>
      <c r="J51" s="15"/>
    </row>
    <row r="52" customFormat="false" ht="17.25" hidden="false" customHeight="true" outlineLevel="0" collapsed="false">
      <c r="A52" s="42" t="n">
        <v>44580000</v>
      </c>
      <c r="B52" s="6" t="s">
        <v>2258</v>
      </c>
      <c r="C52" s="15" t="n">
        <v>-3834903.79</v>
      </c>
      <c r="D52" s="15" t="n">
        <v>-3834903.79</v>
      </c>
      <c r="E52" s="15" t="n">
        <v>1980000</v>
      </c>
      <c r="F52" s="12" t="n">
        <v>44581000</v>
      </c>
      <c r="G52" s="76"/>
      <c r="H52" s="76"/>
      <c r="J52" s="15"/>
    </row>
    <row r="53" customFormat="false" ht="17.25" hidden="false" customHeight="true" outlineLevel="0" collapsed="false">
      <c r="A53" s="42" t="n">
        <v>46600000</v>
      </c>
      <c r="B53" s="6" t="s">
        <v>1810</v>
      </c>
      <c r="C53" s="15" t="n">
        <v>5792500</v>
      </c>
      <c r="D53" s="15" t="n">
        <v>0</v>
      </c>
      <c r="E53" s="15" t="n">
        <v>0</v>
      </c>
      <c r="F53" s="12" t="n">
        <v>46600000</v>
      </c>
      <c r="G53" s="76"/>
      <c r="H53" s="76"/>
      <c r="J53" s="15"/>
    </row>
    <row r="54" customFormat="false" ht="17.25" hidden="false" customHeight="true" outlineLevel="0" collapsed="false">
      <c r="A54" s="42" t="n">
        <v>46600008</v>
      </c>
      <c r="B54" s="6" t="s">
        <v>2259</v>
      </c>
      <c r="C54" s="15" t="n">
        <v>419900</v>
      </c>
      <c r="F54" s="12" t="n">
        <v>46700000</v>
      </c>
    </row>
    <row r="55" customFormat="false" ht="17.25" hidden="false" customHeight="true" outlineLevel="0" collapsed="false">
      <c r="A55" s="42" t="n">
        <v>46600009</v>
      </c>
      <c r="B55" s="6" t="s">
        <v>2260</v>
      </c>
      <c r="C55" s="15" t="n">
        <v>13170000</v>
      </c>
      <c r="F55" s="12" t="n">
        <v>46700000</v>
      </c>
    </row>
    <row r="56" customFormat="false" ht="17.25" hidden="false" customHeight="true" outlineLevel="0" collapsed="false">
      <c r="A56" s="42" t="n">
        <v>46699999</v>
      </c>
      <c r="B56" s="6" t="s">
        <v>2261</v>
      </c>
      <c r="C56" s="15" t="n">
        <v>-30768320</v>
      </c>
      <c r="F56" s="12" t="n">
        <v>46700000</v>
      </c>
    </row>
    <row r="57" customFormat="false" ht="17.25" hidden="false" customHeight="true" outlineLevel="0" collapsed="false">
      <c r="A57" s="42" t="n">
        <v>46700000</v>
      </c>
      <c r="B57" s="6" t="s">
        <v>653</v>
      </c>
      <c r="C57" s="15" t="n">
        <v>72000000</v>
      </c>
      <c r="F57" s="12" t="n">
        <v>46700000</v>
      </c>
    </row>
    <row r="58" customFormat="false" ht="17.25" hidden="false" customHeight="true" outlineLevel="0" collapsed="false">
      <c r="A58" s="42" t="n">
        <v>46700001</v>
      </c>
      <c r="B58" s="6" t="s">
        <v>2262</v>
      </c>
      <c r="C58" s="15" t="n">
        <v>-2002620.48</v>
      </c>
      <c r="F58" s="12" t="n">
        <v>46700001</v>
      </c>
    </row>
    <row r="59" customFormat="false" ht="17.25" hidden="false" customHeight="true" outlineLevel="0" collapsed="false">
      <c r="A59" s="42" t="n">
        <v>46700002</v>
      </c>
      <c r="B59" s="6" t="s">
        <v>2263</v>
      </c>
      <c r="C59" s="15" t="n">
        <v>648620</v>
      </c>
      <c r="F59" s="12" t="n">
        <v>46700002</v>
      </c>
    </row>
    <row r="60" customFormat="false" ht="17.25" hidden="false" customHeight="true" outlineLevel="0" collapsed="false">
      <c r="A60" s="42" t="n">
        <v>46700011</v>
      </c>
      <c r="B60" s="6" t="s">
        <v>2264</v>
      </c>
      <c r="C60" s="15" t="n">
        <v>-448745.02</v>
      </c>
      <c r="F60" s="12" t="n">
        <v>46700002</v>
      </c>
    </row>
    <row r="61" customFormat="false" ht="17.25" hidden="false" customHeight="true" outlineLevel="0" collapsed="false">
      <c r="A61" s="42" t="n">
        <v>46710070</v>
      </c>
      <c r="B61" s="6" t="s">
        <v>2265</v>
      </c>
      <c r="C61" s="15" t="n">
        <v>3688893.91</v>
      </c>
      <c r="F61" s="12" t="n">
        <v>46710070</v>
      </c>
    </row>
    <row r="62" customFormat="false" ht="17.25" hidden="false" customHeight="true" outlineLevel="0" collapsed="false">
      <c r="A62" s="42" t="n">
        <v>46710130</v>
      </c>
      <c r="B62" s="6" t="s">
        <v>2266</v>
      </c>
      <c r="C62" s="15" t="n">
        <v>-436000</v>
      </c>
      <c r="F62" s="12" t="n">
        <v>46710130</v>
      </c>
    </row>
    <row r="63" customFormat="false" ht="17.25" hidden="false" customHeight="true" outlineLevel="0" collapsed="false">
      <c r="A63" s="42" t="n">
        <v>46800000</v>
      </c>
      <c r="B63" s="6" t="s">
        <v>2267</v>
      </c>
      <c r="C63" s="15" t="n">
        <v>-9534106.66</v>
      </c>
      <c r="F63" s="12" t="n">
        <v>46800000</v>
      </c>
    </row>
    <row r="64" customFormat="false" ht="17.25" hidden="false" customHeight="true" outlineLevel="0" collapsed="false">
      <c r="A64" s="42" t="n">
        <v>47100000</v>
      </c>
      <c r="B64" s="6" t="s">
        <v>362</v>
      </c>
      <c r="C64" s="15" t="n">
        <v>0</v>
      </c>
      <c r="D64" s="15" t="n">
        <v>0</v>
      </c>
      <c r="E64" s="15" t="n">
        <v>98855663.32</v>
      </c>
      <c r="F64" s="20" t="n">
        <v>47100000</v>
      </c>
      <c r="G64" s="76"/>
      <c r="H64" s="76"/>
      <c r="J64" s="15"/>
    </row>
    <row r="65" customFormat="false" ht="17.25" hidden="false" customHeight="true" outlineLevel="0" collapsed="false">
      <c r="A65" s="42" t="n">
        <v>48600000</v>
      </c>
      <c r="B65" s="6" t="s">
        <v>678</v>
      </c>
      <c r="C65" s="15" t="n">
        <v>1967760.77</v>
      </c>
      <c r="F65" s="12" t="n">
        <v>48600000</v>
      </c>
    </row>
    <row r="66" customFormat="false" ht="17.25" hidden="false" customHeight="true" outlineLevel="0" collapsed="false">
      <c r="A66" s="42" t="n">
        <v>51110000</v>
      </c>
      <c r="B66" s="6" t="s">
        <v>2268</v>
      </c>
      <c r="C66" s="15" t="n">
        <v>232207126.28</v>
      </c>
      <c r="D66" s="15" t="n">
        <v>26142748.28</v>
      </c>
      <c r="E66" s="15" t="n">
        <v>29265379.9999995</v>
      </c>
      <c r="F66" s="20" t="n">
        <v>51110000</v>
      </c>
      <c r="G66" s="76"/>
      <c r="H66" s="76"/>
      <c r="J66" s="15"/>
    </row>
    <row r="67" customFormat="false" ht="17.25" hidden="false" customHeight="true" outlineLevel="0" collapsed="false">
      <c r="A67" s="42" t="n">
        <v>51120000</v>
      </c>
      <c r="B67" s="6" t="s">
        <v>2269</v>
      </c>
      <c r="C67" s="15" t="n">
        <v>-13691130.88</v>
      </c>
      <c r="D67" s="15" t="n">
        <v>0</v>
      </c>
      <c r="E67" s="15" t="n">
        <v>0</v>
      </c>
      <c r="F67" s="12" t="n">
        <v>51110000</v>
      </c>
      <c r="G67" s="76"/>
      <c r="H67" s="76"/>
      <c r="J67" s="15"/>
    </row>
    <row r="68" customFormat="false" ht="17.25" hidden="false" customHeight="true" outlineLevel="0" collapsed="false">
      <c r="A68" s="42" t="n">
        <v>51140000</v>
      </c>
      <c r="B68" s="6" t="s">
        <v>2270</v>
      </c>
      <c r="C68" s="15" t="n">
        <v>0</v>
      </c>
      <c r="D68" s="15" t="n">
        <v>0</v>
      </c>
      <c r="E68" s="15" t="n">
        <v>0</v>
      </c>
      <c r="F68" s="12" t="n">
        <v>51110000</v>
      </c>
      <c r="G68" s="76"/>
      <c r="H68" s="76"/>
      <c r="J68" s="15"/>
    </row>
    <row r="69" customFormat="false" ht="17.25" hidden="false" customHeight="true" outlineLevel="0" collapsed="false">
      <c r="A69" s="42" t="n">
        <v>51241000</v>
      </c>
      <c r="B69" s="6" t="s">
        <v>2271</v>
      </c>
      <c r="C69" s="15" t="n">
        <v>942361859.04</v>
      </c>
      <c r="D69" s="15" t="n">
        <v>111625689.68</v>
      </c>
      <c r="E69" s="15" t="n">
        <v>739080994.06999</v>
      </c>
      <c r="F69" s="20" t="n">
        <v>51241000</v>
      </c>
      <c r="G69" s="76"/>
      <c r="H69" s="76"/>
      <c r="J69" s="15"/>
    </row>
    <row r="70" customFormat="false" ht="17.25" hidden="false" customHeight="true" outlineLevel="0" collapsed="false">
      <c r="A70" s="42" t="n">
        <v>51244000</v>
      </c>
      <c r="B70" s="6" t="s">
        <v>2272</v>
      </c>
      <c r="C70" s="15" t="n">
        <v>121949.97</v>
      </c>
      <c r="F70" s="12" t="n">
        <v>51244000</v>
      </c>
    </row>
    <row r="71" customFormat="false" ht="17.25" hidden="false" customHeight="true" outlineLevel="0" collapsed="false">
      <c r="A71" s="42" t="n">
        <v>51291000</v>
      </c>
      <c r="B71" s="6" t="s">
        <v>319</v>
      </c>
      <c r="C71" s="15" t="n">
        <v>36569988</v>
      </c>
      <c r="F71" s="12" t="n">
        <v>51291000</v>
      </c>
    </row>
    <row r="72" customFormat="false" ht="17.25" hidden="false" customHeight="true" outlineLevel="0" collapsed="false">
      <c r="A72" s="42" t="n">
        <v>53100000</v>
      </c>
      <c r="B72" s="6" t="s">
        <v>2273</v>
      </c>
      <c r="C72" s="15" t="n">
        <v>3837628.46</v>
      </c>
      <c r="D72" s="15" t="n">
        <v>17284500.000001</v>
      </c>
      <c r="E72" s="15" t="n">
        <v>43818983.859993</v>
      </c>
      <c r="F72" s="12" t="n">
        <v>53100000</v>
      </c>
      <c r="G72" s="76"/>
      <c r="H72" s="76"/>
      <c r="J72" s="15"/>
    </row>
    <row r="73" customFormat="false" ht="17.25" hidden="false" customHeight="true" outlineLevel="0" collapsed="false">
      <c r="A73" s="42" t="n">
        <v>53200000</v>
      </c>
      <c r="B73" s="6" t="s">
        <v>2274</v>
      </c>
      <c r="C73" s="15" t="n">
        <v>332230</v>
      </c>
      <c r="F73" s="12" t="n">
        <v>53200000</v>
      </c>
    </row>
    <row r="74" customFormat="false" ht="17.25" hidden="false" customHeight="true" outlineLevel="0" collapsed="false">
      <c r="A74" s="42" t="n">
        <v>53900000</v>
      </c>
      <c r="B74" s="6" t="s">
        <v>2275</v>
      </c>
      <c r="C74" s="15" t="n">
        <v>1906600</v>
      </c>
      <c r="F74" s="12" t="n">
        <v>53900000</v>
      </c>
    </row>
    <row r="75" customFormat="false" ht="17.25" hidden="false" customHeight="true" outlineLevel="0" collapsed="false">
      <c r="A75" s="42" t="n">
        <v>58000000</v>
      </c>
      <c r="B75" s="6" t="s">
        <v>704</v>
      </c>
      <c r="C75" s="15" t="n">
        <v>0</v>
      </c>
      <c r="D75" s="15" t="n">
        <v>4.17232513427734E-007</v>
      </c>
      <c r="E75" s="15" t="n">
        <v>0</v>
      </c>
      <c r="F75" s="12" t="n">
        <v>58000000</v>
      </c>
      <c r="G75" s="76"/>
      <c r="H75" s="76"/>
      <c r="J75" s="15"/>
    </row>
    <row r="76" customFormat="false" ht="17.25" hidden="false" customHeight="true" outlineLevel="0" collapsed="false">
      <c r="A76" s="42" t="n">
        <v>60201000</v>
      </c>
      <c r="B76" s="6" t="s">
        <v>408</v>
      </c>
      <c r="C76" s="15" t="n">
        <v>20000</v>
      </c>
      <c r="F76" s="12" t="n">
        <v>60201000</v>
      </c>
    </row>
    <row r="77" customFormat="false" ht="17.25" hidden="false" customHeight="true" outlineLevel="0" collapsed="false">
      <c r="A77" s="42" t="n">
        <v>60307000</v>
      </c>
      <c r="B77" s="6" t="s">
        <v>705</v>
      </c>
      <c r="C77" s="15" t="n">
        <v>-353431266.22</v>
      </c>
      <c r="F77" s="12" t="n">
        <v>60307000</v>
      </c>
    </row>
    <row r="78" customFormat="false" ht="17.25" hidden="false" customHeight="true" outlineLevel="0" collapsed="false">
      <c r="A78" s="42" t="n">
        <v>60308000</v>
      </c>
      <c r="B78" s="6" t="s">
        <v>1061</v>
      </c>
      <c r="C78" s="15" t="n">
        <v>473036583</v>
      </c>
      <c r="F78" s="12" t="n">
        <v>60308000</v>
      </c>
    </row>
    <row r="79" customFormat="false" ht="17.25" hidden="false" customHeight="true" outlineLevel="0" collapsed="false">
      <c r="A79" s="42" t="n">
        <v>60370000</v>
      </c>
      <c r="B79" s="6" t="s">
        <v>2276</v>
      </c>
      <c r="C79" s="15" t="n">
        <v>0</v>
      </c>
      <c r="D79" s="15" t="n">
        <v>-125159386.77</v>
      </c>
      <c r="E79" s="15" t="n">
        <v>-297821603.22</v>
      </c>
      <c r="F79" s="12" t="n">
        <v>60307000</v>
      </c>
      <c r="G79" s="76"/>
      <c r="H79" s="76"/>
      <c r="J79" s="15"/>
      <c r="K79" s="46"/>
    </row>
    <row r="80" customFormat="false" ht="17.25" hidden="false" customHeight="true" outlineLevel="0" collapsed="false">
      <c r="A80" s="42" t="n">
        <v>60601000</v>
      </c>
      <c r="B80" s="6" t="s">
        <v>2107</v>
      </c>
      <c r="C80" s="15" t="n">
        <v>6500112.91</v>
      </c>
      <c r="D80" s="15" t="n">
        <v>5504135.29</v>
      </c>
      <c r="E80" s="15" t="n">
        <v>4247007.61</v>
      </c>
      <c r="F80" s="12" t="n">
        <v>60600000</v>
      </c>
      <c r="G80" s="76"/>
      <c r="H80" s="76"/>
      <c r="J80" s="15"/>
    </row>
    <row r="81" customFormat="false" ht="17.25" hidden="false" customHeight="true" outlineLevel="0" collapsed="false">
      <c r="A81" s="42" t="n">
        <v>60602000</v>
      </c>
      <c r="B81" s="6" t="s">
        <v>356</v>
      </c>
      <c r="C81" s="15" t="n">
        <v>18469575</v>
      </c>
      <c r="D81" s="15" t="n">
        <v>16623000</v>
      </c>
      <c r="E81" s="15" t="n">
        <v>10129500</v>
      </c>
      <c r="F81" s="12" t="n">
        <v>60600000</v>
      </c>
      <c r="G81" s="76"/>
      <c r="H81" s="76"/>
      <c r="J81" s="15"/>
    </row>
    <row r="82" customFormat="false" ht="17.25" hidden="false" customHeight="true" outlineLevel="0" collapsed="false">
      <c r="A82" s="42" t="n">
        <v>60603000</v>
      </c>
      <c r="B82" s="6" t="s">
        <v>358</v>
      </c>
      <c r="C82" s="15" t="n">
        <v>85000</v>
      </c>
      <c r="F82" s="12" t="n">
        <v>60603000</v>
      </c>
    </row>
    <row r="83" customFormat="false" ht="17.25" hidden="false" customHeight="true" outlineLevel="0" collapsed="false">
      <c r="A83" s="42" t="n">
        <v>60604000</v>
      </c>
      <c r="B83" s="6" t="s">
        <v>360</v>
      </c>
      <c r="C83" s="15" t="n">
        <v>2552205</v>
      </c>
      <c r="D83" s="15" t="n">
        <v>2695425</v>
      </c>
      <c r="E83" s="15" t="n">
        <v>9710260</v>
      </c>
      <c r="F83" s="12" t="n">
        <v>60600000</v>
      </c>
      <c r="G83" s="76"/>
      <c r="H83" s="76"/>
      <c r="J83" s="15"/>
    </row>
    <row r="84" customFormat="false" ht="17.25" hidden="false" customHeight="true" outlineLevel="0" collapsed="false">
      <c r="A84" s="42" t="n">
        <v>60605000</v>
      </c>
      <c r="B84" s="6" t="s">
        <v>2277</v>
      </c>
      <c r="C84" s="15" t="n">
        <v>4935527.4</v>
      </c>
      <c r="D84" s="15" t="n">
        <v>3259234</v>
      </c>
      <c r="E84" s="15" t="n">
        <v>4782480.66</v>
      </c>
      <c r="F84" s="12" t="n">
        <v>60600000</v>
      </c>
      <c r="G84" s="76"/>
      <c r="H84" s="76"/>
      <c r="J84" s="15"/>
    </row>
    <row r="85" customFormat="false" ht="17.25" hidden="false" customHeight="true" outlineLevel="0" collapsed="false">
      <c r="A85" s="42" t="n">
        <v>60607000</v>
      </c>
      <c r="B85" s="6" t="s">
        <v>363</v>
      </c>
      <c r="C85" s="15" t="n">
        <v>12498245</v>
      </c>
      <c r="D85" s="15" t="n">
        <v>2861800.02</v>
      </c>
      <c r="E85" s="15" t="n">
        <v>2374100</v>
      </c>
      <c r="F85" s="12" t="n">
        <v>60600000</v>
      </c>
      <c r="G85" s="76"/>
      <c r="H85" s="76"/>
      <c r="J85" s="15"/>
    </row>
    <row r="86" customFormat="false" ht="17.25" hidden="false" customHeight="true" outlineLevel="0" collapsed="false">
      <c r="A86" s="42" t="n">
        <v>60608000</v>
      </c>
      <c r="B86" s="6" t="s">
        <v>353</v>
      </c>
      <c r="C86" s="15" t="n">
        <v>11064616.33</v>
      </c>
      <c r="D86" s="15" t="n">
        <v>1799092.19</v>
      </c>
      <c r="E86" s="15" t="n">
        <v>1816000.33</v>
      </c>
      <c r="F86" s="12" t="n">
        <v>60600000</v>
      </c>
      <c r="G86" s="76"/>
      <c r="H86" s="76"/>
      <c r="J86" s="15"/>
    </row>
    <row r="87" customFormat="false" ht="17.25" hidden="false" customHeight="true" outlineLevel="0" collapsed="false">
      <c r="A87" s="42" t="n">
        <v>60701000</v>
      </c>
      <c r="B87" s="6" t="s">
        <v>431</v>
      </c>
      <c r="C87" s="15" t="n">
        <v>11496129953.33</v>
      </c>
      <c r="D87" s="15" t="n">
        <v>12503361382.13</v>
      </c>
      <c r="E87" s="15" t="n">
        <v>10428140071.1</v>
      </c>
      <c r="F87" s="12" t="n">
        <v>60700000</v>
      </c>
      <c r="G87" s="76"/>
      <c r="H87" s="76"/>
      <c r="J87" s="15"/>
    </row>
    <row r="88" customFormat="false" ht="17.25" hidden="false" customHeight="true" outlineLevel="0" collapsed="false">
      <c r="A88" s="42" t="n">
        <v>60801000</v>
      </c>
      <c r="B88" s="6" t="s">
        <v>435</v>
      </c>
      <c r="C88" s="15" t="n">
        <v>0</v>
      </c>
      <c r="D88" s="15" t="n">
        <v>0</v>
      </c>
      <c r="E88" s="15" t="n">
        <v>0</v>
      </c>
      <c r="F88" s="12" t="n">
        <v>60800000</v>
      </c>
      <c r="G88" s="76"/>
      <c r="H88" s="76"/>
      <c r="J88" s="15"/>
    </row>
    <row r="89" customFormat="false" ht="17.25" hidden="false" customHeight="true" outlineLevel="0" collapsed="false">
      <c r="A89" s="42" t="n">
        <v>60805000</v>
      </c>
      <c r="B89" s="6" t="s">
        <v>2278</v>
      </c>
      <c r="C89" s="15" t="n">
        <v>0</v>
      </c>
      <c r="D89" s="15" t="n">
        <v>0</v>
      </c>
      <c r="E89" s="15" t="n">
        <v>0</v>
      </c>
      <c r="F89" s="12" t="n">
        <v>60800000</v>
      </c>
      <c r="G89" s="76"/>
      <c r="H89" s="76"/>
      <c r="J89" s="15"/>
    </row>
    <row r="90" customFormat="false" ht="17.25" hidden="false" customHeight="true" outlineLevel="0" collapsed="false">
      <c r="A90" s="42" t="n">
        <v>60807000</v>
      </c>
      <c r="B90" s="6" t="s">
        <v>1835</v>
      </c>
      <c r="C90" s="15" t="n">
        <v>33433988.8</v>
      </c>
      <c r="F90" s="12" t="n">
        <v>60807000</v>
      </c>
    </row>
    <row r="91" customFormat="false" ht="17.25" hidden="false" customHeight="true" outlineLevel="0" collapsed="false">
      <c r="A91" s="42" t="n">
        <v>60808000</v>
      </c>
      <c r="B91" s="6" t="s">
        <v>442</v>
      </c>
      <c r="C91" s="15" t="n">
        <v>285770737</v>
      </c>
      <c r="F91" s="12" t="n">
        <v>60808000</v>
      </c>
    </row>
    <row r="92" customFormat="false" ht="17.25" hidden="false" customHeight="true" outlineLevel="0" collapsed="false">
      <c r="A92" s="42" t="n">
        <v>60810000</v>
      </c>
      <c r="B92" s="6" t="s">
        <v>2279</v>
      </c>
      <c r="C92" s="15" t="n">
        <v>0</v>
      </c>
      <c r="D92" s="15" t="n">
        <v>368993063</v>
      </c>
      <c r="E92" s="15" t="n">
        <v>293713578</v>
      </c>
      <c r="F92" s="12" t="n">
        <v>60800000</v>
      </c>
      <c r="G92" s="76"/>
      <c r="H92" s="76"/>
      <c r="J92" s="15"/>
    </row>
    <row r="93" customFormat="false" ht="17.25" hidden="false" customHeight="true" outlineLevel="0" collapsed="false">
      <c r="A93" s="42" t="n">
        <v>60811000</v>
      </c>
      <c r="B93" s="6" t="s">
        <v>444</v>
      </c>
      <c r="C93" s="15" t="n">
        <v>3500000</v>
      </c>
      <c r="F93" s="12" t="n">
        <v>60811000</v>
      </c>
    </row>
    <row r="94" customFormat="false" ht="17.25" hidden="false" customHeight="true" outlineLevel="0" collapsed="false">
      <c r="A94" s="42" t="n">
        <v>60813000</v>
      </c>
      <c r="B94" s="6" t="s">
        <v>2280</v>
      </c>
      <c r="C94" s="15" t="n">
        <v>0</v>
      </c>
      <c r="D94" s="15" t="n">
        <v>0</v>
      </c>
      <c r="E94" s="15" t="n">
        <v>0</v>
      </c>
      <c r="F94" s="20" t="n">
        <v>60800000</v>
      </c>
      <c r="G94" s="76"/>
      <c r="H94" s="76"/>
      <c r="J94" s="15"/>
    </row>
    <row r="95" customFormat="false" ht="17.25" hidden="false" customHeight="true" outlineLevel="0" collapsed="false">
      <c r="A95" s="42" t="n">
        <v>60815000</v>
      </c>
      <c r="B95" s="6" t="s">
        <v>2281</v>
      </c>
      <c r="C95" s="15" t="n">
        <v>0</v>
      </c>
      <c r="D95" s="15" t="n">
        <v>0</v>
      </c>
      <c r="E95" s="15" t="n">
        <v>0</v>
      </c>
      <c r="F95" s="12" t="n">
        <v>60800000</v>
      </c>
      <c r="G95" s="76"/>
      <c r="H95" s="76"/>
      <c r="J95" s="15"/>
    </row>
    <row r="96" customFormat="false" ht="17.25" hidden="false" customHeight="true" outlineLevel="0" collapsed="false">
      <c r="A96" s="42" t="n">
        <v>60970000</v>
      </c>
      <c r="B96" s="6" t="s">
        <v>1735</v>
      </c>
      <c r="C96" s="15" t="n">
        <v>-348401.76</v>
      </c>
      <c r="F96" s="12" t="n">
        <v>60811000</v>
      </c>
    </row>
    <row r="97" customFormat="false" ht="17.25" hidden="false" customHeight="true" outlineLevel="0" collapsed="false">
      <c r="A97" s="42" t="n">
        <v>61301000</v>
      </c>
      <c r="B97" s="6" t="s">
        <v>2282</v>
      </c>
      <c r="C97" s="15" t="n">
        <v>55825768</v>
      </c>
      <c r="D97" s="15" t="n">
        <v>72750000</v>
      </c>
      <c r="E97" s="15" t="n">
        <v>100833333.34</v>
      </c>
      <c r="F97" s="12" t="n">
        <v>61300000</v>
      </c>
      <c r="G97" s="76"/>
      <c r="H97" s="76"/>
      <c r="J97" s="15"/>
    </row>
    <row r="98" customFormat="false" ht="17.25" hidden="false" customHeight="true" outlineLevel="0" collapsed="false">
      <c r="A98" s="42" t="n">
        <v>61302000</v>
      </c>
      <c r="B98" s="6" t="s">
        <v>1650</v>
      </c>
      <c r="C98" s="15" t="n">
        <v>5799152.16</v>
      </c>
      <c r="D98" s="15" t="n">
        <v>0</v>
      </c>
      <c r="E98" s="15" t="n">
        <v>0</v>
      </c>
      <c r="F98" s="12" t="n">
        <v>61300000</v>
      </c>
      <c r="G98" s="76"/>
      <c r="H98" s="76"/>
      <c r="J98" s="15"/>
    </row>
    <row r="99" customFormat="false" ht="17.25" hidden="false" customHeight="true" outlineLevel="0" collapsed="false">
      <c r="A99" s="42" t="n">
        <v>61303000</v>
      </c>
      <c r="B99" s="6" t="s">
        <v>150</v>
      </c>
      <c r="C99" s="15" t="n">
        <v>1416786</v>
      </c>
      <c r="F99" s="12" t="n">
        <v>61303000</v>
      </c>
    </row>
    <row r="100" customFormat="false" ht="17.25" hidden="false" customHeight="true" outlineLevel="0" collapsed="false">
      <c r="A100" s="42" t="n">
        <v>61500000</v>
      </c>
      <c r="B100" s="6" t="s">
        <v>2283</v>
      </c>
      <c r="C100" s="15" t="n">
        <v>3375395</v>
      </c>
      <c r="D100" s="15" t="n">
        <v>3188000</v>
      </c>
      <c r="E100" s="15" t="n">
        <v>1474500</v>
      </c>
      <c r="F100" s="12" t="n">
        <v>61500000</v>
      </c>
      <c r="G100" s="76"/>
      <c r="H100" s="76"/>
      <c r="J100" s="15"/>
    </row>
    <row r="101" customFormat="false" ht="17.25" hidden="false" customHeight="true" outlineLevel="0" collapsed="false">
      <c r="A101" s="42" t="n">
        <v>61501000</v>
      </c>
      <c r="B101" s="6" t="s">
        <v>458</v>
      </c>
      <c r="C101" s="15" t="n">
        <v>519682</v>
      </c>
      <c r="D101" s="15" t="n">
        <v>0</v>
      </c>
      <c r="E101" s="15" t="n">
        <v>0</v>
      </c>
      <c r="F101" s="12" t="n">
        <v>61500000</v>
      </c>
      <c r="G101" s="76"/>
      <c r="H101" s="76"/>
      <c r="J101" s="15"/>
    </row>
    <row r="102" customFormat="false" ht="17.25" hidden="false" customHeight="true" outlineLevel="0" collapsed="false">
      <c r="A102" s="42" t="n">
        <v>61502000</v>
      </c>
      <c r="B102" s="6" t="s">
        <v>2284</v>
      </c>
      <c r="C102" s="15" t="n">
        <v>122078</v>
      </c>
      <c r="D102" s="15" t="n">
        <v>272000</v>
      </c>
      <c r="E102" s="15" t="n">
        <v>1587500</v>
      </c>
      <c r="F102" s="12" t="n">
        <v>61500000</v>
      </c>
      <c r="G102" s="76"/>
      <c r="H102" s="76"/>
      <c r="J102" s="15"/>
    </row>
    <row r="103" customFormat="false" ht="17.25" hidden="false" customHeight="true" outlineLevel="0" collapsed="false">
      <c r="A103" s="42" t="n">
        <v>61503000</v>
      </c>
      <c r="B103" s="6" t="s">
        <v>459</v>
      </c>
      <c r="C103" s="15" t="n">
        <v>18921815.46</v>
      </c>
      <c r="D103" s="15" t="n">
        <v>6666650</v>
      </c>
      <c r="E103" s="15" t="n">
        <v>2643750.01</v>
      </c>
      <c r="F103" s="12" t="n">
        <v>61500000</v>
      </c>
      <c r="G103" s="76"/>
      <c r="H103" s="76"/>
      <c r="J103" s="15"/>
    </row>
    <row r="104" customFormat="false" ht="17.25" hidden="false" customHeight="true" outlineLevel="0" collapsed="false">
      <c r="A104" s="42" t="n">
        <v>61504000</v>
      </c>
      <c r="B104" s="6" t="s">
        <v>1838</v>
      </c>
      <c r="C104" s="15" t="n">
        <v>935500</v>
      </c>
      <c r="D104" s="15" t="n">
        <v>2001500</v>
      </c>
      <c r="E104" s="15" t="n">
        <v>2857800</v>
      </c>
      <c r="F104" s="12" t="n">
        <v>61500000</v>
      </c>
      <c r="G104" s="76"/>
      <c r="H104" s="76"/>
      <c r="J104" s="15"/>
    </row>
    <row r="105" customFormat="false" ht="17.25" hidden="false" customHeight="true" outlineLevel="0" collapsed="false">
      <c r="A105" s="42" t="n">
        <v>61600000</v>
      </c>
      <c r="B105" s="6" t="s">
        <v>2285</v>
      </c>
      <c r="C105" s="15" t="n">
        <v>0</v>
      </c>
      <c r="D105" s="15" t="n">
        <v>0</v>
      </c>
      <c r="E105" s="15" t="n">
        <v>229779.84</v>
      </c>
      <c r="F105" s="12" t="n">
        <v>61600000</v>
      </c>
      <c r="G105" s="76"/>
      <c r="H105" s="76"/>
      <c r="J105" s="15"/>
      <c r="K105" s="76"/>
    </row>
    <row r="106" customFormat="false" ht="17.25" hidden="false" customHeight="true" outlineLevel="0" collapsed="false">
      <c r="A106" s="42" t="n">
        <v>61601000</v>
      </c>
      <c r="B106" s="6" t="s">
        <v>2286</v>
      </c>
      <c r="C106" s="15" t="n">
        <v>35.35</v>
      </c>
      <c r="D106" s="15" t="n">
        <v>0</v>
      </c>
      <c r="E106" s="15" t="n">
        <v>0</v>
      </c>
      <c r="F106" s="12" t="n">
        <v>61600000</v>
      </c>
      <c r="G106" s="76"/>
      <c r="H106" s="76"/>
      <c r="J106" s="15"/>
      <c r="K106" s="76"/>
    </row>
    <row r="107" customFormat="false" ht="17.25" hidden="false" customHeight="true" outlineLevel="0" collapsed="false">
      <c r="A107" s="42" t="n">
        <v>61602000</v>
      </c>
      <c r="B107" s="6" t="s">
        <v>466</v>
      </c>
      <c r="C107" s="15" t="n">
        <v>1087307.23</v>
      </c>
      <c r="F107" s="12" t="n">
        <v>61602000</v>
      </c>
    </row>
    <row r="108" customFormat="false" ht="17.25" hidden="false" customHeight="true" outlineLevel="0" collapsed="false">
      <c r="A108" s="42" t="n">
        <v>61604000</v>
      </c>
      <c r="B108" s="6" t="s">
        <v>157</v>
      </c>
      <c r="C108" s="15" t="n">
        <v>22655</v>
      </c>
      <c r="F108" s="12" t="n">
        <v>61604000</v>
      </c>
    </row>
    <row r="109" customFormat="false" ht="17.25" hidden="false" customHeight="true" outlineLevel="0" collapsed="false">
      <c r="A109" s="42" t="n">
        <v>61801000</v>
      </c>
      <c r="B109" s="6" t="s">
        <v>470</v>
      </c>
      <c r="C109" s="15" t="n">
        <v>33347.17</v>
      </c>
      <c r="F109" s="12" t="n">
        <v>61801000</v>
      </c>
    </row>
    <row r="110" customFormat="false" ht="17.25" hidden="false" customHeight="true" outlineLevel="0" collapsed="false">
      <c r="A110" s="42" t="n">
        <v>61802000</v>
      </c>
      <c r="B110" s="6" t="s">
        <v>2287</v>
      </c>
      <c r="C110" s="15" t="n">
        <v>287790.42</v>
      </c>
      <c r="D110" s="15" t="n">
        <v>211600</v>
      </c>
      <c r="E110" s="15" t="n">
        <v>108500</v>
      </c>
      <c r="F110" s="12" t="n">
        <v>61800000</v>
      </c>
      <c r="G110" s="76"/>
      <c r="H110" s="76"/>
      <c r="J110" s="15"/>
    </row>
    <row r="111" customFormat="false" ht="17.25" hidden="false" customHeight="true" outlineLevel="0" collapsed="false">
      <c r="A111" s="42" t="n">
        <v>62100000</v>
      </c>
      <c r="B111" s="6" t="s">
        <v>2288</v>
      </c>
      <c r="C111" s="15" t="n">
        <v>15061280</v>
      </c>
      <c r="D111" s="15" t="n">
        <v>11600825</v>
      </c>
      <c r="E111" s="15" t="n">
        <v>71120000</v>
      </c>
      <c r="F111" s="12" t="n">
        <v>62100000</v>
      </c>
      <c r="G111" s="76"/>
      <c r="H111" s="76"/>
      <c r="J111" s="15"/>
    </row>
    <row r="112" customFormat="false" ht="17.25" hidden="false" customHeight="true" outlineLevel="0" collapsed="false">
      <c r="A112" s="42" t="n">
        <v>62101000</v>
      </c>
      <c r="B112" s="6" t="s">
        <v>2289</v>
      </c>
      <c r="C112" s="15" t="n">
        <v>0</v>
      </c>
      <c r="D112" s="15" t="n">
        <v>4019370</v>
      </c>
      <c r="E112" s="15" t="n">
        <v>0</v>
      </c>
      <c r="F112" s="20" t="n">
        <v>62100000</v>
      </c>
      <c r="G112" s="76"/>
      <c r="H112" s="76"/>
      <c r="J112" s="15"/>
    </row>
    <row r="113" customFormat="false" ht="17.25" hidden="false" customHeight="true" outlineLevel="0" collapsed="false">
      <c r="A113" s="42" t="n">
        <v>62102000</v>
      </c>
      <c r="B113" s="6" t="s">
        <v>2290</v>
      </c>
      <c r="C113" s="15" t="n">
        <v>49484226</v>
      </c>
      <c r="D113" s="15" t="n">
        <v>18966000</v>
      </c>
      <c r="E113" s="15" t="n">
        <v>24089166.33</v>
      </c>
      <c r="F113" s="12" t="n">
        <v>62100000</v>
      </c>
      <c r="G113" s="76"/>
      <c r="H113" s="76"/>
      <c r="J113" s="15"/>
    </row>
    <row r="114" customFormat="false" ht="17.25" hidden="false" customHeight="true" outlineLevel="0" collapsed="false">
      <c r="A114" s="42" t="n">
        <v>62201000</v>
      </c>
      <c r="B114" s="6" t="s">
        <v>481</v>
      </c>
      <c r="C114" s="15" t="n">
        <v>14720000</v>
      </c>
      <c r="D114" s="15" t="n">
        <v>47250000</v>
      </c>
      <c r="E114" s="15" t="n">
        <v>24750000</v>
      </c>
      <c r="F114" s="12" t="n">
        <v>62200000</v>
      </c>
      <c r="G114" s="76"/>
      <c r="H114" s="76"/>
      <c r="J114" s="15"/>
    </row>
    <row r="115" customFormat="false" ht="17.25" hidden="false" customHeight="true" outlineLevel="0" collapsed="false">
      <c r="A115" s="42" t="n">
        <v>62202000</v>
      </c>
      <c r="B115" s="6" t="s">
        <v>483</v>
      </c>
      <c r="C115" s="15" t="n">
        <v>2427130</v>
      </c>
      <c r="D115" s="15" t="n">
        <v>0</v>
      </c>
      <c r="E115" s="15" t="n">
        <v>0</v>
      </c>
      <c r="F115" s="12" t="n">
        <v>62200000</v>
      </c>
      <c r="G115" s="76"/>
      <c r="H115" s="76"/>
      <c r="J115" s="15"/>
    </row>
    <row r="116" customFormat="false" ht="17.25" hidden="false" customHeight="true" outlineLevel="0" collapsed="false">
      <c r="A116" s="42" t="n">
        <v>62203000</v>
      </c>
      <c r="B116" s="6" t="s">
        <v>1843</v>
      </c>
      <c r="C116" s="15" t="n">
        <v>5000000</v>
      </c>
      <c r="F116" s="12" t="n">
        <v>62203000</v>
      </c>
    </row>
    <row r="117" customFormat="false" ht="17.25" hidden="false" customHeight="true" outlineLevel="0" collapsed="false">
      <c r="A117" s="42" t="n">
        <v>62260000</v>
      </c>
      <c r="B117" s="6" t="s">
        <v>2291</v>
      </c>
      <c r="C117" s="15" t="n">
        <v>0</v>
      </c>
      <c r="D117" s="15" t="n">
        <v>11550000</v>
      </c>
      <c r="E117" s="15" t="n">
        <v>10800000</v>
      </c>
      <c r="F117" s="12" t="n">
        <v>62200000</v>
      </c>
      <c r="G117" s="76"/>
      <c r="H117" s="76"/>
      <c r="J117" s="15"/>
    </row>
    <row r="118" customFormat="false" ht="17.25" hidden="false" customHeight="true" outlineLevel="0" collapsed="false">
      <c r="A118" s="42" t="n">
        <v>62301000</v>
      </c>
      <c r="B118" s="6" t="s">
        <v>2292</v>
      </c>
      <c r="C118" s="15" t="n">
        <v>16000</v>
      </c>
      <c r="D118" s="15" t="n">
        <v>230000</v>
      </c>
      <c r="E118" s="15" t="n">
        <v>0</v>
      </c>
      <c r="F118" s="12" t="n">
        <v>62300000</v>
      </c>
      <c r="G118" s="76"/>
      <c r="H118" s="76"/>
      <c r="J118" s="15"/>
    </row>
    <row r="119" customFormat="false" ht="17.25" hidden="false" customHeight="true" outlineLevel="0" collapsed="false">
      <c r="A119" s="42" t="n">
        <v>62302000</v>
      </c>
      <c r="B119" s="6" t="s">
        <v>494</v>
      </c>
      <c r="C119" s="15" t="n">
        <v>440000</v>
      </c>
      <c r="F119" s="12" t="n">
        <v>62302000</v>
      </c>
    </row>
    <row r="120" customFormat="false" ht="17.25" hidden="false" customHeight="true" outlineLevel="0" collapsed="false">
      <c r="A120" s="42" t="n">
        <v>62303000</v>
      </c>
      <c r="B120" s="6" t="s">
        <v>495</v>
      </c>
      <c r="C120" s="15" t="n">
        <v>2480000</v>
      </c>
      <c r="D120" s="15" t="n">
        <v>0</v>
      </c>
      <c r="E120" s="15" t="n">
        <v>729300</v>
      </c>
      <c r="F120" s="12" t="n">
        <v>62300000</v>
      </c>
      <c r="G120" s="76"/>
      <c r="H120" s="76"/>
      <c r="J120" s="15"/>
    </row>
    <row r="121" customFormat="false" ht="17.25" hidden="false" customHeight="true" outlineLevel="0" collapsed="false">
      <c r="A121" s="42" t="n">
        <v>62304000</v>
      </c>
      <c r="B121" s="6" t="s">
        <v>496</v>
      </c>
      <c r="C121" s="15" t="n">
        <v>400000</v>
      </c>
      <c r="F121" s="12" t="n">
        <v>62304000</v>
      </c>
    </row>
    <row r="122" customFormat="false" ht="17.25" hidden="false" customHeight="true" outlineLevel="0" collapsed="false">
      <c r="A122" s="42" t="n">
        <v>62401000</v>
      </c>
      <c r="B122" s="6" t="s">
        <v>725</v>
      </c>
      <c r="C122" s="15" t="n">
        <v>0</v>
      </c>
      <c r="D122" s="15" t="n">
        <v>0</v>
      </c>
      <c r="E122" s="15" t="n">
        <v>0</v>
      </c>
      <c r="F122" s="12" t="n">
        <v>62401000</v>
      </c>
      <c r="G122" s="76"/>
      <c r="H122" s="76"/>
      <c r="J122" s="15"/>
    </row>
    <row r="123" customFormat="false" ht="17.25" hidden="false" customHeight="true" outlineLevel="0" collapsed="false">
      <c r="A123" s="42" t="n">
        <v>62402000</v>
      </c>
      <c r="B123" s="6" t="s">
        <v>2293</v>
      </c>
      <c r="C123" s="15" t="n">
        <v>0</v>
      </c>
      <c r="D123" s="15" t="n">
        <v>-82600</v>
      </c>
      <c r="E123" s="15" t="n">
        <v>-628500</v>
      </c>
      <c r="F123" s="12" t="n">
        <v>62401000</v>
      </c>
      <c r="G123" s="76"/>
      <c r="H123" s="76"/>
      <c r="J123" s="15"/>
    </row>
    <row r="124" customFormat="false" ht="17.25" hidden="false" customHeight="true" outlineLevel="0" collapsed="false">
      <c r="A124" s="42" t="n">
        <v>62501000</v>
      </c>
      <c r="B124" s="6" t="s">
        <v>726</v>
      </c>
      <c r="C124" s="15" t="n">
        <v>20263000</v>
      </c>
      <c r="D124" s="15" t="n">
        <v>27107149.44</v>
      </c>
      <c r="E124" s="15" t="n">
        <v>11025000</v>
      </c>
      <c r="F124" s="12" t="n">
        <v>62501000</v>
      </c>
      <c r="G124" s="76"/>
      <c r="H124" s="76"/>
      <c r="J124" s="15"/>
    </row>
    <row r="125" customFormat="false" ht="17.25" hidden="false" customHeight="true" outlineLevel="0" collapsed="false">
      <c r="A125" s="42" t="n">
        <v>62503000</v>
      </c>
      <c r="B125" s="6" t="s">
        <v>171</v>
      </c>
      <c r="C125" s="15" t="n">
        <v>105000</v>
      </c>
      <c r="F125" s="12" t="n">
        <v>62503000</v>
      </c>
    </row>
    <row r="126" customFormat="false" ht="17.25" hidden="false" customHeight="true" outlineLevel="0" collapsed="false">
      <c r="A126" s="42" t="n">
        <v>62506000</v>
      </c>
      <c r="B126" s="6" t="s">
        <v>509</v>
      </c>
      <c r="C126" s="15" t="n">
        <v>478500</v>
      </c>
      <c r="D126" s="15" t="n">
        <v>183800</v>
      </c>
      <c r="E126" s="15" t="n">
        <v>89600</v>
      </c>
      <c r="F126" s="12" t="n">
        <v>62501000</v>
      </c>
      <c r="G126" s="76"/>
      <c r="H126" s="76"/>
      <c r="J126" s="15"/>
    </row>
    <row r="127" customFormat="false" ht="17.25" hidden="false" customHeight="true" outlineLevel="0" collapsed="false">
      <c r="A127" s="42" t="n">
        <v>62507000</v>
      </c>
      <c r="B127" s="6" t="s">
        <v>2294</v>
      </c>
      <c r="C127" s="15" t="n">
        <v>2990100</v>
      </c>
      <c r="D127" s="15" t="n">
        <v>1911790.47</v>
      </c>
      <c r="E127" s="15" t="n">
        <v>0</v>
      </c>
      <c r="F127" s="12" t="n">
        <v>62501000</v>
      </c>
      <c r="G127" s="76"/>
      <c r="H127" s="76"/>
      <c r="J127" s="15"/>
    </row>
    <row r="128" customFormat="false" ht="17.25" hidden="false" customHeight="true" outlineLevel="0" collapsed="false">
      <c r="A128" s="42" t="n">
        <v>62601000</v>
      </c>
      <c r="B128" s="6" t="s">
        <v>727</v>
      </c>
      <c r="C128" s="15" t="n">
        <v>0</v>
      </c>
      <c r="D128" s="15" t="n">
        <v>0</v>
      </c>
      <c r="E128" s="15" t="n">
        <v>0</v>
      </c>
      <c r="F128" s="12" t="n">
        <v>62601000</v>
      </c>
      <c r="G128" s="76"/>
      <c r="H128" s="76"/>
      <c r="J128" s="15"/>
    </row>
    <row r="129" customFormat="false" ht="17.25" hidden="false" customHeight="true" outlineLevel="0" collapsed="false">
      <c r="A129" s="42" t="n">
        <v>62602000</v>
      </c>
      <c r="B129" s="6" t="s">
        <v>511</v>
      </c>
      <c r="C129" s="15" t="n">
        <v>5085078.24</v>
      </c>
      <c r="D129" s="15" t="n">
        <v>3607118.57</v>
      </c>
      <c r="E129" s="15" t="n">
        <v>3585425.4</v>
      </c>
      <c r="F129" s="12" t="n">
        <v>62601000</v>
      </c>
      <c r="G129" s="76"/>
      <c r="H129" s="76"/>
      <c r="J129" s="15"/>
    </row>
    <row r="130" customFormat="false" ht="17.25" hidden="false" customHeight="true" outlineLevel="0" collapsed="false">
      <c r="A130" s="42" t="n">
        <v>62603000</v>
      </c>
      <c r="B130" s="6" t="s">
        <v>512</v>
      </c>
      <c r="C130" s="15" t="n">
        <v>8479715.2</v>
      </c>
      <c r="D130" s="15" t="n">
        <v>8627681.83</v>
      </c>
      <c r="E130" s="15" t="n">
        <v>2875832</v>
      </c>
      <c r="F130" s="12" t="n">
        <v>62601000</v>
      </c>
      <c r="G130" s="76"/>
      <c r="H130" s="76"/>
      <c r="J130" s="15"/>
    </row>
    <row r="131" customFormat="false" ht="17.25" hidden="false" customHeight="true" outlineLevel="0" collapsed="false">
      <c r="A131" s="42" t="n">
        <v>62604000</v>
      </c>
      <c r="B131" s="6" t="s">
        <v>2295</v>
      </c>
      <c r="C131" s="15" t="n">
        <v>521144.5</v>
      </c>
      <c r="D131" s="15" t="n">
        <v>630760</v>
      </c>
      <c r="E131" s="15" t="n">
        <v>1955674</v>
      </c>
      <c r="F131" s="12" t="n">
        <v>62601000</v>
      </c>
      <c r="G131" s="76"/>
      <c r="H131" s="76"/>
      <c r="J131" s="15"/>
    </row>
    <row r="132" customFormat="false" ht="17.25" hidden="false" customHeight="true" outlineLevel="0" collapsed="false">
      <c r="A132" s="42" t="n">
        <v>62701000</v>
      </c>
      <c r="B132" s="6" t="s">
        <v>1850</v>
      </c>
      <c r="C132" s="15" t="n">
        <v>441073.15</v>
      </c>
      <c r="D132" s="15" t="n">
        <v>456800</v>
      </c>
      <c r="E132" s="15" t="n">
        <v>453000</v>
      </c>
      <c r="F132" s="12" t="n">
        <v>62701000</v>
      </c>
      <c r="G132" s="76"/>
      <c r="H132" s="76"/>
      <c r="J132" s="15"/>
    </row>
    <row r="133" customFormat="false" ht="17.25" hidden="false" customHeight="true" outlineLevel="0" collapsed="false">
      <c r="A133" s="42" t="n">
        <v>62702000</v>
      </c>
      <c r="B133" s="6" t="s">
        <v>1851</v>
      </c>
      <c r="C133" s="15" t="n">
        <v>164400</v>
      </c>
      <c r="D133" s="15" t="n">
        <v>0</v>
      </c>
      <c r="E133" s="15" t="n">
        <v>0</v>
      </c>
      <c r="F133" s="12" t="n">
        <v>62701000</v>
      </c>
      <c r="G133" s="76"/>
      <c r="H133" s="76"/>
      <c r="J133" s="15"/>
    </row>
    <row r="134" customFormat="false" ht="17.25" hidden="false" customHeight="true" outlineLevel="0" collapsed="false">
      <c r="A134" s="42" t="n">
        <v>62703000</v>
      </c>
      <c r="B134" s="6" t="s">
        <v>2296</v>
      </c>
      <c r="C134" s="15" t="n">
        <v>556780.42</v>
      </c>
      <c r="D134" s="15" t="n">
        <v>415679.99</v>
      </c>
      <c r="E134" s="15" t="n">
        <v>382300</v>
      </c>
      <c r="F134" s="12" t="n">
        <v>62701000</v>
      </c>
      <c r="G134" s="76"/>
      <c r="H134" s="76"/>
      <c r="J134" s="15"/>
    </row>
    <row r="135" customFormat="false" ht="17.25" hidden="false" customHeight="true" outlineLevel="0" collapsed="false">
      <c r="A135" s="42" t="n">
        <v>62705000</v>
      </c>
      <c r="B135" s="6" t="s">
        <v>517</v>
      </c>
      <c r="C135" s="15" t="n">
        <v>4800</v>
      </c>
      <c r="F135" s="12" t="n">
        <v>62705000</v>
      </c>
    </row>
    <row r="136" customFormat="false" ht="17.25" hidden="false" customHeight="true" outlineLevel="0" collapsed="false">
      <c r="A136" s="42" t="n">
        <v>62706000</v>
      </c>
      <c r="B136" s="6" t="s">
        <v>183</v>
      </c>
      <c r="C136" s="15" t="n">
        <v>41060</v>
      </c>
      <c r="F136" s="12" t="n">
        <v>62706000</v>
      </c>
    </row>
    <row r="137" customFormat="false" ht="17.25" hidden="false" customHeight="true" outlineLevel="0" collapsed="false">
      <c r="A137" s="42" t="n">
        <v>62800000</v>
      </c>
      <c r="B137" s="6" t="s">
        <v>2297</v>
      </c>
      <c r="C137" s="15" t="n">
        <v>0</v>
      </c>
      <c r="D137" s="15" t="n">
        <v>0</v>
      </c>
      <c r="E137" s="15" t="n">
        <v>0</v>
      </c>
      <c r="F137" s="12" t="n">
        <v>62800000</v>
      </c>
      <c r="G137" s="76"/>
      <c r="H137" s="76"/>
      <c r="J137" s="15"/>
    </row>
    <row r="138" customFormat="false" ht="17.25" hidden="false" customHeight="true" outlineLevel="0" collapsed="false">
      <c r="A138" s="42" t="n">
        <v>63501000</v>
      </c>
      <c r="B138" s="6" t="s">
        <v>2168</v>
      </c>
      <c r="C138" s="15" t="n">
        <v>1794</v>
      </c>
      <c r="F138" s="12" t="n">
        <v>63501000</v>
      </c>
    </row>
    <row r="139" customFormat="false" ht="17.25" hidden="false" customHeight="true" outlineLevel="0" collapsed="false">
      <c r="A139" s="42" t="n">
        <v>63502000</v>
      </c>
      <c r="B139" s="6" t="s">
        <v>2298</v>
      </c>
      <c r="C139" s="15" t="n">
        <v>139000</v>
      </c>
      <c r="D139" s="15" t="n">
        <v>40000</v>
      </c>
      <c r="E139" s="15" t="n">
        <v>0</v>
      </c>
      <c r="F139" s="12" t="n">
        <v>63502000</v>
      </c>
      <c r="G139" s="76"/>
      <c r="H139" s="76"/>
      <c r="J139" s="15"/>
    </row>
    <row r="140" customFormat="false" ht="17.25" hidden="false" customHeight="true" outlineLevel="0" collapsed="false">
      <c r="A140" s="42" t="n">
        <v>63503000</v>
      </c>
      <c r="B140" s="6" t="s">
        <v>1852</v>
      </c>
      <c r="C140" s="15" t="n">
        <v>159064.16</v>
      </c>
      <c r="D140" s="15" t="n">
        <v>468400</v>
      </c>
      <c r="E140" s="15" t="n">
        <v>386000</v>
      </c>
      <c r="F140" s="12" t="n">
        <v>63503000</v>
      </c>
      <c r="G140" s="76"/>
      <c r="H140" s="76"/>
      <c r="J140" s="15"/>
    </row>
    <row r="141" customFormat="false" ht="17.25" hidden="false" customHeight="true" outlineLevel="0" collapsed="false">
      <c r="A141" s="42" t="n">
        <v>63504000</v>
      </c>
      <c r="B141" s="6" t="s">
        <v>732</v>
      </c>
      <c r="C141" s="15" t="n">
        <v>49103</v>
      </c>
      <c r="D141" s="15" t="n">
        <v>171600</v>
      </c>
      <c r="E141" s="15" t="n">
        <v>0</v>
      </c>
      <c r="F141" s="12" t="n">
        <v>63504000</v>
      </c>
      <c r="G141" s="76"/>
      <c r="H141" s="76"/>
      <c r="J141" s="15"/>
    </row>
    <row r="142" customFormat="false" ht="17.25" hidden="false" customHeight="true" outlineLevel="0" collapsed="false">
      <c r="A142" s="42" t="n">
        <v>63505000</v>
      </c>
      <c r="B142" s="6" t="s">
        <v>2299</v>
      </c>
      <c r="C142" s="15" t="n">
        <v>0</v>
      </c>
      <c r="D142" s="15" t="n">
        <v>3262500</v>
      </c>
      <c r="E142" s="15" t="n">
        <v>0</v>
      </c>
      <c r="F142" s="12" t="n">
        <v>63504000</v>
      </c>
      <c r="G142" s="76"/>
      <c r="H142" s="76"/>
      <c r="J142" s="15"/>
    </row>
    <row r="143" customFormat="false" ht="17.25" hidden="false" customHeight="true" outlineLevel="0" collapsed="false">
      <c r="A143" s="42" t="n">
        <v>63506000</v>
      </c>
      <c r="B143" s="6" t="s">
        <v>189</v>
      </c>
      <c r="C143" s="15" t="n">
        <v>1498</v>
      </c>
      <c r="F143" s="12" t="n">
        <v>63506000</v>
      </c>
    </row>
    <row r="144" customFormat="false" ht="17.25" hidden="false" customHeight="true" outlineLevel="0" collapsed="false">
      <c r="A144" s="42" t="n">
        <v>63507000</v>
      </c>
      <c r="B144" s="6" t="s">
        <v>734</v>
      </c>
      <c r="C144" s="15" t="n">
        <v>60680501.84</v>
      </c>
      <c r="F144" s="12" t="n">
        <v>63507000</v>
      </c>
    </row>
    <row r="145" customFormat="false" ht="17.25" hidden="false" customHeight="true" outlineLevel="0" collapsed="false">
      <c r="A145" s="42" t="n">
        <v>63530000</v>
      </c>
      <c r="B145" s="6" t="s">
        <v>2300</v>
      </c>
      <c r="C145" s="15" t="n">
        <v>0</v>
      </c>
      <c r="D145" s="15" t="n">
        <v>32700582.68</v>
      </c>
      <c r="E145" s="15" t="n">
        <v>24271898.1</v>
      </c>
      <c r="F145" s="12" t="n">
        <v>63507000</v>
      </c>
      <c r="G145" s="76"/>
      <c r="H145" s="76"/>
      <c r="J145" s="15"/>
      <c r="K145" s="67"/>
    </row>
    <row r="146" customFormat="false" ht="17.25" hidden="false" customHeight="true" outlineLevel="0" collapsed="false">
      <c r="A146" s="42" t="n">
        <v>63540000</v>
      </c>
      <c r="B146" s="6" t="s">
        <v>2301</v>
      </c>
      <c r="C146" s="15" t="n">
        <v>0</v>
      </c>
      <c r="D146" s="15" t="n">
        <v>0</v>
      </c>
      <c r="E146" s="15" t="n">
        <v>15114000</v>
      </c>
      <c r="F146" s="12" t="n">
        <v>63500000</v>
      </c>
      <c r="G146" s="76"/>
      <c r="H146" s="76"/>
      <c r="J146" s="15"/>
      <c r="K146" s="46"/>
    </row>
    <row r="147" customFormat="false" ht="17.25" hidden="false" customHeight="true" outlineLevel="0" collapsed="false">
      <c r="A147" s="42" t="n">
        <v>63550000</v>
      </c>
      <c r="B147" s="6" t="s">
        <v>2302</v>
      </c>
      <c r="C147" s="15" t="n">
        <v>0</v>
      </c>
      <c r="D147" s="15" t="n">
        <v>0</v>
      </c>
      <c r="E147" s="15" t="n">
        <v>1504968</v>
      </c>
      <c r="F147" s="12" t="n">
        <v>63506000</v>
      </c>
      <c r="G147" s="76"/>
      <c r="H147" s="76"/>
      <c r="J147" s="15"/>
      <c r="K147" s="46"/>
    </row>
    <row r="148" customFormat="false" ht="17.25" hidden="false" customHeight="true" outlineLevel="0" collapsed="false">
      <c r="A148" s="42" t="n">
        <v>64101000</v>
      </c>
      <c r="B148" s="6" t="s">
        <v>735</v>
      </c>
      <c r="C148" s="15" t="n">
        <v>170766217.79</v>
      </c>
      <c r="D148" s="15" t="n">
        <v>110898800.45</v>
      </c>
      <c r="E148" s="15" t="n">
        <v>82413782.27</v>
      </c>
      <c r="F148" s="12" t="n">
        <v>64101000</v>
      </c>
      <c r="G148" s="76"/>
      <c r="H148" s="76"/>
      <c r="J148" s="15"/>
    </row>
    <row r="149" customFormat="false" ht="17.25" hidden="false" customHeight="true" outlineLevel="0" collapsed="false">
      <c r="A149" s="42" t="n">
        <v>64101300</v>
      </c>
      <c r="B149" s="6" t="s">
        <v>2087</v>
      </c>
      <c r="C149" s="15" t="n">
        <v>0</v>
      </c>
      <c r="D149" s="15" t="n">
        <v>0</v>
      </c>
      <c r="E149" s="15" t="n">
        <v>0</v>
      </c>
      <c r="F149" s="20" t="n">
        <v>64101000</v>
      </c>
      <c r="G149" s="76"/>
      <c r="H149" s="76"/>
      <c r="J149" s="15"/>
    </row>
    <row r="150" customFormat="false" ht="17.25" hidden="false" customHeight="true" outlineLevel="0" collapsed="false">
      <c r="A150" s="42" t="n">
        <v>64102000</v>
      </c>
      <c r="B150" s="6" t="s">
        <v>528</v>
      </c>
      <c r="C150" s="15" t="n">
        <v>8616920.27</v>
      </c>
      <c r="D150" s="15" t="n">
        <v>5739587.03</v>
      </c>
      <c r="E150" s="15" t="n">
        <v>5269519.53</v>
      </c>
      <c r="F150" s="20" t="n">
        <v>64101000</v>
      </c>
      <c r="G150" s="76"/>
      <c r="H150" s="76"/>
      <c r="J150" s="15"/>
    </row>
    <row r="151" customFormat="false" ht="17.25" hidden="false" customHeight="true" outlineLevel="0" collapsed="false">
      <c r="A151" s="42" t="n">
        <v>64103000</v>
      </c>
      <c r="B151" s="6" t="s">
        <v>529</v>
      </c>
      <c r="C151" s="15" t="n">
        <v>3161172.6</v>
      </c>
      <c r="D151" s="15" t="n">
        <v>5957151.41</v>
      </c>
      <c r="E151" s="15" t="n">
        <v>1592797.56</v>
      </c>
      <c r="F151" s="12" t="n">
        <v>64101000</v>
      </c>
      <c r="G151" s="76"/>
      <c r="H151" s="76"/>
      <c r="J151" s="15"/>
    </row>
    <row r="152" customFormat="false" ht="17.25" hidden="false" customHeight="true" outlineLevel="0" collapsed="false">
      <c r="A152" s="42" t="n">
        <v>64104000</v>
      </c>
      <c r="B152" s="6" t="s">
        <v>194</v>
      </c>
      <c r="C152" s="15" t="n">
        <v>2566020.55</v>
      </c>
      <c r="D152" s="15" t="n">
        <v>4486.36</v>
      </c>
      <c r="E152" s="15" t="n">
        <v>488949.33</v>
      </c>
      <c r="F152" s="12" t="n">
        <v>64101000</v>
      </c>
      <c r="G152" s="76"/>
      <c r="H152" s="76"/>
      <c r="J152" s="15"/>
    </row>
    <row r="153" customFormat="false" ht="17.25" hidden="false" customHeight="true" outlineLevel="0" collapsed="false">
      <c r="A153" s="42" t="n">
        <v>64105000</v>
      </c>
      <c r="B153" s="6" t="s">
        <v>530</v>
      </c>
      <c r="C153" s="15" t="n">
        <v>16935064.32</v>
      </c>
      <c r="D153" s="15" t="n">
        <v>0</v>
      </c>
      <c r="E153" s="15" t="n">
        <v>196304.68</v>
      </c>
      <c r="F153" s="12" t="n">
        <v>64101000</v>
      </c>
      <c r="G153" s="76"/>
      <c r="H153" s="76"/>
      <c r="J153" s="15"/>
    </row>
    <row r="154" customFormat="false" ht="17.25" hidden="false" customHeight="true" outlineLevel="0" collapsed="false">
      <c r="A154" s="42" t="n">
        <v>64180000</v>
      </c>
      <c r="B154" s="6" t="s">
        <v>531</v>
      </c>
      <c r="C154" s="15" t="n">
        <v>12240.2</v>
      </c>
      <c r="F154" s="12" t="n">
        <v>64180000</v>
      </c>
    </row>
    <row r="155" customFormat="false" ht="17.25" hidden="false" customHeight="true" outlineLevel="0" collapsed="false">
      <c r="A155" s="42" t="n">
        <v>64190000</v>
      </c>
      <c r="B155" s="6" t="s">
        <v>2303</v>
      </c>
      <c r="C155" s="15" t="n">
        <v>74500</v>
      </c>
      <c r="D155" s="15" t="n">
        <v>0</v>
      </c>
      <c r="E155" s="15" t="n">
        <v>0</v>
      </c>
      <c r="F155" s="12" t="n">
        <v>64101000</v>
      </c>
      <c r="G155" s="76"/>
      <c r="H155" s="76"/>
      <c r="J155" s="15"/>
    </row>
    <row r="156" customFormat="false" ht="17.25" hidden="false" customHeight="true" outlineLevel="0" collapsed="false">
      <c r="A156" s="42" t="n">
        <v>64501000</v>
      </c>
      <c r="B156" s="6" t="s">
        <v>736</v>
      </c>
      <c r="C156" s="15" t="n">
        <v>20089071.87</v>
      </c>
      <c r="D156" s="15" t="n">
        <v>13072521.27</v>
      </c>
      <c r="E156" s="15" t="n">
        <v>11654712.68</v>
      </c>
      <c r="F156" s="12" t="n">
        <v>64501000</v>
      </c>
      <c r="G156" s="76"/>
      <c r="H156" s="76"/>
      <c r="J156" s="15"/>
    </row>
    <row r="157" customFormat="false" ht="17.25" hidden="false" customHeight="true" outlineLevel="0" collapsed="false">
      <c r="A157" s="42" t="n">
        <v>64502000</v>
      </c>
      <c r="B157" s="6" t="s">
        <v>533</v>
      </c>
      <c r="C157" s="15" t="n">
        <v>9077685.65</v>
      </c>
      <c r="D157" s="15" t="n">
        <v>6743200.75</v>
      </c>
      <c r="E157" s="15" t="n">
        <v>4947874.1</v>
      </c>
      <c r="F157" s="12" t="n">
        <v>64501000</v>
      </c>
      <c r="G157" s="76"/>
      <c r="H157" s="76"/>
      <c r="J157" s="15"/>
    </row>
    <row r="158" customFormat="false" ht="17.25" hidden="false" customHeight="true" outlineLevel="0" collapsed="false">
      <c r="A158" s="42" t="n">
        <v>64503000</v>
      </c>
      <c r="B158" s="6" t="s">
        <v>2304</v>
      </c>
      <c r="C158" s="15" t="n">
        <v>243264.75</v>
      </c>
      <c r="F158" s="12" t="n">
        <v>64503000</v>
      </c>
    </row>
    <row r="159" customFormat="false" ht="17.25" hidden="false" customHeight="true" outlineLevel="0" collapsed="false">
      <c r="A159" s="42" t="n">
        <v>64504000</v>
      </c>
      <c r="B159" s="6" t="s">
        <v>2305</v>
      </c>
      <c r="C159" s="15" t="n">
        <v>672471.35</v>
      </c>
      <c r="F159" s="12" t="n">
        <v>64504000</v>
      </c>
    </row>
    <row r="160" customFormat="false" ht="17.25" hidden="false" customHeight="true" outlineLevel="0" collapsed="false">
      <c r="A160" s="42" t="n">
        <v>64580000</v>
      </c>
      <c r="B160" s="6" t="s">
        <v>738</v>
      </c>
      <c r="C160" s="15" t="n">
        <v>1559454.86</v>
      </c>
      <c r="F160" s="12" t="n">
        <v>64580000</v>
      </c>
    </row>
    <row r="161" customFormat="false" ht="17.25" hidden="false" customHeight="true" outlineLevel="0" collapsed="false">
      <c r="A161" s="42" t="n">
        <v>64801000</v>
      </c>
      <c r="B161" s="6" t="s">
        <v>467</v>
      </c>
      <c r="C161" s="15" t="n">
        <v>1352382.33</v>
      </c>
      <c r="D161" s="15" t="n">
        <v>0</v>
      </c>
      <c r="E161" s="15" t="n">
        <v>0</v>
      </c>
      <c r="F161" s="12" t="n">
        <v>64801000</v>
      </c>
      <c r="G161" s="76"/>
      <c r="H161" s="76"/>
      <c r="J161" s="15"/>
    </row>
    <row r="162" customFormat="false" ht="17.25" hidden="false" customHeight="true" outlineLevel="0" collapsed="false">
      <c r="A162" s="42" t="n">
        <v>64802000</v>
      </c>
      <c r="B162" s="6" t="s">
        <v>1439</v>
      </c>
      <c r="C162" s="15" t="n">
        <v>0</v>
      </c>
      <c r="D162" s="15" t="n">
        <v>0</v>
      </c>
      <c r="E162" s="15" t="n">
        <v>0</v>
      </c>
      <c r="F162" s="12" t="n">
        <v>64801000</v>
      </c>
      <c r="G162" s="76"/>
      <c r="H162" s="76"/>
      <c r="J162" s="15"/>
    </row>
    <row r="163" customFormat="false" ht="17.25" hidden="false" customHeight="true" outlineLevel="0" collapsed="false">
      <c r="A163" s="42" t="n">
        <v>64803000</v>
      </c>
      <c r="B163" s="6" t="s">
        <v>2306</v>
      </c>
      <c r="C163" s="15" t="n">
        <v>95292.45</v>
      </c>
      <c r="D163" s="15" t="n">
        <v>0</v>
      </c>
      <c r="E163" s="15" t="n">
        <v>0</v>
      </c>
      <c r="F163" s="12" t="n">
        <v>64801000</v>
      </c>
      <c r="G163" s="76"/>
      <c r="H163" s="76"/>
      <c r="J163" s="15"/>
    </row>
    <row r="164" customFormat="false" ht="17.25" hidden="false" customHeight="true" outlineLevel="0" collapsed="false">
      <c r="A164" s="42" t="n">
        <v>64808000</v>
      </c>
      <c r="B164" s="6" t="s">
        <v>2307</v>
      </c>
      <c r="C164" s="15" t="n">
        <v>0</v>
      </c>
      <c r="D164" s="15" t="n">
        <v>111100</v>
      </c>
      <c r="E164" s="15" t="n">
        <v>1674950</v>
      </c>
      <c r="F164" s="12" t="n">
        <v>64801000</v>
      </c>
      <c r="G164" s="76"/>
      <c r="H164" s="76"/>
      <c r="J164" s="15"/>
    </row>
    <row r="165" customFormat="false" ht="17.25" hidden="false" customHeight="true" outlineLevel="0" collapsed="false">
      <c r="A165" s="42" t="n">
        <v>65100000</v>
      </c>
      <c r="B165" s="6" t="s">
        <v>2308</v>
      </c>
      <c r="C165" s="15" t="n">
        <v>803206.02</v>
      </c>
      <c r="D165" s="15" t="n">
        <v>1945351.61</v>
      </c>
      <c r="E165" s="15" t="n">
        <v>1541084.78</v>
      </c>
      <c r="F165" s="12" t="n">
        <v>65100000</v>
      </c>
      <c r="G165" s="76"/>
      <c r="H165" s="76"/>
      <c r="J165" s="15"/>
    </row>
    <row r="166" customFormat="false" ht="17.25" hidden="false" customHeight="true" outlineLevel="0" collapsed="false">
      <c r="A166" s="42" t="n">
        <v>65601000</v>
      </c>
      <c r="B166" s="6" t="s">
        <v>742</v>
      </c>
      <c r="C166" s="15" t="n">
        <v>790771.19</v>
      </c>
      <c r="D166" s="15" t="n">
        <v>685901.8</v>
      </c>
      <c r="E166" s="15" t="n">
        <v>0</v>
      </c>
      <c r="F166" s="12" t="n">
        <v>65601000</v>
      </c>
      <c r="G166" s="76"/>
      <c r="H166" s="76"/>
      <c r="J166" s="15"/>
    </row>
    <row r="167" customFormat="false" ht="17.25" hidden="false" customHeight="true" outlineLevel="0" collapsed="false">
      <c r="A167" s="42" t="n">
        <v>65602000</v>
      </c>
      <c r="B167" s="6" t="s">
        <v>743</v>
      </c>
      <c r="C167" s="15" t="n">
        <v>43561</v>
      </c>
      <c r="F167" s="12" t="n">
        <v>65602000</v>
      </c>
    </row>
    <row r="168" customFormat="false" ht="17.25" hidden="false" customHeight="true" outlineLevel="0" collapsed="false">
      <c r="A168" s="42" t="n">
        <v>65610000</v>
      </c>
      <c r="B168" s="6" t="s">
        <v>2309</v>
      </c>
      <c r="C168" s="15" t="n">
        <v>0</v>
      </c>
      <c r="D168" s="15" t="n">
        <v>0</v>
      </c>
      <c r="E168" s="15" t="n">
        <v>0</v>
      </c>
      <c r="F168" s="12" t="n">
        <v>65601000</v>
      </c>
      <c r="G168" s="76"/>
      <c r="H168" s="76"/>
      <c r="J168" s="15"/>
    </row>
    <row r="169" customFormat="false" ht="17.25" hidden="false" customHeight="true" outlineLevel="0" collapsed="false">
      <c r="A169" s="42" t="n">
        <v>65700000</v>
      </c>
      <c r="B169" s="6" t="s">
        <v>2310</v>
      </c>
      <c r="C169" s="15" t="n">
        <v>2036737.88</v>
      </c>
      <c r="D169" s="15" t="n">
        <v>81827831</v>
      </c>
      <c r="E169" s="15" t="n">
        <v>0</v>
      </c>
      <c r="F169" s="20" t="n">
        <v>65800000</v>
      </c>
      <c r="G169" s="76"/>
      <c r="H169" s="76"/>
      <c r="J169" s="15"/>
    </row>
    <row r="170" customFormat="false" ht="17.25" hidden="false" customHeight="true" outlineLevel="0" collapsed="false">
      <c r="A170" s="42" t="n">
        <v>65800000</v>
      </c>
      <c r="B170" s="6" t="s">
        <v>2311</v>
      </c>
      <c r="C170" s="15" t="n">
        <v>2094605.95</v>
      </c>
      <c r="D170" s="15" t="n">
        <v>2142823.71</v>
      </c>
      <c r="E170" s="15" t="n">
        <v>400509.56</v>
      </c>
      <c r="F170" s="12" t="n">
        <v>65800000</v>
      </c>
      <c r="G170" s="76"/>
      <c r="H170" s="76"/>
      <c r="J170" s="15"/>
      <c r="K170" s="76"/>
    </row>
    <row r="171" customFormat="false" ht="17.25" hidden="false" customHeight="true" outlineLevel="0" collapsed="false">
      <c r="A171" s="42" t="n">
        <v>66600000</v>
      </c>
      <c r="B171" s="6" t="s">
        <v>2312</v>
      </c>
      <c r="C171" s="15" t="n">
        <v>38418</v>
      </c>
      <c r="D171" s="15" t="n">
        <v>0</v>
      </c>
      <c r="E171" s="15" t="n">
        <v>0</v>
      </c>
      <c r="F171" s="12" t="n">
        <v>66600000</v>
      </c>
      <c r="G171" s="76"/>
      <c r="H171" s="76"/>
      <c r="J171" s="15"/>
    </row>
    <row r="172" customFormat="false" ht="17.25" hidden="false" customHeight="true" outlineLevel="0" collapsed="false">
      <c r="A172" s="42" t="n">
        <v>68112000</v>
      </c>
      <c r="B172" s="6" t="s">
        <v>752</v>
      </c>
      <c r="C172" s="15" t="n">
        <v>25671940.01</v>
      </c>
      <c r="F172" s="12" t="n">
        <v>68112000</v>
      </c>
    </row>
    <row r="173" customFormat="false" ht="17.25" hidden="false" customHeight="true" outlineLevel="0" collapsed="false">
      <c r="A173" s="42" t="n">
        <v>68120000</v>
      </c>
      <c r="B173" s="6" t="s">
        <v>2313</v>
      </c>
      <c r="C173" s="15" t="n">
        <v>0</v>
      </c>
      <c r="D173" s="15" t="n">
        <v>50723984.45</v>
      </c>
      <c r="E173" s="15" t="n">
        <v>43207586.87</v>
      </c>
      <c r="F173" s="20" t="n">
        <v>68112000</v>
      </c>
      <c r="G173" s="76"/>
      <c r="H173" s="76"/>
      <c r="J173" s="15"/>
      <c r="K173" s="46"/>
    </row>
    <row r="174" customFormat="false" ht="17.25" hidden="false" customHeight="true" outlineLevel="0" collapsed="false">
      <c r="A174" s="42" t="n">
        <v>69200000</v>
      </c>
      <c r="B174" s="6" t="s">
        <v>2314</v>
      </c>
      <c r="C174" s="15" t="n">
        <v>0</v>
      </c>
      <c r="D174" s="15" t="n">
        <v>0</v>
      </c>
      <c r="E174" s="15" t="n">
        <v>0</v>
      </c>
      <c r="F174" s="12" t="n">
        <v>69800000</v>
      </c>
      <c r="G174" s="76"/>
      <c r="H174" s="76"/>
      <c r="J174" s="15"/>
    </row>
    <row r="175" customFormat="false" ht="17.25" hidden="false" customHeight="true" outlineLevel="0" collapsed="false">
      <c r="A175" s="42" t="n">
        <v>69500000</v>
      </c>
      <c r="B175" s="6" t="s">
        <v>2315</v>
      </c>
      <c r="C175" s="15" t="n">
        <v>0</v>
      </c>
      <c r="D175" s="15" t="n">
        <v>67690738.19</v>
      </c>
      <c r="E175" s="15" t="n">
        <v>55993854.75</v>
      </c>
      <c r="F175" s="12" t="n">
        <v>69800000</v>
      </c>
      <c r="G175" s="76"/>
      <c r="H175" s="76"/>
      <c r="J175" s="15"/>
      <c r="K175" s="46"/>
    </row>
    <row r="176" customFormat="false" ht="17.25" hidden="false" customHeight="true" outlineLevel="0" collapsed="false">
      <c r="A176" s="42" t="n">
        <v>70100000</v>
      </c>
      <c r="B176" s="6" t="s">
        <v>2316</v>
      </c>
      <c r="C176" s="15" t="n">
        <v>-8506822492</v>
      </c>
      <c r="D176" s="15" t="n">
        <v>-1612489482.65</v>
      </c>
      <c r="E176" s="15" t="n">
        <v>0</v>
      </c>
      <c r="F176" s="12" t="n">
        <v>70110000</v>
      </c>
      <c r="G176" s="76"/>
      <c r="H176" s="76"/>
      <c r="J176" s="15"/>
    </row>
    <row r="177" customFormat="false" ht="17.25" hidden="false" customHeight="true" outlineLevel="0" collapsed="false">
      <c r="A177" s="42" t="n">
        <v>70700000</v>
      </c>
      <c r="B177" s="6" t="s">
        <v>2181</v>
      </c>
      <c r="C177" s="15" t="n">
        <v>-3407631738.65</v>
      </c>
      <c r="D177" s="15" t="n">
        <v>-1036431292.34</v>
      </c>
      <c r="E177" s="15" t="n">
        <v>-1148863000.03</v>
      </c>
      <c r="F177" s="12" t="n">
        <v>70710000</v>
      </c>
      <c r="G177" s="76"/>
      <c r="H177" s="76"/>
      <c r="J177" s="15"/>
    </row>
    <row r="178" customFormat="false" ht="17.25" hidden="false" customHeight="true" outlineLevel="0" collapsed="false">
      <c r="A178" s="42" t="n">
        <v>70710000</v>
      </c>
      <c r="B178" s="6" t="s">
        <v>2317</v>
      </c>
      <c r="C178" s="15" t="n">
        <v>-117720170.01</v>
      </c>
      <c r="D178" s="15" t="n">
        <v>-10825226863.51</v>
      </c>
      <c r="E178" s="29" t="n">
        <v>-9985907950.92997</v>
      </c>
      <c r="F178" s="12" t="n">
        <v>70710000</v>
      </c>
      <c r="G178" s="76"/>
      <c r="H178" s="76"/>
      <c r="J178" s="15"/>
    </row>
    <row r="179" customFormat="false" ht="17.25" hidden="false" customHeight="true" outlineLevel="0" collapsed="false">
      <c r="A179" s="42" t="n">
        <v>75800000</v>
      </c>
      <c r="B179" s="6" t="s">
        <v>2318</v>
      </c>
      <c r="C179" s="15" t="n">
        <v>-105701.15</v>
      </c>
      <c r="D179" s="15" t="n">
        <v>-1351679.28</v>
      </c>
      <c r="E179" s="29" t="n">
        <v>-17047.31</v>
      </c>
      <c r="F179" s="12" t="n">
        <v>75800000</v>
      </c>
      <c r="G179" s="76"/>
      <c r="H179" s="76"/>
      <c r="J179" s="15"/>
    </row>
    <row r="180" customFormat="false" ht="17.25" hidden="false" customHeight="true" outlineLevel="0" collapsed="false">
      <c r="A180" s="42" t="n">
        <v>75810000</v>
      </c>
      <c r="B180" s="6" t="s">
        <v>551</v>
      </c>
      <c r="C180" s="15" t="n">
        <v>-247800</v>
      </c>
      <c r="F180" s="12" t="n">
        <v>75810000</v>
      </c>
    </row>
    <row r="181" customFormat="false" ht="17.25" hidden="false" customHeight="true" outlineLevel="0" collapsed="false">
      <c r="A181" s="42" t="n">
        <v>76500000</v>
      </c>
      <c r="B181" s="6" t="s">
        <v>2319</v>
      </c>
      <c r="C181" s="15" t="n">
        <v>-5784216.04</v>
      </c>
      <c r="D181" s="15" t="n">
        <v>-5622925.97</v>
      </c>
      <c r="E181" s="29" t="n">
        <v>-9233737.8</v>
      </c>
      <c r="F181" s="12" t="n">
        <v>76500000</v>
      </c>
      <c r="G181" s="76"/>
      <c r="H181" s="76"/>
      <c r="J181" s="15"/>
    </row>
    <row r="182" customFormat="false" ht="17.25" hidden="false" customHeight="true" outlineLevel="0" collapsed="false">
      <c r="A182" s="42" t="n">
        <v>76600000</v>
      </c>
      <c r="B182" s="6" t="s">
        <v>2320</v>
      </c>
      <c r="C182" s="15" t="n">
        <v>0</v>
      </c>
      <c r="D182" s="42" t="n">
        <v>0</v>
      </c>
      <c r="E182" s="41" t="n">
        <v>0</v>
      </c>
      <c r="F182" s="12" t="n">
        <v>76600000</v>
      </c>
      <c r="G182" s="76"/>
      <c r="J182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8" width="11.44"/>
    <col collapsed="false" customWidth="true" hidden="false" outlineLevel="0" max="2" min="2" style="2" width="40.15"/>
    <col collapsed="false" customWidth="true" hidden="false" outlineLevel="0" max="3" min="3" style="3" width="16.58"/>
    <col collapsed="false" customWidth="true" hidden="false" outlineLevel="0" max="5" min="4" style="4" width="16.58"/>
    <col collapsed="false" customWidth="true" hidden="false" outlineLevel="0" max="6" min="6" style="38" width="11.44"/>
    <col collapsed="false" customWidth="true" hidden="false" outlineLevel="0" max="7" min="7" style="2" width="12.44"/>
    <col collapsed="false" customWidth="true" hidden="false" outlineLevel="0" max="8" min="8" style="26" width="12.44"/>
  </cols>
  <sheetData>
    <row r="1" customFormat="false" ht="17.25" hidden="false" customHeight="true" outlineLevel="0" collapsed="false">
      <c r="A1" s="5" t="s">
        <v>1761</v>
      </c>
      <c r="C1" s="41" t="n">
        <v>2021</v>
      </c>
      <c r="D1" s="41" t="n">
        <v>2020</v>
      </c>
      <c r="E1" s="4" t="s">
        <v>806</v>
      </c>
      <c r="H1" s="41" t="n">
        <v>2019</v>
      </c>
    </row>
    <row r="2" customFormat="false" ht="17.25" hidden="false" customHeight="true" outlineLevel="0" collapsed="false">
      <c r="A2" s="42" t="n">
        <v>10100000</v>
      </c>
      <c r="B2" s="2" t="s">
        <v>559</v>
      </c>
      <c r="C2" s="15" t="n">
        <v>-550000000</v>
      </c>
      <c r="D2" s="15" t="n">
        <v>-550000000</v>
      </c>
      <c r="E2" s="15" t="n">
        <v>-550000000</v>
      </c>
      <c r="F2" s="42" t="n">
        <v>10100000</v>
      </c>
      <c r="H2" s="41" t="n">
        <v>-550000000</v>
      </c>
    </row>
    <row r="3" customFormat="false" ht="17.25" hidden="false" customHeight="true" outlineLevel="0" collapsed="false">
      <c r="A3" s="42" t="n">
        <v>10610000</v>
      </c>
      <c r="B3" s="2" t="s">
        <v>560</v>
      </c>
      <c r="C3" s="15" t="n">
        <v>-55000000</v>
      </c>
      <c r="D3" s="15" t="n">
        <v>-55000000</v>
      </c>
      <c r="E3" s="15" t="n">
        <v>-55000000</v>
      </c>
      <c r="F3" s="42" t="n">
        <v>10610000</v>
      </c>
      <c r="H3" s="41" t="n">
        <v>-55000000</v>
      </c>
    </row>
    <row r="4" customFormat="false" ht="17.25" hidden="false" customHeight="true" outlineLevel="0" collapsed="false">
      <c r="A4" s="42" t="n">
        <v>11000000</v>
      </c>
      <c r="B4" s="2" t="s">
        <v>562</v>
      </c>
      <c r="C4" s="15" t="n">
        <v>0</v>
      </c>
      <c r="D4" s="15" t="n">
        <v>0</v>
      </c>
      <c r="E4" s="15" t="n">
        <v>-181866899.5</v>
      </c>
      <c r="F4" s="42" t="n">
        <v>11000000</v>
      </c>
      <c r="H4" s="29" t="n">
        <v>-181866899.5</v>
      </c>
    </row>
    <row r="5" customFormat="false" ht="17.25" hidden="false" customHeight="true" outlineLevel="0" collapsed="false">
      <c r="A5" s="42" t="n">
        <v>11900000</v>
      </c>
      <c r="B5" s="2" t="s">
        <v>1158</v>
      </c>
      <c r="C5" s="15" t="n">
        <v>7419822.66</v>
      </c>
      <c r="D5" s="15" t="n">
        <v>7419822.66</v>
      </c>
      <c r="E5" s="15" t="n">
        <v>136044181.47</v>
      </c>
      <c r="F5" s="42" t="n">
        <v>11900000</v>
      </c>
      <c r="H5" s="29" t="n">
        <v>136044181.47</v>
      </c>
    </row>
    <row r="6" customFormat="false" ht="17.25" hidden="false" customHeight="true" outlineLevel="0" collapsed="false">
      <c r="A6" s="42" t="n">
        <v>12000000</v>
      </c>
      <c r="B6" s="2" t="s">
        <v>3</v>
      </c>
      <c r="C6" s="15" t="n">
        <v>0</v>
      </c>
      <c r="D6" s="15" t="n">
        <v>0</v>
      </c>
      <c r="E6" s="15" t="n">
        <v>0</v>
      </c>
      <c r="F6" s="42" t="n">
        <v>12000000</v>
      </c>
      <c r="H6" s="41" t="n">
        <v>0</v>
      </c>
    </row>
    <row r="7" customFormat="false" ht="17.25" hidden="false" customHeight="true" outlineLevel="0" collapsed="false">
      <c r="A7" s="42" t="n">
        <v>12900000</v>
      </c>
      <c r="B7" s="2" t="s">
        <v>2321</v>
      </c>
      <c r="C7" s="15" t="n">
        <v>911443608.69</v>
      </c>
      <c r="D7" s="15" t="n">
        <v>0</v>
      </c>
      <c r="E7" s="15" t="n">
        <v>0</v>
      </c>
      <c r="F7" s="42" t="n">
        <v>12900000</v>
      </c>
      <c r="H7" s="41" t="n">
        <v>0</v>
      </c>
    </row>
    <row r="8" customFormat="false" ht="17.25" hidden="false" customHeight="true" outlineLevel="0" collapsed="false">
      <c r="A8" s="42" t="n">
        <v>20400000</v>
      </c>
      <c r="B8" s="2" t="s">
        <v>1770</v>
      </c>
      <c r="C8" s="15" t="n">
        <v>4832320.36</v>
      </c>
      <c r="D8" s="15" t="n">
        <v>4832320.36</v>
      </c>
      <c r="E8" s="15" t="n">
        <v>4832320.36</v>
      </c>
      <c r="F8" s="42" t="n">
        <v>20400000</v>
      </c>
      <c r="H8" s="29" t="n">
        <v>4832320.36</v>
      </c>
    </row>
    <row r="9" customFormat="false" ht="17.25" hidden="false" customHeight="true" outlineLevel="0" collapsed="false">
      <c r="A9" s="42" t="n">
        <v>20500000</v>
      </c>
      <c r="B9" s="2" t="s">
        <v>2322</v>
      </c>
      <c r="C9" s="15" t="n">
        <v>0</v>
      </c>
      <c r="D9" s="15" t="n">
        <v>0</v>
      </c>
      <c r="E9" s="15" t="n">
        <v>0</v>
      </c>
      <c r="F9" s="42" t="n">
        <v>20500000</v>
      </c>
      <c r="H9" s="41" t="n">
        <v>0</v>
      </c>
    </row>
    <row r="10" customFormat="false" ht="17.25" hidden="false" customHeight="true" outlineLevel="0" collapsed="false">
      <c r="A10" s="42" t="n">
        <v>21500000</v>
      </c>
      <c r="B10" s="2" t="s">
        <v>2323</v>
      </c>
      <c r="C10" s="15" t="n">
        <v>12127000</v>
      </c>
      <c r="D10" s="15" t="n">
        <v>12127000</v>
      </c>
      <c r="E10" s="15" t="n">
        <v>12127000</v>
      </c>
      <c r="F10" s="42" t="n">
        <v>21500000</v>
      </c>
      <c r="H10" s="41" t="n">
        <v>12127000</v>
      </c>
    </row>
    <row r="11" customFormat="false" ht="17.25" hidden="false" customHeight="true" outlineLevel="0" collapsed="false">
      <c r="A11" s="42" t="n">
        <v>21570000</v>
      </c>
      <c r="B11" s="2" t="s">
        <v>2324</v>
      </c>
      <c r="C11" s="15" t="n">
        <v>1343300</v>
      </c>
      <c r="D11" s="15" t="n">
        <v>1343300</v>
      </c>
      <c r="E11" s="15" t="n">
        <v>1343300</v>
      </c>
      <c r="F11" s="42" t="n">
        <v>21570000</v>
      </c>
      <c r="H11" s="41" t="n">
        <v>1343300</v>
      </c>
    </row>
    <row r="12" customFormat="false" ht="17.25" hidden="false" customHeight="true" outlineLevel="0" collapsed="false">
      <c r="A12" s="42" t="n">
        <v>21810000</v>
      </c>
      <c r="B12" s="2" t="s">
        <v>234</v>
      </c>
      <c r="C12" s="15" t="n">
        <v>105662004.77</v>
      </c>
      <c r="D12" s="15" t="n">
        <v>105662004.77</v>
      </c>
      <c r="E12" s="15" t="n">
        <v>105662004.77</v>
      </c>
      <c r="F12" s="42" t="n">
        <v>21810000</v>
      </c>
      <c r="H12" s="29" t="n">
        <v>105662004.77</v>
      </c>
    </row>
    <row r="13" customFormat="false" ht="17.25" hidden="false" customHeight="true" outlineLevel="0" collapsed="false">
      <c r="A13" s="42" t="n">
        <v>21830000</v>
      </c>
      <c r="B13" s="2" t="s">
        <v>574</v>
      </c>
      <c r="C13" s="15" t="n">
        <v>18410000</v>
      </c>
      <c r="D13" s="15" t="n">
        <v>18410000</v>
      </c>
      <c r="E13" s="15" t="n">
        <v>18410000</v>
      </c>
      <c r="F13" s="42" t="n">
        <v>21830000</v>
      </c>
      <c r="H13" s="41" t="n">
        <v>18410000</v>
      </c>
    </row>
    <row r="14" customFormat="false" ht="17.25" hidden="false" customHeight="true" outlineLevel="0" collapsed="false">
      <c r="A14" s="42" t="n">
        <v>21832000</v>
      </c>
      <c r="B14" s="2" t="s">
        <v>2325</v>
      </c>
      <c r="C14" s="15" t="n">
        <v>3246000</v>
      </c>
      <c r="D14" s="15" t="n">
        <v>3246000</v>
      </c>
      <c r="E14" s="15" t="n">
        <v>3246000</v>
      </c>
      <c r="F14" s="42" t="n">
        <v>21832000</v>
      </c>
      <c r="H14" s="41" t="n">
        <v>3246000</v>
      </c>
    </row>
    <row r="15" customFormat="false" ht="17.25" hidden="false" customHeight="true" outlineLevel="0" collapsed="false">
      <c r="A15" s="42" t="n">
        <v>28040000</v>
      </c>
      <c r="B15" s="2" t="s">
        <v>578</v>
      </c>
      <c r="C15" s="15" t="n">
        <v>-4832320.35</v>
      </c>
      <c r="D15" s="15" t="n">
        <v>-3868540.9</v>
      </c>
      <c r="E15" s="15" t="n">
        <v>-2902076.83</v>
      </c>
      <c r="F15" s="42" t="n">
        <v>28040000</v>
      </c>
      <c r="H15" s="29" t="n">
        <v>-2902076.83</v>
      </c>
    </row>
    <row r="16" customFormat="false" ht="17.25" hidden="false" customHeight="true" outlineLevel="0" collapsed="false">
      <c r="A16" s="42" t="n">
        <v>28051000</v>
      </c>
      <c r="B16" s="2" t="s">
        <v>2326</v>
      </c>
      <c r="C16" s="15" t="n">
        <v>0</v>
      </c>
      <c r="D16" s="15" t="n">
        <v>0</v>
      </c>
      <c r="E16" s="15" t="n">
        <v>0</v>
      </c>
      <c r="F16" s="42" t="n">
        <v>28051000</v>
      </c>
      <c r="H16" s="41" t="n">
        <v>0</v>
      </c>
    </row>
    <row r="17" customFormat="false" ht="17.25" hidden="false" customHeight="true" outlineLevel="0" collapsed="false">
      <c r="A17" s="42" t="n">
        <v>28150000</v>
      </c>
      <c r="B17" s="2" t="s">
        <v>2327</v>
      </c>
      <c r="C17" s="15" t="n">
        <v>-12127000</v>
      </c>
      <c r="D17" s="15" t="n">
        <v>-12127000</v>
      </c>
      <c r="E17" s="15" t="n">
        <v>-12127000</v>
      </c>
      <c r="F17" s="42" t="n">
        <v>28150000</v>
      </c>
      <c r="H17" s="41" t="n">
        <v>-12127000</v>
      </c>
    </row>
    <row r="18" customFormat="false" ht="17.25" hidden="false" customHeight="true" outlineLevel="0" collapsed="false">
      <c r="A18" s="42" t="n">
        <v>28162000</v>
      </c>
      <c r="B18" s="2" t="s">
        <v>2328</v>
      </c>
      <c r="C18" s="15" t="n">
        <v>-1242552.61</v>
      </c>
      <c r="D18" s="15" t="n">
        <v>-1108222.61</v>
      </c>
      <c r="E18" s="15" t="n">
        <v>-973892.609999999</v>
      </c>
      <c r="F18" s="42" t="n">
        <v>28162000</v>
      </c>
      <c r="H18" s="29" t="n">
        <v>-973892.609999999</v>
      </c>
    </row>
    <row r="19" customFormat="false" ht="17.25" hidden="false" customHeight="true" outlineLevel="0" collapsed="false">
      <c r="A19" s="42" t="n">
        <v>28181000</v>
      </c>
      <c r="B19" s="2" t="s">
        <v>2329</v>
      </c>
      <c r="C19" s="15" t="n">
        <v>-101670311.68</v>
      </c>
      <c r="D19" s="15" t="n">
        <v>-99049368.25</v>
      </c>
      <c r="E19" s="15" t="n">
        <v>-96206019.42</v>
      </c>
      <c r="F19" s="42" t="n">
        <v>28181000</v>
      </c>
      <c r="H19" s="29" t="n">
        <v>-96206019.42</v>
      </c>
    </row>
    <row r="20" customFormat="false" ht="17.25" hidden="false" customHeight="true" outlineLevel="0" collapsed="false">
      <c r="A20" s="42" t="n">
        <v>28183000</v>
      </c>
      <c r="B20" s="2" t="s">
        <v>2330</v>
      </c>
      <c r="C20" s="15" t="n">
        <v>-18410000</v>
      </c>
      <c r="D20" s="15" t="n">
        <v>-18410000</v>
      </c>
      <c r="E20" s="15" t="n">
        <v>-18410000</v>
      </c>
      <c r="F20" s="42" t="n">
        <v>28183000</v>
      </c>
      <c r="H20" s="41" t="n">
        <v>-18410000</v>
      </c>
    </row>
    <row r="21" customFormat="false" ht="17.25" hidden="false" customHeight="true" outlineLevel="0" collapsed="false">
      <c r="A21" s="42" t="n">
        <v>28184000</v>
      </c>
      <c r="B21" s="2" t="s">
        <v>586</v>
      </c>
      <c r="C21" s="15" t="n">
        <v>-2427392.21</v>
      </c>
      <c r="D21" s="15" t="n">
        <v>-1778192.21</v>
      </c>
      <c r="E21" s="15" t="n">
        <v>-1128992.21</v>
      </c>
      <c r="F21" s="42" t="n">
        <v>28184000</v>
      </c>
      <c r="H21" s="29" t="n">
        <v>-1128992.21</v>
      </c>
    </row>
    <row r="22" customFormat="false" ht="17.25" hidden="false" customHeight="true" outlineLevel="0" collapsed="false">
      <c r="A22" s="42" t="n">
        <v>31000000</v>
      </c>
      <c r="B22" s="2" t="s">
        <v>2331</v>
      </c>
      <c r="C22" s="15" t="n">
        <v>0</v>
      </c>
      <c r="D22" s="15" t="n">
        <v>960466203.82</v>
      </c>
      <c r="E22" s="15" t="n">
        <v>1885048803.76</v>
      </c>
      <c r="F22" s="42" t="n">
        <v>31000000</v>
      </c>
      <c r="H22" s="29" t="n">
        <v>1885048803.76</v>
      </c>
    </row>
    <row r="23" customFormat="false" ht="17.25" hidden="false" customHeight="true" outlineLevel="0" collapsed="false">
      <c r="A23" s="42" t="n">
        <v>35500000</v>
      </c>
      <c r="B23" s="2" t="s">
        <v>590</v>
      </c>
      <c r="C23" s="15" t="n">
        <v>0</v>
      </c>
      <c r="D23" s="15" t="n">
        <v>74061346.83</v>
      </c>
      <c r="E23" s="15" t="n">
        <v>73462976.36</v>
      </c>
      <c r="F23" s="42" t="n">
        <v>35500000</v>
      </c>
      <c r="H23" s="29" t="n">
        <v>73462976.36</v>
      </c>
    </row>
    <row r="24" customFormat="false" ht="17.25" hidden="false" customHeight="true" outlineLevel="0" collapsed="false">
      <c r="A24" s="42" t="n">
        <v>40100000</v>
      </c>
      <c r="B24" s="2" t="s">
        <v>1640</v>
      </c>
      <c r="C24" s="15" t="n">
        <v>-95307750.9</v>
      </c>
      <c r="D24" s="15" t="n">
        <v>-117879917.78</v>
      </c>
      <c r="E24" s="15" t="n">
        <v>-117645666.67</v>
      </c>
      <c r="F24" s="42" t="n">
        <v>40100000</v>
      </c>
      <c r="H24" s="29" t="n">
        <v>-117645666.67</v>
      </c>
    </row>
    <row r="25" customFormat="false" ht="17.25" hidden="false" customHeight="true" outlineLevel="0" collapsed="false">
      <c r="A25" s="42" t="n">
        <v>40310000</v>
      </c>
      <c r="B25" s="2" t="s">
        <v>599</v>
      </c>
      <c r="C25" s="15" t="n">
        <v>0</v>
      </c>
      <c r="D25" s="15" t="n">
        <v>0</v>
      </c>
      <c r="E25" s="15" t="n">
        <v>0</v>
      </c>
      <c r="F25" s="42" t="n">
        <v>40310000</v>
      </c>
      <c r="H25" s="41" t="n">
        <v>0</v>
      </c>
    </row>
    <row r="26" customFormat="false" ht="17.25" hidden="false" customHeight="true" outlineLevel="0" collapsed="false">
      <c r="A26" s="42" t="n">
        <v>40800000</v>
      </c>
      <c r="B26" s="2" t="s">
        <v>2332</v>
      </c>
      <c r="C26" s="15" t="n">
        <v>-9709980</v>
      </c>
      <c r="D26" s="15" t="n">
        <v>-9709980</v>
      </c>
      <c r="E26" s="15" t="n">
        <v>-452665.26</v>
      </c>
      <c r="F26" s="42" t="n">
        <v>40800000</v>
      </c>
      <c r="H26" s="29" t="n">
        <v>-452665.26</v>
      </c>
    </row>
    <row r="27" customFormat="false" ht="17.25" hidden="false" customHeight="true" outlineLevel="0" collapsed="false">
      <c r="A27" s="42" t="n">
        <v>40910000</v>
      </c>
      <c r="B27" s="2" t="s">
        <v>1260</v>
      </c>
      <c r="C27" s="15" t="n">
        <v>370366.42</v>
      </c>
      <c r="D27" s="15" t="n">
        <v>370366.42</v>
      </c>
      <c r="E27" s="15" t="n">
        <v>5995748.24</v>
      </c>
      <c r="F27" s="42" t="n">
        <v>40910000</v>
      </c>
      <c r="H27" s="29" t="n">
        <v>5995748.24</v>
      </c>
    </row>
    <row r="28" customFormat="false" ht="17.25" hidden="false" customHeight="true" outlineLevel="0" collapsed="false">
      <c r="A28" s="42" t="n">
        <v>41100000</v>
      </c>
      <c r="B28" s="2" t="s">
        <v>1788</v>
      </c>
      <c r="C28" s="15" t="n">
        <v>514432938.64</v>
      </c>
      <c r="D28" s="15" t="n">
        <v>97150520.3199999</v>
      </c>
      <c r="E28" s="15" t="n">
        <v>70335702.2299999</v>
      </c>
      <c r="F28" s="42" t="n">
        <v>41100000</v>
      </c>
      <c r="H28" s="29" t="n">
        <v>70335702.2299999</v>
      </c>
    </row>
    <row r="29" customFormat="false" ht="17.25" hidden="false" customHeight="true" outlineLevel="0" collapsed="false">
      <c r="A29" s="42" t="n">
        <v>41300000</v>
      </c>
      <c r="B29" s="2" t="s">
        <v>264</v>
      </c>
      <c r="C29" s="15" t="n">
        <v>0</v>
      </c>
      <c r="D29" s="15" t="n">
        <v>0</v>
      </c>
      <c r="E29" s="15" t="n">
        <v>0</v>
      </c>
      <c r="F29" s="42" t="n">
        <v>41300000</v>
      </c>
      <c r="H29" s="41" t="n">
        <v>0</v>
      </c>
    </row>
    <row r="30" customFormat="false" ht="17.25" hidden="false" customHeight="true" outlineLevel="0" collapsed="false">
      <c r="A30" s="42" t="n">
        <v>41311000</v>
      </c>
      <c r="B30" s="2" t="s">
        <v>1465</v>
      </c>
      <c r="C30" s="15" t="n">
        <v>0</v>
      </c>
      <c r="D30" s="15" t="n">
        <v>0</v>
      </c>
      <c r="E30" s="15" t="n">
        <v>0</v>
      </c>
      <c r="F30" s="42" t="n">
        <v>41311000</v>
      </c>
      <c r="H30" s="41" t="n">
        <v>0</v>
      </c>
    </row>
    <row r="31" customFormat="false" ht="17.25" hidden="false" customHeight="true" outlineLevel="0" collapsed="false">
      <c r="A31" s="42" t="n">
        <v>41321000</v>
      </c>
      <c r="B31" s="2" t="s">
        <v>2333</v>
      </c>
      <c r="C31" s="15" t="n">
        <v>0</v>
      </c>
      <c r="D31" s="15" t="n">
        <v>0</v>
      </c>
      <c r="E31" s="15" t="n">
        <v>0</v>
      </c>
      <c r="F31" s="42" t="n">
        <v>41321000</v>
      </c>
      <c r="H31" s="41" t="n">
        <v>0</v>
      </c>
    </row>
    <row r="32" customFormat="false" ht="17.25" hidden="false" customHeight="true" outlineLevel="0" collapsed="false">
      <c r="A32" s="42" t="n">
        <v>41600000</v>
      </c>
      <c r="B32" s="2" t="s">
        <v>265</v>
      </c>
      <c r="C32" s="15" t="n">
        <v>14483941</v>
      </c>
      <c r="D32" s="15" t="n">
        <v>14483941</v>
      </c>
      <c r="E32" s="15" t="n">
        <v>3048169</v>
      </c>
      <c r="F32" s="42" t="n">
        <v>41600000</v>
      </c>
      <c r="H32" s="41" t="n">
        <v>3048169</v>
      </c>
    </row>
    <row r="33" customFormat="false" ht="17.25" hidden="false" customHeight="true" outlineLevel="0" collapsed="false">
      <c r="A33" s="42" t="n">
        <v>41910000</v>
      </c>
      <c r="B33" s="2" t="s">
        <v>1264</v>
      </c>
      <c r="C33" s="15" t="n">
        <v>-3411078</v>
      </c>
      <c r="D33" s="15" t="n">
        <v>-3705669.3</v>
      </c>
      <c r="E33" s="15" t="n">
        <v>-3412078</v>
      </c>
      <c r="F33" s="42" t="n">
        <v>41910000</v>
      </c>
      <c r="H33" s="41" t="n">
        <v>-3412078</v>
      </c>
    </row>
    <row r="34" customFormat="false" ht="17.25" hidden="false" customHeight="true" outlineLevel="0" collapsed="false">
      <c r="A34" s="42" t="n">
        <v>42100000</v>
      </c>
      <c r="B34" s="2" t="s">
        <v>1643</v>
      </c>
      <c r="C34" s="15" t="n">
        <v>0</v>
      </c>
      <c r="D34" s="15" t="n">
        <v>0</v>
      </c>
      <c r="E34" s="15" t="n">
        <v>0</v>
      </c>
      <c r="F34" s="42" t="n">
        <v>42100000</v>
      </c>
      <c r="H34" s="41" t="n">
        <v>0</v>
      </c>
    </row>
    <row r="35" customFormat="false" ht="17.25" hidden="false" customHeight="true" outlineLevel="0" collapsed="false">
      <c r="A35" s="42" t="n">
        <v>42110000</v>
      </c>
      <c r="B35" s="2" t="s">
        <v>270</v>
      </c>
      <c r="C35" s="15" t="n">
        <v>0</v>
      </c>
      <c r="D35" s="15" t="n">
        <v>184800</v>
      </c>
      <c r="E35" s="15" t="n">
        <v>0</v>
      </c>
      <c r="F35" s="42" t="n">
        <v>42110000</v>
      </c>
      <c r="H35" s="41" t="n">
        <v>0</v>
      </c>
    </row>
    <row r="36" customFormat="false" ht="17.25" hidden="false" customHeight="true" outlineLevel="0" collapsed="false">
      <c r="A36" s="42" t="n">
        <v>42500000</v>
      </c>
      <c r="B36" s="2" t="s">
        <v>1794</v>
      </c>
      <c r="C36" s="15" t="n">
        <v>0</v>
      </c>
      <c r="D36" s="15" t="n">
        <v>0</v>
      </c>
      <c r="E36" s="15" t="n">
        <v>0</v>
      </c>
      <c r="F36" s="42" t="n">
        <v>42500000</v>
      </c>
      <c r="H36" s="41" t="n">
        <v>0</v>
      </c>
    </row>
    <row r="37" customFormat="false" ht="17.25" hidden="false" customHeight="true" outlineLevel="0" collapsed="false">
      <c r="A37" s="42" t="n">
        <v>42503000</v>
      </c>
      <c r="B37" s="2" t="s">
        <v>2334</v>
      </c>
      <c r="C37" s="15" t="n">
        <v>0</v>
      </c>
      <c r="D37" s="15" t="n">
        <v>0</v>
      </c>
      <c r="E37" s="15" t="n">
        <v>0</v>
      </c>
      <c r="F37" s="42" t="n">
        <v>42503000</v>
      </c>
      <c r="H37" s="41" t="n">
        <v>0</v>
      </c>
    </row>
    <row r="38" customFormat="false" ht="17.25" hidden="false" customHeight="true" outlineLevel="0" collapsed="false">
      <c r="A38" s="42" t="n">
        <v>42510000</v>
      </c>
      <c r="B38" s="2" t="s">
        <v>273</v>
      </c>
      <c r="C38" s="15" t="n">
        <v>0</v>
      </c>
      <c r="D38" s="15" t="n">
        <v>0</v>
      </c>
      <c r="E38" s="15" t="n">
        <v>0</v>
      </c>
      <c r="F38" s="42" t="n">
        <v>42510000</v>
      </c>
      <c r="H38" s="41" t="n">
        <v>0</v>
      </c>
    </row>
    <row r="39" customFormat="false" ht="17.25" hidden="false" customHeight="true" outlineLevel="0" collapsed="false">
      <c r="A39" s="42" t="n">
        <v>42820000</v>
      </c>
      <c r="B39" s="2" t="s">
        <v>1520</v>
      </c>
      <c r="C39" s="15" t="n">
        <v>-2611352.13</v>
      </c>
      <c r="D39" s="15" t="n">
        <v>-2611352.13</v>
      </c>
      <c r="E39" s="15" t="n">
        <v>0</v>
      </c>
      <c r="F39" s="42" t="n">
        <v>42820000</v>
      </c>
      <c r="H39" s="41" t="n">
        <v>0</v>
      </c>
    </row>
    <row r="40" customFormat="false" ht="17.25" hidden="false" customHeight="true" outlineLevel="0" collapsed="false">
      <c r="A40" s="42" t="n">
        <v>43100000</v>
      </c>
      <c r="B40" s="2" t="s">
        <v>605</v>
      </c>
      <c r="C40" s="15" t="n">
        <v>-448000</v>
      </c>
      <c r="D40" s="15" t="n">
        <v>-1434192.76</v>
      </c>
      <c r="E40" s="15" t="n">
        <v>-2951236.26</v>
      </c>
      <c r="F40" s="42" t="n">
        <v>43100000</v>
      </c>
      <c r="H40" s="29" t="n">
        <v>-2951236.26</v>
      </c>
    </row>
    <row r="41" customFormat="false" ht="17.25" hidden="false" customHeight="true" outlineLevel="0" collapsed="false">
      <c r="A41" s="42" t="n">
        <v>43110000</v>
      </c>
      <c r="B41" s="2" t="s">
        <v>2335</v>
      </c>
      <c r="C41" s="15" t="n">
        <v>-391000</v>
      </c>
      <c r="D41" s="15" t="n">
        <v>-343000</v>
      </c>
      <c r="E41" s="15" t="n">
        <v>-217000</v>
      </c>
      <c r="F41" s="42" t="n">
        <v>43110000</v>
      </c>
      <c r="H41" s="41" t="n">
        <v>-217000</v>
      </c>
    </row>
    <row r="42" customFormat="false" ht="17.25" hidden="false" customHeight="true" outlineLevel="0" collapsed="false">
      <c r="A42" s="42" t="n">
        <v>43200000</v>
      </c>
      <c r="B42" s="2" t="s">
        <v>37</v>
      </c>
      <c r="C42" s="15" t="n">
        <v>-192000</v>
      </c>
      <c r="D42" s="15" t="n">
        <v>-614654.04</v>
      </c>
      <c r="E42" s="15" t="n">
        <v>-1264815.54</v>
      </c>
      <c r="F42" s="42" t="n">
        <v>43200000</v>
      </c>
      <c r="H42" s="29" t="n">
        <v>-1264815.54</v>
      </c>
    </row>
    <row r="43" customFormat="false" ht="17.25" hidden="false" customHeight="true" outlineLevel="0" collapsed="false">
      <c r="A43" s="42" t="n">
        <v>43300000</v>
      </c>
      <c r="B43" s="2" t="s">
        <v>38</v>
      </c>
      <c r="C43" s="15" t="n">
        <v>-32000</v>
      </c>
      <c r="D43" s="15" t="n">
        <v>-102442.34</v>
      </c>
      <c r="E43" s="15" t="n">
        <v>-210802.59</v>
      </c>
      <c r="F43" s="42" t="n">
        <v>43300000</v>
      </c>
      <c r="H43" s="29" t="n">
        <v>-210802.59</v>
      </c>
    </row>
    <row r="44" customFormat="false" ht="17.25" hidden="false" customHeight="true" outlineLevel="0" collapsed="false">
      <c r="A44" s="42" t="n">
        <v>43860000</v>
      </c>
      <c r="B44" s="2" t="s">
        <v>1644</v>
      </c>
      <c r="C44" s="15" t="n">
        <v>-835712.24</v>
      </c>
      <c r="D44" s="15" t="n">
        <v>-835712.24</v>
      </c>
      <c r="E44" s="15" t="n">
        <v>0</v>
      </c>
      <c r="F44" s="42" t="n">
        <v>43860000</v>
      </c>
      <c r="H44" s="41" t="n">
        <v>0</v>
      </c>
    </row>
    <row r="45" customFormat="false" ht="17.25" hidden="false" customHeight="true" outlineLevel="0" collapsed="false">
      <c r="A45" s="42" t="n">
        <v>44100000</v>
      </c>
      <c r="B45" s="2" t="s">
        <v>610</v>
      </c>
      <c r="C45" s="15" t="n">
        <v>12000.1</v>
      </c>
      <c r="D45" s="15" t="n">
        <v>-577833.24</v>
      </c>
      <c r="E45" s="15" t="n">
        <v>-717031.32</v>
      </c>
      <c r="F45" s="42" t="n">
        <v>44100000</v>
      </c>
      <c r="H45" s="29" t="n">
        <v>-717031.32</v>
      </c>
    </row>
    <row r="46" customFormat="false" ht="17.25" hidden="false" customHeight="true" outlineLevel="0" collapsed="false">
      <c r="A46" s="42" t="n">
        <v>44300000</v>
      </c>
      <c r="B46" s="2" t="s">
        <v>611</v>
      </c>
      <c r="C46" s="15" t="n">
        <v>179702.76</v>
      </c>
      <c r="D46" s="15" t="n">
        <v>3135207.48</v>
      </c>
      <c r="E46" s="15" t="n">
        <v>5821256.53</v>
      </c>
      <c r="F46" s="42" t="n">
        <v>44300000</v>
      </c>
      <c r="H46" s="29" t="n">
        <v>5821256.53</v>
      </c>
    </row>
    <row r="47" customFormat="false" ht="17.25" hidden="false" customHeight="true" outlineLevel="0" collapsed="false">
      <c r="A47" s="42" t="n">
        <v>44400000</v>
      </c>
      <c r="B47" s="2" t="s">
        <v>613</v>
      </c>
      <c r="C47" s="15" t="n">
        <v>0</v>
      </c>
      <c r="D47" s="15" t="n">
        <v>-1078216.57</v>
      </c>
      <c r="E47" s="15" t="n">
        <v>8516009.41</v>
      </c>
      <c r="F47" s="42" t="n">
        <v>44400000</v>
      </c>
      <c r="H47" s="29" t="n">
        <v>8516009.41</v>
      </c>
    </row>
    <row r="48" customFormat="false" ht="17.25" hidden="false" customHeight="true" outlineLevel="0" collapsed="false">
      <c r="A48" s="42" t="n">
        <v>44410000</v>
      </c>
      <c r="B48" s="2" t="s">
        <v>2336</v>
      </c>
      <c r="C48" s="15" t="n">
        <v>-10606.8</v>
      </c>
      <c r="D48" s="15" t="n">
        <v>-10606.8</v>
      </c>
      <c r="E48" s="15" t="n">
        <v>-1053</v>
      </c>
      <c r="F48" s="42" t="n">
        <v>44410000</v>
      </c>
      <c r="H48" s="41" t="n">
        <v>-1053</v>
      </c>
    </row>
    <row r="49" customFormat="false" ht="17.25" hidden="false" customHeight="true" outlineLevel="0" collapsed="false">
      <c r="A49" s="42" t="n">
        <v>44420000</v>
      </c>
      <c r="B49" s="2" t="s">
        <v>282</v>
      </c>
      <c r="C49" s="15" t="n">
        <v>15031252.3105</v>
      </c>
      <c r="D49" s="15" t="n">
        <v>14337265.94</v>
      </c>
      <c r="E49" s="15" t="n">
        <v>0</v>
      </c>
      <c r="F49" s="42" t="n">
        <v>44420000</v>
      </c>
      <c r="H49" s="41" t="n">
        <v>0</v>
      </c>
    </row>
    <row r="50" customFormat="false" ht="17.25" hidden="false" customHeight="true" outlineLevel="0" collapsed="false">
      <c r="A50" s="42" t="n">
        <v>44540000</v>
      </c>
      <c r="B50" s="2" t="s">
        <v>616</v>
      </c>
      <c r="C50" s="15" t="n">
        <v>0</v>
      </c>
      <c r="D50" s="15" t="n">
        <v>-1352346.78</v>
      </c>
      <c r="E50" s="15" t="n">
        <v>0</v>
      </c>
      <c r="F50" s="42" t="n">
        <v>44540000</v>
      </c>
      <c r="H50" s="41" t="n">
        <v>0</v>
      </c>
    </row>
    <row r="51" customFormat="false" ht="17.25" hidden="false" customHeight="true" outlineLevel="0" collapsed="false">
      <c r="A51" s="42" t="n">
        <v>44550000</v>
      </c>
      <c r="B51" s="2" t="s">
        <v>617</v>
      </c>
      <c r="C51" s="15" t="n">
        <v>0</v>
      </c>
      <c r="D51" s="15" t="n">
        <v>0</v>
      </c>
      <c r="E51" s="15" t="n">
        <v>3458143.44</v>
      </c>
      <c r="F51" s="42" t="n">
        <v>44550000</v>
      </c>
      <c r="H51" s="29" t="n">
        <v>3458143.44</v>
      </c>
    </row>
    <row r="52" customFormat="false" ht="17.25" hidden="false" customHeight="true" outlineLevel="0" collapsed="false">
      <c r="A52" s="42" t="n">
        <v>44562000</v>
      </c>
      <c r="B52" s="2" t="s">
        <v>47</v>
      </c>
      <c r="C52" s="15" t="n">
        <v>0</v>
      </c>
      <c r="D52" s="15" t="n">
        <v>13796.4000000022</v>
      </c>
      <c r="E52" s="15" t="n">
        <v>16529.9400000051</v>
      </c>
      <c r="F52" s="42" t="n">
        <v>44562000</v>
      </c>
      <c r="H52" s="29" t="n">
        <v>16529.9400000051</v>
      </c>
    </row>
    <row r="53" customFormat="false" ht="17.25" hidden="false" customHeight="true" outlineLevel="0" collapsed="false">
      <c r="A53" s="42" t="n">
        <v>44564000</v>
      </c>
      <c r="B53" s="2" t="s">
        <v>49</v>
      </c>
      <c r="C53" s="15" t="n">
        <v>0</v>
      </c>
      <c r="D53" s="15" t="n">
        <v>12087.1299999999</v>
      </c>
      <c r="E53" s="15" t="n">
        <v>1765295.08</v>
      </c>
      <c r="F53" s="42" t="n">
        <v>44564000</v>
      </c>
      <c r="H53" s="29" t="n">
        <v>1765295.08</v>
      </c>
    </row>
    <row r="54" customFormat="false" ht="17.25" hidden="false" customHeight="true" outlineLevel="0" collapsed="false">
      <c r="A54" s="42" t="n">
        <v>44565000</v>
      </c>
      <c r="B54" s="2" t="s">
        <v>50</v>
      </c>
      <c r="C54" s="15" t="n">
        <v>0</v>
      </c>
      <c r="D54" s="15" t="n">
        <v>0</v>
      </c>
      <c r="E54" s="15" t="n">
        <v>0</v>
      </c>
      <c r="F54" s="42" t="n">
        <v>44565000</v>
      </c>
      <c r="H54" s="41" t="n">
        <v>0</v>
      </c>
    </row>
    <row r="55" customFormat="false" ht="17.25" hidden="false" customHeight="true" outlineLevel="0" collapsed="false">
      <c r="A55" s="42" t="n">
        <v>44570000</v>
      </c>
      <c r="B55" s="2" t="s">
        <v>1887</v>
      </c>
      <c r="C55" s="15" t="n">
        <v>0</v>
      </c>
      <c r="D55" s="15" t="n">
        <v>0</v>
      </c>
      <c r="E55" s="15" t="n">
        <v>0</v>
      </c>
      <c r="F55" s="42" t="n">
        <v>44570000</v>
      </c>
      <c r="H55" s="41" t="n">
        <v>0</v>
      </c>
    </row>
    <row r="56" customFormat="false" ht="17.25" hidden="false" customHeight="true" outlineLevel="0" collapsed="false">
      <c r="A56" s="42" t="n">
        <v>44572000</v>
      </c>
      <c r="B56" s="2" t="s">
        <v>285</v>
      </c>
      <c r="C56" s="15" t="n">
        <v>0</v>
      </c>
      <c r="D56" s="15" t="n">
        <v>-129358.799999997</v>
      </c>
      <c r="E56" s="15" t="n">
        <v>0</v>
      </c>
      <c r="F56" s="42" t="n">
        <v>44572000</v>
      </c>
      <c r="H56" s="41" t="n">
        <v>0</v>
      </c>
    </row>
    <row r="57" customFormat="false" ht="17.25" hidden="false" customHeight="true" outlineLevel="0" collapsed="false">
      <c r="A57" s="42" t="n">
        <v>44574000</v>
      </c>
      <c r="B57" s="2" t="s">
        <v>1888</v>
      </c>
      <c r="C57" s="15" t="n">
        <v>0</v>
      </c>
      <c r="D57" s="15" t="n">
        <v>0</v>
      </c>
      <c r="E57" s="15" t="n">
        <v>0</v>
      </c>
      <c r="F57" s="42" t="n">
        <v>44574000</v>
      </c>
      <c r="H57" s="41" t="n">
        <v>0</v>
      </c>
    </row>
    <row r="58" customFormat="false" ht="17.25" hidden="false" customHeight="true" outlineLevel="0" collapsed="false">
      <c r="A58" s="42" t="n">
        <v>44583000</v>
      </c>
      <c r="B58" s="2" t="s">
        <v>286</v>
      </c>
      <c r="C58" s="15" t="n">
        <v>0</v>
      </c>
      <c r="D58" s="15" t="n">
        <v>8000</v>
      </c>
      <c r="E58" s="15" t="n">
        <v>10006.71</v>
      </c>
      <c r="F58" s="42" t="n">
        <v>44583000</v>
      </c>
      <c r="H58" s="29" t="n">
        <v>10006.71</v>
      </c>
    </row>
    <row r="59" customFormat="false" ht="17.25" hidden="false" customHeight="true" outlineLevel="0" collapsed="false">
      <c r="A59" s="42" t="n">
        <v>45510000</v>
      </c>
      <c r="B59" s="2" t="s">
        <v>2337</v>
      </c>
      <c r="C59" s="15" t="n">
        <v>-1257778253.46</v>
      </c>
      <c r="D59" s="15" t="n">
        <v>-1257778253.46</v>
      </c>
      <c r="E59" s="15" t="n">
        <v>-1257778253.46</v>
      </c>
      <c r="F59" s="42" t="n">
        <v>45510000</v>
      </c>
      <c r="H59" s="29" t="n">
        <v>-1257778253.46</v>
      </c>
    </row>
    <row r="60" customFormat="false" ht="17.25" hidden="false" customHeight="true" outlineLevel="0" collapsed="false">
      <c r="A60" s="42" t="n">
        <v>45530000</v>
      </c>
      <c r="B60" s="2" t="s">
        <v>1274</v>
      </c>
      <c r="C60" s="15" t="n">
        <v>-73500000</v>
      </c>
      <c r="D60" s="15" t="n">
        <v>-73500000</v>
      </c>
      <c r="E60" s="15" t="n">
        <v>-73500000</v>
      </c>
      <c r="F60" s="42" t="n">
        <v>45530000</v>
      </c>
      <c r="H60" s="41" t="n">
        <v>-73500000</v>
      </c>
    </row>
    <row r="61" customFormat="false" ht="17.25" hidden="false" customHeight="true" outlineLevel="0" collapsed="false">
      <c r="A61" s="42" t="n">
        <v>46200000</v>
      </c>
      <c r="B61" s="2" t="s">
        <v>1476</v>
      </c>
      <c r="C61" s="15" t="n">
        <v>0</v>
      </c>
      <c r="D61" s="15" t="n">
        <v>0</v>
      </c>
      <c r="E61" s="15" t="n">
        <v>0</v>
      </c>
      <c r="F61" s="42" t="n">
        <v>46200000</v>
      </c>
      <c r="H61" s="41" t="n">
        <v>0</v>
      </c>
    </row>
    <row r="62" customFormat="false" ht="17.25" hidden="false" customHeight="true" outlineLevel="0" collapsed="false">
      <c r="A62" s="42" t="n">
        <v>46600000</v>
      </c>
      <c r="B62" s="2" t="s">
        <v>291</v>
      </c>
      <c r="C62" s="15" t="n">
        <v>0</v>
      </c>
      <c r="D62" s="15" t="n">
        <v>0</v>
      </c>
      <c r="E62" s="15" t="n">
        <v>0</v>
      </c>
      <c r="F62" s="42" t="n">
        <v>46600000</v>
      </c>
      <c r="H62" s="41" t="n">
        <v>0</v>
      </c>
    </row>
    <row r="63" customFormat="false" ht="17.25" hidden="false" customHeight="true" outlineLevel="0" collapsed="false">
      <c r="A63" s="42" t="n">
        <v>46710010</v>
      </c>
      <c r="B63" s="2" t="s">
        <v>641</v>
      </c>
      <c r="C63" s="15" t="n">
        <v>0</v>
      </c>
      <c r="D63" s="15" t="n">
        <v>0</v>
      </c>
      <c r="E63" s="15" t="n">
        <v>0</v>
      </c>
      <c r="F63" s="42" t="n">
        <v>46710010</v>
      </c>
      <c r="H63" s="41" t="n">
        <v>0</v>
      </c>
    </row>
    <row r="64" customFormat="false" ht="17.25" hidden="false" customHeight="true" outlineLevel="0" collapsed="false">
      <c r="A64" s="42" t="n">
        <v>46710040</v>
      </c>
      <c r="B64" s="2" t="s">
        <v>635</v>
      </c>
      <c r="C64" s="15" t="n">
        <v>0</v>
      </c>
      <c r="D64" s="15" t="n">
        <v>0</v>
      </c>
      <c r="E64" s="15" t="n">
        <v>0</v>
      </c>
      <c r="F64" s="42" t="n">
        <v>46710040</v>
      </c>
      <c r="H64" s="41" t="n">
        <v>0</v>
      </c>
    </row>
    <row r="65" customFormat="false" ht="17.25" hidden="false" customHeight="true" outlineLevel="0" collapsed="false">
      <c r="A65" s="42" t="n">
        <v>46710060</v>
      </c>
      <c r="B65" s="2" t="s">
        <v>100</v>
      </c>
      <c r="C65" s="15" t="n">
        <v>0</v>
      </c>
      <c r="D65" s="15" t="n">
        <v>-16320</v>
      </c>
      <c r="E65" s="15" t="n">
        <v>-58500</v>
      </c>
      <c r="F65" s="42" t="n">
        <v>46710060</v>
      </c>
      <c r="H65" s="41" t="n">
        <v>-58500</v>
      </c>
    </row>
    <row r="66" customFormat="false" ht="17.25" hidden="false" customHeight="true" outlineLevel="0" collapsed="false">
      <c r="A66" s="42" t="n">
        <v>46720030</v>
      </c>
      <c r="B66" s="2" t="s">
        <v>1273</v>
      </c>
      <c r="C66" s="15" t="n">
        <v>-50000000</v>
      </c>
      <c r="D66" s="15" t="n">
        <v>-50000000</v>
      </c>
      <c r="E66" s="15" t="n">
        <v>-50000000</v>
      </c>
      <c r="F66" s="42" t="n">
        <v>46720030</v>
      </c>
      <c r="H66" s="41" t="n">
        <v>-50000000</v>
      </c>
    </row>
    <row r="67" customFormat="false" ht="17.25" hidden="false" customHeight="true" outlineLevel="0" collapsed="false">
      <c r="A67" s="42" t="n">
        <v>46720040</v>
      </c>
      <c r="B67" s="2" t="s">
        <v>111</v>
      </c>
      <c r="C67" s="15" t="n">
        <v>0</v>
      </c>
      <c r="D67" s="15" t="n">
        <v>0</v>
      </c>
      <c r="E67" s="15" t="n">
        <v>0</v>
      </c>
      <c r="F67" s="42" t="n">
        <v>46720040</v>
      </c>
      <c r="H67" s="41" t="n">
        <v>0</v>
      </c>
    </row>
    <row r="68" customFormat="false" ht="17.25" hidden="false" customHeight="true" outlineLevel="0" collapsed="false">
      <c r="A68" s="42" t="n">
        <v>46720070</v>
      </c>
      <c r="B68" s="2" t="s">
        <v>129</v>
      </c>
      <c r="C68" s="15" t="n">
        <v>-50000</v>
      </c>
      <c r="D68" s="15" t="n">
        <v>-2395200</v>
      </c>
      <c r="E68" s="15" t="n">
        <v>-17985439.89</v>
      </c>
      <c r="F68" s="42" t="n">
        <v>46720070</v>
      </c>
      <c r="H68" s="29" t="n">
        <v>-17985439.89</v>
      </c>
    </row>
    <row r="69" customFormat="false" ht="17.25" hidden="false" customHeight="true" outlineLevel="0" collapsed="false">
      <c r="A69" s="42" t="n">
        <v>46792000</v>
      </c>
      <c r="B69" s="2" t="s">
        <v>2154</v>
      </c>
      <c r="C69" s="15" t="n">
        <v>0</v>
      </c>
      <c r="D69" s="15" t="n">
        <v>0</v>
      </c>
      <c r="E69" s="15" t="n">
        <v>0</v>
      </c>
      <c r="F69" s="42" t="n">
        <v>46792000</v>
      </c>
      <c r="H69" s="41" t="n">
        <v>0</v>
      </c>
    </row>
    <row r="70" customFormat="false" ht="17.25" hidden="false" customHeight="true" outlineLevel="0" collapsed="false">
      <c r="A70" s="42" t="n">
        <v>47100000</v>
      </c>
      <c r="B70" s="2" t="s">
        <v>362</v>
      </c>
      <c r="C70" s="15" t="n">
        <v>0</v>
      </c>
      <c r="D70" s="15" t="n">
        <v>0</v>
      </c>
      <c r="E70" s="15" t="n">
        <v>0</v>
      </c>
      <c r="F70" s="42" t="n">
        <v>47100000</v>
      </c>
      <c r="H70" s="41" t="n">
        <v>0</v>
      </c>
    </row>
    <row r="71" customFormat="false" ht="17.25" hidden="false" customHeight="true" outlineLevel="0" collapsed="false">
      <c r="A71" s="42" t="n">
        <v>48600000</v>
      </c>
      <c r="B71" s="2" t="s">
        <v>678</v>
      </c>
      <c r="C71" s="15" t="n">
        <v>0</v>
      </c>
      <c r="D71" s="15" t="n">
        <v>0</v>
      </c>
      <c r="E71" s="15" t="n">
        <v>0</v>
      </c>
      <c r="F71" s="42" t="n">
        <v>48600000</v>
      </c>
      <c r="H71" s="41" t="n">
        <v>0</v>
      </c>
    </row>
    <row r="72" customFormat="false" ht="17.25" hidden="false" customHeight="true" outlineLevel="0" collapsed="false">
      <c r="A72" s="42" t="n">
        <v>49100000</v>
      </c>
      <c r="B72" s="2" t="s">
        <v>679</v>
      </c>
      <c r="C72" s="15" t="n">
        <v>-16673768</v>
      </c>
      <c r="D72" s="15" t="n">
        <v>-16673768</v>
      </c>
      <c r="E72" s="15" t="n">
        <v>-6045817</v>
      </c>
      <c r="F72" s="42" t="n">
        <v>49100000</v>
      </c>
      <c r="H72" s="41" t="n">
        <v>-6045817</v>
      </c>
    </row>
    <row r="73" customFormat="false" ht="17.25" hidden="false" customHeight="true" outlineLevel="0" collapsed="false">
      <c r="A73" s="42" t="n">
        <v>51110000</v>
      </c>
      <c r="B73" s="2" t="s">
        <v>681</v>
      </c>
      <c r="C73" s="15" t="n">
        <v>0</v>
      </c>
      <c r="D73" s="15" t="n">
        <v>2028000</v>
      </c>
      <c r="E73" s="15" t="n">
        <v>2923768</v>
      </c>
      <c r="F73" s="42" t="n">
        <v>51110000</v>
      </c>
      <c r="H73" s="41" t="n">
        <v>2923768</v>
      </c>
    </row>
    <row r="74" customFormat="false" ht="17.25" hidden="false" customHeight="true" outlineLevel="0" collapsed="false">
      <c r="A74" s="42" t="n">
        <v>51120000</v>
      </c>
      <c r="B74" s="2" t="s">
        <v>687</v>
      </c>
      <c r="C74" s="15" t="n">
        <v>-4267620</v>
      </c>
      <c r="D74" s="15" t="n">
        <v>6343768</v>
      </c>
      <c r="E74" s="15" t="n">
        <v>6222000</v>
      </c>
      <c r="F74" s="42" t="n">
        <v>51120000</v>
      </c>
      <c r="H74" s="41" t="n">
        <v>6222000</v>
      </c>
    </row>
    <row r="75" customFormat="false" ht="17.25" hidden="false" customHeight="true" outlineLevel="0" collapsed="false">
      <c r="A75" s="42" t="n">
        <v>51130000</v>
      </c>
      <c r="B75" s="2" t="s">
        <v>1027</v>
      </c>
      <c r="C75" s="15" t="n">
        <v>0</v>
      </c>
      <c r="D75" s="15" t="n">
        <v>0</v>
      </c>
      <c r="E75" s="15" t="n">
        <v>0</v>
      </c>
      <c r="F75" s="42" t="n">
        <v>51130000</v>
      </c>
      <c r="H75" s="41" t="n">
        <v>0</v>
      </c>
    </row>
    <row r="76" customFormat="false" ht="17.25" hidden="false" customHeight="true" outlineLevel="0" collapsed="false">
      <c r="A76" s="42" t="n">
        <v>51140000</v>
      </c>
      <c r="B76" s="2" t="s">
        <v>373</v>
      </c>
      <c r="C76" s="15" t="n">
        <v>-61.24</v>
      </c>
      <c r="D76" s="15" t="n">
        <v>-2327400</v>
      </c>
      <c r="E76" s="15" t="n">
        <v>0</v>
      </c>
      <c r="F76" s="42" t="n">
        <v>51140000</v>
      </c>
      <c r="H76" s="41" t="n">
        <v>0</v>
      </c>
    </row>
    <row r="77" customFormat="false" ht="17.25" hidden="false" customHeight="true" outlineLevel="0" collapsed="false">
      <c r="A77" s="42" t="n">
        <v>51211000</v>
      </c>
      <c r="B77" s="2" t="s">
        <v>321</v>
      </c>
      <c r="C77" s="15" t="n">
        <v>40837395.74</v>
      </c>
      <c r="D77" s="15" t="n">
        <v>19589922.21</v>
      </c>
      <c r="E77" s="15" t="n">
        <v>22808163.0799999</v>
      </c>
      <c r="F77" s="42" t="n">
        <v>51211000</v>
      </c>
      <c r="H77" s="29" t="n">
        <v>22808163.0799999</v>
      </c>
    </row>
    <row r="78" customFormat="false" ht="17.25" hidden="false" customHeight="true" outlineLevel="0" collapsed="false">
      <c r="A78" s="42" t="n">
        <v>51212000</v>
      </c>
      <c r="B78" s="2" t="s">
        <v>2338</v>
      </c>
      <c r="C78" s="15" t="n">
        <v>0</v>
      </c>
      <c r="D78" s="15" t="n">
        <v>0</v>
      </c>
      <c r="E78" s="15" t="n">
        <v>0</v>
      </c>
      <c r="F78" s="42" t="n">
        <v>51212000</v>
      </c>
      <c r="H78" s="41" t="n">
        <v>0</v>
      </c>
    </row>
    <row r="79" customFormat="false" ht="17.25" hidden="false" customHeight="true" outlineLevel="0" collapsed="false">
      <c r="A79" s="42" t="n">
        <v>51221000</v>
      </c>
      <c r="B79" s="2" t="s">
        <v>323</v>
      </c>
      <c r="C79" s="15" t="n">
        <v>30869278.81</v>
      </c>
      <c r="D79" s="15" t="n">
        <v>23683566.18</v>
      </c>
      <c r="E79" s="15" t="n">
        <v>25961387.13</v>
      </c>
      <c r="F79" s="42" t="n">
        <v>51221000</v>
      </c>
      <c r="H79" s="29" t="n">
        <v>25961387.13</v>
      </c>
    </row>
    <row r="80" customFormat="false" ht="17.25" hidden="false" customHeight="true" outlineLevel="0" collapsed="false">
      <c r="A80" s="42" t="n">
        <v>53200000</v>
      </c>
      <c r="B80" s="2" t="s">
        <v>2339</v>
      </c>
      <c r="C80" s="15" t="n">
        <v>1671500</v>
      </c>
      <c r="D80" s="15" t="n">
        <v>4064700</v>
      </c>
      <c r="E80" s="15" t="n">
        <v>553933.359999999</v>
      </c>
      <c r="F80" s="42" t="n">
        <v>53200000</v>
      </c>
      <c r="H80" s="29" t="n">
        <v>553933.359999999</v>
      </c>
    </row>
    <row r="81" customFormat="false" ht="17.25" hidden="false" customHeight="true" outlineLevel="0" collapsed="false">
      <c r="A81" s="42" t="n">
        <v>58000000</v>
      </c>
      <c r="B81" s="2" t="s">
        <v>704</v>
      </c>
      <c r="C81" s="15" t="n">
        <v>0</v>
      </c>
      <c r="D81" s="15" t="n">
        <v>0</v>
      </c>
      <c r="E81" s="15" t="n">
        <v>0</v>
      </c>
      <c r="F81" s="42" t="n">
        <v>58000000</v>
      </c>
      <c r="H81" s="41" t="n">
        <v>0</v>
      </c>
    </row>
    <row r="82" customFormat="false" ht="17.25" hidden="false" customHeight="true" outlineLevel="0" collapsed="false">
      <c r="A82" s="42" t="n">
        <v>60101000</v>
      </c>
      <c r="B82" s="2" t="s">
        <v>2340</v>
      </c>
      <c r="C82" s="15" t="n">
        <v>26674345</v>
      </c>
      <c r="D82" s="15" t="n">
        <v>82505465</v>
      </c>
      <c r="E82" s="15" t="n">
        <v>176030779.25</v>
      </c>
      <c r="F82" s="42" t="n">
        <v>60101000</v>
      </c>
      <c r="H82" s="29" t="n">
        <v>176030779.25</v>
      </c>
    </row>
    <row r="83" customFormat="false" ht="17.25" hidden="false" customHeight="true" outlineLevel="0" collapsed="false">
      <c r="A83" s="42" t="n">
        <v>60201000</v>
      </c>
      <c r="B83" s="2" t="s">
        <v>408</v>
      </c>
      <c r="C83" s="15" t="n">
        <v>7164078.8</v>
      </c>
      <c r="D83" s="15" t="n">
        <v>10654622.8</v>
      </c>
      <c r="E83" s="15" t="n">
        <v>27300936.52</v>
      </c>
      <c r="F83" s="42" t="n">
        <v>60201000</v>
      </c>
      <c r="H83" s="29" t="n">
        <v>27300936.52</v>
      </c>
    </row>
    <row r="84" customFormat="false" ht="17.25" hidden="false" customHeight="true" outlineLevel="0" collapsed="false">
      <c r="A84" s="42" t="n">
        <v>60310000</v>
      </c>
      <c r="B84" s="2" t="s">
        <v>2341</v>
      </c>
      <c r="C84" s="15" t="n">
        <v>960466203.82</v>
      </c>
      <c r="D84" s="15" t="n">
        <v>505843683.72</v>
      </c>
      <c r="E84" s="15" t="n">
        <v>64501581.4400001</v>
      </c>
      <c r="F84" s="42" t="n">
        <v>60310000</v>
      </c>
      <c r="H84" s="29" t="n">
        <v>64501581.4400001</v>
      </c>
    </row>
    <row r="85" customFormat="false" ht="17.25" hidden="false" customHeight="true" outlineLevel="0" collapsed="false">
      <c r="A85" s="42" t="n">
        <v>60601000</v>
      </c>
      <c r="B85" s="2" t="s">
        <v>420</v>
      </c>
      <c r="C85" s="15" t="n">
        <v>0</v>
      </c>
      <c r="D85" s="15" t="n">
        <v>735000</v>
      </c>
      <c r="E85" s="15" t="n">
        <v>37685923</v>
      </c>
      <c r="F85" s="42" t="n">
        <v>60601000</v>
      </c>
      <c r="H85" s="41" t="n">
        <v>37685923</v>
      </c>
    </row>
    <row r="86" customFormat="false" ht="17.25" hidden="false" customHeight="true" outlineLevel="0" collapsed="false">
      <c r="A86" s="42" t="n">
        <v>60602000</v>
      </c>
      <c r="B86" s="2" t="s">
        <v>356</v>
      </c>
      <c r="C86" s="15" t="n">
        <v>0</v>
      </c>
      <c r="D86" s="15" t="n">
        <v>1137496.54</v>
      </c>
      <c r="E86" s="15" t="n">
        <v>8500678.52</v>
      </c>
      <c r="F86" s="42" t="n">
        <v>60602000</v>
      </c>
      <c r="H86" s="29" t="n">
        <v>8500678.52</v>
      </c>
    </row>
    <row r="87" customFormat="false" ht="17.25" hidden="false" customHeight="true" outlineLevel="0" collapsed="false">
      <c r="A87" s="42" t="n">
        <v>60604000</v>
      </c>
      <c r="B87" s="2" t="s">
        <v>2342</v>
      </c>
      <c r="C87" s="15" t="n">
        <v>7130</v>
      </c>
      <c r="D87" s="15" t="n">
        <v>0</v>
      </c>
      <c r="E87" s="15" t="n">
        <v>787792.91</v>
      </c>
      <c r="F87" s="42" t="n">
        <v>60604000</v>
      </c>
      <c r="H87" s="29" t="n">
        <v>787792.91</v>
      </c>
    </row>
    <row r="88" customFormat="false" ht="17.25" hidden="false" customHeight="true" outlineLevel="0" collapsed="false">
      <c r="A88" s="42" t="n">
        <v>60605000</v>
      </c>
      <c r="B88" s="2" t="s">
        <v>2277</v>
      </c>
      <c r="C88" s="15" t="n">
        <v>4000</v>
      </c>
      <c r="D88" s="15" t="n">
        <v>298334</v>
      </c>
      <c r="E88" s="15" t="n">
        <v>742260</v>
      </c>
      <c r="F88" s="42" t="n">
        <v>60605000</v>
      </c>
      <c r="H88" s="41" t="n">
        <v>742260</v>
      </c>
    </row>
    <row r="89" customFormat="false" ht="17.25" hidden="false" customHeight="true" outlineLevel="0" collapsed="false">
      <c r="A89" s="42" t="n">
        <v>60607000</v>
      </c>
      <c r="B89" s="2" t="s">
        <v>363</v>
      </c>
      <c r="C89" s="15" t="n">
        <v>0</v>
      </c>
      <c r="D89" s="15" t="n">
        <v>0</v>
      </c>
      <c r="E89" s="15" t="n">
        <v>1575642.53</v>
      </c>
      <c r="F89" s="42" t="n">
        <v>60607000</v>
      </c>
      <c r="H89" s="29" t="n">
        <v>1575642.53</v>
      </c>
    </row>
    <row r="90" customFormat="false" ht="17.25" hidden="false" customHeight="true" outlineLevel="0" collapsed="false">
      <c r="A90" s="42" t="n">
        <v>60608000</v>
      </c>
      <c r="B90" s="2" t="s">
        <v>1288</v>
      </c>
      <c r="C90" s="15" t="n">
        <v>0</v>
      </c>
      <c r="D90" s="15" t="n">
        <v>0</v>
      </c>
      <c r="E90" s="15" t="n">
        <v>2540175.26</v>
      </c>
      <c r="F90" s="42" t="n">
        <v>60608000</v>
      </c>
      <c r="H90" s="29" t="n">
        <v>2540175.26</v>
      </c>
    </row>
    <row r="91" customFormat="false" ht="17.25" hidden="false" customHeight="true" outlineLevel="0" collapsed="false">
      <c r="A91" s="42" t="n">
        <v>60609000</v>
      </c>
      <c r="B91" s="2" t="s">
        <v>1663</v>
      </c>
      <c r="C91" s="15" t="n">
        <v>30961.5</v>
      </c>
      <c r="D91" s="15" t="n">
        <v>0</v>
      </c>
      <c r="E91" s="15" t="n">
        <v>0</v>
      </c>
      <c r="F91" s="42" t="n">
        <v>60609000</v>
      </c>
      <c r="H91" s="41" t="n">
        <v>0</v>
      </c>
    </row>
    <row r="92" customFormat="false" ht="17.25" hidden="false" customHeight="true" outlineLevel="0" collapsed="false">
      <c r="A92" s="42" t="n">
        <v>61100000</v>
      </c>
      <c r="B92" s="2" t="s">
        <v>709</v>
      </c>
      <c r="C92" s="15" t="n">
        <v>0</v>
      </c>
      <c r="D92" s="15" t="n">
        <v>829951.03</v>
      </c>
      <c r="E92" s="15" t="n">
        <v>3077752.26</v>
      </c>
      <c r="F92" s="42" t="n">
        <v>61100000</v>
      </c>
      <c r="H92" s="29" t="n">
        <v>3077752.26</v>
      </c>
    </row>
    <row r="93" customFormat="false" ht="17.25" hidden="false" customHeight="true" outlineLevel="0" collapsed="false">
      <c r="A93" s="42" t="n">
        <v>61302000</v>
      </c>
      <c r="B93" s="2" t="s">
        <v>1650</v>
      </c>
      <c r="C93" s="15" t="n">
        <v>0</v>
      </c>
      <c r="D93" s="15" t="n">
        <v>0</v>
      </c>
      <c r="E93" s="15" t="n">
        <v>952491.25</v>
      </c>
      <c r="F93" s="42" t="n">
        <v>61302000</v>
      </c>
      <c r="H93" s="29" t="n">
        <v>952491.25</v>
      </c>
    </row>
    <row r="94" customFormat="false" ht="17.25" hidden="false" customHeight="true" outlineLevel="0" collapsed="false">
      <c r="A94" s="42" t="n">
        <v>61500000</v>
      </c>
      <c r="B94" s="2" t="s">
        <v>457</v>
      </c>
      <c r="C94" s="15" t="n">
        <v>0</v>
      </c>
      <c r="D94" s="15" t="n">
        <v>0</v>
      </c>
      <c r="E94" s="15" t="n">
        <v>45000</v>
      </c>
      <c r="F94" s="42" t="n">
        <v>61500000</v>
      </c>
      <c r="H94" s="41" t="n">
        <v>45000</v>
      </c>
    </row>
    <row r="95" customFormat="false" ht="17.25" hidden="false" customHeight="true" outlineLevel="0" collapsed="false">
      <c r="A95" s="42" t="n">
        <v>61503000</v>
      </c>
      <c r="B95" s="2" t="s">
        <v>459</v>
      </c>
      <c r="C95" s="15" t="n">
        <v>0</v>
      </c>
      <c r="D95" s="15" t="n">
        <v>0</v>
      </c>
      <c r="E95" s="15" t="n">
        <v>680673.5</v>
      </c>
      <c r="F95" s="42" t="n">
        <v>61503000</v>
      </c>
      <c r="H95" s="29" t="n">
        <v>680673.5</v>
      </c>
    </row>
    <row r="96" customFormat="false" ht="17.25" hidden="false" customHeight="true" outlineLevel="0" collapsed="false">
      <c r="A96" s="42" t="n">
        <v>61504000</v>
      </c>
      <c r="B96" s="2" t="s">
        <v>1838</v>
      </c>
      <c r="C96" s="15" t="n">
        <v>3610000</v>
      </c>
      <c r="D96" s="15" t="n">
        <v>0</v>
      </c>
      <c r="E96" s="15" t="n">
        <v>2250000</v>
      </c>
      <c r="F96" s="42" t="n">
        <v>61504000</v>
      </c>
      <c r="H96" s="41" t="n">
        <v>2250000</v>
      </c>
    </row>
    <row r="97" customFormat="false" ht="17.25" hidden="false" customHeight="true" outlineLevel="0" collapsed="false">
      <c r="A97" s="42" t="n">
        <v>61601000</v>
      </c>
      <c r="B97" s="2" t="s">
        <v>2343</v>
      </c>
      <c r="C97" s="15" t="n">
        <v>0</v>
      </c>
      <c r="D97" s="15" t="n">
        <v>0</v>
      </c>
      <c r="E97" s="15" t="n">
        <v>125469.06</v>
      </c>
      <c r="F97" s="42" t="n">
        <v>61601000</v>
      </c>
      <c r="H97" s="29" t="n">
        <v>125469.06</v>
      </c>
    </row>
    <row r="98" customFormat="false" ht="17.25" hidden="false" customHeight="true" outlineLevel="0" collapsed="false">
      <c r="A98" s="42" t="n">
        <v>61602000</v>
      </c>
      <c r="B98" s="2" t="s">
        <v>466</v>
      </c>
      <c r="C98" s="15" t="n">
        <v>300598</v>
      </c>
      <c r="D98" s="15" t="n">
        <v>269160</v>
      </c>
      <c r="E98" s="15" t="n">
        <v>2030045.28</v>
      </c>
      <c r="F98" s="42" t="n">
        <v>61602000</v>
      </c>
      <c r="H98" s="29" t="n">
        <v>2030045.28</v>
      </c>
    </row>
    <row r="99" customFormat="false" ht="17.25" hidden="false" customHeight="true" outlineLevel="0" collapsed="false">
      <c r="A99" s="42" t="n">
        <v>61801000</v>
      </c>
      <c r="B99" s="2" t="s">
        <v>470</v>
      </c>
      <c r="C99" s="15" t="n">
        <v>0</v>
      </c>
      <c r="D99" s="15" t="n">
        <v>0</v>
      </c>
      <c r="E99" s="15" t="n">
        <v>37000</v>
      </c>
      <c r="F99" s="42" t="n">
        <v>61801000</v>
      </c>
      <c r="H99" s="41" t="n">
        <v>37000</v>
      </c>
    </row>
    <row r="100" customFormat="false" ht="17.25" hidden="false" customHeight="true" outlineLevel="0" collapsed="false">
      <c r="A100" s="42" t="n">
        <v>61802000</v>
      </c>
      <c r="B100" s="2" t="s">
        <v>2344</v>
      </c>
      <c r="C100" s="15" t="n">
        <v>2000</v>
      </c>
      <c r="D100" s="15" t="n">
        <v>0</v>
      </c>
      <c r="E100" s="15" t="n">
        <v>31250</v>
      </c>
      <c r="F100" s="42" t="n">
        <v>61802000</v>
      </c>
      <c r="H100" s="41" t="n">
        <v>31250</v>
      </c>
    </row>
    <row r="101" customFormat="false" ht="17.25" hidden="false" customHeight="true" outlineLevel="0" collapsed="false">
      <c r="A101" s="42" t="n">
        <v>62100000</v>
      </c>
      <c r="B101" s="2" t="s">
        <v>1099</v>
      </c>
      <c r="C101" s="15" t="n">
        <v>0</v>
      </c>
      <c r="D101" s="15" t="n">
        <v>0</v>
      </c>
      <c r="E101" s="15" t="n">
        <v>78000</v>
      </c>
      <c r="F101" s="42" t="n">
        <v>62100000</v>
      </c>
      <c r="H101" s="41" t="n">
        <v>78000</v>
      </c>
    </row>
    <row r="102" customFormat="false" ht="17.25" hidden="false" customHeight="true" outlineLevel="0" collapsed="false">
      <c r="A102" s="42" t="n">
        <v>62103000</v>
      </c>
      <c r="B102" s="2" t="s">
        <v>2345</v>
      </c>
      <c r="C102" s="15" t="n">
        <v>0</v>
      </c>
      <c r="D102" s="15" t="n">
        <v>0</v>
      </c>
      <c r="E102" s="15" t="n">
        <v>2250000</v>
      </c>
      <c r="F102" s="42" t="n">
        <v>62103000</v>
      </c>
      <c r="H102" s="41" t="n">
        <v>2250000</v>
      </c>
    </row>
    <row r="103" customFormat="false" ht="17.25" hidden="false" customHeight="true" outlineLevel="0" collapsed="false">
      <c r="A103" s="42" t="n">
        <v>62203000</v>
      </c>
      <c r="B103" s="2" t="s">
        <v>2346</v>
      </c>
      <c r="C103" s="15" t="n">
        <v>0</v>
      </c>
      <c r="D103" s="15" t="n">
        <v>0</v>
      </c>
      <c r="E103" s="15" t="n">
        <v>-1080000</v>
      </c>
      <c r="F103" s="42" t="n">
        <v>62203000</v>
      </c>
      <c r="H103" s="41" t="n">
        <v>-1080000</v>
      </c>
    </row>
    <row r="104" customFormat="false" ht="17.25" hidden="false" customHeight="true" outlineLevel="0" collapsed="false">
      <c r="A104" s="42" t="n">
        <v>62303000</v>
      </c>
      <c r="B104" s="2" t="s">
        <v>495</v>
      </c>
      <c r="C104" s="15" t="n">
        <v>0</v>
      </c>
      <c r="D104" s="15" t="n">
        <v>96896.2</v>
      </c>
      <c r="E104" s="15" t="n">
        <v>162300</v>
      </c>
      <c r="F104" s="42" t="n">
        <v>62303000</v>
      </c>
      <c r="H104" s="41" t="n">
        <v>162300</v>
      </c>
    </row>
    <row r="105" customFormat="false" ht="17.25" hidden="false" customHeight="true" outlineLevel="0" collapsed="false">
      <c r="A105" s="42" t="n">
        <v>62501000</v>
      </c>
      <c r="B105" s="2" t="s">
        <v>2347</v>
      </c>
      <c r="C105" s="15" t="n">
        <v>0</v>
      </c>
      <c r="D105" s="15" t="n">
        <v>0</v>
      </c>
      <c r="E105" s="15" t="n">
        <v>191455</v>
      </c>
      <c r="F105" s="42" t="n">
        <v>62501000</v>
      </c>
      <c r="H105" s="41" t="n">
        <v>191455</v>
      </c>
    </row>
    <row r="106" customFormat="false" ht="17.25" hidden="false" customHeight="true" outlineLevel="0" collapsed="false">
      <c r="A106" s="42" t="n">
        <v>62506000</v>
      </c>
      <c r="B106" s="2" t="s">
        <v>509</v>
      </c>
      <c r="C106" s="15" t="n">
        <v>0</v>
      </c>
      <c r="D106" s="15" t="n">
        <v>0</v>
      </c>
      <c r="E106" s="15" t="n">
        <v>123000</v>
      </c>
      <c r="F106" s="42" t="n">
        <v>62506000</v>
      </c>
      <c r="H106" s="41" t="n">
        <v>123000</v>
      </c>
    </row>
    <row r="107" customFormat="false" ht="17.25" hidden="false" customHeight="true" outlineLevel="0" collapsed="false">
      <c r="A107" s="42" t="n">
        <v>62507000</v>
      </c>
      <c r="B107" s="2" t="s">
        <v>416</v>
      </c>
      <c r="C107" s="15" t="n">
        <v>86666.8</v>
      </c>
      <c r="D107" s="15" t="n">
        <v>2396757.8</v>
      </c>
      <c r="E107" s="15" t="n">
        <v>8182630.84</v>
      </c>
      <c r="F107" s="42" t="n">
        <v>62507000</v>
      </c>
      <c r="H107" s="29" t="n">
        <v>8182630.84</v>
      </c>
    </row>
    <row r="108" customFormat="false" ht="17.25" hidden="false" customHeight="true" outlineLevel="0" collapsed="false">
      <c r="A108" s="42" t="n">
        <v>62601000</v>
      </c>
      <c r="B108" s="2" t="s">
        <v>727</v>
      </c>
      <c r="C108" s="15" t="n">
        <v>8000</v>
      </c>
      <c r="D108" s="15" t="n">
        <v>0</v>
      </c>
      <c r="E108" s="15" t="n">
        <v>82213</v>
      </c>
      <c r="F108" s="42" t="n">
        <v>62601000</v>
      </c>
      <c r="H108" s="41" t="n">
        <v>82213</v>
      </c>
    </row>
    <row r="109" customFormat="false" ht="17.25" hidden="false" customHeight="true" outlineLevel="0" collapsed="false">
      <c r="A109" s="42" t="n">
        <v>62602000</v>
      </c>
      <c r="B109" s="2" t="s">
        <v>511</v>
      </c>
      <c r="C109" s="15" t="n">
        <v>0</v>
      </c>
      <c r="D109" s="15" t="n">
        <v>33787.24</v>
      </c>
      <c r="E109" s="15" t="n">
        <v>2331728.04</v>
      </c>
      <c r="F109" s="42" t="n">
        <v>62602000</v>
      </c>
      <c r="H109" s="29" t="n">
        <v>2331728.04</v>
      </c>
    </row>
    <row r="110" customFormat="false" ht="17.25" hidden="false" customHeight="true" outlineLevel="0" collapsed="false">
      <c r="A110" s="42" t="n">
        <v>62603000</v>
      </c>
      <c r="B110" s="2" t="s">
        <v>512</v>
      </c>
      <c r="C110" s="15" t="n">
        <v>0</v>
      </c>
      <c r="D110" s="15" t="n">
        <v>0</v>
      </c>
      <c r="E110" s="15" t="n">
        <v>126154.19</v>
      </c>
      <c r="F110" s="42" t="n">
        <v>62603000</v>
      </c>
      <c r="H110" s="29" t="n">
        <v>126154.19</v>
      </c>
    </row>
    <row r="111" customFormat="false" ht="17.25" hidden="false" customHeight="true" outlineLevel="0" collapsed="false">
      <c r="A111" s="42" t="n">
        <v>62604000</v>
      </c>
      <c r="B111" s="2" t="s">
        <v>2348</v>
      </c>
      <c r="C111" s="15" t="n">
        <v>0</v>
      </c>
      <c r="D111" s="15" t="n">
        <v>0</v>
      </c>
      <c r="E111" s="15" t="n">
        <v>53520</v>
      </c>
      <c r="F111" s="42" t="n">
        <v>62604000</v>
      </c>
      <c r="H111" s="41" t="n">
        <v>53520</v>
      </c>
    </row>
    <row r="112" customFormat="false" ht="17.25" hidden="false" customHeight="true" outlineLevel="0" collapsed="false">
      <c r="A112" s="42" t="n">
        <v>62605000</v>
      </c>
      <c r="B112" s="2" t="s">
        <v>1528</v>
      </c>
      <c r="C112" s="15" t="n">
        <v>250000</v>
      </c>
      <c r="D112" s="15" t="n">
        <v>600000</v>
      </c>
      <c r="E112" s="15" t="n">
        <v>85000</v>
      </c>
      <c r="F112" s="42" t="n">
        <v>62605000</v>
      </c>
      <c r="H112" s="41" t="n">
        <v>85000</v>
      </c>
    </row>
    <row r="113" customFormat="false" ht="17.25" hidden="false" customHeight="true" outlineLevel="0" collapsed="false">
      <c r="A113" s="42" t="n">
        <v>62701000</v>
      </c>
      <c r="B113" s="2" t="s">
        <v>1850</v>
      </c>
      <c r="C113" s="15" t="n">
        <v>17066.66</v>
      </c>
      <c r="D113" s="15" t="n">
        <v>60400</v>
      </c>
      <c r="E113" s="15" t="n">
        <v>27400</v>
      </c>
      <c r="F113" s="42" t="n">
        <v>62701000</v>
      </c>
      <c r="H113" s="41" t="n">
        <v>27400</v>
      </c>
    </row>
    <row r="114" customFormat="false" ht="17.25" hidden="false" customHeight="true" outlineLevel="0" collapsed="false">
      <c r="A114" s="42" t="n">
        <v>62703000</v>
      </c>
      <c r="B114" s="2" t="s">
        <v>2349</v>
      </c>
      <c r="C114" s="15" t="n">
        <v>219225.35</v>
      </c>
      <c r="D114" s="15" t="n">
        <v>774703.82</v>
      </c>
      <c r="E114" s="15" t="n">
        <v>898172.34</v>
      </c>
      <c r="F114" s="42" t="n">
        <v>62703000</v>
      </c>
      <c r="H114" s="29" t="n">
        <v>898172.34</v>
      </c>
    </row>
    <row r="115" customFormat="false" ht="17.25" hidden="false" customHeight="true" outlineLevel="0" collapsed="false">
      <c r="A115" s="42" t="n">
        <v>62704000</v>
      </c>
      <c r="B115" s="2" t="s">
        <v>426</v>
      </c>
      <c r="C115" s="15" t="n">
        <v>337023.27</v>
      </c>
      <c r="D115" s="15" t="n">
        <v>319408.98</v>
      </c>
      <c r="E115" s="15" t="n">
        <v>719240.36</v>
      </c>
      <c r="F115" s="42" t="n">
        <v>62704000</v>
      </c>
      <c r="H115" s="29" t="n">
        <v>719240.36</v>
      </c>
    </row>
    <row r="116" customFormat="false" ht="17.25" hidden="false" customHeight="true" outlineLevel="0" collapsed="false">
      <c r="A116" s="42" t="n">
        <v>62706000</v>
      </c>
      <c r="B116" s="2" t="s">
        <v>2350</v>
      </c>
      <c r="C116" s="15" t="n">
        <v>0</v>
      </c>
      <c r="D116" s="15" t="n">
        <v>0</v>
      </c>
      <c r="E116" s="15" t="n">
        <v>41472</v>
      </c>
      <c r="F116" s="42" t="n">
        <v>62706000</v>
      </c>
      <c r="H116" s="41" t="n">
        <v>41472</v>
      </c>
    </row>
    <row r="117" customFormat="false" ht="17.25" hidden="false" customHeight="true" outlineLevel="0" collapsed="false">
      <c r="A117" s="42" t="n">
        <v>62707000</v>
      </c>
      <c r="B117" s="2" t="s">
        <v>2351</v>
      </c>
      <c r="C117" s="15" t="n">
        <v>400000</v>
      </c>
      <c r="D117" s="15" t="n">
        <v>604800</v>
      </c>
      <c r="E117" s="15" t="n">
        <v>460800</v>
      </c>
      <c r="F117" s="42" t="n">
        <v>62707000</v>
      </c>
      <c r="H117" s="41" t="n">
        <v>460800</v>
      </c>
    </row>
    <row r="118" customFormat="false" ht="17.25" hidden="false" customHeight="true" outlineLevel="0" collapsed="false">
      <c r="A118" s="42" t="n">
        <v>62708000</v>
      </c>
      <c r="B118" s="2" t="s">
        <v>2352</v>
      </c>
      <c r="C118" s="15" t="n">
        <v>305865.85</v>
      </c>
      <c r="D118" s="15" t="n">
        <v>288950.12</v>
      </c>
      <c r="E118" s="15" t="n">
        <v>316989.46</v>
      </c>
      <c r="F118" s="42" t="n">
        <v>62708000</v>
      </c>
      <c r="H118" s="29" t="n">
        <v>316989.46</v>
      </c>
    </row>
    <row r="119" customFormat="false" ht="17.25" hidden="false" customHeight="true" outlineLevel="0" collapsed="false">
      <c r="A119" s="42" t="n">
        <v>62800000</v>
      </c>
      <c r="B119" s="2" t="s">
        <v>441</v>
      </c>
      <c r="C119" s="15" t="n">
        <v>0</v>
      </c>
      <c r="D119" s="15" t="n">
        <v>0</v>
      </c>
      <c r="E119" s="15" t="n">
        <v>50600</v>
      </c>
      <c r="F119" s="42" t="n">
        <v>62800000</v>
      </c>
      <c r="H119" s="41" t="n">
        <v>50600</v>
      </c>
    </row>
    <row r="120" customFormat="false" ht="17.25" hidden="false" customHeight="true" outlineLevel="0" collapsed="false">
      <c r="A120" s="42" t="n">
        <v>63501000</v>
      </c>
      <c r="B120" s="2" t="s">
        <v>1122</v>
      </c>
      <c r="C120" s="15" t="n">
        <v>0</v>
      </c>
      <c r="D120" s="15" t="n">
        <v>0</v>
      </c>
      <c r="E120" s="15" t="n">
        <v>1000</v>
      </c>
      <c r="F120" s="42" t="n">
        <v>63501000</v>
      </c>
      <c r="H120" s="41" t="n">
        <v>1000</v>
      </c>
    </row>
    <row r="121" customFormat="false" ht="17.25" hidden="false" customHeight="true" outlineLevel="0" collapsed="false">
      <c r="A121" s="42" t="n">
        <v>63503000</v>
      </c>
      <c r="B121" s="2" t="s">
        <v>187</v>
      </c>
      <c r="C121" s="15" t="n">
        <v>0</v>
      </c>
      <c r="D121" s="15" t="n">
        <v>0</v>
      </c>
      <c r="E121" s="15" t="n">
        <v>35000</v>
      </c>
      <c r="F121" s="42" t="n">
        <v>63503000</v>
      </c>
      <c r="H121" s="41" t="n">
        <v>35000</v>
      </c>
    </row>
    <row r="122" customFormat="false" ht="17.25" hidden="false" customHeight="true" outlineLevel="0" collapsed="false">
      <c r="A122" s="42" t="n">
        <v>63504000</v>
      </c>
      <c r="B122" s="2" t="s">
        <v>732</v>
      </c>
      <c r="C122" s="15" t="n">
        <v>2000</v>
      </c>
      <c r="D122" s="15" t="n">
        <v>115200</v>
      </c>
      <c r="E122" s="15" t="n">
        <v>371000</v>
      </c>
      <c r="F122" s="42" t="n">
        <v>63504000</v>
      </c>
      <c r="H122" s="41" t="n">
        <v>371000</v>
      </c>
    </row>
    <row r="123" customFormat="false" ht="17.25" hidden="false" customHeight="true" outlineLevel="0" collapsed="false">
      <c r="A123" s="42" t="n">
        <v>63506000</v>
      </c>
      <c r="B123" s="2" t="s">
        <v>2353</v>
      </c>
      <c r="C123" s="15" t="n">
        <v>328000</v>
      </c>
      <c r="D123" s="15" t="n">
        <v>114000</v>
      </c>
      <c r="E123" s="15" t="n">
        <v>3273114</v>
      </c>
      <c r="F123" s="42" t="n">
        <v>63506000</v>
      </c>
      <c r="H123" s="41" t="n">
        <v>3273114</v>
      </c>
    </row>
    <row r="124" customFormat="false" ht="17.25" hidden="false" customHeight="true" outlineLevel="0" collapsed="false">
      <c r="A124" s="42" t="n">
        <v>64101000</v>
      </c>
      <c r="B124" s="2" t="s">
        <v>735</v>
      </c>
      <c r="C124" s="15" t="n">
        <v>27194717.4</v>
      </c>
      <c r="D124" s="15" t="n">
        <v>40484025.96</v>
      </c>
      <c r="E124" s="15" t="n">
        <v>91996379.36</v>
      </c>
      <c r="F124" s="42" t="n">
        <v>64101000</v>
      </c>
      <c r="H124" s="29" t="n">
        <v>91996379.36</v>
      </c>
    </row>
    <row r="125" customFormat="false" ht="17.25" hidden="false" customHeight="true" outlineLevel="0" collapsed="false">
      <c r="A125" s="42" t="n">
        <v>64102000</v>
      </c>
      <c r="B125" s="2" t="s">
        <v>528</v>
      </c>
      <c r="C125" s="15" t="n">
        <v>860850</v>
      </c>
      <c r="D125" s="15" t="n">
        <v>5984380.64</v>
      </c>
      <c r="E125" s="15" t="n">
        <v>3340904.53</v>
      </c>
      <c r="F125" s="42" t="n">
        <v>64102000</v>
      </c>
      <c r="H125" s="29" t="n">
        <v>3340904.53</v>
      </c>
    </row>
    <row r="126" customFormat="false" ht="17.25" hidden="false" customHeight="true" outlineLevel="0" collapsed="false">
      <c r="A126" s="42" t="n">
        <v>64103000</v>
      </c>
      <c r="B126" s="2" t="s">
        <v>529</v>
      </c>
      <c r="C126" s="15" t="n">
        <v>0</v>
      </c>
      <c r="D126" s="15" t="n">
        <v>2734404.6</v>
      </c>
      <c r="E126" s="15" t="n">
        <v>4811935.5</v>
      </c>
      <c r="F126" s="42" t="n">
        <v>64103000</v>
      </c>
      <c r="H126" s="29" t="n">
        <v>4811935.5</v>
      </c>
    </row>
    <row r="127" customFormat="false" ht="17.25" hidden="false" customHeight="true" outlineLevel="0" collapsed="false">
      <c r="A127" s="42" t="n">
        <v>64104000</v>
      </c>
      <c r="B127" s="2" t="s">
        <v>194</v>
      </c>
      <c r="C127" s="15" t="n">
        <v>0</v>
      </c>
      <c r="D127" s="15" t="n">
        <v>1147187.39</v>
      </c>
      <c r="E127" s="15" t="n">
        <v>2282963.85</v>
      </c>
      <c r="F127" s="42" t="n">
        <v>64104000</v>
      </c>
      <c r="H127" s="29" t="n">
        <v>2282963.85</v>
      </c>
    </row>
    <row r="128" customFormat="false" ht="17.25" hidden="false" customHeight="true" outlineLevel="0" collapsed="false">
      <c r="A128" s="42" t="n">
        <v>64180000</v>
      </c>
      <c r="B128" s="2" t="s">
        <v>531</v>
      </c>
      <c r="C128" s="15" t="n">
        <v>0</v>
      </c>
      <c r="D128" s="15" t="n">
        <v>2992574.99</v>
      </c>
      <c r="E128" s="15" t="n">
        <v>-5058554.81</v>
      </c>
      <c r="F128" s="42" t="n">
        <v>64180000</v>
      </c>
      <c r="H128" s="29" t="n">
        <v>-5058554.81</v>
      </c>
    </row>
    <row r="129" customFormat="false" ht="17.25" hidden="false" customHeight="true" outlineLevel="0" collapsed="false">
      <c r="A129" s="42" t="n">
        <v>64501000</v>
      </c>
      <c r="B129" s="2" t="s">
        <v>2354</v>
      </c>
      <c r="C129" s="15" t="n">
        <v>3304905.5</v>
      </c>
      <c r="D129" s="15" t="n">
        <v>5919812.73</v>
      </c>
      <c r="E129" s="15" t="n">
        <v>11541750.22</v>
      </c>
      <c r="F129" s="42" t="n">
        <v>64501000</v>
      </c>
      <c r="H129" s="29" t="n">
        <v>11541750.22</v>
      </c>
    </row>
    <row r="130" customFormat="false" ht="17.25" hidden="false" customHeight="true" outlineLevel="0" collapsed="false">
      <c r="A130" s="42" t="n">
        <v>64502000</v>
      </c>
      <c r="B130" s="2" t="s">
        <v>1506</v>
      </c>
      <c r="C130" s="15" t="n">
        <v>1271117.5</v>
      </c>
      <c r="D130" s="15" t="n">
        <v>2276851.05</v>
      </c>
      <c r="E130" s="15" t="n">
        <v>4439134.7</v>
      </c>
      <c r="F130" s="42" t="n">
        <v>64502000</v>
      </c>
      <c r="H130" s="29" t="n">
        <v>4439134.7</v>
      </c>
    </row>
    <row r="131" customFormat="false" ht="17.25" hidden="false" customHeight="true" outlineLevel="0" collapsed="false">
      <c r="A131" s="42" t="n">
        <v>64504000</v>
      </c>
      <c r="B131" s="2" t="s">
        <v>196</v>
      </c>
      <c r="C131" s="15" t="n">
        <v>254223.5</v>
      </c>
      <c r="D131" s="15" t="n">
        <v>455370.21</v>
      </c>
      <c r="E131" s="15" t="n">
        <v>887826.94</v>
      </c>
      <c r="F131" s="42" t="n">
        <v>64504000</v>
      </c>
      <c r="H131" s="29" t="n">
        <v>887826.94</v>
      </c>
    </row>
    <row r="132" customFormat="false" ht="17.25" hidden="false" customHeight="true" outlineLevel="0" collapsed="false">
      <c r="A132" s="42" t="n">
        <v>64580000</v>
      </c>
      <c r="B132" s="2" t="s">
        <v>2355</v>
      </c>
      <c r="C132" s="15" t="n">
        <v>0</v>
      </c>
      <c r="D132" s="15" t="n">
        <v>454489.38</v>
      </c>
      <c r="E132" s="15" t="n">
        <v>-910539.87</v>
      </c>
      <c r="F132" s="42" t="n">
        <v>64580000</v>
      </c>
      <c r="H132" s="29" t="n">
        <v>-910539.87</v>
      </c>
    </row>
    <row r="133" customFormat="false" ht="17.25" hidden="false" customHeight="true" outlineLevel="0" collapsed="false">
      <c r="A133" s="42" t="n">
        <v>64801000</v>
      </c>
      <c r="B133" s="2" t="s">
        <v>467</v>
      </c>
      <c r="C133" s="15" t="n">
        <v>0</v>
      </c>
      <c r="D133" s="15" t="n">
        <v>0</v>
      </c>
      <c r="E133" s="15" t="n">
        <v>694000</v>
      </c>
      <c r="F133" s="42" t="n">
        <v>64801000</v>
      </c>
      <c r="H133" s="41" t="n">
        <v>694000</v>
      </c>
    </row>
    <row r="134" customFormat="false" ht="17.25" hidden="false" customHeight="true" outlineLevel="0" collapsed="false">
      <c r="A134" s="42" t="n">
        <v>65100000</v>
      </c>
      <c r="B134" s="2" t="s">
        <v>2356</v>
      </c>
      <c r="C134" s="15" t="n">
        <v>0</v>
      </c>
      <c r="D134" s="15" t="n">
        <v>0</v>
      </c>
      <c r="E134" s="15" t="n">
        <v>1436267.83</v>
      </c>
      <c r="F134" s="42" t="n">
        <v>65100000</v>
      </c>
      <c r="H134" s="29" t="n">
        <v>1436267.83</v>
      </c>
    </row>
    <row r="135" customFormat="false" ht="17.25" hidden="false" customHeight="true" outlineLevel="0" collapsed="false">
      <c r="A135" s="42" t="n">
        <v>65200000</v>
      </c>
      <c r="B135" s="2" t="s">
        <v>2357</v>
      </c>
      <c r="C135" s="15" t="n">
        <v>0</v>
      </c>
      <c r="D135" s="15" t="n">
        <v>0</v>
      </c>
      <c r="E135" s="15" t="n">
        <v>26915258.44</v>
      </c>
      <c r="F135" s="42" t="n">
        <v>65200000</v>
      </c>
      <c r="H135" s="29" t="n">
        <v>26915258.44</v>
      </c>
    </row>
    <row r="136" customFormat="false" ht="17.25" hidden="false" customHeight="true" outlineLevel="0" collapsed="false">
      <c r="A136" s="42" t="n">
        <v>65602000</v>
      </c>
      <c r="B136" s="2" t="s">
        <v>203</v>
      </c>
      <c r="C136" s="15" t="n">
        <v>0</v>
      </c>
      <c r="D136" s="15" t="n">
        <v>5901240</v>
      </c>
      <c r="E136" s="15" t="n">
        <v>179541.49</v>
      </c>
      <c r="F136" s="42" t="n">
        <v>65602000</v>
      </c>
      <c r="H136" s="29" t="n">
        <v>179541.49</v>
      </c>
    </row>
    <row r="137" customFormat="false" ht="17.25" hidden="false" customHeight="true" outlineLevel="0" collapsed="false">
      <c r="A137" s="42" t="n">
        <v>65700000</v>
      </c>
      <c r="B137" s="2" t="s">
        <v>2358</v>
      </c>
      <c r="C137" s="15" t="n">
        <v>293.59</v>
      </c>
      <c r="D137" s="15" t="n">
        <v>418744521.25</v>
      </c>
      <c r="E137" s="15" t="n">
        <v>176312.7</v>
      </c>
      <c r="F137" s="42" t="n">
        <v>65700000</v>
      </c>
      <c r="H137" s="29" t="n">
        <v>176312.7</v>
      </c>
    </row>
    <row r="138" customFormat="false" ht="17.25" hidden="false" customHeight="true" outlineLevel="0" collapsed="false">
      <c r="A138" s="42" t="n">
        <v>65710000</v>
      </c>
      <c r="B138" s="2" t="s">
        <v>746</v>
      </c>
      <c r="C138" s="15" t="n">
        <v>222614.2</v>
      </c>
      <c r="D138" s="15" t="n">
        <v>453155</v>
      </c>
      <c r="E138" s="15" t="n">
        <v>350000</v>
      </c>
      <c r="F138" s="42" t="n">
        <v>65710000</v>
      </c>
      <c r="H138" s="41" t="n">
        <v>350000</v>
      </c>
    </row>
    <row r="139" customFormat="false" ht="17.25" hidden="false" customHeight="true" outlineLevel="0" collapsed="false">
      <c r="A139" s="42" t="n">
        <v>66101000</v>
      </c>
      <c r="B139" s="2" t="s">
        <v>747</v>
      </c>
      <c r="C139" s="15" t="n">
        <v>100</v>
      </c>
      <c r="D139" s="15" t="n">
        <v>0</v>
      </c>
      <c r="E139" s="15" t="n">
        <v>218587.5</v>
      </c>
      <c r="F139" s="42" t="n">
        <v>66101000</v>
      </c>
      <c r="H139" s="29" t="n">
        <v>218587.5</v>
      </c>
    </row>
    <row r="140" customFormat="false" ht="17.25" hidden="false" customHeight="true" outlineLevel="0" collapsed="false">
      <c r="A140" s="42" t="n">
        <v>66102000</v>
      </c>
      <c r="B140" s="2" t="s">
        <v>2359</v>
      </c>
      <c r="C140" s="15" t="n">
        <v>56797.46</v>
      </c>
      <c r="D140" s="15" t="n">
        <v>38518.24</v>
      </c>
      <c r="E140" s="15" t="n">
        <v>779498.2</v>
      </c>
      <c r="F140" s="42" t="n">
        <v>66102000</v>
      </c>
      <c r="H140" s="29" t="n">
        <v>779498.2</v>
      </c>
    </row>
    <row r="141" customFormat="false" ht="17.25" hidden="false" customHeight="true" outlineLevel="0" collapsed="false">
      <c r="A141" s="42" t="n">
        <v>66600000</v>
      </c>
      <c r="B141" s="2" t="s">
        <v>750</v>
      </c>
      <c r="C141" s="15" t="n">
        <v>0</v>
      </c>
      <c r="D141" s="15" t="n">
        <v>0</v>
      </c>
      <c r="E141" s="15" t="n">
        <v>167113.51</v>
      </c>
      <c r="F141" s="42" t="n">
        <v>66600000</v>
      </c>
      <c r="H141" s="29" t="n">
        <v>167113.51</v>
      </c>
    </row>
    <row r="142" customFormat="false" ht="17.25" hidden="false" customHeight="true" outlineLevel="0" collapsed="false">
      <c r="A142" s="42" t="n">
        <v>68111000</v>
      </c>
      <c r="B142" s="2" t="s">
        <v>2360</v>
      </c>
      <c r="C142" s="15" t="n">
        <v>963779.45</v>
      </c>
      <c r="D142" s="15" t="n">
        <v>966464.07</v>
      </c>
      <c r="E142" s="15" t="n">
        <v>966464.07</v>
      </c>
      <c r="F142" s="42" t="n">
        <v>68111000</v>
      </c>
      <c r="H142" s="29" t="n">
        <v>966464.07</v>
      </c>
    </row>
    <row r="143" customFormat="false" ht="17.25" hidden="false" customHeight="true" outlineLevel="0" collapsed="false">
      <c r="A143" s="42" t="n">
        <v>68112000</v>
      </c>
      <c r="B143" s="2" t="s">
        <v>2361</v>
      </c>
      <c r="C143" s="15" t="n">
        <v>3404473.43</v>
      </c>
      <c r="D143" s="15" t="n">
        <v>3626878.83</v>
      </c>
      <c r="E143" s="15" t="n">
        <v>3634209.24</v>
      </c>
      <c r="F143" s="42" t="n">
        <v>68112000</v>
      </c>
      <c r="H143" s="29" t="n">
        <v>3634209.24</v>
      </c>
    </row>
    <row r="144" customFormat="false" ht="17.25" hidden="false" customHeight="true" outlineLevel="0" collapsed="false">
      <c r="A144" s="42" t="n">
        <v>68500000</v>
      </c>
      <c r="B144" s="2" t="s">
        <v>490</v>
      </c>
      <c r="C144" s="15" t="n">
        <v>0</v>
      </c>
      <c r="D144" s="15" t="n">
        <v>10627951</v>
      </c>
      <c r="E144" s="15" t="n">
        <v>1341394</v>
      </c>
      <c r="F144" s="42" t="n">
        <v>68500000</v>
      </c>
      <c r="H144" s="41" t="n">
        <v>1341394</v>
      </c>
    </row>
    <row r="145" customFormat="false" ht="17.25" hidden="false" customHeight="true" outlineLevel="0" collapsed="false">
      <c r="A145" s="42" t="n">
        <v>69800000</v>
      </c>
      <c r="B145" s="2" t="s">
        <v>2362</v>
      </c>
      <c r="C145" s="15" t="n">
        <v>2758717.3395</v>
      </c>
      <c r="D145" s="15" t="n">
        <v>1078216.57</v>
      </c>
      <c r="E145" s="15" t="n">
        <v>1824015.05</v>
      </c>
      <c r="F145" s="42" t="n">
        <v>69800000</v>
      </c>
      <c r="H145" s="29" t="n">
        <v>1824015.05</v>
      </c>
    </row>
    <row r="146" customFormat="false" ht="17.25" hidden="false" customHeight="true" outlineLevel="0" collapsed="false">
      <c r="A146" s="42" t="n">
        <v>70100000</v>
      </c>
      <c r="B146" s="2" t="s">
        <v>2316</v>
      </c>
      <c r="C146" s="15" t="n">
        <v>-48480755.4</v>
      </c>
      <c r="D146" s="15" t="n">
        <v>-169186964.67</v>
      </c>
      <c r="E146" s="15" t="n">
        <v>-344675539.56</v>
      </c>
      <c r="F146" s="42" t="n">
        <v>70100000</v>
      </c>
      <c r="H146" s="29" t="n">
        <v>-344675539.56</v>
      </c>
    </row>
    <row r="147" customFormat="false" ht="17.25" hidden="false" customHeight="true" outlineLevel="0" collapsed="false">
      <c r="A147" s="42" t="n">
        <v>70700000</v>
      </c>
      <c r="B147" s="2" t="s">
        <v>1866</v>
      </c>
      <c r="C147" s="15" t="n">
        <v>-486550000</v>
      </c>
      <c r="D147" s="15" t="n">
        <v>-26264350</v>
      </c>
      <c r="E147" s="15" t="n">
        <v>-3703720.06</v>
      </c>
      <c r="F147" s="42" t="n">
        <v>70700000</v>
      </c>
      <c r="H147" s="29" t="n">
        <v>-3703720.06</v>
      </c>
    </row>
    <row r="148" customFormat="false" ht="17.25" hidden="false" customHeight="true" outlineLevel="0" collapsed="false">
      <c r="A148" s="42" t="n">
        <v>70800000</v>
      </c>
      <c r="B148" s="2" t="s">
        <v>500</v>
      </c>
      <c r="C148" s="15" t="n">
        <v>0</v>
      </c>
      <c r="D148" s="15" t="n">
        <v>-192000</v>
      </c>
      <c r="E148" s="15" t="n">
        <v>0</v>
      </c>
      <c r="F148" s="42" t="n">
        <v>70800000</v>
      </c>
      <c r="H148" s="41" t="n">
        <v>0</v>
      </c>
    </row>
    <row r="149" customFormat="false" ht="17.25" hidden="false" customHeight="true" outlineLevel="0" collapsed="false">
      <c r="A149" s="42" t="n">
        <v>70900000</v>
      </c>
      <c r="B149" s="2" t="s">
        <v>1869</v>
      </c>
      <c r="C149" s="15" t="n">
        <v>3287287.5</v>
      </c>
      <c r="D149" s="15" t="n">
        <v>0</v>
      </c>
      <c r="E149" s="15" t="n">
        <v>3576250</v>
      </c>
      <c r="F149" s="42" t="n">
        <v>70900000</v>
      </c>
      <c r="H149" s="41" t="n">
        <v>3576250</v>
      </c>
    </row>
    <row r="150" customFormat="false" ht="17.25" hidden="false" customHeight="true" outlineLevel="0" collapsed="false">
      <c r="A150" s="42" t="n">
        <v>71350000</v>
      </c>
      <c r="B150" s="2" t="s">
        <v>762</v>
      </c>
      <c r="C150" s="15" t="n">
        <v>0</v>
      </c>
      <c r="D150" s="15" t="n">
        <v>-598370.469999999</v>
      </c>
      <c r="E150" s="15" t="n">
        <v>41012832.26</v>
      </c>
      <c r="F150" s="42" t="n">
        <v>71350000</v>
      </c>
      <c r="H150" s="29" t="n">
        <v>41012832.26</v>
      </c>
    </row>
    <row r="151" customFormat="false" ht="17.25" hidden="false" customHeight="true" outlineLevel="0" collapsed="false">
      <c r="A151" s="42" t="n">
        <v>75200000</v>
      </c>
      <c r="B151" s="2" t="s">
        <v>502</v>
      </c>
      <c r="C151" s="15" t="n">
        <v>0</v>
      </c>
      <c r="D151" s="15" t="n">
        <v>0</v>
      </c>
      <c r="E151" s="15" t="n">
        <v>-131666666.68</v>
      </c>
      <c r="F151" s="42" t="n">
        <v>75200000</v>
      </c>
      <c r="H151" s="29" t="n">
        <v>-131666666.68</v>
      </c>
    </row>
    <row r="152" customFormat="false" ht="17.25" hidden="false" customHeight="true" outlineLevel="0" collapsed="false">
      <c r="A152" s="42" t="n">
        <v>75800000</v>
      </c>
      <c r="B152" s="2" t="s">
        <v>2318</v>
      </c>
      <c r="C152" s="15" t="n">
        <v>-3611319.97</v>
      </c>
      <c r="D152" s="15" t="n">
        <v>-2822342.97</v>
      </c>
      <c r="E152" s="15" t="n">
        <v>-3417539</v>
      </c>
      <c r="F152" s="42" t="n">
        <v>75800000</v>
      </c>
      <c r="H152" s="41" t="n">
        <v>-3417539</v>
      </c>
    </row>
    <row r="153" customFormat="false" ht="17.25" hidden="false" customHeight="true" outlineLevel="0" collapsed="false">
      <c r="A153" s="42" t="n">
        <v>75810000</v>
      </c>
      <c r="B153" s="2" t="s">
        <v>2363</v>
      </c>
      <c r="C153" s="15" t="n">
        <v>-654968.6</v>
      </c>
      <c r="D153" s="15" t="n">
        <v>-1031200</v>
      </c>
      <c r="E153" s="15" t="n">
        <v>-2447200</v>
      </c>
      <c r="F153" s="42" t="n">
        <v>75810000</v>
      </c>
      <c r="H153" s="41" t="n">
        <v>-2447200</v>
      </c>
    </row>
    <row r="154" customFormat="false" ht="17.25" hidden="false" customHeight="true" outlineLevel="0" collapsed="false">
      <c r="A154" s="42" t="n">
        <v>76500000</v>
      </c>
      <c r="B154" s="2" t="s">
        <v>765</v>
      </c>
      <c r="C154" s="15" t="n">
        <v>-4177.32</v>
      </c>
      <c r="D154" s="15" t="n">
        <v>-25822.36</v>
      </c>
      <c r="E154" s="15" t="n">
        <v>-16815.15</v>
      </c>
      <c r="F154" s="42" t="n">
        <v>76500000</v>
      </c>
      <c r="H154" s="29" t="n">
        <v>-16815.15</v>
      </c>
    </row>
    <row r="155" customFormat="false" ht="17.25" hidden="false" customHeight="true" outlineLevel="0" collapsed="false">
      <c r="A155" s="42" t="n">
        <v>76600000</v>
      </c>
      <c r="B155" s="2" t="s">
        <v>766</v>
      </c>
      <c r="C155" s="15" t="n">
        <v>-0.09</v>
      </c>
      <c r="D155" s="15" t="n">
        <v>0</v>
      </c>
      <c r="E155" s="15" t="n">
        <v>-426146.58</v>
      </c>
      <c r="F155" s="42" t="n">
        <v>76600000</v>
      </c>
      <c r="H155" s="29" t="n">
        <v>-426146.58</v>
      </c>
    </row>
    <row r="156" customFormat="false" ht="17.25" hidden="false" customHeight="true" outlineLevel="0" collapsed="false">
      <c r="A156" s="42" t="n">
        <v>78500000</v>
      </c>
      <c r="B156" s="2" t="s">
        <v>507</v>
      </c>
      <c r="C156" s="15" t="n">
        <v>0</v>
      </c>
      <c r="D156" s="15" t="n">
        <v>0</v>
      </c>
      <c r="E156" s="15" t="n">
        <v>-4683617</v>
      </c>
      <c r="F156" s="42" t="n">
        <v>78500000</v>
      </c>
      <c r="H156" s="41" t="n">
        <v>-4683617</v>
      </c>
    </row>
    <row r="157" customFormat="false" ht="17.25" hidden="false" customHeight="true" outlineLevel="0" collapsed="false">
      <c r="A157" s="42" t="n">
        <v>42540000</v>
      </c>
      <c r="B157" s="2" t="s">
        <v>34</v>
      </c>
      <c r="C157" s="15" t="n">
        <v>104999.99</v>
      </c>
      <c r="D157" s="15"/>
      <c r="E157" s="15"/>
      <c r="F157" s="42" t="n">
        <v>42540000</v>
      </c>
    </row>
    <row r="158" customFormat="false" ht="17.25" hidden="false" customHeight="true" outlineLevel="0" collapsed="false">
      <c r="A158" s="42" t="n">
        <v>43400000</v>
      </c>
      <c r="B158" s="2" t="s">
        <v>39</v>
      </c>
      <c r="C158" s="15" t="n">
        <v>-50000</v>
      </c>
      <c r="D158" s="15"/>
      <c r="E158" s="15"/>
      <c r="F158" s="42" t="n">
        <v>43400000</v>
      </c>
    </row>
    <row r="159" customFormat="false" ht="17.25" hidden="false" customHeight="true" outlineLevel="0" collapsed="false">
      <c r="A159" s="42" t="n">
        <v>60302000</v>
      </c>
      <c r="B159" s="2" t="s">
        <v>2364</v>
      </c>
      <c r="C159" s="15" t="n">
        <v>74061346.83</v>
      </c>
      <c r="D159" s="15"/>
      <c r="E159" s="15"/>
      <c r="F159" s="42" t="n">
        <v>60302000</v>
      </c>
    </row>
    <row r="160" customFormat="false" ht="17.25" hidden="false" customHeight="true" outlineLevel="0" collapsed="false">
      <c r="A160" s="42" t="n">
        <v>60900000</v>
      </c>
      <c r="B160" s="2" t="s">
        <v>449</v>
      </c>
      <c r="C160" s="15" t="n">
        <v>-526640</v>
      </c>
      <c r="D160" s="15"/>
      <c r="E160" s="15"/>
      <c r="F160" s="42" t="n">
        <v>60900000</v>
      </c>
    </row>
    <row r="161" customFormat="false" ht="17.25" hidden="false" customHeight="true" outlineLevel="0" collapsed="false">
      <c r="A161" s="42" t="n">
        <v>62104000</v>
      </c>
      <c r="B161" s="2" t="s">
        <v>162</v>
      </c>
      <c r="C161" s="15" t="n">
        <v>90000</v>
      </c>
      <c r="D161" s="15"/>
      <c r="E161" s="15"/>
      <c r="F161" s="42" t="n">
        <v>62104000</v>
      </c>
    </row>
    <row r="162" customFormat="false" ht="17.25" hidden="false" customHeight="true" outlineLevel="0" collapsed="false">
      <c r="A162" s="42" t="n">
        <v>64160000</v>
      </c>
      <c r="B162" s="2" t="s">
        <v>1504</v>
      </c>
      <c r="C162" s="15" t="n">
        <v>184800</v>
      </c>
      <c r="D162" s="15"/>
      <c r="E162" s="15"/>
      <c r="F162" s="42" t="n">
        <v>64160000</v>
      </c>
    </row>
    <row r="163" customFormat="false" ht="17.25" hidden="false" customHeight="true" outlineLevel="0" collapsed="false">
      <c r="A163" s="42" t="n">
        <v>65601000</v>
      </c>
      <c r="B163" s="2" t="s">
        <v>742</v>
      </c>
      <c r="C163" s="15" t="n">
        <v>200000</v>
      </c>
      <c r="D163" s="15"/>
      <c r="E163" s="15"/>
      <c r="F163" s="42" t="n">
        <v>65601000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38" width="12.44"/>
    <col collapsed="false" customWidth="true" hidden="false" outlineLevel="0" max="3" min="3" style="2" width="29.01"/>
    <col collapsed="false" customWidth="true" hidden="false" outlineLevel="0" max="5" min="4" style="3" width="16.58"/>
    <col collapsed="false" customWidth="true" hidden="false" outlineLevel="0" max="6" min="6" style="1" width="11.44"/>
  </cols>
  <sheetData>
    <row r="1" customFormat="false" ht="17.25" hidden="false" customHeight="true" outlineLevel="0" collapsed="false"/>
    <row r="2" customFormat="false" ht="17.25" hidden="false" customHeight="true" outlineLevel="0" collapsed="false">
      <c r="D2" s="56" t="n">
        <v>2021</v>
      </c>
      <c r="E2" s="56" t="s">
        <v>2365</v>
      </c>
    </row>
    <row r="3" customFormat="false" ht="17.25" hidden="false" customHeight="true" outlineLevel="0" collapsed="false">
      <c r="A3" s="41" t="n">
        <v>101000</v>
      </c>
      <c r="B3" s="41" t="n">
        <v>10100000</v>
      </c>
      <c r="C3" s="2" t="s">
        <v>1</v>
      </c>
      <c r="D3" s="15" t="n">
        <v>-2000000</v>
      </c>
      <c r="E3" s="15" t="n">
        <v>-2000000</v>
      </c>
      <c r="F3" s="12" t="n">
        <v>10100000</v>
      </c>
    </row>
    <row r="4" customFormat="false" ht="17.25" hidden="false" customHeight="true" outlineLevel="0" collapsed="false">
      <c r="A4" s="41" t="n">
        <v>128000</v>
      </c>
      <c r="B4" s="41" t="n">
        <v>12800000</v>
      </c>
      <c r="C4" s="2" t="s">
        <v>2366</v>
      </c>
      <c r="D4" s="29" t="n">
        <v>-29095762.65</v>
      </c>
      <c r="F4" s="12" t="n">
        <v>12800000</v>
      </c>
    </row>
    <row r="5" customFormat="false" ht="17.25" hidden="false" customHeight="true" outlineLevel="0" collapsed="false">
      <c r="A5" s="41" t="n">
        <v>215800</v>
      </c>
      <c r="B5" s="41" t="n">
        <v>21580000</v>
      </c>
      <c r="C5" s="2" t="s">
        <v>1082</v>
      </c>
      <c r="D5" s="15" t="n">
        <v>30603100</v>
      </c>
      <c r="E5" s="15" t="n">
        <v>30603100</v>
      </c>
      <c r="F5" s="12" t="n">
        <v>21500000</v>
      </c>
    </row>
    <row r="6" customFormat="false" ht="17.25" hidden="false" customHeight="true" outlineLevel="0" collapsed="false">
      <c r="A6" s="41" t="n">
        <v>218100</v>
      </c>
      <c r="B6" s="41" t="n">
        <v>21810000</v>
      </c>
      <c r="C6" s="2" t="s">
        <v>9</v>
      </c>
      <c r="D6" s="15" t="n">
        <v>1169174</v>
      </c>
      <c r="E6" s="15" t="n">
        <v>1169174</v>
      </c>
      <c r="F6" s="12" t="n">
        <v>21540000</v>
      </c>
    </row>
    <row r="7" customFormat="false" ht="17.25" hidden="false" customHeight="true" outlineLevel="0" collapsed="false">
      <c r="A7" s="41" t="n">
        <v>218300</v>
      </c>
      <c r="B7" s="41" t="n">
        <v>21830000</v>
      </c>
      <c r="C7" s="2" t="s">
        <v>840</v>
      </c>
      <c r="D7" s="15" t="n">
        <v>8144999.66</v>
      </c>
      <c r="E7" s="15" t="n">
        <v>4547499.66</v>
      </c>
      <c r="F7" s="12" t="n">
        <v>21830000</v>
      </c>
    </row>
    <row r="8" customFormat="false" ht="17.25" hidden="false" customHeight="true" outlineLevel="0" collapsed="false">
      <c r="A8" s="41" t="n">
        <v>218400</v>
      </c>
      <c r="B8" s="41" t="n">
        <v>21840000</v>
      </c>
      <c r="C8" s="2" t="s">
        <v>846</v>
      </c>
      <c r="D8" s="15" t="n">
        <v>4866642</v>
      </c>
      <c r="E8" s="15" t="n">
        <v>4866642</v>
      </c>
      <c r="F8" s="12" t="n">
        <v>21820000</v>
      </c>
    </row>
    <row r="9" customFormat="false" ht="17.25" hidden="false" customHeight="true" outlineLevel="0" collapsed="false">
      <c r="A9" s="41" t="n">
        <v>218600</v>
      </c>
      <c r="B9" s="41" t="n">
        <v>21860000</v>
      </c>
      <c r="C9" s="2" t="s">
        <v>12</v>
      </c>
      <c r="D9" s="15" t="n">
        <v>15444140</v>
      </c>
      <c r="E9" s="15" t="n">
        <v>12676540</v>
      </c>
      <c r="F9" s="12" t="n">
        <v>21840000</v>
      </c>
    </row>
    <row r="10" customFormat="false" ht="17.25" hidden="false" customHeight="true" outlineLevel="0" collapsed="false">
      <c r="A10" s="41" t="n">
        <v>218700</v>
      </c>
      <c r="B10" s="41" t="n">
        <v>21870000</v>
      </c>
      <c r="C10" s="2" t="s">
        <v>2367</v>
      </c>
      <c r="D10" s="29" t="n">
        <v>499302.12</v>
      </c>
      <c r="F10" s="12" t="n">
        <v>21870000</v>
      </c>
    </row>
    <row r="11" customFormat="false" ht="17.25" hidden="false" customHeight="true" outlineLevel="0" collapsed="false">
      <c r="A11" s="41" t="n">
        <v>281580</v>
      </c>
      <c r="B11" s="41" t="n">
        <v>28158000</v>
      </c>
      <c r="C11" s="2" t="s">
        <v>1088</v>
      </c>
      <c r="D11" s="15" t="n">
        <v>-6885697.5</v>
      </c>
      <c r="E11" s="15" t="n">
        <v>-3825387.5</v>
      </c>
      <c r="F11" s="12" t="n">
        <v>28150000</v>
      </c>
    </row>
    <row r="12" customFormat="false" ht="17.25" hidden="false" customHeight="true" outlineLevel="0" collapsed="false">
      <c r="A12" s="41" t="n">
        <v>281810</v>
      </c>
      <c r="B12" s="41" t="n">
        <v>28181000</v>
      </c>
      <c r="C12" s="2" t="s">
        <v>870</v>
      </c>
      <c r="D12" s="15" t="n">
        <v>-253321.15</v>
      </c>
      <c r="E12" s="15" t="n">
        <v>-136403.75</v>
      </c>
      <c r="F12" s="12" t="n">
        <v>28154000</v>
      </c>
    </row>
    <row r="13" customFormat="false" ht="17.25" hidden="false" customHeight="true" outlineLevel="0" collapsed="false">
      <c r="A13" s="41" t="n">
        <v>281830</v>
      </c>
      <c r="B13" s="41" t="n">
        <v>28183000</v>
      </c>
      <c r="C13" s="2" t="s">
        <v>873</v>
      </c>
      <c r="D13" s="15" t="n">
        <v>-2557968.55</v>
      </c>
      <c r="E13" s="15" t="n">
        <v>-1421093.64</v>
      </c>
      <c r="F13" s="12" t="n">
        <v>28183000</v>
      </c>
    </row>
    <row r="14" customFormat="false" ht="17.25" hidden="false" customHeight="true" outlineLevel="0" collapsed="false">
      <c r="A14" s="41" t="n">
        <v>281840</v>
      </c>
      <c r="B14" s="41" t="n">
        <v>28184000</v>
      </c>
      <c r="C14" s="2" t="s">
        <v>877</v>
      </c>
      <c r="D14" s="15" t="n">
        <v>-1054439.1</v>
      </c>
      <c r="E14" s="15" t="n">
        <v>-567774.9</v>
      </c>
      <c r="F14" s="12" t="n">
        <v>28182000</v>
      </c>
    </row>
    <row r="15" customFormat="false" ht="17.25" hidden="false" customHeight="true" outlineLevel="0" collapsed="false">
      <c r="A15" s="41" t="n">
        <v>281860</v>
      </c>
      <c r="B15" s="41" t="n">
        <v>28186000</v>
      </c>
      <c r="C15" s="2" t="s">
        <v>880</v>
      </c>
      <c r="D15" s="15" t="n">
        <v>-6597453.33</v>
      </c>
      <c r="E15" s="15" t="n">
        <v>-3610572.5</v>
      </c>
      <c r="F15" s="12" t="n">
        <v>28184000</v>
      </c>
    </row>
    <row r="16" customFormat="false" ht="17.25" hidden="false" customHeight="true" outlineLevel="0" collapsed="false">
      <c r="A16" s="41" t="n">
        <v>281870</v>
      </c>
      <c r="B16" s="41" t="n">
        <v>28187000</v>
      </c>
      <c r="C16" s="2" t="s">
        <v>2368</v>
      </c>
      <c r="D16" s="29" t="n">
        <v>-29125.96</v>
      </c>
      <c r="F16" s="12" t="n">
        <v>28187000</v>
      </c>
    </row>
    <row r="17" customFormat="false" ht="17.25" hidden="false" customHeight="true" outlineLevel="0" collapsed="false">
      <c r="A17" s="41" t="n">
        <v>370000</v>
      </c>
      <c r="B17" s="41" t="n">
        <v>37000000</v>
      </c>
      <c r="C17" s="2" t="s">
        <v>888</v>
      </c>
      <c r="D17" s="15" t="n">
        <v>996371413.33</v>
      </c>
      <c r="E17" s="15" t="n">
        <v>313301897.01</v>
      </c>
      <c r="F17" s="12" t="n">
        <v>37100000</v>
      </c>
    </row>
    <row r="18" customFormat="false" ht="17.25" hidden="false" customHeight="true" outlineLevel="0" collapsed="false">
      <c r="A18" s="41" t="n">
        <v>380000</v>
      </c>
      <c r="B18" s="41" t="n">
        <v>38000000</v>
      </c>
      <c r="C18" s="2" t="s">
        <v>595</v>
      </c>
      <c r="D18" s="29" t="n">
        <v>42600000</v>
      </c>
      <c r="F18" s="12" t="n">
        <v>38000000</v>
      </c>
    </row>
    <row r="19" customFormat="false" ht="17.25" hidden="false" customHeight="true" outlineLevel="0" collapsed="false">
      <c r="A19" s="41" t="n">
        <v>401100</v>
      </c>
      <c r="B19" s="41" t="n">
        <v>40110000</v>
      </c>
      <c r="C19" s="2" t="s">
        <v>1548</v>
      </c>
      <c r="D19" s="15" t="n">
        <v>-2612653049.86</v>
      </c>
      <c r="E19" s="15" t="n">
        <v>-1001653048.85</v>
      </c>
      <c r="F19" s="12" t="n">
        <v>40110000</v>
      </c>
    </row>
    <row r="20" customFormat="false" ht="17.25" hidden="false" customHeight="true" outlineLevel="0" collapsed="false">
      <c r="A20" s="41" t="n">
        <v>408000</v>
      </c>
      <c r="B20" s="41" t="n">
        <v>40800000</v>
      </c>
      <c r="C20" s="2" t="s">
        <v>26</v>
      </c>
      <c r="D20" s="15" t="n">
        <v>-15195172</v>
      </c>
      <c r="E20" s="15" t="n">
        <v>-27266900</v>
      </c>
      <c r="F20" s="12" t="n">
        <v>40810000</v>
      </c>
    </row>
    <row r="21" customFormat="false" ht="17.25" hidden="false" customHeight="true" outlineLevel="0" collapsed="false">
      <c r="A21" s="41" t="n">
        <v>409100</v>
      </c>
      <c r="B21" s="41" t="n">
        <v>40910000</v>
      </c>
      <c r="C21" s="2" t="s">
        <v>901</v>
      </c>
      <c r="D21" s="29" t="n">
        <v>1964000</v>
      </c>
      <c r="F21" s="12" t="n">
        <v>40910000</v>
      </c>
    </row>
    <row r="22" customFormat="false" ht="17.25" hidden="false" customHeight="true" outlineLevel="0" collapsed="false">
      <c r="A22" s="41" t="n">
        <v>411000</v>
      </c>
      <c r="B22" s="41" t="n">
        <v>41100000</v>
      </c>
      <c r="C22" s="2" t="s">
        <v>2369</v>
      </c>
      <c r="D22" s="15" t="n">
        <v>873603650.64</v>
      </c>
      <c r="E22" s="15" t="n">
        <v>545700278.38</v>
      </c>
      <c r="F22" s="12" t="n">
        <v>41100000</v>
      </c>
    </row>
    <row r="23" customFormat="false" ht="17.25" hidden="false" customHeight="true" outlineLevel="0" collapsed="false">
      <c r="A23" s="41" t="n">
        <v>416000</v>
      </c>
      <c r="B23" s="41" t="n">
        <v>41600000</v>
      </c>
      <c r="C23" s="2" t="s">
        <v>913</v>
      </c>
      <c r="D23" s="29" t="n">
        <v>55441096.27</v>
      </c>
      <c r="F23" s="12" t="n">
        <v>41600000</v>
      </c>
    </row>
    <row r="24" customFormat="false" ht="17.25" hidden="false" customHeight="true" outlineLevel="0" collapsed="false">
      <c r="A24" s="41" t="n">
        <v>418000</v>
      </c>
      <c r="B24" s="41" t="n">
        <v>41800000</v>
      </c>
      <c r="C24" s="2" t="s">
        <v>1555</v>
      </c>
      <c r="D24" s="15" t="n">
        <v>0</v>
      </c>
      <c r="E24" s="15" t="n">
        <v>0</v>
      </c>
      <c r="F24" s="12" t="n">
        <v>41810000</v>
      </c>
    </row>
    <row r="25" customFormat="false" ht="17.25" hidden="false" customHeight="true" outlineLevel="0" collapsed="false">
      <c r="A25" s="41" t="n">
        <v>419100</v>
      </c>
      <c r="B25" s="41" t="n">
        <v>41910000</v>
      </c>
      <c r="C25" s="2" t="s">
        <v>2370</v>
      </c>
      <c r="D25" s="29" t="n">
        <v>-3000</v>
      </c>
      <c r="F25" s="12" t="n">
        <v>41910000</v>
      </c>
    </row>
    <row r="26" customFormat="false" ht="17.25" hidden="false" customHeight="true" outlineLevel="0" collapsed="false">
      <c r="A26" s="41" t="n">
        <v>421100</v>
      </c>
      <c r="B26" s="41" t="n">
        <v>42110000</v>
      </c>
      <c r="C26" s="2" t="s">
        <v>915</v>
      </c>
      <c r="D26" s="15" t="n">
        <v>0</v>
      </c>
      <c r="E26" s="15" t="n">
        <v>0</v>
      </c>
      <c r="F26" s="12" t="n">
        <v>42110000</v>
      </c>
    </row>
    <row r="27" customFormat="false" ht="17.25" hidden="false" customHeight="true" outlineLevel="0" collapsed="false">
      <c r="A27" s="41" t="n">
        <v>421200</v>
      </c>
      <c r="B27" s="41" t="n">
        <v>42120000</v>
      </c>
      <c r="C27" s="2" t="s">
        <v>270</v>
      </c>
      <c r="D27" s="15" t="n">
        <v>0</v>
      </c>
      <c r="E27" s="15" t="n">
        <v>1129590</v>
      </c>
      <c r="F27" s="12" t="n">
        <v>42110000</v>
      </c>
    </row>
    <row r="28" customFormat="false" ht="17.25" hidden="false" customHeight="true" outlineLevel="0" collapsed="false">
      <c r="A28" s="41" t="n">
        <v>425200</v>
      </c>
      <c r="B28" s="41" t="n">
        <v>42520000</v>
      </c>
      <c r="C28" s="2" t="s">
        <v>33</v>
      </c>
      <c r="D28" s="15" t="n">
        <v>-1000000</v>
      </c>
      <c r="E28" s="15" t="n">
        <v>0</v>
      </c>
      <c r="F28" s="12" t="n">
        <v>42520000</v>
      </c>
    </row>
    <row r="29" customFormat="false" ht="17.25" hidden="false" customHeight="true" outlineLevel="0" collapsed="false">
      <c r="A29" s="41" t="n">
        <v>428200</v>
      </c>
      <c r="B29" s="41" t="n">
        <v>42820000</v>
      </c>
      <c r="C29" s="2" t="s">
        <v>2371</v>
      </c>
      <c r="D29" s="29" t="n">
        <v>-12762662</v>
      </c>
      <c r="F29" s="12" t="n">
        <v>42820000</v>
      </c>
    </row>
    <row r="30" customFormat="false" ht="17.25" hidden="false" customHeight="true" outlineLevel="0" collapsed="false">
      <c r="A30" s="41" t="n">
        <v>431000</v>
      </c>
      <c r="B30" s="41" t="n">
        <v>43100000</v>
      </c>
      <c r="C30" s="2" t="s">
        <v>35</v>
      </c>
      <c r="D30" s="15" t="n">
        <v>-3096293.48</v>
      </c>
      <c r="E30" s="15" t="n">
        <v>-2856521.08</v>
      </c>
      <c r="F30" s="12" t="n">
        <v>43100000</v>
      </c>
    </row>
    <row r="31" customFormat="false" ht="17.25" hidden="false" customHeight="true" outlineLevel="0" collapsed="false">
      <c r="A31" s="41" t="n">
        <v>431100</v>
      </c>
      <c r="B31" s="41" t="n">
        <v>43110000</v>
      </c>
      <c r="C31" s="2" t="s">
        <v>275</v>
      </c>
      <c r="D31" s="15" t="n">
        <v>0</v>
      </c>
      <c r="E31" s="15" t="n">
        <v>-12000</v>
      </c>
      <c r="F31" s="12" t="n">
        <v>43110000</v>
      </c>
    </row>
    <row r="32" customFormat="false" ht="17.25" hidden="false" customHeight="true" outlineLevel="0" collapsed="false">
      <c r="A32" s="41" t="n">
        <v>432000</v>
      </c>
      <c r="B32" s="41" t="n">
        <v>43200000</v>
      </c>
      <c r="C32" s="2" t="s">
        <v>608</v>
      </c>
      <c r="D32" s="15" t="n">
        <v>-1294074.59</v>
      </c>
      <c r="E32" s="15" t="n">
        <v>-1224223.32</v>
      </c>
      <c r="F32" s="12" t="n">
        <v>43200000</v>
      </c>
    </row>
    <row r="33" customFormat="false" ht="17.25" hidden="false" customHeight="true" outlineLevel="0" collapsed="false">
      <c r="A33" s="41" t="n">
        <v>432300</v>
      </c>
      <c r="B33" s="41" t="n">
        <v>43230000</v>
      </c>
      <c r="C33" s="2" t="s">
        <v>607</v>
      </c>
      <c r="D33" s="29" t="n">
        <v>-32908.2</v>
      </c>
      <c r="F33" s="12" t="n">
        <v>43230000</v>
      </c>
    </row>
    <row r="34" customFormat="false" ht="17.25" hidden="false" customHeight="true" outlineLevel="0" collapsed="false">
      <c r="A34" s="41" t="n">
        <v>433000</v>
      </c>
      <c r="B34" s="41" t="n">
        <v>43300000</v>
      </c>
      <c r="C34" s="2" t="s">
        <v>38</v>
      </c>
      <c r="D34" s="15" t="n">
        <v>-221163.82</v>
      </c>
      <c r="E34" s="15" t="n">
        <v>-204037.22</v>
      </c>
      <c r="F34" s="12" t="n">
        <v>43300000</v>
      </c>
    </row>
    <row r="35" customFormat="false" ht="17.25" hidden="false" customHeight="true" outlineLevel="0" collapsed="false">
      <c r="A35" s="41" t="n">
        <v>434000</v>
      </c>
      <c r="B35" s="41" t="n">
        <v>43400000</v>
      </c>
      <c r="C35" s="2" t="s">
        <v>39</v>
      </c>
      <c r="D35" s="29" t="n">
        <v>-110000</v>
      </c>
      <c r="F35" s="12" t="n">
        <v>43400000</v>
      </c>
    </row>
    <row r="36" customFormat="false" ht="17.25" hidden="false" customHeight="true" outlineLevel="0" collapsed="false">
      <c r="A36" s="41" t="n">
        <v>438000</v>
      </c>
      <c r="B36" s="41" t="n">
        <v>43800000</v>
      </c>
      <c r="C36" s="2" t="s">
        <v>2372</v>
      </c>
      <c r="D36" s="15" t="n">
        <v>-978019</v>
      </c>
      <c r="E36" s="15" t="n">
        <v>0</v>
      </c>
      <c r="F36" s="12" t="n">
        <v>43800000</v>
      </c>
    </row>
    <row r="37" customFormat="false" ht="17.25" hidden="false" customHeight="true" outlineLevel="0" collapsed="false">
      <c r="A37" s="41" t="n">
        <v>441000</v>
      </c>
      <c r="B37" s="41" t="n">
        <v>44100000</v>
      </c>
      <c r="C37" s="2" t="s">
        <v>40</v>
      </c>
      <c r="D37" s="15" t="n">
        <v>-1595970</v>
      </c>
      <c r="E37" s="15" t="n">
        <v>-2088750.09</v>
      </c>
      <c r="F37" s="12" t="n">
        <v>44100000</v>
      </c>
    </row>
    <row r="38" customFormat="false" ht="17.25" hidden="false" customHeight="true" outlineLevel="0" collapsed="false">
      <c r="A38" s="41" t="n">
        <v>443000</v>
      </c>
      <c r="B38" s="41" t="n">
        <v>44300000</v>
      </c>
      <c r="C38" s="2" t="s">
        <v>279</v>
      </c>
      <c r="D38" s="15" t="n">
        <v>15806756.93</v>
      </c>
      <c r="E38" s="15" t="n">
        <v>320000</v>
      </c>
      <c r="F38" s="12" t="n">
        <v>44300000</v>
      </c>
    </row>
    <row r="39" customFormat="false" ht="17.25" hidden="false" customHeight="true" outlineLevel="0" collapsed="false">
      <c r="A39" s="41" t="n">
        <v>444000</v>
      </c>
      <c r="B39" s="41" t="n">
        <v>44400000</v>
      </c>
      <c r="C39" s="2" t="s">
        <v>1558</v>
      </c>
      <c r="D39" s="15" t="n">
        <v>-42981022.45105</v>
      </c>
      <c r="E39" s="15" t="n">
        <v>0</v>
      </c>
      <c r="F39" s="12" t="n">
        <v>44400000</v>
      </c>
    </row>
    <row r="40" customFormat="false" ht="17.25" hidden="false" customHeight="true" outlineLevel="0" collapsed="false">
      <c r="A40" s="41" t="n">
        <v>444100</v>
      </c>
      <c r="B40" s="41" t="n">
        <v>44410000</v>
      </c>
      <c r="C40" s="2" t="s">
        <v>926</v>
      </c>
      <c r="D40" s="15" t="n">
        <v>0</v>
      </c>
      <c r="E40" s="15" t="n">
        <v>0</v>
      </c>
      <c r="F40" s="12" t="n">
        <v>44400000</v>
      </c>
    </row>
    <row r="41" customFormat="false" ht="17.25" hidden="false" customHeight="true" outlineLevel="0" collapsed="false">
      <c r="A41" s="41" t="n">
        <v>445500</v>
      </c>
      <c r="B41" s="41" t="n">
        <v>44550000</v>
      </c>
      <c r="C41" s="2" t="s">
        <v>46</v>
      </c>
      <c r="D41" s="29" t="n">
        <v>1982893.5</v>
      </c>
      <c r="F41" s="12" t="n">
        <v>44550000</v>
      </c>
    </row>
    <row r="42" customFormat="false" ht="17.25" hidden="false" customHeight="true" outlineLevel="0" collapsed="false">
      <c r="A42" s="41" t="n">
        <v>445620</v>
      </c>
      <c r="B42" s="41" t="n">
        <v>44562000</v>
      </c>
      <c r="C42" s="2" t="s">
        <v>932</v>
      </c>
      <c r="D42" s="15" t="n">
        <v>719500</v>
      </c>
      <c r="E42" s="15" t="n">
        <v>379800</v>
      </c>
      <c r="F42" s="12" t="n">
        <v>44561000</v>
      </c>
    </row>
    <row r="43" customFormat="false" ht="17.25" hidden="false" customHeight="true" outlineLevel="0" collapsed="false">
      <c r="A43" s="41" t="n">
        <v>445640</v>
      </c>
      <c r="B43" s="41" t="n">
        <v>44564000</v>
      </c>
      <c r="C43" s="2" t="s">
        <v>49</v>
      </c>
      <c r="D43" s="15" t="n">
        <v>840203.74</v>
      </c>
      <c r="E43" s="15" t="n">
        <v>3255907.39</v>
      </c>
      <c r="F43" s="12" t="n">
        <v>44561000</v>
      </c>
    </row>
    <row r="44" customFormat="false" ht="17.25" hidden="false" customHeight="true" outlineLevel="0" collapsed="false">
      <c r="A44" s="41" t="n">
        <v>445650</v>
      </c>
      <c r="B44" s="41" t="n">
        <v>44565000</v>
      </c>
      <c r="C44" s="2" t="s">
        <v>47</v>
      </c>
      <c r="D44" s="15" t="n">
        <v>0</v>
      </c>
      <c r="E44" s="15" t="n">
        <v>3993080.01</v>
      </c>
      <c r="F44" s="12" t="n">
        <v>44561000</v>
      </c>
    </row>
    <row r="45" customFormat="false" ht="17.25" hidden="false" customHeight="true" outlineLevel="0" collapsed="false">
      <c r="A45" s="41" t="n">
        <v>445670</v>
      </c>
      <c r="B45" s="41" t="n">
        <v>44567000</v>
      </c>
      <c r="C45" s="2" t="s">
        <v>2373</v>
      </c>
      <c r="D45" s="15" t="n">
        <v>0</v>
      </c>
      <c r="E45" s="15" t="n">
        <v>29962817.66</v>
      </c>
      <c r="F45" s="12" t="n">
        <v>44561000</v>
      </c>
    </row>
    <row r="46" customFormat="false" ht="17.25" hidden="false" customHeight="true" outlineLevel="0" collapsed="false">
      <c r="A46" s="41" t="n">
        <v>445700</v>
      </c>
      <c r="B46" s="41" t="n">
        <v>44570000</v>
      </c>
      <c r="C46" s="2" t="s">
        <v>52</v>
      </c>
      <c r="D46" s="15" t="n">
        <v>-870000</v>
      </c>
      <c r="E46" s="15" t="n">
        <v>-424180.67</v>
      </c>
      <c r="F46" s="12" t="n">
        <v>44571000</v>
      </c>
    </row>
    <row r="47" customFormat="false" ht="17.25" hidden="false" customHeight="true" outlineLevel="0" collapsed="false">
      <c r="A47" s="41" t="n">
        <v>445830</v>
      </c>
      <c r="B47" s="41" t="n">
        <v>44583000</v>
      </c>
      <c r="C47" s="2" t="s">
        <v>286</v>
      </c>
      <c r="D47" s="15" t="n">
        <v>0</v>
      </c>
      <c r="E47" s="15" t="n">
        <v>2685150</v>
      </c>
      <c r="F47" s="12" t="n">
        <v>44581000</v>
      </c>
    </row>
    <row r="48" customFormat="false" ht="17.25" hidden="false" customHeight="true" outlineLevel="0" collapsed="false">
      <c r="A48" s="41" t="n">
        <v>455110</v>
      </c>
      <c r="B48" s="41" t="n">
        <v>45511000</v>
      </c>
      <c r="C48" s="2" t="s">
        <v>2374</v>
      </c>
      <c r="D48" s="15" t="n">
        <v>0</v>
      </c>
      <c r="E48" s="15" t="n">
        <v>0</v>
      </c>
      <c r="F48" s="12" t="n">
        <v>45511000</v>
      </c>
    </row>
    <row r="49" customFormat="false" ht="17.25" hidden="false" customHeight="true" outlineLevel="0" collapsed="false">
      <c r="A49" s="41" t="n">
        <v>455200</v>
      </c>
      <c r="B49" s="41" t="n">
        <v>45520000</v>
      </c>
      <c r="C49" s="2" t="s">
        <v>2375</v>
      </c>
      <c r="D49" s="15" t="n">
        <v>0</v>
      </c>
      <c r="E49" s="15" t="n">
        <v>0</v>
      </c>
      <c r="F49" s="12" t="n">
        <v>45520000</v>
      </c>
    </row>
    <row r="50" customFormat="false" ht="17.25" hidden="false" customHeight="true" outlineLevel="0" collapsed="false">
      <c r="A50" s="41" t="n">
        <v>455500</v>
      </c>
      <c r="B50" s="41" t="n">
        <v>45550000</v>
      </c>
      <c r="C50" s="2" t="s">
        <v>288</v>
      </c>
      <c r="D50" s="15" t="n">
        <v>0</v>
      </c>
      <c r="E50" s="15" t="n">
        <v>0</v>
      </c>
      <c r="F50" s="12" t="n">
        <v>45550000</v>
      </c>
    </row>
    <row r="51" customFormat="false" ht="17.25" hidden="false" customHeight="true" outlineLevel="0" collapsed="false">
      <c r="A51" s="41" t="n">
        <v>455600</v>
      </c>
      <c r="B51" s="41" t="n">
        <v>45560000</v>
      </c>
      <c r="C51" s="2" t="s">
        <v>1564</v>
      </c>
      <c r="D51" s="15" t="n">
        <v>0</v>
      </c>
      <c r="E51" s="15" t="n">
        <v>0</v>
      </c>
      <c r="F51" s="12" t="n">
        <v>45550000</v>
      </c>
    </row>
    <row r="52" customFormat="false" ht="17.25" hidden="false" customHeight="true" outlineLevel="0" collapsed="false">
      <c r="A52" s="41" t="n">
        <v>466000</v>
      </c>
      <c r="B52" s="41" t="n">
        <v>46600000</v>
      </c>
      <c r="C52" s="2" t="s">
        <v>2376</v>
      </c>
      <c r="D52" s="15" t="n">
        <v>-99291105.02</v>
      </c>
      <c r="E52" s="15" t="n">
        <v>-186201900</v>
      </c>
      <c r="F52" s="12" t="n">
        <v>46670000</v>
      </c>
    </row>
    <row r="53" customFormat="false" ht="17.25" hidden="false" customHeight="true" outlineLevel="0" collapsed="false">
      <c r="A53" s="41" t="n">
        <v>466100</v>
      </c>
      <c r="B53" s="41" t="n">
        <v>46610000</v>
      </c>
      <c r="C53" s="2" t="s">
        <v>2377</v>
      </c>
      <c r="D53" s="15" t="n">
        <v>-4317000</v>
      </c>
      <c r="E53" s="15" t="n">
        <v>-102466.5</v>
      </c>
      <c r="F53" s="12" t="n">
        <v>46650000</v>
      </c>
    </row>
    <row r="54" customFormat="false" ht="17.25" hidden="false" customHeight="true" outlineLevel="0" collapsed="false">
      <c r="A54" s="41" t="n">
        <v>466200</v>
      </c>
      <c r="B54" s="41" t="n">
        <v>46620000</v>
      </c>
      <c r="C54" s="2" t="s">
        <v>2378</v>
      </c>
      <c r="D54" s="15" t="n">
        <v>44544081.6</v>
      </c>
      <c r="E54" s="15" t="n">
        <v>44544081.6</v>
      </c>
      <c r="F54" s="12" t="n">
        <v>46600001</v>
      </c>
    </row>
    <row r="55" customFormat="false" ht="17.25" hidden="false" customHeight="true" outlineLevel="0" collapsed="false">
      <c r="A55" s="41" t="n">
        <v>466300</v>
      </c>
      <c r="B55" s="41" t="n">
        <v>46630000</v>
      </c>
      <c r="C55" s="2" t="s">
        <v>2379</v>
      </c>
      <c r="D55" s="15" t="n">
        <v>-16320</v>
      </c>
      <c r="E55" s="15" t="n">
        <v>-16320</v>
      </c>
      <c r="F55" s="12" t="n">
        <v>46610000</v>
      </c>
    </row>
    <row r="56" customFormat="false" ht="17.25" hidden="false" customHeight="true" outlineLevel="0" collapsed="false">
      <c r="A56" s="41" t="n">
        <v>466400</v>
      </c>
      <c r="B56" s="41" t="n">
        <v>46640000</v>
      </c>
      <c r="C56" s="2" t="s">
        <v>2380</v>
      </c>
      <c r="D56" s="15" t="n">
        <v>-1807991.88</v>
      </c>
      <c r="E56" s="15" t="n">
        <v>-804995.94</v>
      </c>
      <c r="F56" s="12" t="n">
        <v>46634000</v>
      </c>
    </row>
    <row r="57" customFormat="false" ht="17.25" hidden="false" customHeight="true" outlineLevel="0" collapsed="false">
      <c r="A57" s="41" t="n">
        <v>466500</v>
      </c>
      <c r="B57" s="41" t="n">
        <v>46650000</v>
      </c>
      <c r="C57" s="2" t="s">
        <v>307</v>
      </c>
      <c r="D57" s="29" t="n">
        <v>-448745.02</v>
      </c>
      <c r="F57" s="12" t="n">
        <v>46650000</v>
      </c>
    </row>
    <row r="58" customFormat="false" ht="17.25" hidden="false" customHeight="true" outlineLevel="0" collapsed="false">
      <c r="A58" s="41" t="n">
        <v>467000</v>
      </c>
      <c r="B58" s="41" t="n">
        <v>46700000</v>
      </c>
      <c r="C58" s="2" t="s">
        <v>999</v>
      </c>
      <c r="D58" s="15" t="n">
        <v>251380</v>
      </c>
      <c r="E58" s="15" t="n">
        <v>40000</v>
      </c>
      <c r="F58" s="12" t="n">
        <v>46600000</v>
      </c>
    </row>
    <row r="59" customFormat="false" ht="17.25" hidden="false" customHeight="true" outlineLevel="0" collapsed="false">
      <c r="A59" s="41" t="n">
        <v>467110</v>
      </c>
      <c r="B59" s="41" t="n">
        <v>46711000</v>
      </c>
      <c r="C59" s="2" t="s">
        <v>2381</v>
      </c>
      <c r="D59" s="15" t="n">
        <v>578252.12</v>
      </c>
      <c r="E59" s="15" t="n">
        <v>578252.120000005</v>
      </c>
      <c r="F59" s="12" t="n">
        <v>46600001</v>
      </c>
    </row>
    <row r="60" customFormat="false" ht="17.25" hidden="false" customHeight="true" outlineLevel="0" collapsed="false">
      <c r="A60" s="41" t="n">
        <v>467300</v>
      </c>
      <c r="B60" s="41" t="n">
        <v>46730000</v>
      </c>
      <c r="C60" s="2" t="s">
        <v>2382</v>
      </c>
      <c r="D60" s="15" t="n">
        <v>0</v>
      </c>
      <c r="E60" s="15" t="n">
        <v>0</v>
      </c>
      <c r="F60" s="12" t="n">
        <v>46730000</v>
      </c>
    </row>
    <row r="61" customFormat="false" ht="17.25" hidden="false" customHeight="true" outlineLevel="0" collapsed="false">
      <c r="A61" s="41" t="n">
        <v>467400</v>
      </c>
      <c r="B61" s="41" t="n">
        <v>46740000</v>
      </c>
      <c r="C61" s="2" t="s">
        <v>103</v>
      </c>
      <c r="D61" s="15" t="n">
        <v>0</v>
      </c>
      <c r="E61" s="15" t="n">
        <v>0</v>
      </c>
      <c r="F61" s="12" t="n">
        <v>46730000</v>
      </c>
    </row>
    <row r="62" customFormat="false" ht="17.25" hidden="false" customHeight="true" outlineLevel="0" collapsed="false">
      <c r="A62" s="41" t="n">
        <v>468000</v>
      </c>
      <c r="B62" s="41" t="n">
        <v>46800000</v>
      </c>
      <c r="C62" s="2" t="s">
        <v>2383</v>
      </c>
      <c r="D62" s="29" t="n">
        <v>-3575290</v>
      </c>
      <c r="F62" s="12" t="n">
        <v>46800000</v>
      </c>
    </row>
    <row r="63" customFormat="false" ht="17.25" hidden="false" customHeight="true" outlineLevel="0" collapsed="false">
      <c r="A63" s="41" t="n">
        <v>471000</v>
      </c>
      <c r="B63" s="41" t="n">
        <v>47100000</v>
      </c>
      <c r="C63" s="2" t="s">
        <v>131</v>
      </c>
      <c r="D63" s="15" t="n">
        <v>0</v>
      </c>
      <c r="E63" s="15" t="n">
        <v>0</v>
      </c>
      <c r="F63" s="12" t="n">
        <v>47100000</v>
      </c>
    </row>
    <row r="64" customFormat="false" ht="17.25" hidden="false" customHeight="true" outlineLevel="0" collapsed="false">
      <c r="A64" s="41" t="n">
        <v>486000</v>
      </c>
      <c r="B64" s="41" t="n">
        <v>48600000</v>
      </c>
      <c r="C64" s="2" t="s">
        <v>132</v>
      </c>
      <c r="D64" s="15" t="n">
        <v>53993443.51</v>
      </c>
      <c r="E64" s="15" t="n">
        <v>81345583.66</v>
      </c>
      <c r="F64" s="12" t="n">
        <v>48600000</v>
      </c>
    </row>
    <row r="65" customFormat="false" ht="17.25" hidden="false" customHeight="true" outlineLevel="0" collapsed="false">
      <c r="A65" s="41" t="n">
        <v>491000</v>
      </c>
      <c r="B65" s="41" t="n">
        <v>49100000</v>
      </c>
      <c r="C65" s="2" t="s">
        <v>1017</v>
      </c>
      <c r="D65" s="29" t="n">
        <v>-33006529.94</v>
      </c>
      <c r="F65" s="12" t="n">
        <v>49100000</v>
      </c>
    </row>
    <row r="66" customFormat="false" ht="17.25" hidden="false" customHeight="true" outlineLevel="0" collapsed="false">
      <c r="A66" s="41" t="n">
        <v>496000</v>
      </c>
      <c r="B66" s="41" t="n">
        <v>49600000</v>
      </c>
      <c r="C66" s="2" t="s">
        <v>2384</v>
      </c>
      <c r="D66" s="15" t="n">
        <v>-44544081.6</v>
      </c>
      <c r="E66" s="15" t="n">
        <v>-44544081.6</v>
      </c>
      <c r="F66" s="12" t="n">
        <v>49100000</v>
      </c>
    </row>
    <row r="67" customFormat="false" ht="17.25" hidden="false" customHeight="true" outlineLevel="0" collapsed="false">
      <c r="A67" s="41" t="n">
        <v>512000</v>
      </c>
      <c r="B67" s="41" t="n">
        <v>51200000</v>
      </c>
      <c r="C67" s="2" t="s">
        <v>2385</v>
      </c>
      <c r="D67" s="15" t="n">
        <v>90369900.44</v>
      </c>
      <c r="E67" s="15" t="n">
        <v>155786155.61</v>
      </c>
      <c r="F67" s="12" t="n">
        <v>51110000</v>
      </c>
    </row>
    <row r="68" customFormat="false" ht="17.25" hidden="false" customHeight="true" outlineLevel="0" collapsed="false">
      <c r="A68" s="41" t="n">
        <v>512410</v>
      </c>
      <c r="B68" s="41" t="n">
        <v>51241000</v>
      </c>
      <c r="C68" s="2" t="s">
        <v>700</v>
      </c>
      <c r="D68" s="15" t="n">
        <v>518844515.22</v>
      </c>
      <c r="E68" s="15" t="n">
        <v>99387789.2799997</v>
      </c>
      <c r="F68" s="12" t="n">
        <v>51241000</v>
      </c>
    </row>
    <row r="69" customFormat="false" ht="17.25" hidden="false" customHeight="true" outlineLevel="0" collapsed="false">
      <c r="A69" s="41" t="n">
        <v>512411</v>
      </c>
      <c r="B69" s="41" t="n">
        <v>51241100</v>
      </c>
      <c r="C69" s="2" t="s">
        <v>2386</v>
      </c>
      <c r="D69" s="29" t="n">
        <v>4210</v>
      </c>
      <c r="F69" s="12" t="n">
        <v>51241100</v>
      </c>
    </row>
    <row r="70" customFormat="false" ht="17.25" hidden="false" customHeight="true" outlineLevel="0" collapsed="false">
      <c r="A70" s="41" t="n">
        <v>512910</v>
      </c>
      <c r="B70" s="41" t="n">
        <v>51291000</v>
      </c>
      <c r="C70" s="2" t="s">
        <v>319</v>
      </c>
      <c r="D70" s="15" t="n">
        <v>42436450</v>
      </c>
      <c r="E70" s="15" t="n">
        <v>1647500</v>
      </c>
      <c r="F70" s="12" t="n">
        <v>51201000</v>
      </c>
    </row>
    <row r="71" customFormat="false" ht="17.25" hidden="false" customHeight="true" outlineLevel="0" collapsed="false">
      <c r="A71" s="41" t="n">
        <v>530000</v>
      </c>
      <c r="B71" s="41" t="n">
        <v>53000000</v>
      </c>
      <c r="C71" s="2" t="s">
        <v>2387</v>
      </c>
      <c r="D71" s="29" t="n">
        <v>169388</v>
      </c>
      <c r="F71" s="12" t="n">
        <v>53000000</v>
      </c>
    </row>
    <row r="72" customFormat="false" ht="17.25" hidden="false" customHeight="true" outlineLevel="0" collapsed="false">
      <c r="A72" s="41" t="n">
        <v>531000</v>
      </c>
      <c r="B72" s="41" t="n">
        <v>53100000</v>
      </c>
      <c r="C72" s="2" t="s">
        <v>2388</v>
      </c>
      <c r="D72" s="15" t="n">
        <v>793955</v>
      </c>
      <c r="E72" s="15" t="n">
        <v>1108871</v>
      </c>
      <c r="F72" s="12" t="n">
        <v>53100000</v>
      </c>
    </row>
    <row r="73" customFormat="false" ht="17.25" hidden="false" customHeight="true" outlineLevel="0" collapsed="false">
      <c r="A73" s="41" t="n">
        <v>532000</v>
      </c>
      <c r="B73" s="41" t="n">
        <v>53200000</v>
      </c>
      <c r="C73" s="2" t="s">
        <v>2389</v>
      </c>
      <c r="D73" s="15" t="n">
        <v>0</v>
      </c>
      <c r="E73" s="15" t="n">
        <v>224.699999809265</v>
      </c>
      <c r="F73" s="12" t="n">
        <v>53100000</v>
      </c>
    </row>
    <row r="74" customFormat="false" ht="17.25" hidden="false" customHeight="true" outlineLevel="0" collapsed="false">
      <c r="A74" s="41" t="n">
        <v>580000</v>
      </c>
      <c r="B74" s="41" t="n">
        <v>58000000</v>
      </c>
      <c r="C74" s="2" t="s">
        <v>137</v>
      </c>
      <c r="D74" s="15" t="n">
        <v>0</v>
      </c>
      <c r="E74" s="15" t="n">
        <v>0</v>
      </c>
      <c r="F74" s="12" t="n">
        <v>58000000</v>
      </c>
    </row>
    <row r="75" customFormat="false" ht="17.25" hidden="false" customHeight="true" outlineLevel="0" collapsed="false">
      <c r="A75" s="41" t="n">
        <v>602200</v>
      </c>
      <c r="B75" s="41" t="n">
        <v>60220000</v>
      </c>
      <c r="C75" s="2" t="s">
        <v>1111</v>
      </c>
      <c r="D75" s="15" t="n">
        <v>0</v>
      </c>
      <c r="E75" s="15" t="n">
        <v>293000</v>
      </c>
      <c r="F75" s="12" t="n">
        <v>60200000</v>
      </c>
    </row>
    <row r="76" customFormat="false" ht="17.25" hidden="false" customHeight="true" outlineLevel="0" collapsed="false">
      <c r="A76" s="41" t="n">
        <v>603070</v>
      </c>
      <c r="B76" s="41" t="n">
        <v>60307000</v>
      </c>
      <c r="C76" s="2" t="s">
        <v>2390</v>
      </c>
      <c r="D76" s="29" t="n">
        <v>-683069516.32</v>
      </c>
      <c r="F76" s="12" t="n">
        <v>60307000</v>
      </c>
    </row>
    <row r="77" customFormat="false" ht="17.25" hidden="false" customHeight="true" outlineLevel="0" collapsed="false">
      <c r="A77" s="41" t="n">
        <v>603080</v>
      </c>
      <c r="B77" s="41" t="n">
        <v>60308000</v>
      </c>
      <c r="C77" s="2" t="s">
        <v>2391</v>
      </c>
      <c r="D77" s="29" t="n">
        <v>-42600000</v>
      </c>
      <c r="F77" s="12" t="n">
        <v>60308000</v>
      </c>
    </row>
    <row r="78" customFormat="false" ht="17.25" hidden="false" customHeight="true" outlineLevel="0" collapsed="false">
      <c r="A78" s="41" t="n">
        <v>603700</v>
      </c>
      <c r="B78" s="41" t="n">
        <v>60370000</v>
      </c>
      <c r="C78" s="2" t="s">
        <v>2392</v>
      </c>
      <c r="D78" s="15" t="n">
        <v>0</v>
      </c>
      <c r="E78" s="15" t="n">
        <v>-313301897.01</v>
      </c>
      <c r="F78" s="12" t="n">
        <v>60307000</v>
      </c>
    </row>
    <row r="79" customFormat="false" ht="17.25" hidden="false" customHeight="true" outlineLevel="0" collapsed="false">
      <c r="A79" s="41" t="n">
        <v>606010</v>
      </c>
      <c r="B79" s="41" t="n">
        <v>60601000</v>
      </c>
      <c r="C79" s="2" t="s">
        <v>138</v>
      </c>
      <c r="D79" s="15" t="n">
        <v>1112889</v>
      </c>
      <c r="E79" s="15" t="n">
        <v>1736942</v>
      </c>
      <c r="F79" s="12" t="n">
        <v>60600000</v>
      </c>
    </row>
    <row r="80" customFormat="false" ht="17.25" hidden="false" customHeight="true" outlineLevel="0" collapsed="false">
      <c r="A80" s="41" t="n">
        <v>606020</v>
      </c>
      <c r="B80" s="41" t="n">
        <v>60602000</v>
      </c>
      <c r="C80" s="2" t="s">
        <v>139</v>
      </c>
      <c r="D80" s="15" t="n">
        <v>2705031</v>
      </c>
      <c r="E80" s="15" t="n">
        <v>3856767</v>
      </c>
      <c r="F80" s="12" t="n">
        <v>60600000</v>
      </c>
    </row>
    <row r="81" customFormat="false" ht="17.25" hidden="false" customHeight="true" outlineLevel="0" collapsed="false">
      <c r="A81" s="41" t="n">
        <v>606050</v>
      </c>
      <c r="B81" s="41" t="n">
        <v>60605000</v>
      </c>
      <c r="C81" s="2" t="s">
        <v>141</v>
      </c>
      <c r="D81" s="15" t="n">
        <v>3918867.35</v>
      </c>
      <c r="E81" s="15" t="n">
        <v>2185000</v>
      </c>
      <c r="F81" s="12" t="n">
        <v>60600000</v>
      </c>
    </row>
    <row r="82" customFormat="false" ht="17.25" hidden="false" customHeight="true" outlineLevel="0" collapsed="false">
      <c r="A82" s="41" t="n">
        <v>606060</v>
      </c>
      <c r="B82" s="41" t="n">
        <v>60606000</v>
      </c>
      <c r="C82" s="2" t="s">
        <v>140</v>
      </c>
      <c r="D82" s="15" t="n">
        <v>1020419</v>
      </c>
      <c r="E82" s="15" t="n">
        <v>445230</v>
      </c>
      <c r="F82" s="12" t="n">
        <v>60600000</v>
      </c>
    </row>
    <row r="83" customFormat="false" ht="17.25" hidden="false" customHeight="true" outlineLevel="0" collapsed="false">
      <c r="A83" s="41" t="n">
        <v>606070</v>
      </c>
      <c r="B83" s="41" t="n">
        <v>60607000</v>
      </c>
      <c r="C83" s="2" t="s">
        <v>142</v>
      </c>
      <c r="D83" s="15" t="n">
        <v>345467</v>
      </c>
      <c r="E83" s="15" t="n">
        <v>546300</v>
      </c>
      <c r="F83" s="12" t="n">
        <v>60600000</v>
      </c>
    </row>
    <row r="84" customFormat="false" ht="17.25" hidden="false" customHeight="true" outlineLevel="0" collapsed="false">
      <c r="A84" s="41" t="n">
        <v>606080</v>
      </c>
      <c r="B84" s="41" t="n">
        <v>60608000</v>
      </c>
      <c r="C84" s="2" t="s">
        <v>143</v>
      </c>
      <c r="D84" s="15" t="n">
        <v>5518099</v>
      </c>
      <c r="E84" s="15" t="n">
        <v>4419059</v>
      </c>
      <c r="F84" s="12" t="n">
        <v>60600000</v>
      </c>
    </row>
    <row r="85" customFormat="false" ht="17.25" hidden="false" customHeight="true" outlineLevel="0" collapsed="false">
      <c r="A85" s="41" t="n">
        <v>606090</v>
      </c>
      <c r="B85" s="41" t="n">
        <v>60609000</v>
      </c>
      <c r="C85" s="2" t="s">
        <v>144</v>
      </c>
      <c r="D85" s="15" t="n">
        <v>35000</v>
      </c>
      <c r="E85" s="15" t="n">
        <v>705800</v>
      </c>
      <c r="F85" s="12" t="n">
        <v>60600000</v>
      </c>
    </row>
    <row r="86" customFormat="false" ht="17.25" hidden="false" customHeight="true" outlineLevel="0" collapsed="false">
      <c r="A86" s="41" t="n">
        <v>606100</v>
      </c>
      <c r="B86" s="41" t="n">
        <v>60610000</v>
      </c>
      <c r="C86" s="2" t="s">
        <v>410</v>
      </c>
      <c r="D86" s="15" t="n">
        <v>45000</v>
      </c>
      <c r="E86" s="15" t="n">
        <v>7000</v>
      </c>
      <c r="F86" s="12" t="n">
        <v>60600000</v>
      </c>
    </row>
    <row r="87" customFormat="false" ht="17.25" hidden="false" customHeight="true" outlineLevel="0" collapsed="false">
      <c r="A87" s="41" t="n">
        <v>607010</v>
      </c>
      <c r="B87" s="41" t="n">
        <v>60701000</v>
      </c>
      <c r="C87" s="2" t="s">
        <v>1078</v>
      </c>
      <c r="D87" s="15" t="n">
        <v>8566231571.12</v>
      </c>
      <c r="E87" s="15" t="n">
        <v>5909945310.77</v>
      </c>
      <c r="F87" s="12" t="n">
        <v>60700000</v>
      </c>
    </row>
    <row r="88" customFormat="false" ht="17.25" hidden="false" customHeight="true" outlineLevel="0" collapsed="false">
      <c r="A88" s="41" t="n">
        <v>608070</v>
      </c>
      <c r="B88" s="41" t="n">
        <v>60807000</v>
      </c>
      <c r="C88" s="2" t="s">
        <v>2393</v>
      </c>
      <c r="D88" s="29" t="n">
        <v>325995885</v>
      </c>
      <c r="F88" s="12" t="n">
        <v>60807000</v>
      </c>
    </row>
    <row r="89" customFormat="false" ht="17.25" hidden="false" customHeight="true" outlineLevel="0" collapsed="false">
      <c r="A89" s="41" t="n">
        <v>609100</v>
      </c>
      <c r="B89" s="41" t="n">
        <v>60910000</v>
      </c>
      <c r="C89" s="2" t="s">
        <v>1124</v>
      </c>
      <c r="D89" s="29" t="n">
        <v>-12800000</v>
      </c>
      <c r="F89" s="12" t="n">
        <v>60910000</v>
      </c>
    </row>
    <row r="90" customFormat="false" ht="17.25" hidden="false" customHeight="true" outlineLevel="0" collapsed="false">
      <c r="A90" s="41" t="n">
        <v>613000</v>
      </c>
      <c r="B90" s="41" t="n">
        <v>61300000</v>
      </c>
      <c r="C90" s="2" t="s">
        <v>1580</v>
      </c>
      <c r="D90" s="29" t="n">
        <v>2000</v>
      </c>
      <c r="F90" s="12" t="n">
        <v>61300000</v>
      </c>
    </row>
    <row r="91" customFormat="false" ht="17.25" hidden="false" customHeight="true" outlineLevel="0" collapsed="false">
      <c r="A91" s="41" t="n">
        <v>613010</v>
      </c>
      <c r="B91" s="41" t="n">
        <v>61301000</v>
      </c>
      <c r="C91" s="2" t="s">
        <v>1090</v>
      </c>
      <c r="D91" s="15" t="n">
        <v>30000000</v>
      </c>
      <c r="E91" s="15" t="n">
        <v>50000000</v>
      </c>
      <c r="F91" s="12" t="n">
        <v>61300000</v>
      </c>
    </row>
    <row r="92" customFormat="false" ht="17.25" hidden="false" customHeight="true" outlineLevel="0" collapsed="false">
      <c r="A92" s="41" t="n">
        <v>613020</v>
      </c>
      <c r="B92" s="41" t="n">
        <v>61302000</v>
      </c>
      <c r="C92" s="2" t="s">
        <v>1091</v>
      </c>
      <c r="D92" s="15" t="n">
        <v>33389660.33</v>
      </c>
      <c r="E92" s="15" t="n">
        <v>32200000</v>
      </c>
      <c r="F92" s="12" t="n">
        <v>61300000</v>
      </c>
    </row>
    <row r="93" customFormat="false" ht="17.25" hidden="false" customHeight="true" outlineLevel="0" collapsed="false">
      <c r="A93" s="41" t="n">
        <v>615000</v>
      </c>
      <c r="B93" s="41" t="n">
        <v>61500000</v>
      </c>
      <c r="C93" s="2" t="s">
        <v>1585</v>
      </c>
      <c r="D93" s="29" t="n">
        <v>83431</v>
      </c>
      <c r="F93" s="12" t="n">
        <v>61500000</v>
      </c>
    </row>
    <row r="94" customFormat="false" ht="17.25" hidden="false" customHeight="true" outlineLevel="0" collapsed="false">
      <c r="A94" s="41" t="n">
        <v>615010</v>
      </c>
      <c r="B94" s="41" t="n">
        <v>61501000</v>
      </c>
      <c r="C94" s="2" t="s">
        <v>1094</v>
      </c>
      <c r="D94" s="15" t="n">
        <v>2171391</v>
      </c>
      <c r="E94" s="15" t="n">
        <v>2047875</v>
      </c>
      <c r="F94" s="12" t="n">
        <v>61500000</v>
      </c>
    </row>
    <row r="95" customFormat="false" ht="17.25" hidden="false" customHeight="true" outlineLevel="0" collapsed="false">
      <c r="A95" s="41" t="n">
        <v>615020</v>
      </c>
      <c r="B95" s="41" t="n">
        <v>61502000</v>
      </c>
      <c r="C95" s="2" t="s">
        <v>154</v>
      </c>
      <c r="D95" s="15" t="n">
        <v>6029</v>
      </c>
      <c r="E95" s="15" t="n">
        <v>1990000</v>
      </c>
      <c r="F95" s="12" t="n">
        <v>61500000</v>
      </c>
    </row>
    <row r="96" customFormat="false" ht="17.25" hidden="false" customHeight="true" outlineLevel="0" collapsed="false">
      <c r="A96" s="41" t="n">
        <v>615030</v>
      </c>
      <c r="B96" s="41" t="n">
        <v>61503000</v>
      </c>
      <c r="C96" s="2" t="s">
        <v>155</v>
      </c>
      <c r="D96" s="15" t="n">
        <v>2908246</v>
      </c>
      <c r="E96" s="15" t="n">
        <v>65000</v>
      </c>
      <c r="F96" s="12" t="n">
        <v>61500000</v>
      </c>
    </row>
    <row r="97" customFormat="false" ht="17.25" hidden="false" customHeight="true" outlineLevel="0" collapsed="false">
      <c r="A97" s="41" t="n">
        <v>615040</v>
      </c>
      <c r="B97" s="41" t="n">
        <v>61504000</v>
      </c>
      <c r="C97" s="2" t="s">
        <v>2394</v>
      </c>
      <c r="D97" s="29" t="n">
        <v>105740</v>
      </c>
      <c r="F97" s="12" t="n">
        <v>61504000</v>
      </c>
    </row>
    <row r="98" customFormat="false" ht="17.25" hidden="false" customHeight="true" outlineLevel="0" collapsed="false">
      <c r="A98" s="41" t="n">
        <v>615200</v>
      </c>
      <c r="B98" s="41" t="n">
        <v>61520000</v>
      </c>
      <c r="C98" s="2" t="s">
        <v>1096</v>
      </c>
      <c r="D98" s="29" t="n">
        <v>168000</v>
      </c>
      <c r="F98" s="12" t="n">
        <v>61520000</v>
      </c>
    </row>
    <row r="99" customFormat="false" ht="17.25" hidden="false" customHeight="true" outlineLevel="0" collapsed="false">
      <c r="A99" s="41" t="n">
        <v>615500</v>
      </c>
      <c r="B99" s="41" t="n">
        <v>61550000</v>
      </c>
      <c r="C99" s="2" t="s">
        <v>1097</v>
      </c>
      <c r="D99" s="15" t="n">
        <v>300000</v>
      </c>
      <c r="E99" s="15" t="n">
        <v>2000</v>
      </c>
      <c r="F99" s="12" t="n">
        <v>61500000</v>
      </c>
    </row>
    <row r="100" customFormat="false" ht="17.25" hidden="false" customHeight="true" outlineLevel="0" collapsed="false">
      <c r="A100" s="41" t="n">
        <v>616010</v>
      </c>
      <c r="B100" s="41" t="n">
        <v>61601000</v>
      </c>
      <c r="C100" s="2" t="s">
        <v>1589</v>
      </c>
      <c r="D100" s="29" t="n">
        <v>13</v>
      </c>
      <c r="F100" s="12" t="n">
        <v>61601000</v>
      </c>
    </row>
    <row r="101" customFormat="false" ht="17.25" hidden="false" customHeight="true" outlineLevel="0" collapsed="false">
      <c r="A101" s="41" t="n">
        <v>616020</v>
      </c>
      <c r="B101" s="41" t="n">
        <v>61602000</v>
      </c>
      <c r="C101" s="2" t="s">
        <v>1590</v>
      </c>
      <c r="D101" s="29" t="n">
        <v>2128265.49</v>
      </c>
      <c r="F101" s="12" t="n">
        <v>61602000</v>
      </c>
    </row>
    <row r="102" customFormat="false" ht="17.25" hidden="false" customHeight="true" outlineLevel="0" collapsed="false">
      <c r="A102" s="41" t="n">
        <v>616040</v>
      </c>
      <c r="B102" s="41" t="n">
        <v>61604000</v>
      </c>
      <c r="C102" s="2" t="s">
        <v>1591</v>
      </c>
      <c r="D102" s="29" t="n">
        <v>8496</v>
      </c>
      <c r="F102" s="12" t="n">
        <v>61604000</v>
      </c>
    </row>
    <row r="103" customFormat="false" ht="17.25" hidden="false" customHeight="true" outlineLevel="0" collapsed="false">
      <c r="A103" s="41" t="n">
        <v>618010</v>
      </c>
      <c r="B103" s="41" t="n">
        <v>61801000</v>
      </c>
      <c r="C103" s="2" t="s">
        <v>158</v>
      </c>
      <c r="D103" s="15" t="n">
        <v>242930</v>
      </c>
      <c r="E103" s="15" t="n">
        <v>570660</v>
      </c>
      <c r="F103" s="12" t="n">
        <v>61800000</v>
      </c>
    </row>
    <row r="104" customFormat="false" ht="17.25" hidden="false" customHeight="true" outlineLevel="0" collapsed="false">
      <c r="A104" s="41" t="n">
        <v>618020</v>
      </c>
      <c r="B104" s="41" t="n">
        <v>61802000</v>
      </c>
      <c r="C104" s="2" t="s">
        <v>159</v>
      </c>
      <c r="D104" s="15" t="n">
        <v>4271</v>
      </c>
      <c r="E104" s="15" t="n">
        <v>1309000</v>
      </c>
      <c r="F104" s="12" t="n">
        <v>61800000</v>
      </c>
    </row>
    <row r="105" customFormat="false" ht="17.25" hidden="false" customHeight="true" outlineLevel="0" collapsed="false">
      <c r="A105" s="41" t="n">
        <v>621000</v>
      </c>
      <c r="B105" s="41" t="n">
        <v>62100000</v>
      </c>
      <c r="C105" s="2" t="s">
        <v>2395</v>
      </c>
      <c r="D105" s="29" t="n">
        <v>116663</v>
      </c>
      <c r="F105" s="12" t="n">
        <v>62100000</v>
      </c>
    </row>
    <row r="106" customFormat="false" ht="17.25" hidden="false" customHeight="true" outlineLevel="0" collapsed="false">
      <c r="A106" s="41" t="n">
        <v>621010</v>
      </c>
      <c r="B106" s="41" t="n">
        <v>62101000</v>
      </c>
      <c r="C106" s="2" t="s">
        <v>401</v>
      </c>
      <c r="D106" s="15" t="n">
        <v>4546352</v>
      </c>
      <c r="E106" s="15" t="n">
        <v>5773000</v>
      </c>
      <c r="F106" s="12" t="n">
        <v>62100000</v>
      </c>
    </row>
    <row r="107" customFormat="false" ht="17.25" hidden="false" customHeight="true" outlineLevel="0" collapsed="false">
      <c r="A107" s="41" t="n">
        <v>621030</v>
      </c>
      <c r="B107" s="41" t="n">
        <v>62103000</v>
      </c>
      <c r="C107" s="2" t="s">
        <v>162</v>
      </c>
      <c r="D107" s="29" t="n">
        <v>9261161</v>
      </c>
      <c r="F107" s="12" t="n">
        <v>62103000</v>
      </c>
    </row>
    <row r="108" customFormat="false" ht="17.25" hidden="false" customHeight="true" outlineLevel="0" collapsed="false">
      <c r="A108" s="41" t="n">
        <v>622010</v>
      </c>
      <c r="B108" s="41" t="n">
        <v>62201000</v>
      </c>
      <c r="C108" s="2" t="s">
        <v>2396</v>
      </c>
      <c r="D108" s="29" t="n">
        <v>2151371</v>
      </c>
      <c r="F108" s="12" t="n">
        <v>62201000</v>
      </c>
    </row>
    <row r="109" customFormat="false" ht="17.25" hidden="false" customHeight="true" outlineLevel="0" collapsed="false">
      <c r="A109" s="41" t="n">
        <v>622020</v>
      </c>
      <c r="B109" s="41" t="n">
        <v>62202000</v>
      </c>
      <c r="C109" s="2" t="s">
        <v>1102</v>
      </c>
      <c r="D109" s="15" t="n">
        <v>13200000</v>
      </c>
      <c r="E109" s="15" t="n">
        <v>9450000</v>
      </c>
      <c r="F109" s="12" t="n">
        <v>62200000</v>
      </c>
    </row>
    <row r="110" customFormat="false" ht="17.25" hidden="false" customHeight="true" outlineLevel="0" collapsed="false">
      <c r="A110" s="41" t="n">
        <v>622600</v>
      </c>
      <c r="B110" s="41" t="n">
        <v>62260000</v>
      </c>
      <c r="C110" s="2" t="s">
        <v>1103</v>
      </c>
      <c r="D110" s="15" t="n">
        <v>4850000</v>
      </c>
      <c r="E110" s="15" t="n">
        <v>3600000</v>
      </c>
      <c r="F110" s="12" t="n">
        <v>62200000</v>
      </c>
    </row>
    <row r="111" customFormat="false" ht="17.25" hidden="false" customHeight="true" outlineLevel="0" collapsed="false">
      <c r="A111" s="41" t="n">
        <v>623010</v>
      </c>
      <c r="B111" s="41" t="n">
        <v>62301000</v>
      </c>
      <c r="C111" s="2" t="s">
        <v>165</v>
      </c>
      <c r="D111" s="15" t="n">
        <v>560000</v>
      </c>
      <c r="E111" s="15" t="n">
        <v>16800</v>
      </c>
      <c r="F111" s="12" t="n">
        <v>62300000</v>
      </c>
    </row>
    <row r="112" customFormat="false" ht="17.25" hidden="false" customHeight="true" outlineLevel="0" collapsed="false">
      <c r="A112" s="41" t="n">
        <v>623020</v>
      </c>
      <c r="B112" s="41" t="n">
        <v>62302000</v>
      </c>
      <c r="C112" s="2" t="s">
        <v>1599</v>
      </c>
      <c r="D112" s="29" t="n">
        <v>2878000</v>
      </c>
      <c r="F112" s="12" t="n">
        <v>62302000</v>
      </c>
    </row>
    <row r="113" customFormat="false" ht="17.25" hidden="false" customHeight="true" outlineLevel="0" collapsed="false">
      <c r="A113" s="41" t="n">
        <v>623030</v>
      </c>
      <c r="B113" s="41" t="n">
        <v>62303000</v>
      </c>
      <c r="C113" s="2" t="s">
        <v>1600</v>
      </c>
      <c r="D113" s="29" t="n">
        <v>302489</v>
      </c>
      <c r="F113" s="12" t="n">
        <v>62303000</v>
      </c>
    </row>
    <row r="114" customFormat="false" ht="17.25" hidden="false" customHeight="true" outlineLevel="0" collapsed="false">
      <c r="A114" s="41" t="n">
        <v>624010</v>
      </c>
      <c r="B114" s="41" t="n">
        <v>62401000</v>
      </c>
      <c r="C114" s="2" t="s">
        <v>1106</v>
      </c>
      <c r="D114" s="15" t="n">
        <v>0</v>
      </c>
      <c r="E114" s="15" t="n">
        <v>150878605</v>
      </c>
      <c r="F114" s="12" t="n">
        <v>62401000</v>
      </c>
    </row>
    <row r="115" customFormat="false" ht="17.25" hidden="false" customHeight="true" outlineLevel="0" collapsed="false">
      <c r="A115" s="41" t="n">
        <v>625000</v>
      </c>
      <c r="B115" s="41" t="n">
        <v>62500000</v>
      </c>
      <c r="C115" s="2" t="s">
        <v>2136</v>
      </c>
      <c r="D115" s="15" t="n">
        <v>463800</v>
      </c>
      <c r="E115" s="15" t="n">
        <v>30000</v>
      </c>
      <c r="F115" s="12" t="n">
        <v>62501000</v>
      </c>
    </row>
    <row r="116" customFormat="false" ht="17.25" hidden="false" customHeight="true" outlineLevel="0" collapsed="false">
      <c r="A116" s="41" t="n">
        <v>625010</v>
      </c>
      <c r="B116" s="41" t="n">
        <v>62501000</v>
      </c>
      <c r="C116" s="2" t="s">
        <v>1108</v>
      </c>
      <c r="D116" s="15" t="n">
        <v>7620158</v>
      </c>
      <c r="E116" s="15" t="n">
        <v>10447600</v>
      </c>
      <c r="F116" s="12" t="n">
        <v>62501000</v>
      </c>
    </row>
    <row r="117" customFormat="false" ht="17.25" hidden="false" customHeight="true" outlineLevel="0" collapsed="false">
      <c r="A117" s="41" t="n">
        <v>625030</v>
      </c>
      <c r="B117" s="41" t="n">
        <v>62503000</v>
      </c>
      <c r="C117" s="2" t="s">
        <v>171</v>
      </c>
      <c r="D117" s="15" t="n">
        <v>5000</v>
      </c>
      <c r="E117" s="15" t="n">
        <v>163000</v>
      </c>
      <c r="F117" s="12" t="n">
        <v>62501000</v>
      </c>
    </row>
    <row r="118" customFormat="false" ht="17.25" hidden="false" customHeight="true" outlineLevel="0" collapsed="false">
      <c r="A118" s="41" t="n">
        <v>625040</v>
      </c>
      <c r="B118" s="41" t="n">
        <v>62504000</v>
      </c>
      <c r="C118" s="2" t="s">
        <v>172</v>
      </c>
      <c r="D118" s="15" t="n">
        <v>50000</v>
      </c>
      <c r="E118" s="15" t="n">
        <v>176000</v>
      </c>
      <c r="F118" s="12" t="n">
        <v>62501000</v>
      </c>
    </row>
    <row r="119" customFormat="false" ht="17.25" hidden="false" customHeight="true" outlineLevel="0" collapsed="false">
      <c r="A119" s="41" t="n">
        <v>625050</v>
      </c>
      <c r="B119" s="41" t="n">
        <v>62505000</v>
      </c>
      <c r="C119" s="2" t="s">
        <v>173</v>
      </c>
      <c r="D119" s="15" t="n">
        <v>249375</v>
      </c>
      <c r="E119" s="15" t="n">
        <v>3804000</v>
      </c>
      <c r="F119" s="12" t="n">
        <v>62501000</v>
      </c>
    </row>
    <row r="120" customFormat="false" ht="17.25" hidden="false" customHeight="true" outlineLevel="0" collapsed="false">
      <c r="A120" s="41" t="n">
        <v>625060</v>
      </c>
      <c r="B120" s="41" t="n">
        <v>62506000</v>
      </c>
      <c r="C120" s="2" t="s">
        <v>174</v>
      </c>
      <c r="D120" s="15" t="n">
        <v>401600</v>
      </c>
      <c r="E120" s="15" t="n">
        <v>11700</v>
      </c>
      <c r="F120" s="12" t="n">
        <v>62501000</v>
      </c>
    </row>
    <row r="121" customFormat="false" ht="17.25" hidden="false" customHeight="true" outlineLevel="0" collapsed="false">
      <c r="A121" s="41" t="n">
        <v>625070</v>
      </c>
      <c r="B121" s="41" t="n">
        <v>62507000</v>
      </c>
      <c r="C121" s="2" t="s">
        <v>175</v>
      </c>
      <c r="D121" s="15" t="n">
        <v>1191700</v>
      </c>
      <c r="E121" s="15" t="n">
        <v>141802</v>
      </c>
      <c r="F121" s="12" t="n">
        <v>62501000</v>
      </c>
    </row>
    <row r="122" customFormat="false" ht="17.25" hidden="false" customHeight="true" outlineLevel="0" collapsed="false">
      <c r="A122" s="41" t="n">
        <v>625080</v>
      </c>
      <c r="B122" s="41" t="n">
        <v>62508000</v>
      </c>
      <c r="C122" s="2" t="s">
        <v>1607</v>
      </c>
      <c r="D122" s="29" t="n">
        <v>5000</v>
      </c>
      <c r="F122" s="12" t="n">
        <v>62508000</v>
      </c>
    </row>
    <row r="123" customFormat="false" ht="17.25" hidden="false" customHeight="true" outlineLevel="0" collapsed="false">
      <c r="A123" s="41" t="n">
        <v>626010</v>
      </c>
      <c r="B123" s="41" t="n">
        <v>62601000</v>
      </c>
      <c r="C123" s="2" t="s">
        <v>418</v>
      </c>
      <c r="D123" s="15" t="n">
        <v>0</v>
      </c>
      <c r="E123" s="15" t="n">
        <v>12640</v>
      </c>
      <c r="F123" s="12" t="n">
        <v>62601000</v>
      </c>
    </row>
    <row r="124" customFormat="false" ht="17.25" hidden="false" customHeight="true" outlineLevel="0" collapsed="false">
      <c r="A124" s="41" t="n">
        <v>626020</v>
      </c>
      <c r="B124" s="41" t="n">
        <v>62602000</v>
      </c>
      <c r="C124" s="2" t="s">
        <v>176</v>
      </c>
      <c r="D124" s="15" t="n">
        <v>263488.5</v>
      </c>
      <c r="E124" s="15" t="n">
        <v>104466.5</v>
      </c>
      <c r="F124" s="12" t="n">
        <v>62601000</v>
      </c>
    </row>
    <row r="125" customFormat="false" ht="17.25" hidden="false" customHeight="true" outlineLevel="0" collapsed="false">
      <c r="A125" s="41" t="n">
        <v>626030</v>
      </c>
      <c r="B125" s="41" t="n">
        <v>62603000</v>
      </c>
      <c r="C125" s="2" t="s">
        <v>1611</v>
      </c>
      <c r="D125" s="29" t="n">
        <v>36128</v>
      </c>
      <c r="F125" s="12" t="n">
        <v>62603000</v>
      </c>
    </row>
    <row r="126" customFormat="false" ht="17.25" hidden="false" customHeight="true" outlineLevel="0" collapsed="false">
      <c r="A126" s="41" t="n">
        <v>626040</v>
      </c>
      <c r="B126" s="41" t="n">
        <v>62604000</v>
      </c>
      <c r="C126" s="2" t="s">
        <v>178</v>
      </c>
      <c r="D126" s="15" t="n">
        <v>496091</v>
      </c>
      <c r="E126" s="15" t="n">
        <v>30200</v>
      </c>
      <c r="F126" s="12" t="n">
        <v>62601000</v>
      </c>
    </row>
    <row r="127" customFormat="false" ht="17.25" hidden="false" customHeight="true" outlineLevel="0" collapsed="false">
      <c r="A127" s="41" t="n">
        <v>626070</v>
      </c>
      <c r="B127" s="41" t="n">
        <v>62607000</v>
      </c>
      <c r="C127" s="2" t="s">
        <v>2397</v>
      </c>
      <c r="D127" s="29" t="n">
        <v>9841242</v>
      </c>
      <c r="F127" s="12" t="n">
        <v>62607000</v>
      </c>
    </row>
    <row r="128" customFormat="false" ht="17.25" hidden="false" customHeight="true" outlineLevel="0" collapsed="false">
      <c r="A128" s="41" t="n">
        <v>626080</v>
      </c>
      <c r="B128" s="41" t="n">
        <v>62608000</v>
      </c>
      <c r="C128" s="2" t="s">
        <v>2398</v>
      </c>
      <c r="D128" s="29" t="n">
        <v>5931490</v>
      </c>
      <c r="F128" s="12" t="n">
        <v>62608000</v>
      </c>
    </row>
    <row r="129" customFormat="false" ht="17.25" hidden="false" customHeight="true" outlineLevel="0" collapsed="false">
      <c r="A129" s="41" t="n">
        <v>626100</v>
      </c>
      <c r="B129" s="41" t="n">
        <v>62610000</v>
      </c>
      <c r="C129" s="2" t="s">
        <v>2399</v>
      </c>
      <c r="D129" s="15" t="n">
        <v>3300</v>
      </c>
      <c r="E129" s="15" t="n">
        <v>17000</v>
      </c>
      <c r="F129" s="12" t="n">
        <v>62601000</v>
      </c>
    </row>
    <row r="130" customFormat="false" ht="17.25" hidden="false" customHeight="true" outlineLevel="0" collapsed="false">
      <c r="A130" s="41" t="n">
        <v>627000</v>
      </c>
      <c r="B130" s="41" t="n">
        <v>62700000</v>
      </c>
      <c r="C130" s="2" t="s">
        <v>1112</v>
      </c>
      <c r="D130" s="15" t="n">
        <v>0</v>
      </c>
      <c r="E130" s="15" t="n">
        <v>1000</v>
      </c>
      <c r="F130" s="12" t="n">
        <v>62701000</v>
      </c>
    </row>
    <row r="131" customFormat="false" ht="17.25" hidden="false" customHeight="true" outlineLevel="0" collapsed="false">
      <c r="A131" s="41" t="n">
        <v>627010</v>
      </c>
      <c r="B131" s="41" t="n">
        <v>62701000</v>
      </c>
      <c r="C131" s="2" t="s">
        <v>1113</v>
      </c>
      <c r="D131" s="29" t="n">
        <v>27</v>
      </c>
      <c r="F131" s="12" t="n">
        <v>62701000</v>
      </c>
    </row>
    <row r="132" customFormat="false" ht="17.25" hidden="false" customHeight="true" outlineLevel="0" collapsed="false">
      <c r="A132" s="41" t="n">
        <v>627030</v>
      </c>
      <c r="B132" s="41" t="n">
        <v>62703000</v>
      </c>
      <c r="C132" s="2" t="s">
        <v>1115</v>
      </c>
      <c r="D132" s="29" t="n">
        <v>7770</v>
      </c>
      <c r="F132" s="12" t="n">
        <v>62703000</v>
      </c>
    </row>
    <row r="133" customFormat="false" ht="17.25" hidden="false" customHeight="true" outlineLevel="0" collapsed="false">
      <c r="A133" s="41" t="n">
        <v>627040</v>
      </c>
      <c r="B133" s="41" t="n">
        <v>62704000</v>
      </c>
      <c r="C133" s="2" t="s">
        <v>426</v>
      </c>
      <c r="D133" s="15" t="n">
        <v>533000</v>
      </c>
      <c r="E133" s="15" t="n">
        <v>269880</v>
      </c>
      <c r="F133" s="12" t="n">
        <v>62701000</v>
      </c>
    </row>
    <row r="134" customFormat="false" ht="17.25" hidden="false" customHeight="true" outlineLevel="0" collapsed="false">
      <c r="A134" s="41" t="n">
        <v>627060</v>
      </c>
      <c r="B134" s="41" t="n">
        <v>62706000</v>
      </c>
      <c r="C134" s="2" t="s">
        <v>1613</v>
      </c>
      <c r="D134" s="29" t="n">
        <v>15398</v>
      </c>
      <c r="F134" s="12" t="n">
        <v>62706000</v>
      </c>
    </row>
    <row r="135" customFormat="false" ht="17.25" hidden="false" customHeight="true" outlineLevel="0" collapsed="false">
      <c r="A135" s="41" t="n">
        <v>627090</v>
      </c>
      <c r="B135" s="41" t="n">
        <v>62709000</v>
      </c>
      <c r="C135" s="2" t="s">
        <v>1118</v>
      </c>
      <c r="D135" s="15" t="n">
        <v>287219.98</v>
      </c>
      <c r="E135" s="15" t="n">
        <v>24000</v>
      </c>
      <c r="F135" s="12" t="n">
        <v>62701000</v>
      </c>
    </row>
    <row r="136" customFormat="false" ht="17.25" hidden="false" customHeight="true" outlineLevel="0" collapsed="false">
      <c r="A136" s="41" t="n">
        <v>627100</v>
      </c>
      <c r="B136" s="41" t="n">
        <v>62710000</v>
      </c>
      <c r="C136" s="2" t="s">
        <v>1616</v>
      </c>
      <c r="D136" s="29" t="n">
        <v>52500</v>
      </c>
      <c r="F136" s="12" t="n">
        <v>62710000</v>
      </c>
    </row>
    <row r="137" customFormat="false" ht="17.25" hidden="false" customHeight="true" outlineLevel="0" collapsed="false">
      <c r="A137" s="41" t="n">
        <v>627130</v>
      </c>
      <c r="B137" s="41" t="n">
        <v>62713000</v>
      </c>
      <c r="C137" s="2" t="s">
        <v>2400</v>
      </c>
      <c r="D137" s="29" t="n">
        <v>91000</v>
      </c>
      <c r="F137" s="12" t="n">
        <v>62713000</v>
      </c>
    </row>
    <row r="138" customFormat="false" ht="17.25" hidden="false" customHeight="true" outlineLevel="0" collapsed="false">
      <c r="A138" s="41" t="n">
        <v>635000</v>
      </c>
      <c r="B138" s="41" t="n">
        <v>63500000</v>
      </c>
      <c r="C138" s="2" t="s">
        <v>189</v>
      </c>
      <c r="D138" s="15" t="n">
        <v>1312000</v>
      </c>
      <c r="E138" s="15" t="n">
        <v>60000</v>
      </c>
      <c r="F138" s="12" t="n">
        <v>63500000</v>
      </c>
    </row>
    <row r="139" customFormat="false" ht="17.25" hidden="false" customHeight="true" outlineLevel="0" collapsed="false">
      <c r="A139" s="41" t="n">
        <v>635010</v>
      </c>
      <c r="B139" s="41" t="n">
        <v>63501000</v>
      </c>
      <c r="C139" s="2" t="s">
        <v>1122</v>
      </c>
      <c r="D139" s="15" t="n">
        <v>151273</v>
      </c>
      <c r="E139" s="15" t="n">
        <v>27000</v>
      </c>
      <c r="F139" s="12" t="n">
        <v>63501000</v>
      </c>
    </row>
    <row r="140" customFormat="false" ht="17.25" hidden="false" customHeight="true" outlineLevel="0" collapsed="false">
      <c r="A140" s="41" t="n">
        <v>635030</v>
      </c>
      <c r="B140" s="41" t="n">
        <v>63503000</v>
      </c>
      <c r="C140" s="2" t="s">
        <v>1123</v>
      </c>
      <c r="D140" s="29" t="n">
        <v>849</v>
      </c>
      <c r="F140" s="12" t="n">
        <v>63503000</v>
      </c>
    </row>
    <row r="141" customFormat="false" ht="17.25" hidden="false" customHeight="true" outlineLevel="0" collapsed="false">
      <c r="A141" s="41" t="n">
        <v>635040</v>
      </c>
      <c r="B141" s="41" t="n">
        <v>63504000</v>
      </c>
      <c r="C141" s="2" t="s">
        <v>1617</v>
      </c>
      <c r="D141" s="29" t="n">
        <v>2324414</v>
      </c>
      <c r="F141" s="12" t="n">
        <v>63504000</v>
      </c>
    </row>
    <row r="142" customFormat="false" ht="17.25" hidden="false" customHeight="true" outlineLevel="0" collapsed="false">
      <c r="A142" s="41" t="n">
        <v>635060</v>
      </c>
      <c r="B142" s="41" t="n">
        <v>63506000</v>
      </c>
      <c r="C142" s="2" t="s">
        <v>2401</v>
      </c>
      <c r="D142" s="29" t="n">
        <v>562</v>
      </c>
      <c r="F142" s="12" t="n">
        <v>63506000</v>
      </c>
    </row>
    <row r="143" customFormat="false" ht="17.25" hidden="false" customHeight="true" outlineLevel="0" collapsed="false">
      <c r="A143" s="41" t="n">
        <v>635070</v>
      </c>
      <c r="B143" s="41" t="n">
        <v>63507000</v>
      </c>
      <c r="C143" s="2" t="s">
        <v>2402</v>
      </c>
      <c r="D143" s="29" t="n">
        <v>56578977.38</v>
      </c>
      <c r="F143" s="12" t="n">
        <v>63507000</v>
      </c>
    </row>
    <row r="144" customFormat="false" ht="17.25" hidden="false" customHeight="true" outlineLevel="0" collapsed="false">
      <c r="A144" s="41" t="n">
        <v>641010</v>
      </c>
      <c r="B144" s="41" t="n">
        <v>64101000</v>
      </c>
      <c r="C144" s="2" t="s">
        <v>190</v>
      </c>
      <c r="D144" s="15" t="n">
        <v>110012157.68</v>
      </c>
      <c r="E144" s="15" t="n">
        <v>99673218.49</v>
      </c>
      <c r="F144" s="12" t="n">
        <v>64101000</v>
      </c>
    </row>
    <row r="145" customFormat="false" ht="17.25" hidden="false" customHeight="true" outlineLevel="0" collapsed="false">
      <c r="A145" s="41" t="n">
        <v>641020</v>
      </c>
      <c r="B145" s="41" t="n">
        <v>64102000</v>
      </c>
      <c r="C145" s="2" t="s">
        <v>191</v>
      </c>
      <c r="D145" s="15" t="n">
        <v>5839406.3</v>
      </c>
      <c r="E145" s="15" t="n">
        <v>1474999.99</v>
      </c>
      <c r="F145" s="12" t="n">
        <v>64101000</v>
      </c>
    </row>
    <row r="146" customFormat="false" ht="17.25" hidden="false" customHeight="true" outlineLevel="0" collapsed="false">
      <c r="A146" s="41" t="n">
        <v>641030</v>
      </c>
      <c r="B146" s="41" t="n">
        <v>64103000</v>
      </c>
      <c r="C146" s="2" t="s">
        <v>2403</v>
      </c>
      <c r="D146" s="29" t="n">
        <v>206000</v>
      </c>
      <c r="F146" s="12" t="n">
        <v>64103000</v>
      </c>
    </row>
    <row r="147" customFormat="false" ht="17.25" hidden="false" customHeight="true" outlineLevel="0" collapsed="false">
      <c r="A147" s="41" t="n">
        <v>641050</v>
      </c>
      <c r="B147" s="41" t="n">
        <v>64105000</v>
      </c>
      <c r="C147" s="2" t="s">
        <v>195</v>
      </c>
      <c r="D147" s="15" t="n">
        <v>2060327.72</v>
      </c>
      <c r="E147" s="15" t="n">
        <v>11745.66</v>
      </c>
      <c r="F147" s="12" t="n">
        <v>64101000</v>
      </c>
    </row>
    <row r="148" customFormat="false" ht="17.25" hidden="false" customHeight="true" outlineLevel="0" collapsed="false">
      <c r="A148" s="41" t="n">
        <v>641070</v>
      </c>
      <c r="B148" s="41" t="n">
        <v>64107000</v>
      </c>
      <c r="C148" s="2" t="s">
        <v>270</v>
      </c>
      <c r="D148" s="15" t="n">
        <v>6898961</v>
      </c>
      <c r="E148" s="15" t="n">
        <v>12318984.92</v>
      </c>
      <c r="F148" s="12" t="n">
        <v>64101000</v>
      </c>
    </row>
    <row r="149" customFormat="false" ht="17.25" hidden="false" customHeight="true" outlineLevel="0" collapsed="false">
      <c r="A149" s="41" t="n">
        <v>641300</v>
      </c>
      <c r="B149" s="41" t="n">
        <v>64130000</v>
      </c>
      <c r="C149" s="2" t="s">
        <v>1153</v>
      </c>
      <c r="D149" s="15" t="n">
        <v>0</v>
      </c>
      <c r="E149" s="15" t="n">
        <v>5010522.84</v>
      </c>
      <c r="F149" s="12" t="n">
        <v>64101000</v>
      </c>
    </row>
    <row r="150" customFormat="false" ht="17.25" hidden="false" customHeight="true" outlineLevel="0" collapsed="false">
      <c r="A150" s="41" t="n">
        <v>641800</v>
      </c>
      <c r="B150" s="41" t="n">
        <v>64180000</v>
      </c>
      <c r="C150" s="2" t="s">
        <v>1621</v>
      </c>
      <c r="D150" s="29" t="n">
        <v>12762662</v>
      </c>
      <c r="F150" s="12" t="n">
        <v>64180000</v>
      </c>
    </row>
    <row r="151" customFormat="false" ht="17.25" hidden="false" customHeight="true" outlineLevel="0" collapsed="false">
      <c r="A151" s="41" t="n">
        <v>645010</v>
      </c>
      <c r="B151" s="41" t="n">
        <v>64501000</v>
      </c>
      <c r="C151" s="2" t="s">
        <v>461</v>
      </c>
      <c r="D151" s="15" t="n">
        <v>10970410.97</v>
      </c>
      <c r="E151" s="15" t="n">
        <v>9219144.35</v>
      </c>
      <c r="F151" s="12" t="n">
        <v>64501000</v>
      </c>
    </row>
    <row r="152" customFormat="false" ht="17.25" hidden="false" customHeight="true" outlineLevel="0" collapsed="false">
      <c r="A152" s="41" t="n">
        <v>645020</v>
      </c>
      <c r="B152" s="41" t="n">
        <v>64502000</v>
      </c>
      <c r="C152" s="2" t="s">
        <v>2404</v>
      </c>
      <c r="D152" s="15" t="n">
        <v>4109939.33</v>
      </c>
      <c r="E152" s="15" t="n">
        <v>3545824.75</v>
      </c>
      <c r="F152" s="12" t="n">
        <v>64501000</v>
      </c>
    </row>
    <row r="153" customFormat="false" ht="17.25" hidden="false" customHeight="true" outlineLevel="0" collapsed="false">
      <c r="A153" s="41" t="n">
        <v>645030</v>
      </c>
      <c r="B153" s="41" t="n">
        <v>64503000</v>
      </c>
      <c r="C153" s="2" t="s">
        <v>739</v>
      </c>
      <c r="D153" s="29" t="n">
        <v>109694</v>
      </c>
      <c r="F153" s="12" t="n">
        <v>64503000</v>
      </c>
    </row>
    <row r="154" customFormat="false" ht="17.25" hidden="false" customHeight="true" outlineLevel="0" collapsed="false">
      <c r="A154" s="41" t="n">
        <v>645040</v>
      </c>
      <c r="B154" s="41" t="n">
        <v>64504000</v>
      </c>
      <c r="C154" s="2" t="s">
        <v>1622</v>
      </c>
      <c r="D154" s="15" t="n">
        <v>794925.69</v>
      </c>
      <c r="E154" s="15" t="n">
        <v>709164.95</v>
      </c>
      <c r="F154" s="12" t="n">
        <v>64501000</v>
      </c>
    </row>
    <row r="155" customFormat="false" ht="17.25" hidden="false" customHeight="true" outlineLevel="0" collapsed="false">
      <c r="A155" s="41" t="n">
        <v>648020</v>
      </c>
      <c r="B155" s="41" t="n">
        <v>64802000</v>
      </c>
      <c r="C155" s="2" t="s">
        <v>1624</v>
      </c>
      <c r="D155" s="29" t="n">
        <v>747</v>
      </c>
      <c r="F155" s="12" t="n">
        <v>64802000</v>
      </c>
    </row>
    <row r="156" customFormat="false" ht="17.25" hidden="false" customHeight="true" outlineLevel="0" collapsed="false">
      <c r="A156" s="41" t="n">
        <v>648040</v>
      </c>
      <c r="B156" s="41" t="n">
        <v>64804000</v>
      </c>
      <c r="C156" s="2" t="s">
        <v>198</v>
      </c>
      <c r="D156" s="29" t="n">
        <v>876800</v>
      </c>
      <c r="F156" s="12" t="n">
        <v>64804000</v>
      </c>
    </row>
    <row r="157" customFormat="false" ht="17.25" hidden="false" customHeight="true" outlineLevel="0" collapsed="false">
      <c r="A157" s="41" t="n">
        <v>651000</v>
      </c>
      <c r="B157" s="41" t="n">
        <v>65100000</v>
      </c>
      <c r="C157" s="2" t="s">
        <v>1130</v>
      </c>
      <c r="D157" s="15" t="n">
        <v>1227251.68</v>
      </c>
      <c r="E157" s="15" t="n">
        <v>25246.2899999999</v>
      </c>
      <c r="F157" s="12" t="n">
        <v>65100000</v>
      </c>
    </row>
    <row r="158" customFormat="false" ht="17.25" hidden="false" customHeight="true" outlineLevel="0" collapsed="false">
      <c r="A158" s="41" t="n">
        <v>654000</v>
      </c>
      <c r="B158" s="41" t="n">
        <v>65400000</v>
      </c>
      <c r="C158" s="2" t="s">
        <v>2405</v>
      </c>
      <c r="D158" s="29" t="n">
        <v>2750012.4</v>
      </c>
      <c r="F158" s="12" t="n">
        <v>65400000</v>
      </c>
    </row>
    <row r="159" customFormat="false" ht="17.25" hidden="false" customHeight="true" outlineLevel="0" collapsed="false">
      <c r="A159" s="41" t="n">
        <v>656020</v>
      </c>
      <c r="B159" s="41" t="n">
        <v>65602000</v>
      </c>
      <c r="C159" s="2" t="s">
        <v>203</v>
      </c>
      <c r="D159" s="15" t="n">
        <v>16335</v>
      </c>
      <c r="E159" s="15" t="n">
        <v>366200</v>
      </c>
      <c r="F159" s="12" t="n">
        <v>65602000</v>
      </c>
    </row>
    <row r="160" customFormat="false" ht="17.25" hidden="false" customHeight="true" outlineLevel="0" collapsed="false">
      <c r="A160" s="41" t="n">
        <v>657000</v>
      </c>
      <c r="B160" s="41" t="n">
        <v>65700000</v>
      </c>
      <c r="C160" s="2" t="s">
        <v>1626</v>
      </c>
      <c r="D160" s="29" t="n">
        <v>961831.94</v>
      </c>
      <c r="F160" s="12" t="n">
        <v>65700000</v>
      </c>
    </row>
    <row r="161" customFormat="false" ht="17.25" hidden="false" customHeight="true" outlineLevel="0" collapsed="false">
      <c r="A161" s="41" t="n">
        <v>658000</v>
      </c>
      <c r="B161" s="41" t="n">
        <v>65800000</v>
      </c>
      <c r="C161" s="2" t="s">
        <v>1133</v>
      </c>
      <c r="D161" s="15" t="n">
        <v>606312.49</v>
      </c>
      <c r="E161" s="15" t="n">
        <v>159232.93</v>
      </c>
      <c r="F161" s="12" t="n">
        <v>65800000</v>
      </c>
    </row>
    <row r="162" customFormat="false" ht="17.25" hidden="false" customHeight="true" outlineLevel="0" collapsed="false">
      <c r="A162" s="41" t="n">
        <v>658100</v>
      </c>
      <c r="B162" s="41" t="n">
        <v>65810000</v>
      </c>
      <c r="C162" s="2" t="s">
        <v>746</v>
      </c>
      <c r="D162" s="15" t="n">
        <v>52037679.96</v>
      </c>
      <c r="E162" s="15" t="n">
        <v>2302715.07</v>
      </c>
      <c r="F162" s="12" t="n">
        <v>65700000</v>
      </c>
    </row>
    <row r="163" customFormat="false" ht="17.25" hidden="false" customHeight="true" outlineLevel="0" collapsed="false">
      <c r="A163" s="41" t="n">
        <v>666000</v>
      </c>
      <c r="B163" s="41" t="n">
        <v>66600000</v>
      </c>
      <c r="C163" s="2" t="s">
        <v>1630</v>
      </c>
      <c r="D163" s="29" t="n">
        <v>14407</v>
      </c>
      <c r="F163" s="12" t="n">
        <v>66600000</v>
      </c>
    </row>
    <row r="164" customFormat="false" ht="17.25" hidden="false" customHeight="true" outlineLevel="0" collapsed="false">
      <c r="A164" s="41" t="n">
        <v>681120</v>
      </c>
      <c r="B164" s="41" t="n">
        <v>68112000</v>
      </c>
      <c r="C164" s="2" t="s">
        <v>1138</v>
      </c>
      <c r="D164" s="15" t="n">
        <v>7816773.3</v>
      </c>
      <c r="E164" s="15" t="n">
        <v>9561232.29</v>
      </c>
      <c r="F164" s="12" t="n">
        <v>68112000</v>
      </c>
    </row>
    <row r="165" customFormat="false" ht="17.25" hidden="false" customHeight="true" outlineLevel="0" collapsed="false">
      <c r="A165" s="41" t="n">
        <v>685000</v>
      </c>
      <c r="B165" s="41" t="n">
        <v>68500000</v>
      </c>
      <c r="C165" s="2" t="s">
        <v>2406</v>
      </c>
      <c r="D165" s="15" t="n">
        <v>33006529.94</v>
      </c>
      <c r="E165" s="15" t="n">
        <v>44544081.6</v>
      </c>
      <c r="F165" s="12" t="n">
        <v>68500000</v>
      </c>
    </row>
    <row r="166" customFormat="false" ht="17.25" hidden="false" customHeight="true" outlineLevel="0" collapsed="false">
      <c r="A166" s="41" t="n">
        <v>698000</v>
      </c>
      <c r="B166" s="41" t="n">
        <v>69800000</v>
      </c>
      <c r="C166" s="2" t="s">
        <v>491</v>
      </c>
      <c r="D166" s="15" t="n">
        <v>42981022.45105</v>
      </c>
      <c r="E166" s="15" t="n">
        <v>0</v>
      </c>
      <c r="F166" s="12" t="n">
        <v>69800000</v>
      </c>
    </row>
    <row r="167" customFormat="false" ht="17.25" hidden="false" customHeight="true" outlineLevel="0" collapsed="false">
      <c r="A167" s="41" t="n">
        <v>707000</v>
      </c>
      <c r="B167" s="41" t="n">
        <v>70700000</v>
      </c>
      <c r="C167" s="2" t="s">
        <v>1756</v>
      </c>
      <c r="D167" s="15" t="n">
        <v>-8532204490.21</v>
      </c>
      <c r="E167" s="15" t="n">
        <v>-6130702773.94</v>
      </c>
      <c r="F167" s="12" t="n">
        <v>70710000</v>
      </c>
    </row>
    <row r="168" customFormat="false" ht="17.25" hidden="false" customHeight="true" outlineLevel="0" collapsed="false">
      <c r="A168" s="41" t="n">
        <v>758000</v>
      </c>
      <c r="B168" s="41" t="n">
        <v>75800000</v>
      </c>
      <c r="C168" s="2" t="s">
        <v>1144</v>
      </c>
      <c r="D168" s="15" t="n">
        <v>-139794.56</v>
      </c>
      <c r="E168" s="15" t="n">
        <v>-884557.04</v>
      </c>
      <c r="F168" s="12" t="n">
        <v>75800000</v>
      </c>
    </row>
    <row r="169" customFormat="false" ht="17.25" hidden="false" customHeight="true" outlineLevel="0" collapsed="false">
      <c r="A169" s="41" t="n">
        <v>758100</v>
      </c>
      <c r="B169" s="41" t="n">
        <v>75810000</v>
      </c>
      <c r="C169" s="2" t="s">
        <v>2407</v>
      </c>
      <c r="D169" s="29" t="n">
        <v>-120800</v>
      </c>
      <c r="F169" s="12" t="n">
        <v>75810000</v>
      </c>
    </row>
    <row r="170" customFormat="false" ht="17.25" hidden="false" customHeight="true" outlineLevel="0" collapsed="false">
      <c r="A170" s="41" t="n">
        <v>758300</v>
      </c>
      <c r="B170" s="41" t="n">
        <v>75830000</v>
      </c>
      <c r="C170" s="2" t="s">
        <v>2408</v>
      </c>
      <c r="D170" s="29" t="n">
        <v>-946632.75</v>
      </c>
      <c r="F170" s="12" t="n">
        <v>75830000</v>
      </c>
    </row>
    <row r="171" customFormat="false" ht="17.25" hidden="false" customHeight="true" outlineLevel="0" collapsed="false">
      <c r="A171" s="41" t="n">
        <v>765000</v>
      </c>
      <c r="B171" s="41" t="n">
        <v>76500000</v>
      </c>
      <c r="C171" s="2" t="s">
        <v>505</v>
      </c>
      <c r="D171" s="15" t="n">
        <v>-2173335.14</v>
      </c>
      <c r="E171" s="15" t="n">
        <v>-1465999.93</v>
      </c>
      <c r="F171" s="12" t="n">
        <v>76500000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38" width="12.44"/>
    <col collapsed="false" customWidth="true" hidden="false" outlineLevel="0" max="3" min="3" style="2" width="29.01"/>
    <col collapsed="false" customWidth="true" hidden="false" outlineLevel="0" max="4" min="4" style="3" width="29.01"/>
    <col collapsed="false" customWidth="true" hidden="false" outlineLevel="0" max="5" min="5" style="3" width="16.58"/>
    <col collapsed="false" customWidth="true" hidden="false" outlineLevel="0" max="6" min="6" style="38" width="12.44"/>
  </cols>
  <sheetData>
    <row r="1" customFormat="false" ht="17.25" hidden="false" customHeight="true" outlineLevel="0" collapsed="false">
      <c r="A1" s="38" t="s">
        <v>2409</v>
      </c>
    </row>
    <row r="2" customFormat="false" ht="17.25" hidden="false" customHeight="true" outlineLevel="0" collapsed="false">
      <c r="D2" s="41" t="n">
        <v>2021</v>
      </c>
      <c r="E2" s="41" t="n">
        <v>2020</v>
      </c>
    </row>
    <row r="3" customFormat="false" ht="17.25" hidden="false" customHeight="true" outlineLevel="0" collapsed="false">
      <c r="A3" s="41" t="n">
        <v>101000</v>
      </c>
      <c r="B3" s="41" t="n">
        <v>10100000</v>
      </c>
      <c r="C3" s="2" t="s">
        <v>1</v>
      </c>
      <c r="D3" s="15" t="n">
        <v>-2000000</v>
      </c>
      <c r="E3" s="15" t="n">
        <v>-2000000</v>
      </c>
      <c r="F3" s="41" t="n">
        <v>10100000</v>
      </c>
    </row>
    <row r="4" customFormat="false" ht="17.25" hidden="false" customHeight="true" outlineLevel="0" collapsed="false">
      <c r="B4" s="41" t="n">
        <v>12800000</v>
      </c>
      <c r="C4" s="2" t="s">
        <v>565</v>
      </c>
      <c r="D4" s="15" t="n">
        <v>-43102085.03</v>
      </c>
      <c r="E4" s="15"/>
      <c r="F4" s="41" t="n">
        <v>12800000</v>
      </c>
    </row>
    <row r="5" customFormat="false" ht="17.25" hidden="false" customHeight="true" outlineLevel="0" collapsed="false">
      <c r="A5" s="41" t="n">
        <v>218100</v>
      </c>
      <c r="B5" s="41" t="n">
        <v>21810000</v>
      </c>
      <c r="C5" s="2" t="s">
        <v>9</v>
      </c>
      <c r="D5" s="15" t="n">
        <v>1169175</v>
      </c>
      <c r="E5" s="15" t="n">
        <v>1169175</v>
      </c>
      <c r="F5" s="41" t="n">
        <v>21810000</v>
      </c>
    </row>
    <row r="6" customFormat="false" ht="17.25" hidden="false" customHeight="true" outlineLevel="0" collapsed="false">
      <c r="A6" s="41" t="n">
        <v>218300</v>
      </c>
      <c r="B6" s="41" t="n">
        <v>21830000</v>
      </c>
      <c r="C6" s="2" t="s">
        <v>840</v>
      </c>
      <c r="D6" s="15" t="n">
        <v>6502500</v>
      </c>
      <c r="E6" s="15" t="n">
        <v>6502500</v>
      </c>
      <c r="F6" s="41" t="n">
        <v>21830000</v>
      </c>
    </row>
    <row r="7" customFormat="false" ht="17.25" hidden="false" customHeight="true" outlineLevel="0" collapsed="false">
      <c r="A7" s="41" t="n">
        <v>218400</v>
      </c>
      <c r="B7" s="41" t="n">
        <v>21840000</v>
      </c>
      <c r="C7" s="2" t="s">
        <v>846</v>
      </c>
      <c r="D7" s="15" t="n">
        <v>5091000</v>
      </c>
      <c r="E7" s="15" t="n">
        <v>5091000</v>
      </c>
      <c r="F7" s="41" t="n">
        <v>21840000</v>
      </c>
    </row>
    <row r="8" customFormat="false" ht="17.25" hidden="false" customHeight="true" outlineLevel="0" collapsed="false">
      <c r="A8" s="41" t="n">
        <v>218600</v>
      </c>
      <c r="B8" s="41" t="n">
        <v>21860000</v>
      </c>
      <c r="C8" s="2" t="s">
        <v>12</v>
      </c>
      <c r="D8" s="15" t="n">
        <v>6051520</v>
      </c>
      <c r="E8" s="15" t="n">
        <v>5583920</v>
      </c>
      <c r="F8" s="41" t="n">
        <v>21860000</v>
      </c>
    </row>
    <row r="9" customFormat="false" ht="17.25" hidden="false" customHeight="true" outlineLevel="0" collapsed="false">
      <c r="B9" s="41" t="n">
        <v>21870000</v>
      </c>
      <c r="C9" s="2" t="s">
        <v>2410</v>
      </c>
      <c r="D9" s="15" t="n">
        <v>499302.12</v>
      </c>
      <c r="E9" s="15"/>
      <c r="F9" s="41" t="n">
        <v>21870000</v>
      </c>
    </row>
    <row r="10" customFormat="false" ht="17.25" hidden="false" customHeight="true" outlineLevel="0" collapsed="false">
      <c r="A10" s="41" t="n">
        <v>281810</v>
      </c>
      <c r="B10" s="41" t="n">
        <v>28181000</v>
      </c>
      <c r="C10" s="2" t="s">
        <v>870</v>
      </c>
      <c r="D10" s="15" t="n">
        <v>-263064.38</v>
      </c>
      <c r="E10" s="15" t="n">
        <v>-146146.88</v>
      </c>
      <c r="F10" s="41" t="n">
        <v>28181000</v>
      </c>
    </row>
    <row r="11" customFormat="false" ht="17.25" hidden="false" customHeight="true" outlineLevel="0" collapsed="false">
      <c r="A11" s="41" t="n">
        <v>281830</v>
      </c>
      <c r="B11" s="41" t="n">
        <v>28183000</v>
      </c>
      <c r="C11" s="2" t="s">
        <v>873</v>
      </c>
      <c r="D11" s="15" t="n">
        <v>-2032031.25</v>
      </c>
      <c r="E11" s="15" t="n">
        <v>-270937.5</v>
      </c>
      <c r="F11" s="41" t="n">
        <v>28183000</v>
      </c>
    </row>
    <row r="12" customFormat="false" ht="17.25" hidden="false" customHeight="true" outlineLevel="0" collapsed="false">
      <c r="A12" s="41" t="n">
        <v>281840</v>
      </c>
      <c r="B12" s="41" t="n">
        <v>28184000</v>
      </c>
      <c r="C12" s="2" t="s">
        <v>877</v>
      </c>
      <c r="D12" s="15" t="n">
        <v>-1145475</v>
      </c>
      <c r="E12" s="15" t="n">
        <v>-636375</v>
      </c>
      <c r="F12" s="41" t="n">
        <v>28184000</v>
      </c>
    </row>
    <row r="13" customFormat="false" ht="17.25" hidden="false" customHeight="true" outlineLevel="0" collapsed="false">
      <c r="A13" s="41" t="n">
        <v>281860</v>
      </c>
      <c r="B13" s="41" t="n">
        <v>28186000</v>
      </c>
      <c r="C13" s="2" t="s">
        <v>880</v>
      </c>
      <c r="D13" s="15" t="n">
        <v>-1851127.91</v>
      </c>
      <c r="E13" s="15" t="n">
        <v>-512683.33</v>
      </c>
      <c r="F13" s="41" t="n">
        <v>28186000</v>
      </c>
    </row>
    <row r="14" customFormat="false" ht="17.25" hidden="false" customHeight="true" outlineLevel="0" collapsed="false">
      <c r="B14" s="41" t="n">
        <v>28187000</v>
      </c>
      <c r="C14" s="2" t="s">
        <v>2123</v>
      </c>
      <c r="D14" s="15" t="n">
        <v>-24965.11</v>
      </c>
      <c r="E14" s="15"/>
      <c r="F14" s="41" t="n">
        <v>28187000</v>
      </c>
    </row>
    <row r="15" customFormat="false" ht="17.25" hidden="false" customHeight="true" outlineLevel="0" collapsed="false">
      <c r="A15" s="41" t="n">
        <v>370000</v>
      </c>
      <c r="B15" s="41" t="n">
        <v>37000000</v>
      </c>
      <c r="C15" s="2" t="s">
        <v>888</v>
      </c>
      <c r="D15" s="15" t="n">
        <v>261716782.52</v>
      </c>
      <c r="E15" s="15" t="n">
        <v>206509582.21</v>
      </c>
      <c r="F15" s="41" t="n">
        <v>37000000</v>
      </c>
    </row>
    <row r="16" customFormat="false" ht="17.25" hidden="false" customHeight="true" outlineLevel="0" collapsed="false">
      <c r="B16" s="41" t="n">
        <v>38000000</v>
      </c>
      <c r="C16" s="2" t="s">
        <v>2411</v>
      </c>
      <c r="D16" s="15" t="n">
        <v>86720000</v>
      </c>
      <c r="F16" s="41" t="n">
        <v>38000000</v>
      </c>
    </row>
    <row r="17" customFormat="false" ht="17.25" hidden="false" customHeight="true" outlineLevel="0" collapsed="false">
      <c r="A17" s="41" t="n">
        <v>401100</v>
      </c>
      <c r="B17" s="41" t="n">
        <v>40110000</v>
      </c>
      <c r="C17" s="2" t="s">
        <v>1548</v>
      </c>
      <c r="D17" s="15" t="n">
        <v>-1050677785.52</v>
      </c>
      <c r="E17" s="15" t="n">
        <v>-294847566.1</v>
      </c>
      <c r="F17" s="41" t="n">
        <v>40110000</v>
      </c>
    </row>
    <row r="18" customFormat="false" ht="17.25" hidden="false" customHeight="true" outlineLevel="0" collapsed="false">
      <c r="B18" s="41" t="n">
        <v>40340000</v>
      </c>
      <c r="C18" s="2" t="s">
        <v>24</v>
      </c>
      <c r="D18" s="15" t="n">
        <v>-183601100</v>
      </c>
      <c r="F18" s="41" t="n">
        <v>40340000</v>
      </c>
    </row>
    <row r="19" customFormat="false" ht="17.25" hidden="false" customHeight="true" outlineLevel="0" collapsed="false">
      <c r="A19" s="41" t="n">
        <v>408000</v>
      </c>
      <c r="B19" s="41" t="n">
        <v>40800000</v>
      </c>
      <c r="C19" s="2" t="s">
        <v>26</v>
      </c>
      <c r="D19" s="15" t="n">
        <v>-13473431.38</v>
      </c>
      <c r="E19" s="15" t="n">
        <v>-13294578.98</v>
      </c>
      <c r="F19" s="41" t="n">
        <v>40800000</v>
      </c>
    </row>
    <row r="20" customFormat="false" ht="17.25" hidden="false" customHeight="true" outlineLevel="0" collapsed="false">
      <c r="B20" s="41" t="n">
        <v>40980000</v>
      </c>
      <c r="C20" s="2" t="s">
        <v>2412</v>
      </c>
      <c r="D20" s="15" t="n">
        <v>3066400</v>
      </c>
      <c r="F20" s="41" t="n">
        <v>40980000</v>
      </c>
    </row>
    <row r="21" customFormat="false" ht="17.25" hidden="false" customHeight="true" outlineLevel="0" collapsed="false">
      <c r="A21" s="41" t="n">
        <v>411000</v>
      </c>
      <c r="B21" s="41" t="n">
        <v>41100000</v>
      </c>
      <c r="C21" s="2" t="s">
        <v>2369</v>
      </c>
      <c r="D21" s="15" t="n">
        <v>361451511.71</v>
      </c>
      <c r="E21" s="15" t="n">
        <v>78573222.5300002</v>
      </c>
      <c r="F21" s="41" t="n">
        <v>41100000</v>
      </c>
    </row>
    <row r="22" customFormat="false" ht="17.25" hidden="false" customHeight="true" outlineLevel="0" collapsed="false">
      <c r="A22" s="41" t="n">
        <v>418000</v>
      </c>
      <c r="B22" s="41" t="n">
        <v>41800000</v>
      </c>
      <c r="C22" s="2" t="s">
        <v>1555</v>
      </c>
      <c r="D22" s="15" t="n">
        <v>0</v>
      </c>
      <c r="E22" s="15" t="n">
        <v>0</v>
      </c>
      <c r="F22" s="41" t="n">
        <v>41800000</v>
      </c>
    </row>
    <row r="23" customFormat="false" ht="17.25" hidden="false" customHeight="true" outlineLevel="0" collapsed="false">
      <c r="A23" s="41" t="n">
        <v>421100</v>
      </c>
      <c r="B23" s="41" t="n">
        <v>42110000</v>
      </c>
      <c r="C23" s="2" t="s">
        <v>915</v>
      </c>
      <c r="D23" s="15" t="n">
        <v>0</v>
      </c>
      <c r="E23" s="15" t="n">
        <v>0</v>
      </c>
      <c r="F23" s="41" t="n">
        <v>42110000</v>
      </c>
    </row>
    <row r="24" customFormat="false" ht="17.25" hidden="false" customHeight="true" outlineLevel="0" collapsed="false">
      <c r="A24" s="41" t="n">
        <v>421200</v>
      </c>
      <c r="B24" s="41" t="n">
        <v>42120000</v>
      </c>
      <c r="C24" s="2" t="s">
        <v>270</v>
      </c>
      <c r="D24" s="15" t="n">
        <v>0</v>
      </c>
      <c r="E24" s="15" t="n">
        <v>0</v>
      </c>
      <c r="F24" s="41" t="n">
        <v>42120000</v>
      </c>
    </row>
    <row r="25" customFormat="false" ht="17.25" hidden="false" customHeight="true" outlineLevel="0" collapsed="false">
      <c r="A25" s="41" t="n">
        <v>425200</v>
      </c>
      <c r="B25" s="41" t="n">
        <v>42520000</v>
      </c>
      <c r="C25" s="2" t="s">
        <v>33</v>
      </c>
      <c r="D25" s="15" t="n">
        <v>0</v>
      </c>
      <c r="E25" s="15" t="n">
        <v>0</v>
      </c>
      <c r="F25" s="41" t="n">
        <v>42520000</v>
      </c>
    </row>
    <row r="26" customFormat="false" ht="17.25" hidden="false" customHeight="true" outlineLevel="0" collapsed="false">
      <c r="B26" s="41" t="n">
        <v>42820000</v>
      </c>
      <c r="C26" s="2" t="s">
        <v>2413</v>
      </c>
      <c r="D26" s="15" t="n">
        <v>-5817903</v>
      </c>
      <c r="F26" s="41" t="n">
        <v>42820000</v>
      </c>
    </row>
    <row r="27" customFormat="false" ht="17.25" hidden="false" customHeight="true" outlineLevel="0" collapsed="false">
      <c r="A27" s="41" t="n">
        <v>431000</v>
      </c>
      <c r="B27" s="41" t="n">
        <v>43100000</v>
      </c>
      <c r="C27" s="2" t="s">
        <v>35</v>
      </c>
      <c r="D27" s="15" t="n">
        <v>-2695874.72</v>
      </c>
      <c r="E27" s="15" t="n">
        <v>-1706972.46</v>
      </c>
      <c r="F27" s="41" t="n">
        <v>43100000</v>
      </c>
    </row>
    <row r="28" customFormat="false" ht="17.25" hidden="false" customHeight="true" outlineLevel="0" collapsed="false">
      <c r="A28" s="41" t="n">
        <v>4311000</v>
      </c>
      <c r="B28" s="41" t="n">
        <v>43110000</v>
      </c>
      <c r="C28" s="2" t="s">
        <v>2414</v>
      </c>
      <c r="D28" s="15" t="n">
        <v>144000</v>
      </c>
      <c r="E28" s="15" t="n">
        <v>-6000</v>
      </c>
      <c r="F28" s="41" t="n">
        <v>43110000</v>
      </c>
    </row>
    <row r="29" customFormat="false" ht="17.25" hidden="false" customHeight="true" outlineLevel="0" collapsed="false">
      <c r="A29" s="41" t="n">
        <v>432000</v>
      </c>
      <c r="B29" s="41" t="n">
        <v>43200000</v>
      </c>
      <c r="C29" s="2" t="s">
        <v>2415</v>
      </c>
      <c r="D29" s="15" t="n">
        <v>-1870483.84</v>
      </c>
      <c r="E29" s="15" t="n">
        <v>-758830.84</v>
      </c>
      <c r="F29" s="41" t="n">
        <v>43200000</v>
      </c>
    </row>
    <row r="30" customFormat="false" ht="17.25" hidden="false" customHeight="true" outlineLevel="0" collapsed="false">
      <c r="A30" s="41" t="n">
        <v>432200</v>
      </c>
      <c r="B30" s="41" t="n">
        <v>43220000</v>
      </c>
      <c r="C30" s="2" t="s">
        <v>37</v>
      </c>
      <c r="D30" s="15" t="n">
        <v>0</v>
      </c>
      <c r="E30" s="15" t="n">
        <v>-162486.44</v>
      </c>
      <c r="F30" s="41" t="n">
        <v>43220000</v>
      </c>
    </row>
    <row r="31" customFormat="false" ht="17.25" hidden="false" customHeight="true" outlineLevel="0" collapsed="false">
      <c r="A31" s="41" t="n">
        <v>433000</v>
      </c>
      <c r="B31" s="41" t="n">
        <v>43300000</v>
      </c>
      <c r="C31" s="2" t="s">
        <v>38</v>
      </c>
      <c r="D31" s="15" t="n">
        <v>-219482.76</v>
      </c>
      <c r="E31" s="15" t="n">
        <v>-121926.62</v>
      </c>
      <c r="F31" s="41" t="n">
        <v>43300000</v>
      </c>
    </row>
    <row r="32" customFormat="false" ht="17.25" hidden="false" customHeight="true" outlineLevel="0" collapsed="false">
      <c r="B32" s="41" t="n">
        <v>43400000</v>
      </c>
      <c r="C32" s="2" t="s">
        <v>39</v>
      </c>
      <c r="D32" s="15" t="n">
        <v>-100000</v>
      </c>
      <c r="F32" s="41" t="n">
        <v>43400000</v>
      </c>
    </row>
    <row r="33" customFormat="false" ht="17.25" hidden="false" customHeight="true" outlineLevel="0" collapsed="false">
      <c r="B33" s="41" t="n">
        <v>43800000</v>
      </c>
      <c r="C33" s="2" t="s">
        <v>2372</v>
      </c>
      <c r="D33" s="15" t="n">
        <v>-1101371</v>
      </c>
      <c r="F33" s="41" t="n">
        <v>43800000</v>
      </c>
    </row>
    <row r="34" customFormat="false" ht="17.25" hidden="false" customHeight="true" outlineLevel="0" collapsed="false">
      <c r="A34" s="41" t="n">
        <v>441000</v>
      </c>
      <c r="B34" s="41" t="n">
        <v>44100000</v>
      </c>
      <c r="C34" s="2" t="s">
        <v>40</v>
      </c>
      <c r="D34" s="15" t="n">
        <v>-862110</v>
      </c>
      <c r="E34" s="15" t="n">
        <v>-397515.02</v>
      </c>
      <c r="F34" s="41" t="n">
        <v>44100000</v>
      </c>
    </row>
    <row r="35" customFormat="false" ht="17.25" hidden="false" customHeight="true" outlineLevel="0" collapsed="false">
      <c r="A35" s="41" t="n">
        <v>443000</v>
      </c>
      <c r="B35" s="41" t="n">
        <v>44300000</v>
      </c>
      <c r="C35" s="2" t="s">
        <v>279</v>
      </c>
      <c r="D35" s="15" t="n">
        <v>7848267.5</v>
      </c>
      <c r="E35" s="15" t="n">
        <v>53400</v>
      </c>
      <c r="F35" s="41" t="n">
        <v>44300000</v>
      </c>
    </row>
    <row r="36" customFormat="false" ht="17.25" hidden="false" customHeight="true" outlineLevel="0" collapsed="false">
      <c r="A36" s="41" t="n">
        <v>444000</v>
      </c>
      <c r="B36" s="41" t="n">
        <v>44400000</v>
      </c>
      <c r="C36" s="2" t="s">
        <v>1558</v>
      </c>
      <c r="D36" s="15" t="n">
        <v>-21808335.25</v>
      </c>
      <c r="E36" s="15" t="n">
        <v>-15056536.1205</v>
      </c>
      <c r="F36" s="41" t="n">
        <v>44400000</v>
      </c>
    </row>
    <row r="37" customFormat="false" ht="17.25" hidden="false" customHeight="true" outlineLevel="0" collapsed="false">
      <c r="A37" s="41" t="n">
        <v>444100</v>
      </c>
      <c r="B37" s="41" t="n">
        <v>44410000</v>
      </c>
      <c r="C37" s="2" t="s">
        <v>926</v>
      </c>
      <c r="D37" s="15" t="n">
        <v>0</v>
      </c>
      <c r="E37" s="15" t="n">
        <v>-131578.98</v>
      </c>
      <c r="F37" s="41" t="n">
        <v>44410000</v>
      </c>
    </row>
    <row r="38" customFormat="false" ht="17.25" hidden="false" customHeight="true" outlineLevel="0" collapsed="false">
      <c r="A38" s="41" t="n">
        <v>445400</v>
      </c>
      <c r="B38" s="41" t="n">
        <v>44540000</v>
      </c>
      <c r="C38" s="2" t="s">
        <v>616</v>
      </c>
      <c r="D38" s="15" t="n">
        <v>0</v>
      </c>
      <c r="E38" s="15" t="n">
        <v>0</v>
      </c>
      <c r="F38" s="41" t="n">
        <v>44540000</v>
      </c>
    </row>
    <row r="39" customFormat="false" ht="17.25" hidden="false" customHeight="true" outlineLevel="0" collapsed="false">
      <c r="B39" s="41" t="n">
        <v>44550000</v>
      </c>
      <c r="C39" s="2" t="s">
        <v>46</v>
      </c>
      <c r="D39" s="15" t="n">
        <v>430160.36</v>
      </c>
      <c r="F39" s="41" t="n">
        <v>44550000</v>
      </c>
    </row>
    <row r="40" customFormat="false" ht="17.25" hidden="false" customHeight="true" outlineLevel="0" collapsed="false">
      <c r="A40" s="41" t="n">
        <v>445620</v>
      </c>
      <c r="B40" s="41" t="n">
        <v>44562000</v>
      </c>
      <c r="C40" s="2" t="s">
        <v>932</v>
      </c>
      <c r="D40" s="15" t="n">
        <v>0</v>
      </c>
      <c r="E40" s="15" t="n">
        <v>2270000</v>
      </c>
      <c r="F40" s="41" t="n">
        <v>44562000</v>
      </c>
    </row>
    <row r="41" customFormat="false" ht="17.25" hidden="false" customHeight="true" outlineLevel="0" collapsed="false">
      <c r="A41" s="41" t="n">
        <v>445640</v>
      </c>
      <c r="B41" s="41" t="n">
        <v>44564000</v>
      </c>
      <c r="C41" s="2" t="s">
        <v>49</v>
      </c>
      <c r="D41" s="15" t="n">
        <v>825655.12</v>
      </c>
      <c r="E41" s="15" t="n">
        <v>2101992.59</v>
      </c>
      <c r="F41" s="41" t="n">
        <v>44564000</v>
      </c>
    </row>
    <row r="42" customFormat="false" ht="17.25" hidden="false" customHeight="true" outlineLevel="0" collapsed="false">
      <c r="A42" s="41" t="n">
        <v>445650</v>
      </c>
      <c r="B42" s="41" t="n">
        <v>44565000</v>
      </c>
      <c r="C42" s="2" t="s">
        <v>47</v>
      </c>
      <c r="D42" s="15" t="n">
        <v>0</v>
      </c>
      <c r="E42" s="15" t="n">
        <v>2347657.99</v>
      </c>
      <c r="F42" s="41" t="n">
        <v>44565000</v>
      </c>
    </row>
    <row r="43" customFormat="false" ht="17.25" hidden="false" customHeight="true" outlineLevel="0" collapsed="false">
      <c r="A43" s="41" t="n">
        <v>445670</v>
      </c>
      <c r="B43" s="41" t="n">
        <v>44567000</v>
      </c>
      <c r="C43" s="2" t="s">
        <v>2373</v>
      </c>
      <c r="D43" s="15" t="n">
        <v>0</v>
      </c>
      <c r="E43" s="15" t="n">
        <v>2109814.69</v>
      </c>
      <c r="F43" s="41" t="n">
        <v>44567000</v>
      </c>
    </row>
    <row r="44" customFormat="false" ht="17.25" hidden="false" customHeight="true" outlineLevel="0" collapsed="false">
      <c r="A44" s="41" t="n">
        <v>445700</v>
      </c>
      <c r="B44" s="41" t="n">
        <v>44570000</v>
      </c>
      <c r="C44" s="2" t="s">
        <v>52</v>
      </c>
      <c r="D44" s="15" t="n">
        <v>0</v>
      </c>
      <c r="E44" s="15" t="n">
        <v>-1243889</v>
      </c>
      <c r="F44" s="41" t="n">
        <v>44570000</v>
      </c>
    </row>
    <row r="45" customFormat="false" ht="17.25" hidden="false" customHeight="true" outlineLevel="0" collapsed="false">
      <c r="A45" s="41" t="n">
        <v>445830</v>
      </c>
      <c r="B45" s="41" t="n">
        <v>44583000</v>
      </c>
      <c r="C45" s="2" t="s">
        <v>286</v>
      </c>
      <c r="D45" s="15" t="n">
        <v>126228</v>
      </c>
      <c r="E45" s="15" t="n">
        <v>0</v>
      </c>
      <c r="F45" s="41" t="n">
        <v>44583000</v>
      </c>
    </row>
    <row r="46" customFormat="false" ht="17.25" hidden="false" customHeight="true" outlineLevel="0" collapsed="false">
      <c r="A46" s="41" t="n">
        <v>455110</v>
      </c>
      <c r="B46" s="41" t="n">
        <v>45511000</v>
      </c>
      <c r="C46" s="2" t="s">
        <v>2374</v>
      </c>
      <c r="D46" s="15" t="n">
        <v>0</v>
      </c>
      <c r="E46" s="15" t="n">
        <v>0</v>
      </c>
      <c r="F46" s="41" t="n">
        <v>45511000</v>
      </c>
    </row>
    <row r="47" customFormat="false" ht="17.25" hidden="false" customHeight="true" outlineLevel="0" collapsed="false">
      <c r="A47" s="41" t="n">
        <v>455200</v>
      </c>
      <c r="B47" s="41" t="n">
        <v>45520000</v>
      </c>
      <c r="C47" s="2" t="s">
        <v>2375</v>
      </c>
      <c r="D47" s="15" t="n">
        <v>0</v>
      </c>
      <c r="E47" s="15" t="n">
        <v>0</v>
      </c>
      <c r="F47" s="41" t="n">
        <v>45520000</v>
      </c>
    </row>
    <row r="48" customFormat="false" ht="17.25" hidden="false" customHeight="true" outlineLevel="0" collapsed="false">
      <c r="A48" s="41" t="n">
        <v>455500</v>
      </c>
      <c r="B48" s="41" t="n">
        <v>45550000</v>
      </c>
      <c r="C48" s="2" t="s">
        <v>288</v>
      </c>
      <c r="D48" s="15" t="n">
        <v>0</v>
      </c>
      <c r="E48" s="15" t="n">
        <v>0</v>
      </c>
      <c r="F48" s="41" t="n">
        <v>45550000</v>
      </c>
    </row>
    <row r="49" customFormat="false" ht="17.25" hidden="false" customHeight="true" outlineLevel="0" collapsed="false">
      <c r="A49" s="41" t="n">
        <v>455600</v>
      </c>
      <c r="B49" s="41" t="n">
        <v>45560000</v>
      </c>
      <c r="C49" s="2" t="s">
        <v>1564</v>
      </c>
      <c r="D49" s="15" t="n">
        <v>0</v>
      </c>
      <c r="E49" s="15" t="n">
        <v>0</v>
      </c>
      <c r="F49" s="41" t="n">
        <v>45560000</v>
      </c>
    </row>
    <row r="50" customFormat="false" ht="17.25" hidden="false" customHeight="true" outlineLevel="0" collapsed="false">
      <c r="A50" s="41" t="n">
        <v>462000</v>
      </c>
      <c r="B50" s="41" t="n">
        <v>46200000</v>
      </c>
      <c r="C50" s="2" t="s">
        <v>941</v>
      </c>
      <c r="D50" s="15" t="n">
        <v>0</v>
      </c>
      <c r="E50" s="15" t="n">
        <v>0</v>
      </c>
      <c r="F50" s="41" t="n">
        <v>46200000</v>
      </c>
    </row>
    <row r="51" customFormat="false" ht="17.25" hidden="false" customHeight="true" outlineLevel="0" collapsed="false">
      <c r="A51" s="41" t="n">
        <v>466000</v>
      </c>
      <c r="B51" s="41" t="n">
        <v>46600000</v>
      </c>
      <c r="C51" s="2" t="s">
        <v>2416</v>
      </c>
      <c r="D51" s="15" t="n">
        <v>-23277872.92</v>
      </c>
      <c r="E51" s="15" t="n">
        <v>-63478923</v>
      </c>
      <c r="F51" s="41" t="n">
        <v>46600000</v>
      </c>
    </row>
    <row r="52" customFormat="false" ht="17.25" hidden="false" customHeight="true" outlineLevel="0" collapsed="false">
      <c r="A52" s="41" t="n">
        <v>466100</v>
      </c>
      <c r="B52" s="41" t="n">
        <v>46610000</v>
      </c>
      <c r="C52" s="2" t="s">
        <v>2417</v>
      </c>
      <c r="D52" s="15" t="n">
        <v>11399250.2</v>
      </c>
      <c r="E52" s="15" t="n">
        <v>11399250.2</v>
      </c>
      <c r="F52" s="41" t="n">
        <v>46610000</v>
      </c>
    </row>
    <row r="53" customFormat="false" ht="17.25" hidden="false" customHeight="true" outlineLevel="0" collapsed="false">
      <c r="A53" s="41" t="n">
        <v>466200</v>
      </c>
      <c r="B53" s="41" t="n">
        <v>46620000</v>
      </c>
      <c r="C53" s="2" t="s">
        <v>2379</v>
      </c>
      <c r="D53" s="15" t="n">
        <v>-16320</v>
      </c>
      <c r="E53" s="15" t="n">
        <v>-16320</v>
      </c>
      <c r="F53" s="41" t="n">
        <v>46620000</v>
      </c>
    </row>
    <row r="54" customFormat="false" ht="17.25" hidden="false" customHeight="true" outlineLevel="0" collapsed="false">
      <c r="A54" s="41" t="n">
        <v>466300</v>
      </c>
      <c r="B54" s="41" t="n">
        <v>46630000</v>
      </c>
      <c r="C54" s="2" t="s">
        <v>2380</v>
      </c>
      <c r="D54" s="15" t="n">
        <v>-844195.94</v>
      </c>
      <c r="E54" s="15" t="n">
        <v>-808195.94</v>
      </c>
      <c r="F54" s="41" t="n">
        <v>46630000</v>
      </c>
    </row>
    <row r="55" customFormat="false" ht="17.25" hidden="false" customHeight="true" outlineLevel="0" collapsed="false">
      <c r="B55" s="41" t="n">
        <v>46640000</v>
      </c>
      <c r="C55" s="2" t="s">
        <v>307</v>
      </c>
      <c r="D55" s="15" t="n">
        <v>-448745.02</v>
      </c>
      <c r="F55" s="41" t="n">
        <v>46640000</v>
      </c>
    </row>
    <row r="56" customFormat="false" ht="17.25" hidden="false" customHeight="true" outlineLevel="0" collapsed="false">
      <c r="A56" s="41" t="n">
        <v>467000</v>
      </c>
      <c r="B56" s="41" t="n">
        <v>46700000</v>
      </c>
      <c r="C56" s="2" t="s">
        <v>999</v>
      </c>
      <c r="D56" s="15" t="n">
        <v>0</v>
      </c>
      <c r="E56" s="15" t="n">
        <v>0</v>
      </c>
      <c r="F56" s="41" t="n">
        <v>46700000</v>
      </c>
    </row>
    <row r="57" customFormat="false" ht="17.25" hidden="false" customHeight="true" outlineLevel="0" collapsed="false">
      <c r="A57" s="41" t="n">
        <v>467100</v>
      </c>
      <c r="B57" s="41" t="n">
        <v>46710000</v>
      </c>
      <c r="C57" s="2" t="s">
        <v>2418</v>
      </c>
      <c r="D57" s="15" t="n">
        <v>0</v>
      </c>
      <c r="E57" s="15" t="n">
        <v>0</v>
      </c>
      <c r="F57" s="41" t="n">
        <v>46710000</v>
      </c>
    </row>
    <row r="58" customFormat="false" ht="17.25" hidden="false" customHeight="true" outlineLevel="0" collapsed="false">
      <c r="A58" s="41" t="n">
        <v>467200</v>
      </c>
      <c r="B58" s="41" t="n">
        <v>46720000</v>
      </c>
      <c r="C58" s="2" t="s">
        <v>2419</v>
      </c>
      <c r="D58" s="15" t="n">
        <v>0</v>
      </c>
      <c r="E58" s="15" t="n">
        <v>0</v>
      </c>
      <c r="F58" s="41" t="n">
        <v>46720000</v>
      </c>
    </row>
    <row r="59" customFormat="false" ht="17.25" hidden="false" customHeight="true" outlineLevel="0" collapsed="false">
      <c r="A59" s="41" t="n">
        <v>467300</v>
      </c>
      <c r="B59" s="41" t="n">
        <v>46730000</v>
      </c>
      <c r="C59" s="2" t="s">
        <v>2382</v>
      </c>
      <c r="D59" s="15" t="n">
        <v>0</v>
      </c>
      <c r="E59" s="15" t="n">
        <v>0</v>
      </c>
      <c r="F59" s="41" t="n">
        <v>46730000</v>
      </c>
    </row>
    <row r="60" customFormat="false" ht="17.25" hidden="false" customHeight="true" outlineLevel="0" collapsed="false">
      <c r="A60" s="41" t="n">
        <v>467400</v>
      </c>
      <c r="B60" s="41" t="n">
        <v>46740000</v>
      </c>
      <c r="C60" s="2" t="s">
        <v>103</v>
      </c>
      <c r="D60" s="15" t="n">
        <v>0</v>
      </c>
      <c r="E60" s="15" t="n">
        <v>0</v>
      </c>
      <c r="F60" s="41" t="n">
        <v>46740000</v>
      </c>
    </row>
    <row r="61" customFormat="false" ht="17.25" hidden="false" customHeight="true" outlineLevel="0" collapsed="false">
      <c r="B61" s="41" t="n">
        <v>46800000</v>
      </c>
      <c r="C61" s="2" t="s">
        <v>2420</v>
      </c>
      <c r="D61" s="15" t="n">
        <v>-3575290</v>
      </c>
      <c r="F61" s="41" t="n">
        <v>46800000</v>
      </c>
    </row>
    <row r="62" customFormat="false" ht="17.25" hidden="false" customHeight="true" outlineLevel="0" collapsed="false">
      <c r="A62" s="41" t="n">
        <v>471000</v>
      </c>
      <c r="B62" s="41" t="n">
        <v>47100000</v>
      </c>
      <c r="C62" s="2" t="s">
        <v>131</v>
      </c>
      <c r="D62" s="15" t="n">
        <v>0</v>
      </c>
      <c r="E62" s="15" t="n">
        <v>0</v>
      </c>
      <c r="F62" s="41" t="n">
        <v>47100000</v>
      </c>
    </row>
    <row r="63" customFormat="false" ht="17.25" hidden="false" customHeight="true" outlineLevel="0" collapsed="false">
      <c r="A63" s="41" t="n">
        <v>486000</v>
      </c>
      <c r="B63" s="41" t="n">
        <v>48600000</v>
      </c>
      <c r="C63" s="2" t="s">
        <v>132</v>
      </c>
      <c r="D63" s="15" t="n">
        <v>820608.44</v>
      </c>
      <c r="E63" s="15" t="n">
        <v>3953083.66</v>
      </c>
      <c r="F63" s="41" t="n">
        <v>48600000</v>
      </c>
    </row>
    <row r="64" customFormat="false" ht="17.25" hidden="false" customHeight="true" outlineLevel="0" collapsed="false">
      <c r="B64" s="41" t="n">
        <v>49100000</v>
      </c>
      <c r="C64" s="2" t="s">
        <v>2421</v>
      </c>
      <c r="D64" s="15" t="n">
        <v>-5422559.5</v>
      </c>
      <c r="F64" s="41" t="n">
        <v>49100000</v>
      </c>
    </row>
    <row r="65" customFormat="false" ht="17.25" hidden="false" customHeight="true" outlineLevel="0" collapsed="false">
      <c r="A65" s="41" t="n">
        <v>496000</v>
      </c>
      <c r="B65" s="41" t="n">
        <v>49600000</v>
      </c>
      <c r="C65" s="2" t="s">
        <v>2384</v>
      </c>
      <c r="D65" s="15" t="n">
        <v>-11399250.2</v>
      </c>
      <c r="E65" s="15" t="n">
        <v>-11399250.2</v>
      </c>
      <c r="F65" s="41" t="n">
        <v>49600000</v>
      </c>
    </row>
    <row r="66" customFormat="false" ht="17.25" hidden="false" customHeight="true" outlineLevel="0" collapsed="false">
      <c r="A66" s="41" t="n">
        <v>511100</v>
      </c>
      <c r="B66" s="41" t="n">
        <v>51110000</v>
      </c>
      <c r="C66" s="2" t="s">
        <v>1019</v>
      </c>
      <c r="D66" s="15" t="n">
        <v>87704600</v>
      </c>
      <c r="E66" s="15" t="n">
        <v>97799987</v>
      </c>
      <c r="F66" s="41" t="n">
        <v>51110000</v>
      </c>
    </row>
    <row r="67" customFormat="false" ht="17.25" hidden="false" customHeight="true" outlineLevel="0" collapsed="false">
      <c r="A67" s="41" t="n">
        <v>512410</v>
      </c>
      <c r="B67" s="41" t="n">
        <v>51241000</v>
      </c>
      <c r="C67" s="2" t="s">
        <v>700</v>
      </c>
      <c r="D67" s="15" t="n">
        <v>297943818.96</v>
      </c>
      <c r="E67" s="15" t="n">
        <v>24361320.5700002</v>
      </c>
      <c r="F67" s="41" t="n">
        <v>51241000</v>
      </c>
    </row>
    <row r="68" customFormat="false" ht="17.25" hidden="false" customHeight="true" outlineLevel="0" collapsed="false">
      <c r="B68" s="41" t="n">
        <v>51241100</v>
      </c>
      <c r="C68" s="2" t="s">
        <v>2422</v>
      </c>
      <c r="D68" s="15" t="n">
        <v>200</v>
      </c>
      <c r="F68" s="41" t="n">
        <v>51241100</v>
      </c>
    </row>
    <row r="69" customFormat="false" ht="17.25" hidden="false" customHeight="true" outlineLevel="0" collapsed="false">
      <c r="B69" s="41" t="n">
        <v>51291000</v>
      </c>
      <c r="C69" s="2" t="s">
        <v>319</v>
      </c>
      <c r="D69" s="15" t="n">
        <v>33994174</v>
      </c>
      <c r="F69" s="41" t="n">
        <v>51291000</v>
      </c>
    </row>
    <row r="70" customFormat="false" ht="17.25" hidden="false" customHeight="true" outlineLevel="0" collapsed="false">
      <c r="A70" s="41" t="n">
        <v>530000</v>
      </c>
      <c r="B70" s="41" t="n">
        <v>53000000</v>
      </c>
      <c r="C70" s="2" t="s">
        <v>2387</v>
      </c>
      <c r="D70" s="15" t="n">
        <v>1240</v>
      </c>
      <c r="E70" s="15" t="n">
        <v>72020</v>
      </c>
      <c r="F70" s="41" t="n">
        <v>53000000</v>
      </c>
    </row>
    <row r="71" customFormat="false" ht="17.25" hidden="false" customHeight="true" outlineLevel="0" collapsed="false">
      <c r="A71" s="41" t="n">
        <v>531000</v>
      </c>
      <c r="B71" s="41" t="n">
        <v>53100000</v>
      </c>
      <c r="C71" s="2" t="s">
        <v>2423</v>
      </c>
      <c r="D71" s="15" t="n">
        <v>40866</v>
      </c>
      <c r="E71" s="15" t="n">
        <v>200871</v>
      </c>
      <c r="F71" s="41" t="n">
        <v>53100000</v>
      </c>
    </row>
    <row r="72" customFormat="false" ht="17.25" hidden="false" customHeight="true" outlineLevel="0" collapsed="false">
      <c r="A72" s="41" t="n">
        <v>532000</v>
      </c>
      <c r="B72" s="41" t="n">
        <v>53200000</v>
      </c>
      <c r="C72" s="2" t="s">
        <v>2424</v>
      </c>
      <c r="D72" s="15" t="n">
        <v>0</v>
      </c>
      <c r="E72" s="15" t="n">
        <v>0</v>
      </c>
      <c r="F72" s="41" t="n">
        <v>53200000</v>
      </c>
    </row>
    <row r="73" customFormat="false" ht="17.25" hidden="false" customHeight="true" outlineLevel="0" collapsed="false">
      <c r="A73" s="41" t="n">
        <v>580000</v>
      </c>
      <c r="B73" s="41" t="n">
        <v>58000000</v>
      </c>
      <c r="C73" s="2" t="s">
        <v>137</v>
      </c>
      <c r="D73" s="15" t="n">
        <v>0</v>
      </c>
      <c r="E73" s="15" t="n">
        <v>0</v>
      </c>
      <c r="F73" s="41" t="n">
        <v>58000000</v>
      </c>
    </row>
    <row r="74" customFormat="false" ht="17.25" hidden="false" customHeight="true" outlineLevel="0" collapsed="false">
      <c r="A74" s="41" t="n">
        <v>602010</v>
      </c>
      <c r="B74" s="41" t="n">
        <v>60201000</v>
      </c>
      <c r="C74" s="2" t="s">
        <v>341</v>
      </c>
      <c r="D74" s="15" t="n">
        <v>0</v>
      </c>
      <c r="E74" s="15" t="n">
        <v>13000</v>
      </c>
      <c r="F74" s="41" t="n">
        <v>60201000</v>
      </c>
    </row>
    <row r="75" customFormat="false" ht="17.25" hidden="false" customHeight="true" outlineLevel="0" collapsed="false">
      <c r="A75" s="41" t="n">
        <v>602200</v>
      </c>
      <c r="B75" s="41" t="n">
        <v>60220000</v>
      </c>
      <c r="C75" s="2" t="s">
        <v>1111</v>
      </c>
      <c r="D75" s="15" t="n">
        <v>188900</v>
      </c>
      <c r="E75" s="15" t="n">
        <v>33000</v>
      </c>
      <c r="F75" s="41" t="n">
        <v>60220000</v>
      </c>
    </row>
    <row r="76" customFormat="false" ht="17.25" hidden="false" customHeight="true" outlineLevel="0" collapsed="false">
      <c r="B76" s="41" t="n">
        <v>60307000</v>
      </c>
      <c r="C76" s="2" t="s">
        <v>706</v>
      </c>
      <c r="D76" s="15" t="n">
        <v>-55207200.31</v>
      </c>
      <c r="F76" s="41" t="n">
        <v>60307000</v>
      </c>
    </row>
    <row r="77" customFormat="false" ht="17.25" hidden="false" customHeight="true" outlineLevel="0" collapsed="false">
      <c r="B77" s="41" t="n">
        <v>60308000</v>
      </c>
      <c r="C77" s="2" t="s">
        <v>2391</v>
      </c>
      <c r="D77" s="15" t="n">
        <v>-86720000</v>
      </c>
      <c r="F77" s="41" t="n">
        <v>60308000</v>
      </c>
    </row>
    <row r="78" customFormat="false" ht="17.25" hidden="false" customHeight="true" outlineLevel="0" collapsed="false">
      <c r="A78" s="41" t="n">
        <v>603700</v>
      </c>
      <c r="B78" s="41" t="n">
        <v>60370000</v>
      </c>
      <c r="C78" s="2" t="s">
        <v>2392</v>
      </c>
      <c r="D78" s="15" t="n">
        <v>0</v>
      </c>
      <c r="E78" s="15" t="n">
        <v>-206509582.21</v>
      </c>
      <c r="F78" s="41" t="n">
        <v>60370000</v>
      </c>
    </row>
    <row r="79" customFormat="false" ht="17.25" hidden="false" customHeight="true" outlineLevel="0" collapsed="false">
      <c r="A79" s="41" t="n">
        <v>606010</v>
      </c>
      <c r="B79" s="41" t="n">
        <v>60601000</v>
      </c>
      <c r="C79" s="2" t="s">
        <v>138</v>
      </c>
      <c r="D79" s="15" t="n">
        <v>1314671.96</v>
      </c>
      <c r="E79" s="15" t="n">
        <v>1757695.87</v>
      </c>
      <c r="F79" s="41" t="n">
        <v>60601000</v>
      </c>
    </row>
    <row r="80" customFormat="false" ht="17.25" hidden="false" customHeight="true" outlineLevel="0" collapsed="false">
      <c r="A80" s="41" t="n">
        <v>606020</v>
      </c>
      <c r="B80" s="41" t="n">
        <v>60602000</v>
      </c>
      <c r="C80" s="2" t="s">
        <v>139</v>
      </c>
      <c r="D80" s="15" t="n">
        <v>2121821</v>
      </c>
      <c r="E80" s="15" t="n">
        <v>3980600</v>
      </c>
      <c r="F80" s="41" t="n">
        <v>60602000</v>
      </c>
    </row>
    <row r="81" customFormat="false" ht="17.25" hidden="false" customHeight="true" outlineLevel="0" collapsed="false">
      <c r="A81" s="41" t="n">
        <v>606050</v>
      </c>
      <c r="B81" s="41" t="n">
        <v>60605000</v>
      </c>
      <c r="C81" s="2" t="s">
        <v>141</v>
      </c>
      <c r="D81" s="15" t="n">
        <v>2632276.6</v>
      </c>
      <c r="E81" s="15" t="n">
        <v>48400</v>
      </c>
      <c r="F81" s="41" t="n">
        <v>60605000</v>
      </c>
    </row>
    <row r="82" customFormat="false" ht="17.25" hidden="false" customHeight="true" outlineLevel="0" collapsed="false">
      <c r="A82" s="41" t="n">
        <v>606060</v>
      </c>
      <c r="B82" s="41" t="n">
        <v>60606000</v>
      </c>
      <c r="C82" s="2" t="s">
        <v>140</v>
      </c>
      <c r="D82" s="15" t="n">
        <v>642039</v>
      </c>
      <c r="E82" s="15" t="n">
        <v>288300</v>
      </c>
      <c r="F82" s="41" t="n">
        <v>60606000</v>
      </c>
    </row>
    <row r="83" customFormat="false" ht="17.25" hidden="false" customHeight="true" outlineLevel="0" collapsed="false">
      <c r="A83" s="41" t="n">
        <v>606070</v>
      </c>
      <c r="B83" s="41" t="n">
        <v>60607000</v>
      </c>
      <c r="C83" s="2" t="s">
        <v>142</v>
      </c>
      <c r="D83" s="15" t="n">
        <v>642967</v>
      </c>
      <c r="E83" s="15" t="n">
        <v>41000</v>
      </c>
      <c r="F83" s="41" t="n">
        <v>60607000</v>
      </c>
    </row>
    <row r="84" customFormat="false" ht="17.25" hidden="false" customHeight="true" outlineLevel="0" collapsed="false">
      <c r="A84" s="41" t="n">
        <v>606080</v>
      </c>
      <c r="B84" s="41" t="n">
        <v>60608000</v>
      </c>
      <c r="C84" s="2" t="s">
        <v>143</v>
      </c>
      <c r="D84" s="15" t="n">
        <v>3929107</v>
      </c>
      <c r="E84" s="15" t="n">
        <v>2732375</v>
      </c>
      <c r="F84" s="41" t="n">
        <v>60608000</v>
      </c>
    </row>
    <row r="85" customFormat="false" ht="17.25" hidden="false" customHeight="true" outlineLevel="0" collapsed="false">
      <c r="A85" s="41" t="n">
        <v>606090</v>
      </c>
      <c r="B85" s="41" t="n">
        <v>60609000</v>
      </c>
      <c r="C85" s="2" t="s">
        <v>144</v>
      </c>
      <c r="D85" s="15" t="n">
        <v>121100</v>
      </c>
      <c r="E85" s="15" t="n">
        <v>370300</v>
      </c>
      <c r="F85" s="41" t="n">
        <v>60609000</v>
      </c>
    </row>
    <row r="86" customFormat="false" ht="17.25" hidden="false" customHeight="true" outlineLevel="0" collapsed="false">
      <c r="A86" s="41" t="n">
        <v>606100</v>
      </c>
      <c r="B86" s="41" t="n">
        <v>60610000</v>
      </c>
      <c r="C86" s="2" t="s">
        <v>410</v>
      </c>
      <c r="D86" s="15" t="n">
        <v>41800</v>
      </c>
      <c r="E86" s="15" t="n">
        <v>8000</v>
      </c>
      <c r="F86" s="41" t="n">
        <v>60610000</v>
      </c>
    </row>
    <row r="87" customFormat="false" ht="17.25" hidden="false" customHeight="true" outlineLevel="0" collapsed="false">
      <c r="A87" s="41" t="n">
        <v>607000</v>
      </c>
      <c r="B87" s="41" t="n">
        <v>60700000</v>
      </c>
      <c r="C87" s="2" t="s">
        <v>2425</v>
      </c>
      <c r="D87" s="15" t="n">
        <v>0</v>
      </c>
      <c r="E87" s="15" t="n">
        <v>0</v>
      </c>
      <c r="F87" s="41" t="n">
        <v>60700000</v>
      </c>
    </row>
    <row r="88" customFormat="false" ht="17.25" hidden="false" customHeight="true" outlineLevel="0" collapsed="false">
      <c r="A88" s="41" t="n">
        <v>607010</v>
      </c>
      <c r="B88" s="41" t="n">
        <v>60701000</v>
      </c>
      <c r="C88" s="2" t="s">
        <v>1078</v>
      </c>
      <c r="D88" s="15" t="n">
        <v>4164230664</v>
      </c>
      <c r="E88" s="15" t="n">
        <v>2771377811.79</v>
      </c>
      <c r="F88" s="41" t="n">
        <v>60701000</v>
      </c>
    </row>
    <row r="89" customFormat="false" ht="17.25" hidden="false" customHeight="true" outlineLevel="0" collapsed="false">
      <c r="B89" s="41" t="n">
        <v>60807000</v>
      </c>
      <c r="C89" s="2" t="s">
        <v>377</v>
      </c>
      <c r="D89" s="15" t="n">
        <v>136853490</v>
      </c>
      <c r="F89" s="41" t="n">
        <v>60807000</v>
      </c>
    </row>
    <row r="90" customFormat="false" ht="17.25" hidden="false" customHeight="true" outlineLevel="0" collapsed="false">
      <c r="B90" s="41" t="n">
        <v>60910000</v>
      </c>
      <c r="C90" s="2" t="s">
        <v>1124</v>
      </c>
      <c r="D90" s="15" t="n">
        <v>-1500000</v>
      </c>
      <c r="F90" s="41" t="n">
        <v>60910000</v>
      </c>
    </row>
    <row r="91" customFormat="false" ht="17.25" hidden="false" customHeight="true" outlineLevel="0" collapsed="false">
      <c r="A91" s="41" t="n">
        <v>613010</v>
      </c>
      <c r="B91" s="41" t="n">
        <v>61301000</v>
      </c>
      <c r="C91" s="2" t="s">
        <v>1090</v>
      </c>
      <c r="D91" s="15" t="n">
        <v>50102163.8</v>
      </c>
      <c r="E91" s="15" t="n">
        <v>89390000</v>
      </c>
      <c r="F91" s="41" t="n">
        <v>61301000</v>
      </c>
    </row>
    <row r="92" customFormat="false" ht="17.25" hidden="false" customHeight="true" outlineLevel="0" collapsed="false">
      <c r="A92" s="41" t="n">
        <v>613020</v>
      </c>
      <c r="B92" s="41" t="n">
        <v>61302000</v>
      </c>
      <c r="C92" s="2" t="s">
        <v>1091</v>
      </c>
      <c r="D92" s="15" t="n">
        <v>35545133.39</v>
      </c>
      <c r="E92" s="15" t="n">
        <v>11000000</v>
      </c>
      <c r="F92" s="41" t="n">
        <v>61302000</v>
      </c>
    </row>
    <row r="93" customFormat="false" ht="17.25" hidden="false" customHeight="true" outlineLevel="0" collapsed="false">
      <c r="B93" s="41" t="n">
        <v>61303000</v>
      </c>
      <c r="C93" s="2" t="s">
        <v>2426</v>
      </c>
      <c r="D93" s="15" t="n">
        <v>531295</v>
      </c>
      <c r="F93" s="41" t="n">
        <v>61303000</v>
      </c>
    </row>
    <row r="94" customFormat="false" ht="17.25" hidden="false" customHeight="true" outlineLevel="0" collapsed="false">
      <c r="B94" s="41" t="n">
        <v>61500000</v>
      </c>
      <c r="C94" s="2" t="s">
        <v>1093</v>
      </c>
      <c r="D94" s="15" t="n">
        <v>103431</v>
      </c>
      <c r="F94" s="41" t="n">
        <v>61500000</v>
      </c>
    </row>
    <row r="95" customFormat="false" ht="17.25" hidden="false" customHeight="true" outlineLevel="0" collapsed="false">
      <c r="A95" s="41" t="n">
        <v>615010</v>
      </c>
      <c r="B95" s="41" t="n">
        <v>61501000</v>
      </c>
      <c r="C95" s="2" t="s">
        <v>1094</v>
      </c>
      <c r="D95" s="15" t="n">
        <v>8191</v>
      </c>
      <c r="E95" s="15" t="n">
        <v>608167</v>
      </c>
      <c r="F95" s="41" t="n">
        <v>61501000</v>
      </c>
    </row>
    <row r="96" customFormat="false" ht="17.25" hidden="false" customHeight="true" outlineLevel="0" collapsed="false">
      <c r="A96" s="41" t="n">
        <v>615020</v>
      </c>
      <c r="B96" s="41" t="n">
        <v>61502000</v>
      </c>
      <c r="C96" s="2" t="s">
        <v>154</v>
      </c>
      <c r="D96" s="15" t="n">
        <v>61029</v>
      </c>
      <c r="E96" s="15" t="n">
        <v>75000</v>
      </c>
      <c r="F96" s="41" t="n">
        <v>61502000</v>
      </c>
    </row>
    <row r="97" customFormat="false" ht="17.25" hidden="false" customHeight="true" outlineLevel="0" collapsed="false">
      <c r="A97" s="41" t="n">
        <v>615030</v>
      </c>
      <c r="B97" s="41" t="n">
        <v>61503000</v>
      </c>
      <c r="C97" s="2" t="s">
        <v>155</v>
      </c>
      <c r="D97" s="15" t="n">
        <v>1266928.38</v>
      </c>
      <c r="E97" s="15" t="n">
        <v>388500</v>
      </c>
      <c r="F97" s="41" t="n">
        <v>61503000</v>
      </c>
    </row>
    <row r="98" customFormat="false" ht="17.25" hidden="false" customHeight="true" outlineLevel="0" collapsed="false">
      <c r="B98" s="41" t="n">
        <v>61504000</v>
      </c>
      <c r="C98" s="2" t="s">
        <v>1095</v>
      </c>
      <c r="D98" s="15" t="n">
        <v>15740</v>
      </c>
      <c r="F98" s="41" t="n">
        <v>61504000</v>
      </c>
    </row>
    <row r="99" customFormat="false" ht="17.25" hidden="false" customHeight="true" outlineLevel="0" collapsed="false">
      <c r="B99" s="41" t="n">
        <v>61520000</v>
      </c>
      <c r="C99" s="2" t="s">
        <v>1096</v>
      </c>
      <c r="D99" s="15" t="n">
        <v>7200</v>
      </c>
      <c r="F99" s="41" t="n">
        <v>61520000</v>
      </c>
    </row>
    <row r="100" customFormat="false" ht="17.25" hidden="false" customHeight="true" outlineLevel="0" collapsed="false">
      <c r="A100" s="41" t="n">
        <v>615500</v>
      </c>
      <c r="B100" s="41" t="n">
        <v>61550000</v>
      </c>
      <c r="C100" s="2" t="s">
        <v>1097</v>
      </c>
      <c r="D100" s="15" t="n">
        <v>0</v>
      </c>
      <c r="E100" s="15" t="n">
        <v>67500</v>
      </c>
      <c r="F100" s="41" t="n">
        <v>61550000</v>
      </c>
    </row>
    <row r="101" customFormat="false" ht="17.25" hidden="false" customHeight="true" outlineLevel="0" collapsed="false">
      <c r="B101" s="41" t="n">
        <v>61601000</v>
      </c>
      <c r="C101" s="2" t="s">
        <v>1589</v>
      </c>
      <c r="D101" s="15" t="n">
        <v>13</v>
      </c>
      <c r="F101" s="41" t="n">
        <v>61601000</v>
      </c>
    </row>
    <row r="102" customFormat="false" ht="17.25" hidden="false" customHeight="true" outlineLevel="0" collapsed="false">
      <c r="B102" s="41" t="n">
        <v>61602000</v>
      </c>
      <c r="C102" s="2" t="s">
        <v>396</v>
      </c>
      <c r="D102" s="15" t="n">
        <v>1429355.56</v>
      </c>
      <c r="F102" s="41" t="n">
        <v>61602000</v>
      </c>
    </row>
    <row r="103" customFormat="false" ht="17.25" hidden="false" customHeight="true" outlineLevel="0" collapsed="false">
      <c r="B103" s="41" t="n">
        <v>61604000</v>
      </c>
      <c r="C103" s="2" t="s">
        <v>1591</v>
      </c>
      <c r="D103" s="15" t="n">
        <v>8496</v>
      </c>
      <c r="F103" s="41" t="n">
        <v>61604000</v>
      </c>
    </row>
    <row r="104" customFormat="false" ht="17.25" hidden="false" customHeight="true" outlineLevel="0" collapsed="false">
      <c r="A104" s="41" t="n">
        <v>618010</v>
      </c>
      <c r="B104" s="41" t="n">
        <v>61801000</v>
      </c>
      <c r="C104" s="2" t="s">
        <v>158</v>
      </c>
      <c r="D104" s="15" t="n">
        <v>392610</v>
      </c>
      <c r="E104" s="15" t="n">
        <v>1351000</v>
      </c>
      <c r="F104" s="41" t="n">
        <v>61801000</v>
      </c>
    </row>
    <row r="105" customFormat="false" ht="17.25" hidden="false" customHeight="true" outlineLevel="0" collapsed="false">
      <c r="B105" s="41" t="n">
        <v>61802000</v>
      </c>
      <c r="C105" s="2" t="s">
        <v>2427</v>
      </c>
      <c r="D105" s="15" t="n">
        <v>4271</v>
      </c>
      <c r="F105" s="41" t="n">
        <v>61802000</v>
      </c>
    </row>
    <row r="106" customFormat="false" ht="17.25" hidden="false" customHeight="true" outlineLevel="0" collapsed="false">
      <c r="A106" s="41" t="n">
        <v>621000</v>
      </c>
      <c r="B106" s="41" t="n">
        <v>62100000</v>
      </c>
      <c r="C106" s="2" t="s">
        <v>1099</v>
      </c>
      <c r="D106" s="15" t="n">
        <v>13274557.84</v>
      </c>
      <c r="E106" s="15" t="n">
        <v>36842384.57</v>
      </c>
      <c r="F106" s="41" t="n">
        <v>62100000</v>
      </c>
    </row>
    <row r="107" customFormat="false" ht="17.25" hidden="false" customHeight="true" outlineLevel="0" collapsed="false">
      <c r="A107" s="41" t="n">
        <v>621010</v>
      </c>
      <c r="B107" s="41" t="n">
        <v>62101000</v>
      </c>
      <c r="C107" s="2" t="s">
        <v>401</v>
      </c>
      <c r="D107" s="15" t="n">
        <v>390352</v>
      </c>
      <c r="E107" s="15" t="n">
        <v>220000</v>
      </c>
      <c r="F107" s="41" t="n">
        <v>62101000</v>
      </c>
    </row>
    <row r="108" customFormat="false" ht="17.25" hidden="false" customHeight="true" outlineLevel="0" collapsed="false">
      <c r="B108" s="41" t="n">
        <v>62103000</v>
      </c>
      <c r="C108" s="2" t="s">
        <v>2428</v>
      </c>
      <c r="D108" s="15" t="n">
        <v>3920256</v>
      </c>
      <c r="F108" s="41" t="n">
        <v>62103000</v>
      </c>
    </row>
    <row r="109" customFormat="false" ht="17.25" hidden="false" customHeight="true" outlineLevel="0" collapsed="false">
      <c r="A109" s="41" t="n">
        <v>622020</v>
      </c>
      <c r="B109" s="41" t="n">
        <v>62202000</v>
      </c>
      <c r="C109" s="2" t="s">
        <v>1102</v>
      </c>
      <c r="D109" s="15" t="n">
        <v>11000000</v>
      </c>
      <c r="E109" s="15" t="n">
        <v>9125000</v>
      </c>
      <c r="F109" s="41" t="n">
        <v>62202000</v>
      </c>
    </row>
    <row r="110" customFormat="false" ht="17.25" hidden="false" customHeight="true" outlineLevel="0" collapsed="false">
      <c r="A110" s="41" t="n">
        <v>623010</v>
      </c>
      <c r="B110" s="41" t="n">
        <v>62301000</v>
      </c>
      <c r="C110" s="2" t="s">
        <v>165</v>
      </c>
      <c r="D110" s="15" t="n">
        <v>0</v>
      </c>
      <c r="E110" s="15" t="n">
        <v>27000</v>
      </c>
      <c r="F110" s="41" t="n">
        <v>62301000</v>
      </c>
    </row>
    <row r="111" customFormat="false" ht="17.25" hidden="false" customHeight="true" outlineLevel="0" collapsed="false">
      <c r="B111" s="41" t="n">
        <v>62302000</v>
      </c>
      <c r="C111" s="2" t="s">
        <v>167</v>
      </c>
      <c r="D111" s="15" t="n">
        <v>2656000</v>
      </c>
      <c r="F111" s="41" t="n">
        <v>62302000</v>
      </c>
    </row>
    <row r="112" customFormat="false" ht="17.25" hidden="false" customHeight="true" outlineLevel="0" collapsed="false">
      <c r="B112" s="41" t="n">
        <v>62303000</v>
      </c>
      <c r="C112" s="2" t="s">
        <v>409</v>
      </c>
      <c r="D112" s="15" t="n">
        <v>1335000</v>
      </c>
      <c r="F112" s="41" t="n">
        <v>62303000</v>
      </c>
    </row>
    <row r="113" customFormat="false" ht="17.25" hidden="false" customHeight="true" outlineLevel="0" collapsed="false">
      <c r="A113" s="41" t="n">
        <v>624010</v>
      </c>
      <c r="B113" s="41" t="n">
        <v>62401000</v>
      </c>
      <c r="C113" s="2" t="s">
        <v>1106</v>
      </c>
      <c r="D113" s="15" t="n">
        <v>0</v>
      </c>
      <c r="E113" s="15" t="n">
        <v>91119228</v>
      </c>
      <c r="F113" s="41" t="n">
        <v>62401000</v>
      </c>
    </row>
    <row r="114" customFormat="false" ht="17.25" hidden="false" customHeight="true" outlineLevel="0" collapsed="false">
      <c r="A114" s="41" t="n">
        <v>625000</v>
      </c>
      <c r="B114" s="41" t="n">
        <v>62500000</v>
      </c>
      <c r="C114" s="2" t="s">
        <v>2136</v>
      </c>
      <c r="D114" s="15" t="n">
        <v>1309000</v>
      </c>
      <c r="E114" s="15" t="n">
        <v>5000</v>
      </c>
      <c r="F114" s="41" t="n">
        <v>62500000</v>
      </c>
    </row>
    <row r="115" customFormat="false" ht="17.25" hidden="false" customHeight="true" outlineLevel="0" collapsed="false">
      <c r="A115" s="41" t="n">
        <v>625010</v>
      </c>
      <c r="B115" s="41" t="n">
        <v>62501000</v>
      </c>
      <c r="C115" s="2" t="s">
        <v>1108</v>
      </c>
      <c r="D115" s="15" t="n">
        <v>9019900</v>
      </c>
      <c r="E115" s="15" t="n">
        <v>4297000</v>
      </c>
      <c r="F115" s="41" t="n">
        <v>62501000</v>
      </c>
    </row>
    <row r="116" customFormat="false" ht="17.25" hidden="false" customHeight="true" outlineLevel="0" collapsed="false">
      <c r="A116" s="41" t="n">
        <v>625030</v>
      </c>
      <c r="B116" s="41" t="n">
        <v>62503000</v>
      </c>
      <c r="C116" s="2" t="s">
        <v>171</v>
      </c>
      <c r="D116" s="15" t="n">
        <v>173000</v>
      </c>
      <c r="E116" s="15" t="n">
        <v>90000</v>
      </c>
      <c r="F116" s="41" t="n">
        <v>62503000</v>
      </c>
    </row>
    <row r="117" customFormat="false" ht="17.25" hidden="false" customHeight="true" outlineLevel="0" collapsed="false">
      <c r="A117" s="41" t="n">
        <v>625040</v>
      </c>
      <c r="B117" s="41" t="n">
        <v>62504000</v>
      </c>
      <c r="C117" s="2" t="s">
        <v>172</v>
      </c>
      <c r="D117" s="15" t="n">
        <v>0</v>
      </c>
      <c r="E117" s="15" t="n">
        <v>955000</v>
      </c>
      <c r="F117" s="41" t="n">
        <v>62504000</v>
      </c>
    </row>
    <row r="118" customFormat="false" ht="17.25" hidden="false" customHeight="true" outlineLevel="0" collapsed="false">
      <c r="A118" s="41" t="n">
        <v>625060</v>
      </c>
      <c r="B118" s="41" t="n">
        <v>62506000</v>
      </c>
      <c r="C118" s="2" t="s">
        <v>174</v>
      </c>
      <c r="D118" s="15" t="n">
        <v>106500</v>
      </c>
      <c r="E118" s="15" t="n">
        <v>11800</v>
      </c>
      <c r="F118" s="41" t="n">
        <v>62506000</v>
      </c>
    </row>
    <row r="119" customFormat="false" ht="17.25" hidden="false" customHeight="true" outlineLevel="0" collapsed="false">
      <c r="A119" s="41" t="n">
        <v>625070</v>
      </c>
      <c r="B119" s="41" t="n">
        <v>62507000</v>
      </c>
      <c r="C119" s="2" t="s">
        <v>175</v>
      </c>
      <c r="D119" s="15" t="n">
        <v>783300</v>
      </c>
      <c r="E119" s="15" t="n">
        <v>287932</v>
      </c>
      <c r="F119" s="41" t="n">
        <v>62507000</v>
      </c>
    </row>
    <row r="120" customFormat="false" ht="17.25" hidden="false" customHeight="true" outlineLevel="0" collapsed="false">
      <c r="A120" s="41" t="n">
        <v>626020</v>
      </c>
      <c r="B120" s="41" t="n">
        <v>62602000</v>
      </c>
      <c r="C120" s="2" t="s">
        <v>176</v>
      </c>
      <c r="D120" s="15" t="n">
        <v>355955</v>
      </c>
      <c r="E120" s="15" t="n">
        <v>100500</v>
      </c>
      <c r="F120" s="41" t="n">
        <v>62602000</v>
      </c>
    </row>
    <row r="121" customFormat="false" ht="17.25" hidden="false" customHeight="true" outlineLevel="0" collapsed="false">
      <c r="A121" s="41" t="n">
        <v>626030</v>
      </c>
      <c r="B121" s="41" t="n">
        <v>62603000</v>
      </c>
      <c r="C121" s="2" t="s">
        <v>177</v>
      </c>
      <c r="D121" s="15" t="n">
        <v>8892807.2</v>
      </c>
      <c r="E121" s="15" t="n">
        <v>13041021.6</v>
      </c>
      <c r="F121" s="41" t="n">
        <v>62603000</v>
      </c>
    </row>
    <row r="122" customFormat="false" ht="17.25" hidden="false" customHeight="true" outlineLevel="0" collapsed="false">
      <c r="A122" s="41" t="n">
        <v>626040</v>
      </c>
      <c r="B122" s="41" t="n">
        <v>62604000</v>
      </c>
      <c r="C122" s="2" t="s">
        <v>178</v>
      </c>
      <c r="D122" s="15" t="n">
        <v>386599</v>
      </c>
      <c r="E122" s="15" t="n">
        <v>293800</v>
      </c>
      <c r="F122" s="41" t="n">
        <v>62604000</v>
      </c>
    </row>
    <row r="123" customFormat="false" ht="17.25" hidden="false" customHeight="true" outlineLevel="0" collapsed="false">
      <c r="B123" s="41" t="n">
        <v>62607000</v>
      </c>
      <c r="C123" s="2" t="s">
        <v>179</v>
      </c>
      <c r="D123" s="15" t="n">
        <v>4619242</v>
      </c>
      <c r="F123" s="41" t="n">
        <v>62607000</v>
      </c>
    </row>
    <row r="124" customFormat="false" ht="17.25" hidden="false" customHeight="true" outlineLevel="0" collapsed="false">
      <c r="B124" s="41" t="n">
        <v>62608000</v>
      </c>
      <c r="C124" s="2" t="s">
        <v>2429</v>
      </c>
      <c r="D124" s="15" t="n">
        <v>2571490</v>
      </c>
      <c r="F124" s="41" t="n">
        <v>62608000</v>
      </c>
    </row>
    <row r="125" customFormat="false" ht="17.25" hidden="false" customHeight="true" outlineLevel="0" collapsed="false">
      <c r="A125" s="41" t="n">
        <v>627000</v>
      </c>
      <c r="B125" s="41" t="n">
        <v>62700000</v>
      </c>
      <c r="C125" s="2" t="s">
        <v>1112</v>
      </c>
      <c r="D125" s="15" t="n">
        <v>0</v>
      </c>
      <c r="E125" s="15" t="n">
        <v>1000</v>
      </c>
      <c r="F125" s="41" t="n">
        <v>62700000</v>
      </c>
    </row>
    <row r="126" customFormat="false" ht="17.25" hidden="false" customHeight="true" outlineLevel="0" collapsed="false">
      <c r="B126" s="41" t="n">
        <v>62703000</v>
      </c>
      <c r="C126" s="2" t="s">
        <v>1115</v>
      </c>
      <c r="D126" s="15" t="n">
        <v>7797</v>
      </c>
      <c r="F126" s="41" t="n">
        <v>62703000</v>
      </c>
    </row>
    <row r="127" customFormat="false" ht="17.25" hidden="false" customHeight="true" outlineLevel="0" collapsed="false">
      <c r="A127" s="41" t="n">
        <v>627040</v>
      </c>
      <c r="B127" s="41" t="n">
        <v>62704000</v>
      </c>
      <c r="C127" s="2" t="s">
        <v>426</v>
      </c>
      <c r="D127" s="15" t="n">
        <v>307900</v>
      </c>
      <c r="E127" s="15" t="n">
        <v>459400</v>
      </c>
      <c r="F127" s="41" t="n">
        <v>62704000</v>
      </c>
    </row>
    <row r="128" customFormat="false" ht="17.25" hidden="false" customHeight="true" outlineLevel="0" collapsed="false">
      <c r="B128" s="41" t="n">
        <v>62706000</v>
      </c>
      <c r="C128" s="2" t="s">
        <v>183</v>
      </c>
      <c r="D128" s="15" t="n">
        <v>19898</v>
      </c>
      <c r="F128" s="41" t="n">
        <v>62706000</v>
      </c>
    </row>
    <row r="129" customFormat="false" ht="17.25" hidden="false" customHeight="true" outlineLevel="0" collapsed="false">
      <c r="A129" s="41" t="n">
        <v>627090</v>
      </c>
      <c r="B129" s="41" t="n">
        <v>62709000</v>
      </c>
      <c r="C129" s="2" t="s">
        <v>1118</v>
      </c>
      <c r="D129" s="15" t="n">
        <v>290920</v>
      </c>
      <c r="E129" s="15" t="n">
        <v>48000</v>
      </c>
      <c r="F129" s="41" t="n">
        <v>62709000</v>
      </c>
    </row>
    <row r="130" customFormat="false" ht="17.25" hidden="false" customHeight="true" outlineLevel="0" collapsed="false">
      <c r="B130" s="41" t="n">
        <v>62710000</v>
      </c>
      <c r="C130" s="2" t="s">
        <v>1119</v>
      </c>
      <c r="D130" s="15" t="n">
        <v>15000</v>
      </c>
      <c r="F130" s="41" t="n">
        <v>62710000</v>
      </c>
    </row>
    <row r="131" customFormat="false" ht="17.25" hidden="false" customHeight="true" outlineLevel="0" collapsed="false">
      <c r="B131" s="41" t="n">
        <v>62713000</v>
      </c>
      <c r="C131" s="2" t="s">
        <v>1120</v>
      </c>
      <c r="D131" s="15" t="n">
        <v>37400</v>
      </c>
      <c r="F131" s="41" t="n">
        <v>62713000</v>
      </c>
    </row>
    <row r="132" customFormat="false" ht="17.25" hidden="false" customHeight="true" outlineLevel="0" collapsed="false">
      <c r="B132" s="41" t="n">
        <v>63500000</v>
      </c>
      <c r="C132" s="2" t="s">
        <v>189</v>
      </c>
      <c r="D132" s="15" t="n">
        <v>11000</v>
      </c>
      <c r="F132" s="41" t="n">
        <v>63500000</v>
      </c>
    </row>
    <row r="133" customFormat="false" ht="17.25" hidden="false" customHeight="true" outlineLevel="0" collapsed="false">
      <c r="A133" s="41" t="n">
        <v>635010</v>
      </c>
      <c r="B133" s="41" t="n">
        <v>63501000</v>
      </c>
      <c r="C133" s="2" t="s">
        <v>1122</v>
      </c>
      <c r="D133" s="15" t="n">
        <v>673</v>
      </c>
      <c r="E133" s="15" t="n">
        <v>13000</v>
      </c>
      <c r="F133" s="41" t="n">
        <v>63501000</v>
      </c>
    </row>
    <row r="134" customFormat="false" ht="17.25" hidden="false" customHeight="true" outlineLevel="0" collapsed="false">
      <c r="B134" s="41" t="n">
        <v>63503000</v>
      </c>
      <c r="C134" s="2" t="s">
        <v>1123</v>
      </c>
      <c r="D134" s="15" t="n">
        <v>849</v>
      </c>
      <c r="F134" s="41" t="n">
        <v>63503000</v>
      </c>
    </row>
    <row r="135" customFormat="false" ht="17.25" hidden="false" customHeight="true" outlineLevel="0" collapsed="false">
      <c r="A135" s="41" t="n">
        <v>635040</v>
      </c>
      <c r="B135" s="41" t="n">
        <v>63504000</v>
      </c>
      <c r="C135" s="2" t="s">
        <v>188</v>
      </c>
      <c r="D135" s="15" t="n">
        <v>18414</v>
      </c>
      <c r="E135" s="15" t="n">
        <v>6000</v>
      </c>
      <c r="F135" s="41" t="n">
        <v>63504000</v>
      </c>
    </row>
    <row r="136" customFormat="false" ht="17.25" hidden="false" customHeight="true" outlineLevel="0" collapsed="false">
      <c r="B136" s="41" t="n">
        <v>63506000</v>
      </c>
      <c r="C136" s="2" t="s">
        <v>2430</v>
      </c>
      <c r="D136" s="15" t="n">
        <v>562</v>
      </c>
      <c r="F136" s="41" t="n">
        <v>63506000</v>
      </c>
    </row>
    <row r="137" customFormat="false" ht="17.25" hidden="false" customHeight="true" outlineLevel="0" collapsed="false">
      <c r="B137" s="41" t="n">
        <v>63507000</v>
      </c>
      <c r="C137" s="2" t="s">
        <v>453</v>
      </c>
      <c r="D137" s="15" t="n">
        <v>19027329.29</v>
      </c>
      <c r="F137" s="41" t="n">
        <v>63507000</v>
      </c>
    </row>
    <row r="138" customFormat="false" ht="17.25" hidden="false" customHeight="true" outlineLevel="0" collapsed="false">
      <c r="A138" s="41" t="n">
        <v>641010</v>
      </c>
      <c r="B138" s="41" t="n">
        <v>64101000</v>
      </c>
      <c r="C138" s="2" t="s">
        <v>190</v>
      </c>
      <c r="D138" s="15" t="n">
        <v>75436080.6</v>
      </c>
      <c r="E138" s="15" t="n">
        <v>26660592.81</v>
      </c>
      <c r="F138" s="41" t="n">
        <v>64101000</v>
      </c>
    </row>
    <row r="139" customFormat="false" ht="17.25" hidden="false" customHeight="true" outlineLevel="0" collapsed="false">
      <c r="A139" s="41" t="n">
        <v>641020</v>
      </c>
      <c r="B139" s="41" t="n">
        <v>64102000</v>
      </c>
      <c r="C139" s="2" t="s">
        <v>191</v>
      </c>
      <c r="D139" s="15" t="n">
        <v>5995652.6</v>
      </c>
      <c r="E139" s="15" t="n">
        <v>3279359.43</v>
      </c>
      <c r="F139" s="41" t="n">
        <v>64102000</v>
      </c>
    </row>
    <row r="140" customFormat="false" ht="17.25" hidden="false" customHeight="true" outlineLevel="0" collapsed="false">
      <c r="B140" s="41" t="n">
        <v>64104000</v>
      </c>
      <c r="C140" s="2" t="s">
        <v>1125</v>
      </c>
      <c r="D140" s="15" t="n">
        <v>578558.41</v>
      </c>
      <c r="F140" s="41" t="n">
        <v>64104000</v>
      </c>
    </row>
    <row r="141" customFormat="false" ht="17.25" hidden="false" customHeight="true" outlineLevel="0" collapsed="false">
      <c r="A141" s="41" t="n">
        <v>641050</v>
      </c>
      <c r="B141" s="41" t="n">
        <v>64105000</v>
      </c>
      <c r="C141" s="2" t="s">
        <v>195</v>
      </c>
      <c r="D141" s="15" t="n">
        <v>8263</v>
      </c>
      <c r="E141" s="15" t="n">
        <v>47883.36</v>
      </c>
      <c r="F141" s="41" t="n">
        <v>64105000</v>
      </c>
    </row>
    <row r="142" customFormat="false" ht="17.25" hidden="false" customHeight="true" outlineLevel="0" collapsed="false">
      <c r="A142" s="41" t="n">
        <v>641070</v>
      </c>
      <c r="B142" s="41" t="n">
        <v>64107000</v>
      </c>
      <c r="C142" s="2" t="s">
        <v>270</v>
      </c>
      <c r="D142" s="15" t="n">
        <v>2120318</v>
      </c>
      <c r="E142" s="15" t="n">
        <v>4036079</v>
      </c>
      <c r="F142" s="41" t="n">
        <v>64107000</v>
      </c>
    </row>
    <row r="143" customFormat="false" ht="17.25" hidden="false" customHeight="true" outlineLevel="0" collapsed="false">
      <c r="A143" s="41" t="n">
        <v>641300</v>
      </c>
      <c r="B143" s="41" t="n">
        <v>64130000</v>
      </c>
      <c r="C143" s="2" t="s">
        <v>1153</v>
      </c>
      <c r="D143" s="15" t="n">
        <v>0</v>
      </c>
      <c r="E143" s="15" t="n">
        <v>2810651.3</v>
      </c>
      <c r="F143" s="41" t="n">
        <v>64130000</v>
      </c>
    </row>
    <row r="144" customFormat="false" ht="17.25" hidden="false" customHeight="true" outlineLevel="0" collapsed="false">
      <c r="A144" s="41" t="n">
        <v>641400</v>
      </c>
      <c r="B144" s="41" t="n">
        <v>64140000</v>
      </c>
      <c r="C144" s="2" t="s">
        <v>2431</v>
      </c>
      <c r="D144" s="15" t="n">
        <v>0</v>
      </c>
      <c r="E144" s="15" t="n">
        <v>0</v>
      </c>
      <c r="F144" s="41" t="n">
        <v>64140000</v>
      </c>
    </row>
    <row r="145" customFormat="false" ht="17.25" hidden="false" customHeight="true" outlineLevel="0" collapsed="false">
      <c r="B145" s="41" t="n">
        <v>64180000</v>
      </c>
      <c r="C145" s="2" t="s">
        <v>531</v>
      </c>
      <c r="D145" s="15" t="n">
        <v>5817903</v>
      </c>
      <c r="F145" s="41" t="n">
        <v>64180000</v>
      </c>
    </row>
    <row r="146" customFormat="false" ht="17.25" hidden="false" customHeight="true" outlineLevel="0" collapsed="false">
      <c r="A146" s="41" t="n">
        <v>645010</v>
      </c>
      <c r="B146" s="41" t="n">
        <v>64501000</v>
      </c>
      <c r="C146" s="2" t="s">
        <v>461</v>
      </c>
      <c r="D146" s="15" t="n">
        <v>9585369.59</v>
      </c>
      <c r="E146" s="15" t="n">
        <v>4263803.86</v>
      </c>
      <c r="F146" s="41" t="n">
        <v>64501000</v>
      </c>
    </row>
    <row r="147" customFormat="false" ht="17.25" hidden="false" customHeight="true" outlineLevel="0" collapsed="false">
      <c r="A147" s="41" t="n">
        <v>645020</v>
      </c>
      <c r="B147" s="41" t="n">
        <v>64502000</v>
      </c>
      <c r="C147" s="2" t="s">
        <v>2404</v>
      </c>
      <c r="D147" s="15" t="n">
        <v>4858747.88</v>
      </c>
      <c r="E147" s="15" t="n">
        <v>2074755.13</v>
      </c>
      <c r="F147" s="41" t="n">
        <v>64502000</v>
      </c>
    </row>
    <row r="148" customFormat="false" ht="17.25" hidden="false" customHeight="true" outlineLevel="0" collapsed="false">
      <c r="B148" s="41" t="n">
        <v>64503000</v>
      </c>
      <c r="C148" s="2" t="s">
        <v>739</v>
      </c>
      <c r="D148" s="15" t="n">
        <v>190000</v>
      </c>
      <c r="F148" s="41" t="n">
        <v>64503000</v>
      </c>
    </row>
    <row r="149" customFormat="false" ht="17.25" hidden="false" customHeight="true" outlineLevel="0" collapsed="false">
      <c r="A149" s="41" t="n">
        <v>645040</v>
      </c>
      <c r="B149" s="41" t="n">
        <v>64504000</v>
      </c>
      <c r="C149" s="2" t="s">
        <v>1622</v>
      </c>
      <c r="D149" s="15" t="n">
        <v>711069.1</v>
      </c>
      <c r="E149" s="15" t="n">
        <v>327984.95</v>
      </c>
      <c r="F149" s="41" t="n">
        <v>64504000</v>
      </c>
    </row>
    <row r="150" customFormat="false" ht="17.25" hidden="false" customHeight="true" outlineLevel="0" collapsed="false">
      <c r="A150" s="41" t="n">
        <v>648010</v>
      </c>
      <c r="B150" s="41" t="n">
        <v>64801000</v>
      </c>
      <c r="C150" s="2" t="s">
        <v>471</v>
      </c>
      <c r="D150" s="15" t="n">
        <v>0</v>
      </c>
      <c r="E150" s="15" t="n">
        <v>3200</v>
      </c>
      <c r="F150" s="41" t="n">
        <v>64801000</v>
      </c>
    </row>
    <row r="151" customFormat="false" ht="17.25" hidden="false" customHeight="true" outlineLevel="0" collapsed="false">
      <c r="B151" s="41" t="n">
        <v>64803000</v>
      </c>
      <c r="C151" s="2" t="s">
        <v>534</v>
      </c>
      <c r="D151" s="15" t="n">
        <v>4347</v>
      </c>
      <c r="F151" s="41" t="n">
        <v>64803000</v>
      </c>
    </row>
    <row r="152" customFormat="false" ht="17.25" hidden="false" customHeight="true" outlineLevel="0" collapsed="false">
      <c r="B152" s="41" t="n">
        <v>64804000</v>
      </c>
      <c r="C152" s="2" t="s">
        <v>198</v>
      </c>
      <c r="D152" s="15" t="n">
        <v>365300</v>
      </c>
      <c r="F152" s="41" t="n">
        <v>64804000</v>
      </c>
    </row>
    <row r="153" customFormat="false" ht="17.25" hidden="false" customHeight="true" outlineLevel="0" collapsed="false">
      <c r="A153" s="41" t="n">
        <v>651000</v>
      </c>
      <c r="B153" s="41" t="n">
        <v>65100000</v>
      </c>
      <c r="C153" s="2" t="s">
        <v>1130</v>
      </c>
      <c r="D153" s="15" t="n">
        <v>1252497.97</v>
      </c>
      <c r="E153" s="15" t="n">
        <v>25246.2899999999</v>
      </c>
      <c r="F153" s="41" t="n">
        <v>65100000</v>
      </c>
    </row>
    <row r="154" customFormat="false" ht="17.25" hidden="false" customHeight="true" outlineLevel="0" collapsed="false">
      <c r="A154" s="41" t="n">
        <v>656020</v>
      </c>
      <c r="B154" s="41" t="n">
        <v>65602000</v>
      </c>
      <c r="C154" s="2" t="s">
        <v>203</v>
      </c>
      <c r="D154" s="15" t="n">
        <v>16335</v>
      </c>
      <c r="E154" s="15" t="n">
        <v>177600</v>
      </c>
      <c r="F154" s="41" t="n">
        <v>65602000</v>
      </c>
    </row>
    <row r="155" customFormat="false" ht="17.25" hidden="false" customHeight="true" outlineLevel="0" collapsed="false">
      <c r="B155" s="41" t="n">
        <v>65700000</v>
      </c>
      <c r="C155" s="2" t="s">
        <v>1626</v>
      </c>
      <c r="D155" s="15" t="n">
        <v>57836</v>
      </c>
      <c r="F155" s="41" t="n">
        <v>65700000</v>
      </c>
    </row>
    <row r="156" customFormat="false" ht="17.25" hidden="false" customHeight="true" outlineLevel="0" collapsed="false">
      <c r="A156" s="41" t="n">
        <v>658000</v>
      </c>
      <c r="B156" s="41" t="n">
        <v>65800000</v>
      </c>
      <c r="C156" s="2" t="s">
        <v>1133</v>
      </c>
      <c r="D156" s="15" t="n">
        <v>848674.25</v>
      </c>
      <c r="E156" s="15" t="n">
        <v>5531.27</v>
      </c>
      <c r="F156" s="41" t="n">
        <v>65800000</v>
      </c>
    </row>
    <row r="157" customFormat="false" ht="17.25" hidden="false" customHeight="true" outlineLevel="0" collapsed="false">
      <c r="A157" s="41" t="n">
        <v>658100</v>
      </c>
      <c r="B157" s="41" t="n">
        <v>65810000</v>
      </c>
      <c r="C157" s="2" t="s">
        <v>746</v>
      </c>
      <c r="D157" s="15" t="n">
        <v>25556196.8</v>
      </c>
      <c r="E157" s="15" t="n">
        <v>207300</v>
      </c>
      <c r="F157" s="41" t="n">
        <v>65810000</v>
      </c>
    </row>
    <row r="158" customFormat="false" ht="17.25" hidden="false" customHeight="true" outlineLevel="0" collapsed="false">
      <c r="B158" s="41" t="n">
        <v>66600000</v>
      </c>
      <c r="C158" s="2" t="s">
        <v>1630</v>
      </c>
      <c r="D158" s="15" t="n">
        <v>14407</v>
      </c>
      <c r="F158" s="41" t="n">
        <v>66600000</v>
      </c>
    </row>
    <row r="159" customFormat="false" ht="17.25" hidden="false" customHeight="true" outlineLevel="0" collapsed="false">
      <c r="A159" s="41" t="n">
        <v>681120</v>
      </c>
      <c r="B159" s="41" t="n">
        <v>68112000</v>
      </c>
      <c r="C159" s="2" t="s">
        <v>1138</v>
      </c>
      <c r="D159" s="15" t="n">
        <v>3750520.94</v>
      </c>
      <c r="E159" s="15" t="n">
        <v>1566142.71</v>
      </c>
      <c r="F159" s="41" t="n">
        <v>68112000</v>
      </c>
    </row>
    <row r="160" customFormat="false" ht="17.25" hidden="false" customHeight="true" outlineLevel="0" collapsed="false">
      <c r="A160" s="41" t="n">
        <v>685000</v>
      </c>
      <c r="B160" s="41" t="n">
        <v>68500000</v>
      </c>
      <c r="C160" s="2" t="s">
        <v>490</v>
      </c>
      <c r="D160" s="15" t="n">
        <v>5422559.5</v>
      </c>
      <c r="E160" s="15" t="n">
        <v>11399250.2</v>
      </c>
      <c r="F160" s="41" t="n">
        <v>68500000</v>
      </c>
    </row>
    <row r="161" customFormat="false" ht="17.25" hidden="false" customHeight="true" outlineLevel="0" collapsed="false">
      <c r="A161" s="41" t="n">
        <v>698000</v>
      </c>
      <c r="B161" s="41" t="n">
        <v>69800000</v>
      </c>
      <c r="C161" s="2" t="s">
        <v>491</v>
      </c>
      <c r="D161" s="15" t="n">
        <v>21808335.2541</v>
      </c>
      <c r="E161" s="15" t="n">
        <v>15056536.1205</v>
      </c>
      <c r="F161" s="41" t="n">
        <v>69800000</v>
      </c>
    </row>
    <row r="162" customFormat="false" ht="17.25" hidden="false" customHeight="true" outlineLevel="0" collapsed="false">
      <c r="A162" s="41" t="n">
        <v>707000</v>
      </c>
      <c r="B162" s="41" t="n">
        <v>70700000</v>
      </c>
      <c r="C162" s="2" t="s">
        <v>1756</v>
      </c>
      <c r="D162" s="15" t="n">
        <v>-4297667050.82</v>
      </c>
      <c r="E162" s="15" t="n">
        <v>-2947307224.1</v>
      </c>
      <c r="F162" s="41" t="n">
        <v>70700000</v>
      </c>
    </row>
    <row r="163" customFormat="false" ht="17.25" hidden="false" customHeight="true" outlineLevel="0" collapsed="false">
      <c r="A163" s="41" t="n">
        <v>758000</v>
      </c>
      <c r="B163" s="41" t="n">
        <v>75800000</v>
      </c>
      <c r="C163" s="2" t="s">
        <v>1144</v>
      </c>
      <c r="D163" s="15" t="n">
        <v>-917771.52</v>
      </c>
      <c r="E163" s="15" t="n">
        <v>-190941.11</v>
      </c>
      <c r="F163" s="41" t="n">
        <v>75800000</v>
      </c>
    </row>
    <row r="164" customFormat="false" ht="17.25" hidden="false" customHeight="true" outlineLevel="0" collapsed="false">
      <c r="A164" s="41" t="n">
        <v>758100</v>
      </c>
      <c r="B164" s="41" t="n">
        <v>75810000</v>
      </c>
      <c r="C164" s="2" t="s">
        <v>212</v>
      </c>
      <c r="D164" s="15" t="n">
        <v>-72000</v>
      </c>
      <c r="E164" s="15" t="n">
        <v>-5600</v>
      </c>
      <c r="F164" s="41" t="n">
        <v>75810000</v>
      </c>
    </row>
    <row r="165" customFormat="false" ht="17.25" hidden="false" customHeight="true" outlineLevel="0" collapsed="false">
      <c r="B165" s="41" t="n">
        <v>75830000</v>
      </c>
      <c r="C165" s="2" t="s">
        <v>1147</v>
      </c>
      <c r="D165" s="15" t="n">
        <v>-27400</v>
      </c>
      <c r="F165" s="41" t="n">
        <v>75830000</v>
      </c>
    </row>
    <row r="166" customFormat="false" ht="17.25" hidden="false" customHeight="true" outlineLevel="0" collapsed="false">
      <c r="A166" s="41" t="n">
        <v>765000</v>
      </c>
      <c r="B166" s="41" t="n">
        <v>76500000</v>
      </c>
      <c r="C166" s="2" t="s">
        <v>505</v>
      </c>
      <c r="D166" s="15" t="n">
        <v>-930344.46</v>
      </c>
      <c r="E166" s="15" t="n">
        <v>-1504369.87</v>
      </c>
      <c r="F166" s="41" t="n">
        <v>76500000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38" width="12.44"/>
    <col collapsed="false" customWidth="true" hidden="false" outlineLevel="0" max="3" min="3" style="2" width="34.72"/>
    <col collapsed="false" customWidth="true" hidden="false" outlineLevel="0" max="4" min="4" style="3" width="15.15"/>
    <col collapsed="false" customWidth="true" hidden="false" outlineLevel="0" max="5" min="5" style="3" width="14.87"/>
    <col collapsed="false" customWidth="true" hidden="false" outlineLevel="0" max="6" min="6" style="38" width="12.44"/>
  </cols>
  <sheetData>
    <row r="1" customFormat="false" ht="17.25" hidden="false" customHeight="true" outlineLevel="0" collapsed="false">
      <c r="D1" s="57" t="s">
        <v>2365</v>
      </c>
      <c r="E1" s="3" t="s">
        <v>2432</v>
      </c>
    </row>
    <row r="2" customFormat="false" ht="17.25" hidden="false" customHeight="true" outlineLevel="0" collapsed="false">
      <c r="A2" s="33" t="n">
        <v>1010000</v>
      </c>
      <c r="B2" s="33" t="n">
        <v>10100000</v>
      </c>
      <c r="C2" s="17" t="s">
        <v>559</v>
      </c>
      <c r="D2" s="15" t="n">
        <v>-10000000</v>
      </c>
      <c r="E2" s="15" t="n">
        <v>-10000000</v>
      </c>
      <c r="F2" s="41" t="n">
        <v>10100000</v>
      </c>
    </row>
    <row r="3" customFormat="false" ht="17.25" hidden="false" customHeight="true" outlineLevel="0" collapsed="false">
      <c r="A3" s="33" t="n">
        <v>1200000</v>
      </c>
      <c r="B3" s="33" t="n">
        <v>12000000</v>
      </c>
      <c r="C3" s="17" t="s">
        <v>563</v>
      </c>
      <c r="D3" s="57" t="s">
        <v>2433</v>
      </c>
      <c r="E3" s="15" t="n">
        <v>0</v>
      </c>
      <c r="F3" s="41" t="n">
        <v>12000000</v>
      </c>
    </row>
    <row r="4" customFormat="false" ht="17.25" hidden="false" customHeight="true" outlineLevel="0" collapsed="false">
      <c r="A4" s="33" t="n">
        <v>1280000</v>
      </c>
      <c r="B4" s="33" t="n">
        <v>12800000</v>
      </c>
      <c r="C4" s="17" t="s">
        <v>564</v>
      </c>
      <c r="D4" s="15" t="n">
        <v>-619039.51</v>
      </c>
      <c r="E4" s="15" t="n">
        <v>0</v>
      </c>
      <c r="F4" s="41" t="n">
        <v>12800000</v>
      </c>
    </row>
    <row r="5" customFormat="false" ht="17.25" hidden="false" customHeight="true" outlineLevel="0" collapsed="false">
      <c r="A5" s="33" t="n">
        <v>2150000</v>
      </c>
      <c r="B5" s="33" t="n">
        <v>21500000</v>
      </c>
      <c r="C5" s="17" t="s">
        <v>570</v>
      </c>
      <c r="D5" s="15" t="n">
        <v>3284614</v>
      </c>
      <c r="E5" s="15" t="n">
        <v>0</v>
      </c>
      <c r="F5" s="41" t="n">
        <v>21500000</v>
      </c>
    </row>
    <row r="6" customFormat="false" ht="17.25" hidden="false" customHeight="true" outlineLevel="0" collapsed="false">
      <c r="A6" s="33" t="n">
        <v>2181000</v>
      </c>
      <c r="B6" s="33" t="n">
        <v>21810000</v>
      </c>
      <c r="C6" s="17" t="s">
        <v>234</v>
      </c>
      <c r="D6" s="15" t="n">
        <v>315546817.89</v>
      </c>
      <c r="E6" s="15" t="n">
        <v>148917450</v>
      </c>
      <c r="F6" s="41" t="n">
        <v>21540000</v>
      </c>
    </row>
    <row r="7" customFormat="false" ht="17.25" hidden="false" customHeight="true" outlineLevel="0" collapsed="false">
      <c r="A7" s="33" t="n">
        <v>2183000</v>
      </c>
      <c r="B7" s="33" t="n">
        <v>21830000</v>
      </c>
      <c r="C7" s="17" t="s">
        <v>574</v>
      </c>
      <c r="D7" s="15" t="n">
        <v>448630872.4</v>
      </c>
      <c r="E7" s="15" t="n">
        <v>198600000</v>
      </c>
      <c r="F7" s="41" t="n">
        <v>21830000</v>
      </c>
    </row>
    <row r="8" customFormat="false" ht="17.25" hidden="false" customHeight="true" outlineLevel="0" collapsed="false">
      <c r="A8" s="33" t="n">
        <v>2184000</v>
      </c>
      <c r="B8" s="33" t="n">
        <v>21840000</v>
      </c>
      <c r="C8" s="17" t="s">
        <v>575</v>
      </c>
      <c r="D8" s="15" t="n">
        <v>3470000</v>
      </c>
      <c r="E8" s="15" t="n">
        <v>1570000</v>
      </c>
      <c r="F8" s="41" t="n">
        <v>21840000</v>
      </c>
    </row>
    <row r="9" customFormat="false" ht="17.25" hidden="false" customHeight="true" outlineLevel="0" collapsed="false">
      <c r="A9" s="33" t="n">
        <v>2300000</v>
      </c>
      <c r="B9" s="33" t="n">
        <v>23000000</v>
      </c>
      <c r="C9" s="17" t="s">
        <v>240</v>
      </c>
      <c r="D9" s="57" t="s">
        <v>2433</v>
      </c>
      <c r="E9" s="15" t="n">
        <v>16270965.78</v>
      </c>
      <c r="F9" s="41" t="n">
        <v>23200000</v>
      </c>
    </row>
    <row r="10" customFormat="false" ht="17.25" hidden="false" customHeight="true" outlineLevel="0" collapsed="false">
      <c r="A10" s="33" t="n">
        <v>2815000</v>
      </c>
      <c r="B10" s="33" t="n">
        <v>28150000</v>
      </c>
      <c r="C10" s="17" t="s">
        <v>582</v>
      </c>
      <c r="D10" s="15" t="n">
        <v>-295615.26</v>
      </c>
      <c r="E10" s="15" t="n">
        <v>0</v>
      </c>
      <c r="F10" s="41" t="n">
        <v>28150000</v>
      </c>
    </row>
    <row r="11" customFormat="false" ht="17.25" hidden="false" customHeight="true" outlineLevel="0" collapsed="false">
      <c r="A11" s="33" t="n">
        <v>2818100</v>
      </c>
      <c r="B11" s="33" t="n">
        <v>28181000</v>
      </c>
      <c r="C11" s="17" t="s">
        <v>250</v>
      </c>
      <c r="D11" s="15" t="n">
        <v>-30327686.96</v>
      </c>
      <c r="E11" s="15" t="n">
        <v>-9867614.46</v>
      </c>
      <c r="F11" s="41" t="n">
        <v>28154000</v>
      </c>
    </row>
    <row r="12" customFormat="false" ht="17.25" hidden="false" customHeight="true" outlineLevel="0" collapsed="false">
      <c r="A12" s="33" t="n">
        <v>2818300</v>
      </c>
      <c r="B12" s="33" t="n">
        <v>28183000</v>
      </c>
      <c r="C12" s="17" t="s">
        <v>588</v>
      </c>
      <c r="D12" s="15" t="n">
        <v>-104430831.84</v>
      </c>
      <c r="E12" s="15" t="n">
        <v>-35996250</v>
      </c>
      <c r="F12" s="41" t="n">
        <v>28183000</v>
      </c>
    </row>
    <row r="13" customFormat="false" ht="17.25" hidden="false" customHeight="true" outlineLevel="0" collapsed="false">
      <c r="A13" s="33" t="n">
        <v>2818400</v>
      </c>
      <c r="B13" s="33" t="n">
        <v>28184000</v>
      </c>
      <c r="C13" s="17" t="s">
        <v>586</v>
      </c>
      <c r="D13" s="15" t="n">
        <v>-948187.5</v>
      </c>
      <c r="E13" s="15" t="n">
        <v>-105756.94</v>
      </c>
      <c r="F13" s="41" t="n">
        <v>28182000</v>
      </c>
    </row>
    <row r="14" customFormat="false" ht="17.25" hidden="false" customHeight="true" outlineLevel="0" collapsed="false">
      <c r="A14" s="33" t="n">
        <v>3100000</v>
      </c>
      <c r="B14" s="33" t="n">
        <v>31000000</v>
      </c>
      <c r="C14" s="17" t="s">
        <v>589</v>
      </c>
      <c r="D14" s="15" t="n">
        <v>28770782.8</v>
      </c>
      <c r="E14" s="15" t="n">
        <v>53160645.9</v>
      </c>
      <c r="F14" s="41" t="n">
        <v>31000000</v>
      </c>
    </row>
    <row r="15" customFormat="false" ht="17.25" hidden="false" customHeight="true" outlineLevel="0" collapsed="false">
      <c r="A15" s="33" t="n">
        <v>3550000</v>
      </c>
      <c r="B15" s="33" t="n">
        <v>35500000</v>
      </c>
      <c r="C15" s="17" t="s">
        <v>590</v>
      </c>
      <c r="D15" s="15" t="n">
        <v>722050000</v>
      </c>
      <c r="E15" s="15" t="n">
        <v>274989000</v>
      </c>
      <c r="F15" s="41" t="n">
        <v>35500000</v>
      </c>
    </row>
    <row r="16" customFormat="false" ht="17.25" hidden="false" customHeight="true" outlineLevel="0" collapsed="false">
      <c r="A16" s="33" t="n">
        <v>4011000</v>
      </c>
      <c r="B16" s="33" t="n">
        <v>40110000</v>
      </c>
      <c r="C16" s="17" t="s">
        <v>597</v>
      </c>
      <c r="D16" s="15" t="n">
        <v>-789937104.7</v>
      </c>
      <c r="E16" s="15" t="n">
        <v>-798370761.46</v>
      </c>
      <c r="F16" s="41" t="n">
        <v>40110000</v>
      </c>
    </row>
    <row r="17" customFormat="false" ht="17.25" hidden="false" customHeight="true" outlineLevel="0" collapsed="false">
      <c r="A17" s="33" t="n">
        <v>4012000</v>
      </c>
      <c r="B17" s="33" t="n">
        <v>40120000</v>
      </c>
      <c r="C17" s="17" t="s">
        <v>598</v>
      </c>
      <c r="D17" s="15" t="n">
        <v>-352532763.71</v>
      </c>
      <c r="E17" s="15" t="n">
        <v>0</v>
      </c>
      <c r="F17" s="41" t="n">
        <v>40120000</v>
      </c>
    </row>
    <row r="18" customFormat="false" ht="17.25" hidden="false" customHeight="true" outlineLevel="0" collapsed="false">
      <c r="A18" s="33" t="n">
        <v>4033000</v>
      </c>
      <c r="B18" s="33" t="n">
        <v>40330000</v>
      </c>
      <c r="C18" s="17" t="s">
        <v>263</v>
      </c>
      <c r="D18" s="15" t="n">
        <v>-13287669.22</v>
      </c>
      <c r="E18" s="15" t="n">
        <v>0</v>
      </c>
      <c r="F18" s="41" t="n">
        <v>40310000</v>
      </c>
    </row>
    <row r="19" customFormat="false" ht="17.25" hidden="false" customHeight="true" outlineLevel="0" collapsed="false">
      <c r="A19" s="33" t="n">
        <v>4081000</v>
      </c>
      <c r="B19" s="33" t="n">
        <v>40810000</v>
      </c>
      <c r="C19" s="17" t="s">
        <v>600</v>
      </c>
      <c r="D19" s="57" t="s">
        <v>2433</v>
      </c>
      <c r="E19" s="15" t="n">
        <v>-5719503.77</v>
      </c>
      <c r="F19" s="41" t="n">
        <v>40810000</v>
      </c>
    </row>
    <row r="20" customFormat="false" ht="17.25" hidden="false" customHeight="true" outlineLevel="0" collapsed="false">
      <c r="A20" s="33" t="n">
        <v>4098000</v>
      </c>
      <c r="B20" s="33" t="n">
        <v>40980000</v>
      </c>
      <c r="C20" s="17" t="s">
        <v>2434</v>
      </c>
      <c r="D20" s="57" t="s">
        <v>2433</v>
      </c>
      <c r="E20" s="15" t="n">
        <v>100167000</v>
      </c>
      <c r="F20" s="41" t="n">
        <v>40980000</v>
      </c>
    </row>
    <row r="21" customFormat="false" ht="17.25" hidden="false" customHeight="true" outlineLevel="0" collapsed="false">
      <c r="A21" s="33" t="n">
        <v>4111000</v>
      </c>
      <c r="B21" s="33" t="n">
        <v>41110000</v>
      </c>
      <c r="C21" s="17" t="s">
        <v>271</v>
      </c>
      <c r="D21" s="15" t="n">
        <v>54061000</v>
      </c>
      <c r="E21" s="15" t="n">
        <v>24630370</v>
      </c>
      <c r="F21" s="41" t="n">
        <v>41100000</v>
      </c>
    </row>
    <row r="22" customFormat="false" ht="17.25" hidden="false" customHeight="true" outlineLevel="0" collapsed="false">
      <c r="A22" s="33" t="n">
        <v>4181000</v>
      </c>
      <c r="B22" s="33" t="n">
        <v>41810000</v>
      </c>
      <c r="C22" s="17" t="s">
        <v>602</v>
      </c>
      <c r="D22" s="57" t="s">
        <v>2433</v>
      </c>
      <c r="E22" s="15" t="n">
        <v>1800960</v>
      </c>
      <c r="F22" s="41" t="n">
        <v>41810000</v>
      </c>
    </row>
    <row r="23" customFormat="false" ht="17.25" hidden="false" customHeight="true" outlineLevel="0" collapsed="false">
      <c r="A23" s="33" t="n">
        <v>4190000</v>
      </c>
      <c r="B23" s="33" t="n">
        <v>41900000</v>
      </c>
      <c r="C23" s="17" t="s">
        <v>267</v>
      </c>
      <c r="D23" s="15" t="n">
        <v>-60000000</v>
      </c>
      <c r="E23" s="15" t="n">
        <v>-100000000</v>
      </c>
      <c r="F23" s="41" t="n">
        <v>41910000</v>
      </c>
    </row>
    <row r="24" customFormat="false" ht="17.25" hidden="false" customHeight="true" outlineLevel="0" collapsed="false">
      <c r="A24" s="33" t="n">
        <v>4210000</v>
      </c>
      <c r="B24" s="33" t="n">
        <v>42100000</v>
      </c>
      <c r="C24" s="17" t="s">
        <v>277</v>
      </c>
      <c r="D24" s="57" t="s">
        <v>2433</v>
      </c>
      <c r="E24" s="15" t="n">
        <v>0</v>
      </c>
      <c r="F24" s="41" t="n">
        <v>42110000</v>
      </c>
    </row>
    <row r="25" customFormat="false" ht="17.25" hidden="false" customHeight="true" outlineLevel="0" collapsed="false">
      <c r="A25" s="33" t="n">
        <v>4211000</v>
      </c>
      <c r="B25" s="33" t="n">
        <v>42110000</v>
      </c>
      <c r="C25" s="17" t="s">
        <v>270</v>
      </c>
      <c r="D25" s="57" t="s">
        <v>2433</v>
      </c>
      <c r="E25" s="15" t="n">
        <v>0</v>
      </c>
      <c r="F25" s="41" t="n">
        <v>42110000</v>
      </c>
    </row>
    <row r="26" customFormat="false" ht="17.25" hidden="false" customHeight="true" outlineLevel="0" collapsed="false">
      <c r="A26" s="33" t="n">
        <v>4310000</v>
      </c>
      <c r="B26" s="33" t="n">
        <v>43100000</v>
      </c>
      <c r="C26" s="17" t="s">
        <v>605</v>
      </c>
      <c r="D26" s="15" t="n">
        <v>-2306096.46</v>
      </c>
      <c r="E26" s="15" t="n">
        <v>-2259308.94</v>
      </c>
      <c r="F26" s="41" t="n">
        <v>43100000</v>
      </c>
    </row>
    <row r="27" customFormat="false" ht="17.25" hidden="false" customHeight="true" outlineLevel="0" collapsed="false">
      <c r="A27" s="33" t="n">
        <v>4320000</v>
      </c>
      <c r="B27" s="33" t="n">
        <v>43200000</v>
      </c>
      <c r="C27" s="17" t="s">
        <v>37</v>
      </c>
      <c r="D27" s="57" t="s">
        <v>2433</v>
      </c>
      <c r="E27" s="15" t="n">
        <v>-968275.26</v>
      </c>
      <c r="F27" s="41" t="n">
        <v>43200000</v>
      </c>
    </row>
    <row r="28" customFormat="false" ht="17.25" hidden="false" customHeight="true" outlineLevel="0" collapsed="false">
      <c r="A28" s="33" t="n">
        <v>4322000</v>
      </c>
      <c r="B28" s="33" t="n">
        <v>43220000</v>
      </c>
      <c r="C28" s="17" t="s">
        <v>607</v>
      </c>
      <c r="D28" s="15" t="n">
        <v>-1537397.64</v>
      </c>
      <c r="E28" s="15" t="n">
        <v>0</v>
      </c>
      <c r="F28" s="41" t="n">
        <v>43100000</v>
      </c>
    </row>
    <row r="29" customFormat="false" ht="17.25" hidden="false" customHeight="true" outlineLevel="0" collapsed="false">
      <c r="A29" s="33" t="n">
        <v>4330000</v>
      </c>
      <c r="B29" s="33" t="n">
        <v>43300000</v>
      </c>
      <c r="C29" s="17" t="s">
        <v>38</v>
      </c>
      <c r="D29" s="15" t="n">
        <v>-256232.94</v>
      </c>
      <c r="E29" s="15" t="n">
        <v>-161379.21</v>
      </c>
      <c r="F29" s="41" t="n">
        <v>43300000</v>
      </c>
    </row>
    <row r="30" customFormat="false" ht="17.25" hidden="false" customHeight="true" outlineLevel="0" collapsed="false">
      <c r="A30" s="33" t="n">
        <v>4410000</v>
      </c>
      <c r="B30" s="33" t="n">
        <v>44100000</v>
      </c>
      <c r="C30" s="17" t="s">
        <v>610</v>
      </c>
      <c r="D30" s="15" t="n">
        <v>-383539.31</v>
      </c>
      <c r="E30" s="15" t="n">
        <v>-383539.31</v>
      </c>
      <c r="F30" s="41" t="n">
        <v>44100000</v>
      </c>
    </row>
    <row r="31" customFormat="false" ht="17.25" hidden="false" customHeight="true" outlineLevel="0" collapsed="false">
      <c r="A31" s="33" t="n">
        <v>4430000</v>
      </c>
      <c r="B31" s="33" t="n">
        <v>44300000</v>
      </c>
      <c r="C31" s="17" t="s">
        <v>611</v>
      </c>
      <c r="D31" s="15" t="n">
        <v>488104.44</v>
      </c>
      <c r="E31" s="15" t="n">
        <v>320000</v>
      </c>
      <c r="F31" s="41" t="n">
        <v>44300000</v>
      </c>
    </row>
    <row r="32" customFormat="false" ht="17.25" hidden="false" customHeight="true" outlineLevel="0" collapsed="false">
      <c r="A32" s="33" t="n">
        <v>4441000</v>
      </c>
      <c r="B32" s="33" t="n">
        <v>44410000</v>
      </c>
      <c r="C32" s="17" t="s">
        <v>2103</v>
      </c>
      <c r="D32" s="15" t="n">
        <v>-11284651.93</v>
      </c>
      <c r="E32" s="15" t="n">
        <v>-732156.65</v>
      </c>
      <c r="F32" s="41" t="n">
        <v>44400000</v>
      </c>
    </row>
    <row r="33" customFormat="false" ht="17.25" hidden="false" customHeight="true" outlineLevel="0" collapsed="false">
      <c r="A33" s="33" t="n">
        <v>4455000</v>
      </c>
      <c r="B33" s="33" t="n">
        <v>44550000</v>
      </c>
      <c r="C33" s="17" t="s">
        <v>617</v>
      </c>
      <c r="D33" s="15" t="n">
        <v>27954911.12</v>
      </c>
      <c r="E33" s="15" t="n">
        <v>11180996.41</v>
      </c>
      <c r="F33" s="41" t="n">
        <v>44550000</v>
      </c>
    </row>
    <row r="34" customFormat="false" ht="17.25" hidden="false" customHeight="true" outlineLevel="0" collapsed="false">
      <c r="A34" s="33" t="n">
        <v>4456200</v>
      </c>
      <c r="B34" s="33" t="n">
        <v>44562000</v>
      </c>
      <c r="C34" s="17" t="s">
        <v>47</v>
      </c>
      <c r="D34" s="15" t="n">
        <v>1477221.57</v>
      </c>
      <c r="E34" s="15" t="n">
        <v>1240374.97</v>
      </c>
      <c r="F34" s="41" t="n">
        <v>44561000</v>
      </c>
    </row>
    <row r="35" customFormat="false" ht="17.25" hidden="false" customHeight="true" outlineLevel="0" collapsed="false">
      <c r="A35" s="33" t="n">
        <v>4456400</v>
      </c>
      <c r="B35" s="33" t="n">
        <v>44564000</v>
      </c>
      <c r="C35" s="17" t="s">
        <v>49</v>
      </c>
      <c r="D35" s="15" t="n">
        <v>1778156.55</v>
      </c>
      <c r="E35" s="15" t="n">
        <v>14152.73</v>
      </c>
      <c r="F35" s="41" t="n">
        <v>44561000</v>
      </c>
    </row>
    <row r="36" customFormat="false" ht="17.25" hidden="false" customHeight="true" outlineLevel="0" collapsed="false">
      <c r="A36" s="33" t="n">
        <v>4456500</v>
      </c>
      <c r="B36" s="33" t="n">
        <v>44565000</v>
      </c>
      <c r="C36" s="17" t="s">
        <v>1646</v>
      </c>
      <c r="D36" s="57" t="s">
        <v>2433</v>
      </c>
      <c r="E36" s="15" t="n">
        <v>0</v>
      </c>
      <c r="F36" s="41" t="n">
        <v>44561000</v>
      </c>
    </row>
    <row r="37" customFormat="false" ht="17.25" hidden="false" customHeight="true" outlineLevel="0" collapsed="false">
      <c r="A37" s="33" t="n">
        <v>4458300</v>
      </c>
      <c r="B37" s="33" t="n">
        <v>44583000</v>
      </c>
      <c r="C37" s="17" t="s">
        <v>303</v>
      </c>
      <c r="D37" s="57" t="s">
        <v>2433</v>
      </c>
      <c r="E37" s="15" t="n">
        <v>933144.93</v>
      </c>
      <c r="F37" s="41" t="n">
        <v>44581000</v>
      </c>
    </row>
    <row r="38" customFormat="false" ht="17.25" hidden="false" customHeight="true" outlineLevel="0" collapsed="false">
      <c r="A38" s="33" t="n">
        <v>4551100</v>
      </c>
      <c r="B38" s="33" t="n">
        <v>45511000</v>
      </c>
      <c r="C38" s="17" t="s">
        <v>2435</v>
      </c>
      <c r="D38" s="15" t="n">
        <v>-7054000</v>
      </c>
      <c r="E38" s="15" t="n">
        <v>4646000</v>
      </c>
      <c r="F38" s="41" t="n">
        <v>45500001</v>
      </c>
    </row>
    <row r="39" customFormat="false" ht="17.25" hidden="false" customHeight="true" outlineLevel="0" collapsed="false">
      <c r="A39" s="33" t="n">
        <v>4551200</v>
      </c>
      <c r="B39" s="33" t="n">
        <v>45512000</v>
      </c>
      <c r="C39" s="17" t="s">
        <v>2436</v>
      </c>
      <c r="D39" s="15" t="n">
        <v>-207403533</v>
      </c>
      <c r="E39" s="15" t="n">
        <v>-45767533</v>
      </c>
      <c r="F39" s="33" t="n">
        <v>45512000</v>
      </c>
    </row>
    <row r="40" customFormat="false" ht="17.25" hidden="false" customHeight="true" outlineLevel="0" collapsed="false">
      <c r="A40" s="33" t="n">
        <v>4551300</v>
      </c>
      <c r="B40" s="33" t="n">
        <v>45513000</v>
      </c>
      <c r="C40" s="17" t="s">
        <v>2437</v>
      </c>
      <c r="D40" s="15" t="n">
        <v>-33103200</v>
      </c>
      <c r="E40" s="15" t="n">
        <v>2460000</v>
      </c>
      <c r="F40" s="33" t="n">
        <v>45513000</v>
      </c>
    </row>
    <row r="41" customFormat="false" ht="17.25" hidden="false" customHeight="true" outlineLevel="0" collapsed="false">
      <c r="A41" s="33" t="n">
        <v>4660000</v>
      </c>
      <c r="B41" s="33" t="n">
        <v>46600000</v>
      </c>
      <c r="C41" s="17" t="s">
        <v>1810</v>
      </c>
      <c r="D41" s="57" t="s">
        <v>2433</v>
      </c>
      <c r="E41" s="15" t="n">
        <v>0</v>
      </c>
      <c r="F41" s="41" t="n">
        <v>46600000</v>
      </c>
    </row>
    <row r="42" customFormat="false" ht="17.25" hidden="false" customHeight="true" outlineLevel="0" collapsed="false">
      <c r="A42" s="33" t="n">
        <v>4670001</v>
      </c>
      <c r="B42" s="33" t="n">
        <v>46700010</v>
      </c>
      <c r="C42" s="17" t="s">
        <v>105</v>
      </c>
      <c r="D42" s="15" t="n">
        <v>-518304</v>
      </c>
      <c r="E42" s="15" t="n">
        <v>-7549967</v>
      </c>
      <c r="F42" s="12" t="n">
        <v>46711000</v>
      </c>
    </row>
    <row r="43" customFormat="false" ht="17.25" hidden="false" customHeight="true" outlineLevel="0" collapsed="false">
      <c r="A43" s="33" t="n">
        <v>4670002</v>
      </c>
      <c r="B43" s="33" t="n">
        <v>46700020</v>
      </c>
      <c r="C43" s="17" t="s">
        <v>2438</v>
      </c>
      <c r="D43" s="57" t="s">
        <v>2433</v>
      </c>
      <c r="E43" s="15" t="n">
        <v>850010.99</v>
      </c>
      <c r="F43" s="41" t="n">
        <v>46700001</v>
      </c>
    </row>
    <row r="44" customFormat="false" ht="17.25" hidden="false" customHeight="true" outlineLevel="0" collapsed="false">
      <c r="A44" s="33" t="n">
        <v>4670004</v>
      </c>
      <c r="B44" s="33" t="n">
        <v>46700040</v>
      </c>
      <c r="C44" s="17" t="s">
        <v>129</v>
      </c>
      <c r="D44" s="15" t="n">
        <v>-92606.39</v>
      </c>
      <c r="E44" s="15" t="n">
        <v>0</v>
      </c>
      <c r="F44" s="12" t="n">
        <v>46715000</v>
      </c>
    </row>
    <row r="45" customFormat="false" ht="17.25" hidden="false" customHeight="true" outlineLevel="0" collapsed="false">
      <c r="A45" s="33" t="n">
        <v>4671008</v>
      </c>
      <c r="B45" s="33" t="n">
        <v>46710080</v>
      </c>
      <c r="C45" s="17" t="s">
        <v>104</v>
      </c>
      <c r="D45" s="57" t="s">
        <v>2433</v>
      </c>
      <c r="E45" s="15" t="n">
        <v>0</v>
      </c>
      <c r="F45" s="38" t="s">
        <v>1480</v>
      </c>
    </row>
    <row r="46" customFormat="false" ht="17.25" hidden="false" customHeight="true" outlineLevel="0" collapsed="false">
      <c r="A46" s="33" t="n">
        <v>4710000</v>
      </c>
      <c r="B46" s="33" t="n">
        <v>47100000</v>
      </c>
      <c r="C46" s="17" t="s">
        <v>362</v>
      </c>
      <c r="D46" s="57" t="s">
        <v>2433</v>
      </c>
      <c r="E46" s="15" t="n">
        <v>0</v>
      </c>
      <c r="F46" s="38" t="s">
        <v>1480</v>
      </c>
    </row>
    <row r="47" customFormat="false" ht="17.25" hidden="false" customHeight="true" outlineLevel="0" collapsed="false">
      <c r="A47" s="33" t="n">
        <v>5114000</v>
      </c>
      <c r="B47" s="33" t="n">
        <v>51140000</v>
      </c>
      <c r="C47" s="17" t="s">
        <v>373</v>
      </c>
      <c r="D47" s="57" t="s">
        <v>2433</v>
      </c>
      <c r="E47" s="15" t="n">
        <v>-1800960</v>
      </c>
      <c r="F47" s="41" t="n">
        <v>51110000</v>
      </c>
    </row>
    <row r="48" customFormat="false" ht="17.25" hidden="false" customHeight="true" outlineLevel="0" collapsed="false">
      <c r="A48" s="33" t="n">
        <v>5123100</v>
      </c>
      <c r="B48" s="33" t="n">
        <v>51231000</v>
      </c>
      <c r="C48" s="17" t="s">
        <v>696</v>
      </c>
      <c r="D48" s="15" t="n">
        <v>19627406.2</v>
      </c>
      <c r="E48" s="15" t="n">
        <v>58975269.2</v>
      </c>
      <c r="F48" s="41" t="n">
        <v>51231000</v>
      </c>
    </row>
    <row r="49" customFormat="false" ht="17.25" hidden="false" customHeight="true" outlineLevel="0" collapsed="false">
      <c r="A49" s="33" t="n">
        <v>5310000</v>
      </c>
      <c r="B49" s="33" t="n">
        <v>53100000</v>
      </c>
      <c r="C49" s="17" t="s">
        <v>2439</v>
      </c>
      <c r="D49" s="15" t="n">
        <v>40511727.6</v>
      </c>
      <c r="E49" s="15" t="n">
        <v>118644704.6</v>
      </c>
      <c r="F49" s="41" t="n">
        <v>53100000</v>
      </c>
    </row>
    <row r="50" customFormat="false" ht="17.25" hidden="false" customHeight="true" outlineLevel="0" collapsed="false">
      <c r="A50" s="33" t="n">
        <v>5320000</v>
      </c>
      <c r="B50" s="33" t="n">
        <v>53200000</v>
      </c>
      <c r="C50" s="17" t="s">
        <v>134</v>
      </c>
      <c r="D50" s="15" t="n">
        <v>1074800</v>
      </c>
      <c r="E50" s="15" t="n">
        <v>931000</v>
      </c>
      <c r="F50" s="41" t="n">
        <v>53100000</v>
      </c>
    </row>
    <row r="51" customFormat="false" ht="17.25" hidden="false" customHeight="true" outlineLevel="0" collapsed="false">
      <c r="A51" s="33" t="n">
        <v>5800000</v>
      </c>
      <c r="B51" s="33" t="n">
        <v>58000000</v>
      </c>
      <c r="C51" s="17" t="s">
        <v>704</v>
      </c>
      <c r="D51" s="57" t="s">
        <v>2433</v>
      </c>
      <c r="E51" s="15" t="n">
        <v>0</v>
      </c>
      <c r="F51" s="41" t="n">
        <v>58000000</v>
      </c>
    </row>
    <row r="52" customFormat="false" ht="17.25" hidden="false" customHeight="true" outlineLevel="0" collapsed="false">
      <c r="A52" s="33" t="n">
        <v>6011000</v>
      </c>
      <c r="B52" s="33" t="n">
        <v>60110000</v>
      </c>
      <c r="C52" s="17" t="s">
        <v>338</v>
      </c>
      <c r="D52" s="15" t="n">
        <v>299816455</v>
      </c>
      <c r="E52" s="15" t="n">
        <v>328092943.6</v>
      </c>
      <c r="F52" s="41" t="n">
        <v>60100000</v>
      </c>
    </row>
    <row r="53" customFormat="false" ht="17.25" hidden="false" customHeight="true" outlineLevel="0" collapsed="false">
      <c r="A53" s="33" t="n">
        <v>6020100</v>
      </c>
      <c r="B53" s="33" t="n">
        <v>60201000</v>
      </c>
      <c r="C53" s="17" t="s">
        <v>408</v>
      </c>
      <c r="D53" s="15" t="n">
        <v>10310000</v>
      </c>
      <c r="E53" s="15" t="n">
        <v>0</v>
      </c>
      <c r="F53" s="41" t="n">
        <v>60200000</v>
      </c>
    </row>
    <row r="54" customFormat="false" ht="17.25" hidden="false" customHeight="true" outlineLevel="0" collapsed="false">
      <c r="A54" s="33" t="n">
        <v>6031000</v>
      </c>
      <c r="B54" s="33" t="n">
        <v>60310000</v>
      </c>
      <c r="C54" s="17" t="s">
        <v>351</v>
      </c>
      <c r="D54" s="15" t="n">
        <v>24389863.1</v>
      </c>
      <c r="E54" s="15" t="n">
        <v>-53160645.9</v>
      </c>
      <c r="F54" s="41" t="n">
        <v>60301000</v>
      </c>
    </row>
    <row r="55" customFormat="false" ht="17.25" hidden="false" customHeight="true" outlineLevel="0" collapsed="false">
      <c r="A55" s="33" t="n">
        <v>6061000</v>
      </c>
      <c r="B55" s="33" t="n">
        <v>60610000</v>
      </c>
      <c r="C55" s="17" t="s">
        <v>420</v>
      </c>
      <c r="D55" s="15" t="n">
        <v>24045354.95</v>
      </c>
      <c r="E55" s="15" t="n">
        <v>100255.4</v>
      </c>
      <c r="F55" s="41" t="n">
        <v>60600000</v>
      </c>
    </row>
    <row r="56" customFormat="false" ht="17.25" hidden="false" customHeight="true" outlineLevel="0" collapsed="false">
      <c r="A56" s="33" t="n">
        <v>6062000</v>
      </c>
      <c r="B56" s="33" t="n">
        <v>60620000</v>
      </c>
      <c r="C56" s="17" t="s">
        <v>356</v>
      </c>
      <c r="D56" s="15" t="n">
        <v>122193334.97</v>
      </c>
      <c r="E56" s="15" t="n">
        <v>13439856</v>
      </c>
      <c r="F56" s="41" t="n">
        <v>60600000</v>
      </c>
    </row>
    <row r="57" customFormat="false" ht="17.25" hidden="false" customHeight="true" outlineLevel="0" collapsed="false">
      <c r="A57" s="33" t="n">
        <v>6063000</v>
      </c>
      <c r="B57" s="33" t="n">
        <v>60630000</v>
      </c>
      <c r="C57" s="17" t="s">
        <v>358</v>
      </c>
      <c r="D57" s="15" t="n">
        <v>161000</v>
      </c>
      <c r="E57" s="15" t="n">
        <v>0</v>
      </c>
      <c r="F57" s="41" t="n">
        <v>60600000</v>
      </c>
    </row>
    <row r="58" customFormat="false" ht="17.25" hidden="false" customHeight="true" outlineLevel="0" collapsed="false">
      <c r="A58" s="33" t="n">
        <v>6064000</v>
      </c>
      <c r="B58" s="33" t="n">
        <v>60640000</v>
      </c>
      <c r="C58" s="17" t="s">
        <v>360</v>
      </c>
      <c r="D58" s="15" t="n">
        <v>3784500</v>
      </c>
      <c r="E58" s="15" t="n">
        <v>154360.04</v>
      </c>
      <c r="F58" s="41" t="n">
        <v>60600000</v>
      </c>
    </row>
    <row r="59" customFormat="false" ht="17.25" hidden="false" customHeight="true" outlineLevel="0" collapsed="false">
      <c r="A59" s="33" t="n">
        <v>6065000</v>
      </c>
      <c r="B59" s="33" t="n">
        <v>60650000</v>
      </c>
      <c r="C59" s="17" t="s">
        <v>141</v>
      </c>
      <c r="D59" s="15" t="n">
        <v>8949520.68</v>
      </c>
      <c r="E59" s="15" t="n">
        <v>10386102</v>
      </c>
      <c r="F59" s="41" t="n">
        <v>60600000</v>
      </c>
    </row>
    <row r="60" customFormat="false" ht="17.25" hidden="false" customHeight="true" outlineLevel="0" collapsed="false">
      <c r="A60" s="33" t="n">
        <v>6067000</v>
      </c>
      <c r="B60" s="33" t="n">
        <v>60670000</v>
      </c>
      <c r="C60" s="17" t="s">
        <v>363</v>
      </c>
      <c r="D60" s="15" t="n">
        <v>30000</v>
      </c>
      <c r="E60" s="15" t="n">
        <v>1337899</v>
      </c>
      <c r="F60" s="41" t="n">
        <v>60600000</v>
      </c>
    </row>
    <row r="61" customFormat="false" ht="17.25" hidden="false" customHeight="true" outlineLevel="0" collapsed="false">
      <c r="A61" s="33" t="n">
        <v>6068000</v>
      </c>
      <c r="B61" s="33" t="n">
        <v>60680000</v>
      </c>
      <c r="C61" s="17" t="s">
        <v>353</v>
      </c>
      <c r="D61" s="15" t="n">
        <v>18600</v>
      </c>
      <c r="E61" s="15" t="n">
        <v>9000</v>
      </c>
      <c r="F61" s="41" t="n">
        <v>60600000</v>
      </c>
    </row>
    <row r="62" customFormat="false" ht="17.25" hidden="false" customHeight="true" outlineLevel="0" collapsed="false">
      <c r="A62" s="33" t="n">
        <v>6080200</v>
      </c>
      <c r="B62" s="33" t="n">
        <v>60802000</v>
      </c>
      <c r="C62" s="17" t="s">
        <v>712</v>
      </c>
      <c r="D62" s="57" t="s">
        <v>2433</v>
      </c>
      <c r="E62" s="15" t="n">
        <v>0</v>
      </c>
      <c r="F62" s="41" t="n">
        <v>60800000</v>
      </c>
    </row>
    <row r="63" customFormat="false" ht="17.25" hidden="false" customHeight="true" outlineLevel="0" collapsed="false">
      <c r="A63" s="33" t="n">
        <v>6080300</v>
      </c>
      <c r="B63" s="33" t="n">
        <v>60803000</v>
      </c>
      <c r="C63" s="17" t="s">
        <v>437</v>
      </c>
      <c r="D63" s="57" t="s">
        <v>2433</v>
      </c>
      <c r="E63" s="15" t="n">
        <v>0</v>
      </c>
      <c r="F63" s="41" t="n">
        <v>60800000</v>
      </c>
    </row>
    <row r="64" customFormat="false" ht="17.25" hidden="false" customHeight="true" outlineLevel="0" collapsed="false">
      <c r="A64" s="33" t="n">
        <v>6080400</v>
      </c>
      <c r="B64" s="33" t="n">
        <v>60804000</v>
      </c>
      <c r="C64" s="17" t="s">
        <v>439</v>
      </c>
      <c r="D64" s="57" t="s">
        <v>2433</v>
      </c>
      <c r="E64" s="15" t="n">
        <v>0</v>
      </c>
      <c r="F64" s="41" t="n">
        <v>60800000</v>
      </c>
    </row>
    <row r="65" customFormat="false" ht="17.25" hidden="false" customHeight="true" outlineLevel="0" collapsed="false">
      <c r="A65" s="33" t="n">
        <v>6080600</v>
      </c>
      <c r="B65" s="33" t="n">
        <v>60806000</v>
      </c>
      <c r="C65" s="17" t="s">
        <v>440</v>
      </c>
      <c r="D65" s="57" t="s">
        <v>2433</v>
      </c>
      <c r="E65" s="15" t="n">
        <v>0</v>
      </c>
      <c r="F65" s="41" t="n">
        <v>60800000</v>
      </c>
    </row>
    <row r="66" customFormat="false" ht="17.25" hidden="false" customHeight="true" outlineLevel="0" collapsed="false">
      <c r="A66" s="33" t="n">
        <v>6080800</v>
      </c>
      <c r="B66" s="33" t="n">
        <v>60808000</v>
      </c>
      <c r="C66" s="17" t="s">
        <v>442</v>
      </c>
      <c r="D66" s="57" t="s">
        <v>2433</v>
      </c>
      <c r="E66" s="15" t="n">
        <v>0</v>
      </c>
      <c r="F66" s="41" t="n">
        <v>60800000</v>
      </c>
    </row>
    <row r="67" customFormat="false" ht="17.25" hidden="false" customHeight="true" outlineLevel="0" collapsed="false">
      <c r="A67" s="33" t="n">
        <v>6081110</v>
      </c>
      <c r="B67" s="33" t="n">
        <v>60811100</v>
      </c>
      <c r="C67" s="17" t="s">
        <v>446</v>
      </c>
      <c r="D67" s="57" t="s">
        <v>2433</v>
      </c>
      <c r="E67" s="15" t="n">
        <v>0</v>
      </c>
      <c r="F67" s="41" t="n">
        <v>60800000</v>
      </c>
    </row>
    <row r="68" customFormat="false" ht="17.25" hidden="false" customHeight="true" outlineLevel="0" collapsed="false">
      <c r="A68" s="33" t="n">
        <v>6081200</v>
      </c>
      <c r="B68" s="33" t="n">
        <v>60812000</v>
      </c>
      <c r="C68" s="17" t="s">
        <v>381</v>
      </c>
      <c r="D68" s="57" t="s">
        <v>2433</v>
      </c>
      <c r="E68" s="15" t="n">
        <v>0</v>
      </c>
      <c r="F68" s="41" t="n">
        <v>60800000</v>
      </c>
    </row>
    <row r="69" customFormat="false" ht="17.25" hidden="false" customHeight="true" outlineLevel="0" collapsed="false">
      <c r="A69" s="33" t="n">
        <v>6130000</v>
      </c>
      <c r="B69" s="33" t="n">
        <v>61300000</v>
      </c>
      <c r="C69" s="17" t="s">
        <v>717</v>
      </c>
      <c r="D69" s="15" t="n">
        <v>19733322.5</v>
      </c>
      <c r="E69" s="15" t="n">
        <v>1400000</v>
      </c>
      <c r="F69" s="41" t="n">
        <v>61300000</v>
      </c>
    </row>
    <row r="70" customFormat="false" ht="17.25" hidden="false" customHeight="true" outlineLevel="0" collapsed="false">
      <c r="A70" s="33" t="n">
        <v>6130200</v>
      </c>
      <c r="B70" s="33" t="n">
        <v>61302000</v>
      </c>
      <c r="C70" s="17" t="s">
        <v>718</v>
      </c>
      <c r="D70" s="15" t="n">
        <v>1260000</v>
      </c>
      <c r="E70" s="15" t="n">
        <v>0</v>
      </c>
      <c r="F70" s="41" t="n">
        <v>61300000</v>
      </c>
    </row>
    <row r="71" customFormat="false" ht="17.25" hidden="false" customHeight="true" outlineLevel="0" collapsed="false">
      <c r="A71" s="33" t="n">
        <v>6150000</v>
      </c>
      <c r="B71" s="33" t="n">
        <v>61500000</v>
      </c>
      <c r="C71" s="17" t="s">
        <v>720</v>
      </c>
      <c r="D71" s="15" t="n">
        <v>18000</v>
      </c>
      <c r="E71" s="15" t="n">
        <v>0</v>
      </c>
      <c r="F71" s="41" t="n">
        <v>61500000</v>
      </c>
    </row>
    <row r="72" customFormat="false" ht="17.25" hidden="false" customHeight="true" outlineLevel="0" collapsed="false">
      <c r="A72" s="33" t="n">
        <v>6150100</v>
      </c>
      <c r="B72" s="33" t="n">
        <v>61501000</v>
      </c>
      <c r="C72" s="17" t="s">
        <v>458</v>
      </c>
      <c r="D72" s="15" t="n">
        <v>5604839.87</v>
      </c>
      <c r="E72" s="15" t="n">
        <v>5672490.02</v>
      </c>
      <c r="F72" s="41" t="n">
        <v>61500000</v>
      </c>
    </row>
    <row r="73" customFormat="false" ht="17.25" hidden="false" customHeight="true" outlineLevel="0" collapsed="false">
      <c r="A73" s="33" t="n">
        <v>6150300</v>
      </c>
      <c r="B73" s="33" t="n">
        <v>61503000</v>
      </c>
      <c r="C73" s="17" t="s">
        <v>459</v>
      </c>
      <c r="D73" s="15" t="n">
        <v>8349160.93</v>
      </c>
      <c r="E73" s="15" t="n">
        <v>1653636.67</v>
      </c>
      <c r="F73" s="41" t="n">
        <v>61500000</v>
      </c>
    </row>
    <row r="74" customFormat="false" ht="17.25" hidden="false" customHeight="true" outlineLevel="0" collapsed="false">
      <c r="A74" s="33" t="n">
        <v>6210000</v>
      </c>
      <c r="B74" s="33" t="n">
        <v>62100000</v>
      </c>
      <c r="C74" s="17" t="s">
        <v>499</v>
      </c>
      <c r="D74" s="15" t="n">
        <v>2745000</v>
      </c>
      <c r="E74" s="15" t="n">
        <v>0</v>
      </c>
      <c r="F74" s="41" t="n">
        <v>62100000</v>
      </c>
    </row>
    <row r="75" customFormat="false" ht="17.25" hidden="false" customHeight="true" outlineLevel="0" collapsed="false">
      <c r="A75" s="33" t="n">
        <v>6210200</v>
      </c>
      <c r="B75" s="33" t="n">
        <v>62102000</v>
      </c>
      <c r="C75" s="17" t="s">
        <v>1842</v>
      </c>
      <c r="D75" s="15" t="n">
        <v>300000</v>
      </c>
      <c r="E75" s="15" t="n">
        <v>0</v>
      </c>
      <c r="F75" s="41" t="n">
        <v>62100000</v>
      </c>
    </row>
    <row r="76" customFormat="false" ht="17.25" hidden="false" customHeight="true" outlineLevel="0" collapsed="false">
      <c r="A76" s="33" t="n">
        <v>6220100</v>
      </c>
      <c r="B76" s="33" t="n">
        <v>62201000</v>
      </c>
      <c r="C76" s="17" t="s">
        <v>481</v>
      </c>
      <c r="D76" s="15" t="n">
        <v>5500000</v>
      </c>
      <c r="E76" s="15" t="n">
        <v>1000000</v>
      </c>
      <c r="F76" s="41" t="n">
        <v>62200000</v>
      </c>
    </row>
    <row r="77" customFormat="false" ht="17.25" hidden="false" customHeight="true" outlineLevel="0" collapsed="false">
      <c r="A77" s="33" t="n">
        <v>6220800</v>
      </c>
      <c r="B77" s="33" t="n">
        <v>62208000</v>
      </c>
      <c r="C77" s="17" t="s">
        <v>403</v>
      </c>
      <c r="D77" s="15" t="n">
        <v>5660000</v>
      </c>
      <c r="E77" s="15" t="n">
        <v>2367000</v>
      </c>
      <c r="F77" s="41" t="n">
        <v>62200000</v>
      </c>
    </row>
    <row r="78" customFormat="false" ht="17.25" hidden="false" customHeight="true" outlineLevel="0" collapsed="false">
      <c r="A78" s="33" t="n">
        <v>6240100</v>
      </c>
      <c r="B78" s="33" t="n">
        <v>62401000</v>
      </c>
      <c r="C78" s="17" t="s">
        <v>725</v>
      </c>
      <c r="D78" s="15" t="n">
        <v>19900000</v>
      </c>
      <c r="E78" s="15" t="n">
        <v>15950000</v>
      </c>
      <c r="F78" s="41" t="n">
        <v>62401000</v>
      </c>
    </row>
    <row r="79" customFormat="false" ht="17.25" hidden="false" customHeight="true" outlineLevel="0" collapsed="false">
      <c r="A79" s="33" t="n">
        <v>6250100</v>
      </c>
      <c r="B79" s="33" t="n">
        <v>62501000</v>
      </c>
      <c r="C79" s="17" t="s">
        <v>726</v>
      </c>
      <c r="D79" s="15" t="n">
        <v>1119500</v>
      </c>
      <c r="E79" s="15" t="n">
        <v>817500</v>
      </c>
      <c r="F79" s="41" t="n">
        <v>62501000</v>
      </c>
    </row>
    <row r="80" customFormat="false" ht="17.25" hidden="false" customHeight="true" outlineLevel="0" collapsed="false">
      <c r="A80" s="78" t="n">
        <v>6250500</v>
      </c>
      <c r="B80" s="78" t="n">
        <v>62505000</v>
      </c>
      <c r="C80" s="13" t="s">
        <v>508</v>
      </c>
      <c r="E80" s="15" t="n">
        <v>374000</v>
      </c>
      <c r="F80" s="41" t="n">
        <v>62501000</v>
      </c>
    </row>
    <row r="81" customFormat="false" ht="17.25" hidden="false" customHeight="true" outlineLevel="0" collapsed="false">
      <c r="A81" s="33" t="n">
        <v>6250700</v>
      </c>
      <c r="B81" s="33" t="n">
        <v>62507000</v>
      </c>
      <c r="C81" s="17" t="s">
        <v>416</v>
      </c>
      <c r="D81" s="15" t="n">
        <v>55400</v>
      </c>
      <c r="E81" s="15" t="n">
        <v>24000</v>
      </c>
      <c r="F81" s="41" t="n">
        <v>62501000</v>
      </c>
    </row>
    <row r="82" customFormat="false" ht="17.25" hidden="false" customHeight="true" outlineLevel="0" collapsed="false">
      <c r="A82" s="33" t="n">
        <v>6260200</v>
      </c>
      <c r="B82" s="33" t="n">
        <v>62602000</v>
      </c>
      <c r="C82" s="17" t="s">
        <v>511</v>
      </c>
      <c r="D82" s="15" t="n">
        <v>8433804.5</v>
      </c>
      <c r="E82" s="15" t="n">
        <v>849072.14</v>
      </c>
      <c r="F82" s="41" t="n">
        <v>62601000</v>
      </c>
    </row>
    <row r="83" customFormat="false" ht="17.25" hidden="false" customHeight="true" outlineLevel="0" collapsed="false">
      <c r="A83" s="33" t="n">
        <v>6260300</v>
      </c>
      <c r="B83" s="33" t="n">
        <v>62603000</v>
      </c>
      <c r="C83" s="17" t="s">
        <v>512</v>
      </c>
      <c r="D83" s="15" t="n">
        <v>280000</v>
      </c>
      <c r="E83" s="15" t="n">
        <v>0</v>
      </c>
      <c r="F83" s="41" t="n">
        <v>62601000</v>
      </c>
    </row>
    <row r="84" customFormat="false" ht="17.25" hidden="false" customHeight="true" outlineLevel="0" collapsed="false">
      <c r="A84" s="33" t="n">
        <v>6260400</v>
      </c>
      <c r="B84" s="33" t="n">
        <v>62604000</v>
      </c>
      <c r="C84" s="17" t="s">
        <v>513</v>
      </c>
      <c r="D84" s="15" t="n">
        <v>4239818.1</v>
      </c>
      <c r="E84" s="15" t="n">
        <v>0</v>
      </c>
      <c r="F84" s="41" t="n">
        <v>62601000</v>
      </c>
    </row>
    <row r="85" customFormat="false" ht="17.25" hidden="false" customHeight="true" outlineLevel="0" collapsed="false">
      <c r="A85" s="33" t="n">
        <v>6270300</v>
      </c>
      <c r="B85" s="33" t="n">
        <v>62703000</v>
      </c>
      <c r="C85" s="17" t="s">
        <v>516</v>
      </c>
      <c r="D85" s="15" t="n">
        <v>364658.99</v>
      </c>
      <c r="E85" s="15" t="n">
        <v>0</v>
      </c>
      <c r="F85" s="41" t="n">
        <v>62701000</v>
      </c>
    </row>
    <row r="86" customFormat="false" ht="17.25" hidden="false" customHeight="true" outlineLevel="0" collapsed="false">
      <c r="A86" s="33" t="n">
        <v>6270400</v>
      </c>
      <c r="B86" s="33" t="n">
        <v>62704000</v>
      </c>
      <c r="C86" s="17" t="s">
        <v>423</v>
      </c>
      <c r="D86" s="15" t="n">
        <v>75600</v>
      </c>
      <c r="E86" s="15" t="n">
        <v>82200</v>
      </c>
      <c r="F86" s="41" t="n">
        <v>62701000</v>
      </c>
    </row>
    <row r="87" customFormat="false" ht="17.25" hidden="false" customHeight="true" outlineLevel="0" collapsed="false">
      <c r="A87" s="33" t="n">
        <v>6270600</v>
      </c>
      <c r="B87" s="33" t="n">
        <v>62706000</v>
      </c>
      <c r="C87" s="17" t="s">
        <v>183</v>
      </c>
      <c r="D87" s="15" t="n">
        <v>647734.86</v>
      </c>
      <c r="E87" s="15" t="n">
        <v>0</v>
      </c>
      <c r="F87" s="41" t="n">
        <v>62701000</v>
      </c>
    </row>
    <row r="88" customFormat="false" ht="17.25" hidden="false" customHeight="true" outlineLevel="0" collapsed="false">
      <c r="A88" s="33" t="n">
        <v>6270800</v>
      </c>
      <c r="B88" s="33" t="n">
        <v>62708000</v>
      </c>
      <c r="C88" s="17" t="s">
        <v>519</v>
      </c>
      <c r="D88" s="15" t="n">
        <v>158400</v>
      </c>
      <c r="E88" s="15" t="n">
        <v>56400</v>
      </c>
      <c r="F88" s="41" t="n">
        <v>62701000</v>
      </c>
    </row>
    <row r="89" customFormat="false" ht="17.25" hidden="false" customHeight="true" outlineLevel="0" collapsed="false">
      <c r="A89" s="33" t="n">
        <v>6270900</v>
      </c>
      <c r="B89" s="33" t="n">
        <v>62709000</v>
      </c>
      <c r="C89" s="17" t="s">
        <v>428</v>
      </c>
      <c r="D89" s="15" t="n">
        <v>266776.64</v>
      </c>
      <c r="E89" s="15" t="n">
        <v>66911.34</v>
      </c>
      <c r="F89" s="41" t="n">
        <v>62701000</v>
      </c>
    </row>
    <row r="90" customFormat="false" ht="17.25" hidden="false" customHeight="true" outlineLevel="0" collapsed="false">
      <c r="A90" s="78" t="n">
        <v>6271100</v>
      </c>
      <c r="B90" s="78" t="n">
        <v>62711000</v>
      </c>
      <c r="C90" s="13" t="s">
        <v>520</v>
      </c>
      <c r="E90" s="15" t="n">
        <v>116.24</v>
      </c>
      <c r="F90" s="41" t="n">
        <v>62701000</v>
      </c>
    </row>
    <row r="91" customFormat="false" ht="17.25" hidden="false" customHeight="true" outlineLevel="0" collapsed="false">
      <c r="A91" s="33" t="n">
        <v>6271200</v>
      </c>
      <c r="B91" s="33" t="n">
        <v>62712000</v>
      </c>
      <c r="C91" s="17" t="s">
        <v>521</v>
      </c>
      <c r="D91" s="15" t="n">
        <v>710566.6</v>
      </c>
      <c r="E91" s="15" t="n">
        <v>231107.64</v>
      </c>
      <c r="F91" s="41" t="n">
        <v>62701000</v>
      </c>
    </row>
    <row r="92" customFormat="false" ht="17.25" hidden="false" customHeight="true" outlineLevel="0" collapsed="false">
      <c r="A92" s="33" t="n">
        <v>6271300</v>
      </c>
      <c r="B92" s="33" t="n">
        <v>62713000</v>
      </c>
      <c r="C92" s="17" t="s">
        <v>438</v>
      </c>
      <c r="D92" s="15" t="n">
        <v>76000</v>
      </c>
      <c r="E92" s="15" t="n">
        <v>11000</v>
      </c>
      <c r="F92" s="41" t="n">
        <v>62701000</v>
      </c>
    </row>
    <row r="93" customFormat="false" ht="17.25" hidden="false" customHeight="true" outlineLevel="0" collapsed="false">
      <c r="A93" s="33" t="n">
        <v>6350400</v>
      </c>
      <c r="B93" s="33" t="n">
        <v>63504000</v>
      </c>
      <c r="C93" s="17" t="s">
        <v>732</v>
      </c>
      <c r="D93" s="15" t="n">
        <v>1903000</v>
      </c>
      <c r="E93" s="15" t="n">
        <v>3462000</v>
      </c>
      <c r="F93" s="41" t="n">
        <v>63504000</v>
      </c>
    </row>
    <row r="94" customFormat="false" ht="17.25" hidden="false" customHeight="true" outlineLevel="0" collapsed="false">
      <c r="A94" s="33" t="n">
        <v>6350600</v>
      </c>
      <c r="B94" s="33" t="n">
        <v>63506000</v>
      </c>
      <c r="C94" s="17" t="s">
        <v>2109</v>
      </c>
      <c r="D94" s="15" t="n">
        <v>2000</v>
      </c>
      <c r="E94" s="15" t="n">
        <v>72000</v>
      </c>
      <c r="F94" s="41" t="n">
        <v>63506000</v>
      </c>
    </row>
    <row r="95" customFormat="false" ht="17.25" hidden="false" customHeight="true" outlineLevel="0" collapsed="false">
      <c r="A95" s="33" t="n">
        <v>6350800</v>
      </c>
      <c r="B95" s="33" t="n">
        <v>63508000</v>
      </c>
      <c r="C95" s="17" t="s">
        <v>447</v>
      </c>
      <c r="D95" s="15" t="n">
        <v>14400</v>
      </c>
      <c r="E95" s="15" t="n">
        <v>0</v>
      </c>
      <c r="F95" s="41" t="n">
        <v>63501000</v>
      </c>
    </row>
    <row r="96" customFormat="false" ht="17.25" hidden="false" customHeight="true" outlineLevel="0" collapsed="false">
      <c r="A96" s="33" t="n">
        <v>6410100</v>
      </c>
      <c r="B96" s="33" t="n">
        <v>64101000</v>
      </c>
      <c r="C96" s="17" t="s">
        <v>735</v>
      </c>
      <c r="D96" s="15" t="n">
        <v>51246579.6</v>
      </c>
      <c r="E96" s="15" t="n">
        <v>16598843</v>
      </c>
      <c r="F96" s="41" t="n">
        <v>64101000</v>
      </c>
    </row>
    <row r="97" customFormat="false" ht="17.25" hidden="false" customHeight="true" outlineLevel="0" collapsed="false">
      <c r="A97" s="33" t="n">
        <v>6410130</v>
      </c>
      <c r="B97" s="33" t="n">
        <v>64101300</v>
      </c>
      <c r="C97" s="17" t="s">
        <v>456</v>
      </c>
      <c r="D97" s="15" t="n">
        <v>83386000</v>
      </c>
      <c r="E97" s="15" t="n">
        <v>0</v>
      </c>
      <c r="F97" s="41" t="n">
        <v>64101000</v>
      </c>
    </row>
    <row r="98" customFormat="false" ht="17.25" hidden="false" customHeight="true" outlineLevel="0" collapsed="false">
      <c r="A98" s="33" t="n">
        <v>6450100</v>
      </c>
      <c r="B98" s="33" t="n">
        <v>64501000</v>
      </c>
      <c r="C98" s="17" t="s">
        <v>736</v>
      </c>
      <c r="D98" s="15" t="n">
        <v>4740309.39</v>
      </c>
      <c r="E98" s="15" t="n">
        <v>2097929.73</v>
      </c>
      <c r="F98" s="41" t="n">
        <v>64501000</v>
      </c>
    </row>
    <row r="99" customFormat="false" ht="17.25" hidden="false" customHeight="true" outlineLevel="0" collapsed="false">
      <c r="A99" s="33" t="n">
        <v>6450200</v>
      </c>
      <c r="B99" s="33" t="n">
        <v>64502000</v>
      </c>
      <c r="C99" s="17" t="s">
        <v>2095</v>
      </c>
      <c r="D99" s="15" t="n">
        <v>2562329.4</v>
      </c>
      <c r="E99" s="15" t="n">
        <v>806896.05</v>
      </c>
      <c r="F99" s="41" t="n">
        <v>64501000</v>
      </c>
    </row>
    <row r="100" customFormat="false" ht="17.25" hidden="false" customHeight="true" outlineLevel="0" collapsed="false">
      <c r="A100" s="33" t="n">
        <v>6450400</v>
      </c>
      <c r="B100" s="33" t="n">
        <v>64504000</v>
      </c>
      <c r="C100" s="17" t="s">
        <v>2096</v>
      </c>
      <c r="D100" s="15" t="n">
        <v>512465.88</v>
      </c>
      <c r="E100" s="15" t="n">
        <v>131718.28</v>
      </c>
      <c r="F100" s="41" t="n">
        <v>64501000</v>
      </c>
    </row>
    <row r="101" customFormat="false" ht="17.25" hidden="false" customHeight="true" outlineLevel="0" collapsed="false">
      <c r="A101" s="78" t="n">
        <v>6458000</v>
      </c>
      <c r="B101" s="78" t="n">
        <v>64580000</v>
      </c>
      <c r="C101" s="13" t="s">
        <v>738</v>
      </c>
      <c r="E101" s="15" t="n">
        <v>29660.93</v>
      </c>
      <c r="F101" s="41" t="n">
        <v>64501000</v>
      </c>
    </row>
    <row r="102" customFormat="false" ht="17.25" hidden="false" customHeight="true" outlineLevel="0" collapsed="false">
      <c r="A102" s="33" t="n">
        <v>6510000</v>
      </c>
      <c r="B102" s="33" t="n">
        <v>65100000</v>
      </c>
      <c r="C102" s="17" t="s">
        <v>740</v>
      </c>
      <c r="D102" s="15" t="n">
        <v>2022523.6</v>
      </c>
      <c r="E102" s="15" t="n">
        <v>0</v>
      </c>
      <c r="F102" s="41" t="n">
        <v>65100000</v>
      </c>
    </row>
    <row r="103" customFormat="false" ht="17.25" hidden="false" customHeight="true" outlineLevel="0" collapsed="false">
      <c r="A103" s="33" t="n">
        <v>6570000</v>
      </c>
      <c r="B103" s="33" t="n">
        <v>65700000</v>
      </c>
      <c r="C103" s="17" t="s">
        <v>745</v>
      </c>
      <c r="D103" s="15" t="n">
        <v>2690640</v>
      </c>
      <c r="E103" s="15" t="n">
        <v>0</v>
      </c>
      <c r="F103" s="41" t="n">
        <v>65800000</v>
      </c>
    </row>
    <row r="104" customFormat="false" ht="17.25" hidden="false" customHeight="true" outlineLevel="0" collapsed="false">
      <c r="A104" s="33" t="n">
        <v>6580000</v>
      </c>
      <c r="B104" s="33" t="n">
        <v>65800000</v>
      </c>
      <c r="C104" s="17" t="s">
        <v>744</v>
      </c>
      <c r="D104" s="15" t="n">
        <v>40013.5</v>
      </c>
      <c r="E104" s="15" t="n">
        <v>0</v>
      </c>
      <c r="F104" s="41" t="n">
        <v>65700000</v>
      </c>
    </row>
    <row r="105" customFormat="false" ht="17.25" hidden="false" customHeight="true" outlineLevel="0" collapsed="false">
      <c r="A105" s="33" t="n">
        <v>6610200</v>
      </c>
      <c r="B105" s="33" t="n">
        <v>66102000</v>
      </c>
      <c r="C105" s="17" t="s">
        <v>542</v>
      </c>
      <c r="D105" s="15" t="n">
        <v>553104.12</v>
      </c>
      <c r="E105" s="15" t="n">
        <v>1260.26</v>
      </c>
      <c r="F105" s="41" t="n">
        <v>66100000</v>
      </c>
    </row>
    <row r="106" customFormat="false" ht="17.25" hidden="false" customHeight="true" outlineLevel="0" collapsed="false">
      <c r="A106" s="33" t="n">
        <v>6811200</v>
      </c>
      <c r="B106" s="33" t="n">
        <v>68112000</v>
      </c>
      <c r="C106" s="17" t="s">
        <v>752</v>
      </c>
      <c r="D106" s="15" t="n">
        <v>90032700.16</v>
      </c>
      <c r="E106" s="15" t="n">
        <v>45969621.4</v>
      </c>
      <c r="F106" s="41" t="n">
        <v>68112000</v>
      </c>
    </row>
    <row r="107" customFormat="false" ht="17.25" hidden="false" customHeight="true" outlineLevel="0" collapsed="false">
      <c r="A107" s="33" t="n">
        <v>6950000</v>
      </c>
      <c r="B107" s="33" t="n">
        <v>69500000</v>
      </c>
      <c r="C107" s="17" t="s">
        <v>2440</v>
      </c>
      <c r="D107" s="15" t="n">
        <v>11284651.93</v>
      </c>
      <c r="E107" s="15" t="n">
        <v>732156.65</v>
      </c>
      <c r="F107" s="33" t="n">
        <v>69800000</v>
      </c>
    </row>
    <row r="108" customFormat="false" ht="17.25" hidden="false" customHeight="true" outlineLevel="0" collapsed="false">
      <c r="A108" s="33" t="n">
        <v>7012000</v>
      </c>
      <c r="B108" s="33" t="n">
        <v>70120000</v>
      </c>
      <c r="C108" s="17" t="s">
        <v>548</v>
      </c>
      <c r="D108" s="15" t="n">
        <v>-372058220</v>
      </c>
      <c r="E108" s="15" t="n">
        <v>-126431330</v>
      </c>
      <c r="F108" s="41" t="n">
        <v>70110000</v>
      </c>
    </row>
    <row r="109" customFormat="false" ht="17.25" hidden="false" customHeight="true" outlineLevel="0" collapsed="false">
      <c r="A109" s="33" t="n">
        <v>7140000</v>
      </c>
      <c r="B109" s="33" t="n">
        <v>71400000</v>
      </c>
      <c r="C109" s="17" t="s">
        <v>761</v>
      </c>
      <c r="D109" s="15" t="n">
        <v>-447061000</v>
      </c>
      <c r="E109" s="15" t="n">
        <v>-274989000</v>
      </c>
      <c r="F109" s="41" t="n">
        <v>71400000</v>
      </c>
    </row>
    <row r="110" customFormat="false" ht="17.25" hidden="false" customHeight="true" outlineLevel="0" collapsed="false">
      <c r="A110" s="33" t="n">
        <v>7580000</v>
      </c>
      <c r="B110" s="33" t="n">
        <v>75800000</v>
      </c>
      <c r="C110" s="17" t="s">
        <v>763</v>
      </c>
      <c r="D110" s="15" t="n">
        <v>-3108095.66</v>
      </c>
      <c r="E110" s="15" t="n">
        <v>0</v>
      </c>
      <c r="F110" s="41" t="n">
        <v>75800000</v>
      </c>
    </row>
    <row r="111" customFormat="false" ht="17.25" hidden="false" customHeight="true" outlineLevel="0" collapsed="false">
      <c r="A111" s="33" t="n">
        <v>7581000</v>
      </c>
      <c r="B111" s="33" t="n">
        <v>75810000</v>
      </c>
      <c r="C111" s="17" t="s">
        <v>551</v>
      </c>
      <c r="D111" s="15" t="n">
        <v>-4800</v>
      </c>
      <c r="E111" s="15" t="n">
        <v>-16000</v>
      </c>
      <c r="F111" s="41" t="n">
        <v>75800000</v>
      </c>
    </row>
    <row r="112" customFormat="false" ht="17.25" hidden="false" customHeight="true" outlineLevel="0" collapsed="false">
      <c r="A112" s="33" t="n">
        <v>7660000</v>
      </c>
      <c r="B112" s="33" t="n">
        <v>76600000</v>
      </c>
      <c r="C112" s="17" t="s">
        <v>766</v>
      </c>
      <c r="D112" s="15" t="n">
        <v>-50363767.81</v>
      </c>
      <c r="E112" s="15" t="n">
        <v>0</v>
      </c>
      <c r="F112" s="41" t="n">
        <v>76600000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8" width="12.44"/>
    <col collapsed="false" customWidth="true" hidden="false" outlineLevel="0" max="2" min="2" style="2" width="34.29"/>
    <col collapsed="false" customWidth="true" hidden="false" outlineLevel="0" max="3" min="3" style="3" width="16.72"/>
    <col collapsed="false" customWidth="true" hidden="false" outlineLevel="0" max="4" min="4" style="4" width="14.87"/>
    <col collapsed="false" customWidth="true" hidden="false" outlineLevel="0" max="5" min="5" style="38" width="14.87"/>
  </cols>
  <sheetData>
    <row r="1" customFormat="false" ht="17.25" hidden="false" customHeight="true" outlineLevel="0" collapsed="false"/>
    <row r="2" customFormat="false" ht="17.25" hidden="false" customHeight="true" outlineLevel="0" collapsed="false">
      <c r="A2" s="38" t="s">
        <v>125</v>
      </c>
    </row>
    <row r="3" customFormat="false" ht="17.25" hidden="false" customHeight="true" outlineLevel="0" collapsed="false"/>
    <row r="4" customFormat="false" ht="17.25" hidden="false" customHeight="true" outlineLevel="0" collapsed="false">
      <c r="C4" s="41" t="n">
        <v>2021</v>
      </c>
      <c r="D4" s="4" t="s">
        <v>2365</v>
      </c>
    </row>
    <row r="5" customFormat="false" ht="17.25" hidden="false" customHeight="true" outlineLevel="0" collapsed="false">
      <c r="A5" s="41" t="n">
        <v>10100000</v>
      </c>
      <c r="B5" s="2" t="s">
        <v>559</v>
      </c>
      <c r="C5" s="15" t="n">
        <v>-100000000</v>
      </c>
      <c r="D5" s="15" t="n">
        <v>-100000000</v>
      </c>
      <c r="E5" s="41" t="n">
        <v>10100000</v>
      </c>
    </row>
    <row r="6" customFormat="false" ht="17.25" hidden="false" customHeight="true" outlineLevel="0" collapsed="false">
      <c r="A6" s="41" t="n">
        <v>12800000</v>
      </c>
      <c r="B6" s="2" t="s">
        <v>1341</v>
      </c>
      <c r="C6" s="15" t="n">
        <v>1556622.12</v>
      </c>
      <c r="E6" s="41" t="n">
        <v>12800000</v>
      </c>
    </row>
    <row r="7" customFormat="false" ht="17.25" hidden="false" customHeight="true" outlineLevel="0" collapsed="false">
      <c r="A7" s="41" t="n">
        <v>12900000</v>
      </c>
      <c r="B7" s="2" t="s">
        <v>1635</v>
      </c>
      <c r="C7" s="15" t="n">
        <v>86219729.98</v>
      </c>
      <c r="E7" s="41" t="n">
        <v>12900000</v>
      </c>
    </row>
    <row r="8" customFormat="false" ht="17.25" hidden="false" customHeight="true" outlineLevel="0" collapsed="false">
      <c r="A8" s="41" t="n">
        <v>16200000</v>
      </c>
      <c r="B8" s="2" t="s">
        <v>2441</v>
      </c>
      <c r="C8" s="15" t="n">
        <v>-10190042007.94</v>
      </c>
      <c r="E8" s="41" t="n">
        <v>16200000</v>
      </c>
    </row>
    <row r="9" customFormat="false" ht="17.25" hidden="false" customHeight="true" outlineLevel="0" collapsed="false">
      <c r="A9" s="41" t="n">
        <v>21820000</v>
      </c>
      <c r="B9" s="2" t="s">
        <v>10</v>
      </c>
      <c r="C9" s="15" t="n">
        <v>1008000.02</v>
      </c>
      <c r="E9" s="41" t="n">
        <v>21820000</v>
      </c>
    </row>
    <row r="10" customFormat="false" ht="17.25" hidden="false" customHeight="true" outlineLevel="0" collapsed="false">
      <c r="A10" s="41" t="n">
        <v>21840000</v>
      </c>
      <c r="B10" s="2" t="s">
        <v>575</v>
      </c>
      <c r="C10" s="15" t="n">
        <v>3250000</v>
      </c>
      <c r="E10" s="41" t="n">
        <v>21840000</v>
      </c>
    </row>
    <row r="11" customFormat="false" ht="17.25" hidden="false" customHeight="true" outlineLevel="0" collapsed="false">
      <c r="A11" s="41" t="n">
        <v>21860000</v>
      </c>
      <c r="B11" s="2" t="s">
        <v>233</v>
      </c>
      <c r="C11" s="15" t="n">
        <v>351540</v>
      </c>
      <c r="E11" s="41" t="n">
        <v>21860000</v>
      </c>
    </row>
    <row r="12" customFormat="false" ht="17.25" hidden="false" customHeight="true" outlineLevel="0" collapsed="false">
      <c r="A12" s="41" t="n">
        <v>23000000</v>
      </c>
      <c r="B12" s="2" t="s">
        <v>240</v>
      </c>
      <c r="C12" s="15" t="n">
        <v>14976823830.74</v>
      </c>
      <c r="D12" s="15" t="n">
        <v>8333333.3333</v>
      </c>
      <c r="E12" s="41" t="n">
        <v>23000000</v>
      </c>
    </row>
    <row r="13" customFormat="false" ht="17.25" hidden="false" customHeight="true" outlineLevel="0" collapsed="false">
      <c r="A13" s="41" t="n">
        <v>28182000</v>
      </c>
      <c r="B13" s="2" t="s">
        <v>585</v>
      </c>
      <c r="C13" s="15" t="n">
        <v>-40040</v>
      </c>
      <c r="E13" s="41" t="n">
        <v>28182000</v>
      </c>
    </row>
    <row r="14" customFormat="false" ht="17.25" hidden="false" customHeight="true" outlineLevel="0" collapsed="false">
      <c r="A14" s="41" t="n">
        <v>28184000</v>
      </c>
      <c r="B14" s="2" t="s">
        <v>586</v>
      </c>
      <c r="C14" s="15" t="n">
        <v>-159722.22</v>
      </c>
      <c r="E14" s="41" t="n">
        <v>28184000</v>
      </c>
    </row>
    <row r="15" customFormat="false" ht="17.25" hidden="false" customHeight="true" outlineLevel="0" collapsed="false">
      <c r="A15" s="41" t="n">
        <v>28186000</v>
      </c>
      <c r="B15" s="2" t="s">
        <v>247</v>
      </c>
      <c r="C15" s="15" t="n">
        <v>-7323.75</v>
      </c>
      <c r="E15" s="41" t="n">
        <v>28186000</v>
      </c>
    </row>
    <row r="16" customFormat="false" ht="17.25" hidden="false" customHeight="true" outlineLevel="0" collapsed="false">
      <c r="A16" s="41" t="n">
        <v>31000000</v>
      </c>
      <c r="B16" s="2" t="s">
        <v>2085</v>
      </c>
      <c r="C16" s="15" t="n">
        <v>47313960</v>
      </c>
      <c r="E16" s="41" t="n">
        <v>31000000</v>
      </c>
    </row>
    <row r="17" customFormat="false" ht="17.25" hidden="false" customHeight="true" outlineLevel="0" collapsed="false">
      <c r="A17" s="41" t="n">
        <v>32600000</v>
      </c>
      <c r="B17" s="2" t="s">
        <v>2442</v>
      </c>
      <c r="C17" s="15" t="n">
        <v>54080042.39</v>
      </c>
      <c r="E17" s="41" t="n">
        <v>32600000</v>
      </c>
    </row>
    <row r="18" customFormat="false" ht="17.25" hidden="false" customHeight="true" outlineLevel="0" collapsed="false">
      <c r="A18" s="41" t="n">
        <v>38000000</v>
      </c>
      <c r="B18" s="2" t="s">
        <v>594</v>
      </c>
      <c r="C18" s="15" t="n">
        <v>9019946.86</v>
      </c>
      <c r="E18" s="41" t="n">
        <v>38000000</v>
      </c>
    </row>
    <row r="19" customFormat="false" ht="17.25" hidden="false" customHeight="true" outlineLevel="0" collapsed="false">
      <c r="A19" s="41" t="n">
        <v>40100000</v>
      </c>
      <c r="B19" s="2" t="s">
        <v>597</v>
      </c>
      <c r="C19" s="15" t="n">
        <v>-508996451.71</v>
      </c>
      <c r="D19" s="15" t="n">
        <v>-6000000</v>
      </c>
      <c r="E19" s="41" t="n">
        <v>40100000</v>
      </c>
    </row>
    <row r="20" customFormat="false" ht="17.25" hidden="false" customHeight="true" outlineLevel="0" collapsed="false">
      <c r="A20" s="41" t="n">
        <v>40120000</v>
      </c>
      <c r="B20" s="2" t="s">
        <v>598</v>
      </c>
      <c r="C20" s="15" t="n">
        <v>-439691098.37</v>
      </c>
      <c r="E20" s="41" t="n">
        <v>40120000</v>
      </c>
    </row>
    <row r="21" customFormat="false" ht="17.25" hidden="false" customHeight="true" outlineLevel="0" collapsed="false">
      <c r="A21" s="41" t="n">
        <v>40810000</v>
      </c>
      <c r="B21" s="2" t="s">
        <v>258</v>
      </c>
      <c r="C21" s="15" t="n">
        <v>-2999926.8</v>
      </c>
      <c r="E21" s="41" t="n">
        <v>40810000</v>
      </c>
    </row>
    <row r="22" customFormat="false" ht="17.25" hidden="false" customHeight="true" outlineLevel="0" collapsed="false">
      <c r="A22" s="41" t="n">
        <v>40910000</v>
      </c>
      <c r="B22" s="2" t="s">
        <v>1787</v>
      </c>
      <c r="C22" s="15" t="n">
        <v>67660981.2</v>
      </c>
      <c r="E22" s="41" t="n">
        <v>40910000</v>
      </c>
    </row>
    <row r="23" customFormat="false" ht="17.25" hidden="false" customHeight="true" outlineLevel="0" collapsed="false">
      <c r="A23" s="41" t="n">
        <v>40911000</v>
      </c>
      <c r="B23" s="2" t="s">
        <v>2443</v>
      </c>
      <c r="C23" s="15" t="n">
        <v>200000</v>
      </c>
      <c r="E23" s="41" t="n">
        <v>40911000</v>
      </c>
    </row>
    <row r="24" customFormat="false" ht="17.25" hidden="false" customHeight="true" outlineLevel="0" collapsed="false">
      <c r="A24" s="41" t="n">
        <v>42540000</v>
      </c>
      <c r="B24" s="2" t="s">
        <v>2444</v>
      </c>
      <c r="C24" s="15" t="n">
        <v>-269167</v>
      </c>
      <c r="E24" s="41" t="n">
        <v>42540000</v>
      </c>
    </row>
    <row r="25" customFormat="false" ht="17.25" hidden="false" customHeight="true" outlineLevel="0" collapsed="false">
      <c r="A25" s="41" t="n">
        <v>43100000</v>
      </c>
      <c r="B25" s="2" t="s">
        <v>605</v>
      </c>
      <c r="C25" s="15" t="n">
        <v>-3707946.06</v>
      </c>
      <c r="E25" s="41" t="n">
        <v>43100000</v>
      </c>
    </row>
    <row r="26" customFormat="false" ht="17.25" hidden="false" customHeight="true" outlineLevel="0" collapsed="false">
      <c r="A26" s="41" t="n">
        <v>43110000</v>
      </c>
      <c r="B26" s="2" t="s">
        <v>606</v>
      </c>
      <c r="C26" s="15" t="n">
        <v>42000</v>
      </c>
      <c r="E26" s="41" t="n">
        <v>43110000</v>
      </c>
    </row>
    <row r="27" customFormat="false" ht="17.25" hidden="false" customHeight="true" outlineLevel="0" collapsed="false">
      <c r="A27" s="41" t="n">
        <v>43200000</v>
      </c>
      <c r="B27" s="2" t="s">
        <v>37</v>
      </c>
      <c r="C27" s="15" t="n">
        <v>-1589119.74</v>
      </c>
      <c r="E27" s="41" t="n">
        <v>43200000</v>
      </c>
    </row>
    <row r="28" customFormat="false" ht="17.25" hidden="false" customHeight="true" outlineLevel="0" collapsed="false">
      <c r="A28" s="41" t="n">
        <v>43300000</v>
      </c>
      <c r="B28" s="2" t="s">
        <v>38</v>
      </c>
      <c r="C28" s="15" t="n">
        <v>-264853.29</v>
      </c>
      <c r="E28" s="41" t="n">
        <v>43300000</v>
      </c>
    </row>
    <row r="29" customFormat="false" ht="17.25" hidden="false" customHeight="true" outlineLevel="0" collapsed="false">
      <c r="A29" s="41" t="n">
        <v>43400000</v>
      </c>
      <c r="B29" s="2" t="s">
        <v>39</v>
      </c>
      <c r="C29" s="15" t="n">
        <v>-120000</v>
      </c>
      <c r="E29" s="41" t="n">
        <v>43400000</v>
      </c>
    </row>
    <row r="30" customFormat="false" ht="17.25" hidden="false" customHeight="true" outlineLevel="0" collapsed="false">
      <c r="A30" s="41" t="n">
        <v>44100000</v>
      </c>
      <c r="B30" s="2" t="s">
        <v>610</v>
      </c>
      <c r="C30" s="15" t="n">
        <v>-2741690</v>
      </c>
      <c r="E30" s="41" t="n">
        <v>44100000</v>
      </c>
    </row>
    <row r="31" customFormat="false" ht="17.25" hidden="false" customHeight="true" outlineLevel="0" collapsed="false">
      <c r="A31" s="41" t="n">
        <v>44300000</v>
      </c>
      <c r="B31" s="2" t="s">
        <v>611</v>
      </c>
      <c r="C31" s="15" t="n">
        <v>200000</v>
      </c>
      <c r="D31" s="15" t="n">
        <v>320000</v>
      </c>
      <c r="E31" s="41" t="n">
        <v>44300000</v>
      </c>
    </row>
    <row r="32" customFormat="false" ht="17.25" hidden="false" customHeight="true" outlineLevel="0" collapsed="false">
      <c r="A32" s="41" t="n">
        <v>44310000</v>
      </c>
      <c r="B32" s="2" t="s">
        <v>2445</v>
      </c>
      <c r="C32" s="15" t="n">
        <v>320000</v>
      </c>
      <c r="E32" s="41" t="n">
        <v>44310000</v>
      </c>
    </row>
    <row r="33" customFormat="false" ht="17.25" hidden="false" customHeight="true" outlineLevel="0" collapsed="false">
      <c r="A33" s="41" t="n">
        <v>44410000</v>
      </c>
      <c r="B33" s="2" t="s">
        <v>2103</v>
      </c>
      <c r="C33" s="15" t="n">
        <v>0</v>
      </c>
      <c r="D33" s="15" t="n">
        <v>-100000</v>
      </c>
      <c r="E33" s="41" t="n">
        <v>44410000</v>
      </c>
    </row>
    <row r="34" customFormat="false" ht="17.25" hidden="false" customHeight="true" outlineLevel="0" collapsed="false">
      <c r="A34" s="41" t="n">
        <v>44411000</v>
      </c>
      <c r="B34" s="2" t="s">
        <v>2104</v>
      </c>
      <c r="C34" s="15" t="n">
        <v>-320000</v>
      </c>
      <c r="E34" s="41" t="n">
        <v>44411000</v>
      </c>
    </row>
    <row r="35" customFormat="false" ht="17.25" hidden="false" customHeight="true" outlineLevel="0" collapsed="false">
      <c r="A35" s="41" t="n">
        <v>44430000</v>
      </c>
      <c r="B35" s="2" t="s">
        <v>2446</v>
      </c>
      <c r="C35" s="15" t="n">
        <v>120000</v>
      </c>
      <c r="E35" s="41" t="n">
        <v>44430000</v>
      </c>
    </row>
    <row r="36" customFormat="false" ht="17.25" hidden="false" customHeight="true" outlineLevel="0" collapsed="false">
      <c r="A36" s="41" t="n">
        <v>44560000</v>
      </c>
      <c r="B36" s="2" t="s">
        <v>1798</v>
      </c>
      <c r="C36" s="15" t="n">
        <v>0</v>
      </c>
      <c r="D36" s="15" t="n">
        <v>1666666.6667</v>
      </c>
      <c r="E36" s="41" t="n">
        <v>44560000</v>
      </c>
    </row>
    <row r="37" customFormat="false" ht="17.25" hidden="false" customHeight="true" outlineLevel="0" collapsed="false">
      <c r="A37" s="41" t="n">
        <v>44564000</v>
      </c>
      <c r="B37" s="2" t="s">
        <v>49</v>
      </c>
      <c r="C37" s="15" t="n">
        <v>0</v>
      </c>
      <c r="D37" s="15" t="n">
        <v>24027.66</v>
      </c>
      <c r="E37" s="41" t="n">
        <v>44564000</v>
      </c>
    </row>
    <row r="38" customFormat="false" ht="17.25" hidden="false" customHeight="true" outlineLevel="0" collapsed="false">
      <c r="A38" s="41" t="n">
        <v>44581000</v>
      </c>
      <c r="B38" s="2" t="s">
        <v>2447</v>
      </c>
      <c r="C38" s="15" t="n">
        <v>138520273.23</v>
      </c>
      <c r="E38" s="41" t="n">
        <v>44581000</v>
      </c>
    </row>
    <row r="39" customFormat="false" ht="17.25" hidden="false" customHeight="true" outlineLevel="0" collapsed="false">
      <c r="A39" s="41" t="n">
        <v>45511000</v>
      </c>
      <c r="B39" s="2" t="s">
        <v>304</v>
      </c>
      <c r="C39" s="15" t="n">
        <v>-640213939.26</v>
      </c>
      <c r="D39" s="15" t="n">
        <v>30641600</v>
      </c>
      <c r="E39" s="41" t="n">
        <v>45511000</v>
      </c>
    </row>
    <row r="40" customFormat="false" ht="17.25" hidden="false" customHeight="true" outlineLevel="0" collapsed="false">
      <c r="A40" s="41" t="n">
        <v>45514000</v>
      </c>
      <c r="B40" s="2" t="s">
        <v>2105</v>
      </c>
      <c r="C40" s="15" t="n">
        <v>-36759319.7</v>
      </c>
      <c r="D40" s="15" t="n">
        <v>18750000</v>
      </c>
      <c r="E40" s="41" t="n">
        <v>45514000</v>
      </c>
    </row>
    <row r="41" customFormat="false" ht="17.25" hidden="false" customHeight="true" outlineLevel="0" collapsed="false">
      <c r="A41" s="41" t="n">
        <v>45515000</v>
      </c>
      <c r="B41" s="2" t="s">
        <v>1564</v>
      </c>
      <c r="C41" s="15" t="n">
        <v>-35288946.91</v>
      </c>
      <c r="D41" s="15" t="n">
        <v>18000000</v>
      </c>
      <c r="E41" s="41" t="n">
        <v>45515000</v>
      </c>
    </row>
    <row r="42" customFormat="false" ht="17.25" hidden="false" customHeight="true" outlineLevel="0" collapsed="false">
      <c r="A42" s="41" t="n">
        <v>46610000</v>
      </c>
      <c r="B42" s="2" t="s">
        <v>2448</v>
      </c>
      <c r="C42" s="15" t="n">
        <v>-11924668.37</v>
      </c>
      <c r="E42" s="41" t="n">
        <v>46610000</v>
      </c>
    </row>
    <row r="43" customFormat="false" ht="17.25" hidden="false" customHeight="true" outlineLevel="0" collapsed="false">
      <c r="A43" s="41" t="n">
        <v>46700000</v>
      </c>
      <c r="B43" s="2" t="s">
        <v>2449</v>
      </c>
      <c r="C43" s="15" t="n">
        <v>-3045000000</v>
      </c>
      <c r="E43" s="41" t="n">
        <v>46700000</v>
      </c>
    </row>
    <row r="44" customFormat="false" ht="17.25" hidden="false" customHeight="true" outlineLevel="0" collapsed="false">
      <c r="A44" s="41" t="n">
        <v>47100000</v>
      </c>
      <c r="B44" s="2" t="s">
        <v>362</v>
      </c>
      <c r="C44" s="15" t="n">
        <v>0.01</v>
      </c>
      <c r="D44" s="15" t="n">
        <v>0</v>
      </c>
      <c r="E44" s="41" t="n">
        <v>47100000</v>
      </c>
    </row>
    <row r="45" customFormat="false" ht="17.25" hidden="false" customHeight="true" outlineLevel="0" collapsed="false">
      <c r="A45" s="41" t="n">
        <v>51221000</v>
      </c>
      <c r="B45" s="2" t="s">
        <v>323</v>
      </c>
      <c r="C45" s="15" t="n">
        <v>7665647.13</v>
      </c>
      <c r="D45" s="15" t="n">
        <v>920123.06</v>
      </c>
      <c r="E45" s="41" t="n">
        <v>51221000</v>
      </c>
    </row>
    <row r="46" customFormat="false" ht="17.25" hidden="false" customHeight="true" outlineLevel="0" collapsed="false">
      <c r="A46" s="41" t="n">
        <v>51231000</v>
      </c>
      <c r="B46" s="2" t="s">
        <v>325</v>
      </c>
      <c r="C46" s="15" t="n">
        <v>0</v>
      </c>
      <c r="D46" s="15" t="n">
        <v>887627.16</v>
      </c>
      <c r="E46" s="41" t="n">
        <v>51231000</v>
      </c>
    </row>
    <row r="47" customFormat="false" ht="17.25" hidden="false" customHeight="true" outlineLevel="0" collapsed="false">
      <c r="A47" s="41" t="n">
        <v>51910000</v>
      </c>
      <c r="B47" s="2" t="s">
        <v>2450</v>
      </c>
      <c r="C47" s="15" t="n">
        <v>-1009957992.06</v>
      </c>
      <c r="E47" s="41" t="n">
        <v>51910000</v>
      </c>
    </row>
    <row r="48" customFormat="false" ht="17.25" hidden="false" customHeight="true" outlineLevel="0" collapsed="false">
      <c r="A48" s="41" t="n">
        <v>53100000</v>
      </c>
      <c r="B48" s="2" t="s">
        <v>2451</v>
      </c>
      <c r="C48" s="15" t="n">
        <v>2501339.2</v>
      </c>
      <c r="D48" s="15" t="n">
        <v>25000000</v>
      </c>
      <c r="E48" s="41" t="n">
        <v>53100000</v>
      </c>
    </row>
    <row r="49" customFormat="false" ht="17.25" hidden="false" customHeight="true" outlineLevel="0" collapsed="false">
      <c r="A49" s="41" t="n">
        <v>58000000</v>
      </c>
      <c r="B49" s="2" t="s">
        <v>704</v>
      </c>
      <c r="C49" s="15" t="n">
        <v>0</v>
      </c>
      <c r="D49" s="15" t="n">
        <v>0</v>
      </c>
      <c r="E49" s="41" t="n">
        <v>58000000</v>
      </c>
    </row>
    <row r="50" customFormat="false" ht="17.25" hidden="false" customHeight="true" outlineLevel="0" collapsed="false">
      <c r="A50" s="41" t="n">
        <v>60101000</v>
      </c>
      <c r="B50" s="2" t="s">
        <v>2452</v>
      </c>
      <c r="C50" s="15" t="n">
        <v>47313960</v>
      </c>
      <c r="E50" s="41" t="n">
        <v>60101000</v>
      </c>
    </row>
    <row r="51" customFormat="false" ht="17.25" hidden="false" customHeight="true" outlineLevel="0" collapsed="false">
      <c r="A51" s="41" t="n">
        <v>60102000</v>
      </c>
      <c r="B51" s="2" t="s">
        <v>333</v>
      </c>
      <c r="C51" s="15" t="n">
        <v>37736606.86</v>
      </c>
      <c r="E51" s="41" t="n">
        <v>60102000</v>
      </c>
    </row>
    <row r="52" customFormat="false" ht="17.25" hidden="false" customHeight="true" outlineLevel="0" collapsed="false">
      <c r="A52" s="41" t="n">
        <v>60201000</v>
      </c>
      <c r="B52" s="2" t="s">
        <v>408</v>
      </c>
      <c r="C52" s="15" t="n">
        <v>14175699.15</v>
      </c>
      <c r="E52" s="41" t="n">
        <v>60201000</v>
      </c>
    </row>
    <row r="53" customFormat="false" ht="17.25" hidden="false" customHeight="true" outlineLevel="0" collapsed="false">
      <c r="A53" s="41" t="n">
        <v>60301000</v>
      </c>
      <c r="B53" s="2" t="s">
        <v>1282</v>
      </c>
      <c r="C53" s="15" t="n">
        <v>-56333906.86</v>
      </c>
      <c r="E53" s="41" t="n">
        <v>60301000</v>
      </c>
    </row>
    <row r="54" customFormat="false" ht="17.25" hidden="false" customHeight="true" outlineLevel="0" collapsed="false">
      <c r="A54" s="41" t="n">
        <v>60303000</v>
      </c>
      <c r="B54" s="2" t="s">
        <v>2453</v>
      </c>
      <c r="C54" s="15" t="n">
        <v>-54080042.39</v>
      </c>
      <c r="E54" s="41" t="n">
        <v>60303000</v>
      </c>
    </row>
    <row r="55" customFormat="false" ht="17.25" hidden="false" customHeight="true" outlineLevel="0" collapsed="false">
      <c r="A55" s="41" t="n">
        <v>60605000</v>
      </c>
      <c r="B55" s="2" t="s">
        <v>141</v>
      </c>
      <c r="C55" s="15" t="n">
        <v>2052235.53</v>
      </c>
      <c r="E55" s="41" t="n">
        <v>60605000</v>
      </c>
    </row>
    <row r="56" customFormat="false" ht="17.25" hidden="false" customHeight="true" outlineLevel="0" collapsed="false">
      <c r="A56" s="41" t="n">
        <v>60607000</v>
      </c>
      <c r="B56" s="2" t="s">
        <v>363</v>
      </c>
      <c r="C56" s="15" t="n">
        <v>705600</v>
      </c>
      <c r="E56" s="41" t="n">
        <v>60607000</v>
      </c>
    </row>
    <row r="57" customFormat="false" ht="17.25" hidden="false" customHeight="true" outlineLevel="0" collapsed="false">
      <c r="A57" s="41" t="n">
        <v>60608000</v>
      </c>
      <c r="B57" s="2" t="s">
        <v>353</v>
      </c>
      <c r="C57" s="15" t="n">
        <v>138000</v>
      </c>
      <c r="E57" s="41" t="n">
        <v>60608000</v>
      </c>
    </row>
    <row r="58" customFormat="false" ht="17.25" hidden="false" customHeight="true" outlineLevel="0" collapsed="false">
      <c r="A58" s="41" t="n">
        <v>60609000</v>
      </c>
      <c r="B58" s="2" t="s">
        <v>144</v>
      </c>
      <c r="C58" s="15" t="n">
        <v>10000</v>
      </c>
      <c r="E58" s="41" t="n">
        <v>60609000</v>
      </c>
    </row>
    <row r="59" customFormat="false" ht="17.25" hidden="false" customHeight="true" outlineLevel="0" collapsed="false">
      <c r="A59" s="41" t="n">
        <v>60801000</v>
      </c>
      <c r="B59" s="2" t="s">
        <v>435</v>
      </c>
      <c r="C59" s="15" t="n">
        <v>35000</v>
      </c>
      <c r="E59" s="41" t="n">
        <v>60801000</v>
      </c>
    </row>
    <row r="60" customFormat="false" ht="17.25" hidden="false" customHeight="true" outlineLevel="0" collapsed="false">
      <c r="A60" s="41" t="n">
        <v>60803000</v>
      </c>
      <c r="B60" s="2" t="s">
        <v>437</v>
      </c>
      <c r="C60" s="15" t="n">
        <v>265552</v>
      </c>
      <c r="E60" s="41" t="n">
        <v>60803000</v>
      </c>
    </row>
    <row r="61" customFormat="false" ht="17.25" hidden="false" customHeight="true" outlineLevel="0" collapsed="false">
      <c r="A61" s="41" t="n">
        <v>60804000</v>
      </c>
      <c r="B61" s="2" t="s">
        <v>439</v>
      </c>
      <c r="C61" s="15" t="n">
        <v>920634.62</v>
      </c>
      <c r="E61" s="41" t="n">
        <v>60804000</v>
      </c>
    </row>
    <row r="62" customFormat="false" ht="17.25" hidden="false" customHeight="true" outlineLevel="0" collapsed="false">
      <c r="A62" s="41" t="n">
        <v>60811000</v>
      </c>
      <c r="B62" s="2" t="s">
        <v>444</v>
      </c>
      <c r="C62" s="15" t="n">
        <v>9077354</v>
      </c>
      <c r="E62" s="41" t="n">
        <v>60811000</v>
      </c>
    </row>
    <row r="63" customFormat="false" ht="17.25" hidden="false" customHeight="true" outlineLevel="0" collapsed="false">
      <c r="A63" s="41" t="n">
        <v>60811100</v>
      </c>
      <c r="B63" s="2" t="s">
        <v>446</v>
      </c>
      <c r="C63" s="15" t="n">
        <v>187494.62</v>
      </c>
      <c r="E63" s="41" t="n">
        <v>60811100</v>
      </c>
    </row>
    <row r="64" customFormat="false" ht="17.25" hidden="false" customHeight="true" outlineLevel="0" collapsed="false">
      <c r="A64" s="41" t="n">
        <v>60812000</v>
      </c>
      <c r="B64" s="2" t="s">
        <v>381</v>
      </c>
      <c r="C64" s="15" t="n">
        <v>701648</v>
      </c>
      <c r="E64" s="41" t="n">
        <v>60812000</v>
      </c>
    </row>
    <row r="65" customFormat="false" ht="17.25" hidden="false" customHeight="true" outlineLevel="0" collapsed="false">
      <c r="A65" s="41" t="n">
        <v>61502000</v>
      </c>
      <c r="B65" s="2" t="s">
        <v>154</v>
      </c>
      <c r="C65" s="15" t="n">
        <v>12000</v>
      </c>
      <c r="E65" s="41" t="n">
        <v>61502000</v>
      </c>
    </row>
    <row r="66" customFormat="false" ht="17.25" hidden="false" customHeight="true" outlineLevel="0" collapsed="false">
      <c r="A66" s="41" t="n">
        <v>61504000</v>
      </c>
      <c r="B66" s="2" t="s">
        <v>1838</v>
      </c>
      <c r="C66" s="15" t="n">
        <v>737100</v>
      </c>
      <c r="E66" s="41" t="n">
        <v>61504000</v>
      </c>
    </row>
    <row r="67" customFormat="false" ht="17.25" hidden="false" customHeight="true" outlineLevel="0" collapsed="false">
      <c r="A67" s="41" t="n">
        <v>61802000</v>
      </c>
      <c r="B67" s="2" t="s">
        <v>472</v>
      </c>
      <c r="C67" s="15" t="n">
        <v>4000</v>
      </c>
      <c r="E67" s="41" t="n">
        <v>61802000</v>
      </c>
    </row>
    <row r="68" customFormat="false" ht="17.25" hidden="false" customHeight="true" outlineLevel="0" collapsed="false">
      <c r="A68" s="41" t="n">
        <v>62100000</v>
      </c>
      <c r="B68" s="2" t="s">
        <v>499</v>
      </c>
      <c r="C68" s="15" t="n">
        <v>3600000</v>
      </c>
      <c r="E68" s="41" t="n">
        <v>62100000</v>
      </c>
    </row>
    <row r="69" customFormat="false" ht="17.25" hidden="false" customHeight="true" outlineLevel="0" collapsed="false">
      <c r="A69" s="41" t="n">
        <v>62102000</v>
      </c>
      <c r="B69" s="2" t="s">
        <v>1842</v>
      </c>
      <c r="C69" s="15" t="n">
        <v>13337049.6</v>
      </c>
      <c r="E69" s="41" t="n">
        <v>62102000</v>
      </c>
    </row>
    <row r="70" customFormat="false" ht="17.25" hidden="false" customHeight="true" outlineLevel="0" collapsed="false">
      <c r="A70" s="41" t="n">
        <v>62103000</v>
      </c>
      <c r="B70" s="2" t="s">
        <v>162</v>
      </c>
      <c r="C70" s="15" t="n">
        <v>3231897.57</v>
      </c>
      <c r="E70" s="41" t="n">
        <v>62103000</v>
      </c>
    </row>
    <row r="71" customFormat="false" ht="17.25" hidden="false" customHeight="true" outlineLevel="0" collapsed="false">
      <c r="A71" s="41" t="n">
        <v>62201000</v>
      </c>
      <c r="B71" s="2" t="s">
        <v>481</v>
      </c>
      <c r="C71" s="15" t="n">
        <v>25533000</v>
      </c>
      <c r="E71" s="41" t="n">
        <v>62201000</v>
      </c>
    </row>
    <row r="72" customFormat="false" ht="17.25" hidden="false" customHeight="true" outlineLevel="0" collapsed="false">
      <c r="A72" s="41" t="n">
        <v>62208000</v>
      </c>
      <c r="B72" s="2" t="s">
        <v>403</v>
      </c>
      <c r="C72" s="15" t="n">
        <v>5000</v>
      </c>
      <c r="E72" s="41" t="n">
        <v>62208000</v>
      </c>
    </row>
    <row r="73" customFormat="false" ht="17.25" hidden="false" customHeight="true" outlineLevel="0" collapsed="false">
      <c r="A73" s="41" t="n">
        <v>62303000</v>
      </c>
      <c r="B73" s="2" t="s">
        <v>495</v>
      </c>
      <c r="C73" s="15" t="n">
        <v>42000</v>
      </c>
      <c r="E73" s="41" t="n">
        <v>62303000</v>
      </c>
    </row>
    <row r="74" customFormat="false" ht="17.25" hidden="false" customHeight="true" outlineLevel="0" collapsed="false">
      <c r="A74" s="41" t="n">
        <v>62506000</v>
      </c>
      <c r="B74" s="2" t="s">
        <v>509</v>
      </c>
      <c r="C74" s="15" t="n">
        <v>154000</v>
      </c>
      <c r="E74" s="41" t="n">
        <v>62506000</v>
      </c>
    </row>
    <row r="75" customFormat="false" ht="17.25" hidden="false" customHeight="true" outlineLevel="0" collapsed="false">
      <c r="A75" s="41" t="n">
        <v>62507000</v>
      </c>
      <c r="B75" s="2" t="s">
        <v>416</v>
      </c>
      <c r="C75" s="15" t="n">
        <v>246100</v>
      </c>
      <c r="E75" s="41" t="n">
        <v>62507000</v>
      </c>
    </row>
    <row r="76" customFormat="false" ht="17.25" hidden="false" customHeight="true" outlineLevel="0" collapsed="false">
      <c r="A76" s="41" t="n">
        <v>62602000</v>
      </c>
      <c r="B76" s="2" t="s">
        <v>511</v>
      </c>
      <c r="C76" s="15" t="n">
        <v>670564.95</v>
      </c>
      <c r="E76" s="41" t="n">
        <v>62602000</v>
      </c>
    </row>
    <row r="77" customFormat="false" ht="17.25" hidden="false" customHeight="true" outlineLevel="0" collapsed="false">
      <c r="A77" s="41" t="n">
        <v>62603000</v>
      </c>
      <c r="B77" s="2" t="s">
        <v>512</v>
      </c>
      <c r="C77" s="15" t="n">
        <v>264087.59</v>
      </c>
      <c r="E77" s="41" t="n">
        <v>62603000</v>
      </c>
    </row>
    <row r="78" customFormat="false" ht="17.25" hidden="false" customHeight="true" outlineLevel="0" collapsed="false">
      <c r="A78" s="41" t="n">
        <v>62703000</v>
      </c>
      <c r="B78" s="2" t="s">
        <v>516</v>
      </c>
      <c r="C78" s="15" t="n">
        <v>1094985.13</v>
      </c>
      <c r="D78" s="15" t="n">
        <v>39013.5</v>
      </c>
      <c r="E78" s="41" t="n">
        <v>62703000</v>
      </c>
    </row>
    <row r="79" customFormat="false" ht="17.25" hidden="false" customHeight="true" outlineLevel="0" collapsed="false">
      <c r="A79" s="41" t="n">
        <v>62704000</v>
      </c>
      <c r="B79" s="2" t="s">
        <v>423</v>
      </c>
      <c r="C79" s="15" t="n">
        <v>0</v>
      </c>
      <c r="D79" s="15" t="n">
        <v>91800</v>
      </c>
      <c r="E79" s="41" t="n">
        <v>62704000</v>
      </c>
    </row>
    <row r="80" customFormat="false" ht="17.25" hidden="false" customHeight="true" outlineLevel="0" collapsed="false">
      <c r="A80" s="41" t="n">
        <v>62706000</v>
      </c>
      <c r="B80" s="2" t="s">
        <v>183</v>
      </c>
      <c r="C80" s="15" t="n">
        <v>113900.5</v>
      </c>
      <c r="E80" s="41" t="n">
        <v>62706000</v>
      </c>
    </row>
    <row r="81" customFormat="false" ht="17.25" hidden="false" customHeight="true" outlineLevel="0" collapsed="false">
      <c r="A81" s="41" t="n">
        <v>62708000</v>
      </c>
      <c r="B81" s="2" t="s">
        <v>519</v>
      </c>
      <c r="C81" s="15" t="n">
        <v>240000</v>
      </c>
      <c r="D81" s="15" t="n">
        <v>36000</v>
      </c>
      <c r="E81" s="41" t="n">
        <v>62708000</v>
      </c>
    </row>
    <row r="82" customFormat="false" ht="17.25" hidden="false" customHeight="true" outlineLevel="0" collapsed="false">
      <c r="A82" s="41" t="n">
        <v>62711000</v>
      </c>
      <c r="B82" s="2" t="s">
        <v>520</v>
      </c>
      <c r="C82" s="15" t="n">
        <v>0</v>
      </c>
      <c r="D82" s="15" t="n">
        <v>149.33</v>
      </c>
      <c r="E82" s="41" t="n">
        <v>62711000</v>
      </c>
    </row>
    <row r="83" customFormat="false" ht="17.25" hidden="false" customHeight="true" outlineLevel="0" collapsed="false">
      <c r="A83" s="41" t="n">
        <v>62712000</v>
      </c>
      <c r="B83" s="2" t="s">
        <v>521</v>
      </c>
      <c r="C83" s="15" t="n">
        <v>0</v>
      </c>
      <c r="D83" s="15" t="n">
        <v>74.4</v>
      </c>
      <c r="E83" s="41" t="n">
        <v>62712000</v>
      </c>
    </row>
    <row r="84" customFormat="false" ht="17.25" hidden="false" customHeight="true" outlineLevel="0" collapsed="false">
      <c r="A84" s="41" t="n">
        <v>62713000</v>
      </c>
      <c r="B84" s="2" t="s">
        <v>438</v>
      </c>
      <c r="C84" s="15" t="n">
        <v>88200</v>
      </c>
      <c r="E84" s="41" t="n">
        <v>62713000</v>
      </c>
    </row>
    <row r="85" customFormat="false" ht="17.25" hidden="false" customHeight="true" outlineLevel="0" collapsed="false">
      <c r="A85" s="41" t="n">
        <v>62714000</v>
      </c>
      <c r="B85" s="2" t="s">
        <v>2454</v>
      </c>
      <c r="C85" s="15" t="n">
        <v>30000</v>
      </c>
      <c r="E85" s="41" t="n">
        <v>62714000</v>
      </c>
    </row>
    <row r="86" customFormat="false" ht="17.25" hidden="false" customHeight="true" outlineLevel="0" collapsed="false">
      <c r="A86" s="41" t="n">
        <v>63504000</v>
      </c>
      <c r="B86" s="2" t="s">
        <v>732</v>
      </c>
      <c r="C86" s="15" t="n">
        <v>180000</v>
      </c>
      <c r="E86" s="41" t="n">
        <v>63504000</v>
      </c>
    </row>
    <row r="87" customFormat="false" ht="17.25" hidden="false" customHeight="true" outlineLevel="0" collapsed="false">
      <c r="A87" s="41" t="n">
        <v>63506000</v>
      </c>
      <c r="B87" s="2" t="s">
        <v>2109</v>
      </c>
      <c r="C87" s="15" t="n">
        <v>12000</v>
      </c>
      <c r="D87" s="15" t="n">
        <v>1288400</v>
      </c>
      <c r="E87" s="41" t="n">
        <v>63506000</v>
      </c>
    </row>
    <row r="88" customFormat="false" ht="17.25" hidden="false" customHeight="true" outlineLevel="0" collapsed="false">
      <c r="A88" s="41" t="n">
        <v>63508000</v>
      </c>
      <c r="B88" s="2" t="s">
        <v>447</v>
      </c>
      <c r="C88" s="15" t="n">
        <v>4000</v>
      </c>
      <c r="E88" s="41" t="n">
        <v>63508000</v>
      </c>
    </row>
    <row r="89" customFormat="false" ht="17.25" hidden="false" customHeight="true" outlineLevel="0" collapsed="false">
      <c r="A89" s="41" t="n">
        <v>64101000</v>
      </c>
      <c r="B89" s="2" t="s">
        <v>735</v>
      </c>
      <c r="C89" s="15" t="n">
        <v>92677792.8</v>
      </c>
      <c r="E89" s="41" t="n">
        <v>64101000</v>
      </c>
    </row>
    <row r="90" customFormat="false" ht="17.25" hidden="false" customHeight="true" outlineLevel="0" collapsed="false">
      <c r="A90" s="41" t="n">
        <v>64102000</v>
      </c>
      <c r="B90" s="2" t="s">
        <v>528</v>
      </c>
      <c r="C90" s="15" t="n">
        <v>967139.62</v>
      </c>
      <c r="E90" s="41" t="n">
        <v>64102000</v>
      </c>
    </row>
    <row r="91" customFormat="false" ht="17.25" hidden="false" customHeight="true" outlineLevel="0" collapsed="false">
      <c r="A91" s="41" t="n">
        <v>64501000</v>
      </c>
      <c r="B91" s="2" t="s">
        <v>736</v>
      </c>
      <c r="C91" s="15" t="n">
        <v>5935055.88</v>
      </c>
      <c r="E91" s="41" t="n">
        <v>64501000</v>
      </c>
    </row>
    <row r="92" customFormat="false" ht="17.25" hidden="false" customHeight="true" outlineLevel="0" collapsed="false">
      <c r="A92" s="41" t="n">
        <v>64502000</v>
      </c>
      <c r="B92" s="2" t="s">
        <v>533</v>
      </c>
      <c r="C92" s="15" t="n">
        <v>2282713.8</v>
      </c>
      <c r="E92" s="41" t="n">
        <v>64502000</v>
      </c>
    </row>
    <row r="93" customFormat="false" ht="17.25" hidden="false" customHeight="true" outlineLevel="0" collapsed="false">
      <c r="A93" s="41" t="n">
        <v>64504000</v>
      </c>
      <c r="B93" s="2" t="s">
        <v>196</v>
      </c>
      <c r="C93" s="15" t="n">
        <v>456542.76</v>
      </c>
      <c r="E93" s="41" t="n">
        <v>64504000</v>
      </c>
    </row>
    <row r="94" customFormat="false" ht="17.25" hidden="false" customHeight="true" outlineLevel="0" collapsed="false">
      <c r="A94" s="41" t="n">
        <v>65100000</v>
      </c>
      <c r="B94" s="2" t="s">
        <v>740</v>
      </c>
      <c r="C94" s="15" t="n">
        <v>1048788</v>
      </c>
      <c r="E94" s="41" t="n">
        <v>65100000</v>
      </c>
    </row>
    <row r="95" customFormat="false" ht="17.25" hidden="false" customHeight="true" outlineLevel="0" collapsed="false">
      <c r="A95" s="41" t="n">
        <v>65601000</v>
      </c>
      <c r="B95" s="2" t="s">
        <v>742</v>
      </c>
      <c r="C95" s="15" t="n">
        <v>200000</v>
      </c>
      <c r="E95" s="41" t="n">
        <v>65601000</v>
      </c>
    </row>
    <row r="96" customFormat="false" ht="17.25" hidden="false" customHeight="true" outlineLevel="0" collapsed="false">
      <c r="A96" s="41" t="n">
        <v>65700000</v>
      </c>
      <c r="B96" s="2" t="s">
        <v>1652</v>
      </c>
      <c r="C96" s="15" t="n">
        <v>448960</v>
      </c>
      <c r="E96" s="41" t="n">
        <v>65700000</v>
      </c>
    </row>
    <row r="97" customFormat="false" ht="17.25" hidden="false" customHeight="true" outlineLevel="0" collapsed="false">
      <c r="A97" s="41" t="n">
        <v>65800000</v>
      </c>
      <c r="B97" s="2" t="s">
        <v>746</v>
      </c>
      <c r="C97" s="15" t="n">
        <v>2036756.4</v>
      </c>
      <c r="E97" s="41" t="n">
        <v>65800000</v>
      </c>
    </row>
    <row r="98" customFormat="false" ht="17.25" hidden="false" customHeight="true" outlineLevel="0" collapsed="false">
      <c r="A98" s="41" t="n">
        <v>66102000</v>
      </c>
      <c r="B98" s="2" t="s">
        <v>542</v>
      </c>
      <c r="C98" s="15" t="n">
        <v>5571944.24</v>
      </c>
      <c r="D98" s="15" t="n">
        <v>1184.89</v>
      </c>
      <c r="E98" s="41" t="n">
        <v>66102000</v>
      </c>
    </row>
    <row r="99" customFormat="false" ht="17.25" hidden="false" customHeight="true" outlineLevel="0" collapsed="false">
      <c r="A99" s="41" t="n">
        <v>66103000</v>
      </c>
      <c r="B99" s="2" t="s">
        <v>482</v>
      </c>
      <c r="C99" s="15" t="n">
        <v>459199999.98</v>
      </c>
      <c r="E99" s="41" t="n">
        <v>66103000</v>
      </c>
    </row>
    <row r="100" customFormat="false" ht="17.25" hidden="false" customHeight="true" outlineLevel="0" collapsed="false">
      <c r="A100" s="41" t="n">
        <v>66600000</v>
      </c>
      <c r="B100" s="2" t="s">
        <v>750</v>
      </c>
      <c r="C100" s="15" t="n">
        <v>9560349.69</v>
      </c>
      <c r="E100" s="41" t="n">
        <v>66600000</v>
      </c>
    </row>
    <row r="101" customFormat="false" ht="17.25" hidden="false" customHeight="true" outlineLevel="0" collapsed="false">
      <c r="A101" s="41" t="n">
        <v>68112000</v>
      </c>
      <c r="B101" s="2" t="s">
        <v>752</v>
      </c>
      <c r="C101" s="15" t="n">
        <v>207085.97</v>
      </c>
      <c r="E101" s="41" t="n">
        <v>68112000</v>
      </c>
    </row>
    <row r="102" customFormat="false" ht="17.25" hidden="false" customHeight="true" outlineLevel="0" collapsed="false">
      <c r="A102" s="41" t="n">
        <v>69500000</v>
      </c>
      <c r="B102" s="2" t="s">
        <v>2455</v>
      </c>
      <c r="C102" s="15" t="n">
        <v>320000</v>
      </c>
      <c r="E102" s="41" t="n">
        <v>69500000</v>
      </c>
    </row>
    <row r="103" customFormat="false" ht="17.25" hidden="false" customHeight="true" outlineLevel="0" collapsed="false">
      <c r="A103" s="41" t="n">
        <v>69800000</v>
      </c>
      <c r="B103" s="2" t="s">
        <v>1864</v>
      </c>
      <c r="C103" s="15" t="n">
        <v>0</v>
      </c>
      <c r="D103" s="15" t="n">
        <v>100000</v>
      </c>
      <c r="E103" s="41" t="n">
        <v>69800000</v>
      </c>
    </row>
    <row r="104" customFormat="false" ht="17.25" hidden="false" customHeight="true" outlineLevel="0" collapsed="false">
      <c r="A104" s="41" t="n">
        <v>75800000</v>
      </c>
      <c r="B104" s="2" t="s">
        <v>211</v>
      </c>
      <c r="C104" s="15" t="n">
        <v>-1049.71</v>
      </c>
      <c r="E104" s="41" t="n">
        <v>75800000</v>
      </c>
    </row>
    <row r="105" customFormat="false" ht="17.25" hidden="false" customHeight="true" outlineLevel="0" collapsed="false">
      <c r="A105" s="41" t="n">
        <v>75810000</v>
      </c>
      <c r="B105" s="2" t="s">
        <v>551</v>
      </c>
      <c r="C105" s="15" t="n">
        <v>-177500</v>
      </c>
      <c r="E105" s="41" t="n">
        <v>75810000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38" width="12.44"/>
    <col collapsed="false" customWidth="true" hidden="false" outlineLevel="0" max="3" min="3" style="2" width="34.72"/>
    <col collapsed="false" customWidth="true" hidden="false" outlineLevel="0" max="5" min="4" style="3" width="16.58"/>
    <col collapsed="false" customWidth="true" hidden="false" outlineLevel="0" max="6" min="6" style="3" width="14.87"/>
    <col collapsed="false" customWidth="true" hidden="false" outlineLevel="0" max="7" min="7" style="1" width="11.44"/>
  </cols>
  <sheetData>
    <row r="1" customFormat="false" ht="17.25" hidden="false" customHeight="true" outlineLevel="0" collapsed="false">
      <c r="D1" s="41" t="n">
        <v>2021</v>
      </c>
      <c r="E1" s="41" t="n">
        <v>2020</v>
      </c>
      <c r="F1" s="41" t="n">
        <v>2019</v>
      </c>
    </row>
    <row r="2" customFormat="false" ht="17.25" hidden="false" customHeight="true" outlineLevel="0" collapsed="false">
      <c r="A2" s="41" t="n">
        <v>1010000</v>
      </c>
      <c r="B2" s="41" t="n">
        <v>10100000</v>
      </c>
      <c r="C2" s="2" t="s">
        <v>559</v>
      </c>
      <c r="D2" s="15" t="n">
        <v>-2000000</v>
      </c>
      <c r="E2" s="15" t="n">
        <v>-2000000</v>
      </c>
      <c r="F2" s="15" t="n">
        <v>-2000000</v>
      </c>
      <c r="G2" s="12" t="n">
        <v>10100000</v>
      </c>
    </row>
    <row r="3" customFormat="false" ht="17.25" hidden="false" customHeight="true" outlineLevel="0" collapsed="false">
      <c r="A3" s="41" t="n">
        <v>1200000</v>
      </c>
      <c r="B3" s="41" t="n">
        <v>12000000</v>
      </c>
      <c r="C3" s="2" t="s">
        <v>563</v>
      </c>
      <c r="D3" s="15" t="n">
        <v>0</v>
      </c>
      <c r="E3" s="15" t="n">
        <v>0</v>
      </c>
      <c r="F3" s="15" t="n">
        <v>0</v>
      </c>
      <c r="G3" s="20" t="n">
        <v>12000000</v>
      </c>
    </row>
    <row r="4" customFormat="false" ht="17.25" hidden="false" customHeight="true" outlineLevel="0" collapsed="false">
      <c r="A4" s="41" t="n">
        <v>1280000</v>
      </c>
      <c r="B4" s="41" t="n">
        <v>12800000</v>
      </c>
      <c r="C4" s="2" t="s">
        <v>564</v>
      </c>
      <c r="D4" s="15" t="n">
        <v>-8563899</v>
      </c>
      <c r="E4" s="15" t="n">
        <v>-8563899</v>
      </c>
      <c r="F4" s="15" t="n">
        <v>0</v>
      </c>
      <c r="G4" s="12" t="n">
        <v>12800000</v>
      </c>
    </row>
    <row r="5" customFormat="false" ht="17.25" hidden="false" customHeight="true" outlineLevel="0" collapsed="false">
      <c r="B5" s="41" t="n">
        <v>12900000</v>
      </c>
      <c r="C5" s="2" t="s">
        <v>1897</v>
      </c>
      <c r="D5" s="15" t="n">
        <v>191266177.6</v>
      </c>
      <c r="G5" s="12" t="n">
        <v>12900000</v>
      </c>
    </row>
    <row r="6" customFormat="false" ht="17.25" hidden="false" customHeight="true" outlineLevel="0" collapsed="false">
      <c r="A6" s="41" t="n">
        <v>2130000</v>
      </c>
      <c r="B6" s="41" t="n">
        <v>21300000</v>
      </c>
      <c r="C6" s="2" t="s">
        <v>569</v>
      </c>
      <c r="D6" s="15" t="n">
        <v>0</v>
      </c>
      <c r="E6" s="15" t="n">
        <v>6873600</v>
      </c>
      <c r="F6" s="15" t="n">
        <v>0</v>
      </c>
      <c r="G6" s="20" t="n">
        <v>21300000</v>
      </c>
    </row>
    <row r="7" customFormat="false" ht="17.25" hidden="false" customHeight="true" outlineLevel="0" collapsed="false">
      <c r="B7" s="41" t="n">
        <v>21500000</v>
      </c>
      <c r="C7" s="2" t="s">
        <v>570</v>
      </c>
      <c r="D7" s="15" t="n">
        <v>6873600</v>
      </c>
      <c r="G7" s="20" t="n">
        <v>21500000</v>
      </c>
    </row>
    <row r="8" customFormat="false" ht="17.25" hidden="false" customHeight="true" outlineLevel="0" collapsed="false">
      <c r="B8" s="41" t="n">
        <v>21810000</v>
      </c>
      <c r="C8" s="2" t="s">
        <v>234</v>
      </c>
      <c r="D8" s="15" t="n">
        <v>4192625</v>
      </c>
      <c r="G8" s="20" t="n">
        <v>21810000</v>
      </c>
    </row>
    <row r="9" customFormat="false" ht="17.25" hidden="false" customHeight="true" outlineLevel="0" collapsed="false">
      <c r="A9" s="41" t="n">
        <v>2182000</v>
      </c>
      <c r="B9" s="41" t="n">
        <v>21820000</v>
      </c>
      <c r="C9" s="2" t="s">
        <v>10</v>
      </c>
      <c r="D9" s="15" t="n">
        <v>4411156.05</v>
      </c>
      <c r="E9" s="15" t="n">
        <v>4411156.05</v>
      </c>
      <c r="F9" s="15" t="n">
        <v>4411156.05</v>
      </c>
      <c r="G9" s="12" t="n">
        <v>21820000</v>
      </c>
    </row>
    <row r="10" customFormat="false" ht="17.25" hidden="false" customHeight="true" outlineLevel="0" collapsed="false">
      <c r="A10" s="41" t="n">
        <v>2184000</v>
      </c>
      <c r="B10" s="41" t="n">
        <v>21840000</v>
      </c>
      <c r="C10" s="2" t="s">
        <v>575</v>
      </c>
      <c r="D10" s="15" t="n">
        <v>5722960</v>
      </c>
      <c r="E10" s="15" t="n">
        <v>3825680</v>
      </c>
      <c r="F10" s="15" t="n">
        <v>3825680</v>
      </c>
      <c r="G10" s="12" t="n">
        <v>21840000</v>
      </c>
    </row>
    <row r="11" customFormat="false" ht="17.25" hidden="false" customHeight="true" outlineLevel="0" collapsed="false">
      <c r="A11" s="41" t="n">
        <v>2187000</v>
      </c>
      <c r="B11" s="41" t="n">
        <v>21870000</v>
      </c>
      <c r="C11" s="2" t="s">
        <v>573</v>
      </c>
      <c r="D11" s="15" t="n">
        <v>10202490</v>
      </c>
      <c r="E11" s="15" t="n">
        <v>10202490</v>
      </c>
      <c r="F11" s="15" t="n">
        <v>10202490</v>
      </c>
      <c r="G11" s="12" t="n">
        <v>21870000</v>
      </c>
    </row>
    <row r="12" customFormat="false" ht="17.25" hidden="false" customHeight="true" outlineLevel="0" collapsed="false">
      <c r="A12" s="41" t="n">
        <v>2750000</v>
      </c>
      <c r="B12" s="41" t="n">
        <v>27500000</v>
      </c>
      <c r="C12" s="2" t="s">
        <v>577</v>
      </c>
      <c r="D12" s="15" t="n">
        <v>23519329.13</v>
      </c>
      <c r="E12" s="15" t="n">
        <v>500000</v>
      </c>
      <c r="F12" s="15" t="n">
        <v>0</v>
      </c>
      <c r="G12" s="12" t="n">
        <v>27500000</v>
      </c>
    </row>
    <row r="13" customFormat="false" ht="17.25" hidden="false" customHeight="true" outlineLevel="0" collapsed="false">
      <c r="A13" s="41" t="n">
        <v>2813000</v>
      </c>
      <c r="B13" s="41" t="n">
        <v>28130000</v>
      </c>
      <c r="C13" s="2" t="s">
        <v>581</v>
      </c>
      <c r="D13" s="15" t="n">
        <v>-1334439.23</v>
      </c>
      <c r="E13" s="15" t="n">
        <v>-1914630.19</v>
      </c>
      <c r="F13" s="15" t="n">
        <v>0</v>
      </c>
      <c r="G13" s="12" t="n">
        <v>28130000</v>
      </c>
    </row>
    <row r="14" customFormat="false" ht="17.25" hidden="false" customHeight="true" outlineLevel="0" collapsed="false">
      <c r="B14" s="41" t="n">
        <v>28150000</v>
      </c>
      <c r="C14" s="2" t="s">
        <v>582</v>
      </c>
      <c r="D14" s="15" t="n">
        <v>-3982622.96</v>
      </c>
      <c r="G14" s="12" t="n">
        <v>28150000</v>
      </c>
    </row>
    <row r="15" customFormat="false" ht="17.25" hidden="false" customHeight="true" outlineLevel="0" collapsed="false">
      <c r="B15" s="41" t="n">
        <v>28181000</v>
      </c>
      <c r="C15" s="2" t="s">
        <v>2456</v>
      </c>
      <c r="D15" s="15" t="n">
        <v>-628893.75</v>
      </c>
      <c r="G15" s="12" t="n">
        <v>28181000</v>
      </c>
    </row>
    <row r="16" customFormat="false" ht="17.25" hidden="false" customHeight="true" outlineLevel="0" collapsed="false">
      <c r="A16" s="41" t="n">
        <v>2818200</v>
      </c>
      <c r="B16" s="41" t="n">
        <v>28182000</v>
      </c>
      <c r="C16" s="2" t="s">
        <v>585</v>
      </c>
      <c r="D16" s="15" t="n">
        <v>-1823278.0175</v>
      </c>
      <c r="E16" s="15" t="n">
        <v>-1161604.61</v>
      </c>
      <c r="F16" s="15" t="n">
        <v>-720489</v>
      </c>
      <c r="G16" s="12" t="n">
        <v>28182000</v>
      </c>
    </row>
    <row r="17" customFormat="false" ht="17.25" hidden="false" customHeight="true" outlineLevel="0" collapsed="false">
      <c r="A17" s="41" t="n">
        <v>2818400</v>
      </c>
      <c r="B17" s="41" t="n">
        <v>28184000</v>
      </c>
      <c r="C17" s="2" t="s">
        <v>586</v>
      </c>
      <c r="D17" s="15" t="n">
        <v>-3389292.66666667</v>
      </c>
      <c r="E17" s="15" t="n">
        <v>-1721556</v>
      </c>
      <c r="F17" s="15" t="n">
        <v>-765136</v>
      </c>
      <c r="G17" s="12" t="n">
        <v>28184000</v>
      </c>
    </row>
    <row r="18" customFormat="false" ht="17.25" hidden="false" customHeight="true" outlineLevel="0" collapsed="false">
      <c r="A18" s="41" t="n">
        <v>2818700</v>
      </c>
      <c r="B18" s="41" t="n">
        <v>28187000</v>
      </c>
      <c r="C18" s="2" t="s">
        <v>587</v>
      </c>
      <c r="D18" s="15" t="n">
        <v>-3876946.5</v>
      </c>
      <c r="E18" s="15" t="n">
        <v>-2346573</v>
      </c>
      <c r="F18" s="15" t="n">
        <v>-1326324</v>
      </c>
      <c r="G18" s="12" t="n">
        <v>28187000</v>
      </c>
    </row>
    <row r="19" customFormat="false" ht="17.25" hidden="false" customHeight="true" outlineLevel="0" collapsed="false">
      <c r="A19" s="41" t="n">
        <v>3710000</v>
      </c>
      <c r="B19" s="41" t="n">
        <v>37100000</v>
      </c>
      <c r="C19" s="2" t="s">
        <v>592</v>
      </c>
      <c r="D19" s="15" t="n">
        <v>1910033656</v>
      </c>
      <c r="E19" s="15" t="n">
        <v>1683160813</v>
      </c>
      <c r="F19" s="15" t="n">
        <v>0</v>
      </c>
      <c r="G19" s="12" t="n">
        <v>37100000</v>
      </c>
    </row>
    <row r="20" customFormat="false" ht="17.25" hidden="false" customHeight="true" outlineLevel="0" collapsed="false">
      <c r="A20" s="41" t="n">
        <v>4011000</v>
      </c>
      <c r="B20" s="41" t="n">
        <v>40110000</v>
      </c>
      <c r="C20" s="2" t="s">
        <v>597</v>
      </c>
      <c r="D20" s="15" t="n">
        <v>-843589990.450001</v>
      </c>
      <c r="E20" s="15" t="n">
        <v>-1099426043</v>
      </c>
      <c r="F20" s="15" t="n">
        <v>-143245362.84</v>
      </c>
      <c r="G20" s="12" t="n">
        <v>40110000</v>
      </c>
    </row>
    <row r="21" customFormat="false" ht="17.25" hidden="false" customHeight="true" outlineLevel="0" collapsed="false">
      <c r="A21" s="41" t="n">
        <v>4012000</v>
      </c>
      <c r="B21" s="41" t="n">
        <v>40120000</v>
      </c>
      <c r="C21" s="2" t="s">
        <v>598</v>
      </c>
      <c r="D21" s="15" t="n">
        <v>-2253863016.78</v>
      </c>
      <c r="E21" s="15" t="n">
        <v>-1003105006</v>
      </c>
      <c r="F21" s="15" t="n">
        <v>0</v>
      </c>
      <c r="G21" s="12" t="n">
        <v>40120000</v>
      </c>
    </row>
    <row r="22" customFormat="false" ht="17.25" hidden="false" customHeight="true" outlineLevel="0" collapsed="false">
      <c r="A22" s="41" t="n">
        <v>4034000</v>
      </c>
      <c r="B22" s="41" t="n">
        <v>40340000</v>
      </c>
      <c r="C22" s="2" t="s">
        <v>25</v>
      </c>
      <c r="D22" s="15" t="n">
        <v>-49847320.74</v>
      </c>
      <c r="E22" s="15" t="n">
        <v>0</v>
      </c>
      <c r="F22" s="15" t="n">
        <v>0</v>
      </c>
      <c r="G22" s="20" t="n">
        <v>40340000</v>
      </c>
    </row>
    <row r="23" customFormat="false" ht="17.25" hidden="false" customHeight="true" outlineLevel="0" collapsed="false">
      <c r="B23" s="41" t="n">
        <v>40400000</v>
      </c>
      <c r="C23" s="2" t="s">
        <v>1363</v>
      </c>
      <c r="D23" s="15" t="n">
        <v>-1440000</v>
      </c>
      <c r="G23" s="20" t="n">
        <v>40400000</v>
      </c>
    </row>
    <row r="24" customFormat="false" ht="17.25" hidden="false" customHeight="true" outlineLevel="0" collapsed="false">
      <c r="A24" s="41" t="n">
        <v>4081000</v>
      </c>
      <c r="B24" s="41" t="n">
        <v>40810000</v>
      </c>
      <c r="C24" s="2" t="s">
        <v>600</v>
      </c>
      <c r="D24" s="15" t="n">
        <v>-4294918.8</v>
      </c>
      <c r="E24" s="15" t="n">
        <v>-4294918.8</v>
      </c>
      <c r="F24" s="15" t="n">
        <v>0</v>
      </c>
      <c r="G24" s="12" t="n">
        <v>40810000</v>
      </c>
    </row>
    <row r="25" customFormat="false" ht="17.25" hidden="false" customHeight="true" outlineLevel="0" collapsed="false">
      <c r="A25" s="41" t="n">
        <v>4091000</v>
      </c>
      <c r="B25" s="41" t="n">
        <v>40910000</v>
      </c>
      <c r="C25" s="2" t="s">
        <v>259</v>
      </c>
      <c r="D25" s="15" t="n">
        <v>518016</v>
      </c>
      <c r="E25" s="15" t="n">
        <v>518016</v>
      </c>
      <c r="F25" s="15" t="n">
        <v>0</v>
      </c>
      <c r="G25" s="20" t="n">
        <v>40910000</v>
      </c>
    </row>
    <row r="26" customFormat="false" ht="17.25" hidden="false" customHeight="true" outlineLevel="0" collapsed="false">
      <c r="A26" s="41" t="n">
        <v>4092000</v>
      </c>
      <c r="B26" s="41" t="n">
        <v>40920000</v>
      </c>
      <c r="C26" s="2" t="s">
        <v>261</v>
      </c>
      <c r="D26" s="15" t="n">
        <v>43330986.01</v>
      </c>
      <c r="E26" s="15" t="n">
        <v>29688368.65</v>
      </c>
      <c r="F26" s="15" t="n">
        <v>0</v>
      </c>
      <c r="G26" s="20" t="n">
        <v>40920000</v>
      </c>
    </row>
    <row r="27" customFormat="false" ht="17.25" hidden="false" customHeight="true" outlineLevel="0" collapsed="false">
      <c r="A27" s="41" t="n">
        <v>4111000</v>
      </c>
      <c r="B27" s="41" t="n">
        <v>41110000</v>
      </c>
      <c r="C27" s="2" t="s">
        <v>271</v>
      </c>
      <c r="D27" s="15" t="n">
        <v>861565618.56</v>
      </c>
      <c r="E27" s="15" t="n">
        <v>260177246.1</v>
      </c>
      <c r="F27" s="15" t="n">
        <v>0</v>
      </c>
      <c r="G27" s="20" t="n">
        <v>41110000</v>
      </c>
    </row>
    <row r="28" customFormat="false" ht="17.25" hidden="false" customHeight="true" outlineLevel="0" collapsed="false">
      <c r="A28" s="41" t="n">
        <v>4130000</v>
      </c>
      <c r="B28" s="41" t="n">
        <v>41300000</v>
      </c>
      <c r="C28" s="2" t="s">
        <v>264</v>
      </c>
      <c r="D28" s="15" t="n">
        <v>-17255940</v>
      </c>
      <c r="E28" s="15" t="n">
        <v>51638810</v>
      </c>
      <c r="F28" s="15" t="n">
        <v>0</v>
      </c>
      <c r="G28" s="20" t="n">
        <v>41300000</v>
      </c>
    </row>
    <row r="29" customFormat="false" ht="17.25" hidden="false" customHeight="true" outlineLevel="0" collapsed="false">
      <c r="A29" s="41" t="n">
        <v>4181000</v>
      </c>
      <c r="B29" s="41" t="n">
        <v>41810000</v>
      </c>
      <c r="C29" s="2" t="s">
        <v>602</v>
      </c>
      <c r="D29" s="15" t="n">
        <v>169627500</v>
      </c>
      <c r="E29" s="15" t="n">
        <v>169627500</v>
      </c>
      <c r="F29" s="15" t="n">
        <v>200000000</v>
      </c>
      <c r="G29" s="12" t="n">
        <v>41810000</v>
      </c>
    </row>
    <row r="30" customFormat="false" ht="17.25" hidden="false" customHeight="true" outlineLevel="0" collapsed="false">
      <c r="A30" s="41" t="n">
        <v>4190000</v>
      </c>
      <c r="B30" s="41" t="n">
        <v>41900000</v>
      </c>
      <c r="C30" s="2" t="s">
        <v>267</v>
      </c>
      <c r="D30" s="15" t="n">
        <v>-24065981.41</v>
      </c>
      <c r="E30" s="15" t="n">
        <v>-24065981.41</v>
      </c>
      <c r="F30" s="15" t="n">
        <v>-200000000</v>
      </c>
      <c r="G30" s="12" t="n">
        <v>41900000</v>
      </c>
    </row>
    <row r="31" customFormat="false" ht="17.25" hidden="false" customHeight="true" outlineLevel="0" collapsed="false">
      <c r="A31" s="41" t="n">
        <v>4210000</v>
      </c>
      <c r="B31" s="41" t="n">
        <v>42100000</v>
      </c>
      <c r="C31" s="2" t="s">
        <v>277</v>
      </c>
      <c r="D31" s="15" t="n">
        <v>-4922682.03</v>
      </c>
      <c r="E31" s="15" t="n">
        <v>0</v>
      </c>
      <c r="F31" s="15" t="n">
        <v>0</v>
      </c>
      <c r="G31" s="20" t="n">
        <v>42100000</v>
      </c>
    </row>
    <row r="32" customFormat="false" ht="17.25" hidden="false" customHeight="true" outlineLevel="0" collapsed="false">
      <c r="A32" s="41" t="n">
        <v>4211000</v>
      </c>
      <c r="B32" s="41" t="n">
        <v>42110000</v>
      </c>
      <c r="C32" s="2" t="s">
        <v>270</v>
      </c>
      <c r="D32" s="15" t="n">
        <v>0</v>
      </c>
      <c r="E32" s="15" t="n">
        <v>0</v>
      </c>
      <c r="F32" s="15" t="n">
        <v>0</v>
      </c>
      <c r="G32" s="12" t="n">
        <v>42110000</v>
      </c>
    </row>
    <row r="33" customFormat="false" ht="17.25" hidden="false" customHeight="true" outlineLevel="0" collapsed="false">
      <c r="B33" s="41" t="n">
        <v>42120000</v>
      </c>
      <c r="C33" s="2" t="s">
        <v>1925</v>
      </c>
      <c r="D33" s="15" t="n">
        <v>2586238.46</v>
      </c>
      <c r="G33" s="12" t="n">
        <v>42120000</v>
      </c>
    </row>
    <row r="34" customFormat="false" ht="17.25" hidden="false" customHeight="true" outlineLevel="0" collapsed="false">
      <c r="B34" s="41" t="n">
        <v>42500000</v>
      </c>
      <c r="C34" s="2" t="s">
        <v>32</v>
      </c>
      <c r="D34" s="15" t="n">
        <v>100000</v>
      </c>
      <c r="G34" s="12" t="n">
        <v>42500000</v>
      </c>
    </row>
    <row r="35" customFormat="false" ht="17.25" hidden="false" customHeight="true" outlineLevel="0" collapsed="false">
      <c r="B35" s="41" t="n">
        <v>42510000</v>
      </c>
      <c r="C35" s="2" t="s">
        <v>280</v>
      </c>
      <c r="D35" s="15" t="n">
        <v>88000</v>
      </c>
      <c r="G35" s="12" t="n">
        <v>42510000</v>
      </c>
    </row>
    <row r="36" customFormat="false" ht="17.25" hidden="false" customHeight="true" outlineLevel="0" collapsed="false">
      <c r="A36" s="41" t="n">
        <v>4252000</v>
      </c>
      <c r="B36" s="41" t="n">
        <v>42520000</v>
      </c>
      <c r="C36" s="2" t="s">
        <v>272</v>
      </c>
      <c r="D36" s="15" t="n">
        <v>200000</v>
      </c>
      <c r="E36" s="15" t="n">
        <v>-300000</v>
      </c>
      <c r="F36" s="15" t="n">
        <v>0</v>
      </c>
      <c r="G36" s="12" t="n">
        <v>42520000</v>
      </c>
    </row>
    <row r="37" customFormat="false" ht="17.25" hidden="false" customHeight="true" outlineLevel="0" collapsed="false">
      <c r="A37" s="41" t="n">
        <v>4310000</v>
      </c>
      <c r="B37" s="41" t="n">
        <v>43100000</v>
      </c>
      <c r="C37" s="2" t="s">
        <v>605</v>
      </c>
      <c r="D37" s="15" t="n">
        <v>1094635.03</v>
      </c>
      <c r="E37" s="15" t="n">
        <v>-8500951.8</v>
      </c>
      <c r="F37" s="15" t="n">
        <v>0</v>
      </c>
      <c r="G37" s="12" t="n">
        <v>43100000</v>
      </c>
    </row>
    <row r="38" customFormat="false" ht="17.25" hidden="false" customHeight="true" outlineLevel="0" collapsed="false">
      <c r="A38" s="41" t="n">
        <v>4311000</v>
      </c>
      <c r="B38" s="41" t="n">
        <v>43110000</v>
      </c>
      <c r="C38" s="2" t="s">
        <v>606</v>
      </c>
      <c r="D38" s="15" t="n">
        <v>33000</v>
      </c>
      <c r="E38" s="15" t="n">
        <v>39000</v>
      </c>
      <c r="F38" s="15" t="n">
        <v>0</v>
      </c>
      <c r="G38" s="12" t="n">
        <v>43110000</v>
      </c>
    </row>
    <row r="39" customFormat="false" ht="17.25" hidden="false" customHeight="true" outlineLevel="0" collapsed="false">
      <c r="A39" s="41" t="n">
        <v>4320000</v>
      </c>
      <c r="B39" s="41" t="n">
        <v>43200000</v>
      </c>
      <c r="C39" s="2" t="s">
        <v>37</v>
      </c>
      <c r="D39" s="15" t="n">
        <v>-633541.66</v>
      </c>
      <c r="E39" s="15" t="n">
        <v>-3643265.08</v>
      </c>
      <c r="F39" s="15" t="n">
        <v>0</v>
      </c>
      <c r="G39" s="12" t="n">
        <v>43200000</v>
      </c>
    </row>
    <row r="40" customFormat="false" ht="17.25" hidden="false" customHeight="true" outlineLevel="0" collapsed="false">
      <c r="A40" s="41" t="n">
        <v>4330000</v>
      </c>
      <c r="B40" s="41" t="n">
        <v>43300000</v>
      </c>
      <c r="C40" s="2" t="s">
        <v>38</v>
      </c>
      <c r="D40" s="15" t="n">
        <v>-382036.86</v>
      </c>
      <c r="E40" s="15" t="n">
        <v>-607210.84</v>
      </c>
      <c r="F40" s="15" t="n">
        <v>0</v>
      </c>
      <c r="G40" s="12" t="n">
        <v>43300000</v>
      </c>
    </row>
    <row r="41" customFormat="false" ht="17.25" hidden="false" customHeight="true" outlineLevel="0" collapsed="false">
      <c r="B41" s="41" t="n">
        <v>43400000</v>
      </c>
      <c r="C41" s="2" t="s">
        <v>39</v>
      </c>
      <c r="D41" s="15" t="n">
        <v>-75000</v>
      </c>
      <c r="G41" s="12" t="n">
        <v>43400000</v>
      </c>
    </row>
    <row r="42" customFormat="false" ht="17.25" hidden="false" customHeight="true" outlineLevel="0" collapsed="false">
      <c r="A42" s="41" t="n">
        <v>4410000</v>
      </c>
      <c r="B42" s="41" t="n">
        <v>44100000</v>
      </c>
      <c r="C42" s="2" t="s">
        <v>610</v>
      </c>
      <c r="D42" s="15" t="n">
        <v>-8197984.46</v>
      </c>
      <c r="E42" s="15" t="n">
        <v>-2736176.73</v>
      </c>
      <c r="F42" s="15" t="n">
        <v>0</v>
      </c>
      <c r="G42" s="12" t="n">
        <v>44100000</v>
      </c>
    </row>
    <row r="43" customFormat="false" ht="17.25" hidden="false" customHeight="true" outlineLevel="0" collapsed="false">
      <c r="A43" s="41" t="n">
        <v>4430000</v>
      </c>
      <c r="B43" s="41" t="n">
        <v>44300000</v>
      </c>
      <c r="C43" s="2" t="s">
        <v>611</v>
      </c>
      <c r="D43" s="15" t="n">
        <v>48603171.53725</v>
      </c>
      <c r="E43" s="15" t="n">
        <v>20558360.52</v>
      </c>
      <c r="F43" s="15" t="n">
        <v>320000</v>
      </c>
      <c r="G43" s="12" t="n">
        <v>44300000</v>
      </c>
    </row>
    <row r="44" customFormat="false" ht="17.25" hidden="false" customHeight="true" outlineLevel="0" collapsed="false">
      <c r="A44" s="41" t="n">
        <v>4441000</v>
      </c>
      <c r="B44" s="41" t="n">
        <v>44410000</v>
      </c>
      <c r="C44" s="2" t="s">
        <v>2103</v>
      </c>
      <c r="D44" s="15" t="n">
        <v>-9278693.39</v>
      </c>
      <c r="E44" s="15" t="n">
        <v>-9278693.39</v>
      </c>
      <c r="F44" s="15" t="n">
        <v>-2140974.75</v>
      </c>
      <c r="G44" s="12" t="n">
        <v>44410000</v>
      </c>
    </row>
    <row r="45" customFormat="false" ht="17.25" hidden="false" customHeight="true" outlineLevel="0" collapsed="false">
      <c r="A45" s="41" t="n">
        <v>4442000</v>
      </c>
      <c r="B45" s="41" t="n">
        <v>44420000</v>
      </c>
      <c r="C45" s="2" t="s">
        <v>294</v>
      </c>
      <c r="D45" s="15" t="n">
        <v>0</v>
      </c>
      <c r="E45" s="15" t="n">
        <v>0</v>
      </c>
      <c r="F45" s="15" t="n">
        <v>0</v>
      </c>
      <c r="G45" s="12" t="n">
        <v>44420000</v>
      </c>
    </row>
    <row r="46" customFormat="false" ht="17.25" hidden="false" customHeight="true" outlineLevel="0" collapsed="false">
      <c r="A46" s="41" t="n">
        <v>4455000</v>
      </c>
      <c r="B46" s="41" t="n">
        <v>44550000</v>
      </c>
      <c r="C46" s="2" t="s">
        <v>617</v>
      </c>
      <c r="D46" s="15" t="n">
        <v>48743973.18</v>
      </c>
      <c r="E46" s="15" t="n">
        <v>58051697.89</v>
      </c>
      <c r="F46" s="15" t="n">
        <v>11182231.67</v>
      </c>
      <c r="G46" s="20" t="n">
        <v>44550000</v>
      </c>
    </row>
    <row r="47" customFormat="false" ht="17.25" hidden="false" customHeight="true" outlineLevel="0" collapsed="false">
      <c r="B47" s="41" t="n">
        <v>44560000</v>
      </c>
      <c r="C47" s="2" t="s">
        <v>2457</v>
      </c>
      <c r="D47" s="15" t="n">
        <v>525458.2</v>
      </c>
      <c r="G47" s="12" t="n">
        <v>44560000</v>
      </c>
    </row>
    <row r="48" customFormat="false" ht="17.25" hidden="false" customHeight="true" outlineLevel="0" collapsed="false">
      <c r="A48" s="41" t="n">
        <v>4456100</v>
      </c>
      <c r="B48" s="41" t="n">
        <v>44561000</v>
      </c>
      <c r="C48" s="2" t="s">
        <v>618</v>
      </c>
      <c r="D48" s="15" t="n">
        <v>765299.98</v>
      </c>
      <c r="E48" s="15" t="n">
        <v>0</v>
      </c>
      <c r="F48" s="15" t="n">
        <v>0</v>
      </c>
      <c r="G48" s="12" t="n">
        <v>44561000</v>
      </c>
    </row>
    <row r="49" customFormat="false" ht="17.25" hidden="false" customHeight="true" outlineLevel="0" collapsed="false">
      <c r="A49" s="41" t="n">
        <v>4456200</v>
      </c>
      <c r="B49" s="41" t="n">
        <v>44562000</v>
      </c>
      <c r="C49" s="2" t="s">
        <v>47</v>
      </c>
      <c r="D49" s="15" t="n">
        <v>-3305.27999999977</v>
      </c>
      <c r="E49" s="15" t="n">
        <v>9284.8</v>
      </c>
      <c r="F49" s="15" t="n">
        <v>-130096.53</v>
      </c>
      <c r="G49" s="12" t="n">
        <v>44562000</v>
      </c>
    </row>
    <row r="50" customFormat="false" ht="17.25" hidden="false" customHeight="true" outlineLevel="0" collapsed="false">
      <c r="A50" s="41" t="n">
        <v>4456400</v>
      </c>
      <c r="B50" s="41" t="n">
        <v>44564000</v>
      </c>
      <c r="C50" s="2" t="s">
        <v>49</v>
      </c>
      <c r="D50" s="15" t="n">
        <v>1469412.12000001</v>
      </c>
      <c r="E50" s="15" t="n">
        <v>-7161715.68</v>
      </c>
      <c r="F50" s="15" t="n">
        <v>450000</v>
      </c>
      <c r="G50" s="12" t="n">
        <v>44564000</v>
      </c>
    </row>
    <row r="51" customFormat="false" ht="17.25" hidden="false" customHeight="true" outlineLevel="0" collapsed="false">
      <c r="A51" s="41" t="n">
        <v>4456500</v>
      </c>
      <c r="B51" s="41" t="n">
        <v>44565000</v>
      </c>
      <c r="C51" s="2" t="s">
        <v>1646</v>
      </c>
      <c r="D51" s="15" t="n">
        <v>0</v>
      </c>
      <c r="E51" s="15" t="n">
        <v>0</v>
      </c>
      <c r="F51" s="15" t="n">
        <v>0</v>
      </c>
      <c r="G51" s="12" t="n">
        <v>44565000</v>
      </c>
    </row>
    <row r="52" customFormat="false" ht="17.25" hidden="false" customHeight="true" outlineLevel="0" collapsed="false">
      <c r="A52" s="41" t="n">
        <v>4457000</v>
      </c>
      <c r="B52" s="41" t="n">
        <v>44570000</v>
      </c>
      <c r="C52" s="2" t="s">
        <v>1887</v>
      </c>
      <c r="D52" s="15" t="n">
        <v>-648776.700000001</v>
      </c>
      <c r="E52" s="15" t="n">
        <v>0</v>
      </c>
      <c r="F52" s="15" t="n">
        <v>0</v>
      </c>
      <c r="G52" s="12" t="n">
        <v>44570000</v>
      </c>
    </row>
    <row r="53" customFormat="false" ht="17.25" hidden="false" customHeight="true" outlineLevel="0" collapsed="false">
      <c r="A53" s="41" t="n">
        <v>4457200</v>
      </c>
      <c r="B53" s="41" t="n">
        <v>44572000</v>
      </c>
      <c r="C53" s="2" t="s">
        <v>302</v>
      </c>
      <c r="D53" s="15" t="n">
        <v>0</v>
      </c>
      <c r="E53" s="15" t="n">
        <v>-67594</v>
      </c>
      <c r="F53" s="15" t="n">
        <v>0</v>
      </c>
      <c r="G53" s="20" t="n">
        <v>44572000</v>
      </c>
    </row>
    <row r="54" customFormat="false" ht="17.25" hidden="false" customHeight="true" outlineLevel="0" collapsed="false">
      <c r="A54" s="41" t="n">
        <v>4458000</v>
      </c>
      <c r="B54" s="41" t="n">
        <v>44580000</v>
      </c>
      <c r="C54" s="2" t="s">
        <v>622</v>
      </c>
      <c r="D54" s="15" t="n">
        <v>715819.8</v>
      </c>
      <c r="E54" s="15" t="n">
        <v>715819.8</v>
      </c>
      <c r="F54" s="15" t="n">
        <v>0</v>
      </c>
      <c r="G54" s="20" t="n">
        <v>44580000</v>
      </c>
    </row>
    <row r="55" customFormat="false" ht="17.25" hidden="false" customHeight="true" outlineLevel="0" collapsed="false">
      <c r="A55" s="41" t="n">
        <v>4458400</v>
      </c>
      <c r="B55" s="41" t="n">
        <v>44584000</v>
      </c>
      <c r="C55" s="2" t="s">
        <v>623</v>
      </c>
      <c r="D55" s="15" t="n">
        <v>-4437916.67</v>
      </c>
      <c r="E55" s="15" t="n">
        <v>-4437916.67</v>
      </c>
      <c r="F55" s="15" t="n">
        <v>-9500000</v>
      </c>
      <c r="G55" s="20" t="n">
        <v>44584000</v>
      </c>
    </row>
    <row r="56" customFormat="false" ht="17.25" hidden="false" customHeight="true" outlineLevel="0" collapsed="false">
      <c r="A56" s="41" t="n">
        <v>4661000</v>
      </c>
      <c r="B56" s="41" t="n">
        <v>46610000</v>
      </c>
      <c r="C56" s="2" t="s">
        <v>1810</v>
      </c>
      <c r="D56" s="15" t="n">
        <v>738213.23</v>
      </c>
      <c r="E56" s="15" t="n">
        <v>738213.23</v>
      </c>
      <c r="F56" s="15" t="n">
        <v>0</v>
      </c>
      <c r="G56" s="12" t="n">
        <v>46610000</v>
      </c>
    </row>
    <row r="57" customFormat="false" ht="17.25" hidden="false" customHeight="true" outlineLevel="0" collapsed="false">
      <c r="B57" s="41" t="n">
        <v>46620000</v>
      </c>
      <c r="C57" s="2" t="s">
        <v>2458</v>
      </c>
      <c r="D57" s="15" t="n">
        <v>-22936120</v>
      </c>
      <c r="G57" s="12" t="n">
        <v>46620000</v>
      </c>
    </row>
    <row r="58" customFormat="false" ht="17.25" hidden="false" customHeight="true" outlineLevel="0" collapsed="false">
      <c r="B58" s="41" t="n">
        <v>46700000</v>
      </c>
      <c r="C58" s="2" t="s">
        <v>1811</v>
      </c>
      <c r="D58" s="15" t="n">
        <v>4855328</v>
      </c>
      <c r="G58" s="20" t="n">
        <v>46700000</v>
      </c>
    </row>
    <row r="59" customFormat="false" ht="17.25" hidden="false" customHeight="true" outlineLevel="0" collapsed="false">
      <c r="A59" s="41" t="n">
        <v>4670001</v>
      </c>
      <c r="B59" s="41" t="n">
        <v>46700010</v>
      </c>
      <c r="C59" s="2" t="s">
        <v>105</v>
      </c>
      <c r="D59" s="15" t="n">
        <v>-520970903.56</v>
      </c>
      <c r="E59" s="15" t="n">
        <v>-777782883.6</v>
      </c>
      <c r="F59" s="15" t="n">
        <v>-26045878.02</v>
      </c>
      <c r="G59" s="20" t="n">
        <v>46700010</v>
      </c>
    </row>
    <row r="60" customFormat="false" ht="17.25" hidden="false" customHeight="true" outlineLevel="0" collapsed="false">
      <c r="A60" s="41" t="n">
        <v>4670002</v>
      </c>
      <c r="B60" s="41" t="n">
        <v>46700020</v>
      </c>
      <c r="C60" s="2" t="s">
        <v>129</v>
      </c>
      <c r="D60" s="15" t="n">
        <v>-36151236.59</v>
      </c>
      <c r="E60" s="15" t="n">
        <v>-11519124.58</v>
      </c>
      <c r="F60" s="15" t="n">
        <v>780579.2</v>
      </c>
      <c r="G60" s="20" t="n">
        <v>46700020</v>
      </c>
    </row>
    <row r="61" customFormat="false" ht="17.25" hidden="false" customHeight="true" outlineLevel="0" collapsed="false">
      <c r="A61" s="41" t="n">
        <v>4670004</v>
      </c>
      <c r="B61" s="41" t="n">
        <v>46700040</v>
      </c>
      <c r="C61" s="2" t="s">
        <v>1819</v>
      </c>
      <c r="D61" s="15" t="n">
        <v>-44508</v>
      </c>
      <c r="E61" s="15" t="n">
        <v>-44508</v>
      </c>
      <c r="F61" s="15" t="n">
        <v>0</v>
      </c>
      <c r="G61" s="20" t="n">
        <v>46700040</v>
      </c>
    </row>
    <row r="62" customFormat="false" ht="17.25" hidden="false" customHeight="true" outlineLevel="0" collapsed="false">
      <c r="B62" s="41" t="n">
        <v>46700050</v>
      </c>
      <c r="C62" s="2" t="s">
        <v>307</v>
      </c>
      <c r="D62" s="15" t="n">
        <v>9730000</v>
      </c>
      <c r="G62" s="20" t="n">
        <v>46700050</v>
      </c>
    </row>
    <row r="63" customFormat="false" ht="17.25" hidden="false" customHeight="true" outlineLevel="0" collapsed="false">
      <c r="B63" s="41" t="n">
        <v>46700060</v>
      </c>
      <c r="C63" s="2" t="s">
        <v>115</v>
      </c>
      <c r="D63" s="15" t="n">
        <v>49891000</v>
      </c>
      <c r="G63" s="20" t="n">
        <v>46700060</v>
      </c>
    </row>
    <row r="64" customFormat="false" ht="17.25" hidden="false" customHeight="true" outlineLevel="0" collapsed="false">
      <c r="B64" s="41" t="n">
        <v>46700070</v>
      </c>
      <c r="C64" s="2" t="s">
        <v>120</v>
      </c>
      <c r="D64" s="15" t="n">
        <v>21554743</v>
      </c>
      <c r="G64" s="20" t="n">
        <v>46700070</v>
      </c>
    </row>
    <row r="65" customFormat="false" ht="17.25" hidden="false" customHeight="true" outlineLevel="0" collapsed="false">
      <c r="B65" s="41" t="n">
        <v>46700080</v>
      </c>
      <c r="C65" s="2" t="s">
        <v>309</v>
      </c>
      <c r="D65" s="15" t="n">
        <v>-5584399.1</v>
      </c>
      <c r="G65" s="20" t="n">
        <v>46700080</v>
      </c>
    </row>
    <row r="66" customFormat="false" ht="17.25" hidden="false" customHeight="true" outlineLevel="0" collapsed="false">
      <c r="B66" s="41" t="n">
        <v>46700090</v>
      </c>
      <c r="C66" s="2" t="s">
        <v>317</v>
      </c>
      <c r="D66" s="15" t="n">
        <v>1619084</v>
      </c>
      <c r="G66" s="20" t="n">
        <v>46700090</v>
      </c>
    </row>
    <row r="67" customFormat="false" ht="17.25" hidden="false" customHeight="true" outlineLevel="0" collapsed="false">
      <c r="B67" s="41" t="n">
        <v>46700100</v>
      </c>
      <c r="C67" s="2" t="s">
        <v>116</v>
      </c>
      <c r="D67" s="15" t="n">
        <v>-1647691.26</v>
      </c>
      <c r="G67" s="20" t="n">
        <v>46700100</v>
      </c>
    </row>
    <row r="68" customFormat="false" ht="17.25" hidden="false" customHeight="true" outlineLevel="0" collapsed="false">
      <c r="A68" s="41" t="n">
        <v>4710000</v>
      </c>
      <c r="B68" s="41" t="n">
        <v>47100000</v>
      </c>
      <c r="C68" s="2" t="s">
        <v>362</v>
      </c>
      <c r="D68" s="15" t="n">
        <v>9496780.19999999</v>
      </c>
      <c r="E68" s="15" t="n">
        <v>0</v>
      </c>
      <c r="F68" s="15" t="n">
        <v>0</v>
      </c>
      <c r="G68" s="12" t="n">
        <v>47100000</v>
      </c>
    </row>
    <row r="69" customFormat="false" ht="17.25" hidden="false" customHeight="true" outlineLevel="0" collapsed="false">
      <c r="B69" s="41" t="n">
        <v>47200000</v>
      </c>
      <c r="C69" s="2" t="s">
        <v>677</v>
      </c>
      <c r="D69" s="15" t="n">
        <v>6808221.6</v>
      </c>
      <c r="G69" s="12" t="n">
        <v>47200000</v>
      </c>
    </row>
    <row r="70" customFormat="false" ht="17.25" hidden="false" customHeight="true" outlineLevel="0" collapsed="false">
      <c r="A70" s="41" t="n">
        <v>4860000</v>
      </c>
      <c r="B70" s="41" t="n">
        <v>48600000</v>
      </c>
      <c r="C70" s="2" t="s">
        <v>678</v>
      </c>
      <c r="D70" s="15" t="n">
        <v>1572452.44</v>
      </c>
      <c r="E70" s="15" t="n">
        <v>1232827.44</v>
      </c>
      <c r="F70" s="15" t="n">
        <v>0</v>
      </c>
      <c r="G70" s="12" t="n">
        <v>48600000</v>
      </c>
    </row>
    <row r="71" customFormat="false" ht="17.25" hidden="false" customHeight="true" outlineLevel="0" collapsed="false">
      <c r="A71" s="41" t="n">
        <v>5111000</v>
      </c>
      <c r="B71" s="41" t="n">
        <v>51110000</v>
      </c>
      <c r="C71" s="2" t="s">
        <v>681</v>
      </c>
      <c r="D71" s="15" t="n">
        <v>-480450754.11</v>
      </c>
      <c r="E71" s="15" t="n">
        <v>6800000</v>
      </c>
      <c r="F71" s="15" t="n">
        <v>0</v>
      </c>
      <c r="G71" s="12" t="n">
        <v>51110000</v>
      </c>
    </row>
    <row r="72" customFormat="false" ht="17.25" hidden="false" customHeight="true" outlineLevel="0" collapsed="false">
      <c r="B72" s="41" t="n">
        <v>51120000</v>
      </c>
      <c r="C72" s="2" t="s">
        <v>2459</v>
      </c>
      <c r="D72" s="15" t="n">
        <v>41685700</v>
      </c>
      <c r="G72" s="12" t="n">
        <v>51120000</v>
      </c>
    </row>
    <row r="73" customFormat="false" ht="17.25" hidden="false" customHeight="true" outlineLevel="0" collapsed="false">
      <c r="A73" s="41" t="n">
        <v>5112231</v>
      </c>
      <c r="B73" s="41" t="n">
        <v>51122310</v>
      </c>
      <c r="C73" s="2" t="s">
        <v>684</v>
      </c>
      <c r="D73" s="15" t="n">
        <v>125000000</v>
      </c>
      <c r="E73" s="15" t="n">
        <v>125000000</v>
      </c>
      <c r="F73" s="15" t="n">
        <v>0</v>
      </c>
      <c r="G73" s="12" t="n">
        <v>51122310</v>
      </c>
    </row>
    <row r="74" customFormat="false" ht="17.25" hidden="false" customHeight="true" outlineLevel="0" collapsed="false">
      <c r="A74" s="41" t="n">
        <v>5112241</v>
      </c>
      <c r="B74" s="41" t="n">
        <v>51122410</v>
      </c>
      <c r="C74" s="2" t="s">
        <v>369</v>
      </c>
      <c r="D74" s="15" t="n">
        <v>-341482880</v>
      </c>
      <c r="E74" s="15" t="n">
        <v>99313935</v>
      </c>
      <c r="F74" s="15" t="n">
        <v>0</v>
      </c>
      <c r="G74" s="12" t="n">
        <v>51122410</v>
      </c>
    </row>
    <row r="75" customFormat="false" ht="17.25" hidden="false" customHeight="true" outlineLevel="0" collapsed="false">
      <c r="A75" s="41" t="n">
        <v>5114000</v>
      </c>
      <c r="B75" s="41" t="n">
        <v>51140000</v>
      </c>
      <c r="C75" s="2" t="s">
        <v>373</v>
      </c>
      <c r="D75" s="15" t="n">
        <v>186561824.79</v>
      </c>
      <c r="E75" s="15" t="n">
        <v>-28439206.43</v>
      </c>
      <c r="F75" s="15" t="n">
        <v>0</v>
      </c>
      <c r="G75" s="12" t="n">
        <v>51140000</v>
      </c>
    </row>
    <row r="76" customFormat="false" ht="17.25" hidden="false" customHeight="true" outlineLevel="0" collapsed="false">
      <c r="A76" s="41" t="n">
        <v>5123100</v>
      </c>
      <c r="B76" s="41" t="n">
        <v>51231000</v>
      </c>
      <c r="C76" s="2" t="s">
        <v>696</v>
      </c>
      <c r="D76" s="15" t="n">
        <v>38960210.6099999</v>
      </c>
      <c r="E76" s="15" t="n">
        <v>4239071.53</v>
      </c>
      <c r="F76" s="15" t="n">
        <v>0</v>
      </c>
      <c r="G76" s="20" t="n">
        <v>51231000</v>
      </c>
    </row>
    <row r="77" customFormat="false" ht="17.25" hidden="false" customHeight="true" outlineLevel="0" collapsed="false">
      <c r="A77" s="41" t="n">
        <v>5124100</v>
      </c>
      <c r="B77" s="41" t="n">
        <v>51241000</v>
      </c>
      <c r="C77" s="2" t="s">
        <v>699</v>
      </c>
      <c r="D77" s="15" t="n">
        <v>352259806.54</v>
      </c>
      <c r="E77" s="15" t="n">
        <v>1576352.04</v>
      </c>
      <c r="F77" s="15" t="n">
        <v>161692423.22</v>
      </c>
      <c r="G77" s="12" t="n">
        <v>51241000</v>
      </c>
    </row>
    <row r="78" customFormat="false" ht="17.25" hidden="false" customHeight="true" outlineLevel="0" collapsed="false">
      <c r="A78" s="41" t="n">
        <v>5310000</v>
      </c>
      <c r="B78" s="41" t="n">
        <v>53100000</v>
      </c>
      <c r="C78" s="2" t="s">
        <v>329</v>
      </c>
      <c r="D78" s="15" t="n">
        <v>1838</v>
      </c>
      <c r="E78" s="15" t="n">
        <v>1573538</v>
      </c>
      <c r="F78" s="15" t="n">
        <v>0</v>
      </c>
      <c r="G78" s="12" t="n">
        <v>53100000</v>
      </c>
    </row>
    <row r="79" customFormat="false" ht="17.25" hidden="false" customHeight="true" outlineLevel="0" collapsed="false">
      <c r="B79" s="41" t="n">
        <v>53110000</v>
      </c>
      <c r="C79" s="2" t="s">
        <v>329</v>
      </c>
      <c r="D79" s="15" t="n">
        <v>2886159.01</v>
      </c>
      <c r="G79" s="12" t="n">
        <v>53110000</v>
      </c>
    </row>
    <row r="80" customFormat="false" ht="17.25" hidden="false" customHeight="true" outlineLevel="0" collapsed="false">
      <c r="A80" s="41" t="n">
        <v>5320000</v>
      </c>
      <c r="B80" s="41" t="n">
        <v>53200000</v>
      </c>
      <c r="C80" s="2" t="s">
        <v>2460</v>
      </c>
      <c r="D80" s="15" t="n">
        <v>20341955</v>
      </c>
      <c r="E80" s="15" t="n">
        <v>0</v>
      </c>
      <c r="F80" s="15" t="n">
        <v>1573600</v>
      </c>
      <c r="G80" s="12" t="n">
        <v>53200000</v>
      </c>
    </row>
    <row r="81" customFormat="false" ht="17.25" hidden="false" customHeight="true" outlineLevel="0" collapsed="false">
      <c r="A81" s="41" t="n">
        <v>5800000</v>
      </c>
      <c r="B81" s="41" t="n">
        <v>58000000</v>
      </c>
      <c r="C81" s="2" t="s">
        <v>704</v>
      </c>
      <c r="D81" s="15" t="n">
        <v>-102800400</v>
      </c>
      <c r="E81" s="15" t="n">
        <v>0</v>
      </c>
      <c r="F81" s="15" t="n">
        <v>0</v>
      </c>
      <c r="G81" s="12" t="n">
        <v>58000000</v>
      </c>
    </row>
    <row r="82" customFormat="false" ht="17.25" hidden="false" customHeight="true" outlineLevel="0" collapsed="false">
      <c r="A82" s="41" t="n">
        <v>6037000</v>
      </c>
      <c r="B82" s="41" t="n">
        <v>60370000</v>
      </c>
      <c r="C82" s="2" t="s">
        <v>705</v>
      </c>
      <c r="D82" s="15" t="n">
        <v>0</v>
      </c>
      <c r="E82" s="15" t="n">
        <v>-1683160813</v>
      </c>
      <c r="F82" s="15" t="n">
        <v>0</v>
      </c>
      <c r="G82" s="12" t="n">
        <v>60370000</v>
      </c>
    </row>
    <row r="83" customFormat="false" ht="17.25" hidden="false" customHeight="true" outlineLevel="0" collapsed="false">
      <c r="A83" s="41" t="n">
        <v>6061000</v>
      </c>
      <c r="B83" s="41" t="n">
        <v>60610000</v>
      </c>
      <c r="C83" s="2" t="s">
        <v>420</v>
      </c>
      <c r="D83" s="15" t="n">
        <v>0</v>
      </c>
      <c r="E83" s="15" t="n">
        <v>7741386.37</v>
      </c>
      <c r="F83" s="15" t="n">
        <v>0</v>
      </c>
      <c r="G83" s="12" t="n">
        <v>60610000</v>
      </c>
    </row>
    <row r="84" customFormat="false" ht="17.25" hidden="false" customHeight="true" outlineLevel="0" collapsed="false">
      <c r="A84" s="41" t="n">
        <v>6062000</v>
      </c>
      <c r="B84" s="41" t="n">
        <v>60620000</v>
      </c>
      <c r="C84" s="2" t="s">
        <v>356</v>
      </c>
      <c r="D84" s="15" t="n">
        <v>225136.67</v>
      </c>
      <c r="E84" s="15" t="n">
        <v>1761553</v>
      </c>
      <c r="F84" s="15" t="n">
        <v>0</v>
      </c>
      <c r="G84" s="12" t="n">
        <v>60620000</v>
      </c>
    </row>
    <row r="85" customFormat="false" ht="17.25" hidden="false" customHeight="true" outlineLevel="0" collapsed="false">
      <c r="B85" s="41" t="n">
        <v>60630000</v>
      </c>
      <c r="C85" s="2" t="s">
        <v>358</v>
      </c>
      <c r="D85" s="15" t="n">
        <v>140000</v>
      </c>
      <c r="G85" s="12" t="n">
        <v>60630000</v>
      </c>
    </row>
    <row r="86" customFormat="false" ht="17.25" hidden="false" customHeight="true" outlineLevel="0" collapsed="false">
      <c r="A86" s="41" t="n">
        <v>6064000</v>
      </c>
      <c r="B86" s="41" t="n">
        <v>60640000</v>
      </c>
      <c r="C86" s="2" t="s">
        <v>360</v>
      </c>
      <c r="D86" s="15" t="n">
        <v>140500</v>
      </c>
      <c r="E86" s="15" t="n">
        <v>141716.66</v>
      </c>
      <c r="F86" s="15" t="n">
        <v>71093.87</v>
      </c>
      <c r="G86" s="12" t="n">
        <v>60640000</v>
      </c>
    </row>
    <row r="87" customFormat="false" ht="17.25" hidden="false" customHeight="true" outlineLevel="0" collapsed="false">
      <c r="A87" s="41" t="n">
        <v>6065000</v>
      </c>
      <c r="B87" s="41" t="n">
        <v>60650000</v>
      </c>
      <c r="C87" s="2" t="s">
        <v>141</v>
      </c>
      <c r="D87" s="15" t="n">
        <v>14819532.62</v>
      </c>
      <c r="E87" s="15" t="n">
        <v>2264990.87</v>
      </c>
      <c r="F87" s="15" t="n">
        <v>200812</v>
      </c>
      <c r="G87" s="12" t="n">
        <v>60650000</v>
      </c>
    </row>
    <row r="88" customFormat="false" ht="17.25" hidden="false" customHeight="true" outlineLevel="0" collapsed="false">
      <c r="A88" s="41" t="n">
        <v>6067000</v>
      </c>
      <c r="B88" s="41" t="n">
        <v>60670000</v>
      </c>
      <c r="C88" s="2" t="s">
        <v>363</v>
      </c>
      <c r="D88" s="15" t="n">
        <v>251000</v>
      </c>
      <c r="E88" s="15" t="n">
        <v>60000</v>
      </c>
      <c r="F88" s="15" t="n">
        <v>2638394</v>
      </c>
      <c r="G88" s="12" t="n">
        <v>60670000</v>
      </c>
    </row>
    <row r="89" customFormat="false" ht="17.25" hidden="false" customHeight="true" outlineLevel="0" collapsed="false">
      <c r="A89" s="41" t="n">
        <v>6068000</v>
      </c>
      <c r="B89" s="41" t="n">
        <v>60680000</v>
      </c>
      <c r="C89" s="2" t="s">
        <v>353</v>
      </c>
      <c r="D89" s="15" t="n">
        <v>1609808</v>
      </c>
      <c r="E89" s="15" t="n">
        <v>1362299.17</v>
      </c>
      <c r="F89" s="15" t="n">
        <v>0</v>
      </c>
      <c r="G89" s="12" t="n">
        <v>60680000</v>
      </c>
    </row>
    <row r="90" customFormat="false" ht="17.25" hidden="false" customHeight="true" outlineLevel="0" collapsed="false">
      <c r="B90" s="41" t="n">
        <v>60690000</v>
      </c>
      <c r="C90" s="2" t="s">
        <v>2461</v>
      </c>
      <c r="D90" s="15" t="n">
        <v>155000</v>
      </c>
      <c r="G90" s="12" t="n">
        <v>60690000</v>
      </c>
    </row>
    <row r="91" customFormat="false" ht="17.25" hidden="false" customHeight="true" outlineLevel="0" collapsed="false">
      <c r="A91" s="41" t="n">
        <v>6071000</v>
      </c>
      <c r="B91" s="41" t="n">
        <v>60710000</v>
      </c>
      <c r="C91" s="2" t="s">
        <v>431</v>
      </c>
      <c r="D91" s="15" t="n">
        <v>166403218.4</v>
      </c>
      <c r="E91" s="15" t="n">
        <v>2101159467</v>
      </c>
      <c r="F91" s="15" t="n">
        <v>164867662.84</v>
      </c>
      <c r="G91" s="20" t="n">
        <v>60710000</v>
      </c>
    </row>
    <row r="92" customFormat="false" ht="17.25" hidden="false" customHeight="true" outlineLevel="0" collapsed="false">
      <c r="A92" s="41" t="n">
        <v>6072000</v>
      </c>
      <c r="B92" s="41" t="n">
        <v>60720000</v>
      </c>
      <c r="C92" s="2" t="s">
        <v>711</v>
      </c>
      <c r="D92" s="15" t="n">
        <v>1587684879.71</v>
      </c>
      <c r="E92" s="15" t="n">
        <v>1209077807</v>
      </c>
      <c r="F92" s="15" t="n">
        <v>0</v>
      </c>
      <c r="G92" s="20" t="n">
        <v>60720000</v>
      </c>
    </row>
    <row r="93" customFormat="false" ht="17.25" hidden="false" customHeight="true" outlineLevel="0" collapsed="false">
      <c r="A93" s="41" t="n">
        <v>6080100</v>
      </c>
      <c r="B93" s="41" t="n">
        <v>60801000</v>
      </c>
      <c r="C93" s="2" t="s">
        <v>435</v>
      </c>
      <c r="D93" s="15" t="n">
        <v>253646024.18</v>
      </c>
      <c r="E93" s="15" t="n">
        <v>34071533</v>
      </c>
      <c r="F93" s="15" t="n">
        <v>0</v>
      </c>
      <c r="G93" s="20" t="n">
        <v>60801000</v>
      </c>
    </row>
    <row r="94" customFormat="false" ht="17.25" hidden="false" customHeight="true" outlineLevel="0" collapsed="false">
      <c r="A94" s="41" t="n">
        <v>6080200</v>
      </c>
      <c r="B94" s="41" t="n">
        <v>60802000</v>
      </c>
      <c r="C94" s="2" t="s">
        <v>712</v>
      </c>
      <c r="D94" s="15" t="n">
        <v>94418.94</v>
      </c>
      <c r="E94" s="15" t="n">
        <v>928315</v>
      </c>
      <c r="F94" s="15" t="n">
        <v>0</v>
      </c>
      <c r="G94" s="20" t="n">
        <v>60802000</v>
      </c>
    </row>
    <row r="95" customFormat="false" ht="17.25" hidden="false" customHeight="true" outlineLevel="0" collapsed="false">
      <c r="A95" s="41" t="n">
        <v>6080300</v>
      </c>
      <c r="B95" s="41" t="n">
        <v>60803000</v>
      </c>
      <c r="C95" s="2" t="s">
        <v>437</v>
      </c>
      <c r="D95" s="15" t="n">
        <v>4365587.81</v>
      </c>
      <c r="E95" s="15" t="n">
        <v>2482072.97</v>
      </c>
      <c r="F95" s="15" t="n">
        <v>0</v>
      </c>
      <c r="G95" s="20" t="n">
        <v>60803000</v>
      </c>
    </row>
    <row r="96" customFormat="false" ht="17.25" hidden="false" customHeight="true" outlineLevel="0" collapsed="false">
      <c r="A96" s="41" t="n">
        <v>6080400</v>
      </c>
      <c r="B96" s="41" t="n">
        <v>60804000</v>
      </c>
      <c r="C96" s="2" t="s">
        <v>439</v>
      </c>
      <c r="D96" s="15" t="n">
        <v>44638230.99</v>
      </c>
      <c r="E96" s="15" t="n">
        <v>22890360.91</v>
      </c>
      <c r="F96" s="15" t="n">
        <v>0</v>
      </c>
      <c r="G96" s="20" t="n">
        <v>60804000</v>
      </c>
    </row>
    <row r="97" customFormat="false" ht="17.25" hidden="false" customHeight="true" outlineLevel="0" collapsed="false">
      <c r="A97" s="41" t="n">
        <v>6080600</v>
      </c>
      <c r="B97" s="41" t="n">
        <v>60806000</v>
      </c>
      <c r="C97" s="2" t="s">
        <v>440</v>
      </c>
      <c r="D97" s="15" t="n">
        <v>4051034</v>
      </c>
      <c r="E97" s="15" t="n">
        <v>9838055.47</v>
      </c>
      <c r="F97" s="15" t="n">
        <v>0</v>
      </c>
      <c r="G97" s="20" t="n">
        <v>60806000</v>
      </c>
    </row>
    <row r="98" customFormat="false" ht="17.25" hidden="false" customHeight="true" outlineLevel="0" collapsed="false">
      <c r="B98" s="41" t="n">
        <v>60807000</v>
      </c>
      <c r="C98" s="2" t="s">
        <v>1835</v>
      </c>
      <c r="D98" s="15" t="n">
        <v>3263646.83</v>
      </c>
      <c r="G98" s="12" t="n">
        <v>60807000</v>
      </c>
    </row>
    <row r="99" customFormat="false" ht="17.25" hidden="false" customHeight="true" outlineLevel="0" collapsed="false">
      <c r="A99" s="41" t="n">
        <v>6080800</v>
      </c>
      <c r="B99" s="41" t="n">
        <v>60808000</v>
      </c>
      <c r="C99" s="2" t="s">
        <v>442</v>
      </c>
      <c r="D99" s="15" t="n">
        <v>30000</v>
      </c>
      <c r="E99" s="15" t="n">
        <v>19400000</v>
      </c>
      <c r="F99" s="15" t="n">
        <v>0</v>
      </c>
      <c r="G99" s="20" t="n">
        <v>60808000</v>
      </c>
    </row>
    <row r="100" customFormat="false" ht="17.25" hidden="false" customHeight="true" outlineLevel="0" collapsed="false">
      <c r="A100" s="41" t="n">
        <v>6081100</v>
      </c>
      <c r="B100" s="41" t="n">
        <v>60811000</v>
      </c>
      <c r="C100" s="2" t="s">
        <v>444</v>
      </c>
      <c r="D100" s="15" t="n">
        <v>23118106.41</v>
      </c>
      <c r="E100" s="15" t="n">
        <v>81269482</v>
      </c>
      <c r="F100" s="15" t="n">
        <v>0</v>
      </c>
      <c r="G100" s="20" t="n">
        <v>60811000</v>
      </c>
    </row>
    <row r="101" customFormat="false" ht="17.25" hidden="false" customHeight="true" outlineLevel="0" collapsed="false">
      <c r="A101" s="41" t="n">
        <v>6081110</v>
      </c>
      <c r="B101" s="41" t="n">
        <v>60811100</v>
      </c>
      <c r="C101" s="2" t="s">
        <v>446</v>
      </c>
      <c r="D101" s="15" t="n">
        <v>24538590.9</v>
      </c>
      <c r="E101" s="15" t="n">
        <v>34015402.15</v>
      </c>
      <c r="F101" s="15" t="n">
        <v>0</v>
      </c>
      <c r="G101" s="20" t="n">
        <v>60811100</v>
      </c>
    </row>
    <row r="102" customFormat="false" ht="17.25" hidden="false" customHeight="true" outlineLevel="0" collapsed="false">
      <c r="A102" s="41" t="n">
        <v>6081200</v>
      </c>
      <c r="B102" s="41" t="n">
        <v>60812000</v>
      </c>
      <c r="C102" s="2" t="s">
        <v>381</v>
      </c>
      <c r="D102" s="15" t="n">
        <v>5563232</v>
      </c>
      <c r="E102" s="15" t="n">
        <v>4904253.2</v>
      </c>
      <c r="F102" s="15" t="n">
        <v>0</v>
      </c>
      <c r="G102" s="20" t="n">
        <v>60812000</v>
      </c>
    </row>
    <row r="103" customFormat="false" ht="17.25" hidden="false" customHeight="true" outlineLevel="0" collapsed="false">
      <c r="B103" s="41" t="n">
        <v>60880000</v>
      </c>
      <c r="C103" s="2" t="s">
        <v>442</v>
      </c>
      <c r="D103" s="15" t="n">
        <v>50000</v>
      </c>
      <c r="G103" s="12" t="n">
        <v>60880000</v>
      </c>
    </row>
    <row r="104" customFormat="false" ht="17.25" hidden="false" customHeight="true" outlineLevel="0" collapsed="false">
      <c r="A104" s="41" t="n">
        <v>6111000</v>
      </c>
      <c r="B104" s="41" t="n">
        <v>61110000</v>
      </c>
      <c r="C104" s="2" t="s">
        <v>451</v>
      </c>
      <c r="D104" s="15" t="n">
        <v>14208211.72</v>
      </c>
      <c r="E104" s="15" t="n">
        <v>3505716.2</v>
      </c>
      <c r="F104" s="15" t="n">
        <v>0</v>
      </c>
      <c r="G104" s="12" t="n">
        <v>61110000</v>
      </c>
    </row>
    <row r="105" customFormat="false" ht="17.25" hidden="false" customHeight="true" outlineLevel="0" collapsed="false">
      <c r="A105" s="41" t="n">
        <v>6130000</v>
      </c>
      <c r="B105" s="41" t="n">
        <v>61300000</v>
      </c>
      <c r="C105" s="2" t="s">
        <v>717</v>
      </c>
      <c r="D105" s="15" t="n">
        <v>2429728.51</v>
      </c>
      <c r="E105" s="15" t="n">
        <v>14257875</v>
      </c>
      <c r="F105" s="15" t="n">
        <v>0</v>
      </c>
      <c r="G105" s="20" t="n">
        <v>61300000</v>
      </c>
    </row>
    <row r="106" customFormat="false" ht="17.25" hidden="false" customHeight="true" outlineLevel="0" collapsed="false">
      <c r="A106" s="41" t="n">
        <v>6130100</v>
      </c>
      <c r="B106" s="41" t="n">
        <v>61301000</v>
      </c>
      <c r="C106" s="2" t="s">
        <v>455</v>
      </c>
      <c r="D106" s="15" t="n">
        <v>8420317.9</v>
      </c>
      <c r="E106" s="15" t="n">
        <v>37090548</v>
      </c>
      <c r="F106" s="15" t="n">
        <v>0</v>
      </c>
      <c r="G106" s="12" t="n">
        <v>61301000</v>
      </c>
    </row>
    <row r="107" customFormat="false" ht="17.25" hidden="false" customHeight="true" outlineLevel="0" collapsed="false">
      <c r="B107" s="41" t="n">
        <v>61302000</v>
      </c>
      <c r="C107" s="2" t="s">
        <v>2462</v>
      </c>
      <c r="D107" s="15" t="n">
        <v>7192758</v>
      </c>
      <c r="G107" s="12" t="n">
        <v>61302000</v>
      </c>
    </row>
    <row r="108" customFormat="false" ht="17.25" hidden="false" customHeight="true" outlineLevel="0" collapsed="false">
      <c r="B108" s="41" t="n">
        <v>61500000</v>
      </c>
      <c r="C108" s="2" t="s">
        <v>720</v>
      </c>
      <c r="D108" s="15" t="n">
        <v>619000</v>
      </c>
      <c r="G108" s="12" t="n">
        <v>61500000</v>
      </c>
    </row>
    <row r="109" customFormat="false" ht="17.25" hidden="false" customHeight="true" outlineLevel="0" collapsed="false">
      <c r="B109" s="41" t="n">
        <v>61501000</v>
      </c>
      <c r="C109" s="2" t="s">
        <v>458</v>
      </c>
      <c r="D109" s="15" t="n">
        <v>8000</v>
      </c>
      <c r="G109" s="12" t="n">
        <v>61501000</v>
      </c>
    </row>
    <row r="110" customFormat="false" ht="17.25" hidden="false" customHeight="true" outlineLevel="0" collapsed="false">
      <c r="B110" s="41" t="n">
        <v>61502000</v>
      </c>
      <c r="C110" s="2" t="s">
        <v>154</v>
      </c>
      <c r="D110" s="15" t="n">
        <v>718745.02</v>
      </c>
      <c r="G110" s="12" t="n">
        <v>61502000</v>
      </c>
    </row>
    <row r="111" customFormat="false" ht="17.25" hidden="false" customHeight="true" outlineLevel="0" collapsed="false">
      <c r="A111" s="41" t="n">
        <v>6150300</v>
      </c>
      <c r="B111" s="41" t="n">
        <v>61503000</v>
      </c>
      <c r="C111" s="2" t="s">
        <v>459</v>
      </c>
      <c r="D111" s="15" t="n">
        <v>545480</v>
      </c>
      <c r="E111" s="15" t="n">
        <v>1392200</v>
      </c>
      <c r="F111" s="15" t="n">
        <v>0</v>
      </c>
      <c r="G111" s="12" t="n">
        <v>61503000</v>
      </c>
    </row>
    <row r="112" customFormat="false" ht="17.25" hidden="false" customHeight="true" outlineLevel="0" collapsed="false">
      <c r="B112" s="41" t="n">
        <v>61601000</v>
      </c>
      <c r="C112" s="2" t="s">
        <v>2463</v>
      </c>
      <c r="D112" s="15" t="n">
        <v>32400</v>
      </c>
      <c r="G112" s="12" t="n">
        <v>61601000</v>
      </c>
    </row>
    <row r="113" customFormat="false" ht="17.25" hidden="false" customHeight="true" outlineLevel="0" collapsed="false">
      <c r="A113" s="41" t="n">
        <v>6160200</v>
      </c>
      <c r="B113" s="41" t="n">
        <v>61602000</v>
      </c>
      <c r="C113" s="2" t="s">
        <v>466</v>
      </c>
      <c r="D113" s="15" t="n">
        <v>2114145</v>
      </c>
      <c r="E113" s="15" t="n">
        <v>334611.97</v>
      </c>
      <c r="F113" s="15" t="n">
        <v>0</v>
      </c>
      <c r="G113" s="20" t="n">
        <v>61602000</v>
      </c>
    </row>
    <row r="114" customFormat="false" ht="17.25" hidden="false" customHeight="true" outlineLevel="0" collapsed="false">
      <c r="B114" s="41" t="n">
        <v>61603000</v>
      </c>
      <c r="C114" s="2" t="s">
        <v>722</v>
      </c>
      <c r="D114" s="15" t="n">
        <v>161554</v>
      </c>
      <c r="G114" s="12" t="n">
        <v>61603000</v>
      </c>
    </row>
    <row r="115" customFormat="false" ht="17.25" hidden="false" customHeight="true" outlineLevel="0" collapsed="false">
      <c r="A115" s="41" t="n">
        <v>6180100</v>
      </c>
      <c r="B115" s="41" t="n">
        <v>61801000</v>
      </c>
      <c r="C115" s="2" t="s">
        <v>470</v>
      </c>
      <c r="D115" s="15" t="n">
        <v>0</v>
      </c>
      <c r="E115" s="15" t="n">
        <v>124800</v>
      </c>
      <c r="F115" s="15" t="n">
        <v>0</v>
      </c>
      <c r="G115" s="12" t="n">
        <v>61801000</v>
      </c>
    </row>
    <row r="116" customFormat="false" ht="17.25" hidden="false" customHeight="true" outlineLevel="0" collapsed="false">
      <c r="A116" s="41" t="n">
        <v>6180200</v>
      </c>
      <c r="B116" s="41" t="n">
        <v>61802000</v>
      </c>
      <c r="C116" s="2" t="s">
        <v>472</v>
      </c>
      <c r="D116" s="15" t="n">
        <v>429500</v>
      </c>
      <c r="E116" s="15" t="n">
        <v>37335</v>
      </c>
      <c r="F116" s="15" t="n">
        <v>0</v>
      </c>
      <c r="G116" s="12" t="n">
        <v>61802000</v>
      </c>
    </row>
    <row r="117" customFormat="false" ht="17.25" hidden="false" customHeight="true" outlineLevel="0" collapsed="false">
      <c r="A117" s="41" t="n">
        <v>6210000</v>
      </c>
      <c r="B117" s="41" t="n">
        <v>62100000</v>
      </c>
      <c r="C117" s="2" t="s">
        <v>499</v>
      </c>
      <c r="D117" s="15" t="n">
        <v>22202400.45</v>
      </c>
      <c r="E117" s="15" t="n">
        <v>473000</v>
      </c>
      <c r="F117" s="15" t="n">
        <v>0</v>
      </c>
      <c r="G117" s="20" t="n">
        <v>62100000</v>
      </c>
    </row>
    <row r="118" customFormat="false" ht="17.25" hidden="false" customHeight="true" outlineLevel="0" collapsed="false">
      <c r="A118" s="41" t="n">
        <v>6210200</v>
      </c>
      <c r="B118" s="41" t="n">
        <v>62102000</v>
      </c>
      <c r="C118" s="2" t="s">
        <v>1842</v>
      </c>
      <c r="D118" s="15" t="n">
        <v>7043780</v>
      </c>
      <c r="E118" s="15" t="n">
        <v>5400000</v>
      </c>
      <c r="F118" s="15" t="n">
        <v>0</v>
      </c>
      <c r="G118" s="20" t="n">
        <v>62102000</v>
      </c>
    </row>
    <row r="119" customFormat="false" ht="17.25" hidden="false" customHeight="true" outlineLevel="0" collapsed="false">
      <c r="A119" s="41" t="n">
        <v>6220100</v>
      </c>
      <c r="B119" s="41" t="n">
        <v>62201000</v>
      </c>
      <c r="C119" s="2" t="s">
        <v>481</v>
      </c>
      <c r="D119" s="15" t="n">
        <v>0</v>
      </c>
      <c r="E119" s="15" t="n">
        <v>12546070.65</v>
      </c>
      <c r="F119" s="15" t="n">
        <v>0</v>
      </c>
      <c r="G119" s="20" t="n">
        <v>62201000</v>
      </c>
    </row>
    <row r="120" customFormat="false" ht="17.25" hidden="false" customHeight="true" outlineLevel="0" collapsed="false">
      <c r="A120" s="41" t="n">
        <v>6230100</v>
      </c>
      <c r="B120" s="41" t="n">
        <v>62301000</v>
      </c>
      <c r="C120" s="2" t="s">
        <v>165</v>
      </c>
      <c r="D120" s="15" t="n">
        <v>3051560</v>
      </c>
      <c r="E120" s="15" t="n">
        <v>13022881.1</v>
      </c>
      <c r="F120" s="15" t="n">
        <v>0</v>
      </c>
      <c r="G120" s="12" t="n">
        <v>62301000</v>
      </c>
    </row>
    <row r="121" customFormat="false" ht="17.25" hidden="false" customHeight="true" outlineLevel="0" collapsed="false">
      <c r="A121" s="41" t="n">
        <v>6230300</v>
      </c>
      <c r="B121" s="41" t="n">
        <v>62303000</v>
      </c>
      <c r="C121" s="2" t="s">
        <v>495</v>
      </c>
      <c r="D121" s="15" t="n">
        <v>12009601.58</v>
      </c>
      <c r="E121" s="15" t="n">
        <v>316057</v>
      </c>
      <c r="F121" s="15" t="n">
        <v>0</v>
      </c>
      <c r="G121" s="12" t="n">
        <v>62303000</v>
      </c>
    </row>
    <row r="122" customFormat="false" ht="17.25" hidden="false" customHeight="true" outlineLevel="0" collapsed="false">
      <c r="A122" s="41" t="n">
        <v>6230400</v>
      </c>
      <c r="B122" s="41" t="n">
        <v>62304000</v>
      </c>
      <c r="C122" s="13" t="s">
        <v>496</v>
      </c>
      <c r="D122" s="15" t="n">
        <v>0</v>
      </c>
      <c r="E122" s="15"/>
      <c r="F122" s="15" t="n">
        <v>3500000</v>
      </c>
      <c r="G122" s="12" t="n">
        <v>62304000</v>
      </c>
    </row>
    <row r="123" customFormat="false" ht="17.25" hidden="false" customHeight="true" outlineLevel="0" collapsed="false">
      <c r="A123" s="41" t="n">
        <v>6240100</v>
      </c>
      <c r="B123" s="41" t="n">
        <v>62401000</v>
      </c>
      <c r="C123" s="2" t="s">
        <v>725</v>
      </c>
      <c r="D123" s="15" t="n">
        <v>14603200</v>
      </c>
      <c r="E123" s="15" t="n">
        <v>14300000</v>
      </c>
      <c r="F123" s="15" t="n">
        <v>3600000</v>
      </c>
      <c r="G123" s="12" t="n">
        <v>62401000</v>
      </c>
    </row>
    <row r="124" customFormat="false" ht="17.25" hidden="false" customHeight="true" outlineLevel="0" collapsed="false">
      <c r="B124" s="41" t="n">
        <v>62402000</v>
      </c>
      <c r="C124" s="2" t="s">
        <v>442</v>
      </c>
      <c r="D124" s="15" t="n">
        <v>8700000</v>
      </c>
      <c r="G124" s="12" t="n">
        <v>62402000</v>
      </c>
    </row>
    <row r="125" customFormat="false" ht="17.25" hidden="false" customHeight="true" outlineLevel="0" collapsed="false">
      <c r="A125" s="41" t="n">
        <v>6250100</v>
      </c>
      <c r="B125" s="41" t="n">
        <v>62501000</v>
      </c>
      <c r="C125" s="2" t="s">
        <v>726</v>
      </c>
      <c r="D125" s="15" t="n">
        <v>4454009.86</v>
      </c>
      <c r="E125" s="15" t="n">
        <v>16131465.28</v>
      </c>
      <c r="F125" s="15" t="n">
        <v>0</v>
      </c>
      <c r="G125" s="12" t="n">
        <v>62501000</v>
      </c>
    </row>
    <row r="126" customFormat="false" ht="17.25" hidden="false" customHeight="true" outlineLevel="0" collapsed="false">
      <c r="B126" s="41" t="n">
        <v>62504000</v>
      </c>
      <c r="C126" s="2" t="s">
        <v>2464</v>
      </c>
      <c r="D126" s="15" t="n">
        <v>101998.88</v>
      </c>
      <c r="G126" s="12" t="n">
        <v>62504000</v>
      </c>
    </row>
    <row r="127" customFormat="false" ht="17.25" hidden="false" customHeight="true" outlineLevel="0" collapsed="false">
      <c r="A127" s="41" t="n">
        <v>6250500</v>
      </c>
      <c r="B127" s="41" t="n">
        <v>62505000</v>
      </c>
      <c r="C127" s="2" t="s">
        <v>508</v>
      </c>
      <c r="D127" s="15" t="n">
        <v>0</v>
      </c>
      <c r="E127" s="15" t="n">
        <v>100000</v>
      </c>
      <c r="F127" s="15" t="n">
        <v>0</v>
      </c>
      <c r="G127" s="12" t="n">
        <v>62505000</v>
      </c>
    </row>
    <row r="128" customFormat="false" ht="17.25" hidden="false" customHeight="true" outlineLevel="0" collapsed="false">
      <c r="A128" s="41" t="n">
        <v>6250600</v>
      </c>
      <c r="B128" s="41" t="n">
        <v>62506000</v>
      </c>
      <c r="C128" s="2" t="s">
        <v>509</v>
      </c>
      <c r="D128" s="15" t="n">
        <v>172000</v>
      </c>
      <c r="E128" s="15" t="n">
        <v>2000</v>
      </c>
      <c r="F128" s="15" t="n">
        <v>0</v>
      </c>
      <c r="G128" s="12" t="n">
        <v>62506000</v>
      </c>
    </row>
    <row r="129" customFormat="false" ht="17.25" hidden="false" customHeight="true" outlineLevel="0" collapsed="false">
      <c r="A129" s="41" t="n">
        <v>6250700</v>
      </c>
      <c r="B129" s="41" t="n">
        <v>62507000</v>
      </c>
      <c r="C129" s="2" t="s">
        <v>416</v>
      </c>
      <c r="D129" s="15" t="n">
        <v>4425790</v>
      </c>
      <c r="E129" s="15" t="n">
        <v>6039224</v>
      </c>
      <c r="F129" s="15" t="n">
        <v>327700</v>
      </c>
      <c r="G129" s="12" t="n">
        <v>62507000</v>
      </c>
    </row>
    <row r="130" customFormat="false" ht="17.25" hidden="false" customHeight="true" outlineLevel="0" collapsed="false">
      <c r="B130" s="41" t="n">
        <v>62602000</v>
      </c>
      <c r="C130" s="2" t="s">
        <v>511</v>
      </c>
      <c r="D130" s="15" t="n">
        <v>651667</v>
      </c>
      <c r="G130" s="12" t="n">
        <v>62602000</v>
      </c>
    </row>
    <row r="131" customFormat="false" ht="17.25" hidden="false" customHeight="true" outlineLevel="0" collapsed="false">
      <c r="A131" s="41" t="n">
        <v>6260300</v>
      </c>
      <c r="B131" s="41" t="n">
        <v>62603000</v>
      </c>
      <c r="C131" s="2" t="s">
        <v>512</v>
      </c>
      <c r="D131" s="15" t="n">
        <v>12127147.46</v>
      </c>
      <c r="E131" s="15" t="n">
        <v>6800004</v>
      </c>
      <c r="F131" s="15" t="n">
        <v>2200834.3</v>
      </c>
      <c r="G131" s="12" t="n">
        <v>62603000</v>
      </c>
    </row>
    <row r="132" customFormat="false" ht="17.25" hidden="false" customHeight="true" outlineLevel="0" collapsed="false">
      <c r="A132" s="41" t="n">
        <v>6260400</v>
      </c>
      <c r="B132" s="41" t="n">
        <v>62604000</v>
      </c>
      <c r="C132" s="2" t="s">
        <v>513</v>
      </c>
      <c r="D132" s="15" t="n">
        <v>0</v>
      </c>
      <c r="E132" s="15" t="n">
        <v>21000</v>
      </c>
      <c r="F132" s="15" t="n">
        <v>0</v>
      </c>
      <c r="G132" s="12" t="n">
        <v>62604000</v>
      </c>
    </row>
    <row r="133" customFormat="false" ht="17.25" hidden="false" customHeight="true" outlineLevel="0" collapsed="false">
      <c r="B133" s="41" t="n">
        <v>62605000</v>
      </c>
      <c r="C133" s="2" t="s">
        <v>728</v>
      </c>
      <c r="D133" s="15" t="n">
        <v>6925660</v>
      </c>
      <c r="G133" s="12" t="n">
        <v>62605000</v>
      </c>
    </row>
    <row r="134" customFormat="false" ht="17.25" hidden="false" customHeight="true" outlineLevel="0" collapsed="false">
      <c r="B134" s="41" t="n">
        <v>62650000</v>
      </c>
      <c r="C134" s="2" t="s">
        <v>2295</v>
      </c>
      <c r="D134" s="15" t="n">
        <v>86900</v>
      </c>
      <c r="G134" s="12" t="n">
        <v>62650000</v>
      </c>
    </row>
    <row r="135" customFormat="false" ht="17.25" hidden="false" customHeight="true" outlineLevel="0" collapsed="false">
      <c r="A135" s="41" t="n">
        <v>6270100</v>
      </c>
      <c r="B135" s="41" t="n">
        <v>62701000</v>
      </c>
      <c r="C135" s="2" t="s">
        <v>729</v>
      </c>
      <c r="D135" s="15" t="n">
        <v>176200</v>
      </c>
      <c r="E135" s="15" t="n">
        <v>159800</v>
      </c>
      <c r="F135" s="15" t="n">
        <v>0</v>
      </c>
      <c r="G135" s="12" t="n">
        <v>62701000</v>
      </c>
    </row>
    <row r="136" customFormat="false" ht="17.25" hidden="false" customHeight="true" outlineLevel="0" collapsed="false">
      <c r="A136" s="41" t="n">
        <v>6270300</v>
      </c>
      <c r="B136" s="41" t="n">
        <v>62703000</v>
      </c>
      <c r="C136" s="2" t="s">
        <v>516</v>
      </c>
      <c r="D136" s="15" t="n">
        <v>3786937.95</v>
      </c>
      <c r="E136" s="15" t="n">
        <v>169833.33</v>
      </c>
      <c r="F136" s="15" t="n">
        <v>0</v>
      </c>
      <c r="G136" s="12" t="n">
        <v>62703000</v>
      </c>
    </row>
    <row r="137" customFormat="false" ht="17.25" hidden="false" customHeight="true" outlineLevel="0" collapsed="false">
      <c r="A137" s="41" t="n">
        <v>6270400</v>
      </c>
      <c r="B137" s="41" t="n">
        <v>62704000</v>
      </c>
      <c r="C137" s="2" t="s">
        <v>423</v>
      </c>
      <c r="D137" s="15" t="n">
        <v>157200</v>
      </c>
      <c r="E137" s="15" t="n">
        <v>99000</v>
      </c>
      <c r="F137" s="15" t="n">
        <v>0</v>
      </c>
      <c r="G137" s="12" t="n">
        <v>62704000</v>
      </c>
    </row>
    <row r="138" customFormat="false" ht="17.25" hidden="false" customHeight="true" outlineLevel="0" collapsed="false">
      <c r="A138" s="41" t="n">
        <v>6270500</v>
      </c>
      <c r="B138" s="41" t="n">
        <v>62705000</v>
      </c>
      <c r="C138" s="2" t="s">
        <v>517</v>
      </c>
      <c r="D138" s="15" t="n">
        <v>706898.52</v>
      </c>
      <c r="E138" s="15" t="n">
        <v>1359638.66</v>
      </c>
      <c r="F138" s="15" t="n">
        <v>0</v>
      </c>
      <c r="G138" s="12" t="n">
        <v>62705000</v>
      </c>
    </row>
    <row r="139" customFormat="false" ht="17.25" hidden="false" customHeight="true" outlineLevel="0" collapsed="false">
      <c r="A139" s="41" t="n">
        <v>6270600</v>
      </c>
      <c r="B139" s="41" t="n">
        <v>62706000</v>
      </c>
      <c r="C139" s="2" t="s">
        <v>183</v>
      </c>
      <c r="D139" s="15" t="n">
        <v>0</v>
      </c>
      <c r="E139" s="15" t="n">
        <v>2450665.08</v>
      </c>
      <c r="F139" s="15" t="n">
        <v>0</v>
      </c>
      <c r="G139" s="12" t="n">
        <v>62706000</v>
      </c>
    </row>
    <row r="140" customFormat="false" ht="17.25" hidden="false" customHeight="true" outlineLevel="0" collapsed="false">
      <c r="A140" s="41" t="n">
        <v>6270800</v>
      </c>
      <c r="B140" s="41" t="n">
        <v>62708000</v>
      </c>
      <c r="C140" s="2" t="s">
        <v>519</v>
      </c>
      <c r="D140" s="15" t="n">
        <v>0</v>
      </c>
      <c r="E140" s="15" t="n">
        <v>132000</v>
      </c>
      <c r="F140" s="15" t="n">
        <v>0</v>
      </c>
      <c r="G140" s="12" t="n">
        <v>62708000</v>
      </c>
    </row>
    <row r="141" customFormat="false" ht="17.25" hidden="false" customHeight="true" outlineLevel="0" collapsed="false">
      <c r="A141" s="41" t="n">
        <v>6270900</v>
      </c>
      <c r="B141" s="41" t="n">
        <v>62709000</v>
      </c>
      <c r="C141" s="2" t="s">
        <v>428</v>
      </c>
      <c r="D141" s="15" t="n">
        <v>66779.51</v>
      </c>
      <c r="E141" s="15" t="n">
        <v>160660</v>
      </c>
      <c r="F141" s="15" t="n">
        <v>0</v>
      </c>
      <c r="G141" s="12" t="n">
        <v>62709000</v>
      </c>
    </row>
    <row r="142" customFormat="false" ht="17.25" hidden="false" customHeight="true" outlineLevel="0" collapsed="false">
      <c r="A142" s="41" t="n">
        <v>6271000</v>
      </c>
      <c r="B142" s="41" t="n">
        <v>62710000</v>
      </c>
      <c r="C142" s="2" t="s">
        <v>185</v>
      </c>
      <c r="D142" s="15" t="n">
        <v>0</v>
      </c>
      <c r="E142" s="15" t="n">
        <v>37300</v>
      </c>
      <c r="F142" s="15" t="n">
        <v>0</v>
      </c>
      <c r="G142" s="12" t="n">
        <v>62710000</v>
      </c>
    </row>
    <row r="143" customFormat="false" ht="17.25" hidden="false" customHeight="true" outlineLevel="0" collapsed="false">
      <c r="A143" s="41" t="n">
        <v>6271100</v>
      </c>
      <c r="B143" s="41" t="n">
        <v>62711000</v>
      </c>
      <c r="C143" s="2" t="s">
        <v>520</v>
      </c>
      <c r="D143" s="15" t="n">
        <v>0</v>
      </c>
      <c r="E143" s="15" t="n">
        <v>43.2</v>
      </c>
      <c r="F143" s="15" t="n">
        <v>0</v>
      </c>
      <c r="G143" s="12" t="n">
        <v>62711000</v>
      </c>
    </row>
    <row r="144" customFormat="false" ht="17.25" hidden="false" customHeight="true" outlineLevel="0" collapsed="false">
      <c r="A144" s="41" t="n">
        <v>6271200</v>
      </c>
      <c r="B144" s="41" t="n">
        <v>62712000</v>
      </c>
      <c r="C144" s="2" t="s">
        <v>521</v>
      </c>
      <c r="D144" s="15" t="n">
        <v>70464.86</v>
      </c>
      <c r="E144" s="15" t="n">
        <v>74297.34</v>
      </c>
      <c r="F144" s="15" t="n">
        <v>0</v>
      </c>
      <c r="G144" s="12" t="n">
        <v>62712000</v>
      </c>
    </row>
    <row r="145" customFormat="false" ht="17.25" hidden="false" customHeight="true" outlineLevel="0" collapsed="false">
      <c r="A145" s="41" t="n">
        <v>6271300</v>
      </c>
      <c r="B145" s="41" t="n">
        <v>62713000</v>
      </c>
      <c r="C145" s="2" t="s">
        <v>438</v>
      </c>
      <c r="D145" s="15" t="n">
        <v>0</v>
      </c>
      <c r="E145" s="15" t="n">
        <v>72000</v>
      </c>
      <c r="F145" s="15" t="n">
        <v>0</v>
      </c>
      <c r="G145" s="12" t="n">
        <v>62713000</v>
      </c>
    </row>
    <row r="146" customFormat="false" ht="17.25" hidden="false" customHeight="true" outlineLevel="0" collapsed="false">
      <c r="A146" s="41" t="n">
        <v>6350400</v>
      </c>
      <c r="B146" s="41" t="n">
        <v>63504000</v>
      </c>
      <c r="C146" s="2" t="s">
        <v>732</v>
      </c>
      <c r="D146" s="15" t="n">
        <v>15141667.48</v>
      </c>
      <c r="E146" s="15" t="n">
        <v>48000</v>
      </c>
      <c r="F146" s="15" t="n">
        <v>0</v>
      </c>
      <c r="G146" s="12" t="n">
        <v>63504000</v>
      </c>
    </row>
    <row r="147" customFormat="false" ht="17.25" hidden="false" customHeight="true" outlineLevel="0" collapsed="false">
      <c r="A147" s="41" t="n">
        <v>6350600</v>
      </c>
      <c r="B147" s="41" t="n">
        <v>63506000</v>
      </c>
      <c r="C147" s="2" t="s">
        <v>2401</v>
      </c>
      <c r="D147" s="15" t="n">
        <v>45000</v>
      </c>
      <c r="E147" s="15" t="n">
        <v>102800</v>
      </c>
      <c r="F147" s="15" t="n">
        <v>106400</v>
      </c>
      <c r="G147" s="12" t="n">
        <v>63506000</v>
      </c>
    </row>
    <row r="148" customFormat="false" ht="17.25" hidden="false" customHeight="true" outlineLevel="0" collapsed="false">
      <c r="A148" s="41" t="n">
        <v>6350700</v>
      </c>
      <c r="B148" s="41" t="n">
        <v>63507000</v>
      </c>
      <c r="C148" s="2" t="s">
        <v>734</v>
      </c>
      <c r="D148" s="15" t="n">
        <v>43365157.97</v>
      </c>
      <c r="E148" s="15" t="n">
        <v>7418109.6</v>
      </c>
      <c r="F148" s="15" t="n">
        <v>0</v>
      </c>
      <c r="G148" s="12" t="n">
        <v>63507000</v>
      </c>
    </row>
    <row r="149" customFormat="false" ht="17.25" hidden="false" customHeight="true" outlineLevel="0" collapsed="false">
      <c r="A149" s="41" t="n">
        <v>6350800</v>
      </c>
      <c r="B149" s="41" t="n">
        <v>63508000</v>
      </c>
      <c r="C149" s="2" t="s">
        <v>447</v>
      </c>
      <c r="D149" s="15" t="n">
        <v>79000</v>
      </c>
      <c r="E149" s="15" t="n">
        <v>40000</v>
      </c>
      <c r="F149" s="15" t="n">
        <v>0</v>
      </c>
      <c r="G149" s="12" t="n">
        <v>63508000</v>
      </c>
    </row>
    <row r="150" customFormat="false" ht="17.25" hidden="false" customHeight="true" outlineLevel="0" collapsed="false">
      <c r="A150" s="41" t="n">
        <v>6410100</v>
      </c>
      <c r="B150" s="41" t="n">
        <v>64101000</v>
      </c>
      <c r="C150" s="2" t="s">
        <v>735</v>
      </c>
      <c r="D150" s="15" t="n">
        <v>185282424.38</v>
      </c>
      <c r="E150" s="15" t="n">
        <v>122675871.2</v>
      </c>
      <c r="F150" s="15" t="n">
        <v>0</v>
      </c>
      <c r="G150" s="12" t="n">
        <v>64101000</v>
      </c>
    </row>
    <row r="151" customFormat="false" ht="17.25" hidden="false" customHeight="true" outlineLevel="0" collapsed="false">
      <c r="B151" s="41" t="n">
        <v>64101200</v>
      </c>
      <c r="C151" s="2" t="s">
        <v>735</v>
      </c>
      <c r="D151" s="15" t="n">
        <v>7840047.82</v>
      </c>
      <c r="G151" s="12" t="n">
        <v>64101200</v>
      </c>
    </row>
    <row r="152" customFormat="false" ht="17.25" hidden="false" customHeight="true" outlineLevel="0" collapsed="false">
      <c r="A152" s="41" t="n">
        <v>6410130</v>
      </c>
      <c r="B152" s="41" t="n">
        <v>64101300</v>
      </c>
      <c r="C152" s="2" t="s">
        <v>456</v>
      </c>
      <c r="D152" s="15" t="n">
        <v>0</v>
      </c>
      <c r="E152" s="15" t="n">
        <v>336000</v>
      </c>
      <c r="F152" s="15" t="n">
        <v>0</v>
      </c>
      <c r="G152" s="12" t="n">
        <v>64101300</v>
      </c>
    </row>
    <row r="153" customFormat="false" ht="17.25" hidden="false" customHeight="true" outlineLevel="0" collapsed="false">
      <c r="A153" s="41" t="n">
        <v>6410200</v>
      </c>
      <c r="B153" s="41" t="n">
        <v>64102000</v>
      </c>
      <c r="C153" s="2" t="s">
        <v>528</v>
      </c>
      <c r="D153" s="15" t="n">
        <v>175000</v>
      </c>
      <c r="E153" s="15" t="n">
        <v>1886999.99</v>
      </c>
      <c r="F153" s="15" t="n">
        <v>0</v>
      </c>
      <c r="G153" s="12" t="n">
        <v>64102000</v>
      </c>
    </row>
    <row r="154" customFormat="false" ht="17.25" hidden="false" customHeight="true" outlineLevel="0" collapsed="false">
      <c r="A154" s="41" t="n">
        <v>6410300</v>
      </c>
      <c r="B154" s="41" t="n">
        <v>64103000</v>
      </c>
      <c r="C154" s="2" t="s">
        <v>529</v>
      </c>
      <c r="D154" s="15" t="n">
        <v>1985705.4</v>
      </c>
      <c r="E154" s="15" t="n">
        <v>21489804.19</v>
      </c>
      <c r="F154" s="15" t="n">
        <v>0</v>
      </c>
      <c r="G154" s="12" t="n">
        <v>64103000</v>
      </c>
    </row>
    <row r="155" customFormat="false" ht="17.25" hidden="false" customHeight="true" outlineLevel="0" collapsed="false">
      <c r="A155" s="41" t="n">
        <v>6410500</v>
      </c>
      <c r="B155" s="41" t="n">
        <v>64105000</v>
      </c>
      <c r="C155" s="2" t="s">
        <v>530</v>
      </c>
      <c r="D155" s="15" t="n">
        <v>0</v>
      </c>
      <c r="E155" s="15" t="n">
        <v>-26132.65</v>
      </c>
      <c r="F155" s="15" t="n">
        <v>0</v>
      </c>
      <c r="G155" s="12" t="n">
        <v>64105000</v>
      </c>
    </row>
    <row r="156" customFormat="false" ht="17.25" hidden="false" customHeight="true" outlineLevel="0" collapsed="false">
      <c r="A156" s="41" t="n">
        <v>6450100</v>
      </c>
      <c r="B156" s="41" t="n">
        <v>64501000</v>
      </c>
      <c r="C156" s="2" t="s">
        <v>736</v>
      </c>
      <c r="D156" s="15" t="n">
        <v>11916546.63</v>
      </c>
      <c r="E156" s="15" t="n">
        <v>13074157.07</v>
      </c>
      <c r="F156" s="15" t="n">
        <v>0</v>
      </c>
      <c r="G156" s="12" t="n">
        <v>64501000</v>
      </c>
    </row>
    <row r="157" customFormat="false" ht="17.25" hidden="false" customHeight="true" outlineLevel="0" collapsed="false">
      <c r="A157" s="41" t="n">
        <v>6450200</v>
      </c>
      <c r="B157" s="41" t="n">
        <v>64502000</v>
      </c>
      <c r="C157" s="2" t="s">
        <v>533</v>
      </c>
      <c r="D157" s="15" t="n">
        <v>6281490.82</v>
      </c>
      <c r="E157" s="15" t="n">
        <v>5028521.95</v>
      </c>
      <c r="F157" s="15" t="n">
        <v>0</v>
      </c>
      <c r="G157" s="12" t="n">
        <v>64502000</v>
      </c>
    </row>
    <row r="158" customFormat="false" ht="17.25" hidden="false" customHeight="true" outlineLevel="0" collapsed="false">
      <c r="A158" s="41" t="n">
        <v>6450500</v>
      </c>
      <c r="B158" s="41" t="n">
        <v>64505000</v>
      </c>
      <c r="C158" s="2" t="s">
        <v>1857</v>
      </c>
      <c r="D158" s="15" t="n">
        <v>1256298.11</v>
      </c>
      <c r="E158" s="15" t="n">
        <v>1005704.39</v>
      </c>
      <c r="F158" s="15" t="n">
        <v>0</v>
      </c>
      <c r="G158" s="12" t="n">
        <v>64505000</v>
      </c>
    </row>
    <row r="159" customFormat="false" ht="17.25" hidden="false" customHeight="true" outlineLevel="0" collapsed="false">
      <c r="B159" s="41" t="n">
        <v>64700000</v>
      </c>
      <c r="C159" s="2" t="s">
        <v>197</v>
      </c>
      <c r="D159" s="15" t="n">
        <v>178000</v>
      </c>
      <c r="G159" s="12" t="n">
        <v>64700000</v>
      </c>
    </row>
    <row r="160" customFormat="false" ht="17.25" hidden="false" customHeight="true" outlineLevel="0" collapsed="false">
      <c r="B160" s="41" t="n">
        <v>64801000</v>
      </c>
      <c r="C160" s="2" t="s">
        <v>2465</v>
      </c>
      <c r="D160" s="15" t="n">
        <v>616666.67</v>
      </c>
      <c r="G160" s="12" t="n">
        <v>64801000</v>
      </c>
    </row>
    <row r="161" customFormat="false" ht="17.25" hidden="false" customHeight="true" outlineLevel="0" collapsed="false">
      <c r="B161" s="41" t="n">
        <v>64802000</v>
      </c>
      <c r="C161" s="2" t="s">
        <v>535</v>
      </c>
      <c r="D161" s="15" t="n">
        <v>981500</v>
      </c>
      <c r="G161" s="12" t="n">
        <v>64802000</v>
      </c>
    </row>
    <row r="162" customFormat="false" ht="17.25" hidden="false" customHeight="true" outlineLevel="0" collapsed="false">
      <c r="B162" s="41" t="n">
        <v>64808000</v>
      </c>
      <c r="C162" s="2" t="s">
        <v>469</v>
      </c>
      <c r="D162" s="15" t="n">
        <v>322500</v>
      </c>
      <c r="G162" s="12" t="n">
        <v>64808000</v>
      </c>
    </row>
    <row r="163" customFormat="false" ht="17.25" hidden="false" customHeight="true" outlineLevel="0" collapsed="false">
      <c r="A163" s="41" t="n">
        <v>6510000</v>
      </c>
      <c r="B163" s="41" t="n">
        <v>65100000</v>
      </c>
      <c r="C163" s="2" t="s">
        <v>740</v>
      </c>
      <c r="D163" s="15" t="n">
        <v>2228113.75</v>
      </c>
      <c r="E163" s="15" t="n">
        <v>1185864.18</v>
      </c>
      <c r="F163" s="15" t="n">
        <v>0</v>
      </c>
      <c r="G163" s="12" t="n">
        <v>65100000</v>
      </c>
    </row>
    <row r="164" customFormat="false" ht="17.25" hidden="false" customHeight="true" outlineLevel="0" collapsed="false">
      <c r="B164" s="41" t="n">
        <v>65600000</v>
      </c>
      <c r="C164" s="2" t="s">
        <v>2466</v>
      </c>
      <c r="D164" s="15" t="n">
        <v>671569.84</v>
      </c>
      <c r="G164" s="12" t="n">
        <v>65600000</v>
      </c>
    </row>
    <row r="165" customFormat="false" ht="17.25" hidden="false" customHeight="true" outlineLevel="0" collapsed="false">
      <c r="B165" s="41" t="n">
        <v>65601000</v>
      </c>
      <c r="C165" s="2" t="s">
        <v>742</v>
      </c>
      <c r="D165" s="15" t="n">
        <v>1123755.73</v>
      </c>
      <c r="G165" s="12" t="n">
        <v>65601000</v>
      </c>
    </row>
    <row r="166" customFormat="false" ht="17.25" hidden="false" customHeight="true" outlineLevel="0" collapsed="false">
      <c r="A166" s="41" t="n">
        <v>6570000</v>
      </c>
      <c r="B166" s="41" t="n">
        <v>65700000</v>
      </c>
      <c r="C166" s="2" t="s">
        <v>745</v>
      </c>
      <c r="D166" s="15" t="n">
        <v>-307.11</v>
      </c>
      <c r="E166" s="15" t="n">
        <v>720.4</v>
      </c>
      <c r="F166" s="15" t="n">
        <v>0</v>
      </c>
      <c r="G166" s="12" t="n">
        <v>65700000</v>
      </c>
    </row>
    <row r="167" customFormat="false" ht="17.25" hidden="false" customHeight="true" outlineLevel="0" collapsed="false">
      <c r="A167" s="41" t="n">
        <v>6580000</v>
      </c>
      <c r="B167" s="41" t="n">
        <v>65800000</v>
      </c>
      <c r="C167" s="2" t="s">
        <v>744</v>
      </c>
      <c r="D167" s="15" t="n">
        <v>720.98</v>
      </c>
      <c r="E167" s="15" t="n">
        <v>3980916.23</v>
      </c>
      <c r="F167" s="15" t="n">
        <v>0</v>
      </c>
      <c r="G167" s="12" t="n">
        <v>65800000</v>
      </c>
    </row>
    <row r="168" customFormat="false" ht="17.25" hidden="false" customHeight="true" outlineLevel="0" collapsed="false">
      <c r="A168" s="41" t="n">
        <v>6610100</v>
      </c>
      <c r="B168" s="41" t="n">
        <v>66101000</v>
      </c>
      <c r="C168" s="2" t="s">
        <v>747</v>
      </c>
      <c r="D168" s="15" t="n">
        <v>0</v>
      </c>
      <c r="E168" s="15" t="n">
        <v>463311.16</v>
      </c>
      <c r="F168" s="15" t="n">
        <v>0</v>
      </c>
      <c r="G168" s="12" t="n">
        <v>66101000</v>
      </c>
    </row>
    <row r="169" customFormat="false" ht="17.25" hidden="false" customHeight="true" outlineLevel="0" collapsed="false">
      <c r="A169" s="41" t="n">
        <v>6610200</v>
      </c>
      <c r="B169" s="41" t="n">
        <v>66102000</v>
      </c>
      <c r="C169" s="2" t="s">
        <v>542</v>
      </c>
      <c r="D169" s="15" t="n">
        <v>-264609.04</v>
      </c>
      <c r="E169" s="15" t="n">
        <v>1116149.47</v>
      </c>
      <c r="F169" s="15" t="n">
        <v>57576.78</v>
      </c>
      <c r="G169" s="20" t="n">
        <v>66102000</v>
      </c>
    </row>
    <row r="170" customFormat="false" ht="17.25" hidden="false" customHeight="true" outlineLevel="0" collapsed="false">
      <c r="A170" s="41" t="n">
        <v>6660000</v>
      </c>
      <c r="B170" s="41" t="n">
        <v>66600000</v>
      </c>
      <c r="C170" s="2" t="s">
        <v>750</v>
      </c>
      <c r="D170" s="15" t="n">
        <v>3029228.46</v>
      </c>
      <c r="E170" s="15" t="n">
        <v>76607534.7</v>
      </c>
      <c r="F170" s="15" t="n">
        <v>0</v>
      </c>
      <c r="G170" s="20" t="n">
        <v>66600000</v>
      </c>
    </row>
    <row r="171" customFormat="false" ht="17.25" hidden="false" customHeight="true" outlineLevel="0" collapsed="false">
      <c r="A171" s="41" t="n">
        <v>6811200</v>
      </c>
      <c r="B171" s="41" t="n">
        <v>68112000</v>
      </c>
      <c r="C171" s="2" t="s">
        <v>752</v>
      </c>
      <c r="D171" s="15" t="n">
        <v>7891109.32416667</v>
      </c>
      <c r="E171" s="15" t="n">
        <v>4332414.8</v>
      </c>
      <c r="F171" s="15" t="n">
        <v>2811949</v>
      </c>
      <c r="G171" s="12" t="n">
        <v>68112000</v>
      </c>
    </row>
    <row r="172" customFormat="false" ht="17.25" hidden="false" customHeight="true" outlineLevel="0" collapsed="false">
      <c r="B172" s="41" t="n">
        <v>69500000</v>
      </c>
      <c r="C172" s="2" t="s">
        <v>2467</v>
      </c>
      <c r="D172" s="15" t="n">
        <v>10356510.18275</v>
      </c>
      <c r="G172" s="12" t="n">
        <v>69500000</v>
      </c>
    </row>
    <row r="173" customFormat="false" ht="17.25" hidden="false" customHeight="true" outlineLevel="0" collapsed="false">
      <c r="A173" s="41" t="n">
        <v>6980000</v>
      </c>
      <c r="B173" s="41" t="n">
        <v>69800000</v>
      </c>
      <c r="C173" s="2" t="s">
        <v>1864</v>
      </c>
      <c r="D173" s="15" t="n">
        <v>0</v>
      </c>
      <c r="E173" s="15" t="n">
        <v>9278693.39</v>
      </c>
      <c r="F173" s="15" t="n">
        <v>2140974.75</v>
      </c>
      <c r="G173" s="12" t="n">
        <v>69800000</v>
      </c>
    </row>
    <row r="174" customFormat="false" ht="17.25" hidden="false" customHeight="true" outlineLevel="0" collapsed="false">
      <c r="B174" s="41" t="n">
        <v>70110000</v>
      </c>
      <c r="C174" s="2" t="s">
        <v>804</v>
      </c>
      <c r="D174" s="15" t="n">
        <v>-221915931.34</v>
      </c>
      <c r="G174" s="12" t="n">
        <v>70110000</v>
      </c>
    </row>
    <row r="175" customFormat="false" ht="17.25" hidden="false" customHeight="true" outlineLevel="0" collapsed="false">
      <c r="A175" s="41" t="n">
        <v>7071000</v>
      </c>
      <c r="B175" s="41" t="n">
        <v>70710000</v>
      </c>
      <c r="C175" s="2" t="s">
        <v>755</v>
      </c>
      <c r="D175" s="15" t="n">
        <v>-396415517.33</v>
      </c>
      <c r="E175" s="15" t="n">
        <v>-426931472.4</v>
      </c>
      <c r="F175" s="15" t="n">
        <v>-47500000</v>
      </c>
      <c r="G175" s="20" t="n">
        <v>70710000</v>
      </c>
    </row>
    <row r="176" customFormat="false" ht="17.25" hidden="false" customHeight="true" outlineLevel="0" collapsed="false">
      <c r="A176" s="41" t="n">
        <v>7072000</v>
      </c>
      <c r="B176" s="41" t="n">
        <v>70720000</v>
      </c>
      <c r="C176" s="2" t="s">
        <v>756</v>
      </c>
      <c r="D176" s="15" t="n">
        <v>-1358637254.61</v>
      </c>
      <c r="E176" s="15" t="n">
        <v>-1391307205</v>
      </c>
      <c r="F176" s="15" t="n">
        <v>-143000000</v>
      </c>
      <c r="G176" s="20" t="n">
        <v>70720000</v>
      </c>
    </row>
    <row r="177" customFormat="false" ht="17.25" hidden="false" customHeight="true" outlineLevel="0" collapsed="false">
      <c r="B177" s="41" t="n">
        <v>70830000</v>
      </c>
      <c r="C177" s="2" t="s">
        <v>1515</v>
      </c>
      <c r="D177" s="15" t="n">
        <v>-30333333.27</v>
      </c>
      <c r="G177" s="12" t="n">
        <v>70830000</v>
      </c>
    </row>
    <row r="178" customFormat="false" ht="17.25" hidden="false" customHeight="true" outlineLevel="0" collapsed="false">
      <c r="A178" s="41" t="n">
        <v>7090000</v>
      </c>
      <c r="B178" s="41" t="n">
        <v>70900000</v>
      </c>
      <c r="C178" s="2" t="s">
        <v>1869</v>
      </c>
      <c r="D178" s="15" t="n">
        <v>0</v>
      </c>
      <c r="E178" s="15" t="n">
        <v>26500000</v>
      </c>
      <c r="F178" s="15" t="n">
        <v>0</v>
      </c>
      <c r="G178" s="20" t="n">
        <v>70900000</v>
      </c>
    </row>
    <row r="179" customFormat="false" ht="17.25" hidden="false" customHeight="true" outlineLevel="0" collapsed="false">
      <c r="A179" s="41" t="n">
        <v>7580000</v>
      </c>
      <c r="B179" s="41" t="n">
        <v>75800000</v>
      </c>
      <c r="C179" s="2" t="s">
        <v>763</v>
      </c>
      <c r="D179" s="15" t="n">
        <v>-14302985.62</v>
      </c>
      <c r="E179" s="15" t="n">
        <v>-580.9</v>
      </c>
      <c r="F179" s="15" t="n">
        <v>0</v>
      </c>
      <c r="G179" s="12" t="n">
        <v>75800000</v>
      </c>
    </row>
    <row r="180" customFormat="false" ht="17.25" hidden="false" customHeight="true" outlineLevel="0" collapsed="false">
      <c r="A180" s="41" t="n">
        <v>7581000</v>
      </c>
      <c r="B180" s="41" t="n">
        <v>75810000</v>
      </c>
      <c r="C180" s="2" t="s">
        <v>551</v>
      </c>
      <c r="D180" s="15" t="n">
        <v>-123000</v>
      </c>
      <c r="E180" s="15" t="n">
        <v>-1244900</v>
      </c>
      <c r="F180" s="15" t="n">
        <v>0</v>
      </c>
      <c r="G180" s="20" t="n">
        <v>75810000</v>
      </c>
    </row>
    <row r="181" customFormat="false" ht="17.25" hidden="false" customHeight="true" outlineLevel="0" collapsed="false">
      <c r="A181" s="41" t="n">
        <v>7585000</v>
      </c>
      <c r="B181" s="41" t="n">
        <v>75850000</v>
      </c>
      <c r="C181" s="13" t="s">
        <v>764</v>
      </c>
      <c r="D181" s="15" t="n">
        <v>0</v>
      </c>
      <c r="E181" s="15"/>
      <c r="F181" s="15" t="n">
        <v>-587296.54</v>
      </c>
      <c r="G181" s="20" t="n">
        <v>75850000</v>
      </c>
    </row>
    <row r="182" customFormat="false" ht="17.25" hidden="false" customHeight="true" outlineLevel="0" collapsed="false">
      <c r="A182" s="41" t="n">
        <v>7650000</v>
      </c>
      <c r="B182" s="41" t="n">
        <v>76500000</v>
      </c>
      <c r="C182" s="2" t="s">
        <v>765</v>
      </c>
      <c r="D182" s="15" t="n">
        <v>-313290.31</v>
      </c>
      <c r="E182" s="15" t="n">
        <v>-46453.4</v>
      </c>
      <c r="F182" s="15" t="n">
        <v>0</v>
      </c>
      <c r="G182" s="12" t="n">
        <v>76500000</v>
      </c>
    </row>
    <row r="183" customFormat="false" ht="17.25" hidden="false" customHeight="true" outlineLevel="0" collapsed="false">
      <c r="A183" s="41" t="n">
        <v>7660000</v>
      </c>
      <c r="B183" s="41" t="n">
        <v>76600000</v>
      </c>
      <c r="C183" s="2" t="s">
        <v>766</v>
      </c>
      <c r="D183" s="15" t="n">
        <v>-1196837.7</v>
      </c>
      <c r="E183" s="15" t="n">
        <v>-1185057.47</v>
      </c>
      <c r="F183" s="15" t="n">
        <v>0</v>
      </c>
      <c r="G183" s="20" t="n">
        <v>76600000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8" width="12.44"/>
    <col collapsed="false" customWidth="true" hidden="false" outlineLevel="0" max="2" min="2" style="2" width="36.01"/>
    <col collapsed="false" customWidth="true" hidden="false" outlineLevel="0" max="3" min="3" style="3" width="17.44"/>
    <col collapsed="false" customWidth="true" hidden="false" outlineLevel="0" max="4" min="4" style="4" width="17.44"/>
    <col collapsed="false" customWidth="true" hidden="false" outlineLevel="0" max="5" min="5" style="4" width="14.87"/>
    <col collapsed="false" customWidth="true" hidden="false" outlineLevel="0" max="6" min="6" style="1" width="11.44"/>
  </cols>
  <sheetData>
    <row r="1" customFormat="false" ht="17.25" hidden="false" customHeight="true" outlineLevel="0" collapsed="false">
      <c r="A1" s="38" t="s">
        <v>2077</v>
      </c>
      <c r="C1" s="79" t="n">
        <v>2021</v>
      </c>
      <c r="D1" s="12" t="n">
        <v>2020</v>
      </c>
      <c r="E1" s="12" t="n">
        <v>2019</v>
      </c>
    </row>
    <row r="2" customFormat="false" ht="17.25" hidden="false" customHeight="true" outlineLevel="0" collapsed="false">
      <c r="A2" s="41" t="n">
        <v>10100000</v>
      </c>
      <c r="B2" s="2" t="s">
        <v>559</v>
      </c>
      <c r="C2" s="15" t="n">
        <v>-2000000</v>
      </c>
      <c r="D2" s="15" t="n">
        <v>-2000000</v>
      </c>
      <c r="E2" s="15" t="n">
        <v>-2000000</v>
      </c>
      <c r="F2" s="12" t="n">
        <v>10100000</v>
      </c>
    </row>
    <row r="3" customFormat="false" ht="17.25" hidden="false" customHeight="true" outlineLevel="0" collapsed="false">
      <c r="A3" s="41" t="n">
        <v>12000000</v>
      </c>
      <c r="B3" s="2" t="s">
        <v>1763</v>
      </c>
      <c r="C3" s="15" t="n">
        <v>0</v>
      </c>
      <c r="D3" s="15" t="n">
        <v>0</v>
      </c>
      <c r="E3" s="15" t="n">
        <v>0</v>
      </c>
      <c r="F3" s="20" t="n">
        <v>12000000</v>
      </c>
    </row>
    <row r="4" customFormat="false" ht="17.25" hidden="false" customHeight="true" outlineLevel="0" collapsed="false">
      <c r="A4" s="41" t="n">
        <v>12800000</v>
      </c>
      <c r="B4" s="2" t="s">
        <v>1341</v>
      </c>
      <c r="C4" s="15" t="n">
        <v>0</v>
      </c>
      <c r="D4" s="15" t="n">
        <v>19556682.9</v>
      </c>
      <c r="E4" s="15" t="n">
        <v>0</v>
      </c>
      <c r="F4" s="12" t="n">
        <v>12800000</v>
      </c>
    </row>
    <row r="5" customFormat="false" ht="17.25" hidden="false" customHeight="true" outlineLevel="0" collapsed="false">
      <c r="A5" s="41" t="n">
        <v>21810000</v>
      </c>
      <c r="B5" s="2" t="s">
        <v>234</v>
      </c>
      <c r="C5" s="15" t="n">
        <v>412500</v>
      </c>
      <c r="D5" s="15" t="n">
        <v>412500</v>
      </c>
      <c r="E5" s="15" t="n">
        <v>412500</v>
      </c>
      <c r="F5" s="12" t="n">
        <v>21540000</v>
      </c>
    </row>
    <row r="6" customFormat="false" ht="17.25" hidden="false" customHeight="true" outlineLevel="0" collapsed="false">
      <c r="A6" s="41" t="n">
        <v>21820000</v>
      </c>
      <c r="B6" s="2" t="s">
        <v>10</v>
      </c>
      <c r="C6" s="15" t="n">
        <v>0</v>
      </c>
      <c r="D6" s="15" t="n">
        <v>0</v>
      </c>
      <c r="E6" s="15" t="n">
        <v>0</v>
      </c>
      <c r="F6" s="12" t="n">
        <v>21820000</v>
      </c>
    </row>
    <row r="7" customFormat="false" ht="17.25" hidden="false" customHeight="true" outlineLevel="0" collapsed="false">
      <c r="A7" s="41" t="n">
        <v>21840000</v>
      </c>
      <c r="B7" s="2" t="s">
        <v>575</v>
      </c>
      <c r="C7" s="15" t="n">
        <v>3019200</v>
      </c>
      <c r="D7" s="15" t="n">
        <v>3019200</v>
      </c>
      <c r="E7" s="15" t="n">
        <v>3019200</v>
      </c>
      <c r="F7" s="12" t="n">
        <v>21840000</v>
      </c>
    </row>
    <row r="8" customFormat="false" ht="17.25" hidden="false" customHeight="true" outlineLevel="0" collapsed="false">
      <c r="A8" s="41" t="n">
        <v>28181000</v>
      </c>
      <c r="B8" s="2" t="s">
        <v>250</v>
      </c>
      <c r="C8" s="15" t="n">
        <v>-122947.92</v>
      </c>
      <c r="D8" s="15" t="n">
        <v>-81697.92</v>
      </c>
      <c r="E8" s="15" t="n">
        <v>-40447.92</v>
      </c>
      <c r="F8" s="12" t="n">
        <v>28154000</v>
      </c>
    </row>
    <row r="9" customFormat="false" ht="17.25" hidden="false" customHeight="true" outlineLevel="0" collapsed="false">
      <c r="A9" s="41" t="n">
        <v>28184000</v>
      </c>
      <c r="B9" s="2" t="s">
        <v>586</v>
      </c>
      <c r="C9" s="15" t="n">
        <v>-2272786.66</v>
      </c>
      <c r="D9" s="15" t="n">
        <v>-1517986.66</v>
      </c>
      <c r="E9" s="15" t="n">
        <v>-763186.66</v>
      </c>
      <c r="F9" s="12" t="n">
        <v>28182000</v>
      </c>
    </row>
    <row r="10" customFormat="false" ht="17.25" hidden="false" customHeight="true" outlineLevel="0" collapsed="false">
      <c r="A10" s="41" t="n">
        <v>40100000</v>
      </c>
      <c r="B10" s="2" t="s">
        <v>1640</v>
      </c>
      <c r="C10" s="15" t="n">
        <v>0</v>
      </c>
      <c r="D10" s="15" t="n">
        <v>0</v>
      </c>
      <c r="E10" s="15" t="n">
        <v>-103067568.64</v>
      </c>
      <c r="F10" s="12" t="n">
        <v>40110000</v>
      </c>
    </row>
    <row r="11" customFormat="false" ht="17.25" hidden="false" customHeight="true" outlineLevel="0" collapsed="false">
      <c r="A11" s="80" t="n">
        <v>40330000</v>
      </c>
      <c r="B11" s="2" t="s">
        <v>263</v>
      </c>
      <c r="C11" s="15" t="n">
        <v>0</v>
      </c>
      <c r="D11" s="15" t="n">
        <v>0</v>
      </c>
      <c r="E11" s="15" t="n">
        <v>0</v>
      </c>
      <c r="F11" s="12" t="n">
        <v>40330000</v>
      </c>
    </row>
    <row r="12" customFormat="false" ht="17.25" hidden="false" customHeight="true" outlineLevel="0" collapsed="false">
      <c r="A12" s="41" t="n">
        <v>40900000</v>
      </c>
      <c r="B12" s="2" t="s">
        <v>2468</v>
      </c>
      <c r="C12" s="15" t="n">
        <v>0</v>
      </c>
      <c r="D12" s="15" t="n">
        <v>0</v>
      </c>
      <c r="E12" s="15" t="n">
        <v>1374360</v>
      </c>
      <c r="F12" s="20" t="n">
        <v>40910000</v>
      </c>
    </row>
    <row r="13" customFormat="false" ht="17.25" hidden="false" customHeight="true" outlineLevel="0" collapsed="false">
      <c r="A13" s="41" t="n">
        <v>41100000</v>
      </c>
      <c r="B13" s="2" t="s">
        <v>1788</v>
      </c>
      <c r="C13" s="15" t="n">
        <v>0</v>
      </c>
      <c r="D13" s="15" t="n">
        <v>0</v>
      </c>
      <c r="E13" s="15" t="n">
        <v>215878900</v>
      </c>
      <c r="F13" s="12" t="n">
        <v>41100000</v>
      </c>
    </row>
    <row r="14" customFormat="false" ht="17.25" hidden="false" customHeight="true" outlineLevel="0" collapsed="false">
      <c r="A14" s="80" t="n">
        <v>42100000</v>
      </c>
      <c r="B14" s="2" t="s">
        <v>1643</v>
      </c>
      <c r="C14" s="15" t="n">
        <v>0</v>
      </c>
      <c r="D14" s="15" t="n">
        <v>0</v>
      </c>
      <c r="E14" s="15" t="n">
        <v>0</v>
      </c>
      <c r="F14" s="12" t="n">
        <v>42110000</v>
      </c>
    </row>
    <row r="15" customFormat="false" ht="17.25" hidden="false" customHeight="true" outlineLevel="0" collapsed="false">
      <c r="A15" s="80" t="n">
        <v>43100000</v>
      </c>
      <c r="B15" s="2" t="s">
        <v>605</v>
      </c>
      <c r="C15" s="15" t="n">
        <v>0</v>
      </c>
      <c r="D15" s="15" t="n">
        <v>0</v>
      </c>
      <c r="E15" s="15" t="n">
        <v>0</v>
      </c>
      <c r="F15" s="12" t="n">
        <v>43100000</v>
      </c>
    </row>
    <row r="16" customFormat="false" ht="17.25" hidden="false" customHeight="true" outlineLevel="0" collapsed="false">
      <c r="A16" s="80" t="n">
        <v>43200000</v>
      </c>
      <c r="B16" s="2" t="s">
        <v>37</v>
      </c>
      <c r="C16" s="15" t="n">
        <v>0</v>
      </c>
      <c r="D16" s="15" t="n">
        <v>0</v>
      </c>
      <c r="E16" s="15" t="n">
        <v>0</v>
      </c>
      <c r="F16" s="12" t="n">
        <v>43200000</v>
      </c>
    </row>
    <row r="17" customFormat="false" ht="17.25" hidden="false" customHeight="true" outlineLevel="0" collapsed="false">
      <c r="A17" s="41" t="n">
        <v>43300000</v>
      </c>
      <c r="B17" s="2" t="s">
        <v>38</v>
      </c>
      <c r="C17" s="15" t="n">
        <v>0</v>
      </c>
      <c r="D17" s="15" t="n">
        <v>0</v>
      </c>
      <c r="E17" s="15" t="n">
        <v>0</v>
      </c>
      <c r="F17" s="12" t="n">
        <v>43300000</v>
      </c>
    </row>
    <row r="18" customFormat="false" ht="17.25" hidden="false" customHeight="true" outlineLevel="0" collapsed="false">
      <c r="A18" s="80" t="n">
        <v>44100000</v>
      </c>
      <c r="B18" s="2" t="s">
        <v>610</v>
      </c>
      <c r="C18" s="15" t="n">
        <v>-100000</v>
      </c>
      <c r="D18" s="15" t="n">
        <v>0</v>
      </c>
      <c r="E18" s="15" t="n">
        <v>0</v>
      </c>
      <c r="F18" s="12" t="n">
        <v>44100000</v>
      </c>
    </row>
    <row r="19" customFormat="false" ht="17.25" hidden="false" customHeight="true" outlineLevel="0" collapsed="false">
      <c r="A19" s="41" t="n">
        <v>44300000</v>
      </c>
      <c r="B19" s="2" t="s">
        <v>611</v>
      </c>
      <c r="C19" s="15" t="n">
        <v>672134.5</v>
      </c>
      <c r="D19" s="15" t="n">
        <v>944538</v>
      </c>
      <c r="E19" s="15" t="n">
        <v>320000</v>
      </c>
      <c r="F19" s="12" t="n">
        <v>44300000</v>
      </c>
    </row>
    <row r="20" customFormat="false" ht="17.25" hidden="false" customHeight="true" outlineLevel="0" collapsed="false">
      <c r="A20" s="80" t="n">
        <v>44400000</v>
      </c>
      <c r="B20" s="2" t="s">
        <v>42</v>
      </c>
      <c r="C20" s="15" t="n">
        <v>0</v>
      </c>
      <c r="D20" s="15" t="n">
        <v>0</v>
      </c>
      <c r="E20" s="15" t="n">
        <v>0</v>
      </c>
      <c r="F20" s="12" t="n">
        <v>44411000</v>
      </c>
    </row>
    <row r="21" customFormat="false" ht="17.25" hidden="false" customHeight="true" outlineLevel="0" collapsed="false">
      <c r="A21" s="41" t="n">
        <v>44410000</v>
      </c>
      <c r="B21" s="2" t="s">
        <v>1645</v>
      </c>
      <c r="C21" s="15" t="n">
        <v>0</v>
      </c>
      <c r="D21" s="15" t="n">
        <v>-100000</v>
      </c>
      <c r="E21" s="15" t="n">
        <v>-1416807</v>
      </c>
      <c r="F21" s="12" t="n">
        <v>44400000</v>
      </c>
    </row>
    <row r="22" customFormat="false" ht="17.25" hidden="false" customHeight="true" outlineLevel="0" collapsed="false">
      <c r="A22" s="41" t="n">
        <v>44550000</v>
      </c>
      <c r="B22" s="2" t="s">
        <v>617</v>
      </c>
      <c r="C22" s="15" t="n">
        <v>2262463.16</v>
      </c>
      <c r="D22" s="15" t="n">
        <v>2102876.77</v>
      </c>
      <c r="E22" s="15" t="n">
        <v>1932591.17</v>
      </c>
      <c r="F22" s="12" t="n">
        <v>44550000</v>
      </c>
    </row>
    <row r="23" customFormat="false" ht="17.25" hidden="false" customHeight="true" outlineLevel="0" collapsed="false">
      <c r="A23" s="80" t="n">
        <v>44560000</v>
      </c>
      <c r="B23" s="2" t="s">
        <v>1798</v>
      </c>
      <c r="C23" s="15" t="n">
        <v>0</v>
      </c>
      <c r="D23" s="15" t="n">
        <v>0</v>
      </c>
      <c r="E23" s="15" t="n">
        <v>0</v>
      </c>
      <c r="F23" s="12" t="n">
        <v>44560000</v>
      </c>
    </row>
    <row r="24" customFormat="false" ht="17.25" hidden="false" customHeight="true" outlineLevel="0" collapsed="false">
      <c r="A24" s="41" t="n">
        <v>44562000</v>
      </c>
      <c r="B24" s="2" t="s">
        <v>47</v>
      </c>
      <c r="C24" s="15" t="n">
        <v>0</v>
      </c>
      <c r="D24" s="15" t="n">
        <v>0</v>
      </c>
      <c r="E24" s="15" t="n">
        <v>19909.75</v>
      </c>
      <c r="F24" s="12" t="n">
        <v>44561000</v>
      </c>
    </row>
    <row r="25" customFormat="false" ht="17.25" hidden="false" customHeight="true" outlineLevel="0" collapsed="false">
      <c r="A25" s="41" t="n">
        <v>44564000</v>
      </c>
      <c r="B25" s="2" t="s">
        <v>49</v>
      </c>
      <c r="C25" s="15" t="n">
        <v>3280</v>
      </c>
      <c r="D25" s="15" t="n">
        <v>-82639.8</v>
      </c>
      <c r="E25" s="15" t="n">
        <v>-3994.76</v>
      </c>
      <c r="F25" s="12" t="n">
        <v>44561000</v>
      </c>
    </row>
    <row r="26" customFormat="false" ht="17.25" hidden="false" customHeight="true" outlineLevel="0" collapsed="false">
      <c r="A26" s="41" t="n">
        <v>44565000</v>
      </c>
      <c r="B26" s="2" t="s">
        <v>1646</v>
      </c>
      <c r="C26" s="15" t="n">
        <v>0</v>
      </c>
      <c r="D26" s="15" t="n">
        <v>0</v>
      </c>
      <c r="E26" s="15" t="n">
        <v>0</v>
      </c>
      <c r="F26" s="12" t="n">
        <v>44561000</v>
      </c>
    </row>
    <row r="27" customFormat="false" ht="17.25" hidden="false" customHeight="true" outlineLevel="0" collapsed="false">
      <c r="A27" s="41" t="n">
        <v>45510000</v>
      </c>
      <c r="B27" s="2" t="s">
        <v>105</v>
      </c>
      <c r="C27" s="15" t="n">
        <v>0</v>
      </c>
      <c r="D27" s="15" t="n">
        <v>0</v>
      </c>
      <c r="E27" s="15" t="n">
        <v>0</v>
      </c>
      <c r="F27" s="12" t="n">
        <v>45500001</v>
      </c>
    </row>
    <row r="28" customFormat="false" ht="17.25" hidden="false" customHeight="true" outlineLevel="0" collapsed="false">
      <c r="A28" s="41" t="n">
        <v>45511000</v>
      </c>
      <c r="B28" s="2" t="s">
        <v>304</v>
      </c>
      <c r="C28" s="15" t="n">
        <v>0</v>
      </c>
      <c r="D28" s="15" t="n">
        <v>0</v>
      </c>
      <c r="E28" s="15" t="n">
        <v>0</v>
      </c>
      <c r="F28" s="12" t="n">
        <v>45511000</v>
      </c>
    </row>
    <row r="29" customFormat="false" ht="17.25" hidden="false" customHeight="true" outlineLevel="0" collapsed="false">
      <c r="A29" s="41" t="n">
        <v>45512000</v>
      </c>
      <c r="B29" s="2" t="s">
        <v>288</v>
      </c>
      <c r="C29" s="15" t="n">
        <v>0</v>
      </c>
      <c r="D29" s="15" t="n">
        <v>0</v>
      </c>
      <c r="E29" s="15" t="n">
        <v>0</v>
      </c>
      <c r="F29" s="12" t="n">
        <v>45512000</v>
      </c>
    </row>
    <row r="30" customFormat="false" ht="17.25" hidden="false" customHeight="true" outlineLevel="0" collapsed="false">
      <c r="A30" s="41" t="n">
        <v>46700005</v>
      </c>
      <c r="B30" s="2" t="s">
        <v>105</v>
      </c>
      <c r="C30" s="15" t="n">
        <v>-55000000</v>
      </c>
      <c r="D30" s="15" t="n">
        <v>-30000000</v>
      </c>
      <c r="E30" s="15" t="n">
        <v>-159475199.05</v>
      </c>
      <c r="F30" s="12" t="n">
        <v>46711000</v>
      </c>
    </row>
    <row r="31" customFormat="false" ht="17.25" hidden="false" customHeight="true" outlineLevel="0" collapsed="false">
      <c r="A31" s="41" t="n">
        <v>46710070</v>
      </c>
      <c r="B31" s="2" t="s">
        <v>99</v>
      </c>
      <c r="C31" s="15" t="n">
        <v>0</v>
      </c>
      <c r="D31" s="15" t="n">
        <v>0</v>
      </c>
      <c r="E31" s="15" t="n">
        <v>-81600</v>
      </c>
      <c r="F31" s="12" t="n">
        <v>46715000</v>
      </c>
    </row>
    <row r="32" customFormat="false" ht="17.25" hidden="false" customHeight="true" outlineLevel="0" collapsed="false">
      <c r="A32" s="80" t="n">
        <v>46710130</v>
      </c>
      <c r="B32" s="2" t="s">
        <v>1814</v>
      </c>
      <c r="C32" s="15" t="n">
        <v>0</v>
      </c>
      <c r="D32" s="15" t="n">
        <v>0</v>
      </c>
      <c r="E32" s="15" t="n">
        <v>0</v>
      </c>
      <c r="F32" s="12" t="n">
        <v>46710130</v>
      </c>
    </row>
    <row r="33" customFormat="false" ht="17.25" hidden="false" customHeight="true" outlineLevel="0" collapsed="false">
      <c r="A33" s="41" t="n">
        <v>47100000</v>
      </c>
      <c r="B33" s="2" t="s">
        <v>362</v>
      </c>
      <c r="C33" s="15" t="n">
        <v>0</v>
      </c>
      <c r="D33" s="15" t="n">
        <v>0</v>
      </c>
      <c r="E33" s="15" t="n">
        <v>0</v>
      </c>
      <c r="F33" s="12" t="n">
        <v>47100000</v>
      </c>
    </row>
    <row r="34" customFormat="false" ht="17.25" hidden="false" customHeight="true" outlineLevel="0" collapsed="false">
      <c r="A34" s="41" t="n">
        <v>51231000</v>
      </c>
      <c r="B34" s="2" t="s">
        <v>325</v>
      </c>
      <c r="C34" s="15" t="n">
        <v>6541755.57</v>
      </c>
      <c r="D34" s="15" t="n">
        <v>4989875.29</v>
      </c>
      <c r="E34" s="15" t="n">
        <v>12066408.3</v>
      </c>
      <c r="F34" s="20" t="n">
        <v>51231000</v>
      </c>
    </row>
    <row r="35" customFormat="false" ht="17.25" hidden="false" customHeight="true" outlineLevel="0" collapsed="false">
      <c r="A35" s="41" t="n">
        <v>51231010</v>
      </c>
      <c r="B35" s="2" t="s">
        <v>2469</v>
      </c>
      <c r="C35" s="15" t="n">
        <v>0</v>
      </c>
      <c r="D35" s="15" t="n">
        <v>0</v>
      </c>
      <c r="E35" s="15" t="n">
        <v>10268251.95</v>
      </c>
      <c r="F35" s="20" t="n">
        <v>51231010</v>
      </c>
    </row>
    <row r="36" customFormat="false" ht="17.25" hidden="false" customHeight="true" outlineLevel="0" collapsed="false">
      <c r="A36" s="41" t="n">
        <v>53100000</v>
      </c>
      <c r="B36" s="2" t="s">
        <v>2470</v>
      </c>
      <c r="C36" s="15" t="n">
        <v>1054000</v>
      </c>
      <c r="D36" s="15" t="n">
        <v>200000</v>
      </c>
      <c r="E36" s="15" t="n">
        <v>2000000</v>
      </c>
      <c r="F36" s="20" t="n">
        <v>53100000</v>
      </c>
    </row>
    <row r="37" customFormat="false" ht="17.25" hidden="false" customHeight="true" outlineLevel="0" collapsed="false">
      <c r="A37" s="41" t="n">
        <v>58000000</v>
      </c>
      <c r="B37" s="2" t="s">
        <v>704</v>
      </c>
      <c r="C37" s="15" t="n">
        <v>0</v>
      </c>
      <c r="D37" s="15" t="n">
        <v>0</v>
      </c>
      <c r="E37" s="15" t="n">
        <v>0</v>
      </c>
      <c r="F37" s="12" t="n">
        <v>58000000</v>
      </c>
    </row>
    <row r="38" customFormat="false" ht="17.25" hidden="false" customHeight="true" outlineLevel="0" collapsed="false">
      <c r="A38" s="80" t="n">
        <v>60101000</v>
      </c>
      <c r="B38" s="2" t="s">
        <v>338</v>
      </c>
      <c r="C38" s="15" t="n">
        <v>0</v>
      </c>
      <c r="D38" s="15" t="n">
        <v>0</v>
      </c>
      <c r="E38" s="15" t="n">
        <v>26287750</v>
      </c>
      <c r="F38" s="12" t="n">
        <v>60100000</v>
      </c>
    </row>
    <row r="39" customFormat="false" ht="17.25" hidden="false" customHeight="true" outlineLevel="0" collapsed="false">
      <c r="A39" s="80" t="n">
        <v>60601000</v>
      </c>
      <c r="B39" s="2" t="s">
        <v>420</v>
      </c>
      <c r="C39" s="15" t="n">
        <v>0</v>
      </c>
      <c r="D39" s="15" t="n">
        <v>0</v>
      </c>
      <c r="E39" s="15" t="n">
        <v>25280</v>
      </c>
      <c r="F39" s="12" t="n">
        <v>60600000</v>
      </c>
    </row>
    <row r="40" customFormat="false" ht="17.25" hidden="false" customHeight="true" outlineLevel="0" collapsed="false">
      <c r="A40" s="80" t="n">
        <v>60602000</v>
      </c>
      <c r="B40" s="2" t="s">
        <v>356</v>
      </c>
      <c r="C40" s="15" t="n">
        <v>0</v>
      </c>
      <c r="D40" s="15" t="n">
        <v>0</v>
      </c>
      <c r="E40" s="15" t="n">
        <v>10103560</v>
      </c>
      <c r="F40" s="12" t="n">
        <v>60600000</v>
      </c>
    </row>
    <row r="41" customFormat="false" ht="17.25" hidden="false" customHeight="true" outlineLevel="0" collapsed="false">
      <c r="A41" s="80" t="n">
        <v>60604000</v>
      </c>
      <c r="B41" s="2" t="s">
        <v>360</v>
      </c>
      <c r="C41" s="15" t="n">
        <v>0</v>
      </c>
      <c r="D41" s="15" t="n">
        <v>0</v>
      </c>
      <c r="E41" s="15" t="n">
        <v>288432.51</v>
      </c>
      <c r="F41" s="12" t="n">
        <v>60600000</v>
      </c>
    </row>
    <row r="42" customFormat="false" ht="17.25" hidden="false" customHeight="true" outlineLevel="0" collapsed="false">
      <c r="A42" s="80" t="n">
        <v>60605000</v>
      </c>
      <c r="B42" s="2" t="s">
        <v>141</v>
      </c>
      <c r="C42" s="15" t="n">
        <v>0</v>
      </c>
      <c r="D42" s="15" t="n">
        <v>0</v>
      </c>
      <c r="E42" s="15" t="n">
        <v>3133900</v>
      </c>
      <c r="F42" s="12" t="n">
        <v>60600000</v>
      </c>
    </row>
    <row r="43" customFormat="false" ht="17.25" hidden="false" customHeight="true" outlineLevel="0" collapsed="false">
      <c r="A43" s="80" t="n">
        <v>60607000</v>
      </c>
      <c r="B43" s="2" t="s">
        <v>363</v>
      </c>
      <c r="C43" s="15" t="n">
        <v>0</v>
      </c>
      <c r="D43" s="15" t="n">
        <v>0</v>
      </c>
      <c r="E43" s="15" t="n">
        <v>783450</v>
      </c>
      <c r="F43" s="12" t="n">
        <v>60600000</v>
      </c>
    </row>
    <row r="44" customFormat="false" ht="17.25" hidden="false" customHeight="true" outlineLevel="0" collapsed="false">
      <c r="A44" s="80" t="n">
        <v>60608000</v>
      </c>
      <c r="B44" s="2" t="s">
        <v>353</v>
      </c>
      <c r="C44" s="15" t="n">
        <v>0</v>
      </c>
      <c r="D44" s="15" t="n">
        <v>0</v>
      </c>
      <c r="E44" s="15" t="n">
        <v>9000</v>
      </c>
      <c r="F44" s="12" t="n">
        <v>60600000</v>
      </c>
    </row>
    <row r="45" customFormat="false" ht="17.25" hidden="false" customHeight="true" outlineLevel="0" collapsed="false">
      <c r="A45" s="80" t="n">
        <v>60808000</v>
      </c>
      <c r="B45" s="2" t="s">
        <v>442</v>
      </c>
      <c r="C45" s="15" t="n">
        <v>0</v>
      </c>
      <c r="D45" s="15" t="n">
        <v>0</v>
      </c>
      <c r="E45" s="15" t="n">
        <v>615300</v>
      </c>
      <c r="F45" s="20" t="n">
        <v>60800000</v>
      </c>
    </row>
    <row r="46" customFormat="false" ht="17.25" hidden="false" customHeight="true" outlineLevel="0" collapsed="false">
      <c r="A46" s="80" t="n">
        <v>61301000</v>
      </c>
      <c r="B46" s="2" t="s">
        <v>455</v>
      </c>
      <c r="C46" s="15" t="n">
        <v>0</v>
      </c>
      <c r="D46" s="15" t="n">
        <v>0</v>
      </c>
      <c r="E46" s="15" t="n">
        <v>98126337</v>
      </c>
      <c r="F46" s="20" t="n">
        <v>61300000</v>
      </c>
    </row>
    <row r="47" customFormat="false" ht="17.25" hidden="false" customHeight="true" outlineLevel="0" collapsed="false">
      <c r="A47" s="80" t="n">
        <v>61302000</v>
      </c>
      <c r="B47" s="2" t="s">
        <v>1650</v>
      </c>
      <c r="C47" s="15" t="n">
        <v>0</v>
      </c>
      <c r="D47" s="15" t="n">
        <v>0</v>
      </c>
      <c r="E47" s="15" t="n">
        <v>11270000</v>
      </c>
      <c r="F47" s="12" t="n">
        <v>61300000</v>
      </c>
    </row>
    <row r="48" customFormat="false" ht="17.25" hidden="false" customHeight="true" outlineLevel="0" collapsed="false">
      <c r="A48" s="80" t="n">
        <v>61500000</v>
      </c>
      <c r="B48" s="2" t="s">
        <v>1289</v>
      </c>
      <c r="C48" s="15" t="n">
        <v>0</v>
      </c>
      <c r="D48" s="15" t="n">
        <v>0</v>
      </c>
      <c r="E48" s="15" t="n">
        <v>133000</v>
      </c>
      <c r="F48" s="12" t="n">
        <v>61500000</v>
      </c>
    </row>
    <row r="49" customFormat="false" ht="17.25" hidden="false" customHeight="true" outlineLevel="0" collapsed="false">
      <c r="A49" s="80" t="n">
        <v>61501000</v>
      </c>
      <c r="B49" s="2" t="s">
        <v>458</v>
      </c>
      <c r="C49" s="15" t="n">
        <v>0</v>
      </c>
      <c r="D49" s="15" t="n">
        <v>0</v>
      </c>
      <c r="E49" s="15" t="n">
        <v>20316140.85</v>
      </c>
      <c r="F49" s="12" t="n">
        <v>61500000</v>
      </c>
    </row>
    <row r="50" customFormat="false" ht="17.25" hidden="false" customHeight="true" outlineLevel="0" collapsed="false">
      <c r="A50" s="80" t="n">
        <v>61503000</v>
      </c>
      <c r="B50" s="2" t="s">
        <v>459</v>
      </c>
      <c r="C50" s="15" t="n">
        <v>0</v>
      </c>
      <c r="D50" s="15" t="n">
        <v>0</v>
      </c>
      <c r="E50" s="15" t="n">
        <v>1727425.18</v>
      </c>
      <c r="F50" s="12" t="n">
        <v>61500000</v>
      </c>
    </row>
    <row r="51" customFormat="false" ht="17.25" hidden="false" customHeight="true" outlineLevel="0" collapsed="false">
      <c r="A51" s="41" t="n">
        <v>61602000</v>
      </c>
      <c r="B51" s="2" t="s">
        <v>466</v>
      </c>
      <c r="C51" s="15" t="n">
        <v>0</v>
      </c>
      <c r="D51" s="15" t="n">
        <v>0</v>
      </c>
      <c r="E51" s="15" t="n">
        <v>0</v>
      </c>
      <c r="F51" s="12" t="n">
        <v>61600000</v>
      </c>
    </row>
    <row r="52" customFormat="false" ht="17.25" hidden="false" customHeight="true" outlineLevel="0" collapsed="false">
      <c r="A52" s="80" t="n">
        <v>61604000</v>
      </c>
      <c r="B52" s="2" t="s">
        <v>157</v>
      </c>
      <c r="C52" s="15" t="n">
        <v>0</v>
      </c>
      <c r="D52" s="15" t="n">
        <v>0</v>
      </c>
      <c r="E52" s="15" t="n">
        <v>274160.79</v>
      </c>
      <c r="F52" s="12" t="n">
        <v>61600000</v>
      </c>
    </row>
    <row r="53" customFormat="false" ht="17.25" hidden="false" customHeight="true" outlineLevel="0" collapsed="false">
      <c r="A53" s="80" t="n">
        <v>62100000</v>
      </c>
      <c r="B53" s="2" t="s">
        <v>499</v>
      </c>
      <c r="C53" s="15" t="n">
        <v>0</v>
      </c>
      <c r="D53" s="15" t="n">
        <v>0</v>
      </c>
      <c r="E53" s="15" t="n">
        <v>16571250</v>
      </c>
      <c r="F53" s="12" t="n">
        <v>62100000</v>
      </c>
    </row>
    <row r="54" customFormat="false" ht="17.25" hidden="false" customHeight="true" outlineLevel="0" collapsed="false">
      <c r="A54" s="80" t="n">
        <v>62102000</v>
      </c>
      <c r="B54" s="2" t="s">
        <v>1842</v>
      </c>
      <c r="C54" s="15" t="n">
        <v>0</v>
      </c>
      <c r="D54" s="15" t="n">
        <v>0</v>
      </c>
      <c r="E54" s="15" t="n">
        <v>400000</v>
      </c>
      <c r="F54" s="12" t="n">
        <v>62100000</v>
      </c>
    </row>
    <row r="55" customFormat="false" ht="17.25" hidden="false" customHeight="true" outlineLevel="0" collapsed="false">
      <c r="A55" s="80" t="n">
        <v>62201000</v>
      </c>
      <c r="B55" s="2" t="s">
        <v>481</v>
      </c>
      <c r="C55" s="15" t="n">
        <v>0</v>
      </c>
      <c r="D55" s="15" t="n">
        <v>0</v>
      </c>
      <c r="E55" s="15" t="n">
        <v>34531000</v>
      </c>
      <c r="F55" s="20" t="n">
        <v>62200000</v>
      </c>
    </row>
    <row r="56" customFormat="false" ht="17.25" hidden="false" customHeight="true" outlineLevel="0" collapsed="false">
      <c r="A56" s="80" t="n">
        <v>62208000</v>
      </c>
      <c r="B56" s="2" t="s">
        <v>403</v>
      </c>
      <c r="C56" s="15" t="n">
        <v>0</v>
      </c>
      <c r="D56" s="15" t="n">
        <v>0</v>
      </c>
      <c r="E56" s="15" t="n">
        <v>3505000</v>
      </c>
      <c r="F56" s="20" t="n">
        <v>62200000</v>
      </c>
    </row>
    <row r="57" customFormat="false" ht="17.25" hidden="false" customHeight="true" outlineLevel="0" collapsed="false">
      <c r="A57" s="80" t="n">
        <v>62401000</v>
      </c>
      <c r="B57" s="2" t="s">
        <v>725</v>
      </c>
      <c r="C57" s="15" t="n">
        <v>0</v>
      </c>
      <c r="D57" s="15" t="n">
        <v>0</v>
      </c>
      <c r="E57" s="15" t="n">
        <v>2800000</v>
      </c>
      <c r="F57" s="20" t="n">
        <v>62401000</v>
      </c>
    </row>
    <row r="58" customFormat="false" ht="17.25" hidden="false" customHeight="true" outlineLevel="0" collapsed="false">
      <c r="A58" s="80" t="n">
        <v>62501000</v>
      </c>
      <c r="B58" s="2" t="s">
        <v>726</v>
      </c>
      <c r="C58" s="15" t="n">
        <v>0</v>
      </c>
      <c r="D58" s="15" t="n">
        <v>0</v>
      </c>
      <c r="E58" s="15" t="n">
        <v>6271880</v>
      </c>
      <c r="F58" s="12" t="n">
        <v>62501000</v>
      </c>
    </row>
    <row r="59" customFormat="false" ht="17.25" hidden="false" customHeight="true" outlineLevel="0" collapsed="false">
      <c r="A59" s="80" t="n">
        <v>62504000</v>
      </c>
      <c r="B59" s="2" t="s">
        <v>506</v>
      </c>
      <c r="C59" s="15" t="n">
        <v>0</v>
      </c>
      <c r="D59" s="15" t="n">
        <v>0</v>
      </c>
      <c r="E59" s="15" t="n">
        <v>285600</v>
      </c>
      <c r="F59" s="20" t="n">
        <v>62501000</v>
      </c>
    </row>
    <row r="60" customFormat="false" ht="17.25" hidden="false" customHeight="true" outlineLevel="0" collapsed="false">
      <c r="A60" s="80" t="n">
        <v>62506000</v>
      </c>
      <c r="B60" s="2" t="s">
        <v>509</v>
      </c>
      <c r="C60" s="15" t="n">
        <v>0</v>
      </c>
      <c r="D60" s="15" t="n">
        <v>0</v>
      </c>
      <c r="E60" s="15" t="n">
        <v>7000</v>
      </c>
      <c r="F60" s="12" t="n">
        <v>62501000</v>
      </c>
    </row>
    <row r="61" customFormat="false" ht="17.25" hidden="false" customHeight="true" outlineLevel="0" collapsed="false">
      <c r="A61" s="80" t="n">
        <v>62507000</v>
      </c>
      <c r="B61" s="2" t="s">
        <v>416</v>
      </c>
      <c r="C61" s="15" t="n">
        <v>0</v>
      </c>
      <c r="D61" s="15" t="n">
        <v>0</v>
      </c>
      <c r="E61" s="15" t="n">
        <v>330505.01</v>
      </c>
      <c r="F61" s="12" t="n">
        <v>62501000</v>
      </c>
    </row>
    <row r="62" customFormat="false" ht="17.25" hidden="false" customHeight="true" outlineLevel="0" collapsed="false">
      <c r="A62" s="80" t="n">
        <v>62602000</v>
      </c>
      <c r="B62" s="2" t="s">
        <v>511</v>
      </c>
      <c r="C62" s="15" t="n">
        <v>0</v>
      </c>
      <c r="D62" s="15" t="n">
        <v>0</v>
      </c>
      <c r="E62" s="15" t="n">
        <v>20799</v>
      </c>
      <c r="F62" s="12" t="n">
        <v>62601000</v>
      </c>
    </row>
    <row r="63" customFormat="false" ht="17.25" hidden="false" customHeight="true" outlineLevel="0" collapsed="false">
      <c r="A63" s="41" t="n">
        <v>62703000</v>
      </c>
      <c r="B63" s="2" t="s">
        <v>516</v>
      </c>
      <c r="C63" s="15" t="n">
        <v>1050247.2</v>
      </c>
      <c r="D63" s="15" t="n">
        <v>944138.28</v>
      </c>
      <c r="E63" s="15" t="n">
        <v>755863.57</v>
      </c>
      <c r="F63" s="12" t="n">
        <v>62701000</v>
      </c>
    </row>
    <row r="64" customFormat="false" ht="17.25" hidden="false" customHeight="true" outlineLevel="0" collapsed="false">
      <c r="A64" s="80" t="n">
        <v>62706000</v>
      </c>
      <c r="B64" s="2" t="s">
        <v>183</v>
      </c>
      <c r="C64" s="15" t="n">
        <v>0</v>
      </c>
      <c r="D64" s="15" t="n">
        <v>0</v>
      </c>
      <c r="E64" s="15" t="n">
        <v>685750</v>
      </c>
      <c r="F64" s="12" t="n">
        <v>62701000</v>
      </c>
    </row>
    <row r="65" customFormat="false" ht="17.25" hidden="false" customHeight="true" outlineLevel="0" collapsed="false">
      <c r="A65" s="80" t="n">
        <v>63504000</v>
      </c>
      <c r="B65" s="2" t="s">
        <v>732</v>
      </c>
      <c r="C65" s="15" t="n">
        <v>130000</v>
      </c>
      <c r="D65" s="15" t="n">
        <v>0</v>
      </c>
      <c r="E65" s="15" t="n">
        <v>1647406</v>
      </c>
      <c r="F65" s="12" t="n">
        <v>63504000</v>
      </c>
    </row>
    <row r="66" customFormat="false" ht="17.25" hidden="false" customHeight="true" outlineLevel="0" collapsed="false">
      <c r="A66" s="80" t="n">
        <v>64101000</v>
      </c>
      <c r="B66" s="2" t="s">
        <v>735</v>
      </c>
      <c r="C66" s="15" t="n">
        <v>0</v>
      </c>
      <c r="D66" s="15" t="n">
        <v>0</v>
      </c>
      <c r="E66" s="15" t="n">
        <v>35580941.09</v>
      </c>
      <c r="F66" s="12" t="n">
        <v>64101000</v>
      </c>
    </row>
    <row r="67" customFormat="false" ht="17.25" hidden="false" customHeight="true" outlineLevel="0" collapsed="false">
      <c r="A67" s="80" t="n">
        <v>64105000</v>
      </c>
      <c r="B67" s="2" t="s">
        <v>530</v>
      </c>
      <c r="C67" s="15" t="n">
        <v>0</v>
      </c>
      <c r="D67" s="15" t="n">
        <v>0</v>
      </c>
      <c r="E67" s="15" t="n">
        <v>168400.08</v>
      </c>
      <c r="F67" s="12" t="n">
        <v>64101000</v>
      </c>
    </row>
    <row r="68" customFormat="false" ht="17.25" hidden="false" customHeight="true" outlineLevel="0" collapsed="false">
      <c r="A68" s="80" t="n">
        <v>64501000</v>
      </c>
      <c r="B68" s="2" t="s">
        <v>736</v>
      </c>
      <c r="C68" s="15" t="n">
        <v>0</v>
      </c>
      <c r="D68" s="15" t="n">
        <v>0</v>
      </c>
      <c r="E68" s="15" t="n">
        <v>2697091.54</v>
      </c>
      <c r="F68" s="12" t="n">
        <v>64501000</v>
      </c>
    </row>
    <row r="69" customFormat="false" ht="17.25" hidden="false" customHeight="true" outlineLevel="0" collapsed="false">
      <c r="A69" s="80" t="n">
        <v>64502000</v>
      </c>
      <c r="B69" s="2" t="s">
        <v>533</v>
      </c>
      <c r="C69" s="15" t="n">
        <v>0</v>
      </c>
      <c r="D69" s="15" t="n">
        <v>0</v>
      </c>
      <c r="E69" s="15" t="n">
        <v>1037342.9</v>
      </c>
      <c r="F69" s="12" t="n">
        <v>64501000</v>
      </c>
    </row>
    <row r="70" customFormat="false" ht="17.25" hidden="false" customHeight="true" outlineLevel="0" collapsed="false">
      <c r="A70" s="80" t="n">
        <v>64504000</v>
      </c>
      <c r="B70" s="2" t="s">
        <v>1622</v>
      </c>
      <c r="C70" s="15" t="n">
        <v>0</v>
      </c>
      <c r="D70" s="15" t="n">
        <v>0</v>
      </c>
      <c r="E70" s="15" t="n">
        <v>29660.93</v>
      </c>
      <c r="F70" s="12" t="n">
        <v>64501000</v>
      </c>
    </row>
    <row r="71" customFormat="false" ht="17.25" hidden="false" customHeight="true" outlineLevel="0" collapsed="false">
      <c r="A71" s="41" t="n">
        <v>65700000</v>
      </c>
      <c r="B71" s="2" t="s">
        <v>1652</v>
      </c>
      <c r="C71" s="15" t="n">
        <v>0</v>
      </c>
      <c r="D71" s="15" t="n">
        <v>1215763</v>
      </c>
      <c r="E71" s="15" t="n">
        <v>322331</v>
      </c>
      <c r="F71" s="12" t="n">
        <v>65800000</v>
      </c>
    </row>
    <row r="72" customFormat="false" ht="17.25" hidden="false" customHeight="true" outlineLevel="0" collapsed="false">
      <c r="A72" s="80" t="n">
        <v>65800000</v>
      </c>
      <c r="B72" s="2" t="s">
        <v>2097</v>
      </c>
      <c r="C72" s="15" t="n">
        <v>0</v>
      </c>
      <c r="D72" s="15" t="n">
        <v>0</v>
      </c>
      <c r="E72" s="15" t="n">
        <v>0</v>
      </c>
      <c r="F72" s="12" t="n">
        <v>65700000</v>
      </c>
    </row>
    <row r="73" customFormat="false" ht="17.25" hidden="false" customHeight="true" outlineLevel="0" collapsed="false">
      <c r="A73" s="41" t="n">
        <v>66102000</v>
      </c>
      <c r="B73" s="2" t="s">
        <v>542</v>
      </c>
      <c r="C73" s="15" t="n">
        <v>483731.83</v>
      </c>
      <c r="D73" s="15" t="n">
        <v>703.3</v>
      </c>
      <c r="E73" s="15" t="n">
        <v>74484.17</v>
      </c>
      <c r="F73" s="12" t="n">
        <v>66100000</v>
      </c>
    </row>
    <row r="74" customFormat="false" ht="17.25" hidden="false" customHeight="true" outlineLevel="0" collapsed="false">
      <c r="A74" s="41" t="n">
        <v>68112000</v>
      </c>
      <c r="B74" s="2" t="s">
        <v>752</v>
      </c>
      <c r="C74" s="15" t="n">
        <v>796050</v>
      </c>
      <c r="D74" s="15" t="n">
        <v>796050</v>
      </c>
      <c r="E74" s="15" t="n">
        <v>803634.58</v>
      </c>
      <c r="F74" s="12" t="n">
        <v>68112000</v>
      </c>
    </row>
    <row r="75" customFormat="false" ht="17.25" hidden="false" customHeight="true" outlineLevel="0" collapsed="false">
      <c r="A75" s="80" t="n">
        <v>69500000</v>
      </c>
      <c r="B75" s="2" t="s">
        <v>2440</v>
      </c>
      <c r="C75" s="15" t="n">
        <v>100000</v>
      </c>
      <c r="D75" s="15" t="n">
        <v>0</v>
      </c>
      <c r="E75" s="15" t="n">
        <v>1416807</v>
      </c>
      <c r="F75" s="12" t="n">
        <v>69800000</v>
      </c>
    </row>
    <row r="76" customFormat="false" ht="17.25" hidden="false" customHeight="true" outlineLevel="0" collapsed="false">
      <c r="A76" s="41" t="n">
        <v>69800000</v>
      </c>
      <c r="B76" s="2" t="s">
        <v>1864</v>
      </c>
      <c r="C76" s="15" t="n">
        <v>0</v>
      </c>
      <c r="D76" s="15" t="n">
        <v>100000</v>
      </c>
      <c r="E76" s="15" t="n">
        <v>0</v>
      </c>
      <c r="F76" s="12" t="n">
        <v>69800000</v>
      </c>
    </row>
    <row r="77" customFormat="false" ht="17.25" hidden="false" customHeight="true" outlineLevel="0" collapsed="false">
      <c r="A77" s="80" t="n">
        <v>70100000</v>
      </c>
      <c r="B77" s="2" t="s">
        <v>1312</v>
      </c>
      <c r="C77" s="15" t="n">
        <v>0</v>
      </c>
      <c r="D77" s="15" t="n">
        <v>0</v>
      </c>
      <c r="E77" s="15" t="n">
        <v>-263361400</v>
      </c>
      <c r="F77" s="12" t="n">
        <v>70110000</v>
      </c>
    </row>
    <row r="78" customFormat="false" ht="17.25" hidden="false" customHeight="true" outlineLevel="0" collapsed="false">
      <c r="A78" s="41" t="n">
        <v>75800000</v>
      </c>
      <c r="B78" s="2" t="s">
        <v>211</v>
      </c>
      <c r="C78" s="15" t="n">
        <v>0</v>
      </c>
      <c r="D78" s="15" t="n">
        <v>-500003.12</v>
      </c>
      <c r="E78" s="15" t="n">
        <v>-0.34</v>
      </c>
      <c r="F78" s="12" t="n">
        <v>75800000</v>
      </c>
    </row>
    <row r="79" customFormat="false" ht="17.25" hidden="false" customHeight="true" outlineLevel="0" collapsed="false">
      <c r="A79" s="80" t="n">
        <v>75810000</v>
      </c>
      <c r="B79" s="2" t="s">
        <v>551</v>
      </c>
      <c r="C79" s="15" t="n">
        <v>0</v>
      </c>
      <c r="D79" s="15" t="n">
        <v>0</v>
      </c>
      <c r="E79" s="15" t="n">
        <v>-118400</v>
      </c>
      <c r="F79" s="12" t="n">
        <v>75800000</v>
      </c>
    </row>
    <row r="80" customFormat="false" ht="17.25" hidden="false" customHeight="true" outlineLevel="0" collapsed="false">
      <c r="A80" s="41" t="n">
        <v>11900000</v>
      </c>
      <c r="B80" s="2" t="s">
        <v>1158</v>
      </c>
      <c r="C80" s="15" t="n">
        <v>19556682.86</v>
      </c>
      <c r="F80" s="12" t="n">
        <v>11900000</v>
      </c>
    </row>
    <row r="81" customFormat="false" ht="17.25" hidden="false" customHeight="true" outlineLevel="0" collapsed="false">
      <c r="A81" s="41" t="n">
        <v>12900000</v>
      </c>
      <c r="B81" s="2" t="s">
        <v>1635</v>
      </c>
      <c r="C81" s="15" t="n">
        <v>2556651.46</v>
      </c>
      <c r="F81" s="12" t="n">
        <v>12900000</v>
      </c>
    </row>
    <row r="82" customFormat="false" ht="17.25" hidden="false" customHeight="true" outlineLevel="0" collapsed="false">
      <c r="A82" s="41" t="n">
        <v>44420000</v>
      </c>
      <c r="B82" s="2" t="s">
        <v>2446</v>
      </c>
      <c r="C82" s="15" t="n">
        <v>844538</v>
      </c>
      <c r="F82" s="12" t="n">
        <v>44420000</v>
      </c>
    </row>
    <row r="83" customFormat="false" ht="17.25" hidden="false" customHeight="true" outlineLevel="0" collapsed="false">
      <c r="A83" s="41" t="n">
        <v>46600000</v>
      </c>
      <c r="B83" s="2" t="s">
        <v>1810</v>
      </c>
      <c r="C83" s="15" t="n">
        <v>20012500</v>
      </c>
      <c r="F83" s="12" t="n">
        <v>46600000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44"/>
    <col collapsed="false" customWidth="true" hidden="false" outlineLevel="0" max="2" min="2" style="2" width="37.3"/>
    <col collapsed="false" customWidth="true" hidden="false" outlineLevel="0" max="3" min="3" style="3" width="14.87"/>
    <col collapsed="false" customWidth="true" hidden="false" outlineLevel="0" max="5" min="4" style="4" width="14.87"/>
    <col collapsed="false" customWidth="true" hidden="false" outlineLevel="0" max="6" min="6" style="1" width="11.44"/>
    <col collapsed="false" customWidth="true" hidden="false" outlineLevel="0" max="7" min="7" style="2" width="12.44"/>
  </cols>
  <sheetData>
    <row r="1" customFormat="false" ht="17.25" hidden="false" customHeight="true" outlineLevel="0" collapsed="false">
      <c r="A1" s="1" t="s">
        <v>2471</v>
      </c>
    </row>
    <row r="2" customFormat="false" ht="17.25" hidden="false" customHeight="true" outlineLevel="0" collapsed="false">
      <c r="A2" s="1" t="s">
        <v>1669</v>
      </c>
      <c r="B2" s="2" t="s">
        <v>1670</v>
      </c>
      <c r="C2" s="3" t="s">
        <v>2472</v>
      </c>
      <c r="D2" s="4" t="s">
        <v>2365</v>
      </c>
      <c r="E2" s="4" t="s">
        <v>2432</v>
      </c>
    </row>
    <row r="3" customFormat="false" ht="17.25" hidden="false" customHeight="true" outlineLevel="0" collapsed="false">
      <c r="A3" s="20" t="n">
        <v>10100000</v>
      </c>
      <c r="B3" s="2" t="s">
        <v>559</v>
      </c>
      <c r="C3" s="29" t="n">
        <v>-10000000</v>
      </c>
      <c r="D3" s="29" t="n">
        <v>-10000000</v>
      </c>
      <c r="E3" s="15" t="n">
        <v>-10000000</v>
      </c>
      <c r="F3" s="12" t="n">
        <v>10100000</v>
      </c>
    </row>
    <row r="4" customFormat="false" ht="17.25" hidden="false" customHeight="true" outlineLevel="0" collapsed="false">
      <c r="A4" s="20" t="n">
        <v>12000000</v>
      </c>
      <c r="B4" s="2" t="s">
        <v>1763</v>
      </c>
      <c r="C4" s="29" t="n">
        <v>0</v>
      </c>
      <c r="D4" s="29" t="n">
        <v>0</v>
      </c>
      <c r="E4" s="15" t="n">
        <v>0</v>
      </c>
      <c r="F4" s="12" t="n">
        <v>12000000</v>
      </c>
    </row>
    <row r="5" customFormat="false" ht="17.25" hidden="false" customHeight="true" outlineLevel="0" collapsed="false">
      <c r="A5" s="20" t="n">
        <v>12900000</v>
      </c>
      <c r="B5" s="2" t="s">
        <v>1635</v>
      </c>
      <c r="C5" s="29" t="n">
        <v>0</v>
      </c>
      <c r="D5" s="29" t="n">
        <v>114095651.81</v>
      </c>
      <c r="E5" s="15" t="n">
        <v>0</v>
      </c>
      <c r="F5" s="20" t="n">
        <v>12900000</v>
      </c>
    </row>
    <row r="6" customFormat="false" ht="17.25" hidden="false" customHeight="true" outlineLevel="0" collapsed="false">
      <c r="A6" s="20" t="n">
        <v>21810000</v>
      </c>
      <c r="B6" s="2" t="s">
        <v>234</v>
      </c>
      <c r="C6" s="29" t="n">
        <v>158205835.78</v>
      </c>
      <c r="D6" s="29" t="n">
        <v>157000000</v>
      </c>
      <c r="E6" s="15" t="n">
        <v>157000000</v>
      </c>
      <c r="F6" s="12" t="n">
        <v>21540000</v>
      </c>
    </row>
    <row r="7" customFormat="false" ht="17.25" hidden="false" customHeight="true" outlineLevel="0" collapsed="false">
      <c r="A7" s="20" t="n">
        <v>21820000</v>
      </c>
      <c r="B7" s="2" t="s">
        <v>10</v>
      </c>
      <c r="C7" s="29" t="n">
        <v>2068000</v>
      </c>
      <c r="D7" s="29" t="n">
        <v>2068000</v>
      </c>
      <c r="E7" s="15" t="n">
        <v>2068000</v>
      </c>
      <c r="F7" s="12" t="n">
        <v>21820000</v>
      </c>
    </row>
    <row r="8" customFormat="false" ht="17.25" hidden="false" customHeight="true" outlineLevel="0" collapsed="false">
      <c r="A8" s="20" t="n">
        <v>21840000</v>
      </c>
      <c r="B8" s="2" t="s">
        <v>575</v>
      </c>
      <c r="C8" s="29" t="n">
        <v>14781164.54</v>
      </c>
      <c r="D8" s="29" t="n">
        <v>6208000</v>
      </c>
      <c r="E8" s="61" t="n">
        <v>21631000</v>
      </c>
      <c r="F8" s="12" t="n">
        <v>21840000</v>
      </c>
      <c r="G8" s="6" t="s">
        <v>2473</v>
      </c>
    </row>
    <row r="9" customFormat="false" ht="17.25" hidden="false" customHeight="true" outlineLevel="0" collapsed="false">
      <c r="A9" s="20" t="n">
        <v>28181000</v>
      </c>
      <c r="B9" s="2" t="s">
        <v>250</v>
      </c>
      <c r="C9" s="29" t="n">
        <v>-39075334.94</v>
      </c>
      <c r="D9" s="29" t="n">
        <v>-23563194.44</v>
      </c>
      <c r="E9" s="15" t="n">
        <v>-7863194.44</v>
      </c>
      <c r="F9" s="12" t="n">
        <v>28154000</v>
      </c>
    </row>
    <row r="10" customFormat="false" ht="17.25" hidden="false" customHeight="true" outlineLevel="0" collapsed="false">
      <c r="A10" s="20" t="n">
        <v>28182000</v>
      </c>
      <c r="B10" s="2" t="s">
        <v>585</v>
      </c>
      <c r="C10" s="29" t="n">
        <v>-396366.68</v>
      </c>
      <c r="D10" s="29" t="n">
        <v>-262521.12</v>
      </c>
      <c r="E10" s="15" t="n">
        <v>-55721.12</v>
      </c>
      <c r="F10" s="12" t="n">
        <v>28182000</v>
      </c>
    </row>
    <row r="11" customFormat="false" ht="17.25" hidden="false" customHeight="true" outlineLevel="0" collapsed="false">
      <c r="A11" s="20" t="n">
        <v>28184000</v>
      </c>
      <c r="B11" s="2" t="s">
        <v>586</v>
      </c>
      <c r="C11" s="29" t="n">
        <v>-4085918.54</v>
      </c>
      <c r="D11" s="29" t="n">
        <v>-1038976.77</v>
      </c>
      <c r="E11" s="15" t="n">
        <v>-1457088.19</v>
      </c>
      <c r="F11" s="12" t="n">
        <v>28184000</v>
      </c>
    </row>
    <row r="12" customFormat="false" ht="17.25" hidden="false" customHeight="true" outlineLevel="0" collapsed="false">
      <c r="A12" s="20" t="n">
        <v>40100000</v>
      </c>
      <c r="B12" s="2" t="s">
        <v>2474</v>
      </c>
      <c r="C12" s="29" t="n">
        <v>-168951599.11</v>
      </c>
      <c r="D12" s="29" t="n">
        <v>-75907132.95</v>
      </c>
      <c r="E12" s="15" t="n">
        <v>-100720237.96</v>
      </c>
      <c r="F12" s="12" t="n">
        <v>40110000</v>
      </c>
    </row>
    <row r="13" customFormat="false" ht="17.25" hidden="false" customHeight="true" outlineLevel="0" collapsed="false">
      <c r="A13" s="20" t="n">
        <v>40120000</v>
      </c>
      <c r="B13" s="2" t="s">
        <v>598</v>
      </c>
      <c r="C13" s="29" t="n">
        <v>-10409012.25</v>
      </c>
      <c r="D13" s="29" t="n">
        <v>-9705876.37</v>
      </c>
      <c r="E13" s="15" t="n">
        <v>0</v>
      </c>
      <c r="F13" s="12" t="n">
        <v>40120000</v>
      </c>
    </row>
    <row r="14" customFormat="false" ht="17.25" hidden="false" customHeight="true" outlineLevel="0" collapsed="false">
      <c r="A14" s="20" t="n">
        <v>40800000</v>
      </c>
      <c r="B14" s="2" t="s">
        <v>1641</v>
      </c>
      <c r="C14" s="29" t="n">
        <v>-7348977.48</v>
      </c>
      <c r="D14" s="29" t="n">
        <v>-60435751.22</v>
      </c>
      <c r="E14" s="15" t="n">
        <v>-109456055.01</v>
      </c>
      <c r="F14" s="12" t="n">
        <v>40810000</v>
      </c>
    </row>
    <row r="15" customFormat="false" ht="17.25" hidden="false" customHeight="true" outlineLevel="0" collapsed="false">
      <c r="A15" s="20" t="n">
        <v>40911000</v>
      </c>
      <c r="B15" s="2" t="s">
        <v>2443</v>
      </c>
      <c r="C15" s="29" t="n">
        <v>0</v>
      </c>
      <c r="D15" s="29" t="n">
        <v>27313027.7</v>
      </c>
      <c r="E15" s="15" t="n">
        <v>38944612.7</v>
      </c>
      <c r="F15" s="20" t="n">
        <v>40910000</v>
      </c>
    </row>
    <row r="16" customFormat="false" ht="17.25" hidden="false" customHeight="true" outlineLevel="0" collapsed="false">
      <c r="A16" s="20" t="n">
        <v>41100000</v>
      </c>
      <c r="B16" s="2" t="s">
        <v>1788</v>
      </c>
      <c r="C16" s="29" t="n">
        <v>71927305.36</v>
      </c>
      <c r="D16" s="29" t="n">
        <v>206177463.68</v>
      </c>
      <c r="E16" s="15" t="n">
        <v>202799541.86</v>
      </c>
      <c r="F16" s="12" t="n">
        <v>41100000</v>
      </c>
    </row>
    <row r="17" customFormat="false" ht="17.25" hidden="false" customHeight="true" outlineLevel="0" collapsed="false">
      <c r="A17" s="20" t="n">
        <v>41910000</v>
      </c>
      <c r="B17" s="2" t="s">
        <v>267</v>
      </c>
      <c r="C17" s="29" t="n">
        <v>0</v>
      </c>
      <c r="D17" s="29" t="n">
        <v>-75000000</v>
      </c>
      <c r="E17" s="15" t="n">
        <v>0</v>
      </c>
      <c r="F17" s="12" t="n">
        <v>41910000</v>
      </c>
    </row>
    <row r="18" customFormat="false" ht="17.25" hidden="false" customHeight="true" outlineLevel="0" collapsed="false">
      <c r="A18" s="20" t="n">
        <v>42100000</v>
      </c>
      <c r="B18" s="2" t="s">
        <v>1643</v>
      </c>
      <c r="C18" s="29" t="n">
        <v>0</v>
      </c>
      <c r="D18" s="29" t="n">
        <v>0</v>
      </c>
      <c r="E18" s="15" t="n">
        <v>-301800.15</v>
      </c>
      <c r="F18" s="12" t="n">
        <v>42110000</v>
      </c>
    </row>
    <row r="19" customFormat="false" ht="17.25" hidden="false" customHeight="true" outlineLevel="0" collapsed="false">
      <c r="A19" s="20" t="n">
        <v>42110000</v>
      </c>
      <c r="B19" s="2" t="s">
        <v>270</v>
      </c>
      <c r="C19" s="29" t="n">
        <v>0</v>
      </c>
      <c r="D19" s="29" t="n">
        <v>0</v>
      </c>
      <c r="E19" s="15" t="n">
        <v>0</v>
      </c>
      <c r="F19" s="12" t="n">
        <v>42110000</v>
      </c>
    </row>
    <row r="20" customFormat="false" ht="17.25" hidden="false" customHeight="true" outlineLevel="0" collapsed="false">
      <c r="A20" s="20" t="n">
        <v>43100000</v>
      </c>
      <c r="B20" s="2" t="s">
        <v>605</v>
      </c>
      <c r="C20" s="29" t="n">
        <v>-5843903.66</v>
      </c>
      <c r="D20" s="29" t="n">
        <v>-16488459.4</v>
      </c>
      <c r="E20" s="15" t="n">
        <v>-8995826.86</v>
      </c>
      <c r="F20" s="12" t="n">
        <v>43100000</v>
      </c>
    </row>
    <row r="21" customFormat="false" ht="17.25" hidden="false" customHeight="true" outlineLevel="0" collapsed="false">
      <c r="A21" s="20" t="n">
        <v>43110000</v>
      </c>
      <c r="B21" s="2" t="s">
        <v>606</v>
      </c>
      <c r="C21" s="29" t="n">
        <v>-72000</v>
      </c>
      <c r="D21" s="29" t="n">
        <v>-42000</v>
      </c>
      <c r="E21" s="15" t="n">
        <v>0</v>
      </c>
      <c r="F21" s="12" t="n">
        <v>43110000</v>
      </c>
    </row>
    <row r="22" customFormat="false" ht="17.25" hidden="false" customHeight="true" outlineLevel="0" collapsed="false">
      <c r="A22" s="20" t="n">
        <v>43200000</v>
      </c>
      <c r="B22" s="2" t="s">
        <v>37</v>
      </c>
      <c r="C22" s="29" t="n">
        <v>-2504530.14</v>
      </c>
      <c r="D22" s="29" t="n">
        <v>-7066482.6</v>
      </c>
      <c r="E22" s="15" t="n">
        <v>-7661257.14</v>
      </c>
      <c r="F22" s="12" t="n">
        <v>43200000</v>
      </c>
    </row>
    <row r="23" customFormat="false" ht="17.25" hidden="false" customHeight="true" outlineLevel="0" collapsed="false">
      <c r="A23" s="20" t="n">
        <v>43300000</v>
      </c>
      <c r="B23" s="2" t="s">
        <v>38</v>
      </c>
      <c r="C23" s="29" t="n">
        <v>-417421.69</v>
      </c>
      <c r="D23" s="29" t="n">
        <v>-1177747.1</v>
      </c>
      <c r="E23" s="15" t="n">
        <v>-431907.22</v>
      </c>
      <c r="F23" s="12" t="n">
        <v>43300000</v>
      </c>
    </row>
    <row r="24" customFormat="false" ht="17.25" hidden="false" customHeight="true" outlineLevel="0" collapsed="false">
      <c r="A24" s="20" t="n">
        <v>44100000</v>
      </c>
      <c r="B24" s="2" t="s">
        <v>610</v>
      </c>
      <c r="C24" s="29" t="n">
        <v>-2936145</v>
      </c>
      <c r="D24" s="29" t="n">
        <v>-4482515.81</v>
      </c>
      <c r="E24" s="15" t="n">
        <v>-4145402.46</v>
      </c>
      <c r="F24" s="12" t="n">
        <v>44100000</v>
      </c>
    </row>
    <row r="25" customFormat="false" ht="17.25" hidden="false" customHeight="true" outlineLevel="0" collapsed="false">
      <c r="A25" s="20" t="n">
        <v>44300000</v>
      </c>
      <c r="B25" s="2" t="s">
        <v>611</v>
      </c>
      <c r="C25" s="29" t="n">
        <v>2952298.58</v>
      </c>
      <c r="D25" s="29" t="n">
        <v>4765277.32</v>
      </c>
      <c r="E25" s="15" t="n">
        <v>320000</v>
      </c>
      <c r="F25" s="12" t="n">
        <v>44300000</v>
      </c>
    </row>
    <row r="26" customFormat="false" ht="17.25" hidden="false" customHeight="true" outlineLevel="0" collapsed="false">
      <c r="A26" s="20" t="n">
        <v>44410000</v>
      </c>
      <c r="B26" s="2" t="s">
        <v>2103</v>
      </c>
      <c r="C26" s="29" t="n">
        <v>-1779335.75115</v>
      </c>
      <c r="D26" s="29" t="n">
        <v>-3053584.4</v>
      </c>
      <c r="E26" s="15" t="n">
        <v>-2749727</v>
      </c>
      <c r="F26" s="12" t="n">
        <v>44400000</v>
      </c>
    </row>
    <row r="27" customFormat="false" ht="17.25" hidden="false" customHeight="true" outlineLevel="0" collapsed="false">
      <c r="A27" s="20" t="n">
        <v>44420000</v>
      </c>
      <c r="B27" s="2" t="s">
        <v>1467</v>
      </c>
      <c r="C27" s="29" t="n">
        <v>-44342.1000000001</v>
      </c>
      <c r="D27" s="29" t="n">
        <v>-1252630.64</v>
      </c>
      <c r="E27" s="15" t="n">
        <v>-1595142.14</v>
      </c>
      <c r="F27" s="12" t="n">
        <v>44411000</v>
      </c>
    </row>
    <row r="28" customFormat="false" ht="17.25" hidden="false" customHeight="true" outlineLevel="0" collapsed="false">
      <c r="A28" s="20" t="n">
        <v>44540000</v>
      </c>
      <c r="B28" s="2" t="s">
        <v>615</v>
      </c>
      <c r="C28" s="29" t="n">
        <v>-16589092.32</v>
      </c>
      <c r="D28" s="29" t="n">
        <v>-980706.490000002</v>
      </c>
      <c r="E28" s="15" t="n">
        <v>0</v>
      </c>
      <c r="F28" s="20" t="n">
        <v>44540000</v>
      </c>
    </row>
    <row r="29" customFormat="false" ht="17.25" hidden="false" customHeight="true" outlineLevel="0" collapsed="false">
      <c r="A29" s="20" t="n">
        <v>44550000</v>
      </c>
      <c r="B29" s="2" t="s">
        <v>617</v>
      </c>
      <c r="C29" s="29" t="n">
        <v>0</v>
      </c>
      <c r="D29" s="29" t="n">
        <v>0</v>
      </c>
      <c r="E29" s="15" t="n">
        <v>3771536.44</v>
      </c>
      <c r="F29" s="12" t="n">
        <v>44550000</v>
      </c>
    </row>
    <row r="30" customFormat="false" ht="17.25" hidden="false" customHeight="true" outlineLevel="0" collapsed="false">
      <c r="A30" s="20" t="n">
        <v>44562000</v>
      </c>
      <c r="B30" s="2" t="s">
        <v>47</v>
      </c>
      <c r="C30" s="29" t="n">
        <v>0</v>
      </c>
      <c r="D30" s="29" t="n">
        <v>0</v>
      </c>
      <c r="E30" s="15" t="n">
        <v>300.58</v>
      </c>
      <c r="F30" s="12" t="n">
        <v>44561000</v>
      </c>
    </row>
    <row r="31" customFormat="false" ht="17.25" hidden="false" customHeight="true" outlineLevel="0" collapsed="false">
      <c r="A31" s="20" t="n">
        <v>44564000</v>
      </c>
      <c r="B31" s="2" t="s">
        <v>49</v>
      </c>
      <c r="C31" s="29" t="n">
        <v>0</v>
      </c>
      <c r="D31" s="29" t="n">
        <v>665408.370000005</v>
      </c>
      <c r="E31" s="15" t="n">
        <v>1337212.77</v>
      </c>
      <c r="F31" s="12" t="n">
        <v>44561000</v>
      </c>
    </row>
    <row r="32" customFormat="false" ht="17.25" hidden="false" customHeight="true" outlineLevel="0" collapsed="false">
      <c r="A32" s="20" t="n">
        <v>44565000</v>
      </c>
      <c r="B32" s="2" t="s">
        <v>50</v>
      </c>
      <c r="C32" s="29" t="n">
        <v>0</v>
      </c>
      <c r="D32" s="29" t="n">
        <v>0</v>
      </c>
      <c r="E32" s="15" t="n">
        <v>413600</v>
      </c>
      <c r="F32" s="12" t="n">
        <v>44561000</v>
      </c>
    </row>
    <row r="33" customFormat="false" ht="17.25" hidden="false" customHeight="true" outlineLevel="0" collapsed="false">
      <c r="A33" s="20" t="n">
        <v>44572000</v>
      </c>
      <c r="B33" s="2" t="s">
        <v>285</v>
      </c>
      <c r="C33" s="29" t="n">
        <v>1464913.49999997</v>
      </c>
      <c r="D33" s="29" t="n">
        <v>-115421933.11</v>
      </c>
      <c r="E33" s="15" t="n">
        <v>-74725042.51</v>
      </c>
      <c r="F33" s="12" t="n">
        <v>44571000</v>
      </c>
    </row>
    <row r="34" customFormat="false" ht="17.25" hidden="false" customHeight="true" outlineLevel="0" collapsed="false">
      <c r="A34" s="20" t="n">
        <v>44583000</v>
      </c>
      <c r="B34" s="2" t="s">
        <v>2475</v>
      </c>
      <c r="C34" s="29" t="n">
        <v>0</v>
      </c>
      <c r="D34" s="29" t="n">
        <v>3815971.2</v>
      </c>
      <c r="E34" s="15" t="n">
        <v>7031825.17</v>
      </c>
      <c r="F34" s="12" t="n">
        <v>44581000</v>
      </c>
    </row>
    <row r="35" customFormat="false" ht="17.25" hidden="false" customHeight="true" outlineLevel="0" collapsed="false">
      <c r="A35" s="20" t="n">
        <v>45511000</v>
      </c>
      <c r="B35" s="2" t="s">
        <v>2476</v>
      </c>
      <c r="C35" s="29" t="n">
        <v>0</v>
      </c>
      <c r="D35" s="29" t="n">
        <v>5600000</v>
      </c>
      <c r="E35" s="15" t="n">
        <v>5600000</v>
      </c>
      <c r="F35" s="12" t="n">
        <v>45500005</v>
      </c>
    </row>
    <row r="36" customFormat="false" ht="17.25" hidden="false" customHeight="true" outlineLevel="0" collapsed="false">
      <c r="A36" s="20" t="n">
        <v>45512000</v>
      </c>
      <c r="B36" s="2" t="s">
        <v>288</v>
      </c>
      <c r="C36" s="29" t="n">
        <v>-389208500.86</v>
      </c>
      <c r="D36" s="29" t="n">
        <v>-172548500.86</v>
      </c>
      <c r="E36" s="15" t="n">
        <v>-172548500.86</v>
      </c>
      <c r="F36" s="22" t="n">
        <v>45500002</v>
      </c>
    </row>
    <row r="37" customFormat="false" ht="17.25" hidden="false" customHeight="true" outlineLevel="0" collapsed="false">
      <c r="A37" s="20" t="n">
        <v>45513000</v>
      </c>
      <c r="B37" s="2" t="s">
        <v>2477</v>
      </c>
      <c r="C37" s="29" t="n">
        <v>0</v>
      </c>
      <c r="D37" s="29" t="n">
        <v>1000000</v>
      </c>
      <c r="E37" s="15" t="n">
        <v>1000000</v>
      </c>
      <c r="F37" s="12" t="n">
        <v>45518000</v>
      </c>
    </row>
    <row r="38" customFormat="false" ht="17.25" hidden="false" customHeight="true" outlineLevel="0" collapsed="false">
      <c r="A38" s="20" t="n">
        <v>46200000</v>
      </c>
      <c r="B38" s="2" t="s">
        <v>1476</v>
      </c>
      <c r="C38" s="29" t="n">
        <v>0</v>
      </c>
      <c r="D38" s="29" t="n">
        <v>0</v>
      </c>
      <c r="E38" s="15" t="n">
        <v>0</v>
      </c>
      <c r="F38" s="12" t="n">
        <v>46200000</v>
      </c>
    </row>
    <row r="39" customFormat="false" ht="17.25" hidden="false" customHeight="true" outlineLevel="0" collapsed="false">
      <c r="A39" s="20" t="n">
        <v>46600000</v>
      </c>
      <c r="B39" s="2" t="s">
        <v>1810</v>
      </c>
      <c r="C39" s="29" t="n">
        <v>475541.04</v>
      </c>
      <c r="D39" s="29" t="n">
        <v>1779741.04</v>
      </c>
      <c r="E39" s="15" t="n">
        <v>239741.04</v>
      </c>
      <c r="F39" s="12" t="n">
        <v>46600000</v>
      </c>
    </row>
    <row r="40" customFormat="false" ht="17.25" hidden="false" customHeight="true" outlineLevel="0" collapsed="false">
      <c r="A40" s="20" t="n">
        <v>46700005</v>
      </c>
      <c r="B40" s="2" t="s">
        <v>105</v>
      </c>
      <c r="C40" s="29" t="n">
        <v>-26628300</v>
      </c>
      <c r="D40" s="29" t="n">
        <v>4354199.6</v>
      </c>
      <c r="E40" s="15" t="n">
        <v>6912202.06</v>
      </c>
      <c r="F40" s="20" t="n">
        <v>46670000</v>
      </c>
    </row>
    <row r="41" customFormat="false" ht="17.25" hidden="false" customHeight="true" outlineLevel="0" collapsed="false">
      <c r="A41" s="20" t="n">
        <v>46710070</v>
      </c>
      <c r="B41" s="2" t="s">
        <v>129</v>
      </c>
      <c r="C41" s="29" t="n">
        <v>-766849.76</v>
      </c>
      <c r="D41" s="29" t="n">
        <v>-1121306.47</v>
      </c>
      <c r="E41" s="15" t="n">
        <v>2363059.02</v>
      </c>
      <c r="F41" s="12" t="n">
        <v>46634000</v>
      </c>
    </row>
    <row r="42" customFormat="false" ht="17.25" hidden="false" customHeight="true" outlineLevel="0" collapsed="false">
      <c r="A42" s="20" t="n">
        <v>46710130</v>
      </c>
      <c r="B42" s="2" t="s">
        <v>104</v>
      </c>
      <c r="C42" s="29" t="n">
        <v>0</v>
      </c>
      <c r="D42" s="29" t="n">
        <v>0</v>
      </c>
      <c r="E42" s="15" t="n">
        <v>833217.1</v>
      </c>
      <c r="F42" s="12" t="n">
        <v>46650000</v>
      </c>
    </row>
    <row r="43" customFormat="false" ht="17.25" hidden="false" customHeight="true" outlineLevel="0" collapsed="false">
      <c r="A43" s="20" t="n">
        <v>46710190</v>
      </c>
      <c r="B43" s="2" t="s">
        <v>111</v>
      </c>
      <c r="C43" s="29" t="n">
        <v>240000</v>
      </c>
      <c r="D43" s="29" t="n">
        <v>240000</v>
      </c>
      <c r="E43" s="15" t="n">
        <v>0</v>
      </c>
      <c r="F43" s="12" t="n">
        <v>46611000</v>
      </c>
    </row>
    <row r="44" customFormat="false" ht="17.25" hidden="false" customHeight="true" outlineLevel="0" collapsed="false">
      <c r="A44" s="20" t="n">
        <v>46720020</v>
      </c>
      <c r="B44" s="2" t="s">
        <v>317</v>
      </c>
      <c r="C44" s="29" t="n">
        <v>-29279450</v>
      </c>
      <c r="D44" s="29" t="n">
        <v>0</v>
      </c>
      <c r="E44" s="15" t="n">
        <v>5159383.16</v>
      </c>
      <c r="F44" s="20" t="n">
        <v>46621000</v>
      </c>
    </row>
    <row r="45" customFormat="false" ht="17.25" hidden="false" customHeight="true" outlineLevel="0" collapsed="false">
      <c r="A45" s="20" t="n">
        <v>46720071</v>
      </c>
      <c r="B45" s="2" t="s">
        <v>100</v>
      </c>
      <c r="C45" s="29" t="n">
        <v>0</v>
      </c>
      <c r="D45" s="29" t="n">
        <v>-144000</v>
      </c>
      <c r="E45" s="15" t="n">
        <v>166643.42</v>
      </c>
      <c r="F45" s="12" t="n">
        <v>46610000</v>
      </c>
    </row>
    <row r="46" customFormat="false" ht="17.25" hidden="false" customHeight="true" outlineLevel="0" collapsed="false">
      <c r="A46" s="20" t="n">
        <v>46720084</v>
      </c>
      <c r="B46" s="2" t="s">
        <v>115</v>
      </c>
      <c r="C46" s="29" t="n">
        <v>-8268390.71</v>
      </c>
      <c r="D46" s="29" t="n">
        <v>0</v>
      </c>
      <c r="E46" s="15" t="n">
        <v>15069479.88</v>
      </c>
      <c r="F46" s="12" t="n">
        <v>46622000</v>
      </c>
    </row>
    <row r="47" customFormat="false" ht="17.25" hidden="false" customHeight="true" outlineLevel="0" collapsed="false">
      <c r="A47" s="20" t="n">
        <v>46720090</v>
      </c>
      <c r="B47" s="2" t="s">
        <v>102</v>
      </c>
      <c r="C47" s="29" t="n">
        <v>-4649527.64</v>
      </c>
      <c r="D47" s="29" t="n">
        <v>-4649527.64</v>
      </c>
      <c r="E47" s="15" t="n">
        <v>0</v>
      </c>
      <c r="F47" s="20" t="n">
        <v>46630000</v>
      </c>
    </row>
    <row r="48" customFormat="false" ht="17.25" hidden="false" customHeight="true" outlineLevel="0" collapsed="false">
      <c r="A48" s="20" t="n">
        <v>46720095</v>
      </c>
      <c r="B48" s="2" t="s">
        <v>103</v>
      </c>
      <c r="C48" s="29" t="n">
        <v>44508</v>
      </c>
      <c r="D48" s="29" t="n">
        <v>44508</v>
      </c>
      <c r="E48" s="15" t="n">
        <v>0</v>
      </c>
      <c r="F48" s="12" t="n">
        <v>46640000</v>
      </c>
    </row>
    <row r="49" customFormat="false" ht="17.25" hidden="false" customHeight="true" outlineLevel="0" collapsed="false">
      <c r="A49" s="20" t="n">
        <v>46720096</v>
      </c>
      <c r="B49" s="2" t="s">
        <v>120</v>
      </c>
      <c r="C49" s="29" t="n">
        <v>1195000</v>
      </c>
      <c r="D49" s="29" t="n">
        <v>1195000</v>
      </c>
      <c r="E49" s="15" t="n">
        <v>0</v>
      </c>
      <c r="F49" s="20" t="n">
        <v>46625000</v>
      </c>
    </row>
    <row r="50" customFormat="false" ht="17.25" hidden="false" customHeight="true" outlineLevel="0" collapsed="false">
      <c r="A50" s="20" t="n">
        <v>47100000</v>
      </c>
      <c r="B50" s="2" t="s">
        <v>362</v>
      </c>
      <c r="C50" s="29" t="n">
        <v>0</v>
      </c>
      <c r="D50" s="29" t="n">
        <v>0</v>
      </c>
      <c r="E50" s="15" t="n">
        <v>0</v>
      </c>
      <c r="F50" s="12" t="n">
        <v>47100000</v>
      </c>
    </row>
    <row r="51" customFormat="false" ht="17.25" hidden="false" customHeight="true" outlineLevel="0" collapsed="false">
      <c r="A51" s="20" t="n">
        <v>48600000</v>
      </c>
      <c r="B51" s="2" t="s">
        <v>678</v>
      </c>
      <c r="C51" s="29" t="n">
        <v>2148654.9</v>
      </c>
      <c r="D51" s="29" t="n">
        <v>465041.55</v>
      </c>
      <c r="E51" s="15" t="n">
        <v>0</v>
      </c>
      <c r="F51" s="12" t="n">
        <v>48600000</v>
      </c>
    </row>
    <row r="52" customFormat="false" ht="17.25" hidden="false" customHeight="true" outlineLevel="0" collapsed="false">
      <c r="A52" s="20" t="n">
        <v>48700000</v>
      </c>
      <c r="B52" s="2" t="s">
        <v>2478</v>
      </c>
      <c r="C52" s="29" t="n">
        <v>-14999999.9999999</v>
      </c>
      <c r="D52" s="29" t="n">
        <v>-61776440.16</v>
      </c>
      <c r="E52" s="15" t="n">
        <v>0</v>
      </c>
      <c r="F52" s="20" t="n">
        <v>48700000</v>
      </c>
    </row>
    <row r="53" customFormat="false" ht="17.25" hidden="false" customHeight="true" outlineLevel="0" collapsed="false">
      <c r="A53" s="20" t="n">
        <v>51140000</v>
      </c>
      <c r="B53" s="2" t="s">
        <v>373</v>
      </c>
      <c r="C53" s="29" t="n">
        <v>0</v>
      </c>
      <c r="D53" s="29" t="n">
        <v>0</v>
      </c>
      <c r="E53" s="15" t="n">
        <v>-3998384</v>
      </c>
      <c r="F53" s="12" t="n">
        <v>51110000</v>
      </c>
    </row>
    <row r="54" customFormat="false" ht="17.25" hidden="false" customHeight="true" outlineLevel="0" collapsed="false">
      <c r="A54" s="20" t="n">
        <v>51241000</v>
      </c>
      <c r="B54" s="2" t="s">
        <v>133</v>
      </c>
      <c r="C54" s="29" t="n">
        <v>-5379006.04999995</v>
      </c>
      <c r="D54" s="29" t="n">
        <v>-72703641.03</v>
      </c>
      <c r="E54" s="15" t="n">
        <v>-81068193.29</v>
      </c>
      <c r="F54" s="12" t="n">
        <v>51241000</v>
      </c>
    </row>
    <row r="55" customFormat="false" ht="17.25" hidden="false" customHeight="true" outlineLevel="0" collapsed="false">
      <c r="A55" s="20" t="n">
        <v>53100000</v>
      </c>
      <c r="B55" s="2" t="s">
        <v>2479</v>
      </c>
      <c r="C55" s="29" t="n">
        <v>0</v>
      </c>
      <c r="D55" s="29" t="n">
        <v>1522333.34</v>
      </c>
      <c r="E55" s="15" t="n">
        <v>844333.34</v>
      </c>
      <c r="F55" s="12" t="n">
        <v>53100000</v>
      </c>
    </row>
    <row r="56" customFormat="false" ht="17.25" hidden="false" customHeight="true" outlineLevel="0" collapsed="false">
      <c r="A56" s="20" t="n">
        <v>53200000</v>
      </c>
      <c r="B56" s="2" t="s">
        <v>2480</v>
      </c>
      <c r="C56" s="29" t="n">
        <v>1243465</v>
      </c>
      <c r="D56" s="29" t="n">
        <v>1277</v>
      </c>
      <c r="E56" s="15" t="n">
        <v>171420</v>
      </c>
      <c r="F56" s="12" t="n">
        <v>53100000</v>
      </c>
    </row>
    <row r="57" customFormat="false" ht="17.25" hidden="false" customHeight="true" outlineLevel="0" collapsed="false">
      <c r="A57" s="20" t="n">
        <v>53300000</v>
      </c>
      <c r="B57" s="2" t="s">
        <v>2481</v>
      </c>
      <c r="C57" s="29" t="n">
        <v>0</v>
      </c>
      <c r="D57" s="29" t="n">
        <v>0</v>
      </c>
      <c r="E57" s="15" t="n">
        <v>720</v>
      </c>
      <c r="F57" s="12" t="n">
        <v>53100000</v>
      </c>
    </row>
    <row r="58" customFormat="false" ht="17.25" hidden="false" customHeight="true" outlineLevel="0" collapsed="false">
      <c r="A58" s="20" t="n">
        <v>58000000</v>
      </c>
      <c r="B58" s="2" t="s">
        <v>704</v>
      </c>
      <c r="C58" s="29" t="n">
        <v>0</v>
      </c>
      <c r="D58" s="29" t="n">
        <v>0</v>
      </c>
      <c r="E58" s="15" t="n">
        <v>0</v>
      </c>
      <c r="F58" s="12" t="n">
        <v>58000000</v>
      </c>
    </row>
    <row r="59" customFormat="false" ht="17.25" hidden="false" customHeight="true" outlineLevel="0" collapsed="false">
      <c r="A59" s="20" t="n">
        <v>60400000</v>
      </c>
      <c r="B59" s="2" t="s">
        <v>2482</v>
      </c>
      <c r="C59" s="29" t="n">
        <v>7061438</v>
      </c>
      <c r="D59" s="29" t="n">
        <v>48555010.94</v>
      </c>
      <c r="E59" s="15" t="n">
        <v>174075003.3</v>
      </c>
      <c r="F59" s="12" t="n">
        <v>60400000</v>
      </c>
    </row>
    <row r="60" customFormat="false" ht="17.25" hidden="false" customHeight="true" outlineLevel="0" collapsed="false">
      <c r="A60" s="20" t="n">
        <v>60602000</v>
      </c>
      <c r="B60" s="2" t="s">
        <v>356</v>
      </c>
      <c r="C60" s="29" t="n">
        <v>125000</v>
      </c>
      <c r="D60" s="29" t="n">
        <v>861915</v>
      </c>
      <c r="E60" s="15" t="n">
        <v>886000</v>
      </c>
      <c r="F60" s="12" t="n">
        <v>60600000</v>
      </c>
    </row>
    <row r="61" customFormat="false" ht="17.25" hidden="false" customHeight="true" outlineLevel="0" collapsed="false">
      <c r="A61" s="20" t="n">
        <v>60604000</v>
      </c>
      <c r="B61" s="2" t="s">
        <v>360</v>
      </c>
      <c r="C61" s="29" t="n">
        <v>311543.33</v>
      </c>
      <c r="D61" s="29" t="n">
        <v>129035.41</v>
      </c>
      <c r="E61" s="15" t="n">
        <v>70415.02</v>
      </c>
      <c r="F61" s="12" t="n">
        <v>60600000</v>
      </c>
    </row>
    <row r="62" customFormat="false" ht="17.25" hidden="false" customHeight="true" outlineLevel="0" collapsed="false">
      <c r="A62" s="20" t="n">
        <v>60605000</v>
      </c>
      <c r="B62" s="2" t="s">
        <v>141</v>
      </c>
      <c r="C62" s="29" t="n">
        <v>1615664.56</v>
      </c>
      <c r="D62" s="29" t="n">
        <v>4267321.02</v>
      </c>
      <c r="E62" s="15" t="n">
        <v>376682.5</v>
      </c>
      <c r="F62" s="12" t="n">
        <v>60600000</v>
      </c>
    </row>
    <row r="63" customFormat="false" ht="17.25" hidden="false" customHeight="true" outlineLevel="0" collapsed="false">
      <c r="A63" s="20" t="n">
        <v>60607000</v>
      </c>
      <c r="B63" s="2" t="s">
        <v>363</v>
      </c>
      <c r="C63" s="29" t="n">
        <v>1648676.8</v>
      </c>
      <c r="D63" s="29" t="n">
        <v>830000</v>
      </c>
      <c r="E63" s="15" t="n">
        <v>5553042</v>
      </c>
      <c r="F63" s="12" t="n">
        <v>60600000</v>
      </c>
    </row>
    <row r="64" customFormat="false" ht="17.25" hidden="false" customHeight="true" outlineLevel="0" collapsed="false">
      <c r="A64" s="20" t="n">
        <v>60608000</v>
      </c>
      <c r="B64" s="2" t="s">
        <v>353</v>
      </c>
      <c r="C64" s="29" t="n">
        <v>157500</v>
      </c>
      <c r="D64" s="29" t="n">
        <v>545359.17</v>
      </c>
      <c r="E64" s="15" t="n">
        <v>81217.91</v>
      </c>
      <c r="F64" s="12" t="n">
        <v>60600000</v>
      </c>
    </row>
    <row r="65" customFormat="false" ht="17.25" hidden="false" customHeight="true" outlineLevel="0" collapsed="false">
      <c r="A65" s="20" t="n">
        <v>60803000</v>
      </c>
      <c r="B65" s="2" t="s">
        <v>437</v>
      </c>
      <c r="C65" s="29" t="n">
        <v>0</v>
      </c>
      <c r="D65" s="29" t="n">
        <v>733031.61</v>
      </c>
      <c r="E65" s="15" t="n">
        <v>0</v>
      </c>
      <c r="F65" s="12" t="n">
        <v>60800000</v>
      </c>
    </row>
    <row r="66" customFormat="false" ht="17.25" hidden="false" customHeight="true" outlineLevel="0" collapsed="false">
      <c r="A66" s="20" t="n">
        <v>60804000</v>
      </c>
      <c r="B66" s="2" t="s">
        <v>439</v>
      </c>
      <c r="C66" s="29" t="n">
        <v>0</v>
      </c>
      <c r="D66" s="29" t="n">
        <v>13375858.48</v>
      </c>
      <c r="E66" s="15" t="n">
        <v>0</v>
      </c>
      <c r="F66" s="12" t="n">
        <v>60800000</v>
      </c>
    </row>
    <row r="67" customFormat="false" ht="17.25" hidden="false" customHeight="true" outlineLevel="0" collapsed="false">
      <c r="A67" s="20" t="n">
        <v>60811000</v>
      </c>
      <c r="B67" s="2" t="s">
        <v>444</v>
      </c>
      <c r="C67" s="29" t="n">
        <v>0</v>
      </c>
      <c r="D67" s="29" t="n">
        <v>7330316</v>
      </c>
      <c r="E67" s="15" t="n">
        <v>0</v>
      </c>
      <c r="F67" s="12" t="n">
        <v>60800000</v>
      </c>
    </row>
    <row r="68" customFormat="false" ht="17.25" hidden="false" customHeight="true" outlineLevel="0" collapsed="false">
      <c r="A68" s="20" t="n">
        <v>60812000</v>
      </c>
      <c r="B68" s="2" t="s">
        <v>381</v>
      </c>
      <c r="C68" s="29" t="n">
        <v>0</v>
      </c>
      <c r="D68" s="29" t="n">
        <v>733031</v>
      </c>
      <c r="E68" s="15" t="n">
        <v>0</v>
      </c>
      <c r="F68" s="12" t="n">
        <v>60800000</v>
      </c>
    </row>
    <row r="69" customFormat="false" ht="17.25" hidden="false" customHeight="true" outlineLevel="0" collapsed="false">
      <c r="A69" s="20" t="n">
        <v>61300000</v>
      </c>
      <c r="B69" s="2" t="s">
        <v>717</v>
      </c>
      <c r="C69" s="29" t="n">
        <v>69682978.83</v>
      </c>
      <c r="D69" s="29" t="n">
        <v>7284790</v>
      </c>
      <c r="E69" s="15" t="n">
        <v>17580333.8</v>
      </c>
      <c r="F69" s="12" t="n">
        <v>61300000</v>
      </c>
    </row>
    <row r="70" customFormat="false" ht="17.25" hidden="false" customHeight="true" outlineLevel="0" collapsed="false">
      <c r="A70" s="20" t="n">
        <v>61302000</v>
      </c>
      <c r="B70" s="2" t="s">
        <v>718</v>
      </c>
      <c r="C70" s="29" t="n">
        <v>-2204800</v>
      </c>
      <c r="D70" s="29" t="n">
        <v>2067000</v>
      </c>
      <c r="E70" s="15" t="n">
        <v>4500000</v>
      </c>
      <c r="F70" s="12" t="n">
        <v>61300000</v>
      </c>
    </row>
    <row r="71" customFormat="false" ht="17.25" hidden="false" customHeight="true" outlineLevel="0" collapsed="false">
      <c r="A71" s="20" t="n">
        <v>61500000</v>
      </c>
      <c r="B71" s="2" t="s">
        <v>1289</v>
      </c>
      <c r="C71" s="29" t="n">
        <v>1713157.89</v>
      </c>
      <c r="D71" s="29" t="n">
        <v>25000</v>
      </c>
      <c r="E71" s="15" t="n">
        <v>139000</v>
      </c>
      <c r="F71" s="12" t="n">
        <v>61500000</v>
      </c>
    </row>
    <row r="72" customFormat="false" ht="17.25" hidden="false" customHeight="true" outlineLevel="0" collapsed="false">
      <c r="A72" s="20" t="n">
        <v>61801000</v>
      </c>
      <c r="B72" s="2" t="s">
        <v>470</v>
      </c>
      <c r="C72" s="29" t="n">
        <v>0</v>
      </c>
      <c r="D72" s="29" t="n">
        <v>20400</v>
      </c>
      <c r="E72" s="15" t="n">
        <v>11100</v>
      </c>
      <c r="F72" s="12" t="n">
        <v>61800000</v>
      </c>
    </row>
    <row r="73" customFormat="false" ht="17.25" hidden="false" customHeight="true" outlineLevel="0" collapsed="false">
      <c r="A73" s="20" t="n">
        <v>61802000</v>
      </c>
      <c r="B73" s="2" t="s">
        <v>472</v>
      </c>
      <c r="C73" s="29" t="n">
        <v>0</v>
      </c>
      <c r="D73" s="29" t="n">
        <v>38600</v>
      </c>
      <c r="E73" s="15" t="n">
        <v>20300</v>
      </c>
      <c r="F73" s="12" t="n">
        <v>61800000</v>
      </c>
    </row>
    <row r="74" customFormat="false" ht="17.25" hidden="false" customHeight="true" outlineLevel="0" collapsed="false">
      <c r="A74" s="20" t="n">
        <v>62100000</v>
      </c>
      <c r="B74" s="2" t="s">
        <v>499</v>
      </c>
      <c r="C74" s="29" t="n">
        <v>43468714.9</v>
      </c>
      <c r="D74" s="29" t="n">
        <v>18379210.56</v>
      </c>
      <c r="E74" s="15" t="n">
        <v>110178498</v>
      </c>
      <c r="F74" s="20" t="n">
        <v>62100000</v>
      </c>
    </row>
    <row r="75" customFormat="false" ht="17.25" hidden="false" customHeight="true" outlineLevel="0" collapsed="false">
      <c r="A75" s="20" t="n">
        <v>62201000</v>
      </c>
      <c r="B75" s="2" t="s">
        <v>481</v>
      </c>
      <c r="C75" s="29" t="n">
        <v>15463636.36</v>
      </c>
      <c r="D75" s="29" t="n">
        <v>57886359.9</v>
      </c>
      <c r="E75" s="15" t="n">
        <v>13953224.3</v>
      </c>
      <c r="F75" s="12" t="n">
        <v>62200000</v>
      </c>
    </row>
    <row r="76" customFormat="false" ht="17.25" hidden="false" customHeight="true" outlineLevel="0" collapsed="false">
      <c r="A76" s="20" t="n">
        <v>62202000</v>
      </c>
      <c r="B76" s="2" t="s">
        <v>483</v>
      </c>
      <c r="C76" s="29" t="n">
        <v>0</v>
      </c>
      <c r="D76" s="29" t="n">
        <v>150000</v>
      </c>
      <c r="E76" s="15" t="n">
        <v>0</v>
      </c>
      <c r="F76" s="12" t="n">
        <v>62200000</v>
      </c>
    </row>
    <row r="77" customFormat="false" ht="17.25" hidden="false" customHeight="true" outlineLevel="0" collapsed="false">
      <c r="A77" s="20" t="n">
        <v>62301000</v>
      </c>
      <c r="B77" s="2" t="s">
        <v>165</v>
      </c>
      <c r="C77" s="29" t="n">
        <v>-208704</v>
      </c>
      <c r="D77" s="29" t="n">
        <v>28928076.2</v>
      </c>
      <c r="E77" s="15" t="n">
        <v>4788451.02</v>
      </c>
      <c r="F77" s="12" t="n">
        <v>62300000</v>
      </c>
    </row>
    <row r="78" customFormat="false" ht="17.25" hidden="false" customHeight="true" outlineLevel="0" collapsed="false">
      <c r="A78" s="20" t="n">
        <v>62303000</v>
      </c>
      <c r="B78" s="2" t="s">
        <v>495</v>
      </c>
      <c r="C78" s="29" t="n">
        <v>321660</v>
      </c>
      <c r="D78" s="29" t="n">
        <v>8029004</v>
      </c>
      <c r="E78" s="15" t="n">
        <v>21085458</v>
      </c>
      <c r="F78" s="12" t="n">
        <v>62300000</v>
      </c>
    </row>
    <row r="79" customFormat="false" ht="17.25" hidden="false" customHeight="true" outlineLevel="0" collapsed="false">
      <c r="A79" s="41" t="n">
        <v>62304000</v>
      </c>
      <c r="B79" s="2" t="s">
        <v>496</v>
      </c>
      <c r="C79" s="29" t="n">
        <v>0</v>
      </c>
      <c r="D79" s="29"/>
      <c r="E79" s="15" t="n">
        <v>291500</v>
      </c>
      <c r="F79" s="12" t="n">
        <v>62300000</v>
      </c>
    </row>
    <row r="80" customFormat="false" ht="17.25" hidden="false" customHeight="true" outlineLevel="0" collapsed="false">
      <c r="A80" s="41" t="n">
        <v>62504000</v>
      </c>
      <c r="B80" s="2" t="s">
        <v>506</v>
      </c>
      <c r="C80" s="29" t="n">
        <v>0</v>
      </c>
      <c r="D80" s="29"/>
      <c r="E80" s="15" t="n">
        <v>4182790</v>
      </c>
      <c r="F80" s="12" t="n">
        <v>62501000</v>
      </c>
    </row>
    <row r="81" customFormat="false" ht="17.25" hidden="false" customHeight="true" outlineLevel="0" collapsed="false">
      <c r="A81" s="20" t="n">
        <v>62501000</v>
      </c>
      <c r="B81" s="2" t="s">
        <v>726</v>
      </c>
      <c r="C81" s="29" t="n">
        <v>2725000</v>
      </c>
      <c r="D81" s="29" t="n">
        <v>3989000</v>
      </c>
      <c r="E81" s="15" t="n">
        <v>5510200</v>
      </c>
      <c r="F81" s="12" t="n">
        <v>62501000</v>
      </c>
    </row>
    <row r="82" customFormat="false" ht="17.25" hidden="false" customHeight="true" outlineLevel="0" collapsed="false">
      <c r="A82" s="20" t="n">
        <v>62506000</v>
      </c>
      <c r="B82" s="2" t="s">
        <v>509</v>
      </c>
      <c r="C82" s="29" t="n">
        <v>1012500</v>
      </c>
      <c r="D82" s="29" t="n">
        <v>7950740</v>
      </c>
      <c r="E82" s="15" t="n">
        <v>2768400</v>
      </c>
      <c r="F82" s="12" t="n">
        <v>62501000</v>
      </c>
    </row>
    <row r="83" customFormat="false" ht="17.25" hidden="false" customHeight="true" outlineLevel="0" collapsed="false">
      <c r="A83" s="20" t="n">
        <v>62507000</v>
      </c>
      <c r="B83" s="2" t="s">
        <v>416</v>
      </c>
      <c r="C83" s="29" t="n">
        <v>8358200</v>
      </c>
      <c r="D83" s="29" t="n">
        <v>10802893</v>
      </c>
      <c r="E83" s="15" t="n">
        <v>5743750</v>
      </c>
      <c r="F83" s="12" t="n">
        <v>62501000</v>
      </c>
    </row>
    <row r="84" customFormat="false" ht="17.25" hidden="false" customHeight="true" outlineLevel="0" collapsed="false">
      <c r="A84" s="20" t="n">
        <v>62602000</v>
      </c>
      <c r="B84" s="2" t="s">
        <v>511</v>
      </c>
      <c r="C84" s="29" t="n">
        <v>15907948.55</v>
      </c>
      <c r="D84" s="29" t="n">
        <v>22105357.67</v>
      </c>
      <c r="E84" s="15" t="n">
        <v>6300272.78</v>
      </c>
      <c r="F84" s="12" t="n">
        <v>62601000</v>
      </c>
    </row>
    <row r="85" customFormat="false" ht="17.25" hidden="false" customHeight="true" outlineLevel="0" collapsed="false">
      <c r="A85" s="20" t="n">
        <v>62603000</v>
      </c>
      <c r="B85" s="2" t="s">
        <v>512</v>
      </c>
      <c r="C85" s="29" t="n">
        <v>12726811.45</v>
      </c>
      <c r="D85" s="29" t="n">
        <v>10544964.98</v>
      </c>
      <c r="E85" s="15" t="n">
        <v>4052618.49</v>
      </c>
      <c r="F85" s="12" t="n">
        <v>62601000</v>
      </c>
    </row>
    <row r="86" customFormat="false" ht="17.25" hidden="false" customHeight="true" outlineLevel="0" collapsed="false">
      <c r="A86" s="20" t="n">
        <v>62604000</v>
      </c>
      <c r="B86" s="2" t="s">
        <v>513</v>
      </c>
      <c r="C86" s="29" t="n">
        <v>0</v>
      </c>
      <c r="D86" s="29" t="n">
        <v>3000</v>
      </c>
      <c r="E86" s="15" t="n">
        <v>0</v>
      </c>
      <c r="F86" s="12" t="n">
        <v>62601000</v>
      </c>
    </row>
    <row r="87" customFormat="false" ht="17.25" hidden="false" customHeight="true" outlineLevel="0" collapsed="false">
      <c r="A87" s="20" t="n">
        <v>62701000</v>
      </c>
      <c r="B87" s="2" t="s">
        <v>1850</v>
      </c>
      <c r="C87" s="29" t="n">
        <v>188100</v>
      </c>
      <c r="D87" s="29" t="n">
        <v>0</v>
      </c>
      <c r="E87" s="15" t="n">
        <v>0</v>
      </c>
      <c r="F87" s="12" t="n">
        <v>62701000</v>
      </c>
    </row>
    <row r="88" customFormat="false" ht="17.25" hidden="false" customHeight="true" outlineLevel="0" collapsed="false">
      <c r="A88" s="20" t="n">
        <v>62703000</v>
      </c>
      <c r="B88" s="2" t="s">
        <v>516</v>
      </c>
      <c r="C88" s="29" t="n">
        <v>248762.62</v>
      </c>
      <c r="D88" s="29" t="n">
        <v>25000</v>
      </c>
      <c r="E88" s="15" t="n">
        <v>457289.93</v>
      </c>
      <c r="F88" s="12" t="n">
        <v>62701000</v>
      </c>
    </row>
    <row r="89" customFormat="false" ht="17.25" hidden="false" customHeight="true" outlineLevel="0" collapsed="false">
      <c r="A89" s="20" t="n">
        <v>62705000</v>
      </c>
      <c r="B89" s="2" t="s">
        <v>517</v>
      </c>
      <c r="C89" s="29" t="n">
        <v>0</v>
      </c>
      <c r="D89" s="29" t="n">
        <v>273098.87</v>
      </c>
      <c r="E89" s="15" t="n">
        <v>0</v>
      </c>
      <c r="F89" s="12" t="n">
        <v>62701000</v>
      </c>
    </row>
    <row r="90" customFormat="false" ht="17.25" hidden="false" customHeight="true" outlineLevel="0" collapsed="false">
      <c r="A90" s="20" t="n">
        <v>62706000</v>
      </c>
      <c r="B90" s="2" t="s">
        <v>183</v>
      </c>
      <c r="C90" s="29" t="n">
        <v>0</v>
      </c>
      <c r="D90" s="29" t="n">
        <v>10000</v>
      </c>
      <c r="E90" s="15" t="n">
        <v>0</v>
      </c>
      <c r="F90" s="12" t="n">
        <v>62701000</v>
      </c>
    </row>
    <row r="91" customFormat="false" ht="17.25" hidden="false" customHeight="true" outlineLevel="0" collapsed="false">
      <c r="A91" s="41" t="n">
        <v>62707000</v>
      </c>
      <c r="B91" s="2" t="s">
        <v>518</v>
      </c>
      <c r="C91" s="29" t="n">
        <v>5000</v>
      </c>
      <c r="D91" s="29"/>
      <c r="E91" s="15" t="n">
        <v>13500</v>
      </c>
      <c r="F91" s="12" t="n">
        <v>62701000</v>
      </c>
    </row>
    <row r="92" customFormat="false" ht="17.25" hidden="false" customHeight="true" outlineLevel="0" collapsed="false">
      <c r="A92" s="20" t="n">
        <v>62709000</v>
      </c>
      <c r="B92" s="2" t="s">
        <v>428</v>
      </c>
      <c r="C92" s="29" t="n">
        <v>381991.7</v>
      </c>
      <c r="D92" s="29" t="n">
        <v>385533.35</v>
      </c>
      <c r="E92" s="15" t="n">
        <v>164866.67</v>
      </c>
      <c r="F92" s="12" t="n">
        <v>62701000</v>
      </c>
    </row>
    <row r="93" customFormat="false" ht="17.25" hidden="false" customHeight="true" outlineLevel="0" collapsed="false">
      <c r="A93" s="20" t="n">
        <v>62713000</v>
      </c>
      <c r="B93" s="2" t="s">
        <v>438</v>
      </c>
      <c r="C93" s="29" t="n">
        <v>354124.98</v>
      </c>
      <c r="D93" s="29" t="n">
        <v>240000</v>
      </c>
      <c r="E93" s="15" t="n">
        <v>45000</v>
      </c>
      <c r="F93" s="12" t="n">
        <v>62701000</v>
      </c>
    </row>
    <row r="94" customFormat="false" ht="17.25" hidden="false" customHeight="true" outlineLevel="0" collapsed="false">
      <c r="A94" s="20" t="n">
        <v>63504000</v>
      </c>
      <c r="B94" s="2" t="s">
        <v>732</v>
      </c>
      <c r="C94" s="29" t="n">
        <v>11500</v>
      </c>
      <c r="D94" s="29" t="n">
        <v>1272000</v>
      </c>
      <c r="E94" s="15" t="n">
        <v>1589522.43</v>
      </c>
      <c r="F94" s="12" t="n">
        <v>63504000</v>
      </c>
    </row>
    <row r="95" customFormat="false" ht="17.25" hidden="false" customHeight="true" outlineLevel="0" collapsed="false">
      <c r="A95" s="20" t="n">
        <v>63506000</v>
      </c>
      <c r="B95" s="2" t="s">
        <v>2109</v>
      </c>
      <c r="C95" s="29" t="n">
        <v>0</v>
      </c>
      <c r="D95" s="29" t="n">
        <v>540000</v>
      </c>
      <c r="E95" s="15" t="n">
        <v>0</v>
      </c>
      <c r="F95" s="12" t="n">
        <v>63500000</v>
      </c>
    </row>
    <row r="96" customFormat="false" ht="17.25" hidden="false" customHeight="true" outlineLevel="0" collapsed="false">
      <c r="A96" s="20" t="n">
        <v>63508000</v>
      </c>
      <c r="B96" s="2" t="s">
        <v>447</v>
      </c>
      <c r="C96" s="29" t="n">
        <v>0</v>
      </c>
      <c r="D96" s="29" t="n">
        <v>15000</v>
      </c>
      <c r="E96" s="15" t="n">
        <v>0</v>
      </c>
      <c r="F96" s="12" t="n">
        <v>63501000</v>
      </c>
    </row>
    <row r="97" customFormat="false" ht="17.25" hidden="false" customHeight="true" outlineLevel="0" collapsed="false">
      <c r="A97" s="20" t="n">
        <v>64101000</v>
      </c>
      <c r="B97" s="2" t="s">
        <v>735</v>
      </c>
      <c r="C97" s="29" t="n">
        <v>247913170.92</v>
      </c>
      <c r="D97" s="29" t="n">
        <v>361960420.46</v>
      </c>
      <c r="E97" s="15" t="n">
        <v>172264195.03</v>
      </c>
      <c r="F97" s="12" t="n">
        <v>64101000</v>
      </c>
    </row>
    <row r="98" customFormat="false" ht="17.25" hidden="false" customHeight="true" outlineLevel="0" collapsed="false">
      <c r="A98" s="20" t="n">
        <v>64101300</v>
      </c>
      <c r="B98" s="2" t="s">
        <v>456</v>
      </c>
      <c r="C98" s="29" t="n">
        <v>90000</v>
      </c>
      <c r="D98" s="29" t="n">
        <v>162300</v>
      </c>
      <c r="E98" s="15" t="n">
        <v>0</v>
      </c>
      <c r="F98" s="12" t="n">
        <v>64101000</v>
      </c>
    </row>
    <row r="99" customFormat="false" ht="17.25" hidden="false" customHeight="true" outlineLevel="0" collapsed="false">
      <c r="A99" s="20" t="n">
        <v>64102000</v>
      </c>
      <c r="B99" s="2" t="s">
        <v>528</v>
      </c>
      <c r="C99" s="29" t="n">
        <v>4228291.02</v>
      </c>
      <c r="D99" s="29" t="n">
        <v>12531978.18</v>
      </c>
      <c r="E99" s="15" t="n">
        <v>3060074.81</v>
      </c>
      <c r="F99" s="12" t="n">
        <v>64101000</v>
      </c>
    </row>
    <row r="100" customFormat="false" ht="17.25" hidden="false" customHeight="true" outlineLevel="0" collapsed="false">
      <c r="A100" s="20" t="n">
        <v>64105000</v>
      </c>
      <c r="B100" s="2" t="s">
        <v>530</v>
      </c>
      <c r="C100" s="29" t="n">
        <v>3252628.92</v>
      </c>
      <c r="D100" s="29" t="n">
        <v>17034107.46</v>
      </c>
      <c r="E100" s="15" t="n">
        <v>485841.76</v>
      </c>
      <c r="F100" s="12" t="n">
        <v>64101000</v>
      </c>
    </row>
    <row r="101" customFormat="false" ht="17.25" hidden="false" customHeight="true" outlineLevel="0" collapsed="false">
      <c r="A101" s="20" t="n">
        <v>64501000</v>
      </c>
      <c r="B101" s="2" t="s">
        <v>736</v>
      </c>
      <c r="C101" s="29" t="n">
        <v>21377444.4</v>
      </c>
      <c r="D101" s="29" t="n">
        <v>34912090.98</v>
      </c>
      <c r="E101" s="15" t="n">
        <v>16599390.47</v>
      </c>
      <c r="F101" s="12" t="n">
        <v>64501000</v>
      </c>
    </row>
    <row r="102" customFormat="false" ht="17.25" hidden="false" customHeight="true" outlineLevel="0" collapsed="false">
      <c r="A102" s="20" t="n">
        <v>64502000</v>
      </c>
      <c r="B102" s="2" t="s">
        <v>533</v>
      </c>
      <c r="C102" s="29" t="n">
        <v>8222094</v>
      </c>
      <c r="D102" s="29" t="n">
        <v>13427727.3</v>
      </c>
      <c r="E102" s="15" t="n">
        <v>6384380.95</v>
      </c>
      <c r="F102" s="12" t="n">
        <v>64501000</v>
      </c>
    </row>
    <row r="103" customFormat="false" ht="17.25" hidden="false" customHeight="true" outlineLevel="0" collapsed="false">
      <c r="A103" s="20" t="n">
        <v>64504000</v>
      </c>
      <c r="B103" s="2" t="s">
        <v>2096</v>
      </c>
      <c r="C103" s="29" t="n">
        <v>1644418.8</v>
      </c>
      <c r="D103" s="29" t="n">
        <v>3328105.95</v>
      </c>
      <c r="E103" s="15" t="n">
        <v>847327.51</v>
      </c>
      <c r="F103" s="12" t="n">
        <v>64501000</v>
      </c>
    </row>
    <row r="104" customFormat="false" ht="17.25" hidden="false" customHeight="true" outlineLevel="0" collapsed="false">
      <c r="A104" s="20" t="n">
        <v>64801000</v>
      </c>
      <c r="B104" s="2" t="s">
        <v>467</v>
      </c>
      <c r="C104" s="29" t="n">
        <v>0</v>
      </c>
      <c r="D104" s="29" t="n">
        <v>950000</v>
      </c>
      <c r="E104" s="15" t="n">
        <v>0</v>
      </c>
      <c r="F104" s="12" t="n">
        <v>64801000</v>
      </c>
    </row>
    <row r="105" customFormat="false" ht="17.25" hidden="false" customHeight="true" outlineLevel="0" collapsed="false">
      <c r="A105" s="20" t="n">
        <v>64803000</v>
      </c>
      <c r="B105" s="2" t="s">
        <v>536</v>
      </c>
      <c r="C105" s="29" t="n">
        <v>240000</v>
      </c>
      <c r="D105" s="29" t="n">
        <v>560000</v>
      </c>
      <c r="E105" s="15" t="n">
        <v>0</v>
      </c>
      <c r="F105" s="12" t="n">
        <v>64801000</v>
      </c>
    </row>
    <row r="106" customFormat="false" ht="17.25" hidden="false" customHeight="true" outlineLevel="0" collapsed="false">
      <c r="A106" s="20" t="n">
        <v>65100000</v>
      </c>
      <c r="B106" s="2" t="s">
        <v>740</v>
      </c>
      <c r="C106" s="29" t="n">
        <v>442000</v>
      </c>
      <c r="D106" s="29" t="n">
        <v>299041.47</v>
      </c>
      <c r="E106" s="15" t="n">
        <v>0</v>
      </c>
      <c r="F106" s="12" t="n">
        <v>65100000</v>
      </c>
    </row>
    <row r="107" customFormat="false" ht="17.25" hidden="false" customHeight="true" outlineLevel="0" collapsed="false">
      <c r="A107" s="20" t="n">
        <v>65200000</v>
      </c>
      <c r="B107" s="2" t="s">
        <v>473</v>
      </c>
      <c r="C107" s="29" t="n">
        <v>0</v>
      </c>
      <c r="D107" s="29" t="n">
        <v>13030292.92</v>
      </c>
      <c r="E107" s="15" t="n">
        <v>0</v>
      </c>
      <c r="F107" s="12" t="n">
        <v>65200000</v>
      </c>
    </row>
    <row r="108" customFormat="false" ht="17.25" hidden="false" customHeight="true" outlineLevel="0" collapsed="false">
      <c r="A108" s="20" t="n">
        <v>65700000</v>
      </c>
      <c r="B108" s="2" t="s">
        <v>1652</v>
      </c>
      <c r="C108" s="29" t="n">
        <v>4898209</v>
      </c>
      <c r="D108" s="29" t="n">
        <v>353052.31</v>
      </c>
      <c r="E108" s="15" t="n">
        <v>6</v>
      </c>
      <c r="F108" s="12" t="n">
        <v>65800000</v>
      </c>
    </row>
    <row r="109" customFormat="false" ht="17.25" hidden="false" customHeight="true" outlineLevel="0" collapsed="false">
      <c r="A109" s="20" t="n">
        <v>65800000</v>
      </c>
      <c r="B109" s="2" t="s">
        <v>744</v>
      </c>
      <c r="C109" s="29" t="n">
        <v>9890033.16</v>
      </c>
      <c r="D109" s="29" t="n">
        <v>40798.55</v>
      </c>
      <c r="E109" s="15" t="n">
        <v>0</v>
      </c>
      <c r="F109" s="20" t="n">
        <v>65700000</v>
      </c>
    </row>
    <row r="110" customFormat="false" ht="17.25" hidden="false" customHeight="true" outlineLevel="0" collapsed="false">
      <c r="A110" s="20" t="n">
        <v>66101000</v>
      </c>
      <c r="B110" s="2" t="s">
        <v>747</v>
      </c>
      <c r="C110" s="29" t="n">
        <v>0</v>
      </c>
      <c r="D110" s="29" t="n">
        <v>1290833.95</v>
      </c>
      <c r="E110" s="15" t="n">
        <v>0</v>
      </c>
      <c r="F110" s="12" t="n">
        <v>66100000</v>
      </c>
    </row>
    <row r="111" customFormat="false" ht="17.25" hidden="false" customHeight="true" outlineLevel="0" collapsed="false">
      <c r="A111" s="20" t="n">
        <v>66102000</v>
      </c>
      <c r="B111" s="2" t="s">
        <v>542</v>
      </c>
      <c r="C111" s="29" t="n">
        <v>3488991.07</v>
      </c>
      <c r="D111" s="29" t="n">
        <v>3704096.71</v>
      </c>
      <c r="E111" s="15" t="n">
        <v>1296842.47</v>
      </c>
      <c r="F111" s="12" t="n">
        <v>66100000</v>
      </c>
    </row>
    <row r="112" customFormat="false" ht="17.25" hidden="false" customHeight="true" outlineLevel="0" collapsed="false">
      <c r="A112" s="20" t="n">
        <v>66600000</v>
      </c>
      <c r="B112" s="2" t="s">
        <v>750</v>
      </c>
      <c r="C112" s="29" t="n">
        <v>703135.88</v>
      </c>
      <c r="D112" s="29" t="n">
        <v>590652.47</v>
      </c>
      <c r="E112" s="15" t="n">
        <v>2765162.92</v>
      </c>
      <c r="F112" s="12" t="n">
        <v>66600000</v>
      </c>
    </row>
    <row r="113" customFormat="false" ht="17.25" hidden="false" customHeight="true" outlineLevel="0" collapsed="false">
      <c r="A113" s="20" t="n">
        <v>68112000</v>
      </c>
      <c r="B113" s="2" t="s">
        <v>752</v>
      </c>
      <c r="C113" s="29" t="n">
        <v>17921237.93</v>
      </c>
      <c r="D113" s="29" t="n">
        <v>17881395.66</v>
      </c>
      <c r="E113" s="15" t="n">
        <v>9376003.75</v>
      </c>
      <c r="F113" s="12" t="n">
        <v>68112000</v>
      </c>
    </row>
    <row r="114" customFormat="false" ht="17.25" hidden="false" customHeight="true" outlineLevel="0" collapsed="false">
      <c r="A114" s="20" t="n">
        <v>69500000</v>
      </c>
      <c r="B114" s="2" t="s">
        <v>753</v>
      </c>
      <c r="C114" s="29" t="n">
        <v>0</v>
      </c>
      <c r="D114" s="29" t="n">
        <v>3053584.4</v>
      </c>
      <c r="E114" s="15" t="n">
        <v>2749727</v>
      </c>
      <c r="F114" s="12" t="n">
        <v>69800000</v>
      </c>
    </row>
    <row r="115" customFormat="false" ht="17.25" hidden="false" customHeight="true" outlineLevel="0" collapsed="false">
      <c r="A115" s="20" t="n">
        <v>70600000</v>
      </c>
      <c r="B115" s="2" t="s">
        <v>2483</v>
      </c>
      <c r="C115" s="29" t="n">
        <v>-291867150.23</v>
      </c>
      <c r="D115" s="29" t="n">
        <v>-546716879.3</v>
      </c>
      <c r="E115" s="15" t="n">
        <v>-485945407.41</v>
      </c>
      <c r="F115" s="12" t="n">
        <v>70600000</v>
      </c>
    </row>
    <row r="116" customFormat="false" ht="17.25" hidden="false" customHeight="true" outlineLevel="0" collapsed="false">
      <c r="A116" s="20" t="n">
        <v>75200000</v>
      </c>
      <c r="B116" s="2" t="s">
        <v>502</v>
      </c>
      <c r="C116" s="29" t="n">
        <v>0</v>
      </c>
      <c r="D116" s="29" t="n">
        <v>-12256250</v>
      </c>
      <c r="E116" s="15" t="n">
        <v>0</v>
      </c>
      <c r="F116" s="12" t="n">
        <v>75200000</v>
      </c>
    </row>
    <row r="117" customFormat="false" ht="17.25" hidden="false" customHeight="true" outlineLevel="0" collapsed="false">
      <c r="A117" s="20" t="n">
        <v>75800000</v>
      </c>
      <c r="B117" s="2" t="s">
        <v>211</v>
      </c>
      <c r="C117" s="29" t="n">
        <v>-130617108.55</v>
      </c>
      <c r="D117" s="29" t="n">
        <v>-1257128.66</v>
      </c>
      <c r="E117" s="15" t="n">
        <v>-9529.6</v>
      </c>
      <c r="F117" s="12" t="n">
        <v>75800000</v>
      </c>
    </row>
    <row r="118" customFormat="false" ht="17.25" hidden="false" customHeight="true" outlineLevel="0" collapsed="false">
      <c r="A118" s="20" t="n">
        <v>75810000</v>
      </c>
      <c r="B118" s="2" t="s">
        <v>551</v>
      </c>
      <c r="C118" s="29" t="n">
        <v>-191700</v>
      </c>
      <c r="D118" s="29" t="n">
        <v>-2694100</v>
      </c>
      <c r="E118" s="15" t="n">
        <v>-196800</v>
      </c>
      <c r="F118" s="12" t="n">
        <v>75800000</v>
      </c>
    </row>
    <row r="119" customFormat="false" ht="17.25" hidden="false" customHeight="true" outlineLevel="0" collapsed="false">
      <c r="A119" s="20" t="n">
        <v>11900000</v>
      </c>
      <c r="B119" s="2" t="s">
        <v>1158</v>
      </c>
      <c r="C119" s="29" t="n">
        <v>294607679.78</v>
      </c>
      <c r="D119" s="29" t="n">
        <v>0</v>
      </c>
      <c r="E119" s="15" t="n">
        <v>0</v>
      </c>
      <c r="F119" s="12" t="n">
        <v>11900000</v>
      </c>
    </row>
    <row r="120" customFormat="false" ht="17.25" hidden="false" customHeight="true" outlineLevel="0" collapsed="false">
      <c r="A120" s="20" t="n">
        <v>40340000</v>
      </c>
      <c r="B120" s="2" t="s">
        <v>25</v>
      </c>
      <c r="C120" s="29" t="n">
        <v>-3161849.58</v>
      </c>
      <c r="D120" s="29"/>
      <c r="E120" s="15" t="n">
        <v>0</v>
      </c>
      <c r="F120" s="12" t="n">
        <v>40340000</v>
      </c>
    </row>
    <row r="121" customFormat="false" ht="17.25" hidden="false" customHeight="true" outlineLevel="0" collapsed="false">
      <c r="A121" s="20" t="n">
        <v>40400000</v>
      </c>
      <c r="B121" s="2" t="s">
        <v>1165</v>
      </c>
      <c r="C121" s="29" t="n">
        <v>-1447002.94</v>
      </c>
      <c r="D121" s="29"/>
      <c r="E121" s="15" t="n">
        <v>0</v>
      </c>
      <c r="F121" s="12" t="n">
        <v>40400000</v>
      </c>
    </row>
    <row r="122" customFormat="false" ht="17.25" hidden="false" customHeight="true" outlineLevel="0" collapsed="false">
      <c r="A122" s="20" t="n">
        <v>41300000</v>
      </c>
      <c r="B122" s="2" t="s">
        <v>264</v>
      </c>
      <c r="C122" s="29" t="n">
        <v>56400000</v>
      </c>
      <c r="D122" s="29"/>
      <c r="E122" s="15"/>
      <c r="F122" s="12" t="n">
        <v>41300000</v>
      </c>
    </row>
    <row r="123" customFormat="false" ht="17.25" hidden="false" customHeight="true" outlineLevel="0" collapsed="false">
      <c r="A123" s="20" t="n">
        <v>41341000</v>
      </c>
      <c r="B123" s="2" t="s">
        <v>1698</v>
      </c>
      <c r="C123" s="29" t="n">
        <v>0</v>
      </c>
      <c r="D123" s="29"/>
      <c r="E123" s="15"/>
      <c r="F123" s="12" t="n">
        <v>41341000</v>
      </c>
    </row>
    <row r="124" customFormat="false" ht="17.25" hidden="false" customHeight="true" outlineLevel="0" collapsed="false">
      <c r="A124" s="20" t="n">
        <v>41800000</v>
      </c>
      <c r="B124" s="2" t="s">
        <v>1924</v>
      </c>
      <c r="C124" s="29" t="n">
        <v>3694300</v>
      </c>
      <c r="D124" s="29"/>
      <c r="E124" s="15"/>
      <c r="F124" s="12" t="n">
        <v>41800000</v>
      </c>
    </row>
    <row r="125" customFormat="false" ht="17.25" hidden="false" customHeight="true" outlineLevel="0" collapsed="false">
      <c r="A125" s="20" t="n">
        <v>41980000</v>
      </c>
      <c r="B125" s="2" t="s">
        <v>269</v>
      </c>
      <c r="C125" s="29" t="n">
        <v>13568472</v>
      </c>
      <c r="D125" s="29"/>
      <c r="E125" s="15"/>
      <c r="F125" s="12" t="n">
        <v>41980000</v>
      </c>
    </row>
    <row r="126" customFormat="false" ht="17.25" hidden="false" customHeight="true" outlineLevel="0" collapsed="false">
      <c r="A126" s="20" t="n">
        <v>42500000</v>
      </c>
      <c r="B126" s="2" t="s">
        <v>1794</v>
      </c>
      <c r="C126" s="29" t="n">
        <v>0</v>
      </c>
      <c r="D126" s="29"/>
      <c r="E126" s="15"/>
      <c r="F126" s="12" t="n">
        <v>42500000</v>
      </c>
    </row>
    <row r="127" customFormat="false" ht="17.25" hidden="false" customHeight="true" outlineLevel="0" collapsed="false">
      <c r="A127" s="20" t="n">
        <v>42540000</v>
      </c>
      <c r="B127" s="2" t="s">
        <v>34</v>
      </c>
      <c r="C127" s="29" t="n">
        <v>50000</v>
      </c>
      <c r="D127" s="29"/>
      <c r="E127" s="15"/>
      <c r="F127" s="12" t="n">
        <v>42540000</v>
      </c>
    </row>
    <row r="128" customFormat="false" ht="17.25" hidden="false" customHeight="true" outlineLevel="0" collapsed="false">
      <c r="A128" s="20" t="n">
        <v>44400000</v>
      </c>
      <c r="B128" s="2" t="s">
        <v>281</v>
      </c>
      <c r="C128" s="29" t="n">
        <v>-16064089</v>
      </c>
      <c r="D128" s="29"/>
      <c r="E128" s="15"/>
      <c r="F128" s="12" t="n">
        <v>44400000</v>
      </c>
    </row>
    <row r="129" customFormat="false" ht="17.25" hidden="false" customHeight="true" outlineLevel="0" collapsed="false">
      <c r="A129" s="20" t="n">
        <v>44440000</v>
      </c>
      <c r="B129" s="2" t="s">
        <v>282</v>
      </c>
      <c r="C129" s="29" t="n">
        <v>1711692.92</v>
      </c>
      <c r="D129" s="29"/>
      <c r="E129" s="15"/>
      <c r="F129" s="12" t="n">
        <v>44440000</v>
      </c>
    </row>
    <row r="130" customFormat="false" ht="17.25" hidden="false" customHeight="true" outlineLevel="0" collapsed="false">
      <c r="A130" s="20" t="n">
        <v>44584000</v>
      </c>
      <c r="B130" s="2" t="s">
        <v>2484</v>
      </c>
      <c r="C130" s="29" t="n">
        <v>-2261412</v>
      </c>
      <c r="D130" s="29"/>
      <c r="E130" s="15"/>
      <c r="F130" s="12" t="n">
        <v>44584000</v>
      </c>
    </row>
    <row r="131" customFormat="false" ht="17.25" hidden="false" customHeight="true" outlineLevel="0" collapsed="false">
      <c r="A131" s="20" t="n">
        <v>46610000</v>
      </c>
      <c r="B131" s="2" t="s">
        <v>2485</v>
      </c>
      <c r="C131" s="29" t="n">
        <v>0</v>
      </c>
      <c r="D131" s="29"/>
      <c r="E131" s="15"/>
      <c r="F131" s="12" t="n">
        <v>46610000</v>
      </c>
    </row>
    <row r="132" customFormat="false" ht="17.25" hidden="false" customHeight="true" outlineLevel="0" collapsed="false">
      <c r="A132" s="20" t="n">
        <v>46700001</v>
      </c>
      <c r="B132" s="2" t="s">
        <v>657</v>
      </c>
      <c r="C132" s="29" t="n">
        <v>0</v>
      </c>
      <c r="D132" s="29"/>
      <c r="E132" s="15"/>
      <c r="F132" s="12" t="n">
        <v>46700001</v>
      </c>
    </row>
    <row r="133" customFormat="false" ht="17.25" hidden="false" customHeight="true" outlineLevel="0" collapsed="false">
      <c r="A133" s="20" t="n">
        <v>46700006</v>
      </c>
      <c r="B133" s="2" t="s">
        <v>100</v>
      </c>
      <c r="C133" s="29" t="n">
        <v>0</v>
      </c>
      <c r="D133" s="29"/>
      <c r="E133" s="15"/>
      <c r="F133" s="12" t="n">
        <v>46700006</v>
      </c>
    </row>
    <row r="134" customFormat="false" ht="17.25" hidden="false" customHeight="true" outlineLevel="0" collapsed="false">
      <c r="A134" s="20" t="n">
        <v>46700008</v>
      </c>
      <c r="B134" s="2" t="s">
        <v>1380</v>
      </c>
      <c r="C134" s="29" t="n">
        <v>0</v>
      </c>
      <c r="D134" s="29"/>
      <c r="E134" s="15"/>
      <c r="F134" s="12" t="n">
        <v>46700008</v>
      </c>
    </row>
    <row r="135" customFormat="false" ht="17.25" hidden="false" customHeight="true" outlineLevel="0" collapsed="false">
      <c r="A135" s="20" t="n">
        <v>46710200</v>
      </c>
      <c r="B135" s="2" t="s">
        <v>126</v>
      </c>
      <c r="C135" s="29" t="n">
        <v>0</v>
      </c>
      <c r="D135" s="29"/>
      <c r="E135" s="15"/>
      <c r="F135" s="12" t="n">
        <v>46710200</v>
      </c>
    </row>
    <row r="136" customFormat="false" ht="17.25" hidden="false" customHeight="true" outlineLevel="0" collapsed="false">
      <c r="A136" s="20" t="s">
        <v>2486</v>
      </c>
      <c r="B136" s="2" t="s">
        <v>104</v>
      </c>
      <c r="C136" s="29" t="n">
        <v>-25000000</v>
      </c>
      <c r="D136" s="29"/>
      <c r="E136" s="15"/>
      <c r="F136" s="12" t="s">
        <v>2486</v>
      </c>
    </row>
    <row r="137" customFormat="false" ht="17.25" hidden="false" customHeight="true" outlineLevel="0" collapsed="false">
      <c r="A137" s="20" t="n">
        <v>46720089</v>
      </c>
      <c r="B137" s="2" t="s">
        <v>307</v>
      </c>
      <c r="C137" s="29" t="n">
        <v>-1980000</v>
      </c>
      <c r="D137" s="29"/>
      <c r="E137" s="15"/>
      <c r="F137" s="12" t="n">
        <v>46720089</v>
      </c>
    </row>
    <row r="138" customFormat="false" ht="17.25" hidden="false" customHeight="true" outlineLevel="0" collapsed="false">
      <c r="A138" s="20" t="n">
        <v>51120000</v>
      </c>
      <c r="B138" s="2" t="s">
        <v>687</v>
      </c>
      <c r="C138" s="29" t="n">
        <v>0</v>
      </c>
      <c r="D138" s="29"/>
      <c r="E138" s="15"/>
      <c r="F138" s="12" t="n">
        <v>51120000</v>
      </c>
    </row>
    <row r="139" customFormat="false" ht="17.25" hidden="false" customHeight="true" outlineLevel="0" collapsed="false">
      <c r="A139" s="20" t="n">
        <v>61110000</v>
      </c>
      <c r="B139" s="2" t="s">
        <v>451</v>
      </c>
      <c r="C139" s="29" t="n">
        <v>12547840.71</v>
      </c>
      <c r="D139" s="29"/>
      <c r="E139" s="15"/>
      <c r="F139" s="12" t="n">
        <v>61110000</v>
      </c>
    </row>
    <row r="140" customFormat="false" ht="17.25" hidden="false" customHeight="true" outlineLevel="0" collapsed="false">
      <c r="A140" s="20" t="n">
        <v>61501000</v>
      </c>
      <c r="B140" s="2" t="s">
        <v>458</v>
      </c>
      <c r="C140" s="29" t="n">
        <v>0</v>
      </c>
      <c r="D140" s="29"/>
      <c r="E140" s="15"/>
      <c r="F140" s="12" t="n">
        <v>61501000</v>
      </c>
    </row>
    <row r="141" customFormat="false" ht="17.25" hidden="false" customHeight="true" outlineLevel="0" collapsed="false">
      <c r="A141" s="20" t="n">
        <v>61603000</v>
      </c>
      <c r="B141" s="2" t="s">
        <v>1291</v>
      </c>
      <c r="C141" s="29" t="n">
        <v>48977.48</v>
      </c>
      <c r="D141" s="29"/>
      <c r="E141" s="15"/>
      <c r="F141" s="12" t="n">
        <v>61603000</v>
      </c>
    </row>
    <row r="142" customFormat="false" ht="17.25" hidden="false" customHeight="true" outlineLevel="0" collapsed="false">
      <c r="A142" s="20" t="n">
        <v>62103000</v>
      </c>
      <c r="B142" s="2" t="s">
        <v>162</v>
      </c>
      <c r="C142" s="29" t="n">
        <v>1400000</v>
      </c>
      <c r="D142" s="29"/>
      <c r="E142" s="15"/>
      <c r="F142" s="12" t="n">
        <v>62103000</v>
      </c>
    </row>
    <row r="143" customFormat="false" ht="17.25" hidden="false" customHeight="true" outlineLevel="0" collapsed="false">
      <c r="A143" s="20" t="n">
        <v>62203000</v>
      </c>
      <c r="B143" s="2" t="s">
        <v>1843</v>
      </c>
      <c r="C143" s="29" t="n">
        <v>12000000</v>
      </c>
      <c r="D143" s="29"/>
      <c r="E143" s="15"/>
      <c r="F143" s="12" t="n">
        <v>62203000</v>
      </c>
    </row>
    <row r="144" customFormat="false" ht="17.25" hidden="false" customHeight="true" outlineLevel="0" collapsed="false">
      <c r="A144" s="20" t="n">
        <v>62704000</v>
      </c>
      <c r="B144" s="2" t="s">
        <v>423</v>
      </c>
      <c r="C144" s="29" t="n">
        <v>29666.67</v>
      </c>
      <c r="D144" s="29"/>
      <c r="E144" s="15"/>
      <c r="F144" s="12" t="n">
        <v>62704000</v>
      </c>
    </row>
    <row r="145" customFormat="false" ht="17.25" hidden="false" customHeight="true" outlineLevel="0" collapsed="false">
      <c r="A145" s="20" t="n">
        <v>62710000</v>
      </c>
      <c r="B145" s="2" t="s">
        <v>185</v>
      </c>
      <c r="C145" s="29" t="n">
        <v>80000.01</v>
      </c>
      <c r="D145" s="29"/>
      <c r="E145" s="15"/>
      <c r="F145" s="12" t="n">
        <v>62710000</v>
      </c>
    </row>
    <row r="146" customFormat="false" ht="17.25" hidden="false" customHeight="true" outlineLevel="0" collapsed="false">
      <c r="A146" s="20" t="n">
        <v>62712000</v>
      </c>
      <c r="B146" s="2" t="s">
        <v>521</v>
      </c>
      <c r="C146" s="29" t="n">
        <v>354951.79</v>
      </c>
      <c r="D146" s="29"/>
      <c r="E146" s="15"/>
      <c r="F146" s="12" t="n">
        <v>62712000</v>
      </c>
    </row>
    <row r="147" customFormat="false" ht="17.25" hidden="false" customHeight="true" outlineLevel="0" collapsed="false">
      <c r="A147" s="20" t="n">
        <v>64103000</v>
      </c>
      <c r="B147" s="2" t="s">
        <v>529</v>
      </c>
      <c r="C147" s="29" t="n">
        <v>13624385.1</v>
      </c>
      <c r="D147" s="29"/>
      <c r="E147" s="15"/>
      <c r="F147" s="12" t="n">
        <v>64103000</v>
      </c>
    </row>
    <row r="148" customFormat="false" ht="17.25" hidden="false" customHeight="true" outlineLevel="0" collapsed="false">
      <c r="A148" s="20" t="n">
        <v>65601000</v>
      </c>
      <c r="B148" s="2" t="s">
        <v>742</v>
      </c>
      <c r="C148" s="29" t="n">
        <v>48192267</v>
      </c>
      <c r="D148" s="29"/>
      <c r="E148" s="15"/>
      <c r="F148" s="12" t="n">
        <v>65601000</v>
      </c>
    </row>
    <row r="149" customFormat="false" ht="17.25" hidden="false" customHeight="true" outlineLevel="0" collapsed="false">
      <c r="A149" s="20" t="n">
        <v>69800000</v>
      </c>
      <c r="B149" s="2" t="s">
        <v>2487</v>
      </c>
      <c r="C149" s="29" t="n">
        <v>1779335.75115</v>
      </c>
      <c r="D149" s="29"/>
      <c r="E149" s="15"/>
      <c r="F149" s="12" t="n">
        <v>69800000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44"/>
    <col collapsed="false" customWidth="true" hidden="false" outlineLevel="0" max="2" min="2" style="81" width="12.58"/>
    <col collapsed="false" customWidth="true" hidden="false" outlineLevel="0" max="3" min="3" style="1" width="11.44"/>
    <col collapsed="false" customWidth="true" hidden="false" outlineLevel="0" max="4" min="4" style="26" width="36.01"/>
    <col collapsed="false" customWidth="true" hidden="false" outlineLevel="0" max="7" min="5" style="4" width="16.58"/>
    <col collapsed="false" customWidth="true" hidden="false" outlineLevel="0" max="8" min="8" style="26" width="13.15"/>
    <col collapsed="false" customWidth="true" hidden="false" outlineLevel="0" max="10" min="9" style="2" width="12.44"/>
    <col collapsed="false" customWidth="true" hidden="false" outlineLevel="0" max="11" min="11" style="4" width="16.58"/>
  </cols>
  <sheetData>
    <row r="1" customFormat="false" ht="17.25" hidden="false" customHeight="true" outlineLevel="0" collapsed="false">
      <c r="A1" s="20" t="s">
        <v>2077</v>
      </c>
      <c r="D1" s="26" t="s">
        <v>2141</v>
      </c>
      <c r="E1" s="29" t="n">
        <v>2021</v>
      </c>
      <c r="F1" s="15" t="n">
        <v>2020</v>
      </c>
      <c r="G1" s="57" t="s">
        <v>806</v>
      </c>
      <c r="K1" s="15" t="n">
        <v>2019</v>
      </c>
    </row>
    <row r="2" customFormat="false" ht="17.25" hidden="false" customHeight="true" outlineLevel="0" collapsed="false">
      <c r="A2" s="20" t="n">
        <v>10100000</v>
      </c>
      <c r="B2" s="46" t="e">
        <f aca="false">+VLOOKUP(C2,#REF!,1,FALSE())</f>
        <v>#VALUE!</v>
      </c>
      <c r="C2" s="20" t="n">
        <v>10100000</v>
      </c>
      <c r="D2" s="26" t="s">
        <v>1</v>
      </c>
      <c r="E2" s="15" t="n">
        <v>-1500000000</v>
      </c>
      <c r="F2" s="15" t="n">
        <v>-1500000000</v>
      </c>
      <c r="G2" s="15" t="n">
        <v>-1500000000</v>
      </c>
      <c r="H2" s="20" t="n">
        <v>10100000</v>
      </c>
      <c r="I2" s="2" t="s">
        <v>809</v>
      </c>
      <c r="K2" s="15" t="n">
        <v>-1500000000</v>
      </c>
    </row>
    <row r="3" customFormat="false" ht="17.25" hidden="false" customHeight="true" outlineLevel="0" collapsed="false">
      <c r="A3" s="20" t="n">
        <v>10610000</v>
      </c>
      <c r="B3" s="46" t="e">
        <f aca="false">+VLOOKUP(C3,#REF!,1,FALSE())</f>
        <v>#VALUE!</v>
      </c>
      <c r="C3" s="20" t="n">
        <v>10610000</v>
      </c>
      <c r="D3" s="26" t="s">
        <v>560</v>
      </c>
      <c r="E3" s="15" t="n">
        <v>-200000</v>
      </c>
      <c r="F3" s="15" t="n">
        <v>-200000</v>
      </c>
      <c r="G3" s="15" t="n">
        <v>0</v>
      </c>
      <c r="H3" s="20" t="n">
        <v>10610000</v>
      </c>
      <c r="I3" s="2" t="s">
        <v>809</v>
      </c>
      <c r="K3" s="15" t="n">
        <v>0</v>
      </c>
    </row>
    <row r="4" customFormat="false" ht="17.25" hidden="false" customHeight="true" outlineLevel="0" collapsed="false">
      <c r="A4" s="20" t="n">
        <v>11000000</v>
      </c>
      <c r="B4" s="46" t="e">
        <f aca="false">+VLOOKUP(C4,#REF!,1,FALSE())</f>
        <v>#VALUE!</v>
      </c>
      <c r="C4" s="20" t="n">
        <v>11000000</v>
      </c>
      <c r="D4" s="26" t="s">
        <v>1324</v>
      </c>
      <c r="E4" s="15" t="n">
        <v>-80135900.57</v>
      </c>
      <c r="F4" s="15" t="n">
        <v>0</v>
      </c>
      <c r="G4" s="15" t="n">
        <v>-62820831.8</v>
      </c>
      <c r="H4" s="20" t="n">
        <v>11000000</v>
      </c>
      <c r="I4" s="2" t="s">
        <v>809</v>
      </c>
      <c r="K4" s="15" t="n">
        <v>-62820831.8</v>
      </c>
    </row>
    <row r="5" customFormat="false" ht="17.25" hidden="false" customHeight="true" outlineLevel="0" collapsed="false">
      <c r="A5" s="20" t="n">
        <v>11900000</v>
      </c>
      <c r="B5" s="46" t="e">
        <f aca="false">+VLOOKUP(C5,#REF!,1,FALSE())</f>
        <v>#VALUE!</v>
      </c>
      <c r="C5" s="20" t="n">
        <v>11900000</v>
      </c>
      <c r="D5" s="26" t="s">
        <v>1158</v>
      </c>
      <c r="E5" s="15" t="n">
        <v>0</v>
      </c>
      <c r="F5" s="15" t="n">
        <v>6403477.29</v>
      </c>
      <c r="G5" s="15" t="n">
        <v>0</v>
      </c>
      <c r="H5" s="20" t="n">
        <v>11900000</v>
      </c>
      <c r="I5" s="2" t="s">
        <v>809</v>
      </c>
      <c r="K5" s="15" t="n">
        <v>0</v>
      </c>
    </row>
    <row r="6" customFormat="false" ht="17.25" hidden="false" customHeight="true" outlineLevel="0" collapsed="false">
      <c r="A6" s="20" t="n">
        <v>12000000</v>
      </c>
      <c r="B6" s="46" t="e">
        <f aca="false">+VLOOKUP(C6,#REF!,1,FALSE())</f>
        <v>#VALUE!</v>
      </c>
      <c r="C6" s="20" t="n">
        <v>12000000</v>
      </c>
      <c r="D6" s="26" t="s">
        <v>3</v>
      </c>
      <c r="E6" s="15" t="n">
        <v>0</v>
      </c>
      <c r="F6" s="15" t="n">
        <v>0</v>
      </c>
      <c r="G6" s="15" t="n">
        <v>0</v>
      </c>
      <c r="H6" s="20" t="n">
        <v>12000000</v>
      </c>
      <c r="I6" s="2" t="s">
        <v>809</v>
      </c>
      <c r="K6" s="15" t="n">
        <v>0</v>
      </c>
    </row>
    <row r="7" customFormat="false" ht="17.25" hidden="false" customHeight="true" outlineLevel="0" collapsed="false">
      <c r="A7" s="20" t="n">
        <v>12800000</v>
      </c>
      <c r="B7" s="46" t="e">
        <f aca="false">+VLOOKUP(C7,#REF!,1,FALSE())</f>
        <v>#VALUE!</v>
      </c>
      <c r="C7" s="20" t="n">
        <v>12800000</v>
      </c>
      <c r="D7" s="26" t="s">
        <v>1341</v>
      </c>
      <c r="E7" s="15" t="n">
        <v>0</v>
      </c>
      <c r="F7" s="15" t="n">
        <v>-56268582.2</v>
      </c>
      <c r="G7" s="15" t="n">
        <v>-188449529.62</v>
      </c>
      <c r="H7" s="20" t="n">
        <v>12800000</v>
      </c>
      <c r="I7" s="2" t="s">
        <v>809</v>
      </c>
      <c r="K7" s="15" t="n">
        <v>-188449529.62</v>
      </c>
    </row>
    <row r="8" customFormat="false" ht="17.25" hidden="false" customHeight="true" outlineLevel="0" collapsed="false">
      <c r="A8" s="20" t="n">
        <v>21100000</v>
      </c>
      <c r="B8" s="46" t="e">
        <f aca="false">+VLOOKUP(C8,#REF!,1,FALSE())</f>
        <v>#VALUE!</v>
      </c>
      <c r="C8" s="20" t="n">
        <v>21100000</v>
      </c>
      <c r="D8" s="26" t="s">
        <v>772</v>
      </c>
      <c r="E8" s="15" t="n">
        <v>12022200</v>
      </c>
      <c r="F8" s="15" t="n">
        <v>12022200</v>
      </c>
      <c r="G8" s="15" t="n">
        <v>12022200</v>
      </c>
      <c r="H8" s="20" t="n">
        <v>21100000</v>
      </c>
      <c r="I8" s="2" t="s">
        <v>825</v>
      </c>
      <c r="K8" s="15" t="n">
        <v>12022200</v>
      </c>
    </row>
    <row r="9" customFormat="false" ht="17.25" hidden="false" customHeight="true" outlineLevel="0" collapsed="false">
      <c r="A9" s="20" t="n">
        <v>21800000</v>
      </c>
      <c r="B9" s="46" t="e">
        <f aca="false">+VLOOKUP(C9,#REF!,1,FALSE())</f>
        <v>#VALUE!</v>
      </c>
      <c r="C9" s="20" t="n">
        <v>21800000</v>
      </c>
      <c r="D9" s="26" t="s">
        <v>1676</v>
      </c>
      <c r="E9" s="15" t="n">
        <v>391879533.06</v>
      </c>
      <c r="F9" s="15" t="n">
        <v>391879533.06</v>
      </c>
      <c r="G9" s="15" t="n">
        <v>391879533.06</v>
      </c>
      <c r="H9" s="20" t="n">
        <v>21800000</v>
      </c>
      <c r="I9" s="2" t="s">
        <v>825</v>
      </c>
      <c r="K9" s="15" t="n">
        <v>391879533.06</v>
      </c>
    </row>
    <row r="10" customFormat="false" ht="17.25" hidden="false" customHeight="true" outlineLevel="0" collapsed="false">
      <c r="A10" s="20" t="n">
        <v>21810000</v>
      </c>
      <c r="B10" s="46" t="e">
        <f aca="false">+VLOOKUP(C10,#REF!,1,FALSE())</f>
        <v>#VALUE!</v>
      </c>
      <c r="C10" s="20" t="n">
        <v>21810000</v>
      </c>
      <c r="D10" s="26" t="s">
        <v>9</v>
      </c>
      <c r="E10" s="15" t="n">
        <v>760030263.94</v>
      </c>
      <c r="F10" s="15" t="n">
        <v>534210169.23</v>
      </c>
      <c r="G10" s="15" t="n">
        <v>426418278.06</v>
      </c>
      <c r="H10" s="20" t="n">
        <v>21810000</v>
      </c>
      <c r="I10" s="2" t="s">
        <v>825</v>
      </c>
      <c r="K10" s="15" t="n">
        <v>426418278.06</v>
      </c>
    </row>
    <row r="11" customFormat="false" ht="17.25" hidden="false" customHeight="true" outlineLevel="0" collapsed="false">
      <c r="A11" s="20" t="n">
        <v>21820000</v>
      </c>
      <c r="B11" s="46" t="e">
        <f aca="false">+VLOOKUP(C11,#REF!,1,FALSE())</f>
        <v>#VALUE!</v>
      </c>
      <c r="C11" s="20" t="n">
        <v>21820000</v>
      </c>
      <c r="D11" s="26" t="s">
        <v>10</v>
      </c>
      <c r="E11" s="15" t="n">
        <v>14580863</v>
      </c>
      <c r="F11" s="15" t="n">
        <v>14580863</v>
      </c>
      <c r="G11" s="15" t="n">
        <v>14580863</v>
      </c>
      <c r="H11" s="20" t="n">
        <v>21820000</v>
      </c>
      <c r="I11" s="2" t="s">
        <v>825</v>
      </c>
      <c r="K11" s="15" t="n">
        <v>14580863</v>
      </c>
    </row>
    <row r="12" customFormat="false" ht="17.25" hidden="false" customHeight="true" outlineLevel="0" collapsed="false">
      <c r="A12" s="20" t="n">
        <v>21830000</v>
      </c>
      <c r="B12" s="46" t="e">
        <f aca="false">+VLOOKUP(C12,#REF!,1,FALSE())</f>
        <v>#VALUE!</v>
      </c>
      <c r="C12" s="20" t="n">
        <v>21830000</v>
      </c>
      <c r="D12" s="26" t="s">
        <v>11</v>
      </c>
      <c r="E12" s="15" t="n">
        <v>2922606233.02</v>
      </c>
      <c r="F12" s="15" t="n">
        <v>1465639566.34</v>
      </c>
      <c r="G12" s="15" t="n">
        <v>1460464566.34</v>
      </c>
      <c r="H12" s="20" t="n">
        <v>21830000</v>
      </c>
      <c r="I12" s="2" t="s">
        <v>825</v>
      </c>
      <c r="K12" s="15" t="n">
        <v>1460464566.34</v>
      </c>
    </row>
    <row r="13" customFormat="false" ht="17.25" hidden="false" customHeight="true" outlineLevel="0" collapsed="false">
      <c r="A13" s="20" t="n">
        <v>21831000</v>
      </c>
      <c r="B13" s="46" t="e">
        <f aca="false">+VLOOKUP(C13,#REF!,1,FALSE())</f>
        <v>#VALUE!</v>
      </c>
      <c r="C13" s="20" t="n">
        <v>21831000</v>
      </c>
      <c r="D13" s="26" t="s">
        <v>2488</v>
      </c>
      <c r="E13" s="15" t="n">
        <v>7299877485.11</v>
      </c>
      <c r="F13" s="15" t="n">
        <v>4674877485.11</v>
      </c>
      <c r="G13" s="15" t="n">
        <v>3340906292.13</v>
      </c>
      <c r="H13" s="20" t="n">
        <v>21831000</v>
      </c>
      <c r="I13" s="2" t="s">
        <v>825</v>
      </c>
      <c r="K13" s="15" t="n">
        <v>3340906292.13</v>
      </c>
    </row>
    <row r="14" customFormat="false" ht="17.25" hidden="false" customHeight="true" outlineLevel="0" collapsed="false">
      <c r="A14" s="20" t="n">
        <v>21840000</v>
      </c>
      <c r="B14" s="46" t="e">
        <f aca="false">+VLOOKUP(C14,#REF!,1,FALSE())</f>
        <v>#VALUE!</v>
      </c>
      <c r="C14" s="20" t="n">
        <v>21840000</v>
      </c>
      <c r="D14" s="26" t="s">
        <v>12</v>
      </c>
      <c r="E14" s="15" t="n">
        <v>67533936.7</v>
      </c>
      <c r="F14" s="15" t="n">
        <v>55442400.67</v>
      </c>
      <c r="G14" s="15" t="n">
        <v>51842400.67</v>
      </c>
      <c r="H14" s="20" t="n">
        <v>21840000</v>
      </c>
      <c r="I14" s="2" t="s">
        <v>825</v>
      </c>
      <c r="K14" s="15" t="n">
        <v>51842400.67</v>
      </c>
    </row>
    <row r="15" customFormat="false" ht="17.25" hidden="false" customHeight="true" outlineLevel="0" collapsed="false">
      <c r="A15" s="20" t="n">
        <v>21850000</v>
      </c>
      <c r="B15" s="46" t="e">
        <f aca="false">+VLOOKUP(C15,#REF!,1,FALSE())</f>
        <v>#VALUE!</v>
      </c>
      <c r="C15" s="20" t="n">
        <v>21850000</v>
      </c>
      <c r="D15" s="26" t="s">
        <v>235</v>
      </c>
      <c r="E15" s="15" t="n">
        <v>44344697</v>
      </c>
      <c r="F15" s="15" t="n">
        <v>44344697</v>
      </c>
      <c r="G15" s="15" t="n">
        <v>44344697</v>
      </c>
      <c r="H15" s="20" t="n">
        <v>21850000</v>
      </c>
      <c r="I15" s="2" t="s">
        <v>825</v>
      </c>
      <c r="K15" s="15" t="n">
        <v>44344697</v>
      </c>
    </row>
    <row r="16" customFormat="false" ht="17.25" hidden="false" customHeight="true" outlineLevel="0" collapsed="false">
      <c r="A16" s="20" t="n">
        <v>23130000</v>
      </c>
      <c r="B16" s="46" t="e">
        <f aca="false">+VLOOKUP(C16,#REF!,1,FALSE())</f>
        <v>#VALUE!</v>
      </c>
      <c r="C16" s="20" t="n">
        <v>23130000</v>
      </c>
      <c r="D16" s="26" t="s">
        <v>1679</v>
      </c>
      <c r="E16" s="15" t="n">
        <v>0</v>
      </c>
      <c r="F16" s="15" t="n">
        <v>0</v>
      </c>
      <c r="G16" s="15" t="n">
        <v>1221451192.98</v>
      </c>
      <c r="H16" s="20" t="n">
        <v>23130000</v>
      </c>
      <c r="I16" s="2" t="s">
        <v>825</v>
      </c>
      <c r="K16" s="15" t="n">
        <v>1221451192.98</v>
      </c>
    </row>
    <row r="17" customFormat="false" ht="17.25" hidden="false" customHeight="true" outlineLevel="0" collapsed="false">
      <c r="A17" s="20" t="n">
        <v>27500000</v>
      </c>
      <c r="B17" s="46" t="e">
        <f aca="false">+VLOOKUP(C17,#REF!,1,FALSE())</f>
        <v>#VALUE!</v>
      </c>
      <c r="C17" s="20" t="n">
        <v>27500000</v>
      </c>
      <c r="D17" s="26" t="s">
        <v>14</v>
      </c>
      <c r="E17" s="15" t="n">
        <v>3300000</v>
      </c>
      <c r="F17" s="15" t="n">
        <v>3300000</v>
      </c>
      <c r="G17" s="15" t="n">
        <v>1300000</v>
      </c>
      <c r="H17" s="20" t="n">
        <v>27500000</v>
      </c>
      <c r="I17" s="2" t="s">
        <v>825</v>
      </c>
      <c r="K17" s="15" t="n">
        <v>1300000</v>
      </c>
    </row>
    <row r="18" customFormat="false" ht="17.25" hidden="false" customHeight="true" outlineLevel="0" collapsed="false">
      <c r="A18" s="20" t="n">
        <v>28180000</v>
      </c>
      <c r="B18" s="46" t="e">
        <f aca="false">+VLOOKUP(C18,#REF!,1,FALSE())</f>
        <v>#VALUE!</v>
      </c>
      <c r="C18" s="20" t="n">
        <v>28180000</v>
      </c>
      <c r="D18" s="26" t="s">
        <v>1691</v>
      </c>
      <c r="E18" s="15" t="n">
        <v>-259796772.54</v>
      </c>
      <c r="F18" s="15" t="n">
        <v>-236548244.22</v>
      </c>
      <c r="G18" s="15" t="n">
        <v>-196756587.22</v>
      </c>
      <c r="H18" s="20" t="n">
        <v>28180000</v>
      </c>
      <c r="I18" s="2" t="s">
        <v>825</v>
      </c>
      <c r="K18" s="15" t="n">
        <v>-196756587.22</v>
      </c>
    </row>
    <row r="19" customFormat="false" ht="17.25" hidden="false" customHeight="true" outlineLevel="0" collapsed="false">
      <c r="A19" s="20" t="n">
        <v>28181000</v>
      </c>
      <c r="B19" s="46" t="e">
        <f aca="false">+VLOOKUP(C19,#REF!,1,FALSE())</f>
        <v>#VALUE!</v>
      </c>
      <c r="C19" s="20" t="n">
        <v>28181000</v>
      </c>
      <c r="D19" s="26" t="s">
        <v>245</v>
      </c>
      <c r="E19" s="15" t="n">
        <v>-316910729.15</v>
      </c>
      <c r="F19" s="15" t="n">
        <v>-259758801.34</v>
      </c>
      <c r="G19" s="15" t="n">
        <v>-201012318.96</v>
      </c>
      <c r="H19" s="20" t="n">
        <v>28181000</v>
      </c>
      <c r="I19" s="2" t="s">
        <v>825</v>
      </c>
      <c r="K19" s="15" t="n">
        <v>-201012318.96</v>
      </c>
    </row>
    <row r="20" customFormat="false" ht="17.25" hidden="false" customHeight="true" outlineLevel="0" collapsed="false">
      <c r="A20" s="20" t="n">
        <v>28182000</v>
      </c>
      <c r="B20" s="46" t="e">
        <f aca="false">+VLOOKUP(C20,#REF!,1,FALSE())</f>
        <v>#VALUE!</v>
      </c>
      <c r="C20" s="20" t="n">
        <v>28182000</v>
      </c>
      <c r="D20" s="26" t="s">
        <v>17</v>
      </c>
      <c r="E20" s="15" t="n">
        <v>-10106201.24</v>
      </c>
      <c r="F20" s="15" t="n">
        <v>-9255650.9</v>
      </c>
      <c r="G20" s="15" t="n">
        <v>-7797564.6</v>
      </c>
      <c r="H20" s="20" t="n">
        <v>28182000</v>
      </c>
      <c r="I20" s="2" t="s">
        <v>825</v>
      </c>
      <c r="K20" s="15" t="n">
        <v>-7797564.6</v>
      </c>
    </row>
    <row r="21" customFormat="false" ht="17.25" hidden="false" customHeight="true" outlineLevel="0" collapsed="false">
      <c r="A21" s="20" t="n">
        <v>28183000</v>
      </c>
      <c r="B21" s="46" t="e">
        <f aca="false">+VLOOKUP(C21,#REF!,1,FALSE())</f>
        <v>#VALUE!</v>
      </c>
      <c r="C21" s="20" t="n">
        <v>28183000</v>
      </c>
      <c r="D21" s="26" t="s">
        <v>18</v>
      </c>
      <c r="E21" s="15" t="n">
        <v>-1462849834.56</v>
      </c>
      <c r="F21" s="15" t="n">
        <v>-1345002367.84</v>
      </c>
      <c r="G21" s="15" t="n">
        <v>-1226676854.43</v>
      </c>
      <c r="H21" s="20" t="n">
        <v>28183000</v>
      </c>
      <c r="I21" s="2" t="s">
        <v>825</v>
      </c>
      <c r="K21" s="15" t="n">
        <v>-1226676854.43</v>
      </c>
    </row>
    <row r="22" customFormat="false" ht="17.25" hidden="false" customHeight="true" outlineLevel="0" collapsed="false">
      <c r="A22" s="20" t="n">
        <v>28183100</v>
      </c>
      <c r="B22" s="46" t="e">
        <f aca="false">+VLOOKUP(C22,#REF!,1,FALSE())</f>
        <v>#VALUE!</v>
      </c>
      <c r="C22" s="20" t="n">
        <v>28183100</v>
      </c>
      <c r="D22" s="26" t="s">
        <v>2489</v>
      </c>
      <c r="E22" s="15" t="n">
        <v>-4103158965.29</v>
      </c>
      <c r="F22" s="15" t="n">
        <v>-2952833338.72</v>
      </c>
      <c r="G22" s="15" t="n">
        <v>-2075179406.31</v>
      </c>
      <c r="H22" s="20" t="n">
        <v>28183100</v>
      </c>
      <c r="I22" s="2" t="s">
        <v>825</v>
      </c>
      <c r="K22" s="15" t="n">
        <v>-2075179406.31</v>
      </c>
    </row>
    <row r="23" customFormat="false" ht="17.25" hidden="false" customHeight="true" outlineLevel="0" collapsed="false">
      <c r="A23" s="20" t="n">
        <v>28184000</v>
      </c>
      <c r="B23" s="46" t="e">
        <f aca="false">+VLOOKUP(C23,#REF!,1,FALSE())</f>
        <v>#VALUE!</v>
      </c>
      <c r="C23" s="20" t="n">
        <v>28184000</v>
      </c>
      <c r="D23" s="26" t="s">
        <v>19</v>
      </c>
      <c r="E23" s="15" t="n">
        <v>-55333052.12</v>
      </c>
      <c r="F23" s="15" t="n">
        <v>-50620424.36</v>
      </c>
      <c r="G23" s="15" t="n">
        <v>-49090680.57</v>
      </c>
      <c r="H23" s="20" t="n">
        <v>28184000</v>
      </c>
      <c r="I23" s="2" t="s">
        <v>825</v>
      </c>
      <c r="K23" s="15" t="n">
        <v>-49090680.57</v>
      </c>
    </row>
    <row r="24" customFormat="false" ht="17.25" hidden="false" customHeight="true" outlineLevel="0" collapsed="false">
      <c r="A24" s="20" t="n">
        <v>28185000</v>
      </c>
      <c r="B24" s="46" t="e">
        <f aca="false">+VLOOKUP(C24,#REF!,1,FALSE())</f>
        <v>#VALUE!</v>
      </c>
      <c r="C24" s="20" t="n">
        <v>28185000</v>
      </c>
      <c r="D24" s="26" t="s">
        <v>20</v>
      </c>
      <c r="E24" s="15" t="n">
        <v>-28837121.07</v>
      </c>
      <c r="F24" s="15" t="n">
        <v>-24402651.37</v>
      </c>
      <c r="G24" s="15" t="n">
        <v>-19968181.67</v>
      </c>
      <c r="H24" s="20" t="n">
        <v>28185000</v>
      </c>
      <c r="I24" s="2" t="s">
        <v>825</v>
      </c>
      <c r="K24" s="15" t="n">
        <v>-19968181.67</v>
      </c>
    </row>
    <row r="25" customFormat="false" ht="17.25" hidden="false" customHeight="true" outlineLevel="0" collapsed="false">
      <c r="A25" s="20" t="n">
        <v>40100000</v>
      </c>
      <c r="B25" s="46" t="e">
        <f aca="false">+VLOOKUP(C25,#REF!,1,FALSE())</f>
        <v>#VALUE!</v>
      </c>
      <c r="C25" s="20" t="n">
        <v>40100000</v>
      </c>
      <c r="D25" s="26" t="s">
        <v>2100</v>
      </c>
      <c r="E25" s="15" t="n">
        <v>-1324234994.96</v>
      </c>
      <c r="F25" s="15" t="n">
        <v>-397517762.759995</v>
      </c>
      <c r="G25" s="15" t="n">
        <v>-375133592.28</v>
      </c>
      <c r="H25" s="20" t="n">
        <v>40100000</v>
      </c>
      <c r="I25" s="2" t="s">
        <v>874</v>
      </c>
      <c r="K25" s="15" t="n">
        <v>-375133592.28</v>
      </c>
    </row>
    <row r="26" customFormat="false" ht="17.25" hidden="false" customHeight="true" outlineLevel="0" collapsed="false">
      <c r="A26" s="20" t="n">
        <v>40310000</v>
      </c>
      <c r="B26" s="46" t="e">
        <f aca="false">+VLOOKUP(C26,#REF!,1,FALSE())</f>
        <v>#VALUE!</v>
      </c>
      <c r="C26" s="20" t="n">
        <v>40310000</v>
      </c>
      <c r="D26" s="26" t="s">
        <v>254</v>
      </c>
      <c r="E26" s="15" t="n">
        <v>-1937283219.08</v>
      </c>
      <c r="F26" s="15" t="n">
        <v>-1269893266.68</v>
      </c>
      <c r="G26" s="15" t="n">
        <v>-2272612799.54</v>
      </c>
      <c r="H26" s="20" t="n">
        <v>40310000</v>
      </c>
      <c r="I26" s="2" t="s">
        <v>874</v>
      </c>
      <c r="K26" s="15" t="n">
        <v>-2272612799.54</v>
      </c>
    </row>
    <row r="27" customFormat="false" ht="17.25" hidden="false" customHeight="true" outlineLevel="0" collapsed="false">
      <c r="A27" s="12"/>
      <c r="B27" s="46" t="e">
        <f aca="false">+VLOOKUP(C27,#REF!,1,FALSE())</f>
        <v>#VALUE!</v>
      </c>
      <c r="C27" s="12" t="n">
        <v>40400000</v>
      </c>
      <c r="D27" s="26" t="s">
        <v>1165</v>
      </c>
      <c r="E27" s="15" t="n">
        <v>-85000000</v>
      </c>
      <c r="F27" s="15"/>
      <c r="H27" s="12" t="n">
        <v>40400000</v>
      </c>
      <c r="K27" s="15" t="n">
        <v>-92450106.78</v>
      </c>
    </row>
    <row r="28" customFormat="false" ht="17.25" hidden="false" customHeight="true" outlineLevel="0" collapsed="false">
      <c r="A28" s="20" t="n">
        <v>40800000</v>
      </c>
      <c r="B28" s="46" t="e">
        <f aca="false">+VLOOKUP(C28,#REF!,1,FALSE())</f>
        <v>#VALUE!</v>
      </c>
      <c r="C28" s="20" t="n">
        <v>40800000</v>
      </c>
      <c r="D28" s="26" t="s">
        <v>26</v>
      </c>
      <c r="E28" s="15" t="n">
        <v>-169653700.46</v>
      </c>
      <c r="F28" s="15" t="n">
        <v>-51519443.97</v>
      </c>
      <c r="G28" s="15" t="n">
        <v>-92450106.78</v>
      </c>
      <c r="H28" s="20" t="n">
        <v>40800000</v>
      </c>
      <c r="I28" s="2" t="s">
        <v>874</v>
      </c>
      <c r="K28" s="15" t="n">
        <v>505027736</v>
      </c>
    </row>
    <row r="29" customFormat="false" ht="17.25" hidden="false" customHeight="true" outlineLevel="0" collapsed="false">
      <c r="A29" s="20" t="n">
        <v>40900000</v>
      </c>
      <c r="B29" s="46" t="e">
        <f aca="false">+VLOOKUP(C29,#REF!,1,FALSE())</f>
        <v>#VALUE!</v>
      </c>
      <c r="C29" s="20" t="n">
        <v>40900000</v>
      </c>
      <c r="D29" s="26" t="s">
        <v>27</v>
      </c>
      <c r="E29" s="15" t="n">
        <v>1455000</v>
      </c>
      <c r="F29" s="15" t="n">
        <v>95455000</v>
      </c>
      <c r="G29" s="15" t="n">
        <v>505027736</v>
      </c>
      <c r="H29" s="20" t="n">
        <v>40900000</v>
      </c>
      <c r="I29" s="2" t="s">
        <v>874</v>
      </c>
      <c r="K29" s="15" t="n">
        <v>3221384368.98</v>
      </c>
    </row>
    <row r="30" customFormat="false" ht="17.25" hidden="false" customHeight="true" outlineLevel="0" collapsed="false">
      <c r="A30" s="20" t="n">
        <v>41100000</v>
      </c>
      <c r="B30" s="46" t="e">
        <f aca="false">+VLOOKUP(C30,#REF!,1,FALSE())</f>
        <v>#VALUE!</v>
      </c>
      <c r="C30" s="20" t="n">
        <v>41100000</v>
      </c>
      <c r="D30" s="26" t="s">
        <v>28</v>
      </c>
      <c r="E30" s="15" t="n">
        <v>2181357827.84</v>
      </c>
      <c r="F30" s="15" t="n">
        <v>2165961534.46</v>
      </c>
      <c r="G30" s="15" t="n">
        <v>3221384368.98</v>
      </c>
      <c r="H30" s="20" t="n">
        <v>41100000</v>
      </c>
      <c r="I30" s="2" t="s">
        <v>874</v>
      </c>
      <c r="K30" s="15" t="n">
        <v>55273380</v>
      </c>
    </row>
    <row r="31" customFormat="false" ht="17.25" hidden="false" customHeight="true" outlineLevel="0" collapsed="false">
      <c r="A31" s="20" t="n">
        <v>41600000</v>
      </c>
      <c r="B31" s="46" t="e">
        <f aca="false">+VLOOKUP(C31,#REF!,1,FALSE())</f>
        <v>#VALUE!</v>
      </c>
      <c r="C31" s="20" t="n">
        <v>41600000</v>
      </c>
      <c r="D31" s="26" t="s">
        <v>1263</v>
      </c>
      <c r="E31" s="15" t="n">
        <v>0</v>
      </c>
      <c r="F31" s="15" t="n">
        <v>0</v>
      </c>
      <c r="G31" s="15" t="n">
        <v>55273380</v>
      </c>
      <c r="H31" s="20" t="n">
        <v>41600000</v>
      </c>
      <c r="I31" s="2" t="s">
        <v>874</v>
      </c>
      <c r="K31" s="15" t="n">
        <v>0</v>
      </c>
    </row>
    <row r="32" customFormat="false" ht="17.25" hidden="false" customHeight="true" outlineLevel="0" collapsed="false">
      <c r="A32" s="20" t="n">
        <v>41810000</v>
      </c>
      <c r="B32" s="46" t="e">
        <f aca="false">+VLOOKUP(C32,#REF!,1,FALSE())</f>
        <v>#VALUE!</v>
      </c>
      <c r="C32" s="20" t="n">
        <v>41810000</v>
      </c>
      <c r="D32" s="26" t="s">
        <v>266</v>
      </c>
      <c r="E32" s="15" t="n">
        <v>953868195</v>
      </c>
      <c r="F32" s="15" t="n">
        <v>820909349</v>
      </c>
      <c r="G32" s="15" t="n">
        <v>0</v>
      </c>
      <c r="H32" s="20" t="n">
        <v>41810000</v>
      </c>
      <c r="I32" s="2" t="s">
        <v>874</v>
      </c>
      <c r="K32" s="15" t="n">
        <v>-435000</v>
      </c>
    </row>
    <row r="33" customFormat="false" ht="17.25" hidden="false" customHeight="true" outlineLevel="0" collapsed="false">
      <c r="A33" s="20" t="n">
        <v>42100000</v>
      </c>
      <c r="B33" s="46" t="e">
        <f aca="false">+VLOOKUP(C33,#REF!,1,FALSE())</f>
        <v>#VALUE!</v>
      </c>
      <c r="C33" s="20" t="n">
        <v>42100000</v>
      </c>
      <c r="D33" s="26" t="s">
        <v>30</v>
      </c>
      <c r="E33" s="15" t="n">
        <v>0</v>
      </c>
      <c r="F33" s="15" t="n">
        <v>0</v>
      </c>
      <c r="G33" s="15" t="n">
        <v>-435000</v>
      </c>
      <c r="H33" s="20" t="n">
        <v>42100000</v>
      </c>
      <c r="I33" s="2" t="s">
        <v>874</v>
      </c>
      <c r="K33" s="15" t="n">
        <v>701000</v>
      </c>
    </row>
    <row r="34" customFormat="false" ht="17.25" hidden="false" customHeight="true" outlineLevel="0" collapsed="false">
      <c r="A34" s="20" t="n">
        <v>42510000</v>
      </c>
      <c r="B34" s="46" t="e">
        <f aca="false">+VLOOKUP(C34,#REF!,1,FALSE())</f>
        <v>#VALUE!</v>
      </c>
      <c r="C34" s="20" t="n">
        <v>42510000</v>
      </c>
      <c r="D34" s="26" t="s">
        <v>280</v>
      </c>
      <c r="E34" s="15" t="n">
        <v>1066000</v>
      </c>
      <c r="F34" s="15" t="n">
        <v>1656000</v>
      </c>
      <c r="G34" s="15" t="n">
        <v>701000</v>
      </c>
      <c r="H34" s="20" t="n">
        <v>42510000</v>
      </c>
      <c r="I34" s="2" t="s">
        <v>874</v>
      </c>
      <c r="K34" s="15" t="n">
        <v>-69027906.9</v>
      </c>
    </row>
    <row r="35" customFormat="false" ht="17.25" hidden="false" customHeight="true" outlineLevel="0" collapsed="false">
      <c r="A35" s="20" t="n">
        <v>42800000</v>
      </c>
      <c r="B35" s="46" t="e">
        <f aca="false">+VLOOKUP(C35,#REF!,1,FALSE())</f>
        <v>#VALUE!</v>
      </c>
      <c r="C35" s="20" t="n">
        <v>42800000</v>
      </c>
      <c r="D35" s="26" t="s">
        <v>274</v>
      </c>
      <c r="E35" s="15" t="n">
        <v>-30502883.6</v>
      </c>
      <c r="F35" s="15" t="n">
        <v>-43033125.3</v>
      </c>
      <c r="G35" s="15" t="n">
        <v>-69027906.9</v>
      </c>
      <c r="H35" s="20" t="n">
        <v>42800000</v>
      </c>
      <c r="I35" s="2" t="s">
        <v>874</v>
      </c>
      <c r="K35" s="15" t="n">
        <v>-10386010.59</v>
      </c>
    </row>
    <row r="36" customFormat="false" ht="17.25" hidden="false" customHeight="true" outlineLevel="0" collapsed="false">
      <c r="A36" s="20" t="n">
        <v>43100000</v>
      </c>
      <c r="B36" s="46" t="e">
        <f aca="false">+VLOOKUP(C36,#REF!,1,FALSE())</f>
        <v>#VALUE!</v>
      </c>
      <c r="C36" s="20" t="n">
        <v>43100000</v>
      </c>
      <c r="D36" s="26" t="s">
        <v>35</v>
      </c>
      <c r="E36" s="15" t="n">
        <v>-20735158.9</v>
      </c>
      <c r="F36" s="15" t="n">
        <v>-11178433.96</v>
      </c>
      <c r="G36" s="15" t="n">
        <v>-10386010.59</v>
      </c>
      <c r="H36" s="20" t="n">
        <v>43100000</v>
      </c>
      <c r="I36" s="2" t="s">
        <v>874</v>
      </c>
      <c r="K36" s="15" t="n">
        <v>-78000</v>
      </c>
    </row>
    <row r="37" customFormat="false" ht="17.25" hidden="false" customHeight="true" outlineLevel="0" collapsed="false">
      <c r="A37" s="20" t="n">
        <v>43110000</v>
      </c>
      <c r="B37" s="46" t="e">
        <f aca="false">+VLOOKUP(C37,#REF!,1,FALSE())</f>
        <v>#VALUE!</v>
      </c>
      <c r="C37" s="20" t="n">
        <v>43110000</v>
      </c>
      <c r="D37" s="26" t="s">
        <v>275</v>
      </c>
      <c r="E37" s="15" t="n">
        <v>-486000</v>
      </c>
      <c r="F37" s="15" t="n">
        <v>-246000</v>
      </c>
      <c r="G37" s="15" t="n">
        <v>-78000</v>
      </c>
      <c r="H37" s="20" t="n">
        <v>43110000</v>
      </c>
      <c r="I37" s="2" t="s">
        <v>874</v>
      </c>
      <c r="K37" s="15" t="n">
        <v>-2499056.4</v>
      </c>
    </row>
    <row r="38" customFormat="false" ht="17.25" hidden="false" customHeight="true" outlineLevel="0" collapsed="false">
      <c r="A38" s="20" t="n">
        <v>43220000</v>
      </c>
      <c r="B38" s="46" t="e">
        <f aca="false">+VLOOKUP(C38,#REF!,1,FALSE())</f>
        <v>#VALUE!</v>
      </c>
      <c r="C38" s="20" t="n">
        <v>43220000</v>
      </c>
      <c r="D38" s="26" t="s">
        <v>608</v>
      </c>
      <c r="E38" s="15" t="n">
        <v>-7089328.5</v>
      </c>
      <c r="F38" s="15" t="n">
        <v>-3263888.25</v>
      </c>
      <c r="G38" s="15" t="n">
        <v>-2499056.4</v>
      </c>
      <c r="H38" s="20" t="n">
        <v>43220000</v>
      </c>
      <c r="I38" s="2" t="s">
        <v>874</v>
      </c>
      <c r="K38" s="15" t="n">
        <v>-6324062.2</v>
      </c>
    </row>
    <row r="39" customFormat="false" ht="17.25" hidden="false" customHeight="true" outlineLevel="0" collapsed="false">
      <c r="A39" s="20" t="n">
        <v>43860000</v>
      </c>
      <c r="B39" s="46" t="e">
        <f aca="false">+VLOOKUP(C39,#REF!,1,FALSE())</f>
        <v>#VALUE!</v>
      </c>
      <c r="C39" s="20" t="n">
        <v>43860000</v>
      </c>
      <c r="D39" s="26" t="s">
        <v>276</v>
      </c>
      <c r="E39" s="15" t="n">
        <v>-4038978.2</v>
      </c>
      <c r="F39" s="15" t="n">
        <v>-3259079.9</v>
      </c>
      <c r="G39" s="15" t="n">
        <v>-6324062.2</v>
      </c>
      <c r="H39" s="20" t="n">
        <v>43860000</v>
      </c>
      <c r="I39" s="2" t="s">
        <v>874</v>
      </c>
      <c r="K39" s="15" t="n">
        <v>-6857965.35</v>
      </c>
    </row>
    <row r="40" customFormat="false" ht="17.25" hidden="false" customHeight="true" outlineLevel="0" collapsed="false">
      <c r="A40" s="20" t="n">
        <v>44100000</v>
      </c>
      <c r="B40" s="46" t="e">
        <f aca="false">+VLOOKUP(C40,#REF!,1,FALSE())</f>
        <v>#VALUE!</v>
      </c>
      <c r="C40" s="20" t="n">
        <v>44100000</v>
      </c>
      <c r="D40" s="26" t="s">
        <v>40</v>
      </c>
      <c r="E40" s="15" t="n">
        <v>-17201753.01</v>
      </c>
      <c r="F40" s="15" t="n">
        <v>-7937927.44</v>
      </c>
      <c r="G40" s="15" t="n">
        <v>-6857965.35</v>
      </c>
      <c r="H40" s="20" t="n">
        <v>44100000</v>
      </c>
      <c r="I40" s="2" t="s">
        <v>874</v>
      </c>
      <c r="K40" s="15" t="n">
        <v>0</v>
      </c>
    </row>
    <row r="41" customFormat="false" ht="17.25" hidden="false" customHeight="true" outlineLevel="0" collapsed="false">
      <c r="A41" s="20" t="n">
        <v>44300000</v>
      </c>
      <c r="B41" s="46" t="e">
        <f aca="false">+VLOOKUP(C41,#REF!,1,FALSE())</f>
        <v>#VALUE!</v>
      </c>
      <c r="C41" s="20" t="n">
        <v>44300000</v>
      </c>
      <c r="D41" s="26" t="s">
        <v>41</v>
      </c>
      <c r="E41" s="15" t="n">
        <v>0</v>
      </c>
      <c r="F41" s="15" t="n">
        <v>34240775.82455</v>
      </c>
      <c r="G41" s="15" t="n">
        <v>0</v>
      </c>
      <c r="H41" s="20" t="n">
        <v>44300000</v>
      </c>
      <c r="I41" s="2" t="s">
        <v>874</v>
      </c>
      <c r="K41" s="15" t="n">
        <v>49429407.3439999</v>
      </c>
    </row>
    <row r="42" customFormat="false" ht="17.25" hidden="false" customHeight="true" outlineLevel="0" collapsed="false">
      <c r="A42" s="20" t="n">
        <v>44400000</v>
      </c>
      <c r="B42" s="46" t="e">
        <f aca="false">+VLOOKUP(C42,#REF!,1,FALSE())</f>
        <v>#VALUE!</v>
      </c>
      <c r="C42" s="20" t="n">
        <v>44400000</v>
      </c>
      <c r="D42" s="26" t="s">
        <v>2490</v>
      </c>
      <c r="E42" s="15" t="n">
        <v>-59838901.6699997</v>
      </c>
      <c r="F42" s="15" t="n">
        <v>0</v>
      </c>
      <c r="G42" s="15" t="n">
        <v>49429407.3439999</v>
      </c>
      <c r="H42" s="20" t="n">
        <v>44400000</v>
      </c>
      <c r="I42" s="2" t="s">
        <v>874</v>
      </c>
      <c r="K42" s="15" t="n">
        <v>-18462802.6</v>
      </c>
    </row>
    <row r="43" customFormat="false" ht="17.25" hidden="false" customHeight="true" outlineLevel="0" collapsed="false">
      <c r="A43" s="12"/>
      <c r="B43" s="46" t="e">
        <f aca="false">+VLOOKUP(C43,#REF!,1,FALSE())</f>
        <v>#VALUE!</v>
      </c>
      <c r="C43" s="12" t="n">
        <v>44401000</v>
      </c>
      <c r="D43" s="26" t="s">
        <v>2491</v>
      </c>
      <c r="E43" s="15" t="n">
        <v>-73190674.57</v>
      </c>
      <c r="F43" s="15"/>
      <c r="H43" s="20" t="n">
        <v>44400000</v>
      </c>
      <c r="K43" s="15" t="n">
        <v>1462767.88</v>
      </c>
    </row>
    <row r="44" customFormat="false" ht="17.25" hidden="false" customHeight="true" outlineLevel="0" collapsed="false">
      <c r="A44" s="20" t="n">
        <v>44410000</v>
      </c>
      <c r="B44" s="46" t="e">
        <f aca="false">+VLOOKUP(C44,#REF!,1,FALSE())</f>
        <v>#VALUE!</v>
      </c>
      <c r="C44" s="20" t="n">
        <v>44410000</v>
      </c>
      <c r="D44" s="26" t="s">
        <v>2336</v>
      </c>
      <c r="E44" s="15" t="n">
        <v>-41778634.95</v>
      </c>
      <c r="F44" s="15" t="n">
        <v>-19512365</v>
      </c>
      <c r="G44" s="15" t="n">
        <v>-18462802.6</v>
      </c>
      <c r="H44" s="20" t="n">
        <v>44410000</v>
      </c>
      <c r="I44" s="2" t="s">
        <v>874</v>
      </c>
      <c r="K44" s="15" t="n">
        <v>18141512.55</v>
      </c>
    </row>
    <row r="45" customFormat="false" ht="17.25" hidden="false" customHeight="true" outlineLevel="0" collapsed="false">
      <c r="A45" s="20" t="n">
        <v>44550000</v>
      </c>
      <c r="B45" s="46" t="e">
        <f aca="false">+VLOOKUP(C45,#REF!,1,FALSE())</f>
        <v>#VALUE!</v>
      </c>
      <c r="C45" s="20" t="n">
        <v>44550000</v>
      </c>
      <c r="D45" s="26" t="s">
        <v>46</v>
      </c>
      <c r="E45" s="15" t="n">
        <v>8988034.07</v>
      </c>
      <c r="F45" s="15" t="n">
        <v>5277150.78000021</v>
      </c>
      <c r="G45" s="15" t="n">
        <v>1462767.88</v>
      </c>
      <c r="H45" s="20" t="n">
        <v>44550000</v>
      </c>
      <c r="I45" s="2" t="s">
        <v>874</v>
      </c>
      <c r="K45" s="15" t="n">
        <v>0</v>
      </c>
    </row>
    <row r="46" customFormat="false" ht="17.25" hidden="false" customHeight="true" outlineLevel="0" collapsed="false">
      <c r="A46" s="20" t="n">
        <v>44561000</v>
      </c>
      <c r="B46" s="46" t="e">
        <f aca="false">+VLOOKUP(C46,#REF!,1,FALSE())</f>
        <v>#VALUE!</v>
      </c>
      <c r="C46" s="20" t="n">
        <v>44561000</v>
      </c>
      <c r="D46" s="26" t="s">
        <v>2492</v>
      </c>
      <c r="E46" s="15" t="n">
        <v>210946866.33</v>
      </c>
      <c r="F46" s="15" t="n">
        <v>14857821.4399998</v>
      </c>
      <c r="G46" s="15" t="n">
        <v>18141512.55</v>
      </c>
      <c r="H46" s="20" t="n">
        <v>44561000</v>
      </c>
      <c r="I46" s="2" t="s">
        <v>874</v>
      </c>
      <c r="K46" s="15" t="n">
        <v>1102571.1</v>
      </c>
    </row>
    <row r="47" customFormat="false" ht="17.25" hidden="false" customHeight="true" outlineLevel="0" collapsed="false">
      <c r="A47" s="20" t="n">
        <v>44562000</v>
      </c>
      <c r="B47" s="46" t="e">
        <f aca="false">+VLOOKUP(C47,#REF!,1,FALSE())</f>
        <v>#VALUE!</v>
      </c>
      <c r="C47" s="20" t="n">
        <v>44562000</v>
      </c>
      <c r="D47" s="26" t="s">
        <v>2493</v>
      </c>
      <c r="E47" s="15" t="n">
        <v>266822232.19</v>
      </c>
      <c r="F47" s="15" t="n">
        <v>-1477752.47</v>
      </c>
      <c r="G47" s="15" t="n">
        <v>0</v>
      </c>
      <c r="H47" s="20" t="n">
        <v>44562000</v>
      </c>
      <c r="I47" s="2" t="s">
        <v>874</v>
      </c>
      <c r="K47" s="15" t="n">
        <v>-1117462584.26</v>
      </c>
    </row>
    <row r="48" customFormat="false" ht="17.25" hidden="false" customHeight="true" outlineLevel="0" collapsed="false">
      <c r="A48" s="20" t="n">
        <v>44563000</v>
      </c>
      <c r="B48" s="46" t="e">
        <f aca="false">+VLOOKUP(C48,#REF!,1,FALSE())</f>
        <v>#VALUE!</v>
      </c>
      <c r="C48" s="20" t="n">
        <v>44563000</v>
      </c>
      <c r="D48" s="26" t="s">
        <v>2494</v>
      </c>
      <c r="E48" s="15" t="n">
        <v>95544179.4</v>
      </c>
      <c r="F48" s="15" t="n">
        <v>10087679.9500001</v>
      </c>
      <c r="G48" s="15" t="n">
        <v>1102571.1</v>
      </c>
      <c r="H48" s="20" t="n">
        <v>44563000</v>
      </c>
      <c r="I48" s="2" t="s">
        <v>874</v>
      </c>
      <c r="K48" s="15" t="n">
        <v>11735633.24</v>
      </c>
    </row>
    <row r="49" customFormat="false" ht="17.25" hidden="false" customHeight="true" outlineLevel="0" collapsed="false">
      <c r="A49" s="20" t="n">
        <v>44570000</v>
      </c>
      <c r="B49" s="46" t="e">
        <f aca="false">+VLOOKUP(C49,#REF!,1,FALSE())</f>
        <v>#VALUE!</v>
      </c>
      <c r="C49" s="20" t="n">
        <v>44570000</v>
      </c>
      <c r="D49" s="26" t="s">
        <v>52</v>
      </c>
      <c r="E49" s="15" t="n">
        <v>-1984235736.15</v>
      </c>
      <c r="F49" s="15" t="n">
        <v>-1190974984.5</v>
      </c>
      <c r="G49" s="15" t="n">
        <v>-1117462584.26</v>
      </c>
      <c r="H49" s="20" t="n">
        <v>44570000</v>
      </c>
      <c r="I49" s="2" t="s">
        <v>874</v>
      </c>
      <c r="K49" s="15" t="n">
        <v>-15757931.62</v>
      </c>
    </row>
    <row r="50" customFormat="false" ht="17.25" hidden="false" customHeight="true" outlineLevel="0" collapsed="false">
      <c r="A50" s="20" t="n">
        <v>44583000</v>
      </c>
      <c r="B50" s="46" t="e">
        <f aca="false">+VLOOKUP(C50,#REF!,1,FALSE())</f>
        <v>#VALUE!</v>
      </c>
      <c r="C50" s="20" t="n">
        <v>44583000</v>
      </c>
      <c r="D50" s="26" t="s">
        <v>1471</v>
      </c>
      <c r="E50" s="15" t="n">
        <v>-137749107.24</v>
      </c>
      <c r="F50" s="15" t="n">
        <v>-132241629.763333</v>
      </c>
      <c r="G50" s="15" t="n">
        <v>11735633.24</v>
      </c>
      <c r="H50" s="20" t="n">
        <v>44583000</v>
      </c>
      <c r="I50" s="2" t="s">
        <v>874</v>
      </c>
      <c r="K50" s="15" t="n">
        <v>0</v>
      </c>
    </row>
    <row r="51" customFormat="false" ht="17.25" hidden="false" customHeight="true" outlineLevel="0" collapsed="false">
      <c r="A51" s="20" t="n">
        <v>44860000</v>
      </c>
      <c r="B51" s="46" t="e">
        <f aca="false">+VLOOKUP(C51,#REF!,1,FALSE())</f>
        <v>#VALUE!</v>
      </c>
      <c r="C51" s="20" t="n">
        <v>44860000</v>
      </c>
      <c r="D51" s="26" t="s">
        <v>1474</v>
      </c>
      <c r="E51" s="15" t="n">
        <v>-4587529</v>
      </c>
      <c r="F51" s="15" t="n">
        <v>-1181043.8</v>
      </c>
      <c r="G51" s="15" t="n">
        <v>-15757931.62</v>
      </c>
      <c r="H51" s="20" t="n">
        <v>44860000</v>
      </c>
      <c r="I51" s="2" t="s">
        <v>874</v>
      </c>
      <c r="K51" s="15" t="n">
        <v>-85803143.8</v>
      </c>
    </row>
    <row r="52" customFormat="false" ht="17.25" hidden="false" customHeight="true" outlineLevel="0" collapsed="false">
      <c r="A52" s="20" t="n">
        <v>45500000</v>
      </c>
      <c r="B52" s="46" t="e">
        <f aca="false">+VLOOKUP(C52,#REF!,1,FALSE())</f>
        <v>#VALUE!</v>
      </c>
      <c r="C52" s="20" t="n">
        <v>45500000</v>
      </c>
      <c r="D52" s="26" t="s">
        <v>1805</v>
      </c>
      <c r="E52" s="15" t="n">
        <v>0</v>
      </c>
      <c r="F52" s="15" t="n">
        <v>0</v>
      </c>
      <c r="G52" s="15" t="n">
        <v>0</v>
      </c>
      <c r="H52" s="20" t="n">
        <v>45500000</v>
      </c>
      <c r="I52" s="2" t="s">
        <v>1480</v>
      </c>
      <c r="K52" s="15" t="n">
        <v>-264622149.91</v>
      </c>
    </row>
    <row r="53" customFormat="false" ht="17.25" hidden="false" customHeight="true" outlineLevel="0" collapsed="false">
      <c r="A53" s="20" t="n">
        <v>45530000</v>
      </c>
      <c r="B53" s="46" t="e">
        <f aca="false">+VLOOKUP(C53,#REF!,1,FALSE())</f>
        <v>#VALUE!</v>
      </c>
      <c r="C53" s="20" t="n">
        <v>45530000</v>
      </c>
      <c r="D53" s="26" t="s">
        <v>55</v>
      </c>
      <c r="E53" s="15" t="n">
        <v>-188200082.85</v>
      </c>
      <c r="F53" s="15" t="n">
        <v>-98200082.8500001</v>
      </c>
      <c r="G53" s="15" t="n">
        <v>-85803143.8</v>
      </c>
      <c r="H53" s="20" t="n">
        <v>45530000</v>
      </c>
      <c r="I53" s="2" t="s">
        <v>874</v>
      </c>
      <c r="K53" s="15" t="n">
        <v>-1730000</v>
      </c>
    </row>
    <row r="54" customFormat="false" ht="17.25" hidden="false" customHeight="true" outlineLevel="0" collapsed="false">
      <c r="A54" s="20" t="n">
        <v>45550000</v>
      </c>
      <c r="B54" s="46" t="e">
        <f aca="false">+VLOOKUP(C54,#REF!,1,FALSE())</f>
        <v>#VALUE!</v>
      </c>
      <c r="C54" s="20" t="n">
        <v>45550000</v>
      </c>
      <c r="D54" s="26" t="s">
        <v>2495</v>
      </c>
      <c r="E54" s="15" t="n">
        <v>-365248888.36</v>
      </c>
      <c r="F54" s="15" t="n">
        <v>-267819088.36</v>
      </c>
      <c r="G54" s="15" t="n">
        <v>-264622149.91</v>
      </c>
      <c r="H54" s="20" t="n">
        <v>45550000</v>
      </c>
      <c r="I54" s="2" t="s">
        <v>874</v>
      </c>
      <c r="K54" s="15" t="n">
        <v>0</v>
      </c>
    </row>
    <row r="55" customFormat="false" ht="17.25" hidden="false" customHeight="true" outlineLevel="0" collapsed="false">
      <c r="A55" s="12"/>
      <c r="B55" s="46" t="e">
        <f aca="false">+VLOOKUP(C55,#REF!,1,FALSE())</f>
        <v>#VALUE!</v>
      </c>
      <c r="C55" s="12" t="n">
        <v>46200000</v>
      </c>
      <c r="D55" s="26" t="s">
        <v>1476</v>
      </c>
      <c r="E55" s="15" t="n">
        <v>0</v>
      </c>
      <c r="F55" s="15"/>
      <c r="H55" s="12" t="n">
        <v>46200000</v>
      </c>
      <c r="K55" s="15" t="n">
        <v>5894590.15</v>
      </c>
    </row>
    <row r="56" customFormat="false" ht="17.25" hidden="false" customHeight="true" outlineLevel="0" collapsed="false">
      <c r="A56" s="20" t="n">
        <v>46600000</v>
      </c>
      <c r="B56" s="46" t="e">
        <f aca="false">+VLOOKUP(C56,#REF!,1,FALSE())</f>
        <v>#VALUE!</v>
      </c>
      <c r="C56" s="20" t="n">
        <v>46600000</v>
      </c>
      <c r="D56" s="26" t="s">
        <v>291</v>
      </c>
      <c r="E56" s="15" t="n">
        <v>-1070586</v>
      </c>
      <c r="F56" s="15" t="n">
        <v>-1070586</v>
      </c>
      <c r="G56" s="15" t="n">
        <v>-1730000</v>
      </c>
      <c r="H56" s="20" t="n">
        <v>46600000</v>
      </c>
      <c r="I56" s="2" t="s">
        <v>874</v>
      </c>
      <c r="K56" s="15" t="n">
        <v>-2050044962.79</v>
      </c>
    </row>
    <row r="57" customFormat="false" ht="17.25" hidden="false" customHeight="true" outlineLevel="0" collapsed="false">
      <c r="A57" s="12"/>
      <c r="B57" s="46" t="e">
        <f aca="false">+VLOOKUP(C57,#REF!,1,FALSE())</f>
        <v>#VALUE!</v>
      </c>
      <c r="C57" s="12" t="n">
        <v>46610000</v>
      </c>
      <c r="D57" s="26" t="s">
        <v>2496</v>
      </c>
      <c r="E57" s="15" t="n">
        <v>-19759236.74</v>
      </c>
      <c r="F57" s="15"/>
      <c r="H57" s="12" t="n">
        <v>46610000</v>
      </c>
      <c r="K57" s="15" t="n">
        <v>-55273380</v>
      </c>
    </row>
    <row r="58" customFormat="false" ht="17.25" hidden="false" customHeight="true" outlineLevel="0" collapsed="false">
      <c r="A58" s="20" t="n">
        <v>47100000</v>
      </c>
      <c r="B58" s="46" t="e">
        <f aca="false">+VLOOKUP(C58,#REF!,1,FALSE())</f>
        <v>#VALUE!</v>
      </c>
      <c r="C58" s="20" t="n">
        <v>47100000</v>
      </c>
      <c r="D58" s="26" t="s">
        <v>131</v>
      </c>
      <c r="E58" s="15" t="n">
        <v>34160500.6</v>
      </c>
      <c r="F58" s="15" t="n">
        <v>33762500.6</v>
      </c>
      <c r="G58" s="15" t="n">
        <v>0</v>
      </c>
      <c r="H58" s="20" t="n">
        <v>47100000</v>
      </c>
      <c r="I58" s="2" t="s">
        <v>874</v>
      </c>
      <c r="K58" s="15" t="n">
        <v>1357575050.66</v>
      </c>
    </row>
    <row r="59" customFormat="false" ht="17.25" hidden="false" customHeight="true" outlineLevel="0" collapsed="false">
      <c r="A59" s="20" t="n">
        <v>48600000</v>
      </c>
      <c r="B59" s="46" t="e">
        <f aca="false">+VLOOKUP(C59,#REF!,1,FALSE())</f>
        <v>#VALUE!</v>
      </c>
      <c r="C59" s="20" t="n">
        <v>48600000</v>
      </c>
      <c r="D59" s="26" t="s">
        <v>132</v>
      </c>
      <c r="E59" s="15" t="n">
        <v>50752016.66</v>
      </c>
      <c r="F59" s="15" t="n">
        <v>7925565.08000004</v>
      </c>
      <c r="G59" s="15" t="n">
        <v>5894590.15</v>
      </c>
      <c r="H59" s="20" t="n">
        <v>48600000</v>
      </c>
      <c r="I59" s="2" t="s">
        <v>874</v>
      </c>
      <c r="K59" s="15" t="n">
        <v>15711351.32</v>
      </c>
    </row>
    <row r="60" customFormat="false" ht="17.25" hidden="false" customHeight="true" outlineLevel="0" collapsed="false">
      <c r="A60" s="20" t="n">
        <v>48700000</v>
      </c>
      <c r="B60" s="46" t="e">
        <f aca="false">+VLOOKUP(C60,#REF!,1,FALSE())</f>
        <v>#VALUE!</v>
      </c>
      <c r="C60" s="20" t="n">
        <v>48700000</v>
      </c>
      <c r="D60" s="26" t="s">
        <v>2202</v>
      </c>
      <c r="E60" s="15" t="n">
        <v>-1942525253.36</v>
      </c>
      <c r="F60" s="15" t="n">
        <v>0</v>
      </c>
      <c r="G60" s="15" t="n">
        <v>-2050044962.79</v>
      </c>
      <c r="H60" s="20" t="n">
        <v>48700000</v>
      </c>
      <c r="I60" s="2" t="s">
        <v>874</v>
      </c>
      <c r="K60" s="15" t="n">
        <v>7270287.04</v>
      </c>
    </row>
    <row r="61" customFormat="false" ht="17.25" hidden="false" customHeight="true" outlineLevel="0" collapsed="false">
      <c r="A61" s="20" t="n">
        <v>49100000</v>
      </c>
      <c r="B61" s="46" t="e">
        <f aca="false">+VLOOKUP(C61,#REF!,1,FALSE())</f>
        <v>#VALUE!</v>
      </c>
      <c r="C61" s="20" t="n">
        <v>49100000</v>
      </c>
      <c r="D61" s="26" t="s">
        <v>1017</v>
      </c>
      <c r="E61" s="15" t="n">
        <v>0</v>
      </c>
      <c r="F61" s="15" t="n">
        <v>0</v>
      </c>
      <c r="G61" s="15" t="n">
        <v>-55273380</v>
      </c>
      <c r="H61" s="20" t="n">
        <v>49100000</v>
      </c>
      <c r="I61" s="2" t="s">
        <v>874</v>
      </c>
      <c r="K61" s="15" t="n">
        <v>338950</v>
      </c>
    </row>
    <row r="62" customFormat="false" ht="17.25" hidden="false" customHeight="true" outlineLevel="0" collapsed="false">
      <c r="A62" s="20" t="n">
        <v>51221000</v>
      </c>
      <c r="B62" s="46" t="e">
        <f aca="false">+VLOOKUP(C62,#REF!,1,FALSE())</f>
        <v>#VALUE!</v>
      </c>
      <c r="C62" s="20" t="n">
        <v>51221000</v>
      </c>
      <c r="D62" s="26" t="s">
        <v>323</v>
      </c>
      <c r="E62" s="15" t="n">
        <v>487375789.95</v>
      </c>
      <c r="F62" s="15" t="n">
        <v>-477997242.580005</v>
      </c>
      <c r="G62" s="15" t="n">
        <v>1357575050.66</v>
      </c>
      <c r="H62" s="20" t="n">
        <v>51221000</v>
      </c>
      <c r="I62" s="2" t="s">
        <v>970</v>
      </c>
      <c r="K62" s="15" t="n">
        <v>410000</v>
      </c>
    </row>
    <row r="63" customFormat="false" ht="17.25" hidden="false" customHeight="true" outlineLevel="0" collapsed="false">
      <c r="A63" s="12"/>
      <c r="B63" s="46" t="e">
        <f aca="false">+VLOOKUP(C63,#REF!,1,FALSE())</f>
        <v>#VALUE!</v>
      </c>
      <c r="C63" s="12" t="n">
        <v>51241000</v>
      </c>
      <c r="D63" s="26" t="s">
        <v>2497</v>
      </c>
      <c r="E63" s="15" t="n">
        <v>173250732.2</v>
      </c>
      <c r="F63" s="15"/>
      <c r="H63" s="12" t="n">
        <v>51241000</v>
      </c>
      <c r="K63" s="15" t="n">
        <v>7167</v>
      </c>
    </row>
    <row r="64" customFormat="false" ht="17.25" hidden="false" customHeight="true" outlineLevel="0" collapsed="false">
      <c r="A64" s="20" t="n">
        <v>51252000</v>
      </c>
      <c r="B64" s="82"/>
      <c r="C64" s="20" t="n">
        <v>51252000</v>
      </c>
      <c r="D64" s="26" t="s">
        <v>133</v>
      </c>
      <c r="E64" s="15" t="n">
        <v>304691690.18</v>
      </c>
      <c r="F64" s="15" t="n">
        <v>41095166.34</v>
      </c>
      <c r="G64" s="15" t="n">
        <v>15711351.32</v>
      </c>
      <c r="H64" s="20" t="n">
        <v>51221000</v>
      </c>
      <c r="I64" s="2" t="s">
        <v>970</v>
      </c>
      <c r="K64" s="15" t="n">
        <v>0</v>
      </c>
    </row>
    <row r="65" customFormat="false" ht="17.25" hidden="false" customHeight="true" outlineLevel="0" collapsed="false">
      <c r="A65" s="12"/>
      <c r="B65" s="46" t="e">
        <f aca="false">+VLOOKUP(C65,#REF!,1,FALSE())</f>
        <v>#VALUE!</v>
      </c>
      <c r="C65" s="12" t="n">
        <v>51261000</v>
      </c>
      <c r="D65" s="26" t="s">
        <v>1719</v>
      </c>
      <c r="E65" s="15" t="n">
        <v>4766000</v>
      </c>
      <c r="H65" s="12" t="n">
        <v>51261000</v>
      </c>
      <c r="K65" s="15" t="n">
        <v>28329</v>
      </c>
    </row>
    <row r="66" customFormat="false" ht="17.25" hidden="false" customHeight="true" outlineLevel="0" collapsed="false">
      <c r="A66" s="20" t="n">
        <v>53100000</v>
      </c>
      <c r="B66" s="46" t="e">
        <f aca="false">+VLOOKUP(C66,#REF!,1,FALSE())</f>
        <v>#VALUE!</v>
      </c>
      <c r="C66" s="20" t="n">
        <v>53100000</v>
      </c>
      <c r="D66" s="26" t="s">
        <v>134</v>
      </c>
      <c r="E66" s="15" t="n">
        <v>13045049.68</v>
      </c>
      <c r="F66" s="15" t="n">
        <v>8245589.01999998</v>
      </c>
      <c r="G66" s="15" t="n">
        <v>7270287.04</v>
      </c>
      <c r="H66" s="20" t="n">
        <v>53100000</v>
      </c>
      <c r="I66" s="2" t="s">
        <v>970</v>
      </c>
      <c r="K66" s="15" t="n">
        <v>143018.99</v>
      </c>
    </row>
    <row r="67" customFormat="false" ht="17.25" hidden="false" customHeight="true" outlineLevel="0" collapsed="false">
      <c r="A67" s="20" t="n">
        <v>5320000</v>
      </c>
      <c r="B67" s="46" t="e">
        <f aca="false">+VLOOKUP(C67,#REF!,1,FALSE())</f>
        <v>#VALUE!</v>
      </c>
      <c r="C67" s="20" t="n">
        <v>53200000</v>
      </c>
      <c r="D67" s="26" t="s">
        <v>2498</v>
      </c>
      <c r="E67" s="15" t="n">
        <v>0</v>
      </c>
      <c r="F67" s="15" t="n">
        <v>1296950</v>
      </c>
      <c r="G67" s="15" t="n">
        <v>338950</v>
      </c>
      <c r="H67" s="20" t="n">
        <v>53200000</v>
      </c>
      <c r="I67" s="2" t="s">
        <v>970</v>
      </c>
      <c r="K67" s="15" t="n">
        <v>0</v>
      </c>
    </row>
    <row r="68" customFormat="false" ht="17.25" hidden="false" customHeight="true" outlineLevel="0" collapsed="false">
      <c r="A68" s="20" t="n">
        <v>5330000</v>
      </c>
      <c r="B68" s="46" t="e">
        <f aca="false">+VLOOKUP(C68,#REF!,1,FALSE())</f>
        <v>#VALUE!</v>
      </c>
      <c r="C68" s="20" t="n">
        <v>53300000</v>
      </c>
      <c r="D68" s="26" t="s">
        <v>2499</v>
      </c>
      <c r="E68" s="15" t="n">
        <v>0</v>
      </c>
      <c r="F68" s="15" t="n">
        <v>410000</v>
      </c>
      <c r="G68" s="15" t="n">
        <v>410000</v>
      </c>
      <c r="H68" s="20" t="n">
        <v>53300000</v>
      </c>
      <c r="I68" s="2" t="s">
        <v>970</v>
      </c>
      <c r="K68" s="15" t="n">
        <v>0</v>
      </c>
    </row>
    <row r="69" customFormat="false" ht="17.25" hidden="false" customHeight="true" outlineLevel="0" collapsed="false">
      <c r="A69" s="20" t="n">
        <v>53400000</v>
      </c>
      <c r="B69" s="46" t="e">
        <f aca="false">+VLOOKUP(C69,#REF!,1,FALSE())</f>
        <v>#VALUE!</v>
      </c>
      <c r="C69" s="20" t="n">
        <v>53400000</v>
      </c>
      <c r="D69" s="26" t="s">
        <v>2500</v>
      </c>
      <c r="E69" s="15" t="n">
        <v>0</v>
      </c>
      <c r="F69" s="15" t="n">
        <v>7167</v>
      </c>
      <c r="G69" s="15" t="n">
        <v>7167</v>
      </c>
      <c r="H69" s="20" t="n">
        <v>53400000</v>
      </c>
      <c r="I69" s="2" t="s">
        <v>970</v>
      </c>
      <c r="K69" s="15" t="n">
        <v>0</v>
      </c>
    </row>
    <row r="70" customFormat="false" ht="17.25" hidden="false" customHeight="true" outlineLevel="0" collapsed="false">
      <c r="A70" s="20" t="n">
        <v>53500000</v>
      </c>
      <c r="B70" s="46" t="e">
        <f aca="false">+VLOOKUP(C70,#REF!,1,FALSE())</f>
        <v>#VALUE!</v>
      </c>
      <c r="C70" s="20" t="n">
        <v>53500000</v>
      </c>
      <c r="D70" s="26" t="s">
        <v>2501</v>
      </c>
      <c r="E70" s="15" t="n">
        <v>755795</v>
      </c>
      <c r="F70" s="15" t="n">
        <v>76713</v>
      </c>
      <c r="G70" s="15" t="n">
        <v>0</v>
      </c>
      <c r="H70" s="20" t="n">
        <v>53500000</v>
      </c>
      <c r="I70" s="2" t="s">
        <v>970</v>
      </c>
      <c r="K70" s="15" t="n">
        <v>1029040085.67</v>
      </c>
    </row>
    <row r="71" customFormat="false" ht="17.25" hidden="false" customHeight="true" outlineLevel="0" collapsed="false">
      <c r="A71" s="20" t="n">
        <v>53600000</v>
      </c>
      <c r="B71" s="46" t="e">
        <f aca="false">+VLOOKUP(C71,#REF!,1,FALSE())</f>
        <v>#VALUE!</v>
      </c>
      <c r="C71" s="20" t="n">
        <v>53600000</v>
      </c>
      <c r="D71" s="26" t="s">
        <v>2502</v>
      </c>
      <c r="E71" s="15" t="n">
        <v>30843</v>
      </c>
      <c r="F71" s="15" t="n">
        <v>1310036</v>
      </c>
      <c r="G71" s="15" t="n">
        <v>28329</v>
      </c>
      <c r="H71" s="20" t="n">
        <v>53600000</v>
      </c>
      <c r="I71" s="2" t="s">
        <v>970</v>
      </c>
      <c r="K71" s="15" t="n">
        <v>300000</v>
      </c>
    </row>
    <row r="72" customFormat="false" ht="17.25" hidden="false" customHeight="true" outlineLevel="0" collapsed="false">
      <c r="A72" s="20" t="n">
        <v>53700000</v>
      </c>
      <c r="B72" s="46" t="e">
        <f aca="false">+VLOOKUP(C72,#REF!,1,FALSE())</f>
        <v>#VALUE!</v>
      </c>
      <c r="C72" s="20" t="n">
        <v>53700000</v>
      </c>
      <c r="D72" s="26" t="s">
        <v>2503</v>
      </c>
      <c r="E72" s="15" t="n">
        <v>1022507.66</v>
      </c>
      <c r="F72" s="15" t="n">
        <v>167892.189999999</v>
      </c>
      <c r="G72" s="15" t="n">
        <v>143018.99</v>
      </c>
      <c r="H72" s="20" t="n">
        <v>53700000</v>
      </c>
      <c r="I72" s="2" t="s">
        <v>970</v>
      </c>
      <c r="K72" s="15" t="n">
        <v>23276384.13</v>
      </c>
    </row>
    <row r="73" customFormat="false" ht="17.25" hidden="false" customHeight="true" outlineLevel="0" collapsed="false">
      <c r="A73" s="20" t="n">
        <v>53800000</v>
      </c>
      <c r="B73" s="46" t="e">
        <f aca="false">+VLOOKUP(C73,#REF!,1,FALSE())</f>
        <v>#VALUE!</v>
      </c>
      <c r="C73" s="20" t="n">
        <v>53800000</v>
      </c>
      <c r="D73" s="26" t="s">
        <v>2504</v>
      </c>
      <c r="E73" s="15" t="n">
        <v>26000</v>
      </c>
      <c r="F73" s="15" t="n">
        <v>0</v>
      </c>
      <c r="G73" s="15" t="n">
        <v>0</v>
      </c>
      <c r="H73" s="20" t="n">
        <v>53800000</v>
      </c>
      <c r="I73" s="2" t="s">
        <v>970</v>
      </c>
      <c r="K73" s="15" t="n">
        <v>2765500</v>
      </c>
    </row>
    <row r="74" customFormat="false" ht="17.25" hidden="false" customHeight="true" outlineLevel="0" collapsed="false">
      <c r="A74" s="20" t="n">
        <v>53810000</v>
      </c>
      <c r="B74" s="46" t="e">
        <f aca="false">+VLOOKUP(C74,#REF!,1,FALSE())</f>
        <v>#VALUE!</v>
      </c>
      <c r="C74" s="20" t="n">
        <v>53810000</v>
      </c>
      <c r="D74" s="26" t="s">
        <v>2505</v>
      </c>
      <c r="E74" s="15" t="n">
        <v>0</v>
      </c>
      <c r="F74" s="15" t="n">
        <v>0</v>
      </c>
      <c r="G74" s="15" t="n">
        <v>0</v>
      </c>
      <c r="H74" s="20" t="n">
        <v>53810000</v>
      </c>
      <c r="I74" s="2" t="s">
        <v>970</v>
      </c>
      <c r="K74" s="15" t="n">
        <v>42038336.77</v>
      </c>
    </row>
    <row r="75" customFormat="false" ht="17.25" hidden="false" customHeight="true" outlineLevel="0" collapsed="false">
      <c r="A75" s="12"/>
      <c r="B75" s="46" t="e">
        <f aca="false">+VLOOKUP(C75,#REF!,1,FALSE())</f>
        <v>#VALUE!</v>
      </c>
      <c r="C75" s="12" t="n">
        <v>53900000</v>
      </c>
      <c r="D75" s="26" t="s">
        <v>2506</v>
      </c>
      <c r="E75" s="15" t="n">
        <v>7789102</v>
      </c>
      <c r="H75" s="12" t="n">
        <v>53900000</v>
      </c>
      <c r="K75" s="15" t="n">
        <v>145978786.63</v>
      </c>
    </row>
    <row r="76" customFormat="false" ht="17.25" hidden="false" customHeight="true" outlineLevel="0" collapsed="false">
      <c r="A76" s="20" t="n">
        <v>58000000</v>
      </c>
      <c r="B76" s="46" t="e">
        <f aca="false">+VLOOKUP(C76,#REF!,1,FALSE())</f>
        <v>#VALUE!</v>
      </c>
      <c r="C76" s="20" t="n">
        <v>58000000</v>
      </c>
      <c r="D76" s="26" t="s">
        <v>137</v>
      </c>
      <c r="E76" s="15" t="n">
        <v>0</v>
      </c>
      <c r="F76" s="15" t="n">
        <v>0</v>
      </c>
      <c r="G76" s="15" t="n">
        <v>0</v>
      </c>
      <c r="H76" s="20" t="n">
        <v>58000000</v>
      </c>
      <c r="I76" s="2" t="s">
        <v>970</v>
      </c>
      <c r="K76" s="15" t="n">
        <v>15225000</v>
      </c>
    </row>
    <row r="77" customFormat="false" ht="17.25" hidden="false" customHeight="true" outlineLevel="0" collapsed="false">
      <c r="A77" s="20" t="n">
        <v>60101000</v>
      </c>
      <c r="B77" s="46" t="e">
        <f aca="false">+VLOOKUP(C77,#REF!,1,FALSE())</f>
        <v>#VALUE!</v>
      </c>
      <c r="C77" s="20" t="n">
        <v>60101000</v>
      </c>
      <c r="D77" s="26" t="s">
        <v>338</v>
      </c>
      <c r="E77" s="15" t="n">
        <v>667533805.13</v>
      </c>
      <c r="F77" s="15" t="n">
        <v>3364566875.14</v>
      </c>
      <c r="G77" s="15" t="n">
        <v>1029040085.67</v>
      </c>
      <c r="H77" s="20" t="n">
        <v>60101000</v>
      </c>
      <c r="I77" s="2" t="s">
        <v>990</v>
      </c>
      <c r="K77" s="15" t="n">
        <v>0</v>
      </c>
    </row>
    <row r="78" customFormat="false" ht="17.25" hidden="false" customHeight="true" outlineLevel="0" collapsed="false">
      <c r="A78" s="20" t="n">
        <v>60201000</v>
      </c>
      <c r="B78" s="46" t="e">
        <f aca="false">+VLOOKUP(C78,#REF!,1,FALSE())</f>
        <v>#VALUE!</v>
      </c>
      <c r="C78" s="20" t="n">
        <v>60201000</v>
      </c>
      <c r="D78" s="26" t="s">
        <v>341</v>
      </c>
      <c r="E78" s="15" t="n">
        <v>3203300</v>
      </c>
      <c r="F78" s="15" t="n">
        <v>600000</v>
      </c>
      <c r="G78" s="15" t="n">
        <v>300000</v>
      </c>
      <c r="H78" s="20" t="n">
        <v>60201000</v>
      </c>
      <c r="I78" s="2" t="s">
        <v>990</v>
      </c>
      <c r="K78" s="15" t="n">
        <v>31973971.08</v>
      </c>
    </row>
    <row r="79" customFormat="false" ht="17.25" hidden="false" customHeight="true" outlineLevel="0" collapsed="false">
      <c r="A79" s="20" t="n">
        <v>60205100</v>
      </c>
      <c r="B79" s="46" t="e">
        <f aca="false">+VLOOKUP(C79,#REF!,1,FALSE())</f>
        <v>#VALUE!</v>
      </c>
      <c r="C79" s="20" t="n">
        <v>60205100</v>
      </c>
      <c r="D79" s="26" t="s">
        <v>343</v>
      </c>
      <c r="E79" s="15" t="n">
        <v>62018924.27</v>
      </c>
      <c r="F79" s="15" t="n">
        <v>11226482.85</v>
      </c>
      <c r="G79" s="15" t="n">
        <v>23276384.13</v>
      </c>
      <c r="H79" s="20" t="n">
        <v>60205100</v>
      </c>
      <c r="I79" s="2" t="s">
        <v>990</v>
      </c>
      <c r="K79" s="15" t="n">
        <v>3719310.22</v>
      </c>
    </row>
    <row r="80" customFormat="false" ht="17.25" hidden="false" customHeight="true" outlineLevel="0" collapsed="false">
      <c r="A80" s="20" t="n">
        <v>60205200</v>
      </c>
      <c r="B80" s="46" t="e">
        <f aca="false">+VLOOKUP(C80,#REF!,1,FALSE())</f>
        <v>#VALUE!</v>
      </c>
      <c r="C80" s="20" t="n">
        <v>60205200</v>
      </c>
      <c r="D80" s="26" t="s">
        <v>344</v>
      </c>
      <c r="E80" s="15" t="n">
        <v>1132800</v>
      </c>
      <c r="F80" s="15" t="n">
        <v>11653217.17</v>
      </c>
      <c r="G80" s="15" t="n">
        <v>2765500</v>
      </c>
      <c r="H80" s="20" t="n">
        <v>60205200</v>
      </c>
      <c r="I80" s="2" t="s">
        <v>990</v>
      </c>
      <c r="K80" s="15" t="n">
        <v>292476956.31</v>
      </c>
    </row>
    <row r="81" customFormat="false" ht="17.25" hidden="false" customHeight="true" outlineLevel="0" collapsed="false">
      <c r="A81" s="20" t="n">
        <v>60205300</v>
      </c>
      <c r="B81" s="46" t="e">
        <f aca="false">+VLOOKUP(C81,#REF!,1,FALSE())</f>
        <v>#VALUE!</v>
      </c>
      <c r="C81" s="20" t="n">
        <v>60205300</v>
      </c>
      <c r="D81" s="26" t="s">
        <v>2212</v>
      </c>
      <c r="E81" s="15" t="n">
        <v>2467832389.33</v>
      </c>
      <c r="F81" s="15" t="n">
        <f aca="false">273794474.41</f>
        <v>273794474.41</v>
      </c>
      <c r="G81" s="15" t="n">
        <f aca="false">42038336.77-68080220.9</f>
        <v>-26041884.13</v>
      </c>
      <c r="H81" s="20" t="n">
        <v>60205300</v>
      </c>
      <c r="I81" s="2" t="s">
        <v>990</v>
      </c>
      <c r="K81" s="15" t="n">
        <v>594400</v>
      </c>
    </row>
    <row r="82" customFormat="false" ht="17.25" hidden="false" customHeight="true" outlineLevel="0" collapsed="false">
      <c r="A82" s="20" t="n">
        <v>60206000</v>
      </c>
      <c r="B82" s="46" t="e">
        <f aca="false">+VLOOKUP(C82,#REF!,1,FALSE())</f>
        <v>#VALUE!</v>
      </c>
      <c r="C82" s="20" t="n">
        <v>60206000</v>
      </c>
      <c r="D82" s="26" t="s">
        <v>346</v>
      </c>
      <c r="E82" s="15" t="n">
        <v>184625505.95</v>
      </c>
      <c r="F82" s="15" t="n">
        <v>132700013.98</v>
      </c>
      <c r="G82" s="15" t="n">
        <v>145978786.63</v>
      </c>
      <c r="H82" s="20" t="n">
        <v>60206000</v>
      </c>
      <c r="I82" s="2" t="s">
        <v>990</v>
      </c>
      <c r="K82" s="15" t="n">
        <v>138064936.56</v>
      </c>
    </row>
    <row r="83" customFormat="false" ht="17.25" hidden="false" customHeight="true" outlineLevel="0" collapsed="false">
      <c r="A83" s="20" t="n">
        <v>60400000</v>
      </c>
      <c r="B83" s="46" t="e">
        <f aca="false">+VLOOKUP(C83,#REF!,1,FALSE())</f>
        <v>#VALUE!</v>
      </c>
      <c r="C83" s="20" t="n">
        <v>60400000</v>
      </c>
      <c r="D83" s="26" t="s">
        <v>1662</v>
      </c>
      <c r="E83" s="15" t="n">
        <v>0</v>
      </c>
      <c r="F83" s="15" t="n">
        <v>529343259</v>
      </c>
      <c r="G83" s="15" t="n">
        <v>15225000</v>
      </c>
      <c r="H83" s="20" t="n">
        <v>60400000</v>
      </c>
      <c r="I83" s="2" t="s">
        <v>990</v>
      </c>
      <c r="K83" s="15" t="n">
        <v>4110400</v>
      </c>
    </row>
    <row r="84" customFormat="false" ht="17.25" hidden="false" customHeight="true" outlineLevel="0" collapsed="false">
      <c r="A84" s="20" t="n">
        <v>60410000</v>
      </c>
      <c r="B84" s="82"/>
      <c r="C84" s="20" t="n">
        <v>60410000</v>
      </c>
      <c r="D84" s="26" t="s">
        <v>2507</v>
      </c>
      <c r="E84" s="15" t="n">
        <v>1049372684.8</v>
      </c>
      <c r="F84" s="15" t="n">
        <v>63769688</v>
      </c>
      <c r="G84" s="15" t="n">
        <v>0</v>
      </c>
      <c r="H84" s="20" t="n">
        <v>60400000</v>
      </c>
      <c r="I84" s="2" t="s">
        <v>990</v>
      </c>
      <c r="K84" s="15" t="n">
        <v>10867129.67</v>
      </c>
    </row>
    <row r="85" customFormat="false" ht="17.25" hidden="false" customHeight="true" outlineLevel="0" collapsed="false">
      <c r="A85" s="12"/>
      <c r="B85" s="46" t="e">
        <f aca="false">+VLOOKUP(C85,#REF!,1,FALSE())</f>
        <v>#VALUE!</v>
      </c>
      <c r="C85" s="12" t="n">
        <v>60411000</v>
      </c>
      <c r="D85" s="26" t="s">
        <v>2508</v>
      </c>
      <c r="E85" s="15" t="n">
        <v>133780738.38</v>
      </c>
      <c r="H85" s="20" t="n">
        <v>60400000</v>
      </c>
      <c r="K85" s="15" t="n">
        <v>59443710.5</v>
      </c>
    </row>
    <row r="86" customFormat="false" ht="17.25" hidden="false" customHeight="true" outlineLevel="0" collapsed="false">
      <c r="A86" s="12"/>
      <c r="B86" s="46" t="e">
        <f aca="false">+VLOOKUP(C86,#REF!,1,FALSE())</f>
        <v>#VALUE!</v>
      </c>
      <c r="C86" s="12" t="n">
        <v>60420000</v>
      </c>
      <c r="D86" s="26" t="s">
        <v>2509</v>
      </c>
      <c r="E86" s="15" t="n">
        <v>556273917.34</v>
      </c>
      <c r="H86" s="20" t="n">
        <v>60400000</v>
      </c>
      <c r="K86" s="15" t="n">
        <v>0</v>
      </c>
    </row>
    <row r="87" customFormat="false" ht="17.25" hidden="false" customHeight="true" outlineLevel="0" collapsed="false">
      <c r="A87" s="12"/>
      <c r="B87" s="46" t="e">
        <f aca="false">+VLOOKUP(C87,#REF!,1,FALSE())</f>
        <v>#VALUE!</v>
      </c>
      <c r="C87" s="12" t="n">
        <v>60430000</v>
      </c>
      <c r="D87" s="26" t="s">
        <v>2510</v>
      </c>
      <c r="E87" s="15" t="n">
        <v>22460500</v>
      </c>
      <c r="H87" s="20" t="n">
        <v>60400000</v>
      </c>
      <c r="K87" s="15" t="n">
        <v>5457425.5</v>
      </c>
    </row>
    <row r="88" customFormat="false" ht="17.25" hidden="false" customHeight="true" outlineLevel="0" collapsed="false">
      <c r="A88" s="20" t="n">
        <v>60500000</v>
      </c>
      <c r="B88" s="46" t="e">
        <f aca="false">+VLOOKUP(C88,#REF!,1,FALSE())</f>
        <v>#VALUE!</v>
      </c>
      <c r="C88" s="20" t="n">
        <v>60500000</v>
      </c>
      <c r="D88" s="26" t="s">
        <v>2511</v>
      </c>
      <c r="E88" s="15" t="n">
        <v>111186725.41</v>
      </c>
      <c r="F88" s="15" t="n">
        <v>0</v>
      </c>
      <c r="G88" s="15" t="n">
        <v>31973971.08</v>
      </c>
      <c r="H88" s="20" t="n">
        <v>60500000</v>
      </c>
      <c r="I88" s="2" t="s">
        <v>990</v>
      </c>
      <c r="K88" s="15" t="n">
        <v>0</v>
      </c>
    </row>
    <row r="89" customFormat="false" ht="17.25" hidden="false" customHeight="true" outlineLevel="0" collapsed="false">
      <c r="A89" s="20" t="n">
        <v>60601000</v>
      </c>
      <c r="B89" s="46" t="e">
        <f aca="false">+VLOOKUP(C89,#REF!,1,FALSE())</f>
        <v>#VALUE!</v>
      </c>
      <c r="C89" s="20" t="n">
        <v>60601000</v>
      </c>
      <c r="D89" s="26" t="s">
        <v>138</v>
      </c>
      <c r="E89" s="15" t="n">
        <v>9007915.97</v>
      </c>
      <c r="F89" s="15" t="n">
        <v>11687839.71</v>
      </c>
      <c r="G89" s="15" t="n">
        <v>3719310.22</v>
      </c>
      <c r="H89" s="20" t="n">
        <v>60601000</v>
      </c>
      <c r="I89" s="2" t="s">
        <v>990</v>
      </c>
      <c r="K89" s="15" t="n">
        <v>0</v>
      </c>
    </row>
    <row r="90" customFormat="false" ht="17.25" hidden="false" customHeight="true" outlineLevel="0" collapsed="false">
      <c r="A90" s="20" t="n">
        <v>60602000</v>
      </c>
      <c r="B90" s="46" t="e">
        <f aca="false">+VLOOKUP(C90,#REF!,1,FALSE())</f>
        <v>#VALUE!</v>
      </c>
      <c r="C90" s="20" t="n">
        <v>60602000</v>
      </c>
      <c r="D90" s="26" t="s">
        <v>139</v>
      </c>
      <c r="E90" s="15" t="n">
        <v>423484894.67</v>
      </c>
      <c r="F90" s="15" t="n">
        <v>255025051.45</v>
      </c>
      <c r="G90" s="15" t="n">
        <f aca="false">292476956.31+68080220.9</f>
        <v>360557177.21</v>
      </c>
      <c r="H90" s="20" t="n">
        <v>60602000</v>
      </c>
      <c r="I90" s="2" t="s">
        <v>990</v>
      </c>
      <c r="K90" s="15" t="n">
        <v>0</v>
      </c>
    </row>
    <row r="91" customFormat="false" ht="17.25" hidden="false" customHeight="true" outlineLevel="0" collapsed="false">
      <c r="A91" s="20" t="n">
        <v>60604000</v>
      </c>
      <c r="B91" s="46" t="e">
        <f aca="false">+VLOOKUP(C91,#REF!,1,FALSE())</f>
        <v>#VALUE!</v>
      </c>
      <c r="C91" s="20" t="n">
        <v>60604000</v>
      </c>
      <c r="D91" s="26" t="s">
        <v>140</v>
      </c>
      <c r="E91" s="15" t="n">
        <v>9431895.75</v>
      </c>
      <c r="F91" s="15" t="n">
        <v>3974728.75</v>
      </c>
      <c r="G91" s="15" t="n">
        <v>594400</v>
      </c>
      <c r="H91" s="20" t="n">
        <v>60604000</v>
      </c>
      <c r="I91" s="2" t="s">
        <v>990</v>
      </c>
      <c r="K91" s="15" t="n">
        <v>0</v>
      </c>
    </row>
    <row r="92" customFormat="false" ht="17.25" hidden="false" customHeight="true" outlineLevel="0" collapsed="false">
      <c r="A92" s="20" t="n">
        <v>60605000</v>
      </c>
      <c r="B92" s="46" t="e">
        <f aca="false">+VLOOKUP(C92,#REF!,1,FALSE())</f>
        <v>#VALUE!</v>
      </c>
      <c r="C92" s="20" t="n">
        <v>60605000</v>
      </c>
      <c r="D92" s="26" t="s">
        <v>141</v>
      </c>
      <c r="E92" s="15" t="n">
        <v>179843664.98</v>
      </c>
      <c r="F92" s="15" t="n">
        <v>221212359.18</v>
      </c>
      <c r="G92" s="15" t="n">
        <v>138064936.56</v>
      </c>
      <c r="H92" s="20" t="n">
        <v>60605000</v>
      </c>
      <c r="I92" s="2" t="s">
        <v>990</v>
      </c>
      <c r="K92" s="15" t="n">
        <v>0</v>
      </c>
    </row>
    <row r="93" customFormat="false" ht="17.25" hidden="false" customHeight="true" outlineLevel="0" collapsed="false">
      <c r="A93" s="20" t="n">
        <v>60607000</v>
      </c>
      <c r="B93" s="46" t="e">
        <f aca="false">+VLOOKUP(C93,#REF!,1,FALSE())</f>
        <v>#VALUE!</v>
      </c>
      <c r="C93" s="20" t="n">
        <v>60607000</v>
      </c>
      <c r="D93" s="26" t="s">
        <v>142</v>
      </c>
      <c r="E93" s="15" t="n">
        <v>5391643.18</v>
      </c>
      <c r="F93" s="15" t="n">
        <v>1315500</v>
      </c>
      <c r="G93" s="15" t="n">
        <v>4110400</v>
      </c>
      <c r="H93" s="20" t="n">
        <v>60607000</v>
      </c>
      <c r="I93" s="2" t="s">
        <v>990</v>
      </c>
      <c r="K93" s="15" t="n">
        <v>8940471</v>
      </c>
    </row>
    <row r="94" customFormat="false" ht="17.25" hidden="false" customHeight="true" outlineLevel="0" collapsed="false">
      <c r="A94" s="20" t="n">
        <v>60608000</v>
      </c>
      <c r="B94" s="46" t="e">
        <f aca="false">+VLOOKUP(C94,#REF!,1,FALSE())</f>
        <v>#VALUE!</v>
      </c>
      <c r="C94" s="20" t="n">
        <v>60608000</v>
      </c>
      <c r="D94" s="26" t="s">
        <v>143</v>
      </c>
      <c r="E94" s="15" t="n">
        <v>14857946.87</v>
      </c>
      <c r="F94" s="15" t="n">
        <v>28941244.02</v>
      </c>
      <c r="G94" s="15" t="n">
        <v>10867129.67</v>
      </c>
      <c r="H94" s="20" t="n">
        <v>60608000</v>
      </c>
      <c r="I94" s="2" t="s">
        <v>990</v>
      </c>
      <c r="K94" s="15" t="n">
        <v>302991</v>
      </c>
    </row>
    <row r="95" customFormat="false" ht="17.25" hidden="false" customHeight="true" outlineLevel="0" collapsed="false">
      <c r="A95" s="20" t="n">
        <v>60701000</v>
      </c>
      <c r="B95" s="46" t="e">
        <f aca="false">+VLOOKUP(C95,#REF!,1,FALSE())</f>
        <v>#VALUE!</v>
      </c>
      <c r="C95" s="20" t="n">
        <v>60701000</v>
      </c>
      <c r="D95" s="26" t="s">
        <v>431</v>
      </c>
      <c r="E95" s="15" t="n">
        <v>6982452</v>
      </c>
      <c r="F95" s="15" t="n">
        <v>2848824</v>
      </c>
      <c r="G95" s="15" t="n">
        <v>59443710.5</v>
      </c>
      <c r="H95" s="20" t="n">
        <v>60701000</v>
      </c>
      <c r="I95" s="2" t="s">
        <v>990</v>
      </c>
      <c r="K95" s="15" t="n">
        <v>-5547380.1</v>
      </c>
    </row>
    <row r="96" customFormat="false" ht="17.25" hidden="false" customHeight="true" outlineLevel="0" collapsed="false">
      <c r="A96" s="20" t="n">
        <v>60801000</v>
      </c>
      <c r="B96" s="46" t="e">
        <f aca="false">+VLOOKUP(C96,#REF!,1,FALSE())</f>
        <v>#VALUE!</v>
      </c>
      <c r="C96" s="20" t="n">
        <v>60801000</v>
      </c>
      <c r="D96" s="26" t="s">
        <v>2512</v>
      </c>
      <c r="E96" s="15" t="n">
        <v>7024944.69</v>
      </c>
      <c r="F96" s="15" t="n">
        <v>24673935.46</v>
      </c>
      <c r="G96" s="15" t="n">
        <v>0</v>
      </c>
      <c r="H96" s="20" t="n">
        <v>60801000</v>
      </c>
      <c r="I96" s="2" t="s">
        <v>990</v>
      </c>
      <c r="K96" s="15" t="n">
        <v>82131058.43</v>
      </c>
    </row>
    <row r="97" customFormat="false" ht="17.25" hidden="false" customHeight="true" outlineLevel="0" collapsed="false">
      <c r="A97" s="20" t="n">
        <v>60803000</v>
      </c>
      <c r="B97" s="46" t="e">
        <f aca="false">+VLOOKUP(C97,#REF!,1,FALSE())</f>
        <v>#VALUE!</v>
      </c>
      <c r="C97" s="20" t="n">
        <v>60803000</v>
      </c>
      <c r="D97" s="26" t="s">
        <v>372</v>
      </c>
      <c r="E97" s="15" t="n">
        <v>845849.77</v>
      </c>
      <c r="F97" s="15" t="n">
        <v>2918659.55</v>
      </c>
      <c r="G97" s="15" t="n">
        <v>5457425.5</v>
      </c>
      <c r="H97" s="20" t="n">
        <v>60803000</v>
      </c>
      <c r="I97" s="2" t="s">
        <v>990</v>
      </c>
      <c r="K97" s="15" t="n">
        <v>139134000</v>
      </c>
    </row>
    <row r="98" customFormat="false" ht="17.25" hidden="false" customHeight="true" outlineLevel="0" collapsed="false">
      <c r="A98" s="20" t="n">
        <v>60804000</v>
      </c>
      <c r="B98" s="46" t="e">
        <f aca="false">+VLOOKUP(C98,#REF!,1,FALSE())</f>
        <v>#VALUE!</v>
      </c>
      <c r="C98" s="20" t="n">
        <v>60804000</v>
      </c>
      <c r="D98" s="26" t="s">
        <v>2513</v>
      </c>
      <c r="E98" s="15" t="n">
        <v>642631.62</v>
      </c>
      <c r="F98" s="15" t="n">
        <v>363661.22</v>
      </c>
      <c r="G98" s="15" t="n">
        <v>0</v>
      </c>
      <c r="H98" s="20" t="n">
        <v>60804000</v>
      </c>
      <c r="I98" s="2" t="s">
        <v>990</v>
      </c>
      <c r="K98" s="15" t="n">
        <v>0</v>
      </c>
    </row>
    <row r="99" customFormat="false" ht="17.25" hidden="false" customHeight="true" outlineLevel="0" collapsed="false">
      <c r="A99" s="20" t="n">
        <v>60805000</v>
      </c>
      <c r="B99" s="46" t="e">
        <f aca="false">+VLOOKUP(C99,#REF!,1,FALSE())</f>
        <v>#VALUE!</v>
      </c>
      <c r="C99" s="20" t="n">
        <v>60805000</v>
      </c>
      <c r="D99" s="26" t="s">
        <v>1834</v>
      </c>
      <c r="E99" s="15" t="n">
        <v>0</v>
      </c>
      <c r="F99" s="15" t="n">
        <v>513020</v>
      </c>
      <c r="G99" s="15" t="n">
        <v>0</v>
      </c>
      <c r="H99" s="20" t="n">
        <v>60805000</v>
      </c>
      <c r="I99" s="2" t="s">
        <v>990</v>
      </c>
      <c r="K99" s="15" t="n">
        <v>0</v>
      </c>
    </row>
    <row r="100" customFormat="false" ht="17.25" hidden="false" customHeight="true" outlineLevel="0" collapsed="false">
      <c r="A100" s="20" t="n">
        <v>60806000</v>
      </c>
      <c r="B100" s="46" t="e">
        <f aca="false">+VLOOKUP(C100,#REF!,1,FALSE())</f>
        <v>#VALUE!</v>
      </c>
      <c r="C100" s="20" t="n">
        <v>60806000</v>
      </c>
      <c r="D100" s="26" t="s">
        <v>2514</v>
      </c>
      <c r="E100" s="15" t="n">
        <v>3685045.58</v>
      </c>
      <c r="F100" s="15" t="n">
        <v>2271610</v>
      </c>
      <c r="G100" s="15" t="n">
        <v>0</v>
      </c>
      <c r="H100" s="20" t="n">
        <v>60806000</v>
      </c>
      <c r="I100" s="2" t="s">
        <v>990</v>
      </c>
      <c r="K100" s="15" t="n">
        <v>1519000</v>
      </c>
    </row>
    <row r="101" customFormat="false" ht="17.25" hidden="false" customHeight="true" outlineLevel="0" collapsed="false">
      <c r="A101" s="20" t="n">
        <v>60807000</v>
      </c>
      <c r="B101" s="46" t="e">
        <f aca="false">+VLOOKUP(C101,#REF!,1,FALSE())</f>
        <v>#VALUE!</v>
      </c>
      <c r="C101" s="20" t="n">
        <v>60807000</v>
      </c>
      <c r="D101" s="26" t="s">
        <v>2515</v>
      </c>
      <c r="E101" s="15" t="n">
        <v>1124499.89</v>
      </c>
      <c r="F101" s="15" t="n">
        <v>7678975.79</v>
      </c>
      <c r="G101" s="15" t="n">
        <v>0</v>
      </c>
      <c r="H101" s="20" t="n">
        <v>60807000</v>
      </c>
      <c r="I101" s="2" t="s">
        <v>990</v>
      </c>
      <c r="K101" s="15" t="n">
        <v>45542876.68</v>
      </c>
    </row>
    <row r="102" customFormat="false" ht="17.25" hidden="false" customHeight="true" outlineLevel="0" collapsed="false">
      <c r="A102" s="20" t="n">
        <v>60808000</v>
      </c>
      <c r="B102" s="46" t="e">
        <f aca="false">+VLOOKUP(C102,#REF!,1,FALSE())</f>
        <v>#VALUE!</v>
      </c>
      <c r="C102" s="20" t="n">
        <v>60808000</v>
      </c>
      <c r="D102" s="26" t="s">
        <v>1487</v>
      </c>
      <c r="E102" s="15" t="n">
        <v>1149041.81</v>
      </c>
      <c r="F102" s="15" t="n">
        <v>360000</v>
      </c>
      <c r="G102" s="15" t="n">
        <v>0</v>
      </c>
      <c r="H102" s="20" t="n">
        <v>60808000</v>
      </c>
      <c r="I102" s="2" t="s">
        <v>990</v>
      </c>
      <c r="K102" s="15" t="n">
        <v>185000</v>
      </c>
    </row>
    <row r="103" customFormat="false" ht="17.25" hidden="false" customHeight="true" outlineLevel="0" collapsed="false">
      <c r="A103" s="20" t="n">
        <v>60811000</v>
      </c>
      <c r="B103" s="46" t="e">
        <f aca="false">+VLOOKUP(C103,#REF!,1,FALSE())</f>
        <v>#VALUE!</v>
      </c>
      <c r="C103" s="20" t="n">
        <v>60811000</v>
      </c>
      <c r="D103" s="26" t="s">
        <v>379</v>
      </c>
      <c r="E103" s="15" t="n">
        <v>12691363</v>
      </c>
      <c r="F103" s="15" t="n">
        <v>81608402</v>
      </c>
      <c r="G103" s="15" t="n">
        <v>8940471</v>
      </c>
      <c r="H103" s="20" t="n">
        <v>60811000</v>
      </c>
      <c r="I103" s="2" t="s">
        <v>990</v>
      </c>
      <c r="K103" s="15" t="n">
        <v>0</v>
      </c>
    </row>
    <row r="104" customFormat="false" ht="17.25" hidden="false" customHeight="true" outlineLevel="0" collapsed="false">
      <c r="A104" s="20" t="n">
        <v>60812000</v>
      </c>
      <c r="B104" s="46" t="e">
        <f aca="false">+VLOOKUP(C104,#REF!,1,FALSE())</f>
        <v>#VALUE!</v>
      </c>
      <c r="C104" s="20" t="n">
        <v>60812000</v>
      </c>
      <c r="D104" s="26" t="s">
        <v>381</v>
      </c>
      <c r="E104" s="15" t="n">
        <v>1161890</v>
      </c>
      <c r="F104" s="15" t="n">
        <v>4534607</v>
      </c>
      <c r="G104" s="15" t="n">
        <v>302991</v>
      </c>
      <c r="H104" s="20" t="n">
        <v>60812000</v>
      </c>
      <c r="I104" s="2" t="s">
        <v>990</v>
      </c>
      <c r="K104" s="15" t="n">
        <v>5312885.56</v>
      </c>
    </row>
    <row r="105" customFormat="false" ht="17.25" hidden="false" customHeight="true" outlineLevel="0" collapsed="false">
      <c r="A105" s="12"/>
      <c r="B105" s="46" t="e">
        <f aca="false">+VLOOKUP(C105,#REF!,1,FALSE())</f>
        <v>#VALUE!</v>
      </c>
      <c r="C105" s="12" t="n">
        <v>60813000</v>
      </c>
      <c r="D105" s="26" t="s">
        <v>2516</v>
      </c>
      <c r="E105" s="15" t="n">
        <v>328585</v>
      </c>
      <c r="H105" s="12" t="n">
        <v>60813000</v>
      </c>
      <c r="K105" s="15" t="n">
        <v>5814956.7</v>
      </c>
    </row>
    <row r="106" customFormat="false" ht="17.25" hidden="false" customHeight="true" outlineLevel="0" collapsed="false">
      <c r="A106" s="12"/>
      <c r="B106" s="46" t="e">
        <f aca="false">+VLOOKUP(C106,#REF!,1,FALSE())</f>
        <v>#VALUE!</v>
      </c>
      <c r="C106" s="12" t="n">
        <v>60815000</v>
      </c>
      <c r="D106" s="26" t="s">
        <v>714</v>
      </c>
      <c r="E106" s="15" t="n">
        <v>11472.5</v>
      </c>
      <c r="H106" s="12" t="n">
        <v>60813000</v>
      </c>
      <c r="K106" s="15" t="n">
        <v>0</v>
      </c>
    </row>
    <row r="107" customFormat="false" ht="17.25" hidden="false" customHeight="true" outlineLevel="0" collapsed="false">
      <c r="A107" s="12"/>
      <c r="B107" s="46" t="e">
        <f aca="false">+VLOOKUP(C107,#REF!,1,FALSE())</f>
        <v>#VALUE!</v>
      </c>
      <c r="C107" s="12" t="n">
        <v>60900000</v>
      </c>
      <c r="D107" s="26" t="s">
        <v>715</v>
      </c>
      <c r="E107" s="15" t="n">
        <v>-23255819.73</v>
      </c>
      <c r="H107" s="12" t="n">
        <v>60900000</v>
      </c>
      <c r="K107" s="15" t="n">
        <v>921300</v>
      </c>
    </row>
    <row r="108" customFormat="false" ht="17.25" hidden="false" customHeight="true" outlineLevel="0" collapsed="false">
      <c r="A108" s="20" t="n">
        <v>60970000</v>
      </c>
      <c r="B108" s="46" t="e">
        <f aca="false">+VLOOKUP(C108,#REF!,1,FALSE())</f>
        <v>#VALUE!</v>
      </c>
      <c r="C108" s="20" t="n">
        <v>60970000</v>
      </c>
      <c r="D108" s="26" t="s">
        <v>1735</v>
      </c>
      <c r="E108" s="15" t="n">
        <v>0</v>
      </c>
      <c r="F108" s="15" t="n">
        <v>-6970125</v>
      </c>
      <c r="G108" s="15" t="n">
        <v>-5547380.1</v>
      </c>
      <c r="H108" s="20" t="n">
        <v>60970000</v>
      </c>
      <c r="I108" s="2" t="s">
        <v>990</v>
      </c>
      <c r="K108" s="15" t="n">
        <v>112917166</v>
      </c>
    </row>
    <row r="109" customFormat="false" ht="17.25" hidden="false" customHeight="true" outlineLevel="0" collapsed="false">
      <c r="A109" s="20" t="n">
        <v>61301000</v>
      </c>
      <c r="B109" s="46" t="e">
        <f aca="false">+VLOOKUP(C109,#REF!,1,FALSE())</f>
        <v>#VALUE!</v>
      </c>
      <c r="C109" s="20" t="n">
        <v>61301000</v>
      </c>
      <c r="D109" s="26" t="s">
        <v>1090</v>
      </c>
      <c r="E109" s="15" t="n">
        <v>94957090.47</v>
      </c>
      <c r="F109" s="15" t="n">
        <v>106222722</v>
      </c>
      <c r="G109" s="15" t="n">
        <v>82131058.43</v>
      </c>
      <c r="H109" s="20" t="n">
        <v>61301000</v>
      </c>
      <c r="I109" s="2" t="s">
        <v>990</v>
      </c>
      <c r="K109" s="15" t="n">
        <v>127497544</v>
      </c>
    </row>
    <row r="110" customFormat="false" ht="17.25" hidden="false" customHeight="true" outlineLevel="0" collapsed="false">
      <c r="A110" s="20" t="n">
        <v>61302000</v>
      </c>
      <c r="B110" s="46" t="e">
        <f aca="false">+VLOOKUP(C110,#REF!,1,FALSE())</f>
        <v>#VALUE!</v>
      </c>
      <c r="C110" s="20" t="n">
        <v>61302000</v>
      </c>
      <c r="D110" s="26" t="s">
        <v>384</v>
      </c>
      <c r="E110" s="15" t="n">
        <v>0</v>
      </c>
      <c r="F110" s="15" t="n">
        <v>168710932.9</v>
      </c>
      <c r="G110" s="15" t="n">
        <v>139134000</v>
      </c>
      <c r="H110" s="20" t="n">
        <v>61302000</v>
      </c>
      <c r="I110" s="2" t="s">
        <v>990</v>
      </c>
      <c r="K110" s="15" t="n">
        <v>10264200</v>
      </c>
    </row>
    <row r="111" customFormat="false" ht="17.25" hidden="false" customHeight="true" outlineLevel="0" collapsed="false">
      <c r="A111" s="12"/>
      <c r="B111" s="46" t="e">
        <f aca="false">+VLOOKUP(C111,#REF!,1,FALSE())</f>
        <v>#VALUE!</v>
      </c>
      <c r="C111" s="12" t="n">
        <v>61303000</v>
      </c>
      <c r="D111" s="26" t="s">
        <v>2517</v>
      </c>
      <c r="E111" s="15" t="n">
        <v>3376300</v>
      </c>
      <c r="H111" s="12" t="n">
        <v>61303000</v>
      </c>
      <c r="K111" s="15" t="n">
        <v>17500000</v>
      </c>
    </row>
    <row r="112" customFormat="false" ht="17.25" hidden="false" customHeight="true" outlineLevel="0" collapsed="false">
      <c r="A112" s="20" t="n">
        <v>61500000</v>
      </c>
      <c r="B112" s="46" t="e">
        <f aca="false">+VLOOKUP(C112,#REF!,1,FALSE())</f>
        <v>#VALUE!</v>
      </c>
      <c r="C112" s="20" t="n">
        <v>61500000</v>
      </c>
      <c r="D112" s="26" t="s">
        <v>2518</v>
      </c>
      <c r="E112" s="15" t="n">
        <v>0</v>
      </c>
      <c r="F112" s="15" t="n">
        <v>450000</v>
      </c>
      <c r="G112" s="15" t="n">
        <v>0</v>
      </c>
      <c r="H112" s="20" t="n">
        <v>61500000</v>
      </c>
      <c r="I112" s="2" t="s">
        <v>990</v>
      </c>
      <c r="K112" s="15" t="n">
        <v>115468000</v>
      </c>
    </row>
    <row r="113" customFormat="false" ht="17.25" hidden="false" customHeight="true" outlineLevel="0" collapsed="false">
      <c r="A113" s="20" t="n">
        <v>61501000</v>
      </c>
      <c r="B113" s="46" t="e">
        <f aca="false">+VLOOKUP(C113,#REF!,1,FALSE())</f>
        <v>#VALUE!</v>
      </c>
      <c r="C113" s="20" t="n">
        <v>61501000</v>
      </c>
      <c r="D113" s="26" t="s">
        <v>2519</v>
      </c>
      <c r="E113" s="15" t="n">
        <v>1314900</v>
      </c>
      <c r="F113" s="15" t="n">
        <v>856300</v>
      </c>
      <c r="G113" s="15" t="n">
        <v>0</v>
      </c>
      <c r="H113" s="20" t="n">
        <v>61501000</v>
      </c>
      <c r="I113" s="2" t="s">
        <v>990</v>
      </c>
      <c r="K113" s="15" t="n">
        <v>0</v>
      </c>
    </row>
    <row r="114" customFormat="false" ht="17.25" hidden="false" customHeight="true" outlineLevel="0" collapsed="false">
      <c r="A114" s="20" t="n">
        <v>61502000</v>
      </c>
      <c r="B114" s="46" t="e">
        <f aca="false">+VLOOKUP(C114,#REF!,1,FALSE())</f>
        <v>#VALUE!</v>
      </c>
      <c r="C114" s="20" t="n">
        <v>61502000</v>
      </c>
      <c r="D114" s="26" t="s">
        <v>154</v>
      </c>
      <c r="E114" s="15" t="n">
        <v>25000</v>
      </c>
      <c r="F114" s="15" t="n">
        <v>10000</v>
      </c>
      <c r="G114" s="15" t="n">
        <v>1519000</v>
      </c>
      <c r="H114" s="20" t="n">
        <v>61502000</v>
      </c>
      <c r="I114" s="2" t="s">
        <v>990</v>
      </c>
      <c r="K114" s="15" t="n">
        <v>17788910</v>
      </c>
    </row>
    <row r="115" customFormat="false" ht="17.25" hidden="false" customHeight="true" outlineLevel="0" collapsed="false">
      <c r="A115" s="20" t="n">
        <v>61503000</v>
      </c>
      <c r="B115" s="46" t="e">
        <f aca="false">+VLOOKUP(C115,#REF!,1,FALSE())</f>
        <v>#VALUE!</v>
      </c>
      <c r="C115" s="20" t="n">
        <v>61503000</v>
      </c>
      <c r="D115" s="26" t="s">
        <v>155</v>
      </c>
      <c r="E115" s="15" t="n">
        <v>52664609.13</v>
      </c>
      <c r="F115" s="15" t="n">
        <v>29813488.38</v>
      </c>
      <c r="G115" s="15" t="n">
        <v>45542876.68</v>
      </c>
      <c r="H115" s="20" t="n">
        <v>61503000</v>
      </c>
      <c r="I115" s="2" t="s">
        <v>990</v>
      </c>
      <c r="K115" s="15" t="n">
        <v>0</v>
      </c>
    </row>
    <row r="116" customFormat="false" ht="17.25" hidden="false" customHeight="true" outlineLevel="0" collapsed="false">
      <c r="A116" s="12"/>
      <c r="B116" s="46" t="e">
        <f aca="false">+VLOOKUP(C116,#REF!,1,FALSE())</f>
        <v>#VALUE!</v>
      </c>
      <c r="C116" s="12" t="n">
        <v>61503100</v>
      </c>
      <c r="D116" s="26" t="s">
        <v>2520</v>
      </c>
      <c r="E116" s="15" t="n">
        <v>28451300.15</v>
      </c>
      <c r="H116" s="20" t="n">
        <v>61503000</v>
      </c>
      <c r="K116" s="15" t="n">
        <v>0</v>
      </c>
    </row>
    <row r="117" customFormat="false" ht="17.25" hidden="false" customHeight="true" outlineLevel="0" collapsed="false">
      <c r="A117" s="20" t="n">
        <v>61506000</v>
      </c>
      <c r="B117" s="46" t="e">
        <f aca="false">+VLOOKUP(C117,#REF!,1,FALSE())</f>
        <v>#VALUE!</v>
      </c>
      <c r="C117" s="20" t="n">
        <v>61506000</v>
      </c>
      <c r="D117" s="26" t="s">
        <v>2521</v>
      </c>
      <c r="E117" s="15" t="n">
        <v>1563900</v>
      </c>
      <c r="F117" s="15" t="n">
        <v>1428100</v>
      </c>
      <c r="G117" s="15" t="n">
        <v>185000</v>
      </c>
      <c r="H117" s="20" t="n">
        <v>61506000</v>
      </c>
      <c r="I117" s="2" t="s">
        <v>990</v>
      </c>
      <c r="K117" s="15" t="n">
        <v>0</v>
      </c>
    </row>
    <row r="118" customFormat="false" ht="17.25" hidden="false" customHeight="true" outlineLevel="0" collapsed="false">
      <c r="A118" s="20" t="n">
        <v>61601000</v>
      </c>
      <c r="B118" s="46" t="e">
        <f aca="false">+VLOOKUP(C118,#REF!,1,FALSE())</f>
        <v>#VALUE!</v>
      </c>
      <c r="C118" s="20" t="n">
        <v>61601000</v>
      </c>
      <c r="D118" s="26" t="s">
        <v>2522</v>
      </c>
      <c r="E118" s="15" t="n">
        <v>0</v>
      </c>
      <c r="F118" s="15" t="n">
        <v>246369</v>
      </c>
      <c r="G118" s="15" t="n">
        <v>0</v>
      </c>
      <c r="H118" s="20" t="n">
        <v>61601000</v>
      </c>
      <c r="I118" s="2" t="s">
        <v>990</v>
      </c>
      <c r="K118" s="15" t="n">
        <v>1869450</v>
      </c>
    </row>
    <row r="119" customFormat="false" ht="17.25" hidden="false" customHeight="true" outlineLevel="0" collapsed="false">
      <c r="A119" s="20" t="n">
        <v>61602000</v>
      </c>
      <c r="B119" s="46" t="e">
        <f aca="false">+VLOOKUP(C119,#REF!,1,FALSE())</f>
        <v>#VALUE!</v>
      </c>
      <c r="C119" s="20" t="n">
        <v>61602000</v>
      </c>
      <c r="D119" s="26" t="s">
        <v>396</v>
      </c>
      <c r="E119" s="15" t="n">
        <v>510729.51</v>
      </c>
      <c r="F119" s="15" t="n">
        <v>5274358.83</v>
      </c>
      <c r="G119" s="15" t="n">
        <v>5312885.56</v>
      </c>
      <c r="H119" s="20" t="n">
        <v>61602000</v>
      </c>
      <c r="I119" s="2" t="s">
        <v>990</v>
      </c>
      <c r="K119" s="15" t="n">
        <v>0</v>
      </c>
    </row>
    <row r="120" customFormat="false" ht="17.25" hidden="false" customHeight="true" outlineLevel="0" collapsed="false">
      <c r="A120" s="20" t="n">
        <v>61603000</v>
      </c>
      <c r="B120" s="46" t="e">
        <f aca="false">+VLOOKUP(C120,#REF!,1,FALSE())</f>
        <v>#VALUE!</v>
      </c>
      <c r="C120" s="20" t="n">
        <v>61603000</v>
      </c>
      <c r="D120" s="26" t="s">
        <v>1291</v>
      </c>
      <c r="E120" s="15" t="n">
        <v>2317209.84</v>
      </c>
      <c r="F120" s="15" t="n">
        <v>1992883.24</v>
      </c>
      <c r="G120" s="15" t="n">
        <v>5814956.7</v>
      </c>
      <c r="H120" s="20" t="n">
        <v>61603000</v>
      </c>
      <c r="I120" s="2" t="s">
        <v>990</v>
      </c>
      <c r="K120" s="15" t="n">
        <v>8468000</v>
      </c>
    </row>
    <row r="121" customFormat="false" ht="17.25" hidden="false" customHeight="true" outlineLevel="0" collapsed="false">
      <c r="A121" s="20" t="n">
        <v>61604000</v>
      </c>
      <c r="B121" s="46" t="e">
        <f aca="false">+VLOOKUP(C121,#REF!,1,FALSE())</f>
        <v>#VALUE!</v>
      </c>
      <c r="C121" s="20" t="n">
        <v>61604000</v>
      </c>
      <c r="D121" s="26" t="s">
        <v>2523</v>
      </c>
      <c r="E121" s="15" t="n">
        <v>36216719.99</v>
      </c>
      <c r="F121" s="15" t="n">
        <v>44611040.47</v>
      </c>
      <c r="G121" s="15" t="n">
        <v>0</v>
      </c>
      <c r="H121" s="20" t="n">
        <v>61604000</v>
      </c>
      <c r="I121" s="2" t="s">
        <v>990</v>
      </c>
      <c r="K121" s="15" t="n">
        <v>58917750.68</v>
      </c>
    </row>
    <row r="122" customFormat="false" ht="17.25" hidden="false" customHeight="true" outlineLevel="0" collapsed="false">
      <c r="A122" s="20" t="n">
        <v>61802000</v>
      </c>
      <c r="B122" s="46" t="e">
        <f aca="false">+VLOOKUP(C122,#REF!,1,FALSE())</f>
        <v>#VALUE!</v>
      </c>
      <c r="C122" s="20" t="n">
        <v>61802000</v>
      </c>
      <c r="D122" s="26" t="s">
        <v>159</v>
      </c>
      <c r="E122" s="15" t="n">
        <v>4324300</v>
      </c>
      <c r="F122" s="15" t="n">
        <v>1077000</v>
      </c>
      <c r="G122" s="15" t="n">
        <v>921300</v>
      </c>
      <c r="H122" s="20" t="n">
        <v>61802000</v>
      </c>
      <c r="I122" s="2" t="s">
        <v>990</v>
      </c>
      <c r="K122" s="15" t="n">
        <v>62275100</v>
      </c>
    </row>
    <row r="123" customFormat="false" ht="17.25" hidden="false" customHeight="true" outlineLevel="0" collapsed="false">
      <c r="A123" s="20" t="n">
        <v>62101000</v>
      </c>
      <c r="B123" s="46" t="e">
        <f aca="false">+VLOOKUP(C123,#REF!,1,FALSE())</f>
        <v>#VALUE!</v>
      </c>
      <c r="C123" s="20" t="n">
        <v>62101000</v>
      </c>
      <c r="D123" s="26" t="s">
        <v>1293</v>
      </c>
      <c r="E123" s="15" t="n">
        <v>0</v>
      </c>
      <c r="F123" s="15" t="n">
        <v>529530519.63</v>
      </c>
      <c r="G123" s="15" t="n">
        <v>112917166</v>
      </c>
      <c r="H123" s="20" t="n">
        <v>62101000</v>
      </c>
      <c r="I123" s="2" t="s">
        <v>990</v>
      </c>
      <c r="K123" s="15" t="n">
        <v>1343000</v>
      </c>
    </row>
    <row r="124" customFormat="false" ht="17.25" hidden="false" customHeight="true" outlineLevel="0" collapsed="false">
      <c r="A124" s="20" t="n">
        <v>62101100</v>
      </c>
      <c r="B124" s="82"/>
      <c r="C124" s="20" t="n">
        <v>62101100</v>
      </c>
      <c r="D124" s="26" t="s">
        <v>2524</v>
      </c>
      <c r="E124" s="15" t="n">
        <v>0</v>
      </c>
      <c r="F124" s="15" t="n">
        <v>115896310</v>
      </c>
      <c r="G124" s="15" t="n">
        <v>127497544</v>
      </c>
      <c r="H124" s="20" t="n">
        <v>62101000</v>
      </c>
      <c r="I124" s="2" t="s">
        <v>990</v>
      </c>
      <c r="K124" s="15" t="n">
        <v>7653660</v>
      </c>
    </row>
    <row r="125" customFormat="false" ht="17.25" hidden="false" customHeight="true" outlineLevel="0" collapsed="false">
      <c r="A125" s="20" t="n">
        <v>62102000</v>
      </c>
      <c r="B125" s="46" t="e">
        <f aca="false">+VLOOKUP(C125,#REF!,1,FALSE())</f>
        <v>#VALUE!</v>
      </c>
      <c r="C125" s="20" t="n">
        <v>62102000</v>
      </c>
      <c r="D125" s="26" t="s">
        <v>401</v>
      </c>
      <c r="E125" s="15" t="n">
        <v>22104982</v>
      </c>
      <c r="F125" s="15" t="n">
        <v>15982568</v>
      </c>
      <c r="G125" s="15" t="n">
        <v>10264200</v>
      </c>
      <c r="H125" s="20" t="n">
        <v>62102000</v>
      </c>
      <c r="I125" s="2" t="s">
        <v>990</v>
      </c>
      <c r="K125" s="15" t="n">
        <v>30128100</v>
      </c>
    </row>
    <row r="126" customFormat="false" ht="17.25" hidden="false" customHeight="true" outlineLevel="0" collapsed="false">
      <c r="A126" s="12"/>
      <c r="B126" s="46" t="e">
        <f aca="false">+VLOOKUP(C126,#REF!,1,FALSE())</f>
        <v>#VALUE!</v>
      </c>
      <c r="C126" s="12" t="n">
        <v>62201000</v>
      </c>
      <c r="D126" s="26" t="s">
        <v>481</v>
      </c>
      <c r="E126" s="15" t="n">
        <v>6500000</v>
      </c>
      <c r="H126" s="12" t="n">
        <v>62201000</v>
      </c>
      <c r="K126" s="15" t="n">
        <v>2524500</v>
      </c>
    </row>
    <row r="127" customFormat="false" ht="17.25" hidden="false" customHeight="true" outlineLevel="0" collapsed="false">
      <c r="A127" s="20" t="n">
        <v>62203000</v>
      </c>
      <c r="B127" s="46" t="e">
        <f aca="false">+VLOOKUP(C127,#REF!,1,FALSE())</f>
        <v>#VALUE!</v>
      </c>
      <c r="C127" s="20" t="n">
        <v>62203000</v>
      </c>
      <c r="D127" s="26" t="s">
        <v>163</v>
      </c>
      <c r="E127" s="15" t="n">
        <v>39550000</v>
      </c>
      <c r="F127" s="15" t="n">
        <v>21907400</v>
      </c>
      <c r="G127" s="15" t="n">
        <v>17500000</v>
      </c>
      <c r="H127" s="20" t="n">
        <v>62203000</v>
      </c>
      <c r="I127" s="2" t="s">
        <v>990</v>
      </c>
      <c r="K127" s="15" t="n">
        <v>2120910</v>
      </c>
    </row>
    <row r="128" customFormat="false" ht="17.25" hidden="false" customHeight="true" outlineLevel="0" collapsed="false">
      <c r="A128" s="20" t="n">
        <v>62205000</v>
      </c>
      <c r="B128" s="82"/>
      <c r="C128" s="20" t="n">
        <v>62205000</v>
      </c>
      <c r="D128" s="26" t="s">
        <v>2525</v>
      </c>
      <c r="E128" s="15" t="n">
        <v>14950000</v>
      </c>
      <c r="F128" s="15" t="n">
        <v>114945000</v>
      </c>
      <c r="G128" s="15" t="n">
        <v>115468000</v>
      </c>
      <c r="H128" s="20" t="n">
        <v>62203000</v>
      </c>
      <c r="I128" s="2" t="s">
        <v>990</v>
      </c>
      <c r="K128" s="15" t="n">
        <v>975344</v>
      </c>
    </row>
    <row r="129" customFormat="false" ht="17.25" hidden="false" customHeight="true" outlineLevel="0" collapsed="false">
      <c r="A129" s="20" t="n">
        <v>62207000</v>
      </c>
      <c r="B129" s="82"/>
      <c r="C129" s="20" t="n">
        <v>62207000</v>
      </c>
      <c r="D129" s="41" t="n">
        <v>0</v>
      </c>
      <c r="E129" s="15" t="n">
        <v>0</v>
      </c>
      <c r="F129" s="15" t="n">
        <v>5100000</v>
      </c>
      <c r="G129" s="15" t="n">
        <v>0</v>
      </c>
      <c r="H129" s="20" t="n">
        <v>62203000</v>
      </c>
      <c r="I129" s="2" t="s">
        <v>990</v>
      </c>
      <c r="K129" s="15" t="n">
        <v>25946443.05</v>
      </c>
    </row>
    <row r="130" customFormat="false" ht="17.25" hidden="false" customHeight="true" outlineLevel="0" collapsed="false">
      <c r="A130" s="20" t="n">
        <v>62208000</v>
      </c>
      <c r="B130" s="46" t="e">
        <f aca="false">+VLOOKUP(C130,#REF!,1,FALSE())</f>
        <v>#VALUE!</v>
      </c>
      <c r="C130" s="20" t="n">
        <v>62208000</v>
      </c>
      <c r="D130" s="26" t="s">
        <v>164</v>
      </c>
      <c r="E130" s="15" t="n">
        <v>0</v>
      </c>
      <c r="F130" s="15" t="n">
        <v>2160000</v>
      </c>
      <c r="G130" s="15" t="n">
        <v>17788910</v>
      </c>
      <c r="H130" s="20" t="n">
        <v>62208000</v>
      </c>
      <c r="I130" s="2" t="s">
        <v>990</v>
      </c>
      <c r="K130" s="15" t="n">
        <v>2479332</v>
      </c>
    </row>
    <row r="131" customFormat="false" ht="17.25" hidden="false" customHeight="true" outlineLevel="0" collapsed="false">
      <c r="A131" s="20" t="n">
        <v>62208100</v>
      </c>
      <c r="B131" s="82"/>
      <c r="C131" s="20" t="n">
        <v>62208100</v>
      </c>
      <c r="D131" s="41" t="n">
        <v>0</v>
      </c>
      <c r="E131" s="15" t="n">
        <v>0</v>
      </c>
      <c r="F131" s="15" t="n">
        <v>1680000</v>
      </c>
      <c r="G131" s="15" t="n">
        <v>0</v>
      </c>
      <c r="H131" s="20" t="n">
        <v>62208000</v>
      </c>
      <c r="I131" s="2" t="s">
        <v>990</v>
      </c>
      <c r="K131" s="15" t="n">
        <v>621000</v>
      </c>
    </row>
    <row r="132" customFormat="false" ht="17.25" hidden="false" customHeight="true" outlineLevel="0" collapsed="false">
      <c r="A132" s="20" t="n">
        <v>62301000</v>
      </c>
      <c r="B132" s="46" t="e">
        <f aca="false">+VLOOKUP(C132,#REF!,1,FALSE())</f>
        <v>#VALUE!</v>
      </c>
      <c r="C132" s="20" t="n">
        <v>62301000</v>
      </c>
      <c r="D132" s="26" t="s">
        <v>165</v>
      </c>
      <c r="E132" s="15" t="n">
        <v>0</v>
      </c>
      <c r="F132" s="15" t="n">
        <v>135000</v>
      </c>
      <c r="G132" s="15" t="n">
        <v>0</v>
      </c>
      <c r="H132" s="20" t="n">
        <v>62301000</v>
      </c>
      <c r="I132" s="2" t="s">
        <v>990</v>
      </c>
      <c r="K132" s="15" t="n">
        <v>0</v>
      </c>
    </row>
    <row r="133" customFormat="false" ht="17.25" hidden="false" customHeight="true" outlineLevel="0" collapsed="false">
      <c r="A133" s="20" t="n">
        <v>62302000</v>
      </c>
      <c r="B133" s="46" t="e">
        <f aca="false">+VLOOKUP(C133,#REF!,1,FALSE())</f>
        <v>#VALUE!</v>
      </c>
      <c r="C133" s="20" t="n">
        <v>62302000</v>
      </c>
      <c r="D133" s="26" t="s">
        <v>166</v>
      </c>
      <c r="E133" s="15" t="n">
        <v>0</v>
      </c>
      <c r="F133" s="15" t="n">
        <v>75000</v>
      </c>
      <c r="G133" s="15" t="n">
        <v>0</v>
      </c>
      <c r="H133" s="20" t="n">
        <v>62302000</v>
      </c>
      <c r="I133" s="2" t="s">
        <v>990</v>
      </c>
      <c r="K133" s="15" t="n">
        <v>0</v>
      </c>
    </row>
    <row r="134" customFormat="false" ht="17.25" hidden="false" customHeight="true" outlineLevel="0" collapsed="false">
      <c r="A134" s="20" t="n">
        <v>62303000</v>
      </c>
      <c r="B134" s="46" t="e">
        <f aca="false">+VLOOKUP(C134,#REF!,1,FALSE())</f>
        <v>#VALUE!</v>
      </c>
      <c r="C134" s="20" t="n">
        <v>62303000</v>
      </c>
      <c r="D134" s="26" t="s">
        <v>167</v>
      </c>
      <c r="E134" s="15" t="n">
        <v>0</v>
      </c>
      <c r="F134" s="15" t="n">
        <v>4280425</v>
      </c>
      <c r="G134" s="15" t="n">
        <v>1869450</v>
      </c>
      <c r="H134" s="20" t="n">
        <v>62303000</v>
      </c>
      <c r="I134" s="2" t="s">
        <v>990</v>
      </c>
      <c r="K134" s="15" t="n">
        <v>25471120.07</v>
      </c>
    </row>
    <row r="135" customFormat="false" ht="17.25" hidden="false" customHeight="true" outlineLevel="0" collapsed="false">
      <c r="A135" s="20" t="n">
        <v>62305000</v>
      </c>
      <c r="B135" s="46" t="e">
        <f aca="false">+VLOOKUP(C135,#REF!,1,FALSE())</f>
        <v>#VALUE!</v>
      </c>
      <c r="C135" s="20" t="n">
        <v>62305000</v>
      </c>
      <c r="D135" s="26" t="s">
        <v>2526</v>
      </c>
      <c r="E135" s="15" t="n">
        <v>21400812.02</v>
      </c>
      <c r="F135" s="15" t="n">
        <v>200000</v>
      </c>
      <c r="G135" s="15" t="n">
        <v>0</v>
      </c>
      <c r="H135" s="20" t="n">
        <v>62305000</v>
      </c>
      <c r="I135" s="2" t="s">
        <v>990</v>
      </c>
      <c r="K135" s="15" t="n">
        <v>754360</v>
      </c>
    </row>
    <row r="136" customFormat="false" ht="17.25" hidden="false" customHeight="true" outlineLevel="0" collapsed="false">
      <c r="A136" s="20" t="n">
        <v>62401000</v>
      </c>
      <c r="B136" s="46" t="e">
        <f aca="false">+VLOOKUP(C136,#REF!,1,FALSE())</f>
        <v>#VALUE!</v>
      </c>
      <c r="C136" s="20" t="n">
        <v>62401000</v>
      </c>
      <c r="D136" s="26" t="s">
        <v>1106</v>
      </c>
      <c r="E136" s="15" t="n">
        <v>0</v>
      </c>
      <c r="F136" s="15" t="n">
        <v>57152000</v>
      </c>
      <c r="G136" s="15" t="n">
        <v>8468000</v>
      </c>
      <c r="H136" s="20" t="n">
        <v>62401000</v>
      </c>
      <c r="I136" s="2" t="s">
        <v>990</v>
      </c>
      <c r="K136" s="15" t="n">
        <v>69300</v>
      </c>
    </row>
    <row r="137" customFormat="false" ht="17.25" hidden="false" customHeight="true" outlineLevel="0" collapsed="false">
      <c r="A137" s="20" t="n">
        <v>62501000</v>
      </c>
      <c r="B137" s="46" t="e">
        <f aca="false">+VLOOKUP(C137,#REF!,1,FALSE())</f>
        <v>#VALUE!</v>
      </c>
      <c r="C137" s="20" t="n">
        <v>62501000</v>
      </c>
      <c r="D137" s="26" t="s">
        <v>169</v>
      </c>
      <c r="E137" s="15" t="n">
        <v>8072467</v>
      </c>
      <c r="F137" s="15" t="n">
        <v>25576100</v>
      </c>
      <c r="G137" s="15" t="n">
        <v>58917750.68</v>
      </c>
      <c r="H137" s="20" t="n">
        <v>62501000</v>
      </c>
      <c r="I137" s="2" t="s">
        <v>990</v>
      </c>
      <c r="K137" s="15" t="n">
        <v>0</v>
      </c>
    </row>
    <row r="138" customFormat="false" ht="17.25" hidden="false" customHeight="true" outlineLevel="0" collapsed="false">
      <c r="A138" s="20" t="n">
        <v>62502000</v>
      </c>
      <c r="B138" s="46" t="e">
        <f aca="false">+VLOOKUP(C138,#REF!,1,FALSE())</f>
        <v>#VALUE!</v>
      </c>
      <c r="C138" s="20" t="n">
        <v>62502000</v>
      </c>
      <c r="D138" s="26" t="s">
        <v>170</v>
      </c>
      <c r="E138" s="15" t="n">
        <v>0</v>
      </c>
      <c r="F138" s="15" t="n">
        <v>0</v>
      </c>
      <c r="G138" s="15" t="n">
        <v>62275100</v>
      </c>
      <c r="H138" s="20" t="n">
        <v>62502000</v>
      </c>
      <c r="I138" s="2" t="s">
        <v>990</v>
      </c>
      <c r="K138" s="15" t="n">
        <v>3517300</v>
      </c>
    </row>
    <row r="139" customFormat="false" ht="17.25" hidden="false" customHeight="true" outlineLevel="0" collapsed="false">
      <c r="A139" s="20" t="n">
        <v>62503000</v>
      </c>
      <c r="B139" s="46" t="e">
        <f aca="false">+VLOOKUP(C139,#REF!,1,FALSE())</f>
        <v>#VALUE!</v>
      </c>
      <c r="C139" s="20" t="n">
        <v>62503000</v>
      </c>
      <c r="D139" s="26" t="s">
        <v>2527</v>
      </c>
      <c r="E139" s="15" t="n">
        <v>138337807</v>
      </c>
      <c r="F139" s="15" t="n">
        <v>39872670</v>
      </c>
      <c r="G139" s="15" t="n">
        <v>1343000</v>
      </c>
      <c r="H139" s="20" t="n">
        <v>62503000</v>
      </c>
      <c r="I139" s="2" t="s">
        <v>990</v>
      </c>
      <c r="K139" s="15" t="n">
        <v>24044542.35</v>
      </c>
    </row>
    <row r="140" customFormat="false" ht="17.25" hidden="false" customHeight="true" outlineLevel="0" collapsed="false">
      <c r="A140" s="20" t="n">
        <v>62504000</v>
      </c>
      <c r="B140" s="46" t="e">
        <f aca="false">+VLOOKUP(C140,#REF!,1,FALSE())</f>
        <v>#VALUE!</v>
      </c>
      <c r="C140" s="20" t="n">
        <v>62504000</v>
      </c>
      <c r="D140" s="26" t="s">
        <v>172</v>
      </c>
      <c r="E140" s="15" t="n">
        <v>13148231</v>
      </c>
      <c r="F140" s="15" t="n">
        <v>10786857</v>
      </c>
      <c r="G140" s="15" t="n">
        <v>7653660</v>
      </c>
      <c r="H140" s="20" t="n">
        <v>62504000</v>
      </c>
      <c r="I140" s="2" t="s">
        <v>990</v>
      </c>
      <c r="K140" s="15" t="n">
        <v>0</v>
      </c>
    </row>
    <row r="141" customFormat="false" ht="17.25" hidden="false" customHeight="true" outlineLevel="0" collapsed="false">
      <c r="A141" s="20" t="n">
        <v>62505000</v>
      </c>
      <c r="B141" s="46" t="e">
        <f aca="false">+VLOOKUP(C141,#REF!,1,FALSE())</f>
        <v>#VALUE!</v>
      </c>
      <c r="C141" s="20" t="n">
        <v>62505000</v>
      </c>
      <c r="D141" s="26" t="s">
        <v>173</v>
      </c>
      <c r="E141" s="15" t="n">
        <v>40544900</v>
      </c>
      <c r="F141" s="15" t="n">
        <v>21913312</v>
      </c>
      <c r="G141" s="15" t="n">
        <v>30128100</v>
      </c>
      <c r="H141" s="20" t="n">
        <v>62505000</v>
      </c>
      <c r="I141" s="2" t="s">
        <v>990</v>
      </c>
      <c r="K141" s="15" t="n">
        <v>5605980</v>
      </c>
    </row>
    <row r="142" customFormat="false" ht="17.25" hidden="false" customHeight="true" outlineLevel="0" collapsed="false">
      <c r="A142" s="20" t="n">
        <v>62506000</v>
      </c>
      <c r="B142" s="46" t="e">
        <f aca="false">+VLOOKUP(C142,#REF!,1,FALSE())</f>
        <v>#VALUE!</v>
      </c>
      <c r="C142" s="20" t="n">
        <v>62506000</v>
      </c>
      <c r="D142" s="26" t="s">
        <v>174</v>
      </c>
      <c r="E142" s="15" t="n">
        <v>6569500</v>
      </c>
      <c r="F142" s="15" t="n">
        <v>1800987</v>
      </c>
      <c r="G142" s="15" t="n">
        <v>2524500</v>
      </c>
      <c r="H142" s="20" t="n">
        <v>62506000</v>
      </c>
      <c r="I142" s="2" t="s">
        <v>990</v>
      </c>
      <c r="K142" s="15" t="n">
        <v>401293375.58</v>
      </c>
    </row>
    <row r="143" customFormat="false" ht="17.25" hidden="false" customHeight="true" outlineLevel="0" collapsed="false">
      <c r="A143" s="20" t="n">
        <v>62507000</v>
      </c>
      <c r="B143" s="46" t="e">
        <f aca="false">+VLOOKUP(C143,#REF!,1,FALSE())</f>
        <v>#VALUE!</v>
      </c>
      <c r="C143" s="20" t="n">
        <v>62507000</v>
      </c>
      <c r="D143" s="26" t="s">
        <v>175</v>
      </c>
      <c r="E143" s="15" t="n">
        <v>13874074</v>
      </c>
      <c r="F143" s="15" t="n">
        <v>17821544</v>
      </c>
      <c r="G143" s="15" t="n">
        <v>2120910</v>
      </c>
      <c r="H143" s="20" t="n">
        <v>62507000</v>
      </c>
      <c r="I143" s="2" t="s">
        <v>990</v>
      </c>
      <c r="K143" s="15" t="n">
        <v>3575720.42</v>
      </c>
    </row>
    <row r="144" customFormat="false" ht="17.25" hidden="false" customHeight="true" outlineLevel="0" collapsed="false">
      <c r="A144" s="20" t="n">
        <v>62601000</v>
      </c>
      <c r="B144" s="46" t="e">
        <f aca="false">+VLOOKUP(C144,#REF!,1,FALSE())</f>
        <v>#VALUE!</v>
      </c>
      <c r="C144" s="20" t="n">
        <v>62601000</v>
      </c>
      <c r="D144" s="26" t="s">
        <v>418</v>
      </c>
      <c r="E144" s="15" t="n">
        <v>161813.32</v>
      </c>
      <c r="F144" s="15" t="n">
        <v>836521.04</v>
      </c>
      <c r="G144" s="15" t="n">
        <v>975344</v>
      </c>
      <c r="H144" s="20" t="n">
        <v>62601000</v>
      </c>
      <c r="I144" s="2" t="s">
        <v>990</v>
      </c>
      <c r="K144" s="15" t="n">
        <v>1733985.09</v>
      </c>
    </row>
    <row r="145" customFormat="false" ht="17.25" hidden="false" customHeight="true" outlineLevel="0" collapsed="false">
      <c r="A145" s="20" t="n">
        <v>62602000</v>
      </c>
      <c r="B145" s="46" t="e">
        <f aca="false">+VLOOKUP(C145,#REF!,1,FALSE())</f>
        <v>#VALUE!</v>
      </c>
      <c r="C145" s="20" t="n">
        <v>62602000</v>
      </c>
      <c r="D145" s="26" t="s">
        <v>176</v>
      </c>
      <c r="E145" s="15" t="n">
        <v>31713152.21</v>
      </c>
      <c r="F145" s="15" t="n">
        <v>27952910.16</v>
      </c>
      <c r="G145" s="15" t="n">
        <v>25946443.05</v>
      </c>
      <c r="H145" s="20" t="n">
        <v>62602000</v>
      </c>
      <c r="I145" s="2" t="s">
        <v>990</v>
      </c>
      <c r="K145" s="15" t="n">
        <v>130000</v>
      </c>
    </row>
    <row r="146" customFormat="false" ht="17.25" hidden="false" customHeight="true" outlineLevel="0" collapsed="false">
      <c r="A146" s="20" t="n">
        <v>62603000</v>
      </c>
      <c r="B146" s="46" t="e">
        <f aca="false">+VLOOKUP(C146,#REF!,1,FALSE())</f>
        <v>#VALUE!</v>
      </c>
      <c r="C146" s="20" t="n">
        <v>62603000</v>
      </c>
      <c r="D146" s="26" t="s">
        <v>177</v>
      </c>
      <c r="E146" s="15" t="n">
        <v>1373500</v>
      </c>
      <c r="F146" s="15" t="n">
        <v>2272000</v>
      </c>
      <c r="G146" s="15" t="n">
        <v>2479332</v>
      </c>
      <c r="H146" s="20" t="n">
        <v>62603000</v>
      </c>
      <c r="I146" s="2" t="s">
        <v>990</v>
      </c>
      <c r="K146" s="15" t="n">
        <v>43991772.2</v>
      </c>
    </row>
    <row r="147" customFormat="false" ht="17.25" hidden="false" customHeight="true" outlineLevel="0" collapsed="false">
      <c r="A147" s="20" t="n">
        <v>62604000</v>
      </c>
      <c r="B147" s="46" t="e">
        <f aca="false">+VLOOKUP(C147,#REF!,1,FALSE())</f>
        <v>#VALUE!</v>
      </c>
      <c r="C147" s="20" t="n">
        <v>62604000</v>
      </c>
      <c r="D147" s="26" t="s">
        <v>178</v>
      </c>
      <c r="E147" s="15" t="n">
        <v>4350722.98</v>
      </c>
      <c r="F147" s="15" t="n">
        <v>420400</v>
      </c>
      <c r="G147" s="15" t="n">
        <v>621000</v>
      </c>
      <c r="H147" s="20" t="n">
        <v>62604000</v>
      </c>
      <c r="I147" s="2" t="s">
        <v>990</v>
      </c>
      <c r="K147" s="15" t="n">
        <v>28240480.28</v>
      </c>
    </row>
    <row r="148" customFormat="false" ht="17.25" hidden="false" customHeight="true" outlineLevel="0" collapsed="false">
      <c r="A148" s="20" t="n">
        <v>62605000</v>
      </c>
      <c r="B148" s="46" t="e">
        <f aca="false">+VLOOKUP(C148,#REF!,1,FALSE())</f>
        <v>#VALUE!</v>
      </c>
      <c r="C148" s="20" t="n">
        <v>62605000</v>
      </c>
      <c r="D148" s="26" t="s">
        <v>2528</v>
      </c>
      <c r="E148" s="15" t="n">
        <v>0</v>
      </c>
      <c r="F148" s="15" t="n">
        <v>350000</v>
      </c>
      <c r="G148" s="15" t="n">
        <v>0</v>
      </c>
      <c r="H148" s="20" t="n">
        <v>62605000</v>
      </c>
      <c r="I148" s="2" t="s">
        <v>990</v>
      </c>
      <c r="K148" s="15" t="n">
        <v>2172344.64</v>
      </c>
    </row>
    <row r="149" customFormat="false" ht="17.25" hidden="false" customHeight="true" outlineLevel="0" collapsed="false">
      <c r="A149" s="20" t="n">
        <v>62607000</v>
      </c>
      <c r="B149" s="46" t="e">
        <f aca="false">+VLOOKUP(C149,#REF!,1,FALSE())</f>
        <v>#VALUE!</v>
      </c>
      <c r="C149" s="20" t="n">
        <v>62607000</v>
      </c>
      <c r="D149" s="26" t="s">
        <v>503</v>
      </c>
      <c r="E149" s="15" t="n">
        <v>0</v>
      </c>
      <c r="F149" s="15" t="n">
        <v>2228113.75</v>
      </c>
      <c r="G149" s="15" t="n">
        <v>0</v>
      </c>
      <c r="H149" s="20" t="n">
        <v>62607000</v>
      </c>
      <c r="I149" s="2" t="s">
        <v>990</v>
      </c>
      <c r="K149" s="15" t="n">
        <v>6906401.62</v>
      </c>
    </row>
    <row r="150" customFormat="false" ht="17.25" hidden="false" customHeight="true" outlineLevel="0" collapsed="false">
      <c r="A150" s="20" t="n">
        <v>62703000</v>
      </c>
      <c r="B150" s="46" t="e">
        <f aca="false">+VLOOKUP(C150,#REF!,1,FALSE())</f>
        <v>#VALUE!</v>
      </c>
      <c r="C150" s="20" t="n">
        <v>62703000</v>
      </c>
      <c r="D150" s="26" t="s">
        <v>182</v>
      </c>
      <c r="E150" s="15" t="n">
        <v>44316967.78</v>
      </c>
      <c r="F150" s="15" t="n">
        <v>53694810.12</v>
      </c>
      <c r="G150" s="15" t="n">
        <v>25471120.07</v>
      </c>
      <c r="H150" s="20" t="n">
        <v>62703000</v>
      </c>
      <c r="I150" s="2" t="s">
        <v>990</v>
      </c>
      <c r="K150" s="15" t="n">
        <v>2213000</v>
      </c>
    </row>
    <row r="151" customFormat="false" ht="17.25" hidden="false" customHeight="true" outlineLevel="0" collapsed="false">
      <c r="A151" s="20" t="n">
        <v>62708000</v>
      </c>
      <c r="B151" s="46" t="e">
        <f aca="false">+VLOOKUP(C151,#REF!,1,FALSE())</f>
        <v>#VALUE!</v>
      </c>
      <c r="C151" s="20" t="n">
        <v>62708000</v>
      </c>
      <c r="D151" s="26" t="s">
        <v>2221</v>
      </c>
      <c r="E151" s="15" t="n">
        <v>1323120</v>
      </c>
      <c r="F151" s="15" t="n">
        <v>170900</v>
      </c>
      <c r="G151" s="15" t="n">
        <v>754360</v>
      </c>
      <c r="H151" s="20" t="n">
        <v>62708000</v>
      </c>
      <c r="I151" s="2" t="s">
        <v>990</v>
      </c>
      <c r="K151" s="15" t="n">
        <v>0</v>
      </c>
    </row>
    <row r="152" customFormat="false" ht="17.25" hidden="false" customHeight="true" outlineLevel="0" collapsed="false">
      <c r="A152" s="20" t="n">
        <v>63501000</v>
      </c>
      <c r="B152" s="46" t="e">
        <f aca="false">+VLOOKUP(C152,#REF!,1,FALSE())</f>
        <v>#VALUE!</v>
      </c>
      <c r="C152" s="20" t="n">
        <v>63501000</v>
      </c>
      <c r="D152" s="26" t="s">
        <v>186</v>
      </c>
      <c r="E152" s="15" t="n">
        <v>1054100</v>
      </c>
      <c r="F152" s="15" t="n">
        <v>213400</v>
      </c>
      <c r="G152" s="15" t="n">
        <v>69300</v>
      </c>
      <c r="H152" s="20" t="n">
        <v>63501000</v>
      </c>
      <c r="I152" s="2" t="s">
        <v>990</v>
      </c>
      <c r="K152" s="15" t="n">
        <v>4080333.5</v>
      </c>
    </row>
    <row r="153" customFormat="false" ht="17.25" hidden="false" customHeight="true" outlineLevel="0" collapsed="false">
      <c r="A153" s="20" t="n">
        <v>63502000</v>
      </c>
      <c r="B153" s="46" t="e">
        <f aca="false">+VLOOKUP(C153,#REF!,1,FALSE())</f>
        <v>#VALUE!</v>
      </c>
      <c r="C153" s="20" t="n">
        <v>63502000</v>
      </c>
      <c r="D153" s="26" t="s">
        <v>2529</v>
      </c>
      <c r="E153" s="15" t="n">
        <v>0</v>
      </c>
      <c r="F153" s="15" t="n">
        <v>717400</v>
      </c>
      <c r="G153" s="15" t="n">
        <v>0</v>
      </c>
      <c r="H153" s="20" t="n">
        <v>63502000</v>
      </c>
      <c r="I153" s="2" t="s">
        <v>990</v>
      </c>
      <c r="K153" s="15" t="n">
        <v>0</v>
      </c>
    </row>
    <row r="154" customFormat="false" ht="17.25" hidden="false" customHeight="true" outlineLevel="0" collapsed="false">
      <c r="A154" s="20" t="n">
        <v>63503000</v>
      </c>
      <c r="B154" s="46" t="e">
        <f aca="false">+VLOOKUP(C154,#REF!,1,FALSE())</f>
        <v>#VALUE!</v>
      </c>
      <c r="C154" s="20" t="n">
        <v>63503000</v>
      </c>
      <c r="D154" s="26" t="s">
        <v>187</v>
      </c>
      <c r="E154" s="15" t="n">
        <v>4326600</v>
      </c>
      <c r="F154" s="15" t="n">
        <v>4167600</v>
      </c>
      <c r="G154" s="15" t="n">
        <v>3517300</v>
      </c>
      <c r="H154" s="20" t="n">
        <v>63503000</v>
      </c>
      <c r="I154" s="2" t="s">
        <v>990</v>
      </c>
      <c r="K154" s="15" t="n">
        <v>29484531.5</v>
      </c>
    </row>
    <row r="155" customFormat="false" ht="17.25" hidden="false" customHeight="true" outlineLevel="0" collapsed="false">
      <c r="A155" s="20" t="n">
        <v>63504000</v>
      </c>
      <c r="B155" s="46" t="e">
        <f aca="false">+VLOOKUP(C155,#REF!,1,FALSE())</f>
        <v>#VALUE!</v>
      </c>
      <c r="C155" s="20" t="n">
        <v>63504000</v>
      </c>
      <c r="D155" s="26" t="s">
        <v>188</v>
      </c>
      <c r="E155" s="15" t="n">
        <v>36466269.95</v>
      </c>
      <c r="F155" s="15" t="n">
        <v>20547365</v>
      </c>
      <c r="G155" s="15" t="n">
        <v>24044542.35</v>
      </c>
      <c r="H155" s="20" t="n">
        <v>63504000</v>
      </c>
      <c r="I155" s="2" t="s">
        <v>990</v>
      </c>
      <c r="K155" s="15" t="n">
        <v>9080917</v>
      </c>
    </row>
    <row r="156" customFormat="false" ht="17.25" hidden="false" customHeight="true" outlineLevel="0" collapsed="false">
      <c r="A156" s="20" t="n">
        <v>63505000</v>
      </c>
      <c r="B156" s="46" t="e">
        <f aca="false">+VLOOKUP(C156,#REF!,1,FALSE())</f>
        <v>#VALUE!</v>
      </c>
      <c r="C156" s="20" t="n">
        <v>63505000</v>
      </c>
      <c r="D156" s="26" t="s">
        <v>2530</v>
      </c>
      <c r="E156" s="15" t="n">
        <v>0</v>
      </c>
      <c r="F156" s="15" t="n">
        <v>130000</v>
      </c>
      <c r="G156" s="15" t="n">
        <v>0</v>
      </c>
      <c r="H156" s="20" t="n">
        <v>63505000</v>
      </c>
      <c r="I156" s="2" t="s">
        <v>990</v>
      </c>
      <c r="K156" s="15" t="n">
        <v>1048310</v>
      </c>
    </row>
    <row r="157" customFormat="false" ht="17.25" hidden="false" customHeight="true" outlineLevel="0" collapsed="false">
      <c r="A157" s="20" t="n">
        <v>63506000</v>
      </c>
      <c r="B157" s="46" t="e">
        <f aca="false">+VLOOKUP(C157,#REF!,1,FALSE())</f>
        <v>#VALUE!</v>
      </c>
      <c r="C157" s="20" t="n">
        <v>63506000</v>
      </c>
      <c r="D157" s="26" t="s">
        <v>189</v>
      </c>
      <c r="E157" s="15" t="n">
        <v>672000</v>
      </c>
      <c r="F157" s="15" t="n">
        <v>4844620</v>
      </c>
      <c r="G157" s="15" t="n">
        <v>5605980</v>
      </c>
      <c r="H157" s="20" t="n">
        <v>63506000</v>
      </c>
      <c r="I157" s="2" t="s">
        <v>990</v>
      </c>
      <c r="K157" s="15" t="n">
        <v>0</v>
      </c>
    </row>
    <row r="158" customFormat="false" ht="17.25" hidden="false" customHeight="true" outlineLevel="0" collapsed="false">
      <c r="A158" s="20" t="n">
        <v>64101000</v>
      </c>
      <c r="B158" s="46" t="e">
        <f aca="false">+VLOOKUP(C158,#REF!,1,FALSE())</f>
        <v>#VALUE!</v>
      </c>
      <c r="C158" s="20" t="n">
        <v>64101000</v>
      </c>
      <c r="D158" s="26" t="s">
        <v>190</v>
      </c>
      <c r="E158" s="15" t="n">
        <v>733225973.76</v>
      </c>
      <c r="F158" s="15" t="n">
        <v>581120215.58</v>
      </c>
      <c r="G158" s="15" t="n">
        <v>401293375.58</v>
      </c>
      <c r="H158" s="20" t="n">
        <v>64101000</v>
      </c>
      <c r="I158" s="2" t="s">
        <v>990</v>
      </c>
      <c r="K158" s="15" t="n">
        <v>146988.16</v>
      </c>
    </row>
    <row r="159" customFormat="false" ht="17.25" hidden="false" customHeight="true" outlineLevel="0" collapsed="false">
      <c r="A159" s="12"/>
      <c r="B159" s="46" t="e">
        <f aca="false">+VLOOKUP(C159,#REF!,1,FALSE())</f>
        <v>#VALUE!</v>
      </c>
      <c r="C159" s="12" t="n">
        <v>64103000</v>
      </c>
      <c r="D159" s="26" t="s">
        <v>529</v>
      </c>
      <c r="E159" s="15" t="n">
        <v>524076.56</v>
      </c>
      <c r="H159" s="12" t="n">
        <v>64103000</v>
      </c>
      <c r="K159" s="15" t="n">
        <v>29543467</v>
      </c>
    </row>
    <row r="160" customFormat="false" ht="17.25" hidden="false" customHeight="true" outlineLevel="0" collapsed="false">
      <c r="A160" s="20" t="n">
        <v>64104000</v>
      </c>
      <c r="B160" s="46" t="e">
        <f aca="false">+VLOOKUP(C160,#REF!,1,FALSE())</f>
        <v>#VALUE!</v>
      </c>
      <c r="C160" s="20" t="n">
        <v>64104000</v>
      </c>
      <c r="D160" s="26" t="s">
        <v>193</v>
      </c>
      <c r="E160" s="15" t="n">
        <v>5051519.8</v>
      </c>
      <c r="F160" s="15" t="n">
        <v>4391261.37</v>
      </c>
      <c r="G160" s="15" t="n">
        <v>3575720.42</v>
      </c>
      <c r="H160" s="20" t="n">
        <v>64104000</v>
      </c>
      <c r="I160" s="2" t="s">
        <v>990</v>
      </c>
      <c r="K160" s="15" t="n">
        <v>13222873.84</v>
      </c>
    </row>
    <row r="161" customFormat="false" ht="17.25" hidden="false" customHeight="true" outlineLevel="0" collapsed="false">
      <c r="A161" s="20" t="n">
        <v>64104100</v>
      </c>
      <c r="B161" s="82"/>
      <c r="C161" s="20" t="n">
        <v>64104100</v>
      </c>
      <c r="D161" s="26" t="s">
        <v>2531</v>
      </c>
      <c r="E161" s="15" t="n">
        <v>7454841.35</v>
      </c>
      <c r="F161" s="15" t="n">
        <v>4413283.62</v>
      </c>
      <c r="G161" s="15" t="n">
        <v>1733985.09</v>
      </c>
      <c r="H161" s="20" t="n">
        <v>64104000</v>
      </c>
      <c r="I161" s="2" t="s">
        <v>990</v>
      </c>
      <c r="K161" s="15" t="n">
        <v>10313500</v>
      </c>
    </row>
    <row r="162" customFormat="false" ht="17.25" hidden="false" customHeight="true" outlineLevel="0" collapsed="false">
      <c r="A162" s="20" t="n">
        <v>64105000</v>
      </c>
      <c r="B162" s="46" t="e">
        <f aca="false">+VLOOKUP(C162,#REF!,1,FALSE())</f>
        <v>#VALUE!</v>
      </c>
      <c r="C162" s="20" t="n">
        <v>64105000</v>
      </c>
      <c r="D162" s="26" t="s">
        <v>195</v>
      </c>
      <c r="E162" s="15" t="n">
        <v>0</v>
      </c>
      <c r="F162" s="15" t="n">
        <v>276369.57</v>
      </c>
      <c r="G162" s="15" t="n">
        <v>130000</v>
      </c>
      <c r="H162" s="20" t="n">
        <v>64105000</v>
      </c>
      <c r="I162" s="2" t="s">
        <v>990</v>
      </c>
      <c r="K162" s="15" t="n">
        <v>32277540.46</v>
      </c>
    </row>
    <row r="163" customFormat="false" ht="17.25" hidden="false" customHeight="true" outlineLevel="0" collapsed="false">
      <c r="A163" s="20" t="n">
        <v>64180000</v>
      </c>
      <c r="B163" s="46" t="e">
        <f aca="false">+VLOOKUP(C163,#REF!,1,FALSE())</f>
        <v>#VALUE!</v>
      </c>
      <c r="C163" s="20" t="n">
        <v>64180000</v>
      </c>
      <c r="D163" s="26" t="s">
        <v>2532</v>
      </c>
      <c r="E163" s="15" t="n">
        <v>0</v>
      </c>
      <c r="F163" s="15" t="n">
        <v>0</v>
      </c>
      <c r="G163" s="15" t="n">
        <v>43991772.2</v>
      </c>
      <c r="H163" s="20" t="n">
        <v>64180000</v>
      </c>
      <c r="I163" s="2" t="s">
        <v>990</v>
      </c>
      <c r="K163" s="15" t="n">
        <v>0</v>
      </c>
    </row>
    <row r="164" customFormat="false" ht="17.25" hidden="false" customHeight="true" outlineLevel="0" collapsed="false">
      <c r="A164" s="20" t="n">
        <v>64501000</v>
      </c>
      <c r="B164" s="46" t="e">
        <f aca="false">+VLOOKUP(C164,#REF!,1,FALSE())</f>
        <v>#VALUE!</v>
      </c>
      <c r="C164" s="20" t="n">
        <v>64501000</v>
      </c>
      <c r="D164" s="26" t="s">
        <v>35</v>
      </c>
      <c r="E164" s="15" t="n">
        <v>51227033.24</v>
      </c>
      <c r="F164" s="15" t="n">
        <v>35381218.65</v>
      </c>
      <c r="G164" s="15" t="n">
        <v>28240480.28</v>
      </c>
      <c r="H164" s="20" t="n">
        <v>64501000</v>
      </c>
      <c r="I164" s="2" t="s">
        <v>990</v>
      </c>
      <c r="K164" s="15" t="n">
        <v>392281293.1</v>
      </c>
    </row>
    <row r="165" customFormat="false" ht="17.25" hidden="false" customHeight="true" outlineLevel="0" collapsed="false">
      <c r="A165" s="20" t="n">
        <v>64501100</v>
      </c>
      <c r="B165" s="82"/>
      <c r="C165" s="20" t="n">
        <v>64501100</v>
      </c>
      <c r="D165" s="26" t="s">
        <v>2533</v>
      </c>
      <c r="E165" s="15" t="n">
        <v>3940542.81</v>
      </c>
      <c r="F165" s="15" t="n">
        <v>2721632.2</v>
      </c>
      <c r="G165" s="15" t="n">
        <v>2172344.64</v>
      </c>
      <c r="H165" s="20" t="n">
        <v>64501000</v>
      </c>
      <c r="I165" s="2" t="s">
        <v>990</v>
      </c>
      <c r="K165" s="15" t="n">
        <v>20477987.4160002</v>
      </c>
    </row>
    <row r="166" customFormat="false" ht="17.25" hidden="false" customHeight="true" outlineLevel="0" collapsed="false">
      <c r="A166" s="20" t="n">
        <v>64503000</v>
      </c>
      <c r="B166" s="46" t="e">
        <f aca="false">+VLOOKUP(C166,#REF!,1,FALSE())</f>
        <v>#VALUE!</v>
      </c>
      <c r="C166" s="20" t="n">
        <v>64503000</v>
      </c>
      <c r="D166" s="26" t="s">
        <v>2534</v>
      </c>
      <c r="E166" s="15" t="n">
        <v>15693194</v>
      </c>
      <c r="F166" s="15" t="n">
        <v>9779249.44</v>
      </c>
      <c r="G166" s="15" t="n">
        <v>6906401.62</v>
      </c>
      <c r="H166" s="20" t="n">
        <v>64503000</v>
      </c>
      <c r="I166" s="2" t="s">
        <v>990</v>
      </c>
      <c r="K166" s="15" t="n">
        <v>0</v>
      </c>
    </row>
    <row r="167" customFormat="false" ht="17.25" hidden="false" customHeight="true" outlineLevel="0" collapsed="false">
      <c r="A167" s="20" t="n">
        <v>64504000</v>
      </c>
      <c r="B167" s="46" t="e">
        <f aca="false">+VLOOKUP(C167,#REF!,1,FALSE())</f>
        <v>#VALUE!</v>
      </c>
      <c r="C167" s="20" t="n">
        <v>64504000</v>
      </c>
      <c r="D167" s="26" t="s">
        <v>2535</v>
      </c>
      <c r="E167" s="15" t="n">
        <v>0</v>
      </c>
      <c r="F167" s="15" t="n">
        <v>4560940</v>
      </c>
      <c r="G167" s="15" t="n">
        <v>2213000</v>
      </c>
      <c r="H167" s="20" t="n">
        <v>64504000</v>
      </c>
      <c r="I167" s="2" t="s">
        <v>990</v>
      </c>
      <c r="K167" s="15" t="n">
        <v>-2318372856.76</v>
      </c>
    </row>
    <row r="168" customFormat="false" ht="17.25" hidden="false" customHeight="true" outlineLevel="0" collapsed="false">
      <c r="A168" s="20" t="n">
        <v>64508000</v>
      </c>
      <c r="B168" s="82"/>
      <c r="C168" s="20" t="n">
        <v>64508000</v>
      </c>
      <c r="D168" s="26" t="s">
        <v>2536</v>
      </c>
      <c r="E168" s="15" t="n">
        <v>0</v>
      </c>
      <c r="F168" s="15" t="n">
        <v>254000</v>
      </c>
      <c r="G168" s="15" t="n">
        <v>0</v>
      </c>
      <c r="H168" s="20" t="n">
        <v>64504000</v>
      </c>
      <c r="I168" s="2" t="s">
        <v>990</v>
      </c>
      <c r="K168" s="15" t="n">
        <v>-86396026.61</v>
      </c>
    </row>
    <row r="169" customFormat="false" ht="17.25" hidden="false" customHeight="true" outlineLevel="0" collapsed="false">
      <c r="A169" s="20" t="n">
        <v>64580000</v>
      </c>
      <c r="B169" s="46" t="e">
        <f aca="false">+VLOOKUP(C169,#REF!,1,FALSE())</f>
        <v>#VALUE!</v>
      </c>
      <c r="C169" s="20" t="n">
        <v>64580000</v>
      </c>
      <c r="D169" s="26" t="s">
        <v>1128</v>
      </c>
      <c r="E169" s="15" t="n">
        <v>-8343858.2</v>
      </c>
      <c r="F169" s="15" t="n">
        <v>-43636651.72</v>
      </c>
      <c r="G169" s="15" t="n">
        <v>4080333.5</v>
      </c>
      <c r="H169" s="20" t="n">
        <v>64580000</v>
      </c>
      <c r="I169" s="2" t="s">
        <v>990</v>
      </c>
      <c r="K169" s="15" t="n">
        <v>-1628452667.06</v>
      </c>
    </row>
    <row r="170" customFormat="false" ht="17.25" hidden="false" customHeight="true" outlineLevel="0" collapsed="false">
      <c r="A170" s="20" t="n">
        <v>64700000</v>
      </c>
      <c r="B170" s="46" t="e">
        <f aca="false">+VLOOKUP(C170,#REF!,1,FALSE())</f>
        <v>#VALUE!</v>
      </c>
      <c r="C170" s="20" t="n">
        <v>64700000</v>
      </c>
      <c r="D170" s="26" t="s">
        <v>197</v>
      </c>
      <c r="E170" s="15" t="n">
        <v>8443812</v>
      </c>
      <c r="F170" s="15" t="n">
        <v>374000</v>
      </c>
      <c r="G170" s="15" t="n">
        <v>0</v>
      </c>
      <c r="H170" s="20" t="n">
        <v>64700000</v>
      </c>
      <c r="I170" s="2" t="s">
        <v>990</v>
      </c>
      <c r="K170" s="15" t="n">
        <v>1624067.33</v>
      </c>
    </row>
    <row r="171" customFormat="false" ht="17.25" hidden="false" customHeight="true" outlineLevel="0" collapsed="false">
      <c r="A171" s="20" t="n">
        <v>64801000</v>
      </c>
      <c r="B171" s="46" t="e">
        <f aca="false">+VLOOKUP(C171,#REF!,1,FALSE())</f>
        <v>#VALUE!</v>
      </c>
      <c r="C171" s="20" t="n">
        <v>64801000</v>
      </c>
      <c r="D171" s="26" t="s">
        <v>198</v>
      </c>
      <c r="E171" s="15" t="n">
        <v>2626257.5</v>
      </c>
      <c r="F171" s="15" t="n">
        <v>34723080.26</v>
      </c>
      <c r="G171" s="15" t="n">
        <v>29484531.5</v>
      </c>
      <c r="H171" s="20" t="n">
        <v>64801000</v>
      </c>
      <c r="I171" s="2" t="s">
        <v>990</v>
      </c>
      <c r="K171" s="15" t="n">
        <v>0</v>
      </c>
    </row>
    <row r="172" customFormat="false" ht="17.25" hidden="false" customHeight="true" outlineLevel="0" collapsed="false">
      <c r="A172" s="20" t="n">
        <v>64802000</v>
      </c>
      <c r="B172" s="46" t="e">
        <f aca="false">+VLOOKUP(C172,#REF!,1,FALSE())</f>
        <v>#VALUE!</v>
      </c>
      <c r="C172" s="20" t="n">
        <v>64802000</v>
      </c>
      <c r="D172" s="26" t="s">
        <v>471</v>
      </c>
      <c r="E172" s="15" t="n">
        <v>28779713</v>
      </c>
      <c r="F172" s="15" t="n">
        <v>19480224</v>
      </c>
      <c r="G172" s="15" t="n">
        <v>9080917</v>
      </c>
      <c r="H172" s="20" t="n">
        <v>64802000</v>
      </c>
      <c r="I172" s="2" t="s">
        <v>990</v>
      </c>
      <c r="K172" s="15" t="n">
        <v>-555972.08</v>
      </c>
    </row>
    <row r="173" customFormat="false" ht="17.25" hidden="false" customHeight="true" outlineLevel="0" collapsed="false">
      <c r="A173" s="20" t="n">
        <v>64803000</v>
      </c>
      <c r="B173" s="46" t="e">
        <f aca="false">+VLOOKUP(C173,#REF!,1,FALSE())</f>
        <v>#VALUE!</v>
      </c>
      <c r="C173" s="20" t="n">
        <v>64803000</v>
      </c>
      <c r="D173" s="26" t="s">
        <v>199</v>
      </c>
      <c r="E173" s="15" t="n">
        <v>15825277</v>
      </c>
      <c r="F173" s="15" t="n">
        <v>4403713</v>
      </c>
      <c r="G173" s="15" t="n">
        <v>1048310</v>
      </c>
      <c r="H173" s="20" t="n">
        <v>64803000</v>
      </c>
      <c r="I173" s="2" t="s">
        <v>990</v>
      </c>
      <c r="K173" s="15" t="n">
        <v>-5605.38</v>
      </c>
    </row>
    <row r="174" customFormat="false" ht="17.25" hidden="false" customHeight="true" outlineLevel="0" collapsed="false">
      <c r="A174" s="12"/>
      <c r="B174" s="46" t="e">
        <f aca="false">+VLOOKUP(C174,#REF!,1,FALSE())</f>
        <v>#VALUE!</v>
      </c>
      <c r="C174" s="12" t="n">
        <v>65200000</v>
      </c>
      <c r="D174" s="26" t="s">
        <v>473</v>
      </c>
      <c r="E174" s="15" t="n">
        <v>0</v>
      </c>
      <c r="H174" s="12" t="n">
        <v>65200000</v>
      </c>
      <c r="K174" s="15" t="n">
        <v>0</v>
      </c>
    </row>
    <row r="175" customFormat="false" ht="17.25" hidden="false" customHeight="true" outlineLevel="0" collapsed="false">
      <c r="A175" s="20" t="n">
        <v>65400000</v>
      </c>
      <c r="B175" s="46" t="e">
        <f aca="false">+VLOOKUP(C175,#REF!,1,FALSE())</f>
        <v>#VALUE!</v>
      </c>
      <c r="C175" s="20" t="n">
        <v>65400000</v>
      </c>
      <c r="D175" s="26" t="s">
        <v>2537</v>
      </c>
      <c r="E175" s="15" t="n">
        <v>0</v>
      </c>
      <c r="F175" s="15" t="n">
        <v>0</v>
      </c>
      <c r="G175" s="15" t="n">
        <v>0</v>
      </c>
      <c r="H175" s="20" t="n">
        <v>65400000</v>
      </c>
      <c r="I175" s="2" t="s">
        <v>1480</v>
      </c>
    </row>
    <row r="176" customFormat="false" ht="17.25" hidden="false" customHeight="true" outlineLevel="0" collapsed="false">
      <c r="A176" s="20" t="n">
        <v>65601000</v>
      </c>
      <c r="B176" s="46" t="e">
        <f aca="false">+VLOOKUP(C176,#REF!,1,FALSE())</f>
        <v>#VALUE!</v>
      </c>
      <c r="C176" s="20" t="n">
        <v>65601000</v>
      </c>
      <c r="D176" s="26" t="s">
        <v>539</v>
      </c>
      <c r="E176" s="15" t="n">
        <v>0</v>
      </c>
      <c r="F176" s="15" t="n">
        <v>0</v>
      </c>
      <c r="G176" s="15" t="n">
        <v>146988.16</v>
      </c>
      <c r="H176" s="20" t="n">
        <v>65601000</v>
      </c>
      <c r="I176" s="2" t="s">
        <v>990</v>
      </c>
    </row>
    <row r="177" customFormat="false" ht="17.25" hidden="false" customHeight="true" outlineLevel="0" collapsed="false">
      <c r="A177" s="20" t="n">
        <v>65602000</v>
      </c>
      <c r="B177" s="46" t="e">
        <f aca="false">+VLOOKUP(C177,#REF!,1,FALSE())</f>
        <v>#VALUE!</v>
      </c>
      <c r="C177" s="20" t="n">
        <v>65602000</v>
      </c>
      <c r="D177" s="26" t="s">
        <v>203</v>
      </c>
      <c r="E177" s="15" t="n">
        <v>18624692.38</v>
      </c>
      <c r="F177" s="15" t="n">
        <v>6186157</v>
      </c>
      <c r="G177" s="15" t="n">
        <v>29543467</v>
      </c>
      <c r="H177" s="20" t="n">
        <v>65602000</v>
      </c>
      <c r="I177" s="2" t="s">
        <v>990</v>
      </c>
    </row>
    <row r="178" customFormat="false" ht="17.25" hidden="false" customHeight="true" outlineLevel="0" collapsed="false">
      <c r="A178" s="20" t="n">
        <v>65700000</v>
      </c>
      <c r="B178" s="46" t="e">
        <f aca="false">+VLOOKUP(C178,#REF!,1,FALSE())</f>
        <v>#VALUE!</v>
      </c>
      <c r="C178" s="20" t="n">
        <v>65700000</v>
      </c>
      <c r="D178" s="26" t="s">
        <v>204</v>
      </c>
      <c r="E178" s="15" t="n">
        <v>10117897.67</v>
      </c>
      <c r="F178" s="15" t="n">
        <v>23473016.94</v>
      </c>
      <c r="G178" s="15" t="n">
        <v>13222873.84</v>
      </c>
      <c r="H178" s="20" t="n">
        <v>65700000</v>
      </c>
      <c r="I178" s="2" t="s">
        <v>990</v>
      </c>
    </row>
    <row r="179" customFormat="false" ht="17.25" hidden="false" customHeight="true" outlineLevel="0" collapsed="false">
      <c r="A179" s="20" t="n">
        <v>65800000</v>
      </c>
      <c r="B179" s="46" t="e">
        <f aca="false">+VLOOKUP(C179,#REF!,1,FALSE())</f>
        <v>#VALUE!</v>
      </c>
      <c r="C179" s="20" t="n">
        <v>65800000</v>
      </c>
      <c r="D179" s="26" t="s">
        <v>1652</v>
      </c>
      <c r="E179" s="15" t="n">
        <v>1299522.33</v>
      </c>
      <c r="F179" s="15" t="n">
        <v>0</v>
      </c>
      <c r="G179" s="15" t="n">
        <v>10313500</v>
      </c>
      <c r="H179" s="20" t="n">
        <v>65800000</v>
      </c>
      <c r="I179" s="2" t="s">
        <v>990</v>
      </c>
    </row>
    <row r="180" customFormat="false" ht="17.25" hidden="false" customHeight="true" outlineLevel="0" collapsed="false">
      <c r="A180" s="20" t="n">
        <v>66102000</v>
      </c>
      <c r="B180" s="46" t="e">
        <f aca="false">+VLOOKUP(C180,#REF!,1,FALSE())</f>
        <v>#VALUE!</v>
      </c>
      <c r="C180" s="20" t="n">
        <v>66102000</v>
      </c>
      <c r="D180" s="26" t="s">
        <v>205</v>
      </c>
      <c r="E180" s="15" t="n">
        <v>24463422.29</v>
      </c>
      <c r="F180" s="15" t="n">
        <v>4522476.53</v>
      </c>
      <c r="G180" s="15" t="n">
        <v>32277540.46</v>
      </c>
      <c r="H180" s="20" t="n">
        <v>66102000</v>
      </c>
      <c r="I180" s="2" t="s">
        <v>990</v>
      </c>
    </row>
    <row r="181" customFormat="false" ht="17.25" hidden="false" customHeight="true" outlineLevel="0" collapsed="false">
      <c r="A181" s="20" t="n">
        <v>66600000</v>
      </c>
      <c r="B181" s="46" t="e">
        <f aca="false">+VLOOKUP(C181,#REF!,1,FALSE())</f>
        <v>#VALUE!</v>
      </c>
      <c r="C181" s="20" t="n">
        <v>66600000</v>
      </c>
      <c r="D181" s="26" t="s">
        <v>2538</v>
      </c>
      <c r="E181" s="15" t="n">
        <v>3251926</v>
      </c>
      <c r="F181" s="15" t="n">
        <v>3413860.19</v>
      </c>
      <c r="G181" s="15" t="n">
        <v>0</v>
      </c>
      <c r="H181" s="20" t="n">
        <v>66600000</v>
      </c>
      <c r="I181" s="2" t="s">
        <v>990</v>
      </c>
    </row>
    <row r="182" customFormat="false" ht="17.25" hidden="false" customHeight="true" outlineLevel="0" collapsed="false">
      <c r="A182" s="20" t="n">
        <v>68112000</v>
      </c>
      <c r="B182" s="46" t="e">
        <f aca="false">+VLOOKUP(C182,#REF!,1,FALSE())</f>
        <v>#VALUE!</v>
      </c>
      <c r="C182" s="20" t="n">
        <v>68112000</v>
      </c>
      <c r="D182" s="26" t="s">
        <v>207</v>
      </c>
      <c r="E182" s="15" t="n">
        <v>1362522450.5</v>
      </c>
      <c r="F182" s="15" t="n">
        <v>1013632785.11</v>
      </c>
      <c r="G182" s="15" t="n">
        <v>392281293.1</v>
      </c>
      <c r="H182" s="20" t="n">
        <v>68112000</v>
      </c>
      <c r="I182" s="2" t="s">
        <v>990</v>
      </c>
    </row>
    <row r="183" customFormat="false" ht="17.25" hidden="false" customHeight="true" outlineLevel="0" collapsed="false">
      <c r="A183" s="12"/>
      <c r="B183" s="46" t="e">
        <f aca="false">+VLOOKUP(C183,#REF!,1,FALSE())</f>
        <v>#VALUE!</v>
      </c>
      <c r="C183" s="12" t="n">
        <v>69500000</v>
      </c>
      <c r="D183" s="26" t="s">
        <v>2539</v>
      </c>
      <c r="E183" s="15" t="n">
        <v>115316044.86</v>
      </c>
      <c r="H183" s="12" t="n">
        <v>69500000</v>
      </c>
    </row>
    <row r="184" customFormat="false" ht="17.25" hidden="false" customHeight="true" outlineLevel="0" collapsed="false">
      <c r="A184" s="20" t="n">
        <v>69800000</v>
      </c>
      <c r="B184" s="46" t="e">
        <f aca="false">+VLOOKUP(C184,#REF!,1,FALSE())</f>
        <v>#VALUE!</v>
      </c>
      <c r="C184" s="20" t="n">
        <v>69800000</v>
      </c>
      <c r="D184" s="26" t="s">
        <v>2540</v>
      </c>
      <c r="E184" s="15" t="n">
        <v>73190674.57</v>
      </c>
      <c r="F184" s="15" t="n">
        <v>41531710.71545</v>
      </c>
      <c r="G184" s="15" t="n">
        <v>20477987.4160002</v>
      </c>
      <c r="H184" s="20" t="n">
        <v>69800000</v>
      </c>
      <c r="I184" s="2" t="s">
        <v>990</v>
      </c>
    </row>
    <row r="185" customFormat="false" ht="17.25" hidden="false" customHeight="true" outlineLevel="0" collapsed="false">
      <c r="A185" s="20" t="n">
        <v>70600000</v>
      </c>
      <c r="B185" s="46" t="e">
        <f aca="false">+VLOOKUP(C185,#REF!,1,FALSE())</f>
        <v>#VALUE!</v>
      </c>
      <c r="C185" s="20" t="n">
        <v>70600000</v>
      </c>
      <c r="D185" s="26" t="s">
        <v>2541</v>
      </c>
      <c r="E185" s="15" t="n">
        <v>-411183333.33</v>
      </c>
      <c r="F185" s="15" t="n">
        <v>-327100128.14</v>
      </c>
      <c r="G185" s="15" t="n">
        <v>0</v>
      </c>
      <c r="H185" s="20" t="n">
        <v>70600000</v>
      </c>
      <c r="I185" s="2" t="s">
        <v>1056</v>
      </c>
    </row>
    <row r="186" customFormat="false" ht="17.25" hidden="false" customHeight="true" outlineLevel="0" collapsed="false">
      <c r="A186" s="20" t="n">
        <v>70620000</v>
      </c>
      <c r="B186" s="46" t="e">
        <f aca="false">+VLOOKUP(C186,#REF!,1,FALSE())</f>
        <v>#VALUE!</v>
      </c>
      <c r="C186" s="20" t="n">
        <v>70620000</v>
      </c>
      <c r="D186" s="26" t="s">
        <v>2542</v>
      </c>
      <c r="E186" s="15" t="n">
        <v>-8261656204.68</v>
      </c>
      <c r="F186" s="15" t="n">
        <v>-7701895600.73667</v>
      </c>
      <c r="G186" s="15" t="n">
        <f aca="false">-2318372856.76+K187</f>
        <v>-2318372856.76</v>
      </c>
      <c r="H186" s="20" t="n">
        <v>70620000</v>
      </c>
      <c r="I186" s="2" t="s">
        <v>1056</v>
      </c>
    </row>
    <row r="187" customFormat="false" ht="17.25" hidden="false" customHeight="true" outlineLevel="0" collapsed="false">
      <c r="A187" s="20" t="n">
        <v>70760000</v>
      </c>
      <c r="B187" s="82"/>
      <c r="C187" s="20" t="n">
        <v>70760000</v>
      </c>
      <c r="D187" s="26" t="s">
        <v>2543</v>
      </c>
      <c r="E187" s="15" t="n">
        <v>-12341880</v>
      </c>
      <c r="F187" s="15" t="n">
        <v>-4431504</v>
      </c>
      <c r="H187" s="20" t="n">
        <v>70620000</v>
      </c>
      <c r="I187" s="2" t="s">
        <v>1056</v>
      </c>
    </row>
    <row r="188" customFormat="false" ht="17.25" hidden="false" customHeight="true" outlineLevel="0" collapsed="false">
      <c r="A188" s="20" t="n">
        <v>70860000</v>
      </c>
      <c r="B188" s="82"/>
      <c r="C188" s="20" t="n">
        <v>70860000</v>
      </c>
      <c r="D188" s="26" t="s">
        <v>2544</v>
      </c>
      <c r="E188" s="15" t="n">
        <v>-455853285.64</v>
      </c>
      <c r="F188" s="15" t="n">
        <v>-208914910.21</v>
      </c>
      <c r="G188" s="15" t="n">
        <v>-1628452667.06</v>
      </c>
      <c r="H188" s="20" t="n">
        <v>70620000</v>
      </c>
      <c r="I188" s="2" t="s">
        <v>1056</v>
      </c>
    </row>
    <row r="189" customFormat="false" ht="17.25" hidden="false" customHeight="true" outlineLevel="0" collapsed="false">
      <c r="A189" s="20" t="n">
        <v>70900000</v>
      </c>
      <c r="B189" s="46" t="e">
        <f aca="false">+VLOOKUP(C189,#REF!,1,FALSE())</f>
        <v>#VALUE!</v>
      </c>
      <c r="C189" s="20" t="n">
        <v>70900000</v>
      </c>
      <c r="D189" s="26" t="s">
        <v>2545</v>
      </c>
      <c r="E189" s="15" t="n">
        <v>0</v>
      </c>
      <c r="F189" s="15" t="n">
        <v>0</v>
      </c>
      <c r="G189" s="15" t="n">
        <v>1624067.33</v>
      </c>
      <c r="H189" s="20" t="n">
        <v>70900000</v>
      </c>
      <c r="I189" s="2" t="s">
        <v>1056</v>
      </c>
    </row>
    <row r="190" customFormat="false" ht="17.25" hidden="false" customHeight="true" outlineLevel="0" collapsed="false">
      <c r="A190" s="20" t="n">
        <v>75200000</v>
      </c>
      <c r="B190" s="46" t="e">
        <f aca="false">+VLOOKUP(C190,#REF!,1,FALSE())</f>
        <v>#VALUE!</v>
      </c>
      <c r="C190" s="20" t="n">
        <v>75200000</v>
      </c>
      <c r="D190" s="26" t="s">
        <v>2546</v>
      </c>
      <c r="E190" s="15" t="n">
        <v>-1938319.11</v>
      </c>
      <c r="F190" s="15" t="n">
        <v>-2500000</v>
      </c>
      <c r="G190" s="15" t="n">
        <v>0</v>
      </c>
      <c r="H190" s="20" t="n">
        <v>75200000</v>
      </c>
      <c r="I190" s="2" t="s">
        <v>1056</v>
      </c>
    </row>
    <row r="191" customFormat="false" ht="17.25" hidden="false" customHeight="true" outlineLevel="0" collapsed="false">
      <c r="A191" s="20" t="n">
        <v>75800000</v>
      </c>
      <c r="B191" s="46" t="e">
        <f aca="false">+VLOOKUP(C191,#REF!,1,FALSE())</f>
        <v>#VALUE!</v>
      </c>
      <c r="C191" s="20" t="n">
        <v>75800000</v>
      </c>
      <c r="D191" s="26" t="s">
        <v>211</v>
      </c>
      <c r="E191" s="15" t="n">
        <v>-2010428.2</v>
      </c>
      <c r="F191" s="15" t="n">
        <v>-33390622.01</v>
      </c>
      <c r="G191" s="15" t="n">
        <v>-555972.08</v>
      </c>
      <c r="H191" s="20" t="n">
        <v>75800000</v>
      </c>
      <c r="I191" s="2" t="s">
        <v>1056</v>
      </c>
    </row>
    <row r="192" customFormat="false" ht="17.25" hidden="false" customHeight="true" outlineLevel="0" collapsed="false">
      <c r="A192" s="20" t="n">
        <v>76500000</v>
      </c>
      <c r="B192" s="46" t="e">
        <f aca="false">+VLOOKUP(C192,#REF!,1,FALSE())</f>
        <v>#VALUE!</v>
      </c>
      <c r="C192" s="20" t="n">
        <v>76500000</v>
      </c>
      <c r="D192" s="26" t="s">
        <v>765</v>
      </c>
      <c r="E192" s="15" t="n">
        <v>-766198.42</v>
      </c>
      <c r="F192" s="15" t="n">
        <v>-1666526.41</v>
      </c>
      <c r="G192" s="15" t="n">
        <v>-5605.38</v>
      </c>
      <c r="H192" s="20" t="n">
        <v>76500000</v>
      </c>
      <c r="I192" s="2" t="s">
        <v>1056</v>
      </c>
    </row>
    <row r="193" customFormat="false" ht="17.25" hidden="false" customHeight="true" outlineLevel="0" collapsed="false">
      <c r="A193" s="20" t="n">
        <v>78500000</v>
      </c>
      <c r="B193" s="46" t="e">
        <f aca="false">+VLOOKUP(C193,#REF!,1,FALSE())</f>
        <v>#VALUE!</v>
      </c>
      <c r="C193" s="20" t="n">
        <v>78500000</v>
      </c>
      <c r="D193" s="26" t="s">
        <v>2547</v>
      </c>
      <c r="E193" s="15" t="n">
        <v>0</v>
      </c>
      <c r="F193" s="15" t="n">
        <v>0</v>
      </c>
      <c r="G193" s="15" t="n">
        <v>0</v>
      </c>
      <c r="H193" s="20" t="n">
        <v>78500000</v>
      </c>
      <c r="I193" s="2" t="s">
        <v>1056</v>
      </c>
    </row>
    <row r="194" customFormat="false" ht="17.25" hidden="false" customHeight="true" outlineLevel="0" collapsed="false">
      <c r="A194" s="12"/>
      <c r="B194" s="67"/>
      <c r="C194" s="12"/>
    </row>
    <row r="195" customFormat="false" ht="17.25" hidden="false" customHeight="true" outlineLevel="0" collapsed="false">
      <c r="A195" s="12"/>
      <c r="B195" s="67"/>
      <c r="C195" s="12"/>
    </row>
    <row r="196" customFormat="false" ht="17.25" hidden="false" customHeight="true" outlineLevel="0" collapsed="false">
      <c r="A196" s="12"/>
      <c r="B196" s="67"/>
      <c r="C196" s="12"/>
    </row>
    <row r="197" customFormat="false" ht="17.25" hidden="false" customHeight="true" outlineLevel="0" collapsed="false">
      <c r="A197" s="12"/>
      <c r="B197" s="67"/>
      <c r="C197" s="12"/>
    </row>
    <row r="198" customFormat="false" ht="17.25" hidden="false" customHeight="true" outlineLevel="0" collapsed="false">
      <c r="A198" s="12"/>
      <c r="B198" s="67"/>
      <c r="C198" s="12"/>
    </row>
    <row r="199" customFormat="false" ht="17.25" hidden="false" customHeight="true" outlineLevel="0" collapsed="false">
      <c r="A199" s="12"/>
      <c r="B199" s="67"/>
      <c r="C199" s="12"/>
    </row>
    <row r="200" customFormat="false" ht="17.25" hidden="false" customHeight="true" outlineLevel="0" collapsed="false">
      <c r="A200" s="12"/>
      <c r="B200" s="67"/>
      <c r="C200" s="12"/>
    </row>
    <row r="201" customFormat="false" ht="17.25" hidden="false" customHeight="true" outlineLevel="0" collapsed="false">
      <c r="A201" s="12"/>
      <c r="B201" s="67"/>
      <c r="C201" s="12"/>
    </row>
    <row r="202" customFormat="false" ht="17.25" hidden="false" customHeight="true" outlineLevel="0" collapsed="false">
      <c r="A202" s="12"/>
      <c r="B202" s="67"/>
      <c r="C202" s="12"/>
    </row>
    <row r="203" customFormat="false" ht="17.25" hidden="false" customHeight="true" outlineLevel="0" collapsed="false">
      <c r="A203" s="12"/>
      <c r="B203" s="67"/>
      <c r="C203" s="12"/>
    </row>
    <row r="204" customFormat="false" ht="17.25" hidden="false" customHeight="true" outlineLevel="0" collapsed="false">
      <c r="A204" s="12"/>
      <c r="B204" s="67"/>
      <c r="C204" s="12"/>
    </row>
    <row r="205" customFormat="false" ht="17.25" hidden="false" customHeight="true" outlineLevel="0" collapsed="false">
      <c r="A205" s="12"/>
      <c r="B205" s="67"/>
      <c r="C205" s="12"/>
    </row>
    <row r="206" customFormat="false" ht="17.25" hidden="false" customHeight="true" outlineLevel="0" collapsed="false">
      <c r="A206" s="12"/>
      <c r="B206" s="67"/>
      <c r="C206" s="12"/>
    </row>
    <row r="207" customFormat="false" ht="17.25" hidden="false" customHeight="true" outlineLevel="0" collapsed="false">
      <c r="A207" s="12"/>
      <c r="B207" s="67"/>
      <c r="C207" s="12"/>
    </row>
    <row r="208" customFormat="false" ht="17.25" hidden="false" customHeight="true" outlineLevel="0" collapsed="false">
      <c r="A208" s="12"/>
      <c r="B208" s="67"/>
      <c r="C208" s="12"/>
    </row>
    <row r="209" customFormat="false" ht="17.25" hidden="false" customHeight="true" outlineLevel="0" collapsed="false">
      <c r="A209" s="12"/>
      <c r="B209" s="67"/>
      <c r="C209" s="12"/>
    </row>
    <row r="210" customFormat="false" ht="17.25" hidden="false" customHeight="true" outlineLevel="0" collapsed="false">
      <c r="A210" s="12"/>
      <c r="B210" s="67"/>
      <c r="C210" s="12"/>
    </row>
    <row r="211" customFormat="false" ht="17.25" hidden="false" customHeight="true" outlineLevel="0" collapsed="false">
      <c r="A211" s="12"/>
      <c r="B211" s="67"/>
      <c r="C211" s="12"/>
    </row>
    <row r="212" customFormat="false" ht="17.25" hidden="false" customHeight="true" outlineLevel="0" collapsed="false">
      <c r="A212" s="12"/>
      <c r="B212" s="67"/>
      <c r="C212" s="12"/>
    </row>
    <row r="213" customFormat="false" ht="17.25" hidden="false" customHeight="true" outlineLevel="0" collapsed="false">
      <c r="A213" s="12"/>
      <c r="B213" s="67"/>
      <c r="C213" s="12"/>
    </row>
    <row r="214" customFormat="false" ht="17.25" hidden="false" customHeight="true" outlineLevel="0" collapsed="false">
      <c r="A214" s="12"/>
      <c r="B214" s="67"/>
      <c r="C214" s="12"/>
    </row>
    <row r="215" customFormat="false" ht="17.25" hidden="false" customHeight="true" outlineLevel="0" collapsed="false">
      <c r="A215" s="12"/>
      <c r="B215" s="67"/>
      <c r="C215" s="12"/>
    </row>
    <row r="216" customFormat="false" ht="17.25" hidden="false" customHeight="true" outlineLevel="0" collapsed="false">
      <c r="A216" s="12"/>
      <c r="B216" s="67"/>
      <c r="C216" s="12"/>
    </row>
    <row r="217" customFormat="false" ht="17.25" hidden="false" customHeight="true" outlineLevel="0" collapsed="false">
      <c r="A217" s="12"/>
      <c r="B217" s="67"/>
      <c r="C217" s="12"/>
    </row>
    <row r="218" customFormat="false" ht="17.25" hidden="false" customHeight="true" outlineLevel="0" collapsed="false">
      <c r="A218" s="12"/>
      <c r="B218" s="67"/>
      <c r="C218" s="12"/>
    </row>
    <row r="219" customFormat="false" ht="17.25" hidden="false" customHeight="true" outlineLevel="0" collapsed="false">
      <c r="A219" s="12"/>
      <c r="B219" s="67"/>
      <c r="C219" s="12"/>
    </row>
    <row r="220" customFormat="false" ht="17.25" hidden="false" customHeight="true" outlineLevel="0" collapsed="false">
      <c r="A220" s="12"/>
      <c r="B220" s="67"/>
      <c r="C220" s="12"/>
    </row>
    <row r="221" customFormat="false" ht="17.25" hidden="false" customHeight="true" outlineLevel="0" collapsed="false">
      <c r="A221" s="12"/>
      <c r="B221" s="67"/>
      <c r="C221" s="12"/>
    </row>
    <row r="222" customFormat="false" ht="17.25" hidden="false" customHeight="true" outlineLevel="0" collapsed="false">
      <c r="A222" s="12"/>
      <c r="B222" s="67"/>
      <c r="C222" s="12"/>
    </row>
    <row r="223" customFormat="false" ht="17.25" hidden="false" customHeight="true" outlineLevel="0" collapsed="false">
      <c r="A223" s="12"/>
      <c r="B223" s="67"/>
      <c r="C223" s="12"/>
    </row>
    <row r="224" customFormat="false" ht="17.25" hidden="false" customHeight="true" outlineLevel="0" collapsed="false">
      <c r="A224" s="12"/>
      <c r="B224" s="67"/>
      <c r="C224" s="12"/>
    </row>
    <row r="225" customFormat="false" ht="17.25" hidden="false" customHeight="true" outlineLevel="0" collapsed="false">
      <c r="A225" s="12"/>
      <c r="B225" s="67"/>
      <c r="C225" s="12"/>
    </row>
    <row r="226" customFormat="false" ht="17.25" hidden="false" customHeight="true" outlineLevel="0" collapsed="false">
      <c r="A226" s="12"/>
      <c r="B226" s="67"/>
      <c r="C226" s="12"/>
    </row>
    <row r="227" customFormat="false" ht="17.25" hidden="false" customHeight="true" outlineLevel="0" collapsed="false">
      <c r="A227" s="12"/>
      <c r="B227" s="67"/>
      <c r="C227" s="12"/>
    </row>
    <row r="228" customFormat="false" ht="17.25" hidden="false" customHeight="true" outlineLevel="0" collapsed="false">
      <c r="A228" s="12"/>
      <c r="B228" s="67"/>
      <c r="C228" s="12"/>
    </row>
    <row r="229" customFormat="false" ht="17.25" hidden="false" customHeight="true" outlineLevel="0" collapsed="false">
      <c r="A229" s="12"/>
      <c r="B229" s="67"/>
      <c r="C229" s="12"/>
    </row>
    <row r="230" customFormat="false" ht="17.25" hidden="false" customHeight="true" outlineLevel="0" collapsed="false">
      <c r="A230" s="12"/>
      <c r="B230" s="67"/>
      <c r="C230" s="12"/>
    </row>
    <row r="231" customFormat="false" ht="17.25" hidden="false" customHeight="true" outlineLevel="0" collapsed="false">
      <c r="A231" s="12"/>
      <c r="B231" s="67"/>
      <c r="C231" s="12"/>
    </row>
    <row r="232" customFormat="false" ht="17.25" hidden="false" customHeight="true" outlineLevel="0" collapsed="false">
      <c r="A232" s="12"/>
      <c r="B232" s="67"/>
      <c r="C232" s="12"/>
    </row>
    <row r="233" customFormat="false" ht="17.25" hidden="false" customHeight="true" outlineLevel="0" collapsed="false">
      <c r="A233" s="12"/>
      <c r="B233" s="67"/>
      <c r="C233" s="12"/>
    </row>
    <row r="234" customFormat="false" ht="17.25" hidden="false" customHeight="true" outlineLevel="0" collapsed="false">
      <c r="A234" s="12"/>
      <c r="B234" s="67"/>
      <c r="C234" s="12"/>
    </row>
    <row r="235" customFormat="false" ht="17.25" hidden="false" customHeight="true" outlineLevel="0" collapsed="false">
      <c r="A235" s="12"/>
      <c r="B235" s="67"/>
      <c r="C235" s="12"/>
    </row>
    <row r="236" customFormat="false" ht="17.25" hidden="false" customHeight="true" outlineLevel="0" collapsed="false">
      <c r="A236" s="12"/>
      <c r="B236" s="67"/>
      <c r="C236" s="12"/>
    </row>
    <row r="237" customFormat="false" ht="17.25" hidden="false" customHeight="true" outlineLevel="0" collapsed="false">
      <c r="A237" s="12"/>
      <c r="B237" s="67"/>
      <c r="C237" s="12"/>
    </row>
    <row r="238" customFormat="false" ht="17.25" hidden="false" customHeight="true" outlineLevel="0" collapsed="false">
      <c r="A238" s="12"/>
      <c r="B238" s="67"/>
      <c r="C238" s="12"/>
    </row>
    <row r="239" customFormat="false" ht="17.25" hidden="false" customHeight="true" outlineLevel="0" collapsed="false">
      <c r="A239" s="12"/>
      <c r="B239" s="67"/>
      <c r="C239" s="12"/>
    </row>
    <row r="240" customFormat="false" ht="17.25" hidden="false" customHeight="true" outlineLevel="0" collapsed="false">
      <c r="A240" s="12"/>
      <c r="B240" s="67"/>
      <c r="C240" s="12"/>
    </row>
    <row r="241" customFormat="false" ht="17.25" hidden="false" customHeight="true" outlineLevel="0" collapsed="false">
      <c r="A241" s="12"/>
      <c r="B241" s="67"/>
      <c r="C241" s="12"/>
    </row>
    <row r="242" customFormat="false" ht="17.25" hidden="false" customHeight="true" outlineLevel="0" collapsed="false">
      <c r="A242" s="12"/>
      <c r="B242" s="67"/>
      <c r="C242" s="12"/>
    </row>
    <row r="243" customFormat="false" ht="17.25" hidden="false" customHeight="true" outlineLevel="0" collapsed="false">
      <c r="A243" s="12"/>
      <c r="B243" s="67"/>
      <c r="C243" s="12"/>
    </row>
    <row r="244" customFormat="false" ht="17.25" hidden="false" customHeight="true" outlineLevel="0" collapsed="false">
      <c r="A244" s="12"/>
      <c r="B244" s="67"/>
      <c r="C244" s="12"/>
    </row>
    <row r="245" customFormat="false" ht="17.25" hidden="false" customHeight="true" outlineLevel="0" collapsed="false">
      <c r="A245" s="12"/>
      <c r="B245" s="67"/>
      <c r="C245" s="12"/>
    </row>
    <row r="246" customFormat="false" ht="17.25" hidden="false" customHeight="true" outlineLevel="0" collapsed="false">
      <c r="A246" s="12"/>
      <c r="B246" s="67"/>
      <c r="C246" s="12"/>
    </row>
    <row r="247" customFormat="false" ht="17.25" hidden="false" customHeight="true" outlineLevel="0" collapsed="false">
      <c r="A247" s="12"/>
      <c r="B247" s="67"/>
      <c r="C247" s="12"/>
    </row>
    <row r="248" customFormat="false" ht="17.25" hidden="false" customHeight="true" outlineLevel="0" collapsed="false">
      <c r="A248" s="12"/>
      <c r="B248" s="67"/>
      <c r="C248" s="12"/>
    </row>
    <row r="249" customFormat="false" ht="17.25" hidden="false" customHeight="true" outlineLevel="0" collapsed="false">
      <c r="A249" s="12"/>
      <c r="B249" s="67"/>
      <c r="C249" s="12"/>
    </row>
    <row r="250" customFormat="false" ht="17.25" hidden="false" customHeight="true" outlineLevel="0" collapsed="false">
      <c r="A250" s="12"/>
      <c r="B250" s="67"/>
      <c r="C250" s="12"/>
    </row>
    <row r="251" customFormat="false" ht="17.25" hidden="false" customHeight="true" outlineLevel="0" collapsed="false">
      <c r="A251" s="12"/>
      <c r="B251" s="67"/>
      <c r="C251" s="12"/>
    </row>
    <row r="252" customFormat="false" ht="17.25" hidden="false" customHeight="true" outlineLevel="0" collapsed="false">
      <c r="A252" s="12"/>
      <c r="B252" s="67"/>
      <c r="C252" s="12"/>
    </row>
    <row r="253" customFormat="false" ht="17.25" hidden="false" customHeight="true" outlineLevel="0" collapsed="false">
      <c r="A253" s="12"/>
      <c r="B253" s="67"/>
      <c r="C253" s="12"/>
    </row>
    <row r="254" customFormat="false" ht="17.25" hidden="false" customHeight="true" outlineLevel="0" collapsed="false">
      <c r="A254" s="12"/>
      <c r="B254" s="67"/>
      <c r="C254" s="12"/>
    </row>
    <row r="255" customFormat="false" ht="17.25" hidden="false" customHeight="true" outlineLevel="0" collapsed="false">
      <c r="A255" s="12"/>
      <c r="B255" s="67"/>
      <c r="C255" s="12"/>
    </row>
    <row r="256" customFormat="false" ht="17.25" hidden="false" customHeight="true" outlineLevel="0" collapsed="false">
      <c r="A256" s="12"/>
      <c r="B256" s="67"/>
      <c r="C256" s="12"/>
    </row>
    <row r="257" customFormat="false" ht="17.25" hidden="false" customHeight="true" outlineLevel="0" collapsed="false">
      <c r="A257" s="12"/>
      <c r="B257" s="67"/>
      <c r="C257" s="12"/>
    </row>
    <row r="258" customFormat="false" ht="17.25" hidden="false" customHeight="true" outlineLevel="0" collapsed="false">
      <c r="A258" s="12"/>
      <c r="B258" s="67"/>
      <c r="C258" s="12"/>
    </row>
    <row r="259" customFormat="false" ht="17.25" hidden="false" customHeight="true" outlineLevel="0" collapsed="false">
      <c r="A259" s="12"/>
      <c r="B259" s="67"/>
      <c r="C259" s="12"/>
    </row>
    <row r="260" customFormat="false" ht="17.25" hidden="false" customHeight="true" outlineLevel="0" collapsed="false">
      <c r="A260" s="12"/>
      <c r="B260" s="67"/>
      <c r="C260" s="12"/>
    </row>
    <row r="261" customFormat="false" ht="17.25" hidden="false" customHeight="true" outlineLevel="0" collapsed="false">
      <c r="A261" s="12"/>
      <c r="B261" s="67"/>
      <c r="C261" s="12"/>
    </row>
    <row r="262" customFormat="false" ht="17.25" hidden="false" customHeight="true" outlineLevel="0" collapsed="false">
      <c r="A262" s="12"/>
      <c r="B262" s="67"/>
      <c r="C262" s="12"/>
    </row>
    <row r="263" customFormat="false" ht="17.25" hidden="false" customHeight="true" outlineLevel="0" collapsed="false">
      <c r="A263" s="12"/>
      <c r="B263" s="67"/>
      <c r="C263" s="12"/>
    </row>
    <row r="264" customFormat="false" ht="17.25" hidden="false" customHeight="true" outlineLevel="0" collapsed="false">
      <c r="A264" s="12"/>
      <c r="B264" s="67"/>
      <c r="C264" s="12"/>
    </row>
    <row r="265" customFormat="false" ht="17.25" hidden="false" customHeight="true" outlineLevel="0" collapsed="false">
      <c r="A265" s="12"/>
      <c r="B265" s="67"/>
      <c r="C265" s="12"/>
    </row>
    <row r="266" customFormat="false" ht="17.25" hidden="false" customHeight="true" outlineLevel="0" collapsed="false">
      <c r="A266" s="12"/>
      <c r="B266" s="67"/>
      <c r="C266" s="12"/>
    </row>
    <row r="267" customFormat="false" ht="17.25" hidden="false" customHeight="true" outlineLevel="0" collapsed="false">
      <c r="A267" s="12"/>
      <c r="B267" s="67"/>
      <c r="C267" s="12"/>
    </row>
    <row r="268" customFormat="false" ht="17.25" hidden="false" customHeight="true" outlineLevel="0" collapsed="false">
      <c r="A268" s="12"/>
      <c r="B268" s="67"/>
      <c r="C268" s="12"/>
    </row>
    <row r="269" customFormat="false" ht="17.25" hidden="false" customHeight="true" outlineLevel="0" collapsed="false">
      <c r="A269" s="12"/>
      <c r="B269" s="67"/>
      <c r="C269" s="12"/>
    </row>
    <row r="270" customFormat="false" ht="17.25" hidden="false" customHeight="true" outlineLevel="0" collapsed="false">
      <c r="A270" s="12"/>
      <c r="B270" s="67"/>
      <c r="C270" s="12"/>
    </row>
    <row r="271" customFormat="false" ht="17.25" hidden="false" customHeight="true" outlineLevel="0" collapsed="false">
      <c r="A271" s="12"/>
      <c r="B271" s="67"/>
      <c r="C271" s="12"/>
    </row>
    <row r="272" customFormat="false" ht="17.25" hidden="false" customHeight="true" outlineLevel="0" collapsed="false">
      <c r="A272" s="12"/>
      <c r="B272" s="67"/>
      <c r="C272" s="12"/>
    </row>
    <row r="273" customFormat="false" ht="17.25" hidden="false" customHeight="true" outlineLevel="0" collapsed="false">
      <c r="A273" s="12"/>
      <c r="B273" s="67"/>
      <c r="C273" s="12"/>
    </row>
    <row r="274" customFormat="false" ht="17.25" hidden="false" customHeight="true" outlineLevel="0" collapsed="false">
      <c r="A274" s="12"/>
      <c r="B274" s="67"/>
      <c r="C274" s="12"/>
    </row>
    <row r="275" customFormat="false" ht="17.25" hidden="false" customHeight="true" outlineLevel="0" collapsed="false">
      <c r="A275" s="12"/>
      <c r="B275" s="67"/>
      <c r="C275" s="12"/>
    </row>
    <row r="276" customFormat="false" ht="17.25" hidden="false" customHeight="true" outlineLevel="0" collapsed="false">
      <c r="A276" s="12"/>
      <c r="B276" s="67"/>
      <c r="C276" s="12"/>
    </row>
    <row r="277" customFormat="false" ht="17.25" hidden="false" customHeight="true" outlineLevel="0" collapsed="false">
      <c r="A277" s="12"/>
      <c r="B277" s="67"/>
      <c r="C277" s="12"/>
    </row>
    <row r="278" customFormat="false" ht="17.25" hidden="false" customHeight="true" outlineLevel="0" collapsed="false">
      <c r="A278" s="12"/>
      <c r="B278" s="67"/>
      <c r="C278" s="12"/>
    </row>
    <row r="279" customFormat="false" ht="17.25" hidden="false" customHeight="true" outlineLevel="0" collapsed="false">
      <c r="A279" s="12"/>
      <c r="B279" s="67"/>
      <c r="C279" s="12"/>
    </row>
    <row r="280" customFormat="false" ht="17.25" hidden="false" customHeight="true" outlineLevel="0" collapsed="false">
      <c r="A280" s="12"/>
      <c r="B280" s="67"/>
      <c r="C280" s="12"/>
    </row>
    <row r="281" customFormat="false" ht="17.25" hidden="false" customHeight="true" outlineLevel="0" collapsed="false">
      <c r="A281" s="12"/>
      <c r="B281" s="67"/>
      <c r="C281" s="12"/>
    </row>
    <row r="282" customFormat="false" ht="17.25" hidden="false" customHeight="true" outlineLevel="0" collapsed="false">
      <c r="A282" s="12"/>
      <c r="B282" s="67"/>
      <c r="C282" s="12"/>
    </row>
    <row r="283" customFormat="false" ht="17.25" hidden="false" customHeight="true" outlineLevel="0" collapsed="false">
      <c r="A283" s="12"/>
      <c r="B283" s="67"/>
      <c r="C283" s="12"/>
    </row>
    <row r="284" customFormat="false" ht="17.25" hidden="false" customHeight="true" outlineLevel="0" collapsed="false">
      <c r="A284" s="12"/>
      <c r="B284" s="67"/>
      <c r="C284" s="12"/>
    </row>
    <row r="285" customFormat="false" ht="17.25" hidden="false" customHeight="true" outlineLevel="0" collapsed="false">
      <c r="A285" s="12"/>
      <c r="B285" s="67"/>
      <c r="C285" s="12"/>
    </row>
    <row r="286" customFormat="false" ht="17.25" hidden="false" customHeight="true" outlineLevel="0" collapsed="false">
      <c r="A286" s="12"/>
      <c r="B286" s="67"/>
      <c r="C286" s="12"/>
    </row>
    <row r="287" customFormat="false" ht="17.25" hidden="false" customHeight="true" outlineLevel="0" collapsed="false">
      <c r="A287" s="12"/>
      <c r="B287" s="67"/>
      <c r="C287" s="12"/>
    </row>
    <row r="288" customFormat="false" ht="17.25" hidden="false" customHeight="true" outlineLevel="0" collapsed="false">
      <c r="A288" s="12"/>
      <c r="B288" s="67"/>
      <c r="C288" s="12"/>
    </row>
    <row r="289" customFormat="false" ht="17.25" hidden="false" customHeight="true" outlineLevel="0" collapsed="false">
      <c r="A289" s="12"/>
      <c r="B289" s="67"/>
      <c r="C289" s="12"/>
    </row>
    <row r="290" customFormat="false" ht="17.25" hidden="false" customHeight="true" outlineLevel="0" collapsed="false">
      <c r="A290" s="12"/>
      <c r="B290" s="67"/>
      <c r="C290" s="12"/>
    </row>
    <row r="291" customFormat="false" ht="17.25" hidden="false" customHeight="true" outlineLevel="0" collapsed="false">
      <c r="A291" s="12"/>
      <c r="B291" s="67"/>
      <c r="C291" s="12"/>
    </row>
    <row r="292" customFormat="false" ht="17.25" hidden="false" customHeight="true" outlineLevel="0" collapsed="false">
      <c r="A292" s="12"/>
      <c r="B292" s="67"/>
      <c r="C292" s="12"/>
    </row>
    <row r="293" customFormat="false" ht="17.25" hidden="false" customHeight="true" outlineLevel="0" collapsed="false">
      <c r="A293" s="12"/>
      <c r="B293" s="67"/>
      <c r="C293" s="12"/>
    </row>
    <row r="294" customFormat="false" ht="17.25" hidden="false" customHeight="true" outlineLevel="0" collapsed="false">
      <c r="A294" s="12"/>
      <c r="B294" s="67"/>
      <c r="C294" s="12"/>
    </row>
    <row r="295" customFormat="false" ht="17.25" hidden="false" customHeight="true" outlineLevel="0" collapsed="false">
      <c r="A295" s="12"/>
      <c r="B295" s="67"/>
      <c r="C295" s="12"/>
    </row>
    <row r="296" customFormat="false" ht="17.25" hidden="false" customHeight="true" outlineLevel="0" collapsed="false">
      <c r="A296" s="12"/>
      <c r="B296" s="67"/>
      <c r="C296" s="12"/>
    </row>
    <row r="297" customFormat="false" ht="17.25" hidden="false" customHeight="true" outlineLevel="0" collapsed="false">
      <c r="A297" s="12"/>
      <c r="B297" s="67"/>
      <c r="C297" s="12"/>
    </row>
    <row r="298" customFormat="false" ht="17.25" hidden="false" customHeight="true" outlineLevel="0" collapsed="false">
      <c r="A298" s="12"/>
      <c r="B298" s="67"/>
      <c r="C298" s="12"/>
    </row>
    <row r="299" customFormat="false" ht="17.25" hidden="false" customHeight="true" outlineLevel="0" collapsed="false">
      <c r="A299" s="12"/>
      <c r="B299" s="67"/>
      <c r="C299" s="12"/>
    </row>
    <row r="300" customFormat="false" ht="17.25" hidden="false" customHeight="true" outlineLevel="0" collapsed="false">
      <c r="A300" s="12"/>
      <c r="B300" s="67"/>
      <c r="C300" s="12"/>
    </row>
    <row r="301" customFormat="false" ht="17.25" hidden="false" customHeight="true" outlineLevel="0" collapsed="false">
      <c r="A301" s="12"/>
      <c r="B301" s="67"/>
      <c r="C301" s="12"/>
    </row>
    <row r="302" customFormat="false" ht="17.25" hidden="false" customHeight="true" outlineLevel="0" collapsed="false">
      <c r="A302" s="12"/>
      <c r="B302" s="67"/>
      <c r="C302" s="12"/>
    </row>
    <row r="303" customFormat="false" ht="17.25" hidden="false" customHeight="true" outlineLevel="0" collapsed="false">
      <c r="A303" s="12"/>
      <c r="B303" s="67"/>
      <c r="C303" s="12"/>
    </row>
    <row r="304" customFormat="false" ht="17.25" hidden="false" customHeight="true" outlineLevel="0" collapsed="false">
      <c r="A304" s="12"/>
      <c r="B304" s="67"/>
      <c r="C304" s="12"/>
    </row>
    <row r="305" customFormat="false" ht="17.25" hidden="false" customHeight="true" outlineLevel="0" collapsed="false">
      <c r="A305" s="12"/>
      <c r="B305" s="67"/>
      <c r="C305" s="12"/>
    </row>
    <row r="306" customFormat="false" ht="17.25" hidden="false" customHeight="true" outlineLevel="0" collapsed="false">
      <c r="A306" s="12"/>
      <c r="B306" s="67"/>
      <c r="C306" s="12"/>
    </row>
    <row r="307" customFormat="false" ht="17.25" hidden="false" customHeight="true" outlineLevel="0" collapsed="false">
      <c r="A307" s="12"/>
      <c r="B307" s="67"/>
      <c r="C307" s="12"/>
    </row>
    <row r="308" customFormat="false" ht="17.25" hidden="false" customHeight="true" outlineLevel="0" collapsed="false">
      <c r="A308" s="12"/>
      <c r="B308" s="67"/>
      <c r="C308" s="12"/>
    </row>
    <row r="309" customFormat="false" ht="17.25" hidden="false" customHeight="true" outlineLevel="0" collapsed="false">
      <c r="A309" s="12"/>
      <c r="B309" s="67"/>
      <c r="C309" s="12"/>
    </row>
    <row r="310" customFormat="false" ht="17.25" hidden="false" customHeight="true" outlineLevel="0" collapsed="false">
      <c r="A310" s="12"/>
      <c r="B310" s="67"/>
      <c r="C310" s="12"/>
    </row>
    <row r="311" customFormat="false" ht="17.25" hidden="false" customHeight="true" outlineLevel="0" collapsed="false">
      <c r="A311" s="12"/>
      <c r="B311" s="67"/>
      <c r="C311" s="12"/>
    </row>
    <row r="312" customFormat="false" ht="17.25" hidden="false" customHeight="true" outlineLevel="0" collapsed="false">
      <c r="A312" s="12"/>
      <c r="B312" s="67"/>
      <c r="C312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8" width="12.44"/>
    <col collapsed="false" customWidth="true" hidden="false" outlineLevel="0" max="2" min="2" style="2" width="39.58"/>
    <col collapsed="false" customWidth="true" hidden="false" outlineLevel="0" max="5" min="3" style="3" width="17.58"/>
    <col collapsed="false" customWidth="true" hidden="false" outlineLevel="0" max="6" min="6" style="1" width="11.44"/>
    <col collapsed="false" customWidth="true" hidden="false" outlineLevel="0" max="7" min="7" style="2" width="12.44"/>
    <col collapsed="false" customWidth="true" hidden="false" outlineLevel="0" max="8" min="8" style="3" width="17.58"/>
  </cols>
  <sheetData>
    <row r="1" customFormat="false" ht="17.25" hidden="false" customHeight="true" outlineLevel="0" collapsed="false">
      <c r="A1" s="38" t="s">
        <v>1761</v>
      </c>
      <c r="B1" s="2" t="s">
        <v>1761</v>
      </c>
      <c r="C1" s="15" t="n">
        <v>2021</v>
      </c>
      <c r="D1" s="15" t="n">
        <v>2020</v>
      </c>
      <c r="E1" s="15" t="n">
        <v>2019</v>
      </c>
      <c r="H1" s="15" t="n">
        <v>2019</v>
      </c>
    </row>
    <row r="2" customFormat="false" ht="17.25" hidden="false" customHeight="true" outlineLevel="0" collapsed="false">
      <c r="A2" s="41" t="n">
        <v>101000</v>
      </c>
      <c r="B2" s="2" t="s">
        <v>559</v>
      </c>
      <c r="C2" s="15" t="n">
        <v>-10000000</v>
      </c>
      <c r="D2" s="15" t="n">
        <v>-10000000</v>
      </c>
      <c r="E2" s="15" t="n">
        <v>-10000000</v>
      </c>
      <c r="F2" s="20" t="n">
        <v>10100000</v>
      </c>
      <c r="H2" s="15" t="n">
        <v>-10000000</v>
      </c>
    </row>
    <row r="3" customFormat="false" ht="17.25" hidden="false" customHeight="true" outlineLevel="0" collapsed="false">
      <c r="A3" s="41" t="n">
        <v>119200</v>
      </c>
      <c r="B3" s="2" t="s">
        <v>2548</v>
      </c>
      <c r="C3" s="15" t="n">
        <v>-17194447.33</v>
      </c>
      <c r="D3" s="15" t="n">
        <v>-17194447.33</v>
      </c>
      <c r="E3" s="15" t="n">
        <v>-17194447.33</v>
      </c>
      <c r="F3" s="20" t="n">
        <v>11000000</v>
      </c>
      <c r="H3" s="15" t="n">
        <v>-17194447.33</v>
      </c>
    </row>
    <row r="4" customFormat="false" ht="17.25" hidden="false" customHeight="true" outlineLevel="0" collapsed="false">
      <c r="A4" s="41" t="n">
        <v>120000</v>
      </c>
      <c r="B4" s="2" t="s">
        <v>2549</v>
      </c>
      <c r="C4" s="15" t="n">
        <v>-8682970799.59</v>
      </c>
      <c r="D4" s="15" t="n">
        <v>-6291049277.56</v>
      </c>
      <c r="E4" s="15" t="n">
        <v>-5254891553.11</v>
      </c>
      <c r="F4" s="20" t="n">
        <v>12800000</v>
      </c>
      <c r="H4" s="15" t="n">
        <v>-5254891553.11</v>
      </c>
    </row>
    <row r="5" customFormat="false" ht="17.25" hidden="false" customHeight="true" outlineLevel="0" collapsed="false">
      <c r="A5" s="41" t="n">
        <v>211000</v>
      </c>
      <c r="B5" s="2" t="s">
        <v>2550</v>
      </c>
      <c r="C5" s="15" t="n">
        <v>588528878.74</v>
      </c>
      <c r="D5" s="15" t="n">
        <v>531201637.67</v>
      </c>
      <c r="E5" s="15" t="n">
        <v>343735564</v>
      </c>
      <c r="F5" s="20" t="n">
        <v>21300000</v>
      </c>
      <c r="H5" s="15" t="n">
        <v>343735564</v>
      </c>
    </row>
    <row r="6" customFormat="false" ht="17.25" hidden="false" customHeight="true" outlineLevel="0" collapsed="false">
      <c r="A6" s="41" t="n">
        <v>215500</v>
      </c>
      <c r="B6" s="2" t="s">
        <v>2551</v>
      </c>
      <c r="C6" s="15" t="n">
        <v>792209.45</v>
      </c>
      <c r="D6" s="15" t="n">
        <v>792209.45</v>
      </c>
      <c r="E6" s="15" t="n">
        <v>792209.45</v>
      </c>
      <c r="F6" s="20" t="n">
        <v>21540000</v>
      </c>
      <c r="H6" s="15" t="n">
        <v>792209.45</v>
      </c>
    </row>
    <row r="7" customFormat="false" ht="17.25" hidden="false" customHeight="true" outlineLevel="0" collapsed="false">
      <c r="A7" s="41" t="n">
        <v>218400</v>
      </c>
      <c r="B7" s="2" t="s">
        <v>2552</v>
      </c>
      <c r="C7" s="15" t="n">
        <v>170025374.33</v>
      </c>
      <c r="D7" s="15" t="n">
        <v>170025374.33</v>
      </c>
      <c r="E7" s="15" t="n">
        <v>86692041.33</v>
      </c>
      <c r="F7" s="20" t="n">
        <v>21820000</v>
      </c>
      <c r="H7" s="15" t="n">
        <v>86692041.33</v>
      </c>
    </row>
    <row r="8" customFormat="false" ht="17.25" hidden="false" customHeight="true" outlineLevel="0" collapsed="false">
      <c r="A8" s="41" t="n">
        <v>218200</v>
      </c>
      <c r="B8" s="2" t="s">
        <v>574</v>
      </c>
      <c r="C8" s="15" t="n">
        <v>534058036.14</v>
      </c>
      <c r="D8" s="15" t="n">
        <v>384058036.14</v>
      </c>
      <c r="E8" s="15" t="n">
        <v>352558036.14</v>
      </c>
      <c r="F8" s="20" t="n">
        <v>21830000</v>
      </c>
      <c r="H8" s="15" t="n">
        <v>352558036.14</v>
      </c>
    </row>
    <row r="9" customFormat="false" ht="17.25" hidden="false" customHeight="true" outlineLevel="0" collapsed="false">
      <c r="A9" s="41" t="n">
        <v>218300</v>
      </c>
      <c r="B9" s="2" t="s">
        <v>2553</v>
      </c>
      <c r="C9" s="15" t="n">
        <v>6324000</v>
      </c>
      <c r="D9" s="15" t="n">
        <v>6324000</v>
      </c>
      <c r="E9" s="15" t="n">
        <v>0</v>
      </c>
      <c r="F9" s="20" t="n">
        <v>21840000</v>
      </c>
      <c r="H9" s="15" t="n">
        <v>0</v>
      </c>
    </row>
    <row r="10" customFormat="false" ht="17.25" hidden="false" customHeight="true" outlineLevel="0" collapsed="false">
      <c r="A10" s="41" t="n">
        <v>218310</v>
      </c>
      <c r="B10" s="2" t="s">
        <v>2554</v>
      </c>
      <c r="C10" s="15" t="n">
        <v>2989167</v>
      </c>
      <c r="D10" s="15" t="n">
        <v>2989167</v>
      </c>
      <c r="E10" s="15" t="n">
        <v>2989167</v>
      </c>
      <c r="F10" s="20" t="n">
        <v>21840000</v>
      </c>
      <c r="H10" s="15" t="n">
        <v>2989167</v>
      </c>
    </row>
    <row r="11" customFormat="false" ht="17.25" hidden="false" customHeight="true" outlineLevel="0" collapsed="false">
      <c r="A11" s="41" t="n">
        <v>275000</v>
      </c>
      <c r="B11" s="2" t="s">
        <v>2555</v>
      </c>
      <c r="C11" s="15" t="n">
        <v>12849439</v>
      </c>
      <c r="D11" s="15" t="n">
        <v>12849439</v>
      </c>
      <c r="E11" s="15" t="n">
        <v>12849439</v>
      </c>
      <c r="F11" s="20" t="n">
        <v>27500000</v>
      </c>
      <c r="H11" s="15" t="n">
        <v>12849439</v>
      </c>
    </row>
    <row r="12" customFormat="false" ht="17.25" hidden="false" customHeight="true" outlineLevel="0" collapsed="false">
      <c r="A12" s="41" t="n">
        <v>281100</v>
      </c>
      <c r="B12" s="2" t="s">
        <v>2556</v>
      </c>
      <c r="C12" s="15" t="n">
        <v>-73173304.02</v>
      </c>
      <c r="D12" s="15" t="n">
        <v>-43746860.08</v>
      </c>
      <c r="E12" s="15" t="n">
        <v>-17186778.2</v>
      </c>
      <c r="F12" s="20" t="n">
        <v>28130000</v>
      </c>
      <c r="H12" s="15" t="n">
        <v>-17186778.2</v>
      </c>
    </row>
    <row r="13" customFormat="false" ht="17.25" hidden="false" customHeight="true" outlineLevel="0" collapsed="false">
      <c r="A13" s="41" t="n">
        <v>281550</v>
      </c>
      <c r="B13" s="2" t="s">
        <v>1354</v>
      </c>
      <c r="C13" s="15" t="n">
        <v>-792209.4</v>
      </c>
      <c r="D13" s="15" t="n">
        <v>-792209.4</v>
      </c>
      <c r="E13" s="15" t="n">
        <v>-712988.45</v>
      </c>
      <c r="F13" s="20" t="n">
        <v>28154000</v>
      </c>
      <c r="H13" s="15" t="n">
        <v>-712988.45</v>
      </c>
    </row>
    <row r="14" customFormat="false" ht="17.25" hidden="false" customHeight="true" outlineLevel="0" collapsed="false">
      <c r="A14" s="41" t="n">
        <v>281840</v>
      </c>
      <c r="B14" s="2" t="s">
        <v>2557</v>
      </c>
      <c r="C14" s="15" t="n">
        <v>-43183353.99</v>
      </c>
      <c r="D14" s="15" t="n">
        <v>-26180816.56</v>
      </c>
      <c r="E14" s="15" t="n">
        <v>-9178279.13</v>
      </c>
      <c r="F14" s="20" t="n">
        <v>28182000</v>
      </c>
      <c r="H14" s="15" t="n">
        <v>-9178279.13</v>
      </c>
    </row>
    <row r="15" customFormat="false" ht="17.25" hidden="false" customHeight="true" outlineLevel="0" collapsed="false">
      <c r="A15" s="41" t="n">
        <v>281820</v>
      </c>
      <c r="B15" s="2" t="s">
        <v>1356</v>
      </c>
      <c r="C15" s="15" t="n">
        <v>-364933285.78</v>
      </c>
      <c r="D15" s="15" t="n">
        <v>-313234535.78</v>
      </c>
      <c r="E15" s="15" t="n">
        <v>-291535785.78</v>
      </c>
      <c r="F15" s="20" t="n">
        <v>28183000</v>
      </c>
      <c r="H15" s="15" t="n">
        <v>-291535785.78</v>
      </c>
    </row>
    <row r="16" customFormat="false" ht="17.25" hidden="false" customHeight="true" outlineLevel="0" collapsed="false">
      <c r="A16" s="41" t="n">
        <v>281830</v>
      </c>
      <c r="B16" s="2" t="s">
        <v>2558</v>
      </c>
      <c r="C16" s="15" t="n">
        <v>-1264800</v>
      </c>
      <c r="D16" s="15" t="n">
        <v>-632400</v>
      </c>
      <c r="E16" s="15" t="n">
        <v>0</v>
      </c>
      <c r="F16" s="20" t="n">
        <v>28184000</v>
      </c>
      <c r="H16" s="15" t="n">
        <v>0</v>
      </c>
    </row>
    <row r="17" customFormat="false" ht="17.25" hidden="false" customHeight="true" outlineLevel="0" collapsed="false">
      <c r="A17" s="41" t="n">
        <v>281831</v>
      </c>
      <c r="B17" s="2" t="s">
        <v>2559</v>
      </c>
      <c r="C17" s="15" t="n">
        <v>-2571042</v>
      </c>
      <c r="D17" s="15" t="n">
        <v>-2152917</v>
      </c>
      <c r="E17" s="15" t="n">
        <v>-1405625.25</v>
      </c>
      <c r="F17" s="20" t="n">
        <v>28184000</v>
      </c>
      <c r="H17" s="15" t="n">
        <v>-1405625.25</v>
      </c>
    </row>
    <row r="18" customFormat="false" ht="17.25" hidden="false" customHeight="true" outlineLevel="0" collapsed="false">
      <c r="A18" s="41" t="n">
        <v>370000</v>
      </c>
      <c r="B18" s="2" t="s">
        <v>2560</v>
      </c>
      <c r="C18" s="15" t="n">
        <v>28007961585</v>
      </c>
      <c r="D18" s="15" t="n">
        <v>25461783259.92</v>
      </c>
      <c r="E18" s="15" t="n">
        <v>14632153106.78</v>
      </c>
      <c r="F18" s="20" t="n">
        <v>37100000</v>
      </c>
      <c r="H18" s="15" t="n">
        <v>14632153106.78</v>
      </c>
    </row>
    <row r="19" customFormat="false" ht="17.25" hidden="false" customHeight="true" outlineLevel="0" collapsed="false">
      <c r="A19" s="41" t="n">
        <v>401000</v>
      </c>
      <c r="B19" s="2" t="s">
        <v>2561</v>
      </c>
      <c r="C19" s="15" t="n">
        <v>5399497449.1</v>
      </c>
      <c r="D19" s="15" t="n">
        <v>1146670367.1</v>
      </c>
      <c r="E19" s="15" t="n">
        <v>-350753913.32</v>
      </c>
      <c r="F19" s="20" t="n">
        <v>40110000</v>
      </c>
      <c r="H19" s="15" t="n">
        <v>-350753913.32</v>
      </c>
    </row>
    <row r="20" customFormat="false" ht="17.25" hidden="false" customHeight="true" outlineLevel="0" collapsed="false">
      <c r="A20" s="41" t="n">
        <v>401001</v>
      </c>
      <c r="B20" s="2" t="s">
        <v>598</v>
      </c>
      <c r="C20" s="15" t="n">
        <v>328599672.35</v>
      </c>
      <c r="D20" s="15" t="n">
        <v>-55600376.51</v>
      </c>
      <c r="E20" s="15" t="n">
        <v>-344619533</v>
      </c>
      <c r="F20" s="20" t="n">
        <v>40110000</v>
      </c>
      <c r="H20" s="15" t="n">
        <v>-344619533</v>
      </c>
    </row>
    <row r="21" customFormat="false" ht="17.25" hidden="false" customHeight="true" outlineLevel="0" collapsed="false">
      <c r="A21" s="41" t="n">
        <v>404000</v>
      </c>
      <c r="B21" s="2" t="s">
        <v>2562</v>
      </c>
      <c r="C21" s="15" t="n">
        <v>-73607271.98</v>
      </c>
      <c r="D21" s="15" t="n">
        <v>-75000000</v>
      </c>
      <c r="E21" s="15" t="n">
        <v>0</v>
      </c>
      <c r="F21" s="20" t="n">
        <v>40400000</v>
      </c>
      <c r="H21" s="15" t="n">
        <v>0</v>
      </c>
    </row>
    <row r="22" customFormat="false" ht="17.25" hidden="false" customHeight="true" outlineLevel="0" collapsed="false">
      <c r="A22" s="41" t="n">
        <v>409100</v>
      </c>
      <c r="B22" s="2" t="s">
        <v>2563</v>
      </c>
      <c r="C22" s="15" t="n">
        <v>0</v>
      </c>
      <c r="D22" s="15" t="n">
        <v>0</v>
      </c>
      <c r="E22" s="15" t="n">
        <v>4000000000</v>
      </c>
      <c r="F22" s="20" t="n">
        <v>40910000</v>
      </c>
      <c r="H22" s="15" t="n">
        <v>4000000000</v>
      </c>
    </row>
    <row r="23" customFormat="false" ht="17.25" hidden="false" customHeight="true" outlineLevel="0" collapsed="false">
      <c r="A23" s="41" t="n">
        <v>411000</v>
      </c>
      <c r="B23" s="2" t="s">
        <v>2564</v>
      </c>
      <c r="C23" s="15" t="n">
        <v>2319861731.31</v>
      </c>
      <c r="D23" s="15" t="n">
        <v>1499225931.31</v>
      </c>
      <c r="E23" s="15" t="n">
        <v>1889888156.31</v>
      </c>
      <c r="F23" s="20" t="n">
        <v>41100000</v>
      </c>
      <c r="H23" s="15" t="n">
        <v>1889888156.31</v>
      </c>
    </row>
    <row r="24" customFormat="false" ht="17.25" hidden="false" customHeight="true" outlineLevel="0" collapsed="false">
      <c r="A24" s="41" t="n">
        <v>419100</v>
      </c>
      <c r="B24" s="2" t="s">
        <v>2565</v>
      </c>
      <c r="C24" s="15" t="n">
        <v>-14348169009.68</v>
      </c>
      <c r="D24" s="15" t="n">
        <v>-9281200749.29</v>
      </c>
      <c r="E24" s="15" t="n">
        <v>-8452234976.39</v>
      </c>
      <c r="F24" s="20" t="n">
        <v>41910000</v>
      </c>
      <c r="H24" s="15" t="n">
        <v>-8452234976.39</v>
      </c>
    </row>
    <row r="25" customFormat="false" ht="17.25" hidden="false" customHeight="true" outlineLevel="0" collapsed="false">
      <c r="A25" s="41" t="n">
        <v>421000</v>
      </c>
      <c r="B25" s="2" t="s">
        <v>2566</v>
      </c>
      <c r="C25" s="15" t="n">
        <v>0</v>
      </c>
      <c r="D25" s="15" t="n">
        <v>0</v>
      </c>
      <c r="E25" s="15" t="n">
        <v>0</v>
      </c>
      <c r="F25" s="20" t="n">
        <v>42110000</v>
      </c>
      <c r="H25" s="15" t="n">
        <v>0</v>
      </c>
    </row>
    <row r="26" customFormat="false" ht="17.25" hidden="false" customHeight="true" outlineLevel="0" collapsed="false">
      <c r="A26" s="41" t="n">
        <v>425000</v>
      </c>
      <c r="B26" s="2" t="s">
        <v>2567</v>
      </c>
      <c r="C26" s="15" t="n">
        <v>0</v>
      </c>
      <c r="D26" s="15" t="n">
        <v>0</v>
      </c>
      <c r="E26" s="15" t="n">
        <v>0</v>
      </c>
      <c r="F26" s="20" t="n">
        <v>42510000</v>
      </c>
      <c r="H26" s="15" t="n">
        <v>0</v>
      </c>
    </row>
    <row r="27" customFormat="false" ht="17.25" hidden="false" customHeight="true" outlineLevel="0" collapsed="false">
      <c r="A27" s="41" t="n">
        <v>425100</v>
      </c>
      <c r="B27" s="2" t="s">
        <v>2568</v>
      </c>
      <c r="C27" s="15" t="n">
        <v>0</v>
      </c>
      <c r="D27" s="15" t="n">
        <v>225300</v>
      </c>
      <c r="E27" s="15" t="n">
        <v>2625300</v>
      </c>
      <c r="F27" s="20" t="n">
        <v>42520000</v>
      </c>
      <c r="H27" s="15" t="n">
        <v>2625300</v>
      </c>
    </row>
    <row r="28" customFormat="false" ht="17.25" hidden="false" customHeight="true" outlineLevel="0" collapsed="false">
      <c r="A28" s="41" t="n">
        <v>431000</v>
      </c>
      <c r="B28" s="2" t="s">
        <v>2569</v>
      </c>
      <c r="C28" s="15" t="n">
        <v>-5054000.02</v>
      </c>
      <c r="D28" s="15" t="n">
        <v>-3623200</v>
      </c>
      <c r="E28" s="15" t="n">
        <v>-4734800</v>
      </c>
      <c r="F28" s="20" t="n">
        <v>43100000</v>
      </c>
      <c r="H28" s="15" t="n">
        <v>-4734800</v>
      </c>
    </row>
    <row r="29" customFormat="false" ht="17.25" hidden="false" customHeight="true" outlineLevel="0" collapsed="false">
      <c r="A29" s="41" t="n">
        <v>431100</v>
      </c>
      <c r="B29" s="2" t="s">
        <v>2570</v>
      </c>
      <c r="C29" s="15" t="n">
        <v>0</v>
      </c>
      <c r="D29" s="15" t="n">
        <v>0</v>
      </c>
      <c r="E29" s="15" t="n">
        <v>0</v>
      </c>
      <c r="F29" s="20" t="n">
        <v>43110000</v>
      </c>
      <c r="H29" s="15" t="n">
        <v>0</v>
      </c>
    </row>
    <row r="30" customFormat="false" ht="17.25" hidden="false" customHeight="true" outlineLevel="0" collapsed="false">
      <c r="A30" s="41" t="n">
        <v>432000</v>
      </c>
      <c r="B30" s="2" t="s">
        <v>2571</v>
      </c>
      <c r="C30" s="15" t="n">
        <v>-2166000</v>
      </c>
      <c r="D30" s="15" t="n">
        <v>-1552800</v>
      </c>
      <c r="E30" s="15" t="n">
        <v>-2029200</v>
      </c>
      <c r="F30" s="20" t="n">
        <v>43200000</v>
      </c>
      <c r="H30" s="15" t="n">
        <v>-2029200</v>
      </c>
    </row>
    <row r="31" customFormat="false" ht="17.25" hidden="false" customHeight="true" outlineLevel="0" collapsed="false">
      <c r="A31" s="41" t="n">
        <v>431200</v>
      </c>
      <c r="B31" s="2" t="s">
        <v>38</v>
      </c>
      <c r="C31" s="15" t="n">
        <v>-361000</v>
      </c>
      <c r="D31" s="15" t="n">
        <v>-258800</v>
      </c>
      <c r="E31" s="15" t="n">
        <v>-338200</v>
      </c>
      <c r="F31" s="20" t="n">
        <v>43300000</v>
      </c>
      <c r="H31" s="15" t="n">
        <v>-338200</v>
      </c>
    </row>
    <row r="32" customFormat="false" ht="17.25" hidden="false" customHeight="true" outlineLevel="0" collapsed="false">
      <c r="A32" s="41" t="n">
        <v>446000</v>
      </c>
      <c r="B32" s="2" t="s">
        <v>2572</v>
      </c>
      <c r="C32" s="15" t="n">
        <v>-353275</v>
      </c>
      <c r="D32" s="15" t="n">
        <v>-347500</v>
      </c>
      <c r="E32" s="15" t="n">
        <v>-379900</v>
      </c>
      <c r="F32" s="20" t="n">
        <v>44100000</v>
      </c>
      <c r="H32" s="15" t="n">
        <v>-379900</v>
      </c>
    </row>
    <row r="33" customFormat="false" ht="17.25" hidden="false" customHeight="true" outlineLevel="0" collapsed="false">
      <c r="A33" s="41" t="n">
        <v>444100</v>
      </c>
      <c r="B33" s="2" t="s">
        <v>2573</v>
      </c>
      <c r="C33" s="15" t="n">
        <v>429910009.01</v>
      </c>
      <c r="D33" s="15" t="n">
        <v>250319117.34</v>
      </c>
      <c r="E33" s="15" t="n">
        <v>240694419.06</v>
      </c>
      <c r="F33" s="20" t="n">
        <v>44300000</v>
      </c>
      <c r="H33" s="15" t="n">
        <v>240694419.06</v>
      </c>
    </row>
    <row r="34" customFormat="false" ht="17.25" hidden="false" customHeight="true" outlineLevel="0" collapsed="false">
      <c r="A34" s="41" t="n">
        <v>444200</v>
      </c>
      <c r="B34" s="2" t="s">
        <v>2574</v>
      </c>
      <c r="C34" s="15" t="n">
        <v>93331851</v>
      </c>
      <c r="D34" s="15" t="n">
        <v>124249580</v>
      </c>
      <c r="E34" s="15" t="n">
        <v>253708743</v>
      </c>
      <c r="F34" s="20" t="n">
        <v>44300000</v>
      </c>
      <c r="H34" s="15" t="n">
        <v>253708743</v>
      </c>
    </row>
    <row r="35" customFormat="false" ht="17.25" hidden="false" customHeight="true" outlineLevel="0" collapsed="false">
      <c r="A35" s="41" t="n">
        <v>444000</v>
      </c>
      <c r="B35" s="2" t="s">
        <v>2575</v>
      </c>
      <c r="C35" s="15" t="n">
        <v>-1181412157.81</v>
      </c>
      <c r="D35" s="15" t="n">
        <v>-364776855.96</v>
      </c>
      <c r="E35" s="15" t="n">
        <v>-259943815.61</v>
      </c>
      <c r="F35" s="20" t="n">
        <v>44400000</v>
      </c>
      <c r="H35" s="15" t="n">
        <v>-259943815.61</v>
      </c>
    </row>
    <row r="36" customFormat="false" ht="17.25" hidden="false" customHeight="true" outlineLevel="0" collapsed="false">
      <c r="A36" s="41" t="n">
        <v>445400</v>
      </c>
      <c r="B36" s="2" t="s">
        <v>2576</v>
      </c>
      <c r="C36" s="15" t="n">
        <v>0</v>
      </c>
      <c r="D36" s="15" t="n">
        <v>0</v>
      </c>
      <c r="E36" s="15" t="n">
        <v>0</v>
      </c>
      <c r="F36" s="20" t="n">
        <v>44540000</v>
      </c>
      <c r="H36" s="15" t="n">
        <v>0</v>
      </c>
    </row>
    <row r="37" customFormat="false" ht="17.25" hidden="false" customHeight="true" outlineLevel="0" collapsed="false">
      <c r="A37" s="41" t="n">
        <v>445500</v>
      </c>
      <c r="B37" s="2" t="s">
        <v>2577</v>
      </c>
      <c r="C37" s="15" t="n">
        <v>22459794.08</v>
      </c>
      <c r="D37" s="15" t="n">
        <v>172012998.88</v>
      </c>
      <c r="E37" s="15" t="n">
        <v>232584937.39</v>
      </c>
      <c r="F37" s="20" t="n">
        <v>44550000</v>
      </c>
      <c r="H37" s="15" t="n">
        <v>232584937.39</v>
      </c>
    </row>
    <row r="38" customFormat="false" ht="17.25" hidden="false" customHeight="true" outlineLevel="0" collapsed="false">
      <c r="A38" s="41" t="n">
        <v>445600</v>
      </c>
      <c r="B38" s="2" t="s">
        <v>2578</v>
      </c>
      <c r="C38" s="15" t="n">
        <v>1224433899.59</v>
      </c>
      <c r="D38" s="15" t="n">
        <v>738044150.44</v>
      </c>
      <c r="E38" s="15" t="n">
        <v>1328577075.57</v>
      </c>
      <c r="F38" s="20" t="n">
        <v>44561000</v>
      </c>
      <c r="H38" s="15" t="n">
        <v>1328577075.57</v>
      </c>
    </row>
    <row r="39" customFormat="false" ht="17.25" hidden="false" customHeight="true" outlineLevel="0" collapsed="false">
      <c r="A39" s="41" t="n">
        <v>445601</v>
      </c>
      <c r="B39" s="2" t="s">
        <v>2579</v>
      </c>
      <c r="C39" s="15" t="n">
        <v>492943298</v>
      </c>
      <c r="D39" s="15" t="n">
        <v>376696497</v>
      </c>
      <c r="E39" s="15" t="n">
        <v>291487043</v>
      </c>
      <c r="F39" s="20" t="n">
        <v>44561000</v>
      </c>
      <c r="H39" s="15" t="n">
        <v>291487043</v>
      </c>
    </row>
    <row r="40" customFormat="false" ht="17.25" hidden="false" customHeight="true" outlineLevel="0" collapsed="false">
      <c r="A40" s="41" t="n">
        <v>445700</v>
      </c>
      <c r="B40" s="2" t="s">
        <v>2580</v>
      </c>
      <c r="C40" s="15" t="n">
        <v>-572728054.08</v>
      </c>
      <c r="D40" s="15" t="n">
        <v>-287713388</v>
      </c>
      <c r="E40" s="15" t="n">
        <v>-711367261.08</v>
      </c>
      <c r="F40" s="20" t="n">
        <v>44571000</v>
      </c>
      <c r="H40" s="15" t="n">
        <v>-711367261.08</v>
      </c>
    </row>
    <row r="41" customFormat="false" ht="17.25" hidden="false" customHeight="true" outlineLevel="0" collapsed="false">
      <c r="A41" s="41" t="n">
        <v>445800</v>
      </c>
      <c r="B41" s="2" t="s">
        <v>2581</v>
      </c>
      <c r="C41" s="15" t="n">
        <v>5669335.2</v>
      </c>
      <c r="F41" s="20" t="n">
        <v>44580000</v>
      </c>
    </row>
    <row r="42" customFormat="false" ht="17.25" hidden="false" customHeight="true" outlineLevel="0" collapsed="false">
      <c r="A42" s="41" t="n">
        <v>455000</v>
      </c>
      <c r="B42" s="2" t="s">
        <v>2582</v>
      </c>
      <c r="C42" s="15" t="n">
        <v>-14729629483.73</v>
      </c>
      <c r="D42" s="15" t="n">
        <v>-15775999683.73</v>
      </c>
      <c r="E42" s="15" t="n">
        <v>-9082371965</v>
      </c>
      <c r="F42" s="20" t="n">
        <v>45500000</v>
      </c>
      <c r="H42" s="15" t="n">
        <v>-9082371965</v>
      </c>
    </row>
    <row r="43" customFormat="false" ht="17.25" hidden="false" customHeight="true" outlineLevel="0" collapsed="false">
      <c r="A43" s="41" t="n">
        <v>462000</v>
      </c>
      <c r="B43" s="2" t="s">
        <v>2583</v>
      </c>
      <c r="C43" s="15" t="n">
        <v>0</v>
      </c>
      <c r="D43" s="15" t="n">
        <v>80000000</v>
      </c>
      <c r="E43" s="15" t="n">
        <v>80000000</v>
      </c>
      <c r="F43" s="20" t="n">
        <v>46200000</v>
      </c>
      <c r="H43" s="15" t="n">
        <v>80000000</v>
      </c>
    </row>
    <row r="44" customFormat="false" ht="17.25" hidden="false" customHeight="true" outlineLevel="0" collapsed="false">
      <c r="A44" s="41" t="n">
        <v>467000</v>
      </c>
      <c r="B44" s="2" t="s">
        <v>2584</v>
      </c>
      <c r="C44" s="15" t="n">
        <v>-50000000</v>
      </c>
      <c r="D44" s="15" t="n">
        <v>-50000000</v>
      </c>
      <c r="E44" s="15" t="n">
        <v>-50000000</v>
      </c>
      <c r="F44" s="20" t="n">
        <v>46700001</v>
      </c>
      <c r="H44" s="15" t="n">
        <v>-50000000</v>
      </c>
    </row>
    <row r="45" customFormat="false" ht="17.25" hidden="false" customHeight="true" outlineLevel="0" collapsed="false">
      <c r="A45" s="41" t="n">
        <v>467002</v>
      </c>
      <c r="B45" s="2" t="s">
        <v>2585</v>
      </c>
      <c r="C45" s="15" t="n">
        <v>1188197280</v>
      </c>
      <c r="D45" s="15" t="n">
        <v>1188197280</v>
      </c>
      <c r="E45" s="15" t="n">
        <v>1188197280</v>
      </c>
      <c r="F45" s="20" t="n">
        <v>46700001</v>
      </c>
      <c r="H45" s="15" t="n">
        <v>1188197280</v>
      </c>
    </row>
    <row r="46" customFormat="false" ht="17.25" hidden="false" customHeight="true" outlineLevel="0" collapsed="false">
      <c r="A46" s="41" t="n">
        <v>467003</v>
      </c>
      <c r="B46" s="2" t="s">
        <v>2586</v>
      </c>
      <c r="C46" s="15" t="n">
        <v>0</v>
      </c>
      <c r="D46" s="15" t="n">
        <v>0</v>
      </c>
      <c r="E46" s="15" t="n">
        <v>0</v>
      </c>
      <c r="F46" s="20" t="n">
        <v>46700001</v>
      </c>
      <c r="H46" s="15" t="n">
        <v>0</v>
      </c>
    </row>
    <row r="47" customFormat="false" ht="17.25" hidden="false" customHeight="true" outlineLevel="0" collapsed="false">
      <c r="A47" s="41" t="n">
        <v>467004</v>
      </c>
      <c r="B47" s="2" t="s">
        <v>2587</v>
      </c>
      <c r="C47" s="15" t="n">
        <v>-229040000</v>
      </c>
      <c r="D47" s="15" t="n">
        <v>-229040000</v>
      </c>
      <c r="E47" s="15" t="n">
        <v>-229040000</v>
      </c>
      <c r="F47" s="20" t="n">
        <v>46700001</v>
      </c>
      <c r="H47" s="15" t="n">
        <v>-229040000</v>
      </c>
    </row>
    <row r="48" customFormat="false" ht="17.25" hidden="false" customHeight="true" outlineLevel="0" collapsed="false">
      <c r="A48" s="41" t="n">
        <v>486000</v>
      </c>
      <c r="B48" s="2" t="s">
        <v>2588</v>
      </c>
      <c r="C48" s="15" t="n">
        <v>0</v>
      </c>
      <c r="D48" s="15" t="n">
        <v>0</v>
      </c>
      <c r="E48" s="15" t="n">
        <v>0</v>
      </c>
      <c r="F48" s="20" t="n">
        <v>48600000</v>
      </c>
      <c r="H48" s="15" t="n">
        <v>0</v>
      </c>
    </row>
    <row r="49" customFormat="false" ht="17.25" hidden="false" customHeight="true" outlineLevel="0" collapsed="false">
      <c r="A49" s="41" t="n">
        <v>512100</v>
      </c>
      <c r="B49" s="2" t="s">
        <v>2589</v>
      </c>
      <c r="C49" s="15" t="n">
        <v>1046462852.73</v>
      </c>
      <c r="D49" s="15" t="n">
        <v>638944812.51</v>
      </c>
      <c r="E49" s="15" t="n">
        <v>490366296.59</v>
      </c>
      <c r="F49" s="20" t="n">
        <v>51211000</v>
      </c>
      <c r="H49" s="15" t="n">
        <v>490366296.59</v>
      </c>
    </row>
    <row r="50" customFormat="false" ht="17.25" hidden="false" customHeight="true" outlineLevel="0" collapsed="false">
      <c r="A50" s="41" t="n">
        <v>512400</v>
      </c>
      <c r="B50" s="2" t="s">
        <v>2590</v>
      </c>
      <c r="C50" s="15" t="n">
        <v>210547186.6</v>
      </c>
      <c r="D50" s="15" t="n">
        <v>76118805.41</v>
      </c>
      <c r="E50" s="15" t="n">
        <v>0</v>
      </c>
      <c r="F50" s="20" t="n">
        <v>51221000</v>
      </c>
      <c r="H50" s="15" t="n">
        <v>0</v>
      </c>
    </row>
    <row r="51" customFormat="false" ht="17.25" hidden="false" customHeight="true" outlineLevel="0" collapsed="false">
      <c r="A51" s="41" t="n">
        <v>512000</v>
      </c>
      <c r="B51" s="2" t="s">
        <v>2591</v>
      </c>
      <c r="C51" s="15" t="n">
        <v>2287801946.19</v>
      </c>
      <c r="D51" s="15" t="n">
        <v>1418414593.36</v>
      </c>
      <c r="E51" s="15" t="n">
        <v>281787546.6</v>
      </c>
      <c r="F51" s="20" t="n">
        <v>51241000</v>
      </c>
      <c r="H51" s="15" t="n">
        <v>281787546.6</v>
      </c>
    </row>
    <row r="52" customFormat="false" ht="17.25" hidden="false" customHeight="true" outlineLevel="0" collapsed="false">
      <c r="A52" s="41" t="n">
        <v>512300</v>
      </c>
      <c r="B52" s="2" t="s">
        <v>2592</v>
      </c>
      <c r="C52" s="15" t="n">
        <v>410701337.24</v>
      </c>
      <c r="D52" s="15" t="n">
        <v>876022125.21</v>
      </c>
      <c r="E52" s="15" t="n">
        <v>174935100.14</v>
      </c>
      <c r="F52" s="20" t="n">
        <v>51241000</v>
      </c>
      <c r="H52" s="15" t="n">
        <v>174935100.14</v>
      </c>
    </row>
    <row r="53" customFormat="false" ht="17.25" hidden="false" customHeight="true" outlineLevel="0" collapsed="false">
      <c r="A53" s="41" t="n">
        <v>512200</v>
      </c>
      <c r="B53" s="2" t="s">
        <v>2593</v>
      </c>
      <c r="C53" s="15" t="n">
        <v>48685424.04</v>
      </c>
      <c r="D53" s="15" t="n">
        <v>49334288.04</v>
      </c>
      <c r="E53" s="15" t="n">
        <v>150133152.04</v>
      </c>
      <c r="F53" s="20" t="n">
        <v>51251000</v>
      </c>
      <c r="H53" s="15" t="n">
        <v>150133152.04</v>
      </c>
    </row>
    <row r="54" customFormat="false" ht="17.25" hidden="false" customHeight="true" outlineLevel="0" collapsed="false">
      <c r="A54" s="41" t="n">
        <v>530000</v>
      </c>
      <c r="B54" s="2" t="s">
        <v>1385</v>
      </c>
      <c r="C54" s="15" t="n">
        <v>12830069.13</v>
      </c>
      <c r="D54" s="15" t="n">
        <v>17519369.12</v>
      </c>
      <c r="E54" s="15" t="n">
        <v>89322132.7</v>
      </c>
      <c r="F54" s="20" t="n">
        <v>53100000</v>
      </c>
      <c r="H54" s="15" t="n">
        <v>89322132.7</v>
      </c>
    </row>
    <row r="55" customFormat="false" ht="17.25" hidden="false" customHeight="true" outlineLevel="0" collapsed="false">
      <c r="A55" s="41" t="n">
        <v>580000</v>
      </c>
      <c r="B55" s="2" t="s">
        <v>2594</v>
      </c>
      <c r="C55" s="15" t="n">
        <v>0</v>
      </c>
      <c r="D55" s="15" t="n">
        <v>0</v>
      </c>
      <c r="E55" s="15" t="n">
        <v>0</v>
      </c>
      <c r="F55" s="20" t="n">
        <v>58000000</v>
      </c>
      <c r="H55" s="15" t="n">
        <v>0</v>
      </c>
    </row>
    <row r="56" customFormat="false" ht="17.25" hidden="false" customHeight="true" outlineLevel="0" collapsed="false">
      <c r="A56" s="41" t="n">
        <v>602100</v>
      </c>
      <c r="B56" s="2" t="s">
        <v>2595</v>
      </c>
      <c r="C56" s="15" t="n">
        <v>505000</v>
      </c>
      <c r="F56" s="20" t="n">
        <v>60210000</v>
      </c>
    </row>
    <row r="57" customFormat="false" ht="17.25" hidden="false" customHeight="true" outlineLevel="0" collapsed="false">
      <c r="A57" s="41" t="n">
        <v>602200</v>
      </c>
      <c r="B57" s="2" t="s">
        <v>2596</v>
      </c>
      <c r="C57" s="15" t="n">
        <v>360000</v>
      </c>
      <c r="F57" s="20" t="n">
        <v>60220000</v>
      </c>
    </row>
    <row r="58" customFormat="false" ht="17.25" hidden="false" customHeight="true" outlineLevel="0" collapsed="false">
      <c r="A58" s="41" t="n">
        <v>603700</v>
      </c>
      <c r="B58" s="2" t="s">
        <v>2597</v>
      </c>
      <c r="C58" s="15" t="n">
        <v>-2546178325.08</v>
      </c>
      <c r="D58" s="15" t="n">
        <v>-10829630153.14</v>
      </c>
      <c r="E58" s="15" t="n">
        <v>-2634304432.98</v>
      </c>
      <c r="F58" s="20" t="n">
        <v>60307000</v>
      </c>
      <c r="H58" s="15" t="n">
        <v>-2634304432.98</v>
      </c>
    </row>
    <row r="59" customFormat="false" ht="17.25" hidden="false" customHeight="true" outlineLevel="0" collapsed="false">
      <c r="A59" s="41" t="n">
        <v>605000</v>
      </c>
      <c r="B59" s="2" t="s">
        <v>2598</v>
      </c>
      <c r="C59" s="15" t="n">
        <v>14979845.08</v>
      </c>
      <c r="D59" s="15" t="n">
        <v>10094905.49</v>
      </c>
      <c r="E59" s="15" t="n">
        <v>18897864.17</v>
      </c>
      <c r="F59" s="20" t="n">
        <v>60500000</v>
      </c>
      <c r="H59" s="15" t="n">
        <v>18897864.17</v>
      </c>
    </row>
    <row r="60" customFormat="false" ht="17.25" hidden="false" customHeight="true" outlineLevel="0" collapsed="false">
      <c r="A60" s="41" t="n">
        <v>605100</v>
      </c>
      <c r="B60" s="2" t="s">
        <v>2598</v>
      </c>
      <c r="C60" s="15" t="n">
        <v>14689800</v>
      </c>
      <c r="D60" s="15" t="n">
        <v>0</v>
      </c>
      <c r="E60" s="15" t="n">
        <v>41139070</v>
      </c>
      <c r="F60" s="20" t="n">
        <v>60500000</v>
      </c>
      <c r="H60" s="15" t="n">
        <v>41139070</v>
      </c>
    </row>
    <row r="61" customFormat="false" ht="17.25" hidden="false" customHeight="true" outlineLevel="0" collapsed="false">
      <c r="A61" s="41" t="n">
        <v>605200</v>
      </c>
      <c r="B61" s="2" t="s">
        <v>2599</v>
      </c>
      <c r="C61" s="15" t="n">
        <v>0</v>
      </c>
      <c r="D61" s="15" t="n">
        <v>0</v>
      </c>
      <c r="E61" s="15" t="n">
        <v>1080024</v>
      </c>
      <c r="F61" s="20" t="n">
        <v>60500000</v>
      </c>
      <c r="H61" s="15" t="n">
        <v>1080024</v>
      </c>
    </row>
    <row r="62" customFormat="false" ht="17.25" hidden="false" customHeight="true" outlineLevel="0" collapsed="false">
      <c r="A62" s="41" t="n">
        <v>606200</v>
      </c>
      <c r="B62" s="2" t="s">
        <v>2600</v>
      </c>
      <c r="C62" s="15" t="n">
        <v>80286458.53</v>
      </c>
      <c r="D62" s="15" t="n">
        <v>86903870.14</v>
      </c>
      <c r="E62" s="15" t="n">
        <v>92082038</v>
      </c>
      <c r="F62" s="20" t="n">
        <v>60600000</v>
      </c>
      <c r="H62" s="15" t="n">
        <v>92082038</v>
      </c>
    </row>
    <row r="63" customFormat="false" ht="17.25" hidden="false" customHeight="true" outlineLevel="0" collapsed="false">
      <c r="A63" s="41" t="n">
        <v>606400</v>
      </c>
      <c r="B63" s="2" t="s">
        <v>2601</v>
      </c>
      <c r="C63" s="15" t="n">
        <v>10261708.24</v>
      </c>
      <c r="D63" s="15" t="n">
        <v>6625920.01</v>
      </c>
      <c r="E63" s="15" t="n">
        <v>3779722.11</v>
      </c>
      <c r="F63" s="20" t="n">
        <v>60600000</v>
      </c>
      <c r="H63" s="15" t="n">
        <v>3779722.11</v>
      </c>
    </row>
    <row r="64" customFormat="false" ht="17.25" hidden="false" customHeight="true" outlineLevel="0" collapsed="false">
      <c r="A64" s="41" t="n">
        <v>607000</v>
      </c>
      <c r="B64" s="2" t="s">
        <v>2602</v>
      </c>
      <c r="C64" s="15" t="n">
        <v>36278325.15</v>
      </c>
      <c r="D64" s="15" t="n">
        <v>2784000</v>
      </c>
      <c r="E64" s="15" t="n">
        <v>0</v>
      </c>
      <c r="F64" s="20" t="n">
        <v>60700000</v>
      </c>
      <c r="H64" s="15" t="n">
        <v>0</v>
      </c>
    </row>
    <row r="65" customFormat="false" ht="17.25" hidden="false" customHeight="true" outlineLevel="0" collapsed="false">
      <c r="A65" s="41" t="n">
        <v>607100</v>
      </c>
      <c r="B65" s="2" t="s">
        <v>2603</v>
      </c>
      <c r="C65" s="15" t="n">
        <v>395537173.47</v>
      </c>
      <c r="D65" s="15" t="n">
        <v>578678449</v>
      </c>
      <c r="E65" s="15" t="n">
        <v>159847570.1</v>
      </c>
      <c r="F65" s="20" t="n">
        <v>60700000</v>
      </c>
      <c r="H65" s="15" t="n">
        <v>159847570.1</v>
      </c>
    </row>
    <row r="66" customFormat="false" ht="17.25" hidden="false" customHeight="true" outlineLevel="0" collapsed="false">
      <c r="A66" s="41" t="n">
        <v>607270</v>
      </c>
      <c r="B66" s="2" t="s">
        <v>2604</v>
      </c>
      <c r="C66" s="15" t="n">
        <v>16152883000</v>
      </c>
      <c r="D66" s="15" t="n">
        <v>76848273710.54</v>
      </c>
      <c r="E66" s="15" t="n">
        <v>27930000</v>
      </c>
      <c r="F66" s="20" t="n">
        <v>60700000</v>
      </c>
      <c r="H66" s="15" t="n">
        <v>27930000</v>
      </c>
    </row>
    <row r="67" customFormat="false" ht="17.25" hidden="false" customHeight="true" outlineLevel="0" collapsed="false">
      <c r="A67" s="41" t="n">
        <v>607310</v>
      </c>
      <c r="B67" s="2" t="s">
        <v>2605</v>
      </c>
      <c r="C67" s="15" t="n">
        <v>156306937000.88</v>
      </c>
      <c r="D67" s="15" t="n">
        <v>21512527111.64</v>
      </c>
      <c r="E67" s="15" t="n">
        <v>5627574169.5</v>
      </c>
      <c r="F67" s="20" t="n">
        <v>60700000</v>
      </c>
      <c r="H67" s="15" t="n">
        <v>5627574169.5</v>
      </c>
    </row>
    <row r="68" customFormat="false" ht="17.25" hidden="false" customHeight="true" outlineLevel="0" collapsed="false">
      <c r="A68" s="41" t="n">
        <v>607320</v>
      </c>
      <c r="B68" s="2" t="s">
        <v>2606</v>
      </c>
      <c r="C68" s="15" t="n">
        <v>15304632000</v>
      </c>
      <c r="D68" s="15" t="n">
        <v>9522312179.89</v>
      </c>
      <c r="E68" s="15" t="n">
        <v>2901080133.62</v>
      </c>
      <c r="F68" s="20" t="n">
        <v>60700000</v>
      </c>
      <c r="H68" s="15" t="n">
        <v>2901080133.62</v>
      </c>
    </row>
    <row r="69" customFormat="false" ht="17.25" hidden="false" customHeight="true" outlineLevel="0" collapsed="false">
      <c r="A69" s="41" t="n">
        <v>607610</v>
      </c>
      <c r="B69" s="2" t="s">
        <v>2607</v>
      </c>
      <c r="C69" s="15" t="n">
        <v>3993448891.81</v>
      </c>
      <c r="D69" s="15" t="n">
        <v>3066444699</v>
      </c>
      <c r="E69" s="15" t="n">
        <v>2522145134.54</v>
      </c>
      <c r="F69" s="20" t="n">
        <v>60700000</v>
      </c>
      <c r="H69" s="15" t="n">
        <v>2522145134.54</v>
      </c>
    </row>
    <row r="70" customFormat="false" ht="17.25" hidden="false" customHeight="true" outlineLevel="0" collapsed="false">
      <c r="A70" s="41" t="n">
        <v>607620</v>
      </c>
      <c r="B70" s="2" t="s">
        <v>2607</v>
      </c>
      <c r="C70" s="15" t="n">
        <v>0</v>
      </c>
      <c r="D70" s="15" t="n">
        <v>0</v>
      </c>
      <c r="E70" s="15" t="n">
        <v>294000036.75</v>
      </c>
      <c r="F70" s="20" t="n">
        <v>60700000</v>
      </c>
      <c r="H70" s="15" t="n">
        <v>294000036.75</v>
      </c>
    </row>
    <row r="71" customFormat="false" ht="17.25" hidden="false" customHeight="true" outlineLevel="0" collapsed="false">
      <c r="A71" s="41" t="n">
        <v>607710</v>
      </c>
      <c r="B71" s="2" t="s">
        <v>2608</v>
      </c>
      <c r="C71" s="15" t="n">
        <v>0</v>
      </c>
      <c r="D71" s="15" t="n">
        <v>486955107</v>
      </c>
      <c r="E71" s="15" t="n">
        <v>11537525462.2</v>
      </c>
      <c r="F71" s="20" t="n">
        <v>60700000</v>
      </c>
      <c r="H71" s="15" t="n">
        <v>11537525462.2</v>
      </c>
    </row>
    <row r="72" customFormat="false" ht="17.25" hidden="false" customHeight="true" outlineLevel="0" collapsed="false">
      <c r="A72" s="41" t="n">
        <v>607720</v>
      </c>
      <c r="B72" s="2" t="s">
        <v>2608</v>
      </c>
      <c r="C72" s="15" t="n">
        <v>0</v>
      </c>
      <c r="D72" s="15" t="n">
        <v>0</v>
      </c>
      <c r="E72" s="15" t="n">
        <v>1563591938.7</v>
      </c>
      <c r="F72" s="20" t="n">
        <v>60700000</v>
      </c>
      <c r="H72" s="15" t="n">
        <v>1563591938.7</v>
      </c>
    </row>
    <row r="73" customFormat="false" ht="17.25" hidden="false" customHeight="true" outlineLevel="0" collapsed="false">
      <c r="A73" s="41" t="n">
        <v>607740</v>
      </c>
      <c r="B73" s="2" t="s">
        <v>2609</v>
      </c>
      <c r="C73" s="15" t="n">
        <v>0</v>
      </c>
      <c r="D73" s="15" t="n">
        <v>0</v>
      </c>
      <c r="E73" s="15" t="n">
        <v>4787186236.08</v>
      </c>
      <c r="F73" s="20" t="n">
        <v>60700000</v>
      </c>
      <c r="H73" s="15" t="n">
        <v>4787186236.08</v>
      </c>
    </row>
    <row r="74" customFormat="false" ht="17.25" hidden="false" customHeight="true" outlineLevel="0" collapsed="false">
      <c r="A74" s="41" t="n">
        <v>607910</v>
      </c>
      <c r="B74" s="2" t="s">
        <v>2610</v>
      </c>
      <c r="C74" s="15" t="n">
        <v>9215249999.97</v>
      </c>
      <c r="D74" s="15" t="n">
        <v>5322550833.34</v>
      </c>
      <c r="E74" s="15" t="n">
        <v>5815400000.01</v>
      </c>
      <c r="F74" s="20" t="n">
        <v>60700000</v>
      </c>
      <c r="H74" s="15" t="n">
        <v>5815400000.01</v>
      </c>
    </row>
    <row r="75" customFormat="false" ht="17.25" hidden="false" customHeight="true" outlineLevel="0" collapsed="false">
      <c r="A75" s="41" t="n">
        <v>607930</v>
      </c>
      <c r="B75" s="2" t="s">
        <v>2611</v>
      </c>
      <c r="C75" s="15" t="n">
        <v>0</v>
      </c>
      <c r="D75" s="15" t="n">
        <v>1803414405</v>
      </c>
      <c r="E75" s="15" t="n">
        <v>2846039607.9</v>
      </c>
      <c r="F75" s="20" t="n">
        <v>60700000</v>
      </c>
      <c r="H75" s="15" t="n">
        <v>2846039607.9</v>
      </c>
    </row>
    <row r="76" customFormat="false" ht="17.25" hidden="false" customHeight="true" outlineLevel="0" collapsed="false">
      <c r="A76" s="41" t="n">
        <v>607980</v>
      </c>
      <c r="B76" s="2" t="s">
        <v>2612</v>
      </c>
      <c r="C76" s="15" t="n">
        <v>7983700001</v>
      </c>
      <c r="D76" s="15" t="n">
        <v>6342681250</v>
      </c>
      <c r="E76" s="15" t="n">
        <v>5570487580</v>
      </c>
      <c r="F76" s="20" t="n">
        <v>60700000</v>
      </c>
      <c r="H76" s="15" t="n">
        <v>5570487580</v>
      </c>
    </row>
    <row r="77" customFormat="false" ht="17.25" hidden="false" customHeight="true" outlineLevel="0" collapsed="false">
      <c r="A77" s="41" t="n">
        <v>607220</v>
      </c>
      <c r="B77" s="2" t="s">
        <v>2613</v>
      </c>
      <c r="C77" s="15" t="n">
        <v>22829600000</v>
      </c>
      <c r="F77" s="20" t="n">
        <v>60700000</v>
      </c>
    </row>
    <row r="78" customFormat="false" ht="17.25" hidden="false" customHeight="true" outlineLevel="0" collapsed="false">
      <c r="A78" s="41" t="n">
        <v>607230</v>
      </c>
      <c r="B78" s="2" t="s">
        <v>2614</v>
      </c>
      <c r="C78" s="15" t="n">
        <v>81495000</v>
      </c>
      <c r="F78" s="20" t="n">
        <v>60700000</v>
      </c>
    </row>
    <row r="79" customFormat="false" ht="17.25" hidden="false" customHeight="true" outlineLevel="0" collapsed="false">
      <c r="A79" s="41" t="n">
        <v>607240</v>
      </c>
      <c r="B79" s="2" t="s">
        <v>2615</v>
      </c>
      <c r="C79" s="15" t="n">
        <v>36400000</v>
      </c>
      <c r="F79" s="20" t="n">
        <v>60700000</v>
      </c>
    </row>
    <row r="80" customFormat="false" ht="17.25" hidden="false" customHeight="true" outlineLevel="0" collapsed="false">
      <c r="A80" s="41" t="n">
        <v>608100</v>
      </c>
      <c r="B80" s="2" t="s">
        <v>2616</v>
      </c>
      <c r="C80" s="15" t="n">
        <v>0</v>
      </c>
      <c r="D80" s="15" t="n">
        <v>682000</v>
      </c>
      <c r="E80" s="15" t="n">
        <v>8827265.64</v>
      </c>
      <c r="F80" s="20" t="n">
        <v>60800000</v>
      </c>
      <c r="H80" s="15" t="n">
        <v>8827265.64</v>
      </c>
    </row>
    <row r="81" customFormat="false" ht="17.25" hidden="false" customHeight="true" outlineLevel="0" collapsed="false">
      <c r="A81" s="41" t="n">
        <v>608110</v>
      </c>
      <c r="B81" s="2" t="s">
        <v>2617</v>
      </c>
      <c r="C81" s="15" t="n">
        <v>82873.92</v>
      </c>
      <c r="D81" s="15" t="n">
        <v>544120</v>
      </c>
      <c r="E81" s="15" t="n">
        <v>5251880</v>
      </c>
      <c r="F81" s="20" t="n">
        <v>60800000</v>
      </c>
      <c r="H81" s="15" t="n">
        <v>5251880</v>
      </c>
    </row>
    <row r="82" customFormat="false" ht="17.25" hidden="false" customHeight="true" outlineLevel="0" collapsed="false">
      <c r="A82" s="41" t="n">
        <v>608200</v>
      </c>
      <c r="B82" s="2" t="s">
        <v>2618</v>
      </c>
      <c r="C82" s="15" t="n">
        <v>800000</v>
      </c>
      <c r="D82" s="15" t="n">
        <v>1500000</v>
      </c>
      <c r="E82" s="15" t="n">
        <v>3011200</v>
      </c>
      <c r="F82" s="20" t="n">
        <v>60800000</v>
      </c>
      <c r="H82" s="15" t="n">
        <v>3011200</v>
      </c>
    </row>
    <row r="83" customFormat="false" ht="17.25" hidden="false" customHeight="true" outlineLevel="0" collapsed="false">
      <c r="A83" s="41" t="n">
        <v>608300</v>
      </c>
      <c r="B83" s="2" t="s">
        <v>2619</v>
      </c>
      <c r="C83" s="15" t="n">
        <v>3698714.05</v>
      </c>
      <c r="D83" s="15" t="n">
        <v>2720006.17</v>
      </c>
      <c r="E83" s="15" t="n">
        <v>117305444.39</v>
      </c>
      <c r="F83" s="20" t="n">
        <v>60800000</v>
      </c>
      <c r="H83" s="15" t="n">
        <v>117305444.39</v>
      </c>
    </row>
    <row r="84" customFormat="false" ht="17.25" hidden="false" customHeight="true" outlineLevel="0" collapsed="false">
      <c r="A84" s="41" t="n">
        <v>608310</v>
      </c>
      <c r="B84" s="2" t="s">
        <v>2620</v>
      </c>
      <c r="C84" s="15" t="n">
        <v>852114.41</v>
      </c>
      <c r="D84" s="15" t="n">
        <v>373670</v>
      </c>
      <c r="E84" s="15" t="n">
        <v>7286516.7</v>
      </c>
      <c r="F84" s="20" t="n">
        <v>60800000</v>
      </c>
      <c r="H84" s="15" t="n">
        <v>7286516.7</v>
      </c>
    </row>
    <row r="85" customFormat="false" ht="17.25" hidden="false" customHeight="true" outlineLevel="0" collapsed="false">
      <c r="A85" s="41" t="n">
        <v>608400</v>
      </c>
      <c r="B85" s="2" t="s">
        <v>2621</v>
      </c>
      <c r="C85" s="15" t="n">
        <v>302909001</v>
      </c>
      <c r="D85" s="15" t="n">
        <v>483723829</v>
      </c>
      <c r="E85" s="15" t="n">
        <v>1767273761</v>
      </c>
      <c r="F85" s="20" t="n">
        <v>60800000</v>
      </c>
      <c r="H85" s="15" t="n">
        <v>1767273761</v>
      </c>
    </row>
    <row r="86" customFormat="false" ht="17.25" hidden="false" customHeight="true" outlineLevel="0" collapsed="false">
      <c r="A86" s="41" t="n">
        <v>608410</v>
      </c>
      <c r="B86" s="2" t="s">
        <v>2622</v>
      </c>
      <c r="C86" s="15" t="n">
        <v>1233106.41</v>
      </c>
      <c r="D86" s="15" t="n">
        <v>528293.75</v>
      </c>
      <c r="E86" s="15" t="n">
        <v>9326741.36</v>
      </c>
      <c r="F86" s="20" t="n">
        <v>60800000</v>
      </c>
      <c r="H86" s="15" t="n">
        <v>9326741.36</v>
      </c>
    </row>
    <row r="87" customFormat="false" ht="17.25" hidden="false" customHeight="true" outlineLevel="0" collapsed="false">
      <c r="A87" s="41" t="n">
        <v>608440</v>
      </c>
      <c r="B87" s="2" t="s">
        <v>2623</v>
      </c>
      <c r="C87" s="15" t="n">
        <v>2250000</v>
      </c>
      <c r="D87" s="15" t="n">
        <v>4355000</v>
      </c>
      <c r="E87" s="15" t="n">
        <v>38875000</v>
      </c>
      <c r="F87" s="20" t="n">
        <v>60800000</v>
      </c>
      <c r="H87" s="15" t="n">
        <v>38875000</v>
      </c>
    </row>
    <row r="88" customFormat="false" ht="17.25" hidden="false" customHeight="true" outlineLevel="0" collapsed="false">
      <c r="A88" s="41" t="n">
        <v>608450</v>
      </c>
      <c r="B88" s="2" t="s">
        <v>2624</v>
      </c>
      <c r="C88" s="15" t="n">
        <v>419729.77</v>
      </c>
      <c r="D88" s="15" t="n">
        <v>877293.44</v>
      </c>
      <c r="E88" s="15" t="n">
        <v>9180000</v>
      </c>
      <c r="F88" s="20" t="n">
        <v>60800000</v>
      </c>
      <c r="H88" s="15" t="n">
        <v>9180000</v>
      </c>
    </row>
    <row r="89" customFormat="false" ht="17.25" hidden="false" customHeight="true" outlineLevel="0" collapsed="false">
      <c r="A89" s="41" t="n">
        <v>608460</v>
      </c>
      <c r="B89" s="2" t="s">
        <v>2625</v>
      </c>
      <c r="C89" s="15" t="n">
        <v>169824.45</v>
      </c>
      <c r="D89" s="15" t="n">
        <v>175530.49</v>
      </c>
      <c r="E89" s="15" t="n">
        <v>441242.29</v>
      </c>
      <c r="F89" s="20" t="n">
        <v>60800000</v>
      </c>
      <c r="H89" s="15" t="n">
        <v>441242.29</v>
      </c>
    </row>
    <row r="90" customFormat="false" ht="17.25" hidden="false" customHeight="true" outlineLevel="0" collapsed="false">
      <c r="A90" s="41" t="n">
        <v>608470</v>
      </c>
      <c r="B90" s="2" t="s">
        <v>2626</v>
      </c>
      <c r="C90" s="15" t="n">
        <v>1886387.87</v>
      </c>
      <c r="D90" s="15" t="n">
        <v>1332546.31</v>
      </c>
      <c r="E90" s="15" t="n">
        <v>2447489.41</v>
      </c>
      <c r="F90" s="20" t="n">
        <v>60800000</v>
      </c>
      <c r="H90" s="15" t="n">
        <v>2447489.41</v>
      </c>
    </row>
    <row r="91" customFormat="false" ht="17.25" hidden="false" customHeight="true" outlineLevel="0" collapsed="false">
      <c r="A91" s="41" t="n">
        <v>608480</v>
      </c>
      <c r="B91" s="2" t="s">
        <v>2627</v>
      </c>
      <c r="C91" s="15" t="n">
        <v>2481545</v>
      </c>
      <c r="D91" s="15" t="n">
        <v>21236516</v>
      </c>
      <c r="E91" s="15" t="n">
        <v>86758518</v>
      </c>
      <c r="F91" s="20" t="n">
        <v>60800000</v>
      </c>
      <c r="H91" s="15" t="n">
        <v>86758518</v>
      </c>
    </row>
    <row r="92" customFormat="false" ht="17.25" hidden="false" customHeight="true" outlineLevel="0" collapsed="false">
      <c r="A92" s="41" t="n">
        <v>614100</v>
      </c>
      <c r="B92" s="2" t="s">
        <v>440</v>
      </c>
      <c r="C92" s="15" t="n">
        <v>0</v>
      </c>
      <c r="D92" s="15" t="n">
        <v>5909617.08</v>
      </c>
      <c r="E92" s="15" t="n">
        <v>33410191.95</v>
      </c>
      <c r="F92" s="20" t="n">
        <v>60800000</v>
      </c>
      <c r="H92" s="15" t="n">
        <v>33410191.95</v>
      </c>
    </row>
    <row r="93" customFormat="false" ht="17.25" hidden="false" customHeight="true" outlineLevel="0" collapsed="false">
      <c r="A93" s="41" t="n">
        <v>614200</v>
      </c>
      <c r="B93" s="2" t="s">
        <v>1405</v>
      </c>
      <c r="C93" s="15" t="n">
        <v>0</v>
      </c>
      <c r="D93" s="15" t="n">
        <v>576000</v>
      </c>
      <c r="E93" s="15" t="n">
        <v>5568000</v>
      </c>
      <c r="F93" s="20" t="n">
        <v>60800000</v>
      </c>
      <c r="H93" s="15" t="n">
        <v>5568000</v>
      </c>
    </row>
    <row r="94" customFormat="false" ht="17.25" hidden="false" customHeight="true" outlineLevel="0" collapsed="false">
      <c r="A94" s="41" t="n">
        <v>614300</v>
      </c>
      <c r="B94" s="13" t="s">
        <v>2628</v>
      </c>
      <c r="C94" s="15" t="n">
        <v>0</v>
      </c>
      <c r="D94" s="15" t="n">
        <v>378646.72</v>
      </c>
      <c r="E94" s="15" t="n">
        <v>7380000</v>
      </c>
      <c r="F94" s="20" t="n">
        <v>60800000</v>
      </c>
      <c r="H94" s="15" t="n">
        <v>7380000</v>
      </c>
    </row>
    <row r="95" customFormat="false" ht="17.25" hidden="false" customHeight="true" outlineLevel="0" collapsed="false">
      <c r="A95" s="41" t="n">
        <v>622100</v>
      </c>
      <c r="B95" s="2" t="s">
        <v>2629</v>
      </c>
      <c r="C95" s="15" t="n">
        <v>23582442</v>
      </c>
      <c r="D95" s="15" t="n">
        <v>31975303</v>
      </c>
      <c r="E95" s="15" t="n">
        <v>124107230</v>
      </c>
      <c r="F95" s="20" t="n">
        <v>60800000</v>
      </c>
      <c r="H95" s="15" t="n">
        <v>124107230</v>
      </c>
    </row>
    <row r="96" customFormat="false" ht="17.25" hidden="false" customHeight="true" outlineLevel="0" collapsed="false">
      <c r="A96" s="41" t="n">
        <v>622200</v>
      </c>
      <c r="B96" s="2" t="s">
        <v>2630</v>
      </c>
      <c r="C96" s="15" t="n">
        <v>239152470</v>
      </c>
      <c r="D96" s="15" t="n">
        <v>175060451.15</v>
      </c>
      <c r="E96" s="15" t="n">
        <v>97575542.45</v>
      </c>
      <c r="F96" s="20" t="n">
        <v>60800000</v>
      </c>
      <c r="H96" s="15" t="n">
        <v>97575542.45</v>
      </c>
    </row>
    <row r="97" customFormat="false" ht="17.25" hidden="false" customHeight="true" outlineLevel="0" collapsed="false">
      <c r="A97" s="41" t="n">
        <v>624100</v>
      </c>
      <c r="B97" s="2" t="s">
        <v>2631</v>
      </c>
      <c r="C97" s="15" t="n">
        <v>21921569.31</v>
      </c>
      <c r="D97" s="15" t="n">
        <v>77685321.12</v>
      </c>
      <c r="E97" s="15" t="n">
        <v>646105212.41</v>
      </c>
      <c r="F97" s="20" t="n">
        <v>60800000</v>
      </c>
      <c r="H97" s="15" t="n">
        <v>646105212.41</v>
      </c>
    </row>
    <row r="98" customFormat="false" ht="17.25" hidden="false" customHeight="true" outlineLevel="0" collapsed="false">
      <c r="A98" s="41" t="n">
        <v>624110</v>
      </c>
      <c r="B98" s="2" t="s">
        <v>2632</v>
      </c>
      <c r="C98" s="15" t="n">
        <v>549454824.15</v>
      </c>
      <c r="D98" s="15" t="n">
        <v>286870668.31</v>
      </c>
      <c r="E98" s="15" t="n">
        <v>974716819.23</v>
      </c>
      <c r="F98" s="20" t="n">
        <v>60800000</v>
      </c>
      <c r="H98" s="15" t="n">
        <v>974716819.23</v>
      </c>
    </row>
    <row r="99" customFormat="false" ht="17.25" hidden="false" customHeight="true" outlineLevel="0" collapsed="false">
      <c r="A99" s="41" t="n">
        <v>624120</v>
      </c>
      <c r="B99" s="2" t="s">
        <v>2633</v>
      </c>
      <c r="C99" s="15" t="n">
        <v>0</v>
      </c>
      <c r="D99" s="15" t="n">
        <v>-108465</v>
      </c>
      <c r="E99" s="15" t="n">
        <v>0</v>
      </c>
      <c r="F99" s="20" t="n">
        <v>60800000</v>
      </c>
      <c r="H99" s="15" t="n">
        <v>0</v>
      </c>
    </row>
    <row r="100" customFormat="false" ht="17.25" hidden="false" customHeight="true" outlineLevel="0" collapsed="false">
      <c r="A100" s="41" t="n">
        <v>624140</v>
      </c>
      <c r="B100" s="2" t="s">
        <v>2634</v>
      </c>
      <c r="C100" s="15" t="n">
        <v>0</v>
      </c>
      <c r="D100" s="15" t="n">
        <v>43233.59</v>
      </c>
      <c r="E100" s="15" t="n">
        <v>2405712.51</v>
      </c>
      <c r="F100" s="20" t="n">
        <v>60800000</v>
      </c>
      <c r="H100" s="15" t="n">
        <v>2405712.51</v>
      </c>
    </row>
    <row r="101" customFormat="false" ht="17.25" hidden="false" customHeight="true" outlineLevel="0" collapsed="false">
      <c r="A101" s="41" t="n">
        <v>624150</v>
      </c>
      <c r="B101" s="2" t="s">
        <v>1404</v>
      </c>
      <c r="C101" s="15" t="n">
        <v>8551904.51</v>
      </c>
      <c r="D101" s="15" t="n">
        <v>8929964.17</v>
      </c>
      <c r="E101" s="15" t="n">
        <v>62828094.4</v>
      </c>
      <c r="F101" s="20" t="n">
        <v>60800000</v>
      </c>
      <c r="H101" s="15" t="n">
        <v>62828094.4</v>
      </c>
    </row>
    <row r="102" customFormat="false" ht="17.25" hidden="false" customHeight="true" outlineLevel="0" collapsed="false">
      <c r="A102" s="41" t="n">
        <v>624160</v>
      </c>
      <c r="B102" s="2" t="s">
        <v>2635</v>
      </c>
      <c r="C102" s="15" t="n">
        <v>1670785.86</v>
      </c>
      <c r="D102" s="15" t="n">
        <v>1420106.06</v>
      </c>
      <c r="E102" s="15" t="n">
        <v>7731755.28</v>
      </c>
      <c r="F102" s="20" t="n">
        <v>60800000</v>
      </c>
      <c r="H102" s="15" t="n">
        <v>7731755.28</v>
      </c>
    </row>
    <row r="103" customFormat="false" ht="17.25" hidden="false" customHeight="true" outlineLevel="0" collapsed="false">
      <c r="A103" s="41" t="n">
        <v>624170</v>
      </c>
      <c r="B103" s="2" t="s">
        <v>2636</v>
      </c>
      <c r="C103" s="15" t="n">
        <v>3903115.23</v>
      </c>
      <c r="D103" s="15" t="n">
        <v>24036565.14</v>
      </c>
      <c r="E103" s="15" t="n">
        <v>174818039.71</v>
      </c>
      <c r="F103" s="20" t="n">
        <v>60800000</v>
      </c>
      <c r="H103" s="15" t="n">
        <v>174818039.71</v>
      </c>
    </row>
    <row r="104" customFormat="false" ht="17.25" hidden="false" customHeight="true" outlineLevel="0" collapsed="false">
      <c r="A104" s="41" t="n">
        <v>624190</v>
      </c>
      <c r="B104" s="2" t="s">
        <v>2637</v>
      </c>
      <c r="C104" s="15" t="n">
        <v>178146.63</v>
      </c>
      <c r="D104" s="15" t="n">
        <v>88646.72</v>
      </c>
      <c r="E104" s="15" t="n">
        <v>1600000</v>
      </c>
      <c r="F104" s="20" t="n">
        <v>60800000</v>
      </c>
      <c r="H104" s="15" t="n">
        <v>1600000</v>
      </c>
    </row>
    <row r="105" customFormat="false" ht="17.25" hidden="false" customHeight="true" outlineLevel="0" collapsed="false">
      <c r="A105" s="41" t="n">
        <v>608000</v>
      </c>
      <c r="B105" s="2" t="s">
        <v>2638</v>
      </c>
      <c r="C105" s="15" t="n">
        <v>72219.95</v>
      </c>
      <c r="F105" s="20" t="n">
        <v>60800000</v>
      </c>
    </row>
    <row r="106" customFormat="false" ht="17.25" hidden="false" customHeight="true" outlineLevel="0" collapsed="false">
      <c r="A106" s="41" t="n">
        <v>608120</v>
      </c>
      <c r="B106" s="2" t="s">
        <v>2639</v>
      </c>
      <c r="C106" s="15" t="n">
        <v>20000</v>
      </c>
      <c r="F106" s="20" t="n">
        <v>60812000</v>
      </c>
    </row>
    <row r="107" customFormat="false" ht="17.25" hidden="false" customHeight="true" outlineLevel="0" collapsed="false">
      <c r="A107" s="41" t="n">
        <v>609000</v>
      </c>
      <c r="B107" s="2" t="s">
        <v>2640</v>
      </c>
      <c r="C107" s="15" t="n">
        <v>0</v>
      </c>
      <c r="D107" s="15" t="n">
        <v>-16217455.87</v>
      </c>
      <c r="E107" s="15" t="n">
        <v>-95609874.71</v>
      </c>
      <c r="F107" s="20" t="n">
        <v>60900000</v>
      </c>
      <c r="H107" s="15" t="n">
        <v>-95609874.71</v>
      </c>
    </row>
    <row r="108" customFormat="false" ht="17.25" hidden="false" customHeight="true" outlineLevel="0" collapsed="false">
      <c r="A108" s="41" t="n">
        <v>613200</v>
      </c>
      <c r="B108" s="2" t="s">
        <v>2641</v>
      </c>
      <c r="C108" s="15" t="n">
        <v>122400000</v>
      </c>
      <c r="D108" s="15" t="n">
        <v>122400000</v>
      </c>
      <c r="E108" s="15" t="n">
        <v>122400000</v>
      </c>
      <c r="F108" s="20" t="n">
        <v>61300000</v>
      </c>
      <c r="H108" s="15" t="n">
        <v>122400000</v>
      </c>
    </row>
    <row r="109" customFormat="false" ht="17.25" hidden="false" customHeight="true" outlineLevel="0" collapsed="false">
      <c r="A109" s="41" t="n">
        <v>613300</v>
      </c>
      <c r="B109" s="2" t="s">
        <v>2620</v>
      </c>
      <c r="C109" s="15" t="n">
        <v>0</v>
      </c>
      <c r="D109" s="15" t="n">
        <v>1847108</v>
      </c>
      <c r="E109" s="15" t="n">
        <v>0</v>
      </c>
      <c r="F109" s="20" t="n">
        <v>61300000</v>
      </c>
      <c r="H109" s="15" t="n">
        <v>0</v>
      </c>
    </row>
    <row r="110" customFormat="false" ht="17.25" hidden="false" customHeight="true" outlineLevel="0" collapsed="false">
      <c r="A110" s="41" t="n">
        <v>615000</v>
      </c>
      <c r="B110" s="83" t="s">
        <v>2642</v>
      </c>
      <c r="C110" s="15" t="n">
        <v>4068610.67</v>
      </c>
      <c r="D110" s="15" t="n">
        <v>0</v>
      </c>
      <c r="E110" s="15" t="n">
        <v>504570</v>
      </c>
      <c r="F110" s="20" t="n">
        <v>61500000</v>
      </c>
      <c r="H110" s="15" t="n">
        <v>504570</v>
      </c>
    </row>
    <row r="111" customFormat="false" ht="17.25" hidden="false" customHeight="true" outlineLevel="0" collapsed="false">
      <c r="A111" s="41" t="n">
        <v>616000</v>
      </c>
      <c r="B111" s="2" t="s">
        <v>2643</v>
      </c>
      <c r="C111" s="15" t="n">
        <v>6591892.22</v>
      </c>
      <c r="D111" s="15" t="n">
        <v>493191.51</v>
      </c>
      <c r="E111" s="15" t="n">
        <v>416415.61</v>
      </c>
      <c r="F111" s="20" t="n">
        <v>61600000</v>
      </c>
      <c r="H111" s="15" t="n">
        <v>416415.61</v>
      </c>
    </row>
    <row r="112" customFormat="false" ht="17.25" hidden="false" customHeight="true" outlineLevel="0" collapsed="false">
      <c r="A112" s="41" t="n">
        <v>618100</v>
      </c>
      <c r="B112" s="83" t="s">
        <v>2644</v>
      </c>
      <c r="C112" s="15" t="n">
        <v>0</v>
      </c>
      <c r="D112" s="15" t="n">
        <v>0</v>
      </c>
      <c r="E112" s="15" t="n">
        <v>1760000</v>
      </c>
      <c r="F112" s="20" t="n">
        <v>61800000</v>
      </c>
      <c r="H112" s="15" t="n">
        <v>1760000</v>
      </c>
    </row>
    <row r="113" customFormat="false" ht="17.25" hidden="false" customHeight="true" outlineLevel="0" collapsed="false">
      <c r="A113" s="41" t="n">
        <v>619100</v>
      </c>
      <c r="B113" s="2" t="s">
        <v>2645</v>
      </c>
      <c r="C113" s="15" t="n">
        <v>395870.67</v>
      </c>
      <c r="D113" s="15" t="n">
        <v>685189.72</v>
      </c>
      <c r="E113" s="15" t="n">
        <v>27001881.04</v>
      </c>
      <c r="F113" s="20" t="n">
        <v>61800000</v>
      </c>
      <c r="H113" s="15" t="n">
        <v>27001881.04</v>
      </c>
    </row>
    <row r="114" customFormat="false" ht="17.25" hidden="false" customHeight="true" outlineLevel="0" collapsed="false">
      <c r="A114" s="41" t="n">
        <v>622110</v>
      </c>
      <c r="B114" s="2" t="s">
        <v>2646</v>
      </c>
      <c r="C114" s="15" t="n">
        <v>14984649.01</v>
      </c>
      <c r="D114" s="15" t="n">
        <v>11293166.67</v>
      </c>
      <c r="E114" s="15" t="n">
        <v>107400</v>
      </c>
      <c r="F114" s="20" t="n">
        <v>62200000</v>
      </c>
      <c r="H114" s="15" t="n">
        <v>107400</v>
      </c>
    </row>
    <row r="115" customFormat="false" ht="17.25" hidden="false" customHeight="true" outlineLevel="0" collapsed="false">
      <c r="A115" s="41" t="n">
        <v>622600</v>
      </c>
      <c r="B115" s="2" t="s">
        <v>2647</v>
      </c>
      <c r="C115" s="15" t="n">
        <v>7600000</v>
      </c>
      <c r="D115" s="15" t="n">
        <v>6000000</v>
      </c>
      <c r="E115" s="15" t="n">
        <v>6000000</v>
      </c>
      <c r="F115" s="20" t="n">
        <v>62200000</v>
      </c>
      <c r="H115" s="15" t="n">
        <v>6000000</v>
      </c>
    </row>
    <row r="116" customFormat="false" ht="17.25" hidden="false" customHeight="true" outlineLevel="0" collapsed="false">
      <c r="A116" s="41" t="n">
        <v>625000</v>
      </c>
      <c r="B116" s="2" t="s">
        <v>2648</v>
      </c>
      <c r="C116" s="15" t="n">
        <v>0</v>
      </c>
      <c r="D116" s="15" t="n">
        <v>24231128</v>
      </c>
      <c r="E116" s="15" t="n">
        <v>293333</v>
      </c>
      <c r="F116" s="20" t="n">
        <v>62501000</v>
      </c>
      <c r="H116" s="15" t="n">
        <v>293333</v>
      </c>
    </row>
    <row r="117" customFormat="false" ht="17.25" hidden="false" customHeight="true" outlineLevel="0" collapsed="false">
      <c r="A117" s="41" t="n">
        <v>625100</v>
      </c>
      <c r="B117" s="2" t="s">
        <v>2648</v>
      </c>
      <c r="C117" s="15" t="n">
        <v>0</v>
      </c>
      <c r="D117" s="15" t="n">
        <v>0</v>
      </c>
      <c r="E117" s="15" t="n">
        <v>1968800</v>
      </c>
      <c r="F117" s="20" t="n">
        <v>62501000</v>
      </c>
      <c r="H117" s="15" t="n">
        <v>1968800</v>
      </c>
    </row>
    <row r="118" customFormat="false" ht="17.25" hidden="false" customHeight="true" outlineLevel="0" collapsed="false">
      <c r="A118" s="41" t="n">
        <v>626000</v>
      </c>
      <c r="B118" s="2" t="s">
        <v>2649</v>
      </c>
      <c r="C118" s="15" t="n">
        <v>36764940.64</v>
      </c>
      <c r="D118" s="15" t="n">
        <v>40256351.45</v>
      </c>
      <c r="E118" s="15" t="n">
        <v>39247734.32</v>
      </c>
      <c r="F118" s="20" t="n">
        <v>62601000</v>
      </c>
      <c r="H118" s="15" t="n">
        <v>39247734.32</v>
      </c>
    </row>
    <row r="119" customFormat="false" ht="17.25" hidden="false" customHeight="true" outlineLevel="0" collapsed="false">
      <c r="A119" s="41" t="n">
        <v>627000</v>
      </c>
      <c r="B119" s="2" t="s">
        <v>2650</v>
      </c>
      <c r="C119" s="15" t="n">
        <v>0</v>
      </c>
      <c r="D119" s="15" t="n">
        <v>84000</v>
      </c>
      <c r="E119" s="15" t="n">
        <v>0</v>
      </c>
      <c r="F119" s="20" t="n">
        <v>62701000</v>
      </c>
      <c r="H119" s="15" t="n">
        <v>0</v>
      </c>
    </row>
    <row r="120" customFormat="false" ht="17.25" hidden="false" customHeight="true" outlineLevel="0" collapsed="false">
      <c r="A120" s="41" t="n">
        <v>627100</v>
      </c>
      <c r="B120" s="2" t="s">
        <v>2651</v>
      </c>
      <c r="C120" s="15" t="n">
        <v>8317103.53</v>
      </c>
      <c r="D120" s="15" t="n">
        <v>11743892.86</v>
      </c>
      <c r="E120" s="15" t="n">
        <v>28960227.05</v>
      </c>
      <c r="F120" s="20" t="n">
        <v>62701000</v>
      </c>
      <c r="H120" s="15" t="n">
        <v>28960227.05</v>
      </c>
    </row>
    <row r="121" customFormat="false" ht="17.25" hidden="false" customHeight="true" outlineLevel="0" collapsed="false">
      <c r="A121" s="41" t="n">
        <v>627200</v>
      </c>
      <c r="B121" s="2" t="s">
        <v>2652</v>
      </c>
      <c r="C121" s="15" t="n">
        <v>628579.98</v>
      </c>
      <c r="D121" s="15" t="n">
        <v>488960</v>
      </c>
      <c r="E121" s="15" t="n">
        <v>6966987.05</v>
      </c>
      <c r="F121" s="20" t="n">
        <v>62701000</v>
      </c>
      <c r="H121" s="15" t="n">
        <v>6966987.05</v>
      </c>
    </row>
    <row r="122" customFormat="false" ht="17.25" hidden="false" customHeight="true" outlineLevel="0" collapsed="false">
      <c r="A122" s="41" t="n">
        <v>627210</v>
      </c>
      <c r="B122" s="2" t="s">
        <v>2653</v>
      </c>
      <c r="C122" s="15" t="n">
        <v>0</v>
      </c>
      <c r="D122" s="15" t="n">
        <v>2000000</v>
      </c>
      <c r="E122" s="15" t="n">
        <v>0</v>
      </c>
      <c r="F122" s="20" t="n">
        <v>62701000</v>
      </c>
      <c r="H122" s="15" t="n">
        <v>0</v>
      </c>
    </row>
    <row r="123" customFormat="false" ht="17.25" hidden="false" customHeight="true" outlineLevel="0" collapsed="false">
      <c r="A123" s="41" t="n">
        <v>627300</v>
      </c>
      <c r="B123" s="2" t="s">
        <v>1431</v>
      </c>
      <c r="C123" s="15" t="n">
        <v>8122592.74</v>
      </c>
      <c r="D123" s="15" t="n">
        <v>10141426.23</v>
      </c>
      <c r="E123" s="15" t="n">
        <v>19030091.72</v>
      </c>
      <c r="F123" s="20" t="n">
        <v>62701000</v>
      </c>
      <c r="H123" s="15" t="n">
        <v>19030091.72</v>
      </c>
    </row>
    <row r="124" customFormat="false" ht="17.25" hidden="false" customHeight="true" outlineLevel="0" collapsed="false">
      <c r="A124" s="41" t="n">
        <v>627400</v>
      </c>
      <c r="B124" s="2" t="s">
        <v>2654</v>
      </c>
      <c r="C124" s="15" t="n">
        <v>13241.84</v>
      </c>
      <c r="D124" s="15" t="n">
        <v>15840</v>
      </c>
      <c r="E124" s="15" t="n">
        <v>0</v>
      </c>
      <c r="F124" s="20" t="n">
        <v>62701000</v>
      </c>
      <c r="H124" s="15" t="n">
        <v>0</v>
      </c>
    </row>
    <row r="125" customFormat="false" ht="17.25" hidden="false" customHeight="true" outlineLevel="0" collapsed="false">
      <c r="A125" s="41" t="n">
        <v>627500</v>
      </c>
      <c r="B125" s="2" t="s">
        <v>2655</v>
      </c>
      <c r="C125" s="15" t="n">
        <v>906665.5</v>
      </c>
      <c r="D125" s="15" t="n">
        <v>1162650.52</v>
      </c>
      <c r="E125" s="15" t="n">
        <v>2595982.14</v>
      </c>
      <c r="F125" s="20" t="n">
        <v>62701000</v>
      </c>
      <c r="H125" s="15" t="n">
        <v>2595982.14</v>
      </c>
    </row>
    <row r="126" customFormat="false" ht="17.25" hidden="false" customHeight="true" outlineLevel="0" collapsed="false">
      <c r="A126" s="41" t="n">
        <v>627600</v>
      </c>
      <c r="B126" s="2" t="s">
        <v>521</v>
      </c>
      <c r="C126" s="15" t="n">
        <v>266174984.18</v>
      </c>
      <c r="D126" s="15" t="n">
        <v>104176584.32</v>
      </c>
      <c r="E126" s="15" t="n">
        <v>29772338.78</v>
      </c>
      <c r="F126" s="20" t="n">
        <v>62701000</v>
      </c>
      <c r="H126" s="15" t="n">
        <v>29772338.78</v>
      </c>
    </row>
    <row r="127" customFormat="false" ht="17.25" hidden="false" customHeight="true" outlineLevel="0" collapsed="false">
      <c r="A127" s="41" t="n">
        <v>627610</v>
      </c>
      <c r="B127" s="2" t="s">
        <v>2656</v>
      </c>
      <c r="C127" s="15" t="n">
        <v>3723596.1</v>
      </c>
      <c r="D127" s="15" t="n">
        <v>4581733.04</v>
      </c>
      <c r="E127" s="15" t="n">
        <v>12890455.19</v>
      </c>
      <c r="F127" s="20" t="n">
        <v>62701000</v>
      </c>
      <c r="H127" s="15" t="n">
        <v>12890455.19</v>
      </c>
    </row>
    <row r="128" customFormat="false" ht="17.25" hidden="false" customHeight="true" outlineLevel="0" collapsed="false">
      <c r="A128" s="41" t="n">
        <v>627620</v>
      </c>
      <c r="B128" s="2" t="s">
        <v>2657</v>
      </c>
      <c r="C128" s="15" t="n">
        <v>881072.49</v>
      </c>
      <c r="D128" s="15" t="n">
        <v>958010.63</v>
      </c>
      <c r="E128" s="15" t="n">
        <v>1902894.2</v>
      </c>
      <c r="F128" s="20" t="n">
        <v>62701000</v>
      </c>
      <c r="H128" s="15" t="n">
        <v>1902894.2</v>
      </c>
    </row>
    <row r="129" customFormat="false" ht="17.25" hidden="false" customHeight="true" outlineLevel="0" collapsed="false">
      <c r="A129" s="41" t="n">
        <v>627700</v>
      </c>
      <c r="B129" s="2" t="s">
        <v>2658</v>
      </c>
      <c r="C129" s="15" t="n">
        <v>420000</v>
      </c>
      <c r="D129" s="15" t="n">
        <v>992200</v>
      </c>
      <c r="E129" s="15" t="n">
        <v>462000</v>
      </c>
      <c r="F129" s="20" t="n">
        <v>62701000</v>
      </c>
      <c r="H129" s="15" t="n">
        <v>462000</v>
      </c>
    </row>
    <row r="130" customFormat="false" ht="17.25" hidden="false" customHeight="true" outlineLevel="0" collapsed="false">
      <c r="A130" s="41" t="n">
        <v>627800</v>
      </c>
      <c r="B130" s="2" t="s">
        <v>2659</v>
      </c>
      <c r="C130" s="15" t="n">
        <v>369100</v>
      </c>
      <c r="D130" s="15" t="n">
        <v>309666.66</v>
      </c>
      <c r="E130" s="15" t="n">
        <v>74500</v>
      </c>
      <c r="F130" s="20" t="n">
        <v>62701000</v>
      </c>
      <c r="H130" s="15" t="n">
        <v>74500</v>
      </c>
    </row>
    <row r="131" customFormat="false" ht="17.25" hidden="false" customHeight="true" outlineLevel="0" collapsed="false">
      <c r="A131" s="41" t="n">
        <v>627810</v>
      </c>
      <c r="B131" s="2" t="s">
        <v>2660</v>
      </c>
      <c r="C131" s="15" t="n">
        <v>72000</v>
      </c>
      <c r="D131" s="15" t="n">
        <v>71600</v>
      </c>
      <c r="E131" s="15" t="n">
        <v>84000</v>
      </c>
      <c r="F131" s="20" t="n">
        <v>62701000</v>
      </c>
      <c r="H131" s="15" t="n">
        <v>84000</v>
      </c>
    </row>
    <row r="132" customFormat="false" ht="17.25" hidden="false" customHeight="true" outlineLevel="0" collapsed="false">
      <c r="A132" s="41" t="n">
        <v>627820</v>
      </c>
      <c r="B132" s="2" t="s">
        <v>2661</v>
      </c>
      <c r="C132" s="15" t="n">
        <v>0</v>
      </c>
      <c r="D132" s="15" t="n">
        <v>35320</v>
      </c>
      <c r="E132" s="15" t="n">
        <v>96500</v>
      </c>
      <c r="F132" s="20" t="n">
        <v>62701000</v>
      </c>
      <c r="H132" s="15" t="n">
        <v>96500</v>
      </c>
    </row>
    <row r="133" customFormat="false" ht="17.25" hidden="false" customHeight="true" outlineLevel="0" collapsed="false">
      <c r="A133" s="41" t="n">
        <v>627900</v>
      </c>
      <c r="B133" s="2" t="s">
        <v>2662</v>
      </c>
      <c r="C133" s="15" t="n">
        <v>93000</v>
      </c>
      <c r="D133" s="15" t="n">
        <v>63000</v>
      </c>
      <c r="E133" s="15" t="n">
        <v>60000</v>
      </c>
      <c r="F133" s="20" t="n">
        <v>62701000</v>
      </c>
      <c r="H133" s="15" t="n">
        <v>60000</v>
      </c>
    </row>
    <row r="134" customFormat="false" ht="17.25" hidden="false" customHeight="true" outlineLevel="0" collapsed="false">
      <c r="A134" s="41" t="n">
        <v>627910</v>
      </c>
      <c r="B134" s="2" t="s">
        <v>2663</v>
      </c>
      <c r="C134" s="15" t="n">
        <v>576000</v>
      </c>
      <c r="D134" s="15" t="n">
        <v>576000</v>
      </c>
      <c r="E134" s="15" t="n">
        <v>480000</v>
      </c>
      <c r="F134" s="20" t="n">
        <v>62701000</v>
      </c>
      <c r="H134" s="15" t="n">
        <v>480000</v>
      </c>
    </row>
    <row r="135" customFormat="false" ht="17.25" hidden="false" customHeight="true" outlineLevel="0" collapsed="false">
      <c r="A135" s="41" t="n">
        <v>627930</v>
      </c>
      <c r="B135" s="2" t="s">
        <v>2664</v>
      </c>
      <c r="C135" s="15" t="n">
        <v>480000</v>
      </c>
      <c r="D135" s="15" t="n">
        <v>466666</v>
      </c>
      <c r="E135" s="15" t="n">
        <v>399996</v>
      </c>
      <c r="F135" s="20" t="n">
        <v>62701000</v>
      </c>
      <c r="H135" s="15" t="n">
        <v>399996</v>
      </c>
    </row>
    <row r="136" customFormat="false" ht="17.25" hidden="false" customHeight="true" outlineLevel="0" collapsed="false">
      <c r="A136" s="41" t="n">
        <v>627940</v>
      </c>
      <c r="B136" s="2" t="s">
        <v>2665</v>
      </c>
      <c r="C136" s="15" t="n">
        <v>480000</v>
      </c>
      <c r="D136" s="15" t="n">
        <v>403200</v>
      </c>
      <c r="E136" s="15" t="n">
        <v>0</v>
      </c>
      <c r="F136" s="20" t="n">
        <v>62701000</v>
      </c>
      <c r="H136" s="15" t="n">
        <v>0</v>
      </c>
    </row>
    <row r="137" customFormat="false" ht="17.25" hidden="false" customHeight="true" outlineLevel="0" collapsed="false">
      <c r="A137" s="41" t="n">
        <v>628000</v>
      </c>
      <c r="B137" s="83" t="s">
        <v>2666</v>
      </c>
      <c r="C137" s="15" t="n">
        <v>540000</v>
      </c>
      <c r="D137" s="15" t="n">
        <v>0</v>
      </c>
      <c r="E137" s="15" t="n">
        <v>4050000</v>
      </c>
      <c r="F137" s="20" t="n">
        <v>62800000</v>
      </c>
      <c r="H137" s="15" t="n">
        <v>4050000</v>
      </c>
    </row>
    <row r="138" customFormat="false" ht="17.25" hidden="false" customHeight="true" outlineLevel="0" collapsed="false">
      <c r="A138" s="41" t="n">
        <v>636100</v>
      </c>
      <c r="B138" s="2" t="s">
        <v>2667</v>
      </c>
      <c r="C138" s="15" t="n">
        <v>4000</v>
      </c>
      <c r="D138" s="15" t="n">
        <v>10000</v>
      </c>
      <c r="E138" s="15" t="n">
        <v>0</v>
      </c>
      <c r="F138" s="20" t="n">
        <v>63500000</v>
      </c>
      <c r="H138" s="15" t="n">
        <v>0</v>
      </c>
    </row>
    <row r="139" customFormat="false" ht="17.25" hidden="false" customHeight="true" outlineLevel="0" collapsed="false">
      <c r="A139" s="41" t="n">
        <v>635500</v>
      </c>
      <c r="B139" s="2" t="s">
        <v>2633</v>
      </c>
      <c r="C139" s="15" t="n">
        <v>0</v>
      </c>
      <c r="D139" s="15" t="n">
        <v>20000</v>
      </c>
      <c r="E139" s="15" t="n">
        <v>0</v>
      </c>
      <c r="F139" s="20" t="n">
        <v>63504000</v>
      </c>
      <c r="H139" s="15" t="n">
        <v>0</v>
      </c>
    </row>
    <row r="140" customFormat="false" ht="17.25" hidden="false" customHeight="true" outlineLevel="0" collapsed="false">
      <c r="A140" s="41" t="n">
        <v>635510</v>
      </c>
      <c r="B140" s="2" t="s">
        <v>2668</v>
      </c>
      <c r="C140" s="15" t="n">
        <v>125154.75</v>
      </c>
      <c r="D140" s="15" t="n">
        <v>1380000</v>
      </c>
      <c r="E140" s="15" t="n">
        <v>11360000</v>
      </c>
      <c r="F140" s="20" t="n">
        <v>63504000</v>
      </c>
      <c r="H140" s="15" t="n">
        <v>11360000</v>
      </c>
    </row>
    <row r="141" customFormat="false" ht="17.25" hidden="false" customHeight="true" outlineLevel="0" collapsed="false">
      <c r="A141" s="41" t="n">
        <v>635520</v>
      </c>
      <c r="B141" s="2" t="s">
        <v>2669</v>
      </c>
      <c r="C141" s="15" t="n">
        <v>396020000</v>
      </c>
      <c r="D141" s="15" t="n">
        <v>355491500</v>
      </c>
      <c r="E141" s="15" t="n">
        <v>227203000</v>
      </c>
      <c r="F141" s="20" t="n">
        <v>63504000</v>
      </c>
      <c r="H141" s="15" t="n">
        <v>227203000</v>
      </c>
    </row>
    <row r="142" customFormat="false" ht="17.25" hidden="false" customHeight="true" outlineLevel="0" collapsed="false">
      <c r="A142" s="41" t="n">
        <v>635800</v>
      </c>
      <c r="B142" s="2" t="s">
        <v>2670</v>
      </c>
      <c r="C142" s="15" t="n">
        <v>450000</v>
      </c>
      <c r="D142" s="15" t="n">
        <v>270000</v>
      </c>
      <c r="E142" s="15" t="n">
        <v>330000</v>
      </c>
      <c r="F142" s="20" t="n">
        <v>63504000</v>
      </c>
      <c r="H142" s="15" t="n">
        <v>330000</v>
      </c>
    </row>
    <row r="143" customFormat="false" ht="17.25" hidden="false" customHeight="true" outlineLevel="0" collapsed="false">
      <c r="A143" s="41" t="n">
        <v>636200</v>
      </c>
      <c r="B143" s="83" t="s">
        <v>2671</v>
      </c>
      <c r="C143" s="15" t="n">
        <v>0</v>
      </c>
      <c r="D143" s="15" t="n">
        <v>0</v>
      </c>
      <c r="E143" s="15" t="n">
        <v>146892000</v>
      </c>
      <c r="F143" s="20" t="n">
        <v>63504000</v>
      </c>
      <c r="H143" s="15" t="n">
        <v>146892000</v>
      </c>
    </row>
    <row r="144" customFormat="false" ht="17.25" hidden="false" customHeight="true" outlineLevel="0" collapsed="false">
      <c r="A144" s="41" t="n">
        <v>636300</v>
      </c>
      <c r="B144" s="2" t="s">
        <v>2672</v>
      </c>
      <c r="C144" s="15" t="n">
        <v>0</v>
      </c>
      <c r="D144" s="15" t="n">
        <v>50000</v>
      </c>
      <c r="E144" s="15" t="n">
        <v>60000</v>
      </c>
      <c r="F144" s="20" t="n">
        <v>63504000</v>
      </c>
      <c r="H144" s="15" t="n">
        <v>60000</v>
      </c>
    </row>
    <row r="145" customFormat="false" ht="17.25" hidden="false" customHeight="true" outlineLevel="0" collapsed="false">
      <c r="A145" s="41" t="n">
        <v>636400</v>
      </c>
      <c r="B145" s="2" t="s">
        <v>2673</v>
      </c>
      <c r="C145" s="15" t="n">
        <v>2591375.59</v>
      </c>
      <c r="D145" s="15" t="n">
        <v>1878315.77</v>
      </c>
      <c r="E145" s="15" t="n">
        <v>0</v>
      </c>
      <c r="F145" s="20" t="n">
        <v>63504000</v>
      </c>
      <c r="H145" s="15" t="n">
        <v>0</v>
      </c>
    </row>
    <row r="146" customFormat="false" ht="17.25" hidden="false" customHeight="true" outlineLevel="0" collapsed="false">
      <c r="A146" s="41" t="n">
        <v>635610</v>
      </c>
      <c r="B146" s="2" t="s">
        <v>2623</v>
      </c>
      <c r="C146" s="15" t="n">
        <v>190000</v>
      </c>
      <c r="F146" s="20" t="n">
        <v>63504000</v>
      </c>
    </row>
    <row r="147" customFormat="false" ht="17.25" hidden="false" customHeight="true" outlineLevel="0" collapsed="false">
      <c r="A147" s="41" t="n">
        <v>641000</v>
      </c>
      <c r="B147" s="2" t="s">
        <v>2674</v>
      </c>
      <c r="C147" s="15" t="n">
        <v>145276500.01</v>
      </c>
      <c r="D147" s="15" t="n">
        <v>107451067</v>
      </c>
      <c r="E147" s="15" t="n">
        <v>125920897.03</v>
      </c>
      <c r="F147" s="20" t="n">
        <v>64101000</v>
      </c>
      <c r="H147" s="15" t="n">
        <v>125920897.03</v>
      </c>
    </row>
    <row r="148" customFormat="false" ht="17.25" hidden="false" customHeight="true" outlineLevel="0" collapsed="false">
      <c r="A148" s="41" t="n">
        <v>645100</v>
      </c>
      <c r="B148" s="2" t="s">
        <v>2675</v>
      </c>
      <c r="C148" s="15" t="n">
        <v>18587400</v>
      </c>
      <c r="D148" s="15" t="n">
        <v>13626165.66</v>
      </c>
      <c r="E148" s="15" t="n">
        <v>15943083.66</v>
      </c>
      <c r="F148" s="20" t="n">
        <v>64501000</v>
      </c>
      <c r="H148" s="15" t="n">
        <v>15943083.66</v>
      </c>
    </row>
    <row r="149" customFormat="false" ht="17.25" hidden="false" customHeight="true" outlineLevel="0" collapsed="false">
      <c r="A149" s="41" t="n">
        <v>645200</v>
      </c>
      <c r="B149" s="2" t="s">
        <v>2676</v>
      </c>
      <c r="C149" s="15" t="n">
        <v>1429800.01</v>
      </c>
      <c r="D149" s="15" t="n">
        <v>1048166.66</v>
      </c>
      <c r="E149" s="15" t="n">
        <v>1226391.05</v>
      </c>
      <c r="F149" s="20" t="n">
        <v>64501000</v>
      </c>
      <c r="H149" s="15" t="n">
        <v>1226391.05</v>
      </c>
    </row>
    <row r="150" customFormat="false" ht="17.25" hidden="false" customHeight="true" outlineLevel="0" collapsed="false">
      <c r="A150" s="41" t="n">
        <v>645300</v>
      </c>
      <c r="B150" s="2" t="s">
        <v>2677</v>
      </c>
      <c r="C150" s="15" t="n">
        <v>7148999.99</v>
      </c>
      <c r="D150" s="15" t="n">
        <v>5240833</v>
      </c>
      <c r="E150" s="15" t="n">
        <v>6131955.25</v>
      </c>
      <c r="F150" s="20" t="n">
        <v>64501000</v>
      </c>
      <c r="H150" s="15" t="n">
        <v>6131955.25</v>
      </c>
    </row>
    <row r="151" customFormat="false" ht="17.25" hidden="false" customHeight="true" outlineLevel="0" collapsed="false">
      <c r="A151" s="41" t="n">
        <v>648000</v>
      </c>
      <c r="B151" s="2" t="s">
        <v>1440</v>
      </c>
      <c r="C151" s="15" t="n">
        <v>445000</v>
      </c>
      <c r="D151" s="15" t="n">
        <v>6372280</v>
      </c>
      <c r="E151" s="15" t="n">
        <v>0</v>
      </c>
      <c r="F151" s="20" t="n">
        <v>64801000</v>
      </c>
      <c r="H151" s="15" t="n">
        <v>0</v>
      </c>
    </row>
    <row r="152" customFormat="false" ht="17.25" hidden="false" customHeight="true" outlineLevel="0" collapsed="false">
      <c r="A152" s="41" t="n">
        <v>656000</v>
      </c>
      <c r="B152" s="83" t="s">
        <v>2678</v>
      </c>
      <c r="C152" s="15" t="n">
        <v>224944606</v>
      </c>
      <c r="D152" s="15" t="n">
        <v>0</v>
      </c>
      <c r="E152" s="15" t="n">
        <v>3617538</v>
      </c>
      <c r="F152" s="20" t="n">
        <v>65601000</v>
      </c>
      <c r="H152" s="15" t="n">
        <v>3617538</v>
      </c>
    </row>
    <row r="153" customFormat="false" ht="17.25" hidden="false" customHeight="true" outlineLevel="0" collapsed="false">
      <c r="A153" s="41" t="n">
        <v>656100</v>
      </c>
      <c r="B153" s="13" t="s">
        <v>2679</v>
      </c>
      <c r="C153" s="15" t="n">
        <v>2000000</v>
      </c>
      <c r="D153" s="15" t="n">
        <v>0</v>
      </c>
      <c r="E153" s="15" t="n">
        <v>50000</v>
      </c>
      <c r="F153" s="20" t="n">
        <v>65602000</v>
      </c>
      <c r="H153" s="15" t="n">
        <v>50000</v>
      </c>
    </row>
    <row r="154" customFormat="false" ht="17.25" hidden="false" customHeight="true" outlineLevel="0" collapsed="false">
      <c r="A154" s="41" t="n">
        <v>658000</v>
      </c>
      <c r="B154" s="2" t="s">
        <v>2680</v>
      </c>
      <c r="C154" s="15" t="n">
        <v>75454662.19</v>
      </c>
      <c r="D154" s="15" t="n">
        <v>801</v>
      </c>
      <c r="E154" s="15" t="n">
        <v>1338.54</v>
      </c>
      <c r="F154" s="20" t="n">
        <v>65700000</v>
      </c>
      <c r="H154" s="15" t="n">
        <v>1338.54</v>
      </c>
    </row>
    <row r="155" customFormat="false" ht="17.25" hidden="false" customHeight="true" outlineLevel="0" collapsed="false">
      <c r="A155" s="41" t="n">
        <v>661000</v>
      </c>
      <c r="B155" s="2" t="s">
        <v>2681</v>
      </c>
      <c r="C155" s="15" t="n">
        <v>2446733.71</v>
      </c>
      <c r="D155" s="15" t="n">
        <v>16518072.48</v>
      </c>
      <c r="E155" s="15" t="n">
        <v>59024337.74</v>
      </c>
      <c r="F155" s="20" t="n">
        <v>66100000</v>
      </c>
      <c r="H155" s="15" t="n">
        <v>59024337.74</v>
      </c>
    </row>
    <row r="156" customFormat="false" ht="17.25" hidden="false" customHeight="true" outlineLevel="0" collapsed="false">
      <c r="A156" s="41" t="n">
        <v>666000</v>
      </c>
      <c r="B156" s="2" t="s">
        <v>750</v>
      </c>
      <c r="C156" s="15" t="n">
        <v>19043640.95</v>
      </c>
      <c r="D156" s="15" t="n">
        <v>38304961.8</v>
      </c>
      <c r="E156" s="15" t="n">
        <v>123946926.31</v>
      </c>
      <c r="F156" s="20" t="n">
        <v>66600000</v>
      </c>
      <c r="H156" s="15" t="n">
        <v>123946926.31</v>
      </c>
    </row>
    <row r="157" customFormat="false" ht="17.25" hidden="false" customHeight="true" outlineLevel="0" collapsed="false">
      <c r="A157" s="41" t="n">
        <v>681000</v>
      </c>
      <c r="B157" s="2" t="s">
        <v>2682</v>
      </c>
      <c r="C157" s="15" t="n">
        <v>99178256.37</v>
      </c>
      <c r="D157" s="15" t="n">
        <v>66720282.01</v>
      </c>
      <c r="E157" s="15" t="n">
        <v>66698532.19</v>
      </c>
      <c r="F157" s="20" t="n">
        <v>68112000</v>
      </c>
      <c r="H157" s="15" t="n">
        <v>66698532.19</v>
      </c>
    </row>
    <row r="158" customFormat="false" ht="17.25" hidden="false" customHeight="true" outlineLevel="0" collapsed="false">
      <c r="A158" s="41" t="n">
        <v>690000</v>
      </c>
      <c r="B158" s="2" t="s">
        <v>2683</v>
      </c>
      <c r="C158" s="15" t="n">
        <v>1191203999.19</v>
      </c>
      <c r="D158" s="15" t="n">
        <v>599236202.41</v>
      </c>
      <c r="E158" s="15" t="n">
        <v>259943815.61</v>
      </c>
      <c r="F158" s="20" t="n">
        <v>69800000</v>
      </c>
      <c r="H158" s="15" t="n">
        <v>259943815.61</v>
      </c>
    </row>
    <row r="159" customFormat="false" ht="17.25" hidden="false" customHeight="true" outlineLevel="0" collapsed="false">
      <c r="A159" s="41" t="n">
        <v>707000</v>
      </c>
      <c r="B159" s="2" t="s">
        <v>2684</v>
      </c>
      <c r="C159" s="15" t="n">
        <v>-56805733.33</v>
      </c>
      <c r="F159" s="20" t="n">
        <v>70700000</v>
      </c>
    </row>
    <row r="160" customFormat="false" ht="17.25" hidden="false" customHeight="true" outlineLevel="0" collapsed="false">
      <c r="A160" s="41" t="n">
        <v>707180</v>
      </c>
      <c r="B160" s="83" t="s">
        <v>2685</v>
      </c>
      <c r="C160" s="15" t="n">
        <v>0</v>
      </c>
      <c r="D160" s="15" t="n">
        <v>0</v>
      </c>
      <c r="E160" s="15" t="n">
        <v>-5892259999.83</v>
      </c>
      <c r="F160" s="20" t="n">
        <v>70710000</v>
      </c>
      <c r="G160" s="41"/>
      <c r="H160" s="15" t="n">
        <v>-5892259999.83</v>
      </c>
    </row>
    <row r="161" customFormat="false" ht="17.25" hidden="false" customHeight="true" outlineLevel="0" collapsed="false">
      <c r="A161" s="41" t="n">
        <v>707200</v>
      </c>
      <c r="B161" s="2" t="s">
        <v>2686</v>
      </c>
      <c r="C161" s="15" t="n">
        <v>-738851666.67</v>
      </c>
      <c r="D161" s="15" t="n">
        <v>-483820000.02</v>
      </c>
      <c r="E161" s="15" t="n">
        <v>-413426666.61</v>
      </c>
      <c r="F161" s="20" t="n">
        <v>70710000</v>
      </c>
      <c r="G161" s="41"/>
      <c r="H161" s="15" t="n">
        <v>-413426666.61</v>
      </c>
    </row>
    <row r="162" customFormat="false" ht="17.25" hidden="false" customHeight="true" outlineLevel="0" collapsed="false">
      <c r="A162" s="41" t="n">
        <v>707210</v>
      </c>
      <c r="B162" s="2" t="s">
        <v>2687</v>
      </c>
      <c r="C162" s="15" t="n">
        <v>0</v>
      </c>
      <c r="D162" s="15" t="n">
        <v>-119054166.67</v>
      </c>
      <c r="E162" s="15" t="n">
        <v>-15543762500.02</v>
      </c>
      <c r="F162" s="20" t="n">
        <v>70710000</v>
      </c>
      <c r="G162" s="41"/>
      <c r="H162" s="15" t="n">
        <v>-15543762500.02</v>
      </c>
    </row>
    <row r="163" customFormat="false" ht="17.25" hidden="false" customHeight="true" outlineLevel="0" collapsed="false">
      <c r="A163" s="41" t="n">
        <v>707220</v>
      </c>
      <c r="B163" s="2" t="s">
        <v>2687</v>
      </c>
      <c r="C163" s="15" t="n">
        <v>0</v>
      </c>
      <c r="D163" s="15" t="n">
        <v>0</v>
      </c>
      <c r="E163" s="15" t="n">
        <v>-1959970000.01</v>
      </c>
      <c r="F163" s="20" t="n">
        <v>70710000</v>
      </c>
      <c r="G163" s="41"/>
      <c r="H163" s="15" t="n">
        <v>-1959970000.01</v>
      </c>
    </row>
    <row r="164" customFormat="false" ht="17.25" hidden="false" customHeight="true" outlineLevel="0" collapsed="false">
      <c r="A164" s="41" t="n">
        <v>707240</v>
      </c>
      <c r="B164" s="2" t="s">
        <v>2688</v>
      </c>
      <c r="C164" s="15" t="n">
        <v>-80000000</v>
      </c>
      <c r="D164" s="15" t="n">
        <v>-588200000</v>
      </c>
      <c r="E164" s="15" t="n">
        <v>-171200000</v>
      </c>
      <c r="F164" s="20" t="n">
        <v>70710000</v>
      </c>
      <c r="G164" s="41"/>
      <c r="H164" s="15" t="n">
        <v>-171200000</v>
      </c>
    </row>
    <row r="165" customFormat="false" ht="17.25" hidden="false" customHeight="true" outlineLevel="0" collapsed="false">
      <c r="A165" s="41" t="n">
        <v>707700</v>
      </c>
      <c r="B165" s="2" t="s">
        <v>2689</v>
      </c>
      <c r="C165" s="15" t="n">
        <v>-11968402000</v>
      </c>
      <c r="D165" s="15" t="n">
        <v>-69435118020</v>
      </c>
      <c r="E165" s="15" t="n">
        <v>-22400000</v>
      </c>
      <c r="F165" s="20" t="n">
        <v>70710000</v>
      </c>
      <c r="G165" s="41"/>
      <c r="H165" s="15" t="n">
        <v>-22400000</v>
      </c>
    </row>
    <row r="166" customFormat="false" ht="17.25" hidden="false" customHeight="true" outlineLevel="0" collapsed="false">
      <c r="A166" s="41" t="n">
        <v>707800</v>
      </c>
      <c r="B166" s="2" t="s">
        <v>2690</v>
      </c>
      <c r="C166" s="15" t="n">
        <v>-814899999.92</v>
      </c>
      <c r="D166" s="15" t="n">
        <v>-1398649000.02</v>
      </c>
      <c r="E166" s="15" t="n">
        <v>-561330000.05</v>
      </c>
      <c r="F166" s="20" t="n">
        <v>70710000</v>
      </c>
      <c r="G166" s="41"/>
      <c r="H166" s="15" t="n">
        <v>-561330000.05</v>
      </c>
    </row>
    <row r="167" customFormat="false" ht="17.25" hidden="false" customHeight="true" outlineLevel="0" collapsed="false">
      <c r="A167" s="41" t="n">
        <v>707810</v>
      </c>
      <c r="B167" s="2" t="s">
        <v>2691</v>
      </c>
      <c r="C167" s="15" t="n">
        <v>-294563333.32</v>
      </c>
      <c r="D167" s="15" t="n">
        <v>-90088333.32</v>
      </c>
      <c r="E167" s="15" t="n">
        <v>-250500000</v>
      </c>
      <c r="F167" s="20" t="n">
        <v>70710000</v>
      </c>
      <c r="G167" s="41"/>
      <c r="H167" s="15" t="n">
        <v>-250500000</v>
      </c>
    </row>
    <row r="168" customFormat="false" ht="17.25" hidden="false" customHeight="true" outlineLevel="0" collapsed="false">
      <c r="A168" s="41" t="n">
        <v>707820</v>
      </c>
      <c r="B168" s="2" t="s">
        <v>2691</v>
      </c>
      <c r="C168" s="15" t="n">
        <v>0</v>
      </c>
      <c r="D168" s="15" t="n">
        <v>0</v>
      </c>
      <c r="E168" s="15" t="n">
        <v>-392000000</v>
      </c>
      <c r="F168" s="20" t="n">
        <v>70710000</v>
      </c>
      <c r="G168" s="41"/>
      <c r="H168" s="15" t="n">
        <v>-392000000</v>
      </c>
    </row>
    <row r="169" customFormat="false" ht="17.25" hidden="false" customHeight="true" outlineLevel="0" collapsed="false">
      <c r="A169" s="41" t="n">
        <v>707830</v>
      </c>
      <c r="B169" s="2" t="s">
        <v>2692</v>
      </c>
      <c r="C169" s="15" t="n">
        <v>0</v>
      </c>
      <c r="D169" s="15" t="n">
        <v>0</v>
      </c>
      <c r="E169" s="15" t="n">
        <v>-195126666.67</v>
      </c>
      <c r="F169" s="20" t="n">
        <v>70710000</v>
      </c>
      <c r="G169" s="41"/>
      <c r="H169" s="15" t="n">
        <v>-195126666.67</v>
      </c>
    </row>
    <row r="170" customFormat="false" ht="17.25" hidden="false" customHeight="true" outlineLevel="0" collapsed="false">
      <c r="A170" s="41" t="n">
        <v>707840</v>
      </c>
      <c r="B170" s="2" t="s">
        <v>2693</v>
      </c>
      <c r="C170" s="15" t="n">
        <v>0</v>
      </c>
      <c r="D170" s="15" t="n">
        <v>0</v>
      </c>
      <c r="E170" s="15" t="n">
        <v>-347187500</v>
      </c>
      <c r="F170" s="20" t="n">
        <v>70710000</v>
      </c>
      <c r="G170" s="41"/>
      <c r="H170" s="15" t="n">
        <v>-347187500</v>
      </c>
    </row>
    <row r="171" customFormat="false" ht="17.25" hidden="false" customHeight="true" outlineLevel="0" collapsed="false">
      <c r="A171" s="41" t="n">
        <v>707850</v>
      </c>
      <c r="B171" s="2" t="s">
        <v>2694</v>
      </c>
      <c r="C171" s="15" t="n">
        <v>-161462167583.34</v>
      </c>
      <c r="D171" s="15" t="n">
        <v>-22452293066.62</v>
      </c>
      <c r="E171" s="15" t="n">
        <v>-5651075000.01</v>
      </c>
      <c r="F171" s="20" t="n">
        <v>70710000</v>
      </c>
      <c r="G171" s="41"/>
      <c r="H171" s="15" t="n">
        <v>-5651075000.01</v>
      </c>
    </row>
    <row r="172" customFormat="false" ht="17.25" hidden="false" customHeight="true" outlineLevel="0" collapsed="false">
      <c r="A172" s="41" t="n">
        <v>707860</v>
      </c>
      <c r="B172" s="2" t="s">
        <v>2695</v>
      </c>
      <c r="C172" s="15" t="n">
        <v>-19496898999.98</v>
      </c>
      <c r="D172" s="15" t="n">
        <v>-14666913833.32</v>
      </c>
      <c r="E172" s="15" t="n">
        <v>-3235204999.97</v>
      </c>
      <c r="F172" s="20" t="n">
        <v>70710000</v>
      </c>
      <c r="G172" s="41"/>
      <c r="H172" s="15" t="n">
        <v>-3235204999.97</v>
      </c>
    </row>
    <row r="173" customFormat="false" ht="17.25" hidden="false" customHeight="true" outlineLevel="0" collapsed="false">
      <c r="A173" s="41" t="n">
        <v>707870</v>
      </c>
      <c r="B173" s="2" t="s">
        <v>2696</v>
      </c>
      <c r="C173" s="15" t="n">
        <v>-20030000</v>
      </c>
      <c r="D173" s="15" t="n">
        <v>-5900000</v>
      </c>
      <c r="E173" s="15" t="n">
        <v>0</v>
      </c>
      <c r="F173" s="20" t="n">
        <v>70710000</v>
      </c>
      <c r="G173" s="41"/>
      <c r="H173" s="15" t="n">
        <v>0</v>
      </c>
    </row>
    <row r="174" customFormat="false" ht="17.25" hidden="false" customHeight="true" outlineLevel="0" collapsed="false">
      <c r="A174" s="41" t="n">
        <v>707930</v>
      </c>
      <c r="B174" s="2" t="s">
        <v>2697</v>
      </c>
      <c r="C174" s="15" t="n">
        <v>-10112628293.37</v>
      </c>
      <c r="D174" s="15" t="n">
        <v>-4167252416.74</v>
      </c>
      <c r="E174" s="15" t="n">
        <v>-6394126612.08</v>
      </c>
      <c r="F174" s="20" t="n">
        <v>70710000</v>
      </c>
      <c r="G174" s="41"/>
      <c r="H174" s="15" t="n">
        <v>-6394126612.08</v>
      </c>
    </row>
    <row r="175" customFormat="false" ht="17.25" hidden="false" customHeight="true" outlineLevel="0" collapsed="false">
      <c r="A175" s="41" t="n">
        <v>707940</v>
      </c>
      <c r="B175" s="2" t="s">
        <v>2698</v>
      </c>
      <c r="C175" s="15" t="n">
        <v>-8037145831.68</v>
      </c>
      <c r="D175" s="15" t="n">
        <v>-4425478333.31</v>
      </c>
      <c r="E175" s="15" t="n">
        <v>-5024375004.42</v>
      </c>
      <c r="F175" s="20" t="n">
        <v>70710000</v>
      </c>
      <c r="G175" s="41"/>
      <c r="H175" s="15" t="n">
        <v>-5024375004.42</v>
      </c>
    </row>
    <row r="176" customFormat="false" ht="17.25" hidden="false" customHeight="true" outlineLevel="0" collapsed="false">
      <c r="A176" s="41" t="n">
        <v>707950</v>
      </c>
      <c r="B176" s="2" t="s">
        <v>2699</v>
      </c>
      <c r="C176" s="15" t="n">
        <v>-41315833.33</v>
      </c>
      <c r="D176" s="15" t="n">
        <v>-892844166.67</v>
      </c>
      <c r="E176" s="15" t="n">
        <v>-954516666.67</v>
      </c>
      <c r="F176" s="20" t="n">
        <v>70710000</v>
      </c>
      <c r="G176" s="41"/>
      <c r="H176" s="15" t="n">
        <v>-954516666.67</v>
      </c>
    </row>
    <row r="177" customFormat="false" ht="17.25" hidden="false" customHeight="true" outlineLevel="0" collapsed="false">
      <c r="A177" s="41" t="n">
        <v>707960</v>
      </c>
      <c r="B177" s="2" t="s">
        <v>2700</v>
      </c>
      <c r="C177" s="15" t="n">
        <v>-153674166.8</v>
      </c>
      <c r="D177" s="15" t="n">
        <v>-682888083.4</v>
      </c>
      <c r="E177" s="15" t="n">
        <v>-186573833.26</v>
      </c>
      <c r="F177" s="20" t="n">
        <v>70710000</v>
      </c>
      <c r="G177" s="41"/>
      <c r="H177" s="15" t="n">
        <v>-186573833.26</v>
      </c>
    </row>
    <row r="178" customFormat="false" ht="17.25" hidden="false" customHeight="true" outlineLevel="0" collapsed="false">
      <c r="A178" s="41" t="n">
        <v>707980</v>
      </c>
      <c r="B178" s="2" t="s">
        <v>2701</v>
      </c>
      <c r="C178" s="15" t="n">
        <v>-207299666.65</v>
      </c>
      <c r="D178" s="15" t="n">
        <v>-232932000.05</v>
      </c>
      <c r="E178" s="15" t="n">
        <v>-292624000.02</v>
      </c>
      <c r="F178" s="20" t="n">
        <v>70710000</v>
      </c>
      <c r="H178" s="15" t="n">
        <v>-292624000.02</v>
      </c>
    </row>
    <row r="179" customFormat="false" ht="17.25" hidden="false" customHeight="true" outlineLevel="0" collapsed="false">
      <c r="A179" s="41" t="n">
        <v>707120</v>
      </c>
      <c r="B179" s="2" t="s">
        <v>2702</v>
      </c>
      <c r="C179" s="15" t="n">
        <v>-24513332000</v>
      </c>
      <c r="F179" s="20" t="n">
        <v>70710000</v>
      </c>
    </row>
    <row r="180" customFormat="false" ht="17.25" hidden="false" customHeight="true" outlineLevel="0" collapsed="false">
      <c r="A180" s="41" t="n">
        <v>707340</v>
      </c>
      <c r="B180" s="2" t="s">
        <v>2703</v>
      </c>
      <c r="C180" s="15" t="n">
        <v>-2333333.33</v>
      </c>
      <c r="F180" s="20" t="n">
        <v>70710000</v>
      </c>
    </row>
    <row r="181" customFormat="false" ht="17.25" hidden="false" customHeight="true" outlineLevel="0" collapsed="false">
      <c r="A181" s="41" t="n">
        <v>707990</v>
      </c>
      <c r="B181" s="2" t="s">
        <v>2704</v>
      </c>
      <c r="C181" s="15" t="n">
        <v>-13033333.33</v>
      </c>
      <c r="F181" s="20" t="n">
        <v>70710000</v>
      </c>
    </row>
    <row r="182" customFormat="false" ht="17.25" hidden="false" customHeight="true" outlineLevel="0" collapsed="false">
      <c r="A182" s="41" t="n">
        <v>708300</v>
      </c>
      <c r="B182" s="2" t="s">
        <v>2705</v>
      </c>
      <c r="C182" s="15" t="n">
        <v>-163418062.5</v>
      </c>
      <c r="D182" s="15" t="n">
        <v>-141809062.5</v>
      </c>
      <c r="E182" s="15" t="n">
        <v>-27011250</v>
      </c>
      <c r="F182" s="20" t="n">
        <v>70800000</v>
      </c>
      <c r="H182" s="15" t="n">
        <v>-27011250</v>
      </c>
    </row>
    <row r="183" customFormat="false" ht="17.25" hidden="false" customHeight="true" outlineLevel="0" collapsed="false">
      <c r="A183" s="41" t="n">
        <v>758000</v>
      </c>
      <c r="B183" s="2" t="s">
        <v>2706</v>
      </c>
      <c r="C183" s="15" t="n">
        <v>-20.02</v>
      </c>
      <c r="D183" s="15" t="n">
        <v>-32.2</v>
      </c>
      <c r="E183" s="15" t="n">
        <v>-60452320.75</v>
      </c>
      <c r="F183" s="20" t="n">
        <v>75800000</v>
      </c>
      <c r="H183" s="15" t="n">
        <v>-60452320.75</v>
      </c>
    </row>
    <row r="184" customFormat="false" ht="17.25" hidden="false" customHeight="true" outlineLevel="0" collapsed="false">
      <c r="A184" s="41" t="n">
        <v>762000</v>
      </c>
      <c r="B184" s="2" t="s">
        <v>1449</v>
      </c>
      <c r="C184" s="15" t="n">
        <v>-5842048.42</v>
      </c>
      <c r="D184" s="15" t="n">
        <v>-7087871.85</v>
      </c>
      <c r="E184" s="15" t="n">
        <v>-24540464.94</v>
      </c>
      <c r="F184" s="20" t="n">
        <v>76500000</v>
      </c>
      <c r="H184" s="15" t="n">
        <v>-24540464.94</v>
      </c>
    </row>
    <row r="185" customFormat="false" ht="17.25" hidden="false" customHeight="true" outlineLevel="0" collapsed="false">
      <c r="A185" s="41" t="n">
        <v>766000</v>
      </c>
      <c r="B185" s="2" t="s">
        <v>766</v>
      </c>
      <c r="C185" s="15" t="n">
        <v>-21717106.73</v>
      </c>
      <c r="D185" s="15" t="n">
        <v>-36002364</v>
      </c>
      <c r="E185" s="15" t="n">
        <v>-66474097.34</v>
      </c>
      <c r="F185" s="20" t="n">
        <v>76600000</v>
      </c>
      <c r="H185" s="15" t="n">
        <v>-66474097.34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38" width="9.01"/>
    <col collapsed="false" customWidth="true" hidden="false" outlineLevel="0" max="2" min="2" style="2" width="41.01"/>
    <col collapsed="false" customWidth="true" hidden="false" outlineLevel="0" max="3" min="3" style="3" width="17.58"/>
    <col collapsed="false" customWidth="true" hidden="false" outlineLevel="0" max="5" min="4" style="3" width="16.58"/>
    <col collapsed="false" customWidth="true" hidden="false" outlineLevel="0" max="6" min="6" style="1" width="9.01"/>
  </cols>
  <sheetData>
    <row r="1" customFormat="false" ht="17.25" hidden="false" customHeight="true" outlineLevel="0" collapsed="false">
      <c r="C1" s="15" t="n">
        <v>2021</v>
      </c>
      <c r="D1" s="15" t="n">
        <v>2020</v>
      </c>
      <c r="E1" s="15" t="n">
        <v>2019</v>
      </c>
    </row>
    <row r="2" customFormat="false" ht="17.25" hidden="false" customHeight="true" outlineLevel="0" collapsed="false">
      <c r="A2" s="38" t="s">
        <v>2707</v>
      </c>
      <c r="B2" s="2" t="s">
        <v>1533</v>
      </c>
      <c r="C2" s="15" t="n">
        <f aca="false">+SUBTOTAL(9,C3:C266)</f>
        <v>3.02254193229601E-007</v>
      </c>
      <c r="D2" s="15" t="n">
        <f aca="false">+SUBTOTAL(9,D3:D259)</f>
        <v>-958663195.350001</v>
      </c>
      <c r="E2" s="15" t="n">
        <f aca="false">+SUBTOTAL(9,E3:E259)</f>
        <v>-1357389758.38</v>
      </c>
    </row>
    <row r="3" customFormat="false" ht="17.25" hidden="false" customHeight="true" outlineLevel="0" collapsed="false">
      <c r="A3" s="41" t="n">
        <v>10100000</v>
      </c>
      <c r="B3" s="2" t="s">
        <v>559</v>
      </c>
      <c r="C3" s="15" t="n">
        <v>-600000000</v>
      </c>
      <c r="D3" s="15" t="n">
        <v>-600000000</v>
      </c>
      <c r="E3" s="15" t="n">
        <v>-600000000</v>
      </c>
      <c r="F3" s="41" t="n">
        <v>10100000</v>
      </c>
    </row>
    <row r="4" customFormat="false" ht="17.25" hidden="false" customHeight="true" outlineLevel="0" collapsed="false">
      <c r="A4" s="41" t="n">
        <v>10610000</v>
      </c>
      <c r="B4" s="2" t="s">
        <v>214</v>
      </c>
      <c r="C4" s="15" t="n">
        <v>0</v>
      </c>
      <c r="D4" s="15" t="n">
        <v>0</v>
      </c>
      <c r="E4" s="15" t="n">
        <v>-357431267.67</v>
      </c>
      <c r="F4" s="41" t="n">
        <v>10610000</v>
      </c>
    </row>
    <row r="5" customFormat="false" ht="17.25" hidden="false" customHeight="true" outlineLevel="0" collapsed="false">
      <c r="A5" s="41" t="n">
        <v>10620000</v>
      </c>
      <c r="B5" s="2" t="s">
        <v>2708</v>
      </c>
      <c r="C5" s="15" t="n">
        <v>0</v>
      </c>
      <c r="D5" s="15" t="n">
        <v>0</v>
      </c>
      <c r="E5" s="15" t="n">
        <v>-43485517.65</v>
      </c>
      <c r="F5" s="20" t="n">
        <v>10620000</v>
      </c>
    </row>
    <row r="6" customFormat="false" ht="17.25" hidden="false" customHeight="true" outlineLevel="0" collapsed="false">
      <c r="A6" s="41" t="n">
        <v>11100000</v>
      </c>
      <c r="B6" s="2" t="s">
        <v>2709</v>
      </c>
      <c r="C6" s="15" t="n">
        <v>220000</v>
      </c>
      <c r="D6" s="15" t="n">
        <v>220000</v>
      </c>
      <c r="E6" s="15" t="n">
        <v>0</v>
      </c>
      <c r="F6" s="20" t="n">
        <v>10620000</v>
      </c>
    </row>
    <row r="7" customFormat="false" ht="17.25" hidden="false" customHeight="true" outlineLevel="0" collapsed="false">
      <c r="A7" s="41" t="n">
        <v>12000000</v>
      </c>
      <c r="B7" s="2" t="s">
        <v>1763</v>
      </c>
      <c r="C7" s="15" t="n">
        <v>-723350829.23</v>
      </c>
      <c r="D7" s="15" t="n">
        <v>-623046241.28</v>
      </c>
      <c r="E7" s="15" t="n">
        <v>0</v>
      </c>
      <c r="F7" s="20" t="n">
        <v>12000000</v>
      </c>
    </row>
    <row r="8" customFormat="false" ht="17.25" hidden="false" customHeight="true" outlineLevel="0" collapsed="false">
      <c r="A8" s="41" t="n">
        <v>12800000</v>
      </c>
      <c r="B8" s="2" t="s">
        <v>1341</v>
      </c>
      <c r="C8" s="15" t="n">
        <v>-43485517.65</v>
      </c>
      <c r="D8" s="15" t="n">
        <v>-43485517.65</v>
      </c>
      <c r="E8" s="15" t="n">
        <v>208190338.62</v>
      </c>
      <c r="F8" s="12" t="n">
        <v>12800000</v>
      </c>
    </row>
    <row r="9" customFormat="false" ht="17.25" hidden="false" customHeight="true" outlineLevel="0" collapsed="false">
      <c r="A9" s="41" t="n">
        <v>12900000</v>
      </c>
      <c r="B9" s="2" t="s">
        <v>1635</v>
      </c>
      <c r="C9" s="15" t="n">
        <v>208190338.62</v>
      </c>
      <c r="D9" s="15" t="n">
        <v>208190338.62</v>
      </c>
      <c r="E9" s="15" t="n">
        <v>0</v>
      </c>
      <c r="F9" s="41" t="n">
        <v>12900000</v>
      </c>
    </row>
    <row r="10" customFormat="false" ht="17.25" hidden="false" customHeight="true" outlineLevel="0" collapsed="false">
      <c r="A10" s="41" t="n">
        <v>13100000</v>
      </c>
      <c r="B10" s="2" t="s">
        <v>2710</v>
      </c>
      <c r="C10" s="15" t="n">
        <v>0</v>
      </c>
      <c r="D10" s="15" t="n">
        <v>0</v>
      </c>
      <c r="F10" s="41" t="n">
        <v>13100000</v>
      </c>
    </row>
    <row r="11" customFormat="false" ht="17.25" hidden="false" customHeight="true" outlineLevel="0" collapsed="false">
      <c r="A11" s="41" t="n">
        <v>13300000</v>
      </c>
      <c r="B11" s="2" t="s">
        <v>2711</v>
      </c>
      <c r="C11" s="15" t="n">
        <v>22790349.31</v>
      </c>
      <c r="D11" s="15" t="n">
        <v>22790349.31</v>
      </c>
      <c r="E11" s="15" t="n">
        <v>22790349.31</v>
      </c>
      <c r="F11" s="41" t="n">
        <v>13100000</v>
      </c>
    </row>
    <row r="12" customFormat="false" ht="17.25" hidden="false" customHeight="true" outlineLevel="0" collapsed="false">
      <c r="A12" s="41" t="n">
        <v>16100000</v>
      </c>
      <c r="B12" s="2" t="s">
        <v>216</v>
      </c>
      <c r="C12" s="15" t="n">
        <v>0</v>
      </c>
      <c r="D12" s="15" t="n">
        <v>0</v>
      </c>
      <c r="E12" s="15" t="n">
        <v>-69012.9</v>
      </c>
      <c r="F12" s="20" t="n">
        <v>16100000</v>
      </c>
    </row>
    <row r="13" customFormat="false" ht="17.25" hidden="false" customHeight="true" outlineLevel="0" collapsed="false">
      <c r="A13" s="41" t="n">
        <v>16110000</v>
      </c>
      <c r="B13" s="2" t="s">
        <v>2712</v>
      </c>
      <c r="C13" s="15" t="n">
        <v>0</v>
      </c>
      <c r="D13" s="15" t="n">
        <v>0</v>
      </c>
      <c r="E13" s="15" t="n">
        <v>0</v>
      </c>
      <c r="F13" s="41" t="n">
        <v>16110000</v>
      </c>
    </row>
    <row r="14" customFormat="false" ht="17.25" hidden="false" customHeight="true" outlineLevel="0" collapsed="false">
      <c r="A14" s="41" t="n">
        <v>16120000</v>
      </c>
      <c r="B14" s="2" t="s">
        <v>386</v>
      </c>
      <c r="C14" s="15" t="n">
        <v>0</v>
      </c>
      <c r="D14" s="15" t="n">
        <v>0</v>
      </c>
      <c r="E14" s="15" t="n">
        <v>0</v>
      </c>
      <c r="F14" s="41" t="n">
        <v>16120000</v>
      </c>
    </row>
    <row r="15" customFormat="false" ht="17.25" hidden="false" customHeight="true" outlineLevel="0" collapsed="false">
      <c r="A15" s="41" t="n">
        <v>16200000</v>
      </c>
      <c r="B15" s="2" t="s">
        <v>2713</v>
      </c>
      <c r="C15" s="15" t="n">
        <v>0</v>
      </c>
      <c r="D15" s="15" t="n">
        <v>0</v>
      </c>
      <c r="E15" s="15" t="n">
        <v>-48580.5</v>
      </c>
      <c r="F15" s="20" t="n">
        <v>16200000</v>
      </c>
    </row>
    <row r="16" customFormat="false" ht="17.25" hidden="false" customHeight="true" outlineLevel="0" collapsed="false">
      <c r="A16" s="41" t="n">
        <v>16300000</v>
      </c>
      <c r="B16" s="2" t="s">
        <v>2714</v>
      </c>
      <c r="C16" s="15" t="n">
        <v>-1200000000</v>
      </c>
      <c r="D16" s="15" t="n">
        <v>-112849590.43</v>
      </c>
      <c r="E16" s="15" t="n">
        <v>-321984598.89</v>
      </c>
      <c r="F16" s="12" t="n">
        <v>16300000</v>
      </c>
    </row>
    <row r="17" customFormat="false" ht="17.25" hidden="false" customHeight="true" outlineLevel="0" collapsed="false">
      <c r="A17" s="41" t="n">
        <v>16400000</v>
      </c>
      <c r="B17" s="2" t="s">
        <v>2715</v>
      </c>
      <c r="C17" s="15" t="n">
        <v>-393806893.3</v>
      </c>
      <c r="D17" s="15" t="n">
        <v>-698328609.8</v>
      </c>
      <c r="E17" s="15" t="n">
        <v>0</v>
      </c>
      <c r="F17" s="16" t="n">
        <v>16400000</v>
      </c>
    </row>
    <row r="18" customFormat="false" ht="17.25" hidden="false" customHeight="true" outlineLevel="0" collapsed="false">
      <c r="A18" s="41" t="n">
        <v>16600000</v>
      </c>
      <c r="B18" s="2" t="s">
        <v>2716</v>
      </c>
      <c r="C18" s="15" t="n">
        <v>0</v>
      </c>
      <c r="D18" s="15" t="n">
        <v>0</v>
      </c>
      <c r="E18" s="15" t="n">
        <v>-973805649.6</v>
      </c>
      <c r="F18" s="16" t="n">
        <v>16600000</v>
      </c>
    </row>
    <row r="19" customFormat="false" ht="17.25" hidden="false" customHeight="true" outlineLevel="0" collapsed="false">
      <c r="A19" s="41" t="n">
        <v>20400000</v>
      </c>
      <c r="B19" s="2" t="s">
        <v>1770</v>
      </c>
      <c r="C19" s="15" t="n">
        <v>8205042.99</v>
      </c>
      <c r="D19" s="15" t="n">
        <v>7970823.85</v>
      </c>
      <c r="E19" s="15" t="n">
        <v>6025472.24</v>
      </c>
      <c r="F19" s="41" t="n">
        <v>20400000</v>
      </c>
    </row>
    <row r="20" customFormat="false" ht="17.25" hidden="false" customHeight="true" outlineLevel="0" collapsed="false">
      <c r="A20" s="41" t="n">
        <v>21100000</v>
      </c>
      <c r="B20" s="2" t="s">
        <v>772</v>
      </c>
      <c r="C20" s="15" t="n">
        <v>31200000</v>
      </c>
      <c r="D20" s="15" t="n">
        <v>31200000</v>
      </c>
      <c r="E20" s="15" t="n">
        <v>31200000</v>
      </c>
      <c r="F20" s="41" t="n">
        <v>21100000</v>
      </c>
    </row>
    <row r="21" customFormat="false" ht="17.25" hidden="false" customHeight="true" outlineLevel="0" collapsed="false">
      <c r="A21" s="41" t="n">
        <v>21200000</v>
      </c>
      <c r="B21" s="2" t="s">
        <v>225</v>
      </c>
      <c r="C21" s="15" t="n">
        <v>0</v>
      </c>
      <c r="D21" s="15" t="n">
        <v>0</v>
      </c>
      <c r="F21" s="41" t="n">
        <v>21200000</v>
      </c>
    </row>
    <row r="22" customFormat="false" ht="17.25" hidden="false" customHeight="true" outlineLevel="0" collapsed="false">
      <c r="A22" s="41" t="n">
        <v>21300000</v>
      </c>
      <c r="B22" s="2" t="s">
        <v>569</v>
      </c>
      <c r="C22" s="15" t="n">
        <v>1006150294.34</v>
      </c>
      <c r="D22" s="15" t="n">
        <v>565485333.33</v>
      </c>
      <c r="E22" s="15" t="n">
        <v>565485333.33</v>
      </c>
      <c r="F22" s="41" t="n">
        <v>21300000</v>
      </c>
    </row>
    <row r="23" customFormat="false" ht="17.25" hidden="false" customHeight="true" outlineLevel="0" collapsed="false">
      <c r="A23" s="41" t="n">
        <v>21500000</v>
      </c>
      <c r="B23" s="2" t="s">
        <v>1771</v>
      </c>
      <c r="C23" s="15" t="n">
        <v>86793602.04</v>
      </c>
      <c r="D23" s="15" t="n">
        <v>62163602.04</v>
      </c>
      <c r="E23" s="15" t="n">
        <v>62163602.04</v>
      </c>
      <c r="F23" s="41" t="n">
        <v>21500000</v>
      </c>
    </row>
    <row r="24" customFormat="false" ht="17.25" hidden="false" customHeight="true" outlineLevel="0" collapsed="false">
      <c r="A24" s="41" t="n">
        <v>21520000</v>
      </c>
      <c r="B24" s="2" t="s">
        <v>228</v>
      </c>
      <c r="C24" s="15" t="n">
        <v>44129814.95</v>
      </c>
      <c r="D24" s="15" t="n">
        <v>20620044.9</v>
      </c>
      <c r="E24" s="15" t="n">
        <v>20620044.9</v>
      </c>
      <c r="F24" s="16" t="n">
        <v>21520000</v>
      </c>
    </row>
    <row r="25" customFormat="false" ht="17.25" hidden="false" customHeight="true" outlineLevel="0" collapsed="false">
      <c r="A25" s="41" t="n">
        <v>21530000</v>
      </c>
      <c r="B25" s="2" t="s">
        <v>2717</v>
      </c>
      <c r="C25" s="15" t="n">
        <v>263691184.6</v>
      </c>
      <c r="D25" s="15" t="n">
        <v>237948184.6</v>
      </c>
      <c r="E25" s="15" t="n">
        <v>237948184.6</v>
      </c>
      <c r="F25" s="16" t="n">
        <v>21530000</v>
      </c>
    </row>
    <row r="26" customFormat="false" ht="17.25" hidden="false" customHeight="true" outlineLevel="0" collapsed="false">
      <c r="A26" s="41" t="n">
        <v>21810000</v>
      </c>
      <c r="B26" s="2" t="s">
        <v>234</v>
      </c>
      <c r="C26" s="15" t="n">
        <v>4961175715.11</v>
      </c>
      <c r="D26" s="15" t="n">
        <v>4901032247.99</v>
      </c>
      <c r="E26" s="15" t="n">
        <v>4901032247.99</v>
      </c>
      <c r="F26" s="41" t="n">
        <v>21810000</v>
      </c>
    </row>
    <row r="27" customFormat="false" ht="17.25" hidden="false" customHeight="true" outlineLevel="0" collapsed="false">
      <c r="A27" s="41" t="n">
        <v>21820000</v>
      </c>
      <c r="B27" s="2" t="s">
        <v>10</v>
      </c>
      <c r="C27" s="15" t="n">
        <v>18819671.37</v>
      </c>
      <c r="D27" s="15" t="n">
        <v>18737171.37</v>
      </c>
      <c r="E27" s="15" t="n">
        <v>15862701.37</v>
      </c>
      <c r="F27" s="41" t="n">
        <v>21820000</v>
      </c>
    </row>
    <row r="28" customFormat="false" ht="17.25" hidden="false" customHeight="true" outlineLevel="0" collapsed="false">
      <c r="A28" s="41" t="n">
        <v>21830000</v>
      </c>
      <c r="B28" s="2" t="s">
        <v>574</v>
      </c>
      <c r="C28" s="15" t="n">
        <v>406457211.32</v>
      </c>
      <c r="D28" s="15" t="n">
        <v>222558378</v>
      </c>
      <c r="E28" s="15" t="n">
        <v>179745878</v>
      </c>
      <c r="F28" s="41" t="n">
        <v>21830000</v>
      </c>
    </row>
    <row r="29" customFormat="false" ht="17.25" hidden="false" customHeight="true" outlineLevel="0" collapsed="false">
      <c r="A29" s="41" t="n">
        <v>21840000</v>
      </c>
      <c r="B29" s="2" t="s">
        <v>575</v>
      </c>
      <c r="C29" s="15" t="n">
        <v>36598527.22</v>
      </c>
      <c r="D29" s="15" t="n">
        <v>14898527.22</v>
      </c>
      <c r="E29" s="15" t="n">
        <v>8448380.67</v>
      </c>
      <c r="F29" s="41" t="n">
        <v>21840000</v>
      </c>
    </row>
    <row r="30" customFormat="false" ht="17.25" hidden="false" customHeight="true" outlineLevel="0" collapsed="false">
      <c r="A30" s="41" t="n">
        <v>21850000</v>
      </c>
      <c r="B30" s="2" t="s">
        <v>1775</v>
      </c>
      <c r="C30" s="15" t="n">
        <v>19487783.33</v>
      </c>
      <c r="D30" s="15" t="n">
        <v>16834450</v>
      </c>
      <c r="E30" s="15" t="n">
        <v>16359450</v>
      </c>
      <c r="F30" s="41" t="n">
        <v>21850000</v>
      </c>
    </row>
    <row r="31" customFormat="false" ht="17.25" hidden="false" customHeight="true" outlineLevel="0" collapsed="false">
      <c r="A31" s="41" t="n">
        <v>21870000</v>
      </c>
      <c r="B31" s="2" t="s">
        <v>1920</v>
      </c>
      <c r="C31" s="15" t="n">
        <v>18826698.95</v>
      </c>
      <c r="D31" s="15" t="n">
        <v>18826698.95</v>
      </c>
      <c r="E31" s="15" t="n">
        <v>18826698.95</v>
      </c>
      <c r="F31" s="41" t="n">
        <v>21870000</v>
      </c>
    </row>
    <row r="32" customFormat="false" ht="17.25" hidden="false" customHeight="true" outlineLevel="0" collapsed="false">
      <c r="A32" s="41" t="n">
        <v>23000000</v>
      </c>
      <c r="B32" s="2" t="s">
        <v>240</v>
      </c>
      <c r="C32" s="15" t="n">
        <v>0</v>
      </c>
      <c r="D32" s="15" t="n">
        <v>0</v>
      </c>
      <c r="E32" s="15" t="n">
        <v>0</v>
      </c>
      <c r="F32" s="41" t="n">
        <v>23000000</v>
      </c>
    </row>
    <row r="33" customFormat="false" ht="17.25" hidden="false" customHeight="true" outlineLevel="0" collapsed="false">
      <c r="A33" s="41" t="n">
        <v>27500000</v>
      </c>
      <c r="B33" s="2" t="s">
        <v>577</v>
      </c>
      <c r="C33" s="15" t="n">
        <v>53728000</v>
      </c>
      <c r="D33" s="15" t="n">
        <v>53728000</v>
      </c>
      <c r="E33" s="15" t="n">
        <v>53728000</v>
      </c>
      <c r="F33" s="41" t="n">
        <v>27500000</v>
      </c>
    </row>
    <row r="34" customFormat="false" ht="17.25" hidden="false" customHeight="true" outlineLevel="0" collapsed="false">
      <c r="A34" s="41" t="n">
        <v>28030000</v>
      </c>
      <c r="B34" s="2" t="s">
        <v>578</v>
      </c>
      <c r="C34" s="15" t="n">
        <v>-6998147.11</v>
      </c>
      <c r="D34" s="15" t="n">
        <v>-6998147.11</v>
      </c>
      <c r="E34" s="15" t="n">
        <v>0</v>
      </c>
      <c r="F34" s="20" t="n">
        <v>28030000</v>
      </c>
    </row>
    <row r="35" customFormat="false" ht="17.25" hidden="false" customHeight="true" outlineLevel="0" collapsed="false">
      <c r="A35" s="41" t="n">
        <v>28080000</v>
      </c>
      <c r="B35" s="2" t="s">
        <v>2718</v>
      </c>
      <c r="C35" s="15" t="n">
        <v>0</v>
      </c>
      <c r="D35" s="15" t="n">
        <v>0</v>
      </c>
      <c r="E35" s="15" t="n">
        <v>-6025471.3</v>
      </c>
      <c r="F35" s="20" t="n">
        <v>28080000</v>
      </c>
    </row>
    <row r="36" customFormat="false" ht="17.25" hidden="false" customHeight="true" outlineLevel="0" collapsed="false">
      <c r="A36" s="41" t="n">
        <v>28100000</v>
      </c>
      <c r="B36" s="2" t="s">
        <v>2719</v>
      </c>
      <c r="C36" s="15" t="n">
        <v>0</v>
      </c>
      <c r="D36" s="15" t="n">
        <v>0</v>
      </c>
      <c r="F36" s="20" t="n">
        <v>28080000</v>
      </c>
    </row>
    <row r="37" customFormat="false" ht="17.25" hidden="false" customHeight="true" outlineLevel="0" collapsed="false">
      <c r="A37" s="41" t="n">
        <v>28130000</v>
      </c>
      <c r="B37" s="2" t="s">
        <v>581</v>
      </c>
      <c r="C37" s="15" t="n">
        <v>-203273376.4</v>
      </c>
      <c r="D37" s="15" t="n">
        <v>-174999109.73</v>
      </c>
      <c r="E37" s="15" t="n">
        <v>-146724843.06</v>
      </c>
      <c r="F37" s="41" t="n">
        <v>28130000</v>
      </c>
    </row>
    <row r="38" customFormat="false" ht="17.25" hidden="false" customHeight="true" outlineLevel="0" collapsed="false">
      <c r="A38" s="41" t="n">
        <v>28150000</v>
      </c>
      <c r="B38" s="2" t="s">
        <v>582</v>
      </c>
      <c r="C38" s="15" t="n">
        <v>-52619257.48</v>
      </c>
      <c r="D38" s="15" t="n">
        <v>-44271477.78</v>
      </c>
      <c r="E38" s="15" t="n">
        <v>-37913698.08</v>
      </c>
      <c r="F38" s="41" t="n">
        <v>28150000</v>
      </c>
    </row>
    <row r="39" customFormat="false" ht="17.25" hidden="false" customHeight="true" outlineLevel="0" collapsed="false">
      <c r="A39" s="41" t="n">
        <v>28152000</v>
      </c>
      <c r="B39" s="2" t="s">
        <v>244</v>
      </c>
      <c r="C39" s="15" t="n">
        <v>-13894482.92</v>
      </c>
      <c r="D39" s="15" t="n">
        <v>-9873330.93</v>
      </c>
      <c r="E39" s="15" t="n">
        <v>-7811326.44</v>
      </c>
      <c r="F39" s="41" t="n">
        <v>28152000</v>
      </c>
    </row>
    <row r="40" customFormat="false" ht="17.25" hidden="false" customHeight="true" outlineLevel="0" collapsed="false">
      <c r="A40" s="41" t="n">
        <v>28153000</v>
      </c>
      <c r="B40" s="2" t="s">
        <v>2720</v>
      </c>
      <c r="C40" s="15" t="n">
        <v>-112095421.08</v>
      </c>
      <c r="D40" s="15" t="n">
        <v>-86302596.37</v>
      </c>
      <c r="E40" s="15" t="n">
        <v>-62507777.91</v>
      </c>
      <c r="F40" s="41" t="n">
        <v>28153000</v>
      </c>
    </row>
    <row r="41" customFormat="false" ht="17.25" hidden="false" customHeight="true" outlineLevel="0" collapsed="false">
      <c r="A41" s="41" t="n">
        <v>28181000</v>
      </c>
      <c r="B41" s="2" t="s">
        <v>250</v>
      </c>
      <c r="C41" s="15" t="n">
        <v>-3346404619.17</v>
      </c>
      <c r="D41" s="15" t="n">
        <v>-2851696605.38</v>
      </c>
      <c r="E41" s="15" t="n">
        <v>-2361593380.58</v>
      </c>
      <c r="F41" s="41" t="n">
        <v>28181000</v>
      </c>
    </row>
    <row r="42" customFormat="false" ht="17.25" hidden="false" customHeight="true" outlineLevel="0" collapsed="false">
      <c r="A42" s="41" t="n">
        <v>28182000</v>
      </c>
      <c r="B42" s="2" t="s">
        <v>585</v>
      </c>
      <c r="C42" s="15" t="n">
        <v>-8005169.34</v>
      </c>
      <c r="D42" s="15" t="n">
        <v>-6124577.2</v>
      </c>
      <c r="E42" s="15" t="n">
        <v>-4360452.46</v>
      </c>
      <c r="F42" s="41" t="n">
        <v>28182000</v>
      </c>
    </row>
    <row r="43" customFormat="false" ht="17.25" hidden="false" customHeight="true" outlineLevel="0" collapsed="false">
      <c r="A43" s="41" t="n">
        <v>28183000</v>
      </c>
      <c r="B43" s="2" t="s">
        <v>588</v>
      </c>
      <c r="C43" s="15" t="n">
        <v>-180657740.49</v>
      </c>
      <c r="D43" s="15" t="n">
        <v>-122522870.67</v>
      </c>
      <c r="E43" s="15" t="n">
        <v>-126260370.3</v>
      </c>
      <c r="F43" s="41" t="n">
        <v>28183000</v>
      </c>
    </row>
    <row r="44" customFormat="false" ht="17.25" hidden="false" customHeight="true" outlineLevel="0" collapsed="false">
      <c r="A44" s="41" t="n">
        <v>28184000</v>
      </c>
      <c r="B44" s="2" t="s">
        <v>586</v>
      </c>
      <c r="C44" s="15" t="n">
        <v>-13498240.42</v>
      </c>
      <c r="D44" s="15" t="n">
        <v>-9579941.32</v>
      </c>
      <c r="E44" s="15" t="n">
        <v>-7985359.84</v>
      </c>
      <c r="F44" s="41" t="n">
        <v>28184000</v>
      </c>
    </row>
    <row r="45" customFormat="false" ht="17.25" hidden="false" customHeight="true" outlineLevel="0" collapsed="false">
      <c r="A45" s="41" t="n">
        <v>28185000</v>
      </c>
      <c r="B45" s="2" t="s">
        <v>253</v>
      </c>
      <c r="C45" s="15" t="n">
        <v>-16208594.76</v>
      </c>
      <c r="D45" s="15" t="n">
        <v>-15562555.89</v>
      </c>
      <c r="E45" s="15" t="n">
        <v>-14749239.22</v>
      </c>
      <c r="F45" s="41" t="n">
        <v>28185000</v>
      </c>
    </row>
    <row r="46" customFormat="false" ht="17.25" hidden="false" customHeight="true" outlineLevel="0" collapsed="false">
      <c r="A46" s="41" t="n">
        <v>28187000</v>
      </c>
      <c r="B46" s="2" t="s">
        <v>587</v>
      </c>
      <c r="C46" s="15" t="n">
        <v>-7867468.47</v>
      </c>
      <c r="D46" s="15" t="n">
        <v>-6222797.39</v>
      </c>
      <c r="E46" s="15" t="n">
        <v>-4162899.49</v>
      </c>
      <c r="F46" s="41" t="n">
        <v>28187000</v>
      </c>
    </row>
    <row r="47" customFormat="false" ht="17.25" hidden="false" customHeight="true" outlineLevel="0" collapsed="false">
      <c r="A47" s="41" t="n">
        <v>31000000</v>
      </c>
      <c r="B47" s="2" t="s">
        <v>2085</v>
      </c>
      <c r="C47" s="15" t="n">
        <v>1161494086.25</v>
      </c>
      <c r="D47" s="15" t="n">
        <v>1325773974.36</v>
      </c>
      <c r="E47" s="15" t="n">
        <v>1157077823.82</v>
      </c>
      <c r="F47" s="41" t="n">
        <v>31000000</v>
      </c>
    </row>
    <row r="48" customFormat="false" ht="17.25" hidden="false" customHeight="true" outlineLevel="0" collapsed="false">
      <c r="A48" s="41" t="n">
        <v>35500000</v>
      </c>
      <c r="B48" s="2" t="s">
        <v>590</v>
      </c>
      <c r="C48" s="15" t="n">
        <v>1188394262.2</v>
      </c>
      <c r="D48" s="15" t="n">
        <v>1826545300.06</v>
      </c>
      <c r="E48" s="15" t="n">
        <v>2872139385.58</v>
      </c>
      <c r="F48" s="20" t="n">
        <v>35500000</v>
      </c>
    </row>
    <row r="49" customFormat="false" ht="17.25" hidden="false" customHeight="true" outlineLevel="0" collapsed="false">
      <c r="A49" s="41" t="n">
        <v>40100000</v>
      </c>
      <c r="B49" s="2" t="s">
        <v>1640</v>
      </c>
      <c r="C49" s="15" t="n">
        <v>0</v>
      </c>
      <c r="D49" s="15" t="n">
        <v>0</v>
      </c>
      <c r="E49" s="15" t="n">
        <v>0</v>
      </c>
      <c r="F49" s="41" t="n">
        <v>40100000</v>
      </c>
    </row>
    <row r="50" customFormat="false" ht="17.25" hidden="false" customHeight="true" outlineLevel="0" collapsed="false">
      <c r="A50" s="41" t="n">
        <v>40110000</v>
      </c>
      <c r="B50" s="2" t="s">
        <v>2474</v>
      </c>
      <c r="C50" s="15" t="n">
        <v>-395454554.75</v>
      </c>
      <c r="D50" s="15" t="n">
        <v>-204743058.19</v>
      </c>
      <c r="E50" s="15" t="n">
        <v>-124571088.15</v>
      </c>
      <c r="F50" s="41" t="n">
        <v>40110000</v>
      </c>
    </row>
    <row r="51" customFormat="false" ht="17.25" hidden="false" customHeight="true" outlineLevel="0" collapsed="false">
      <c r="A51" s="41" t="n">
        <v>40120000</v>
      </c>
      <c r="B51" s="2" t="s">
        <v>23</v>
      </c>
      <c r="C51" s="15" t="n">
        <v>249179854.18</v>
      </c>
      <c r="D51" s="15" t="n">
        <v>632277509.27</v>
      </c>
      <c r="E51" s="15" t="n">
        <v>278496688.9</v>
      </c>
      <c r="F51" s="41" t="n">
        <v>40120000</v>
      </c>
    </row>
    <row r="52" customFormat="false" ht="17.25" hidden="false" customHeight="true" outlineLevel="0" collapsed="false">
      <c r="A52" s="41" t="n">
        <v>40300000</v>
      </c>
      <c r="B52" s="2" t="s">
        <v>254</v>
      </c>
      <c r="C52" s="15" t="n">
        <v>0</v>
      </c>
      <c r="D52" s="15" t="n">
        <v>0</v>
      </c>
      <c r="E52" s="15" t="n">
        <v>-7650000</v>
      </c>
      <c r="F52" s="41" t="n">
        <v>40300000</v>
      </c>
    </row>
    <row r="53" customFormat="false" ht="17.25" hidden="false" customHeight="true" outlineLevel="0" collapsed="false">
      <c r="A53" s="41" t="n">
        <v>40340000</v>
      </c>
      <c r="B53" s="2" t="s">
        <v>25</v>
      </c>
      <c r="C53" s="15" t="n">
        <v>0</v>
      </c>
      <c r="D53" s="15" t="n">
        <v>0</v>
      </c>
      <c r="E53" s="15" t="n">
        <v>0</v>
      </c>
      <c r="F53" s="41" t="n">
        <v>40340000</v>
      </c>
    </row>
    <row r="54" customFormat="false" ht="17.25" hidden="false" customHeight="true" outlineLevel="0" collapsed="false">
      <c r="A54" s="41" t="n">
        <v>40800000</v>
      </c>
      <c r="B54" s="2" t="s">
        <v>1641</v>
      </c>
      <c r="C54" s="15" t="n">
        <v>-528890617.25</v>
      </c>
      <c r="D54" s="15" t="n">
        <v>-3292664</v>
      </c>
      <c r="E54" s="15" t="n">
        <v>0</v>
      </c>
      <c r="F54" s="41" t="n">
        <v>40800000</v>
      </c>
    </row>
    <row r="55" customFormat="false" ht="17.25" hidden="false" customHeight="true" outlineLevel="0" collapsed="false">
      <c r="A55" s="41" t="n">
        <v>40810000</v>
      </c>
      <c r="B55" s="2" t="s">
        <v>258</v>
      </c>
      <c r="C55" s="15" t="n">
        <v>0</v>
      </c>
      <c r="D55" s="15" t="n">
        <v>0</v>
      </c>
      <c r="E55" s="15" t="n">
        <v>-36016433</v>
      </c>
      <c r="F55" s="41" t="n">
        <v>40810000</v>
      </c>
    </row>
    <row r="56" customFormat="false" ht="17.25" hidden="false" customHeight="true" outlineLevel="0" collapsed="false">
      <c r="A56" s="41" t="n">
        <v>40900000</v>
      </c>
      <c r="B56" s="2" t="s">
        <v>2721</v>
      </c>
      <c r="C56" s="15" t="n">
        <v>0</v>
      </c>
      <c r="D56" s="15" t="n">
        <v>986736.81</v>
      </c>
      <c r="E56" s="15" t="n">
        <v>0</v>
      </c>
      <c r="F56" s="20" t="n">
        <v>40900000</v>
      </c>
    </row>
    <row r="57" customFormat="false" ht="17.25" hidden="false" customHeight="true" outlineLevel="0" collapsed="false">
      <c r="A57" s="41" t="n">
        <v>41100000</v>
      </c>
      <c r="B57" s="2" t="s">
        <v>2722</v>
      </c>
      <c r="C57" s="15" t="n">
        <v>2281947912.42</v>
      </c>
      <c r="D57" s="15" t="n">
        <v>2251607229.97</v>
      </c>
      <c r="E57" s="15" t="n">
        <v>143452143.6</v>
      </c>
      <c r="F57" s="41" t="n">
        <v>41100000</v>
      </c>
    </row>
    <row r="58" customFormat="false" ht="17.25" hidden="false" customHeight="true" outlineLevel="0" collapsed="false">
      <c r="A58" s="41" t="n">
        <v>41110000</v>
      </c>
      <c r="B58" s="2" t="s">
        <v>1788</v>
      </c>
      <c r="C58" s="15" t="n">
        <v>9929000</v>
      </c>
      <c r="D58" s="15" t="n">
        <v>132842028.2</v>
      </c>
      <c r="E58" s="15" t="n">
        <v>1666927947.67</v>
      </c>
      <c r="F58" s="41" t="n">
        <v>41110000</v>
      </c>
    </row>
    <row r="59" customFormat="false" ht="17.25" hidden="false" customHeight="true" outlineLevel="0" collapsed="false">
      <c r="A59" s="41" t="n">
        <v>41120000</v>
      </c>
      <c r="B59" s="2" t="s">
        <v>1166</v>
      </c>
      <c r="C59" s="15" t="n">
        <v>10824978.43</v>
      </c>
      <c r="D59" s="15" t="n">
        <v>114166995.07</v>
      </c>
      <c r="E59" s="15" t="n">
        <v>228698557.98</v>
      </c>
      <c r="F59" s="41" t="n">
        <v>41120000</v>
      </c>
    </row>
    <row r="60" customFormat="false" ht="17.25" hidden="false" customHeight="true" outlineLevel="0" collapsed="false">
      <c r="A60" s="41" t="n">
        <v>41300000</v>
      </c>
      <c r="B60" s="2" t="s">
        <v>264</v>
      </c>
      <c r="C60" s="15" t="n">
        <v>0</v>
      </c>
      <c r="D60" s="15" t="n">
        <v>0</v>
      </c>
      <c r="E60" s="15" t="n">
        <v>0</v>
      </c>
      <c r="F60" s="41" t="n">
        <v>41300000</v>
      </c>
    </row>
    <row r="61" customFormat="false" ht="17.25" hidden="false" customHeight="true" outlineLevel="0" collapsed="false">
      <c r="A61" s="41" t="n">
        <v>41310000</v>
      </c>
      <c r="B61" s="2" t="s">
        <v>2723</v>
      </c>
      <c r="C61" s="15" t="n">
        <v>0</v>
      </c>
      <c r="D61" s="15" t="n">
        <v>0</v>
      </c>
      <c r="E61" s="15" t="n">
        <v>960000</v>
      </c>
      <c r="F61" s="41" t="n">
        <v>41310000</v>
      </c>
    </row>
    <row r="62" customFormat="false" ht="17.25" hidden="false" customHeight="true" outlineLevel="0" collapsed="false">
      <c r="A62" s="41" t="n">
        <v>41600000</v>
      </c>
      <c r="B62" s="2" t="s">
        <v>265</v>
      </c>
      <c r="C62" s="15" t="n">
        <v>20479998</v>
      </c>
      <c r="D62" s="15" t="n">
        <v>20479998</v>
      </c>
      <c r="E62" s="15" t="n">
        <v>20479998</v>
      </c>
      <c r="F62" s="20" t="n">
        <v>41600000</v>
      </c>
    </row>
    <row r="63" customFormat="false" ht="17.25" hidden="false" customHeight="true" outlineLevel="0" collapsed="false">
      <c r="A63" s="41" t="n">
        <v>42100000</v>
      </c>
      <c r="B63" s="2" t="s">
        <v>1643</v>
      </c>
      <c r="C63" s="15" t="n">
        <v>197445.02</v>
      </c>
      <c r="D63" s="15" t="n">
        <v>-1526209.28</v>
      </c>
      <c r="E63" s="15" t="n">
        <v>2559871.84</v>
      </c>
      <c r="F63" s="20" t="n">
        <v>42100000</v>
      </c>
    </row>
    <row r="64" customFormat="false" ht="17.25" hidden="false" customHeight="true" outlineLevel="0" collapsed="false">
      <c r="A64" s="41" t="n">
        <v>42500000</v>
      </c>
      <c r="B64" s="2" t="s">
        <v>1794</v>
      </c>
      <c r="C64" s="15" t="n">
        <v>0</v>
      </c>
      <c r="D64" s="15" t="n">
        <v>20000</v>
      </c>
      <c r="E64" s="15" t="n">
        <v>0</v>
      </c>
      <c r="F64" s="12" t="n">
        <v>42500000</v>
      </c>
    </row>
    <row r="65" customFormat="false" ht="17.25" hidden="false" customHeight="true" outlineLevel="0" collapsed="false">
      <c r="A65" s="41" t="n">
        <v>42503000</v>
      </c>
      <c r="B65" s="2" t="s">
        <v>272</v>
      </c>
      <c r="C65" s="15" t="n">
        <v>0</v>
      </c>
      <c r="D65" s="15" t="n">
        <v>0</v>
      </c>
      <c r="E65" s="15" t="n">
        <v>20842476.81</v>
      </c>
      <c r="F65" s="12" t="n">
        <v>42500000</v>
      </c>
    </row>
    <row r="66" customFormat="false" ht="17.25" hidden="false" customHeight="true" outlineLevel="0" collapsed="false">
      <c r="A66" s="41" t="n">
        <v>42510000</v>
      </c>
      <c r="B66" s="2" t="s">
        <v>2724</v>
      </c>
      <c r="C66" s="15" t="n">
        <v>0</v>
      </c>
      <c r="D66" s="15" t="n">
        <v>0</v>
      </c>
      <c r="E66" s="15" t="n">
        <v>0</v>
      </c>
      <c r="F66" s="20" t="n">
        <v>42510000</v>
      </c>
    </row>
    <row r="67" customFormat="false" ht="17.25" hidden="false" customHeight="true" outlineLevel="0" collapsed="false">
      <c r="A67" s="41" t="n">
        <v>42530000</v>
      </c>
      <c r="B67" s="2" t="s">
        <v>273</v>
      </c>
      <c r="C67" s="15" t="n">
        <v>0</v>
      </c>
      <c r="D67" s="15" t="n">
        <v>0</v>
      </c>
      <c r="E67" s="15" t="n">
        <v>20000</v>
      </c>
      <c r="F67" s="20" t="n">
        <v>42530000</v>
      </c>
    </row>
    <row r="68" customFormat="false" ht="17.25" hidden="false" customHeight="true" outlineLevel="0" collapsed="false">
      <c r="A68" s="41" t="n">
        <v>42700000</v>
      </c>
      <c r="B68" s="2" t="s">
        <v>2725</v>
      </c>
      <c r="C68" s="15" t="n">
        <v>2200000</v>
      </c>
      <c r="D68" s="15" t="n">
        <v>8382476.81</v>
      </c>
      <c r="E68" s="15" t="n">
        <v>0</v>
      </c>
      <c r="F68" s="20" t="n">
        <v>42700000</v>
      </c>
    </row>
    <row r="69" customFormat="false" ht="17.25" hidden="false" customHeight="true" outlineLevel="0" collapsed="false">
      <c r="A69" s="41" t="n">
        <v>42800000</v>
      </c>
      <c r="B69" s="2" t="s">
        <v>274</v>
      </c>
      <c r="C69" s="15" t="n">
        <v>0</v>
      </c>
      <c r="D69" s="15" t="n">
        <v>0</v>
      </c>
      <c r="E69" s="15" t="n">
        <v>-198059484.51</v>
      </c>
      <c r="F69" s="20" t="n">
        <v>42800000</v>
      </c>
    </row>
    <row r="70" customFormat="false" ht="17.25" hidden="false" customHeight="true" outlineLevel="0" collapsed="false">
      <c r="A70" s="41" t="n">
        <v>42820000</v>
      </c>
      <c r="B70" s="2" t="s">
        <v>604</v>
      </c>
      <c r="C70" s="15" t="n">
        <v>-138554499.73</v>
      </c>
      <c r="D70" s="15" t="n">
        <v>-146551848.6</v>
      </c>
      <c r="E70" s="15" t="n">
        <v>0</v>
      </c>
      <c r="F70" s="20" t="n">
        <v>42820000</v>
      </c>
    </row>
    <row r="71" customFormat="false" ht="17.25" hidden="false" customHeight="true" outlineLevel="0" collapsed="false">
      <c r="A71" s="41" t="n">
        <v>43100000</v>
      </c>
      <c r="B71" s="2" t="s">
        <v>605</v>
      </c>
      <c r="C71" s="15" t="n">
        <v>-35937474.69</v>
      </c>
      <c r="D71" s="15" t="n">
        <v>-41001181.12</v>
      </c>
      <c r="E71" s="15" t="n">
        <v>-44338638.36</v>
      </c>
      <c r="F71" s="41" t="n">
        <v>43100000</v>
      </c>
    </row>
    <row r="72" customFormat="false" ht="17.25" hidden="false" customHeight="true" outlineLevel="0" collapsed="false">
      <c r="A72" s="41" t="n">
        <v>43110000</v>
      </c>
      <c r="B72" s="2" t="s">
        <v>606</v>
      </c>
      <c r="C72" s="15" t="n">
        <v>-1966573</v>
      </c>
      <c r="D72" s="15" t="n">
        <v>-696099</v>
      </c>
      <c r="E72" s="15" t="n">
        <v>-1050000</v>
      </c>
      <c r="F72" s="41" t="n">
        <v>43110000</v>
      </c>
    </row>
    <row r="73" customFormat="false" ht="17.25" hidden="false" customHeight="true" outlineLevel="0" collapsed="false">
      <c r="A73" s="41" t="n">
        <v>43111000</v>
      </c>
      <c r="B73" s="2" t="s">
        <v>2726</v>
      </c>
      <c r="C73" s="15" t="n">
        <v>-1182438.79</v>
      </c>
      <c r="F73" s="41" t="n">
        <v>43110000</v>
      </c>
    </row>
    <row r="74" customFormat="false" ht="17.25" hidden="false" customHeight="true" outlineLevel="0" collapsed="false">
      <c r="A74" s="41" t="n">
        <v>43200000</v>
      </c>
      <c r="B74" s="2" t="s">
        <v>37</v>
      </c>
      <c r="C74" s="15" t="n">
        <v>-16696011.91</v>
      </c>
      <c r="D74" s="15" t="n">
        <v>-16334146.02</v>
      </c>
      <c r="E74" s="15" t="n">
        <v>-15879761.98</v>
      </c>
      <c r="F74" s="41" t="n">
        <v>43200000</v>
      </c>
    </row>
    <row r="75" customFormat="false" ht="17.25" hidden="false" customHeight="true" outlineLevel="0" collapsed="false">
      <c r="A75" s="41" t="n">
        <v>43300000</v>
      </c>
      <c r="B75" s="2" t="s">
        <v>38</v>
      </c>
      <c r="C75" s="15" t="n">
        <v>-2373688.53</v>
      </c>
      <c r="D75" s="15" t="n">
        <v>-2766557.01</v>
      </c>
      <c r="E75" s="15" t="n">
        <v>-3083067.9</v>
      </c>
      <c r="F75" s="41" t="n">
        <v>43300000</v>
      </c>
    </row>
    <row r="76" customFormat="false" ht="17.25" hidden="false" customHeight="true" outlineLevel="0" collapsed="false">
      <c r="A76" s="41" t="n">
        <v>43860000</v>
      </c>
      <c r="B76" s="2" t="s">
        <v>1644</v>
      </c>
      <c r="C76" s="15" t="n">
        <v>0</v>
      </c>
      <c r="D76" s="15" t="n">
        <v>-1595974</v>
      </c>
      <c r="E76" s="15" t="n">
        <v>0</v>
      </c>
      <c r="F76" s="41" t="n">
        <v>43860000</v>
      </c>
    </row>
    <row r="77" customFormat="false" ht="17.25" hidden="false" customHeight="true" outlineLevel="0" collapsed="false">
      <c r="A77" s="41" t="n">
        <v>44100000</v>
      </c>
      <c r="B77" s="2" t="s">
        <v>610</v>
      </c>
      <c r="C77" s="15" t="n">
        <v>-7036769.83</v>
      </c>
      <c r="D77" s="15" t="n">
        <v>-7816775.63</v>
      </c>
      <c r="E77" s="15" t="n">
        <v>-7418293.63</v>
      </c>
      <c r="F77" s="41" t="n">
        <v>44100000</v>
      </c>
    </row>
    <row r="78" customFormat="false" ht="17.25" hidden="false" customHeight="true" outlineLevel="0" collapsed="false">
      <c r="A78" s="41" t="n">
        <v>44200000</v>
      </c>
      <c r="B78" s="2" t="s">
        <v>2252</v>
      </c>
      <c r="C78" s="15" t="n">
        <v>0</v>
      </c>
      <c r="D78" s="15" t="n">
        <v>0</v>
      </c>
      <c r="E78" s="15" t="n">
        <v>0</v>
      </c>
      <c r="F78" s="41" t="n">
        <v>44200000</v>
      </c>
    </row>
    <row r="79" customFormat="false" ht="17.25" hidden="false" customHeight="true" outlineLevel="0" collapsed="false">
      <c r="A79" s="41" t="n">
        <v>44300000</v>
      </c>
      <c r="B79" s="2" t="s">
        <v>611</v>
      </c>
      <c r="C79" s="15" t="n">
        <v>83671106.89</v>
      </c>
      <c r="D79" s="15" t="n">
        <v>82245958.7</v>
      </c>
      <c r="E79" s="15" t="n">
        <v>87852418.57</v>
      </c>
      <c r="F79" s="41" t="n">
        <v>44300000</v>
      </c>
    </row>
    <row r="80" customFormat="false" ht="17.25" hidden="false" customHeight="true" outlineLevel="0" collapsed="false">
      <c r="A80" s="41" t="n">
        <v>44310000</v>
      </c>
      <c r="B80" s="2" t="s">
        <v>1929</v>
      </c>
      <c r="C80" s="15" t="n">
        <v>0</v>
      </c>
      <c r="D80" s="15" t="n">
        <v>0</v>
      </c>
      <c r="E80" s="15" t="n">
        <v>0</v>
      </c>
      <c r="F80" s="41" t="n">
        <v>44310000</v>
      </c>
    </row>
    <row r="81" customFormat="false" ht="17.25" hidden="false" customHeight="true" outlineLevel="0" collapsed="false">
      <c r="A81" s="41" t="n">
        <v>44410000</v>
      </c>
      <c r="B81" s="2" t="s">
        <v>2727</v>
      </c>
      <c r="C81" s="15" t="n">
        <v>-131913414.61</v>
      </c>
      <c r="D81" s="15" t="n">
        <v>-75872062.48</v>
      </c>
      <c r="E81" s="15" t="n">
        <v>-33725729.47</v>
      </c>
      <c r="F81" s="41" t="n">
        <v>44410000</v>
      </c>
    </row>
    <row r="82" customFormat="false" ht="17.25" hidden="false" customHeight="true" outlineLevel="0" collapsed="false">
      <c r="A82" s="41" t="n">
        <v>44420000</v>
      </c>
      <c r="B82" s="2" t="s">
        <v>2728</v>
      </c>
      <c r="C82" s="15" t="n">
        <v>0</v>
      </c>
      <c r="D82" s="15" t="n">
        <v>0</v>
      </c>
      <c r="E82" s="15" t="n">
        <v>0</v>
      </c>
      <c r="F82" s="41" t="n">
        <v>44420000</v>
      </c>
    </row>
    <row r="83" customFormat="false" ht="17.25" hidden="false" customHeight="true" outlineLevel="0" collapsed="false">
      <c r="A83" s="41" t="n">
        <v>44540000</v>
      </c>
      <c r="B83" s="2" t="s">
        <v>615</v>
      </c>
      <c r="C83" s="15" t="n">
        <v>0</v>
      </c>
      <c r="D83" s="15" t="n">
        <v>-190349464.62</v>
      </c>
      <c r="E83" s="15" t="n">
        <v>-138584851.2</v>
      </c>
      <c r="F83" s="41" t="n">
        <v>44540000</v>
      </c>
    </row>
    <row r="84" customFormat="false" ht="17.25" hidden="false" customHeight="true" outlineLevel="0" collapsed="false">
      <c r="A84" s="41" t="n">
        <v>44550000</v>
      </c>
      <c r="B84" s="2" t="s">
        <v>617</v>
      </c>
      <c r="C84" s="15" t="n">
        <v>153163636.13</v>
      </c>
      <c r="D84" s="15" t="n">
        <v>0</v>
      </c>
      <c r="E84" s="15" t="n">
        <v>0</v>
      </c>
      <c r="F84" s="41" t="n">
        <v>44550000</v>
      </c>
    </row>
    <row r="85" customFormat="false" ht="17.25" hidden="false" customHeight="true" outlineLevel="0" collapsed="false">
      <c r="A85" s="41" t="n">
        <v>44560000</v>
      </c>
      <c r="B85" s="2" t="s">
        <v>1798</v>
      </c>
      <c r="C85" s="15" t="n">
        <v>124341719.74</v>
      </c>
      <c r="D85" s="15" t="n">
        <v>10814283.38</v>
      </c>
      <c r="E85" s="15" t="n">
        <v>0</v>
      </c>
      <c r="F85" s="41" t="n">
        <v>44560000</v>
      </c>
    </row>
    <row r="86" customFormat="false" ht="17.25" hidden="false" customHeight="true" outlineLevel="0" collapsed="false">
      <c r="A86" s="41" t="n">
        <v>44562000</v>
      </c>
      <c r="B86" s="2" t="s">
        <v>2493</v>
      </c>
      <c r="C86" s="15" t="n">
        <v>0</v>
      </c>
      <c r="D86" s="15" t="n">
        <v>0</v>
      </c>
      <c r="E86" s="15" t="n">
        <v>0</v>
      </c>
      <c r="F86" s="41" t="n">
        <v>44562000</v>
      </c>
    </row>
    <row r="87" customFormat="false" ht="17.25" hidden="false" customHeight="true" outlineLevel="0" collapsed="false">
      <c r="A87" s="41" t="n">
        <v>44570000</v>
      </c>
      <c r="B87" s="2" t="s">
        <v>1887</v>
      </c>
      <c r="C87" s="15" t="n">
        <v>0</v>
      </c>
      <c r="D87" s="15" t="n">
        <v>0</v>
      </c>
      <c r="E87" s="15" t="n">
        <v>0</v>
      </c>
      <c r="F87" s="41" t="n">
        <v>44570000</v>
      </c>
    </row>
    <row r="88" customFormat="false" ht="17.25" hidden="false" customHeight="true" outlineLevel="0" collapsed="false">
      <c r="A88" s="41" t="n">
        <v>44580000</v>
      </c>
      <c r="B88" s="2" t="s">
        <v>622</v>
      </c>
      <c r="C88" s="15" t="n">
        <v>0</v>
      </c>
      <c r="D88" s="15" t="n">
        <v>0</v>
      </c>
      <c r="E88" s="15" t="n">
        <v>0</v>
      </c>
      <c r="F88" s="41" t="n">
        <v>44580000</v>
      </c>
    </row>
    <row r="89" customFormat="false" ht="17.25" hidden="false" customHeight="true" outlineLevel="0" collapsed="false">
      <c r="A89" s="41" t="n">
        <v>45500000</v>
      </c>
      <c r="B89" s="2" t="s">
        <v>625</v>
      </c>
      <c r="C89" s="15" t="n">
        <v>0</v>
      </c>
      <c r="D89" s="15" t="n">
        <v>0</v>
      </c>
      <c r="F89" s="41" t="n">
        <v>45500000</v>
      </c>
    </row>
    <row r="90" customFormat="false" ht="17.25" hidden="false" customHeight="true" outlineLevel="0" collapsed="false">
      <c r="A90" s="41" t="n">
        <v>45511000</v>
      </c>
      <c r="B90" s="2" t="s">
        <v>304</v>
      </c>
      <c r="C90" s="15" t="n">
        <v>-2865081504.56</v>
      </c>
      <c r="D90" s="15" t="n">
        <v>-3115081504.56</v>
      </c>
      <c r="E90" s="15" t="n">
        <v>-3115081504.56</v>
      </c>
      <c r="F90" s="22" t="n">
        <v>45511000</v>
      </c>
    </row>
    <row r="91" customFormat="false" ht="17.25" hidden="false" customHeight="true" outlineLevel="0" collapsed="false">
      <c r="A91" s="41" t="n">
        <v>45512000</v>
      </c>
      <c r="B91" s="2" t="s">
        <v>288</v>
      </c>
      <c r="C91" s="15" t="n">
        <v>-190230840</v>
      </c>
      <c r="D91" s="15" t="n">
        <v>-190230840</v>
      </c>
      <c r="E91" s="15" t="n">
        <v>-190230840</v>
      </c>
      <c r="F91" s="22" t="n">
        <v>45512000</v>
      </c>
    </row>
    <row r="92" customFormat="false" ht="17.25" hidden="false" customHeight="true" outlineLevel="0" collapsed="false">
      <c r="A92" s="41" t="n">
        <v>45513000</v>
      </c>
      <c r="B92" s="2" t="s">
        <v>2729</v>
      </c>
      <c r="C92" s="15" t="n">
        <v>-27000000</v>
      </c>
      <c r="D92" s="15" t="n">
        <v>-277000000</v>
      </c>
      <c r="E92" s="15" t="n">
        <v>-277000000</v>
      </c>
      <c r="F92" s="20" t="n">
        <v>45513000</v>
      </c>
    </row>
    <row r="93" customFormat="false" ht="17.25" hidden="false" customHeight="true" outlineLevel="0" collapsed="false">
      <c r="A93" s="41" t="n">
        <v>45514000</v>
      </c>
      <c r="B93" s="2" t="s">
        <v>2730</v>
      </c>
      <c r="C93" s="15" t="n">
        <v>-2877616744.57</v>
      </c>
      <c r="D93" s="15" t="n">
        <v>-3377616744.57</v>
      </c>
      <c r="E93" s="15" t="n">
        <v>-3377616744.57</v>
      </c>
      <c r="F93" s="41" t="n">
        <v>45514000</v>
      </c>
    </row>
    <row r="94" customFormat="false" ht="17.25" hidden="false" customHeight="true" outlineLevel="0" collapsed="false">
      <c r="A94" s="41" t="n">
        <v>45515000</v>
      </c>
      <c r="B94" s="2" t="s">
        <v>2731</v>
      </c>
      <c r="C94" s="15" t="n">
        <v>0</v>
      </c>
      <c r="F94" s="41" t="n">
        <v>45515000</v>
      </c>
    </row>
    <row r="95" customFormat="false" ht="17.25" hidden="false" customHeight="true" outlineLevel="0" collapsed="false">
      <c r="A95" s="41" t="n">
        <v>45516000</v>
      </c>
      <c r="B95" s="2" t="s">
        <v>2732</v>
      </c>
      <c r="C95" s="15" t="n">
        <v>-300799000</v>
      </c>
      <c r="D95" s="15" t="n">
        <v>-300799000</v>
      </c>
      <c r="E95" s="15" t="n">
        <v>-300799000</v>
      </c>
      <c r="F95" s="41" t="n">
        <v>45515000</v>
      </c>
    </row>
    <row r="96" customFormat="false" ht="17.25" hidden="false" customHeight="true" outlineLevel="0" collapsed="false">
      <c r="A96" s="41" t="n">
        <v>46600000</v>
      </c>
      <c r="B96" s="2" t="s">
        <v>1810</v>
      </c>
      <c r="C96" s="15" t="n">
        <v>0</v>
      </c>
      <c r="D96" s="15" t="n">
        <v>0</v>
      </c>
      <c r="E96" s="15" t="n">
        <v>0</v>
      </c>
      <c r="F96" s="41" t="n">
        <v>46600000</v>
      </c>
    </row>
    <row r="97" customFormat="false" ht="17.25" hidden="false" customHeight="true" outlineLevel="0" collapsed="false">
      <c r="A97" s="41" t="n">
        <v>46700000</v>
      </c>
      <c r="B97" s="2" t="s">
        <v>1811</v>
      </c>
      <c r="C97" s="15" t="n">
        <v>-1302589.25</v>
      </c>
      <c r="D97" s="15" t="n">
        <v>6603310.23</v>
      </c>
      <c r="E97" s="15" t="n">
        <v>390000</v>
      </c>
      <c r="F97" s="41" t="n">
        <v>46700000</v>
      </c>
    </row>
    <row r="98" customFormat="false" ht="17.25" hidden="false" customHeight="true" outlineLevel="0" collapsed="false">
      <c r="A98" s="41" t="n">
        <v>46700002</v>
      </c>
      <c r="B98" s="2" t="s">
        <v>2733</v>
      </c>
      <c r="C98" s="15" t="n">
        <v>200000</v>
      </c>
      <c r="D98" s="15" t="n">
        <v>200000</v>
      </c>
      <c r="E98" s="15" t="n">
        <v>200000</v>
      </c>
      <c r="F98" s="41" t="n">
        <v>46700002</v>
      </c>
    </row>
    <row r="99" customFormat="false" ht="17.25" hidden="false" customHeight="true" outlineLevel="0" collapsed="false">
      <c r="A99" s="41" t="n">
        <v>46700007</v>
      </c>
      <c r="B99" s="2" t="s">
        <v>2734</v>
      </c>
      <c r="C99" s="15" t="n">
        <v>-319667.56</v>
      </c>
      <c r="D99" s="15" t="n">
        <v>-319667.56</v>
      </c>
      <c r="E99" s="15" t="n">
        <v>0</v>
      </c>
      <c r="F99" s="41" t="n">
        <v>46700002</v>
      </c>
    </row>
    <row r="100" customFormat="false" ht="17.25" hidden="false" customHeight="true" outlineLevel="0" collapsed="false">
      <c r="A100" s="41" t="n">
        <v>46710000</v>
      </c>
      <c r="B100" s="2" t="s">
        <v>100</v>
      </c>
      <c r="C100" s="15" t="n">
        <v>-300000000</v>
      </c>
      <c r="D100" s="15" t="n">
        <v>-300000000</v>
      </c>
      <c r="E100" s="15" t="n">
        <v>-300000000</v>
      </c>
      <c r="F100" s="12" t="n">
        <v>46710000</v>
      </c>
    </row>
    <row r="101" customFormat="false" ht="17.25" hidden="false" customHeight="true" outlineLevel="0" collapsed="false">
      <c r="A101" s="41" t="n">
        <v>46710070</v>
      </c>
      <c r="B101" s="2" t="s">
        <v>99</v>
      </c>
      <c r="C101" s="15" t="n">
        <v>-3955900</v>
      </c>
      <c r="D101" s="15" t="n">
        <v>-3955900</v>
      </c>
      <c r="E101" s="15" t="n">
        <v>-184800</v>
      </c>
      <c r="F101" s="12" t="n">
        <v>46710070</v>
      </c>
    </row>
    <row r="102" customFormat="false" ht="17.25" hidden="false" customHeight="true" outlineLevel="0" collapsed="false">
      <c r="A102" s="41" t="n">
        <v>47100000</v>
      </c>
      <c r="B102" s="2" t="s">
        <v>362</v>
      </c>
      <c r="C102" s="15" t="n">
        <v>0</v>
      </c>
      <c r="D102" s="15" t="n">
        <v>0</v>
      </c>
      <c r="E102" s="15" t="n">
        <v>0</v>
      </c>
      <c r="F102" s="41" t="n">
        <v>47100000</v>
      </c>
    </row>
    <row r="103" customFormat="false" ht="17.25" hidden="false" customHeight="true" outlineLevel="0" collapsed="false">
      <c r="A103" s="41" t="n">
        <v>48600000</v>
      </c>
      <c r="B103" s="2" t="s">
        <v>678</v>
      </c>
      <c r="C103" s="15" t="n">
        <v>-3507382.92</v>
      </c>
      <c r="D103" s="15" t="n">
        <v>-1415962.66</v>
      </c>
      <c r="E103" s="15" t="n">
        <v>0</v>
      </c>
      <c r="F103" s="20" t="n">
        <v>48600000</v>
      </c>
    </row>
    <row r="104" customFormat="false" ht="17.25" hidden="false" customHeight="true" outlineLevel="0" collapsed="false">
      <c r="A104" s="41" t="n">
        <v>49100000</v>
      </c>
      <c r="B104" s="2" t="s">
        <v>679</v>
      </c>
      <c r="C104" s="15" t="n">
        <v>-20479998</v>
      </c>
      <c r="D104" s="15" t="n">
        <v>-20479998</v>
      </c>
      <c r="E104" s="15" t="n">
        <v>-20479998</v>
      </c>
      <c r="F104" s="20" t="n">
        <v>49100000</v>
      </c>
    </row>
    <row r="105" customFormat="false" ht="17.25" hidden="false" customHeight="true" outlineLevel="0" collapsed="false">
      <c r="A105" s="41" t="n">
        <v>51150000</v>
      </c>
      <c r="B105" s="2" t="s">
        <v>2735</v>
      </c>
      <c r="C105" s="15" t="n">
        <v>0</v>
      </c>
      <c r="D105" s="15" t="n">
        <v>0</v>
      </c>
      <c r="E105" s="15" t="n">
        <v>0</v>
      </c>
      <c r="F105" s="41" t="n">
        <v>51211000</v>
      </c>
    </row>
    <row r="106" customFormat="false" ht="17.25" hidden="false" customHeight="true" outlineLevel="0" collapsed="false">
      <c r="A106" s="41" t="n">
        <v>51211000</v>
      </c>
      <c r="B106" s="2" t="s">
        <v>321</v>
      </c>
      <c r="C106" s="15" t="n">
        <v>0</v>
      </c>
      <c r="D106" s="15" t="n">
        <v>0</v>
      </c>
      <c r="F106" s="41" t="n">
        <v>51211000</v>
      </c>
    </row>
    <row r="107" customFormat="false" ht="17.25" hidden="false" customHeight="true" outlineLevel="0" collapsed="false">
      <c r="A107" s="41" t="n">
        <v>51221000</v>
      </c>
      <c r="B107" s="2" t="s">
        <v>323</v>
      </c>
      <c r="C107" s="15" t="n">
        <v>0</v>
      </c>
      <c r="D107" s="15" t="n">
        <v>0</v>
      </c>
      <c r="F107" s="41" t="n">
        <v>51221000</v>
      </c>
    </row>
    <row r="108" customFormat="false" ht="17.25" hidden="false" customHeight="true" outlineLevel="0" collapsed="false">
      <c r="A108" s="41" t="n">
        <v>51223000</v>
      </c>
      <c r="B108" s="2" t="s">
        <v>2176</v>
      </c>
      <c r="C108" s="15" t="n">
        <v>0</v>
      </c>
      <c r="D108" s="15" t="n">
        <v>0</v>
      </c>
      <c r="F108" s="41" t="n">
        <v>51223000</v>
      </c>
    </row>
    <row r="109" customFormat="false" ht="17.25" hidden="false" customHeight="true" outlineLevel="0" collapsed="false">
      <c r="A109" s="41" t="n">
        <v>51231000</v>
      </c>
      <c r="B109" s="2" t="s">
        <v>2736</v>
      </c>
      <c r="C109" s="15" t="n">
        <v>1036887278.94</v>
      </c>
      <c r="D109" s="15" t="n">
        <v>382495731.2</v>
      </c>
      <c r="E109" s="15" t="n">
        <v>232041374.9</v>
      </c>
      <c r="F109" s="20" t="n">
        <v>51231000</v>
      </c>
    </row>
    <row r="110" customFormat="false" ht="17.25" hidden="false" customHeight="true" outlineLevel="0" collapsed="false">
      <c r="A110" s="41" t="n">
        <v>51232000</v>
      </c>
      <c r="B110" s="2" t="s">
        <v>2737</v>
      </c>
      <c r="C110" s="15" t="n">
        <v>4729836.6</v>
      </c>
      <c r="D110" s="15" t="n">
        <v>104547919.96</v>
      </c>
      <c r="E110" s="15" t="n">
        <v>106366936.02</v>
      </c>
      <c r="F110" s="20" t="n">
        <v>51231000</v>
      </c>
    </row>
    <row r="111" customFormat="false" ht="17.25" hidden="false" customHeight="true" outlineLevel="0" collapsed="false">
      <c r="A111" s="41" t="n">
        <v>51241000</v>
      </c>
      <c r="B111" s="2" t="s">
        <v>133</v>
      </c>
      <c r="C111" s="15" t="n">
        <v>1504721169.81</v>
      </c>
      <c r="D111" s="15" t="n">
        <v>238275192.36</v>
      </c>
      <c r="E111" s="15" t="n">
        <v>230515500.56</v>
      </c>
      <c r="F111" s="20" t="n">
        <v>51241000</v>
      </c>
    </row>
    <row r="112" customFormat="false" ht="17.25" hidden="false" customHeight="true" outlineLevel="0" collapsed="false">
      <c r="A112" s="41" t="n">
        <v>51243000</v>
      </c>
      <c r="B112" s="2" t="s">
        <v>2053</v>
      </c>
      <c r="C112" s="15" t="n">
        <v>-188944.49</v>
      </c>
      <c r="D112" s="15" t="n">
        <v>-188944.49</v>
      </c>
      <c r="E112" s="15" t="n">
        <v>-188944.49</v>
      </c>
      <c r="F112" s="41" t="n">
        <v>51243000</v>
      </c>
    </row>
    <row r="113" customFormat="false" ht="17.25" hidden="false" customHeight="true" outlineLevel="0" collapsed="false">
      <c r="A113" s="41" t="n">
        <v>51244000</v>
      </c>
      <c r="B113" s="2" t="s">
        <v>2160</v>
      </c>
      <c r="C113" s="15" t="n">
        <v>0</v>
      </c>
      <c r="D113" s="15" t="n">
        <v>0</v>
      </c>
      <c r="F113" s="41" t="n">
        <v>51244000</v>
      </c>
    </row>
    <row r="114" customFormat="false" ht="17.25" hidden="false" customHeight="true" outlineLevel="0" collapsed="false">
      <c r="A114" s="41" t="n">
        <v>51245000</v>
      </c>
      <c r="B114" s="2" t="s">
        <v>2161</v>
      </c>
      <c r="C114" s="15" t="n">
        <v>0</v>
      </c>
      <c r="D114" s="15" t="n">
        <v>0</v>
      </c>
      <c r="F114" s="41" t="n">
        <v>51245000</v>
      </c>
    </row>
    <row r="115" customFormat="false" ht="17.25" hidden="false" customHeight="true" outlineLevel="0" collapsed="false">
      <c r="A115" s="41" t="n">
        <v>51261000</v>
      </c>
      <c r="B115" s="2" t="s">
        <v>688</v>
      </c>
      <c r="C115" s="15" t="n">
        <v>1563865766.46</v>
      </c>
      <c r="D115" s="15" t="n">
        <v>564622561.92</v>
      </c>
      <c r="E115" s="15" t="n">
        <v>65853336.24</v>
      </c>
      <c r="F115" s="20" t="n">
        <v>51261000</v>
      </c>
    </row>
    <row r="116" customFormat="false" ht="17.25" hidden="false" customHeight="true" outlineLevel="0" collapsed="false">
      <c r="A116" s="41" t="n">
        <v>51271000</v>
      </c>
      <c r="B116" s="2" t="s">
        <v>2738</v>
      </c>
      <c r="C116" s="15" t="n">
        <v>65724458.21</v>
      </c>
      <c r="D116" s="15" t="n">
        <v>133704097.33</v>
      </c>
      <c r="E116" s="15" t="n">
        <v>123860510.5</v>
      </c>
      <c r="F116" s="41" t="n">
        <v>51271000</v>
      </c>
    </row>
    <row r="117" customFormat="false" ht="17.25" hidden="false" customHeight="true" outlineLevel="0" collapsed="false">
      <c r="A117" s="41" t="n">
        <v>51271001</v>
      </c>
      <c r="B117" s="2" t="s">
        <v>2739</v>
      </c>
      <c r="C117" s="15" t="n">
        <v>0</v>
      </c>
      <c r="D117" s="15" t="n">
        <v>0</v>
      </c>
      <c r="E117" s="15" t="n">
        <v>0</v>
      </c>
      <c r="F117" s="41" t="n">
        <v>51271000</v>
      </c>
    </row>
    <row r="118" customFormat="false" ht="17.25" hidden="false" customHeight="true" outlineLevel="0" collapsed="false">
      <c r="A118" s="41" t="n">
        <v>51271002</v>
      </c>
      <c r="B118" s="2" t="s">
        <v>795</v>
      </c>
      <c r="C118" s="15" t="n">
        <v>1540110.78</v>
      </c>
      <c r="D118" s="15" t="n">
        <v>1540110.78</v>
      </c>
      <c r="E118" s="15" t="n">
        <v>1540110.78</v>
      </c>
      <c r="F118" s="41" t="n">
        <v>51271000</v>
      </c>
    </row>
    <row r="119" customFormat="false" ht="17.25" hidden="false" customHeight="true" outlineLevel="0" collapsed="false">
      <c r="A119" s="41" t="n">
        <v>51610000</v>
      </c>
      <c r="B119" s="2" t="s">
        <v>390</v>
      </c>
      <c r="C119" s="15" t="n">
        <v>0</v>
      </c>
      <c r="D119" s="15" t="n">
        <v>-450000000</v>
      </c>
      <c r="E119" s="15" t="n">
        <v>0</v>
      </c>
      <c r="F119" s="20" t="n">
        <v>51910000</v>
      </c>
    </row>
    <row r="120" customFormat="false" ht="17.25" hidden="false" customHeight="true" outlineLevel="0" collapsed="false">
      <c r="A120" s="41" t="n">
        <v>51620000</v>
      </c>
      <c r="B120" s="2" t="s">
        <v>386</v>
      </c>
      <c r="C120" s="15" t="n">
        <v>-1500000000</v>
      </c>
      <c r="D120" s="15" t="n">
        <v>0</v>
      </c>
      <c r="E120" s="15" t="n">
        <v>0</v>
      </c>
      <c r="F120" s="20" t="n">
        <v>51910000</v>
      </c>
    </row>
    <row r="121" customFormat="false" ht="17.25" hidden="false" customHeight="true" outlineLevel="0" collapsed="false">
      <c r="A121" s="41" t="n">
        <v>51800000</v>
      </c>
      <c r="B121" s="2" t="s">
        <v>2740</v>
      </c>
      <c r="C121" s="15" t="n">
        <v>0</v>
      </c>
      <c r="D121" s="15" t="n">
        <v>0</v>
      </c>
      <c r="E121" s="15" t="n">
        <v>0</v>
      </c>
      <c r="F121" s="41" t="n">
        <v>51800000</v>
      </c>
    </row>
    <row r="122" customFormat="false" ht="17.25" hidden="false" customHeight="true" outlineLevel="0" collapsed="false">
      <c r="A122" s="41" t="n">
        <v>53100000</v>
      </c>
      <c r="B122" s="2" t="s">
        <v>2741</v>
      </c>
      <c r="C122" s="15" t="n">
        <v>90000</v>
      </c>
      <c r="D122" s="15" t="n">
        <v>0</v>
      </c>
      <c r="E122" s="15" t="n">
        <v>4350214.7</v>
      </c>
      <c r="F122" s="41" t="n">
        <v>53100000</v>
      </c>
    </row>
    <row r="123" customFormat="false" ht="17.25" hidden="false" customHeight="true" outlineLevel="0" collapsed="false">
      <c r="A123" s="41" t="n">
        <v>53110000</v>
      </c>
      <c r="B123" s="2" t="s">
        <v>2742</v>
      </c>
      <c r="C123" s="15" t="n">
        <v>2198873.47</v>
      </c>
      <c r="D123" s="15" t="n">
        <v>467594.08</v>
      </c>
      <c r="E123" s="15" t="n">
        <v>0</v>
      </c>
      <c r="F123" s="41" t="n">
        <v>53110000</v>
      </c>
    </row>
    <row r="124" customFormat="false" ht="17.25" hidden="false" customHeight="true" outlineLevel="0" collapsed="false">
      <c r="A124" s="41" t="n">
        <v>53600000</v>
      </c>
      <c r="B124" s="2" t="s">
        <v>2743</v>
      </c>
      <c r="C124" s="15" t="n">
        <v>0</v>
      </c>
      <c r="F124" s="41" t="n">
        <v>53600000</v>
      </c>
    </row>
    <row r="125" customFormat="false" ht="17.25" hidden="false" customHeight="true" outlineLevel="0" collapsed="false">
      <c r="A125" s="41" t="n">
        <v>58000000</v>
      </c>
      <c r="B125" s="2" t="s">
        <v>704</v>
      </c>
      <c r="C125" s="15" t="n">
        <v>0</v>
      </c>
      <c r="D125" s="15" t="n">
        <v>0</v>
      </c>
      <c r="E125" s="15" t="n">
        <v>-59048392.69</v>
      </c>
      <c r="F125" s="20" t="n">
        <v>58000000</v>
      </c>
    </row>
    <row r="126" customFormat="false" ht="17.25" hidden="false" customHeight="true" outlineLevel="0" collapsed="false">
      <c r="A126" s="41" t="n">
        <v>58100000</v>
      </c>
      <c r="B126" s="2" t="s">
        <v>2744</v>
      </c>
      <c r="C126" s="15" t="n">
        <v>0</v>
      </c>
      <c r="D126" s="15" t="n">
        <v>0</v>
      </c>
      <c r="E126" s="15" t="n">
        <v>0</v>
      </c>
      <c r="F126" s="20" t="n">
        <v>58000000</v>
      </c>
    </row>
    <row r="127" customFormat="false" ht="17.25" hidden="false" customHeight="true" outlineLevel="0" collapsed="false">
      <c r="A127" s="41" t="n">
        <v>60101000</v>
      </c>
      <c r="B127" s="2" t="s">
        <v>2745</v>
      </c>
      <c r="C127" s="15" t="n">
        <v>730000000</v>
      </c>
      <c r="D127" s="15" t="n">
        <v>0</v>
      </c>
      <c r="E127" s="15" t="n">
        <v>41227600</v>
      </c>
      <c r="F127" s="20" t="n">
        <v>60101000</v>
      </c>
    </row>
    <row r="128" customFormat="false" ht="17.25" hidden="false" customHeight="true" outlineLevel="0" collapsed="false">
      <c r="A128" s="41" t="n">
        <v>60102000</v>
      </c>
      <c r="B128" s="2" t="s">
        <v>2746</v>
      </c>
      <c r="C128" s="15" t="n">
        <v>8991479685.2</v>
      </c>
      <c r="D128" s="15" t="n">
        <v>6179263046.38</v>
      </c>
      <c r="E128" s="15" t="n">
        <v>4673717623.7</v>
      </c>
      <c r="F128" s="20" t="n">
        <v>60102000</v>
      </c>
    </row>
    <row r="129" customFormat="false" ht="17.25" hidden="false" customHeight="true" outlineLevel="0" collapsed="false">
      <c r="A129" s="41" t="n">
        <v>60201000</v>
      </c>
      <c r="B129" s="2" t="s">
        <v>408</v>
      </c>
      <c r="C129" s="15" t="n">
        <v>56472997</v>
      </c>
      <c r="D129" s="15" t="n">
        <v>187052086</v>
      </c>
      <c r="E129" s="15" t="n">
        <v>1034309208.93</v>
      </c>
      <c r="F129" s="20" t="n">
        <v>60201000</v>
      </c>
    </row>
    <row r="130" customFormat="false" ht="17.25" hidden="false" customHeight="true" outlineLevel="0" collapsed="false">
      <c r="A130" s="41" t="n">
        <v>60202000</v>
      </c>
      <c r="B130" s="2" t="s">
        <v>2747</v>
      </c>
      <c r="C130" s="15" t="n">
        <v>0</v>
      </c>
      <c r="D130" s="15" t="n">
        <v>411855</v>
      </c>
      <c r="E130" s="15" t="n">
        <v>0</v>
      </c>
      <c r="F130" s="20" t="n">
        <v>60201000</v>
      </c>
    </row>
    <row r="131" customFormat="false" ht="17.25" hidden="false" customHeight="true" outlineLevel="0" collapsed="false">
      <c r="A131" s="41" t="n">
        <v>60203000</v>
      </c>
      <c r="B131" s="2" t="s">
        <v>363</v>
      </c>
      <c r="C131" s="15" t="n">
        <v>752000</v>
      </c>
      <c r="D131" s="15" t="n">
        <v>383500</v>
      </c>
      <c r="E131" s="15" t="n">
        <v>0</v>
      </c>
      <c r="F131" s="20" t="n">
        <v>60203000</v>
      </c>
    </row>
    <row r="132" customFormat="false" ht="17.25" hidden="false" customHeight="true" outlineLevel="0" collapsed="false">
      <c r="A132" s="41" t="n">
        <v>60205000</v>
      </c>
      <c r="B132" s="2" t="s">
        <v>2748</v>
      </c>
      <c r="C132" s="15" t="n">
        <v>341735476.99</v>
      </c>
      <c r="D132" s="15" t="n">
        <v>247509654.31</v>
      </c>
      <c r="E132" s="15" t="n">
        <v>0</v>
      </c>
      <c r="F132" s="20" t="n">
        <v>60205000</v>
      </c>
    </row>
    <row r="133" customFormat="false" ht="17.25" hidden="false" customHeight="true" outlineLevel="0" collapsed="false">
      <c r="A133" s="41" t="n">
        <v>60205110</v>
      </c>
      <c r="B133" s="2" t="s">
        <v>2749</v>
      </c>
      <c r="C133" s="15" t="n">
        <v>0</v>
      </c>
      <c r="D133" s="15" t="n">
        <v>4571164</v>
      </c>
      <c r="E133" s="15" t="n">
        <v>0</v>
      </c>
      <c r="F133" s="20" t="n">
        <v>60205000</v>
      </c>
    </row>
    <row r="134" customFormat="false" ht="17.25" hidden="false" customHeight="true" outlineLevel="0" collapsed="false">
      <c r="A134" s="41" t="n">
        <v>60205200</v>
      </c>
      <c r="B134" s="2" t="s">
        <v>2750</v>
      </c>
      <c r="C134" s="15" t="n">
        <v>0</v>
      </c>
      <c r="D134" s="15" t="n">
        <v>9286859.14</v>
      </c>
      <c r="E134" s="15" t="n">
        <v>0</v>
      </c>
      <c r="F134" s="20" t="n">
        <v>60205200</v>
      </c>
    </row>
    <row r="135" customFormat="false" ht="17.25" hidden="false" customHeight="true" outlineLevel="0" collapsed="false">
      <c r="A135" s="41" t="n">
        <v>60301000</v>
      </c>
      <c r="B135" s="2" t="s">
        <v>1282</v>
      </c>
      <c r="C135" s="15" t="n">
        <v>164279888.11</v>
      </c>
      <c r="D135" s="15" t="n">
        <v>-168696150.54</v>
      </c>
      <c r="E135" s="15" t="n">
        <v>1634558841.67</v>
      </c>
      <c r="F135" s="20" t="n">
        <v>60301000</v>
      </c>
    </row>
    <row r="136" customFormat="false" ht="17.25" hidden="false" customHeight="true" outlineLevel="0" collapsed="false">
      <c r="A136" s="41" t="n">
        <v>60400000</v>
      </c>
      <c r="B136" s="2" t="s">
        <v>2751</v>
      </c>
      <c r="C136" s="15" t="n">
        <v>295000</v>
      </c>
      <c r="D136" s="15" t="n">
        <v>60126264.6</v>
      </c>
      <c r="E136" s="15" t="n">
        <v>79659547.48</v>
      </c>
      <c r="F136" s="20" t="n">
        <v>60400000</v>
      </c>
    </row>
    <row r="137" customFormat="false" ht="17.25" hidden="false" customHeight="true" outlineLevel="0" collapsed="false">
      <c r="A137" s="41" t="n">
        <v>60601000</v>
      </c>
      <c r="B137" s="2" t="s">
        <v>420</v>
      </c>
      <c r="C137" s="15" t="n">
        <v>662600837.05</v>
      </c>
      <c r="D137" s="15" t="n">
        <v>622007707.67</v>
      </c>
      <c r="E137" s="15" t="n">
        <v>555686311.75</v>
      </c>
      <c r="F137" s="20" t="n">
        <v>60601000</v>
      </c>
    </row>
    <row r="138" customFormat="false" ht="17.25" hidden="false" customHeight="true" outlineLevel="0" collapsed="false">
      <c r="A138" s="41" t="n">
        <v>60602000</v>
      </c>
      <c r="B138" s="2" t="s">
        <v>356</v>
      </c>
      <c r="C138" s="15" t="n">
        <v>22019178.61</v>
      </c>
      <c r="D138" s="15" t="n">
        <v>20116937.1</v>
      </c>
      <c r="E138" s="15" t="n">
        <v>22874184.92</v>
      </c>
      <c r="F138" s="20" t="n">
        <v>60602000</v>
      </c>
    </row>
    <row r="139" customFormat="false" ht="17.25" hidden="false" customHeight="true" outlineLevel="0" collapsed="false">
      <c r="A139" s="41" t="n">
        <v>60602100</v>
      </c>
      <c r="B139" s="2" t="s">
        <v>2752</v>
      </c>
      <c r="C139" s="15" t="n">
        <v>30000</v>
      </c>
      <c r="D139" s="15" t="n">
        <v>135000</v>
      </c>
      <c r="E139" s="15" t="n">
        <v>0</v>
      </c>
      <c r="F139" s="20" t="n">
        <v>60602000</v>
      </c>
    </row>
    <row r="140" customFormat="false" ht="17.25" hidden="false" customHeight="true" outlineLevel="0" collapsed="false">
      <c r="A140" s="41" t="n">
        <v>60603000</v>
      </c>
      <c r="B140" s="2" t="s">
        <v>358</v>
      </c>
      <c r="C140" s="15" t="n">
        <v>0</v>
      </c>
      <c r="D140" s="15" t="n">
        <v>45000</v>
      </c>
      <c r="E140" s="15" t="n">
        <v>1065434</v>
      </c>
      <c r="F140" s="20" t="n">
        <v>60603000</v>
      </c>
    </row>
    <row r="141" customFormat="false" ht="17.25" hidden="false" customHeight="true" outlineLevel="0" collapsed="false">
      <c r="A141" s="41" t="n">
        <v>60604000</v>
      </c>
      <c r="B141" s="2" t="s">
        <v>360</v>
      </c>
      <c r="C141" s="15" t="n">
        <v>3892115</v>
      </c>
      <c r="D141" s="15" t="n">
        <v>2596846</v>
      </c>
      <c r="E141" s="15" t="n">
        <v>139500</v>
      </c>
      <c r="F141" s="20" t="n">
        <v>60604000</v>
      </c>
    </row>
    <row r="142" customFormat="false" ht="17.25" hidden="false" customHeight="true" outlineLevel="0" collapsed="false">
      <c r="A142" s="41" t="n">
        <v>60607000</v>
      </c>
      <c r="B142" s="2" t="s">
        <v>363</v>
      </c>
      <c r="C142" s="15" t="n">
        <v>5194490</v>
      </c>
      <c r="D142" s="15" t="n">
        <v>4381107.1</v>
      </c>
      <c r="E142" s="15" t="n">
        <v>4487120</v>
      </c>
      <c r="F142" s="20" t="n">
        <v>60607000</v>
      </c>
    </row>
    <row r="143" customFormat="false" ht="17.25" hidden="false" customHeight="true" outlineLevel="0" collapsed="false">
      <c r="A143" s="41" t="n">
        <v>60608000</v>
      </c>
      <c r="B143" s="2" t="s">
        <v>2753</v>
      </c>
      <c r="C143" s="15" t="n">
        <v>5356359.81</v>
      </c>
      <c r="D143" s="15" t="n">
        <v>4048054.62</v>
      </c>
      <c r="E143" s="15" t="n">
        <v>3116450.01</v>
      </c>
      <c r="F143" s="20" t="n">
        <v>60608000</v>
      </c>
    </row>
    <row r="144" customFormat="false" ht="17.25" hidden="false" customHeight="true" outlineLevel="0" collapsed="false">
      <c r="A144" s="41" t="n">
        <v>60609000</v>
      </c>
      <c r="B144" s="2" t="s">
        <v>2754</v>
      </c>
      <c r="C144" s="15" t="n">
        <v>26787597.95</v>
      </c>
      <c r="D144" s="15" t="n">
        <v>43331245.9</v>
      </c>
      <c r="E144" s="15" t="n">
        <v>41616011.75</v>
      </c>
      <c r="F144" s="20" t="n">
        <v>60609000</v>
      </c>
    </row>
    <row r="145" customFormat="false" ht="17.25" hidden="false" customHeight="true" outlineLevel="0" collapsed="false">
      <c r="A145" s="41" t="n">
        <v>60702000</v>
      </c>
      <c r="B145" s="2" t="s">
        <v>711</v>
      </c>
      <c r="C145" s="15" t="n">
        <v>140414436.76</v>
      </c>
      <c r="F145" s="41" t="n">
        <v>60702000</v>
      </c>
    </row>
    <row r="146" customFormat="false" ht="17.25" hidden="false" customHeight="true" outlineLevel="0" collapsed="false">
      <c r="A146" s="41" t="n">
        <v>60801000</v>
      </c>
      <c r="B146" s="2" t="s">
        <v>435</v>
      </c>
      <c r="C146" s="15" t="n">
        <v>0</v>
      </c>
      <c r="D146" s="15" t="n">
        <v>11996942.93</v>
      </c>
      <c r="E146" s="15" t="n">
        <v>551840555.95</v>
      </c>
      <c r="F146" s="20" t="n">
        <v>60801000</v>
      </c>
    </row>
    <row r="147" customFormat="false" ht="17.25" hidden="false" customHeight="true" outlineLevel="0" collapsed="false">
      <c r="A147" s="41" t="n">
        <v>60803000</v>
      </c>
      <c r="B147" s="2" t="s">
        <v>437</v>
      </c>
      <c r="C147" s="15" t="n">
        <v>300095239.04</v>
      </c>
      <c r="D147" s="15" t="n">
        <v>52168913.86</v>
      </c>
      <c r="E147" s="15" t="n">
        <v>0</v>
      </c>
      <c r="F147" s="20" t="n">
        <v>60803000</v>
      </c>
    </row>
    <row r="148" customFormat="false" ht="17.25" hidden="false" customHeight="true" outlineLevel="0" collapsed="false">
      <c r="A148" s="41" t="n">
        <v>60804000</v>
      </c>
      <c r="B148" s="2" t="s">
        <v>439</v>
      </c>
      <c r="C148" s="15" t="n">
        <v>37988591.9</v>
      </c>
      <c r="D148" s="15" t="n">
        <v>70469016.06</v>
      </c>
      <c r="E148" s="15" t="n">
        <v>0</v>
      </c>
      <c r="F148" s="20" t="n">
        <v>60804000</v>
      </c>
    </row>
    <row r="149" customFormat="false" ht="17.25" hidden="false" customHeight="true" outlineLevel="0" collapsed="false">
      <c r="A149" s="41" t="n">
        <v>60806000</v>
      </c>
      <c r="B149" s="2" t="s">
        <v>440</v>
      </c>
      <c r="C149" s="15" t="n">
        <v>0</v>
      </c>
      <c r="D149" s="15" t="n">
        <v>53592696.35</v>
      </c>
      <c r="E149" s="15" t="n">
        <v>0</v>
      </c>
      <c r="F149" s="20" t="n">
        <v>60806000</v>
      </c>
    </row>
    <row r="150" customFormat="false" ht="17.25" hidden="false" customHeight="true" outlineLevel="0" collapsed="false">
      <c r="A150" s="41" t="n">
        <v>60808000</v>
      </c>
      <c r="B150" s="2" t="s">
        <v>442</v>
      </c>
      <c r="C150" s="15" t="n">
        <v>198200000</v>
      </c>
      <c r="D150" s="15" t="n">
        <v>232951666.67</v>
      </c>
      <c r="E150" s="15" t="n">
        <v>0</v>
      </c>
      <c r="F150" s="20" t="n">
        <v>60808000</v>
      </c>
    </row>
    <row r="151" customFormat="false" ht="17.25" hidden="false" customHeight="true" outlineLevel="0" collapsed="false">
      <c r="A151" s="41" t="n">
        <v>60809000</v>
      </c>
      <c r="B151" s="2" t="s">
        <v>2755</v>
      </c>
      <c r="C151" s="15" t="n">
        <v>145418765.75</v>
      </c>
      <c r="D151" s="15" t="n">
        <v>162251511.23</v>
      </c>
      <c r="E151" s="15" t="n">
        <v>0</v>
      </c>
      <c r="F151" s="20" t="n">
        <v>60809000</v>
      </c>
    </row>
    <row r="152" customFormat="false" ht="17.25" hidden="false" customHeight="true" outlineLevel="0" collapsed="false">
      <c r="A152" s="41" t="n">
        <v>60811000</v>
      </c>
      <c r="B152" s="2" t="s">
        <v>444</v>
      </c>
      <c r="C152" s="15" t="n">
        <v>477914821.68</v>
      </c>
      <c r="D152" s="15" t="n">
        <v>242413220.69</v>
      </c>
      <c r="E152" s="15" t="n">
        <v>0</v>
      </c>
      <c r="F152" s="20" t="n">
        <v>60811000</v>
      </c>
    </row>
    <row r="153" customFormat="false" ht="17.25" hidden="false" customHeight="true" outlineLevel="0" collapsed="false">
      <c r="A153" s="41" t="n">
        <v>60812000</v>
      </c>
      <c r="B153" s="2" t="s">
        <v>2756</v>
      </c>
      <c r="C153" s="15" t="n">
        <v>43213814</v>
      </c>
      <c r="D153" s="15" t="n">
        <v>33842412.16</v>
      </c>
      <c r="E153" s="15" t="n">
        <v>0</v>
      </c>
      <c r="F153" s="20" t="n">
        <v>60812000</v>
      </c>
    </row>
    <row r="154" customFormat="false" ht="17.25" hidden="false" customHeight="true" outlineLevel="0" collapsed="false">
      <c r="A154" s="41" t="n">
        <v>60815000</v>
      </c>
      <c r="B154" s="2" t="s">
        <v>2757</v>
      </c>
      <c r="C154" s="15" t="n">
        <v>0</v>
      </c>
      <c r="D154" s="15" t="n">
        <v>1030000</v>
      </c>
      <c r="E154" s="15" t="n">
        <v>0</v>
      </c>
      <c r="F154" s="20" t="n">
        <v>60812000</v>
      </c>
    </row>
    <row r="155" customFormat="false" ht="17.25" hidden="false" customHeight="true" outlineLevel="0" collapsed="false">
      <c r="A155" s="41" t="n">
        <v>60817000</v>
      </c>
      <c r="B155" s="2" t="s">
        <v>2758</v>
      </c>
      <c r="C155" s="15" t="n">
        <v>13988012</v>
      </c>
      <c r="D155" s="15" t="n">
        <v>151671</v>
      </c>
      <c r="E155" s="15" t="n">
        <v>0</v>
      </c>
      <c r="F155" s="20" t="n">
        <v>60817000</v>
      </c>
    </row>
    <row r="156" customFormat="false" ht="17.25" hidden="false" customHeight="true" outlineLevel="0" collapsed="false">
      <c r="A156" s="41" t="n">
        <v>60818000</v>
      </c>
      <c r="B156" s="2" t="s">
        <v>2759</v>
      </c>
      <c r="C156" s="15" t="n">
        <v>0</v>
      </c>
      <c r="D156" s="15" t="n">
        <v>5158280.22</v>
      </c>
      <c r="E156" s="15" t="n">
        <v>0</v>
      </c>
      <c r="F156" s="20" t="n">
        <v>60818000</v>
      </c>
    </row>
    <row r="157" customFormat="false" ht="17.25" hidden="false" customHeight="true" outlineLevel="0" collapsed="false">
      <c r="A157" s="41" t="n">
        <v>60880000</v>
      </c>
      <c r="B157" s="2" t="s">
        <v>2760</v>
      </c>
      <c r="C157" s="15" t="n">
        <v>656250</v>
      </c>
      <c r="D157" s="15" t="n">
        <v>2760000</v>
      </c>
      <c r="E157" s="15" t="n">
        <v>18161136</v>
      </c>
      <c r="F157" s="20" t="n">
        <v>60880000</v>
      </c>
    </row>
    <row r="158" customFormat="false" ht="17.25" hidden="false" customHeight="true" outlineLevel="0" collapsed="false">
      <c r="A158" s="41" t="n">
        <v>61301000</v>
      </c>
      <c r="B158" s="2" t="s">
        <v>2761</v>
      </c>
      <c r="C158" s="15" t="n">
        <v>3701000</v>
      </c>
      <c r="D158" s="15" t="n">
        <v>0</v>
      </c>
      <c r="E158" s="15" t="n">
        <v>4000000</v>
      </c>
      <c r="F158" s="20" t="n">
        <v>61301000</v>
      </c>
    </row>
    <row r="159" customFormat="false" ht="17.25" hidden="false" customHeight="true" outlineLevel="0" collapsed="false">
      <c r="A159" s="41" t="n">
        <v>61302000</v>
      </c>
      <c r="B159" s="2" t="s">
        <v>1650</v>
      </c>
      <c r="C159" s="15" t="n">
        <v>755000</v>
      </c>
      <c r="D159" s="15" t="n">
        <v>10600000</v>
      </c>
      <c r="E159" s="15" t="n">
        <v>13250000</v>
      </c>
      <c r="F159" s="20" t="n">
        <v>61302000</v>
      </c>
    </row>
    <row r="160" customFormat="false" ht="17.25" hidden="false" customHeight="true" outlineLevel="0" collapsed="false">
      <c r="A160" s="41" t="n">
        <v>61500000</v>
      </c>
      <c r="B160" s="2" t="s">
        <v>2762</v>
      </c>
      <c r="C160" s="15" t="n">
        <v>239500</v>
      </c>
      <c r="D160" s="15" t="n">
        <v>4249483</v>
      </c>
      <c r="E160" s="15" t="n">
        <v>0</v>
      </c>
      <c r="F160" s="20" t="n">
        <v>61500000</v>
      </c>
    </row>
    <row r="161" customFormat="false" ht="17.25" hidden="false" customHeight="true" outlineLevel="0" collapsed="false">
      <c r="A161" s="41" t="n">
        <v>61501000</v>
      </c>
      <c r="B161" s="2" t="s">
        <v>458</v>
      </c>
      <c r="C161" s="15" t="n">
        <v>95119004.87</v>
      </c>
      <c r="D161" s="15" t="n">
        <v>524997</v>
      </c>
      <c r="E161" s="15" t="n">
        <v>0</v>
      </c>
      <c r="F161" s="20" t="n">
        <v>61501000</v>
      </c>
    </row>
    <row r="162" customFormat="false" ht="17.25" hidden="false" customHeight="true" outlineLevel="0" collapsed="false">
      <c r="A162" s="41" t="n">
        <v>61502000</v>
      </c>
      <c r="B162" s="2" t="s">
        <v>2763</v>
      </c>
      <c r="C162" s="15" t="n">
        <v>3078141</v>
      </c>
      <c r="D162" s="15" t="n">
        <v>50000</v>
      </c>
      <c r="E162" s="15" t="n">
        <v>0</v>
      </c>
      <c r="F162" s="20" t="n">
        <v>61502000</v>
      </c>
    </row>
    <row r="163" customFormat="false" ht="17.25" hidden="false" customHeight="true" outlineLevel="0" collapsed="false">
      <c r="A163" s="41" t="n">
        <v>61503000</v>
      </c>
      <c r="B163" s="2" t="s">
        <v>459</v>
      </c>
      <c r="C163" s="15" t="n">
        <v>33067428.53</v>
      </c>
      <c r="D163" s="15" t="n">
        <v>7222409</v>
      </c>
      <c r="E163" s="15" t="n">
        <v>0</v>
      </c>
      <c r="F163" s="20" t="n">
        <v>61503000</v>
      </c>
    </row>
    <row r="164" customFormat="false" ht="17.25" hidden="false" customHeight="true" outlineLevel="0" collapsed="false">
      <c r="A164" s="41" t="n">
        <v>61504000</v>
      </c>
      <c r="B164" s="2" t="s">
        <v>1838</v>
      </c>
      <c r="C164" s="15" t="n">
        <v>10232606.28</v>
      </c>
      <c r="D164" s="15" t="n">
        <v>3191895</v>
      </c>
      <c r="E164" s="15" t="n">
        <v>17980358.73</v>
      </c>
      <c r="F164" s="20" t="n">
        <v>61504000</v>
      </c>
    </row>
    <row r="165" customFormat="false" ht="17.25" hidden="false" customHeight="true" outlineLevel="0" collapsed="false">
      <c r="A165" s="41" t="n">
        <v>61601000</v>
      </c>
      <c r="B165" s="2" t="s">
        <v>2764</v>
      </c>
      <c r="C165" s="15" t="n">
        <v>784584.07</v>
      </c>
      <c r="D165" s="15" t="n">
        <v>606799.42</v>
      </c>
      <c r="E165" s="15" t="n">
        <v>0</v>
      </c>
      <c r="F165" s="20" t="n">
        <v>61601000</v>
      </c>
    </row>
    <row r="166" customFormat="false" ht="17.25" hidden="false" customHeight="true" outlineLevel="0" collapsed="false">
      <c r="A166" s="41" t="n">
        <v>61602000</v>
      </c>
      <c r="B166" s="2" t="s">
        <v>466</v>
      </c>
      <c r="C166" s="15" t="n">
        <v>16216787</v>
      </c>
      <c r="D166" s="15" t="n">
        <v>17464214</v>
      </c>
      <c r="E166" s="15" t="n">
        <v>11806230.75</v>
      </c>
      <c r="F166" s="20" t="n">
        <v>61602000</v>
      </c>
    </row>
    <row r="167" customFormat="false" ht="17.25" hidden="false" customHeight="true" outlineLevel="0" collapsed="false">
      <c r="A167" s="41" t="n">
        <v>61603000</v>
      </c>
      <c r="B167" s="2" t="s">
        <v>1291</v>
      </c>
      <c r="C167" s="15" t="n">
        <v>0</v>
      </c>
      <c r="D167" s="15" t="n">
        <v>0</v>
      </c>
      <c r="E167" s="15" t="n">
        <v>0</v>
      </c>
      <c r="F167" s="20" t="n">
        <v>61603000</v>
      </c>
    </row>
    <row r="168" customFormat="false" ht="17.25" hidden="false" customHeight="true" outlineLevel="0" collapsed="false">
      <c r="A168" s="41" t="n">
        <v>61604000</v>
      </c>
      <c r="B168" s="2" t="s">
        <v>157</v>
      </c>
      <c r="C168" s="15" t="n">
        <v>0</v>
      </c>
      <c r="D168" s="15" t="n">
        <v>0</v>
      </c>
      <c r="E168" s="15" t="n">
        <v>0</v>
      </c>
      <c r="F168" s="20" t="n">
        <v>61604000</v>
      </c>
    </row>
    <row r="169" customFormat="false" ht="17.25" hidden="false" customHeight="true" outlineLevel="0" collapsed="false">
      <c r="A169" s="41" t="n">
        <v>61605000</v>
      </c>
      <c r="B169" s="2" t="s">
        <v>2765</v>
      </c>
      <c r="C169" s="15" t="n">
        <v>0</v>
      </c>
      <c r="D169" s="15" t="n">
        <v>842401.06</v>
      </c>
      <c r="E169" s="15" t="n">
        <v>0</v>
      </c>
      <c r="F169" s="20" t="n">
        <v>61604000</v>
      </c>
    </row>
    <row r="170" customFormat="false" ht="17.25" hidden="false" customHeight="true" outlineLevel="0" collapsed="false">
      <c r="A170" s="41" t="n">
        <v>61802000</v>
      </c>
      <c r="B170" s="2" t="s">
        <v>2766</v>
      </c>
      <c r="C170" s="15" t="n">
        <v>10000</v>
      </c>
      <c r="D170" s="15" t="n">
        <v>52200</v>
      </c>
      <c r="E170" s="15" t="n">
        <v>2364576</v>
      </c>
      <c r="F170" s="20" t="n">
        <v>61802000</v>
      </c>
    </row>
    <row r="171" customFormat="false" ht="17.25" hidden="false" customHeight="true" outlineLevel="0" collapsed="false">
      <c r="A171" s="41" t="n">
        <v>62100000</v>
      </c>
      <c r="B171" s="2" t="s">
        <v>400</v>
      </c>
      <c r="C171" s="15" t="n">
        <v>0</v>
      </c>
      <c r="D171" s="15" t="n">
        <v>0</v>
      </c>
      <c r="E171" s="15" t="n">
        <v>10078000</v>
      </c>
      <c r="F171" s="20" t="n">
        <v>62100000</v>
      </c>
    </row>
    <row r="172" customFormat="false" ht="17.25" hidden="false" customHeight="true" outlineLevel="0" collapsed="false">
      <c r="A172" s="41" t="n">
        <v>62101000</v>
      </c>
      <c r="B172" s="2" t="s">
        <v>2767</v>
      </c>
      <c r="C172" s="15" t="n">
        <v>12612400</v>
      </c>
      <c r="D172" s="15" t="n">
        <v>17627843.49</v>
      </c>
      <c r="E172" s="15" t="n">
        <v>0</v>
      </c>
      <c r="F172" s="20" t="n">
        <v>62101000</v>
      </c>
    </row>
    <row r="173" customFormat="false" ht="17.25" hidden="false" customHeight="true" outlineLevel="0" collapsed="false">
      <c r="A173" s="41" t="n">
        <v>62102000</v>
      </c>
      <c r="B173" s="2" t="s">
        <v>1842</v>
      </c>
      <c r="C173" s="15" t="n">
        <v>34331628</v>
      </c>
      <c r="D173" s="15" t="n">
        <v>28290048</v>
      </c>
      <c r="E173" s="15" t="n">
        <v>26970636</v>
      </c>
      <c r="F173" s="20" t="n">
        <v>62102000</v>
      </c>
    </row>
    <row r="174" customFormat="false" ht="17.25" hidden="false" customHeight="true" outlineLevel="0" collapsed="false">
      <c r="A174" s="41" t="n">
        <v>62103000</v>
      </c>
      <c r="B174" s="2" t="s">
        <v>2768</v>
      </c>
      <c r="C174" s="15" t="n">
        <v>2862500</v>
      </c>
      <c r="F174" s="41" t="n">
        <v>62103000</v>
      </c>
    </row>
    <row r="175" customFormat="false" ht="17.25" hidden="false" customHeight="true" outlineLevel="0" collapsed="false">
      <c r="A175" s="41" t="n">
        <v>62201000</v>
      </c>
      <c r="B175" s="2" t="s">
        <v>2769</v>
      </c>
      <c r="C175" s="15" t="n">
        <v>4279050.17</v>
      </c>
      <c r="D175" s="15" t="n">
        <v>0</v>
      </c>
      <c r="E175" s="15" t="n">
        <v>0</v>
      </c>
      <c r="F175" s="20" t="n">
        <v>62201000</v>
      </c>
    </row>
    <row r="176" customFormat="false" ht="17.25" hidden="false" customHeight="true" outlineLevel="0" collapsed="false">
      <c r="A176" s="41" t="n">
        <v>62202000</v>
      </c>
      <c r="B176" s="2" t="s">
        <v>483</v>
      </c>
      <c r="C176" s="15" t="n">
        <v>8814661.1</v>
      </c>
      <c r="D176" s="15" t="n">
        <v>18924300</v>
      </c>
      <c r="E176" s="15" t="n">
        <v>5173250</v>
      </c>
      <c r="F176" s="20" t="n">
        <v>62202000</v>
      </c>
    </row>
    <row r="177" customFormat="false" ht="17.25" hidden="false" customHeight="true" outlineLevel="0" collapsed="false">
      <c r="A177" s="41" t="n">
        <v>62203000</v>
      </c>
      <c r="B177" s="2" t="s">
        <v>2346</v>
      </c>
      <c r="C177" s="15" t="n">
        <v>7150000</v>
      </c>
      <c r="D177" s="15" t="n">
        <v>2300000</v>
      </c>
      <c r="E177" s="15" t="n">
        <v>0</v>
      </c>
      <c r="F177" s="20" t="n">
        <v>62203000</v>
      </c>
    </row>
    <row r="178" customFormat="false" ht="17.25" hidden="false" customHeight="true" outlineLevel="0" collapsed="false">
      <c r="A178" s="41" t="n">
        <v>62208000</v>
      </c>
      <c r="B178" s="2" t="s">
        <v>2307</v>
      </c>
      <c r="C178" s="15" t="n">
        <v>2376030.71</v>
      </c>
      <c r="D178" s="15" t="n">
        <v>8000000</v>
      </c>
      <c r="E178" s="15" t="n">
        <v>407900</v>
      </c>
      <c r="F178" s="20" t="n">
        <v>62208000</v>
      </c>
    </row>
    <row r="179" customFormat="false" ht="17.25" hidden="false" customHeight="true" outlineLevel="0" collapsed="false">
      <c r="A179" s="41" t="n">
        <v>62210000</v>
      </c>
      <c r="B179" s="2" t="s">
        <v>1844</v>
      </c>
      <c r="C179" s="15" t="n">
        <v>183714870.31</v>
      </c>
      <c r="F179" s="41" t="n">
        <v>62210000</v>
      </c>
    </row>
    <row r="180" customFormat="false" ht="17.25" hidden="false" customHeight="true" outlineLevel="0" collapsed="false">
      <c r="A180" s="41" t="n">
        <v>62301000</v>
      </c>
      <c r="B180" s="2" t="s">
        <v>165</v>
      </c>
      <c r="C180" s="15" t="n">
        <v>1789000</v>
      </c>
      <c r="D180" s="15" t="n">
        <v>109970564.02</v>
      </c>
      <c r="E180" s="15" t="n">
        <v>0</v>
      </c>
      <c r="F180" s="20" t="n">
        <v>62301000</v>
      </c>
    </row>
    <row r="181" customFormat="false" ht="17.25" hidden="false" customHeight="true" outlineLevel="0" collapsed="false">
      <c r="A181" s="41" t="n">
        <v>62303000</v>
      </c>
      <c r="B181" s="2" t="s">
        <v>495</v>
      </c>
      <c r="C181" s="15" t="n">
        <v>85944524.04</v>
      </c>
      <c r="D181" s="15" t="n">
        <v>23953833</v>
      </c>
      <c r="E181" s="15" t="n">
        <v>17764331.33</v>
      </c>
      <c r="F181" s="20" t="n">
        <v>62303000</v>
      </c>
    </row>
    <row r="182" customFormat="false" ht="17.25" hidden="false" customHeight="true" outlineLevel="0" collapsed="false">
      <c r="A182" s="41" t="n">
        <v>62304000</v>
      </c>
      <c r="B182" s="2" t="s">
        <v>496</v>
      </c>
      <c r="C182" s="15" t="n">
        <v>600000</v>
      </c>
      <c r="D182" s="15" t="n">
        <v>1489333.33</v>
      </c>
      <c r="E182" s="15" t="n">
        <v>0</v>
      </c>
      <c r="F182" s="20" t="n">
        <v>62304000</v>
      </c>
    </row>
    <row r="183" customFormat="false" ht="17.25" hidden="false" customHeight="true" outlineLevel="0" collapsed="false">
      <c r="A183" s="41" t="n">
        <v>62401000</v>
      </c>
      <c r="B183" s="2" t="s">
        <v>411</v>
      </c>
      <c r="C183" s="15" t="n">
        <v>1800000</v>
      </c>
      <c r="D183" s="15" t="n">
        <v>0</v>
      </c>
      <c r="E183" s="15" t="n">
        <v>100000</v>
      </c>
      <c r="F183" s="20" t="n">
        <v>62401000</v>
      </c>
    </row>
    <row r="184" customFormat="false" ht="17.25" hidden="false" customHeight="true" outlineLevel="0" collapsed="false">
      <c r="A184" s="41" t="n">
        <v>62402000</v>
      </c>
      <c r="B184" s="2" t="s">
        <v>412</v>
      </c>
      <c r="C184" s="15" t="n">
        <v>0</v>
      </c>
      <c r="D184" s="15" t="n">
        <v>0</v>
      </c>
      <c r="E184" s="15" t="n">
        <v>5090000.01</v>
      </c>
      <c r="F184" s="20" t="n">
        <v>62402000</v>
      </c>
    </row>
    <row r="185" customFormat="false" ht="17.25" hidden="false" customHeight="true" outlineLevel="0" collapsed="false">
      <c r="A185" s="41" t="n">
        <v>62403000</v>
      </c>
      <c r="B185" s="2" t="s">
        <v>2770</v>
      </c>
      <c r="C185" s="15" t="n">
        <v>0</v>
      </c>
      <c r="D185" s="15" t="n">
        <v>38190000</v>
      </c>
      <c r="E185" s="15" t="n">
        <v>0</v>
      </c>
      <c r="F185" s="20" t="n">
        <v>62403000</v>
      </c>
    </row>
    <row r="186" customFormat="false" ht="17.25" hidden="false" customHeight="true" outlineLevel="0" collapsed="false">
      <c r="A186" s="41" t="n">
        <v>62501000</v>
      </c>
      <c r="B186" s="2" t="s">
        <v>726</v>
      </c>
      <c r="C186" s="15" t="n">
        <v>84941900</v>
      </c>
      <c r="D186" s="15" t="n">
        <v>27554300</v>
      </c>
      <c r="E186" s="15" t="n">
        <v>0</v>
      </c>
      <c r="F186" s="20" t="n">
        <v>62501000</v>
      </c>
    </row>
    <row r="187" customFormat="false" ht="17.25" hidden="false" customHeight="true" outlineLevel="0" collapsed="false">
      <c r="A187" s="41" t="n">
        <v>62504000</v>
      </c>
      <c r="B187" s="2" t="s">
        <v>506</v>
      </c>
      <c r="C187" s="15" t="n">
        <v>1063000</v>
      </c>
      <c r="D187" s="15" t="n">
        <v>443000</v>
      </c>
      <c r="E187" s="15" t="n">
        <v>1487300</v>
      </c>
      <c r="F187" s="20" t="n">
        <v>62504000</v>
      </c>
    </row>
    <row r="188" customFormat="false" ht="17.25" hidden="false" customHeight="true" outlineLevel="0" collapsed="false">
      <c r="A188" s="41" t="n">
        <v>62505000</v>
      </c>
      <c r="B188" s="2" t="s">
        <v>508</v>
      </c>
      <c r="C188" s="15" t="n">
        <v>0</v>
      </c>
      <c r="D188" s="15" t="n">
        <v>0</v>
      </c>
      <c r="E188" s="15" t="n">
        <v>46654602.02</v>
      </c>
      <c r="F188" s="20" t="n">
        <v>62505000</v>
      </c>
    </row>
    <row r="189" customFormat="false" ht="17.25" hidden="false" customHeight="true" outlineLevel="0" collapsed="false">
      <c r="A189" s="41" t="n">
        <v>62506000</v>
      </c>
      <c r="B189" s="2" t="s">
        <v>509</v>
      </c>
      <c r="C189" s="15" t="n">
        <v>334000</v>
      </c>
      <c r="D189" s="15" t="n">
        <v>409000</v>
      </c>
      <c r="E189" s="15" t="n">
        <v>540400</v>
      </c>
      <c r="F189" s="20" t="n">
        <v>62506000</v>
      </c>
    </row>
    <row r="190" customFormat="false" ht="17.25" hidden="false" customHeight="true" outlineLevel="0" collapsed="false">
      <c r="A190" s="41" t="n">
        <v>62507000</v>
      </c>
      <c r="B190" s="2" t="s">
        <v>2771</v>
      </c>
      <c r="C190" s="15" t="n">
        <v>0</v>
      </c>
      <c r="D190" s="15" t="n">
        <v>0</v>
      </c>
      <c r="E190" s="15" t="n">
        <v>0</v>
      </c>
      <c r="F190" s="20" t="n">
        <v>62507000</v>
      </c>
    </row>
    <row r="191" customFormat="false" ht="17.25" hidden="false" customHeight="true" outlineLevel="0" collapsed="false">
      <c r="A191" s="41" t="n">
        <v>62601000</v>
      </c>
      <c r="B191" s="2" t="s">
        <v>727</v>
      </c>
      <c r="C191" s="15" t="n">
        <v>1556326</v>
      </c>
      <c r="D191" s="15" t="n">
        <v>1814304</v>
      </c>
      <c r="E191" s="15" t="n">
        <v>0</v>
      </c>
      <c r="F191" s="20" t="n">
        <v>62601000</v>
      </c>
    </row>
    <row r="192" customFormat="false" ht="17.25" hidden="false" customHeight="true" outlineLevel="0" collapsed="false">
      <c r="A192" s="41" t="n">
        <v>62602000</v>
      </c>
      <c r="B192" s="2" t="s">
        <v>511</v>
      </c>
      <c r="C192" s="15" t="n">
        <v>15847968.56</v>
      </c>
      <c r="D192" s="15" t="n">
        <v>10108973.86</v>
      </c>
      <c r="E192" s="15" t="n">
        <v>16266156.48</v>
      </c>
      <c r="F192" s="20" t="n">
        <v>62602000</v>
      </c>
    </row>
    <row r="193" customFormat="false" ht="17.25" hidden="false" customHeight="true" outlineLevel="0" collapsed="false">
      <c r="A193" s="41" t="n">
        <v>62602100</v>
      </c>
      <c r="B193" s="2" t="s">
        <v>2772</v>
      </c>
      <c r="C193" s="15" t="n">
        <v>1000</v>
      </c>
      <c r="D193" s="15" t="n">
        <v>16000</v>
      </c>
      <c r="E193" s="15" t="n">
        <v>0</v>
      </c>
      <c r="F193" s="20" t="n">
        <v>62602000</v>
      </c>
    </row>
    <row r="194" customFormat="false" ht="17.25" hidden="false" customHeight="true" outlineLevel="0" collapsed="false">
      <c r="A194" s="41" t="n">
        <v>62603000</v>
      </c>
      <c r="B194" s="2" t="s">
        <v>512</v>
      </c>
      <c r="C194" s="15" t="n">
        <v>13857479.05</v>
      </c>
      <c r="D194" s="15" t="n">
        <v>7675512.8</v>
      </c>
      <c r="E194" s="15" t="n">
        <v>0</v>
      </c>
      <c r="F194" s="20" t="n">
        <v>62603000</v>
      </c>
    </row>
    <row r="195" customFormat="false" ht="17.25" hidden="false" customHeight="true" outlineLevel="0" collapsed="false">
      <c r="A195" s="41" t="n">
        <v>62604000</v>
      </c>
      <c r="B195" s="2" t="s">
        <v>1424</v>
      </c>
      <c r="C195" s="15" t="n">
        <v>786124</v>
      </c>
      <c r="D195" s="15" t="n">
        <v>402343</v>
      </c>
      <c r="E195" s="15" t="n">
        <v>0</v>
      </c>
      <c r="F195" s="20" t="n">
        <v>62604000</v>
      </c>
    </row>
    <row r="196" customFormat="false" ht="17.25" hidden="false" customHeight="true" outlineLevel="0" collapsed="false">
      <c r="A196" s="41" t="n">
        <v>62605000</v>
      </c>
      <c r="B196" s="2" t="s">
        <v>2307</v>
      </c>
      <c r="C196" s="15" t="n">
        <v>92400</v>
      </c>
      <c r="D196" s="15" t="n">
        <v>11431952.61</v>
      </c>
      <c r="E196" s="15" t="n">
        <v>0</v>
      </c>
      <c r="F196" s="20" t="n">
        <v>62605000</v>
      </c>
    </row>
    <row r="197" customFormat="false" ht="17.25" hidden="false" customHeight="true" outlineLevel="0" collapsed="false">
      <c r="A197" s="41" t="n">
        <v>62701000</v>
      </c>
      <c r="B197" s="2" t="s">
        <v>1850</v>
      </c>
      <c r="C197" s="15" t="n">
        <v>1000</v>
      </c>
      <c r="D197" s="15" t="n">
        <v>82763.47</v>
      </c>
      <c r="E197" s="15" t="n">
        <v>0</v>
      </c>
      <c r="F197" s="20" t="n">
        <v>62701000</v>
      </c>
    </row>
    <row r="198" customFormat="false" ht="17.25" hidden="false" customHeight="true" outlineLevel="0" collapsed="false">
      <c r="A198" s="41" t="n">
        <v>62702000</v>
      </c>
      <c r="B198" s="2" t="s">
        <v>1851</v>
      </c>
      <c r="C198" s="15" t="n">
        <v>0</v>
      </c>
      <c r="D198" s="15" t="n">
        <v>0</v>
      </c>
      <c r="E198" s="15" t="n">
        <v>0</v>
      </c>
      <c r="F198" s="20" t="n">
        <v>62702000</v>
      </c>
    </row>
    <row r="199" customFormat="false" ht="17.25" hidden="false" customHeight="true" outlineLevel="0" collapsed="false">
      <c r="A199" s="41" t="n">
        <v>62703000</v>
      </c>
      <c r="B199" s="2" t="s">
        <v>2773</v>
      </c>
      <c r="C199" s="15" t="n">
        <v>32176499.58</v>
      </c>
      <c r="D199" s="15" t="n">
        <v>14773842.45</v>
      </c>
      <c r="E199" s="15" t="n">
        <v>0</v>
      </c>
      <c r="F199" s="20" t="n">
        <v>62703000</v>
      </c>
    </row>
    <row r="200" customFormat="false" ht="17.25" hidden="false" customHeight="true" outlineLevel="0" collapsed="false">
      <c r="A200" s="41" t="n">
        <v>62705000</v>
      </c>
      <c r="B200" s="2" t="s">
        <v>517</v>
      </c>
      <c r="C200" s="15" t="n">
        <v>79257638.36</v>
      </c>
      <c r="D200" s="15" t="n">
        <v>59356839.73</v>
      </c>
      <c r="E200" s="15" t="n">
        <v>0</v>
      </c>
      <c r="F200" s="20" t="n">
        <v>62705000</v>
      </c>
    </row>
    <row r="201" customFormat="false" ht="17.25" hidden="false" customHeight="true" outlineLevel="0" collapsed="false">
      <c r="A201" s="41" t="n">
        <v>62706000</v>
      </c>
      <c r="B201" s="2" t="s">
        <v>2774</v>
      </c>
      <c r="C201" s="15" t="n">
        <v>0</v>
      </c>
      <c r="D201" s="15" t="n">
        <v>4735496.24</v>
      </c>
      <c r="E201" s="15" t="n">
        <v>0</v>
      </c>
      <c r="F201" s="20" t="n">
        <v>62706000</v>
      </c>
    </row>
    <row r="202" customFormat="false" ht="17.25" hidden="false" customHeight="true" outlineLevel="0" collapsed="false">
      <c r="A202" s="41" t="n">
        <v>62707000</v>
      </c>
      <c r="B202" s="2" t="s">
        <v>2775</v>
      </c>
      <c r="C202" s="15" t="n">
        <v>0</v>
      </c>
      <c r="D202" s="15" t="n">
        <v>26437.08</v>
      </c>
      <c r="E202" s="15" t="n">
        <v>77514071.3</v>
      </c>
      <c r="F202" s="20" t="n">
        <v>62707000</v>
      </c>
    </row>
    <row r="203" customFormat="false" ht="17.25" hidden="false" customHeight="true" outlineLevel="0" collapsed="false">
      <c r="A203" s="41" t="n">
        <v>62709000</v>
      </c>
      <c r="B203" s="2" t="s">
        <v>2776</v>
      </c>
      <c r="C203" s="15" t="n">
        <v>0</v>
      </c>
      <c r="D203" s="15" t="n">
        <v>0</v>
      </c>
      <c r="E203" s="15" t="n">
        <v>0</v>
      </c>
      <c r="F203" s="20" t="n">
        <v>62709000</v>
      </c>
    </row>
    <row r="204" customFormat="false" ht="17.25" hidden="false" customHeight="true" outlineLevel="0" collapsed="false">
      <c r="A204" s="41" t="n">
        <v>62800000</v>
      </c>
      <c r="B204" s="2" t="s">
        <v>2777</v>
      </c>
      <c r="C204" s="15" t="n">
        <v>0</v>
      </c>
      <c r="D204" s="15" t="n">
        <v>0</v>
      </c>
      <c r="E204" s="15" t="n">
        <v>696000</v>
      </c>
      <c r="F204" s="20" t="n">
        <v>62800000</v>
      </c>
    </row>
    <row r="205" customFormat="false" ht="17.25" hidden="false" customHeight="true" outlineLevel="0" collapsed="false">
      <c r="A205" s="41" t="n">
        <v>63502000</v>
      </c>
      <c r="B205" s="2" t="s">
        <v>448</v>
      </c>
      <c r="C205" s="15" t="n">
        <v>4298770</v>
      </c>
      <c r="D205" s="15" t="n">
        <v>4298770</v>
      </c>
      <c r="E205" s="15" t="n">
        <v>0</v>
      </c>
      <c r="F205" s="20" t="n">
        <v>63502000</v>
      </c>
    </row>
    <row r="206" customFormat="false" ht="17.25" hidden="false" customHeight="true" outlineLevel="0" collapsed="false">
      <c r="A206" s="41" t="n">
        <v>63503000</v>
      </c>
      <c r="B206" s="2" t="s">
        <v>1852</v>
      </c>
      <c r="C206" s="15" t="n">
        <v>50000</v>
      </c>
      <c r="D206" s="15" t="n">
        <v>96000</v>
      </c>
      <c r="E206" s="15" t="n">
        <v>0</v>
      </c>
      <c r="F206" s="41" t="n">
        <v>63503000</v>
      </c>
    </row>
    <row r="207" customFormat="false" ht="17.25" hidden="false" customHeight="true" outlineLevel="0" collapsed="false">
      <c r="A207" s="41" t="n">
        <v>63504000</v>
      </c>
      <c r="B207" s="2" t="s">
        <v>732</v>
      </c>
      <c r="C207" s="15" t="n">
        <v>2596668</v>
      </c>
      <c r="D207" s="15" t="n">
        <v>2130530.5</v>
      </c>
      <c r="E207" s="15" t="n">
        <v>14296850</v>
      </c>
      <c r="F207" s="41" t="n">
        <v>63504000</v>
      </c>
    </row>
    <row r="208" customFormat="false" ht="17.25" hidden="false" customHeight="true" outlineLevel="0" collapsed="false">
      <c r="A208" s="41" t="n">
        <v>63505000</v>
      </c>
      <c r="B208" s="2" t="s">
        <v>2299</v>
      </c>
      <c r="C208" s="15" t="n">
        <v>400000</v>
      </c>
      <c r="F208" s="41" t="n">
        <v>63505000</v>
      </c>
    </row>
    <row r="209" customFormat="false" ht="17.25" hidden="false" customHeight="true" outlineLevel="0" collapsed="false">
      <c r="A209" s="41" t="n">
        <v>63506000</v>
      </c>
      <c r="B209" s="2" t="s">
        <v>2401</v>
      </c>
      <c r="C209" s="15" t="n">
        <v>869000</v>
      </c>
      <c r="F209" s="41" t="n">
        <v>63506000</v>
      </c>
    </row>
    <row r="210" customFormat="false" ht="17.25" hidden="false" customHeight="true" outlineLevel="0" collapsed="false">
      <c r="A210" s="41" t="n">
        <v>63508000</v>
      </c>
      <c r="B210" s="2" t="s">
        <v>2778</v>
      </c>
      <c r="C210" s="15" t="n">
        <v>0</v>
      </c>
      <c r="D210" s="15" t="n">
        <v>0</v>
      </c>
      <c r="E210" s="15" t="n">
        <v>0</v>
      </c>
      <c r="F210" s="41" t="n">
        <v>63508000</v>
      </c>
    </row>
    <row r="211" customFormat="false" ht="17.25" hidden="false" customHeight="true" outlineLevel="0" collapsed="false">
      <c r="A211" s="41" t="n">
        <v>63509000</v>
      </c>
      <c r="B211" s="2" t="s">
        <v>2779</v>
      </c>
      <c r="C211" s="15" t="n">
        <v>528665.76</v>
      </c>
      <c r="D211" s="15" t="n">
        <v>306836.75</v>
      </c>
      <c r="E211" s="15" t="n">
        <v>0</v>
      </c>
      <c r="F211" s="41" t="n">
        <v>63508000</v>
      </c>
    </row>
    <row r="212" customFormat="false" ht="17.25" hidden="false" customHeight="true" outlineLevel="0" collapsed="false">
      <c r="A212" s="41" t="n">
        <v>64101000</v>
      </c>
      <c r="B212" s="2" t="s">
        <v>735</v>
      </c>
      <c r="C212" s="15" t="n">
        <v>898388457.3</v>
      </c>
      <c r="D212" s="15" t="n">
        <v>857529776.03</v>
      </c>
      <c r="E212" s="15" t="n">
        <v>999440910.49</v>
      </c>
      <c r="F212" s="20" t="n">
        <v>64101000</v>
      </c>
    </row>
    <row r="213" customFormat="false" ht="17.25" hidden="false" customHeight="true" outlineLevel="0" collapsed="false">
      <c r="A213" s="41" t="n">
        <v>64102000</v>
      </c>
      <c r="B213" s="2" t="s">
        <v>528</v>
      </c>
      <c r="C213" s="15" t="n">
        <v>244439825.27</v>
      </c>
      <c r="D213" s="15" t="n">
        <v>227127056.63</v>
      </c>
      <c r="E213" s="15" t="n">
        <v>168157002.2</v>
      </c>
      <c r="F213" s="20" t="n">
        <v>64102000</v>
      </c>
    </row>
    <row r="214" customFormat="false" ht="17.25" hidden="false" customHeight="true" outlineLevel="0" collapsed="false">
      <c r="A214" s="41" t="n">
        <v>64103000</v>
      </c>
      <c r="B214" s="2" t="s">
        <v>529</v>
      </c>
      <c r="C214" s="15" t="n">
        <v>47288596.4</v>
      </c>
      <c r="D214" s="15" t="n">
        <v>45348931.01</v>
      </c>
      <c r="E214" s="15" t="n">
        <v>17272954.01</v>
      </c>
      <c r="F214" s="20" t="n">
        <v>64103000</v>
      </c>
    </row>
    <row r="215" customFormat="false" ht="17.25" hidden="false" customHeight="true" outlineLevel="0" collapsed="false">
      <c r="A215" s="41" t="n">
        <v>64103100</v>
      </c>
      <c r="B215" s="2" t="s">
        <v>2780</v>
      </c>
      <c r="C215" s="15" t="n">
        <v>3089690.89</v>
      </c>
      <c r="F215" s="20" t="n">
        <v>64103000</v>
      </c>
    </row>
    <row r="216" customFormat="false" ht="17.25" hidden="false" customHeight="true" outlineLevel="0" collapsed="false">
      <c r="A216" s="41" t="n">
        <v>64104000</v>
      </c>
      <c r="B216" s="2" t="s">
        <v>194</v>
      </c>
      <c r="C216" s="15" t="n">
        <v>72654623.36</v>
      </c>
      <c r="D216" s="15" t="n">
        <v>83249641.33</v>
      </c>
      <c r="E216" s="15" t="n">
        <v>104475469.96</v>
      </c>
      <c r="F216" s="20" t="n">
        <v>64104000</v>
      </c>
    </row>
    <row r="217" customFormat="false" ht="17.25" hidden="false" customHeight="true" outlineLevel="0" collapsed="false">
      <c r="A217" s="41" t="n">
        <v>64105000</v>
      </c>
      <c r="B217" s="2" t="s">
        <v>530</v>
      </c>
      <c r="C217" s="15" t="n">
        <v>-401022.64</v>
      </c>
      <c r="D217" s="15" t="n">
        <v>3752820.08</v>
      </c>
      <c r="E217" s="15" t="n">
        <v>12408011.96</v>
      </c>
      <c r="F217" s="20" t="n">
        <v>64105000</v>
      </c>
    </row>
    <row r="218" customFormat="false" ht="17.25" hidden="false" customHeight="true" outlineLevel="0" collapsed="false">
      <c r="A218" s="41" t="n">
        <v>64180000</v>
      </c>
      <c r="B218" s="2" t="s">
        <v>531</v>
      </c>
      <c r="C218" s="15" t="n">
        <v>-7997348.87</v>
      </c>
      <c r="D218" s="15" t="n">
        <v>22647186.96</v>
      </c>
      <c r="E218" s="15" t="n">
        <v>0</v>
      </c>
      <c r="F218" s="20" t="n">
        <v>64180000</v>
      </c>
    </row>
    <row r="219" customFormat="false" ht="17.25" hidden="false" customHeight="true" outlineLevel="0" collapsed="false">
      <c r="A219" s="41" t="n">
        <v>64501000</v>
      </c>
      <c r="B219" s="2" t="s">
        <v>605</v>
      </c>
      <c r="C219" s="15" t="n">
        <v>140528066.29</v>
      </c>
      <c r="D219" s="15" t="n">
        <v>140098306.2</v>
      </c>
      <c r="E219" s="15" t="n">
        <v>143879142.61</v>
      </c>
      <c r="F219" s="20" t="n">
        <v>64501000</v>
      </c>
    </row>
    <row r="220" customFormat="false" ht="17.25" hidden="false" customHeight="true" outlineLevel="0" collapsed="false">
      <c r="A220" s="41" t="n">
        <v>64502000</v>
      </c>
      <c r="B220" s="2" t="s">
        <v>37</v>
      </c>
      <c r="C220" s="15" t="n">
        <v>53006727.02</v>
      </c>
      <c r="D220" s="15" t="n">
        <v>51920621.06</v>
      </c>
      <c r="E220" s="15" t="n">
        <v>53155933.14</v>
      </c>
      <c r="F220" s="20" t="n">
        <v>64502000</v>
      </c>
    </row>
    <row r="221" customFormat="false" ht="17.25" hidden="false" customHeight="true" outlineLevel="0" collapsed="false">
      <c r="A221" s="41" t="n">
        <v>64503000</v>
      </c>
      <c r="B221" s="2" t="s">
        <v>2781</v>
      </c>
      <c r="C221" s="15" t="n">
        <v>8067239.94</v>
      </c>
      <c r="D221" s="15" t="n">
        <v>7651257.25</v>
      </c>
      <c r="E221" s="15" t="n">
        <v>0</v>
      </c>
      <c r="F221" s="20" t="n">
        <v>64503000</v>
      </c>
    </row>
    <row r="222" customFormat="false" ht="17.25" hidden="false" customHeight="true" outlineLevel="0" collapsed="false">
      <c r="A222" s="41" t="n">
        <v>64504000</v>
      </c>
      <c r="B222" s="2" t="s">
        <v>464</v>
      </c>
      <c r="C222" s="15" t="n">
        <v>0</v>
      </c>
      <c r="D222" s="15" t="n">
        <v>0</v>
      </c>
      <c r="E222" s="15" t="n">
        <v>11067171.3</v>
      </c>
      <c r="F222" s="20" t="n">
        <v>64504000</v>
      </c>
    </row>
    <row r="223" customFormat="false" ht="17.25" hidden="false" customHeight="true" outlineLevel="0" collapsed="false">
      <c r="A223" s="41" t="n">
        <v>64700000</v>
      </c>
      <c r="B223" s="2" t="s">
        <v>197</v>
      </c>
      <c r="C223" s="15" t="n">
        <v>200000</v>
      </c>
      <c r="D223" s="15" t="n">
        <v>270000</v>
      </c>
      <c r="E223" s="15" t="n">
        <v>45422232.2</v>
      </c>
      <c r="F223" s="20" t="n">
        <v>64700000</v>
      </c>
    </row>
    <row r="224" customFormat="false" ht="17.25" hidden="false" customHeight="true" outlineLevel="0" collapsed="false">
      <c r="A224" s="41" t="n">
        <v>64801000</v>
      </c>
      <c r="B224" s="2" t="s">
        <v>467</v>
      </c>
      <c r="C224" s="15" t="n">
        <v>8100000</v>
      </c>
      <c r="D224" s="15" t="n">
        <v>9840000</v>
      </c>
      <c r="E224" s="15" t="n">
        <v>0</v>
      </c>
      <c r="F224" s="20" t="n">
        <v>64801000</v>
      </c>
    </row>
    <row r="225" customFormat="false" ht="17.25" hidden="false" customHeight="true" outlineLevel="0" collapsed="false">
      <c r="A225" s="41" t="n">
        <v>64802000</v>
      </c>
      <c r="B225" s="2" t="s">
        <v>471</v>
      </c>
      <c r="C225" s="15" t="n">
        <v>0</v>
      </c>
      <c r="D225" s="15" t="n">
        <v>0</v>
      </c>
      <c r="E225" s="15" t="n">
        <v>21774000</v>
      </c>
      <c r="F225" s="20" t="n">
        <v>64802000</v>
      </c>
    </row>
    <row r="226" customFormat="false" ht="17.25" hidden="false" customHeight="true" outlineLevel="0" collapsed="false">
      <c r="A226" s="41" t="n">
        <v>64803000</v>
      </c>
      <c r="B226" s="2" t="s">
        <v>536</v>
      </c>
      <c r="C226" s="15" t="n">
        <v>3882612</v>
      </c>
      <c r="D226" s="15" t="n">
        <v>0</v>
      </c>
      <c r="E226" s="15" t="n">
        <v>1514875</v>
      </c>
      <c r="F226" s="20" t="n">
        <v>64803000</v>
      </c>
    </row>
    <row r="227" customFormat="false" ht="17.25" hidden="false" customHeight="true" outlineLevel="0" collapsed="false">
      <c r="A227" s="41" t="n">
        <v>64804000</v>
      </c>
      <c r="B227" s="2" t="s">
        <v>2782</v>
      </c>
      <c r="C227" s="15" t="n">
        <v>0</v>
      </c>
      <c r="D227" s="15" t="n">
        <v>0</v>
      </c>
      <c r="E227" s="15" t="n">
        <v>0</v>
      </c>
      <c r="F227" s="20" t="n">
        <v>64804000</v>
      </c>
    </row>
    <row r="228" customFormat="false" ht="17.25" hidden="false" customHeight="true" outlineLevel="0" collapsed="false">
      <c r="A228" s="41" t="n">
        <v>64807000</v>
      </c>
      <c r="B228" s="2" t="s">
        <v>2783</v>
      </c>
      <c r="C228" s="15" t="n">
        <v>43558052.29</v>
      </c>
      <c r="D228" s="15" t="n">
        <v>50970126.93</v>
      </c>
      <c r="E228" s="15" t="n">
        <v>0</v>
      </c>
      <c r="F228" s="20" t="n">
        <v>64807000</v>
      </c>
    </row>
    <row r="229" customFormat="false" ht="17.25" hidden="false" customHeight="true" outlineLevel="0" collapsed="false">
      <c r="A229" s="41" t="n">
        <v>64808000</v>
      </c>
      <c r="B229" s="2" t="s">
        <v>469</v>
      </c>
      <c r="C229" s="15" t="n">
        <v>8341008</v>
      </c>
      <c r="D229" s="15" t="n">
        <v>10018529.9</v>
      </c>
      <c r="E229" s="15" t="n">
        <v>245000</v>
      </c>
      <c r="F229" s="20" t="n">
        <v>64808000</v>
      </c>
    </row>
    <row r="230" customFormat="false" ht="17.25" hidden="false" customHeight="true" outlineLevel="0" collapsed="false">
      <c r="A230" s="41" t="n">
        <v>65601000</v>
      </c>
      <c r="B230" s="2" t="s">
        <v>742</v>
      </c>
      <c r="C230" s="15" t="n">
        <v>0</v>
      </c>
      <c r="D230" s="15" t="n">
        <v>275000</v>
      </c>
      <c r="E230" s="15" t="n">
        <v>0</v>
      </c>
      <c r="F230" s="20" t="n">
        <v>65601000</v>
      </c>
    </row>
    <row r="231" customFormat="false" ht="17.25" hidden="false" customHeight="true" outlineLevel="0" collapsed="false">
      <c r="A231" s="41" t="n">
        <v>65602000</v>
      </c>
      <c r="B231" s="2" t="s">
        <v>743</v>
      </c>
      <c r="C231" s="15" t="n">
        <v>268000</v>
      </c>
      <c r="D231" s="15" t="n">
        <v>41588000</v>
      </c>
      <c r="E231" s="15" t="n">
        <v>3760500</v>
      </c>
      <c r="F231" s="20" t="n">
        <v>65602000</v>
      </c>
    </row>
    <row r="232" customFormat="false" ht="17.25" hidden="false" customHeight="true" outlineLevel="0" collapsed="false">
      <c r="A232" s="41" t="n">
        <v>65603000</v>
      </c>
      <c r="B232" s="2" t="s">
        <v>2784</v>
      </c>
      <c r="C232" s="15" t="n">
        <v>759500</v>
      </c>
      <c r="D232" s="15" t="n">
        <v>0</v>
      </c>
      <c r="E232" s="15" t="n">
        <v>0</v>
      </c>
      <c r="F232" s="20" t="n">
        <v>65602000</v>
      </c>
    </row>
    <row r="233" customFormat="false" ht="17.25" hidden="false" customHeight="true" outlineLevel="0" collapsed="false">
      <c r="A233" s="41" t="n">
        <v>65700000</v>
      </c>
      <c r="B233" s="2" t="s">
        <v>2358</v>
      </c>
      <c r="C233" s="15" t="n">
        <v>24838.24</v>
      </c>
      <c r="D233" s="15" t="n">
        <v>928054.41</v>
      </c>
      <c r="E233" s="15" t="n">
        <v>0</v>
      </c>
      <c r="F233" s="20" t="n">
        <v>65700000</v>
      </c>
    </row>
    <row r="234" customFormat="false" ht="17.25" hidden="false" customHeight="true" outlineLevel="0" collapsed="false">
      <c r="A234" s="41" t="n">
        <v>65710000</v>
      </c>
      <c r="B234" s="2" t="s">
        <v>746</v>
      </c>
      <c r="C234" s="15" t="n">
        <v>0</v>
      </c>
      <c r="D234" s="15" t="n">
        <v>0</v>
      </c>
      <c r="E234" s="15" t="n">
        <v>31480433.03</v>
      </c>
      <c r="F234" s="20" t="n">
        <v>65710000</v>
      </c>
    </row>
    <row r="235" customFormat="false" ht="17.25" hidden="false" customHeight="true" outlineLevel="0" collapsed="false">
      <c r="A235" s="41" t="n">
        <v>65800000</v>
      </c>
      <c r="B235" s="2" t="s">
        <v>2785</v>
      </c>
      <c r="C235" s="15" t="n">
        <v>16623317</v>
      </c>
      <c r="D235" s="15" t="n">
        <v>134983194.21</v>
      </c>
      <c r="E235" s="15" t="n">
        <v>0</v>
      </c>
      <c r="F235" s="20" t="n">
        <v>65800000</v>
      </c>
    </row>
    <row r="236" customFormat="false" ht="17.25" hidden="false" customHeight="true" outlineLevel="0" collapsed="false">
      <c r="A236" s="41" t="n">
        <v>66102000</v>
      </c>
      <c r="B236" s="2" t="s">
        <v>2359</v>
      </c>
      <c r="C236" s="15" t="n">
        <v>0</v>
      </c>
      <c r="D236" s="15" t="n">
        <v>0</v>
      </c>
      <c r="E236" s="15" t="n">
        <v>0</v>
      </c>
      <c r="F236" s="20" t="n">
        <v>66102000</v>
      </c>
    </row>
    <row r="237" customFormat="false" ht="17.25" hidden="false" customHeight="true" outlineLevel="0" collapsed="false">
      <c r="A237" s="41" t="n">
        <v>66104000</v>
      </c>
      <c r="B237" s="2" t="s">
        <v>2786</v>
      </c>
      <c r="C237" s="15" t="n">
        <v>0</v>
      </c>
      <c r="D237" s="15" t="n">
        <v>0</v>
      </c>
      <c r="E237" s="15" t="n">
        <v>243202498.47</v>
      </c>
      <c r="F237" s="20" t="n">
        <v>66104000</v>
      </c>
    </row>
    <row r="238" customFormat="false" ht="17.25" hidden="false" customHeight="true" outlineLevel="0" collapsed="false">
      <c r="A238" s="41" t="n">
        <v>66105000</v>
      </c>
      <c r="B238" s="2" t="s">
        <v>2787</v>
      </c>
      <c r="C238" s="15" t="n">
        <v>45625000</v>
      </c>
      <c r="D238" s="15" t="n">
        <v>0</v>
      </c>
      <c r="E238" s="15" t="n">
        <v>0</v>
      </c>
      <c r="F238" s="20" t="n">
        <v>66105000</v>
      </c>
    </row>
    <row r="239" customFormat="false" ht="17.25" hidden="false" customHeight="true" outlineLevel="0" collapsed="false">
      <c r="A239" s="41" t="n">
        <v>66107000</v>
      </c>
      <c r="B239" s="2" t="s">
        <v>2788</v>
      </c>
      <c r="C239" s="15" t="n">
        <v>0</v>
      </c>
      <c r="D239" s="15" t="n">
        <v>0</v>
      </c>
      <c r="E239" s="15" t="n">
        <v>0</v>
      </c>
      <c r="F239" s="20" t="n">
        <v>66105000</v>
      </c>
    </row>
    <row r="240" customFormat="false" ht="17.25" hidden="false" customHeight="true" outlineLevel="0" collapsed="false">
      <c r="A240" s="41" t="n">
        <v>66108000</v>
      </c>
      <c r="B240" s="2" t="s">
        <v>2789</v>
      </c>
      <c r="C240" s="15" t="n">
        <v>2418655.5</v>
      </c>
      <c r="D240" s="15" t="n">
        <v>23359459.7</v>
      </c>
      <c r="E240" s="15" t="n">
        <v>0</v>
      </c>
      <c r="F240" s="20" t="n">
        <v>66105000</v>
      </c>
    </row>
    <row r="241" customFormat="false" ht="17.25" hidden="false" customHeight="true" outlineLevel="0" collapsed="false">
      <c r="A241" s="41" t="n">
        <v>66109000</v>
      </c>
      <c r="B241" s="2" t="s">
        <v>2790</v>
      </c>
      <c r="C241" s="15" t="n">
        <v>56326545.3</v>
      </c>
      <c r="D241" s="15" t="n">
        <v>85191418.75</v>
      </c>
      <c r="E241" s="15" t="n">
        <v>0</v>
      </c>
      <c r="F241" s="20" t="n">
        <v>66105000</v>
      </c>
    </row>
    <row r="242" customFormat="false" ht="17.25" hidden="false" customHeight="true" outlineLevel="0" collapsed="false">
      <c r="A242" s="41" t="n">
        <v>66110000</v>
      </c>
      <c r="B242" s="2" t="s">
        <v>2791</v>
      </c>
      <c r="C242" s="15" t="n">
        <v>6303293.98</v>
      </c>
      <c r="D242" s="15" t="n">
        <v>10861111.12</v>
      </c>
      <c r="E242" s="15" t="n">
        <v>0</v>
      </c>
      <c r="F242" s="20" t="n">
        <v>66105000</v>
      </c>
    </row>
    <row r="243" customFormat="false" ht="17.25" hidden="false" customHeight="true" outlineLevel="0" collapsed="false">
      <c r="A243" s="41" t="n">
        <v>66600000</v>
      </c>
      <c r="B243" s="2" t="s">
        <v>750</v>
      </c>
      <c r="C243" s="15" t="n">
        <v>65542632.03</v>
      </c>
      <c r="D243" s="15" t="n">
        <v>107771471.32</v>
      </c>
      <c r="E243" s="15" t="n">
        <v>89378863.5</v>
      </c>
      <c r="F243" s="20" t="n">
        <v>66600000</v>
      </c>
    </row>
    <row r="244" customFormat="false" ht="17.25" hidden="false" customHeight="true" outlineLevel="0" collapsed="false">
      <c r="A244" s="41" t="n">
        <v>68111000</v>
      </c>
      <c r="B244" s="2" t="s">
        <v>751</v>
      </c>
      <c r="C244" s="15" t="n">
        <v>1993894.61</v>
      </c>
      <c r="D244" s="15" t="n">
        <v>972675.81</v>
      </c>
      <c r="E244" s="15" t="n">
        <v>805386.73</v>
      </c>
      <c r="F244" s="20" t="n">
        <v>68111000</v>
      </c>
    </row>
    <row r="245" customFormat="false" ht="17.25" hidden="false" customHeight="true" outlineLevel="0" collapsed="false">
      <c r="A245" s="41" t="n">
        <v>68112000</v>
      </c>
      <c r="B245" s="2" t="s">
        <v>752</v>
      </c>
      <c r="C245" s="15" t="n">
        <v>627368507.87</v>
      </c>
      <c r="D245" s="15" t="n">
        <v>592774015.28</v>
      </c>
      <c r="E245" s="15" t="n">
        <v>576041125.94</v>
      </c>
      <c r="F245" s="20" t="n">
        <v>68112000</v>
      </c>
    </row>
    <row r="246" customFormat="false" ht="17.25" hidden="false" customHeight="true" outlineLevel="0" collapsed="false">
      <c r="A246" s="41" t="n">
        <v>68510000</v>
      </c>
      <c r="B246" s="2" t="s">
        <v>2792</v>
      </c>
      <c r="C246" s="15" t="n">
        <v>0</v>
      </c>
      <c r="D246" s="15" t="n">
        <v>0</v>
      </c>
      <c r="E246" s="15" t="n">
        <v>0</v>
      </c>
      <c r="F246" s="20" t="n">
        <v>68112000</v>
      </c>
    </row>
    <row r="247" customFormat="false" ht="17.25" hidden="false" customHeight="true" outlineLevel="0" collapsed="false">
      <c r="A247" s="41" t="n">
        <v>69800000</v>
      </c>
      <c r="B247" s="2" t="s">
        <v>1895</v>
      </c>
      <c r="C247" s="15" t="n">
        <v>131913414.61</v>
      </c>
      <c r="D247" s="15" t="n">
        <v>75872062.48</v>
      </c>
      <c r="E247" s="15" t="n">
        <v>123904661.64</v>
      </c>
      <c r="F247" s="20" t="n">
        <v>69800000</v>
      </c>
    </row>
    <row r="248" customFormat="false" ht="17.25" hidden="false" customHeight="true" outlineLevel="0" collapsed="false">
      <c r="A248" s="41" t="n">
        <v>70100000</v>
      </c>
      <c r="B248" s="2" t="s">
        <v>1312</v>
      </c>
      <c r="C248" s="15" t="n">
        <v>0</v>
      </c>
      <c r="D248" s="15" t="n">
        <v>0</v>
      </c>
      <c r="F248" s="41" t="n">
        <v>70100000</v>
      </c>
    </row>
    <row r="249" customFormat="false" ht="17.25" hidden="false" customHeight="true" outlineLevel="0" collapsed="false">
      <c r="A249" s="41" t="n">
        <v>70110000</v>
      </c>
      <c r="B249" s="2" t="s">
        <v>2793</v>
      </c>
      <c r="C249" s="15" t="n">
        <v>-1170290642</v>
      </c>
      <c r="D249" s="15" t="n">
        <v>-885015712.04</v>
      </c>
      <c r="E249" s="15" t="n">
        <v>-728915466</v>
      </c>
      <c r="F249" s="20" t="n">
        <v>70110000</v>
      </c>
    </row>
    <row r="250" customFormat="false" ht="17.25" hidden="false" customHeight="true" outlineLevel="0" collapsed="false">
      <c r="A250" s="41" t="n">
        <v>70120000</v>
      </c>
      <c r="B250" s="2" t="s">
        <v>2794</v>
      </c>
      <c r="C250" s="15" t="n">
        <v>-153595982</v>
      </c>
      <c r="D250" s="15" t="n">
        <v>-84306357.29</v>
      </c>
      <c r="E250" s="15" t="n">
        <v>-92903232</v>
      </c>
      <c r="F250" s="20" t="n">
        <v>70120000</v>
      </c>
    </row>
    <row r="251" customFormat="false" ht="17.25" hidden="false" customHeight="true" outlineLevel="0" collapsed="false">
      <c r="A251" s="41" t="n">
        <v>70130000</v>
      </c>
      <c r="B251" s="2" t="s">
        <v>2795</v>
      </c>
      <c r="C251" s="15" t="n">
        <v>-398867330</v>
      </c>
      <c r="D251" s="15" t="n">
        <v>-287123255</v>
      </c>
      <c r="E251" s="15" t="n">
        <v>-346073127</v>
      </c>
      <c r="F251" s="20" t="n">
        <v>70120000</v>
      </c>
    </row>
    <row r="252" customFormat="false" ht="17.25" hidden="false" customHeight="true" outlineLevel="0" collapsed="false">
      <c r="A252" s="41" t="n">
        <v>70140000</v>
      </c>
      <c r="B252" s="2" t="s">
        <v>2796</v>
      </c>
      <c r="C252" s="15" t="n">
        <v>-11245095126.5</v>
      </c>
      <c r="D252" s="15" t="n">
        <v>-7220299318.75</v>
      </c>
      <c r="E252" s="15" t="n">
        <v>-8652983660.4</v>
      </c>
      <c r="F252" s="20" t="n">
        <v>70120000</v>
      </c>
    </row>
    <row r="253" customFormat="false" ht="17.25" hidden="false" customHeight="true" outlineLevel="0" collapsed="false">
      <c r="A253" s="41" t="n">
        <v>70170000</v>
      </c>
      <c r="B253" s="2" t="s">
        <v>2797</v>
      </c>
      <c r="C253" s="15" t="n">
        <v>-1257500</v>
      </c>
      <c r="D253" s="15" t="n">
        <v>-5587500</v>
      </c>
      <c r="E253" s="15" t="n">
        <v>-2916666</v>
      </c>
      <c r="F253" s="20" t="n">
        <v>70120000</v>
      </c>
    </row>
    <row r="254" customFormat="false" ht="17.25" hidden="false" customHeight="true" outlineLevel="0" collapsed="false">
      <c r="A254" s="41" t="n">
        <v>70190000</v>
      </c>
      <c r="B254" s="2" t="s">
        <v>2798</v>
      </c>
      <c r="C254" s="15" t="n">
        <v>0</v>
      </c>
      <c r="D254" s="15" t="n">
        <v>0</v>
      </c>
      <c r="E254" s="15" t="n">
        <v>-496260825.72</v>
      </c>
      <c r="F254" s="20" t="n">
        <v>70120000</v>
      </c>
    </row>
    <row r="255" customFormat="false" ht="17.25" hidden="false" customHeight="true" outlineLevel="0" collapsed="false">
      <c r="A255" s="41" t="n">
        <v>70700000</v>
      </c>
      <c r="B255" s="2" t="s">
        <v>1866</v>
      </c>
      <c r="C255" s="15" t="n">
        <v>-3546895366.67</v>
      </c>
      <c r="D255" s="15" t="n">
        <v>-3686206087.94</v>
      </c>
      <c r="E255" s="15" t="n">
        <v>-2842794986.31</v>
      </c>
      <c r="F255" s="20" t="n">
        <v>70700000</v>
      </c>
    </row>
    <row r="256" customFormat="false" ht="17.25" hidden="false" customHeight="true" outlineLevel="0" collapsed="false">
      <c r="A256" s="41" t="n">
        <v>70710000</v>
      </c>
      <c r="B256" s="2" t="s">
        <v>2793</v>
      </c>
      <c r="C256" s="15" t="n">
        <v>0</v>
      </c>
      <c r="D256" s="15" t="n">
        <v>0</v>
      </c>
      <c r="F256" s="41" t="n">
        <v>70710000</v>
      </c>
    </row>
    <row r="257" customFormat="false" ht="17.25" hidden="false" customHeight="true" outlineLevel="0" collapsed="false">
      <c r="A257" s="41" t="n">
        <v>70800000</v>
      </c>
      <c r="B257" s="2" t="s">
        <v>500</v>
      </c>
      <c r="C257" s="15" t="n">
        <v>0</v>
      </c>
      <c r="D257" s="15" t="n">
        <v>0</v>
      </c>
      <c r="E257" s="15" t="n">
        <v>-41953116</v>
      </c>
      <c r="F257" s="20" t="n">
        <v>70800000</v>
      </c>
    </row>
    <row r="258" customFormat="false" ht="17.25" hidden="false" customHeight="true" outlineLevel="0" collapsed="false">
      <c r="A258" s="41" t="n">
        <v>70830000</v>
      </c>
      <c r="B258" s="2" t="s">
        <v>1515</v>
      </c>
      <c r="C258" s="15" t="n">
        <v>0</v>
      </c>
      <c r="D258" s="15" t="n">
        <v>0</v>
      </c>
      <c r="E258" s="15" t="n">
        <v>0</v>
      </c>
      <c r="F258" s="41" t="n">
        <v>70830000</v>
      </c>
    </row>
    <row r="259" customFormat="false" ht="17.25" hidden="false" customHeight="true" outlineLevel="0" collapsed="false">
      <c r="A259" s="41" t="n">
        <v>70900000</v>
      </c>
      <c r="B259" s="2" t="s">
        <v>1869</v>
      </c>
      <c r="C259" s="15" t="n">
        <v>0</v>
      </c>
      <c r="D259" s="15" t="n">
        <v>0</v>
      </c>
      <c r="E259" s="15" t="n">
        <v>0</v>
      </c>
      <c r="F259" s="41" t="n">
        <v>70900000</v>
      </c>
    </row>
    <row r="260" customFormat="false" ht="17.25" hidden="false" customHeight="true" outlineLevel="0" collapsed="false">
      <c r="A260" s="41" t="n">
        <v>71300000</v>
      </c>
      <c r="B260" s="2" t="s">
        <v>2799</v>
      </c>
      <c r="C260" s="15" t="n">
        <v>638151037.86</v>
      </c>
      <c r="E260" s="15" t="n">
        <v>0</v>
      </c>
      <c r="F260" s="12" t="n">
        <v>71400000</v>
      </c>
    </row>
    <row r="261" customFormat="false" ht="17.25" hidden="false" customHeight="true" outlineLevel="0" collapsed="false">
      <c r="A261" s="41" t="n">
        <v>71400000</v>
      </c>
      <c r="B261" s="2" t="s">
        <v>762</v>
      </c>
      <c r="C261" s="15" t="n">
        <v>0</v>
      </c>
      <c r="D261" s="15" t="n">
        <v>1045594085.52</v>
      </c>
      <c r="E261" s="15" t="n">
        <v>1381480229.12</v>
      </c>
      <c r="F261" s="12" t="n">
        <v>71400000</v>
      </c>
    </row>
    <row r="262" customFormat="false" ht="17.25" hidden="false" customHeight="true" outlineLevel="0" collapsed="false">
      <c r="A262" s="41" t="n">
        <v>75200000</v>
      </c>
      <c r="B262" s="2" t="s">
        <v>502</v>
      </c>
      <c r="C262" s="15" t="n">
        <v>0</v>
      </c>
      <c r="D262" s="15" t="n">
        <v>-10500000</v>
      </c>
      <c r="E262" s="15" t="n">
        <v>0</v>
      </c>
      <c r="F262" s="20" t="n">
        <v>75200000</v>
      </c>
    </row>
    <row r="263" customFormat="false" ht="17.25" hidden="false" customHeight="true" outlineLevel="0" collapsed="false">
      <c r="A263" s="41" t="n">
        <v>75800000</v>
      </c>
      <c r="B263" s="2" t="s">
        <v>2318</v>
      </c>
      <c r="C263" s="15" t="n">
        <v>-8563917.35</v>
      </c>
      <c r="D263" s="15" t="n">
        <v>-65770288.91</v>
      </c>
      <c r="E263" s="15" t="n">
        <v>-355327.59</v>
      </c>
      <c r="F263" s="20" t="n">
        <v>75800000</v>
      </c>
    </row>
    <row r="264" customFormat="false" ht="17.25" hidden="false" customHeight="true" outlineLevel="0" collapsed="false">
      <c r="A264" s="41" t="n">
        <v>76500000</v>
      </c>
      <c r="B264" s="2" t="s">
        <v>765</v>
      </c>
      <c r="C264" s="15" t="n">
        <v>-20502547.65</v>
      </c>
      <c r="D264" s="15" t="n">
        <v>-6455573.5</v>
      </c>
      <c r="E264" s="15" t="n">
        <v>0</v>
      </c>
      <c r="F264" s="20" t="n">
        <v>76500000</v>
      </c>
    </row>
    <row r="265" customFormat="false" ht="17.25" hidden="false" customHeight="true" outlineLevel="0" collapsed="false">
      <c r="A265" s="41" t="n">
        <v>76600000</v>
      </c>
      <c r="B265" s="2" t="s">
        <v>766</v>
      </c>
      <c r="C265" s="15" t="n">
        <v>-67910819.74</v>
      </c>
      <c r="D265" s="15" t="n">
        <v>-4205027.76</v>
      </c>
      <c r="E265" s="15" t="n">
        <v>-23735143.15</v>
      </c>
      <c r="F265" s="20" t="n">
        <v>76600000</v>
      </c>
    </row>
    <row r="266" customFormat="false" ht="17.25" hidden="false" customHeight="true" outlineLevel="0" collapsed="false">
      <c r="A266" s="41" t="n">
        <v>78500000</v>
      </c>
      <c r="B266" s="2" t="s">
        <v>2800</v>
      </c>
      <c r="C266" s="15" t="n">
        <v>0</v>
      </c>
      <c r="D266" s="15" t="n">
        <v>0</v>
      </c>
      <c r="E266" s="15" t="n">
        <v>0</v>
      </c>
      <c r="F266" s="20" t="n">
        <v>78500000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26" width="12.44"/>
    <col collapsed="false" customWidth="true" hidden="false" outlineLevel="0" max="3" min="3" style="2" width="42.58"/>
    <col collapsed="false" customWidth="true" hidden="false" outlineLevel="0" max="6" min="4" style="4" width="16.58"/>
    <col collapsed="false" customWidth="true" hidden="false" outlineLevel="0" max="7" min="7" style="26" width="11.44"/>
    <col collapsed="false" customWidth="true" hidden="false" outlineLevel="0" max="8" min="8" style="2" width="12.44"/>
    <col collapsed="false" customWidth="true" hidden="false" outlineLevel="0" max="9" min="9" style="4" width="16.58"/>
  </cols>
  <sheetData>
    <row r="1" customFormat="false" ht="17.25" hidden="false" customHeight="true" outlineLevel="0" collapsed="false">
      <c r="A1" s="26" t="s">
        <v>1761</v>
      </c>
      <c r="D1" s="41" t="n">
        <v>2021</v>
      </c>
      <c r="E1" s="41" t="n">
        <v>2020</v>
      </c>
      <c r="F1" s="41" t="n">
        <v>2019</v>
      </c>
      <c r="I1" s="15" t="n">
        <v>2019</v>
      </c>
    </row>
    <row r="2" customFormat="false" ht="17.25" hidden="false" customHeight="true" outlineLevel="0" collapsed="false">
      <c r="A2" s="41" t="n">
        <v>101000</v>
      </c>
      <c r="B2" s="41" t="n">
        <v>10100000</v>
      </c>
      <c r="C2" s="2" t="s">
        <v>1338</v>
      </c>
      <c r="D2" s="15" t="n">
        <v>-10000000</v>
      </c>
      <c r="E2" s="15" t="n">
        <v>-10000000</v>
      </c>
      <c r="F2" s="15" t="n">
        <v>-10000000</v>
      </c>
      <c r="G2" s="12" t="n">
        <v>10100000</v>
      </c>
      <c r="I2" s="15" t="n">
        <v>-10000000</v>
      </c>
    </row>
    <row r="3" customFormat="false" ht="17.25" hidden="false" customHeight="true" outlineLevel="0" collapsed="false">
      <c r="A3" s="41" t="n">
        <v>120000</v>
      </c>
      <c r="B3" s="41" t="n">
        <v>12000000</v>
      </c>
      <c r="C3" s="2" t="s">
        <v>1340</v>
      </c>
      <c r="D3" s="15" t="n">
        <v>1740140664.62</v>
      </c>
      <c r="E3" s="15" t="n">
        <v>1463045425.67</v>
      </c>
      <c r="F3" s="15" t="n">
        <v>820064943.04</v>
      </c>
      <c r="G3" s="12" t="n">
        <v>12800000</v>
      </c>
      <c r="I3" s="15" t="n">
        <v>820064943.04</v>
      </c>
    </row>
    <row r="4" customFormat="false" ht="17.25" hidden="false" customHeight="true" outlineLevel="0" collapsed="false">
      <c r="A4" s="41" t="n">
        <v>164100</v>
      </c>
      <c r="B4" s="41" t="n">
        <v>16410000</v>
      </c>
      <c r="C4" s="2" t="s">
        <v>2801</v>
      </c>
      <c r="D4" s="15" t="n">
        <v>-121231091.07</v>
      </c>
      <c r="E4" s="15" t="n">
        <v>-178600308.9</v>
      </c>
      <c r="F4" s="15" t="n">
        <v>-230531637.97</v>
      </c>
      <c r="G4" s="20" t="n">
        <v>16100000</v>
      </c>
      <c r="I4" s="15" t="n">
        <v>-230531637.97</v>
      </c>
    </row>
    <row r="5" customFormat="false" ht="17.25" hidden="false" customHeight="true" outlineLevel="0" collapsed="false">
      <c r="A5" s="41" t="n">
        <v>164200</v>
      </c>
      <c r="B5" s="41" t="n">
        <v>16420000</v>
      </c>
      <c r="C5" s="2" t="s">
        <v>2802</v>
      </c>
      <c r="D5" s="15" t="n">
        <v>-192819619.3</v>
      </c>
      <c r="E5" s="15" t="n">
        <v>-255116250.47</v>
      </c>
      <c r="F5" s="15" t="n">
        <v>-311507935.33</v>
      </c>
      <c r="G5" s="12" t="n">
        <v>16130000</v>
      </c>
      <c r="I5" s="15" t="n">
        <v>-311507935.33</v>
      </c>
    </row>
    <row r="6" customFormat="false" ht="17.25" hidden="false" customHeight="true" outlineLevel="0" collapsed="false">
      <c r="A6" s="41" t="n">
        <v>164300</v>
      </c>
      <c r="B6" s="41" t="n">
        <v>16430000</v>
      </c>
      <c r="C6" s="2" t="s">
        <v>2803</v>
      </c>
      <c r="D6" s="15" t="n">
        <v>-5381655513.65</v>
      </c>
      <c r="E6" s="15" t="n">
        <v>-3044465431.25</v>
      </c>
      <c r="F6" s="15" t="n">
        <v>0</v>
      </c>
      <c r="G6" s="20" t="n">
        <v>16120000</v>
      </c>
      <c r="I6" s="15" t="n">
        <v>0</v>
      </c>
    </row>
    <row r="7" customFormat="false" ht="17.25" hidden="false" customHeight="true" outlineLevel="0" collapsed="false">
      <c r="B7" s="41" t="n">
        <v>21100000</v>
      </c>
      <c r="C7" s="2" t="s">
        <v>1636</v>
      </c>
      <c r="D7" s="15" t="n">
        <v>33300000</v>
      </c>
      <c r="E7" s="15"/>
      <c r="F7" s="15"/>
      <c r="G7" s="20" t="n">
        <v>21100000</v>
      </c>
    </row>
    <row r="8" customFormat="false" ht="17.25" hidden="false" customHeight="true" outlineLevel="0" collapsed="false">
      <c r="A8" s="41" t="n">
        <v>211100</v>
      </c>
      <c r="B8" s="41" t="n">
        <v>21110000</v>
      </c>
      <c r="C8" s="2" t="s">
        <v>2804</v>
      </c>
      <c r="D8" s="15" t="n">
        <v>250000000</v>
      </c>
      <c r="E8" s="15" t="n">
        <v>250000000</v>
      </c>
      <c r="F8" s="15" t="n">
        <v>250000000</v>
      </c>
      <c r="G8" s="20" t="n">
        <v>21100000</v>
      </c>
      <c r="I8" s="15" t="n">
        <v>250000000</v>
      </c>
    </row>
    <row r="9" customFormat="false" ht="17.25" hidden="false" customHeight="true" outlineLevel="0" collapsed="false">
      <c r="A9" s="41" t="n">
        <v>211200</v>
      </c>
      <c r="B9" s="41" t="n">
        <v>21120000</v>
      </c>
      <c r="C9" s="2" t="s">
        <v>2805</v>
      </c>
      <c r="D9" s="15" t="n">
        <v>192570000</v>
      </c>
      <c r="E9" s="15" t="n">
        <v>192570000</v>
      </c>
      <c r="F9" s="15" t="n">
        <v>192570000</v>
      </c>
      <c r="G9" s="20" t="n">
        <v>21100000</v>
      </c>
      <c r="I9" s="15" t="n">
        <v>192570000</v>
      </c>
    </row>
    <row r="10" customFormat="false" ht="17.25" hidden="false" customHeight="true" outlineLevel="0" collapsed="false">
      <c r="A10" s="41" t="n">
        <v>211300</v>
      </c>
      <c r="B10" s="41" t="n">
        <v>21130000</v>
      </c>
      <c r="C10" s="2" t="s">
        <v>2806</v>
      </c>
      <c r="D10" s="15" t="n">
        <v>470000000</v>
      </c>
      <c r="E10" s="15" t="n">
        <v>470000000</v>
      </c>
      <c r="F10" s="15" t="n">
        <v>470000000</v>
      </c>
      <c r="G10" s="20" t="n">
        <v>21100000</v>
      </c>
      <c r="I10" s="15" t="n">
        <v>470000000</v>
      </c>
    </row>
    <row r="11" customFormat="false" ht="17.25" hidden="false" customHeight="true" outlineLevel="0" collapsed="false">
      <c r="A11" s="41" t="n">
        <v>211400</v>
      </c>
      <c r="B11" s="41" t="n">
        <v>21140000</v>
      </c>
      <c r="C11" s="2" t="s">
        <v>2807</v>
      </c>
      <c r="D11" s="15" t="n">
        <v>23070000</v>
      </c>
      <c r="E11" s="15" t="n">
        <v>23070000</v>
      </c>
      <c r="F11" s="15" t="n">
        <v>23070000</v>
      </c>
      <c r="G11" s="20" t="n">
        <v>21100000</v>
      </c>
      <c r="I11" s="15" t="n">
        <v>23070000</v>
      </c>
    </row>
    <row r="12" customFormat="false" ht="17.25" hidden="false" customHeight="true" outlineLevel="0" collapsed="false">
      <c r="A12" s="41" t="n">
        <v>211500</v>
      </c>
      <c r="B12" s="41" t="n">
        <v>21150000</v>
      </c>
      <c r="C12" s="2" t="s">
        <v>2808</v>
      </c>
      <c r="D12" s="15" t="n">
        <v>289085000</v>
      </c>
      <c r="E12" s="15" t="n">
        <v>289085000</v>
      </c>
      <c r="F12" s="15" t="n">
        <v>289085000</v>
      </c>
      <c r="G12" s="20" t="n">
        <v>21100000</v>
      </c>
      <c r="I12" s="15" t="n">
        <v>289085000</v>
      </c>
    </row>
    <row r="13" customFormat="false" ht="17.25" hidden="false" customHeight="true" outlineLevel="0" collapsed="false">
      <c r="A13" s="41" t="n">
        <v>211600</v>
      </c>
      <c r="B13" s="41" t="n">
        <v>21160000</v>
      </c>
      <c r="C13" s="2" t="s">
        <v>2809</v>
      </c>
      <c r="D13" s="15" t="n">
        <v>127721000</v>
      </c>
      <c r="E13" s="15" t="n">
        <v>127721000</v>
      </c>
      <c r="F13" s="15" t="n">
        <v>127721000</v>
      </c>
      <c r="G13" s="20" t="n">
        <v>21100000</v>
      </c>
      <c r="I13" s="15" t="n">
        <v>127721000</v>
      </c>
    </row>
    <row r="14" customFormat="false" ht="17.25" hidden="false" customHeight="true" outlineLevel="0" collapsed="false">
      <c r="A14" s="41" t="n">
        <v>211700</v>
      </c>
      <c r="B14" s="41" t="n">
        <v>21170000</v>
      </c>
      <c r="C14" s="2" t="s">
        <v>2810</v>
      </c>
      <c r="D14" s="15" t="n">
        <v>215500000</v>
      </c>
      <c r="E14" s="15" t="n">
        <v>215500000</v>
      </c>
      <c r="F14" s="15" t="n">
        <v>215500000</v>
      </c>
      <c r="G14" s="20" t="n">
        <v>21100000</v>
      </c>
      <c r="I14" s="15" t="n">
        <v>215500000</v>
      </c>
    </row>
    <row r="15" customFormat="false" ht="17.25" hidden="false" customHeight="true" outlineLevel="0" collapsed="false">
      <c r="A15" s="41" t="n">
        <v>211800</v>
      </c>
      <c r="B15" s="41" t="n">
        <v>21180000</v>
      </c>
      <c r="C15" s="2" t="s">
        <v>2811</v>
      </c>
      <c r="D15" s="15" t="n">
        <v>29000000</v>
      </c>
      <c r="E15" s="15" t="n">
        <v>29000000</v>
      </c>
      <c r="F15" s="15" t="n">
        <v>29000000</v>
      </c>
      <c r="G15" s="20" t="n">
        <v>21100000</v>
      </c>
      <c r="I15" s="15" t="n">
        <v>29000000</v>
      </c>
    </row>
    <row r="16" customFormat="false" ht="17.25" hidden="false" customHeight="true" outlineLevel="0" collapsed="false">
      <c r="A16" s="41" t="n">
        <v>211900</v>
      </c>
      <c r="B16" s="41" t="n">
        <v>21190000</v>
      </c>
      <c r="C16" s="2" t="s">
        <v>2812</v>
      </c>
      <c r="D16" s="15" t="n">
        <v>60000000</v>
      </c>
      <c r="E16" s="15" t="n">
        <v>60000000</v>
      </c>
      <c r="F16" s="15" t="n">
        <v>0</v>
      </c>
      <c r="G16" s="20" t="n">
        <v>21100000</v>
      </c>
      <c r="I16" s="15" t="n">
        <v>0</v>
      </c>
    </row>
    <row r="17" customFormat="false" ht="17.25" hidden="false" customHeight="true" outlineLevel="0" collapsed="false">
      <c r="A17" s="41" t="n">
        <v>211910</v>
      </c>
      <c r="B17" s="41" t="n">
        <v>21191000</v>
      </c>
      <c r="C17" s="2" t="s">
        <v>2813</v>
      </c>
      <c r="D17" s="15" t="n">
        <v>23800000</v>
      </c>
      <c r="E17" s="15" t="n">
        <v>23800000</v>
      </c>
      <c r="F17" s="15" t="n">
        <v>0</v>
      </c>
      <c r="G17" s="20" t="n">
        <v>21100000</v>
      </c>
      <c r="I17" s="15" t="n">
        <v>0</v>
      </c>
    </row>
    <row r="18" customFormat="false" ht="17.25" hidden="false" customHeight="true" outlineLevel="0" collapsed="false">
      <c r="A18" s="41" t="n">
        <v>212000</v>
      </c>
      <c r="B18" s="41" t="n">
        <v>21200000</v>
      </c>
      <c r="C18" s="2" t="s">
        <v>2814</v>
      </c>
      <c r="D18" s="15" t="n">
        <v>9256000</v>
      </c>
      <c r="E18" s="15" t="n">
        <v>9256000</v>
      </c>
      <c r="F18" s="15" t="n">
        <v>9256000</v>
      </c>
      <c r="G18" s="12" t="n">
        <v>21200000</v>
      </c>
      <c r="I18" s="15" t="n">
        <v>9256000</v>
      </c>
    </row>
    <row r="19" customFormat="false" ht="17.25" hidden="false" customHeight="true" outlineLevel="0" collapsed="false">
      <c r="A19" s="41" t="n">
        <v>212100</v>
      </c>
      <c r="B19" s="41" t="n">
        <v>21210000</v>
      </c>
      <c r="C19" s="2" t="s">
        <v>2815</v>
      </c>
      <c r="D19" s="15" t="n">
        <v>4944996456</v>
      </c>
      <c r="E19" s="15" t="n">
        <v>4944996456</v>
      </c>
      <c r="F19" s="15" t="n">
        <v>4944996456</v>
      </c>
      <c r="G19" s="20" t="n">
        <v>21300000</v>
      </c>
      <c r="I19" s="15" t="n">
        <v>4944996456</v>
      </c>
    </row>
    <row r="20" customFormat="false" ht="17.25" hidden="false" customHeight="true" outlineLevel="0" collapsed="false">
      <c r="A20" s="41" t="n">
        <v>212200</v>
      </c>
      <c r="B20" s="41" t="n">
        <v>21220000</v>
      </c>
      <c r="C20" s="2" t="s">
        <v>2816</v>
      </c>
      <c r="D20" s="15" t="n">
        <v>170000000</v>
      </c>
      <c r="E20" s="15" t="n">
        <v>170000000</v>
      </c>
      <c r="F20" s="15" t="n">
        <v>170000000</v>
      </c>
      <c r="G20" s="20" t="n">
        <v>21300000</v>
      </c>
      <c r="I20" s="15" t="n">
        <v>170000000</v>
      </c>
    </row>
    <row r="21" customFormat="false" ht="17.25" hidden="false" customHeight="true" outlineLevel="0" collapsed="false">
      <c r="A21" s="41" t="n">
        <v>213000</v>
      </c>
      <c r="B21" s="41" t="n">
        <v>21300000</v>
      </c>
      <c r="C21" s="2" t="s">
        <v>1344</v>
      </c>
      <c r="D21" s="15" t="n">
        <v>1259588247.87</v>
      </c>
      <c r="E21" s="15" t="n">
        <v>1259588247.87</v>
      </c>
      <c r="F21" s="15" t="n">
        <v>1259588247.87</v>
      </c>
      <c r="G21" s="12" t="n">
        <v>21300000</v>
      </c>
      <c r="I21" s="15" t="n">
        <v>1259588247.87</v>
      </c>
    </row>
    <row r="22" customFormat="false" ht="17.25" hidden="false" customHeight="true" outlineLevel="0" collapsed="false">
      <c r="A22" s="41" t="n">
        <v>213100</v>
      </c>
      <c r="B22" s="41" t="n">
        <v>21310000</v>
      </c>
      <c r="C22" s="2" t="s">
        <v>2817</v>
      </c>
      <c r="D22" s="15" t="n">
        <v>1416315843.8</v>
      </c>
      <c r="E22" s="15" t="n">
        <v>1407729171.79</v>
      </c>
      <c r="F22" s="15" t="n">
        <v>1407729171.79</v>
      </c>
      <c r="G22" s="12" t="n">
        <v>21300000</v>
      </c>
      <c r="I22" s="15" t="n">
        <v>1407729171.79</v>
      </c>
    </row>
    <row r="23" customFormat="false" ht="17.25" hidden="false" customHeight="true" outlineLevel="0" collapsed="false">
      <c r="A23" s="41" t="n">
        <v>213200</v>
      </c>
      <c r="B23" s="41" t="n">
        <v>21320000</v>
      </c>
      <c r="C23" s="2" t="s">
        <v>2818</v>
      </c>
      <c r="D23" s="15" t="n">
        <v>1147261235.82</v>
      </c>
      <c r="E23" s="15" t="n">
        <v>1147261235.82</v>
      </c>
      <c r="F23" s="15" t="n">
        <v>1136926541.02</v>
      </c>
      <c r="G23" s="12" t="n">
        <v>21300000</v>
      </c>
      <c r="I23" s="15" t="n">
        <v>1136926541.02</v>
      </c>
    </row>
    <row r="24" customFormat="false" ht="17.25" hidden="false" customHeight="true" outlineLevel="0" collapsed="false">
      <c r="A24" s="41" t="n">
        <v>213300</v>
      </c>
      <c r="B24" s="41" t="n">
        <v>21330000</v>
      </c>
      <c r="C24" s="2" t="s">
        <v>2819</v>
      </c>
      <c r="D24" s="15" t="n">
        <v>1363459728.91</v>
      </c>
      <c r="E24" s="15" t="n">
        <v>1363459728.91</v>
      </c>
      <c r="F24" s="15" t="n">
        <v>1363459728.91</v>
      </c>
      <c r="G24" s="12" t="n">
        <v>21300000</v>
      </c>
      <c r="I24" s="15" t="n">
        <v>1363459728.91</v>
      </c>
    </row>
    <row r="25" customFormat="false" ht="17.25" hidden="false" customHeight="true" outlineLevel="0" collapsed="false">
      <c r="A25" s="41" t="n">
        <v>213400</v>
      </c>
      <c r="B25" s="41" t="n">
        <v>21340000</v>
      </c>
      <c r="C25" s="2" t="s">
        <v>2820</v>
      </c>
      <c r="D25" s="15" t="n">
        <v>995061540.72</v>
      </c>
      <c r="E25" s="15" t="n">
        <v>995061540.72</v>
      </c>
      <c r="F25" s="15" t="n">
        <v>995061540.72</v>
      </c>
      <c r="G25" s="12" t="n">
        <v>21300000</v>
      </c>
      <c r="I25" s="15" t="n">
        <v>995061540.72</v>
      </c>
    </row>
    <row r="26" customFormat="false" ht="17.25" hidden="false" customHeight="true" outlineLevel="0" collapsed="false">
      <c r="A26" s="41" t="n">
        <v>213500</v>
      </c>
      <c r="B26" s="41" t="n">
        <v>21350000</v>
      </c>
      <c r="C26" s="2" t="s">
        <v>2821</v>
      </c>
      <c r="D26" s="15" t="n">
        <v>29348440.33</v>
      </c>
      <c r="E26" s="15" t="n">
        <v>29348440.33</v>
      </c>
      <c r="F26" s="15" t="n">
        <v>29348440.33</v>
      </c>
      <c r="G26" s="12" t="n">
        <v>21300000</v>
      </c>
      <c r="I26" s="15" t="n">
        <v>29348440.33</v>
      </c>
    </row>
    <row r="27" customFormat="false" ht="17.25" hidden="false" customHeight="true" outlineLevel="0" collapsed="false">
      <c r="A27" s="41" t="n">
        <v>213600</v>
      </c>
      <c r="B27" s="41" t="n">
        <v>21360000</v>
      </c>
      <c r="C27" s="2" t="s">
        <v>2822</v>
      </c>
      <c r="D27" s="15" t="n">
        <v>843254308.1</v>
      </c>
      <c r="E27" s="15" t="n">
        <v>843254308.1</v>
      </c>
      <c r="F27" s="15" t="n">
        <v>843254308.1</v>
      </c>
      <c r="G27" s="12" t="n">
        <v>21300000</v>
      </c>
      <c r="I27" s="15" t="n">
        <v>843254308.1</v>
      </c>
    </row>
    <row r="28" customFormat="false" ht="17.25" hidden="false" customHeight="true" outlineLevel="0" collapsed="false">
      <c r="A28" s="41" t="n">
        <v>213700</v>
      </c>
      <c r="B28" s="41" t="n">
        <v>21370000</v>
      </c>
      <c r="C28" s="2" t="s">
        <v>2823</v>
      </c>
      <c r="D28" s="15" t="n">
        <v>1676712000.81</v>
      </c>
      <c r="E28" s="15" t="n">
        <v>1676712000.81</v>
      </c>
      <c r="F28" s="15" t="n">
        <v>1676712000.81</v>
      </c>
      <c r="G28" s="12" t="n">
        <v>21300000</v>
      </c>
      <c r="I28" s="15" t="n">
        <v>1676712000.81</v>
      </c>
    </row>
    <row r="29" customFormat="false" ht="17.25" hidden="false" customHeight="true" outlineLevel="0" collapsed="false">
      <c r="A29" s="41" t="n">
        <v>215000</v>
      </c>
      <c r="B29" s="41" t="n">
        <v>21500000</v>
      </c>
      <c r="C29" s="2" t="s">
        <v>2323</v>
      </c>
      <c r="D29" s="15" t="n">
        <v>40522342.09</v>
      </c>
      <c r="E29" s="15" t="n">
        <v>40522342.09</v>
      </c>
      <c r="F29" s="15" t="n">
        <v>40522342.09</v>
      </c>
      <c r="G29" s="12" t="n">
        <v>21500000</v>
      </c>
      <c r="I29" s="15" t="n">
        <v>40522342.09</v>
      </c>
    </row>
    <row r="30" customFormat="false" ht="17.25" hidden="false" customHeight="true" outlineLevel="0" collapsed="false">
      <c r="A30" s="41" t="n">
        <v>215420</v>
      </c>
      <c r="B30" s="41" t="n">
        <v>21542000</v>
      </c>
      <c r="C30" s="2" t="s">
        <v>2551</v>
      </c>
      <c r="D30" s="15" t="n">
        <v>4446299.97</v>
      </c>
      <c r="E30" s="15" t="n">
        <v>4446299.97</v>
      </c>
      <c r="F30" s="15" t="n">
        <v>4446299.97</v>
      </c>
      <c r="G30" s="20" t="n">
        <v>21540000</v>
      </c>
      <c r="I30" s="15" t="n">
        <v>4446299.97</v>
      </c>
    </row>
    <row r="31" customFormat="false" ht="17.25" hidden="false" customHeight="true" outlineLevel="0" collapsed="false">
      <c r="A31" s="41" t="n">
        <v>218200</v>
      </c>
      <c r="B31" s="41" t="n">
        <v>21820000</v>
      </c>
      <c r="C31" s="2" t="s">
        <v>574</v>
      </c>
      <c r="D31" s="15" t="n">
        <v>137991811.33</v>
      </c>
      <c r="E31" s="15" t="n">
        <v>137991811.33</v>
      </c>
      <c r="F31" s="15" t="n">
        <v>137991811.33</v>
      </c>
      <c r="G31" s="12" t="n">
        <v>21830000</v>
      </c>
      <c r="I31" s="15" t="n">
        <v>137991811.33</v>
      </c>
    </row>
    <row r="32" customFormat="false" ht="17.25" hidden="false" customHeight="true" outlineLevel="0" collapsed="false">
      <c r="A32" s="41" t="n">
        <v>218300</v>
      </c>
      <c r="B32" s="41" t="n">
        <v>21830000</v>
      </c>
      <c r="C32" s="2" t="s">
        <v>2553</v>
      </c>
      <c r="D32" s="15" t="n">
        <v>25200000</v>
      </c>
      <c r="E32" s="15" t="n">
        <v>25200000</v>
      </c>
      <c r="F32" s="15" t="n">
        <v>25200000</v>
      </c>
      <c r="G32" s="20" t="n">
        <v>21820000</v>
      </c>
      <c r="I32" s="15" t="n">
        <v>25200000</v>
      </c>
    </row>
    <row r="33" customFormat="false" ht="17.25" hidden="false" customHeight="true" outlineLevel="0" collapsed="false">
      <c r="A33" s="41" t="n">
        <v>232000</v>
      </c>
      <c r="B33" s="41" t="n">
        <v>23200000</v>
      </c>
      <c r="C33" s="2" t="s">
        <v>2824</v>
      </c>
      <c r="D33" s="15" t="n">
        <v>6452756547.34</v>
      </c>
      <c r="E33" s="15" t="n">
        <v>2079408306.18</v>
      </c>
      <c r="F33" s="15" t="n">
        <v>0</v>
      </c>
      <c r="G33" s="12" t="n">
        <v>23200000</v>
      </c>
      <c r="I33" s="15" t="n">
        <v>0</v>
      </c>
    </row>
    <row r="34" customFormat="false" ht="17.25" hidden="false" customHeight="true" outlineLevel="0" collapsed="false">
      <c r="A34" s="41" t="n">
        <v>275000</v>
      </c>
      <c r="B34" s="41" t="n">
        <v>27500000</v>
      </c>
      <c r="C34" s="2" t="s">
        <v>2825</v>
      </c>
      <c r="D34" s="15" t="n">
        <v>48695821.82</v>
      </c>
      <c r="E34" s="15" t="n">
        <v>48695821.82</v>
      </c>
      <c r="F34" s="15" t="n">
        <v>48695821.82</v>
      </c>
      <c r="G34" s="12" t="n">
        <v>27500000</v>
      </c>
      <c r="I34" s="15" t="n">
        <v>48695821.82</v>
      </c>
    </row>
    <row r="35" customFormat="false" ht="17.25" hidden="false" customHeight="true" outlineLevel="0" collapsed="false">
      <c r="A35" s="41" t="n">
        <v>281200</v>
      </c>
      <c r="B35" s="41" t="n">
        <v>28120000</v>
      </c>
      <c r="C35" s="2" t="s">
        <v>2826</v>
      </c>
      <c r="D35" s="15" t="n">
        <v>-75940059</v>
      </c>
      <c r="E35" s="15" t="n">
        <v>-75940059</v>
      </c>
      <c r="F35" s="15" t="n">
        <v>-5090800</v>
      </c>
      <c r="G35" s="12" t="n">
        <v>28120000</v>
      </c>
      <c r="I35" s="15" t="n">
        <v>-5090800</v>
      </c>
    </row>
    <row r="36" customFormat="false" ht="17.25" hidden="false" customHeight="true" outlineLevel="0" collapsed="false">
      <c r="A36" s="41" t="n">
        <v>281210</v>
      </c>
      <c r="B36" s="41" t="n">
        <v>28121000</v>
      </c>
      <c r="C36" s="2" t="s">
        <v>2827</v>
      </c>
      <c r="D36" s="15" t="n">
        <v>-2508051695.8</v>
      </c>
      <c r="E36" s="15" t="n">
        <v>-2260801872.8</v>
      </c>
      <c r="F36" s="15" t="n">
        <v>-1963798972.8</v>
      </c>
      <c r="G36" s="20" t="n">
        <v>28130000</v>
      </c>
      <c r="I36" s="15" t="n">
        <v>-1963798972.8</v>
      </c>
    </row>
    <row r="37" customFormat="false" ht="17.25" hidden="false" customHeight="true" outlineLevel="0" collapsed="false">
      <c r="A37" s="41" t="n">
        <v>281220</v>
      </c>
      <c r="B37" s="41" t="n">
        <v>28122000</v>
      </c>
      <c r="C37" s="2" t="s">
        <v>2828</v>
      </c>
      <c r="D37" s="15" t="n">
        <v>-63750000</v>
      </c>
      <c r="E37" s="15" t="n">
        <v>-55250000</v>
      </c>
      <c r="F37" s="15" t="n">
        <v>-46750000</v>
      </c>
      <c r="G37" s="20" t="n">
        <v>28130000</v>
      </c>
      <c r="I37" s="15" t="n">
        <v>-46750000</v>
      </c>
    </row>
    <row r="38" customFormat="false" ht="17.25" hidden="false" customHeight="true" outlineLevel="0" collapsed="false">
      <c r="A38" s="41" t="n">
        <v>281300</v>
      </c>
      <c r="B38" s="41" t="n">
        <v>28130000</v>
      </c>
      <c r="C38" s="2" t="s">
        <v>2829</v>
      </c>
      <c r="D38" s="15" t="n">
        <v>-513042256.79</v>
      </c>
      <c r="E38" s="15" t="n">
        <v>-448595422.79</v>
      </c>
      <c r="F38" s="15" t="n">
        <v>-385616010.79</v>
      </c>
      <c r="G38" s="12" t="n">
        <v>28130000</v>
      </c>
      <c r="I38" s="15" t="n">
        <v>-385616010.79</v>
      </c>
    </row>
    <row r="39" customFormat="false" ht="17.25" hidden="false" customHeight="true" outlineLevel="0" collapsed="false">
      <c r="A39" s="41" t="n">
        <v>281310</v>
      </c>
      <c r="B39" s="41" t="n">
        <v>28131000</v>
      </c>
      <c r="C39" s="2" t="s">
        <v>2830</v>
      </c>
      <c r="D39" s="15" t="n">
        <v>-365729251.18</v>
      </c>
      <c r="E39" s="15" t="n">
        <v>-294913458.18</v>
      </c>
      <c r="F39" s="15" t="n">
        <v>-294913458.18</v>
      </c>
      <c r="G39" s="20" t="n">
        <v>28130000</v>
      </c>
      <c r="I39" s="15" t="n">
        <v>-294913458.18</v>
      </c>
    </row>
    <row r="40" customFormat="false" ht="17.25" hidden="false" customHeight="true" outlineLevel="0" collapsed="false">
      <c r="A40" s="41" t="n">
        <v>281320</v>
      </c>
      <c r="B40" s="41" t="n">
        <v>28132000</v>
      </c>
      <c r="C40" s="2" t="s">
        <v>2831</v>
      </c>
      <c r="D40" s="15" t="n">
        <v>-516017927.1</v>
      </c>
      <c r="E40" s="15" t="n">
        <v>-458192065.1</v>
      </c>
      <c r="F40" s="15" t="n">
        <v>-400829003.1</v>
      </c>
      <c r="G40" s="20" t="n">
        <v>28130000</v>
      </c>
      <c r="I40" s="15" t="n">
        <v>-400829003.1</v>
      </c>
    </row>
    <row r="41" customFormat="false" ht="17.25" hidden="false" customHeight="true" outlineLevel="0" collapsed="false">
      <c r="A41" s="41" t="n">
        <v>281330</v>
      </c>
      <c r="B41" s="41" t="n">
        <v>28133000</v>
      </c>
      <c r="C41" s="2" t="s">
        <v>2832</v>
      </c>
      <c r="D41" s="15" t="n">
        <v>-715575273</v>
      </c>
      <c r="E41" s="15" t="n">
        <v>-647402287</v>
      </c>
      <c r="F41" s="15" t="n">
        <v>-579229301</v>
      </c>
      <c r="G41" s="20" t="n">
        <v>28130000</v>
      </c>
      <c r="I41" s="15" t="n">
        <v>-579229301</v>
      </c>
    </row>
    <row r="42" customFormat="false" ht="17.25" hidden="false" customHeight="true" outlineLevel="0" collapsed="false">
      <c r="A42" s="41" t="n">
        <v>281340</v>
      </c>
      <c r="B42" s="41" t="n">
        <v>28134000</v>
      </c>
      <c r="C42" s="2" t="s">
        <v>2833</v>
      </c>
      <c r="D42" s="15" t="n">
        <v>-618391221.07</v>
      </c>
      <c r="E42" s="15" t="n">
        <v>-568638144.07</v>
      </c>
      <c r="F42" s="15" t="n">
        <v>-568638144.07</v>
      </c>
      <c r="G42" s="20" t="n">
        <v>28130000</v>
      </c>
      <c r="I42" s="15" t="n">
        <v>-568638144.07</v>
      </c>
    </row>
    <row r="43" customFormat="false" ht="17.25" hidden="false" customHeight="true" outlineLevel="0" collapsed="false">
      <c r="A43" s="41" t="n">
        <v>281350</v>
      </c>
      <c r="B43" s="41" t="n">
        <v>28135000</v>
      </c>
      <c r="C43" s="2" t="s">
        <v>2834</v>
      </c>
      <c r="D43" s="15" t="n">
        <v>-16141642.03</v>
      </c>
      <c r="E43" s="15" t="n">
        <v>-16141642.03</v>
      </c>
      <c r="F43" s="15" t="n">
        <v>-14674220.03</v>
      </c>
      <c r="G43" s="20" t="n">
        <v>28130000</v>
      </c>
      <c r="I43" s="15" t="n">
        <v>-14674220.03</v>
      </c>
    </row>
    <row r="44" customFormat="false" ht="17.25" hidden="false" customHeight="true" outlineLevel="0" collapsed="false">
      <c r="A44" s="41" t="n">
        <v>281360</v>
      </c>
      <c r="B44" s="41" t="n">
        <v>28136000</v>
      </c>
      <c r="C44" s="2" t="s">
        <v>2835</v>
      </c>
      <c r="D44" s="15" t="n">
        <v>-158412434.41</v>
      </c>
      <c r="E44" s="15" t="n">
        <v>-116249719.41</v>
      </c>
      <c r="F44" s="15" t="n">
        <v>-95168361.41</v>
      </c>
      <c r="G44" s="20" t="n">
        <v>28130000</v>
      </c>
      <c r="I44" s="15" t="n">
        <v>-95168361.41</v>
      </c>
    </row>
    <row r="45" customFormat="false" ht="17.25" hidden="false" customHeight="true" outlineLevel="0" collapsed="false">
      <c r="A45" s="41" t="n">
        <v>281370</v>
      </c>
      <c r="B45" s="41" t="n">
        <v>28137000</v>
      </c>
      <c r="C45" s="2" t="s">
        <v>2836</v>
      </c>
      <c r="D45" s="15" t="n">
        <v>-358232767.04</v>
      </c>
      <c r="E45" s="15" t="n">
        <v>-274397167.04</v>
      </c>
      <c r="F45" s="15" t="n">
        <v>-229250200.04</v>
      </c>
      <c r="G45" s="20" t="n">
        <v>28130000</v>
      </c>
      <c r="I45" s="15" t="n">
        <v>-229250200.04</v>
      </c>
    </row>
    <row r="46" customFormat="false" ht="17.25" hidden="false" customHeight="true" outlineLevel="0" collapsed="false">
      <c r="A46" s="41" t="n">
        <v>281500</v>
      </c>
      <c r="B46" s="41" t="n">
        <v>28150000</v>
      </c>
      <c r="C46" s="2" t="s">
        <v>2837</v>
      </c>
      <c r="D46" s="15" t="n">
        <v>-29041011.21</v>
      </c>
      <c r="E46" s="15" t="n">
        <v>-24988777.21</v>
      </c>
      <c r="F46" s="15" t="n">
        <v>-20936543.21</v>
      </c>
      <c r="G46" s="12" t="n">
        <v>28150000</v>
      </c>
      <c r="I46" s="15" t="n">
        <v>-20936543.21</v>
      </c>
    </row>
    <row r="47" customFormat="false" ht="17.25" hidden="false" customHeight="true" outlineLevel="0" collapsed="false">
      <c r="A47" s="41" t="n">
        <v>281550</v>
      </c>
      <c r="B47" s="41" t="n">
        <v>28155000</v>
      </c>
      <c r="C47" s="2" t="s">
        <v>1354</v>
      </c>
      <c r="D47" s="15" t="n">
        <v>-3557040</v>
      </c>
      <c r="E47" s="15" t="n">
        <v>-3112410</v>
      </c>
      <c r="F47" s="15" t="n">
        <v>-2667780</v>
      </c>
      <c r="G47" s="20" t="n">
        <v>28154000</v>
      </c>
      <c r="I47" s="15" t="n">
        <v>-2667780</v>
      </c>
    </row>
    <row r="48" customFormat="false" ht="17.25" hidden="false" customHeight="true" outlineLevel="0" collapsed="false">
      <c r="A48" s="41" t="n">
        <v>281820</v>
      </c>
      <c r="B48" s="41" t="n">
        <v>28182000</v>
      </c>
      <c r="C48" s="2" t="s">
        <v>1356</v>
      </c>
      <c r="D48" s="15" t="n">
        <v>-137991810.33</v>
      </c>
      <c r="E48" s="15" t="n">
        <v>-137991810.33</v>
      </c>
      <c r="F48" s="15" t="n">
        <v>-125075144.33</v>
      </c>
      <c r="G48" s="12" t="n">
        <v>28183000</v>
      </c>
      <c r="I48" s="15" t="n">
        <v>-125075144.33</v>
      </c>
    </row>
    <row r="49" customFormat="false" ht="17.25" hidden="false" customHeight="true" outlineLevel="0" collapsed="false">
      <c r="A49" s="41" t="n">
        <v>281840</v>
      </c>
      <c r="B49" s="41" t="n">
        <v>28184000</v>
      </c>
      <c r="C49" s="2" t="s">
        <v>2557</v>
      </c>
      <c r="D49" s="15" t="n">
        <v>-7770000</v>
      </c>
      <c r="E49" s="15" t="n">
        <v>-5250000</v>
      </c>
      <c r="F49" s="15" t="n">
        <v>-4200000</v>
      </c>
      <c r="G49" s="12" t="n">
        <v>28182000</v>
      </c>
      <c r="I49" s="15" t="n">
        <v>-4200000</v>
      </c>
    </row>
    <row r="50" customFormat="false" ht="17.25" hidden="false" customHeight="true" outlineLevel="0" collapsed="false">
      <c r="A50" s="41" t="n">
        <v>401000</v>
      </c>
      <c r="B50" s="41" t="n">
        <v>40100000</v>
      </c>
      <c r="C50" s="2" t="s">
        <v>1361</v>
      </c>
      <c r="D50" s="15" t="n">
        <v>-1058800966.21</v>
      </c>
      <c r="E50" s="15" t="n">
        <v>-1035269533.06</v>
      </c>
      <c r="F50" s="15" t="n">
        <v>-1043127226.4</v>
      </c>
      <c r="G50" s="20" t="n">
        <v>40110000</v>
      </c>
      <c r="I50" s="15" t="n">
        <v>-1043127226.4</v>
      </c>
    </row>
    <row r="51" customFormat="false" ht="17.25" hidden="false" customHeight="true" outlineLevel="0" collapsed="false">
      <c r="A51" s="41" t="n">
        <v>401001</v>
      </c>
      <c r="B51" s="41" t="n">
        <v>40100100</v>
      </c>
      <c r="C51" s="2" t="s">
        <v>598</v>
      </c>
      <c r="D51" s="15" t="n">
        <v>71356997.12</v>
      </c>
      <c r="E51" s="15" t="n">
        <v>1594364360.47</v>
      </c>
      <c r="F51" s="15" t="n">
        <v>0</v>
      </c>
      <c r="G51" s="20" t="n">
        <v>40110000</v>
      </c>
      <c r="I51" s="15" t="n">
        <v>0</v>
      </c>
    </row>
    <row r="52" customFormat="false" ht="17.25" hidden="false" customHeight="true" outlineLevel="0" collapsed="false">
      <c r="A52" s="41" t="n">
        <v>404000</v>
      </c>
      <c r="B52" s="41" t="n">
        <v>40400000</v>
      </c>
      <c r="C52" s="2" t="s">
        <v>1363</v>
      </c>
      <c r="D52" s="15" t="n">
        <v>-5344188827.17</v>
      </c>
      <c r="E52" s="15" t="n">
        <v>-5668539985.18</v>
      </c>
      <c r="F52" s="15" t="n">
        <v>-5783651447.17</v>
      </c>
      <c r="G52" s="12" t="n">
        <v>40400000</v>
      </c>
      <c r="I52" s="15" t="n">
        <v>-5783651447.17</v>
      </c>
    </row>
    <row r="53" customFormat="false" ht="17.25" hidden="false" customHeight="true" outlineLevel="0" collapsed="false">
      <c r="A53" s="41" t="n">
        <v>411000</v>
      </c>
      <c r="B53" s="41" t="n">
        <v>41100000</v>
      </c>
      <c r="C53" s="2" t="s">
        <v>1364</v>
      </c>
      <c r="D53" s="15" t="n">
        <v>627277477.17</v>
      </c>
      <c r="E53" s="15" t="n">
        <v>343681145.97</v>
      </c>
      <c r="F53" s="15" t="n">
        <v>107156825.97</v>
      </c>
      <c r="G53" s="20" t="n">
        <v>41100000</v>
      </c>
      <c r="I53" s="15" t="n">
        <v>107156825.97</v>
      </c>
    </row>
    <row r="54" customFormat="false" ht="17.25" hidden="false" customHeight="true" outlineLevel="0" collapsed="false">
      <c r="A54" s="41" t="n">
        <v>421000</v>
      </c>
      <c r="B54" s="41" t="n">
        <v>42100000</v>
      </c>
      <c r="C54" s="2" t="s">
        <v>2566</v>
      </c>
      <c r="D54" s="15" t="n">
        <v>0</v>
      </c>
      <c r="E54" s="15" t="n">
        <v>0</v>
      </c>
      <c r="F54" s="15" t="n">
        <v>0</v>
      </c>
      <c r="G54" s="12" t="n">
        <v>42110000</v>
      </c>
      <c r="I54" s="15" t="n">
        <v>0</v>
      </c>
    </row>
    <row r="55" customFormat="false" ht="17.25" hidden="false" customHeight="true" outlineLevel="0" collapsed="false">
      <c r="A55" s="41" t="n">
        <v>425000</v>
      </c>
      <c r="B55" s="41" t="n">
        <v>42500000</v>
      </c>
      <c r="C55" s="2" t="s">
        <v>2567</v>
      </c>
      <c r="D55" s="15" t="n">
        <v>0</v>
      </c>
      <c r="E55" s="15" t="n">
        <v>0</v>
      </c>
      <c r="F55" s="15" t="n">
        <v>0</v>
      </c>
      <c r="G55" s="12" t="n">
        <v>42510000</v>
      </c>
      <c r="I55" s="15" t="n">
        <v>0</v>
      </c>
    </row>
    <row r="56" customFormat="false" ht="17.25" hidden="false" customHeight="true" outlineLevel="0" collapsed="false">
      <c r="A56" s="41" t="n">
        <v>425100</v>
      </c>
      <c r="B56" s="41" t="n">
        <v>42510000</v>
      </c>
      <c r="C56" s="2" t="s">
        <v>2568</v>
      </c>
      <c r="D56" s="15" t="n">
        <v>180000</v>
      </c>
      <c r="E56" s="15" t="n">
        <v>60000</v>
      </c>
      <c r="F56" s="15" t="n">
        <v>490000</v>
      </c>
      <c r="G56" s="12" t="n">
        <v>42520000</v>
      </c>
      <c r="I56" s="15" t="n">
        <v>490000</v>
      </c>
    </row>
    <row r="57" customFormat="false" ht="17.25" hidden="false" customHeight="true" outlineLevel="0" collapsed="false">
      <c r="A57" s="41" t="n">
        <v>431000</v>
      </c>
      <c r="B57" s="41" t="n">
        <v>43100000</v>
      </c>
      <c r="C57" s="2" t="s">
        <v>2569</v>
      </c>
      <c r="D57" s="15" t="n">
        <v>-1347620</v>
      </c>
      <c r="E57" s="15" t="n">
        <v>-1331400</v>
      </c>
      <c r="F57" s="15" t="n">
        <v>-1286571.72</v>
      </c>
      <c r="G57" s="12" t="n">
        <v>43100000</v>
      </c>
      <c r="I57" s="15" t="n">
        <v>-1286571.72</v>
      </c>
    </row>
    <row r="58" customFormat="false" ht="17.25" hidden="false" customHeight="true" outlineLevel="0" collapsed="false">
      <c r="A58" s="41" t="n">
        <v>431100</v>
      </c>
      <c r="B58" s="41" t="n">
        <v>43110000</v>
      </c>
      <c r="C58" s="2" t="s">
        <v>2570</v>
      </c>
      <c r="D58" s="15" t="n">
        <v>0</v>
      </c>
      <c r="E58" s="15" t="n">
        <v>0</v>
      </c>
      <c r="F58" s="15" t="n">
        <v>0</v>
      </c>
      <c r="G58" s="12" t="n">
        <v>43110000</v>
      </c>
      <c r="I58" s="15" t="n">
        <v>0</v>
      </c>
    </row>
    <row r="59" customFormat="false" ht="17.25" hidden="false" customHeight="true" outlineLevel="0" collapsed="false">
      <c r="A59" s="41" t="n">
        <v>431200</v>
      </c>
      <c r="B59" s="41" t="n">
        <v>43120000</v>
      </c>
      <c r="C59" s="2" t="s">
        <v>38</v>
      </c>
      <c r="D59" s="15" t="n">
        <v>-96330</v>
      </c>
      <c r="E59" s="15" t="n">
        <v>-95100</v>
      </c>
      <c r="F59" s="15" t="n">
        <v>-91888.98</v>
      </c>
      <c r="G59" s="20" t="n">
        <v>43300000</v>
      </c>
      <c r="I59" s="15" t="n">
        <v>-91888.98</v>
      </c>
    </row>
    <row r="60" customFormat="false" ht="17.25" hidden="false" customHeight="true" outlineLevel="0" collapsed="false">
      <c r="A60" s="41" t="n">
        <v>432000</v>
      </c>
      <c r="B60" s="41" t="n">
        <v>43200000</v>
      </c>
      <c r="C60" s="2" t="s">
        <v>2571</v>
      </c>
      <c r="D60" s="15" t="n">
        <v>-217980</v>
      </c>
      <c r="E60" s="15" t="n">
        <v>-210600</v>
      </c>
      <c r="F60" s="15" t="n">
        <v>-191387.88</v>
      </c>
      <c r="G60" s="12" t="n">
        <v>43200000</v>
      </c>
      <c r="I60" s="15" t="n">
        <v>-191387.88</v>
      </c>
    </row>
    <row r="61" customFormat="false" ht="17.25" hidden="false" customHeight="true" outlineLevel="0" collapsed="false">
      <c r="A61" s="41" t="n">
        <v>432100</v>
      </c>
      <c r="B61" s="41" t="n">
        <v>43210000</v>
      </c>
      <c r="C61" s="2" t="s">
        <v>1265</v>
      </c>
      <c r="D61" s="15" t="n">
        <v>-84000</v>
      </c>
      <c r="E61" s="15" t="n">
        <v>-84000</v>
      </c>
      <c r="F61" s="15" t="n">
        <v>-84000</v>
      </c>
      <c r="G61" s="12" t="n">
        <v>43200000</v>
      </c>
      <c r="I61" s="15" t="n">
        <v>-84000</v>
      </c>
    </row>
    <row r="62" customFormat="false" ht="17.25" hidden="false" customHeight="true" outlineLevel="0" collapsed="false">
      <c r="A62" s="41" t="n">
        <v>444000</v>
      </c>
      <c r="B62" s="41" t="n">
        <v>44400000</v>
      </c>
      <c r="C62" s="2" t="s">
        <v>2838</v>
      </c>
      <c r="D62" s="15" t="n">
        <v>79861444.2</v>
      </c>
      <c r="E62" s="15" t="n">
        <v>81856572.39</v>
      </c>
      <c r="F62" s="15" t="n">
        <v>62071397.25</v>
      </c>
      <c r="G62" s="12" t="n">
        <v>44400000</v>
      </c>
      <c r="I62" s="15" t="n">
        <v>62071397.25</v>
      </c>
    </row>
    <row r="63" customFormat="false" ht="17.25" hidden="false" customHeight="true" outlineLevel="0" collapsed="false">
      <c r="A63" s="41" t="n">
        <v>444100</v>
      </c>
      <c r="B63" s="41" t="n">
        <v>44410000</v>
      </c>
      <c r="C63" s="2" t="s">
        <v>1371</v>
      </c>
      <c r="D63" s="15" t="n">
        <v>5695209.77</v>
      </c>
      <c r="E63" s="15" t="n">
        <v>3608149.74</v>
      </c>
      <c r="F63" s="15" t="n">
        <v>24787671.77</v>
      </c>
      <c r="G63" s="12" t="n">
        <v>44300000</v>
      </c>
      <c r="I63" s="15" t="n">
        <v>24787671.77</v>
      </c>
    </row>
    <row r="64" customFormat="false" ht="17.25" hidden="false" customHeight="true" outlineLevel="0" collapsed="false">
      <c r="A64" s="41" t="n">
        <v>445500</v>
      </c>
      <c r="B64" s="41" t="n">
        <v>44550000</v>
      </c>
      <c r="C64" s="2" t="s">
        <v>1372</v>
      </c>
      <c r="D64" s="15" t="n">
        <v>1270432594.88</v>
      </c>
      <c r="E64" s="15" t="n">
        <v>607912343.56</v>
      </c>
      <c r="F64" s="15" t="n">
        <v>389580529.34</v>
      </c>
      <c r="G64" s="12" t="n">
        <v>44550000</v>
      </c>
      <c r="I64" s="15" t="n">
        <v>389580529.34</v>
      </c>
    </row>
    <row r="65" customFormat="false" ht="17.25" hidden="false" customHeight="true" outlineLevel="0" collapsed="false">
      <c r="A65" s="41" t="n">
        <v>445600</v>
      </c>
      <c r="B65" s="41" t="n">
        <v>44560000</v>
      </c>
      <c r="C65" s="2" t="s">
        <v>1373</v>
      </c>
      <c r="D65" s="15" t="n">
        <v>12955485.66</v>
      </c>
      <c r="E65" s="15" t="n">
        <v>31171119.46</v>
      </c>
      <c r="F65" s="15" t="n">
        <v>13441495.68</v>
      </c>
      <c r="G65" s="20" t="n">
        <v>44561000</v>
      </c>
      <c r="I65" s="15" t="n">
        <v>13441495.68</v>
      </c>
    </row>
    <row r="66" customFormat="false" ht="17.25" hidden="false" customHeight="true" outlineLevel="0" collapsed="false">
      <c r="A66" s="41" t="n">
        <v>445601</v>
      </c>
      <c r="B66" s="41" t="n">
        <v>44560100</v>
      </c>
      <c r="C66" s="2" t="s">
        <v>2579</v>
      </c>
      <c r="D66" s="15" t="n">
        <v>14815374</v>
      </c>
      <c r="E66" s="15" t="n">
        <v>0</v>
      </c>
      <c r="F66" s="15" t="n">
        <v>0</v>
      </c>
      <c r="G66" s="20" t="n">
        <v>44561000</v>
      </c>
      <c r="I66" s="15" t="n">
        <v>0</v>
      </c>
    </row>
    <row r="67" customFormat="false" ht="17.25" hidden="false" customHeight="true" outlineLevel="0" collapsed="false">
      <c r="A67" s="41" t="n">
        <v>445700</v>
      </c>
      <c r="B67" s="41" t="n">
        <v>44570000</v>
      </c>
      <c r="C67" s="2" t="s">
        <v>1374</v>
      </c>
      <c r="D67" s="15" t="n">
        <v>-53722656.71</v>
      </c>
      <c r="E67" s="15" t="n">
        <v>-292456.31</v>
      </c>
      <c r="F67" s="15" t="n">
        <v>0</v>
      </c>
      <c r="G67" s="20" t="n">
        <v>44571000</v>
      </c>
      <c r="I67" s="15" t="n">
        <v>0</v>
      </c>
    </row>
    <row r="68" customFormat="false" ht="17.25" hidden="false" customHeight="true" outlineLevel="0" collapsed="false">
      <c r="A68" s="41" t="n">
        <v>446000</v>
      </c>
      <c r="B68" s="41" t="n">
        <v>44600000</v>
      </c>
      <c r="C68" s="2" t="s">
        <v>2572</v>
      </c>
      <c r="D68" s="15" t="n">
        <v>-1897153.2</v>
      </c>
      <c r="E68" s="15" t="n">
        <v>-1929508.4</v>
      </c>
      <c r="F68" s="15" t="n">
        <v>-1929508.4</v>
      </c>
      <c r="G68" s="20" t="n">
        <v>44100000</v>
      </c>
      <c r="I68" s="15" t="n">
        <v>-1929508.4</v>
      </c>
    </row>
    <row r="69" customFormat="false" ht="17.25" hidden="false" customHeight="true" outlineLevel="0" collapsed="false">
      <c r="A69" s="41" t="n">
        <v>455000</v>
      </c>
      <c r="B69" s="41" t="n">
        <v>45500000</v>
      </c>
      <c r="C69" s="2" t="s">
        <v>1376</v>
      </c>
      <c r="D69" s="15" t="n">
        <v>-5824522992.99</v>
      </c>
      <c r="E69" s="15" t="n">
        <v>-5840914091.28</v>
      </c>
      <c r="F69" s="15" t="n">
        <v>-5823414091.28</v>
      </c>
      <c r="G69" s="12" t="n">
        <v>45500000</v>
      </c>
      <c r="I69" s="15" t="n">
        <v>-5823414091.28</v>
      </c>
    </row>
    <row r="70" customFormat="false" ht="17.25" hidden="false" customHeight="true" outlineLevel="0" collapsed="false">
      <c r="A70" s="41" t="n">
        <v>456000</v>
      </c>
      <c r="B70" s="41" t="n">
        <v>45600000</v>
      </c>
      <c r="C70" s="2" t="s">
        <v>2839</v>
      </c>
      <c r="D70" s="15" t="n">
        <v>-3167583330</v>
      </c>
      <c r="E70" s="15" t="n">
        <v>-1185583330</v>
      </c>
      <c r="F70" s="15" t="n">
        <v>0</v>
      </c>
      <c r="G70" s="12" t="n">
        <v>45500000</v>
      </c>
      <c r="I70" s="15" t="n">
        <v>0</v>
      </c>
    </row>
    <row r="71" customFormat="false" ht="17.25" hidden="false" customHeight="true" outlineLevel="0" collapsed="false">
      <c r="A71" s="41" t="n">
        <v>467001</v>
      </c>
      <c r="B71" s="41" t="n">
        <v>46700100</v>
      </c>
      <c r="C71" s="2" t="s">
        <v>2840</v>
      </c>
      <c r="D71" s="15" t="n">
        <v>-10578200</v>
      </c>
      <c r="E71" s="15" t="n">
        <v>-10578200</v>
      </c>
      <c r="F71" s="15" t="n">
        <v>-10578200</v>
      </c>
      <c r="G71" s="12" t="n">
        <v>46700001</v>
      </c>
      <c r="I71" s="15" t="n">
        <v>-10578200</v>
      </c>
    </row>
    <row r="72" customFormat="false" ht="17.25" hidden="false" customHeight="true" outlineLevel="0" collapsed="false">
      <c r="A72" s="41" t="n">
        <v>467002</v>
      </c>
      <c r="B72" s="41" t="n">
        <v>46700200</v>
      </c>
      <c r="C72" s="2" t="s">
        <v>2841</v>
      </c>
      <c r="D72" s="15" t="n">
        <v>1600000</v>
      </c>
      <c r="E72" s="15" t="n">
        <v>1600000</v>
      </c>
      <c r="F72" s="15" t="n">
        <v>1600000</v>
      </c>
      <c r="G72" s="12" t="n">
        <v>46700001</v>
      </c>
      <c r="I72" s="15" t="n">
        <v>1600000</v>
      </c>
    </row>
    <row r="73" customFormat="false" ht="17.25" hidden="false" customHeight="true" outlineLevel="0" collapsed="false">
      <c r="A73" s="41" t="n">
        <v>512000</v>
      </c>
      <c r="B73" s="41" t="n">
        <v>51200000</v>
      </c>
      <c r="C73" s="2" t="s">
        <v>2842</v>
      </c>
      <c r="D73" s="15" t="n">
        <v>376834518.4</v>
      </c>
      <c r="E73" s="15" t="n">
        <v>278906303.99</v>
      </c>
      <c r="F73" s="15" t="n">
        <v>140758514.72</v>
      </c>
      <c r="G73" s="20" t="n">
        <v>51241000</v>
      </c>
      <c r="I73" s="15" t="n">
        <v>140758514.72</v>
      </c>
    </row>
    <row r="74" customFormat="false" ht="17.25" hidden="false" customHeight="true" outlineLevel="0" collapsed="false">
      <c r="A74" s="41" t="n">
        <v>512001</v>
      </c>
      <c r="B74" s="41" t="n">
        <v>51200100</v>
      </c>
      <c r="C74" s="2" t="s">
        <v>2589</v>
      </c>
      <c r="D74" s="15" t="n">
        <v>62989418.38</v>
      </c>
      <c r="E74" s="15" t="n">
        <v>3668757.34</v>
      </c>
      <c r="F74" s="15" t="n">
        <v>57164962.49</v>
      </c>
      <c r="G74" s="20" t="n">
        <v>51211000</v>
      </c>
      <c r="I74" s="15" t="n">
        <v>57164962.49</v>
      </c>
    </row>
    <row r="75" customFormat="false" ht="17.25" hidden="false" customHeight="true" outlineLevel="0" collapsed="false">
      <c r="A75" s="41" t="n">
        <v>512002</v>
      </c>
      <c r="B75" s="41" t="n">
        <v>51200200</v>
      </c>
      <c r="C75" s="2" t="s">
        <v>2590</v>
      </c>
      <c r="D75" s="15" t="n">
        <v>-28860013.03</v>
      </c>
      <c r="E75" s="15" t="n">
        <v>10733431.55</v>
      </c>
      <c r="F75" s="15" t="n">
        <v>-67977.86</v>
      </c>
      <c r="G75" s="20" t="n">
        <v>51221000</v>
      </c>
      <c r="I75" s="15" t="n">
        <v>-67977.86</v>
      </c>
    </row>
    <row r="76" customFormat="false" ht="17.25" hidden="false" customHeight="true" outlineLevel="0" collapsed="false">
      <c r="A76" s="41" t="n">
        <v>512003</v>
      </c>
      <c r="B76" s="41" t="n">
        <v>51200300</v>
      </c>
      <c r="C76" s="2" t="s">
        <v>2843</v>
      </c>
      <c r="D76" s="15" t="n">
        <v>478386110.27</v>
      </c>
      <c r="E76" s="15" t="n">
        <v>53365200</v>
      </c>
      <c r="F76" s="15" t="n">
        <v>0</v>
      </c>
      <c r="G76" s="20" t="n">
        <v>51221000</v>
      </c>
      <c r="I76" s="15" t="n">
        <v>0</v>
      </c>
    </row>
    <row r="77" customFormat="false" ht="17.25" hidden="false" customHeight="true" outlineLevel="0" collapsed="false">
      <c r="A77" s="41" t="n">
        <v>530000</v>
      </c>
      <c r="B77" s="41" t="n">
        <v>53000000</v>
      </c>
      <c r="C77" s="2" t="s">
        <v>1385</v>
      </c>
      <c r="D77" s="15" t="n">
        <v>43300.18</v>
      </c>
      <c r="E77" s="15" t="n">
        <v>6129268.98</v>
      </c>
      <c r="F77" s="15" t="n">
        <v>3068278.3</v>
      </c>
      <c r="G77" s="20" t="n">
        <v>53100000</v>
      </c>
      <c r="I77" s="15" t="n">
        <v>3068278.3</v>
      </c>
    </row>
    <row r="78" customFormat="false" ht="17.25" hidden="false" customHeight="true" outlineLevel="0" collapsed="false">
      <c r="A78" s="41" t="n">
        <v>580000</v>
      </c>
      <c r="B78" s="41" t="n">
        <v>58000000</v>
      </c>
      <c r="C78" s="2" t="s">
        <v>2594</v>
      </c>
      <c r="D78" s="15" t="n">
        <v>0</v>
      </c>
      <c r="E78" s="15" t="n">
        <v>0</v>
      </c>
      <c r="F78" s="15" t="n">
        <v>0</v>
      </c>
      <c r="G78" s="12" t="n">
        <v>58000000</v>
      </c>
      <c r="I78" s="15" t="n">
        <v>0</v>
      </c>
    </row>
    <row r="79" customFormat="false" ht="17.25" hidden="false" customHeight="true" outlineLevel="0" collapsed="false">
      <c r="A79" s="41" t="n">
        <v>605200</v>
      </c>
      <c r="B79" s="41" t="n">
        <v>60520000</v>
      </c>
      <c r="C79" s="2" t="s">
        <v>1391</v>
      </c>
      <c r="D79" s="15" t="n">
        <v>0</v>
      </c>
      <c r="E79" s="15" t="n">
        <v>2195898.14</v>
      </c>
      <c r="F79" s="15" t="n">
        <v>1704101.24</v>
      </c>
      <c r="G79" s="12" t="n">
        <v>60500000</v>
      </c>
      <c r="I79" s="15" t="n">
        <v>1704101.24</v>
      </c>
    </row>
    <row r="80" customFormat="false" ht="17.25" hidden="false" customHeight="true" outlineLevel="0" collapsed="false">
      <c r="A80" s="41" t="n">
        <v>606500</v>
      </c>
      <c r="B80" s="41" t="n">
        <v>60650000</v>
      </c>
      <c r="C80" s="2" t="s">
        <v>2844</v>
      </c>
      <c r="D80" s="15" t="n">
        <v>0</v>
      </c>
      <c r="E80" s="15" t="n">
        <v>5440000</v>
      </c>
      <c r="F80" s="15" t="n">
        <v>0</v>
      </c>
      <c r="G80" s="12" t="n">
        <v>60600000</v>
      </c>
      <c r="I80" s="15" t="n">
        <v>0</v>
      </c>
    </row>
    <row r="81" customFormat="false" ht="17.25" hidden="false" customHeight="true" outlineLevel="0" collapsed="false">
      <c r="A81" s="41" t="n">
        <v>609000</v>
      </c>
      <c r="B81" s="41" t="n">
        <v>60900000</v>
      </c>
      <c r="C81" s="2" t="s">
        <v>2845</v>
      </c>
      <c r="D81" s="15" t="n">
        <v>0</v>
      </c>
      <c r="E81" s="15" t="n">
        <v>0</v>
      </c>
      <c r="F81" s="15" t="n">
        <v>-31650</v>
      </c>
      <c r="G81" s="20" t="n">
        <v>60600000</v>
      </c>
      <c r="I81" s="15" t="n">
        <v>-31650</v>
      </c>
    </row>
    <row r="82" customFormat="false" ht="17.25" hidden="false" customHeight="true" outlineLevel="0" collapsed="false">
      <c r="A82" s="41" t="n">
        <v>613000</v>
      </c>
      <c r="B82" s="41" t="n">
        <v>61300000</v>
      </c>
      <c r="C82" s="2" t="s">
        <v>2846</v>
      </c>
      <c r="D82" s="15" t="n">
        <v>1200000</v>
      </c>
      <c r="E82" s="15" t="n">
        <v>1200000</v>
      </c>
      <c r="F82" s="15" t="n">
        <v>1200000</v>
      </c>
      <c r="G82" s="12" t="n">
        <v>61300000</v>
      </c>
      <c r="I82" s="15" t="n">
        <v>1200000</v>
      </c>
    </row>
    <row r="83" customFormat="false" ht="17.25" hidden="false" customHeight="true" outlineLevel="0" collapsed="false">
      <c r="A83" s="41" t="n">
        <v>616000</v>
      </c>
      <c r="B83" s="41" t="n">
        <v>61600000</v>
      </c>
      <c r="C83" s="2" t="s">
        <v>1413</v>
      </c>
      <c r="D83" s="15" t="n">
        <v>6376062.23</v>
      </c>
      <c r="E83" s="15" t="n">
        <v>3061584.41</v>
      </c>
      <c r="F83" s="15" t="n">
        <v>333365.87</v>
      </c>
      <c r="G83" s="20" t="n">
        <v>61600000</v>
      </c>
      <c r="I83" s="15" t="n">
        <v>333365.87</v>
      </c>
    </row>
    <row r="84" customFormat="false" ht="17.25" hidden="false" customHeight="true" outlineLevel="0" collapsed="false">
      <c r="A84" s="41" t="n">
        <v>622000</v>
      </c>
      <c r="B84" s="41" t="n">
        <v>62200000</v>
      </c>
      <c r="C84" s="2" t="s">
        <v>2847</v>
      </c>
      <c r="D84" s="15" t="n">
        <v>1148000</v>
      </c>
      <c r="E84" s="15" t="n">
        <v>5819250</v>
      </c>
      <c r="F84" s="15" t="n">
        <v>6907333</v>
      </c>
      <c r="G84" s="20" t="n">
        <v>62200000</v>
      </c>
      <c r="I84" s="15" t="n">
        <v>6907333</v>
      </c>
    </row>
    <row r="85" customFormat="false" ht="17.25" hidden="false" customHeight="true" outlineLevel="0" collapsed="false">
      <c r="A85" s="41" t="n">
        <v>622210</v>
      </c>
      <c r="B85" s="41" t="n">
        <v>62221000</v>
      </c>
      <c r="C85" s="2" t="s">
        <v>2630</v>
      </c>
      <c r="D85" s="15" t="n">
        <v>0</v>
      </c>
      <c r="E85" s="15" t="n">
        <v>183026527.94</v>
      </c>
      <c r="F85" s="15" t="n">
        <v>0</v>
      </c>
      <c r="G85" s="20" t="n">
        <v>62200000</v>
      </c>
      <c r="I85" s="15" t="n">
        <v>0</v>
      </c>
    </row>
    <row r="86" customFormat="false" ht="17.25" hidden="false" customHeight="true" outlineLevel="0" collapsed="false">
      <c r="A86" s="41" t="n">
        <v>622300</v>
      </c>
      <c r="B86" s="41" t="n">
        <v>62230000</v>
      </c>
      <c r="C86" s="2" t="s">
        <v>2848</v>
      </c>
      <c r="D86" s="15" t="n">
        <v>5600000</v>
      </c>
      <c r="E86" s="15" t="n">
        <v>6000000</v>
      </c>
      <c r="F86" s="15" t="n">
        <v>2000000</v>
      </c>
      <c r="G86" s="20" t="n">
        <v>62200000</v>
      </c>
      <c r="I86" s="15" t="n">
        <v>2000000</v>
      </c>
    </row>
    <row r="87" customFormat="false" ht="17.25" hidden="false" customHeight="true" outlineLevel="0" collapsed="false">
      <c r="A87" s="41" t="n">
        <v>622600</v>
      </c>
      <c r="B87" s="41" t="n">
        <v>62260000</v>
      </c>
      <c r="C87" s="2" t="s">
        <v>2849</v>
      </c>
      <c r="D87" s="15" t="n">
        <v>0</v>
      </c>
      <c r="E87" s="15" t="n">
        <v>0</v>
      </c>
      <c r="F87" s="15" t="n">
        <v>48328256</v>
      </c>
      <c r="G87" s="20" t="n">
        <v>62200000</v>
      </c>
      <c r="I87" s="15" t="n">
        <v>48328256</v>
      </c>
    </row>
    <row r="88" customFormat="false" ht="17.25" hidden="false" customHeight="true" outlineLevel="0" collapsed="false">
      <c r="A88" s="41" t="n">
        <v>622700</v>
      </c>
      <c r="B88" s="41" t="n">
        <v>62270000</v>
      </c>
      <c r="C88" s="2" t="s">
        <v>2850</v>
      </c>
      <c r="D88" s="15" t="n">
        <v>0</v>
      </c>
      <c r="E88" s="15" t="n">
        <v>84174500</v>
      </c>
      <c r="F88" s="15" t="n">
        <v>0</v>
      </c>
      <c r="G88" s="20" t="n">
        <v>62200000</v>
      </c>
      <c r="I88" s="15" t="n">
        <v>0</v>
      </c>
    </row>
    <row r="89" customFormat="false" ht="17.25" hidden="false" customHeight="true" outlineLevel="0" collapsed="false">
      <c r="A89" s="41" t="n">
        <v>624110</v>
      </c>
      <c r="B89" s="41" t="n">
        <v>62411000</v>
      </c>
      <c r="C89" s="2" t="s">
        <v>2632</v>
      </c>
      <c r="D89" s="15" t="n">
        <v>0</v>
      </c>
      <c r="E89" s="15" t="n">
        <v>20194285.72</v>
      </c>
      <c r="F89" s="15" t="n">
        <v>0</v>
      </c>
      <c r="G89" s="20" t="n">
        <v>62401000</v>
      </c>
      <c r="I89" s="15" t="n">
        <v>0</v>
      </c>
    </row>
    <row r="90" customFormat="false" ht="17.25" hidden="false" customHeight="true" outlineLevel="0" collapsed="false">
      <c r="B90" s="41" t="n">
        <v>62412000</v>
      </c>
      <c r="C90" s="2" t="s">
        <v>2633</v>
      </c>
      <c r="D90" s="15" t="n">
        <v>4823595</v>
      </c>
      <c r="E90" s="15"/>
      <c r="F90" s="15"/>
      <c r="G90" s="20" t="n">
        <v>62401000</v>
      </c>
    </row>
    <row r="91" customFormat="false" ht="17.25" hidden="false" customHeight="true" outlineLevel="0" collapsed="false">
      <c r="B91" s="41" t="n">
        <v>62415000</v>
      </c>
      <c r="C91" s="2" t="s">
        <v>1404</v>
      </c>
      <c r="D91" s="15" t="n">
        <v>7605000</v>
      </c>
      <c r="E91" s="15"/>
      <c r="F91" s="15"/>
      <c r="G91" s="20" t="n">
        <v>62401000</v>
      </c>
    </row>
    <row r="92" customFormat="false" ht="17.25" hidden="false" customHeight="true" outlineLevel="0" collapsed="false">
      <c r="B92" s="41" t="n">
        <v>62417000</v>
      </c>
      <c r="C92" s="2" t="s">
        <v>2636</v>
      </c>
      <c r="D92" s="15" t="n">
        <v>2025850.4</v>
      </c>
      <c r="E92" s="15"/>
      <c r="F92" s="15"/>
      <c r="G92" s="20" t="n">
        <v>62401000</v>
      </c>
    </row>
    <row r="93" customFormat="false" ht="17.25" hidden="false" customHeight="true" outlineLevel="0" collapsed="false">
      <c r="A93" s="41" t="n">
        <v>627000</v>
      </c>
      <c r="B93" s="41" t="n">
        <v>62700000</v>
      </c>
      <c r="C93" s="2" t="s">
        <v>1427</v>
      </c>
      <c r="D93" s="15" t="n">
        <v>116400</v>
      </c>
      <c r="E93" s="15" t="n">
        <v>101400</v>
      </c>
      <c r="F93" s="15" t="n">
        <v>9600</v>
      </c>
      <c r="G93" s="12" t="n">
        <v>62701000</v>
      </c>
      <c r="I93" s="15" t="n">
        <v>9600</v>
      </c>
    </row>
    <row r="94" customFormat="false" ht="17.25" hidden="false" customHeight="true" outlineLevel="0" collapsed="false">
      <c r="A94" s="41" t="n">
        <v>627100</v>
      </c>
      <c r="B94" s="41" t="n">
        <v>62710000</v>
      </c>
      <c r="C94" s="2" t="s">
        <v>1428</v>
      </c>
      <c r="D94" s="15" t="n">
        <v>250416.66</v>
      </c>
      <c r="E94" s="15" t="n">
        <v>3189379.3</v>
      </c>
      <c r="F94" s="15" t="n">
        <v>1413974.11</v>
      </c>
      <c r="G94" s="12" t="n">
        <v>62701000</v>
      </c>
      <c r="I94" s="15" t="n">
        <v>1413974.11</v>
      </c>
    </row>
    <row r="95" customFormat="false" ht="17.25" hidden="false" customHeight="true" outlineLevel="0" collapsed="false">
      <c r="A95" s="41" t="n">
        <v>627200</v>
      </c>
      <c r="B95" s="41" t="n">
        <v>62720000</v>
      </c>
      <c r="C95" s="2" t="s">
        <v>521</v>
      </c>
      <c r="D95" s="15" t="n">
        <v>4839253.18</v>
      </c>
      <c r="E95" s="15" t="n">
        <v>168619.19</v>
      </c>
      <c r="F95" s="15" t="n">
        <v>773814.66</v>
      </c>
      <c r="G95" s="12" t="n">
        <v>62701000</v>
      </c>
      <c r="I95" s="15" t="n">
        <v>773814.66</v>
      </c>
    </row>
    <row r="96" customFormat="false" ht="17.25" hidden="false" customHeight="true" outlineLevel="0" collapsed="false">
      <c r="A96" s="41" t="n">
        <v>627210</v>
      </c>
      <c r="B96" s="41" t="n">
        <v>62721000</v>
      </c>
      <c r="C96" s="2" t="s">
        <v>2653</v>
      </c>
      <c r="D96" s="15" t="n">
        <v>15000</v>
      </c>
      <c r="E96" s="15" t="n">
        <v>6012000</v>
      </c>
      <c r="F96" s="15" t="n">
        <v>0</v>
      </c>
      <c r="G96" s="12" t="n">
        <v>62701000</v>
      </c>
      <c r="I96" s="15" t="n">
        <v>0</v>
      </c>
    </row>
    <row r="97" customFormat="false" ht="17.25" hidden="false" customHeight="true" outlineLevel="0" collapsed="false">
      <c r="A97" s="41" t="n">
        <v>627300</v>
      </c>
      <c r="B97" s="41" t="n">
        <v>62730000</v>
      </c>
      <c r="C97" s="2" t="s">
        <v>2851</v>
      </c>
      <c r="D97" s="15" t="n">
        <v>264466.66</v>
      </c>
      <c r="E97" s="15" t="n">
        <v>102680</v>
      </c>
      <c r="F97" s="15" t="n">
        <v>131800.09</v>
      </c>
      <c r="G97" s="12" t="n">
        <v>62701000</v>
      </c>
      <c r="I97" s="15" t="n">
        <v>131800.09</v>
      </c>
    </row>
    <row r="98" customFormat="false" ht="17.25" hidden="false" customHeight="true" outlineLevel="0" collapsed="false">
      <c r="A98" s="41" t="n">
        <v>627310</v>
      </c>
      <c r="B98" s="41" t="n">
        <v>62731000</v>
      </c>
      <c r="C98" s="2" t="s">
        <v>1431</v>
      </c>
      <c r="D98" s="15" t="n">
        <v>0</v>
      </c>
      <c r="E98" s="15" t="n">
        <v>30000</v>
      </c>
      <c r="F98" s="15" t="n">
        <v>0</v>
      </c>
      <c r="G98" s="12" t="n">
        <v>62701000</v>
      </c>
      <c r="I98" s="15" t="n">
        <v>0</v>
      </c>
    </row>
    <row r="99" customFormat="false" ht="17.25" hidden="false" customHeight="true" outlineLevel="0" collapsed="false">
      <c r="B99" s="41" t="n">
        <v>62740000</v>
      </c>
      <c r="C99" s="2" t="s">
        <v>2654</v>
      </c>
      <c r="D99" s="15" t="n">
        <v>50000</v>
      </c>
      <c r="E99" s="15"/>
      <c r="F99" s="15"/>
      <c r="G99" s="12" t="n">
        <v>62701000</v>
      </c>
    </row>
    <row r="100" customFormat="false" ht="17.25" hidden="false" customHeight="true" outlineLevel="0" collapsed="false">
      <c r="A100" s="41" t="n">
        <v>627500</v>
      </c>
      <c r="B100" s="41" t="n">
        <v>62750000</v>
      </c>
      <c r="C100" s="2" t="s">
        <v>2852</v>
      </c>
      <c r="D100" s="15" t="n">
        <v>90000</v>
      </c>
      <c r="E100" s="15" t="n">
        <v>39600</v>
      </c>
      <c r="F100" s="15" t="n">
        <v>8000</v>
      </c>
      <c r="G100" s="12" t="n">
        <v>62701000</v>
      </c>
      <c r="I100" s="15" t="n">
        <v>8000</v>
      </c>
    </row>
    <row r="101" customFormat="false" ht="17.25" hidden="false" customHeight="true" outlineLevel="0" collapsed="false">
      <c r="A101" s="41" t="n">
        <v>627620</v>
      </c>
      <c r="B101" s="41" t="n">
        <v>62762000</v>
      </c>
      <c r="C101" s="2" t="s">
        <v>2657</v>
      </c>
      <c r="D101" s="15" t="n">
        <v>21732528.6</v>
      </c>
      <c r="E101" s="15" t="n">
        <v>24973387.86</v>
      </c>
      <c r="F101" s="15" t="n">
        <v>0</v>
      </c>
      <c r="G101" s="12" t="n">
        <v>62701000</v>
      </c>
      <c r="I101" s="15" t="n">
        <v>0</v>
      </c>
    </row>
    <row r="102" customFormat="false" ht="17.25" hidden="false" customHeight="true" outlineLevel="0" collapsed="false">
      <c r="A102" s="41" t="n">
        <v>627800</v>
      </c>
      <c r="B102" s="41" t="n">
        <v>62780000</v>
      </c>
      <c r="C102" s="2" t="s">
        <v>2659</v>
      </c>
      <c r="D102" s="15" t="n">
        <v>0</v>
      </c>
      <c r="E102" s="15" t="n">
        <v>26666.66</v>
      </c>
      <c r="F102" s="15" t="n">
        <v>0</v>
      </c>
      <c r="G102" s="12" t="n">
        <v>62701000</v>
      </c>
      <c r="I102" s="15" t="n">
        <v>0</v>
      </c>
    </row>
    <row r="103" customFormat="false" ht="17.25" hidden="false" customHeight="true" outlineLevel="0" collapsed="false">
      <c r="A103" s="41" t="n">
        <v>627940</v>
      </c>
      <c r="B103" s="41" t="n">
        <v>62794000</v>
      </c>
      <c r="C103" s="2" t="s">
        <v>2853</v>
      </c>
      <c r="D103" s="15" t="n">
        <v>480000</v>
      </c>
      <c r="E103" s="15" t="n">
        <v>604800</v>
      </c>
      <c r="F103" s="15" t="n">
        <v>460800</v>
      </c>
      <c r="G103" s="12" t="n">
        <v>62701000</v>
      </c>
      <c r="I103" s="15" t="n">
        <v>460800</v>
      </c>
    </row>
    <row r="104" customFormat="false" ht="17.25" hidden="false" customHeight="true" outlineLevel="0" collapsed="false">
      <c r="A104" s="41" t="n">
        <v>631100</v>
      </c>
      <c r="B104" s="41" t="n">
        <v>63110000</v>
      </c>
      <c r="C104" s="2" t="s">
        <v>2401</v>
      </c>
      <c r="D104" s="15" t="n">
        <v>8600760</v>
      </c>
      <c r="E104" s="15" t="n">
        <v>0</v>
      </c>
      <c r="F104" s="15" t="n">
        <v>261280</v>
      </c>
      <c r="G104" s="20" t="n">
        <v>63500000</v>
      </c>
      <c r="I104" s="15" t="n">
        <v>261280</v>
      </c>
    </row>
    <row r="105" customFormat="false" ht="17.25" hidden="false" customHeight="true" outlineLevel="0" collapsed="false">
      <c r="A105" s="41" t="n">
        <v>641000</v>
      </c>
      <c r="B105" s="41" t="n">
        <v>64100000</v>
      </c>
      <c r="C105" s="2" t="s">
        <v>2674</v>
      </c>
      <c r="D105" s="15" t="n">
        <v>138081700</v>
      </c>
      <c r="E105" s="15" t="n">
        <v>137290698</v>
      </c>
      <c r="F105" s="15" t="n">
        <v>136650686</v>
      </c>
      <c r="G105" s="20" t="n">
        <v>64101000</v>
      </c>
      <c r="I105" s="15" t="n">
        <v>136650686</v>
      </c>
    </row>
    <row r="106" customFormat="false" ht="17.25" hidden="false" customHeight="true" outlineLevel="0" collapsed="false">
      <c r="A106" s="41" t="n">
        <v>645100</v>
      </c>
      <c r="B106" s="41" t="n">
        <v>64510000</v>
      </c>
      <c r="C106" s="2" t="s">
        <v>2675</v>
      </c>
      <c r="D106" s="15" t="n">
        <v>5002036</v>
      </c>
      <c r="E106" s="15" t="n">
        <v>4820321.22</v>
      </c>
      <c r="F106" s="15" t="n">
        <v>4604078.7</v>
      </c>
      <c r="G106" s="20" t="n">
        <v>64501000</v>
      </c>
      <c r="I106" s="15" t="n">
        <v>4604078.7</v>
      </c>
    </row>
    <row r="107" customFormat="false" ht="17.25" hidden="false" customHeight="true" outlineLevel="0" collapsed="false">
      <c r="A107" s="41" t="n">
        <v>645110</v>
      </c>
      <c r="B107" s="41" t="n">
        <v>64511000</v>
      </c>
      <c r="C107" s="2" t="s">
        <v>2676</v>
      </c>
      <c r="D107" s="15" t="n">
        <v>384772</v>
      </c>
      <c r="E107" s="15" t="n">
        <v>370793.94</v>
      </c>
      <c r="F107" s="15" t="n">
        <v>354150.9</v>
      </c>
      <c r="G107" s="20" t="n">
        <v>64501000</v>
      </c>
      <c r="I107" s="15" t="n">
        <v>354150.9</v>
      </c>
    </row>
    <row r="108" customFormat="false" ht="17.25" hidden="false" customHeight="true" outlineLevel="0" collapsed="false">
      <c r="A108" s="41" t="n">
        <v>645300</v>
      </c>
      <c r="B108" s="41" t="n">
        <v>64530000</v>
      </c>
      <c r="C108" s="2" t="s">
        <v>2677</v>
      </c>
      <c r="D108" s="15" t="n">
        <v>723860</v>
      </c>
      <c r="E108" s="15" t="n">
        <v>653969.7</v>
      </c>
      <c r="F108" s="15" t="n">
        <v>656441.6</v>
      </c>
      <c r="G108" s="20" t="n">
        <v>64501000</v>
      </c>
      <c r="I108" s="15" t="n">
        <v>656441.6</v>
      </c>
    </row>
    <row r="109" customFormat="false" ht="17.25" hidden="false" customHeight="true" outlineLevel="0" collapsed="false">
      <c r="A109" s="41" t="n">
        <v>645310</v>
      </c>
      <c r="B109" s="41" t="n">
        <v>64531000</v>
      </c>
      <c r="C109" s="2" t="s">
        <v>2854</v>
      </c>
      <c r="D109" s="15" t="n">
        <v>264000</v>
      </c>
      <c r="E109" s="15" t="n">
        <v>264000</v>
      </c>
      <c r="F109" s="15" t="n">
        <v>231446.09</v>
      </c>
      <c r="G109" s="20" t="n">
        <v>64501000</v>
      </c>
      <c r="I109" s="15" t="n">
        <v>231446.09</v>
      </c>
    </row>
    <row r="110" customFormat="false" ht="17.25" hidden="false" customHeight="true" outlineLevel="0" collapsed="false">
      <c r="A110" s="41" t="n">
        <v>648000</v>
      </c>
      <c r="B110" s="41" t="n">
        <v>64800000</v>
      </c>
      <c r="C110" s="2" t="s">
        <v>2855</v>
      </c>
      <c r="D110" s="15" t="n">
        <v>316667</v>
      </c>
      <c r="E110" s="15" t="n">
        <v>400000</v>
      </c>
      <c r="F110" s="15" t="n">
        <v>400000</v>
      </c>
      <c r="G110" s="20" t="n">
        <v>64801000</v>
      </c>
      <c r="I110" s="15" t="n">
        <v>400000</v>
      </c>
    </row>
    <row r="111" customFormat="false" ht="17.25" hidden="false" customHeight="true" outlineLevel="0" collapsed="false">
      <c r="A111" s="41" t="n">
        <v>656000</v>
      </c>
      <c r="B111" s="41" t="n">
        <v>65600000</v>
      </c>
      <c r="C111" s="2" t="s">
        <v>2678</v>
      </c>
      <c r="D111" s="15" t="n">
        <v>200000</v>
      </c>
      <c r="E111" s="15" t="n">
        <v>0</v>
      </c>
      <c r="F111" s="15" t="n">
        <v>49942760</v>
      </c>
      <c r="G111" s="20" t="n">
        <v>65601000</v>
      </c>
      <c r="I111" s="15" t="n">
        <v>49942760</v>
      </c>
    </row>
    <row r="112" customFormat="false" ht="17.25" hidden="false" customHeight="true" outlineLevel="0" collapsed="false">
      <c r="A112" s="41" t="n">
        <v>658000</v>
      </c>
      <c r="B112" s="41" t="n">
        <v>65800000</v>
      </c>
      <c r="C112" s="2" t="s">
        <v>2680</v>
      </c>
      <c r="D112" s="15" t="n">
        <v>0</v>
      </c>
      <c r="E112" s="15" t="n">
        <v>9</v>
      </c>
      <c r="F112" s="15" t="n">
        <v>1208.13</v>
      </c>
      <c r="G112" s="12" t="n">
        <v>65700000</v>
      </c>
      <c r="I112" s="15" t="n">
        <v>1208.13</v>
      </c>
    </row>
    <row r="113" customFormat="false" ht="17.25" hidden="false" customHeight="true" outlineLevel="0" collapsed="false">
      <c r="A113" s="41" t="n">
        <v>661000</v>
      </c>
      <c r="B113" s="41" t="n">
        <v>66100000</v>
      </c>
      <c r="C113" s="2" t="s">
        <v>2856</v>
      </c>
      <c r="D113" s="15" t="n">
        <v>42758203.49</v>
      </c>
      <c r="E113" s="15" t="n">
        <v>3146742.01</v>
      </c>
      <c r="F113" s="15" t="n">
        <v>2367561.19</v>
      </c>
      <c r="G113" s="20" t="n">
        <v>66100000</v>
      </c>
      <c r="I113" s="15" t="n">
        <v>2367561.19</v>
      </c>
    </row>
    <row r="114" customFormat="false" ht="17.25" hidden="false" customHeight="true" outlineLevel="0" collapsed="false">
      <c r="A114" s="84" t="n">
        <v>661100</v>
      </c>
      <c r="B114" s="41" t="n">
        <v>66110000</v>
      </c>
      <c r="C114" s="2" t="s">
        <v>2857</v>
      </c>
      <c r="D114" s="15" t="n">
        <v>425960665.79</v>
      </c>
      <c r="E114" s="15" t="n">
        <v>64286452.69</v>
      </c>
      <c r="F114" s="15" t="n">
        <v>59596083.87</v>
      </c>
      <c r="G114" s="20" t="n">
        <v>66100000</v>
      </c>
      <c r="I114" s="15" t="n">
        <v>59596083.87</v>
      </c>
    </row>
    <row r="115" customFormat="false" ht="17.25" hidden="false" customHeight="true" outlineLevel="0" collapsed="false">
      <c r="A115" s="84" t="n">
        <v>681000</v>
      </c>
      <c r="B115" s="41" t="n">
        <v>68100000</v>
      </c>
      <c r="C115" s="2" t="s">
        <v>2858</v>
      </c>
      <c r="D115" s="15" t="n">
        <v>699779554</v>
      </c>
      <c r="E115" s="15" t="n">
        <v>651026896</v>
      </c>
      <c r="F115" s="15" t="n">
        <v>1023577802.96</v>
      </c>
      <c r="G115" s="20" t="n">
        <v>68112000</v>
      </c>
      <c r="I115" s="15" t="n">
        <v>1023577802.96</v>
      </c>
    </row>
    <row r="116" customFormat="false" ht="17.25" hidden="false" customHeight="true" outlineLevel="0" collapsed="false">
      <c r="A116" s="84" t="n">
        <v>690000</v>
      </c>
      <c r="B116" s="41" t="n">
        <v>69000000</v>
      </c>
      <c r="C116" s="2" t="s">
        <v>2683</v>
      </c>
      <c r="D116" s="15" t="n">
        <v>5923277.93</v>
      </c>
      <c r="E116" s="15" t="n">
        <v>5002496.63</v>
      </c>
      <c r="F116" s="15" t="n">
        <v>3832753.71</v>
      </c>
      <c r="G116" s="20" t="n">
        <v>69800000</v>
      </c>
      <c r="I116" s="15" t="n">
        <v>3832753.71</v>
      </c>
    </row>
    <row r="117" customFormat="false" ht="17.25" hidden="false" customHeight="true" outlineLevel="0" collapsed="false">
      <c r="A117" s="84" t="n">
        <v>708300</v>
      </c>
      <c r="B117" s="41" t="n">
        <v>70830000</v>
      </c>
      <c r="C117" s="2" t="s">
        <v>2705</v>
      </c>
      <c r="D117" s="15" t="n">
        <v>-288511115.56</v>
      </c>
      <c r="E117" s="15" t="n">
        <v>-312500000</v>
      </c>
      <c r="F117" s="15" t="n">
        <v>-330000000</v>
      </c>
      <c r="G117" s="20" t="n">
        <v>70800000</v>
      </c>
      <c r="I117" s="15" t="n">
        <v>-330000000</v>
      </c>
    </row>
    <row r="118" customFormat="false" ht="17.25" hidden="false" customHeight="true" outlineLevel="0" collapsed="false">
      <c r="A118" s="84" t="n">
        <v>708600</v>
      </c>
      <c r="B118" s="41" t="n">
        <v>70860000</v>
      </c>
      <c r="C118" s="2" t="s">
        <v>2859</v>
      </c>
      <c r="D118" s="15" t="n">
        <v>-143622271.16</v>
      </c>
      <c r="E118" s="15" t="n">
        <v>-113852246.68</v>
      </c>
      <c r="F118" s="15" t="n">
        <v>-90898341.12</v>
      </c>
      <c r="G118" s="20" t="n">
        <v>70800000</v>
      </c>
      <c r="I118" s="15" t="n">
        <v>-90898341.12</v>
      </c>
    </row>
    <row r="119" customFormat="false" ht="17.25" hidden="false" customHeight="true" outlineLevel="0" collapsed="false">
      <c r="A119" s="41" t="n">
        <v>708603</v>
      </c>
      <c r="B119" s="41" t="n">
        <v>70860300</v>
      </c>
      <c r="C119" s="2" t="s">
        <v>2860</v>
      </c>
      <c r="D119" s="15" t="n">
        <v>-132353300</v>
      </c>
      <c r="E119" s="15" t="n">
        <v>-133507080</v>
      </c>
      <c r="F119" s="15" t="n">
        <v>-128052400</v>
      </c>
      <c r="G119" s="20" t="n">
        <v>70800000</v>
      </c>
      <c r="I119" s="15" t="n">
        <v>-128052400</v>
      </c>
    </row>
    <row r="120" customFormat="false" ht="17.25" hidden="false" customHeight="true" outlineLevel="0" collapsed="false">
      <c r="A120" s="41" t="n">
        <v>708605</v>
      </c>
      <c r="B120" s="41" t="n">
        <v>70860500</v>
      </c>
      <c r="C120" s="2" t="s">
        <v>2861</v>
      </c>
      <c r="D120" s="15" t="n">
        <v>-556168900</v>
      </c>
      <c r="E120" s="15" t="n">
        <v>-376640000</v>
      </c>
      <c r="F120" s="15" t="n">
        <v>-153600000</v>
      </c>
      <c r="G120" s="20" t="n">
        <v>70800000</v>
      </c>
      <c r="I120" s="15" t="n">
        <v>-153600000</v>
      </c>
    </row>
    <row r="121" customFormat="false" ht="17.25" hidden="false" customHeight="true" outlineLevel="0" collapsed="false">
      <c r="A121" s="41" t="n">
        <v>758000</v>
      </c>
      <c r="B121" s="41" t="n">
        <v>75800000</v>
      </c>
      <c r="C121" s="2" t="s">
        <v>2706</v>
      </c>
      <c r="D121" s="15" t="n">
        <v>-0.02</v>
      </c>
      <c r="E121" s="15" t="n">
        <v>-0.14</v>
      </c>
      <c r="F121" s="15" t="n">
        <v>-74.44</v>
      </c>
      <c r="G121" s="12" t="n">
        <v>75800000</v>
      </c>
      <c r="I121" s="15" t="n">
        <v>-74.44</v>
      </c>
    </row>
    <row r="122" customFormat="false" ht="17.25" hidden="false" customHeight="true" outlineLevel="0" collapsed="false">
      <c r="A122" s="41" t="n">
        <v>761000</v>
      </c>
      <c r="B122" s="41" t="n">
        <v>76100000</v>
      </c>
      <c r="C122" s="2" t="s">
        <v>2862</v>
      </c>
      <c r="D122" s="15" t="n">
        <v>-187019.47</v>
      </c>
      <c r="E122" s="15" t="n">
        <v>-28392.64</v>
      </c>
      <c r="F122" s="15" t="n">
        <v>0</v>
      </c>
      <c r="G122" s="20" t="n">
        <v>76500000</v>
      </c>
      <c r="I122" s="15" t="n">
        <v>0</v>
      </c>
    </row>
    <row r="123" customFormat="false" ht="17.25" hidden="false" customHeight="true" outlineLevel="0" collapsed="false">
      <c r="A123" s="41" t="n">
        <v>762000</v>
      </c>
      <c r="B123" s="41" t="n">
        <v>76200000</v>
      </c>
      <c r="C123" s="2" t="s">
        <v>1449</v>
      </c>
      <c r="D123" s="15" t="n">
        <v>0</v>
      </c>
      <c r="E123" s="15" t="n">
        <v>0</v>
      </c>
      <c r="F123" s="15" t="n">
        <v>-184349.93</v>
      </c>
      <c r="G123" s="20" t="n">
        <v>76500000</v>
      </c>
      <c r="I123" s="15" t="n">
        <v>-184349.93</v>
      </c>
    </row>
    <row r="124" customFormat="false" ht="17.25" hidden="false" customHeight="true" outlineLevel="0" collapsed="false">
      <c r="D124" s="15"/>
      <c r="E124" s="15"/>
      <c r="F124" s="15"/>
    </row>
    <row r="125" customFormat="false" ht="17.25" hidden="false" customHeight="true" outlineLevel="0" collapsed="false">
      <c r="D125" s="15"/>
      <c r="E125" s="15"/>
      <c r="F125" s="15"/>
    </row>
    <row r="126" customFormat="false" ht="17.25" hidden="false" customHeight="true" outlineLevel="0" collapsed="false">
      <c r="D126" s="15"/>
      <c r="E126" s="15"/>
      <c r="F126" s="15"/>
    </row>
    <row r="127" customFormat="false" ht="17.25" hidden="false" customHeight="true" outlineLevel="0" collapsed="false">
      <c r="D127" s="15"/>
      <c r="E127" s="15"/>
      <c r="F127" s="15"/>
    </row>
    <row r="128" customFormat="false" ht="17.25" hidden="false" customHeight="true" outlineLevel="0" collapsed="false">
      <c r="D128" s="15"/>
      <c r="E128" s="15"/>
      <c r="F128" s="15"/>
    </row>
    <row r="129" customFormat="false" ht="17.25" hidden="false" customHeight="true" outlineLevel="0" collapsed="false">
      <c r="D129" s="15"/>
      <c r="E129" s="15"/>
      <c r="F129" s="15"/>
    </row>
    <row r="130" customFormat="false" ht="17.25" hidden="false" customHeight="true" outlineLevel="0" collapsed="false">
      <c r="D130" s="15"/>
      <c r="E130" s="15"/>
      <c r="F130" s="15"/>
    </row>
    <row r="131" customFormat="false" ht="17.25" hidden="false" customHeight="true" outlineLevel="0" collapsed="false">
      <c r="D131" s="15"/>
      <c r="E131" s="15"/>
      <c r="F131" s="15"/>
    </row>
    <row r="132" customFormat="false" ht="17.25" hidden="false" customHeight="true" outlineLevel="0" collapsed="false">
      <c r="D132" s="15"/>
      <c r="E132" s="15"/>
      <c r="F132" s="15"/>
    </row>
    <row r="133" customFormat="false" ht="17.25" hidden="false" customHeight="true" outlineLevel="0" collapsed="false">
      <c r="D133" s="15"/>
      <c r="E133" s="15"/>
      <c r="F133" s="15"/>
    </row>
    <row r="134" customFormat="false" ht="17.25" hidden="false" customHeight="true" outlineLevel="0" collapsed="false">
      <c r="D134" s="15"/>
      <c r="E134" s="15"/>
      <c r="F134" s="15"/>
    </row>
    <row r="135" customFormat="false" ht="17.25" hidden="false" customHeight="true" outlineLevel="0" collapsed="false">
      <c r="D135" s="15"/>
      <c r="E135" s="15"/>
      <c r="F135" s="15"/>
    </row>
    <row r="136" customFormat="false" ht="17.25" hidden="false" customHeight="true" outlineLevel="0" collapsed="false">
      <c r="D136" s="15"/>
      <c r="E136" s="15"/>
      <c r="F136" s="15"/>
    </row>
    <row r="137" customFormat="false" ht="17.25" hidden="false" customHeight="true" outlineLevel="0" collapsed="false">
      <c r="D137" s="15"/>
      <c r="E137" s="15"/>
      <c r="F137" s="15"/>
    </row>
    <row r="138" customFormat="false" ht="17.25" hidden="false" customHeight="true" outlineLevel="0" collapsed="false">
      <c r="D138" s="15"/>
      <c r="E138" s="15"/>
      <c r="F138" s="15"/>
    </row>
    <row r="139" customFormat="false" ht="17.25" hidden="false" customHeight="true" outlineLevel="0" collapsed="false">
      <c r="D139" s="15"/>
      <c r="E139" s="15"/>
      <c r="F139" s="15"/>
    </row>
    <row r="140" customFormat="false" ht="17.25" hidden="false" customHeight="true" outlineLevel="0" collapsed="false">
      <c r="D140" s="15"/>
      <c r="E140" s="15"/>
      <c r="F140" s="15"/>
    </row>
    <row r="141" customFormat="false" ht="17.25" hidden="false" customHeight="true" outlineLevel="0" collapsed="false">
      <c r="D141" s="15"/>
      <c r="E141" s="15"/>
      <c r="F141" s="15"/>
    </row>
    <row r="142" customFormat="false" ht="17.25" hidden="false" customHeight="true" outlineLevel="0" collapsed="false">
      <c r="D142" s="15"/>
      <c r="E142" s="15"/>
      <c r="F142" s="15"/>
    </row>
    <row r="143" customFormat="false" ht="17.25" hidden="false" customHeight="true" outlineLevel="0" collapsed="false">
      <c r="D143" s="15"/>
      <c r="E143" s="15"/>
      <c r="F143" s="15"/>
    </row>
    <row r="144" customFormat="false" ht="17.25" hidden="false" customHeight="true" outlineLevel="0" collapsed="false">
      <c r="D144" s="15"/>
      <c r="E144" s="15"/>
      <c r="F144" s="15"/>
    </row>
    <row r="145" customFormat="false" ht="17.25" hidden="false" customHeight="true" outlineLevel="0" collapsed="false">
      <c r="D145" s="15"/>
      <c r="E145" s="15"/>
      <c r="F145" s="15"/>
    </row>
    <row r="146" customFormat="false" ht="17.25" hidden="false" customHeight="true" outlineLevel="0" collapsed="false">
      <c r="D146" s="15"/>
      <c r="E146" s="15"/>
      <c r="F146" s="15"/>
    </row>
    <row r="147" customFormat="false" ht="17.25" hidden="false" customHeight="true" outlineLevel="0" collapsed="false">
      <c r="D147" s="15"/>
      <c r="E147" s="15"/>
      <c r="F147" s="15"/>
    </row>
    <row r="148" customFormat="false" ht="17.25" hidden="false" customHeight="true" outlineLevel="0" collapsed="false">
      <c r="D148" s="15"/>
      <c r="E148" s="15"/>
      <c r="F148" s="15"/>
    </row>
    <row r="149" customFormat="false" ht="17.25" hidden="false" customHeight="true" outlineLevel="0" collapsed="false">
      <c r="D149" s="15"/>
      <c r="E149" s="15"/>
      <c r="F149" s="15"/>
    </row>
    <row r="150" customFormat="false" ht="17.25" hidden="false" customHeight="true" outlineLevel="0" collapsed="false">
      <c r="D150" s="15"/>
      <c r="E150" s="15"/>
      <c r="F150" s="15"/>
    </row>
    <row r="151" customFormat="false" ht="17.25" hidden="false" customHeight="true" outlineLevel="0" collapsed="false">
      <c r="D151" s="15"/>
      <c r="E151" s="15"/>
      <c r="F151" s="15"/>
    </row>
    <row r="152" customFormat="false" ht="17.25" hidden="false" customHeight="true" outlineLevel="0" collapsed="false">
      <c r="D152" s="15"/>
      <c r="E152" s="15"/>
      <c r="F152" s="15"/>
    </row>
    <row r="153" customFormat="false" ht="17.25" hidden="false" customHeight="true" outlineLevel="0" collapsed="false">
      <c r="D153" s="15"/>
      <c r="E153" s="15"/>
      <c r="F153" s="15"/>
    </row>
    <row r="154" customFormat="false" ht="17.25" hidden="false" customHeight="true" outlineLevel="0" collapsed="false">
      <c r="D154" s="15"/>
      <c r="E154" s="15"/>
      <c r="F154" s="15"/>
    </row>
    <row r="155" customFormat="false" ht="17.25" hidden="false" customHeight="true" outlineLevel="0" collapsed="false">
      <c r="D155" s="15"/>
      <c r="E155" s="15"/>
      <c r="F155" s="15"/>
    </row>
    <row r="156" customFormat="false" ht="17.25" hidden="false" customHeight="true" outlineLevel="0" collapsed="false">
      <c r="D156" s="15"/>
      <c r="E156" s="15"/>
      <c r="F156" s="15"/>
    </row>
    <row r="157" customFormat="false" ht="17.25" hidden="false" customHeight="true" outlineLevel="0" collapsed="false">
      <c r="D157" s="15"/>
      <c r="E157" s="15"/>
      <c r="F157" s="15"/>
    </row>
    <row r="158" customFormat="false" ht="17.25" hidden="false" customHeight="true" outlineLevel="0" collapsed="false">
      <c r="D158" s="15"/>
      <c r="E158" s="15"/>
      <c r="F158" s="15"/>
    </row>
    <row r="159" customFormat="false" ht="17.25" hidden="false" customHeight="true" outlineLevel="0" collapsed="false">
      <c r="D159" s="15"/>
      <c r="E159" s="15"/>
      <c r="F159" s="15"/>
    </row>
    <row r="160" customFormat="false" ht="17.25" hidden="false" customHeight="true" outlineLevel="0" collapsed="false">
      <c r="D160" s="15"/>
      <c r="E160" s="15"/>
      <c r="F160" s="15"/>
    </row>
    <row r="161" customFormat="false" ht="17.25" hidden="false" customHeight="true" outlineLevel="0" collapsed="false">
      <c r="D161" s="15"/>
      <c r="E161" s="15"/>
      <c r="F161" s="15"/>
    </row>
    <row r="162" customFormat="false" ht="17.25" hidden="false" customHeight="true" outlineLevel="0" collapsed="false">
      <c r="D162" s="15"/>
      <c r="E162" s="15"/>
      <c r="F162" s="15"/>
    </row>
    <row r="163" customFormat="false" ht="17.25" hidden="false" customHeight="true" outlineLevel="0" collapsed="false">
      <c r="D163" s="15"/>
      <c r="E163" s="15"/>
      <c r="F163" s="15"/>
    </row>
    <row r="164" customFormat="false" ht="17.25" hidden="false" customHeight="true" outlineLevel="0" collapsed="false">
      <c r="D164" s="15"/>
      <c r="E164" s="15"/>
      <c r="F164" s="15"/>
    </row>
    <row r="165" customFormat="false" ht="17.25" hidden="false" customHeight="true" outlineLevel="0" collapsed="false">
      <c r="D165" s="15"/>
      <c r="E165" s="15"/>
      <c r="F165" s="15"/>
    </row>
    <row r="166" customFormat="false" ht="17.25" hidden="false" customHeight="true" outlineLevel="0" collapsed="false">
      <c r="D166" s="15"/>
      <c r="E166" s="15"/>
      <c r="F166" s="15"/>
    </row>
    <row r="167" customFormat="false" ht="17.25" hidden="false" customHeight="true" outlineLevel="0" collapsed="false">
      <c r="D167" s="15"/>
      <c r="E167" s="15"/>
      <c r="F167" s="15"/>
    </row>
    <row r="168" customFormat="false" ht="17.25" hidden="false" customHeight="true" outlineLevel="0" collapsed="false">
      <c r="D168" s="15"/>
      <c r="E168" s="15"/>
      <c r="F168" s="15"/>
    </row>
    <row r="169" customFormat="false" ht="17.25" hidden="false" customHeight="true" outlineLevel="0" collapsed="false">
      <c r="D169" s="15"/>
      <c r="E169" s="15"/>
      <c r="F169" s="15"/>
    </row>
    <row r="170" customFormat="false" ht="17.25" hidden="false" customHeight="true" outlineLevel="0" collapsed="false">
      <c r="D170" s="15"/>
      <c r="E170" s="15"/>
      <c r="F170" s="15"/>
    </row>
    <row r="171" customFormat="false" ht="17.25" hidden="false" customHeight="true" outlineLevel="0" collapsed="false">
      <c r="D171" s="15"/>
      <c r="E171" s="15"/>
      <c r="F171" s="15"/>
    </row>
    <row r="172" customFormat="false" ht="17.25" hidden="false" customHeight="true" outlineLevel="0" collapsed="false">
      <c r="D172" s="15"/>
      <c r="E172" s="15"/>
      <c r="F172" s="15"/>
    </row>
    <row r="173" customFormat="false" ht="17.25" hidden="false" customHeight="true" outlineLevel="0" collapsed="false">
      <c r="D173" s="15"/>
      <c r="E173" s="15"/>
      <c r="F173" s="15"/>
    </row>
    <row r="174" customFormat="false" ht="17.25" hidden="false" customHeight="true" outlineLevel="0" collapsed="false">
      <c r="D174" s="15"/>
      <c r="E174" s="15"/>
      <c r="F174" s="15"/>
    </row>
    <row r="175" customFormat="false" ht="17.25" hidden="false" customHeight="true" outlineLevel="0" collapsed="false">
      <c r="D175" s="15"/>
      <c r="E175" s="15"/>
      <c r="F175" s="15"/>
    </row>
    <row r="176" customFormat="false" ht="17.25" hidden="false" customHeight="true" outlineLevel="0" collapsed="false">
      <c r="D176" s="15"/>
      <c r="E176" s="15"/>
      <c r="F176" s="15"/>
    </row>
    <row r="177" customFormat="false" ht="17.25" hidden="false" customHeight="true" outlineLevel="0" collapsed="false">
      <c r="D177" s="15"/>
      <c r="E177" s="15"/>
      <c r="F177" s="15"/>
    </row>
    <row r="178" customFormat="false" ht="17.25" hidden="false" customHeight="true" outlineLevel="0" collapsed="false">
      <c r="D178" s="15"/>
      <c r="E178" s="15"/>
      <c r="F178" s="15"/>
    </row>
    <row r="179" customFormat="false" ht="17.25" hidden="false" customHeight="true" outlineLevel="0" collapsed="false">
      <c r="D179" s="15"/>
      <c r="E179" s="15"/>
      <c r="F179" s="15"/>
    </row>
    <row r="180" customFormat="false" ht="17.25" hidden="false" customHeight="true" outlineLevel="0" collapsed="false">
      <c r="D180" s="15"/>
      <c r="E180" s="15"/>
      <c r="F180" s="15"/>
    </row>
    <row r="181" customFormat="false" ht="17.25" hidden="false" customHeight="true" outlineLevel="0" collapsed="false">
      <c r="D181" s="15"/>
      <c r="E181" s="15"/>
      <c r="F181" s="15"/>
    </row>
    <row r="182" customFormat="false" ht="17.25" hidden="false" customHeight="true" outlineLevel="0" collapsed="false">
      <c r="D182" s="15"/>
      <c r="E182" s="15"/>
      <c r="F182" s="15"/>
    </row>
    <row r="183" customFormat="false" ht="17.25" hidden="false" customHeight="true" outlineLevel="0" collapsed="false">
      <c r="D183" s="15"/>
      <c r="E183" s="15"/>
      <c r="F183" s="15"/>
    </row>
    <row r="184" customFormat="false" ht="17.25" hidden="false" customHeight="true" outlineLevel="0" collapsed="false">
      <c r="D184" s="15"/>
      <c r="E184" s="15"/>
      <c r="F184" s="15"/>
    </row>
    <row r="185" customFormat="false" ht="17.25" hidden="false" customHeight="true" outlineLevel="0" collapsed="false">
      <c r="D185" s="15"/>
      <c r="E185" s="15"/>
      <c r="F185" s="15"/>
    </row>
    <row r="186" customFormat="false" ht="17.25" hidden="false" customHeight="true" outlineLevel="0" collapsed="false">
      <c r="D186" s="15"/>
      <c r="E186" s="15"/>
      <c r="F186" s="15"/>
    </row>
    <row r="187" customFormat="false" ht="17.25" hidden="false" customHeight="true" outlineLevel="0" collapsed="false">
      <c r="D187" s="15"/>
      <c r="E187" s="15"/>
      <c r="F187" s="15"/>
    </row>
    <row r="188" customFormat="false" ht="17.25" hidden="false" customHeight="true" outlineLevel="0" collapsed="false">
      <c r="D188" s="15"/>
      <c r="E188" s="15"/>
      <c r="F188" s="15"/>
    </row>
    <row r="189" customFormat="false" ht="17.25" hidden="false" customHeight="true" outlineLevel="0" collapsed="false">
      <c r="D189" s="15"/>
      <c r="E189" s="15"/>
      <c r="F189" s="15"/>
    </row>
    <row r="190" customFormat="false" ht="17.25" hidden="false" customHeight="true" outlineLevel="0" collapsed="false">
      <c r="D190" s="15"/>
      <c r="E190" s="15"/>
      <c r="F190" s="15"/>
    </row>
    <row r="191" customFormat="false" ht="17.25" hidden="false" customHeight="true" outlineLevel="0" collapsed="false">
      <c r="D191" s="15"/>
      <c r="E191" s="15"/>
      <c r="F191" s="15"/>
    </row>
    <row r="192" customFormat="false" ht="17.25" hidden="false" customHeight="true" outlineLevel="0" collapsed="false">
      <c r="D192" s="15"/>
      <c r="E192" s="15"/>
      <c r="F192" s="15"/>
    </row>
    <row r="193" customFormat="false" ht="17.25" hidden="false" customHeight="true" outlineLevel="0" collapsed="false">
      <c r="D193" s="15"/>
      <c r="E193" s="15"/>
      <c r="F193" s="15"/>
    </row>
    <row r="194" customFormat="false" ht="17.25" hidden="false" customHeight="true" outlineLevel="0" collapsed="false">
      <c r="D194" s="15"/>
      <c r="E194" s="15"/>
      <c r="F194" s="15"/>
    </row>
    <row r="195" customFormat="false" ht="17.25" hidden="false" customHeight="true" outlineLevel="0" collapsed="false">
      <c r="D195" s="15"/>
      <c r="E195" s="15"/>
      <c r="F195" s="15"/>
    </row>
    <row r="196" customFormat="false" ht="17.25" hidden="false" customHeight="true" outlineLevel="0" collapsed="false">
      <c r="D196" s="15"/>
      <c r="E196" s="15"/>
      <c r="F196" s="15"/>
    </row>
    <row r="197" customFormat="false" ht="17.25" hidden="false" customHeight="true" outlineLevel="0" collapsed="false">
      <c r="D197" s="15"/>
      <c r="E197" s="15"/>
      <c r="F197" s="15"/>
    </row>
    <row r="198" customFormat="false" ht="17.25" hidden="false" customHeight="true" outlineLevel="0" collapsed="false">
      <c r="D198" s="15"/>
      <c r="E198" s="15"/>
      <c r="F198" s="15"/>
    </row>
    <row r="199" customFormat="false" ht="17.25" hidden="false" customHeight="true" outlineLevel="0" collapsed="false">
      <c r="D199" s="15"/>
      <c r="E199" s="15"/>
      <c r="F199" s="15"/>
    </row>
    <row r="200" customFormat="false" ht="17.25" hidden="false" customHeight="true" outlineLevel="0" collapsed="false">
      <c r="D200" s="15"/>
      <c r="E200" s="15"/>
      <c r="F200" s="15"/>
    </row>
    <row r="201" customFormat="false" ht="17.25" hidden="false" customHeight="true" outlineLevel="0" collapsed="false">
      <c r="D201" s="15"/>
      <c r="E201" s="15"/>
      <c r="F201" s="15"/>
    </row>
    <row r="202" customFormat="false" ht="17.25" hidden="false" customHeight="true" outlineLevel="0" collapsed="false">
      <c r="D202" s="15"/>
      <c r="E202" s="15"/>
      <c r="F202" s="15"/>
    </row>
    <row r="203" customFormat="false" ht="17.25" hidden="false" customHeight="true" outlineLevel="0" collapsed="false">
      <c r="D203" s="15"/>
      <c r="E203" s="15"/>
      <c r="F203" s="15"/>
    </row>
    <row r="204" customFormat="false" ht="17.25" hidden="false" customHeight="true" outlineLevel="0" collapsed="false">
      <c r="D204" s="15"/>
      <c r="E204" s="15"/>
      <c r="F204" s="15"/>
    </row>
    <row r="205" customFormat="false" ht="17.25" hidden="false" customHeight="true" outlineLevel="0" collapsed="false">
      <c r="D205" s="15"/>
      <c r="E205" s="15"/>
      <c r="F205" s="15"/>
    </row>
    <row r="206" customFormat="false" ht="17.25" hidden="false" customHeight="true" outlineLevel="0" collapsed="false">
      <c r="D206" s="15"/>
      <c r="E206" s="15"/>
      <c r="F206" s="15"/>
    </row>
    <row r="207" customFormat="false" ht="17.25" hidden="false" customHeight="true" outlineLevel="0" collapsed="false">
      <c r="D207" s="15"/>
      <c r="E207" s="15"/>
      <c r="F207" s="15"/>
    </row>
    <row r="208" customFormat="false" ht="17.25" hidden="false" customHeight="true" outlineLevel="0" collapsed="false">
      <c r="D208" s="15"/>
      <c r="E208" s="15"/>
      <c r="F208" s="15"/>
    </row>
    <row r="209" customFormat="false" ht="17.25" hidden="false" customHeight="true" outlineLevel="0" collapsed="false">
      <c r="D209" s="15"/>
      <c r="E209" s="15"/>
      <c r="F209" s="15"/>
    </row>
    <row r="210" customFormat="false" ht="17.25" hidden="false" customHeight="true" outlineLevel="0" collapsed="false">
      <c r="D210" s="15"/>
      <c r="E210" s="15"/>
      <c r="F210" s="15"/>
    </row>
    <row r="211" customFormat="false" ht="17.25" hidden="false" customHeight="true" outlineLevel="0" collapsed="false">
      <c r="D211" s="15"/>
      <c r="E211" s="15"/>
      <c r="F211" s="15"/>
    </row>
    <row r="212" customFormat="false" ht="17.25" hidden="false" customHeight="true" outlineLevel="0" collapsed="false">
      <c r="D212" s="15"/>
      <c r="E212" s="15"/>
      <c r="F212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26" width="12.44"/>
    <col collapsed="false" customWidth="true" hidden="false" outlineLevel="0" max="2" min="2" style="38" width="12.44"/>
    <col collapsed="false" customWidth="true" hidden="false" outlineLevel="0" max="3" min="3" style="2" width="34.72"/>
    <col collapsed="false" customWidth="true" hidden="false" outlineLevel="0" max="4" min="4" style="3" width="16.58"/>
    <col collapsed="false" customWidth="true" hidden="false" outlineLevel="0" max="5" min="5" style="4" width="16.58"/>
    <col collapsed="false" customWidth="true" hidden="false" outlineLevel="0" max="6" min="6" style="38" width="11.44"/>
  </cols>
  <sheetData>
    <row r="1" customFormat="false" ht="17.25" hidden="false" customHeight="true" outlineLevel="0" collapsed="false"/>
    <row r="2" customFormat="false" ht="17.25" hidden="false" customHeight="true" outlineLevel="0" collapsed="false">
      <c r="A2" s="26" t="s">
        <v>113</v>
      </c>
    </row>
    <row r="3" customFormat="false" ht="17.25" hidden="false" customHeight="true" outlineLevel="0" collapsed="false"/>
    <row r="4" customFormat="false" ht="17.25" hidden="false" customHeight="true" outlineLevel="0" collapsed="false"/>
    <row r="5" customFormat="false" ht="17.25" hidden="false" customHeight="true" outlineLevel="0" collapsed="false"/>
    <row r="6" customFormat="false" ht="17.25" hidden="false" customHeight="true" outlineLevel="0" collapsed="false">
      <c r="A6" s="26" t="s">
        <v>2863</v>
      </c>
    </row>
    <row r="7" customFormat="false" ht="17.25" hidden="false" customHeight="true" outlineLevel="0" collapsed="false"/>
    <row r="8" customFormat="false" ht="17.25" hidden="false" customHeight="true" outlineLevel="0" collapsed="false">
      <c r="A8" s="26" t="s">
        <v>2864</v>
      </c>
    </row>
    <row r="9" customFormat="false" ht="17.25" hidden="false" customHeight="true" outlineLevel="0" collapsed="false">
      <c r="C9" s="2" t="s">
        <v>2865</v>
      </c>
    </row>
    <row r="10" customFormat="false" ht="17.25" hidden="false" customHeight="true" outlineLevel="0" collapsed="false"/>
    <row r="11" customFormat="false" ht="17.25" hidden="false" customHeight="true" outlineLevel="0" collapsed="false"/>
    <row r="12" customFormat="false" ht="17.25" hidden="false" customHeight="true" outlineLevel="0" collapsed="false">
      <c r="D12" s="85" t="s">
        <v>2866</v>
      </c>
      <c r="E12" s="85" t="s">
        <v>2365</v>
      </c>
      <c r="F12" s="8"/>
    </row>
    <row r="13" customFormat="false" ht="17.25" hidden="false" customHeight="true" outlineLevel="0" collapsed="false">
      <c r="A13" s="41" t="n">
        <v>1010000</v>
      </c>
      <c r="B13" s="41" t="n">
        <v>10100000</v>
      </c>
      <c r="C13" s="2" t="s">
        <v>559</v>
      </c>
      <c r="D13" s="15" t="n">
        <v>-2000000</v>
      </c>
      <c r="E13" s="15" t="n">
        <v>-2000000</v>
      </c>
      <c r="F13" s="41" t="n">
        <v>10100000</v>
      </c>
    </row>
    <row r="14" customFormat="false" ht="17.25" hidden="false" customHeight="true" outlineLevel="0" collapsed="false">
      <c r="A14" s="41" t="n">
        <v>2150000</v>
      </c>
      <c r="B14" s="41" t="n">
        <v>21500000</v>
      </c>
      <c r="C14" s="2" t="s">
        <v>570</v>
      </c>
      <c r="D14" s="15" t="n">
        <v>234302930.95</v>
      </c>
      <c r="E14" s="15" t="n">
        <v>178011504.62</v>
      </c>
      <c r="F14" s="41" t="n">
        <v>21500000</v>
      </c>
    </row>
    <row r="15" customFormat="false" ht="17.25" hidden="false" customHeight="true" outlineLevel="0" collapsed="false">
      <c r="A15" s="41" t="n">
        <v>2152000</v>
      </c>
      <c r="B15" s="41" t="n">
        <v>21520000</v>
      </c>
      <c r="C15" s="2" t="s">
        <v>228</v>
      </c>
      <c r="D15" s="15" t="n">
        <v>16783802</v>
      </c>
      <c r="E15" s="15" t="n">
        <v>3526392</v>
      </c>
      <c r="F15" s="41" t="n">
        <v>21520000</v>
      </c>
    </row>
    <row r="16" customFormat="false" ht="17.25" hidden="false" customHeight="true" outlineLevel="0" collapsed="false">
      <c r="A16" s="41" t="n">
        <v>2181000</v>
      </c>
      <c r="B16" s="41" t="n">
        <v>21810000</v>
      </c>
      <c r="C16" s="2" t="s">
        <v>234</v>
      </c>
      <c r="D16" s="15" t="n">
        <v>148626470.07</v>
      </c>
      <c r="E16" s="15" t="n">
        <v>10969365</v>
      </c>
      <c r="F16" s="41" t="n">
        <v>21810000</v>
      </c>
    </row>
    <row r="17" customFormat="false" ht="17.25" hidden="false" customHeight="true" outlineLevel="0" collapsed="false">
      <c r="A17" s="41" t="n">
        <v>2182000</v>
      </c>
      <c r="B17" s="41" t="n">
        <v>21820000</v>
      </c>
      <c r="C17" s="2" t="s">
        <v>10</v>
      </c>
      <c r="D17" s="15" t="n">
        <v>62783636.24</v>
      </c>
      <c r="E17" s="15" t="n">
        <v>96611920.93</v>
      </c>
      <c r="F17" s="41" t="n">
        <v>21820000</v>
      </c>
    </row>
    <row r="18" customFormat="false" ht="17.25" hidden="false" customHeight="true" outlineLevel="0" collapsed="false">
      <c r="A18" s="41" t="n">
        <v>2184000</v>
      </c>
      <c r="B18" s="41" t="n">
        <v>21840000</v>
      </c>
      <c r="C18" s="2" t="s">
        <v>575</v>
      </c>
      <c r="D18" s="15" t="n">
        <v>326699255.31</v>
      </c>
      <c r="E18" s="15" t="n">
        <v>23826267</v>
      </c>
      <c r="F18" s="41" t="n">
        <v>21840000</v>
      </c>
    </row>
    <row r="19" customFormat="false" ht="17.25" hidden="false" customHeight="true" outlineLevel="0" collapsed="false">
      <c r="A19" s="41" t="n">
        <v>2185000</v>
      </c>
      <c r="B19" s="41" t="n">
        <v>21850000</v>
      </c>
      <c r="C19" s="2" t="s">
        <v>238</v>
      </c>
      <c r="D19" s="15" t="n">
        <v>2980993.33</v>
      </c>
      <c r="E19" s="15" t="n">
        <v>573166.67</v>
      </c>
      <c r="F19" s="41" t="n">
        <v>21850000</v>
      </c>
    </row>
    <row r="20" customFormat="false" ht="17.25" hidden="false" customHeight="true" outlineLevel="0" collapsed="false">
      <c r="A20" s="41" t="n">
        <v>2300000</v>
      </c>
      <c r="B20" s="41" t="n">
        <v>23000000</v>
      </c>
      <c r="C20" s="2" t="s">
        <v>240</v>
      </c>
      <c r="D20" s="15" t="n">
        <v>92385792.55</v>
      </c>
      <c r="E20" s="15" t="n">
        <v>0</v>
      </c>
      <c r="F20" s="41" t="n">
        <v>23000000</v>
      </c>
    </row>
    <row r="21" customFormat="false" ht="17.25" hidden="false" customHeight="true" outlineLevel="0" collapsed="false">
      <c r="A21" s="41" t="n">
        <v>2750000</v>
      </c>
      <c r="B21" s="41" t="n">
        <v>27500000</v>
      </c>
      <c r="C21" s="2" t="s">
        <v>577</v>
      </c>
      <c r="D21" s="15" t="n">
        <v>73795194.36</v>
      </c>
      <c r="E21" s="15" t="n">
        <v>11052660</v>
      </c>
      <c r="F21" s="41" t="n">
        <v>27500000</v>
      </c>
    </row>
    <row r="22" customFormat="false" ht="17.25" hidden="false" customHeight="true" outlineLevel="0" collapsed="false">
      <c r="A22" s="41" t="n">
        <v>2815000</v>
      </c>
      <c r="B22" s="41" t="n">
        <v>28150000</v>
      </c>
      <c r="C22" s="2" t="s">
        <v>582</v>
      </c>
      <c r="D22" s="15" t="n">
        <v>-24592394.13</v>
      </c>
      <c r="E22" s="15" t="n">
        <v>-4814643.63</v>
      </c>
      <c r="F22" s="41" t="n">
        <v>28150000</v>
      </c>
    </row>
    <row r="23" customFormat="false" ht="17.25" hidden="false" customHeight="true" outlineLevel="0" collapsed="false">
      <c r="A23" s="41" t="n">
        <v>2815200</v>
      </c>
      <c r="B23" s="41" t="n">
        <v>28152000</v>
      </c>
      <c r="C23" s="2" t="s">
        <v>244</v>
      </c>
      <c r="D23" s="15" t="n">
        <v>-821026.14</v>
      </c>
      <c r="E23" s="15" t="n">
        <v>-210603.97</v>
      </c>
      <c r="F23" s="41" t="n">
        <v>28152000</v>
      </c>
    </row>
    <row r="24" customFormat="false" ht="17.25" hidden="false" customHeight="true" outlineLevel="0" collapsed="false">
      <c r="A24" s="41" t="n">
        <v>2818100</v>
      </c>
      <c r="B24" s="41" t="n">
        <v>28181000</v>
      </c>
      <c r="C24" s="2" t="s">
        <v>250</v>
      </c>
      <c r="D24" s="15" t="n">
        <v>-8132696.71</v>
      </c>
      <c r="E24" s="15" t="n">
        <v>-355138.74</v>
      </c>
      <c r="F24" s="41" t="n">
        <v>28181000</v>
      </c>
    </row>
    <row r="25" customFormat="false" ht="17.25" hidden="false" customHeight="true" outlineLevel="0" collapsed="false">
      <c r="A25" s="41" t="n">
        <v>2818200</v>
      </c>
      <c r="B25" s="41" t="n">
        <v>28182000</v>
      </c>
      <c r="C25" s="2" t="s">
        <v>585</v>
      </c>
      <c r="D25" s="15" t="n">
        <v>-7319477.18</v>
      </c>
      <c r="E25" s="15" t="n">
        <v>-4580731.84</v>
      </c>
      <c r="F25" s="41" t="n">
        <v>28182000</v>
      </c>
    </row>
    <row r="26" customFormat="false" ht="17.25" hidden="false" customHeight="true" outlineLevel="0" collapsed="false">
      <c r="A26" s="41" t="n">
        <v>2818400</v>
      </c>
      <c r="B26" s="41" t="n">
        <v>28184000</v>
      </c>
      <c r="C26" s="2" t="s">
        <v>586</v>
      </c>
      <c r="D26" s="15" t="n">
        <v>-47956709.04</v>
      </c>
      <c r="E26" s="15" t="n">
        <v>-2573289.43</v>
      </c>
      <c r="F26" s="41" t="n">
        <v>28184000</v>
      </c>
    </row>
    <row r="27" customFormat="false" ht="17.25" hidden="false" customHeight="true" outlineLevel="0" collapsed="false">
      <c r="A27" s="41" t="n">
        <v>2818500</v>
      </c>
      <c r="B27" s="41" t="n">
        <v>28185000</v>
      </c>
      <c r="C27" s="2" t="s">
        <v>253</v>
      </c>
      <c r="D27" s="15" t="n">
        <v>-277887.72</v>
      </c>
      <c r="E27" s="15" t="n">
        <v>-18627.91</v>
      </c>
      <c r="F27" s="41" t="n">
        <v>28185000</v>
      </c>
    </row>
    <row r="28" customFormat="false" ht="17.25" hidden="false" customHeight="true" outlineLevel="0" collapsed="false">
      <c r="A28" s="41" t="n">
        <v>3710000</v>
      </c>
      <c r="B28" s="41" t="n">
        <v>37100000</v>
      </c>
      <c r="C28" s="2" t="s">
        <v>592</v>
      </c>
      <c r="D28" s="15" t="n">
        <v>7544593164.59</v>
      </c>
      <c r="E28" s="15" t="n">
        <v>1957240772.1</v>
      </c>
      <c r="F28" s="41" t="n">
        <v>37100000</v>
      </c>
    </row>
    <row r="29" customFormat="false" ht="17.25" hidden="false" customHeight="true" outlineLevel="0" collapsed="false">
      <c r="A29" s="41" t="n">
        <v>3800000</v>
      </c>
      <c r="B29" s="41" t="n">
        <v>38000000</v>
      </c>
      <c r="C29" s="2" t="s">
        <v>594</v>
      </c>
      <c r="D29" s="15" t="n">
        <v>1216438576.41</v>
      </c>
      <c r="E29" s="15" t="n">
        <v>220411799.32</v>
      </c>
      <c r="F29" s="41" t="n">
        <v>38000000</v>
      </c>
    </row>
    <row r="30" customFormat="false" ht="17.25" hidden="false" customHeight="true" outlineLevel="0" collapsed="false">
      <c r="A30" s="41" t="n">
        <v>4011000</v>
      </c>
      <c r="B30" s="41" t="n">
        <v>40110000</v>
      </c>
      <c r="C30" s="2" t="s">
        <v>597</v>
      </c>
      <c r="D30" s="15" t="n">
        <v>-271800910.3</v>
      </c>
      <c r="E30" s="15" t="n">
        <v>-175538498.73</v>
      </c>
      <c r="F30" s="41" t="n">
        <v>40110000</v>
      </c>
    </row>
    <row r="31" customFormat="false" ht="17.25" hidden="false" customHeight="true" outlineLevel="0" collapsed="false">
      <c r="A31" s="41" t="n">
        <v>4012000</v>
      </c>
      <c r="B31" s="41" t="n">
        <v>40120000</v>
      </c>
      <c r="C31" s="2" t="s">
        <v>598</v>
      </c>
      <c r="D31" s="15" t="n">
        <v>-8312707137.88</v>
      </c>
      <c r="E31" s="15" t="n">
        <v>-2658002535.9</v>
      </c>
      <c r="F31" s="41" t="n">
        <v>40120000</v>
      </c>
    </row>
    <row r="32" customFormat="false" ht="17.25" hidden="false" customHeight="true" outlineLevel="0" collapsed="false">
      <c r="A32" s="41" t="n">
        <v>4032000</v>
      </c>
      <c r="B32" s="41" t="n">
        <v>40320000</v>
      </c>
      <c r="C32" s="2" t="s">
        <v>262</v>
      </c>
      <c r="D32" s="15" t="n">
        <v>-514212761.63</v>
      </c>
      <c r="E32" s="15" t="n">
        <v>-268710508.95</v>
      </c>
      <c r="F32" s="41" t="n">
        <v>40320000</v>
      </c>
    </row>
    <row r="33" customFormat="false" ht="17.25" hidden="false" customHeight="true" outlineLevel="0" collapsed="false">
      <c r="A33" s="41" t="n">
        <v>4034000</v>
      </c>
      <c r="B33" s="41" t="n">
        <v>40340000</v>
      </c>
      <c r="C33" s="2" t="s">
        <v>25</v>
      </c>
      <c r="D33" s="15" t="n">
        <v>-24407658</v>
      </c>
      <c r="E33" s="15" t="n">
        <v>-115729441</v>
      </c>
      <c r="F33" s="41" t="n">
        <v>40340000</v>
      </c>
    </row>
    <row r="34" customFormat="false" ht="17.25" hidden="false" customHeight="true" outlineLevel="0" collapsed="false">
      <c r="A34" s="41" t="n">
        <v>4040000</v>
      </c>
      <c r="B34" s="41" t="n">
        <v>40400000</v>
      </c>
      <c r="C34" s="2" t="s">
        <v>1165</v>
      </c>
      <c r="D34" s="15" t="n">
        <v>0</v>
      </c>
      <c r="E34" s="15" t="n">
        <v>-2048720.00999999</v>
      </c>
      <c r="F34" s="41" t="n">
        <v>40400000</v>
      </c>
    </row>
    <row r="35" customFormat="false" ht="17.25" hidden="false" customHeight="true" outlineLevel="0" collapsed="false">
      <c r="A35" s="41" t="n">
        <v>4081000</v>
      </c>
      <c r="B35" s="41" t="n">
        <v>40810000</v>
      </c>
      <c r="C35" s="2" t="s">
        <v>600</v>
      </c>
      <c r="D35" s="15" t="n">
        <v>-52745232.3</v>
      </c>
      <c r="E35" s="15" t="n">
        <v>-8414090.72</v>
      </c>
      <c r="F35" s="41" t="n">
        <v>40810000</v>
      </c>
    </row>
    <row r="36" customFormat="false" ht="17.25" hidden="false" customHeight="true" outlineLevel="0" collapsed="false">
      <c r="A36" s="41" t="n">
        <v>4091000</v>
      </c>
      <c r="B36" s="41" t="n">
        <v>40910000</v>
      </c>
      <c r="C36" s="2" t="s">
        <v>259</v>
      </c>
      <c r="D36" s="15" t="n">
        <v>158237616.11</v>
      </c>
      <c r="E36" s="15" t="n">
        <v>36493998.76</v>
      </c>
      <c r="F36" s="41" t="n">
        <v>40910000</v>
      </c>
    </row>
    <row r="37" customFormat="false" ht="17.25" hidden="false" customHeight="true" outlineLevel="0" collapsed="false">
      <c r="A37" s="41" t="n">
        <v>4111000</v>
      </c>
      <c r="B37" s="41" t="n">
        <v>41110000</v>
      </c>
      <c r="C37" s="2" t="s">
        <v>271</v>
      </c>
      <c r="D37" s="15" t="n">
        <v>2965650290.51</v>
      </c>
      <c r="E37" s="15" t="n">
        <v>338713120.46</v>
      </c>
      <c r="F37" s="41" t="n">
        <v>41110000</v>
      </c>
    </row>
    <row r="38" customFormat="false" ht="17.25" hidden="false" customHeight="true" outlineLevel="0" collapsed="false">
      <c r="A38" s="41" t="n">
        <v>4181000</v>
      </c>
      <c r="B38" s="41" t="n">
        <v>41810000</v>
      </c>
      <c r="C38" s="2" t="s">
        <v>602</v>
      </c>
      <c r="D38" s="15" t="n">
        <v>304437111.94</v>
      </c>
      <c r="E38" s="15" t="n">
        <v>612281871.53</v>
      </c>
      <c r="F38" s="41" t="n">
        <v>41810000</v>
      </c>
    </row>
    <row r="39" customFormat="false" ht="17.25" hidden="false" customHeight="true" outlineLevel="0" collapsed="false">
      <c r="A39" s="41" t="n">
        <v>4190000</v>
      </c>
      <c r="B39" s="41" t="n">
        <v>41900000</v>
      </c>
      <c r="C39" s="2" t="s">
        <v>267</v>
      </c>
      <c r="D39" s="15" t="n">
        <v>-26523000</v>
      </c>
      <c r="E39" s="15" t="n">
        <v>-583907711.34</v>
      </c>
      <c r="F39" s="41" t="n">
        <v>41900000</v>
      </c>
    </row>
    <row r="40" customFormat="false" ht="17.25" hidden="false" customHeight="true" outlineLevel="0" collapsed="false">
      <c r="A40" s="41" t="n">
        <v>4210000</v>
      </c>
      <c r="B40" s="41" t="n">
        <v>42100000</v>
      </c>
      <c r="C40" s="2" t="s">
        <v>277</v>
      </c>
      <c r="D40" s="15" t="n">
        <v>-236395.8</v>
      </c>
      <c r="E40" s="15" t="n">
        <v>0</v>
      </c>
      <c r="F40" s="41" t="n">
        <v>42100000</v>
      </c>
    </row>
    <row r="41" customFormat="false" ht="17.25" hidden="false" customHeight="true" outlineLevel="0" collapsed="false">
      <c r="A41" s="41" t="n">
        <v>4310000</v>
      </c>
      <c r="B41" s="41" t="n">
        <v>43100000</v>
      </c>
      <c r="C41" s="2" t="s">
        <v>605</v>
      </c>
      <c r="D41" s="15" t="n">
        <v>-19227207.44</v>
      </c>
      <c r="E41" s="15" t="n">
        <v>-16574131</v>
      </c>
      <c r="F41" s="41" t="n">
        <v>43100000</v>
      </c>
    </row>
    <row r="42" customFormat="false" ht="17.25" hidden="false" customHeight="true" outlineLevel="0" collapsed="false">
      <c r="A42" s="41" t="n">
        <v>4320000</v>
      </c>
      <c r="B42" s="41" t="n">
        <v>43200000</v>
      </c>
      <c r="C42" s="2" t="s">
        <v>37</v>
      </c>
      <c r="D42" s="15" t="n">
        <v>-8240231.76</v>
      </c>
      <c r="E42" s="15" t="n">
        <v>-7103198.6</v>
      </c>
      <c r="F42" s="41" t="n">
        <v>43200000</v>
      </c>
    </row>
    <row r="43" customFormat="false" ht="17.25" hidden="false" customHeight="true" outlineLevel="0" collapsed="false">
      <c r="A43" s="41" t="n">
        <v>4330000</v>
      </c>
      <c r="B43" s="41" t="n">
        <v>43300000</v>
      </c>
      <c r="C43" s="2" t="s">
        <v>38</v>
      </c>
      <c r="D43" s="15" t="n">
        <v>-1373371.96</v>
      </c>
      <c r="E43" s="15" t="n">
        <v>-1183866.5</v>
      </c>
      <c r="F43" s="41" t="n">
        <v>43300000</v>
      </c>
    </row>
    <row r="44" customFormat="false" ht="17.25" hidden="false" customHeight="true" outlineLevel="0" collapsed="false">
      <c r="A44" s="41" t="n">
        <v>4410000</v>
      </c>
      <c r="B44" s="41" t="n">
        <v>44100000</v>
      </c>
      <c r="C44" s="2" t="s">
        <v>610</v>
      </c>
      <c r="D44" s="15" t="n">
        <v>-7466745</v>
      </c>
      <c r="E44" s="15" t="n">
        <v>-4520845.2</v>
      </c>
      <c r="F44" s="41" t="n">
        <v>44100000</v>
      </c>
    </row>
    <row r="45" customFormat="false" ht="17.25" hidden="false" customHeight="true" outlineLevel="0" collapsed="false">
      <c r="A45" s="41" t="n">
        <v>4430000</v>
      </c>
      <c r="B45" s="41" t="n">
        <v>44300000</v>
      </c>
      <c r="C45" s="2" t="s">
        <v>611</v>
      </c>
      <c r="D45" s="15" t="n">
        <v>146498600.68</v>
      </c>
      <c r="E45" s="15" t="n">
        <v>49115021</v>
      </c>
      <c r="F45" s="41" t="n">
        <v>44300000</v>
      </c>
    </row>
    <row r="46" customFormat="false" ht="17.25" hidden="false" customHeight="true" outlineLevel="0" collapsed="false">
      <c r="A46" s="41" t="n">
        <v>4440000</v>
      </c>
      <c r="B46" s="41" t="n">
        <v>44400000</v>
      </c>
      <c r="C46" s="2" t="s">
        <v>284</v>
      </c>
      <c r="D46" s="15" t="n">
        <v>-1158692.9</v>
      </c>
      <c r="E46" s="15" t="n">
        <v>-2643554.38</v>
      </c>
      <c r="F46" s="41" t="n">
        <v>44400000</v>
      </c>
    </row>
    <row r="47" customFormat="false" ht="17.25" hidden="false" customHeight="true" outlineLevel="0" collapsed="false">
      <c r="A47" s="41" t="n">
        <v>4441000</v>
      </c>
      <c r="B47" s="41" t="n">
        <v>44410000</v>
      </c>
      <c r="C47" s="2" t="s">
        <v>2103</v>
      </c>
      <c r="D47" s="15" t="n">
        <v>-30818303.65125</v>
      </c>
      <c r="E47" s="15" t="n">
        <v>-7067774.53</v>
      </c>
      <c r="F47" s="41" t="n">
        <v>44410000</v>
      </c>
    </row>
    <row r="48" customFormat="false" ht="17.25" hidden="false" customHeight="true" outlineLevel="0" collapsed="false">
      <c r="A48" s="41" t="n">
        <v>4442000</v>
      </c>
      <c r="B48" s="41" t="n">
        <v>44420000</v>
      </c>
      <c r="C48" s="2" t="s">
        <v>294</v>
      </c>
      <c r="D48" s="15" t="n">
        <v>-1597262.11</v>
      </c>
      <c r="E48" s="15" t="n">
        <v>-1200000</v>
      </c>
      <c r="F48" s="41" t="n">
        <v>44420000</v>
      </c>
    </row>
    <row r="49" customFormat="false" ht="17.25" hidden="false" customHeight="true" outlineLevel="0" collapsed="false">
      <c r="A49" s="41" t="n">
        <v>4455000</v>
      </c>
      <c r="B49" s="41" t="n">
        <v>44550000</v>
      </c>
      <c r="C49" s="2" t="s">
        <v>617</v>
      </c>
      <c r="D49" s="15" t="n">
        <v>1547618627.64</v>
      </c>
      <c r="E49" s="15" t="n">
        <v>571788335.51</v>
      </c>
      <c r="F49" s="41" t="n">
        <v>44550000</v>
      </c>
    </row>
    <row r="50" customFormat="false" ht="17.25" hidden="false" customHeight="true" outlineLevel="0" collapsed="false">
      <c r="A50" s="41" t="n">
        <v>4456100</v>
      </c>
      <c r="B50" s="41" t="n">
        <v>44561000</v>
      </c>
      <c r="C50" s="2" t="s">
        <v>618</v>
      </c>
      <c r="D50" s="15" t="n">
        <v>0</v>
      </c>
      <c r="E50" s="15" t="n">
        <v>0</v>
      </c>
      <c r="F50" s="41" t="n">
        <v>44561000</v>
      </c>
    </row>
    <row r="51" customFormat="false" ht="17.25" hidden="false" customHeight="true" outlineLevel="0" collapsed="false">
      <c r="A51" s="41" t="n">
        <v>4456200</v>
      </c>
      <c r="B51" s="41" t="n">
        <v>44562000</v>
      </c>
      <c r="C51" s="2" t="s">
        <v>47</v>
      </c>
      <c r="D51" s="15" t="n">
        <v>126300</v>
      </c>
      <c r="E51" s="15" t="n">
        <v>2316049.03</v>
      </c>
      <c r="F51" s="41" t="n">
        <v>44562000</v>
      </c>
    </row>
    <row r="52" customFormat="false" ht="17.25" hidden="false" customHeight="true" outlineLevel="0" collapsed="false">
      <c r="A52" s="41" t="n">
        <v>4456300</v>
      </c>
      <c r="B52" s="41" t="n">
        <v>44563000</v>
      </c>
      <c r="C52" s="2" t="s">
        <v>48</v>
      </c>
      <c r="D52" s="15" t="n">
        <v>3730773.28</v>
      </c>
      <c r="E52" s="15" t="n">
        <v>10436622.88</v>
      </c>
      <c r="F52" s="41" t="n">
        <v>44563000</v>
      </c>
    </row>
    <row r="53" customFormat="false" ht="17.25" hidden="false" customHeight="true" outlineLevel="0" collapsed="false">
      <c r="A53" s="41" t="n">
        <v>4456400</v>
      </c>
      <c r="B53" s="41" t="n">
        <v>44564000</v>
      </c>
      <c r="C53" s="2" t="s">
        <v>49</v>
      </c>
      <c r="D53" s="15" t="n">
        <v>1042998.82</v>
      </c>
      <c r="E53" s="15" t="n">
        <v>4227611.19</v>
      </c>
      <c r="F53" s="41" t="n">
        <v>44564000</v>
      </c>
    </row>
    <row r="54" customFormat="false" ht="17.25" hidden="false" customHeight="true" outlineLevel="0" collapsed="false">
      <c r="A54" s="41" t="n">
        <v>4456500</v>
      </c>
      <c r="B54" s="41" t="n">
        <v>44565000</v>
      </c>
      <c r="C54" s="2" t="s">
        <v>50</v>
      </c>
      <c r="D54" s="15" t="n">
        <v>1919135.97</v>
      </c>
      <c r="E54" s="15" t="n">
        <v>341453.329999998</v>
      </c>
      <c r="F54" s="41" t="n">
        <v>44565000</v>
      </c>
    </row>
    <row r="55" customFormat="false" ht="17.25" hidden="false" customHeight="true" outlineLevel="0" collapsed="false">
      <c r="A55" s="41" t="n">
        <v>4457100</v>
      </c>
      <c r="B55" s="41" t="n">
        <v>44571000</v>
      </c>
      <c r="C55" s="2" t="s">
        <v>51</v>
      </c>
      <c r="D55" s="15" t="n">
        <v>-3740773.28</v>
      </c>
      <c r="E55" s="15" t="n">
        <v>-10436622.88</v>
      </c>
      <c r="F55" s="41" t="n">
        <v>44571000</v>
      </c>
    </row>
    <row r="56" customFormat="false" ht="17.25" hidden="false" customHeight="true" outlineLevel="0" collapsed="false">
      <c r="A56" s="41" t="n">
        <v>4457200</v>
      </c>
      <c r="B56" s="41" t="n">
        <v>44572000</v>
      </c>
      <c r="C56" s="2" t="s">
        <v>302</v>
      </c>
      <c r="D56" s="15" t="n">
        <v>-320380176.31</v>
      </c>
      <c r="E56" s="15" t="n">
        <v>-91821784.54</v>
      </c>
      <c r="F56" s="41" t="n">
        <v>44572000</v>
      </c>
    </row>
    <row r="57" customFormat="false" ht="17.25" hidden="false" customHeight="true" outlineLevel="0" collapsed="false">
      <c r="A57" s="41" t="n">
        <v>4458000</v>
      </c>
      <c r="B57" s="41" t="n">
        <v>44580000</v>
      </c>
      <c r="C57" s="2" t="s">
        <v>622</v>
      </c>
      <c r="D57" s="15" t="n">
        <v>0</v>
      </c>
      <c r="E57" s="15" t="n">
        <v>0</v>
      </c>
      <c r="F57" s="41" t="n">
        <v>44580000</v>
      </c>
    </row>
    <row r="58" customFormat="false" ht="17.25" hidden="false" customHeight="true" outlineLevel="0" collapsed="false">
      <c r="A58" s="41" t="n">
        <v>4458300</v>
      </c>
      <c r="B58" s="41" t="n">
        <v>44583000</v>
      </c>
      <c r="C58" s="2" t="s">
        <v>303</v>
      </c>
      <c r="D58" s="15" t="n">
        <v>69267142.41</v>
      </c>
      <c r="E58" s="15" t="n">
        <v>-101058610.15</v>
      </c>
      <c r="F58" s="41" t="n">
        <v>44583000</v>
      </c>
    </row>
    <row r="59" customFormat="false" ht="17.25" hidden="false" customHeight="true" outlineLevel="0" collapsed="false">
      <c r="A59" s="41" t="n">
        <v>4551100</v>
      </c>
      <c r="B59" s="41" t="n">
        <v>45511000</v>
      </c>
      <c r="C59" s="2" t="s">
        <v>2105</v>
      </c>
      <c r="D59" s="15" t="n">
        <v>-65656400</v>
      </c>
      <c r="E59" s="15" t="n">
        <v>-24856400</v>
      </c>
      <c r="F59" s="41" t="n">
        <v>45511000</v>
      </c>
    </row>
    <row r="60" customFormat="false" ht="17.25" hidden="false" customHeight="true" outlineLevel="0" collapsed="false">
      <c r="A60" s="41" t="n">
        <v>4551200</v>
      </c>
      <c r="B60" s="41" t="n">
        <v>45512000</v>
      </c>
      <c r="C60" s="2" t="s">
        <v>1564</v>
      </c>
      <c r="D60" s="15" t="n">
        <v>-308240000</v>
      </c>
      <c r="E60" s="15" t="n">
        <v>-24040000</v>
      </c>
      <c r="F60" s="41" t="n">
        <v>45512000</v>
      </c>
    </row>
    <row r="61" customFormat="false" ht="17.25" hidden="false" customHeight="true" outlineLevel="0" collapsed="false">
      <c r="A61" s="41" t="n">
        <v>4551300</v>
      </c>
      <c r="B61" s="41" t="n">
        <v>45513000</v>
      </c>
      <c r="C61" s="2" t="s">
        <v>2867</v>
      </c>
      <c r="D61" s="15" t="n">
        <v>-7940000</v>
      </c>
      <c r="E61" s="15" t="n">
        <v>-7940000</v>
      </c>
      <c r="F61" s="41" t="n">
        <v>45513000</v>
      </c>
    </row>
    <row r="62" customFormat="false" ht="17.25" hidden="false" customHeight="true" outlineLevel="0" collapsed="false">
      <c r="A62" s="41" t="n">
        <v>4660000</v>
      </c>
      <c r="B62" s="41" t="n">
        <v>46600000</v>
      </c>
      <c r="C62" s="2" t="s">
        <v>1810</v>
      </c>
      <c r="D62" s="15" t="n">
        <v>4081100</v>
      </c>
      <c r="E62" s="15" t="n">
        <v>-29000</v>
      </c>
      <c r="F62" s="41" t="n">
        <v>46600000</v>
      </c>
    </row>
    <row r="63" customFormat="false" ht="17.25" hidden="false" customHeight="true" outlineLevel="0" collapsed="false">
      <c r="A63" s="41" t="n">
        <v>4661000</v>
      </c>
      <c r="B63" s="41" t="n">
        <v>46610000</v>
      </c>
      <c r="C63" s="2" t="s">
        <v>2868</v>
      </c>
      <c r="D63" s="15" t="n">
        <v>-43386857.64</v>
      </c>
      <c r="E63" s="15" t="n">
        <v>-50348411.96</v>
      </c>
      <c r="F63" s="41" t="n">
        <v>46610000</v>
      </c>
    </row>
    <row r="64" customFormat="false" ht="17.25" hidden="false" customHeight="true" outlineLevel="0" collapsed="false">
      <c r="A64" s="41" t="n">
        <v>4670000</v>
      </c>
      <c r="B64" s="41" t="n">
        <v>46700000</v>
      </c>
      <c r="C64" s="2" t="s">
        <v>1811</v>
      </c>
      <c r="D64" s="15" t="n">
        <v>-4213019800</v>
      </c>
      <c r="E64" s="15" t="n">
        <v>-333000000</v>
      </c>
      <c r="F64" s="41" t="n">
        <v>46700000</v>
      </c>
    </row>
    <row r="65" customFormat="false" ht="17.25" hidden="false" customHeight="true" outlineLevel="0" collapsed="false">
      <c r="A65" s="41" t="n">
        <v>4710000</v>
      </c>
      <c r="B65" s="41" t="n">
        <v>47100000</v>
      </c>
      <c r="C65" s="2" t="s">
        <v>362</v>
      </c>
      <c r="D65" s="15" t="n">
        <v>33186294.07</v>
      </c>
      <c r="E65" s="15" t="n">
        <v>0</v>
      </c>
      <c r="F65" s="41" t="n">
        <v>47100000</v>
      </c>
    </row>
    <row r="66" customFormat="false" ht="17.25" hidden="false" customHeight="true" outlineLevel="0" collapsed="false">
      <c r="A66" s="41" t="n">
        <v>4860000</v>
      </c>
      <c r="B66" s="41" t="n">
        <v>48600000</v>
      </c>
      <c r="C66" s="2" t="s">
        <v>678</v>
      </c>
      <c r="D66" s="15" t="n">
        <v>25631146.52</v>
      </c>
      <c r="E66" s="15" t="n">
        <v>17295935.33</v>
      </c>
      <c r="F66" s="41" t="n">
        <v>48600000</v>
      </c>
    </row>
    <row r="67" customFormat="false" ht="17.25" hidden="false" customHeight="true" outlineLevel="0" collapsed="false">
      <c r="A67" s="41" t="n">
        <v>5111000</v>
      </c>
      <c r="B67" s="41" t="n">
        <v>51110000</v>
      </c>
      <c r="C67" s="2" t="s">
        <v>681</v>
      </c>
      <c r="D67" s="15" t="n">
        <v>-108255715.71</v>
      </c>
      <c r="E67" s="15" t="n">
        <v>0</v>
      </c>
      <c r="F67" s="41" t="n">
        <v>51110000</v>
      </c>
    </row>
    <row r="68" customFormat="false" ht="17.25" hidden="false" customHeight="true" outlineLevel="0" collapsed="false">
      <c r="A68" s="41" t="n">
        <v>5114000</v>
      </c>
      <c r="B68" s="41" t="n">
        <v>51140000</v>
      </c>
      <c r="C68" s="2" t="s">
        <v>373</v>
      </c>
      <c r="D68" s="15" t="n">
        <v>-235202192.65</v>
      </c>
      <c r="E68" s="15" t="n">
        <v>0</v>
      </c>
      <c r="F68" s="41" t="n">
        <v>51140000</v>
      </c>
    </row>
    <row r="69" customFormat="false" ht="17.25" hidden="false" customHeight="true" outlineLevel="0" collapsed="false">
      <c r="A69" s="41" t="n">
        <v>5116000</v>
      </c>
      <c r="B69" s="41" t="n">
        <v>51160000</v>
      </c>
      <c r="C69" s="2" t="s">
        <v>1946</v>
      </c>
      <c r="D69" s="15" t="n">
        <v>-22465663.94</v>
      </c>
      <c r="E69" s="15" t="n">
        <v>0</v>
      </c>
      <c r="F69" s="41" t="n">
        <v>51160000</v>
      </c>
    </row>
    <row r="70" customFormat="false" ht="17.25" hidden="false" customHeight="true" outlineLevel="0" collapsed="false">
      <c r="A70" s="41" t="n">
        <v>5122100</v>
      </c>
      <c r="B70" s="41" t="n">
        <v>51221000</v>
      </c>
      <c r="C70" s="2" t="s">
        <v>694</v>
      </c>
      <c r="D70" s="15" t="n">
        <v>-56359620.81</v>
      </c>
      <c r="E70" s="15" t="n">
        <v>68979190.98</v>
      </c>
      <c r="F70" s="41" t="n">
        <v>51221000</v>
      </c>
    </row>
    <row r="71" customFormat="false" ht="17.25" hidden="false" customHeight="true" outlineLevel="0" collapsed="false">
      <c r="A71" s="41" t="n">
        <v>5124100</v>
      </c>
      <c r="B71" s="41" t="n">
        <v>51241000</v>
      </c>
      <c r="C71" s="2" t="s">
        <v>699</v>
      </c>
      <c r="D71" s="15" t="n">
        <v>67449296.35</v>
      </c>
      <c r="E71" s="15" t="n">
        <v>65983721.35</v>
      </c>
      <c r="F71" s="41" t="n">
        <v>51241000</v>
      </c>
    </row>
    <row r="72" customFormat="false" ht="17.25" hidden="false" customHeight="true" outlineLevel="0" collapsed="false">
      <c r="A72" s="41" t="n">
        <v>5310000</v>
      </c>
      <c r="B72" s="41" t="n">
        <v>53100000</v>
      </c>
      <c r="C72" s="2" t="s">
        <v>329</v>
      </c>
      <c r="D72" s="15" t="n">
        <v>376291</v>
      </c>
      <c r="E72" s="15" t="n">
        <v>1858563</v>
      </c>
      <c r="F72" s="41" t="n">
        <v>53100000</v>
      </c>
    </row>
    <row r="73" customFormat="false" ht="17.25" hidden="false" customHeight="true" outlineLevel="0" collapsed="false">
      <c r="A73" s="41" t="n">
        <v>5320000</v>
      </c>
      <c r="B73" s="41" t="n">
        <v>53200000</v>
      </c>
      <c r="C73" s="2" t="s">
        <v>2869</v>
      </c>
      <c r="D73" s="15" t="n">
        <v>0</v>
      </c>
      <c r="E73" s="15" t="n">
        <v>606.199999988079</v>
      </c>
      <c r="F73" s="41" t="n">
        <v>53200000</v>
      </c>
    </row>
    <row r="74" customFormat="false" ht="17.25" hidden="false" customHeight="true" outlineLevel="0" collapsed="false">
      <c r="A74" s="41" t="n">
        <v>5800000</v>
      </c>
      <c r="B74" s="41" t="n">
        <v>58000000</v>
      </c>
      <c r="C74" s="2" t="s">
        <v>704</v>
      </c>
      <c r="D74" s="15" t="n">
        <v>0</v>
      </c>
      <c r="E74" s="15" t="n">
        <v>0</v>
      </c>
      <c r="F74" s="41" t="n">
        <v>58000000</v>
      </c>
    </row>
    <row r="75" customFormat="false" ht="17.25" hidden="false" customHeight="true" outlineLevel="0" collapsed="false">
      <c r="A75" s="41" t="n">
        <v>6037000</v>
      </c>
      <c r="B75" s="41" t="n">
        <v>60370000</v>
      </c>
      <c r="C75" s="2" t="s">
        <v>705</v>
      </c>
      <c r="D75" s="15" t="n">
        <v>-5587352392.49</v>
      </c>
      <c r="E75" s="15" t="n">
        <v>-1957240772.1</v>
      </c>
      <c r="F75" s="41" t="n">
        <v>60370000</v>
      </c>
    </row>
    <row r="76" customFormat="false" ht="17.25" hidden="false" customHeight="true" outlineLevel="0" collapsed="false">
      <c r="A76" s="41" t="n">
        <v>6038000</v>
      </c>
      <c r="B76" s="41" t="n">
        <v>60380000</v>
      </c>
      <c r="C76" s="2" t="s">
        <v>707</v>
      </c>
      <c r="D76" s="15" t="n">
        <v>-996026777.09</v>
      </c>
      <c r="E76" s="15" t="n">
        <v>-220411799.32</v>
      </c>
      <c r="F76" s="41" t="n">
        <v>60380000</v>
      </c>
    </row>
    <row r="77" customFormat="false" ht="17.25" hidden="false" customHeight="true" outlineLevel="0" collapsed="false">
      <c r="A77" s="41" t="n">
        <v>6061000</v>
      </c>
      <c r="B77" s="41" t="n">
        <v>60610000</v>
      </c>
      <c r="C77" s="2" t="s">
        <v>420</v>
      </c>
      <c r="D77" s="15" t="n">
        <v>8117308.42</v>
      </c>
      <c r="E77" s="15" t="n">
        <v>1165933.42</v>
      </c>
      <c r="F77" s="41" t="n">
        <v>60610000</v>
      </c>
    </row>
    <row r="78" customFormat="false" ht="17.25" hidden="false" customHeight="true" outlineLevel="0" collapsed="false">
      <c r="A78" s="41" t="n">
        <v>6062000</v>
      </c>
      <c r="B78" s="41" t="n">
        <v>60620000</v>
      </c>
      <c r="C78" s="2" t="s">
        <v>356</v>
      </c>
      <c r="D78" s="15" t="n">
        <v>8772847.17</v>
      </c>
      <c r="E78" s="15" t="n">
        <v>1048784.09</v>
      </c>
      <c r="F78" s="41" t="n">
        <v>60620000</v>
      </c>
    </row>
    <row r="79" customFormat="false" ht="17.25" hidden="false" customHeight="true" outlineLevel="0" collapsed="false">
      <c r="A79" s="41" t="n">
        <v>6064000</v>
      </c>
      <c r="B79" s="41" t="n">
        <v>60640000</v>
      </c>
      <c r="C79" s="2" t="s">
        <v>360</v>
      </c>
      <c r="D79" s="15" t="n">
        <v>2423283.9</v>
      </c>
      <c r="E79" s="15" t="n">
        <v>738273.22</v>
      </c>
      <c r="F79" s="41" t="n">
        <v>60640000</v>
      </c>
    </row>
    <row r="80" customFormat="false" ht="17.25" hidden="false" customHeight="true" outlineLevel="0" collapsed="false">
      <c r="A80" s="41" t="n">
        <v>6065000</v>
      </c>
      <c r="B80" s="41" t="n">
        <v>60650000</v>
      </c>
      <c r="C80" s="2" t="s">
        <v>141</v>
      </c>
      <c r="D80" s="15" t="n">
        <v>63566157.01</v>
      </c>
      <c r="E80" s="15" t="n">
        <v>10961831.66</v>
      </c>
      <c r="F80" s="41" t="n">
        <v>60650000</v>
      </c>
    </row>
    <row r="81" customFormat="false" ht="17.25" hidden="false" customHeight="true" outlineLevel="0" collapsed="false">
      <c r="A81" s="41" t="n">
        <v>6067000</v>
      </c>
      <c r="B81" s="41" t="n">
        <v>60670000</v>
      </c>
      <c r="C81" s="2" t="s">
        <v>363</v>
      </c>
      <c r="D81" s="15" t="n">
        <v>3137642.12</v>
      </c>
      <c r="E81" s="15" t="n">
        <v>1578200</v>
      </c>
      <c r="F81" s="41" t="n">
        <v>60670000</v>
      </c>
    </row>
    <row r="82" customFormat="false" ht="17.25" hidden="false" customHeight="true" outlineLevel="0" collapsed="false">
      <c r="A82" s="41" t="n">
        <v>6068000</v>
      </c>
      <c r="B82" s="41" t="n">
        <v>60680000</v>
      </c>
      <c r="C82" s="2" t="s">
        <v>353</v>
      </c>
      <c r="D82" s="15" t="n">
        <v>11384296.59</v>
      </c>
      <c r="E82" s="15" t="n">
        <v>8037839.87</v>
      </c>
      <c r="F82" s="41" t="n">
        <v>60680000</v>
      </c>
    </row>
    <row r="83" customFormat="false" ht="17.25" hidden="false" customHeight="true" outlineLevel="0" collapsed="false">
      <c r="A83" s="41" t="n">
        <v>6071000</v>
      </c>
      <c r="B83" s="41" t="n">
        <v>60710000</v>
      </c>
      <c r="C83" s="2" t="s">
        <v>431</v>
      </c>
      <c r="D83" s="15" t="n">
        <v>84658726.14</v>
      </c>
      <c r="E83" s="15" t="n">
        <v>7528250</v>
      </c>
      <c r="F83" s="41" t="n">
        <v>60710000</v>
      </c>
    </row>
    <row r="84" customFormat="false" ht="17.25" hidden="false" customHeight="true" outlineLevel="0" collapsed="false">
      <c r="A84" s="41" t="n">
        <v>6072000</v>
      </c>
      <c r="B84" s="41" t="n">
        <v>60720000</v>
      </c>
      <c r="C84" s="2" t="s">
        <v>711</v>
      </c>
      <c r="D84" s="15" t="n">
        <v>8616511282.09</v>
      </c>
      <c r="E84" s="15" t="n">
        <v>2541788241.54</v>
      </c>
      <c r="F84" s="41" t="n">
        <v>60720000</v>
      </c>
    </row>
    <row r="85" customFormat="false" ht="17.25" hidden="false" customHeight="true" outlineLevel="0" collapsed="false">
      <c r="A85" s="41" t="n">
        <v>6080100</v>
      </c>
      <c r="B85" s="41" t="n">
        <v>60801000</v>
      </c>
      <c r="C85" s="2" t="s">
        <v>435</v>
      </c>
      <c r="D85" s="15" t="n">
        <v>469579597.52</v>
      </c>
      <c r="E85" s="15" t="n">
        <v>39877960.31</v>
      </c>
      <c r="F85" s="41" t="n">
        <v>60801000</v>
      </c>
    </row>
    <row r="86" customFormat="false" ht="17.25" hidden="false" customHeight="true" outlineLevel="0" collapsed="false">
      <c r="A86" s="41" t="n">
        <v>6080200</v>
      </c>
      <c r="B86" s="41" t="n">
        <v>60802000</v>
      </c>
      <c r="C86" s="2" t="s">
        <v>712</v>
      </c>
      <c r="D86" s="15" t="n">
        <v>16700910.38</v>
      </c>
      <c r="E86" s="15" t="n">
        <v>4106367</v>
      </c>
      <c r="F86" s="41" t="n">
        <v>60802000</v>
      </c>
    </row>
    <row r="87" customFormat="false" ht="17.25" hidden="false" customHeight="true" outlineLevel="0" collapsed="false">
      <c r="A87" s="41" t="n">
        <v>6080300</v>
      </c>
      <c r="B87" s="41" t="n">
        <v>60803000</v>
      </c>
      <c r="C87" s="2" t="s">
        <v>437</v>
      </c>
      <c r="D87" s="15" t="n">
        <v>23636051.84</v>
      </c>
      <c r="E87" s="15" t="n">
        <v>7377943.51</v>
      </c>
      <c r="F87" s="41" t="n">
        <v>60803000</v>
      </c>
    </row>
    <row r="88" customFormat="false" ht="17.25" hidden="false" customHeight="true" outlineLevel="0" collapsed="false">
      <c r="A88" s="41" t="n">
        <v>6080400</v>
      </c>
      <c r="B88" s="41" t="n">
        <v>60804000</v>
      </c>
      <c r="C88" s="2" t="s">
        <v>439</v>
      </c>
      <c r="D88" s="15" t="n">
        <v>177728134.65</v>
      </c>
      <c r="E88" s="15" t="n">
        <v>67367154.83</v>
      </c>
      <c r="F88" s="41" t="n">
        <v>60804000</v>
      </c>
    </row>
    <row r="89" customFormat="false" ht="17.25" hidden="false" customHeight="true" outlineLevel="0" collapsed="false">
      <c r="A89" s="41" t="n">
        <v>6080800</v>
      </c>
      <c r="B89" s="41" t="n">
        <v>60808000</v>
      </c>
      <c r="C89" s="2" t="s">
        <v>442</v>
      </c>
      <c r="D89" s="15" t="n">
        <v>71718208.67</v>
      </c>
      <c r="E89" s="15" t="n">
        <v>12364175.68</v>
      </c>
      <c r="F89" s="41" t="n">
        <v>60808000</v>
      </c>
    </row>
    <row r="90" customFormat="false" ht="17.25" hidden="false" customHeight="true" outlineLevel="0" collapsed="false">
      <c r="A90" s="41" t="n">
        <v>6081100</v>
      </c>
      <c r="B90" s="41" t="n">
        <v>60811000</v>
      </c>
      <c r="C90" s="2" t="s">
        <v>444</v>
      </c>
      <c r="D90" s="15" t="n">
        <v>738274664.21</v>
      </c>
      <c r="E90" s="15" t="n">
        <v>242320222</v>
      </c>
      <c r="F90" s="41" t="n">
        <v>60811000</v>
      </c>
    </row>
    <row r="91" customFormat="false" ht="17.25" hidden="false" customHeight="true" outlineLevel="0" collapsed="false">
      <c r="A91" s="41" t="n">
        <v>6081110</v>
      </c>
      <c r="B91" s="41" t="n">
        <v>60811100</v>
      </c>
      <c r="C91" s="2" t="s">
        <v>446</v>
      </c>
      <c r="D91" s="15" t="n">
        <v>70344047.17</v>
      </c>
      <c r="E91" s="15" t="n">
        <v>4885766.6</v>
      </c>
      <c r="F91" s="41" t="n">
        <v>60811100</v>
      </c>
    </row>
    <row r="92" customFormat="false" ht="17.25" hidden="false" customHeight="true" outlineLevel="0" collapsed="false">
      <c r="A92" s="41" t="n">
        <v>6081200</v>
      </c>
      <c r="B92" s="41" t="n">
        <v>60812000</v>
      </c>
      <c r="C92" s="2" t="s">
        <v>381</v>
      </c>
      <c r="D92" s="15" t="n">
        <v>38873180</v>
      </c>
      <c r="E92" s="15" t="n">
        <v>12357256</v>
      </c>
      <c r="F92" s="41" t="n">
        <v>60812000</v>
      </c>
    </row>
    <row r="93" customFormat="false" ht="17.25" hidden="false" customHeight="true" outlineLevel="0" collapsed="false">
      <c r="A93" s="41" t="n">
        <v>6130000</v>
      </c>
      <c r="B93" s="41" t="n">
        <v>61300000</v>
      </c>
      <c r="C93" s="2" t="s">
        <v>2870</v>
      </c>
      <c r="D93" s="15" t="n">
        <v>89134419.09</v>
      </c>
      <c r="E93" s="15" t="n">
        <v>21903775.67</v>
      </c>
      <c r="F93" s="41" t="n">
        <v>61300000</v>
      </c>
    </row>
    <row r="94" customFormat="false" ht="17.25" hidden="false" customHeight="true" outlineLevel="0" collapsed="false">
      <c r="A94" s="41" t="n">
        <v>6130200</v>
      </c>
      <c r="B94" s="41" t="n">
        <v>61302000</v>
      </c>
      <c r="C94" s="2" t="s">
        <v>2871</v>
      </c>
      <c r="D94" s="15" t="n">
        <v>88357608</v>
      </c>
      <c r="E94" s="15" t="n">
        <v>47860371</v>
      </c>
      <c r="F94" s="41" t="n">
        <v>61302000</v>
      </c>
    </row>
    <row r="95" customFormat="false" ht="17.25" hidden="false" customHeight="true" outlineLevel="0" collapsed="false">
      <c r="A95" s="41" t="n">
        <v>6130210</v>
      </c>
      <c r="B95" s="41" t="n">
        <v>61302100</v>
      </c>
      <c r="C95" s="2" t="s">
        <v>2872</v>
      </c>
      <c r="D95" s="15" t="n">
        <v>9600591</v>
      </c>
      <c r="E95" s="15" t="n">
        <v>5200320.12</v>
      </c>
      <c r="F95" s="41" t="n">
        <v>61302100</v>
      </c>
    </row>
    <row r="96" customFormat="false" ht="17.25" hidden="false" customHeight="true" outlineLevel="0" collapsed="false">
      <c r="A96" s="41" t="n">
        <v>6130220</v>
      </c>
      <c r="B96" s="41" t="n">
        <v>61302200</v>
      </c>
      <c r="C96" s="2" t="s">
        <v>2873</v>
      </c>
      <c r="D96" s="15" t="n">
        <v>44258335.72</v>
      </c>
      <c r="E96" s="15" t="n">
        <v>17600000</v>
      </c>
      <c r="F96" s="41" t="n">
        <v>61302200</v>
      </c>
    </row>
    <row r="97" customFormat="false" ht="17.25" hidden="false" customHeight="true" outlineLevel="0" collapsed="false">
      <c r="A97" s="41" t="n">
        <v>6130230</v>
      </c>
      <c r="B97" s="41" t="n">
        <v>61302300</v>
      </c>
      <c r="C97" s="2" t="s">
        <v>2874</v>
      </c>
      <c r="D97" s="15" t="n">
        <v>43774445.09</v>
      </c>
      <c r="E97" s="15" t="n">
        <v>7546345.34</v>
      </c>
      <c r="F97" s="41" t="n">
        <v>61302300</v>
      </c>
    </row>
    <row r="98" customFormat="false" ht="17.25" hidden="false" customHeight="true" outlineLevel="0" collapsed="false">
      <c r="A98" s="41" t="n">
        <v>6140000</v>
      </c>
      <c r="B98" s="41" t="n">
        <v>61400000</v>
      </c>
      <c r="C98" s="2" t="s">
        <v>2875</v>
      </c>
      <c r="D98" s="15" t="n">
        <v>19855588.79</v>
      </c>
      <c r="E98" s="15" t="n">
        <v>5306069.02</v>
      </c>
      <c r="F98" s="41" t="n">
        <v>61400000</v>
      </c>
    </row>
    <row r="99" customFormat="false" ht="17.25" hidden="false" customHeight="true" outlineLevel="0" collapsed="false">
      <c r="A99" s="41" t="n">
        <v>6150000</v>
      </c>
      <c r="B99" s="41" t="n">
        <v>61500000</v>
      </c>
      <c r="C99" s="2" t="s">
        <v>720</v>
      </c>
      <c r="D99" s="15" t="n">
        <v>67500</v>
      </c>
      <c r="E99" s="15" t="n">
        <v>5000</v>
      </c>
      <c r="F99" s="41" t="n">
        <v>61500000</v>
      </c>
    </row>
    <row r="100" customFormat="false" ht="17.25" hidden="false" customHeight="true" outlineLevel="0" collapsed="false">
      <c r="A100" s="41" t="n">
        <v>6150100</v>
      </c>
      <c r="B100" s="41" t="n">
        <v>61501000</v>
      </c>
      <c r="C100" s="2" t="s">
        <v>458</v>
      </c>
      <c r="D100" s="15" t="n">
        <v>11146932.78</v>
      </c>
      <c r="E100" s="15" t="n">
        <v>6085042.08</v>
      </c>
      <c r="F100" s="41" t="n">
        <v>61501000</v>
      </c>
    </row>
    <row r="101" customFormat="false" ht="17.25" hidden="false" customHeight="true" outlineLevel="0" collapsed="false">
      <c r="A101" s="41" t="n">
        <v>6150300</v>
      </c>
      <c r="B101" s="41" t="n">
        <v>61503000</v>
      </c>
      <c r="C101" s="2" t="s">
        <v>459</v>
      </c>
      <c r="D101" s="15" t="n">
        <v>10546950.94</v>
      </c>
      <c r="E101" s="15" t="n">
        <v>4500</v>
      </c>
      <c r="F101" s="41" t="n">
        <v>61503000</v>
      </c>
    </row>
    <row r="102" customFormat="false" ht="17.25" hidden="false" customHeight="true" outlineLevel="0" collapsed="false">
      <c r="A102" s="41" t="n">
        <v>6170000</v>
      </c>
      <c r="B102" s="41" t="n">
        <v>61700000</v>
      </c>
      <c r="C102" s="2" t="s">
        <v>723</v>
      </c>
      <c r="D102" s="15" t="n">
        <v>0</v>
      </c>
      <c r="E102" s="15" t="n">
        <v>60000</v>
      </c>
      <c r="F102" s="41" t="n">
        <v>61700000</v>
      </c>
    </row>
    <row r="103" customFormat="false" ht="17.25" hidden="false" customHeight="true" outlineLevel="0" collapsed="false">
      <c r="A103" s="41" t="n">
        <v>6180100</v>
      </c>
      <c r="B103" s="41" t="n">
        <v>61801000</v>
      </c>
      <c r="C103" s="2" t="s">
        <v>470</v>
      </c>
      <c r="D103" s="15" t="n">
        <v>238594.37</v>
      </c>
      <c r="E103" s="15" t="n">
        <v>88072.83</v>
      </c>
      <c r="F103" s="41" t="n">
        <v>61801000</v>
      </c>
    </row>
    <row r="104" customFormat="false" ht="17.25" hidden="false" customHeight="true" outlineLevel="0" collapsed="false">
      <c r="A104" s="41" t="n">
        <v>6180200</v>
      </c>
      <c r="B104" s="41" t="n">
        <v>61802000</v>
      </c>
      <c r="C104" s="2" t="s">
        <v>472</v>
      </c>
      <c r="D104" s="15" t="n">
        <v>1904000</v>
      </c>
      <c r="E104" s="15" t="n">
        <v>360500</v>
      </c>
      <c r="F104" s="41" t="n">
        <v>61802000</v>
      </c>
    </row>
    <row r="105" customFormat="false" ht="17.25" hidden="false" customHeight="true" outlineLevel="0" collapsed="false">
      <c r="A105" s="41" t="n">
        <v>6210000</v>
      </c>
      <c r="B105" s="41" t="n">
        <v>62100000</v>
      </c>
      <c r="C105" s="2" t="s">
        <v>499</v>
      </c>
      <c r="D105" s="15" t="n">
        <v>38667483.67</v>
      </c>
      <c r="E105" s="15" t="n">
        <v>8597326.31</v>
      </c>
      <c r="F105" s="41" t="n">
        <v>62100000</v>
      </c>
    </row>
    <row r="106" customFormat="false" ht="17.25" hidden="false" customHeight="true" outlineLevel="0" collapsed="false">
      <c r="A106" s="41" t="n">
        <v>6220100</v>
      </c>
      <c r="B106" s="41" t="n">
        <v>62201000</v>
      </c>
      <c r="C106" s="2" t="s">
        <v>481</v>
      </c>
      <c r="D106" s="15" t="n">
        <v>314091453.62</v>
      </c>
      <c r="E106" s="15" t="n">
        <v>177634699.38</v>
      </c>
      <c r="F106" s="41" t="n">
        <v>62201000</v>
      </c>
    </row>
    <row r="107" customFormat="false" ht="17.25" hidden="false" customHeight="true" outlineLevel="0" collapsed="false">
      <c r="A107" s="41" t="n">
        <v>6220800</v>
      </c>
      <c r="B107" s="41" t="n">
        <v>62208000</v>
      </c>
      <c r="C107" s="2" t="s">
        <v>403</v>
      </c>
      <c r="D107" s="15" t="n">
        <v>0</v>
      </c>
      <c r="E107" s="15" t="n">
        <v>750000</v>
      </c>
      <c r="F107" s="41" t="n">
        <v>62208000</v>
      </c>
    </row>
    <row r="108" customFormat="false" ht="17.25" hidden="false" customHeight="true" outlineLevel="0" collapsed="false">
      <c r="A108" s="41" t="n">
        <v>6230100</v>
      </c>
      <c r="B108" s="41" t="n">
        <v>62301000</v>
      </c>
      <c r="C108" s="2" t="s">
        <v>165</v>
      </c>
      <c r="D108" s="15" t="n">
        <v>168612375.68</v>
      </c>
      <c r="E108" s="15" t="n">
        <v>51412422.5</v>
      </c>
      <c r="F108" s="41" t="n">
        <v>62301000</v>
      </c>
    </row>
    <row r="109" customFormat="false" ht="17.25" hidden="false" customHeight="true" outlineLevel="0" collapsed="false">
      <c r="A109" s="41" t="n">
        <v>6230300</v>
      </c>
      <c r="B109" s="41" t="n">
        <v>62303000</v>
      </c>
      <c r="C109" s="2" t="s">
        <v>495</v>
      </c>
      <c r="D109" s="15" t="n">
        <v>99435395.62</v>
      </c>
      <c r="E109" s="15" t="n">
        <v>52719189.84</v>
      </c>
      <c r="F109" s="41" t="n">
        <v>62303000</v>
      </c>
    </row>
    <row r="110" customFormat="false" ht="17.25" hidden="false" customHeight="true" outlineLevel="0" collapsed="false">
      <c r="A110" s="41" t="n">
        <v>6240100</v>
      </c>
      <c r="B110" s="41" t="n">
        <v>62401000</v>
      </c>
      <c r="C110" s="2" t="s">
        <v>725</v>
      </c>
      <c r="D110" s="15" t="n">
        <v>5200000</v>
      </c>
      <c r="E110" s="15" t="n">
        <v>19400</v>
      </c>
      <c r="F110" s="41" t="n">
        <v>62401000</v>
      </c>
    </row>
    <row r="111" customFormat="false" ht="17.25" hidden="false" customHeight="true" outlineLevel="0" collapsed="false">
      <c r="A111" s="41" t="n">
        <v>6250100</v>
      </c>
      <c r="B111" s="41" t="n">
        <v>62501000</v>
      </c>
      <c r="C111" s="2" t="s">
        <v>726</v>
      </c>
      <c r="D111" s="15" t="n">
        <v>48110125</v>
      </c>
      <c r="E111" s="15" t="n">
        <v>31954600</v>
      </c>
      <c r="F111" s="41" t="n">
        <v>62501000</v>
      </c>
    </row>
    <row r="112" customFormat="false" ht="17.25" hidden="false" customHeight="true" outlineLevel="0" collapsed="false">
      <c r="A112" s="41" t="n">
        <v>6250400</v>
      </c>
      <c r="B112" s="41" t="n">
        <v>62504000</v>
      </c>
      <c r="C112" s="2" t="s">
        <v>506</v>
      </c>
      <c r="D112" s="15" t="n">
        <v>105000</v>
      </c>
      <c r="E112" s="15" t="n">
        <v>4024000</v>
      </c>
      <c r="F112" s="41" t="n">
        <v>62504000</v>
      </c>
    </row>
    <row r="113" customFormat="false" ht="17.25" hidden="false" customHeight="true" outlineLevel="0" collapsed="false">
      <c r="A113" s="41" t="n">
        <v>6250600</v>
      </c>
      <c r="B113" s="41" t="n">
        <v>62506000</v>
      </c>
      <c r="C113" s="2" t="s">
        <v>509</v>
      </c>
      <c r="D113" s="15" t="n">
        <v>566000</v>
      </c>
      <c r="E113" s="15" t="n">
        <v>481000</v>
      </c>
      <c r="F113" s="41" t="n">
        <v>62506000</v>
      </c>
    </row>
    <row r="114" customFormat="false" ht="17.25" hidden="false" customHeight="true" outlineLevel="0" collapsed="false">
      <c r="A114" s="41" t="n">
        <v>6250700</v>
      </c>
      <c r="B114" s="41" t="n">
        <v>62507000</v>
      </c>
      <c r="C114" s="2" t="s">
        <v>416</v>
      </c>
      <c r="D114" s="15" t="n">
        <v>17443229.99</v>
      </c>
      <c r="E114" s="15" t="n">
        <v>3235440.01</v>
      </c>
      <c r="F114" s="41" t="n">
        <v>62507000</v>
      </c>
    </row>
    <row r="115" customFormat="false" ht="17.25" hidden="false" customHeight="true" outlineLevel="0" collapsed="false">
      <c r="A115" s="41" t="n">
        <v>6260200</v>
      </c>
      <c r="B115" s="41" t="n">
        <v>62602000</v>
      </c>
      <c r="C115" s="2" t="s">
        <v>511</v>
      </c>
      <c r="D115" s="15" t="n">
        <v>49966647.59</v>
      </c>
      <c r="E115" s="15" t="n">
        <v>9099438.01</v>
      </c>
      <c r="F115" s="41" t="n">
        <v>62602000</v>
      </c>
    </row>
    <row r="116" customFormat="false" ht="17.25" hidden="false" customHeight="true" outlineLevel="0" collapsed="false">
      <c r="A116" s="41" t="n">
        <v>6260300</v>
      </c>
      <c r="B116" s="41" t="n">
        <v>62603000</v>
      </c>
      <c r="C116" s="2" t="s">
        <v>512</v>
      </c>
      <c r="D116" s="15" t="n">
        <v>8525476.29</v>
      </c>
      <c r="E116" s="15" t="n">
        <v>4376566</v>
      </c>
      <c r="F116" s="41" t="n">
        <v>62603000</v>
      </c>
    </row>
    <row r="117" customFormat="false" ht="17.25" hidden="false" customHeight="true" outlineLevel="0" collapsed="false">
      <c r="A117" s="41" t="n">
        <v>6270300</v>
      </c>
      <c r="B117" s="41" t="n">
        <v>62703000</v>
      </c>
      <c r="C117" s="2" t="s">
        <v>516</v>
      </c>
      <c r="D117" s="15" t="n">
        <v>12149073.21</v>
      </c>
      <c r="E117" s="15" t="n">
        <v>4005480.49</v>
      </c>
      <c r="F117" s="41" t="n">
        <v>62703000</v>
      </c>
    </row>
    <row r="118" customFormat="false" ht="17.25" hidden="false" customHeight="true" outlineLevel="0" collapsed="false">
      <c r="A118" s="41" t="n">
        <v>6270400</v>
      </c>
      <c r="B118" s="41" t="n">
        <v>62704000</v>
      </c>
      <c r="C118" s="2" t="s">
        <v>423</v>
      </c>
      <c r="D118" s="15" t="n">
        <v>343416.66</v>
      </c>
      <c r="E118" s="15" t="n">
        <v>68100</v>
      </c>
      <c r="F118" s="41" t="n">
        <v>62704000</v>
      </c>
    </row>
    <row r="119" customFormat="false" ht="17.25" hidden="false" customHeight="true" outlineLevel="0" collapsed="false">
      <c r="A119" s="41" t="n">
        <v>6270500</v>
      </c>
      <c r="B119" s="41" t="n">
        <v>62705000</v>
      </c>
      <c r="C119" s="2" t="s">
        <v>517</v>
      </c>
      <c r="D119" s="15" t="n">
        <v>58078985.85</v>
      </c>
      <c r="E119" s="15" t="n">
        <v>826057.1</v>
      </c>
      <c r="F119" s="41" t="n">
        <v>62705000</v>
      </c>
    </row>
    <row r="120" customFormat="false" ht="17.25" hidden="false" customHeight="true" outlineLevel="0" collapsed="false">
      <c r="A120" s="41" t="n">
        <v>6270600</v>
      </c>
      <c r="B120" s="41" t="n">
        <v>62706000</v>
      </c>
      <c r="C120" s="2" t="s">
        <v>183</v>
      </c>
      <c r="D120" s="15" t="n">
        <v>27601148.94</v>
      </c>
      <c r="E120" s="15" t="n">
        <v>1757261.51</v>
      </c>
      <c r="F120" s="41" t="n">
        <v>62706000</v>
      </c>
    </row>
    <row r="121" customFormat="false" ht="17.25" hidden="false" customHeight="true" outlineLevel="0" collapsed="false">
      <c r="A121" s="41" t="n">
        <v>6270800</v>
      </c>
      <c r="B121" s="41" t="n">
        <v>62708000</v>
      </c>
      <c r="C121" s="2" t="s">
        <v>519</v>
      </c>
      <c r="D121" s="15" t="n">
        <v>436200</v>
      </c>
      <c r="E121" s="15" t="n">
        <v>379200</v>
      </c>
      <c r="F121" s="41" t="n">
        <v>62708000</v>
      </c>
    </row>
    <row r="122" customFormat="false" ht="17.25" hidden="false" customHeight="true" outlineLevel="0" collapsed="false">
      <c r="A122" s="41" t="n">
        <v>6270900</v>
      </c>
      <c r="B122" s="41" t="n">
        <v>62709000</v>
      </c>
      <c r="C122" s="2" t="s">
        <v>428</v>
      </c>
      <c r="D122" s="15" t="n">
        <v>867168.42</v>
      </c>
      <c r="E122" s="15" t="n">
        <v>228821.09</v>
      </c>
      <c r="F122" s="41" t="n">
        <v>62709000</v>
      </c>
    </row>
    <row r="123" customFormat="false" ht="17.25" hidden="false" customHeight="true" outlineLevel="0" collapsed="false">
      <c r="A123" s="41" t="n">
        <v>6271000</v>
      </c>
      <c r="B123" s="41" t="n">
        <v>62710000</v>
      </c>
      <c r="C123" s="2" t="s">
        <v>185</v>
      </c>
      <c r="D123" s="15" t="n">
        <v>101499.99</v>
      </c>
      <c r="E123" s="15" t="n">
        <v>185633.33</v>
      </c>
      <c r="F123" s="41" t="n">
        <v>62710000</v>
      </c>
    </row>
    <row r="124" customFormat="false" ht="17.25" hidden="false" customHeight="true" outlineLevel="0" collapsed="false">
      <c r="A124" s="41" t="n">
        <v>6271100</v>
      </c>
      <c r="B124" s="41" t="n">
        <v>62711000</v>
      </c>
      <c r="C124" s="2" t="s">
        <v>520</v>
      </c>
      <c r="D124" s="15" t="n">
        <v>461231.15</v>
      </c>
      <c r="E124" s="15" t="n">
        <v>164997.95</v>
      </c>
      <c r="F124" s="41" t="n">
        <v>62711000</v>
      </c>
    </row>
    <row r="125" customFormat="false" ht="17.25" hidden="false" customHeight="true" outlineLevel="0" collapsed="false">
      <c r="A125" s="41" t="n">
        <v>6271200</v>
      </c>
      <c r="B125" s="41" t="n">
        <v>62712000</v>
      </c>
      <c r="C125" s="2" t="s">
        <v>521</v>
      </c>
      <c r="D125" s="15" t="n">
        <v>5503874.21</v>
      </c>
      <c r="E125" s="15" t="n">
        <v>1795355.37</v>
      </c>
      <c r="F125" s="41" t="n">
        <v>62712000</v>
      </c>
    </row>
    <row r="126" customFormat="false" ht="17.25" hidden="false" customHeight="true" outlineLevel="0" collapsed="false">
      <c r="A126" s="41" t="n">
        <v>6271300</v>
      </c>
      <c r="B126" s="41" t="n">
        <v>62713000</v>
      </c>
      <c r="C126" s="2" t="s">
        <v>438</v>
      </c>
      <c r="D126" s="15" t="n">
        <v>730600</v>
      </c>
      <c r="E126" s="15" t="n">
        <v>316600</v>
      </c>
      <c r="F126" s="41" t="n">
        <v>62713000</v>
      </c>
    </row>
    <row r="127" customFormat="false" ht="17.25" hidden="false" customHeight="true" outlineLevel="0" collapsed="false">
      <c r="A127" s="41" t="n">
        <v>6271400</v>
      </c>
      <c r="B127" s="41" t="n">
        <v>62714000</v>
      </c>
      <c r="C127" s="2" t="s">
        <v>522</v>
      </c>
      <c r="D127" s="15" t="n">
        <v>177000</v>
      </c>
      <c r="E127" s="15" t="n">
        <v>19200</v>
      </c>
      <c r="F127" s="41" t="n">
        <v>62714000</v>
      </c>
    </row>
    <row r="128" customFormat="false" ht="17.25" hidden="false" customHeight="true" outlineLevel="0" collapsed="false">
      <c r="A128" s="41" t="n">
        <v>6350100</v>
      </c>
      <c r="B128" s="41" t="n">
        <v>63501000</v>
      </c>
      <c r="C128" s="2" t="s">
        <v>2876</v>
      </c>
      <c r="D128" s="15" t="n">
        <v>11244916.75</v>
      </c>
      <c r="E128" s="15" t="n">
        <v>72400</v>
      </c>
      <c r="F128" s="41" t="n">
        <v>63501000</v>
      </c>
    </row>
    <row r="129" customFormat="false" ht="17.25" hidden="false" customHeight="true" outlineLevel="0" collapsed="false">
      <c r="A129" s="41" t="n">
        <v>6350400</v>
      </c>
      <c r="B129" s="41" t="n">
        <v>63504000</v>
      </c>
      <c r="C129" s="2" t="s">
        <v>732</v>
      </c>
      <c r="D129" s="15" t="n">
        <v>212542.4</v>
      </c>
      <c r="E129" s="15" t="n">
        <v>631000</v>
      </c>
      <c r="F129" s="41" t="n">
        <v>63504000</v>
      </c>
    </row>
    <row r="130" customFormat="false" ht="17.25" hidden="false" customHeight="true" outlineLevel="0" collapsed="false">
      <c r="A130" s="41" t="n">
        <v>6350500</v>
      </c>
      <c r="B130" s="41" t="n">
        <v>63505000</v>
      </c>
      <c r="C130" s="2" t="s">
        <v>733</v>
      </c>
      <c r="D130" s="15" t="n">
        <v>4872697</v>
      </c>
      <c r="E130" s="15" t="n">
        <v>60000</v>
      </c>
      <c r="F130" s="41" t="n">
        <v>63505000</v>
      </c>
    </row>
    <row r="131" customFormat="false" ht="17.25" hidden="false" customHeight="true" outlineLevel="0" collapsed="false">
      <c r="A131" s="41" t="n">
        <v>6350600</v>
      </c>
      <c r="B131" s="41" t="n">
        <v>63506000</v>
      </c>
      <c r="C131" s="2" t="s">
        <v>2109</v>
      </c>
      <c r="D131" s="15" t="n">
        <v>16650170</v>
      </c>
      <c r="E131" s="15" t="n">
        <v>11432835.38</v>
      </c>
      <c r="F131" s="41" t="n">
        <v>63506000</v>
      </c>
    </row>
    <row r="132" customFormat="false" ht="17.25" hidden="false" customHeight="true" outlineLevel="0" collapsed="false">
      <c r="A132" s="41" t="n">
        <v>6350800</v>
      </c>
      <c r="B132" s="41" t="n">
        <v>63508000</v>
      </c>
      <c r="C132" s="2" t="s">
        <v>447</v>
      </c>
      <c r="D132" s="15" t="n">
        <v>142000</v>
      </c>
      <c r="E132" s="15" t="n">
        <v>47000</v>
      </c>
      <c r="F132" s="41" t="n">
        <v>63508000</v>
      </c>
    </row>
    <row r="133" customFormat="false" ht="17.25" hidden="false" customHeight="true" outlineLevel="0" collapsed="false">
      <c r="A133" s="41" t="n">
        <v>6350900</v>
      </c>
      <c r="B133" s="41" t="n">
        <v>63509000</v>
      </c>
      <c r="C133" s="2" t="s">
        <v>2877</v>
      </c>
      <c r="D133" s="15" t="n">
        <v>0</v>
      </c>
      <c r="E133" s="15" t="n">
        <v>7235096.06</v>
      </c>
      <c r="F133" s="41" t="n">
        <v>63509000</v>
      </c>
    </row>
    <row r="134" customFormat="false" ht="17.25" hidden="false" customHeight="true" outlineLevel="0" collapsed="false">
      <c r="A134" s="41" t="n">
        <v>6351000</v>
      </c>
      <c r="B134" s="41" t="n">
        <v>63510000</v>
      </c>
      <c r="C134" s="2" t="s">
        <v>2878</v>
      </c>
      <c r="D134" s="15" t="n">
        <v>2030000</v>
      </c>
      <c r="E134" s="15" t="n">
        <v>1510000</v>
      </c>
      <c r="F134" s="41" t="n">
        <v>63510000</v>
      </c>
    </row>
    <row r="135" customFormat="false" ht="17.25" hidden="false" customHeight="true" outlineLevel="0" collapsed="false">
      <c r="A135" s="41" t="n">
        <v>6410100</v>
      </c>
      <c r="B135" s="41" t="n">
        <v>64101000</v>
      </c>
      <c r="C135" s="2" t="s">
        <v>735</v>
      </c>
      <c r="D135" s="15" t="n">
        <v>554602998.23</v>
      </c>
      <c r="E135" s="15" t="n">
        <v>169418833.48</v>
      </c>
      <c r="F135" s="41" t="n">
        <v>64101000</v>
      </c>
    </row>
    <row r="136" customFormat="false" ht="17.25" hidden="false" customHeight="true" outlineLevel="0" collapsed="false">
      <c r="A136" s="41" t="n">
        <v>6410200</v>
      </c>
      <c r="B136" s="41" t="n">
        <v>64102000</v>
      </c>
      <c r="C136" s="2" t="s">
        <v>528</v>
      </c>
      <c r="D136" s="15" t="n">
        <v>14598217.79</v>
      </c>
      <c r="E136" s="15" t="n">
        <v>6258702.38</v>
      </c>
      <c r="F136" s="41" t="n">
        <v>64102000</v>
      </c>
    </row>
    <row r="137" customFormat="false" ht="17.25" hidden="false" customHeight="true" outlineLevel="0" collapsed="false">
      <c r="A137" s="41" t="n">
        <v>6410500</v>
      </c>
      <c r="B137" s="41" t="n">
        <v>64105000</v>
      </c>
      <c r="C137" s="2" t="s">
        <v>530</v>
      </c>
      <c r="D137" s="15" t="n">
        <v>3618116.78</v>
      </c>
      <c r="E137" s="15" t="n">
        <v>-31037.41</v>
      </c>
      <c r="F137" s="41" t="n">
        <v>64105000</v>
      </c>
    </row>
    <row r="138" customFormat="false" ht="17.25" hidden="false" customHeight="true" outlineLevel="0" collapsed="false">
      <c r="A138" s="41" t="n">
        <v>6450100</v>
      </c>
      <c r="B138" s="41" t="n">
        <v>64501000</v>
      </c>
      <c r="C138" s="2" t="s">
        <v>736</v>
      </c>
      <c r="D138" s="15" t="n">
        <v>54223834.73</v>
      </c>
      <c r="E138" s="15" t="n">
        <v>15390264.5</v>
      </c>
      <c r="F138" s="41" t="n">
        <v>64501000</v>
      </c>
    </row>
    <row r="139" customFormat="false" ht="17.25" hidden="false" customHeight="true" outlineLevel="0" collapsed="false">
      <c r="A139" s="41" t="n">
        <v>6450200</v>
      </c>
      <c r="B139" s="41" t="n">
        <v>64502000</v>
      </c>
      <c r="C139" s="2" t="s">
        <v>533</v>
      </c>
      <c r="D139" s="15" t="n">
        <v>20855321.05</v>
      </c>
      <c r="E139" s="15" t="n">
        <v>5919332.1</v>
      </c>
      <c r="F139" s="41" t="n">
        <v>64502000</v>
      </c>
    </row>
    <row r="140" customFormat="false" ht="17.25" hidden="false" customHeight="true" outlineLevel="0" collapsed="false">
      <c r="A140" s="41" t="n">
        <v>6450400</v>
      </c>
      <c r="B140" s="41" t="n">
        <v>64504000</v>
      </c>
      <c r="C140" s="2" t="s">
        <v>2879</v>
      </c>
      <c r="D140" s="15" t="n">
        <v>4171064.21</v>
      </c>
      <c r="E140" s="15" t="n">
        <v>1183866.5</v>
      </c>
      <c r="F140" s="41" t="n">
        <v>64504000</v>
      </c>
    </row>
    <row r="141" customFormat="false" ht="17.25" hidden="false" customHeight="true" outlineLevel="0" collapsed="false">
      <c r="A141" s="41" t="n">
        <v>6510000</v>
      </c>
      <c r="B141" s="41" t="n">
        <v>65100000</v>
      </c>
      <c r="C141" s="2" t="s">
        <v>740</v>
      </c>
      <c r="D141" s="15" t="n">
        <v>1291621.95</v>
      </c>
      <c r="E141" s="15" t="n">
        <v>2181109.59</v>
      </c>
      <c r="F141" s="41" t="n">
        <v>65100000</v>
      </c>
    </row>
    <row r="142" customFormat="false" ht="17.25" hidden="false" customHeight="true" outlineLevel="0" collapsed="false">
      <c r="A142" s="41" t="n">
        <v>6570000</v>
      </c>
      <c r="B142" s="41" t="n">
        <v>65700000</v>
      </c>
      <c r="C142" s="2" t="s">
        <v>745</v>
      </c>
      <c r="D142" s="15" t="n">
        <v>677359.71</v>
      </c>
      <c r="E142" s="15" t="n">
        <v>6093.3</v>
      </c>
      <c r="F142" s="41" t="n">
        <v>65700000</v>
      </c>
    </row>
    <row r="143" customFormat="false" ht="17.25" hidden="false" customHeight="true" outlineLevel="0" collapsed="false">
      <c r="A143" s="41" t="n">
        <v>6580000</v>
      </c>
      <c r="B143" s="41" t="n">
        <v>65800000</v>
      </c>
      <c r="C143" s="2" t="s">
        <v>744</v>
      </c>
      <c r="D143" s="15" t="n">
        <v>13352255.63</v>
      </c>
      <c r="E143" s="15" t="n">
        <v>977000.51</v>
      </c>
      <c r="F143" s="41" t="n">
        <v>65800000</v>
      </c>
    </row>
    <row r="144" customFormat="false" ht="17.25" hidden="false" customHeight="true" outlineLevel="0" collapsed="false">
      <c r="A144" s="41" t="n">
        <v>6610200</v>
      </c>
      <c r="B144" s="41" t="n">
        <v>66102000</v>
      </c>
      <c r="C144" s="2" t="s">
        <v>542</v>
      </c>
      <c r="D144" s="15" t="n">
        <v>8778958.63</v>
      </c>
      <c r="E144" s="15" t="n">
        <v>297904.67</v>
      </c>
      <c r="F144" s="41" t="n">
        <v>66102000</v>
      </c>
    </row>
    <row r="145" customFormat="false" ht="17.25" hidden="false" customHeight="true" outlineLevel="0" collapsed="false">
      <c r="A145" s="41" t="n">
        <v>6660000</v>
      </c>
      <c r="B145" s="41" t="n">
        <v>66600000</v>
      </c>
      <c r="C145" s="2" t="s">
        <v>750</v>
      </c>
      <c r="D145" s="15" t="n">
        <v>210682486.59</v>
      </c>
      <c r="E145" s="15" t="n">
        <v>108569814.48</v>
      </c>
      <c r="F145" s="41" t="n">
        <v>66600000</v>
      </c>
    </row>
    <row r="146" customFormat="false" ht="17.25" hidden="false" customHeight="true" outlineLevel="0" collapsed="false">
      <c r="A146" s="41" t="n">
        <v>6811200</v>
      </c>
      <c r="B146" s="41" t="n">
        <v>68112000</v>
      </c>
      <c r="C146" s="2" t="s">
        <v>752</v>
      </c>
      <c r="D146" s="15" t="n">
        <v>90028803.33</v>
      </c>
      <c r="E146" s="15" t="n">
        <v>12553035.52</v>
      </c>
      <c r="F146" s="41" t="n">
        <v>68112000</v>
      </c>
    </row>
    <row r="147" customFormat="false" ht="17.25" hidden="false" customHeight="true" outlineLevel="0" collapsed="false">
      <c r="A147" s="41" t="n">
        <v>6980000</v>
      </c>
      <c r="B147" s="41" t="n">
        <v>69800000</v>
      </c>
      <c r="C147" s="2" t="s">
        <v>1864</v>
      </c>
      <c r="D147" s="15" t="n">
        <v>30818303.65125</v>
      </c>
      <c r="E147" s="15" t="n">
        <v>7067774.53</v>
      </c>
      <c r="F147" s="41" t="n">
        <v>69800000</v>
      </c>
    </row>
    <row r="148" customFormat="false" ht="17.25" hidden="false" customHeight="true" outlineLevel="0" collapsed="false">
      <c r="A148" s="41" t="n">
        <v>7071000</v>
      </c>
      <c r="B148" s="41" t="n">
        <v>70710000</v>
      </c>
      <c r="C148" s="2" t="s">
        <v>755</v>
      </c>
      <c r="D148" s="15" t="n">
        <v>-5881292411.91</v>
      </c>
      <c r="E148" s="15" t="n">
        <v>-1349554906.84</v>
      </c>
      <c r="F148" s="41" t="n">
        <v>70710000</v>
      </c>
    </row>
    <row r="149" customFormat="false" ht="17.25" hidden="false" customHeight="true" outlineLevel="0" collapsed="false">
      <c r="A149" s="41" t="n">
        <v>7580000</v>
      </c>
      <c r="B149" s="41" t="n">
        <v>75800000</v>
      </c>
      <c r="C149" s="2" t="s">
        <v>763</v>
      </c>
      <c r="D149" s="15" t="n">
        <v>-396577.48</v>
      </c>
      <c r="E149" s="15" t="n">
        <v>-11995.09</v>
      </c>
      <c r="F149" s="41" t="n">
        <v>75800000</v>
      </c>
    </row>
    <row r="150" customFormat="false" ht="17.25" hidden="false" customHeight="true" outlineLevel="0" collapsed="false">
      <c r="A150" s="41" t="n">
        <v>7581000</v>
      </c>
      <c r="B150" s="41" t="n">
        <v>75810000</v>
      </c>
      <c r="C150" s="2" t="s">
        <v>551</v>
      </c>
      <c r="D150" s="15" t="n">
        <v>-1305000</v>
      </c>
      <c r="E150" s="15" t="n">
        <v>-63900</v>
      </c>
      <c r="F150" s="41" t="n">
        <v>75810000</v>
      </c>
    </row>
    <row r="151" customFormat="false" ht="17.25" hidden="false" customHeight="true" outlineLevel="0" collapsed="false">
      <c r="A151" s="41" t="n">
        <v>7585000</v>
      </c>
      <c r="B151" s="41" t="n">
        <v>75850000</v>
      </c>
      <c r="C151" s="2" t="s">
        <v>764</v>
      </c>
      <c r="D151" s="15" t="n">
        <v>-90874127.38</v>
      </c>
      <c r="E151" s="15" t="n">
        <v>-19276900</v>
      </c>
      <c r="F151" s="41" t="n">
        <v>75850000</v>
      </c>
    </row>
    <row r="152" customFormat="false" ht="17.25" hidden="false" customHeight="true" outlineLevel="0" collapsed="false">
      <c r="A152" s="41" t="n">
        <v>7650000</v>
      </c>
      <c r="B152" s="41" t="n">
        <v>76500000</v>
      </c>
      <c r="C152" s="2" t="s">
        <v>765</v>
      </c>
      <c r="D152" s="15" t="n">
        <v>-1352200.72</v>
      </c>
      <c r="E152" s="15" t="n">
        <v>-78076.68</v>
      </c>
      <c r="F152" s="41" t="n">
        <v>76500000</v>
      </c>
    </row>
    <row r="153" customFormat="false" ht="17.25" hidden="false" customHeight="true" outlineLevel="0" collapsed="false">
      <c r="A153" s="41" t="n">
        <v>7660000</v>
      </c>
      <c r="B153" s="41" t="n">
        <v>76600000</v>
      </c>
      <c r="C153" s="2" t="s">
        <v>766</v>
      </c>
      <c r="D153" s="15" t="n">
        <v>-51710133.39</v>
      </c>
      <c r="E153" s="15" t="n">
        <v>-5044866.52</v>
      </c>
      <c r="F153" s="41" t="n">
        <v>76600000</v>
      </c>
    </row>
    <row r="154" customFormat="false" ht="17.25" hidden="false" customHeight="true" outlineLevel="0" collapsed="false">
      <c r="B154" s="41" t="n">
        <v>11900000</v>
      </c>
      <c r="C154" s="2" t="s">
        <v>1158</v>
      </c>
      <c r="D154" s="15" t="n">
        <v>228672793.72</v>
      </c>
      <c r="E154" s="15" t="n">
        <v>0</v>
      </c>
      <c r="F154" s="41" t="n">
        <v>11900000</v>
      </c>
    </row>
    <row r="155" customFormat="false" ht="17.25" hidden="false" customHeight="true" outlineLevel="0" collapsed="false">
      <c r="B155" s="41" t="n">
        <v>12900000</v>
      </c>
      <c r="C155" s="2" t="s">
        <v>1159</v>
      </c>
      <c r="D155" s="15" t="n">
        <v>0</v>
      </c>
      <c r="F155" s="41" t="n">
        <v>12900000</v>
      </c>
    </row>
    <row r="156" customFormat="false" ht="17.25" hidden="false" customHeight="true" outlineLevel="0" collapsed="false">
      <c r="B156" s="41" t="n">
        <v>21830000</v>
      </c>
      <c r="C156" s="2" t="s">
        <v>574</v>
      </c>
      <c r="D156" s="15" t="n">
        <v>19806666.67</v>
      </c>
      <c r="F156" s="41" t="n">
        <v>21830000</v>
      </c>
    </row>
    <row r="157" customFormat="false" ht="17.25" hidden="false" customHeight="true" outlineLevel="0" collapsed="false">
      <c r="B157" s="41" t="n">
        <v>21870000</v>
      </c>
      <c r="C157" s="2" t="s">
        <v>573</v>
      </c>
      <c r="D157" s="15" t="n">
        <v>180798085.1</v>
      </c>
      <c r="F157" s="41" t="n">
        <v>21870000</v>
      </c>
    </row>
    <row r="158" customFormat="false" ht="17.25" hidden="false" customHeight="true" outlineLevel="0" collapsed="false">
      <c r="B158" s="41" t="n">
        <v>28183000</v>
      </c>
      <c r="C158" s="2" t="s">
        <v>588</v>
      </c>
      <c r="D158" s="15" t="n">
        <v>-937481.48</v>
      </c>
      <c r="F158" s="41" t="n">
        <v>28183000</v>
      </c>
    </row>
    <row r="159" customFormat="false" ht="17.25" hidden="false" customHeight="true" outlineLevel="0" collapsed="false">
      <c r="B159" s="41" t="n">
        <v>28187000</v>
      </c>
      <c r="C159" s="2" t="s">
        <v>587</v>
      </c>
      <c r="D159" s="15" t="n">
        <v>-12544166.45</v>
      </c>
      <c r="F159" s="41" t="n">
        <v>28187000</v>
      </c>
    </row>
    <row r="160" customFormat="false" ht="17.25" hidden="false" customHeight="true" outlineLevel="0" collapsed="false">
      <c r="B160" s="41" t="n">
        <v>40820000</v>
      </c>
      <c r="C160" s="2" t="s">
        <v>601</v>
      </c>
      <c r="D160" s="15" t="n">
        <v>-23307664.15</v>
      </c>
      <c r="F160" s="41" t="n">
        <v>40820000</v>
      </c>
    </row>
    <row r="161" customFormat="false" ht="17.25" hidden="false" customHeight="true" outlineLevel="0" collapsed="false">
      <c r="B161" s="41" t="n">
        <v>40920000</v>
      </c>
      <c r="C161" s="2" t="s">
        <v>261</v>
      </c>
      <c r="D161" s="15" t="n">
        <v>12539268.72</v>
      </c>
      <c r="F161" s="41" t="n">
        <v>40920000</v>
      </c>
    </row>
    <row r="162" customFormat="false" ht="17.25" hidden="false" customHeight="true" outlineLevel="0" collapsed="false">
      <c r="B162" s="41" t="n">
        <v>41300000</v>
      </c>
      <c r="C162" s="2" t="s">
        <v>264</v>
      </c>
      <c r="D162" s="15" t="n">
        <v>7200171.13</v>
      </c>
      <c r="F162" s="41" t="n">
        <v>41300000</v>
      </c>
    </row>
    <row r="163" customFormat="false" ht="17.25" hidden="false" customHeight="true" outlineLevel="0" collapsed="false">
      <c r="B163" s="41" t="n">
        <v>41980000</v>
      </c>
      <c r="C163" s="2" t="s">
        <v>2880</v>
      </c>
      <c r="D163" s="15" t="n">
        <v>-418497017.86</v>
      </c>
      <c r="F163" s="41" t="n">
        <v>41980000</v>
      </c>
    </row>
    <row r="164" customFormat="false" ht="17.25" hidden="false" customHeight="true" outlineLevel="0" collapsed="false">
      <c r="B164" s="41" t="n">
        <v>42110000</v>
      </c>
      <c r="C164" s="2" t="s">
        <v>270</v>
      </c>
      <c r="D164" s="15" t="n">
        <v>0</v>
      </c>
      <c r="F164" s="41" t="n">
        <v>42110000</v>
      </c>
    </row>
    <row r="165" customFormat="false" ht="17.25" hidden="false" customHeight="true" outlineLevel="0" collapsed="false">
      <c r="B165" s="41" t="n">
        <v>42510000</v>
      </c>
      <c r="C165" s="2" t="s">
        <v>280</v>
      </c>
      <c r="D165" s="15" t="n">
        <v>500000</v>
      </c>
      <c r="F165" s="41" t="n">
        <v>42510000</v>
      </c>
    </row>
    <row r="166" customFormat="false" ht="17.25" hidden="false" customHeight="true" outlineLevel="0" collapsed="false">
      <c r="B166" s="41" t="n">
        <v>42520000</v>
      </c>
      <c r="C166" s="2" t="s">
        <v>272</v>
      </c>
      <c r="D166" s="15" t="n">
        <v>650000</v>
      </c>
      <c r="F166" s="41" t="n">
        <v>42520000</v>
      </c>
    </row>
    <row r="167" customFormat="false" ht="17.25" hidden="false" customHeight="true" outlineLevel="0" collapsed="false">
      <c r="B167" s="41" t="n">
        <v>43110000</v>
      </c>
      <c r="C167" s="2" t="s">
        <v>606</v>
      </c>
      <c r="D167" s="15" t="n">
        <v>216000</v>
      </c>
      <c r="F167" s="41" t="n">
        <v>43110000</v>
      </c>
    </row>
    <row r="168" customFormat="false" ht="17.25" hidden="false" customHeight="true" outlineLevel="0" collapsed="false">
      <c r="B168" s="41" t="n">
        <v>44430000</v>
      </c>
      <c r="C168" s="2" t="s">
        <v>2446</v>
      </c>
      <c r="D168" s="15" t="n">
        <v>42047246.47</v>
      </c>
      <c r="F168" s="41" t="n">
        <v>44430000</v>
      </c>
    </row>
    <row r="169" customFormat="false" ht="17.25" hidden="false" customHeight="true" outlineLevel="0" collapsed="false">
      <c r="B169" s="41" t="n">
        <v>44540000</v>
      </c>
      <c r="C169" s="2" t="s">
        <v>615</v>
      </c>
      <c r="D169" s="15" t="n">
        <v>200</v>
      </c>
      <c r="F169" s="41" t="n">
        <v>44540000</v>
      </c>
    </row>
    <row r="170" customFormat="false" ht="17.25" hidden="false" customHeight="true" outlineLevel="0" collapsed="false">
      <c r="B170" s="41" t="n">
        <v>44570000</v>
      </c>
      <c r="C170" s="2" t="s">
        <v>1887</v>
      </c>
      <c r="D170" s="15" t="n">
        <v>0</v>
      </c>
      <c r="F170" s="41" t="n">
        <v>44570000</v>
      </c>
    </row>
    <row r="171" customFormat="false" ht="17.25" hidden="false" customHeight="true" outlineLevel="0" collapsed="false">
      <c r="B171" s="41" t="n">
        <v>44584000</v>
      </c>
      <c r="C171" s="2" t="s">
        <v>623</v>
      </c>
      <c r="D171" s="15" t="n">
        <v>-41360542.74</v>
      </c>
      <c r="F171" s="41" t="n">
        <v>44584000</v>
      </c>
    </row>
    <row r="172" customFormat="false" ht="17.25" hidden="false" customHeight="true" outlineLevel="0" collapsed="false">
      <c r="B172" s="41" t="n">
        <v>46800000</v>
      </c>
      <c r="C172" s="2" t="s">
        <v>2881</v>
      </c>
      <c r="D172" s="15" t="n">
        <v>73482107.46</v>
      </c>
      <c r="F172" s="41" t="n">
        <v>46800000</v>
      </c>
    </row>
    <row r="173" customFormat="false" ht="17.25" hidden="false" customHeight="true" outlineLevel="0" collapsed="false">
      <c r="B173" s="41" t="n">
        <v>51122210</v>
      </c>
      <c r="C173" s="2" t="s">
        <v>316</v>
      </c>
      <c r="D173" s="15" t="n">
        <v>0</v>
      </c>
      <c r="F173" s="41" t="n">
        <v>51122210</v>
      </c>
    </row>
    <row r="174" customFormat="false" ht="17.25" hidden="false" customHeight="true" outlineLevel="0" collapsed="false">
      <c r="B174" s="41" t="n">
        <v>51122220</v>
      </c>
      <c r="C174" s="2" t="s">
        <v>683</v>
      </c>
      <c r="D174" s="15" t="n">
        <v>0</v>
      </c>
      <c r="F174" s="41" t="n">
        <v>51122220</v>
      </c>
    </row>
    <row r="175" customFormat="false" ht="17.25" hidden="false" customHeight="true" outlineLevel="0" collapsed="false">
      <c r="B175" s="41" t="n">
        <v>51122410</v>
      </c>
      <c r="C175" s="2" t="s">
        <v>369</v>
      </c>
      <c r="D175" s="15" t="n">
        <v>5173110.83</v>
      </c>
      <c r="F175" s="41" t="n">
        <v>51122410</v>
      </c>
    </row>
    <row r="176" customFormat="false" ht="17.25" hidden="false" customHeight="true" outlineLevel="0" collapsed="false">
      <c r="B176" s="41" t="n">
        <v>51211000</v>
      </c>
      <c r="C176" s="2" t="s">
        <v>688</v>
      </c>
      <c r="D176" s="15" t="n">
        <v>4210542.09</v>
      </c>
      <c r="F176" s="41" t="n">
        <v>51211000</v>
      </c>
    </row>
    <row r="177" customFormat="false" ht="17.25" hidden="false" customHeight="true" outlineLevel="0" collapsed="false">
      <c r="B177" s="41" t="n">
        <v>51231000</v>
      </c>
      <c r="C177" s="2" t="s">
        <v>696</v>
      </c>
      <c r="D177" s="15" t="n">
        <v>383466.94</v>
      </c>
      <c r="F177" s="41" t="n">
        <v>51231000</v>
      </c>
    </row>
    <row r="178" customFormat="false" ht="17.25" hidden="false" customHeight="true" outlineLevel="0" collapsed="false">
      <c r="B178" s="41" t="n">
        <v>51260000</v>
      </c>
      <c r="C178" s="2" t="s">
        <v>794</v>
      </c>
      <c r="D178" s="15" t="n">
        <v>1175531.33</v>
      </c>
      <c r="F178" s="41" t="n">
        <v>51260000</v>
      </c>
    </row>
    <row r="179" customFormat="false" ht="17.25" hidden="false" customHeight="true" outlineLevel="0" collapsed="false">
      <c r="B179" s="41" t="n">
        <v>51910000</v>
      </c>
      <c r="C179" s="2" t="s">
        <v>701</v>
      </c>
      <c r="D179" s="15" t="n">
        <v>-525000000</v>
      </c>
      <c r="F179" s="41" t="n">
        <v>51910000</v>
      </c>
    </row>
    <row r="180" customFormat="false" ht="17.25" hidden="false" customHeight="true" outlineLevel="0" collapsed="false">
      <c r="B180" s="41" t="n">
        <v>53300000</v>
      </c>
      <c r="C180" s="2" t="s">
        <v>2882</v>
      </c>
      <c r="D180" s="15" t="n">
        <v>669500</v>
      </c>
      <c r="F180" s="41" t="n">
        <v>53300000</v>
      </c>
    </row>
    <row r="181" customFormat="false" ht="17.25" hidden="false" customHeight="true" outlineLevel="0" collapsed="false">
      <c r="B181" s="41" t="n">
        <v>53400000</v>
      </c>
      <c r="C181" s="2" t="s">
        <v>2883</v>
      </c>
      <c r="D181" s="15" t="n">
        <v>4079600</v>
      </c>
      <c r="F181" s="41" t="n">
        <v>53400000</v>
      </c>
    </row>
    <row r="182" customFormat="false" ht="17.25" hidden="false" customHeight="true" outlineLevel="0" collapsed="false">
      <c r="B182" s="41" t="n">
        <v>53500000</v>
      </c>
      <c r="C182" s="2" t="s">
        <v>2884</v>
      </c>
      <c r="D182" s="15" t="n">
        <v>670500</v>
      </c>
      <c r="F182" s="41" t="n">
        <v>53500000</v>
      </c>
    </row>
    <row r="183" customFormat="false" ht="17.25" hidden="false" customHeight="true" outlineLevel="0" collapsed="false">
      <c r="B183" s="41" t="n">
        <v>53600000</v>
      </c>
      <c r="C183" s="2" t="s">
        <v>2885</v>
      </c>
      <c r="D183" s="15" t="n">
        <v>2416000</v>
      </c>
      <c r="F183" s="41" t="n">
        <v>53600000</v>
      </c>
    </row>
    <row r="184" customFormat="false" ht="17.25" hidden="false" customHeight="true" outlineLevel="0" collapsed="false">
      <c r="B184" s="41" t="n">
        <v>53700000</v>
      </c>
      <c r="C184" s="2" t="s">
        <v>2886</v>
      </c>
      <c r="D184" s="15" t="n">
        <v>2893300</v>
      </c>
      <c r="F184" s="41" t="n">
        <v>53700000</v>
      </c>
    </row>
    <row r="185" customFormat="false" ht="17.25" hidden="false" customHeight="true" outlineLevel="0" collapsed="false">
      <c r="B185" s="41" t="n">
        <v>53800000</v>
      </c>
      <c r="C185" s="2" t="s">
        <v>2887</v>
      </c>
      <c r="D185" s="15" t="n">
        <v>8028800</v>
      </c>
      <c r="F185" s="41" t="n">
        <v>53800000</v>
      </c>
    </row>
    <row r="186" customFormat="false" ht="17.25" hidden="false" customHeight="true" outlineLevel="0" collapsed="false">
      <c r="B186" s="41" t="n">
        <v>53810000</v>
      </c>
      <c r="C186" s="2" t="s">
        <v>2888</v>
      </c>
      <c r="D186" s="15" t="n">
        <v>0</v>
      </c>
      <c r="F186" s="41" t="n">
        <v>53810000</v>
      </c>
    </row>
    <row r="187" customFormat="false" ht="17.25" hidden="false" customHeight="true" outlineLevel="0" collapsed="false">
      <c r="B187" s="41" t="n">
        <v>53900000</v>
      </c>
      <c r="C187" s="2" t="s">
        <v>2889</v>
      </c>
      <c r="D187" s="15" t="n">
        <v>442700</v>
      </c>
      <c r="F187" s="41" t="n">
        <v>53900000</v>
      </c>
    </row>
    <row r="188" customFormat="false" ht="17.25" hidden="false" customHeight="true" outlineLevel="0" collapsed="false">
      <c r="B188" s="41" t="n">
        <v>60201000</v>
      </c>
      <c r="C188" s="2" t="s">
        <v>408</v>
      </c>
      <c r="D188" s="15" t="n">
        <v>896516.68</v>
      </c>
      <c r="F188" s="41" t="n">
        <v>60201000</v>
      </c>
    </row>
    <row r="189" customFormat="false" ht="17.25" hidden="false" customHeight="true" outlineLevel="0" collapsed="false">
      <c r="B189" s="41" t="n">
        <v>60806000</v>
      </c>
      <c r="C189" s="2" t="s">
        <v>440</v>
      </c>
      <c r="D189" s="15" t="n">
        <v>29702800.74</v>
      </c>
      <c r="F189" s="41" t="n">
        <v>60806000</v>
      </c>
    </row>
    <row r="190" customFormat="false" ht="17.25" hidden="false" customHeight="true" outlineLevel="0" collapsed="false">
      <c r="B190" s="41" t="n">
        <v>60807000</v>
      </c>
      <c r="C190" s="2" t="s">
        <v>1835</v>
      </c>
      <c r="D190" s="15" t="n">
        <v>281</v>
      </c>
      <c r="F190" s="41" t="n">
        <v>60807000</v>
      </c>
    </row>
    <row r="191" customFormat="false" ht="17.25" hidden="false" customHeight="true" outlineLevel="0" collapsed="false">
      <c r="B191" s="41" t="n">
        <v>60809000</v>
      </c>
      <c r="C191" s="2" t="s">
        <v>713</v>
      </c>
      <c r="D191" s="15" t="n">
        <v>768000</v>
      </c>
      <c r="F191" s="41" t="n">
        <v>60809000</v>
      </c>
    </row>
    <row r="192" customFormat="false" ht="17.25" hidden="false" customHeight="true" outlineLevel="0" collapsed="false">
      <c r="B192" s="41" t="n">
        <v>60813000</v>
      </c>
      <c r="C192" s="2" t="s">
        <v>2516</v>
      </c>
      <c r="D192" s="15" t="n">
        <v>600000</v>
      </c>
      <c r="F192" s="41" t="n">
        <v>60813000</v>
      </c>
    </row>
    <row r="193" customFormat="false" ht="17.25" hidden="false" customHeight="true" outlineLevel="0" collapsed="false">
      <c r="B193" s="41" t="n">
        <v>60880000</v>
      </c>
      <c r="C193" s="2" t="s">
        <v>801</v>
      </c>
      <c r="D193" s="15" t="n">
        <v>458613.6</v>
      </c>
      <c r="F193" s="41" t="n">
        <v>60880000</v>
      </c>
    </row>
    <row r="194" customFormat="false" ht="17.25" hidden="false" customHeight="true" outlineLevel="0" collapsed="false">
      <c r="B194" s="41" t="n">
        <v>61110000</v>
      </c>
      <c r="C194" s="2" t="s">
        <v>451</v>
      </c>
      <c r="D194" s="15" t="n">
        <v>31133455.79</v>
      </c>
      <c r="F194" s="41" t="n">
        <v>61110000</v>
      </c>
    </row>
    <row r="195" customFormat="false" ht="17.25" hidden="false" customHeight="true" outlineLevel="0" collapsed="false">
      <c r="B195" s="41" t="n">
        <v>61301000</v>
      </c>
      <c r="C195" s="2" t="s">
        <v>455</v>
      </c>
      <c r="D195" s="15" t="n">
        <v>30733333.33</v>
      </c>
      <c r="F195" s="41" t="n">
        <v>61301000</v>
      </c>
    </row>
    <row r="196" customFormat="false" ht="17.25" hidden="false" customHeight="true" outlineLevel="0" collapsed="false">
      <c r="B196" s="41" t="n">
        <v>61302400</v>
      </c>
      <c r="C196" s="2" t="s">
        <v>2890</v>
      </c>
      <c r="D196" s="15" t="n">
        <v>12113364.05</v>
      </c>
      <c r="F196" s="41" t="n">
        <v>61302400</v>
      </c>
    </row>
    <row r="197" customFormat="false" ht="17.25" hidden="false" customHeight="true" outlineLevel="0" collapsed="false">
      <c r="B197" s="41" t="n">
        <v>61302500</v>
      </c>
      <c r="C197" s="2" t="s">
        <v>2891</v>
      </c>
      <c r="D197" s="15" t="n">
        <v>12000000</v>
      </c>
      <c r="F197" s="41" t="n">
        <v>61302500</v>
      </c>
    </row>
    <row r="198" customFormat="false" ht="17.25" hidden="false" customHeight="true" outlineLevel="0" collapsed="false">
      <c r="B198" s="41" t="n">
        <v>61302600</v>
      </c>
      <c r="C198" s="2" t="s">
        <v>2892</v>
      </c>
      <c r="D198" s="15" t="n">
        <v>20916000</v>
      </c>
      <c r="F198" s="41" t="n">
        <v>61302600</v>
      </c>
    </row>
    <row r="199" customFormat="false" ht="17.25" hidden="false" customHeight="true" outlineLevel="0" collapsed="false">
      <c r="B199" s="41" t="n">
        <v>61303000</v>
      </c>
      <c r="C199" s="2" t="s">
        <v>1515</v>
      </c>
      <c r="D199" s="15" t="n">
        <v>69614977.34</v>
      </c>
      <c r="F199" s="41" t="n">
        <v>61303000</v>
      </c>
    </row>
    <row r="200" customFormat="false" ht="17.25" hidden="false" customHeight="true" outlineLevel="0" collapsed="false">
      <c r="B200" s="41" t="n">
        <v>61502000</v>
      </c>
      <c r="C200" s="2" t="s">
        <v>154</v>
      </c>
      <c r="D200" s="15" t="n">
        <v>20000</v>
      </c>
      <c r="F200" s="41" t="n">
        <v>61502000</v>
      </c>
    </row>
    <row r="201" customFormat="false" ht="17.25" hidden="false" customHeight="true" outlineLevel="0" collapsed="false">
      <c r="B201" s="41" t="n">
        <v>61602000</v>
      </c>
      <c r="C201" s="2" t="s">
        <v>466</v>
      </c>
      <c r="D201" s="15" t="n">
        <v>7777127.26</v>
      </c>
      <c r="F201" s="41" t="n">
        <v>61602000</v>
      </c>
    </row>
    <row r="202" customFormat="false" ht="17.25" hidden="false" customHeight="true" outlineLevel="0" collapsed="false">
      <c r="B202" s="41" t="n">
        <v>61900000</v>
      </c>
      <c r="C202" s="2" t="s">
        <v>397</v>
      </c>
      <c r="D202" s="15" t="n">
        <v>-800049.24</v>
      </c>
      <c r="F202" s="41" t="n">
        <v>61900000</v>
      </c>
    </row>
    <row r="203" customFormat="false" ht="17.25" hidden="false" customHeight="true" outlineLevel="0" collapsed="false">
      <c r="B203" s="41" t="n">
        <v>62102000</v>
      </c>
      <c r="C203" s="2" t="s">
        <v>476</v>
      </c>
      <c r="D203" s="15" t="n">
        <v>5571050</v>
      </c>
      <c r="F203" s="41" t="n">
        <v>62102000</v>
      </c>
    </row>
    <row r="204" customFormat="false" ht="17.25" hidden="false" customHeight="true" outlineLevel="0" collapsed="false">
      <c r="B204" s="41" t="n">
        <v>62210000</v>
      </c>
      <c r="C204" s="2" t="s">
        <v>1175</v>
      </c>
      <c r="D204" s="15" t="n">
        <v>220888.36</v>
      </c>
      <c r="F204" s="41" t="n">
        <v>62210000</v>
      </c>
    </row>
    <row r="205" customFormat="false" ht="17.25" hidden="false" customHeight="true" outlineLevel="0" collapsed="false">
      <c r="B205" s="41" t="n">
        <v>62302000</v>
      </c>
      <c r="C205" s="2" t="s">
        <v>494</v>
      </c>
      <c r="D205" s="15" t="n">
        <v>7500000</v>
      </c>
      <c r="F205" s="41" t="n">
        <v>62302000</v>
      </c>
    </row>
    <row r="206" customFormat="false" ht="17.25" hidden="false" customHeight="true" outlineLevel="0" collapsed="false">
      <c r="B206" s="41" t="n">
        <v>62304000</v>
      </c>
      <c r="C206" s="2" t="s">
        <v>496</v>
      </c>
      <c r="D206" s="15" t="n">
        <v>2142162.43</v>
      </c>
      <c r="F206" s="41" t="n">
        <v>62304000</v>
      </c>
    </row>
    <row r="207" customFormat="false" ht="17.25" hidden="false" customHeight="true" outlineLevel="0" collapsed="false">
      <c r="B207" s="41" t="n">
        <v>62502000</v>
      </c>
      <c r="C207" s="2" t="s">
        <v>170</v>
      </c>
      <c r="D207" s="15" t="n">
        <v>22915462.5</v>
      </c>
      <c r="F207" s="41" t="n">
        <v>62502000</v>
      </c>
    </row>
    <row r="208" customFormat="false" ht="17.25" hidden="false" customHeight="true" outlineLevel="0" collapsed="false">
      <c r="B208" s="41" t="n">
        <v>62505000</v>
      </c>
      <c r="C208" s="2" t="s">
        <v>508</v>
      </c>
      <c r="D208" s="15" t="n">
        <v>1123801</v>
      </c>
      <c r="F208" s="41" t="n">
        <v>62505000</v>
      </c>
    </row>
    <row r="209" customFormat="false" ht="17.25" hidden="false" customHeight="true" outlineLevel="0" collapsed="false">
      <c r="B209" s="41" t="n">
        <v>62604000</v>
      </c>
      <c r="C209" s="2" t="s">
        <v>513</v>
      </c>
      <c r="D209" s="15" t="n">
        <v>1386800</v>
      </c>
      <c r="F209" s="41" t="n">
        <v>62604000</v>
      </c>
    </row>
    <row r="210" customFormat="false" ht="17.25" hidden="false" customHeight="true" outlineLevel="0" collapsed="false">
      <c r="B210" s="41" t="n">
        <v>62606000</v>
      </c>
      <c r="C210" s="2" t="s">
        <v>2893</v>
      </c>
      <c r="D210" s="15" t="n">
        <v>9373845</v>
      </c>
      <c r="F210" s="41" t="n">
        <v>62606000</v>
      </c>
    </row>
    <row r="211" customFormat="false" ht="17.25" hidden="false" customHeight="true" outlineLevel="0" collapsed="false">
      <c r="B211" s="41" t="n">
        <v>62607000</v>
      </c>
      <c r="C211" s="2" t="s">
        <v>180</v>
      </c>
      <c r="D211" s="15" t="n">
        <v>8875670</v>
      </c>
      <c r="F211" s="41" t="n">
        <v>62607000</v>
      </c>
    </row>
    <row r="212" customFormat="false" ht="17.25" hidden="false" customHeight="true" outlineLevel="0" collapsed="false">
      <c r="B212" s="41" t="n">
        <v>62701000</v>
      </c>
      <c r="C212" s="2" t="s">
        <v>729</v>
      </c>
      <c r="D212" s="15" t="n">
        <v>69466.66</v>
      </c>
      <c r="F212" s="41" t="n">
        <v>62701000</v>
      </c>
    </row>
    <row r="213" customFormat="false" ht="17.25" hidden="false" customHeight="true" outlineLevel="0" collapsed="false">
      <c r="B213" s="41" t="n">
        <v>62800000</v>
      </c>
      <c r="C213" s="2" t="s">
        <v>730</v>
      </c>
      <c r="D213" s="15" t="n">
        <v>1720</v>
      </c>
      <c r="F213" s="41" t="n">
        <v>62800000</v>
      </c>
    </row>
    <row r="214" customFormat="false" ht="17.25" hidden="false" customHeight="true" outlineLevel="0" collapsed="false">
      <c r="B214" s="41" t="n">
        <v>63502000</v>
      </c>
      <c r="C214" s="2" t="s">
        <v>448</v>
      </c>
      <c r="D214" s="15" t="n">
        <v>585000</v>
      </c>
      <c r="F214" s="41" t="n">
        <v>63502000</v>
      </c>
    </row>
    <row r="215" customFormat="false" ht="17.25" hidden="false" customHeight="true" outlineLevel="0" collapsed="false">
      <c r="B215" s="41" t="n">
        <v>63503000</v>
      </c>
      <c r="C215" s="2" t="s">
        <v>731</v>
      </c>
      <c r="D215" s="15" t="n">
        <v>0</v>
      </c>
      <c r="F215" s="41" t="n">
        <v>63503000</v>
      </c>
    </row>
    <row r="216" customFormat="false" ht="17.25" hidden="false" customHeight="true" outlineLevel="0" collapsed="false">
      <c r="B216" s="41" t="n">
        <v>64101300</v>
      </c>
      <c r="C216" s="2" t="s">
        <v>456</v>
      </c>
      <c r="D216" s="15" t="n">
        <v>3242000</v>
      </c>
      <c r="F216" s="41" t="n">
        <v>64101300</v>
      </c>
    </row>
    <row r="217" customFormat="false" ht="17.25" hidden="false" customHeight="true" outlineLevel="0" collapsed="false">
      <c r="B217" s="41" t="n">
        <v>64103000</v>
      </c>
      <c r="C217" s="2" t="s">
        <v>529</v>
      </c>
      <c r="D217" s="15" t="n">
        <v>15530678.7</v>
      </c>
      <c r="F217" s="41" t="n">
        <v>64103000</v>
      </c>
    </row>
    <row r="218" customFormat="false" ht="17.25" hidden="false" customHeight="true" outlineLevel="0" collapsed="false">
      <c r="B218" s="41" t="n">
        <v>64104000</v>
      </c>
      <c r="C218" s="2" t="s">
        <v>194</v>
      </c>
      <c r="D218" s="15" t="n">
        <v>175016.99</v>
      </c>
      <c r="F218" s="41" t="n">
        <v>64104000</v>
      </c>
    </row>
    <row r="219" customFormat="false" ht="17.25" hidden="false" customHeight="true" outlineLevel="0" collapsed="false">
      <c r="B219" s="41" t="n">
        <v>64801000</v>
      </c>
      <c r="C219" s="2" t="s">
        <v>467</v>
      </c>
      <c r="D219" s="15" t="n">
        <v>817166.7</v>
      </c>
      <c r="F219" s="41" t="n">
        <v>64801000</v>
      </c>
    </row>
    <row r="220" customFormat="false" ht="17.25" hidden="false" customHeight="true" outlineLevel="0" collapsed="false">
      <c r="B220" s="41" t="n">
        <v>65602000</v>
      </c>
      <c r="C220" s="2" t="s">
        <v>743</v>
      </c>
      <c r="D220" s="15" t="n">
        <v>1500000</v>
      </c>
      <c r="F220" s="41" t="n">
        <v>65602000</v>
      </c>
    </row>
    <row r="221" customFormat="false" ht="17.25" hidden="false" customHeight="true" outlineLevel="0" collapsed="false">
      <c r="B221" s="41" t="n">
        <v>66101000</v>
      </c>
      <c r="C221" s="2" t="s">
        <v>747</v>
      </c>
      <c r="D221" s="15" t="n">
        <v>101123.16</v>
      </c>
      <c r="F221" s="41" t="n">
        <v>66101000</v>
      </c>
    </row>
    <row r="222" customFormat="false" ht="17.25" hidden="false" customHeight="true" outlineLevel="0" collapsed="false">
      <c r="B222" s="41" t="n">
        <v>66103000</v>
      </c>
      <c r="C222" s="2" t="s">
        <v>482</v>
      </c>
      <c r="D222" s="15" t="n">
        <v>32259789.37</v>
      </c>
      <c r="F222" s="41" t="n">
        <v>66103000</v>
      </c>
    </row>
    <row r="223" customFormat="false" ht="17.25" hidden="false" customHeight="true" outlineLevel="0" collapsed="false">
      <c r="B223" s="41" t="n">
        <v>66104000</v>
      </c>
      <c r="C223" s="2" t="s">
        <v>2894</v>
      </c>
      <c r="D223" s="15" t="n">
        <v>226562.5</v>
      </c>
      <c r="F223" s="41" t="n">
        <v>66104000</v>
      </c>
    </row>
    <row r="224" customFormat="false" ht="17.25" hidden="false" customHeight="true" outlineLevel="0" collapsed="false">
      <c r="B224" s="41" t="n">
        <v>68111000</v>
      </c>
      <c r="C224" s="2" t="s">
        <v>751</v>
      </c>
      <c r="D224" s="15" t="n">
        <v>0</v>
      </c>
      <c r="F224" s="41" t="n">
        <v>68111000</v>
      </c>
    </row>
    <row r="225" customFormat="false" ht="17.25" hidden="false" customHeight="true" outlineLevel="0" collapsed="false">
      <c r="B225" s="41" t="n">
        <v>70600000</v>
      </c>
      <c r="C225" s="2" t="s">
        <v>2895</v>
      </c>
      <c r="D225" s="15" t="n">
        <v>-178867275.34</v>
      </c>
      <c r="F225" s="41" t="n">
        <v>70600000</v>
      </c>
    </row>
    <row r="226" customFormat="false" ht="17.25" hidden="false" customHeight="true" outlineLevel="0" collapsed="false">
      <c r="B226" s="41" t="n">
        <v>70720000</v>
      </c>
      <c r="C226" s="2" t="s">
        <v>756</v>
      </c>
      <c r="D226" s="15" t="n">
        <v>-39501043</v>
      </c>
      <c r="F226" s="41" t="n">
        <v>70720000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8.44"/>
    <col collapsed="false" customWidth="true" hidden="false" outlineLevel="0" max="2" min="2" style="2" width="15.44"/>
    <col collapsed="false" customWidth="true" hidden="false" outlineLevel="0" max="3" min="3" style="1" width="10.44"/>
    <col collapsed="false" customWidth="true" hidden="false" outlineLevel="0" max="4" min="4" style="81" width="10.44"/>
    <col collapsed="false" customWidth="true" hidden="false" outlineLevel="0" max="5" min="5" style="86" width="36.01"/>
    <col collapsed="false" customWidth="true" hidden="true" outlineLevel="0" max="25" min="6" style="3" width="12.44"/>
    <col collapsed="false" customWidth="true" hidden="false" outlineLevel="0" max="26" min="26" style="3" width="17.87"/>
    <col collapsed="false" customWidth="true" hidden="true" outlineLevel="0" max="31" min="27" style="3" width="12.44"/>
    <col collapsed="false" customWidth="true" hidden="false" outlineLevel="0" max="32" min="32" style="3" width="16.58"/>
    <col collapsed="false" customWidth="true" hidden="true" outlineLevel="0" max="33" min="33" style="3" width="12.44"/>
    <col collapsed="false" customWidth="true" hidden="false" outlineLevel="0" max="34" min="34" style="3" width="16.86"/>
    <col collapsed="false" customWidth="true" hidden="true" outlineLevel="0" max="39" min="35" style="3" width="12.44"/>
    <col collapsed="false" customWidth="true" hidden="false" outlineLevel="0" max="41" min="40" style="3" width="16.86"/>
    <col collapsed="false" customWidth="true" hidden="false" outlineLevel="0" max="42" min="42" style="4" width="12.44"/>
    <col collapsed="false" customWidth="true" hidden="false" outlineLevel="0" max="43" min="43" style="4" width="15.44"/>
    <col collapsed="false" customWidth="true" hidden="false" outlineLevel="0" max="46" min="44" style="2" width="12.44"/>
  </cols>
  <sheetData>
    <row r="1" customFormat="false" ht="17.25" hidden="false" customHeight="true" outlineLevel="0" collapsed="false">
      <c r="B1" s="2" t="s">
        <v>2896</v>
      </c>
      <c r="E1" s="29" t="n">
        <f aca="false">SUM(F3:AN3)</f>
        <v>-113460880564.486</v>
      </c>
      <c r="F1" s="87" t="s">
        <v>100</v>
      </c>
      <c r="G1" s="87" t="s">
        <v>307</v>
      </c>
      <c r="H1" s="87" t="s">
        <v>129</v>
      </c>
      <c r="I1" s="87" t="s">
        <v>105</v>
      </c>
      <c r="J1" s="87" t="s">
        <v>104</v>
      </c>
      <c r="K1" s="88" t="s">
        <v>102</v>
      </c>
      <c r="L1" s="88" t="s">
        <v>1712</v>
      </c>
      <c r="M1" s="57" t="s">
        <v>952</v>
      </c>
      <c r="N1" s="57" t="s">
        <v>317</v>
      </c>
      <c r="O1" s="57" t="s">
        <v>309</v>
      </c>
      <c r="P1" s="57" t="s">
        <v>124</v>
      </c>
      <c r="Q1" s="57" t="s">
        <v>128</v>
      </c>
      <c r="R1" s="89" t="s">
        <v>112</v>
      </c>
      <c r="S1" s="89" t="s">
        <v>115</v>
      </c>
      <c r="T1" s="57" t="s">
        <v>116</v>
      </c>
      <c r="U1" s="57" t="s">
        <v>120</v>
      </c>
      <c r="V1" s="88" t="s">
        <v>103</v>
      </c>
      <c r="W1" s="57" t="s">
        <v>111</v>
      </c>
      <c r="X1" s="57" t="s">
        <v>101</v>
      </c>
      <c r="Y1" s="57" t="s">
        <v>2897</v>
      </c>
      <c r="Z1" s="57" t="s">
        <v>2898</v>
      </c>
      <c r="AA1" s="57" t="s">
        <v>119</v>
      </c>
      <c r="AB1" s="57" t="s">
        <v>1478</v>
      </c>
      <c r="AC1" s="57" t="s">
        <v>308</v>
      </c>
      <c r="AD1" s="57" t="s">
        <v>657</v>
      </c>
      <c r="AE1" s="57" t="s">
        <v>2899</v>
      </c>
      <c r="AF1" s="57" t="s">
        <v>130</v>
      </c>
      <c r="AG1" s="57" t="s">
        <v>2900</v>
      </c>
      <c r="AH1" s="57" t="s">
        <v>108</v>
      </c>
      <c r="AI1" s="57" t="s">
        <v>2901</v>
      </c>
      <c r="AJ1" s="57" t="s">
        <v>2902</v>
      </c>
      <c r="AK1" s="88" t="s">
        <v>639</v>
      </c>
      <c r="AL1" s="57" t="s">
        <v>930</v>
      </c>
      <c r="AM1" s="57" t="s">
        <v>58</v>
      </c>
      <c r="AN1" s="57" t="s">
        <v>2903</v>
      </c>
      <c r="AO1" s="57" t="s">
        <v>931</v>
      </c>
      <c r="AP1" s="90" t="n">
        <v>4041.9</v>
      </c>
      <c r="AQ1" s="29" t="n">
        <f aca="false">+E1/AP1</f>
        <v>-28071174.5873192</v>
      </c>
    </row>
    <row r="2" customFormat="false" ht="17.25" hidden="false" customHeight="true" outlineLevel="0" collapsed="false">
      <c r="E2" s="15" t="n">
        <f aca="false">E1/4041.9</f>
        <v>-28071174.5873192</v>
      </c>
      <c r="F2" s="91" t="n">
        <v>2019</v>
      </c>
      <c r="H2" s="91" t="n">
        <v>2019</v>
      </c>
      <c r="I2" s="91" t="n">
        <v>2019</v>
      </c>
      <c r="J2" s="91" t="n">
        <v>2019</v>
      </c>
      <c r="K2" s="92" t="n">
        <v>2019</v>
      </c>
      <c r="L2" s="61" t="n">
        <v>2019</v>
      </c>
      <c r="M2" s="15" t="n">
        <v>2019</v>
      </c>
      <c r="N2" s="15" t="n">
        <v>2019</v>
      </c>
      <c r="O2" s="15" t="n">
        <v>2019</v>
      </c>
      <c r="P2" s="15" t="n">
        <v>2019</v>
      </c>
      <c r="Q2" s="15" t="n">
        <v>2019</v>
      </c>
      <c r="R2" s="93" t="n">
        <v>2019</v>
      </c>
      <c r="S2" s="94" t="n">
        <v>2019</v>
      </c>
    </row>
    <row r="3" customFormat="false" ht="17.25" hidden="false" customHeight="true" outlineLevel="0" collapsed="false">
      <c r="A3" s="53"/>
      <c r="B3" s="53"/>
      <c r="C3" s="69" t="s">
        <v>1761</v>
      </c>
      <c r="D3" s="95"/>
      <c r="E3" s="96"/>
      <c r="F3" s="97" t="n">
        <f aca="false">+SUBTOTAL(9,F4:F331)</f>
        <v>3.79173798137344E-007</v>
      </c>
      <c r="G3" s="97" t="n">
        <f aca="false">+SUBTOTAL(9,G4:G331)</f>
        <v>6316867.02</v>
      </c>
      <c r="H3" s="97" t="n">
        <f aca="false">+SUBTOTAL(9,H4:H331)</f>
        <v>0.000615936442045495</v>
      </c>
      <c r="I3" s="97" t="n">
        <f aca="false">+SUBTOTAL(9,I4:I331)</f>
        <v>4.3261970859021E-006</v>
      </c>
      <c r="J3" s="97" t="n">
        <f aca="false">+SUBTOTAL(9,J4:J331)</f>
        <v>-43128367925.32</v>
      </c>
      <c r="K3" s="97" t="n">
        <f aca="false">+SUBTOTAL(9,K4:K331)</f>
        <v>-4430450583.79</v>
      </c>
      <c r="L3" s="97" t="n">
        <f aca="false">+SUBTOTAL(9,L4:L331)</f>
        <v>-65970538660.71</v>
      </c>
      <c r="M3" s="55" t="n">
        <f aca="false">+SUBTOTAL(9,M4:M331)</f>
        <v>-76498922.9000005</v>
      </c>
      <c r="N3" s="55" t="n">
        <f aca="false">+SUBTOTAL(9,N4:N331)</f>
        <v>0</v>
      </c>
      <c r="O3" s="55" t="n">
        <f aca="false">+SUBTOTAL(9,O4:O331)</f>
        <v>1.36335756906192E-007</v>
      </c>
      <c r="P3" s="55" t="n">
        <f aca="false">+SUBTOTAL(9,P4:P331)</f>
        <v>1.1779775377363E-008</v>
      </c>
      <c r="Q3" s="55" t="n">
        <f aca="false">+SUBTOTAL(9,Q4:Q331)</f>
        <v>1.11295514670928E-006</v>
      </c>
      <c r="R3" s="98" t="n">
        <f aca="false">+SUBTOTAL(9,R4:R331)</f>
        <v>3158928823.01</v>
      </c>
      <c r="S3" s="98" t="n">
        <f aca="false">+SUBTOTAL(9,S4:S331)</f>
        <v>-9620101831.96</v>
      </c>
      <c r="T3" s="55" t="n">
        <f aca="false">+SUBTOTAL(9,T4:T331)</f>
        <v>-376724569.996159</v>
      </c>
      <c r="U3" s="55" t="n">
        <f aca="false">+SUBTOTAL(9,U4:U331)</f>
        <v>2000000.00000225</v>
      </c>
      <c r="V3" s="97" t="n">
        <f aca="false">+SUBTOTAL(9,V4:V331)</f>
        <v>193718852.1</v>
      </c>
      <c r="W3" s="55" t="n">
        <f aca="false">+SUBTOTAL(9,W4:W331)</f>
        <v>6</v>
      </c>
      <c r="X3" s="55" t="n">
        <f aca="false">+SUBTOTAL(9,X4:X331)</f>
        <v>42613300.33</v>
      </c>
      <c r="Y3" s="55" t="n">
        <f aca="false">+SUBTOTAL(9,Y4:Y331)</f>
        <v>6.70552253723145E-008</v>
      </c>
      <c r="Z3" s="55" t="n">
        <f aca="false">+SUBTOTAL(9,Z4:Z331)</f>
        <v>0</v>
      </c>
      <c r="AA3" s="55" t="n">
        <f aca="false">+SUBTOTAL(9,AA4:AA331)</f>
        <v>-2.43890099227428E-008</v>
      </c>
      <c r="AB3" s="55" t="n">
        <f aca="false">+SUBTOTAL(9,AB4:AB331)</f>
        <v>7.12476321496069E-007</v>
      </c>
      <c r="AC3" s="55" t="n">
        <f aca="false">+SUBTOTAL(9,AC4:AC331)</f>
        <v>-2.13251623804034E-007</v>
      </c>
      <c r="AD3" s="55" t="n">
        <f aca="false">+SUBTOTAL(9,AD4:AD331)</f>
        <v>4.15418753618724E-007</v>
      </c>
      <c r="AE3" s="55" t="n">
        <f aca="false">+SUBTOTAL(9,AE4:AE331)</f>
        <v>1363263.27</v>
      </c>
      <c r="AF3" s="55" t="n">
        <f aca="false">+SUBTOTAL(9,AF4:AF331)</f>
        <v>0</v>
      </c>
      <c r="AG3" s="55" t="n">
        <f aca="false">+SUBTOTAL(9,AG4:AG331)</f>
        <v>-2.69865267910063E-008</v>
      </c>
      <c r="AH3" s="55" t="n">
        <f aca="false">+SUBTOTAL(9,AH4:AH331)</f>
        <v>-76243681.6200048</v>
      </c>
      <c r="AI3" s="55" t="n">
        <f aca="false">+SUBTOTAL(9,AI4:AI331)</f>
        <v>1380509532.52</v>
      </c>
      <c r="AJ3" s="55" t="n">
        <f aca="false">+SUBTOTAL(9,AJ4:AJ331)</f>
        <v>-1.02063495432958E-008</v>
      </c>
      <c r="AK3" s="97" t="n">
        <f aca="false">+SUBTOTAL(9,AK4:AK331)</f>
        <v>-1.8606669982546E-008</v>
      </c>
      <c r="AL3" s="55" t="n">
        <f aca="false">+SUBTOTAL(9,AL4:AL331)</f>
        <v>973783049.36</v>
      </c>
      <c r="AM3" s="55" t="n">
        <f aca="false">+SUBTOTAL(9,AM4:AM331)</f>
        <v>4458811918.2</v>
      </c>
      <c r="AN3" s="55" t="n">
        <f aca="false">+SUBTOTAL(9,AN4:AN331)</f>
        <v>-6.52312337479089E-007</v>
      </c>
      <c r="AO3" s="55" t="n">
        <f aca="false">+SUBTOTAL(9,AO4:AO331)</f>
        <v>-6.25996506187221E-007</v>
      </c>
    </row>
    <row r="4" customFormat="false" ht="17.25" hidden="false" customHeight="true" outlineLevel="0" collapsed="false">
      <c r="A4" s="2" t="str">
        <f aca="false">+LEFT(B4)</f>
        <v>1</v>
      </c>
      <c r="B4" s="2" t="str">
        <f aca="false">+LEFT(C4,3)</f>
        <v>101</v>
      </c>
      <c r="C4" s="20" t="n">
        <v>10100000</v>
      </c>
      <c r="D4" s="46" t="s">
        <v>2904</v>
      </c>
      <c r="E4" s="57" t="s">
        <v>1</v>
      </c>
      <c r="F4" s="61" t="n">
        <v>-3540000000</v>
      </c>
      <c r="G4" s="61" t="n">
        <f aca="false">+SUMIF(AGRICORP!I:I,C4,AGRICORP!F:F)</f>
        <v>-2000000</v>
      </c>
      <c r="H4" s="61" t="n">
        <f aca="false">+SUMIF(SMTP!D:D,'ALL 2019'!C4,SMTP!H:H)</f>
        <v>-7050000000</v>
      </c>
      <c r="I4" s="61" t="n">
        <f aca="false">SUMIF(AGRIVET!G:G,C4,AGRIVET!F:F)</f>
        <v>-4000000000</v>
      </c>
      <c r="J4" s="61" t="n">
        <f aca="false">+SUMIF(AGRIVAL!G:G,'ALL 2019'!C4,AGRIVAL!F:F)</f>
        <v>-3980000000</v>
      </c>
      <c r="K4" s="61" t="n">
        <f aca="false">+SUMIF(AGRIKOBA!G:G,'ALL 2019'!C4,AGRIKOBA!F:F)</f>
        <v>-100000000</v>
      </c>
      <c r="L4" s="61" t="n">
        <f aca="false">+SUMIF(LMOI!F:F,'ALL 2019'!C4,LMOI!E:E)</f>
        <v>-10000000</v>
      </c>
      <c r="M4" s="15" t="n">
        <f aca="false">+SUMIF(TARTINE!G:G,'ALL 2019'!C4,TARTINE!F:F)</f>
        <v>-10000000</v>
      </c>
      <c r="N4" s="15" t="n">
        <f aca="false">+SUMIF(IDF!F:F,'ALL 2019'!C4,IDF!E:E)</f>
        <v>-4520000000</v>
      </c>
      <c r="O4" s="15" t="n">
        <f aca="false">+SUMIF(RYA!G:G,C4,RYA!F:F)</f>
        <v>-10000000</v>
      </c>
      <c r="P4" s="15" t="n">
        <f aca="false">+SUMIF('SCI NOAH'!G:G,'ALL 2019'!C4,'SCI NOAH'!F:F)</f>
        <v>-2000000</v>
      </c>
      <c r="Q4" s="15" t="n">
        <f aca="false">+SUMIF(SIM!F:F,'ALL 2019'!C4,SIM!E:E)</f>
        <v>-2000000</v>
      </c>
      <c r="R4" s="93" t="n">
        <f aca="false">SUMIF('First Energy'!F:F,C4,'First Energy'!I:I)</f>
        <v>-2000000</v>
      </c>
      <c r="S4" s="93" t="n">
        <f aca="false">SUMIF('ID Motors'!G:G,C4,'ID Motors'!J:J)</f>
        <v>-2000000</v>
      </c>
      <c r="T4" s="15" t="n">
        <f aca="false">+SUMIF('ID RENTAL'!G:G,'ALL 2019'!C4,'ID RENTAL'!F:F)</f>
        <v>-2000000</v>
      </c>
      <c r="U4" s="29" t="n">
        <f aca="false">+SUMIF('MCM '!G:G,'ALL 2019'!C4,'MCM '!F:F)</f>
        <v>-500000000</v>
      </c>
      <c r="V4" s="61" t="n">
        <f aca="false">+SUMIF(AGRIMOTORS!G:G,C4,AGRIMOTORS!F:F)</f>
        <v>-2000000</v>
      </c>
      <c r="W4" s="15" t="n">
        <f aca="false">+SUMIF(BOVIMA!F:F,'ALL 2019'!C4,BOVIMA!E:E)</f>
        <v>-2440000000</v>
      </c>
      <c r="X4" s="15" t="n">
        <f aca="false">+SUMIF(AGRIFEED!F:F,'ALL 2019'!C4,AGRIFEED!E:E)</f>
        <v>-143000000</v>
      </c>
      <c r="Y4" s="15" t="n">
        <f aca="false">+SUMIF(AMIP!F:F,'ALL 2019'!C4,AMIP!E:E)</f>
        <v>-2000000</v>
      </c>
      <c r="Z4" s="15" t="n">
        <f aca="false">+SUMIF(ISF!F:F,'ALL 2019'!C4,ISF!F:F)</f>
        <v>0</v>
      </c>
      <c r="AA4" s="15" t="n">
        <f aca="false">+SUMIF(MABEL!F:F,'ALL 2019'!C4,MABEL!E:E)</f>
        <v>-10000000</v>
      </c>
      <c r="AB4" s="29" t="n">
        <f aca="false">+SUMIF(DISCOI!G:G,'ALL 2019'!C4,DISCOI!F:F)</f>
        <v>-1130000000</v>
      </c>
      <c r="AC4" s="15" t="n">
        <f aca="false">+SUMIF(NMP!F:F,'ALL 2019'!C4,NMP!E:E)</f>
        <v>-2000000</v>
      </c>
      <c r="AD4" s="15" t="n">
        <f aca="false">+SUMIF('AMCHO '!F:F,'ALL 2019'!C4,'AMCHO '!E:E)</f>
        <v>-2000000</v>
      </c>
      <c r="AE4" s="15" t="n">
        <f aca="false">SUMIF(CONFORTIS!G:G,'ALL 2019'!C4,CONFORTIS!F:F)</f>
        <v>-2000000</v>
      </c>
      <c r="AF4" s="15" t="n">
        <f aca="false">+SUMIF('IRS IMMO'!G:G,'ALL 2019'!C4,'IRS IMMO'!F:F)</f>
        <v>-2000000</v>
      </c>
      <c r="AG4" s="15" t="n">
        <f aca="false">SUMIF('United Malagasy'!F:F,'ALL 2019'!C4,'United Malagasy'!E:E)</f>
        <v>-10000000</v>
      </c>
      <c r="AH4" s="15" t="n">
        <f aca="false">+SUMIF(AGRIVETAM!F:F,'ALL 2019'!C4,AGRIVETAM!E:E)</f>
        <v>-2000000</v>
      </c>
      <c r="AI4" s="15" t="n">
        <f aca="false">+SUMIF(EUROPAINTS!F:F,'ALL 2019'!C4,EUROPAINTS!E:E)</f>
        <v>-550000000</v>
      </c>
      <c r="AJ4" s="15" t="n">
        <f aca="false">SUMIF('CSS SAKAY'!F:F,'ALL 2019'!C4,'CSS SAKAY'!E:E)</f>
        <v>-2000000</v>
      </c>
      <c r="AK4" s="61" t="n">
        <f aca="false">+SUMIF(AGRIMA!F:F,'ALL 2019'!C4,AGRIMA!E:E)</f>
        <v>-10000000</v>
      </c>
      <c r="AL4" s="15" t="n">
        <f aca="false">+SUMIF(FERRIS!H:H,'ALL 2019'!C4,FERRIS!G:G)</f>
        <v>-1500000000</v>
      </c>
      <c r="AM4" s="15" t="n">
        <f aca="false">SUMIF(SEM!F:F,'ALL 2019'!C4,SEM!E:E)</f>
        <v>-600000000</v>
      </c>
      <c r="AN4" s="15" t="n">
        <f aca="false">+SUMIF(Madatrade!F:F,'ALL 2019'!C4,Madatrade!E:E)</f>
        <v>-10000000</v>
      </c>
      <c r="AO4" s="15" t="n">
        <f aca="false">+SUMIF('FIRST INVESTISSEMENT'!G:G,'ALL 2019'!C4,'FIRST INVESTISSEMENT'!F:F)</f>
        <v>-10000000</v>
      </c>
    </row>
    <row r="5" customFormat="false" ht="17.25" hidden="false" customHeight="true" outlineLevel="0" collapsed="false">
      <c r="A5" s="2" t="str">
        <f aca="false">+LEFT(B5)</f>
        <v>1</v>
      </c>
      <c r="B5" s="2" t="str">
        <f aca="false">+LEFT(C5,3)</f>
        <v>105</v>
      </c>
      <c r="C5" s="12" t="n">
        <v>10500000</v>
      </c>
      <c r="D5" s="46" t="s">
        <v>2905</v>
      </c>
      <c r="E5" s="86" t="s">
        <v>1177</v>
      </c>
      <c r="F5" s="61"/>
      <c r="G5" s="61" t="n">
        <f aca="false">+SUMIF(AGRICORP!I:I,C5,AGRICORP!F:F)</f>
        <v>0</v>
      </c>
      <c r="H5" s="61" t="n">
        <f aca="false">+SUMIF(SMTP!D:D,'ALL 2019'!C5,SMTP!H:H)</f>
        <v>0</v>
      </c>
      <c r="I5" s="61" t="n">
        <f aca="false">SUMIF(AGRIVET!G:G,C5,AGRIVET!F:F)</f>
        <v>0</v>
      </c>
      <c r="J5" s="61" t="n">
        <f aca="false">+SUMIF(AGRIVAL!G:G,'ALL 2019'!C5,AGRIVAL!F:F)</f>
        <v>0</v>
      </c>
      <c r="L5" s="61" t="n">
        <f aca="false">+SUMIF(LMOI!F:F,'ALL 2019'!C5,LMOI!E:E)</f>
        <v>0</v>
      </c>
      <c r="M5" s="15" t="n">
        <f aca="false">+SUMIF(TARTINE!G:G,'ALL 2019'!C5,TARTINE!F:F)</f>
        <v>0</v>
      </c>
      <c r="N5" s="15" t="n">
        <f aca="false">+SUMIF(IDF!F:F,'ALL 2019'!C5,IDF!E:E)</f>
        <v>0</v>
      </c>
      <c r="O5" s="15" t="n">
        <f aca="false">+SUMIF(RYA!G:G,C5,RYA!F:F)</f>
        <v>0</v>
      </c>
      <c r="P5" s="15" t="n">
        <f aca="false">+SUMIF('SCI NOAH'!G:G,'ALL 2019'!C5,'SCI NOAH'!F:F)</f>
        <v>0</v>
      </c>
      <c r="Q5" s="15" t="n">
        <f aca="false">+SUMIF(SIM!F:F,'ALL 2019'!C5,SIM!E:E)</f>
        <v>0</v>
      </c>
      <c r="R5" s="93" t="n">
        <f aca="false">SUMIF('First Energy'!F:F,C5,'First Energy'!I:I)</f>
        <v>0</v>
      </c>
      <c r="S5" s="93" t="n">
        <f aca="false">SUMIF('ID Motors'!G:G,C5,'ID Motors'!J:J)</f>
        <v>0</v>
      </c>
      <c r="T5" s="15" t="n">
        <f aca="false">+SUMIF('ID RENTAL'!G:G,'ALL 2019'!C5,'ID RENTAL'!F:F)</f>
        <v>0</v>
      </c>
      <c r="U5" s="29" t="n">
        <f aca="false">+SUMIF('MCM '!G:G,'ALL 2019'!C5,'MCM '!F:F)</f>
        <v>0</v>
      </c>
      <c r="V5" s="61" t="n">
        <f aca="false">+SUMIF(AGRIMOTORS!G:G,C5,AGRIMOTORS!F:F)</f>
        <v>0</v>
      </c>
      <c r="W5" s="15" t="n">
        <f aca="false">+SUMIF(BOVIMA!F:F,'ALL 2019'!C5,BOVIMA!E:E)</f>
        <v>0</v>
      </c>
      <c r="X5" s="15" t="n">
        <f aca="false">+SUMIF(AGRIFEED!F:F,'ALL 2019'!C5,AGRIFEED!E:E)</f>
        <v>0</v>
      </c>
      <c r="Y5" s="15" t="n">
        <f aca="false">+SUMIF(AMIP!F:F,'ALL 2019'!C5,AMIP!E:E)</f>
        <v>0</v>
      </c>
      <c r="Z5" s="15" t="n">
        <f aca="false">+SUMIF(ISF!F:F,'ALL 2019'!C5,ISF!F:F)</f>
        <v>0</v>
      </c>
      <c r="AA5" s="15" t="n">
        <f aca="false">+SUMIF(MABEL!F:F,'ALL 2019'!C5,MABEL!E:E)</f>
        <v>0</v>
      </c>
      <c r="AB5" s="29" t="n">
        <f aca="false">+SUMIF(DISCOI!G:G,'ALL 2019'!C5,DISCOI!F:F)</f>
        <v>0</v>
      </c>
      <c r="AC5" s="15" t="n">
        <f aca="false">+SUMIF(NMP!F:F,'ALL 2019'!C5,NMP!E:E)</f>
        <v>0</v>
      </c>
      <c r="AD5" s="15" t="n">
        <f aca="false">+SUMIF('AMCHO '!F:F,'ALL 2019'!C5,'AMCHO '!E:E)</f>
        <v>0</v>
      </c>
      <c r="AE5" s="15" t="n">
        <f aca="false">SUMIF(CONFORTIS!G:G,'ALL 2019'!C5,CONFORTIS!F:F)</f>
        <v>0</v>
      </c>
      <c r="AF5" s="15" t="n">
        <f aca="false">+SUMIF('IRS IMMO'!G:G,'ALL 2019'!C5,'IRS IMMO'!F:F)</f>
        <v>0</v>
      </c>
      <c r="AG5" s="15" t="n">
        <f aca="false">SUMIF('United Malagasy'!F:F,'ALL 2019'!C5,'United Malagasy'!E:E)</f>
        <v>0</v>
      </c>
      <c r="AH5" s="15" t="n">
        <f aca="false">+SUMIF(AGRIVETAM!F:F,'ALL 2019'!C5,AGRIVETAM!E:E)</f>
        <v>0</v>
      </c>
      <c r="AI5" s="15" t="n">
        <f aca="false">+SUMIF(EUROPAINTS!F:F,'ALL 2019'!C5,EUROPAINTS!E:E)</f>
        <v>0</v>
      </c>
      <c r="AJ5" s="15" t="n">
        <f aca="false">SUMIF('CSS SAKAY'!F:F,'ALL 2019'!C5,'CSS SAKAY'!E:E)</f>
        <v>0</v>
      </c>
      <c r="AK5" s="61" t="n">
        <f aca="false">+SUMIF(AGRIMA!F:F,'ALL 2019'!C5,AGRIMA!E:E)</f>
        <v>0</v>
      </c>
      <c r="AL5" s="15" t="n">
        <f aca="false">+SUMIF(FERRIS!H:H,'ALL 2019'!C5,FERRIS!G:G)</f>
        <v>0</v>
      </c>
      <c r="AM5" s="15" t="n">
        <f aca="false">SUMIF(SEM!F:F,'ALL 2019'!C5,SEM!E:E)</f>
        <v>0</v>
      </c>
      <c r="AN5" s="15" t="n">
        <f aca="false">+SUMIF(Madatrade!F:F,'ALL 2019'!C5,Madatrade!E:E)</f>
        <v>0</v>
      </c>
      <c r="AO5" s="15" t="n">
        <f aca="false">+SUMIF('FIRST INVESTISSEMENT'!G:G,'ALL 2019'!C5,'FIRST INVESTISSEMENT'!F:F)</f>
        <v>0</v>
      </c>
    </row>
    <row r="6" customFormat="false" ht="17.25" hidden="false" customHeight="true" outlineLevel="0" collapsed="false">
      <c r="A6" s="2" t="str">
        <f aca="false">+LEFT(B6)</f>
        <v>1</v>
      </c>
      <c r="B6" s="2" t="str">
        <f aca="false">+LEFT(C6,3)</f>
        <v>106</v>
      </c>
      <c r="C6" s="20" t="n">
        <v>10610000</v>
      </c>
      <c r="D6" s="46" t="s">
        <v>2906</v>
      </c>
      <c r="E6" s="57" t="s">
        <v>214</v>
      </c>
      <c r="F6" s="61" t="n">
        <v>-354000000</v>
      </c>
      <c r="G6" s="61" t="n">
        <f aca="false">+SUMIF(AGRICORP!I:I,C6,AGRICORP!F:F)</f>
        <v>0</v>
      </c>
      <c r="H6" s="61" t="n">
        <f aca="false">+SUMIF(SMTP!D:D,'ALL 2019'!C6,SMTP!H:H)</f>
        <v>-705000000</v>
      </c>
      <c r="I6" s="61" t="n">
        <f aca="false">SUMIF(AGRIVET!G:G,C6,AGRIVET!F:F)</f>
        <v>-400000000</v>
      </c>
      <c r="J6" s="61" t="n">
        <f aca="false">+SUMIF(AGRIVAL!G:G,'ALL 2019'!C6,AGRIVAL!F:F)</f>
        <v>-398000000</v>
      </c>
      <c r="K6" s="61" t="n">
        <f aca="false">+SUMIF(AGRIKOBA!G:G,'ALL 2019'!C6,AGRIKOBA!F:F)</f>
        <v>0</v>
      </c>
      <c r="L6" s="61" t="n">
        <f aca="false">+SUMIF(LMOI!F:F,'ALL 2019'!C6,LMOI!E:E)</f>
        <v>0</v>
      </c>
      <c r="M6" s="15" t="n">
        <f aca="false">+SUMIF(TARTINE!G:G,'ALL 2019'!C6,TARTINE!F:F)</f>
        <v>0</v>
      </c>
      <c r="N6" s="15" t="n">
        <f aca="false">+SUMIF(IDF!F:F,'ALL 2019'!C6,IDF!E:E)</f>
        <v>-452000000</v>
      </c>
      <c r="O6" s="15" t="n">
        <f aca="false">+SUMIF(RYA!G:G,C6,RYA!F:F)</f>
        <v>0</v>
      </c>
      <c r="P6" s="15" t="n">
        <f aca="false">+SUMIF('SCI NOAH'!G:G,'ALL 2019'!C6,'SCI NOAH'!F:F)</f>
        <v>0</v>
      </c>
      <c r="Q6" s="15" t="n">
        <f aca="false">+SUMIF(SIM!F:F,'ALL 2019'!C6,SIM!E:E)</f>
        <v>-200000</v>
      </c>
      <c r="R6" s="93" t="n">
        <f aca="false">SUMIF('First Energy'!F:F,C6,'First Energy'!I:I)</f>
        <v>-200000</v>
      </c>
      <c r="S6" s="93" t="n">
        <f aca="false">SUMIF('ID Motors'!G:G,C6,'ID Motors'!J:J)</f>
        <v>-200000</v>
      </c>
      <c r="T6" s="15" t="n">
        <f aca="false">+SUMIF('ID RENTAL'!G:G,'ALL 2019'!C6,'ID RENTAL'!F:F)</f>
        <v>0</v>
      </c>
      <c r="U6" s="29" t="n">
        <f aca="false">+SUMIF('MCM '!G:G,'ALL 2019'!C6,'MCM '!F:F)</f>
        <v>0</v>
      </c>
      <c r="V6" s="61" t="n">
        <f aca="false">+SUMIF(AGRIMOTORS!G:G,C6,AGRIMOTORS!F:F)</f>
        <v>0</v>
      </c>
      <c r="W6" s="15" t="n">
        <f aca="false">+SUMIF(BOVIMA!F:F,'ALL 2019'!C6,BOVIMA!E:E)</f>
        <v>0</v>
      </c>
      <c r="X6" s="15" t="n">
        <f aca="false">+SUMIF(AGRIFEED!F:F,'ALL 2019'!C6,AGRIFEED!E:E)</f>
        <v>0</v>
      </c>
      <c r="Y6" s="15" t="n">
        <f aca="false">+SUMIF(AMIP!F:F,'ALL 2019'!C6,AMIP!E:E)</f>
        <v>0</v>
      </c>
      <c r="Z6" s="15" t="n">
        <f aca="false">+SUMIF(ISF!F:F,'ALL 2019'!C6,ISF!F:F)</f>
        <v>0</v>
      </c>
      <c r="AA6" s="15" t="n">
        <f aca="false">+SUMIF(MABEL!F:F,'ALL 2019'!C6,MABEL!E:E)</f>
        <v>0</v>
      </c>
      <c r="AB6" s="29" t="n">
        <f aca="false">+SUMIF(DISCOI!G:G,'ALL 2019'!C6,DISCOI!F:F)</f>
        <v>-113000000</v>
      </c>
      <c r="AC6" s="15" t="n">
        <f aca="false">+SUMIF(NMP!F:F,'ALL 2019'!C6,NMP!E:E)</f>
        <v>-200000</v>
      </c>
      <c r="AD6" s="15" t="n">
        <f aca="false">+SUMIF('AMCHO '!F:F,'ALL 2019'!C6,'AMCHO '!E:E)</f>
        <v>-200000</v>
      </c>
      <c r="AE6" s="15" t="n">
        <f aca="false">SUMIF(CONFORTIS!G:G,'ALL 2019'!C6,CONFORTIS!F:F)</f>
        <v>0</v>
      </c>
      <c r="AF6" s="15" t="n">
        <f aca="false">+SUMIF('IRS IMMO'!G:G,'ALL 2019'!C6,'IRS IMMO'!F:F)</f>
        <v>0</v>
      </c>
      <c r="AG6" s="15" t="n">
        <f aca="false">SUMIF('United Malagasy'!F:F,'ALL 2019'!C6,'United Malagasy'!E:E)</f>
        <v>0</v>
      </c>
      <c r="AH6" s="15" t="n">
        <f aca="false">+SUMIF(AGRIVETAM!F:F,'ALL 2019'!C6,AGRIVETAM!E:E)</f>
        <v>0</v>
      </c>
      <c r="AI6" s="15" t="n">
        <f aca="false">+SUMIF(EUROPAINTS!F:F,'ALL 2019'!C6,EUROPAINTS!E:E)</f>
        <v>-55000000</v>
      </c>
      <c r="AJ6" s="15" t="n">
        <f aca="false">SUMIF('CSS SAKAY'!F:F,'ALL 2019'!C6,'CSS SAKAY'!E:E)</f>
        <v>0</v>
      </c>
      <c r="AK6" s="61" t="n">
        <f aca="false">+SUMIF(AGRIMA!F:F,'ALL 2019'!C6,AGRIMA!E:E)</f>
        <v>0</v>
      </c>
      <c r="AL6" s="15" t="n">
        <f aca="false">+SUMIF(FERRIS!H:H,'ALL 2019'!C6,FERRIS!G:G)</f>
        <v>0</v>
      </c>
      <c r="AM6" s="15" t="n">
        <f aca="false">SUMIF(SEM!F:F,'ALL 2019'!C6,SEM!E:E)</f>
        <v>-357431267.67</v>
      </c>
      <c r="AN6" s="15" t="n">
        <f aca="false">+SUMIF(Madatrade!F:F,'ALL 2019'!C6,Madatrade!E:E)</f>
        <v>0</v>
      </c>
      <c r="AO6" s="15" t="n">
        <f aca="false">+SUMIF('FIRST INVESTISSEMENT'!G:G,'ALL 2019'!C6,'FIRST INVESTISSEMENT'!F:F)</f>
        <v>0</v>
      </c>
    </row>
    <row r="7" customFormat="false" ht="17.25" hidden="false" customHeight="true" outlineLevel="0" collapsed="false">
      <c r="A7" s="2" t="str">
        <f aca="false">+LEFT(B7)</f>
        <v>1</v>
      </c>
      <c r="B7" s="2" t="str">
        <f aca="false">+LEFT(C7,3)</f>
        <v>106</v>
      </c>
      <c r="C7" s="20" t="n">
        <v>10620000</v>
      </c>
      <c r="D7" s="46" t="s">
        <v>2906</v>
      </c>
      <c r="E7" s="57" t="s">
        <v>2708</v>
      </c>
      <c r="F7" s="61" t="n">
        <v>0</v>
      </c>
      <c r="G7" s="61" t="n">
        <f aca="false">+SUMIF(AGRICORP!I:I,C7,AGRICORP!F:F)</f>
        <v>0</v>
      </c>
      <c r="H7" s="61" t="n">
        <f aca="false">+SUMIF(SMTP!D:D,'ALL 2019'!C7,SMTP!H:H)</f>
        <v>0</v>
      </c>
      <c r="I7" s="61" t="n">
        <f aca="false">SUMIF(AGRIVET!G:G,C7,AGRIVET!F:F)</f>
        <v>-453421850.64</v>
      </c>
      <c r="J7" s="61" t="n">
        <f aca="false">+SUMIF(AGRIVAL!G:G,'ALL 2019'!C7,AGRIVAL!F:F)</f>
        <v>0</v>
      </c>
      <c r="K7" s="61" t="n">
        <f aca="false">+SUMIF(AGRIKOBA!G:G,'ALL 2019'!C7,AGRIKOBA!F:F)</f>
        <v>0</v>
      </c>
      <c r="L7" s="61" t="n">
        <f aca="false">+SUMIF(LMOI!F:F,'ALL 2019'!C7,LMOI!E:E)</f>
        <v>0</v>
      </c>
      <c r="M7" s="15" t="n">
        <f aca="false">+SUMIF(TARTINE!G:G,'ALL 2019'!C7,TARTINE!F:F)</f>
        <v>0</v>
      </c>
      <c r="N7" s="15" t="n">
        <f aca="false">+SUMIF(IDF!F:F,'ALL 2019'!C7,IDF!E:E)</f>
        <v>0</v>
      </c>
      <c r="O7" s="15" t="n">
        <f aca="false">+SUMIF(RYA!G:G,C7,RYA!F:F)</f>
        <v>0</v>
      </c>
      <c r="P7" s="15" t="n">
        <f aca="false">+SUMIF('SCI NOAH'!G:G,'ALL 2019'!C7,'SCI NOAH'!F:F)</f>
        <v>0</v>
      </c>
      <c r="Q7" s="15" t="n">
        <f aca="false">+SUMIF(SIM!F:F,'ALL 2019'!C7,SIM!E:E)</f>
        <v>0</v>
      </c>
      <c r="R7" s="93" t="n">
        <f aca="false">SUMIF('First Energy'!F:F,C7,'First Energy'!I:I)</f>
        <v>0</v>
      </c>
      <c r="S7" s="93" t="n">
        <f aca="false">SUMIF('ID Motors'!G:G,C7,'ID Motors'!J:J)</f>
        <v>0</v>
      </c>
      <c r="T7" s="15" t="n">
        <f aca="false">+SUMIF('ID RENTAL'!G:G,'ALL 2019'!C7,'ID RENTAL'!F:F)</f>
        <v>0</v>
      </c>
      <c r="U7" s="29" t="n">
        <f aca="false">+SUMIF('MCM '!G:G,'ALL 2019'!C7,'MCM '!F:F)</f>
        <v>-950746700.3</v>
      </c>
      <c r="V7" s="61" t="n">
        <f aca="false">+SUMIF(AGRIMOTORS!G:G,C7,AGRIMOTORS!F:F)</f>
        <v>0</v>
      </c>
      <c r="W7" s="15" t="n">
        <f aca="false">+SUMIF(BOVIMA!F:F,'ALL 2019'!C7,BOVIMA!E:E)</f>
        <v>0</v>
      </c>
      <c r="X7" s="15" t="n">
        <f aca="false">+SUMIF(AGRIFEED!F:F,'ALL 2019'!C7,AGRIFEED!E:E)</f>
        <v>0</v>
      </c>
      <c r="Y7" s="15" t="n">
        <f aca="false">+SUMIF(AMIP!F:F,'ALL 2019'!C7,AMIP!E:E)</f>
        <v>0</v>
      </c>
      <c r="Z7" s="15" t="n">
        <f aca="false">+SUMIF(ISF!F:F,'ALL 2019'!C7,ISF!F:F)</f>
        <v>0</v>
      </c>
      <c r="AA7" s="15" t="n">
        <f aca="false">+SUMIF(MABEL!F:F,'ALL 2019'!C7,MABEL!E:E)</f>
        <v>0</v>
      </c>
      <c r="AB7" s="29" t="n">
        <f aca="false">+SUMIF(DISCOI!G:G,'ALL 2019'!C7,DISCOI!F:F)</f>
        <v>0</v>
      </c>
      <c r="AC7" s="15" t="n">
        <f aca="false">+SUMIF(NMP!F:F,'ALL 2019'!C7,NMP!E:E)</f>
        <v>0</v>
      </c>
      <c r="AD7" s="15" t="n">
        <f aca="false">+SUMIF('AMCHO '!F:F,'ALL 2019'!C7,'AMCHO '!E:E)</f>
        <v>0</v>
      </c>
      <c r="AE7" s="15" t="n">
        <f aca="false">SUMIF(CONFORTIS!G:G,'ALL 2019'!C7,CONFORTIS!F:F)</f>
        <v>0</v>
      </c>
      <c r="AF7" s="15" t="n">
        <f aca="false">+SUMIF('IRS IMMO'!G:G,'ALL 2019'!C7,'IRS IMMO'!F:F)</f>
        <v>0</v>
      </c>
      <c r="AG7" s="15" t="n">
        <f aca="false">SUMIF('United Malagasy'!F:F,'ALL 2019'!C7,'United Malagasy'!E:E)</f>
        <v>0</v>
      </c>
      <c r="AH7" s="15" t="n">
        <f aca="false">+SUMIF(AGRIVETAM!F:F,'ALL 2019'!C7,AGRIVETAM!E:E)</f>
        <v>0</v>
      </c>
      <c r="AI7" s="15" t="n">
        <f aca="false">+SUMIF(EUROPAINTS!F:F,'ALL 2019'!C7,EUROPAINTS!E:E)</f>
        <v>0</v>
      </c>
      <c r="AJ7" s="15" t="n">
        <f aca="false">SUMIF('CSS SAKAY'!F:F,'ALL 2019'!C7,'CSS SAKAY'!E:E)</f>
        <v>0</v>
      </c>
      <c r="AK7" s="61" t="n">
        <f aca="false">+SUMIF(AGRIMA!F:F,'ALL 2019'!C7,AGRIMA!E:E)</f>
        <v>0</v>
      </c>
      <c r="AL7" s="15" t="n">
        <f aca="false">+SUMIF(FERRIS!H:H,'ALL 2019'!C7,FERRIS!G:G)</f>
        <v>0</v>
      </c>
      <c r="AM7" s="15" t="n">
        <f aca="false">SUMIF(SEM!F:F,'ALL 2019'!C7,SEM!E:E)</f>
        <v>-43485517.65</v>
      </c>
      <c r="AN7" s="15" t="n">
        <f aca="false">+SUMIF(Madatrade!F:F,'ALL 2019'!C7,Madatrade!E:E)</f>
        <v>0</v>
      </c>
      <c r="AO7" s="15" t="n">
        <f aca="false">+SUMIF('FIRST INVESTISSEMENT'!G:G,'ALL 2019'!C7,'FIRST INVESTISSEMENT'!F:F)</f>
        <v>0</v>
      </c>
    </row>
    <row r="8" customFormat="false" ht="17.25" hidden="false" customHeight="true" outlineLevel="0" collapsed="false">
      <c r="A8" s="2" t="str">
        <f aca="false">+LEFT(B8)</f>
        <v>1</v>
      </c>
      <c r="B8" s="2" t="str">
        <f aca="false">+LEFT(C8,3)</f>
        <v>110</v>
      </c>
      <c r="C8" s="20" t="n">
        <v>11000000</v>
      </c>
      <c r="D8" s="46" t="s">
        <v>2907</v>
      </c>
      <c r="E8" s="57" t="s">
        <v>215</v>
      </c>
      <c r="F8" s="61" t="n">
        <v>-6344644630.84</v>
      </c>
      <c r="G8" s="61" t="n">
        <f aca="false">+SUMIF(AGRICORP!I:I,C8,AGRICORP!F:F)</f>
        <v>0</v>
      </c>
      <c r="H8" s="61" t="n">
        <f aca="false">+SUMIF(SMTP!D:D,'ALL 2019'!C8,SMTP!H:H)</f>
        <v>-4039252315.8657</v>
      </c>
      <c r="I8" s="61" t="n">
        <f aca="false">SUMIF(AGRIVET!G:G,C8,AGRIVET!F:F)</f>
        <v>-9652178288.22</v>
      </c>
      <c r="J8" s="61" t="n">
        <f aca="false">+SUMIF(AGRIVAL!G:G,'ALL 2019'!C8,AGRIVAL!F:F)</f>
        <v>-7177204402.71</v>
      </c>
      <c r="K8" s="61" t="n">
        <f aca="false">+SUMIF(AGRIKOBA!G:G,'ALL 2019'!C8,AGRIKOBA!F:F)</f>
        <v>0</v>
      </c>
      <c r="L8" s="61" t="n">
        <f aca="false">+SUMIF(LMOI!F:F,'ALL 2019'!C8,LMOI!E:E)</f>
        <v>0</v>
      </c>
      <c r="M8" s="15" t="n">
        <f aca="false">+SUMIF(TARTINE!G:G,'ALL 2019'!C8,TARTINE!F:F)</f>
        <v>-166731221.84</v>
      </c>
      <c r="N8" s="15" t="n">
        <f aca="false">+SUMIF(IDF!F:F,'ALL 2019'!C8,IDF!E:E)</f>
        <v>-5345387183.75</v>
      </c>
      <c r="O8" s="15" t="n">
        <f aca="false">+SUMIF(RYA!G:G,C8,RYA!F:F)</f>
        <v>0</v>
      </c>
      <c r="P8" s="15" t="n">
        <f aca="false">+SUMIF('SCI NOAH'!G:G,'ALL 2019'!C8,'SCI NOAH'!F:F)</f>
        <v>0</v>
      </c>
      <c r="Q8" s="15" t="n">
        <f aca="false">+SUMIF(SIM!F:F,'ALL 2019'!C8,SIM!E:E)</f>
        <v>-236206473.61</v>
      </c>
      <c r="R8" s="93" t="n">
        <f aca="false">SUMIF('First Energy'!F:F,C8,'First Energy'!I:I)</f>
        <v>-5763905602.73</v>
      </c>
      <c r="S8" s="93" t="n">
        <f aca="false">SUMIF('ID Motors'!G:G,C8,'ID Motors'!J:J)</f>
        <v>-2978489466.38</v>
      </c>
      <c r="T8" s="15" t="n">
        <f aca="false">+SUMIF('ID RENTAL'!G:G,'ALL 2019'!C8,'ID RENTAL'!F:F)</f>
        <v>0</v>
      </c>
      <c r="U8" s="29" t="n">
        <f aca="false">+SUMIF('MCM '!G:G,'ALL 2019'!C8,'MCM '!F:F)</f>
        <v>-875924552.18</v>
      </c>
      <c r="V8" s="61" t="n">
        <f aca="false">+SUMIF(AGRIMOTORS!G:G,C8,AGRIMOTORS!F:F)</f>
        <v>0</v>
      </c>
      <c r="W8" s="15" t="n">
        <f aca="false">+SUMIF(BOVIMA!F:F,'ALL 2019'!C8,BOVIMA!E:E)</f>
        <v>-3117721</v>
      </c>
      <c r="X8" s="15" t="n">
        <f aca="false">+SUMIF(AGRIFEED!F:F,'ALL 2019'!C8,AGRIFEED!E:E)</f>
        <v>-427770.08</v>
      </c>
      <c r="Y8" s="15" t="n">
        <f aca="false">+SUMIF(AMIP!F:F,'ALL 2019'!C8,AMIP!E:E)</f>
        <v>0</v>
      </c>
      <c r="Z8" s="15" t="n">
        <f aca="false">+SUMIF(ISF!F:F,'ALL 2019'!C8,ISF!F:F)</f>
        <v>0</v>
      </c>
      <c r="AA8" s="15" t="n">
        <f aca="false">+SUMIF(MABEL!F:F,'ALL 2019'!C8,MABEL!E:E)</f>
        <v>0</v>
      </c>
      <c r="AB8" s="29" t="n">
        <f aca="false">+SUMIF(DISCOI!G:G,'ALL 2019'!C8,DISCOI!F:F)</f>
        <v>-1927046526.45</v>
      </c>
      <c r="AC8" s="15" t="n">
        <f aca="false">+SUMIF(NMP!F:F,'ALL 2019'!C8,NMP!E:E)</f>
        <v>0</v>
      </c>
      <c r="AD8" s="15" t="n">
        <f aca="false">+SUMIF('AMCHO '!F:F,'ALL 2019'!C8,'AMCHO '!E:E)</f>
        <v>-10222484.69</v>
      </c>
      <c r="AE8" s="15" t="n">
        <f aca="false">SUMIF(CONFORTIS!G:G,'ALL 2019'!C8,CONFORTIS!F:F)</f>
        <v>0</v>
      </c>
      <c r="AF8" s="15" t="n">
        <f aca="false">+SUMIF('IRS IMMO'!G:G,'ALL 2019'!C8,'IRS IMMO'!F:F)</f>
        <v>0</v>
      </c>
      <c r="AG8" s="15" t="n">
        <f aca="false">SUMIF('United Malagasy'!F:F,'ALL 2019'!C8,'United Malagasy'!E:E)</f>
        <v>0</v>
      </c>
      <c r="AH8" s="15" t="n">
        <f aca="false">+SUMIF(AGRIVETAM!F:F,'ALL 2019'!C8,AGRIVETAM!E:E)</f>
        <v>21297281.9</v>
      </c>
      <c r="AI8" s="15" t="n">
        <f aca="false">+SUMIF(EUROPAINTS!F:F,'ALL 2019'!C8,EUROPAINTS!E:E)</f>
        <v>-181866899.5</v>
      </c>
      <c r="AJ8" s="15" t="n">
        <f aca="false">SUMIF('CSS SAKAY'!F:F,'ALL 2019'!C8,'CSS SAKAY'!E:E)</f>
        <v>0</v>
      </c>
      <c r="AK8" s="61" t="n">
        <f aca="false">+SUMIF(AGRIMA!F:F,'ALL 2019'!C8,AGRIMA!E:E)</f>
        <v>0</v>
      </c>
      <c r="AL8" s="15" t="n">
        <f aca="false">+SUMIF(FERRIS!H:H,'ALL 2019'!C8,FERRIS!G:G)</f>
        <v>-62820831.8</v>
      </c>
      <c r="AM8" s="15" t="n">
        <f aca="false">SUMIF(SEM!F:F,'ALL 2019'!C8,SEM!E:E)</f>
        <v>0</v>
      </c>
      <c r="AN8" s="15" t="n">
        <f aca="false">+SUMIF(Madatrade!F:F,'ALL 2019'!C8,Madatrade!E:E)</f>
        <v>-17194447.33</v>
      </c>
      <c r="AO8" s="15" t="n">
        <f aca="false">+SUMIF('FIRST INVESTISSEMENT'!G:G,'ALL 2019'!C8,'FIRST INVESTISSEMENT'!F:F)</f>
        <v>0</v>
      </c>
    </row>
    <row r="9" customFormat="false" ht="17.25" hidden="false" customHeight="true" outlineLevel="0" collapsed="false">
      <c r="A9" s="2" t="str">
        <f aca="false">+LEFT(B9)</f>
        <v>1</v>
      </c>
      <c r="B9" s="2" t="str">
        <f aca="false">+LEFT(C9,3)</f>
        <v>111</v>
      </c>
      <c r="C9" s="12" t="n">
        <v>11100000</v>
      </c>
      <c r="D9" s="46" t="s">
        <v>2908</v>
      </c>
      <c r="E9" s="86" t="s">
        <v>2709</v>
      </c>
      <c r="F9" s="61"/>
      <c r="G9" s="61" t="n">
        <f aca="false">+SUMIF(AGRICORP!I:I,C9,AGRICORP!F:F)</f>
        <v>0</v>
      </c>
      <c r="H9" s="61" t="n">
        <f aca="false">+SUMIF(SMTP!D:D,'ALL 2019'!C9,SMTP!H:H)</f>
        <v>0</v>
      </c>
      <c r="I9" s="61" t="n">
        <f aca="false">SUMIF(AGRIVET!G:G,C9,AGRIVET!F:F)</f>
        <v>0</v>
      </c>
      <c r="J9" s="61" t="n">
        <f aca="false">+SUMIF(AGRIVAL!G:G,'ALL 2019'!C9,AGRIVAL!F:F)</f>
        <v>0</v>
      </c>
      <c r="M9" s="15"/>
      <c r="N9" s="15"/>
      <c r="O9" s="15"/>
      <c r="P9" s="15"/>
      <c r="Q9" s="15"/>
      <c r="R9" s="93" t="n">
        <f aca="false">SUMIF('First Energy'!F:F,C9,'First Energy'!I:I)</f>
        <v>0</v>
      </c>
      <c r="S9" s="93" t="n">
        <f aca="false">SUMIF('ID Motors'!G:G,C9,'ID Motors'!J:J)</f>
        <v>0</v>
      </c>
      <c r="T9" s="15" t="n">
        <f aca="false">+SUMIF('ID RENTAL'!G:G,'ALL 2019'!C9,'ID RENTAL'!F:F)</f>
        <v>0</v>
      </c>
      <c r="U9" s="29"/>
      <c r="V9" s="61" t="n">
        <f aca="false">+SUMIF(AGRIMOTORS!G:G,C9,AGRIMOTORS!F:F)</f>
        <v>0</v>
      </c>
      <c r="W9" s="15"/>
      <c r="X9" s="15"/>
      <c r="Y9" s="15"/>
      <c r="Z9" s="15"/>
      <c r="AA9" s="15"/>
      <c r="AB9" s="29"/>
      <c r="AC9" s="15"/>
      <c r="AD9" s="15"/>
      <c r="AE9" s="15" t="n">
        <f aca="false">SUMIF(CONFORTIS!G:G,'ALL 2019'!C9,CONFORTIS!F:F)</f>
        <v>0</v>
      </c>
      <c r="AF9" s="15"/>
      <c r="AG9" s="15" t="n">
        <f aca="false">SUMIF('United Malagasy'!F:F,'ALL 2019'!C9,'United Malagasy'!E:E)</f>
        <v>0</v>
      </c>
      <c r="AH9" s="15"/>
      <c r="AI9" s="15"/>
      <c r="AJ9" s="15" t="n">
        <f aca="false">SUMIF('CSS SAKAY'!F:F,'ALL 2019'!C9,'CSS SAKAY'!E:E)</f>
        <v>0</v>
      </c>
      <c r="AK9" s="61" t="n">
        <f aca="false">+SUMIF(AGRIMA!F:F,'ALL 2019'!C9,AGRIMA!E:E)</f>
        <v>0</v>
      </c>
      <c r="AL9" s="15" t="n">
        <f aca="false">+SUMIF(FERRIS!H:H,'ALL 2019'!C9,FERRIS!G:G)</f>
        <v>0</v>
      </c>
      <c r="AM9" s="15" t="n">
        <f aca="false">SUMIF(SEM!F:F,'ALL 2019'!C9,SEM!E:E)</f>
        <v>0</v>
      </c>
      <c r="AN9" s="15" t="n">
        <f aca="false">+SUMIF(Madatrade!F:F,'ALL 2019'!C9,Madatrade!E:E)</f>
        <v>0</v>
      </c>
      <c r="AO9" s="15" t="n">
        <f aca="false">+SUMIF('FIRST INVESTISSEMENT'!G:G,'ALL 2019'!C9,'FIRST INVESTISSEMENT'!F:F)</f>
        <v>0</v>
      </c>
    </row>
    <row r="10" customFormat="false" ht="17.25" hidden="false" customHeight="true" outlineLevel="0" collapsed="false">
      <c r="A10" s="2" t="str">
        <f aca="false">+LEFT(B10)</f>
        <v>1</v>
      </c>
      <c r="B10" s="2" t="str">
        <f aca="false">+LEFT(C10,3)</f>
        <v>119</v>
      </c>
      <c r="C10" s="20" t="n">
        <v>11900000</v>
      </c>
      <c r="D10" s="46" t="s">
        <v>2907</v>
      </c>
      <c r="E10" s="57" t="s">
        <v>1158</v>
      </c>
      <c r="F10" s="61"/>
      <c r="G10" s="61" t="n">
        <f aca="false">+SUMIF(AGRICORP!I:I,C10,AGRICORP!F:F)</f>
        <v>2106451.23</v>
      </c>
      <c r="H10" s="61" t="n">
        <f aca="false">+SUMIF(SMTP!D:D,'ALL 2019'!C10,SMTP!H:H)</f>
        <v>0</v>
      </c>
      <c r="I10" s="61" t="n">
        <f aca="false">SUMIF(AGRIVET!G:G,C10,AGRIVET!F:F)</f>
        <v>0</v>
      </c>
      <c r="J10" s="61" t="n">
        <f aca="false">+SUMIF(AGRIVAL!G:G,'ALL 2019'!C10,AGRIVAL!F:F)</f>
        <v>0</v>
      </c>
      <c r="K10" s="61" t="n">
        <f aca="false">+SUMIF(AGRIKOBA!G:G,'ALL 2019'!C10,AGRIKOBA!F:F)</f>
        <v>574694116.85</v>
      </c>
      <c r="L10" s="61" t="n">
        <f aca="false">+SUMIF(LMOI!F:F,'ALL 2019'!C10,LMOI!E:E)</f>
        <v>26908968.54</v>
      </c>
      <c r="M10" s="15" t="n">
        <f aca="false">+SUMIF(TARTINE!G:G,'ALL 2019'!C10,TARTINE!F:F)</f>
        <v>0</v>
      </c>
      <c r="N10" s="15" t="n">
        <f aca="false">+SUMIF(IDF!F:F,'ALL 2019'!C10,IDF!E:E)</f>
        <v>0</v>
      </c>
      <c r="O10" s="15" t="n">
        <f aca="false">+SUMIF(RYA!G:G,C10,RYA!F:F)</f>
        <v>111501552.84</v>
      </c>
      <c r="P10" s="15" t="n">
        <f aca="false">+SUMIF('SCI NOAH'!G:G,'ALL 2019'!C10,'SCI NOAH'!F:F)</f>
        <v>6906485.19</v>
      </c>
      <c r="Q10" s="15" t="n">
        <f aca="false">+SUMIF(SIM!F:F,'ALL 2019'!C10,SIM!E:E)</f>
        <v>0</v>
      </c>
      <c r="R10" s="93" t="n">
        <f aca="false">SUMIF('First Energy'!F:F,C10,'First Energy'!I:I)</f>
        <v>0</v>
      </c>
      <c r="S10" s="93" t="n">
        <f aca="false">SUMIF('ID Motors'!G:G,C10,'ID Motors'!J:J)</f>
        <v>0</v>
      </c>
      <c r="T10" s="15" t="n">
        <f aca="false">+SUMIF('ID RENTAL'!G:G,'ALL 2019'!C10,'ID RENTAL'!F:F)</f>
        <v>0</v>
      </c>
      <c r="U10" s="29" t="n">
        <f aca="false">+SUMIF('MCM '!G:G,'ALL 2019'!C10,'MCM '!F:F)</f>
        <v>-0.19</v>
      </c>
      <c r="V10" s="61" t="n">
        <f aca="false">+SUMIF(AGRIMOTORS!G:G,C10,AGRIMOTORS!F:F)</f>
        <v>0</v>
      </c>
      <c r="W10" s="15" t="n">
        <f aca="false">+SUMIF(BOVIMA!F:F,'ALL 2019'!C10,BOVIMA!E:E)</f>
        <v>0</v>
      </c>
      <c r="X10" s="15" t="n">
        <f aca="false">+SUMIF(AGRIFEED!F:F,'ALL 2019'!C10,AGRIFEED!E:E)</f>
        <v>0</v>
      </c>
      <c r="Y10" s="15" t="n">
        <f aca="false">+SUMIF(AMIP!F:F,'ALL 2019'!C10,AMIP!E:E)</f>
        <v>1612750</v>
      </c>
      <c r="Z10" s="15" t="n">
        <f aca="false">+SUMIF(ISF!F:F,'ALL 2019'!C10,ISF!F:F)</f>
        <v>0</v>
      </c>
      <c r="AA10" s="15" t="n">
        <f aca="false">+SUMIF(MABEL!F:F,'ALL 2019'!C10,MABEL!E:E)</f>
        <v>126121909.8</v>
      </c>
      <c r="AB10" s="29" t="n">
        <f aca="false">+SUMIF(DISCOI!G:G,'ALL 2019'!C10,DISCOI!F:F)</f>
        <v>0</v>
      </c>
      <c r="AC10" s="15" t="n">
        <f aca="false">+SUMIF(NMP!F:F,'ALL 2019'!C10,NMP!E:E)</f>
        <v>93828870.33</v>
      </c>
      <c r="AD10" s="15" t="n">
        <f aca="false">+SUMIF('AMCHO '!F:F,'ALL 2019'!C10,'AMCHO '!E:E)</f>
        <v>3772664.93</v>
      </c>
      <c r="AE10" s="15" t="n">
        <f aca="false">SUMIF(CONFORTIS!G:G,'ALL 2019'!C10,CONFORTIS!F:F)</f>
        <v>2012451.23</v>
      </c>
      <c r="AF10" s="15" t="n">
        <f aca="false">+SUMIF('IRS IMMO'!G:G,'ALL 2019'!C10,'IRS IMMO'!F:F)</f>
        <v>320000</v>
      </c>
      <c r="AG10" s="15" t="n">
        <f aca="false">SUMIF('United Malagasy'!F:F,'ALL 2019'!C10,'United Malagasy'!E:E)</f>
        <v>0</v>
      </c>
      <c r="AH10" s="15" t="n">
        <f aca="false">+SUMIF(AGRIVETAM!F:F,'ALL 2019'!C10,AGRIVETAM!E:E)</f>
        <v>0</v>
      </c>
      <c r="AI10" s="15" t="n">
        <f aca="false">+SUMIF(EUROPAINTS!F:F,'ALL 2019'!C10,EUROPAINTS!E:E)</f>
        <v>136044181.47</v>
      </c>
      <c r="AJ10" s="15" t="n">
        <f aca="false">SUMIF('CSS SAKAY'!F:F,'ALL 2019'!C10,'CSS SAKAY'!E:E)</f>
        <v>0</v>
      </c>
      <c r="AK10" s="61" t="n">
        <f aca="false">+SUMIF(AGRIMA!F:F,'ALL 2019'!C10,AGRIMA!E:E)</f>
        <v>0</v>
      </c>
      <c r="AL10" s="15" t="n">
        <f aca="false">+SUMIF(FERRIS!H:H,'ALL 2019'!C10,FERRIS!G:G)</f>
        <v>0</v>
      </c>
      <c r="AM10" s="15" t="n">
        <f aca="false">SUMIF(SEM!F:F,'ALL 2019'!C10,SEM!E:E)</f>
        <v>0</v>
      </c>
      <c r="AN10" s="15" t="n">
        <f aca="false">+SUMIF(Madatrade!F:F,'ALL 2019'!C10,Madatrade!E:E)</f>
        <v>0</v>
      </c>
      <c r="AO10" s="15" t="n">
        <f aca="false">+SUMIF('FIRST INVESTISSEMENT'!G:G,'ALL 2019'!C10,'FIRST INVESTISSEMENT'!F:F)</f>
        <v>0</v>
      </c>
    </row>
    <row r="11" customFormat="false" ht="17.25" hidden="false" customHeight="true" outlineLevel="0" collapsed="false">
      <c r="A11" s="2" t="str">
        <f aca="false">+LEFT(B11)</f>
        <v>1</v>
      </c>
      <c r="B11" s="2" t="str">
        <f aca="false">+LEFT(C11,3)</f>
        <v>120</v>
      </c>
      <c r="C11" s="20" t="n">
        <v>12000000</v>
      </c>
      <c r="D11" s="46" t="s">
        <v>2907</v>
      </c>
      <c r="E11" s="57" t="s">
        <v>2909</v>
      </c>
      <c r="F11" s="61" t="n">
        <v>0</v>
      </c>
      <c r="G11" s="61" t="n">
        <f aca="false">+SUMIF(AGRICORP!I:I,C11,AGRICORP!F:F)</f>
        <v>0</v>
      </c>
      <c r="H11" s="61" t="n">
        <f aca="false">+SUMIF(SMTP!D:D,'ALL 2019'!C11,SMTP!H:H)</f>
        <v>0</v>
      </c>
      <c r="I11" s="61" t="n">
        <f aca="false">SUMIF(AGRIVET!G:G,C11,AGRIVET!F:F)</f>
        <v>0</v>
      </c>
      <c r="J11" s="61" t="n">
        <f aca="false">+SUMIF(AGRIVAL!G:G,'ALL 2019'!C11,AGRIVAL!F:F)</f>
        <v>0</v>
      </c>
      <c r="K11" s="61" t="n">
        <f aca="false">+SUMIF(AGRIKOBA!G:G,'ALL 2019'!C11,AGRIKOBA!F:F)</f>
        <v>0</v>
      </c>
      <c r="L11" s="61" t="n">
        <f aca="false">+SUMIF(LMOI!F:F,'ALL 2019'!C11,LMOI!E:E)</f>
        <v>0</v>
      </c>
      <c r="M11" s="15" t="n">
        <f aca="false">+SUMIF(TARTINE!G:G,'ALL 2019'!C11,TARTINE!F:F)</f>
        <v>0</v>
      </c>
      <c r="N11" s="15" t="n">
        <f aca="false">+SUMIF(IDF!F:F,'ALL 2019'!C11,IDF!E:E)</f>
        <v>0</v>
      </c>
      <c r="O11" s="15" t="n">
        <f aca="false">+SUMIF(RYA!G:G,C11,RYA!F:F)</f>
        <v>0</v>
      </c>
      <c r="P11" s="15" t="n">
        <f aca="false">+SUMIF('SCI NOAH'!G:G,'ALL 2019'!C11,'SCI NOAH'!F:F)</f>
        <v>0</v>
      </c>
      <c r="Q11" s="15" t="n">
        <f aca="false">+SUMIF(SIM!F:F,'ALL 2019'!C11,SIM!E:E)</f>
        <v>0</v>
      </c>
      <c r="R11" s="93" t="n">
        <f aca="false">SUMIF('First Energy'!F:F,C11,'First Energy'!I:I)</f>
        <v>-1872072732.51</v>
      </c>
      <c r="S11" s="93" t="n">
        <f aca="false">SUMIF('ID Motors'!G:G,C11,'ID Motors'!J:J)</f>
        <v>-1835893792.49</v>
      </c>
      <c r="T11" s="15" t="n">
        <f aca="false">+SUMIF('ID RENTAL'!G:G,'ALL 2019'!C11,'ID RENTAL'!F:F)</f>
        <v>0</v>
      </c>
      <c r="U11" s="29" t="n">
        <f aca="false">+SUMIF('MCM '!G:G,'ALL 2019'!C11,'MCM '!F:F)</f>
        <v>305747192.94</v>
      </c>
      <c r="V11" s="61" t="n">
        <f aca="false">+SUMIF(AGRIMOTORS!G:G,C11,AGRIMOTORS!F:F)</f>
        <v>0</v>
      </c>
      <c r="W11" s="15" t="n">
        <f aca="false">+SUMIF(BOVIMA!F:F,'ALL 2019'!C11,BOVIMA!E:E)</f>
        <v>0</v>
      </c>
      <c r="X11" s="15" t="n">
        <f aca="false">+SUMIF(AGRIFEED!F:F,'ALL 2019'!C11,AGRIFEED!E:E)</f>
        <v>0</v>
      </c>
      <c r="Y11" s="15" t="n">
        <f aca="false">+SUMIF(AMIP!F:F,'ALL 2019'!C11,AMIP!E:E)</f>
        <v>0</v>
      </c>
      <c r="Z11" s="15" t="n">
        <f aca="false">+SUMIF(ISF!F:F,'ALL 2019'!C11,ISF!F:F)</f>
        <v>0</v>
      </c>
      <c r="AA11" s="15" t="n">
        <f aca="false">+SUMIF(MABEL!F:F,'ALL 2019'!C11,MABEL!E:E)</f>
        <v>0</v>
      </c>
      <c r="AB11" s="29" t="n">
        <f aca="false">+SUMIF(DISCOI!G:G,'ALL 2019'!C11,DISCOI!F:F)</f>
        <v>0</v>
      </c>
      <c r="AC11" s="15" t="n">
        <f aca="false">+SUMIF(NMP!F:F,'ALL 2019'!C11,NMP!E:E)</f>
        <v>0</v>
      </c>
      <c r="AD11" s="15" t="n">
        <f aca="false">+SUMIF('AMCHO '!F:F,'ALL 2019'!C11,'AMCHO '!E:E)</f>
        <v>0</v>
      </c>
      <c r="AE11" s="15" t="n">
        <f aca="false">SUMIF(CONFORTIS!G:G,'ALL 2019'!C11,CONFORTIS!F:F)</f>
        <v>0</v>
      </c>
      <c r="AF11" s="15" t="n">
        <f aca="false">+SUMIF('IRS IMMO'!G:G,'ALL 2019'!C11,'IRS IMMO'!F:F)</f>
        <v>0</v>
      </c>
      <c r="AG11" s="15" t="n">
        <f aca="false">SUMIF('United Malagasy'!F:F,'ALL 2019'!C11,'United Malagasy'!E:E)</f>
        <v>0</v>
      </c>
      <c r="AH11" s="15" t="n">
        <f aca="false">+SUMIF(AGRIVETAM!F:F,'ALL 2019'!C11,AGRIVETAM!E:E)</f>
        <v>-95542982.52</v>
      </c>
      <c r="AI11" s="15" t="n">
        <f aca="false">+SUMIF(EUROPAINTS!F:F,'ALL 2019'!C11,EUROPAINTS!E:E)</f>
        <v>0</v>
      </c>
      <c r="AJ11" s="15" t="n">
        <f aca="false">SUMIF('CSS SAKAY'!F:F,'ALL 2019'!C11,'CSS SAKAY'!E:E)</f>
        <v>0</v>
      </c>
      <c r="AK11" s="61" t="n">
        <f aca="false">+SUMIF(AGRIMA!F:F,'ALL 2019'!C11,AGRIMA!E:E)</f>
        <v>0</v>
      </c>
      <c r="AL11" s="15" t="n">
        <f aca="false">+SUMIF(FERRIS!H:H,'ALL 2019'!C11,FERRIS!G:G)</f>
        <v>0</v>
      </c>
      <c r="AM11" s="15" t="n">
        <f aca="false">SUMIF(SEM!F:F,'ALL 2019'!C11,SEM!E:E)</f>
        <v>0</v>
      </c>
      <c r="AN11" s="15" t="n">
        <f aca="false">+SUMIF(Madatrade!F:F,'ALL 2019'!C11,Madatrade!E:E)</f>
        <v>0</v>
      </c>
      <c r="AO11" s="15" t="n">
        <f aca="false">+SUMIF('FIRST INVESTISSEMENT'!G:G,'ALL 2019'!C11,'FIRST INVESTISSEMENT'!F:F)</f>
        <v>0</v>
      </c>
    </row>
    <row r="12" customFormat="false" ht="17.25" hidden="false" customHeight="true" outlineLevel="0" collapsed="false">
      <c r="A12" s="2" t="str">
        <f aca="false">+LEFT(B12)</f>
        <v>1</v>
      </c>
      <c r="B12" s="2" t="str">
        <f aca="false">+LEFT(C12,3)</f>
        <v>128</v>
      </c>
      <c r="C12" s="12" t="n">
        <v>12800000</v>
      </c>
      <c r="D12" s="46" t="s">
        <v>2907</v>
      </c>
      <c r="E12" s="57" t="s">
        <v>1341</v>
      </c>
      <c r="F12" s="61" t="n">
        <v>0</v>
      </c>
      <c r="G12" s="61" t="n">
        <f aca="false">+SUMIF(AGRICORP!I:I,C12,AGRICORP!F:F)</f>
        <v>0</v>
      </c>
      <c r="H12" s="61" t="n">
        <f aca="false">+SUMIF(SMTP!D:D,'ALL 2019'!C12,SMTP!H:H)</f>
        <v>-542571718.122</v>
      </c>
      <c r="I12" s="61" t="n">
        <f aca="false">SUMIF(AGRIVET!G:G,C12,AGRIVET!F:F)</f>
        <v>-3763308765.22</v>
      </c>
      <c r="J12" s="61" t="n">
        <f aca="false">+SUMIF(AGRIVAL!G:G,'ALL 2019'!C12,AGRIVAL!F:F)</f>
        <v>-3094338788.63</v>
      </c>
      <c r="K12" s="61" t="n">
        <f aca="false">+SUMIF(AGRIKOBA!G:G,'ALL 2019'!C12,AGRIKOBA!F:F)</f>
        <v>0</v>
      </c>
      <c r="L12" s="61" t="n">
        <f aca="false">+SUMIF(LMOI!F:F,'ALL 2019'!C12,LMOI!E:E)</f>
        <v>17852069.13</v>
      </c>
      <c r="M12" s="15" t="n">
        <f aca="false">+SUMIF(TARTINE!G:G,'ALL 2019'!C12,TARTINE!F:F)</f>
        <v>112986606.91</v>
      </c>
      <c r="N12" s="15" t="n">
        <f aca="false">+SUMIF(IDF!F:F,'ALL 2019'!C12,IDF!E:E)</f>
        <v>-1292844443.6</v>
      </c>
      <c r="O12" s="15" t="n">
        <f aca="false">+SUMIF(RYA!G:G,C12,RYA!F:F)</f>
        <v>0</v>
      </c>
      <c r="P12" s="15" t="n">
        <f aca="false">+SUMIF('SCI NOAH'!G:G,'ALL 2019'!C12,'SCI NOAH'!F:F)</f>
        <v>0</v>
      </c>
      <c r="Q12" s="15" t="n">
        <f aca="false">+SUMIF(SIM!F:F,'ALL 2019'!C12,SIM!E:E)</f>
        <v>0</v>
      </c>
      <c r="R12" s="93" t="n">
        <f aca="false">SUMIF('First Energy'!F:F,C12,'First Energy'!I:I)</f>
        <v>0</v>
      </c>
      <c r="S12" s="93" t="n">
        <f aca="false">SUMIF('ID Motors'!G:G,C12,'ID Motors'!J:J)</f>
        <v>0</v>
      </c>
      <c r="T12" s="15" t="n">
        <f aca="false">+SUMIF('ID RENTAL'!G:G,'ALL 2019'!C12,'ID RENTAL'!F:F)</f>
        <v>0</v>
      </c>
      <c r="U12" s="29" t="n">
        <f aca="false">+SUMIF('MCM '!G:G,'ALL 2019'!C12,'MCM '!F:F)</f>
        <v>0</v>
      </c>
      <c r="V12" s="61" t="n">
        <f aca="false">+SUMIF(AGRIMOTORS!G:G,C12,AGRIMOTORS!F:F)</f>
        <v>0</v>
      </c>
      <c r="W12" s="15" t="n">
        <f aca="false">+SUMIF(BOVIMA!F:F,'ALL 2019'!C12,BOVIMA!E:E)</f>
        <v>0</v>
      </c>
      <c r="X12" s="15" t="n">
        <f aca="false">+SUMIF(AGRIFEED!F:F,'ALL 2019'!C12,AGRIFEED!E:E)</f>
        <v>0</v>
      </c>
      <c r="Y12" s="15" t="n">
        <f aca="false">+SUMIF(AMIP!F:F,'ALL 2019'!C12,AMIP!E:E)</f>
        <v>0</v>
      </c>
      <c r="Z12" s="15" t="n">
        <f aca="false">+SUMIF(ISF!F:F,'ALL 2019'!C12,ISF!F:F)</f>
        <v>0</v>
      </c>
      <c r="AA12" s="15" t="n">
        <f aca="false">+SUMIF(MABEL!F:F,'ALL 2019'!C12,MABEL!E:E)</f>
        <v>0</v>
      </c>
      <c r="AB12" s="29" t="n">
        <f aca="false">+SUMIF(DISCOI!G:G,'ALL 2019'!C12,DISCOI!F:F)</f>
        <v>-401803355.43</v>
      </c>
      <c r="AC12" s="15" t="n">
        <f aca="false">+SUMIF(NMP!F:F,'ALL 2019'!C12,NMP!E:E)</f>
        <v>-59135579.39</v>
      </c>
      <c r="AD12" s="15" t="n">
        <f aca="false">+SUMIF('AMCHO '!F:F,'ALL 2019'!C12,'AMCHO '!E:E)</f>
        <v>0</v>
      </c>
      <c r="AE12" s="15" t="n">
        <f aca="false">SUMIF(CONFORTIS!G:G,'ALL 2019'!C12,CONFORTIS!F:F)</f>
        <v>0</v>
      </c>
      <c r="AF12" s="15" t="n">
        <f aca="false">+SUMIF('IRS IMMO'!G:G,'ALL 2019'!C12,'IRS IMMO'!F:F)</f>
        <v>0</v>
      </c>
      <c r="AG12" s="15" t="n">
        <f aca="false">SUMIF('United Malagasy'!F:F,'ALL 2019'!C12,'United Malagasy'!E:E)</f>
        <v>0</v>
      </c>
      <c r="AH12" s="15" t="n">
        <f aca="false">+SUMIF(AGRIVETAM!F:F,'ALL 2019'!C12,AGRIVETAM!E:E)</f>
        <v>-76243681.62</v>
      </c>
      <c r="AI12" s="15" t="n">
        <f aca="false">+SUMIF(EUROPAINTS!F:F,'ALL 2019'!C12,EUROPAINTS!E:E)</f>
        <v>0</v>
      </c>
      <c r="AJ12" s="15" t="n">
        <f aca="false">SUMIF('CSS SAKAY'!F:F,'ALL 2019'!C12,'CSS SAKAY'!E:E)</f>
        <v>0</v>
      </c>
      <c r="AK12" s="61" t="n">
        <f aca="false">+SUMIF(AGRIMA!F:F,'ALL 2019'!C12,AGRIMA!E:E)</f>
        <v>0</v>
      </c>
      <c r="AL12" s="15" t="n">
        <f aca="false">+SUMIF(FERRIS!H:H,'ALL 2019'!C12,FERRIS!G:G)</f>
        <v>-188449529.62</v>
      </c>
      <c r="AM12" s="15" t="n">
        <f aca="false">SUMIF(SEM!F:F,'ALL 2019'!C12,SEM!E:E)</f>
        <v>208190338.62</v>
      </c>
      <c r="AN12" s="15" t="n">
        <f aca="false">+SUMIF(Madatrade!F:F,'ALL 2019'!C12,Madatrade!E:E)</f>
        <v>-5254891553.11</v>
      </c>
      <c r="AO12" s="15" t="n">
        <f aca="false">+SUMIF('FIRST INVESTISSEMENT'!G:G,'ALL 2019'!C12,'FIRST INVESTISSEMENT'!F:F)</f>
        <v>820064943.04</v>
      </c>
    </row>
    <row r="13" customFormat="false" ht="17.25" hidden="false" customHeight="true" outlineLevel="0" collapsed="false">
      <c r="A13" s="2" t="str">
        <f aca="false">+LEFT(B13)</f>
        <v>1</v>
      </c>
      <c r="B13" s="2" t="str">
        <f aca="false">+LEFT(C13,3)</f>
        <v>129</v>
      </c>
      <c r="C13" s="12" t="n">
        <v>12900000</v>
      </c>
      <c r="D13" s="46" t="s">
        <v>2907</v>
      </c>
      <c r="E13" s="86" t="s">
        <v>4</v>
      </c>
      <c r="F13" s="61"/>
      <c r="G13" s="61" t="n">
        <f aca="false">+SUMIF(AGRICORP!I:I,C13,AGRICORP!F:F)</f>
        <v>0</v>
      </c>
      <c r="H13" s="61" t="n">
        <f aca="false">+SUMIF(SMTP!D:D,'ALL 2019'!C13,SMTP!H:H)</f>
        <v>0</v>
      </c>
      <c r="I13" s="61" t="n">
        <f aca="false">SUMIF(AGRIVET!G:G,C13,AGRIVET!F:F)</f>
        <v>0</v>
      </c>
      <c r="J13" s="61" t="n">
        <f aca="false">+SUMIF(AGRIVAL!G:G,'ALL 2019'!C13,AGRIVAL!F:F)</f>
        <v>0</v>
      </c>
      <c r="K13" s="61" t="n">
        <f aca="false">+SUMIF(AGRIKOBA!G:G,'ALL 2019'!C13,AGRIKOBA!F:F)</f>
        <v>0</v>
      </c>
      <c r="L13" s="61" t="n">
        <f aca="false">+SUMIF(LMOI!F:F,'ALL 2019'!C13,LMOI!E:E)</f>
        <v>0</v>
      </c>
      <c r="M13" s="15" t="n">
        <f aca="false">+SUMIF(TARTINE!G:G,'ALL 2019'!C13,TARTINE!F:F)</f>
        <v>0</v>
      </c>
      <c r="N13" s="15" t="n">
        <f aca="false">+SUMIF(IDF!F:F,'ALL 2019'!C13,IDF!E:E)</f>
        <v>0</v>
      </c>
      <c r="O13" s="15" t="n">
        <f aca="false">+SUMIF(RYA!G:G,C13,RYA!F:F)</f>
        <v>0</v>
      </c>
      <c r="P13" s="15" t="n">
        <f aca="false">+SUMIF('SCI NOAH'!G:G,'ALL 2019'!C13,'SCI NOAH'!F:F)</f>
        <v>0</v>
      </c>
      <c r="Q13" s="15" t="n">
        <f aca="false">+SUMIF(SIM!F:F,'ALL 2019'!C13,SIM!E:E)</f>
        <v>0</v>
      </c>
      <c r="R13" s="93" t="n">
        <f aca="false">SUMIF('First Energy'!F:F,C13,'First Energy'!I:I)</f>
        <v>0</v>
      </c>
      <c r="S13" s="93" t="n">
        <f aca="false">SUMIF('ID Motors'!G:G,C13,'ID Motors'!J:J)</f>
        <v>0</v>
      </c>
      <c r="T13" s="15" t="n">
        <f aca="false">+SUMIF('ID RENTAL'!G:G,'ALL 2019'!C13,'ID RENTAL'!F:F)</f>
        <v>0</v>
      </c>
      <c r="U13" s="29" t="n">
        <f aca="false">+SUMIF('MCM '!G:G,'ALL 2019'!C13,'MCM '!F:F)</f>
        <v>0</v>
      </c>
      <c r="V13" s="61" t="n">
        <f aca="false">+SUMIF(AGRIMOTORS!G:G,C13,AGRIMOTORS!F:F)</f>
        <v>0</v>
      </c>
      <c r="W13" s="15" t="n">
        <f aca="false">+SUMIF(BOVIMA!F:F,'ALL 2019'!C13,BOVIMA!E:E)</f>
        <v>0</v>
      </c>
      <c r="X13" s="15" t="n">
        <f aca="false">+SUMIF(AGRIFEED!F:F,'ALL 2019'!C13,AGRIFEED!E:E)</f>
        <v>0</v>
      </c>
      <c r="Y13" s="15" t="n">
        <f aca="false">+SUMIF(AMIP!F:F,'ALL 2019'!C13,AMIP!E:E)</f>
        <v>0</v>
      </c>
      <c r="Z13" s="15" t="n">
        <f aca="false">+SUMIF(ISF!F:F,'ALL 2019'!C13,ISF!F:F)</f>
        <v>0</v>
      </c>
      <c r="AA13" s="15" t="n">
        <f aca="false">+SUMIF(MABEL!F:F,'ALL 2019'!C13,MABEL!E:E)</f>
        <v>0</v>
      </c>
      <c r="AB13" s="29" t="n">
        <f aca="false">+SUMIF(DISCOI!G:G,'ALL 2019'!C13,DISCOI!F:F)</f>
        <v>0</v>
      </c>
      <c r="AC13" s="15" t="n">
        <f aca="false">+SUMIF(NMP!F:F,'ALL 2019'!C13,NMP!E:E)</f>
        <v>0</v>
      </c>
      <c r="AD13" s="15" t="n">
        <f aca="false">+SUMIF('AMCHO '!F:F,'ALL 2019'!C13,'AMCHO '!E:E)</f>
        <v>0</v>
      </c>
      <c r="AE13" s="15" t="n">
        <f aca="false">SUMIF(CONFORTIS!G:G,'ALL 2019'!C13,CONFORTIS!F:F)</f>
        <v>0</v>
      </c>
      <c r="AF13" s="15" t="n">
        <f aca="false">+SUMIF('IRS IMMO'!G:G,'ALL 2019'!C13,'IRS IMMO'!F:F)</f>
        <v>1676000</v>
      </c>
      <c r="AG13" s="15" t="n">
        <f aca="false">SUMIF('United Malagasy'!F:F,'ALL 2019'!C13,'United Malagasy'!E:E)</f>
        <v>0</v>
      </c>
      <c r="AH13" s="15" t="n">
        <f aca="false">+SUMIF(AGRIVETAM!F:F,'ALL 2019'!C13,AGRIVETAM!E:E)</f>
        <v>-434873390.47</v>
      </c>
      <c r="AI13" s="15" t="n">
        <f aca="false">+SUMIF(EUROPAINTS!F:F,'ALL 2019'!C13,EUROPAINTS!E:E)</f>
        <v>0</v>
      </c>
      <c r="AJ13" s="15" t="n">
        <f aca="false">SUMIF('CSS SAKAY'!F:F,'ALL 2019'!C13,'CSS SAKAY'!E:E)</f>
        <v>0</v>
      </c>
      <c r="AK13" s="61" t="n">
        <f aca="false">+SUMIF(AGRIMA!F:F,'ALL 2019'!C13,AGRIMA!E:E)</f>
        <v>0</v>
      </c>
      <c r="AL13" s="15" t="n">
        <f aca="false">+SUMIF(FERRIS!H:H,'ALL 2019'!C13,FERRIS!G:G)</f>
        <v>0</v>
      </c>
      <c r="AM13" s="15" t="n">
        <f aca="false">SUMIF(SEM!F:F,'ALL 2019'!C13,SEM!E:E)</f>
        <v>0</v>
      </c>
      <c r="AN13" s="15" t="n">
        <f aca="false">+SUMIF(Madatrade!F:F,'ALL 2019'!C13,Madatrade!E:E)</f>
        <v>0</v>
      </c>
      <c r="AO13" s="15" t="n">
        <f aca="false">+SUMIF('FIRST INVESTISSEMENT'!G:G,'ALL 2019'!C13,'FIRST INVESTISSEMENT'!F:F)</f>
        <v>0</v>
      </c>
    </row>
    <row r="14" customFormat="false" ht="17.25" hidden="false" customHeight="true" outlineLevel="0" collapsed="false">
      <c r="A14" s="2" t="str">
        <f aca="false">+LEFT(B14)</f>
        <v>1</v>
      </c>
      <c r="B14" s="2" t="str">
        <f aca="false">+LEFT(C14,3)</f>
        <v>131</v>
      </c>
      <c r="C14" s="16" t="n">
        <v>13100000</v>
      </c>
      <c r="D14" s="46" t="s">
        <v>2910</v>
      </c>
      <c r="E14" s="99" t="s">
        <v>2036</v>
      </c>
      <c r="F14" s="61"/>
      <c r="G14" s="61" t="n">
        <f aca="false">+SUMIF(AGRICORP!I:I,C14,AGRICORP!F:F)</f>
        <v>0</v>
      </c>
      <c r="H14" s="61" t="n">
        <f aca="false">+SUMIF(SMTP!D:D,'ALL 2019'!C14,SMTP!H:H)</f>
        <v>0</v>
      </c>
      <c r="I14" s="61" t="n">
        <f aca="false">SUMIF(AGRIVET!G:G,C14,AGRIVET!F:F)</f>
        <v>0</v>
      </c>
      <c r="J14" s="61" t="n">
        <f aca="false">+SUMIF(AGRIVAL!G:G,'ALL 2019'!C14,AGRIVAL!F:F)</f>
        <v>0</v>
      </c>
      <c r="K14" s="61" t="n">
        <f aca="false">+SUMIF(AGRIKOBA!G:G,'ALL 2019'!C14,AGRIKOBA!F:F)</f>
        <v>0</v>
      </c>
      <c r="M14" s="15"/>
      <c r="N14" s="15" t="n">
        <f aca="false">+SUMIF(IDF!F:F,'ALL 2019'!C14,IDF!E:E)</f>
        <v>0</v>
      </c>
      <c r="O14" s="15"/>
      <c r="P14" s="15"/>
      <c r="Q14" s="15"/>
      <c r="R14" s="93" t="n">
        <f aca="false">SUMIF('First Energy'!F:F,C14,'First Energy'!I:I)</f>
        <v>0</v>
      </c>
      <c r="S14" s="93" t="n">
        <f aca="false">SUMIF('ID Motors'!G:G,C14,'ID Motors'!J:J)</f>
        <v>0</v>
      </c>
      <c r="T14" s="15" t="n">
        <f aca="false">+SUMIF('ID RENTAL'!G:G,'ALL 2019'!C14,'ID RENTAL'!F:F)</f>
        <v>0</v>
      </c>
      <c r="U14" s="29" t="n">
        <f aca="false">+SUMIF('MCM '!G:G,'ALL 2019'!C14,'MCM '!F:F)</f>
        <v>0</v>
      </c>
      <c r="V14" s="61" t="n">
        <f aca="false">+SUMIF(AGRIMOTORS!G:G,C14,AGRIMOTORS!F:F)</f>
        <v>0</v>
      </c>
      <c r="W14" s="15" t="n">
        <f aca="false">+SUMIF(BOVIMA!F:F,'ALL 2019'!C14,BOVIMA!E:E)</f>
        <v>-178194785</v>
      </c>
      <c r="X14" s="15" t="n">
        <f aca="false">+SUMIF(AGRIFEED!F:F,'ALL 2019'!C14,AGRIFEED!E:E)</f>
        <v>-92729577</v>
      </c>
      <c r="Y14" s="15" t="n">
        <f aca="false">+SUMIF(AMIP!F:F,'ALL 2019'!C14,AMIP!E:E)</f>
        <v>0</v>
      </c>
      <c r="Z14" s="15" t="n">
        <f aca="false">+SUMIF(ISF!F:F,'ALL 2019'!C14,ISF!F:F)</f>
        <v>0</v>
      </c>
      <c r="AA14" s="15" t="n">
        <f aca="false">+SUMIF(MABEL!F:F,'ALL 2019'!C14,MABEL!E:E)</f>
        <v>-2077781712.47</v>
      </c>
      <c r="AB14" s="29" t="n">
        <f aca="false">+SUMIF(DISCOI!G:G,'ALL 2019'!C14,DISCOI!F:F)</f>
        <v>0</v>
      </c>
      <c r="AC14" s="15" t="n">
        <f aca="false">+SUMIF(NMP!F:F,'ALL 2019'!C14,NMP!E:E)</f>
        <v>0</v>
      </c>
      <c r="AD14" s="15" t="n">
        <f aca="false">+SUMIF('AMCHO '!F:F,'ALL 2019'!C14,'AMCHO '!E:E)</f>
        <v>0</v>
      </c>
      <c r="AE14" s="15" t="n">
        <f aca="false">SUMIF(CONFORTIS!G:G,'ALL 2019'!C14,CONFORTIS!F:F)</f>
        <v>0</v>
      </c>
      <c r="AF14" s="15" t="n">
        <f aca="false">+SUMIF('IRS IMMO'!G:G,'ALL 2019'!C14,'IRS IMMO'!F:F)</f>
        <v>0</v>
      </c>
      <c r="AG14" s="15" t="n">
        <f aca="false">SUMIF('United Malagasy'!F:F,'ALL 2019'!C14,'United Malagasy'!E:E)</f>
        <v>0</v>
      </c>
      <c r="AH14" s="15" t="n">
        <f aca="false">+SUMIF(AGRIVETAM!F:F,'ALL 2019'!C14,AGRIVETAM!E:E)</f>
        <v>0</v>
      </c>
      <c r="AI14" s="15" t="n">
        <f aca="false">+SUMIF(EUROPAINTS!F:F,'ALL 2019'!C14,EUROPAINTS!E:E)</f>
        <v>0</v>
      </c>
      <c r="AJ14" s="15" t="n">
        <f aca="false">SUMIF('CSS SAKAY'!F:F,'ALL 2019'!C14,'CSS SAKAY'!E:E)</f>
        <v>0</v>
      </c>
      <c r="AK14" s="61" t="n">
        <f aca="false">+SUMIF(AGRIMA!F:F,'ALL 2019'!C14,AGRIMA!E:E)</f>
        <v>0</v>
      </c>
      <c r="AL14" s="15" t="n">
        <f aca="false">+SUMIF(FERRIS!H:H,'ALL 2019'!C14,FERRIS!G:G)</f>
        <v>0</v>
      </c>
      <c r="AM14" s="15" t="n">
        <f aca="false">SUMIF(SEM!F:F,'ALL 2019'!C14,SEM!E:E)</f>
        <v>22790349.31</v>
      </c>
      <c r="AN14" s="15" t="n">
        <f aca="false">+SUMIF(Madatrade!F:F,'ALL 2019'!C14,Madatrade!E:E)</f>
        <v>0</v>
      </c>
      <c r="AO14" s="15" t="n">
        <f aca="false">+SUMIF('FIRST INVESTISSEMENT'!G:G,'ALL 2019'!C14,'FIRST INVESTISSEMENT'!F:F)</f>
        <v>0</v>
      </c>
    </row>
    <row r="15" customFormat="false" ht="17.25" hidden="false" customHeight="true" outlineLevel="0" collapsed="false">
      <c r="A15" s="2" t="str">
        <f aca="false">+LEFT(B15)</f>
        <v>1</v>
      </c>
      <c r="B15" s="2" t="str">
        <f aca="false">+LEFT(C15,3)</f>
        <v>131</v>
      </c>
      <c r="C15" s="16" t="n">
        <v>13110000</v>
      </c>
      <c r="D15" s="46" t="s">
        <v>2910</v>
      </c>
      <c r="E15" s="99" t="s">
        <v>2037</v>
      </c>
      <c r="F15" s="61"/>
      <c r="G15" s="61" t="n">
        <f aca="false">+SUMIF(AGRICORP!I:I,C15,AGRICORP!F:F)</f>
        <v>0</v>
      </c>
      <c r="H15" s="61" t="n">
        <f aca="false">+SUMIF(SMTP!D:D,'ALL 2019'!C15,SMTP!H:H)</f>
        <v>0</v>
      </c>
      <c r="I15" s="61" t="n">
        <f aca="false">SUMIF(AGRIVET!G:G,C15,AGRIVET!F:F)</f>
        <v>0</v>
      </c>
      <c r="J15" s="61" t="n">
        <f aca="false">+SUMIF(AGRIVAL!G:G,'ALL 2019'!C15,AGRIVAL!F:F)</f>
        <v>0</v>
      </c>
      <c r="K15" s="61" t="n">
        <f aca="false">+SUMIF(AGRIKOBA!G:G,'ALL 2019'!C15,AGRIKOBA!F:F)</f>
        <v>0</v>
      </c>
      <c r="M15" s="15"/>
      <c r="N15" s="15" t="n">
        <f aca="false">+SUMIF(IDF!F:F,'ALL 2019'!C15,IDF!E:E)</f>
        <v>0</v>
      </c>
      <c r="O15" s="15"/>
      <c r="P15" s="15"/>
      <c r="Q15" s="15"/>
      <c r="R15" s="93" t="n">
        <f aca="false">SUMIF('First Energy'!F:F,C15,'First Energy'!I:I)</f>
        <v>0</v>
      </c>
      <c r="S15" s="93" t="n">
        <f aca="false">SUMIF('ID Motors'!G:G,C15,'ID Motors'!J:J)</f>
        <v>0</v>
      </c>
      <c r="T15" s="15" t="n">
        <f aca="false">+SUMIF('ID RENTAL'!G:G,'ALL 2019'!C15,'ID RENTAL'!F:F)</f>
        <v>0</v>
      </c>
      <c r="U15" s="29" t="n">
        <f aca="false">+SUMIF('MCM '!G:G,'ALL 2019'!C15,'MCM '!F:F)</f>
        <v>0</v>
      </c>
      <c r="V15" s="61" t="n">
        <f aca="false">+SUMIF(AGRIMOTORS!G:G,C15,AGRIMOTORS!F:F)</f>
        <v>0</v>
      </c>
      <c r="W15" s="15" t="n">
        <f aca="false">+SUMIF(BOVIMA!F:F,'ALL 2019'!C15,BOVIMA!E:E)</f>
        <v>-2256507840</v>
      </c>
      <c r="X15" s="15" t="n">
        <f aca="false">+SUMIF(AGRIFEED!F:F,'ALL 2019'!C15,AGRIFEED!E:E)</f>
        <v>0</v>
      </c>
      <c r="Y15" s="15" t="n">
        <f aca="false">+SUMIF(AMIP!F:F,'ALL 2019'!C15,AMIP!E:E)</f>
        <v>0</v>
      </c>
      <c r="Z15" s="15" t="n">
        <f aca="false">+SUMIF(ISF!F:F,'ALL 2019'!C15,ISF!F:F)</f>
        <v>0</v>
      </c>
      <c r="AA15" s="15" t="n">
        <f aca="false">+SUMIF(MABEL!F:F,'ALL 2019'!C15,MABEL!E:E)</f>
        <v>0</v>
      </c>
      <c r="AB15" s="29" t="n">
        <f aca="false">+SUMIF(DISCOI!G:G,'ALL 2019'!C15,DISCOI!F:F)</f>
        <v>0</v>
      </c>
      <c r="AC15" s="15" t="n">
        <f aca="false">+SUMIF(NMP!F:F,'ALL 2019'!C15,NMP!E:E)</f>
        <v>0</v>
      </c>
      <c r="AD15" s="15" t="n">
        <f aca="false">+SUMIF('AMCHO '!F:F,'ALL 2019'!C15,'AMCHO '!E:E)</f>
        <v>0</v>
      </c>
      <c r="AE15" s="15" t="n">
        <f aca="false">SUMIF(CONFORTIS!G:G,'ALL 2019'!C15,CONFORTIS!F:F)</f>
        <v>0</v>
      </c>
      <c r="AF15" s="15" t="n">
        <f aca="false">+SUMIF('IRS IMMO'!G:G,'ALL 2019'!C15,'IRS IMMO'!F:F)</f>
        <v>0</v>
      </c>
      <c r="AG15" s="15" t="n">
        <f aca="false">SUMIF('United Malagasy'!F:F,'ALL 2019'!C15,'United Malagasy'!E:E)</f>
        <v>0</v>
      </c>
      <c r="AH15" s="15" t="n">
        <f aca="false">+SUMIF(AGRIVETAM!F:F,'ALL 2019'!C15,AGRIVETAM!E:E)</f>
        <v>0</v>
      </c>
      <c r="AI15" s="15" t="n">
        <f aca="false">+SUMIF(EUROPAINTS!F:F,'ALL 2019'!C15,EUROPAINTS!E:E)</f>
        <v>0</v>
      </c>
      <c r="AJ15" s="15" t="n">
        <f aca="false">SUMIF('CSS SAKAY'!F:F,'ALL 2019'!C15,'CSS SAKAY'!E:E)</f>
        <v>0</v>
      </c>
      <c r="AK15" s="61" t="n">
        <f aca="false">+SUMIF(AGRIMA!F:F,'ALL 2019'!C15,AGRIMA!E:E)</f>
        <v>0</v>
      </c>
      <c r="AL15" s="15" t="n">
        <f aca="false">+SUMIF(FERRIS!H:H,'ALL 2019'!C15,FERRIS!G:G)</f>
        <v>0</v>
      </c>
      <c r="AM15" s="15" t="n">
        <f aca="false">SUMIF(SEM!F:F,'ALL 2019'!C15,SEM!E:E)</f>
        <v>0</v>
      </c>
      <c r="AN15" s="15" t="n">
        <f aca="false">+SUMIF(Madatrade!F:F,'ALL 2019'!C15,Madatrade!E:E)</f>
        <v>0</v>
      </c>
      <c r="AO15" s="15" t="n">
        <f aca="false">+SUMIF('FIRST INVESTISSEMENT'!G:G,'ALL 2019'!C15,'FIRST INVESTISSEMENT'!F:F)</f>
        <v>0</v>
      </c>
    </row>
    <row r="16" customFormat="false" ht="17.25" hidden="false" customHeight="true" outlineLevel="0" collapsed="false">
      <c r="A16" s="2" t="str">
        <f aca="false">+LEFT(B16)</f>
        <v>1</v>
      </c>
      <c r="B16" s="2" t="str">
        <f aca="false">+LEFT(C16,3)</f>
        <v>133</v>
      </c>
      <c r="C16" s="12" t="n">
        <v>13300000</v>
      </c>
      <c r="D16" s="46" t="s">
        <v>2911</v>
      </c>
      <c r="E16" s="86" t="s">
        <v>2711</v>
      </c>
      <c r="F16" s="61"/>
      <c r="G16" s="61" t="n">
        <f aca="false">+SUMIF(AGRICORP!I:I,C16,AGRICORP!F:F)</f>
        <v>0</v>
      </c>
      <c r="H16" s="61" t="n">
        <f aca="false">+SUMIF(SMTP!D:D,'ALL 2019'!C16,SMTP!H:H)</f>
        <v>0</v>
      </c>
      <c r="I16" s="61" t="n">
        <f aca="false">SUMIF(AGRIVET!G:G,C16,AGRIVET!F:F)</f>
        <v>0</v>
      </c>
      <c r="J16" s="61" t="n">
        <f aca="false">+SUMIF(AGRIVAL!G:G,'ALL 2019'!C16,AGRIVAL!F:F)</f>
        <v>0</v>
      </c>
      <c r="K16" s="61" t="n">
        <f aca="false">+SUMIF(AGRIKOBA!G:G,'ALL 2019'!C16,AGRIKOBA!F:F)</f>
        <v>0</v>
      </c>
      <c r="L16" s="61" t="n">
        <f aca="false">+SUMIF(LMOI!F:F,'ALL 2019'!C16,LMOI!E:E)</f>
        <v>0</v>
      </c>
      <c r="M16" s="15" t="n">
        <f aca="false">+SUMIF(TARTINE!G:G,'ALL 2019'!C16,TARTINE!F:F)</f>
        <v>0</v>
      </c>
      <c r="N16" s="15" t="n">
        <f aca="false">+SUMIF(IDF!F:F,'ALL 2019'!C16,IDF!E:E)</f>
        <v>0</v>
      </c>
      <c r="O16" s="15" t="n">
        <f aca="false">+SUMIF(RYA!G:G,C16,RYA!F:F)</f>
        <v>0</v>
      </c>
      <c r="P16" s="15" t="n">
        <f aca="false">+SUMIF('SCI NOAH'!G:G,'ALL 2019'!C16,'SCI NOAH'!F:F)</f>
        <v>0</v>
      </c>
      <c r="Q16" s="15" t="n">
        <f aca="false">+SUMIF(SIM!F:F,'ALL 2019'!C16,SIM!E:E)</f>
        <v>0</v>
      </c>
      <c r="R16" s="93" t="n">
        <f aca="false">SUMIF('First Energy'!F:F,C16,'First Energy'!I:I)</f>
        <v>0</v>
      </c>
      <c r="S16" s="93" t="n">
        <f aca="false">SUMIF('ID Motors'!G:G,C16,'ID Motors'!J:J)</f>
        <v>0</v>
      </c>
      <c r="T16" s="15" t="n">
        <f aca="false">+SUMIF('ID RENTAL'!G:G,'ALL 2019'!C16,'ID RENTAL'!F:F)</f>
        <v>0</v>
      </c>
      <c r="U16" s="29" t="n">
        <f aca="false">+SUMIF('MCM '!G:G,'ALL 2019'!C16,'MCM '!F:F)</f>
        <v>0</v>
      </c>
      <c r="V16" s="61" t="n">
        <f aca="false">+SUMIF(AGRIMOTORS!G:G,C16,AGRIMOTORS!F:F)</f>
        <v>0</v>
      </c>
      <c r="W16" s="15"/>
      <c r="X16" s="15" t="n">
        <f aca="false">+SUMIF(AGRIFEED!F:F,'ALL 2019'!C16,AGRIFEED!E:E)</f>
        <v>0</v>
      </c>
      <c r="Y16" s="15" t="n">
        <f aca="false">+SUMIF(AMIP!F:F,'ALL 2019'!C16,AMIP!E:E)</f>
        <v>0</v>
      </c>
      <c r="Z16" s="15" t="n">
        <f aca="false">+SUMIF(ISF!F:F,'ALL 2019'!C16,ISF!F:F)</f>
        <v>0</v>
      </c>
      <c r="AA16" s="15"/>
      <c r="AB16" s="29" t="n">
        <f aca="false">+SUMIF(DISCOI!G:G,'ALL 2019'!C16,DISCOI!F:F)</f>
        <v>0</v>
      </c>
      <c r="AC16" s="15" t="n">
        <f aca="false">+SUMIF(NMP!F:F,'ALL 2019'!C16,NMP!E:E)</f>
        <v>0</v>
      </c>
      <c r="AD16" s="15" t="n">
        <f aca="false">+SUMIF('AMCHO '!F:F,'ALL 2019'!C16,'AMCHO '!E:E)</f>
        <v>0</v>
      </c>
      <c r="AE16" s="15" t="n">
        <f aca="false">SUMIF(CONFORTIS!G:G,'ALL 2019'!C16,CONFORTIS!F:F)</f>
        <v>0</v>
      </c>
      <c r="AF16" s="15" t="n">
        <f aca="false">+SUMIF('IRS IMMO'!G:G,'ALL 2019'!C16,'IRS IMMO'!F:F)</f>
        <v>0</v>
      </c>
      <c r="AG16" s="15" t="n">
        <f aca="false">SUMIF('United Malagasy'!F:F,'ALL 2019'!C16,'United Malagasy'!E:E)</f>
        <v>0</v>
      </c>
      <c r="AH16" s="15" t="n">
        <f aca="false">+SUMIF(AGRIVETAM!F:F,'ALL 2019'!C16,AGRIVETAM!E:E)</f>
        <v>0</v>
      </c>
      <c r="AI16" s="15" t="n">
        <f aca="false">+SUMIF(EUROPAINTS!F:F,'ALL 2019'!C16,EUROPAINTS!E:E)</f>
        <v>0</v>
      </c>
      <c r="AJ16" s="15" t="n">
        <f aca="false">SUMIF('CSS SAKAY'!F:F,'ALL 2019'!C16,'CSS SAKAY'!E:E)</f>
        <v>0</v>
      </c>
      <c r="AK16" s="61" t="n">
        <f aca="false">+SUMIF(AGRIMA!F:F,'ALL 2019'!C16,AGRIMA!E:E)</f>
        <v>0</v>
      </c>
      <c r="AL16" s="15" t="n">
        <f aca="false">+SUMIF(FERRIS!H:H,'ALL 2019'!C16,FERRIS!G:G)</f>
        <v>0</v>
      </c>
      <c r="AM16" s="15" t="n">
        <f aca="false">SUMIF(SEM!F:F,'ALL 2019'!C16,SEM!E:E)</f>
        <v>0</v>
      </c>
      <c r="AN16" s="15" t="n">
        <f aca="false">+SUMIF(Madatrade!F:F,'ALL 2019'!C16,Madatrade!E:E)</f>
        <v>0</v>
      </c>
      <c r="AO16" s="15" t="n">
        <f aca="false">+SUMIF('FIRST INVESTISSEMENT'!G:G,'ALL 2019'!C16,'FIRST INVESTISSEMENT'!F:F)</f>
        <v>0</v>
      </c>
    </row>
    <row r="17" customFormat="false" ht="17.25" hidden="false" customHeight="true" outlineLevel="0" collapsed="false">
      <c r="A17" s="2" t="str">
        <f aca="false">+LEFT(B17)</f>
        <v>1</v>
      </c>
      <c r="B17" s="2" t="str">
        <f aca="false">+LEFT(C17,3)</f>
        <v>161</v>
      </c>
      <c r="C17" s="20" t="n">
        <v>16100000</v>
      </c>
      <c r="D17" s="46" t="s">
        <v>2912</v>
      </c>
      <c r="E17" s="57" t="s">
        <v>216</v>
      </c>
      <c r="F17" s="61" t="n">
        <v>0</v>
      </c>
      <c r="G17" s="61" t="n">
        <f aca="false">+SUMIF(AGRICORP!I:I,C17,AGRICORP!F:F)</f>
        <v>0</v>
      </c>
      <c r="H17" s="61" t="n">
        <f aca="false">+SUMIF(SMTP!D:D,'ALL 2019'!C17,SMTP!H:H)</f>
        <v>0</v>
      </c>
      <c r="I17" s="61" t="n">
        <f aca="false">SUMIF(AGRIVET!G:G,C17,AGRIVET!F:F)</f>
        <v>0</v>
      </c>
      <c r="J17" s="61" t="n">
        <f aca="false">+SUMIF(AGRIVAL!G:G,'ALL 2019'!C17,AGRIVAL!F:F)</f>
        <v>0</v>
      </c>
      <c r="K17" s="61" t="n">
        <f aca="false">+SUMIF(AGRIKOBA!G:G,'ALL 2019'!C17,AGRIKOBA!F:F)</f>
        <v>0</v>
      </c>
      <c r="M17" s="15"/>
      <c r="N17" s="15" t="n">
        <f aca="false">+SUMIF(IDF!F:F,'ALL 2019'!C17,IDF!E:E)</f>
        <v>-1978129057.42</v>
      </c>
      <c r="O17" s="15"/>
      <c r="P17" s="15"/>
      <c r="Q17" s="15"/>
      <c r="R17" s="93" t="n">
        <f aca="false">SUMIF('First Energy'!F:F,C17,'First Energy'!I:I)</f>
        <v>0</v>
      </c>
      <c r="S17" s="93" t="n">
        <f aca="false">SUMIF('ID Motors'!G:G,C17,'ID Motors'!J:J)</f>
        <v>-345912374.7</v>
      </c>
      <c r="T17" s="15" t="n">
        <f aca="false">+SUMIF('ID RENTAL'!G:G,'ALL 2019'!C17,'ID RENTAL'!F:F)</f>
        <v>0</v>
      </c>
      <c r="U17" s="29" t="n">
        <f aca="false">+SUMIF('MCM '!G:G,'ALL 2019'!C17,'MCM '!F:F)</f>
        <v>0</v>
      </c>
      <c r="V17" s="61" t="n">
        <f aca="false">+SUMIF(AGRIMOTORS!G:G,C17,AGRIMOTORS!F:F)</f>
        <v>0</v>
      </c>
      <c r="W17" s="15" t="n">
        <f aca="false">+SUMIF(BOVIMA!F:F,'ALL 2019'!C17,BOVIMA!E:E)</f>
        <v>-8750821937</v>
      </c>
      <c r="X17" s="15" t="n">
        <f aca="false">+SUMIF(AGRIFEED!F:F,'ALL 2019'!C17,AGRIFEED!E:E)</f>
        <v>0</v>
      </c>
      <c r="Y17" s="15" t="n">
        <f aca="false">+SUMIF(AMIP!F:F,'ALL 2019'!C17,AMIP!E:E)</f>
        <v>0</v>
      </c>
      <c r="Z17" s="15" t="n">
        <f aca="false">+SUMIF(ISF!F:F,'ALL 2019'!C17,ISF!F:F)</f>
        <v>0</v>
      </c>
      <c r="AA17" s="15" t="n">
        <f aca="false">+SUMIF(MABEL!F:F,'ALL 2019'!C17,MABEL!E:E)</f>
        <v>0</v>
      </c>
      <c r="AB17" s="29" t="n">
        <f aca="false">+SUMIF(DISCOI!G:G,'ALL 2019'!C17,DISCOI!F:F)</f>
        <v>0</v>
      </c>
      <c r="AC17" s="15" t="n">
        <f aca="false">+SUMIF(NMP!F:F,'ALL 2019'!C17,NMP!E:E)</f>
        <v>0</v>
      </c>
      <c r="AD17" s="15" t="n">
        <f aca="false">+SUMIF('AMCHO '!F:F,'ALL 2019'!C17,'AMCHO '!E:E)</f>
        <v>0</v>
      </c>
      <c r="AE17" s="15" t="n">
        <f aca="false">SUMIF(CONFORTIS!G:G,'ALL 2019'!C17,CONFORTIS!F:F)</f>
        <v>0</v>
      </c>
      <c r="AF17" s="15" t="n">
        <f aca="false">+SUMIF('IRS IMMO'!G:G,'ALL 2019'!C17,'IRS IMMO'!F:F)</f>
        <v>0</v>
      </c>
      <c r="AG17" s="15" t="n">
        <f aca="false">SUMIF('United Malagasy'!F:F,'ALL 2019'!C17,'United Malagasy'!E:E)</f>
        <v>0</v>
      </c>
      <c r="AH17" s="15" t="n">
        <f aca="false">+SUMIF(AGRIVETAM!F:F,'ALL 2019'!C17,AGRIVETAM!E:E)</f>
        <v>0</v>
      </c>
      <c r="AI17" s="15" t="n">
        <f aca="false">+SUMIF(EUROPAINTS!F:F,'ALL 2019'!C17,EUROPAINTS!E:E)</f>
        <v>0</v>
      </c>
      <c r="AJ17" s="15" t="n">
        <f aca="false">SUMIF('CSS SAKAY'!F:F,'ALL 2019'!C17,'CSS SAKAY'!E:E)</f>
        <v>0</v>
      </c>
      <c r="AK17" s="61" t="n">
        <f aca="false">+SUMIF(AGRIMA!F:F,'ALL 2019'!C17,AGRIMA!E:E)</f>
        <v>0</v>
      </c>
      <c r="AL17" s="15" t="n">
        <f aca="false">+SUMIF(FERRIS!H:H,'ALL 2019'!C17,FERRIS!G:G)</f>
        <v>0</v>
      </c>
      <c r="AM17" s="15" t="n">
        <f aca="false">SUMIF(SEM!F:F,'ALL 2019'!C17,SEM!E:E)</f>
        <v>-69012.9</v>
      </c>
      <c r="AN17" s="15" t="n">
        <f aca="false">+SUMIF(Madatrade!F:F,'ALL 2019'!C17,Madatrade!E:E)</f>
        <v>0</v>
      </c>
      <c r="AO17" s="15" t="n">
        <f aca="false">+SUMIF('FIRST INVESTISSEMENT'!G:G,'ALL 2019'!C17,'FIRST INVESTISSEMENT'!F:F)</f>
        <v>-230531637.97</v>
      </c>
    </row>
    <row r="18" customFormat="false" ht="17.25" hidden="false" customHeight="true" outlineLevel="0" collapsed="false">
      <c r="A18" s="2" t="str">
        <f aca="false">+LEFT(B18)</f>
        <v>1</v>
      </c>
      <c r="B18" s="2" t="str">
        <f aca="false">+LEFT(C18,3)</f>
        <v>161</v>
      </c>
      <c r="C18" s="72" t="n">
        <v>16110000</v>
      </c>
      <c r="D18" s="46" t="s">
        <v>2912</v>
      </c>
      <c r="E18" s="100" t="s">
        <v>1179</v>
      </c>
      <c r="F18" s="61"/>
      <c r="G18" s="61" t="n">
        <f aca="false">+SUMIF(AGRICORP!I:I,C18,AGRICORP!F:F)</f>
        <v>0</v>
      </c>
      <c r="H18" s="61" t="n">
        <f aca="false">+SUMIF(SMTP!D:D,'ALL 2019'!C18,SMTP!H:H)</f>
        <v>0</v>
      </c>
      <c r="I18" s="61" t="n">
        <f aca="false">SUMIF(AGRIVET!G:G,C18,AGRIVET!F:F)</f>
        <v>0</v>
      </c>
      <c r="J18" s="61" t="n">
        <f aca="false">+SUMIF(AGRIVAL!G:G,'ALL 2019'!C18,AGRIVAL!F:F)</f>
        <v>0</v>
      </c>
      <c r="K18" s="61" t="n">
        <f aca="false">+SUMIF(AGRIKOBA!G:G,'ALL 2019'!C18,AGRIKOBA!F:F)</f>
        <v>0</v>
      </c>
      <c r="L18" s="61" t="n">
        <f aca="false">+SUMIF(LMOI!F:F,'ALL 2019'!C18,LMOI!E:E)</f>
        <v>-23208642344.81</v>
      </c>
      <c r="M18" s="15" t="n">
        <f aca="false">+SUMIF(TARTINE!G:G,'ALL 2019'!C18,TARTINE!F:F)</f>
        <v>0</v>
      </c>
      <c r="N18" s="15" t="n">
        <f aca="false">+SUMIF(IDF!F:F,'ALL 2019'!C18,IDF!E:E)</f>
        <v>0</v>
      </c>
      <c r="O18" s="15" t="n">
        <f aca="false">+SUMIF(RYA!G:G,C18,RYA!F:F)</f>
        <v>0</v>
      </c>
      <c r="P18" s="15" t="n">
        <f aca="false">+SUMIF('SCI NOAH'!G:G,'ALL 2019'!C18,'SCI NOAH'!F:F)</f>
        <v>0</v>
      </c>
      <c r="Q18" s="15" t="n">
        <f aca="false">+SUMIF(SIM!F:F,'ALL 2019'!C18,SIM!E:E)</f>
        <v>0</v>
      </c>
      <c r="R18" s="93" t="n">
        <f aca="false">SUMIF('First Energy'!F:F,C18,'First Energy'!I:I)</f>
        <v>0</v>
      </c>
      <c r="S18" s="93" t="n">
        <f aca="false">SUMIF('ID Motors'!G:G,C18,'ID Motors'!J:J)</f>
        <v>0</v>
      </c>
      <c r="T18" s="15" t="n">
        <f aca="false">+SUMIF('ID RENTAL'!G:G,'ALL 2019'!C18,'ID RENTAL'!F:F)</f>
        <v>0</v>
      </c>
      <c r="U18" s="29" t="n">
        <f aca="false">+SUMIF('MCM '!G:G,'ALL 2019'!C18,'MCM '!F:F)</f>
        <v>0</v>
      </c>
      <c r="V18" s="61" t="n">
        <f aca="false">+SUMIF(AGRIMOTORS!G:G,C18,AGRIMOTORS!F:F)</f>
        <v>0</v>
      </c>
      <c r="W18" s="15" t="n">
        <f aca="false">+SUMIF(BOVIMA!F:F,'ALL 2019'!C18,BOVIMA!E:E)</f>
        <v>0</v>
      </c>
      <c r="X18" s="15" t="n">
        <f aca="false">+SUMIF(AGRIFEED!F:F,'ALL 2019'!C18,AGRIFEED!E:E)</f>
        <v>0</v>
      </c>
      <c r="Y18" s="15" t="n">
        <f aca="false">+SUMIF(AMIP!F:F,'ALL 2019'!C18,AMIP!E:E)</f>
        <v>0</v>
      </c>
      <c r="Z18" s="15" t="n">
        <f aca="false">+SUMIF(ISF!F:F,'ALL 2019'!C18,ISF!F:F)</f>
        <v>0</v>
      </c>
      <c r="AA18" s="15" t="n">
        <f aca="false">+SUMIF(MABEL!F:F,'ALL 2019'!C18,MABEL!E:E)</f>
        <v>0</v>
      </c>
      <c r="AB18" s="29" t="n">
        <f aca="false">+SUMIF(DISCOI!G:G,'ALL 2019'!C18,DISCOI!F:F)</f>
        <v>0</v>
      </c>
      <c r="AC18" s="15" t="n">
        <f aca="false">+SUMIF(NMP!F:F,'ALL 2019'!C18,NMP!E:E)</f>
        <v>0</v>
      </c>
      <c r="AD18" s="15" t="n">
        <f aca="false">+SUMIF('AMCHO '!F:F,'ALL 2019'!C18,'AMCHO '!E:E)</f>
        <v>0</v>
      </c>
      <c r="AE18" s="15" t="n">
        <f aca="false">SUMIF(CONFORTIS!G:G,'ALL 2019'!C18,CONFORTIS!F:F)</f>
        <v>0</v>
      </c>
      <c r="AF18" s="15" t="n">
        <f aca="false">+SUMIF('IRS IMMO'!G:G,'ALL 2019'!C18,'IRS IMMO'!F:F)</f>
        <v>0</v>
      </c>
      <c r="AG18" s="15" t="n">
        <f aca="false">SUMIF('United Malagasy'!F:F,'ALL 2019'!C18,'United Malagasy'!E:E)</f>
        <v>0</v>
      </c>
      <c r="AH18" s="15" t="n">
        <f aca="false">+SUMIF(AGRIVETAM!F:F,'ALL 2019'!C18,AGRIVETAM!E:E)</f>
        <v>0</v>
      </c>
      <c r="AI18" s="15" t="n">
        <f aca="false">+SUMIF(EUROPAINTS!F:F,'ALL 2019'!C18,EUROPAINTS!E:E)</f>
        <v>0</v>
      </c>
      <c r="AJ18" s="15" t="n">
        <f aca="false">SUMIF('CSS SAKAY'!F:F,'ALL 2019'!C18,'CSS SAKAY'!E:E)</f>
        <v>0</v>
      </c>
      <c r="AK18" s="61" t="n">
        <f aca="false">+SUMIF(AGRIMA!F:F,'ALL 2019'!C18,AGRIMA!E:E)</f>
        <v>0</v>
      </c>
      <c r="AL18" s="15" t="n">
        <f aca="false">+SUMIF(FERRIS!H:H,'ALL 2019'!C18,FERRIS!G:G)</f>
        <v>0</v>
      </c>
      <c r="AM18" s="15" t="n">
        <f aca="false">SUMIF(SEM!F:F,'ALL 2019'!C18,SEM!E:E)</f>
        <v>0</v>
      </c>
      <c r="AN18" s="15" t="n">
        <f aca="false">+SUMIF(Madatrade!F:F,'ALL 2019'!C18,Madatrade!E:E)</f>
        <v>0</v>
      </c>
      <c r="AO18" s="15" t="n">
        <f aca="false">+SUMIF('FIRST INVESTISSEMENT'!G:G,'ALL 2019'!C18,'FIRST INVESTISSEMENT'!F:F)</f>
        <v>0</v>
      </c>
    </row>
    <row r="19" customFormat="false" ht="17.25" hidden="false" customHeight="true" outlineLevel="0" collapsed="false">
      <c r="A19" s="2" t="str">
        <f aca="false">+LEFT(B19)</f>
        <v>1</v>
      </c>
      <c r="B19" s="2" t="str">
        <f aca="false">+LEFT(C19,3)</f>
        <v>161</v>
      </c>
      <c r="C19" s="12" t="n">
        <v>16120000</v>
      </c>
      <c r="D19" s="46" t="s">
        <v>2912</v>
      </c>
      <c r="E19" s="57" t="s">
        <v>217</v>
      </c>
      <c r="F19" s="61" t="n">
        <v>0</v>
      </c>
      <c r="G19" s="61" t="n">
        <f aca="false">+SUMIF(AGRICORP!I:I,C19,AGRICORP!F:F)</f>
        <v>0</v>
      </c>
      <c r="H19" s="61" t="n">
        <f aca="false">+SUMIF(SMTP!D:D,'ALL 2019'!C19,SMTP!H:H)</f>
        <v>0</v>
      </c>
      <c r="I19" s="61" t="n">
        <f aca="false">SUMIF(AGRIVET!G:G,C19,AGRIVET!F:F)</f>
        <v>0</v>
      </c>
      <c r="J19" s="61" t="n">
        <f aca="false">+SUMIF(AGRIVAL!G:G,'ALL 2019'!C19,AGRIVAL!F:F)</f>
        <v>0</v>
      </c>
      <c r="K19" s="61" t="n">
        <f aca="false">+SUMIF(AGRIKOBA!G:G,'ALL 2019'!C19,AGRIKOBA!F:F)</f>
        <v>0</v>
      </c>
      <c r="L19" s="61" t="n">
        <f aca="false">+SUMIF(LMOI!F:F,'ALL 2019'!C19,LMOI!E:E)</f>
        <v>0</v>
      </c>
      <c r="M19" s="15" t="n">
        <f aca="false">+SUMIF(TARTINE!G:G,'ALL 2019'!C19,TARTINE!F:F)</f>
        <v>0</v>
      </c>
      <c r="N19" s="15" t="n">
        <f aca="false">+SUMIF(IDF!F:F,'ALL 2019'!C19,IDF!E:E)</f>
        <v>0</v>
      </c>
      <c r="O19" s="15" t="n">
        <f aca="false">+SUMIF(RYA!G:G,C19,RYA!F:F)</f>
        <v>0</v>
      </c>
      <c r="P19" s="15" t="n">
        <f aca="false">+SUMIF('SCI NOAH'!G:G,'ALL 2019'!C19,'SCI NOAH'!F:F)</f>
        <v>0</v>
      </c>
      <c r="Q19" s="15" t="n">
        <f aca="false">+SUMIF(SIM!F:F,'ALL 2019'!C19,SIM!E:E)</f>
        <v>-1752620298.71</v>
      </c>
      <c r="R19" s="93" t="n">
        <f aca="false">SUMIF('First Energy'!F:F,C19,'First Energy'!I:I)</f>
        <v>0</v>
      </c>
      <c r="S19" s="93" t="n">
        <f aca="false">SUMIF('ID Motors'!G:G,C19,'ID Motors'!J:J)</f>
        <v>0</v>
      </c>
      <c r="T19" s="15" t="n">
        <f aca="false">+SUMIF('ID RENTAL'!G:G,'ALL 2019'!C19,'ID RENTAL'!F:F)</f>
        <v>0</v>
      </c>
      <c r="U19" s="29" t="n">
        <f aca="false">+SUMIF('MCM '!G:G,'ALL 2019'!C19,'MCM '!F:F)</f>
        <v>0</v>
      </c>
      <c r="V19" s="61" t="n">
        <f aca="false">+SUMIF(AGRIMOTORS!G:G,C19,AGRIMOTORS!F:F)</f>
        <v>0</v>
      </c>
      <c r="W19" s="15" t="n">
        <f aca="false">+SUMIF(BOVIMA!F:F,'ALL 2019'!C19,BOVIMA!E:E)</f>
        <v>0</v>
      </c>
      <c r="X19" s="15" t="n">
        <f aca="false">+SUMIF(AGRIFEED!F:F,'ALL 2019'!C19,AGRIFEED!E:E)</f>
        <v>0</v>
      </c>
      <c r="Y19" s="15" t="n">
        <f aca="false">+SUMIF(AMIP!F:F,'ALL 2019'!C19,AMIP!E:E)</f>
        <v>0</v>
      </c>
      <c r="Z19" s="15" t="n">
        <f aca="false">+SUMIF(ISF!F:F,'ALL 2019'!C19,ISF!F:F)</f>
        <v>0</v>
      </c>
      <c r="AA19" s="15" t="n">
        <f aca="false">+SUMIF(MABEL!F:F,'ALL 2019'!C19,MABEL!E:E)</f>
        <v>0</v>
      </c>
      <c r="AB19" s="29" t="n">
        <f aca="false">+SUMIF(DISCOI!G:G,'ALL 2019'!C19,DISCOI!F:F)</f>
        <v>0</v>
      </c>
      <c r="AC19" s="15" t="n">
        <f aca="false">+SUMIF(NMP!F:F,'ALL 2019'!C19,NMP!E:E)</f>
        <v>0</v>
      </c>
      <c r="AD19" s="15" t="n">
        <f aca="false">+SUMIF('AMCHO '!F:F,'ALL 2019'!C19,'AMCHO '!E:E)</f>
        <v>0</v>
      </c>
      <c r="AE19" s="15" t="n">
        <f aca="false">SUMIF(CONFORTIS!G:G,'ALL 2019'!C19,CONFORTIS!F:F)</f>
        <v>0</v>
      </c>
      <c r="AF19" s="15" t="n">
        <f aca="false">+SUMIF('IRS IMMO'!G:G,'ALL 2019'!C19,'IRS IMMO'!F:F)</f>
        <v>0</v>
      </c>
      <c r="AG19" s="15" t="n">
        <f aca="false">SUMIF('United Malagasy'!F:F,'ALL 2019'!C19,'United Malagasy'!E:E)</f>
        <v>0</v>
      </c>
      <c r="AH19" s="15" t="n">
        <f aca="false">+SUMIF(AGRIVETAM!F:F,'ALL 2019'!C19,AGRIVETAM!E:E)</f>
        <v>0</v>
      </c>
      <c r="AI19" s="15" t="n">
        <f aca="false">+SUMIF(EUROPAINTS!F:F,'ALL 2019'!C19,EUROPAINTS!E:E)</f>
        <v>0</v>
      </c>
      <c r="AJ19" s="15" t="n">
        <f aca="false">SUMIF('CSS SAKAY'!F:F,'ALL 2019'!C19,'CSS SAKAY'!E:E)</f>
        <v>0</v>
      </c>
      <c r="AK19" s="61" t="n">
        <f aca="false">+SUMIF(AGRIMA!F:F,'ALL 2019'!C19,AGRIMA!E:E)</f>
        <v>0</v>
      </c>
      <c r="AL19" s="15" t="n">
        <f aca="false">+SUMIF(FERRIS!H:H,'ALL 2019'!C19,FERRIS!G:G)</f>
        <v>0</v>
      </c>
      <c r="AM19" s="15" t="n">
        <f aca="false">SUMIF(SEM!F:F,'ALL 2019'!C19,SEM!E:E)</f>
        <v>0</v>
      </c>
      <c r="AN19" s="15" t="n">
        <f aca="false">+SUMIF(Madatrade!F:F,'ALL 2019'!C19,Madatrade!E:E)</f>
        <v>0</v>
      </c>
      <c r="AO19" s="15" t="n">
        <f aca="false">+SUMIF('FIRST INVESTISSEMENT'!G:G,'ALL 2019'!C19,'FIRST INVESTISSEMENT'!F:F)</f>
        <v>0</v>
      </c>
    </row>
    <row r="20" customFormat="false" ht="17.25" hidden="false" customHeight="true" outlineLevel="0" collapsed="false">
      <c r="A20" s="2" t="str">
        <f aca="false">+LEFT(B20)</f>
        <v>1</v>
      </c>
      <c r="B20" s="2" t="str">
        <f aca="false">+LEFT(C20,3)</f>
        <v>161</v>
      </c>
      <c r="C20" s="12" t="n">
        <v>16130000</v>
      </c>
      <c r="D20" s="46" t="s">
        <v>2912</v>
      </c>
      <c r="E20" s="57" t="s">
        <v>218</v>
      </c>
      <c r="F20" s="61" t="n">
        <v>-407993571.55</v>
      </c>
      <c r="G20" s="61" t="n">
        <f aca="false">+SUMIF(AGRICORP!I:I,C20,AGRICORP!F:F)</f>
        <v>0</v>
      </c>
      <c r="H20" s="61" t="n">
        <f aca="false">+SUMIF(SMTP!D:D,'ALL 2019'!C20,SMTP!H:H)</f>
        <v>0</v>
      </c>
      <c r="I20" s="61" t="n">
        <f aca="false">SUMIF(AGRIVET!G:G,C20,AGRIVET!F:F)</f>
        <v>0</v>
      </c>
      <c r="J20" s="61" t="n">
        <f aca="false">+SUMIF(AGRIVAL!G:G,'ALL 2019'!C20,AGRIVAL!F:F)</f>
        <v>0</v>
      </c>
      <c r="K20" s="61" t="n">
        <f aca="false">+SUMIF(AGRIKOBA!G:G,'ALL 2019'!C20,AGRIKOBA!F:F)</f>
        <v>0</v>
      </c>
      <c r="L20" s="61" t="n">
        <f aca="false">+SUMIF(LMOI!F:F,'ALL 2019'!C20,LMOI!E:E)</f>
        <v>0</v>
      </c>
      <c r="M20" s="15" t="n">
        <f aca="false">+SUMIF(TARTINE!G:G,'ALL 2019'!C20,TARTINE!F:F)</f>
        <v>0</v>
      </c>
      <c r="N20" s="15" t="n">
        <f aca="false">+SUMIF(IDF!F:F,'ALL 2019'!C20,IDF!E:E)</f>
        <v>0</v>
      </c>
      <c r="O20" s="15" t="n">
        <f aca="false">+SUMIF(RYA!G:G,C20,RYA!F:F)</f>
        <v>0</v>
      </c>
      <c r="P20" s="15" t="n">
        <f aca="false">+SUMIF('SCI NOAH'!G:G,'ALL 2019'!C20,'SCI NOAH'!F:F)</f>
        <v>0</v>
      </c>
      <c r="Q20" s="15" t="n">
        <f aca="false">+SUMIF(SIM!F:F,'ALL 2019'!C20,SIM!E:E)</f>
        <v>0</v>
      </c>
      <c r="R20" s="93" t="n">
        <f aca="false">SUMIF('First Energy'!F:F,C20,'First Energy'!I:I)</f>
        <v>0</v>
      </c>
      <c r="S20" s="93" t="n">
        <f aca="false">SUMIF('ID Motors'!G:G,C20,'ID Motors'!J:J)</f>
        <v>0</v>
      </c>
      <c r="T20" s="15" t="n">
        <f aca="false">+SUMIF('ID RENTAL'!G:G,'ALL 2019'!C20,'ID RENTAL'!F:F)</f>
        <v>0</v>
      </c>
      <c r="U20" s="29" t="n">
        <f aca="false">+SUMIF('MCM '!G:G,'ALL 2019'!C20,'MCM '!F:F)</f>
        <v>0</v>
      </c>
      <c r="V20" s="61" t="n">
        <f aca="false">+SUMIF(AGRIMOTORS!G:G,C20,AGRIMOTORS!F:F)</f>
        <v>0</v>
      </c>
      <c r="W20" s="15" t="n">
        <f aca="false">+SUMIF(BOVIMA!F:F,'ALL 2019'!C20,BOVIMA!E:E)</f>
        <v>0</v>
      </c>
      <c r="X20" s="15" t="n">
        <f aca="false">+SUMIF(AGRIFEED!F:F,'ALL 2019'!C20,AGRIFEED!E:E)</f>
        <v>0</v>
      </c>
      <c r="Y20" s="15" t="n">
        <f aca="false">+SUMIF(AMIP!F:F,'ALL 2019'!C20,AMIP!E:E)</f>
        <v>0</v>
      </c>
      <c r="Z20" s="15" t="n">
        <f aca="false">+SUMIF(ISF!F:F,'ALL 2019'!C20,ISF!F:F)</f>
        <v>0</v>
      </c>
      <c r="AA20" s="15" t="n">
        <f aca="false">+SUMIF(MABEL!F:F,'ALL 2019'!C20,MABEL!E:E)</f>
        <v>0</v>
      </c>
      <c r="AB20" s="29" t="n">
        <f aca="false">+SUMIF(DISCOI!G:G,'ALL 2019'!C20,DISCOI!F:F)</f>
        <v>0</v>
      </c>
      <c r="AC20" s="15" t="n">
        <f aca="false">+SUMIF(NMP!F:F,'ALL 2019'!C20,NMP!E:E)</f>
        <v>0</v>
      </c>
      <c r="AD20" s="15" t="n">
        <f aca="false">+SUMIF('AMCHO '!F:F,'ALL 2019'!C20,'AMCHO '!E:E)</f>
        <v>0</v>
      </c>
      <c r="AE20" s="15" t="n">
        <f aca="false">SUMIF(CONFORTIS!G:G,'ALL 2019'!C20,CONFORTIS!F:F)</f>
        <v>0</v>
      </c>
      <c r="AF20" s="15" t="n">
        <f aca="false">+SUMIF('IRS IMMO'!G:G,'ALL 2019'!C20,'IRS IMMO'!F:F)</f>
        <v>0</v>
      </c>
      <c r="AG20" s="15" t="n">
        <f aca="false">SUMIF('United Malagasy'!F:F,'ALL 2019'!C20,'United Malagasy'!E:E)</f>
        <v>0</v>
      </c>
      <c r="AH20" s="15" t="n">
        <f aca="false">+SUMIF(AGRIVETAM!F:F,'ALL 2019'!C20,AGRIVETAM!E:E)</f>
        <v>0</v>
      </c>
      <c r="AI20" s="15" t="n">
        <f aca="false">+SUMIF(EUROPAINTS!F:F,'ALL 2019'!C20,EUROPAINTS!E:E)</f>
        <v>0</v>
      </c>
      <c r="AJ20" s="15" t="n">
        <f aca="false">SUMIF('CSS SAKAY'!F:F,'ALL 2019'!C20,'CSS SAKAY'!E:E)</f>
        <v>0</v>
      </c>
      <c r="AK20" s="61" t="n">
        <f aca="false">+SUMIF(AGRIMA!F:F,'ALL 2019'!C20,AGRIMA!E:E)</f>
        <v>0</v>
      </c>
      <c r="AL20" s="15" t="n">
        <f aca="false">+SUMIF(FERRIS!H:H,'ALL 2019'!C20,FERRIS!G:G)</f>
        <v>0</v>
      </c>
      <c r="AM20" s="15" t="n">
        <f aca="false">SUMIF(SEM!F:F,'ALL 2019'!C20,SEM!E:E)</f>
        <v>0</v>
      </c>
      <c r="AN20" s="15" t="n">
        <f aca="false">+SUMIF(Madatrade!F:F,'ALL 2019'!C20,Madatrade!E:E)</f>
        <v>0</v>
      </c>
      <c r="AO20" s="15" t="n">
        <f aca="false">+SUMIF('FIRST INVESTISSEMENT'!G:G,'ALL 2019'!C20,'FIRST INVESTISSEMENT'!F:F)</f>
        <v>-311507935.33</v>
      </c>
    </row>
    <row r="21" customFormat="false" ht="17.25" hidden="false" customHeight="true" outlineLevel="0" collapsed="false">
      <c r="A21" s="2" t="str">
        <f aca="false">+LEFT(B21)</f>
        <v>1</v>
      </c>
      <c r="B21" s="2" t="str">
        <f aca="false">+LEFT(C21,3)</f>
        <v>161</v>
      </c>
      <c r="C21" s="12" t="n">
        <v>16150000</v>
      </c>
      <c r="D21" s="46" t="s">
        <v>2912</v>
      </c>
      <c r="E21" s="34" t="s">
        <v>2913</v>
      </c>
      <c r="F21" s="61"/>
      <c r="G21" s="61" t="n">
        <f aca="false">+SUMIF(AGRICORP!I:I,C21,AGRICORP!F:F)</f>
        <v>0</v>
      </c>
      <c r="H21" s="61" t="n">
        <f aca="false">+SUMIF(SMTP!D:D,'ALL 2019'!C21,SMTP!H:H)</f>
        <v>0</v>
      </c>
      <c r="I21" s="61" t="n">
        <f aca="false">SUMIF(AGRIVET!G:G,C21,AGRIVET!F:F)</f>
        <v>0</v>
      </c>
      <c r="J21" s="61" t="n">
        <f aca="false">+SUMIF(AGRIVAL!G:G,'ALL 2019'!C21,AGRIVAL!F:F)</f>
        <v>0</v>
      </c>
      <c r="K21" s="61" t="n">
        <f aca="false">+SUMIF(AGRIKOBA!G:G,'ALL 2019'!C21,AGRIKOBA!F:F)</f>
        <v>0</v>
      </c>
      <c r="L21" s="61" t="n">
        <f aca="false">+SUMIF(LMOI!F:F,'ALL 2019'!C21,LMOI!E:E)</f>
        <v>0</v>
      </c>
      <c r="M21" s="15" t="n">
        <f aca="false">+SUMIF(TARTINE!G:G,'ALL 2019'!C21,TARTINE!F:F)</f>
        <v>0</v>
      </c>
      <c r="N21" s="15" t="n">
        <f aca="false">+SUMIF(IDF!F:F,'ALL 2019'!C21,IDF!E:E)</f>
        <v>-2157066578.55</v>
      </c>
      <c r="O21" s="15" t="n">
        <f aca="false">+SUMIF(RYA!G:G,C21,RYA!F:F)</f>
        <v>0</v>
      </c>
      <c r="P21" s="15" t="n">
        <f aca="false">+SUMIF('SCI NOAH'!G:G,'ALL 2019'!C21,'SCI NOAH'!F:F)</f>
        <v>0</v>
      </c>
      <c r="Q21" s="15" t="n">
        <f aca="false">+SUMIF(SIM!F:F,'ALL 2019'!C21,SIM!E:E)</f>
        <v>0</v>
      </c>
      <c r="R21" s="93" t="n">
        <f aca="false">SUMIF('First Energy'!F:F,C21,'First Energy'!I:I)</f>
        <v>0</v>
      </c>
      <c r="S21" s="93" t="n">
        <f aca="false">SUMIF('ID Motors'!G:G,C21,'ID Motors'!J:J)</f>
        <v>0</v>
      </c>
      <c r="T21" s="15" t="n">
        <f aca="false">+SUMIF('ID RENTAL'!G:G,'ALL 2019'!C21,'ID RENTAL'!F:F)</f>
        <v>0</v>
      </c>
      <c r="U21" s="29" t="n">
        <f aca="false">+SUMIF('MCM '!G:G,'ALL 2019'!C21,'MCM '!F:F)</f>
        <v>0</v>
      </c>
      <c r="V21" s="61" t="n">
        <f aca="false">+SUMIF(AGRIMOTORS!G:G,C21,AGRIMOTORS!F:F)</f>
        <v>0</v>
      </c>
      <c r="W21" s="15" t="n">
        <f aca="false">+SUMIF(BOVIMA!F:F,'ALL 2019'!C21,BOVIMA!E:E)</f>
        <v>0</v>
      </c>
      <c r="X21" s="15" t="n">
        <f aca="false">+SUMIF(AGRIFEED!F:F,'ALL 2019'!C21,AGRIFEED!E:E)</f>
        <v>0</v>
      </c>
      <c r="Y21" s="15" t="n">
        <f aca="false">+SUMIF(AMIP!F:F,'ALL 2019'!C21,AMIP!E:E)</f>
        <v>0</v>
      </c>
      <c r="Z21" s="15" t="n">
        <f aca="false">+SUMIF(ISF!F:F,'ALL 2019'!C21,ISF!F:F)</f>
        <v>0</v>
      </c>
      <c r="AA21" s="15" t="n">
        <f aca="false">+SUMIF(MABEL!F:F,'ALL 2019'!C21,MABEL!E:E)</f>
        <v>0</v>
      </c>
      <c r="AB21" s="29" t="n">
        <f aca="false">+SUMIF(DISCOI!G:G,'ALL 2019'!C21,DISCOI!F:F)</f>
        <v>0</v>
      </c>
      <c r="AC21" s="15" t="n">
        <f aca="false">+SUMIF(NMP!F:F,'ALL 2019'!C21,NMP!E:E)</f>
        <v>0</v>
      </c>
      <c r="AD21" s="15" t="n">
        <f aca="false">+SUMIF('AMCHO '!F:F,'ALL 2019'!C21,'AMCHO '!E:E)</f>
        <v>0</v>
      </c>
      <c r="AE21" s="15" t="n">
        <f aca="false">SUMIF(CONFORTIS!G:G,'ALL 2019'!C21,CONFORTIS!F:F)</f>
        <v>0</v>
      </c>
      <c r="AF21" s="15" t="n">
        <f aca="false">+SUMIF('IRS IMMO'!G:G,'ALL 2019'!C21,'IRS IMMO'!F:F)</f>
        <v>0</v>
      </c>
      <c r="AG21" s="15" t="n">
        <f aca="false">SUMIF('United Malagasy'!F:F,'ALL 2019'!C21,'United Malagasy'!E:E)</f>
        <v>0</v>
      </c>
      <c r="AH21" s="15" t="n">
        <f aca="false">+SUMIF(AGRIVETAM!F:F,'ALL 2019'!C21,AGRIVETAM!E:E)</f>
        <v>0</v>
      </c>
      <c r="AI21" s="15" t="n">
        <f aca="false">+SUMIF(EUROPAINTS!F:F,'ALL 2019'!C21,EUROPAINTS!E:E)</f>
        <v>0</v>
      </c>
      <c r="AJ21" s="15" t="n">
        <f aca="false">SUMIF('CSS SAKAY'!F:F,'ALL 2019'!C21,'CSS SAKAY'!E:E)</f>
        <v>0</v>
      </c>
      <c r="AK21" s="61" t="n">
        <f aca="false">+SUMIF(AGRIMA!F:F,'ALL 2019'!C21,AGRIMA!E:E)</f>
        <v>0</v>
      </c>
      <c r="AL21" s="15" t="n">
        <f aca="false">+SUMIF(FERRIS!H:H,'ALL 2019'!C21,FERRIS!G:G)</f>
        <v>0</v>
      </c>
      <c r="AM21" s="15" t="n">
        <f aca="false">SUMIF(SEM!F:F,'ALL 2019'!C21,SEM!E:E)</f>
        <v>0</v>
      </c>
      <c r="AN21" s="15" t="n">
        <f aca="false">+SUMIF(Madatrade!F:F,'ALL 2019'!C21,Madatrade!E:E)</f>
        <v>0</v>
      </c>
      <c r="AO21" s="15" t="n">
        <f aca="false">+SUMIF('FIRST INVESTISSEMENT'!G:G,'ALL 2019'!C21,'FIRST INVESTISSEMENT'!F:F)</f>
        <v>0</v>
      </c>
    </row>
    <row r="22" customFormat="false" ht="17.25" hidden="false" customHeight="true" outlineLevel="0" collapsed="false">
      <c r="A22" s="2" t="str">
        <f aca="false">+LEFT(B22)</f>
        <v>1</v>
      </c>
      <c r="B22" s="2" t="str">
        <f aca="false">+LEFT(C22,3)</f>
        <v>164</v>
      </c>
      <c r="C22" s="12" t="n">
        <v>16410000</v>
      </c>
      <c r="D22" s="46" t="s">
        <v>2912</v>
      </c>
      <c r="E22" s="34" t="s">
        <v>1768</v>
      </c>
      <c r="F22" s="61"/>
      <c r="G22" s="61" t="n">
        <f aca="false">+SUMIF(AGRICORP!I:I,C22,AGRICORP!F:F)</f>
        <v>0</v>
      </c>
      <c r="H22" s="61" t="n">
        <f aca="false">+SUMIF(SMTP!D:D,'ALL 2019'!C22,SMTP!H:H)</f>
        <v>0</v>
      </c>
      <c r="I22" s="61" t="n">
        <f aca="false">SUMIF(AGRIVET!G:G,C22,AGRIVET!F:F)</f>
        <v>0</v>
      </c>
      <c r="J22" s="61" t="n">
        <f aca="false">+SUMIF(AGRIVAL!G:G,'ALL 2019'!C22,AGRIVAL!F:F)</f>
        <v>0</v>
      </c>
      <c r="K22" s="61" t="n">
        <f aca="false">+SUMIF(AGRIKOBA!G:G,'ALL 2019'!C22,AGRIKOBA!F:F)</f>
        <v>0</v>
      </c>
      <c r="M22" s="15"/>
      <c r="N22" s="15"/>
      <c r="O22" s="15"/>
      <c r="P22" s="15" t="n">
        <f aca="false">+SUMIF('SCI NOAH'!G:G,'ALL 2019'!C22,'SCI NOAH'!F:F)</f>
        <v>0</v>
      </c>
      <c r="Q22" s="15" t="n">
        <f aca="false">+SUMIF(SIM!F:F,'ALL 2019'!C22,SIM!E:E)</f>
        <v>0</v>
      </c>
      <c r="R22" s="93" t="n">
        <f aca="false">SUMIF('First Energy'!F:F,C22,'First Energy'!I:I)</f>
        <v>0</v>
      </c>
      <c r="S22" s="93" t="n">
        <f aca="false">SUMIF('ID Motors'!G:G,C22,'ID Motors'!J:J)</f>
        <v>0</v>
      </c>
      <c r="T22" s="15" t="n">
        <f aca="false">+SUMIF('ID RENTAL'!G:G,'ALL 2019'!C22,'ID RENTAL'!F:F)</f>
        <v>0</v>
      </c>
      <c r="U22" s="29" t="n">
        <f aca="false">+SUMIF('MCM '!G:G,'ALL 2019'!C22,'MCM '!F:F)</f>
        <v>0</v>
      </c>
      <c r="V22" s="61" t="n">
        <f aca="false">+SUMIF(AGRIMOTORS!G:G,C22,AGRIMOTORS!F:F)</f>
        <v>0</v>
      </c>
      <c r="W22" s="15" t="n">
        <f aca="false">+SUMIF(BOVIMA!F:F,'ALL 2019'!C22,BOVIMA!E:E)</f>
        <v>0</v>
      </c>
      <c r="X22" s="15" t="n">
        <f aca="false">+SUMIF(AGRIFEED!F:F,'ALL 2019'!C22,AGRIFEED!E:E)</f>
        <v>0</v>
      </c>
      <c r="Y22" s="15" t="n">
        <f aca="false">+SUMIF(AMIP!F:F,'ALL 2019'!C22,AMIP!E:E)</f>
        <v>0</v>
      </c>
      <c r="Z22" s="15" t="n">
        <f aca="false">+SUMIF(ISF!F:F,'ALL 2019'!C22,ISF!F:F)</f>
        <v>0</v>
      </c>
      <c r="AA22" s="15" t="n">
        <f aca="false">+SUMIF(MABEL!F:F,'ALL 2019'!C22,MABEL!E:E)</f>
        <v>0</v>
      </c>
      <c r="AB22" s="29" t="n">
        <f aca="false">+SUMIF(DISCOI!G:G,'ALL 2019'!C22,DISCOI!F:F)</f>
        <v>0</v>
      </c>
      <c r="AC22" s="15" t="n">
        <f aca="false">+SUMIF(NMP!F:F,'ALL 2019'!C22,NMP!E:E)</f>
        <v>0</v>
      </c>
      <c r="AD22" s="15" t="n">
        <f aca="false">+SUMIF('AMCHO '!F:F,'ALL 2019'!C22,'AMCHO '!E:E)</f>
        <v>0</v>
      </c>
      <c r="AE22" s="15" t="n">
        <f aca="false">SUMIF(CONFORTIS!G:G,'ALL 2019'!C22,CONFORTIS!F:F)</f>
        <v>0</v>
      </c>
      <c r="AF22" s="15" t="n">
        <f aca="false">+SUMIF('IRS IMMO'!G:G,'ALL 2019'!C22,'IRS IMMO'!F:F)</f>
        <v>0</v>
      </c>
      <c r="AG22" s="15" t="n">
        <f aca="false">SUMIF('United Malagasy'!F:F,'ALL 2019'!C22,'United Malagasy'!E:E)</f>
        <v>0</v>
      </c>
      <c r="AH22" s="15" t="n">
        <f aca="false">+SUMIF(AGRIVETAM!F:F,'ALL 2019'!C22,AGRIVETAM!E:E)</f>
        <v>0</v>
      </c>
      <c r="AI22" s="15" t="n">
        <f aca="false">+SUMIF(EUROPAINTS!F:F,'ALL 2019'!C22,EUROPAINTS!E:E)</f>
        <v>0</v>
      </c>
      <c r="AJ22" s="15" t="n">
        <f aca="false">SUMIF('CSS SAKAY'!F:F,'ALL 2019'!C22,'CSS SAKAY'!E:E)</f>
        <v>0</v>
      </c>
      <c r="AK22" s="61" t="n">
        <f aca="false">+SUMIF(AGRIMA!F:F,'ALL 2019'!C22,AGRIMA!E:E)</f>
        <v>0</v>
      </c>
      <c r="AL22" s="15" t="n">
        <f aca="false">+SUMIF(FERRIS!H:H,'ALL 2019'!C22,FERRIS!G:G)</f>
        <v>0</v>
      </c>
      <c r="AM22" s="15" t="n">
        <f aca="false">SUMIF(SEM!F:F,'ALL 2019'!C22,SEM!E:E)</f>
        <v>0</v>
      </c>
      <c r="AN22" s="15" t="n">
        <f aca="false">+SUMIF(Madatrade!F:F,'ALL 2019'!C22,Madatrade!E:E)</f>
        <v>0</v>
      </c>
      <c r="AO22" s="15" t="n">
        <f aca="false">+SUMIF('FIRST INVESTISSEMENT'!G:G,'ALL 2019'!C22,'FIRST INVESTISSEMENT'!F:F)</f>
        <v>0</v>
      </c>
    </row>
    <row r="23" customFormat="false" ht="17.25" hidden="false" customHeight="true" outlineLevel="0" collapsed="false">
      <c r="A23" s="2" t="str">
        <f aca="false">+LEFT(B23)</f>
        <v>1</v>
      </c>
      <c r="B23" s="2" t="str">
        <f aca="false">+LEFT(C23,3)</f>
        <v>161</v>
      </c>
      <c r="C23" s="16" t="n">
        <v>16160000</v>
      </c>
      <c r="D23" s="46" t="s">
        <v>2912</v>
      </c>
      <c r="E23" s="99" t="s">
        <v>2040</v>
      </c>
      <c r="F23" s="61"/>
      <c r="G23" s="61" t="n">
        <f aca="false">+SUMIF(AGRICORP!I:I,C23,AGRICORP!F:F)</f>
        <v>0</v>
      </c>
      <c r="H23" s="61" t="n">
        <f aca="false">+SUMIF(SMTP!D:D,'ALL 2019'!C23,SMTP!H:H)</f>
        <v>0</v>
      </c>
      <c r="I23" s="61" t="n">
        <f aca="false">SUMIF(AGRIVET!G:G,C23,AGRIVET!F:F)</f>
        <v>0</v>
      </c>
      <c r="J23" s="61" t="n">
        <f aca="false">+SUMIF(AGRIVAL!G:G,'ALL 2019'!C23,AGRIVAL!F:F)</f>
        <v>0</v>
      </c>
      <c r="K23" s="61" t="n">
        <f aca="false">+SUMIF(AGRIKOBA!G:G,'ALL 2019'!C23,AGRIKOBA!F:F)</f>
        <v>0</v>
      </c>
      <c r="M23" s="15"/>
      <c r="N23" s="15"/>
      <c r="O23" s="15"/>
      <c r="P23" s="15"/>
      <c r="Q23" s="15"/>
      <c r="R23" s="93" t="n">
        <f aca="false">SUMIF('First Energy'!F:F,C23,'First Energy'!I:I)</f>
        <v>0</v>
      </c>
      <c r="S23" s="93" t="n">
        <f aca="false">SUMIF('ID Motors'!G:G,C23,'ID Motors'!J:J)</f>
        <v>0</v>
      </c>
      <c r="T23" s="15" t="n">
        <f aca="false">+SUMIF('ID RENTAL'!G:G,'ALL 2019'!C23,'ID RENTAL'!F:F)</f>
        <v>0</v>
      </c>
      <c r="U23" s="29" t="n">
        <f aca="false">+SUMIF('MCM '!G:G,'ALL 2019'!C23,'MCM '!F:F)</f>
        <v>0</v>
      </c>
      <c r="V23" s="61" t="n">
        <f aca="false">+SUMIF(AGRIMOTORS!G:G,C23,AGRIMOTORS!F:F)</f>
        <v>0</v>
      </c>
      <c r="W23" s="15" t="n">
        <f aca="false">+SUMIF(BOVIMA!F:F,'ALL 2019'!C23,BOVIMA!E:E)</f>
        <v>-7254540000</v>
      </c>
      <c r="X23" s="15" t="n">
        <f aca="false">+SUMIF(AGRIFEED!F:F,'ALL 2019'!C23,AGRIFEED!E:E)</f>
        <v>0</v>
      </c>
      <c r="Y23" s="15" t="n">
        <f aca="false">+SUMIF(AMIP!F:F,'ALL 2019'!C23,AMIP!E:E)</f>
        <v>0</v>
      </c>
      <c r="Z23" s="15" t="n">
        <f aca="false">+SUMIF(ISF!F:F,'ALL 2019'!C23,ISF!F:F)</f>
        <v>0</v>
      </c>
      <c r="AA23" s="15" t="n">
        <f aca="false">+SUMIF(MABEL!F:F,'ALL 2019'!C23,MABEL!E:E)</f>
        <v>-5919212682.04</v>
      </c>
      <c r="AB23" s="29" t="n">
        <f aca="false">+SUMIF(DISCOI!G:G,'ALL 2019'!C23,DISCOI!F:F)</f>
        <v>0</v>
      </c>
      <c r="AC23" s="15" t="n">
        <f aca="false">+SUMIF(NMP!F:F,'ALL 2019'!C23,NMP!E:E)</f>
        <v>0</v>
      </c>
      <c r="AD23" s="15" t="n">
        <f aca="false">+SUMIF('AMCHO '!F:F,'ALL 2019'!C23,'AMCHO '!E:E)</f>
        <v>-3136922853.94</v>
      </c>
      <c r="AE23" s="15" t="n">
        <f aca="false">SUMIF(CONFORTIS!G:G,'ALL 2019'!C23,CONFORTIS!F:F)</f>
        <v>0</v>
      </c>
      <c r="AF23" s="15" t="n">
        <f aca="false">+SUMIF('IRS IMMO'!G:G,'ALL 2019'!C23,'IRS IMMO'!F:F)</f>
        <v>0</v>
      </c>
      <c r="AG23" s="15" t="n">
        <f aca="false">SUMIF('United Malagasy'!F:F,'ALL 2019'!C23,'United Malagasy'!E:E)</f>
        <v>0</v>
      </c>
      <c r="AH23" s="15" t="n">
        <f aca="false">+SUMIF(AGRIVETAM!F:F,'ALL 2019'!C23,AGRIVETAM!E:E)</f>
        <v>0</v>
      </c>
      <c r="AI23" s="15" t="n">
        <f aca="false">+SUMIF(EUROPAINTS!F:F,'ALL 2019'!C23,EUROPAINTS!E:E)</f>
        <v>0</v>
      </c>
      <c r="AJ23" s="15" t="n">
        <f aca="false">SUMIF('CSS SAKAY'!F:F,'ALL 2019'!C23,'CSS SAKAY'!E:E)</f>
        <v>0</v>
      </c>
      <c r="AK23" s="61" t="n">
        <f aca="false">+SUMIF(AGRIMA!F:F,'ALL 2019'!C23,AGRIMA!E:E)</f>
        <v>0</v>
      </c>
      <c r="AL23" s="15" t="n">
        <f aca="false">+SUMIF(FERRIS!H:H,'ALL 2019'!C23,FERRIS!G:G)</f>
        <v>0</v>
      </c>
      <c r="AM23" s="15" t="n">
        <f aca="false">SUMIF(SEM!F:F,'ALL 2019'!C23,SEM!E:E)</f>
        <v>0</v>
      </c>
      <c r="AN23" s="15" t="n">
        <f aca="false">+SUMIF(Madatrade!F:F,'ALL 2019'!C23,Madatrade!E:E)</f>
        <v>0</v>
      </c>
      <c r="AO23" s="15" t="n">
        <f aca="false">+SUMIF('FIRST INVESTISSEMENT'!G:G,'ALL 2019'!C23,'FIRST INVESTISSEMENT'!F:F)</f>
        <v>0</v>
      </c>
    </row>
    <row r="24" customFormat="false" ht="17.25" hidden="false" customHeight="true" outlineLevel="0" collapsed="false">
      <c r="A24" s="2" t="str">
        <f aca="false">+LEFT(B24)</f>
        <v>1</v>
      </c>
      <c r="B24" s="2" t="str">
        <f aca="false">+LEFT(C24,3)</f>
        <v>161</v>
      </c>
      <c r="C24" s="72" t="n">
        <v>16170000</v>
      </c>
      <c r="D24" s="46" t="s">
        <v>2912</v>
      </c>
      <c r="E24" s="100" t="s">
        <v>2716</v>
      </c>
      <c r="F24" s="61"/>
      <c r="G24" s="61" t="n">
        <f aca="false">+SUMIF(AGRICORP!I:I,C24,AGRICORP!F:F)</f>
        <v>0</v>
      </c>
      <c r="H24" s="61" t="n">
        <f aca="false">+SUMIF(SMTP!D:D,'ALL 2019'!C24,SMTP!H:H)</f>
        <v>0</v>
      </c>
      <c r="I24" s="61" t="n">
        <f aca="false">SUMIF(AGRIVET!G:G,C24,AGRIVET!F:F)</f>
        <v>0</v>
      </c>
      <c r="J24" s="61" t="n">
        <f aca="false">+SUMIF(AGRIVAL!G:G,'ALL 2019'!C24,AGRIVAL!F:F)</f>
        <v>0</v>
      </c>
      <c r="M24" s="15"/>
      <c r="N24" s="15"/>
      <c r="O24" s="15"/>
      <c r="P24" s="15"/>
      <c r="Q24" s="15"/>
      <c r="R24" s="93" t="n">
        <f aca="false">SUMIF('First Energy'!F:F,C24,'First Energy'!I:I)</f>
        <v>0</v>
      </c>
      <c r="S24" s="93" t="n">
        <f aca="false">SUMIF('ID Motors'!G:G,C24,'ID Motors'!J:J)</f>
        <v>0</v>
      </c>
      <c r="T24" s="15" t="n">
        <f aca="false">+SUMIF('ID RENTAL'!G:G,'ALL 2019'!C24,'ID RENTAL'!F:F)</f>
        <v>0</v>
      </c>
      <c r="U24" s="29"/>
      <c r="V24" s="61" t="n">
        <f aca="false">+SUMIF(AGRIMOTORS!G:G,C24,AGRIMOTORS!F:F)</f>
        <v>0</v>
      </c>
      <c r="W24" s="15"/>
      <c r="X24" s="15"/>
      <c r="Y24" s="15"/>
      <c r="Z24" s="15"/>
      <c r="AA24" s="15"/>
      <c r="AB24" s="29"/>
      <c r="AC24" s="15"/>
      <c r="AD24" s="15"/>
      <c r="AE24" s="15" t="n">
        <f aca="false">SUMIF(CONFORTIS!G:G,'ALL 2019'!C24,CONFORTIS!F:F)</f>
        <v>0</v>
      </c>
      <c r="AF24" s="15"/>
      <c r="AG24" s="15" t="n">
        <f aca="false">SUMIF('United Malagasy'!F:F,'ALL 2019'!C24,'United Malagasy'!E:E)</f>
        <v>0</v>
      </c>
      <c r="AH24" s="15"/>
      <c r="AI24" s="15"/>
      <c r="AJ24" s="15" t="n">
        <f aca="false">SUMIF('CSS SAKAY'!F:F,'ALL 2019'!C24,'CSS SAKAY'!E:E)</f>
        <v>0</v>
      </c>
      <c r="AK24" s="61" t="n">
        <f aca="false">+SUMIF(AGRIMA!F:F,'ALL 2019'!C24,AGRIMA!E:E)</f>
        <v>0</v>
      </c>
      <c r="AL24" s="15"/>
      <c r="AM24" s="15" t="n">
        <f aca="false">SUMIF(SEM!F:F,'ALL 2019'!C24,SEM!E:E)</f>
        <v>0</v>
      </c>
      <c r="AN24" s="15" t="n">
        <f aca="false">+SUMIF(Madatrade!F:F,'ALL 2019'!C24,Madatrade!E:E)</f>
        <v>0</v>
      </c>
      <c r="AO24" s="15" t="n">
        <f aca="false">+SUMIF('FIRST INVESTISSEMENT'!G:G,'ALL 2019'!C24,'FIRST INVESTISSEMENT'!F:F)</f>
        <v>0</v>
      </c>
    </row>
    <row r="25" customFormat="false" ht="17.25" hidden="false" customHeight="true" outlineLevel="0" collapsed="false">
      <c r="A25" s="2" t="str">
        <f aca="false">+LEFT(B25)</f>
        <v>1</v>
      </c>
      <c r="B25" s="2" t="str">
        <f aca="false">+LEFT(C25,3)</f>
        <v>165</v>
      </c>
      <c r="C25" s="20" t="n">
        <v>16500000</v>
      </c>
      <c r="D25" s="46" t="s">
        <v>2914</v>
      </c>
      <c r="E25" s="34" t="s">
        <v>2915</v>
      </c>
      <c r="F25" s="61"/>
      <c r="G25" s="61" t="n">
        <f aca="false">+SUMIF(AGRICORP!I:I,C25,AGRICORP!F:F)</f>
        <v>0</v>
      </c>
      <c r="H25" s="61" t="n">
        <f aca="false">+SUMIF(SMTP!D:D,'ALL 2019'!C25,SMTP!H:H)</f>
        <v>0</v>
      </c>
      <c r="I25" s="61" t="n">
        <f aca="false">SUMIF(AGRIVET!G:G,C25,AGRIVET!F:F)</f>
        <v>0</v>
      </c>
      <c r="J25" s="61" t="n">
        <f aca="false">+SUMIF(AGRIVAL!G:G,'ALL 2019'!C25,AGRIVAL!F:F)</f>
        <v>0</v>
      </c>
      <c r="K25" s="61" t="n">
        <f aca="false">+SUMIF(AGRIKOBA!G:G,'ALL 2019'!C25,AGRIKOBA!F:F)</f>
        <v>0</v>
      </c>
      <c r="M25" s="15"/>
      <c r="N25" s="15" t="n">
        <f aca="false">+SUMIF(IDF!F:F,'ALL 2019'!C25,IDF!E:E)</f>
        <v>-666415029.16</v>
      </c>
      <c r="O25" s="15" t="n">
        <f aca="false">+SUMIF(RYA!G:G,C25,RYA!F:F)</f>
        <v>0</v>
      </c>
      <c r="P25" s="15" t="n">
        <f aca="false">+SUMIF('SCI NOAH'!G:G,'ALL 2019'!C25,'SCI NOAH'!F:F)</f>
        <v>0</v>
      </c>
      <c r="Q25" s="15" t="n">
        <f aca="false">+SUMIF(SIM!F:F,'ALL 2019'!C25,SIM!E:E)</f>
        <v>-43090321.18</v>
      </c>
      <c r="R25" s="93" t="n">
        <f aca="false">SUMIF('First Energy'!F:F,C25,'First Energy'!I:I)</f>
        <v>0</v>
      </c>
      <c r="S25" s="93" t="n">
        <f aca="false">SUMIF('ID Motors'!G:G,C25,'ID Motors'!J:J)</f>
        <v>0</v>
      </c>
      <c r="T25" s="15" t="n">
        <f aca="false">+SUMIF('ID RENTAL'!G:G,'ALL 2019'!C25,'ID RENTAL'!F:F)</f>
        <v>0</v>
      </c>
      <c r="U25" s="29" t="n">
        <f aca="false">+SUMIF('MCM '!G:G,'ALL 2019'!C25,'MCM '!F:F)</f>
        <v>0</v>
      </c>
      <c r="V25" s="61" t="n">
        <f aca="false">+SUMIF(AGRIMOTORS!G:G,C25,AGRIMOTORS!F:F)</f>
        <v>0</v>
      </c>
      <c r="W25" s="15" t="n">
        <f aca="false">+SUMIF(BOVIMA!F:F,'ALL 2019'!C25,BOVIMA!E:E)</f>
        <v>0</v>
      </c>
      <c r="X25" s="15" t="n">
        <f aca="false">+SUMIF(AGRIFEED!F:F,'ALL 2019'!C25,AGRIFEED!E:E)</f>
        <v>0</v>
      </c>
      <c r="Y25" s="15" t="n">
        <f aca="false">+SUMIF(AMIP!F:F,'ALL 2019'!C25,AMIP!E:E)</f>
        <v>0</v>
      </c>
      <c r="Z25" s="15" t="n">
        <f aca="false">+SUMIF(ISF!F:F,'ALL 2019'!C25,ISF!F:F)</f>
        <v>0</v>
      </c>
      <c r="AA25" s="15" t="n">
        <f aca="false">+SUMIF(MABEL!F:F,'ALL 2019'!C25,MABEL!E:E)</f>
        <v>0</v>
      </c>
      <c r="AB25" s="29" t="n">
        <f aca="false">+SUMIF(DISCOI!G:G,'ALL 2019'!C25,DISCOI!F:F)</f>
        <v>0</v>
      </c>
      <c r="AC25" s="15" t="n">
        <f aca="false">+SUMIF(NMP!F:F,'ALL 2019'!C25,NMP!E:E)</f>
        <v>0</v>
      </c>
      <c r="AD25" s="15" t="n">
        <f aca="false">+SUMIF('AMCHO '!F:F,'ALL 2019'!C25,'AMCHO '!E:E)</f>
        <v>0</v>
      </c>
      <c r="AE25" s="15" t="n">
        <f aca="false">SUMIF(CONFORTIS!G:G,'ALL 2019'!C25,CONFORTIS!F:F)</f>
        <v>0</v>
      </c>
      <c r="AF25" s="15" t="n">
        <f aca="false">+SUMIF('IRS IMMO'!G:G,'ALL 2019'!C25,'IRS IMMO'!F:F)</f>
        <v>0</v>
      </c>
      <c r="AG25" s="15" t="n">
        <f aca="false">SUMIF('United Malagasy'!F:F,'ALL 2019'!C25,'United Malagasy'!E:E)</f>
        <v>0</v>
      </c>
      <c r="AH25" s="15" t="n">
        <f aca="false">+SUMIF(AGRIVETAM!F:F,'ALL 2019'!C25,AGRIVETAM!E:E)</f>
        <v>0</v>
      </c>
      <c r="AI25" s="15" t="n">
        <f aca="false">+SUMIF(EUROPAINTS!F:F,'ALL 2019'!C25,EUROPAINTS!E:E)</f>
        <v>0</v>
      </c>
      <c r="AJ25" s="15" t="n">
        <f aca="false">SUMIF('CSS SAKAY'!F:F,'ALL 2019'!C25,'CSS SAKAY'!E:E)</f>
        <v>0</v>
      </c>
      <c r="AK25" s="61" t="n">
        <f aca="false">+SUMIF(AGRIMA!F:F,'ALL 2019'!C25,AGRIMA!E:E)</f>
        <v>0</v>
      </c>
      <c r="AL25" s="15" t="n">
        <f aca="false">+SUMIF(FERRIS!H:H,'ALL 2019'!C25,FERRIS!G:G)</f>
        <v>0</v>
      </c>
      <c r="AM25" s="15" t="n">
        <f aca="false">SUMIF(SEM!F:F,'ALL 2019'!C25,SEM!E:E)</f>
        <v>0</v>
      </c>
      <c r="AN25" s="15" t="n">
        <f aca="false">+SUMIF(Madatrade!F:F,'ALL 2019'!C25,Madatrade!E:E)</f>
        <v>0</v>
      </c>
      <c r="AO25" s="15" t="n">
        <f aca="false">+SUMIF('FIRST INVESTISSEMENT'!G:G,'ALL 2019'!C25,'FIRST INVESTISSEMENT'!F:F)</f>
        <v>0</v>
      </c>
    </row>
    <row r="26" customFormat="false" ht="17.25" hidden="false" customHeight="true" outlineLevel="0" collapsed="false">
      <c r="A26" s="2" t="str">
        <f aca="false">+LEFT(B26)</f>
        <v>1</v>
      </c>
      <c r="B26" s="2" t="str">
        <f aca="false">+LEFT(C26,3)</f>
        <v>168</v>
      </c>
      <c r="C26" s="12" t="n">
        <v>16884000</v>
      </c>
      <c r="D26" s="46" t="s">
        <v>2912</v>
      </c>
      <c r="E26" s="57" t="s">
        <v>1456</v>
      </c>
      <c r="F26" s="61" t="n">
        <v>-8881770.99</v>
      </c>
      <c r="G26" s="61" t="n">
        <f aca="false">+SUMIF(AGRICORP!I:I,C26,AGRICORP!F:F)</f>
        <v>0</v>
      </c>
      <c r="H26" s="61" t="n">
        <f aca="false">+SUMIF(SMTP!D:D,'ALL 2019'!C26,SMTP!H:H)</f>
        <v>0</v>
      </c>
      <c r="I26" s="61" t="n">
        <f aca="false">SUMIF(AGRIVET!G:G,C26,AGRIVET!F:F)</f>
        <v>0</v>
      </c>
      <c r="J26" s="61" t="n">
        <f aca="false">+SUMIF(AGRIVAL!G:G,'ALL 2019'!C26,AGRIVAL!F:F)</f>
        <v>0</v>
      </c>
      <c r="K26" s="61" t="n">
        <f aca="false">+SUMIF(AGRIKOBA!G:G,'ALL 2019'!C26,AGRIKOBA!F:F)</f>
        <v>0</v>
      </c>
      <c r="L26" s="61" t="n">
        <f aca="false">+SUMIF(LMOI!F:F,'ALL 2019'!C26,LMOI!E:E)</f>
        <v>0</v>
      </c>
      <c r="M26" s="15" t="n">
        <f aca="false">+SUMIF(TARTINE!G:G,'ALL 2019'!C26,TARTINE!F:F)</f>
        <v>0</v>
      </c>
      <c r="N26" s="15" t="n">
        <f aca="false">+SUMIF(IDF!F:F,'ALL 2019'!C26,IDF!E:E)</f>
        <v>0</v>
      </c>
      <c r="O26" s="15" t="n">
        <f aca="false">+SUMIF(RYA!G:G,C26,RYA!F:F)</f>
        <v>0</v>
      </c>
      <c r="P26" s="15" t="n">
        <f aca="false">+SUMIF('SCI NOAH'!G:G,'ALL 2019'!C26,'SCI NOAH'!F:F)</f>
        <v>0</v>
      </c>
      <c r="Q26" s="15" t="n">
        <f aca="false">+SUMIF(SIM!F:F,'ALL 2019'!C26,SIM!E:E)</f>
        <v>0</v>
      </c>
      <c r="R26" s="93" t="n">
        <f aca="false">SUMIF('First Energy'!F:F,C26,'First Energy'!I:I)</f>
        <v>0</v>
      </c>
      <c r="S26" s="93" t="n">
        <f aca="false">SUMIF('ID Motors'!G:G,C26,'ID Motors'!J:J)</f>
        <v>0</v>
      </c>
      <c r="T26" s="15" t="n">
        <f aca="false">+SUMIF('ID RENTAL'!G:G,'ALL 2019'!C26,'ID RENTAL'!F:F)</f>
        <v>0</v>
      </c>
      <c r="U26" s="29" t="n">
        <f aca="false">+SUMIF('MCM '!G:G,'ALL 2019'!C26,'MCM '!F:F)</f>
        <v>0</v>
      </c>
      <c r="V26" s="61" t="n">
        <f aca="false">+SUMIF(AGRIMOTORS!G:G,C26,AGRIMOTORS!F:F)</f>
        <v>0</v>
      </c>
      <c r="W26" s="15" t="n">
        <f aca="false">+SUMIF(BOVIMA!F:F,'ALL 2019'!C26,BOVIMA!E:E)</f>
        <v>0</v>
      </c>
      <c r="X26" s="15" t="n">
        <f aca="false">+SUMIF(AGRIFEED!F:F,'ALL 2019'!C26,AGRIFEED!E:E)</f>
        <v>0</v>
      </c>
      <c r="Y26" s="15" t="n">
        <f aca="false">+SUMIF(AMIP!F:F,'ALL 2019'!C26,AMIP!E:E)</f>
        <v>0</v>
      </c>
      <c r="Z26" s="15" t="n">
        <f aca="false">+SUMIF(ISF!F:F,'ALL 2019'!C26,ISF!F:F)</f>
        <v>0</v>
      </c>
      <c r="AA26" s="15" t="n">
        <f aca="false">+SUMIF(MABEL!F:F,'ALL 2019'!C26,MABEL!E:E)</f>
        <v>0</v>
      </c>
      <c r="AB26" s="29" t="n">
        <f aca="false">+SUMIF(DISCOI!G:G,'ALL 2019'!C26,DISCOI!F:F)</f>
        <v>0</v>
      </c>
      <c r="AC26" s="15" t="n">
        <f aca="false">+SUMIF(NMP!F:F,'ALL 2019'!C26,NMP!E:E)</f>
        <v>0</v>
      </c>
      <c r="AD26" s="15" t="n">
        <f aca="false">+SUMIF('AMCHO '!F:F,'ALL 2019'!C26,'AMCHO '!E:E)</f>
        <v>-25752820.61</v>
      </c>
      <c r="AE26" s="15" t="n">
        <f aca="false">SUMIF(CONFORTIS!G:G,'ALL 2019'!C26,CONFORTIS!F:F)</f>
        <v>0</v>
      </c>
      <c r="AF26" s="15" t="n">
        <f aca="false">+SUMIF('IRS IMMO'!G:G,'ALL 2019'!C26,'IRS IMMO'!F:F)</f>
        <v>0</v>
      </c>
      <c r="AG26" s="15" t="n">
        <f aca="false">SUMIF('United Malagasy'!F:F,'ALL 2019'!C26,'United Malagasy'!E:E)</f>
        <v>0</v>
      </c>
      <c r="AH26" s="15" t="n">
        <f aca="false">+SUMIF(AGRIVETAM!F:F,'ALL 2019'!C26,AGRIVETAM!E:E)</f>
        <v>0</v>
      </c>
      <c r="AI26" s="15" t="n">
        <f aca="false">+SUMIF(EUROPAINTS!F:F,'ALL 2019'!C26,EUROPAINTS!E:E)</f>
        <v>0</v>
      </c>
      <c r="AJ26" s="15" t="n">
        <f aca="false">SUMIF('CSS SAKAY'!F:F,'ALL 2019'!C26,'CSS SAKAY'!E:E)</f>
        <v>0</v>
      </c>
      <c r="AK26" s="61" t="n">
        <f aca="false">+SUMIF(AGRIMA!F:F,'ALL 2019'!C26,AGRIMA!E:E)</f>
        <v>0</v>
      </c>
      <c r="AL26" s="15" t="n">
        <f aca="false">+SUMIF(FERRIS!H:H,'ALL 2019'!C26,FERRIS!G:G)</f>
        <v>0</v>
      </c>
      <c r="AM26" s="15" t="n">
        <f aca="false">SUMIF(SEM!F:F,'ALL 2019'!C26,SEM!E:E)</f>
        <v>0</v>
      </c>
      <c r="AN26" s="15" t="n">
        <f aca="false">+SUMIF(Madatrade!F:F,'ALL 2019'!C26,Madatrade!E:E)</f>
        <v>0</v>
      </c>
      <c r="AO26" s="15" t="n">
        <f aca="false">+SUMIF('FIRST INVESTISSEMENT'!G:G,'ALL 2019'!C26,'FIRST INVESTISSEMENT'!F:F)</f>
        <v>0</v>
      </c>
    </row>
    <row r="27" customFormat="false" ht="17.25" hidden="false" customHeight="true" outlineLevel="0" collapsed="false">
      <c r="A27" s="2" t="str">
        <f aca="false">+LEFT(B27)</f>
        <v>2</v>
      </c>
      <c r="B27" s="2" t="str">
        <f aca="false">+LEFT(C27,3)</f>
        <v>203</v>
      </c>
      <c r="C27" s="12" t="n">
        <v>20300000</v>
      </c>
      <c r="D27" s="46" t="s">
        <v>2916</v>
      </c>
      <c r="E27" s="57" t="s">
        <v>1343</v>
      </c>
      <c r="F27" s="61"/>
      <c r="G27" s="61" t="n">
        <f aca="false">+SUMIF(AGRICORP!I:I,C27,AGRICORP!F:F)</f>
        <v>0</v>
      </c>
      <c r="H27" s="61" t="n">
        <f aca="false">+SUMIF(SMTP!D:D,'ALL 2019'!C27,SMTP!H:H)</f>
        <v>0</v>
      </c>
      <c r="I27" s="61" t="n">
        <f aca="false">SUMIF(AGRIVET!G:G,C27,AGRIVET!F:F)</f>
        <v>0</v>
      </c>
      <c r="J27" s="61" t="n">
        <f aca="false">+SUMIF(AGRIVAL!G:G,'ALL 2019'!C27,AGRIVAL!F:F)</f>
        <v>0</v>
      </c>
      <c r="K27" s="61" t="n">
        <f aca="false">+SUMIF(AGRIKOBA!G:G,'ALL 2019'!C27,AGRIKOBA!F:F)</f>
        <v>0</v>
      </c>
      <c r="M27" s="15" t="n">
        <f aca="false">+SUMIF(TARTINE!G:G,'ALL 2019'!C27,TARTINE!F:F)</f>
        <v>395000</v>
      </c>
      <c r="N27" s="15" t="n">
        <f aca="false">+SUMIF(IDF!F:F,'ALL 2019'!C27,IDF!E:E)</f>
        <v>0</v>
      </c>
      <c r="O27" s="15" t="n">
        <f aca="false">+SUMIF(RYA!G:G,C27,RYA!F:F)</f>
        <v>0</v>
      </c>
      <c r="P27" s="15" t="n">
        <f aca="false">+SUMIF('SCI NOAH'!G:G,'ALL 2019'!C27,'SCI NOAH'!F:F)</f>
        <v>0</v>
      </c>
      <c r="Q27" s="15" t="n">
        <f aca="false">+SUMIF(SIM!F:F,'ALL 2019'!C27,SIM!E:E)</f>
        <v>0</v>
      </c>
      <c r="R27" s="93" t="n">
        <f aca="false">SUMIF('First Energy'!F:F,C27,'First Energy'!I:I)</f>
        <v>0</v>
      </c>
      <c r="S27" s="93" t="n">
        <f aca="false">SUMIF('ID Motors'!G:G,C27,'ID Motors'!J:J)</f>
        <v>0</v>
      </c>
      <c r="T27" s="15" t="n">
        <f aca="false">+SUMIF('ID RENTAL'!G:G,'ALL 2019'!C27,'ID RENTAL'!F:F)</f>
        <v>0</v>
      </c>
      <c r="U27" s="29" t="n">
        <f aca="false">+SUMIF('MCM '!G:G,'ALL 2019'!C27,'MCM '!F:F)</f>
        <v>0</v>
      </c>
      <c r="V27" s="61" t="n">
        <f aca="false">+SUMIF(AGRIMOTORS!G:G,C27,AGRIMOTORS!F:F)</f>
        <v>0</v>
      </c>
      <c r="W27" s="15" t="n">
        <f aca="false">+SUMIF(BOVIMA!F:F,'ALL 2019'!C27,BOVIMA!E:E)</f>
        <v>0</v>
      </c>
      <c r="X27" s="15" t="n">
        <f aca="false">+SUMIF(AGRIFEED!F:F,'ALL 2019'!C27,AGRIFEED!E:E)</f>
        <v>0</v>
      </c>
      <c r="Y27" s="15" t="n">
        <f aca="false">+SUMIF(AMIP!F:F,'ALL 2019'!C27,AMIP!E:E)</f>
        <v>0</v>
      </c>
      <c r="Z27" s="15" t="n">
        <f aca="false">+SUMIF(ISF!F:F,'ALL 2019'!C27,ISF!F:F)</f>
        <v>0</v>
      </c>
      <c r="AA27" s="15" t="n">
        <f aca="false">+SUMIF(MABEL!F:F,'ALL 2019'!C27,MABEL!E:E)</f>
        <v>0</v>
      </c>
      <c r="AB27" s="29" t="n">
        <f aca="false">+SUMIF(DISCOI!G:G,'ALL 2019'!C27,DISCOI!F:F)</f>
        <v>0</v>
      </c>
      <c r="AC27" s="15" t="n">
        <f aca="false">+SUMIF(NMP!F:F,'ALL 2019'!C27,NMP!E:E)</f>
        <v>0</v>
      </c>
      <c r="AD27" s="15" t="n">
        <f aca="false">+SUMIF('AMCHO '!F:F,'ALL 2019'!C27,'AMCHO '!E:E)</f>
        <v>0</v>
      </c>
      <c r="AE27" s="15" t="n">
        <f aca="false">SUMIF(CONFORTIS!G:G,'ALL 2019'!C27,CONFORTIS!F:F)</f>
        <v>0</v>
      </c>
      <c r="AF27" s="15" t="n">
        <f aca="false">+SUMIF('IRS IMMO'!G:G,'ALL 2019'!C27,'IRS IMMO'!F:F)</f>
        <v>0</v>
      </c>
      <c r="AG27" s="15" t="n">
        <f aca="false">SUMIF('United Malagasy'!F:F,'ALL 2019'!C27,'United Malagasy'!E:E)</f>
        <v>0</v>
      </c>
      <c r="AH27" s="15" t="n">
        <f aca="false">+SUMIF(AGRIVETAM!F:F,'ALL 2019'!C27,AGRIVETAM!E:E)</f>
        <v>0</v>
      </c>
      <c r="AI27" s="15" t="n">
        <f aca="false">+SUMIF(EUROPAINTS!F:F,'ALL 2019'!C27,EUROPAINTS!E:E)</f>
        <v>0</v>
      </c>
      <c r="AJ27" s="15" t="n">
        <f aca="false">SUMIF('CSS SAKAY'!F:F,'ALL 2019'!C27,'CSS SAKAY'!E:E)</f>
        <v>0</v>
      </c>
      <c r="AK27" s="61" t="n">
        <f aca="false">+SUMIF(AGRIMA!F:F,'ALL 2019'!C27,AGRIMA!E:E)</f>
        <v>0</v>
      </c>
      <c r="AL27" s="15" t="n">
        <f aca="false">+SUMIF(FERRIS!H:H,'ALL 2019'!C27,FERRIS!G:G)</f>
        <v>0</v>
      </c>
      <c r="AM27" s="15" t="n">
        <f aca="false">SUMIF(SEM!F:F,'ALL 2019'!C27,SEM!E:E)</f>
        <v>0</v>
      </c>
      <c r="AN27" s="15" t="n">
        <f aca="false">+SUMIF(Madatrade!F:F,'ALL 2019'!C27,Madatrade!E:E)</f>
        <v>0</v>
      </c>
      <c r="AO27" s="15" t="n">
        <f aca="false">+SUMIF('FIRST INVESTISSEMENT'!G:G,'ALL 2019'!C27,'FIRST INVESTISSEMENT'!F:F)</f>
        <v>0</v>
      </c>
    </row>
    <row r="28" customFormat="false" ht="17.25" hidden="false" customHeight="true" outlineLevel="0" collapsed="false">
      <c r="A28" s="2" t="str">
        <f aca="false">+LEFT(B28)</f>
        <v>2</v>
      </c>
      <c r="B28" s="2" t="str">
        <f aca="false">+LEFT(C28,3)</f>
        <v>204</v>
      </c>
      <c r="C28" s="20" t="n">
        <v>20400000</v>
      </c>
      <c r="D28" s="46" t="s">
        <v>2917</v>
      </c>
      <c r="E28" s="57" t="s">
        <v>5</v>
      </c>
      <c r="F28" s="61" t="n">
        <v>4832320.36</v>
      </c>
      <c r="G28" s="61" t="n">
        <f aca="false">+SUMIF(AGRICORP!I:I,C28,AGRICORP!F:F)</f>
        <v>0</v>
      </c>
      <c r="H28" s="61" t="n">
        <f aca="false">+SUMIF(SMTP!D:D,'ALL 2019'!C28,SMTP!H:H)</f>
        <v>168079047.42</v>
      </c>
      <c r="I28" s="61" t="n">
        <f aca="false">SUMIF(AGRIVET!G:G,C28,AGRIVET!F:F)</f>
        <v>263936840.36</v>
      </c>
      <c r="J28" s="61" t="n">
        <f aca="false">+SUMIF(AGRIVAL!G:G,'ALL 2019'!C28,AGRIVAL!F:F)</f>
        <v>21223664.36</v>
      </c>
      <c r="K28" s="61" t="n">
        <f aca="false">+SUMIF(AGRIKOBA!G:G,'ALL 2019'!C28,AGRIKOBA!F:F)</f>
        <v>0</v>
      </c>
      <c r="L28" s="61" t="n">
        <f aca="false">+SUMIF(LMOI!F:F,'ALL 2019'!C28,LMOI!E:E)</f>
        <v>0</v>
      </c>
      <c r="M28" s="15" t="n">
        <f aca="false">+SUMIF(TARTINE!G:G,'ALL 2019'!C28,TARTINE!F:F)</f>
        <v>0</v>
      </c>
      <c r="N28" s="15" t="n">
        <f aca="false">+SUMIF(IDF!F:F,'ALL 2019'!C28,IDF!E:E)</f>
        <v>4832320.36</v>
      </c>
      <c r="O28" s="15" t="n">
        <f aca="false">+SUMIF(RYA!G:G,C28,RYA!F:F)</f>
        <v>0</v>
      </c>
      <c r="P28" s="15" t="n">
        <f aca="false">+SUMIF('SCI NOAH'!G:G,'ALL 2019'!C28,'SCI NOAH'!F:F)</f>
        <v>0</v>
      </c>
      <c r="Q28" s="15" t="n">
        <f aca="false">+SUMIF(SIM!F:F,'ALL 2019'!C28,SIM!E:E)</f>
        <v>0</v>
      </c>
      <c r="R28" s="93" t="n">
        <f aca="false">SUMIF('First Energy'!F:F,C28,'First Energy'!I:I)</f>
        <v>4832320.36</v>
      </c>
      <c r="S28" s="93" t="n">
        <f aca="false">SUMIF('ID Motors'!G:G,C28,'ID Motors'!J:J)</f>
        <v>4832320.36</v>
      </c>
      <c r="T28" s="15" t="n">
        <f aca="false">+SUMIF('ID RENTAL'!G:G,'ALL 2019'!C28,'ID RENTAL'!F:F)</f>
        <v>0</v>
      </c>
      <c r="U28" s="29" t="n">
        <f aca="false">+SUMIF('MCM '!G:G,'ALL 2019'!C28,'MCM '!F:F)</f>
        <v>2297900</v>
      </c>
      <c r="V28" s="61" t="n">
        <f aca="false">+SUMIF(AGRIMOTORS!G:G,C28,AGRIMOTORS!F:F)</f>
        <v>0</v>
      </c>
      <c r="W28" s="15" t="n">
        <f aca="false">+SUMIF(BOVIMA!F:F,'ALL 2019'!C28,BOVIMA!E:E)</f>
        <v>0</v>
      </c>
      <c r="X28" s="15" t="n">
        <f aca="false">+SUMIF(AGRIFEED!F:F,'ALL 2019'!C28,AGRIFEED!E:E)</f>
        <v>0</v>
      </c>
      <c r="Y28" s="15" t="n">
        <f aca="false">+SUMIF(AMIP!F:F,'ALL 2019'!C28,AMIP!E:E)</f>
        <v>0</v>
      </c>
      <c r="Z28" s="15" t="n">
        <f aca="false">+SUMIF(ISF!F:F,'ALL 2019'!C28,ISF!F:F)</f>
        <v>0</v>
      </c>
      <c r="AA28" s="15" t="n">
        <f aca="false">+SUMIF(MABEL!F:F,'ALL 2019'!C28,MABEL!E:E)</f>
        <v>0</v>
      </c>
      <c r="AB28" s="29" t="n">
        <f aca="false">+SUMIF(DISCOI!G:G,'ALL 2019'!C28,DISCOI!F:F)</f>
        <v>4832320.36</v>
      </c>
      <c r="AC28" s="15" t="n">
        <f aca="false">+SUMIF(NMP!F:F,'ALL 2019'!C28,NMP!E:E)</f>
        <v>0</v>
      </c>
      <c r="AD28" s="15" t="n">
        <f aca="false">+SUMIF('AMCHO '!F:F,'ALL 2019'!C28,'AMCHO '!E:E)</f>
        <v>0</v>
      </c>
      <c r="AE28" s="15" t="n">
        <f aca="false">SUMIF(CONFORTIS!G:G,'ALL 2019'!C28,CONFORTIS!F:F)</f>
        <v>0</v>
      </c>
      <c r="AF28" s="15" t="n">
        <f aca="false">+SUMIF('IRS IMMO'!G:G,'ALL 2019'!C28,'IRS IMMO'!F:F)</f>
        <v>0</v>
      </c>
      <c r="AG28" s="15" t="n">
        <f aca="false">SUMIF('United Malagasy'!F:F,'ALL 2019'!C28,'United Malagasy'!E:E)</f>
        <v>0</v>
      </c>
      <c r="AH28" s="15" t="n">
        <f aca="false">+SUMIF(AGRIVETAM!F:F,'ALL 2019'!C28,AGRIVETAM!E:E)</f>
        <v>11737260.29</v>
      </c>
      <c r="AI28" s="15" t="n">
        <f aca="false">+SUMIF(EUROPAINTS!F:F,'ALL 2019'!C28,EUROPAINTS!E:E)</f>
        <v>4832320.36</v>
      </c>
      <c r="AJ28" s="15" t="n">
        <f aca="false">SUMIF('CSS SAKAY'!F:F,'ALL 2019'!C28,'CSS SAKAY'!E:E)</f>
        <v>0</v>
      </c>
      <c r="AK28" s="61" t="n">
        <f aca="false">+SUMIF(AGRIMA!F:F,'ALL 2019'!C28,AGRIMA!E:E)</f>
        <v>0</v>
      </c>
      <c r="AL28" s="15" t="n">
        <f aca="false">+SUMIF(FERRIS!H:H,'ALL 2019'!C28,FERRIS!G:G)</f>
        <v>0</v>
      </c>
      <c r="AM28" s="15" t="n">
        <f aca="false">SUMIF(SEM!F:F,'ALL 2019'!C28,SEM!E:E)</f>
        <v>6025472.24</v>
      </c>
      <c r="AN28" s="15" t="n">
        <f aca="false">+SUMIF(Madatrade!F:F,'ALL 2019'!C28,Madatrade!E:E)</f>
        <v>0</v>
      </c>
      <c r="AO28" s="15" t="n">
        <f aca="false">+SUMIF('FIRST INVESTISSEMENT'!G:G,'ALL 2019'!C28,'FIRST INVESTISSEMENT'!F:F)</f>
        <v>0</v>
      </c>
    </row>
    <row r="29" customFormat="false" ht="17.25" hidden="false" customHeight="true" outlineLevel="0" collapsed="false">
      <c r="A29" s="2" t="str">
        <f aca="false">+LEFT(B29)</f>
        <v>2</v>
      </c>
      <c r="B29" s="2" t="str">
        <f aca="false">+LEFT(C29,3)</f>
        <v>205</v>
      </c>
      <c r="C29" s="20" t="n">
        <v>20500000</v>
      </c>
      <c r="D29" s="46" t="s">
        <v>2916</v>
      </c>
      <c r="E29" s="57" t="s">
        <v>771</v>
      </c>
      <c r="F29" s="61"/>
      <c r="G29" s="61" t="n">
        <f aca="false">+SUMIF(AGRICORP!I:I,C29,AGRICORP!F:F)</f>
        <v>0</v>
      </c>
      <c r="H29" s="61" t="n">
        <f aca="false">+SUMIF(SMTP!D:D,'ALL 2019'!C29,SMTP!H:H)</f>
        <v>0</v>
      </c>
      <c r="I29" s="61" t="n">
        <f aca="false">SUMIF(AGRIVET!G:G,C29,AGRIVET!F:F)</f>
        <v>0</v>
      </c>
      <c r="J29" s="61" t="n">
        <f aca="false">+SUMIF(AGRIVAL!G:G,'ALL 2019'!C29,AGRIVAL!F:F)</f>
        <v>6174624.81</v>
      </c>
      <c r="K29" s="61" t="n">
        <f aca="false">+SUMIF(AGRIKOBA!G:G,'ALL 2019'!C29,AGRIKOBA!F:F)</f>
        <v>0</v>
      </c>
      <c r="L29" s="61" t="n">
        <f aca="false">+SUMIF(LMOI!F:F,'ALL 2019'!C29,LMOI!E:E)</f>
        <v>0</v>
      </c>
      <c r="M29" s="15" t="n">
        <f aca="false">+SUMIF(TARTINE!G:G,'ALL 2019'!C29,TARTINE!F:F)</f>
        <v>0</v>
      </c>
      <c r="N29" s="15" t="n">
        <f aca="false">+SUMIF(IDF!F:F,'ALL 2019'!C29,IDF!E:E)</f>
        <v>0</v>
      </c>
      <c r="O29" s="15" t="n">
        <f aca="false">+SUMIF(RYA!G:G,C29,RYA!F:F)</f>
        <v>0</v>
      </c>
      <c r="P29" s="15" t="n">
        <f aca="false">+SUMIF('SCI NOAH'!G:G,'ALL 2019'!C29,'SCI NOAH'!F:F)</f>
        <v>0</v>
      </c>
      <c r="Q29" s="15" t="n">
        <f aca="false">+SUMIF(SIM!F:F,'ALL 2019'!C29,SIM!E:E)</f>
        <v>0</v>
      </c>
      <c r="R29" s="93" t="n">
        <f aca="false">SUMIF('First Energy'!F:F,C29,'First Energy'!I:I)</f>
        <v>0</v>
      </c>
      <c r="S29" s="93" t="n">
        <f aca="false">SUMIF('ID Motors'!G:G,C29,'ID Motors'!J:J)</f>
        <v>0</v>
      </c>
      <c r="T29" s="15" t="n">
        <f aca="false">+SUMIF('ID RENTAL'!G:G,'ALL 2019'!C29,'ID RENTAL'!F:F)</f>
        <v>0</v>
      </c>
      <c r="U29" s="29" t="n">
        <f aca="false">+SUMIF('MCM '!G:G,'ALL 2019'!C29,'MCM '!F:F)</f>
        <v>0</v>
      </c>
      <c r="V29" s="61" t="n">
        <f aca="false">+SUMIF(AGRIMOTORS!G:G,C29,AGRIMOTORS!F:F)</f>
        <v>0</v>
      </c>
      <c r="W29" s="15" t="n">
        <f aca="false">+SUMIF(BOVIMA!F:F,'ALL 2019'!C29,BOVIMA!E:E)</f>
        <v>0</v>
      </c>
      <c r="X29" s="15" t="n">
        <f aca="false">+SUMIF(AGRIFEED!F:F,'ALL 2019'!C29,AGRIFEED!E:E)</f>
        <v>0</v>
      </c>
      <c r="Y29" s="15" t="n">
        <f aca="false">+SUMIF(AMIP!F:F,'ALL 2019'!C29,AMIP!E:E)</f>
        <v>0</v>
      </c>
      <c r="Z29" s="15" t="n">
        <f aca="false">+SUMIF(ISF!F:F,'ALL 2019'!C29,ISF!F:F)</f>
        <v>0</v>
      </c>
      <c r="AA29" s="15" t="n">
        <f aca="false">+SUMIF(MABEL!F:F,'ALL 2019'!C29,MABEL!E:E)</f>
        <v>0</v>
      </c>
      <c r="AB29" s="29" t="n">
        <f aca="false">+SUMIF(DISCOI!G:G,'ALL 2019'!C29,DISCOI!F:F)</f>
        <v>0</v>
      </c>
      <c r="AC29" s="15" t="n">
        <f aca="false">+SUMIF(NMP!F:F,'ALL 2019'!C29,NMP!E:E)</f>
        <v>0</v>
      </c>
      <c r="AD29" s="15" t="n">
        <f aca="false">+SUMIF('AMCHO '!F:F,'ALL 2019'!C29,'AMCHO '!E:E)</f>
        <v>0</v>
      </c>
      <c r="AE29" s="15" t="n">
        <f aca="false">SUMIF(CONFORTIS!G:G,'ALL 2019'!C29,CONFORTIS!F:F)</f>
        <v>0</v>
      </c>
      <c r="AF29" s="15" t="n">
        <f aca="false">+SUMIF('IRS IMMO'!G:G,'ALL 2019'!C29,'IRS IMMO'!F:F)</f>
        <v>0</v>
      </c>
      <c r="AG29" s="15" t="n">
        <f aca="false">SUMIF('United Malagasy'!F:F,'ALL 2019'!C29,'United Malagasy'!E:E)</f>
        <v>0</v>
      </c>
      <c r="AH29" s="15" t="n">
        <f aca="false">+SUMIF(AGRIVETAM!F:F,'ALL 2019'!C29,AGRIVETAM!E:E)</f>
        <v>0</v>
      </c>
      <c r="AI29" s="15" t="n">
        <f aca="false">+SUMIF(EUROPAINTS!F:F,'ALL 2019'!C29,EUROPAINTS!E:E)</f>
        <v>0</v>
      </c>
      <c r="AJ29" s="15" t="n">
        <f aca="false">SUMIF('CSS SAKAY'!F:F,'ALL 2019'!C29,'CSS SAKAY'!E:E)</f>
        <v>0</v>
      </c>
      <c r="AK29" s="61" t="n">
        <f aca="false">+SUMIF(AGRIMA!F:F,'ALL 2019'!C29,AGRIMA!E:E)</f>
        <v>0</v>
      </c>
      <c r="AL29" s="15" t="n">
        <f aca="false">+SUMIF(FERRIS!H:H,'ALL 2019'!C29,FERRIS!G:G)</f>
        <v>0</v>
      </c>
      <c r="AM29" s="15" t="n">
        <f aca="false">SUMIF(SEM!F:F,'ALL 2019'!C29,SEM!E:E)</f>
        <v>0</v>
      </c>
      <c r="AN29" s="15" t="n">
        <f aca="false">+SUMIF(Madatrade!F:F,'ALL 2019'!C29,Madatrade!E:E)</f>
        <v>0</v>
      </c>
      <c r="AO29" s="15" t="n">
        <f aca="false">+SUMIF('FIRST INVESTISSEMENT'!G:G,'ALL 2019'!C29,'FIRST INVESTISSEMENT'!F:F)</f>
        <v>0</v>
      </c>
    </row>
    <row r="30" customFormat="false" ht="17.25" hidden="false" customHeight="true" outlineLevel="0" collapsed="false">
      <c r="A30" s="2" t="str">
        <f aca="false">+LEFT(B30)</f>
        <v>2</v>
      </c>
      <c r="B30" s="2" t="str">
        <f aca="false">+LEFT(C30,3)</f>
        <v>208</v>
      </c>
      <c r="C30" s="20" t="n">
        <v>20800000</v>
      </c>
      <c r="D30" s="46" t="s">
        <v>2916</v>
      </c>
      <c r="E30" s="57" t="s">
        <v>1457</v>
      </c>
      <c r="F30" s="61"/>
      <c r="G30" s="61" t="n">
        <f aca="false">+SUMIF(AGRICORP!I:I,C30,AGRICORP!F:F)</f>
        <v>0</v>
      </c>
      <c r="H30" s="61" t="n">
        <f aca="false">+SUMIF(SMTP!D:D,'ALL 2019'!C30,SMTP!H:H)</f>
        <v>0</v>
      </c>
      <c r="I30" s="61" t="n">
        <f aca="false">SUMIF(AGRIVET!G:G,C30,AGRIVET!F:F)</f>
        <v>0</v>
      </c>
      <c r="J30" s="61" t="n">
        <f aca="false">+SUMIF(AGRIVAL!G:G,'ALL 2019'!C30,AGRIVAL!F:F)</f>
        <v>0</v>
      </c>
      <c r="K30" s="61" t="n">
        <f aca="false">+SUMIF(AGRIKOBA!G:G,'ALL 2019'!C30,AGRIKOBA!F:F)</f>
        <v>0</v>
      </c>
      <c r="M30" s="15"/>
      <c r="N30" s="15" t="n">
        <f aca="false">+SUMIF(IDF!F:F,'ALL 2019'!C30,IDF!E:E)</f>
        <v>2347216993</v>
      </c>
      <c r="O30" s="15" t="n">
        <f aca="false">+SUMIF(RYA!G:G,C30,RYA!F:F)</f>
        <v>0</v>
      </c>
      <c r="P30" s="15" t="n">
        <f aca="false">+SUMIF('SCI NOAH'!G:G,'ALL 2019'!C30,'SCI NOAH'!F:F)</f>
        <v>0</v>
      </c>
      <c r="Q30" s="15" t="n">
        <f aca="false">+SUMIF(SIM!F:F,'ALL 2019'!C30,SIM!E:E)</f>
        <v>0</v>
      </c>
      <c r="R30" s="93" t="n">
        <f aca="false">SUMIF('First Energy'!F:F,C30,'First Energy'!I:I)</f>
        <v>0</v>
      </c>
      <c r="S30" s="93" t="n">
        <f aca="false">SUMIF('ID Motors'!G:G,C30,'ID Motors'!J:J)</f>
        <v>0</v>
      </c>
      <c r="T30" s="15" t="n">
        <f aca="false">+SUMIF('ID RENTAL'!G:G,'ALL 2019'!C30,'ID RENTAL'!F:F)</f>
        <v>0</v>
      </c>
      <c r="U30" s="29" t="n">
        <f aca="false">+SUMIF('MCM '!G:G,'ALL 2019'!C30,'MCM '!F:F)</f>
        <v>0</v>
      </c>
      <c r="V30" s="61" t="n">
        <f aca="false">+SUMIF(AGRIMOTORS!G:G,C30,AGRIMOTORS!F:F)</f>
        <v>0</v>
      </c>
      <c r="W30" s="15" t="n">
        <f aca="false">+SUMIF(BOVIMA!F:F,'ALL 2019'!C30,BOVIMA!E:E)</f>
        <v>0</v>
      </c>
      <c r="X30" s="15" t="n">
        <f aca="false">+SUMIF(AGRIFEED!F:F,'ALL 2019'!C30,AGRIFEED!E:E)</f>
        <v>0</v>
      </c>
      <c r="Y30" s="15" t="n">
        <f aca="false">+SUMIF(AMIP!F:F,'ALL 2019'!C30,AMIP!E:E)</f>
        <v>0</v>
      </c>
      <c r="Z30" s="15" t="n">
        <f aca="false">+SUMIF(ISF!F:F,'ALL 2019'!C30,ISF!F:F)</f>
        <v>0</v>
      </c>
      <c r="AA30" s="15" t="n">
        <f aca="false">+SUMIF(MABEL!F:F,'ALL 2019'!C30,MABEL!E:E)</f>
        <v>0</v>
      </c>
      <c r="AB30" s="29" t="n">
        <f aca="false">+SUMIF(DISCOI!G:G,'ALL 2019'!C30,DISCOI!F:F)</f>
        <v>0</v>
      </c>
      <c r="AC30" s="15" t="n">
        <f aca="false">+SUMIF(NMP!F:F,'ALL 2019'!C30,NMP!E:E)</f>
        <v>0</v>
      </c>
      <c r="AD30" s="15" t="n">
        <f aca="false">+SUMIF('AMCHO '!F:F,'ALL 2019'!C30,'AMCHO '!E:E)</f>
        <v>0</v>
      </c>
      <c r="AE30" s="15" t="n">
        <f aca="false">SUMIF(CONFORTIS!G:G,'ALL 2019'!C30,CONFORTIS!F:F)</f>
        <v>0</v>
      </c>
      <c r="AF30" s="15" t="n">
        <f aca="false">+SUMIF('IRS IMMO'!G:G,'ALL 2019'!C30,'IRS IMMO'!F:F)</f>
        <v>0</v>
      </c>
      <c r="AG30" s="15" t="n">
        <f aca="false">SUMIF('United Malagasy'!F:F,'ALL 2019'!C30,'United Malagasy'!E:E)</f>
        <v>0</v>
      </c>
      <c r="AH30" s="15" t="n">
        <f aca="false">+SUMIF(AGRIVETAM!F:F,'ALL 2019'!C30,AGRIVETAM!E:E)</f>
        <v>0</v>
      </c>
      <c r="AI30" s="15" t="n">
        <f aca="false">+SUMIF(EUROPAINTS!F:F,'ALL 2019'!C30,EUROPAINTS!E:E)</f>
        <v>0</v>
      </c>
      <c r="AJ30" s="15" t="n">
        <f aca="false">SUMIF('CSS SAKAY'!F:F,'ALL 2019'!C30,'CSS SAKAY'!E:E)</f>
        <v>0</v>
      </c>
      <c r="AK30" s="61" t="n">
        <f aca="false">+SUMIF(AGRIMA!F:F,'ALL 2019'!C30,AGRIMA!E:E)</f>
        <v>0</v>
      </c>
      <c r="AL30" s="15" t="n">
        <f aca="false">+SUMIF(FERRIS!H:H,'ALL 2019'!C30,FERRIS!G:G)</f>
        <v>0</v>
      </c>
      <c r="AM30" s="15" t="n">
        <f aca="false">SUMIF(SEM!F:F,'ALL 2019'!C30,SEM!E:E)</f>
        <v>0</v>
      </c>
      <c r="AN30" s="15" t="n">
        <f aca="false">+SUMIF(Madatrade!F:F,'ALL 2019'!C30,Madatrade!E:E)</f>
        <v>0</v>
      </c>
      <c r="AO30" s="15" t="n">
        <f aca="false">+SUMIF('FIRST INVESTISSEMENT'!G:G,'ALL 2019'!C30,'FIRST INVESTISSEMENT'!F:F)</f>
        <v>0</v>
      </c>
    </row>
    <row r="31" customFormat="false" ht="17.25" hidden="false" customHeight="true" outlineLevel="0" collapsed="false">
      <c r="A31" s="2" t="str">
        <f aca="false">+LEFT(B31)</f>
        <v>2</v>
      </c>
      <c r="B31" s="2" t="str">
        <f aca="false">+LEFT(C31,3)</f>
        <v>211</v>
      </c>
      <c r="C31" s="20" t="n">
        <v>21100000</v>
      </c>
      <c r="D31" s="46" t="s">
        <v>2918</v>
      </c>
      <c r="E31" s="57" t="s">
        <v>224</v>
      </c>
      <c r="F31" s="61" t="n">
        <v>617015295</v>
      </c>
      <c r="G31" s="61" t="n">
        <f aca="false">+SUMIF(AGRICORP!I:I,C31,AGRICORP!F:F)</f>
        <v>0</v>
      </c>
      <c r="H31" s="61" t="n">
        <f aca="false">+SUMIF(SMTP!D:D,'ALL 2019'!C31,SMTP!H:H)</f>
        <v>480198000</v>
      </c>
      <c r="I31" s="61" t="n">
        <f aca="false">SUMIF(AGRIVET!G:G,C31,AGRIVET!F:F)</f>
        <v>0</v>
      </c>
      <c r="J31" s="61" t="n">
        <f aca="false">+SUMIF(AGRIVAL!G:G,'ALL 2019'!C31,AGRIVAL!F:F)</f>
        <v>79000000</v>
      </c>
      <c r="K31" s="61" t="n">
        <f aca="false">+SUMIF(AGRIKOBA!G:G,'ALL 2019'!C31,AGRIKOBA!F:F)</f>
        <v>0</v>
      </c>
      <c r="L31" s="61" t="n">
        <f aca="false">+SUMIF(LMOI!F:F,'ALL 2019'!C31,LMOI!E:E)</f>
        <v>300000000</v>
      </c>
      <c r="M31" s="15" t="n">
        <f aca="false">+SUMIF(TARTINE!G:G,'ALL 2019'!C31,TARTINE!F:F)</f>
        <v>0</v>
      </c>
      <c r="N31" s="15" t="n">
        <f aca="false">+SUMIF(IDF!F:F,'ALL 2019'!C31,IDF!E:E)</f>
        <v>1602971140</v>
      </c>
      <c r="O31" s="15" t="n">
        <f aca="false">+SUMIF(RYA!G:G,C31,RYA!F:F)</f>
        <v>794079386.95</v>
      </c>
      <c r="P31" s="15" t="n">
        <f aca="false">+SUMIF('SCI NOAH'!G:G,'ALL 2019'!C31,'SCI NOAH'!F:F)</f>
        <v>0</v>
      </c>
      <c r="Q31" s="15" t="n">
        <f aca="false">+SUMIF(SIM!F:F,'ALL 2019'!C31,SIM!E:E)</f>
        <v>1206360000</v>
      </c>
      <c r="R31" s="93" t="n">
        <f aca="false">SUMIF('First Energy'!F:F,C31,'First Energy'!I:I)</f>
        <v>87050320</v>
      </c>
      <c r="S31" s="93" t="n">
        <f aca="false">SUMIF('ID Motors'!G:G,C31,'ID Motors'!J:J)</f>
        <v>0</v>
      </c>
      <c r="T31" s="15" t="n">
        <f aca="false">+SUMIF('ID RENTAL'!G:G,'ALL 2019'!C31,'ID RENTAL'!F:F)</f>
        <v>0</v>
      </c>
      <c r="U31" s="29" t="n">
        <f aca="false">+SUMIF('MCM '!G:G,'ALL 2019'!C31,'MCM '!F:F)</f>
        <v>0</v>
      </c>
      <c r="V31" s="61" t="n">
        <f aca="false">+SUMIF(AGRIMOTORS!G:G,C31,AGRIMOTORS!F:F)</f>
        <v>0</v>
      </c>
      <c r="W31" s="15" t="n">
        <f aca="false">+SUMIF(BOVIMA!F:F,'ALL 2019'!C31,BOVIMA!E:E)</f>
        <v>0</v>
      </c>
      <c r="X31" s="15" t="n">
        <f aca="false">+SUMIF(AGRIFEED!F:F,'ALL 2019'!C31,AGRIFEED!E:E)</f>
        <v>0</v>
      </c>
      <c r="Y31" s="15" t="n">
        <f aca="false">+SUMIF(AMIP!F:F,'ALL 2019'!C31,AMIP!E:E)</f>
        <v>2060921450</v>
      </c>
      <c r="Z31" s="15" t="n">
        <f aca="false">+SUMIF(ISF!F:F,'ALL 2019'!C31,ISF!F:F)</f>
        <v>0</v>
      </c>
      <c r="AA31" s="15" t="n">
        <f aca="false">+SUMIF(MABEL!F:F,'ALL 2019'!C31,MABEL!E:E)</f>
        <v>3849751156.84</v>
      </c>
      <c r="AB31" s="29" t="n">
        <f aca="false">+SUMIF(DISCOI!G:G,'ALL 2019'!C31,DISCOI!F:F)</f>
        <v>0</v>
      </c>
      <c r="AC31" s="15" t="n">
        <f aca="false">+SUMIF(NMP!F:F,'ALL 2019'!C31,NMP!E:E)</f>
        <v>0</v>
      </c>
      <c r="AD31" s="15" t="n">
        <f aca="false">+SUMIF('AMCHO '!F:F,'ALL 2019'!C31,'AMCHO '!E:E)</f>
        <v>40000000</v>
      </c>
      <c r="AE31" s="15" t="n">
        <f aca="false">SUMIF(CONFORTIS!G:G,'ALL 2019'!C31,CONFORTIS!F:F)</f>
        <v>0</v>
      </c>
      <c r="AF31" s="15" t="n">
        <f aca="false">+SUMIF('IRS IMMO'!G:G,'ALL 2019'!C31,'IRS IMMO'!F:F)</f>
        <v>1400000000</v>
      </c>
      <c r="AG31" s="15" t="n">
        <f aca="false">SUMIF('United Malagasy'!F:F,'ALL 2019'!C31,'United Malagasy'!E:E)</f>
        <v>0</v>
      </c>
      <c r="AH31" s="15" t="n">
        <f aca="false">+SUMIF(AGRIVETAM!F:F,'ALL 2019'!C31,AGRIVETAM!E:E)</f>
        <v>0</v>
      </c>
      <c r="AI31" s="15" t="n">
        <f aca="false">+SUMIF(EUROPAINTS!F:F,'ALL 2019'!C31,EUROPAINTS!E:E)</f>
        <v>0</v>
      </c>
      <c r="AJ31" s="15" t="n">
        <f aca="false">SUMIF('CSS SAKAY'!F:F,'ALL 2019'!C31,'CSS SAKAY'!E:E)</f>
        <v>0</v>
      </c>
      <c r="AK31" s="61" t="n">
        <f aca="false">+SUMIF(AGRIMA!F:F,'ALL 2019'!C31,AGRIMA!E:E)</f>
        <v>0</v>
      </c>
      <c r="AL31" s="15" t="n">
        <f aca="false">+SUMIF(FERRIS!H:H,'ALL 2019'!C31,FERRIS!G:G)</f>
        <v>12022200</v>
      </c>
      <c r="AM31" s="15" t="n">
        <f aca="false">SUMIF(SEM!F:F,'ALL 2019'!C31,SEM!E:E)</f>
        <v>31200000</v>
      </c>
      <c r="AN31" s="15" t="n">
        <f aca="false">+SUMIF(Madatrade!F:F,'ALL 2019'!C31,Madatrade!E:E)</f>
        <v>0</v>
      </c>
      <c r="AO31" s="15" t="n">
        <f aca="false">+SUMIF('FIRST INVESTISSEMENT'!G:G,'ALL 2019'!C31,'FIRST INVESTISSEMENT'!F:F)</f>
        <v>1596946000</v>
      </c>
    </row>
    <row r="32" customFormat="false" ht="17.25" hidden="false" customHeight="true" outlineLevel="0" collapsed="false">
      <c r="A32" s="2" t="str">
        <f aca="false">+LEFT(B32)</f>
        <v>2</v>
      </c>
      <c r="B32" s="2" t="str">
        <f aca="false">+LEFT(C32,3)</f>
        <v>212</v>
      </c>
      <c r="C32" s="20" t="n">
        <v>21200000</v>
      </c>
      <c r="D32" s="46" t="s">
        <v>2919</v>
      </c>
      <c r="E32" s="57" t="s">
        <v>225</v>
      </c>
      <c r="F32" s="61" t="n">
        <v>472597529.63</v>
      </c>
      <c r="G32" s="61" t="n">
        <f aca="false">+SUMIF(AGRICORP!I:I,C32,AGRICORP!F:F)</f>
        <v>0</v>
      </c>
      <c r="H32" s="61" t="n">
        <f aca="false">+SUMIF(SMTP!D:D,'ALL 2019'!C32,SMTP!H:H)</f>
        <v>159821084.44</v>
      </c>
      <c r="I32" s="61" t="n">
        <f aca="false">SUMIF(AGRIVET!G:G,C32,AGRIVET!F:F)</f>
        <v>4654500</v>
      </c>
      <c r="J32" s="61" t="n">
        <f aca="false">+SUMIF(AGRIVAL!G:G,'ALL 2019'!C32,AGRIVAL!F:F)</f>
        <v>178266587.45</v>
      </c>
      <c r="K32" s="61" t="n">
        <f aca="false">+SUMIF(AGRIKOBA!G:G,'ALL 2019'!C32,AGRIKOBA!F:F)</f>
        <v>90218000</v>
      </c>
      <c r="L32" s="61" t="n">
        <f aca="false">+SUMIF(LMOI!F:F,'ALL 2019'!C32,LMOI!E:E)</f>
        <v>995838358.97</v>
      </c>
      <c r="M32" s="15" t="n">
        <f aca="false">+SUMIF(TARTINE!G:G,'ALL 2019'!C32,TARTINE!F:F)</f>
        <v>0</v>
      </c>
      <c r="N32" s="15" t="n">
        <f aca="false">+SUMIF(IDF!F:F,'ALL 2019'!C32,IDF!E:E)</f>
        <v>451602126.74</v>
      </c>
      <c r="O32" s="15" t="n">
        <f aca="false">+SUMIF(RYA!G:G,C32,RYA!F:F)</f>
        <v>182904951.71</v>
      </c>
      <c r="P32" s="15" t="n">
        <f aca="false">+SUMIF('SCI NOAH'!G:G,'ALL 2019'!C32,'SCI NOAH'!F:F)</f>
        <v>0</v>
      </c>
      <c r="Q32" s="15" t="n">
        <f aca="false">+SUMIF(SIM!F:F,'ALL 2019'!C32,SIM!E:E)</f>
        <v>0</v>
      </c>
      <c r="R32" s="93" t="n">
        <f aca="false">SUMIF('First Energy'!F:F,C32,'First Energy'!I:I)</f>
        <v>5757579</v>
      </c>
      <c r="S32" s="93" t="n">
        <f aca="false">SUMIF('ID Motors'!G:G,C32,'ID Motors'!J:J)</f>
        <v>0</v>
      </c>
      <c r="T32" s="15" t="n">
        <f aca="false">+SUMIF('ID RENTAL'!G:G,'ALL 2019'!C32,'ID RENTAL'!F:F)</f>
        <v>0</v>
      </c>
      <c r="U32" s="29" t="n">
        <f aca="false">+SUMIF('MCM '!G:G,'ALL 2019'!C32,'MCM '!F:F)</f>
        <v>0</v>
      </c>
      <c r="V32" s="61" t="n">
        <f aca="false">+SUMIF(AGRIMOTORS!G:G,C32,AGRIMOTORS!F:F)</f>
        <v>0</v>
      </c>
      <c r="W32" s="15" t="n">
        <f aca="false">+SUMIF(BOVIMA!F:F,'ALL 2019'!C32,BOVIMA!E:E)</f>
        <v>0</v>
      </c>
      <c r="X32" s="15" t="n">
        <f aca="false">+SUMIF(AGRIFEED!F:F,'ALL 2019'!C32,AGRIFEED!E:E)</f>
        <v>0</v>
      </c>
      <c r="Y32" s="15" t="n">
        <f aca="false">+SUMIF(AMIP!F:F,'ALL 2019'!C32,AMIP!E:E)</f>
        <v>0</v>
      </c>
      <c r="Z32" s="15" t="n">
        <f aca="false">+SUMIF(ISF!F:F,'ALL 2019'!C32,ISF!F:F)</f>
        <v>0</v>
      </c>
      <c r="AA32" s="15" t="n">
        <f aca="false">+SUMIF(MABEL!F:F,'ALL 2019'!C32,MABEL!E:E)</f>
        <v>0</v>
      </c>
      <c r="AB32" s="29" t="n">
        <f aca="false">+SUMIF(DISCOI!G:G,'ALL 2019'!C32,DISCOI!F:F)</f>
        <v>0</v>
      </c>
      <c r="AC32" s="15" t="n">
        <f aca="false">+SUMIF(NMP!F:F,'ALL 2019'!C32,NMP!E:E)</f>
        <v>0</v>
      </c>
      <c r="AD32" s="15" t="n">
        <f aca="false">+SUMIF('AMCHO '!F:F,'ALL 2019'!C32,'AMCHO '!E:E)</f>
        <v>29787613.31</v>
      </c>
      <c r="AE32" s="15" t="n">
        <f aca="false">SUMIF(CONFORTIS!G:G,'ALL 2019'!C32,CONFORTIS!F:F)</f>
        <v>0</v>
      </c>
      <c r="AF32" s="15" t="n">
        <f aca="false">+SUMIF('IRS IMMO'!G:G,'ALL 2019'!C32,'IRS IMMO'!F:F)</f>
        <v>0</v>
      </c>
      <c r="AG32" s="15" t="n">
        <f aca="false">SUMIF('United Malagasy'!F:F,'ALL 2019'!C32,'United Malagasy'!E:E)</f>
        <v>0</v>
      </c>
      <c r="AH32" s="15" t="n">
        <f aca="false">+SUMIF(AGRIVETAM!F:F,'ALL 2019'!C32,AGRIVETAM!E:E)</f>
        <v>0</v>
      </c>
      <c r="AI32" s="15" t="n">
        <f aca="false">+SUMIF(EUROPAINTS!F:F,'ALL 2019'!C32,EUROPAINTS!E:E)</f>
        <v>0</v>
      </c>
      <c r="AJ32" s="15" t="n">
        <f aca="false">SUMIF('CSS SAKAY'!F:F,'ALL 2019'!C32,'CSS SAKAY'!E:E)</f>
        <v>0</v>
      </c>
      <c r="AK32" s="61" t="n">
        <f aca="false">+SUMIF(AGRIMA!F:F,'ALL 2019'!C32,AGRIMA!E:E)</f>
        <v>0</v>
      </c>
      <c r="AL32" s="15" t="n">
        <f aca="false">+SUMIF(FERRIS!H:H,'ALL 2019'!C32,FERRIS!G:G)</f>
        <v>0</v>
      </c>
      <c r="AM32" s="15" t="n">
        <f aca="false">SUMIF(SEM!F:F,'ALL 2019'!C32,SEM!E:E)</f>
        <v>0</v>
      </c>
      <c r="AN32" s="15" t="n">
        <f aca="false">+SUMIF(Madatrade!F:F,'ALL 2019'!C32,Madatrade!E:E)</f>
        <v>0</v>
      </c>
      <c r="AO32" s="15" t="n">
        <f aca="false">+SUMIF('FIRST INVESTISSEMENT'!G:G,'ALL 2019'!C32,'FIRST INVESTISSEMENT'!F:F)</f>
        <v>9256000</v>
      </c>
    </row>
    <row r="33" customFormat="false" ht="17.25" hidden="false" customHeight="true" outlineLevel="0" collapsed="false">
      <c r="A33" s="2" t="str">
        <f aca="false">+LEFT(B33)</f>
        <v>2</v>
      </c>
      <c r="B33" s="2" t="str">
        <f aca="false">+LEFT(C33,3)</f>
        <v>213</v>
      </c>
      <c r="C33" s="20" t="n">
        <v>21300000</v>
      </c>
      <c r="D33" s="46" t="s">
        <v>2920</v>
      </c>
      <c r="E33" s="57" t="s">
        <v>226</v>
      </c>
      <c r="F33" s="61" t="n">
        <v>6990981064.41</v>
      </c>
      <c r="G33" s="61" t="n">
        <f aca="false">+SUMIF(AGRICORP!I:I,C33,AGRICORP!F:F)</f>
        <v>0</v>
      </c>
      <c r="H33" s="61" t="n">
        <f aca="false">+SUMIF(SMTP!D:D,'ALL 2019'!C33,SMTP!H:H)</f>
        <v>2466359501.76</v>
      </c>
      <c r="I33" s="61" t="n">
        <f aca="false">SUMIF(AGRIVET!G:G,C33,AGRIVET!F:F)</f>
        <v>53086163.74</v>
      </c>
      <c r="J33" s="61" t="n">
        <f aca="false">+SUMIF(AGRIVAL!G:G,'ALL 2019'!C33,AGRIVAL!F:F)</f>
        <v>10777035184.44</v>
      </c>
      <c r="K33" s="61" t="n">
        <f aca="false">+SUMIF(AGRIKOBA!G:G,'ALL 2019'!C33,AGRIKOBA!F:F)</f>
        <v>1278921482.17</v>
      </c>
      <c r="L33" s="61" t="n">
        <f aca="false">+SUMIF(LMOI!F:F,'ALL 2019'!C33,LMOI!E:E)</f>
        <v>0</v>
      </c>
      <c r="M33" s="15" t="n">
        <f aca="false">+SUMIF(TARTINE!G:G,'ALL 2019'!C33,TARTINE!F:F)</f>
        <v>0</v>
      </c>
      <c r="N33" s="15" t="n">
        <f aca="false">+SUMIF(IDF!F:F,'ALL 2019'!C33,IDF!E:E)</f>
        <v>31075860844.11</v>
      </c>
      <c r="O33" s="15" t="n">
        <f aca="false">+SUMIF(RYA!G:G,C33,RYA!F:F)</f>
        <v>446979934.33</v>
      </c>
      <c r="P33" s="15" t="n">
        <f aca="false">+SUMIF('SCI NOAH'!G:G,'ALL 2019'!C33,'SCI NOAH'!F:F)</f>
        <v>0</v>
      </c>
      <c r="Q33" s="15" t="n">
        <f aca="false">+SUMIF(SIM!F:F,'ALL 2019'!C33,SIM!E:E)</f>
        <v>4840906373.61</v>
      </c>
      <c r="R33" s="93" t="n">
        <f aca="false">SUMIF('First Energy'!F:F,C33,'First Energy'!I:I)</f>
        <v>3013755337.78</v>
      </c>
      <c r="S33" s="93" t="n">
        <f aca="false">SUMIF('ID Motors'!G:G,C33,'ID Motors'!J:J)</f>
        <v>0</v>
      </c>
      <c r="T33" s="15" t="n">
        <f aca="false">+SUMIF('ID RENTAL'!G:G,'ALL 2019'!C33,'ID RENTAL'!F:F)</f>
        <v>0</v>
      </c>
      <c r="U33" s="29" t="n">
        <f aca="false">+SUMIF('MCM '!G:G,'ALL 2019'!C33,'MCM '!F:F)</f>
        <v>0</v>
      </c>
      <c r="V33" s="61" t="n">
        <f aca="false">+SUMIF(AGRIMOTORS!G:G,C33,AGRIMOTORS!F:F)</f>
        <v>0</v>
      </c>
      <c r="W33" s="15" t="n">
        <f aca="false">+SUMIF(BOVIMA!F:F,'ALL 2019'!C33,BOVIMA!E:E)</f>
        <v>72015039</v>
      </c>
      <c r="X33" s="15" t="n">
        <f aca="false">+SUMIF(AGRIFEED!F:F,'ALL 2019'!C33,AGRIFEED!E:E)</f>
        <v>0</v>
      </c>
      <c r="Y33" s="15" t="n">
        <f aca="false">+SUMIF(AMIP!F:F,'ALL 2019'!C33,AMIP!E:E)</f>
        <v>0</v>
      </c>
      <c r="Z33" s="15" t="n">
        <f aca="false">+SUMIF(ISF!F:F,'ALL 2019'!C33,ISF!F:F)</f>
        <v>0</v>
      </c>
      <c r="AA33" s="15" t="n">
        <f aca="false">+SUMIF(MABEL!F:F,'ALL 2019'!C33,MABEL!E:E)</f>
        <v>0</v>
      </c>
      <c r="AB33" s="29" t="n">
        <f aca="false">+SUMIF(DISCOI!G:G,'ALL 2019'!C33,DISCOI!F:F)</f>
        <v>0</v>
      </c>
      <c r="AC33" s="15" t="n">
        <f aca="false">+SUMIF(NMP!F:F,'ALL 2019'!C33,NMP!E:E)</f>
        <v>0</v>
      </c>
      <c r="AD33" s="15" t="n">
        <f aca="false">+SUMIF('AMCHO '!F:F,'ALL 2019'!C33,'AMCHO '!E:E)</f>
        <v>3276215763.26</v>
      </c>
      <c r="AE33" s="15" t="n">
        <f aca="false">SUMIF(CONFORTIS!G:G,'ALL 2019'!C33,CONFORTIS!F:F)</f>
        <v>0</v>
      </c>
      <c r="AF33" s="15" t="n">
        <f aca="false">+SUMIF('IRS IMMO'!G:G,'ALL 2019'!C33,'IRS IMMO'!F:F)</f>
        <v>0</v>
      </c>
      <c r="AG33" s="15" t="n">
        <f aca="false">SUMIF('United Malagasy'!F:F,'ALL 2019'!C33,'United Malagasy'!E:E)</f>
        <v>0</v>
      </c>
      <c r="AH33" s="15" t="n">
        <f aca="false">+SUMIF(AGRIVETAM!F:F,'ALL 2019'!C33,AGRIVETAM!E:E)</f>
        <v>0</v>
      </c>
      <c r="AI33" s="15" t="n">
        <f aca="false">+SUMIF(EUROPAINTS!F:F,'ALL 2019'!C33,EUROPAINTS!E:E)</f>
        <v>0</v>
      </c>
      <c r="AJ33" s="15" t="n">
        <f aca="false">SUMIF('CSS SAKAY'!F:F,'ALL 2019'!C33,'CSS SAKAY'!E:E)</f>
        <v>0</v>
      </c>
      <c r="AK33" s="61" t="n">
        <f aca="false">+SUMIF(AGRIMA!F:F,'ALL 2019'!C33,AGRIMA!E:E)</f>
        <v>0</v>
      </c>
      <c r="AL33" s="15" t="n">
        <f aca="false">+SUMIF(FERRIS!H:H,'ALL 2019'!C33,FERRIS!G:G)</f>
        <v>0</v>
      </c>
      <c r="AM33" s="15" t="n">
        <f aca="false">SUMIF(SEM!F:F,'ALL 2019'!C33,SEM!E:E)</f>
        <v>565485333.33</v>
      </c>
      <c r="AN33" s="15" t="n">
        <f aca="false">+SUMIF(Madatrade!F:F,'ALL 2019'!C33,Madatrade!E:E)</f>
        <v>343735564</v>
      </c>
      <c r="AO33" s="15" t="n">
        <f aca="false">+SUMIF('FIRST INVESTISSEMENT'!G:G,'ALL 2019'!C33,'FIRST INVESTISSEMENT'!F:F)</f>
        <v>13827076435.55</v>
      </c>
    </row>
    <row r="34" customFormat="false" ht="17.25" hidden="false" customHeight="true" outlineLevel="0" collapsed="false">
      <c r="A34" s="2" t="str">
        <f aca="false">+LEFT(B34)</f>
        <v>2</v>
      </c>
      <c r="B34" s="2" t="str">
        <f aca="false">+LEFT(C34,3)</f>
        <v>215</v>
      </c>
      <c r="C34" s="20" t="n">
        <v>21500000</v>
      </c>
      <c r="D34" s="46" t="s">
        <v>2919</v>
      </c>
      <c r="E34" s="57" t="s">
        <v>227</v>
      </c>
      <c r="F34" s="61" t="n">
        <v>539708102.47</v>
      </c>
      <c r="G34" s="61" t="n">
        <f aca="false">+SUMIF(AGRICORP!I:I,C34,AGRICORP!F:F)</f>
        <v>0</v>
      </c>
      <c r="H34" s="61" t="n">
        <f aca="false">+SUMIF(SMTP!D:D,'ALL 2019'!C34,SMTP!H:H)</f>
        <v>382636953.72</v>
      </c>
      <c r="I34" s="61" t="n">
        <f aca="false">SUMIF(AGRIVET!G:G,C34,AGRIVET!F:F)</f>
        <v>672572957.04</v>
      </c>
      <c r="J34" s="61" t="n">
        <f aca="false">+SUMIF(AGRIVAL!G:G,'ALL 2019'!C34,AGRIVAL!F:F)</f>
        <v>73654881.92</v>
      </c>
      <c r="K34" s="61" t="n">
        <f aca="false">+SUMIF(AGRIKOBA!G:G,'ALL 2019'!C34,AGRIKOBA!F:F)</f>
        <v>1264754452.89</v>
      </c>
      <c r="L34" s="61" t="n">
        <f aca="false">+SUMIF(LMOI!F:F,'ALL 2019'!C34,LMOI!E:E)</f>
        <v>0</v>
      </c>
      <c r="M34" s="15" t="n">
        <f aca="false">+SUMIF(TARTINE!G:G,'ALL 2019'!C34,TARTINE!F:F)</f>
        <v>33185707.4</v>
      </c>
      <c r="N34" s="15" t="n">
        <f aca="false">+SUMIF(IDF!F:F,'ALL 2019'!C34,IDF!E:E)</f>
        <v>3021552491.53</v>
      </c>
      <c r="O34" s="15" t="n">
        <f aca="false">+SUMIF(RYA!G:G,C34,RYA!F:F)</f>
        <v>46270340.65</v>
      </c>
      <c r="P34" s="15" t="n">
        <f aca="false">+SUMIF('SCI NOAH'!G:G,'ALL 2019'!C34,'SCI NOAH'!F:F)</f>
        <v>0</v>
      </c>
      <c r="Q34" s="15" t="n">
        <f aca="false">+SUMIF(SIM!F:F,'ALL 2019'!C34,SIM!E:E)</f>
        <v>543021777.18</v>
      </c>
      <c r="R34" s="93" t="n">
        <f aca="false">SUMIF('First Energy'!F:F,C34,'First Energy'!I:I)</f>
        <v>0</v>
      </c>
      <c r="S34" s="93" t="n">
        <f aca="false">SUMIF('ID Motors'!G:G,C34,'ID Motors'!J:J)</f>
        <v>217431532.7</v>
      </c>
      <c r="T34" s="15" t="n">
        <f aca="false">+SUMIF('ID RENTAL'!G:G,'ALL 2019'!C34,'ID RENTAL'!F:F)</f>
        <v>0</v>
      </c>
      <c r="U34" s="29" t="n">
        <f aca="false">+SUMIF('MCM '!G:G,'ALL 2019'!C34,'MCM '!F:F)</f>
        <v>323924944.3</v>
      </c>
      <c r="V34" s="61" t="n">
        <f aca="false">+SUMIF(AGRIMOTORS!G:G,C34,AGRIMOTORS!F:F)</f>
        <v>0</v>
      </c>
      <c r="W34" s="15" t="n">
        <f aca="false">+SUMIF(BOVIMA!F:F,'ALL 2019'!C34,BOVIMA!E:E)</f>
        <v>0</v>
      </c>
      <c r="X34" s="15" t="n">
        <f aca="false">+SUMIF(AGRIFEED!F:F,'ALL 2019'!C34,AGRIFEED!E:E)</f>
        <v>0</v>
      </c>
      <c r="Y34" s="15" t="n">
        <f aca="false">+SUMIF(AMIP!F:F,'ALL 2019'!C34,AMIP!E:E)</f>
        <v>0</v>
      </c>
      <c r="Z34" s="15" t="n">
        <f aca="false">+SUMIF(ISF!F:F,'ALL 2019'!C34,ISF!F:F)</f>
        <v>0</v>
      </c>
      <c r="AA34" s="15" t="n">
        <f aca="false">+SUMIF(MABEL!F:F,'ALL 2019'!C34,MABEL!E:E)</f>
        <v>0</v>
      </c>
      <c r="AB34" s="29" t="n">
        <f aca="false">+SUMIF(DISCOI!G:G,'ALL 2019'!C34,DISCOI!F:F)</f>
        <v>267779073.42</v>
      </c>
      <c r="AC34" s="15" t="n">
        <f aca="false">+SUMIF(NMP!F:F,'ALL 2019'!C34,NMP!E:E)</f>
        <v>0</v>
      </c>
      <c r="AD34" s="15" t="n">
        <f aca="false">+SUMIF('AMCHO '!F:F,'ALL 2019'!C34,'AMCHO '!E:E)</f>
        <v>0</v>
      </c>
      <c r="AE34" s="15" t="n">
        <f aca="false">SUMIF(CONFORTIS!G:G,'ALL 2019'!C34,CONFORTIS!F:F)</f>
        <v>0</v>
      </c>
      <c r="AF34" s="15" t="n">
        <f aca="false">+SUMIF('IRS IMMO'!G:G,'ALL 2019'!C34,'IRS IMMO'!F:F)</f>
        <v>0</v>
      </c>
      <c r="AG34" s="15" t="n">
        <f aca="false">SUMIF('United Malagasy'!F:F,'ALL 2019'!C34,'United Malagasy'!E:E)</f>
        <v>0</v>
      </c>
      <c r="AH34" s="15" t="n">
        <f aca="false">+SUMIF(AGRIVETAM!F:F,'ALL 2019'!C34,AGRIVETAM!E:E)</f>
        <v>0</v>
      </c>
      <c r="AI34" s="15" t="n">
        <f aca="false">+SUMIF(EUROPAINTS!F:F,'ALL 2019'!C34,EUROPAINTS!E:E)</f>
        <v>12127000</v>
      </c>
      <c r="AJ34" s="15" t="n">
        <f aca="false">SUMIF('CSS SAKAY'!F:F,'ALL 2019'!C34,'CSS SAKAY'!E:E)</f>
        <v>0</v>
      </c>
      <c r="AK34" s="61" t="n">
        <f aca="false">+SUMIF(AGRIMA!F:F,'ALL 2019'!C34,AGRIMA!E:E)</f>
        <v>0</v>
      </c>
      <c r="AL34" s="15" t="n">
        <f aca="false">+SUMIF(FERRIS!H:H,'ALL 2019'!C34,FERRIS!G:G)</f>
        <v>0</v>
      </c>
      <c r="AM34" s="15" t="n">
        <f aca="false">SUMIF(SEM!F:F,'ALL 2019'!C34,SEM!E:E)</f>
        <v>62163602.04</v>
      </c>
      <c r="AN34" s="15" t="n">
        <f aca="false">+SUMIF(Madatrade!F:F,'ALL 2019'!C34,Madatrade!E:E)</f>
        <v>0</v>
      </c>
      <c r="AO34" s="15" t="n">
        <f aca="false">+SUMIF('FIRST INVESTISSEMENT'!G:G,'ALL 2019'!C34,'FIRST INVESTISSEMENT'!F:F)</f>
        <v>40522342.09</v>
      </c>
    </row>
    <row r="35" customFormat="false" ht="17.25" hidden="false" customHeight="true" outlineLevel="0" collapsed="false">
      <c r="A35" s="2" t="str">
        <f aca="false">+LEFT(B35)</f>
        <v>2</v>
      </c>
      <c r="B35" s="2" t="str">
        <f aca="false">+LEFT(C35,3)</f>
        <v>215</v>
      </c>
      <c r="C35" s="16" t="n">
        <v>21510000</v>
      </c>
      <c r="D35" s="101" t="s">
        <v>2921</v>
      </c>
      <c r="E35" s="57" t="s">
        <v>1673</v>
      </c>
      <c r="F35" s="61"/>
      <c r="G35" s="61"/>
      <c r="H35" s="61" t="n">
        <f aca="false">+SUMIF(SMTP!D:D,'ALL 2019'!C35,SMTP!H:H)</f>
        <v>0</v>
      </c>
      <c r="I35" s="61" t="n">
        <f aca="false">SUMIF(AGRIVET!G:G,C35,AGRIVET!F:F)</f>
        <v>0</v>
      </c>
      <c r="J35" s="61" t="n">
        <f aca="false">+SUMIF(AGRIVAL!G:G,'ALL 2019'!C35,AGRIVAL!F:F)</f>
        <v>0</v>
      </c>
      <c r="M35" s="15"/>
      <c r="N35" s="15"/>
      <c r="O35" s="15"/>
      <c r="P35" s="15"/>
      <c r="Q35" s="15"/>
      <c r="R35" s="93" t="n">
        <f aca="false">SUMIF('First Energy'!F:F,C35,'First Energy'!I:I)</f>
        <v>4826432133.79</v>
      </c>
      <c r="S35" s="93" t="n">
        <f aca="false">SUMIF('ID Motors'!G:G,C35,'ID Motors'!J:J)</f>
        <v>0</v>
      </c>
      <c r="T35" s="15" t="n">
        <f aca="false">+SUMIF('ID RENTAL'!G:G,'ALL 2019'!C35,'ID RENTAL'!F:F)</f>
        <v>0</v>
      </c>
      <c r="U35" s="29"/>
      <c r="W35" s="15"/>
      <c r="X35" s="15"/>
      <c r="Y35" s="15"/>
      <c r="Z35" s="15"/>
      <c r="AA35" s="15"/>
      <c r="AB35" s="29"/>
      <c r="AC35" s="15"/>
      <c r="AD35" s="15"/>
      <c r="AE35" s="15" t="n">
        <f aca="false">SUMIF(CONFORTIS!G:G,'ALL 2019'!C35,CONFORTIS!F:F)</f>
        <v>0</v>
      </c>
      <c r="AF35" s="15"/>
      <c r="AG35" s="15" t="n">
        <f aca="false">SUMIF('United Malagasy'!F:F,'ALL 2019'!C35,'United Malagasy'!E:E)</f>
        <v>0</v>
      </c>
      <c r="AH35" s="15"/>
      <c r="AI35" s="15"/>
      <c r="AJ35" s="15" t="n">
        <f aca="false">SUMIF('CSS SAKAY'!F:F,'ALL 2019'!C35,'CSS SAKAY'!E:E)</f>
        <v>0</v>
      </c>
      <c r="AK35" s="61"/>
      <c r="AL35" s="15"/>
      <c r="AM35" s="15"/>
      <c r="AN35" s="15" t="n">
        <f aca="false">+SUMIF(Madatrade!F:F,'ALL 2019'!C35,Madatrade!E:E)</f>
        <v>0</v>
      </c>
      <c r="AO35" s="15" t="n">
        <f aca="false">+SUMIF('FIRST INVESTISSEMENT'!G:G,'ALL 2019'!C35,'FIRST INVESTISSEMENT'!F:F)</f>
        <v>0</v>
      </c>
    </row>
    <row r="36" customFormat="false" ht="17.25" hidden="false" customHeight="true" outlineLevel="0" collapsed="false">
      <c r="A36" s="2" t="str">
        <f aca="false">+LEFT(B36)</f>
        <v>2</v>
      </c>
      <c r="B36" s="2" t="str">
        <f aca="false">+LEFT(C36,3)</f>
        <v>215</v>
      </c>
      <c r="C36" s="12" t="n">
        <v>21520000</v>
      </c>
      <c r="D36" s="46" t="s">
        <v>2919</v>
      </c>
      <c r="E36" s="57" t="s">
        <v>230</v>
      </c>
      <c r="F36" s="61" t="n">
        <v>29445568.88</v>
      </c>
      <c r="G36" s="61" t="n">
        <f aca="false">+SUMIF(AGRICORP!I:I,C36,AGRICORP!F:F)</f>
        <v>0</v>
      </c>
      <c r="H36" s="61" t="n">
        <f aca="false">+SUMIF(SMTP!D:D,'ALL 2019'!C36,SMTP!H:H)</f>
        <v>41336399.32</v>
      </c>
      <c r="I36" s="61" t="n">
        <f aca="false">SUMIF(AGRIVET!G:G,C36,AGRIVET!F:F)</f>
        <v>61223064.07</v>
      </c>
      <c r="J36" s="61" t="n">
        <f aca="false">+SUMIF(AGRIVAL!G:G,'ALL 2019'!C36,AGRIVAL!F:F)</f>
        <v>17308000</v>
      </c>
      <c r="K36" s="61" t="n">
        <f aca="false">+SUMIF(AGRIKOBA!G:G,'ALL 2019'!C36,AGRIKOBA!F:F)</f>
        <v>0</v>
      </c>
      <c r="L36" s="61" t="n">
        <f aca="false">+SUMIF(LMOI!F:F,'ALL 2019'!C36,LMOI!E:E)</f>
        <v>0</v>
      </c>
      <c r="M36" s="15" t="n">
        <f aca="false">+SUMIF(TARTINE!G:G,'ALL 2019'!C36,TARTINE!F:F)</f>
        <v>0</v>
      </c>
      <c r="N36" s="15" t="n">
        <f aca="false">+SUMIF(IDF!F:F,'ALL 2019'!C36,IDF!E:E)</f>
        <v>24677161</v>
      </c>
      <c r="O36" s="15" t="n">
        <f aca="false">+SUMIF(RYA!G:G,C36,RYA!F:F)</f>
        <v>0</v>
      </c>
      <c r="P36" s="15" t="n">
        <f aca="false">+SUMIF('SCI NOAH'!G:G,'ALL 2019'!C36,'SCI NOAH'!F:F)</f>
        <v>0</v>
      </c>
      <c r="Q36" s="15" t="n">
        <f aca="false">+SUMIF(SIM!F:F,'ALL 2019'!C36,SIM!E:E)</f>
        <v>0</v>
      </c>
      <c r="R36" s="93" t="n">
        <f aca="false">SUMIF('First Energy'!F:F,C36,'First Energy'!I:I)</f>
        <v>650854694.32</v>
      </c>
      <c r="S36" s="93" t="n">
        <f aca="false">SUMIF('ID Motors'!G:G,C36,'ID Motors'!J:J)</f>
        <v>4631041.9</v>
      </c>
      <c r="T36" s="15" t="n">
        <f aca="false">+SUMIF('ID RENTAL'!G:G,'ALL 2019'!C36,'ID RENTAL'!F:F)</f>
        <v>0</v>
      </c>
      <c r="U36" s="29" t="n">
        <f aca="false">+SUMIF('MCM '!G:G,'ALL 2019'!C36,'MCM '!F:F)</f>
        <v>2000000</v>
      </c>
      <c r="V36" s="61" t="n">
        <f aca="false">+SUMIF(AGRIMOTORS!G:G,C36,AGRIMOTORS!F:F)</f>
        <v>0</v>
      </c>
      <c r="W36" s="15" t="n">
        <f aca="false">+SUMIF(BOVIMA!F:F,'ALL 2019'!C36,BOVIMA!E:E)</f>
        <v>0</v>
      </c>
      <c r="X36" s="15" t="n">
        <f aca="false">+SUMIF(AGRIFEED!F:F,'ALL 2019'!C36,AGRIFEED!E:E)</f>
        <v>0</v>
      </c>
      <c r="Y36" s="15" t="n">
        <f aca="false">+SUMIF(AMIP!F:F,'ALL 2019'!C36,AMIP!E:E)</f>
        <v>0</v>
      </c>
      <c r="Z36" s="15" t="n">
        <f aca="false">+SUMIF(ISF!F:F,'ALL 2019'!C36,ISF!F:F)</f>
        <v>0</v>
      </c>
      <c r="AA36" s="15" t="n">
        <f aca="false">+SUMIF(MABEL!F:F,'ALL 2019'!C36,MABEL!E:E)</f>
        <v>0</v>
      </c>
      <c r="AB36" s="29" t="n">
        <f aca="false">+SUMIF(DISCOI!G:G,'ALL 2019'!C36,DISCOI!F:F)</f>
        <v>0</v>
      </c>
      <c r="AC36" s="15" t="n">
        <f aca="false">+SUMIF(NMP!F:F,'ALL 2019'!C36,NMP!E:E)</f>
        <v>0</v>
      </c>
      <c r="AD36" s="15" t="n">
        <f aca="false">+SUMIF('AMCHO '!F:F,'ALL 2019'!C36,'AMCHO '!E:E)</f>
        <v>0</v>
      </c>
      <c r="AE36" s="15" t="n">
        <f aca="false">SUMIF(CONFORTIS!G:G,'ALL 2019'!C36,CONFORTIS!F:F)</f>
        <v>0</v>
      </c>
      <c r="AF36" s="15" t="n">
        <f aca="false">+SUMIF('IRS IMMO'!G:G,'ALL 2019'!C36,'IRS IMMO'!F:F)</f>
        <v>0</v>
      </c>
      <c r="AG36" s="15" t="n">
        <f aca="false">SUMIF('United Malagasy'!F:F,'ALL 2019'!C36,'United Malagasy'!E:E)</f>
        <v>0</v>
      </c>
      <c r="AH36" s="15" t="n">
        <f aca="false">+SUMIF(AGRIVETAM!F:F,'ALL 2019'!C36,AGRIVETAM!E:E)</f>
        <v>0</v>
      </c>
      <c r="AI36" s="15" t="n">
        <f aca="false">+SUMIF(EUROPAINTS!F:F,'ALL 2019'!C36,EUROPAINTS!E:E)</f>
        <v>0</v>
      </c>
      <c r="AJ36" s="15" t="n">
        <f aca="false">SUMIF('CSS SAKAY'!F:F,'ALL 2019'!C36,'CSS SAKAY'!E:E)</f>
        <v>0</v>
      </c>
      <c r="AK36" s="61" t="n">
        <f aca="false">+SUMIF(AGRIMA!F:F,'ALL 2019'!C36,AGRIMA!E:E)</f>
        <v>0</v>
      </c>
      <c r="AL36" s="15" t="n">
        <f aca="false">+SUMIF(FERRIS!H:H,'ALL 2019'!C36,FERRIS!G:G)</f>
        <v>0</v>
      </c>
      <c r="AM36" s="15" t="n">
        <f aca="false">SUMIF(SEM!F:F,'ALL 2019'!C36,SEM!E:E)</f>
        <v>20620044.9</v>
      </c>
      <c r="AN36" s="15" t="n">
        <f aca="false">+SUMIF(Madatrade!F:F,'ALL 2019'!C36,Madatrade!E:E)</f>
        <v>0</v>
      </c>
      <c r="AO36" s="15" t="n">
        <f aca="false">+SUMIF('FIRST INVESTISSEMENT'!G:G,'ALL 2019'!C36,'FIRST INVESTISSEMENT'!F:F)</f>
        <v>0</v>
      </c>
    </row>
    <row r="37" customFormat="false" ht="17.25" hidden="false" customHeight="true" outlineLevel="0" collapsed="false">
      <c r="A37" s="2" t="str">
        <f aca="false">+LEFT(B37)</f>
        <v>2</v>
      </c>
      <c r="B37" s="2" t="str">
        <f aca="false">+LEFT(C37,3)</f>
        <v>215</v>
      </c>
      <c r="C37" s="16" t="n">
        <v>21530000</v>
      </c>
      <c r="D37" s="101" t="s">
        <v>2921</v>
      </c>
      <c r="E37" s="102" t="s">
        <v>1674</v>
      </c>
      <c r="F37" s="103"/>
      <c r="G37" s="61"/>
      <c r="H37" s="61" t="n">
        <f aca="false">+SUMIF(SMTP!D:D,'ALL 2019'!C37,SMTP!H:H)</f>
        <v>0</v>
      </c>
      <c r="I37" s="61" t="n">
        <f aca="false">SUMIF(AGRIVET!G:G,C37,AGRIVET!F:F)</f>
        <v>0</v>
      </c>
      <c r="J37" s="61" t="n">
        <f aca="false">+SUMIF(AGRIVAL!G:G,'ALL 2019'!C37,AGRIVAL!F:F)</f>
        <v>347072749.36</v>
      </c>
      <c r="M37" s="15"/>
      <c r="N37" s="15"/>
      <c r="O37" s="15"/>
      <c r="P37" s="15"/>
      <c r="Q37" s="15"/>
      <c r="R37" s="93" t="n">
        <f aca="false">SUMIF('First Energy'!F:F,C37,'First Energy'!I:I)</f>
        <v>2822971849.45</v>
      </c>
      <c r="S37" s="93" t="n">
        <f aca="false">SUMIF('ID Motors'!G:G,C37,'ID Motors'!J:J)</f>
        <v>0</v>
      </c>
      <c r="T37" s="15" t="n">
        <f aca="false">+SUMIF('ID RENTAL'!G:G,'ALL 2019'!C37,'ID RENTAL'!F:F)</f>
        <v>0</v>
      </c>
      <c r="U37" s="29"/>
      <c r="W37" s="15"/>
      <c r="X37" s="15"/>
      <c r="Y37" s="15"/>
      <c r="Z37" s="15"/>
      <c r="AA37" s="15"/>
      <c r="AB37" s="29"/>
      <c r="AC37" s="15"/>
      <c r="AD37" s="15"/>
      <c r="AE37" s="15" t="n">
        <f aca="false">SUMIF(CONFORTIS!G:G,'ALL 2019'!C37,CONFORTIS!F:F)</f>
        <v>0</v>
      </c>
      <c r="AF37" s="15"/>
      <c r="AG37" s="15" t="n">
        <f aca="false">SUMIF('United Malagasy'!F:F,'ALL 2019'!C37,'United Malagasy'!E:E)</f>
        <v>0</v>
      </c>
      <c r="AH37" s="15"/>
      <c r="AI37" s="15"/>
      <c r="AJ37" s="15" t="n">
        <f aca="false">SUMIF('CSS SAKAY'!F:F,'ALL 2019'!C37,'CSS SAKAY'!E:E)</f>
        <v>0</v>
      </c>
      <c r="AK37" s="61"/>
      <c r="AL37" s="15"/>
      <c r="AM37" s="15"/>
      <c r="AN37" s="15" t="n">
        <f aca="false">+SUMIF(Madatrade!F:F,'ALL 2019'!C37,Madatrade!E:E)</f>
        <v>0</v>
      </c>
      <c r="AO37" s="15" t="n">
        <f aca="false">+SUMIF('FIRST INVESTISSEMENT'!G:G,'ALL 2019'!C37,'FIRST INVESTISSEMENT'!F:F)</f>
        <v>0</v>
      </c>
    </row>
    <row r="38" customFormat="false" ht="17.25" hidden="false" customHeight="true" outlineLevel="0" collapsed="false">
      <c r="A38" s="2" t="str">
        <f aca="false">+LEFT(B38)</f>
        <v>2</v>
      </c>
      <c r="B38" s="2" t="str">
        <f aca="false">+LEFT(C38,3)</f>
        <v>215</v>
      </c>
      <c r="C38" s="20" t="n">
        <v>21540000</v>
      </c>
      <c r="D38" s="46" t="s">
        <v>2921</v>
      </c>
      <c r="E38" s="57" t="s">
        <v>229</v>
      </c>
      <c r="F38" s="61" t="n">
        <v>4243750962.53</v>
      </c>
      <c r="G38" s="61" t="n">
        <f aca="false">+SUMIF(AGRICORP!I:I,C38,AGRICORP!F:F)</f>
        <v>0</v>
      </c>
      <c r="H38" s="61" t="n">
        <f aca="false">+SUMIF(SMTP!D:D,'ALL 2019'!C38,SMTP!H:H)</f>
        <v>6360847170.191</v>
      </c>
      <c r="I38" s="61" t="n">
        <f aca="false">SUMIF(AGRIVET!G:G,C38,AGRIVET!F:F)</f>
        <v>1016790672.89</v>
      </c>
      <c r="J38" s="61" t="n">
        <f aca="false">+SUMIF(AGRIVAL!G:G,'ALL 2019'!C38,AGRIVAL!F:F)</f>
        <v>0</v>
      </c>
      <c r="K38" s="61" t="n">
        <f aca="false">+SUMIF(AGRIKOBA!G:G,'ALL 2019'!C38,AGRIKOBA!F:F)</f>
        <v>0</v>
      </c>
      <c r="L38" s="61" t="n">
        <f aca="false">+SUMIF(LMOI!F:F,'ALL 2019'!C38,LMOI!E:E)</f>
        <v>884677305.87</v>
      </c>
      <c r="M38" s="15" t="n">
        <f aca="false">+SUMIF(TARTINE!G:G,'ALL 2019'!C38,TARTINE!F:F)</f>
        <v>3980463125.72</v>
      </c>
      <c r="N38" s="15" t="n">
        <f aca="false">+SUMIF(IDF!F:F,'ALL 2019'!C38,IDF!E:E)</f>
        <v>748455769.78</v>
      </c>
      <c r="O38" s="15" t="n">
        <f aca="false">+SUMIF(RYA!G:G,C38,RYA!F:F)</f>
        <v>3613750</v>
      </c>
      <c r="P38" s="15" t="n">
        <f aca="false">+SUMIF('SCI NOAH'!G:G,'ALL 2019'!C38,'SCI NOAH'!F:F)</f>
        <v>0</v>
      </c>
      <c r="Q38" s="15" t="n">
        <f aca="false">+SUMIF(SIM!F:F,'ALL 2019'!C38,SIM!E:E)</f>
        <v>127898372.47</v>
      </c>
      <c r="R38" s="93" t="n">
        <f aca="false">SUMIF('First Energy'!F:F,C38,'First Energy'!I:I)</f>
        <v>0</v>
      </c>
      <c r="S38" s="93" t="n">
        <f aca="false">SUMIF('ID Motors'!G:G,C38,'ID Motors'!J:J)</f>
        <v>0</v>
      </c>
      <c r="T38" s="15" t="n">
        <f aca="false">+SUMIF('ID RENTAL'!G:G,'ALL 2019'!C38,'ID RENTAL'!F:F)</f>
        <v>0</v>
      </c>
      <c r="U38" s="29" t="n">
        <f aca="false">+SUMIF('MCM '!G:G,'ALL 2019'!C38,'MCM '!F:F)</f>
        <v>95595357.69</v>
      </c>
      <c r="V38" s="61" t="n">
        <f aca="false">+SUMIF(AGRIMOTORS!G:G,C38,AGRIMOTORS!F:F)</f>
        <v>0</v>
      </c>
      <c r="W38" s="15" t="n">
        <f aca="false">+SUMIF(BOVIMA!F:F,'ALL 2019'!C38,BOVIMA!E:E)</f>
        <v>1134560175</v>
      </c>
      <c r="X38" s="15" t="n">
        <f aca="false">+SUMIF(AGRIFEED!F:F,'ALL 2019'!C38,AGRIFEED!E:E)</f>
        <v>0</v>
      </c>
      <c r="Y38" s="15" t="n">
        <f aca="false">+SUMIF(AMIP!F:F,'ALL 2019'!C38,AMIP!E:E)</f>
        <v>0</v>
      </c>
      <c r="Z38" s="15" t="n">
        <f aca="false">+SUMIF(ISF!F:F,'ALL 2019'!C38,ISF!F:F)</f>
        <v>0</v>
      </c>
      <c r="AA38" s="15" t="n">
        <f aca="false">+SUMIF(MABEL!F:F,'ALL 2019'!C38,MABEL!E:E)</f>
        <v>191824688.19</v>
      </c>
      <c r="AB38" s="29" t="n">
        <f aca="false">+SUMIF(DISCOI!G:G,'ALL 2019'!C38,DISCOI!F:F)</f>
        <v>315651130.91</v>
      </c>
      <c r="AC38" s="15" t="n">
        <f aca="false">+SUMIF(NMP!F:F,'ALL 2019'!C38,NMP!E:E)</f>
        <v>642161687.33</v>
      </c>
      <c r="AD38" s="15" t="n">
        <f aca="false">+SUMIF('AMCHO '!F:F,'ALL 2019'!C38,'AMCHO '!E:E)</f>
        <v>3920636507.42</v>
      </c>
      <c r="AE38" s="15" t="n">
        <f aca="false">SUMIF(CONFORTIS!G:G,'ALL 2019'!C38,CONFORTIS!F:F)</f>
        <v>0</v>
      </c>
      <c r="AF38" s="15" t="n">
        <f aca="false">+SUMIF('IRS IMMO'!G:G,'ALL 2019'!C38,'IRS IMMO'!F:F)</f>
        <v>0</v>
      </c>
      <c r="AG38" s="15" t="n">
        <f aca="false">SUMIF('United Malagasy'!F:F,'ALL 2019'!C38,'United Malagasy'!E:E)</f>
        <v>157000000</v>
      </c>
      <c r="AH38" s="15" t="n">
        <f aca="false">+SUMIF(AGRIVETAM!F:F,'ALL 2019'!C38,AGRIVETAM!E:E)</f>
        <v>6426040</v>
      </c>
      <c r="AI38" s="15" t="n">
        <f aca="false">+SUMIF(EUROPAINTS!F:F,'ALL 2019'!C38,EUROPAINTS!E:E)</f>
        <v>0</v>
      </c>
      <c r="AJ38" s="15" t="n">
        <f aca="false">SUMIF('CSS SAKAY'!F:F,'ALL 2019'!C38,'CSS SAKAY'!E:E)</f>
        <v>412500</v>
      </c>
      <c r="AK38" s="61" t="n">
        <f aca="false">+SUMIF(AGRIMA!F:F,'ALL 2019'!C38,AGRIMA!E:E)</f>
        <v>148917450</v>
      </c>
      <c r="AL38" s="15" t="n">
        <f aca="false">+SUMIF(FERRIS!H:H,'ALL 2019'!C38,FERRIS!G:G)</f>
        <v>0</v>
      </c>
      <c r="AM38" s="15" t="n">
        <f aca="false">SUMIF(SEM!F:F,'ALL 2019'!C38,SEM!E:E)</f>
        <v>0</v>
      </c>
      <c r="AN38" s="15" t="n">
        <f aca="false">+SUMIF(Madatrade!F:F,'ALL 2019'!C38,Madatrade!E:E)</f>
        <v>792209.45</v>
      </c>
      <c r="AO38" s="15" t="n">
        <f aca="false">+SUMIF('FIRST INVESTISSEMENT'!G:G,'ALL 2019'!C38,'FIRST INVESTISSEMENT'!F:F)</f>
        <v>4446299.97</v>
      </c>
    </row>
    <row r="39" customFormat="false" ht="17.25" hidden="false" customHeight="true" outlineLevel="0" collapsed="false">
      <c r="A39" s="2" t="str">
        <f aca="false">+LEFT(B39)</f>
        <v>2</v>
      </c>
      <c r="B39" s="2" t="str">
        <f aca="false">+LEFT(C39,3)</f>
        <v>215</v>
      </c>
      <c r="C39" s="16" t="n">
        <v>21550000</v>
      </c>
      <c r="D39" s="101" t="s">
        <v>2921</v>
      </c>
      <c r="E39" s="102" t="s">
        <v>2922</v>
      </c>
      <c r="F39" s="61"/>
      <c r="G39" s="61"/>
      <c r="H39" s="61" t="n">
        <f aca="false">+SUMIF(SMTP!D:D,'ALL 2019'!C39,SMTP!H:H)</f>
        <v>0</v>
      </c>
      <c r="I39" s="61" t="n">
        <f aca="false">SUMIF(AGRIVET!G:G,C39,AGRIVET!F:F)</f>
        <v>0</v>
      </c>
      <c r="J39" s="61" t="n">
        <f aca="false">+SUMIF(AGRIVAL!G:G,'ALL 2019'!C39,AGRIVAL!F:F)</f>
        <v>0</v>
      </c>
      <c r="M39" s="15"/>
      <c r="N39" s="15"/>
      <c r="O39" s="15"/>
      <c r="P39" s="15"/>
      <c r="Q39" s="15"/>
      <c r="R39" s="93" t="n">
        <f aca="false">SUMIF('First Energy'!F:F,C39,'First Energy'!I:I)</f>
        <v>0</v>
      </c>
      <c r="S39" s="93" t="n">
        <f aca="false">SUMIF('ID Motors'!G:G,C39,'ID Motors'!J:J)</f>
        <v>0</v>
      </c>
      <c r="T39" s="15" t="n">
        <f aca="false">+SUMIF('ID RENTAL'!G:G,'ALL 2019'!C39,'ID RENTAL'!F:F)</f>
        <v>0</v>
      </c>
      <c r="U39" s="29"/>
      <c r="W39" s="15"/>
      <c r="X39" s="15"/>
      <c r="Y39" s="15"/>
      <c r="Z39" s="15"/>
      <c r="AA39" s="15"/>
      <c r="AB39" s="29"/>
      <c r="AC39" s="15"/>
      <c r="AD39" s="15"/>
      <c r="AE39" s="15" t="n">
        <f aca="false">SUMIF(CONFORTIS!G:G,'ALL 2019'!C39,CONFORTIS!F:F)</f>
        <v>0</v>
      </c>
      <c r="AF39" s="15"/>
      <c r="AG39" s="15" t="n">
        <f aca="false">SUMIF('United Malagasy'!F:F,'ALL 2019'!C39,'United Malagasy'!E:E)</f>
        <v>0</v>
      </c>
      <c r="AH39" s="15"/>
      <c r="AI39" s="15"/>
      <c r="AJ39" s="15" t="n">
        <f aca="false">SUMIF('CSS SAKAY'!F:F,'ALL 2019'!C39,'CSS SAKAY'!E:E)</f>
        <v>0</v>
      </c>
      <c r="AK39" s="61"/>
      <c r="AL39" s="15"/>
      <c r="AM39" s="15"/>
      <c r="AN39" s="15" t="n">
        <f aca="false">+SUMIF(Madatrade!F:F,'ALL 2019'!C39,Madatrade!E:E)</f>
        <v>0</v>
      </c>
      <c r="AO39" s="15" t="n">
        <f aca="false">+SUMIF('FIRST INVESTISSEMENT'!G:G,'ALL 2019'!C39,'FIRST INVESTISSEMENT'!F:F)</f>
        <v>0</v>
      </c>
    </row>
    <row r="40" customFormat="false" ht="17.25" hidden="false" customHeight="true" outlineLevel="0" collapsed="false">
      <c r="A40" s="2" t="str">
        <f aca="false">+LEFT(B40)</f>
        <v>2</v>
      </c>
      <c r="B40" s="2" t="str">
        <f aca="false">+LEFT(C40,3)</f>
        <v>218</v>
      </c>
      <c r="C40" s="62" t="n">
        <v>21810000</v>
      </c>
      <c r="D40" s="46" t="s">
        <v>2921</v>
      </c>
      <c r="E40" s="86" t="s">
        <v>1676</v>
      </c>
      <c r="F40" s="61"/>
      <c r="G40" s="61" t="n">
        <f aca="false">+SUMIF(AGRICORP!I:I,C40,AGRICORP!F:F)</f>
        <v>0</v>
      </c>
      <c r="H40" s="61" t="n">
        <f aca="false">+SUMIF(SMTP!D:D,'ALL 2019'!C40,SMTP!H:H)</f>
        <v>0</v>
      </c>
      <c r="I40" s="61" t="n">
        <f aca="false">SUMIF(AGRIVET!G:G,C40,AGRIVET!F:F)</f>
        <v>0</v>
      </c>
      <c r="J40" s="61" t="n">
        <f aca="false">+SUMIF(AGRIVAL!G:G,'ALL 2019'!C40,AGRIVAL!F:F)</f>
        <v>11251580342.37</v>
      </c>
      <c r="M40" s="15"/>
      <c r="N40" s="15"/>
      <c r="O40" s="15"/>
      <c r="P40" s="15"/>
      <c r="Q40" s="15"/>
      <c r="R40" s="93" t="n">
        <f aca="false">SUMIF('First Energy'!F:F,C40,'First Energy'!I:I)</f>
        <v>366798405.79</v>
      </c>
      <c r="S40" s="93" t="n">
        <f aca="false">SUMIF('ID Motors'!G:G,C40,'ID Motors'!J:J)</f>
        <v>66718689.28</v>
      </c>
      <c r="T40" s="15" t="n">
        <f aca="false">+SUMIF('ID RENTAL'!G:G,'ALL 2019'!C40,'ID RENTAL'!F:F)</f>
        <v>0</v>
      </c>
      <c r="U40" s="29"/>
      <c r="V40" s="61" t="n">
        <f aca="false">+SUMIF(AGRIMOTORS!G:G,C40,AGRIMOTORS!F:F)</f>
        <v>0</v>
      </c>
      <c r="W40" s="15"/>
      <c r="X40" s="15"/>
      <c r="Y40" s="15"/>
      <c r="Z40" s="15"/>
      <c r="AA40" s="15"/>
      <c r="AB40" s="29"/>
      <c r="AC40" s="15"/>
      <c r="AD40" s="15"/>
      <c r="AE40" s="15" t="n">
        <f aca="false">SUMIF(CONFORTIS!G:G,'ALL 2019'!C40,CONFORTIS!F:F)</f>
        <v>0</v>
      </c>
      <c r="AF40" s="15"/>
      <c r="AG40" s="15" t="n">
        <f aca="false">SUMIF('United Malagasy'!F:F,'ALL 2019'!C40,'United Malagasy'!E:E)</f>
        <v>0</v>
      </c>
      <c r="AH40" s="15"/>
      <c r="AI40" s="15"/>
      <c r="AJ40" s="15" t="n">
        <f aca="false">SUMIF('CSS SAKAY'!F:F,'ALL 2019'!C40,'CSS SAKAY'!E:E)</f>
        <v>0</v>
      </c>
      <c r="AK40" s="61" t="n">
        <f aca="false">+SUMIF(AGRIMA!F:F,'ALL 2019'!C40,AGRIMA!E:E)</f>
        <v>0</v>
      </c>
      <c r="AL40" s="15" t="n">
        <f aca="false">+SUMIF(FERRIS!H:H,'ALL 2019'!C40,FERRIS!G:G)</f>
        <v>426418278.06</v>
      </c>
      <c r="AM40" s="15"/>
      <c r="AN40" s="15" t="n">
        <f aca="false">+SUMIF(Madatrade!F:F,'ALL 2019'!C40,Madatrade!E:E)</f>
        <v>0</v>
      </c>
      <c r="AO40" s="15" t="n">
        <f aca="false">+SUMIF('FIRST INVESTISSEMENT'!G:G,'ALL 2019'!C40,'FIRST INVESTISSEMENT'!F:F)</f>
        <v>0</v>
      </c>
    </row>
    <row r="41" customFormat="false" ht="17.25" hidden="false" customHeight="true" outlineLevel="0" collapsed="false">
      <c r="A41" s="2" t="str">
        <f aca="false">+LEFT(B41)</f>
        <v>2</v>
      </c>
      <c r="B41" s="2" t="str">
        <f aca="false">+LEFT(C41,3)</f>
        <v>218</v>
      </c>
      <c r="C41" s="20" t="n">
        <v>21820000</v>
      </c>
      <c r="D41" s="46" t="s">
        <v>2923</v>
      </c>
      <c r="E41" s="57" t="s">
        <v>10</v>
      </c>
      <c r="F41" s="61" t="n">
        <v>47257633.96</v>
      </c>
      <c r="G41" s="61" t="n">
        <f aca="false">+SUMIF(AGRICORP!I:I,C41,AGRICORP!F:F)</f>
        <v>0</v>
      </c>
      <c r="H41" s="61" t="n">
        <f aca="false">+SUMIF(SMTP!D:D,'ALL 2019'!C41,SMTP!H:H)</f>
        <v>250711199.3715</v>
      </c>
      <c r="I41" s="61" t="n">
        <f aca="false">SUMIF(AGRIVET!G:G,C41,AGRIVET!F:F)</f>
        <v>95743558.06</v>
      </c>
      <c r="J41" s="61" t="n">
        <f aca="false">+SUMIF(AGRIVAL!G:G,'ALL 2019'!C41,AGRIVAL!F:F)</f>
        <v>66463180.33</v>
      </c>
      <c r="K41" s="61" t="n">
        <f aca="false">+SUMIF(AGRIKOBA!G:G,'ALL 2019'!C41,AGRIKOBA!F:F)</f>
        <v>8909239.86</v>
      </c>
      <c r="L41" s="61" t="n">
        <f aca="false">+SUMIF(LMOI!F:F,'ALL 2019'!C41,LMOI!E:E)</f>
        <v>19237290</v>
      </c>
      <c r="M41" s="15" t="n">
        <f aca="false">+SUMIF(TARTINE!G:G,'ALL 2019'!C41,TARTINE!F:F)</f>
        <v>633440786.16</v>
      </c>
      <c r="N41" s="15" t="n">
        <f aca="false">+SUMIF(IDF!F:F,'ALL 2019'!C41,IDF!E:E)</f>
        <v>714542303.91</v>
      </c>
      <c r="O41" s="15" t="n">
        <f aca="false">+SUMIF(RYA!G:G,C41,RYA!F:F)</f>
        <v>0</v>
      </c>
      <c r="P41" s="15" t="n">
        <f aca="false">+SUMIF('SCI NOAH'!G:G,'ALL 2019'!C41,'SCI NOAH'!F:F)</f>
        <v>0</v>
      </c>
      <c r="Q41" s="15" t="n">
        <f aca="false">+SUMIF(SIM!F:F,'ALL 2019'!C41,SIM!E:E)</f>
        <v>0</v>
      </c>
      <c r="R41" s="93" t="n">
        <f aca="false">SUMIF('First Energy'!F:F,C41,'First Energy'!I:I)</f>
        <v>8826515.91</v>
      </c>
      <c r="S41" s="93" t="n">
        <f aca="false">SUMIF('ID Motors'!G:G,C41,'ID Motors'!J:J)</f>
        <v>14993622.4</v>
      </c>
      <c r="T41" s="15" t="n">
        <f aca="false">+SUMIF('ID RENTAL'!G:G,'ALL 2019'!C41,'ID RENTAL'!F:F)</f>
        <v>0</v>
      </c>
      <c r="U41" s="29" t="n">
        <f aca="false">+SUMIF('MCM '!G:G,'ALL 2019'!C41,'MCM '!F:F)</f>
        <v>47660667.12</v>
      </c>
      <c r="V41" s="61" t="n">
        <f aca="false">+SUMIF(AGRIMOTORS!G:G,C41,AGRIMOTORS!F:F)</f>
        <v>4411156.05</v>
      </c>
      <c r="W41" s="15" t="n">
        <f aca="false">+SUMIF(BOVIMA!F:F,'ALL 2019'!C41,BOVIMA!E:E)</f>
        <v>13758625</v>
      </c>
      <c r="X41" s="15" t="n">
        <f aca="false">+SUMIF(AGRIFEED!F:F,'ALL 2019'!C41,AGRIFEED!E:E)</f>
        <v>660000</v>
      </c>
      <c r="Y41" s="15" t="n">
        <f aca="false">+SUMIF(AMIP!F:F,'ALL 2019'!C41,AMIP!E:E)</f>
        <v>0</v>
      </c>
      <c r="Z41" s="15" t="n">
        <f aca="false">+SUMIF(ISF!F:F,'ALL 2019'!C41,ISF!F:F)</f>
        <v>0</v>
      </c>
      <c r="AA41" s="15" t="n">
        <f aca="false">+SUMIF(MABEL!F:F,'ALL 2019'!C41,MABEL!E:E)</f>
        <v>637342.8</v>
      </c>
      <c r="AB41" s="29" t="n">
        <f aca="false">+SUMIF(DISCOI!G:G,'ALL 2019'!C41,DISCOI!F:F)</f>
        <v>39643812.16</v>
      </c>
      <c r="AC41" s="15" t="n">
        <f aca="false">+SUMIF(NMP!F:F,'ALL 2019'!C41,NMP!E:E)</f>
        <v>0</v>
      </c>
      <c r="AD41" s="15" t="n">
        <f aca="false">+SUMIF('AMCHO '!F:F,'ALL 2019'!C41,'AMCHO '!E:E)</f>
        <v>32540435.52</v>
      </c>
      <c r="AE41" s="15" t="n">
        <f aca="false">SUMIF(CONFORTIS!G:G,'ALL 2019'!C41,CONFORTIS!F:F)</f>
        <v>0</v>
      </c>
      <c r="AF41" s="15" t="n">
        <f aca="false">+SUMIF('IRS IMMO'!G:G,'ALL 2019'!C41,'IRS IMMO'!F:F)</f>
        <v>0</v>
      </c>
      <c r="AG41" s="15" t="n">
        <f aca="false">SUMIF('United Malagasy'!F:F,'ALL 2019'!C41,'United Malagasy'!E:E)</f>
        <v>2068000</v>
      </c>
      <c r="AH41" s="15" t="n">
        <f aca="false">+SUMIF(AGRIVETAM!F:F,'ALL 2019'!C41,AGRIVETAM!E:E)</f>
        <v>55293322.9400091</v>
      </c>
      <c r="AI41" s="15" t="n">
        <f aca="false">+SUMIF(EUROPAINTS!F:F,'ALL 2019'!C41,EUROPAINTS!E:E)</f>
        <v>0</v>
      </c>
      <c r="AJ41" s="15" t="n">
        <f aca="false">SUMIF('CSS SAKAY'!F:F,'ALL 2019'!C41,'CSS SAKAY'!E:E)</f>
        <v>0</v>
      </c>
      <c r="AK41" s="61" t="n">
        <f aca="false">+SUMIF(AGRIMA!F:F,'ALL 2019'!C41,AGRIMA!E:E)</f>
        <v>0</v>
      </c>
      <c r="AL41" s="15" t="n">
        <f aca="false">+SUMIF(FERRIS!H:H,'ALL 2019'!C41,FERRIS!G:G)</f>
        <v>14580863</v>
      </c>
      <c r="AM41" s="15" t="n">
        <f aca="false">SUMIF(SEM!F:F,'ALL 2019'!C41,SEM!E:E)</f>
        <v>15862701.37</v>
      </c>
      <c r="AN41" s="15" t="n">
        <f aca="false">+SUMIF(Madatrade!F:F,'ALL 2019'!C41,Madatrade!E:E)</f>
        <v>86692041.33</v>
      </c>
      <c r="AO41" s="15" t="n">
        <f aca="false">+SUMIF('FIRST INVESTISSEMENT'!G:G,'ALL 2019'!C41,'FIRST INVESTISSEMENT'!F:F)</f>
        <v>25200000</v>
      </c>
    </row>
    <row r="42" customFormat="false" ht="17.25" hidden="false" customHeight="true" outlineLevel="0" collapsed="false">
      <c r="A42" s="2" t="str">
        <f aca="false">+LEFT(B42)</f>
        <v>2</v>
      </c>
      <c r="B42" s="2" t="str">
        <f aca="false">+LEFT(C42,3)</f>
        <v>218</v>
      </c>
      <c r="C42" s="20" t="n">
        <v>21830000</v>
      </c>
      <c r="D42" s="46" t="s">
        <v>2924</v>
      </c>
      <c r="E42" s="57" t="s">
        <v>11</v>
      </c>
      <c r="F42" s="61" t="n">
        <v>962643693.65</v>
      </c>
      <c r="G42" s="61" t="n">
        <f aca="false">+SUMIF(AGRICORP!I:I,C42,AGRICORP!F:F)</f>
        <v>0</v>
      </c>
      <c r="H42" s="61" t="n">
        <f aca="false">+SUMIF(SMTP!D:D,'ALL 2019'!C42,SMTP!H:H)</f>
        <v>1154612493.39</v>
      </c>
      <c r="I42" s="61" t="n">
        <f aca="false">SUMIF(AGRIVET!G:G,C42,AGRIVET!F:F)</f>
        <v>964942401.83</v>
      </c>
      <c r="J42" s="61" t="n">
        <f aca="false">+SUMIF(AGRIVAL!G:G,'ALL 2019'!C42,AGRIVAL!F:F)</f>
        <v>447005861.68</v>
      </c>
      <c r="K42" s="61" t="n">
        <f aca="false">+SUMIF(AGRIKOBA!G:G,'ALL 2019'!C42,AGRIKOBA!F:F)</f>
        <v>0</v>
      </c>
      <c r="L42" s="61" t="n">
        <f aca="false">+SUMIF(LMOI!F:F,'ALL 2019'!C42,LMOI!E:E)</f>
        <v>370688743.88</v>
      </c>
      <c r="M42" s="15" t="n">
        <f aca="false">+SUMIF(TARTINE!G:G,'ALL 2019'!C42,TARTINE!F:F)</f>
        <v>327720761.33</v>
      </c>
      <c r="N42" s="15" t="n">
        <f aca="false">+SUMIF(IDF!F:F,'ALL 2019'!C42,IDF!E:E)</f>
        <v>167844411.61</v>
      </c>
      <c r="O42" s="15" t="n">
        <f aca="false">+SUMIF(RYA!G:G,C42,RYA!F:F)</f>
        <v>0</v>
      </c>
      <c r="P42" s="15" t="n">
        <f aca="false">+SUMIF('SCI NOAH'!G:G,'ALL 2019'!C42,'SCI NOAH'!F:F)</f>
        <v>0</v>
      </c>
      <c r="Q42" s="15" t="n">
        <f aca="false">+SUMIF(SIM!F:F,'ALL 2019'!C42,SIM!E:E)</f>
        <v>70310075.33</v>
      </c>
      <c r="R42" s="93" t="n">
        <f aca="false">SUMIF('First Energy'!F:F,C42,'First Energy'!I:I)</f>
        <v>1228739872.38</v>
      </c>
      <c r="S42" s="93" t="n">
        <f aca="false">SUMIF('ID Motors'!G:G,C42,'ID Motors'!J:J)</f>
        <v>366339307.03</v>
      </c>
      <c r="T42" s="15" t="n">
        <f aca="false">+SUMIF('ID RENTAL'!G:G,'ALL 2019'!C42,'ID RENTAL'!F:F)</f>
        <v>1565958619.11875</v>
      </c>
      <c r="U42" s="29" t="n">
        <f aca="false">+SUMIF('MCM '!G:G,'ALL 2019'!C42,'MCM '!F:F)</f>
        <v>192197103.03</v>
      </c>
      <c r="V42" s="61" t="n">
        <f aca="false">+SUMIF(AGRIMOTORS!G:G,C42,AGRIMOTORS!F:F)</f>
        <v>0</v>
      </c>
      <c r="W42" s="15" t="n">
        <f aca="false">+SUMIF(BOVIMA!F:F,'ALL 2019'!C42,BOVIMA!E:E)</f>
        <v>1347147528</v>
      </c>
      <c r="X42" s="15" t="n">
        <f aca="false">+SUMIF(AGRIFEED!F:F,'ALL 2019'!C42,AGRIFEED!E:E)</f>
        <v>110361000.01</v>
      </c>
      <c r="Y42" s="15" t="n">
        <f aca="false">+SUMIF(AMIP!F:F,'ALL 2019'!C42,AMIP!E:E)</f>
        <v>0</v>
      </c>
      <c r="Z42" s="15" t="n">
        <f aca="false">+SUMIF(ISF!F:F,'ALL 2019'!C42,ISF!F:F)</f>
        <v>0</v>
      </c>
      <c r="AA42" s="15" t="n">
        <f aca="false">+SUMIF(MABEL!F:F,'ALL 2019'!C42,MABEL!E:E)</f>
        <v>0</v>
      </c>
      <c r="AB42" s="29" t="n">
        <f aca="false">+SUMIF(DISCOI!G:G,'ALL 2019'!C42,DISCOI!F:F)</f>
        <v>667907282.67</v>
      </c>
      <c r="AC42" s="15" t="n">
        <f aca="false">+SUMIF(NMP!F:F,'ALL 2019'!C42,NMP!E:E)</f>
        <v>93458413.75</v>
      </c>
      <c r="AD42" s="15" t="n">
        <f aca="false">+SUMIF('AMCHO '!F:F,'ALL 2019'!C42,'AMCHO '!E:E)</f>
        <v>0</v>
      </c>
      <c r="AE42" s="15" t="n">
        <f aca="false">SUMIF(CONFORTIS!G:G,'ALL 2019'!C42,CONFORTIS!F:F)</f>
        <v>0</v>
      </c>
      <c r="AF42" s="15" t="n">
        <f aca="false">+SUMIF('IRS IMMO'!G:G,'ALL 2019'!C42,'IRS IMMO'!F:F)</f>
        <v>0</v>
      </c>
      <c r="AG42" s="15" t="n">
        <f aca="false">SUMIF('United Malagasy'!F:F,'ALL 2019'!C42,'United Malagasy'!E:E)</f>
        <v>0</v>
      </c>
      <c r="AH42" s="15" t="n">
        <f aca="false">+SUMIF(AGRIVETAM!F:F,'ALL 2019'!C42,AGRIVETAM!E:E)</f>
        <v>186077403</v>
      </c>
      <c r="AI42" s="15" t="n">
        <f aca="false">+SUMIF(EUROPAINTS!F:F,'ALL 2019'!C42,EUROPAINTS!E:E)</f>
        <v>18410000</v>
      </c>
      <c r="AJ42" s="15" t="n">
        <f aca="false">SUMIF('CSS SAKAY'!F:F,'ALL 2019'!C42,'CSS SAKAY'!E:E)</f>
        <v>0</v>
      </c>
      <c r="AK42" s="61" t="n">
        <f aca="false">+SUMIF(AGRIMA!F:F,'ALL 2019'!C42,AGRIMA!E:E)</f>
        <v>198600000</v>
      </c>
      <c r="AL42" s="15" t="n">
        <f aca="false">+SUMIF(FERRIS!H:H,'ALL 2019'!C42,FERRIS!G:G)</f>
        <v>1460464566.34</v>
      </c>
      <c r="AM42" s="15" t="n">
        <f aca="false">SUMIF(SEM!F:F,'ALL 2019'!C42,SEM!E:E)</f>
        <v>179745878</v>
      </c>
      <c r="AN42" s="15" t="n">
        <f aca="false">+SUMIF(Madatrade!F:F,'ALL 2019'!C42,Madatrade!E:E)</f>
        <v>352558036.14</v>
      </c>
      <c r="AO42" s="15" t="n">
        <f aca="false">+SUMIF('FIRST INVESTISSEMENT'!G:G,'ALL 2019'!C42,'FIRST INVESTISSEMENT'!F:F)</f>
        <v>137991811.33</v>
      </c>
    </row>
    <row r="43" customFormat="false" ht="17.25" hidden="false" customHeight="true" outlineLevel="0" collapsed="false">
      <c r="A43" s="2" t="str">
        <f aca="false">+LEFT(B43)</f>
        <v>2</v>
      </c>
      <c r="B43" s="2" t="str">
        <f aca="false">+LEFT(C43,3)</f>
        <v>218</v>
      </c>
      <c r="C43" s="20" t="n">
        <v>21831000</v>
      </c>
      <c r="D43" s="46" t="s">
        <v>2924</v>
      </c>
      <c r="E43" s="57" t="s">
        <v>1774</v>
      </c>
      <c r="F43" s="61"/>
      <c r="G43" s="61" t="n">
        <f aca="false">+SUMIF(AGRICORP!I:I,C43,AGRICORP!F:F)</f>
        <v>0</v>
      </c>
      <c r="H43" s="61" t="n">
        <f aca="false">+SUMIF(SMTP!D:D,'ALL 2019'!C43,SMTP!H:H)</f>
        <v>0</v>
      </c>
      <c r="I43" s="61" t="n">
        <f aca="false">SUMIF(AGRIVET!G:G,C43,AGRIVET!F:F)</f>
        <v>0</v>
      </c>
      <c r="J43" s="61" t="n">
        <f aca="false">+SUMIF(AGRIVAL!G:G,'ALL 2019'!C43,AGRIVAL!F:F)</f>
        <v>0</v>
      </c>
      <c r="K43" s="61" t="n">
        <f aca="false">+SUMIF(AGRIKOBA!G:G,'ALL 2019'!C43,AGRIKOBA!F:F)</f>
        <v>0</v>
      </c>
      <c r="M43" s="15"/>
      <c r="N43" s="15"/>
      <c r="O43" s="15"/>
      <c r="P43" s="15" t="n">
        <f aca="false">+SUMIF('SCI NOAH'!G:G,'ALL 2019'!C43,'SCI NOAH'!F:F)</f>
        <v>0</v>
      </c>
      <c r="Q43" s="15" t="n">
        <f aca="false">+SUMIF(SIM!F:F,'ALL 2019'!C43,SIM!E:E)</f>
        <v>0</v>
      </c>
      <c r="R43" s="93" t="n">
        <f aca="false">SUMIF('First Energy'!F:F,C43,'First Energy'!I:I)</f>
        <v>0</v>
      </c>
      <c r="S43" s="93" t="n">
        <f aca="false">SUMIF('ID Motors'!G:G,C43,'ID Motors'!J:J)</f>
        <v>2559076865.58</v>
      </c>
      <c r="T43" s="15" t="n">
        <f aca="false">+SUMIF('ID RENTAL'!G:G,'ALL 2019'!C43,'ID RENTAL'!F:F)</f>
        <v>0</v>
      </c>
      <c r="U43" s="29" t="n">
        <f aca="false">+SUMIF('MCM '!G:G,'ALL 2019'!C43,'MCM '!F:F)</f>
        <v>0</v>
      </c>
      <c r="V43" s="61" t="n">
        <f aca="false">+SUMIF(AGRIMOTORS!G:G,C43,AGRIMOTORS!F:F)</f>
        <v>0</v>
      </c>
      <c r="W43" s="15" t="n">
        <f aca="false">+SUMIF(BOVIMA!F:F,'ALL 2019'!C43,BOVIMA!E:E)</f>
        <v>0</v>
      </c>
      <c r="X43" s="15" t="n">
        <f aca="false">+SUMIF(AGRIFEED!F:F,'ALL 2019'!C43,AGRIFEED!E:E)</f>
        <v>0</v>
      </c>
      <c r="Y43" s="15" t="n">
        <f aca="false">+SUMIF(AMIP!F:F,'ALL 2019'!C43,AMIP!E:E)</f>
        <v>0</v>
      </c>
      <c r="Z43" s="15" t="n">
        <f aca="false">+SUMIF(ISF!F:F,'ALL 2019'!C43,ISF!F:F)</f>
        <v>0</v>
      </c>
      <c r="AA43" s="15" t="n">
        <f aca="false">+SUMIF(MABEL!F:F,'ALL 2019'!C43,MABEL!E:E)</f>
        <v>0</v>
      </c>
      <c r="AB43" s="29" t="n">
        <f aca="false">+SUMIF(DISCOI!G:G,'ALL 2019'!C43,DISCOI!F:F)</f>
        <v>0</v>
      </c>
      <c r="AC43" s="15" t="n">
        <f aca="false">+SUMIF(NMP!F:F,'ALL 2019'!C43,NMP!E:E)</f>
        <v>0</v>
      </c>
      <c r="AD43" s="15" t="n">
        <f aca="false">+SUMIF('AMCHO '!F:F,'ALL 2019'!C43,'AMCHO '!E:E)</f>
        <v>0</v>
      </c>
      <c r="AE43" s="15" t="n">
        <f aca="false">SUMIF(CONFORTIS!G:G,'ALL 2019'!C43,CONFORTIS!F:F)</f>
        <v>0</v>
      </c>
      <c r="AF43" s="15" t="n">
        <f aca="false">+SUMIF('IRS IMMO'!G:G,'ALL 2019'!C43,'IRS IMMO'!F:F)</f>
        <v>0</v>
      </c>
      <c r="AG43" s="15" t="n">
        <f aca="false">SUMIF('United Malagasy'!F:F,'ALL 2019'!C43,'United Malagasy'!E:E)</f>
        <v>0</v>
      </c>
      <c r="AH43" s="15" t="n">
        <f aca="false">+SUMIF(AGRIVETAM!F:F,'ALL 2019'!C43,AGRIVETAM!E:E)</f>
        <v>0</v>
      </c>
      <c r="AI43" s="15" t="n">
        <f aca="false">+SUMIF(EUROPAINTS!F:F,'ALL 2019'!C43,EUROPAINTS!E:E)</f>
        <v>0</v>
      </c>
      <c r="AJ43" s="15" t="n">
        <f aca="false">SUMIF('CSS SAKAY'!F:F,'ALL 2019'!C43,'CSS SAKAY'!E:E)</f>
        <v>0</v>
      </c>
      <c r="AK43" s="61" t="n">
        <f aca="false">+SUMIF(AGRIMA!F:F,'ALL 2019'!C43,AGRIMA!E:E)</f>
        <v>0</v>
      </c>
      <c r="AL43" s="15" t="n">
        <f aca="false">+SUMIF(FERRIS!H:H,'ALL 2019'!C43,FERRIS!G:G)</f>
        <v>3340906292.13</v>
      </c>
      <c r="AM43" s="15" t="n">
        <f aca="false">SUMIF(SEM!F:F,'ALL 2019'!C43,SEM!E:E)</f>
        <v>0</v>
      </c>
      <c r="AN43" s="15" t="n">
        <f aca="false">+SUMIF(Madatrade!F:F,'ALL 2019'!C43,Madatrade!E:E)</f>
        <v>0</v>
      </c>
      <c r="AO43" s="15" t="n">
        <f aca="false">+SUMIF('FIRST INVESTISSEMENT'!G:G,'ALL 2019'!C43,'FIRST INVESTISSEMENT'!F:F)</f>
        <v>0</v>
      </c>
    </row>
    <row r="44" customFormat="false" ht="17.25" hidden="false" customHeight="true" outlineLevel="0" collapsed="false">
      <c r="A44" s="2" t="str">
        <f aca="false">+LEFT(B44)</f>
        <v>2</v>
      </c>
      <c r="B44" s="2" t="str">
        <f aca="false">+LEFT(C44,3)</f>
        <v>218</v>
      </c>
      <c r="C44" s="20" t="n">
        <v>21840000</v>
      </c>
      <c r="D44" s="46" t="s">
        <v>2925</v>
      </c>
      <c r="E44" s="57" t="s">
        <v>12</v>
      </c>
      <c r="F44" s="61" t="n">
        <v>88221560.35</v>
      </c>
      <c r="G44" s="61" t="n">
        <f aca="false">+SUMIF(AGRICORP!I:I,C44,AGRICORP!F:F)</f>
        <v>0</v>
      </c>
      <c r="H44" s="61" t="n">
        <f aca="false">+SUMIF(SMTP!D:D,'ALL 2019'!C44,SMTP!H:H)</f>
        <v>338956794.0433</v>
      </c>
      <c r="I44" s="61" t="n">
        <f aca="false">SUMIF(AGRIVET!G:G,C44,AGRIVET!F:F)</f>
        <v>309765010.91</v>
      </c>
      <c r="J44" s="61" t="n">
        <f aca="false">+SUMIF(AGRIVAL!G:G,'ALL 2019'!C44,AGRIVAL!F:F)</f>
        <v>78173839</v>
      </c>
      <c r="K44" s="61" t="n">
        <f aca="false">+SUMIF(AGRIKOBA!G:G,'ALL 2019'!C44,AGRIKOBA!F:F)</f>
        <v>35759247.3</v>
      </c>
      <c r="L44" s="61" t="n">
        <f aca="false">+SUMIF(LMOI!F:F,'ALL 2019'!C44,LMOI!E:E)</f>
        <v>155143406.26</v>
      </c>
      <c r="M44" s="15" t="n">
        <f aca="false">+SUMIF(TARTINE!G:G,'ALL 2019'!C44,TARTINE!F:F)</f>
        <v>257013902</v>
      </c>
      <c r="N44" s="15" t="n">
        <f aca="false">+SUMIF(IDF!F:F,'ALL 2019'!C44,IDF!E:E)</f>
        <v>23597103</v>
      </c>
      <c r="O44" s="15" t="n">
        <f aca="false">+SUMIF(RYA!G:G,C44,RYA!F:F)</f>
        <v>0</v>
      </c>
      <c r="P44" s="15" t="n">
        <f aca="false">+SUMIF('SCI NOAH'!G:G,'ALL 2019'!C44,'SCI NOAH'!F:F)</f>
        <v>0</v>
      </c>
      <c r="Q44" s="15" t="n">
        <f aca="false">+SUMIF(SIM!F:F,'ALL 2019'!C44,SIM!E:E)</f>
        <v>0</v>
      </c>
      <c r="R44" s="93" t="n">
        <f aca="false">SUMIF('First Energy'!F:F,C44,'First Energy'!I:I)</f>
        <v>33263244</v>
      </c>
      <c r="S44" s="93" t="n">
        <f aca="false">SUMIF('ID Motors'!G:G,C44,'ID Motors'!J:J)</f>
        <v>76598367</v>
      </c>
      <c r="T44" s="15" t="n">
        <f aca="false">+SUMIF('ID RENTAL'!G:G,'ALL 2019'!C44,'ID RENTAL'!F:F)</f>
        <v>950000</v>
      </c>
      <c r="U44" s="29" t="n">
        <f aca="false">+SUMIF('MCM '!G:G,'ALL 2019'!C44,'MCM '!F:F)</f>
        <v>50793494.25</v>
      </c>
      <c r="V44" s="61" t="n">
        <f aca="false">+SUMIF(AGRIMOTORS!G:G,C44,AGRIMOTORS!F:F)</f>
        <v>3825680</v>
      </c>
      <c r="W44" s="15" t="n">
        <f aca="false">+SUMIF(BOVIMA!F:F,'ALL 2019'!C44,BOVIMA!E:E)</f>
        <v>31640648</v>
      </c>
      <c r="X44" s="15" t="n">
        <f aca="false">+SUMIF(AGRIFEED!F:F,'ALL 2019'!C44,AGRIFEED!E:E)</f>
        <v>3953600</v>
      </c>
      <c r="Y44" s="15" t="n">
        <f aca="false">+SUMIF(AMIP!F:F,'ALL 2019'!C44,AMIP!E:E)</f>
        <v>0</v>
      </c>
      <c r="Z44" s="15" t="n">
        <f aca="false">+SUMIF(ISF!F:F,'ALL 2019'!C44,ISF!F:F)</f>
        <v>0</v>
      </c>
      <c r="AA44" s="15" t="n">
        <f aca="false">+SUMIF(MABEL!F:F,'ALL 2019'!C44,MABEL!E:E)</f>
        <v>6462000</v>
      </c>
      <c r="AB44" s="29" t="n">
        <f aca="false">+SUMIF(DISCOI!G:G,'ALL 2019'!C44,DISCOI!F:F)</f>
        <v>56959480</v>
      </c>
      <c r="AC44" s="15" t="n">
        <f aca="false">+SUMIF(NMP!F:F,'ALL 2019'!C44,NMP!E:E)</f>
        <v>0</v>
      </c>
      <c r="AD44" s="15" t="n">
        <f aca="false">+SUMIF('AMCHO '!F:F,'ALL 2019'!C44,'AMCHO '!E:E)</f>
        <v>10471000</v>
      </c>
      <c r="AE44" s="15" t="n">
        <f aca="false">SUMIF(CONFORTIS!G:G,'ALL 2019'!C44,CONFORTIS!F:F)</f>
        <v>0</v>
      </c>
      <c r="AF44" s="15" t="n">
        <f aca="false">+SUMIF('IRS IMMO'!G:G,'ALL 2019'!C44,'IRS IMMO'!F:F)</f>
        <v>0</v>
      </c>
      <c r="AG44" s="15" t="n">
        <f aca="false">SUMIF('United Malagasy'!F:F,'ALL 2019'!C44,'United Malagasy'!E:E)</f>
        <v>21631000</v>
      </c>
      <c r="AH44" s="15" t="n">
        <f aca="false">+SUMIF(AGRIVETAM!F:F,'ALL 2019'!C44,AGRIVETAM!E:E)</f>
        <v>11791333</v>
      </c>
      <c r="AI44" s="15" t="n">
        <f aca="false">+SUMIF(EUROPAINTS!F:F,'ALL 2019'!C44,EUROPAINTS!E:E)</f>
        <v>0</v>
      </c>
      <c r="AJ44" s="15" t="n">
        <f aca="false">SUMIF('CSS SAKAY'!F:F,'ALL 2019'!C44,'CSS SAKAY'!E:E)</f>
        <v>3019200</v>
      </c>
      <c r="AK44" s="61" t="n">
        <f aca="false">+SUMIF(AGRIMA!F:F,'ALL 2019'!C44,AGRIMA!E:E)</f>
        <v>1570000</v>
      </c>
      <c r="AL44" s="15" t="n">
        <f aca="false">+SUMIF(FERRIS!H:H,'ALL 2019'!C44,FERRIS!G:G)</f>
        <v>51842400.67</v>
      </c>
      <c r="AM44" s="15" t="n">
        <f aca="false">SUMIF(SEM!F:F,'ALL 2019'!C44,SEM!E:E)</f>
        <v>8448380.67</v>
      </c>
      <c r="AN44" s="15" t="n">
        <f aca="false">+SUMIF(Madatrade!F:F,'ALL 2019'!C44,Madatrade!E:E)</f>
        <v>2989167</v>
      </c>
      <c r="AO44" s="15" t="n">
        <f aca="false">+SUMIF('FIRST INVESTISSEMENT'!G:G,'ALL 2019'!C44,'FIRST INVESTISSEMENT'!F:F)</f>
        <v>0</v>
      </c>
    </row>
    <row r="45" customFormat="false" ht="17.25" hidden="false" customHeight="true" outlineLevel="0" collapsed="false">
      <c r="A45" s="2" t="str">
        <f aca="false">+LEFT(B45)</f>
        <v>2</v>
      </c>
      <c r="B45" s="2" t="str">
        <f aca="false">+LEFT(C45,3)</f>
        <v>218</v>
      </c>
      <c r="C45" s="20" t="n">
        <v>21850000</v>
      </c>
      <c r="D45" s="46" t="s">
        <v>2921</v>
      </c>
      <c r="E45" s="86" t="s">
        <v>2488</v>
      </c>
      <c r="F45" s="61"/>
      <c r="G45" s="61" t="n">
        <f aca="false">+SUMIF(AGRICORP!I:I,C45,AGRICORP!F:F)</f>
        <v>0</v>
      </c>
      <c r="H45" s="61" t="n">
        <f aca="false">+SUMIF(SMTP!D:D,'ALL 2019'!C45,SMTP!H:H)</f>
        <v>0</v>
      </c>
      <c r="I45" s="61" t="n">
        <f aca="false">SUMIF(AGRIVET!G:G,C45,AGRIVET!F:F)</f>
        <v>0</v>
      </c>
      <c r="J45" s="61" t="n">
        <f aca="false">+SUMIF(AGRIVAL!G:G,'ALL 2019'!C45,AGRIVAL!F:F)</f>
        <v>1195000</v>
      </c>
      <c r="M45" s="15"/>
      <c r="N45" s="15"/>
      <c r="O45" s="15"/>
      <c r="P45" s="15"/>
      <c r="Q45" s="15"/>
      <c r="R45" s="93" t="n">
        <f aca="false">SUMIF('First Energy'!F:F,C45,'First Energy'!I:I)</f>
        <v>1070000</v>
      </c>
      <c r="S45" s="93" t="n">
        <f aca="false">SUMIF('ID Motors'!G:G,C45,'ID Motors'!J:J)</f>
        <v>0</v>
      </c>
      <c r="T45" s="15" t="n">
        <f aca="false">+SUMIF('ID RENTAL'!G:G,'ALL 2019'!C45,'ID RENTAL'!F:F)</f>
        <v>0</v>
      </c>
      <c r="U45" s="29"/>
      <c r="V45" s="61" t="n">
        <f aca="false">+SUMIF(AGRIMOTORS!G:G,C45,AGRIMOTORS!F:F)</f>
        <v>0</v>
      </c>
      <c r="W45" s="15"/>
      <c r="X45" s="15"/>
      <c r="Y45" s="15"/>
      <c r="Z45" s="15"/>
      <c r="AA45" s="15"/>
      <c r="AB45" s="29"/>
      <c r="AC45" s="15"/>
      <c r="AD45" s="15"/>
      <c r="AE45" s="15" t="n">
        <f aca="false">SUMIF(CONFORTIS!G:G,'ALL 2019'!C45,CONFORTIS!F:F)</f>
        <v>0</v>
      </c>
      <c r="AF45" s="15"/>
      <c r="AG45" s="15" t="n">
        <f aca="false">SUMIF('United Malagasy'!F:F,'ALL 2019'!C45,'United Malagasy'!E:E)</f>
        <v>0</v>
      </c>
      <c r="AH45" s="15"/>
      <c r="AI45" s="15"/>
      <c r="AJ45" s="15" t="n">
        <f aca="false">SUMIF('CSS SAKAY'!F:F,'ALL 2019'!C45,'CSS SAKAY'!E:E)</f>
        <v>0</v>
      </c>
      <c r="AK45" s="61" t="n">
        <f aca="false">+SUMIF(AGRIMA!F:F,'ALL 2019'!C45,AGRIMA!E:E)</f>
        <v>0</v>
      </c>
      <c r="AL45" s="15" t="n">
        <f aca="false">+SUMIF(FERRIS!H:H,'ALL 2019'!C45,FERRIS!G:G)</f>
        <v>44344697</v>
      </c>
      <c r="AM45" s="15" t="n">
        <f aca="false">SUMIF(SEM!F:F,'ALL 2019'!C45,SEM!E:E)</f>
        <v>16359450</v>
      </c>
      <c r="AN45" s="15" t="n">
        <f aca="false">+SUMIF(Madatrade!F:F,'ALL 2019'!C45,Madatrade!E:E)</f>
        <v>0</v>
      </c>
      <c r="AO45" s="15" t="n">
        <f aca="false">+SUMIF('FIRST INVESTISSEMENT'!G:G,'ALL 2019'!C45,'FIRST INVESTISSEMENT'!F:F)</f>
        <v>0</v>
      </c>
    </row>
    <row r="46" customFormat="false" ht="17.25" hidden="false" customHeight="true" outlineLevel="0" collapsed="false">
      <c r="A46" s="2" t="str">
        <f aca="false">+LEFT(B46)</f>
        <v>2</v>
      </c>
      <c r="B46" s="2" t="str">
        <f aca="false">+LEFT(C46,3)</f>
        <v>232</v>
      </c>
      <c r="C46" s="12" t="n">
        <v>23200000</v>
      </c>
      <c r="D46" s="46" t="s">
        <v>2926</v>
      </c>
      <c r="E46" s="57" t="s">
        <v>236</v>
      </c>
      <c r="F46" s="61" t="n">
        <v>1683991744.49</v>
      </c>
      <c r="G46" s="61" t="n">
        <f aca="false">+SUMIF(AGRICORP!I:I,C46,AGRICORP!F:F)</f>
        <v>0</v>
      </c>
      <c r="H46" s="61" t="n">
        <f aca="false">+SUMIF(SMTP!D:D,'ALL 2019'!C46,SMTP!H:H)</f>
        <v>169060122</v>
      </c>
      <c r="I46" s="61" t="n">
        <f aca="false">SUMIF(AGRIVET!G:G,C46,AGRIVET!F:F)</f>
        <v>77514431.29</v>
      </c>
      <c r="J46" s="61" t="n">
        <f aca="false">+SUMIF(AGRIVAL!G:G,'ALL 2019'!C46,AGRIVAL!F:F)</f>
        <v>0</v>
      </c>
      <c r="K46" s="61" t="n">
        <f aca="false">+SUMIF(AGRIKOBA!G:G,'ALL 2019'!C46,AGRIKOBA!F:F)</f>
        <v>0</v>
      </c>
      <c r="L46" s="61" t="n">
        <f aca="false">+SUMIF(LMOI!F:F,'ALL 2019'!C46,LMOI!E:E)</f>
        <v>0</v>
      </c>
      <c r="M46" s="15" t="n">
        <f aca="false">+SUMIF(TARTINE!G:G,'ALL 2019'!C46,TARTINE!F:F)</f>
        <v>255977729.63</v>
      </c>
      <c r="N46" s="15" t="n">
        <f aca="false">+SUMIF(IDF!F:F,'ALL 2019'!C46,IDF!E:E)</f>
        <v>154926139.05</v>
      </c>
      <c r="O46" s="15" t="n">
        <f aca="false">+SUMIF(RYA!G:G,C46,RYA!F:F)</f>
        <v>0</v>
      </c>
      <c r="P46" s="15" t="n">
        <f aca="false">+SUMIF('SCI NOAH'!G:G,'ALL 2019'!C46,'SCI NOAH'!F:F)</f>
        <v>819806623.48</v>
      </c>
      <c r="Q46" s="15" t="n">
        <f aca="false">+SUMIF(SIM!F:F,'ALL 2019'!C46,SIM!E:E)</f>
        <v>0</v>
      </c>
      <c r="R46" s="93" t="n">
        <f aca="false">SUMIF('First Energy'!F:F,C46,'First Energy'!I:I)</f>
        <v>0</v>
      </c>
      <c r="S46" s="93" t="n">
        <f aca="false">SUMIF('ID Motors'!G:G,C46,'ID Motors'!J:J)</f>
        <v>0</v>
      </c>
      <c r="T46" s="15" t="n">
        <f aca="false">+SUMIF('ID RENTAL'!G:G,'ALL 2019'!C46,'ID RENTAL'!F:F)</f>
        <v>0</v>
      </c>
      <c r="U46" s="29" t="n">
        <f aca="false">+SUMIF('MCM '!G:G,'ALL 2019'!C46,'MCM '!F:F)</f>
        <v>0</v>
      </c>
      <c r="V46" s="61" t="n">
        <f aca="false">+SUMIF(AGRIMOTORS!G:G,C46,AGRIMOTORS!F:F)</f>
        <v>0</v>
      </c>
      <c r="W46" s="15" t="n">
        <f aca="false">+SUMIF(BOVIMA!F:F,'ALL 2019'!C46,BOVIMA!E:E)</f>
        <v>31509446997</v>
      </c>
      <c r="X46" s="15" t="n">
        <f aca="false">+SUMIF(AGRIFEED!F:F,'ALL 2019'!C46,AGRIFEED!E:E)</f>
        <v>0</v>
      </c>
      <c r="Y46" s="15" t="n">
        <f aca="false">+SUMIF(AMIP!F:F,'ALL 2019'!C46,AMIP!E:E)</f>
        <v>0</v>
      </c>
      <c r="Z46" s="15" t="n">
        <f aca="false">+SUMIF(ISF!F:F,'ALL 2019'!C46,ISF!F:F)</f>
        <v>0</v>
      </c>
      <c r="AA46" s="15" t="n">
        <f aca="false">+SUMIF(MABEL!F:F,'ALL 2019'!C46,MABEL!E:E)</f>
        <v>938160298.56</v>
      </c>
      <c r="AB46" s="29" t="n">
        <f aca="false">+SUMIF(DISCOI!G:G,'ALL 2019'!C46,DISCOI!F:F)</f>
        <v>0</v>
      </c>
      <c r="AC46" s="15" t="n">
        <f aca="false">+SUMIF(NMP!F:F,'ALL 2019'!C46,NMP!E:E)</f>
        <v>0</v>
      </c>
      <c r="AD46" s="15" t="n">
        <f aca="false">+SUMIF('AMCHO '!F:F,'ALL 2019'!C46,'AMCHO '!E:E)</f>
        <v>21134618.87</v>
      </c>
      <c r="AE46" s="15" t="n">
        <f aca="false">SUMIF(CONFORTIS!G:G,'ALL 2019'!C46,CONFORTIS!F:F)</f>
        <v>0</v>
      </c>
      <c r="AF46" s="15" t="n">
        <f aca="false">+SUMIF('IRS IMMO'!G:G,'ALL 2019'!C46,'IRS IMMO'!F:F)</f>
        <v>0</v>
      </c>
      <c r="AG46" s="15" t="n">
        <f aca="false">SUMIF('United Malagasy'!F:F,'ALL 2019'!C46,'United Malagasy'!E:E)</f>
        <v>0</v>
      </c>
      <c r="AH46" s="15" t="n">
        <f aca="false">+SUMIF(AGRIVETAM!F:F,'ALL 2019'!C46,AGRIVETAM!E:E)</f>
        <v>0</v>
      </c>
      <c r="AI46" s="15" t="n">
        <f aca="false">+SUMIF(EUROPAINTS!F:F,'ALL 2019'!C46,EUROPAINTS!E:E)</f>
        <v>0</v>
      </c>
      <c r="AJ46" s="15" t="n">
        <f aca="false">SUMIF('CSS SAKAY'!F:F,'ALL 2019'!C46,'CSS SAKAY'!E:E)</f>
        <v>0</v>
      </c>
      <c r="AK46" s="61" t="n">
        <f aca="false">+SUMIF(AGRIMA!F:F,'ALL 2019'!C46,AGRIMA!E:E)</f>
        <v>16270965.78</v>
      </c>
      <c r="AL46" s="15" t="n">
        <f aca="false">+SUMIF(FERRIS!H:H,'ALL 2019'!C46,FERRIS!G:G)</f>
        <v>0</v>
      </c>
      <c r="AM46" s="15" t="n">
        <f aca="false">SUMIF(SEM!F:F,'ALL 2019'!C46,SEM!E:E)</f>
        <v>0</v>
      </c>
      <c r="AN46" s="15" t="n">
        <f aca="false">+SUMIF(Madatrade!F:F,'ALL 2019'!C46,Madatrade!E:E)</f>
        <v>0</v>
      </c>
      <c r="AO46" s="15" t="n">
        <f aca="false">+SUMIF('FIRST INVESTISSEMENT'!G:G,'ALL 2019'!C46,'FIRST INVESTISSEMENT'!F:F)</f>
        <v>0</v>
      </c>
    </row>
    <row r="47" customFormat="false" ht="17.25" hidden="false" customHeight="true" outlineLevel="0" collapsed="false">
      <c r="A47" s="2" t="str">
        <f aca="false">+LEFT(B47)</f>
        <v>2</v>
      </c>
      <c r="B47" s="2" t="str">
        <f aca="false">+LEFT(C47,3)</f>
        <v>261</v>
      </c>
      <c r="C47" s="20" t="n">
        <v>26100000</v>
      </c>
      <c r="D47" s="46" t="s">
        <v>2927</v>
      </c>
      <c r="E47" s="57" t="s">
        <v>13</v>
      </c>
      <c r="F47" s="61" t="n">
        <v>0</v>
      </c>
      <c r="G47" s="61" t="n">
        <f aca="false">+SUMIF(AGRICORP!I:I,C47,AGRICORP!F:F)</f>
        <v>3980000</v>
      </c>
      <c r="H47" s="61" t="n">
        <f aca="false">+SUMIF(SMTP!D:D,'ALL 2019'!C47,SMTP!H:H)</f>
        <v>107020000</v>
      </c>
      <c r="I47" s="61" t="n">
        <f aca="false">SUMIF(AGRIVET!G:G,C47,AGRIVET!F:F)</f>
        <v>225200000</v>
      </c>
      <c r="J47" s="61" t="n">
        <f aca="false">+SUMIF(AGRIVAL!G:G,'ALL 2019'!C47,AGRIVAL!F:F)</f>
        <v>19000000</v>
      </c>
      <c r="K47" s="61" t="n">
        <f aca="false">+SUMIF(AGRIKOBA!G:G,'ALL 2019'!C47,AGRIKOBA!F:F)</f>
        <v>0</v>
      </c>
      <c r="L47" s="61" t="n">
        <f aca="false">+SUMIF(LMOI!F:F,'ALL 2019'!C47,LMOI!E:E)</f>
        <v>0</v>
      </c>
      <c r="M47" s="15" t="n">
        <f aca="false">+SUMIF(TARTINE!G:G,'ALL 2019'!C47,TARTINE!F:F)</f>
        <v>0</v>
      </c>
      <c r="N47" s="15" t="n">
        <f aca="false">+SUMIF(IDF!F:F,'ALL 2019'!C47,IDF!E:E)</f>
        <v>0</v>
      </c>
      <c r="O47" s="15" t="n">
        <f aca="false">+SUMIF(RYA!G:G,C47,RYA!F:F)</f>
        <v>0</v>
      </c>
      <c r="P47" s="15" t="n">
        <f aca="false">+SUMIF('SCI NOAH'!G:G,'ALL 2019'!C47,'SCI NOAH'!F:F)</f>
        <v>0</v>
      </c>
      <c r="Q47" s="15" t="n">
        <f aca="false">+SUMIF(SIM!F:F,'ALL 2019'!C47,SIM!E:E)</f>
        <v>0</v>
      </c>
      <c r="R47" s="93" t="n">
        <f aca="false">SUMIF('First Energy'!F:F,C47,'First Energy'!I:I)</f>
        <v>0</v>
      </c>
      <c r="S47" s="93" t="n">
        <f aca="false">SUMIF('ID Motors'!G:G,C47,'ID Motors'!J:J)</f>
        <v>1069780000</v>
      </c>
      <c r="T47" s="15" t="n">
        <f aca="false">+SUMIF('ID RENTAL'!G:G,'ALL 2019'!C47,'ID RENTAL'!F:F)</f>
        <v>0</v>
      </c>
      <c r="U47" s="29" t="n">
        <f aca="false">+SUMIF('MCM '!G:G,'ALL 2019'!C47,'MCM '!F:F)</f>
        <v>0</v>
      </c>
      <c r="V47" s="61" t="n">
        <f aca="false">+SUMIF(AGRIMOTORS!G:G,C47,AGRIMOTORS!F:F)</f>
        <v>0</v>
      </c>
      <c r="W47" s="15" t="n">
        <f aca="false">+SUMIF(BOVIMA!F:F,'ALL 2019'!C47,BOVIMA!E:E)</f>
        <v>0</v>
      </c>
      <c r="X47" s="15" t="n">
        <f aca="false">+SUMIF(AGRIFEED!F:F,'ALL 2019'!C47,AGRIFEED!E:E)</f>
        <v>0</v>
      </c>
      <c r="Y47" s="15" t="n">
        <f aca="false">+SUMIF(AMIP!F:F,'ALL 2019'!C47,AMIP!E:E)</f>
        <v>0</v>
      </c>
      <c r="Z47" s="15" t="n">
        <f aca="false">+SUMIF(ISF!F:F,'ALL 2019'!C47,ISF!F:F)</f>
        <v>0</v>
      </c>
      <c r="AA47" s="15" t="n">
        <f aca="false">+SUMIF(MABEL!F:F,'ALL 2019'!C47,MABEL!E:E)</f>
        <v>0</v>
      </c>
      <c r="AB47" s="29" t="n">
        <f aca="false">+SUMIF(DISCOI!G:G,'ALL 2019'!C47,DISCOI!F:F)</f>
        <v>0</v>
      </c>
      <c r="AC47" s="15" t="n">
        <f aca="false">+SUMIF(NMP!F:F,'ALL 2019'!C47,NMP!E:E)</f>
        <v>0</v>
      </c>
      <c r="AD47" s="15" t="n">
        <f aca="false">+SUMIF('AMCHO '!F:F,'ALL 2019'!C47,'AMCHO '!E:E)</f>
        <v>0</v>
      </c>
      <c r="AE47" s="15" t="n">
        <f aca="false">SUMIF(CONFORTIS!G:G,'ALL 2019'!C47,CONFORTIS!F:F)</f>
        <v>0</v>
      </c>
      <c r="AF47" s="15" t="n">
        <f aca="false">+SUMIF('IRS IMMO'!G:G,'ALL 2019'!C47,'IRS IMMO'!F:F)</f>
        <v>0</v>
      </c>
      <c r="AG47" s="15" t="n">
        <f aca="false">SUMIF('United Malagasy'!F:F,'ALL 2019'!C47,'United Malagasy'!E:E)</f>
        <v>0</v>
      </c>
      <c r="AH47" s="15" t="n">
        <f aca="false">+SUMIF(AGRIVETAM!F:F,'ALL 2019'!C47,AGRIVETAM!E:E)</f>
        <v>0</v>
      </c>
      <c r="AI47" s="15" t="n">
        <f aca="false">+SUMIF(EUROPAINTS!F:F,'ALL 2019'!C47,EUROPAINTS!E:E)</f>
        <v>0</v>
      </c>
      <c r="AJ47" s="15" t="n">
        <f aca="false">SUMIF('CSS SAKAY'!F:F,'ALL 2019'!C47,'CSS SAKAY'!E:E)</f>
        <v>0</v>
      </c>
      <c r="AK47" s="61" t="n">
        <f aca="false">+SUMIF(AGRIMA!F:F,'ALL 2019'!C47,AGRIMA!E:E)</f>
        <v>0</v>
      </c>
      <c r="AL47" s="15" t="n">
        <f aca="false">+SUMIF(FERRIS!H:H,'ALL 2019'!C47,FERRIS!G:G)</f>
        <v>0</v>
      </c>
      <c r="AM47" s="15" t="n">
        <f aca="false">SUMIF(SEM!F:F,'ALL 2019'!C47,SEM!E:E)</f>
        <v>0</v>
      </c>
      <c r="AN47" s="15" t="n">
        <f aca="false">+SUMIF(Madatrade!F:F,'ALL 2019'!C47,Madatrade!E:E)</f>
        <v>0</v>
      </c>
      <c r="AO47" s="15" t="n">
        <f aca="false">+SUMIF('FIRST INVESTISSEMENT'!G:G,'ALL 2019'!C47,'FIRST INVESTISSEMENT'!F:F)</f>
        <v>0</v>
      </c>
    </row>
    <row r="48" customFormat="false" ht="17.25" hidden="false" customHeight="true" outlineLevel="0" collapsed="false">
      <c r="A48" s="2" t="str">
        <f aca="false">+LEFT(B48)</f>
        <v>2</v>
      </c>
      <c r="B48" s="2" t="str">
        <f aca="false">+LEFT(C48,3)</f>
        <v>274</v>
      </c>
      <c r="C48" s="12" t="n">
        <v>27400000</v>
      </c>
      <c r="D48" s="46" t="s">
        <v>2927</v>
      </c>
      <c r="E48" s="86" t="s">
        <v>2147</v>
      </c>
      <c r="F48" s="61"/>
      <c r="G48" s="61" t="n">
        <f aca="false">+SUMIF(AGRICORP!I:I,C48,AGRICORP!F:F)</f>
        <v>0</v>
      </c>
      <c r="H48" s="61" t="n">
        <f aca="false">+SUMIF(SMTP!D:D,'ALL 2019'!C48,SMTP!H:H)</f>
        <v>0</v>
      </c>
      <c r="I48" s="61" t="n">
        <f aca="false">SUMIF(AGRIVET!G:G,C48,AGRIVET!F:F)</f>
        <v>0</v>
      </c>
      <c r="J48" s="61" t="n">
        <f aca="false">+SUMIF(AGRIVAL!G:G,'ALL 2019'!C48,AGRIVAL!F:F)</f>
        <v>0</v>
      </c>
      <c r="K48" s="61" t="n">
        <f aca="false">+SUMIF(AGRIKOBA!G:G,'ALL 2019'!C48,AGRIKOBA!F:F)</f>
        <v>0</v>
      </c>
      <c r="M48" s="15"/>
      <c r="N48" s="15"/>
      <c r="O48" s="15"/>
      <c r="P48" s="15"/>
      <c r="Q48" s="15"/>
      <c r="R48" s="93" t="n">
        <f aca="false">SUMIF('First Energy'!F:F,C48,'First Energy'!I:I)</f>
        <v>0</v>
      </c>
      <c r="S48" s="93" t="n">
        <f aca="false">SUMIF('ID Motors'!G:G,C48,'ID Motors'!J:J)</f>
        <v>0</v>
      </c>
      <c r="T48" s="15" t="n">
        <f aca="false">+SUMIF('ID RENTAL'!G:G,'ALL 2019'!C48,'ID RENTAL'!F:F)</f>
        <v>0</v>
      </c>
      <c r="U48" s="29" t="n">
        <f aca="false">+SUMIF('MCM '!G:G,'ALL 2019'!C48,'MCM '!F:F)</f>
        <v>0</v>
      </c>
      <c r="V48" s="61" t="n">
        <f aca="false">+SUMIF(AGRIMOTORS!G:G,C48,AGRIMOTORS!F:F)</f>
        <v>0</v>
      </c>
      <c r="W48" s="15" t="n">
        <f aca="false">+SUMIF(BOVIMA!F:F,'ALL 2019'!C48,BOVIMA!E:E)</f>
        <v>0</v>
      </c>
      <c r="X48" s="15"/>
      <c r="Y48" s="15"/>
      <c r="Z48" s="15"/>
      <c r="AA48" s="15" t="n">
        <f aca="false">+SUMIF(MABEL!F:F,'ALL 2019'!C48,MABEL!E:E)</f>
        <v>5917832682.04</v>
      </c>
      <c r="AB48" s="29" t="n">
        <f aca="false">+SUMIF(DISCOI!G:G,'ALL 2019'!C48,DISCOI!F:F)</f>
        <v>0</v>
      </c>
      <c r="AC48" s="15" t="n">
        <f aca="false">+SUMIF(NMP!F:F,'ALL 2019'!C48,NMP!E:E)</f>
        <v>0</v>
      </c>
      <c r="AD48" s="15" t="n">
        <f aca="false">+SUMIF('AMCHO '!F:F,'ALL 2019'!C48,'AMCHO '!E:E)</f>
        <v>0</v>
      </c>
      <c r="AE48" s="15" t="n">
        <f aca="false">SUMIF(CONFORTIS!G:G,'ALL 2019'!C48,CONFORTIS!F:F)</f>
        <v>0</v>
      </c>
      <c r="AF48" s="15" t="n">
        <f aca="false">+SUMIF('IRS IMMO'!G:G,'ALL 2019'!C48,'IRS IMMO'!F:F)</f>
        <v>0</v>
      </c>
      <c r="AG48" s="15" t="n">
        <f aca="false">SUMIF('United Malagasy'!F:F,'ALL 2019'!C48,'United Malagasy'!E:E)</f>
        <v>0</v>
      </c>
      <c r="AH48" s="15" t="n">
        <f aca="false">+SUMIF(AGRIVETAM!F:F,'ALL 2019'!C48,AGRIVETAM!E:E)</f>
        <v>0</v>
      </c>
      <c r="AI48" s="15" t="n">
        <f aca="false">+SUMIF(EUROPAINTS!F:F,'ALL 2019'!C48,EUROPAINTS!E:E)</f>
        <v>0</v>
      </c>
      <c r="AJ48" s="15" t="n">
        <f aca="false">SUMIF('CSS SAKAY'!F:F,'ALL 2019'!C48,'CSS SAKAY'!E:E)</f>
        <v>0</v>
      </c>
      <c r="AK48" s="61" t="n">
        <f aca="false">+SUMIF(AGRIMA!F:F,'ALL 2019'!C48,AGRIMA!E:E)</f>
        <v>0</v>
      </c>
      <c r="AL48" s="15" t="n">
        <f aca="false">+SUMIF(FERRIS!H:H,'ALL 2019'!C48,FERRIS!G:G)</f>
        <v>0</v>
      </c>
      <c r="AM48" s="15" t="n">
        <f aca="false">SUMIF(SEM!F:F,'ALL 2019'!C48,SEM!E:E)</f>
        <v>0</v>
      </c>
      <c r="AN48" s="15" t="n">
        <f aca="false">+SUMIF(Madatrade!F:F,'ALL 2019'!C48,Madatrade!E:E)</f>
        <v>0</v>
      </c>
      <c r="AO48" s="15" t="n">
        <f aca="false">+SUMIF('FIRST INVESTISSEMENT'!G:G,'ALL 2019'!C48,'FIRST INVESTISSEMENT'!F:F)</f>
        <v>0</v>
      </c>
    </row>
    <row r="49" customFormat="false" ht="17.25" hidden="false" customHeight="true" outlineLevel="0" collapsed="false">
      <c r="A49" s="2" t="str">
        <f aca="false">+LEFT(B49)</f>
        <v>2</v>
      </c>
      <c r="B49" s="2" t="str">
        <f aca="false">+LEFT(C49,3)</f>
        <v>275</v>
      </c>
      <c r="C49" s="20" t="n">
        <v>27500000</v>
      </c>
      <c r="D49" s="46" t="s">
        <v>2927</v>
      </c>
      <c r="E49" s="57" t="s">
        <v>14</v>
      </c>
      <c r="F49" s="61" t="n">
        <v>1200000</v>
      </c>
      <c r="G49" s="61" t="n">
        <f aca="false">+SUMIF(AGRICORP!I:I,C49,AGRICORP!F:F)</f>
        <v>0</v>
      </c>
      <c r="H49" s="61" t="n">
        <f aca="false">+SUMIF(SMTP!D:D,'ALL 2019'!C49,SMTP!H:H)</f>
        <v>166323148.33</v>
      </c>
      <c r="I49" s="61" t="n">
        <f aca="false">SUMIF(AGRIVET!G:G,C49,AGRIVET!F:F)</f>
        <v>381976292.33</v>
      </c>
      <c r="J49" s="61" t="n">
        <f aca="false">+SUMIF(AGRIVAL!G:G,'ALL 2019'!C49,AGRIVAL!F:F)</f>
        <v>346618000</v>
      </c>
      <c r="K49" s="61" t="n">
        <f aca="false">+SUMIF(AGRIKOBA!G:G,'ALL 2019'!C49,AGRIKOBA!F:F)</f>
        <v>1000000</v>
      </c>
      <c r="L49" s="61" t="n">
        <f aca="false">+SUMIF(LMOI!F:F,'ALL 2019'!C49,LMOI!E:E)</f>
        <v>4877655.53</v>
      </c>
      <c r="M49" s="15" t="n">
        <f aca="false">+SUMIF(TARTINE!G:G,'ALL 2019'!C49,TARTINE!F:F)</f>
        <v>7764400</v>
      </c>
      <c r="N49" s="15" t="n">
        <f aca="false">+SUMIF(IDF!F:F,'ALL 2019'!C49,IDF!E:E)</f>
        <v>0</v>
      </c>
      <c r="O49" s="15" t="n">
        <f aca="false">+SUMIF(RYA!G:G,C49,RYA!F:F)</f>
        <v>0</v>
      </c>
      <c r="P49" s="15" t="n">
        <f aca="false">+SUMIF('SCI NOAH'!G:G,'ALL 2019'!C49,'SCI NOAH'!F:F)</f>
        <v>0</v>
      </c>
      <c r="Q49" s="15" t="n">
        <f aca="false">+SUMIF(SIM!F:F,'ALL 2019'!C49,SIM!E:E)</f>
        <v>0</v>
      </c>
      <c r="R49" s="93" t="n">
        <f aca="false">SUMIF('First Energy'!F:F,C49,'First Energy'!I:I)</f>
        <v>194231800</v>
      </c>
      <c r="S49" s="93" t="n">
        <f aca="false">SUMIF('ID Motors'!G:G,C49,'ID Motors'!J:J)</f>
        <v>90803419</v>
      </c>
      <c r="T49" s="15" t="n">
        <f aca="false">+SUMIF('ID RENTAL'!G:G,'ALL 2019'!C49,'ID RENTAL'!F:F)</f>
        <v>1000000</v>
      </c>
      <c r="U49" s="29" t="n">
        <f aca="false">+SUMIF('MCM '!G:G,'ALL 2019'!C49,'MCM '!F:F)</f>
        <v>16047226.66</v>
      </c>
      <c r="V49" s="61" t="n">
        <f aca="false">+SUMIF(AGRIMOTORS!G:G,C49,AGRIMOTORS!F:F)</f>
        <v>0</v>
      </c>
      <c r="W49" s="15" t="n">
        <f aca="false">+SUMIF(BOVIMA!F:F,'ALL 2019'!C49,BOVIMA!E:E)</f>
        <v>1100000</v>
      </c>
      <c r="X49" s="15" t="n">
        <f aca="false">+SUMIF(AGRIFEED!F:F,'ALL 2019'!C49,AGRIFEED!E:E)</f>
        <v>0</v>
      </c>
      <c r="Y49" s="15" t="n">
        <f aca="false">+SUMIF(AMIP!F:F,'ALL 2019'!C49,AMIP!E:E)</f>
        <v>0</v>
      </c>
      <c r="Z49" s="15" t="n">
        <f aca="false">+SUMIF(ISF!F:F,'ALL 2019'!C49,ISF!F:F)</f>
        <v>0</v>
      </c>
      <c r="AA49" s="15" t="n">
        <f aca="false">+SUMIF(MABEL!F:F,'ALL 2019'!C49,MABEL!E:E)</f>
        <v>0</v>
      </c>
      <c r="AB49" s="29" t="n">
        <f aca="false">+SUMIF(DISCOI!G:G,'ALL 2019'!C49,DISCOI!F:F)</f>
        <v>17865468</v>
      </c>
      <c r="AC49" s="15" t="n">
        <f aca="false">+SUMIF(NMP!F:F,'ALL 2019'!C49,NMP!E:E)</f>
        <v>0</v>
      </c>
      <c r="AD49" s="15" t="n">
        <f aca="false">+SUMIF('AMCHO '!F:F,'ALL 2019'!C49,'AMCHO '!E:E)</f>
        <v>2000000</v>
      </c>
      <c r="AE49" s="15" t="n">
        <f aca="false">SUMIF(CONFORTIS!G:G,'ALL 2019'!C49,CONFORTIS!F:F)</f>
        <v>0</v>
      </c>
      <c r="AF49" s="15" t="n">
        <f aca="false">+SUMIF('IRS IMMO'!G:G,'ALL 2019'!C49,'IRS IMMO'!F:F)</f>
        <v>0</v>
      </c>
      <c r="AG49" s="15" t="n">
        <f aca="false">SUMIF('United Malagasy'!F:F,'ALL 2019'!C49,'United Malagasy'!E:E)</f>
        <v>0</v>
      </c>
      <c r="AH49" s="15" t="n">
        <f aca="false">+SUMIF(AGRIVETAM!F:F,'ALL 2019'!C49,AGRIVETAM!E:E)</f>
        <v>0</v>
      </c>
      <c r="AI49" s="15" t="n">
        <f aca="false">+SUMIF(EUROPAINTS!F:F,'ALL 2019'!C49,EUROPAINTS!E:E)</f>
        <v>0</v>
      </c>
      <c r="AJ49" s="15" t="n">
        <f aca="false">SUMIF('CSS SAKAY'!F:F,'ALL 2019'!C49,'CSS SAKAY'!E:E)</f>
        <v>0</v>
      </c>
      <c r="AK49" s="61" t="n">
        <f aca="false">+SUMIF(AGRIMA!F:F,'ALL 2019'!C49,AGRIMA!E:E)</f>
        <v>0</v>
      </c>
      <c r="AL49" s="15" t="n">
        <f aca="false">+SUMIF(FERRIS!H:H,'ALL 2019'!C49,FERRIS!G:G)</f>
        <v>1300000</v>
      </c>
      <c r="AM49" s="15" t="n">
        <f aca="false">SUMIF(SEM!F:F,'ALL 2019'!C49,SEM!E:E)</f>
        <v>53728000</v>
      </c>
      <c r="AN49" s="15" t="n">
        <f aca="false">+SUMIF(Madatrade!F:F,'ALL 2019'!C49,Madatrade!E:E)</f>
        <v>12849439</v>
      </c>
      <c r="AO49" s="15" t="n">
        <f aca="false">+SUMIF('FIRST INVESTISSEMENT'!G:G,'ALL 2019'!C49,'FIRST INVESTISSEMENT'!F:F)</f>
        <v>48695821.82</v>
      </c>
    </row>
    <row r="50" customFormat="false" ht="17.25" hidden="false" customHeight="true" outlineLevel="0" collapsed="false">
      <c r="A50" s="2" t="str">
        <f aca="false">+LEFT(B50)</f>
        <v>2</v>
      </c>
      <c r="B50" s="2" t="str">
        <f aca="false">+LEFT(C50,3)</f>
        <v>280</v>
      </c>
      <c r="C50" s="12" t="n">
        <v>28030000</v>
      </c>
      <c r="D50" s="46" t="s">
        <v>2928</v>
      </c>
      <c r="E50" s="86" t="s">
        <v>1351</v>
      </c>
      <c r="F50" s="61"/>
      <c r="G50" s="61" t="n">
        <f aca="false">+SUMIF(AGRICORP!I:I,C50,AGRICORP!F:F)</f>
        <v>0</v>
      </c>
      <c r="H50" s="61" t="n">
        <f aca="false">+SUMIF(SMTP!D:D,'ALL 2019'!C50,SMTP!H:H)</f>
        <v>0</v>
      </c>
      <c r="I50" s="61" t="n">
        <f aca="false">SUMIF(AGRIVET!G:G,C50,AGRIVET!F:F)</f>
        <v>0</v>
      </c>
      <c r="J50" s="61" t="n">
        <f aca="false">+SUMIF(AGRIVAL!G:G,'ALL 2019'!C50,AGRIVAL!F:F)</f>
        <v>0</v>
      </c>
      <c r="K50" s="61" t="n">
        <f aca="false">+SUMIF(AGRIKOBA!G:G,'ALL 2019'!C50,AGRIKOBA!F:F)</f>
        <v>0</v>
      </c>
      <c r="M50" s="15" t="n">
        <f aca="false">+SUMIF(TARTINE!G:G,'ALL 2019'!C50,TARTINE!F:F)</f>
        <v>-395000</v>
      </c>
      <c r="N50" s="15" t="n">
        <f aca="false">+SUMIF(IDF!F:F,'ALL 2019'!C50,IDF!E:E)</f>
        <v>0</v>
      </c>
      <c r="O50" s="15" t="n">
        <f aca="false">+SUMIF(RYA!G:G,C50,RYA!F:F)</f>
        <v>0</v>
      </c>
      <c r="P50" s="15" t="n">
        <f aca="false">+SUMIF('SCI NOAH'!G:G,'ALL 2019'!C50,'SCI NOAH'!F:F)</f>
        <v>0</v>
      </c>
      <c r="Q50" s="15" t="n">
        <f aca="false">+SUMIF(SIM!F:F,'ALL 2019'!C50,SIM!E:E)</f>
        <v>0</v>
      </c>
      <c r="R50" s="93" t="n">
        <f aca="false">SUMIF('First Energy'!F:F,C50,'First Energy'!I:I)</f>
        <v>0</v>
      </c>
      <c r="S50" s="93" t="n">
        <f aca="false">SUMIF('ID Motors'!G:G,C50,'ID Motors'!J:J)</f>
        <v>0</v>
      </c>
      <c r="T50" s="15" t="n">
        <f aca="false">+SUMIF('ID RENTAL'!G:G,'ALL 2019'!C50,'ID RENTAL'!F:F)</f>
        <v>0</v>
      </c>
      <c r="U50" s="29" t="n">
        <f aca="false">+SUMIF('MCM '!G:G,'ALL 2019'!C50,'MCM '!F:F)</f>
        <v>0</v>
      </c>
      <c r="V50" s="61" t="n">
        <f aca="false">+SUMIF(AGRIMOTORS!G:G,C50,AGRIMOTORS!F:F)</f>
        <v>0</v>
      </c>
      <c r="W50" s="15" t="n">
        <f aca="false">+SUMIF(BOVIMA!F:F,'ALL 2019'!C50,BOVIMA!E:E)</f>
        <v>0</v>
      </c>
      <c r="X50" s="15" t="n">
        <f aca="false">+SUMIF(AGRIFEED!F:F,'ALL 2019'!C50,AGRIFEED!E:E)</f>
        <v>0</v>
      </c>
      <c r="Y50" s="15" t="n">
        <f aca="false">+SUMIF(AMIP!F:F,'ALL 2019'!C50,AMIP!E:E)</f>
        <v>0</v>
      </c>
      <c r="Z50" s="15" t="n">
        <f aca="false">+SUMIF(ISF!F:F,'ALL 2019'!C50,ISF!F:F)</f>
        <v>0</v>
      </c>
      <c r="AA50" s="15" t="n">
        <f aca="false">+SUMIF(MABEL!F:F,'ALL 2019'!C50,MABEL!E:E)</f>
        <v>0</v>
      </c>
      <c r="AB50" s="29" t="n">
        <f aca="false">+SUMIF(DISCOI!G:G,'ALL 2019'!C50,DISCOI!F:F)</f>
        <v>0</v>
      </c>
      <c r="AC50" s="15" t="n">
        <f aca="false">+SUMIF(NMP!F:F,'ALL 2019'!C50,NMP!E:E)</f>
        <v>0</v>
      </c>
      <c r="AD50" s="15" t="n">
        <f aca="false">+SUMIF('AMCHO '!F:F,'ALL 2019'!C50,'AMCHO '!E:E)</f>
        <v>0</v>
      </c>
      <c r="AE50" s="15" t="n">
        <f aca="false">SUMIF(CONFORTIS!G:G,'ALL 2019'!C50,CONFORTIS!F:F)</f>
        <v>0</v>
      </c>
      <c r="AF50" s="15" t="n">
        <f aca="false">+SUMIF('IRS IMMO'!G:G,'ALL 2019'!C50,'IRS IMMO'!F:F)</f>
        <v>0</v>
      </c>
      <c r="AG50" s="15" t="n">
        <f aca="false">SUMIF('United Malagasy'!F:F,'ALL 2019'!C50,'United Malagasy'!E:E)</f>
        <v>0</v>
      </c>
      <c r="AH50" s="15" t="n">
        <f aca="false">+SUMIF(AGRIVETAM!F:F,'ALL 2019'!C50,AGRIVETAM!E:E)</f>
        <v>0</v>
      </c>
      <c r="AI50" s="15" t="n">
        <f aca="false">+SUMIF(EUROPAINTS!F:F,'ALL 2019'!C50,EUROPAINTS!E:E)</f>
        <v>0</v>
      </c>
      <c r="AJ50" s="15" t="n">
        <f aca="false">SUMIF('CSS SAKAY'!F:F,'ALL 2019'!C50,'CSS SAKAY'!E:E)</f>
        <v>0</v>
      </c>
      <c r="AK50" s="61" t="n">
        <f aca="false">+SUMIF(AGRIMA!F:F,'ALL 2019'!C50,AGRIMA!E:E)</f>
        <v>0</v>
      </c>
      <c r="AL50" s="15" t="n">
        <f aca="false">+SUMIF(FERRIS!H:H,'ALL 2019'!C50,FERRIS!G:G)</f>
        <v>0</v>
      </c>
      <c r="AM50" s="15" t="n">
        <f aca="false">SUMIF(SEM!F:F,'ALL 2019'!C50,SEM!E:E)</f>
        <v>0</v>
      </c>
      <c r="AN50" s="15" t="n">
        <f aca="false">+SUMIF(Madatrade!F:F,'ALL 2019'!C50,Madatrade!E:E)</f>
        <v>0</v>
      </c>
      <c r="AO50" s="15" t="n">
        <f aca="false">+SUMIF('FIRST INVESTISSEMENT'!G:G,'ALL 2019'!C50,'FIRST INVESTISSEMENT'!F:F)</f>
        <v>0</v>
      </c>
    </row>
    <row r="51" customFormat="false" ht="17.25" hidden="false" customHeight="true" outlineLevel="0" collapsed="false">
      <c r="A51" s="2" t="str">
        <f aca="false">+LEFT(B51)</f>
        <v>2</v>
      </c>
      <c r="B51" s="2" t="str">
        <f aca="false">+LEFT(C51,3)</f>
        <v>280</v>
      </c>
      <c r="C51" s="20" t="n">
        <v>28040000</v>
      </c>
      <c r="D51" s="46" t="s">
        <v>2929</v>
      </c>
      <c r="E51" s="57" t="s">
        <v>239</v>
      </c>
      <c r="F51" s="61" t="n">
        <v>-2902076.83</v>
      </c>
      <c r="G51" s="61" t="n">
        <f aca="false">+SUMIF(AGRICORP!I:I,C51,AGRICORP!F:F)</f>
        <v>0</v>
      </c>
      <c r="H51" s="61" t="n">
        <f aca="false">+SUMIF(SMTP!D:D,'ALL 2019'!C51,SMTP!H:H)</f>
        <v>-94227749.35</v>
      </c>
      <c r="I51" s="61" t="n">
        <f aca="false">SUMIF(AGRIVET!G:G,C51,AGRIVET!F:F)</f>
        <v>-65642767.34</v>
      </c>
      <c r="J51" s="61" t="n">
        <f aca="false">+SUMIF(AGRIVAL!G:G,'ALL 2019'!C51,AGRIVAL!F:F)</f>
        <v>-12764202.14</v>
      </c>
      <c r="K51" s="61" t="n">
        <f aca="false">+SUMIF(AGRIKOBA!G:G,'ALL 2019'!C51,AGRIKOBA!F:F)</f>
        <v>0</v>
      </c>
      <c r="L51" s="61" t="n">
        <f aca="false">+SUMIF(LMOI!F:F,'ALL 2019'!C51,LMOI!E:E)</f>
        <v>0</v>
      </c>
      <c r="M51" s="15" t="n">
        <f aca="false">+SUMIF(TARTINE!G:G,'ALL 2019'!C51,TARTINE!F:F)</f>
        <v>0</v>
      </c>
      <c r="N51" s="15" t="n">
        <f aca="false">+SUMIF(IDF!F:F,'ALL 2019'!C51,IDF!E:E)</f>
        <v>-3627596.05</v>
      </c>
      <c r="O51" s="15" t="n">
        <f aca="false">+SUMIF(RYA!G:G,C51,RYA!F:F)</f>
        <v>0</v>
      </c>
      <c r="P51" s="15" t="n">
        <f aca="false">+SUMIF('SCI NOAH'!G:G,'ALL 2019'!C51,'SCI NOAH'!F:F)</f>
        <v>0</v>
      </c>
      <c r="Q51" s="15" t="n">
        <f aca="false">+SUMIF(SIM!F:F,'ALL 2019'!C51,SIM!E:E)</f>
        <v>0</v>
      </c>
      <c r="R51" s="93" t="n">
        <f aca="false">SUMIF('First Energy'!F:F,C51,'First Energy'!I:I)</f>
        <v>-2902076.83</v>
      </c>
      <c r="S51" s="93" t="n">
        <f aca="false">SUMIF('ID Motors'!G:G,C51,'ID Motors'!J:J)</f>
        <v>-2902076.83</v>
      </c>
      <c r="T51" s="15" t="n">
        <f aca="false">+SUMIF('ID RENTAL'!G:G,'ALL 2019'!C51,'ID RENTAL'!F:F)</f>
        <v>0</v>
      </c>
      <c r="U51" s="29" t="n">
        <f aca="false">+SUMIF('MCM '!G:G,'ALL 2019'!C51,'MCM '!F:F)</f>
        <v>-2297900</v>
      </c>
      <c r="V51" s="61" t="n">
        <f aca="false">+SUMIF(AGRIMOTORS!G:G,C51,AGRIMOTORS!F:F)</f>
        <v>0</v>
      </c>
      <c r="W51" s="15" t="n">
        <f aca="false">+SUMIF(BOVIMA!F:F,'ALL 2019'!C51,BOVIMA!E:E)</f>
        <v>0</v>
      </c>
      <c r="X51" s="15" t="n">
        <f aca="false">+SUMIF(AGRIFEED!F:F,'ALL 2019'!C51,AGRIFEED!E:E)</f>
        <v>0</v>
      </c>
      <c r="Y51" s="15" t="n">
        <f aca="false">+SUMIF(AMIP!F:F,'ALL 2019'!C51,AMIP!E:E)</f>
        <v>0</v>
      </c>
      <c r="Z51" s="15" t="n">
        <f aca="false">+SUMIF(ISF!F:F,'ALL 2019'!C51,ISF!F:F)</f>
        <v>0</v>
      </c>
      <c r="AA51" s="15" t="n">
        <f aca="false">+SUMIF(MABEL!F:F,'ALL 2019'!C51,MABEL!E:E)</f>
        <v>0</v>
      </c>
      <c r="AB51" s="29" t="n">
        <f aca="false">+SUMIF(DISCOI!G:G,'ALL 2019'!C51,DISCOI!F:F)</f>
        <v>-4788426.79</v>
      </c>
      <c r="AC51" s="15" t="n">
        <f aca="false">+SUMIF(NMP!F:F,'ALL 2019'!C51,NMP!E:E)</f>
        <v>0</v>
      </c>
      <c r="AD51" s="15" t="n">
        <f aca="false">+SUMIF('AMCHO '!F:F,'ALL 2019'!C51,'AMCHO '!E:E)</f>
        <v>0</v>
      </c>
      <c r="AE51" s="15" t="n">
        <f aca="false">SUMIF(CONFORTIS!G:G,'ALL 2019'!C51,CONFORTIS!F:F)</f>
        <v>0</v>
      </c>
      <c r="AF51" s="15" t="n">
        <f aca="false">+SUMIF('IRS IMMO'!G:G,'ALL 2019'!C51,'IRS IMMO'!F:F)</f>
        <v>0</v>
      </c>
      <c r="AG51" s="15" t="n">
        <f aca="false">SUMIF('United Malagasy'!F:F,'ALL 2019'!C51,'United Malagasy'!E:E)</f>
        <v>0</v>
      </c>
      <c r="AH51" s="15" t="n">
        <f aca="false">+SUMIF(AGRIVETAM!F:F,'ALL 2019'!C51,AGRIVETAM!E:E)</f>
        <v>0</v>
      </c>
      <c r="AI51" s="15" t="n">
        <f aca="false">+SUMIF(EUROPAINTS!F:F,'ALL 2019'!C51,EUROPAINTS!E:E)</f>
        <v>-2902076.83</v>
      </c>
      <c r="AJ51" s="15" t="n">
        <f aca="false">SUMIF('CSS SAKAY'!F:F,'ALL 2019'!C51,'CSS SAKAY'!E:E)</f>
        <v>0</v>
      </c>
      <c r="AK51" s="61" t="n">
        <f aca="false">+SUMIF(AGRIMA!F:F,'ALL 2019'!C51,AGRIMA!E:E)</f>
        <v>0</v>
      </c>
      <c r="AL51" s="15" t="n">
        <f aca="false">+SUMIF(FERRIS!H:H,'ALL 2019'!C51,FERRIS!G:G)</f>
        <v>0</v>
      </c>
      <c r="AM51" s="15" t="n">
        <f aca="false">SUMIF(SEM!F:F,'ALL 2019'!C51,SEM!E:E)</f>
        <v>0</v>
      </c>
      <c r="AN51" s="15" t="n">
        <f aca="false">+SUMIF(Madatrade!F:F,'ALL 2019'!C51,Madatrade!E:E)</f>
        <v>0</v>
      </c>
      <c r="AO51" s="15" t="n">
        <f aca="false">+SUMIF('FIRST INVESTISSEMENT'!G:G,'ALL 2019'!C51,'FIRST INVESTISSEMENT'!F:F)</f>
        <v>0</v>
      </c>
    </row>
    <row r="52" customFormat="false" ht="17.25" hidden="false" customHeight="true" outlineLevel="0" collapsed="false">
      <c r="A52" s="2" t="str">
        <f aca="false">+LEFT(B52)</f>
        <v>2</v>
      </c>
      <c r="B52" s="2" t="str">
        <f aca="false">+LEFT(C52,3)</f>
        <v>280</v>
      </c>
      <c r="C52" s="20" t="n">
        <v>28050000</v>
      </c>
      <c r="D52" s="46" t="s">
        <v>2928</v>
      </c>
      <c r="E52" s="57" t="s">
        <v>773</v>
      </c>
      <c r="F52" s="61"/>
      <c r="G52" s="61" t="n">
        <f aca="false">+SUMIF(AGRICORP!I:I,C52,AGRICORP!F:F)</f>
        <v>0</v>
      </c>
      <c r="H52" s="61" t="n">
        <f aca="false">+SUMIF(SMTP!D:D,'ALL 2019'!C52,SMTP!H:H)</f>
        <v>0</v>
      </c>
      <c r="I52" s="61" t="n">
        <f aca="false">SUMIF(AGRIVET!G:G,C52,AGRIVET!F:F)</f>
        <v>0</v>
      </c>
      <c r="J52" s="61" t="n">
        <f aca="false">+SUMIF(AGRIVAL!G:G,'ALL 2019'!C52,AGRIVAL!F:F)</f>
        <v>-6174624.8</v>
      </c>
      <c r="K52" s="61" t="n">
        <f aca="false">+SUMIF(AGRIKOBA!G:G,'ALL 2019'!C52,AGRIKOBA!F:F)</f>
        <v>0</v>
      </c>
      <c r="L52" s="61" t="n">
        <f aca="false">+SUMIF(LMOI!F:F,'ALL 2019'!C52,LMOI!E:E)</f>
        <v>0</v>
      </c>
      <c r="M52" s="15" t="n">
        <f aca="false">+SUMIF(TARTINE!G:G,'ALL 2019'!C52,TARTINE!F:F)</f>
        <v>0</v>
      </c>
      <c r="N52" s="15" t="n">
        <f aca="false">+SUMIF(IDF!F:F,'ALL 2019'!C52,IDF!E:E)</f>
        <v>0</v>
      </c>
      <c r="O52" s="15" t="n">
        <f aca="false">+SUMIF(RYA!G:G,C52,RYA!F:F)</f>
        <v>0</v>
      </c>
      <c r="P52" s="15" t="n">
        <f aca="false">+SUMIF('SCI NOAH'!G:G,'ALL 2019'!C52,'SCI NOAH'!F:F)</f>
        <v>0</v>
      </c>
      <c r="Q52" s="15" t="n">
        <f aca="false">+SUMIF(SIM!F:F,'ALL 2019'!C52,SIM!E:E)</f>
        <v>0</v>
      </c>
      <c r="R52" s="93" t="n">
        <f aca="false">SUMIF('First Energy'!F:F,C52,'First Energy'!I:I)</f>
        <v>0</v>
      </c>
      <c r="S52" s="93" t="n">
        <f aca="false">SUMIF('ID Motors'!G:G,C52,'ID Motors'!J:J)</f>
        <v>0</v>
      </c>
      <c r="T52" s="15" t="n">
        <f aca="false">+SUMIF('ID RENTAL'!G:G,'ALL 2019'!C52,'ID RENTAL'!F:F)</f>
        <v>0</v>
      </c>
      <c r="U52" s="29" t="n">
        <f aca="false">+SUMIF('MCM '!G:G,'ALL 2019'!C52,'MCM '!F:F)</f>
        <v>0</v>
      </c>
      <c r="V52" s="61" t="n">
        <f aca="false">+SUMIF(AGRIMOTORS!G:G,C52,AGRIMOTORS!F:F)</f>
        <v>0</v>
      </c>
      <c r="W52" s="15" t="n">
        <f aca="false">+SUMIF(BOVIMA!F:F,'ALL 2019'!C52,BOVIMA!E:E)</f>
        <v>0</v>
      </c>
      <c r="X52" s="15" t="n">
        <f aca="false">+SUMIF(AGRIFEED!F:F,'ALL 2019'!C52,AGRIFEED!E:E)</f>
        <v>0</v>
      </c>
      <c r="Y52" s="15" t="n">
        <f aca="false">+SUMIF(AMIP!F:F,'ALL 2019'!C52,AMIP!E:E)</f>
        <v>0</v>
      </c>
      <c r="Z52" s="15" t="n">
        <f aca="false">+SUMIF(ISF!F:F,'ALL 2019'!C52,ISF!F:F)</f>
        <v>0</v>
      </c>
      <c r="AA52" s="15" t="n">
        <f aca="false">+SUMIF(MABEL!F:F,'ALL 2019'!C52,MABEL!E:E)</f>
        <v>0</v>
      </c>
      <c r="AB52" s="29" t="n">
        <f aca="false">+SUMIF(DISCOI!G:G,'ALL 2019'!C52,DISCOI!F:F)</f>
        <v>0</v>
      </c>
      <c r="AC52" s="15" t="n">
        <f aca="false">+SUMIF(NMP!F:F,'ALL 2019'!C52,NMP!E:E)</f>
        <v>0</v>
      </c>
      <c r="AD52" s="15" t="n">
        <f aca="false">+SUMIF('AMCHO '!F:F,'ALL 2019'!C52,'AMCHO '!E:E)</f>
        <v>0</v>
      </c>
      <c r="AE52" s="15" t="n">
        <f aca="false">SUMIF(CONFORTIS!G:G,'ALL 2019'!C52,CONFORTIS!F:F)</f>
        <v>0</v>
      </c>
      <c r="AF52" s="15" t="n">
        <f aca="false">+SUMIF('IRS IMMO'!G:G,'ALL 2019'!C52,'IRS IMMO'!F:F)</f>
        <v>0</v>
      </c>
      <c r="AG52" s="15" t="n">
        <f aca="false">SUMIF('United Malagasy'!F:F,'ALL 2019'!C52,'United Malagasy'!E:E)</f>
        <v>0</v>
      </c>
      <c r="AH52" s="15" t="n">
        <f aca="false">+SUMIF(AGRIVETAM!F:F,'ALL 2019'!C52,AGRIVETAM!E:E)</f>
        <v>0</v>
      </c>
      <c r="AI52" s="15" t="n">
        <f aca="false">+SUMIF(EUROPAINTS!F:F,'ALL 2019'!C52,EUROPAINTS!E:E)</f>
        <v>0</v>
      </c>
      <c r="AJ52" s="15" t="n">
        <f aca="false">SUMIF('CSS SAKAY'!F:F,'ALL 2019'!C52,'CSS SAKAY'!E:E)</f>
        <v>0</v>
      </c>
      <c r="AK52" s="61" t="n">
        <f aca="false">+SUMIF(AGRIMA!F:F,'ALL 2019'!C52,AGRIMA!E:E)</f>
        <v>0</v>
      </c>
      <c r="AL52" s="15" t="n">
        <f aca="false">+SUMIF(FERRIS!H:H,'ALL 2019'!C52,FERRIS!G:G)</f>
        <v>0</v>
      </c>
      <c r="AM52" s="15" t="n">
        <f aca="false">SUMIF(SEM!F:F,'ALL 2019'!C52,SEM!E:E)</f>
        <v>0</v>
      </c>
      <c r="AN52" s="15" t="n">
        <f aca="false">+SUMIF(Madatrade!F:F,'ALL 2019'!C52,Madatrade!E:E)</f>
        <v>0</v>
      </c>
      <c r="AO52" s="15" t="n">
        <f aca="false">+SUMIF('FIRST INVESTISSEMENT'!G:G,'ALL 2019'!C52,'FIRST INVESTISSEMENT'!F:F)</f>
        <v>0</v>
      </c>
    </row>
    <row r="53" customFormat="false" ht="17.25" hidden="false" customHeight="true" outlineLevel="0" collapsed="false">
      <c r="A53" s="2" t="str">
        <f aca="false">+LEFT(B53)</f>
        <v>2</v>
      </c>
      <c r="B53" s="2" t="str">
        <f aca="false">+LEFT(C53,3)</f>
        <v>281</v>
      </c>
      <c r="C53" s="20" t="n">
        <v>28120000</v>
      </c>
      <c r="D53" s="46" t="s">
        <v>2930</v>
      </c>
      <c r="E53" s="57" t="s">
        <v>241</v>
      </c>
      <c r="F53" s="61" t="n">
        <v>-172270057.59</v>
      </c>
      <c r="G53" s="61" t="n">
        <f aca="false">+SUMIF(AGRICORP!I:I,C53,AGRICORP!F:F)</f>
        <v>0</v>
      </c>
      <c r="H53" s="61" t="n">
        <f aca="false">+SUMIF(SMTP!D:D,'ALL 2019'!C53,SMTP!H:H)</f>
        <v>-39231812.55</v>
      </c>
      <c r="I53" s="61" t="n">
        <f aca="false">SUMIF(AGRIVET!G:G,C53,AGRIVET!F:F)</f>
        <v>-1451945.42</v>
      </c>
      <c r="J53" s="61" t="n">
        <f aca="false">+SUMIF(AGRIVAL!G:G,'ALL 2019'!C53,AGRIVAL!F:F)</f>
        <v>-40738811.26</v>
      </c>
      <c r="K53" s="61" t="n">
        <f aca="false">+SUMIF(AGRIKOBA!G:G,'ALL 2019'!C53,AGRIKOBA!F:F)</f>
        <v>-2751444.72</v>
      </c>
      <c r="L53" s="61" t="n">
        <f aca="false">+SUMIF(LMOI!F:F,'ALL 2019'!C53,LMOI!E:E)</f>
        <v>-100795164.44</v>
      </c>
      <c r="M53" s="15" t="n">
        <f aca="false">+SUMIF(TARTINE!G:G,'ALL 2019'!C53,TARTINE!F:F)</f>
        <v>0</v>
      </c>
      <c r="N53" s="15" t="n">
        <f aca="false">+SUMIF(IDF!F:F,'ALL 2019'!C53,IDF!E:E)</f>
        <v>-315046132.34</v>
      </c>
      <c r="O53" s="15" t="n">
        <f aca="false">+SUMIF(RYA!G:G,C53,RYA!F:F)</f>
        <v>-29394578.49</v>
      </c>
      <c r="P53" s="15" t="n">
        <f aca="false">+SUMIF('SCI NOAH'!G:G,'ALL 2019'!C53,'SCI NOAH'!F:F)</f>
        <v>0</v>
      </c>
      <c r="Q53" s="15" t="n">
        <f aca="false">+SUMIF(SIM!F:F,'ALL 2019'!C53,SIM!E:E)</f>
        <v>0</v>
      </c>
      <c r="R53" s="93" t="n">
        <f aca="false">SUMIF('First Energy'!F:F,C53,'First Energy'!I:I)</f>
        <v>-1431398.11</v>
      </c>
      <c r="S53" s="93" t="n">
        <f aca="false">SUMIF('ID Motors'!G:G,C53,'ID Motors'!J:J)</f>
        <v>0</v>
      </c>
      <c r="T53" s="15" t="n">
        <f aca="false">+SUMIF('ID RENTAL'!G:G,'ALL 2019'!C53,'ID RENTAL'!F:F)</f>
        <v>0</v>
      </c>
      <c r="U53" s="29" t="n">
        <f aca="false">+SUMIF('MCM '!G:G,'ALL 2019'!C53,'MCM '!F:F)</f>
        <v>0</v>
      </c>
      <c r="V53" s="61" t="n">
        <f aca="false">+SUMIF(AGRIMOTORS!G:G,C53,AGRIMOTORS!F:F)</f>
        <v>0</v>
      </c>
      <c r="W53" s="15" t="n">
        <f aca="false">+SUMIF(BOVIMA!F:F,'ALL 2019'!C53,BOVIMA!E:E)</f>
        <v>0</v>
      </c>
      <c r="X53" s="15" t="n">
        <f aca="false">+SUMIF(AGRIFEED!F:F,'ALL 2019'!C53,AGRIFEED!E:E)</f>
        <v>0</v>
      </c>
      <c r="Y53" s="15" t="n">
        <f aca="false">+SUMIF(AMIP!F:F,'ALL 2019'!C53,AMIP!E:E)</f>
        <v>0</v>
      </c>
      <c r="Z53" s="15" t="n">
        <f aca="false">+SUMIF(ISF!F:F,'ALL 2019'!C53,ISF!F:F)</f>
        <v>0</v>
      </c>
      <c r="AA53" s="15" t="n">
        <f aca="false">+SUMIF(MABEL!F:F,'ALL 2019'!C53,MABEL!E:E)</f>
        <v>0</v>
      </c>
      <c r="AB53" s="29" t="n">
        <f aca="false">+SUMIF(DISCOI!G:G,'ALL 2019'!C53,DISCOI!F:F)</f>
        <v>0</v>
      </c>
      <c r="AC53" s="15" t="n">
        <f aca="false">+SUMIF(NMP!F:F,'ALL 2019'!C53,NMP!E:E)</f>
        <v>0</v>
      </c>
      <c r="AD53" s="15" t="n">
        <f aca="false">+SUMIF('AMCHO '!F:F,'ALL 2019'!C53,'AMCHO '!E:E)</f>
        <v>-1947095.59</v>
      </c>
      <c r="AE53" s="15" t="n">
        <f aca="false">SUMIF(CONFORTIS!G:G,'ALL 2019'!C53,CONFORTIS!F:F)</f>
        <v>0</v>
      </c>
      <c r="AF53" s="15" t="n">
        <f aca="false">+SUMIF('IRS IMMO'!G:G,'ALL 2019'!C53,'IRS IMMO'!F:F)</f>
        <v>0</v>
      </c>
      <c r="AG53" s="15" t="n">
        <f aca="false">SUMIF('United Malagasy'!F:F,'ALL 2019'!C53,'United Malagasy'!E:E)</f>
        <v>0</v>
      </c>
      <c r="AH53" s="15" t="n">
        <f aca="false">+SUMIF(AGRIVETAM!F:F,'ALL 2019'!C53,AGRIVETAM!E:E)</f>
        <v>0</v>
      </c>
      <c r="AI53" s="15" t="n">
        <f aca="false">+SUMIF(EUROPAINTS!F:F,'ALL 2019'!C53,EUROPAINTS!E:E)</f>
        <v>0</v>
      </c>
      <c r="AJ53" s="15" t="n">
        <f aca="false">SUMIF('CSS SAKAY'!F:F,'ALL 2019'!C53,'CSS SAKAY'!E:E)</f>
        <v>0</v>
      </c>
      <c r="AK53" s="61" t="n">
        <f aca="false">+SUMIF(AGRIMA!F:F,'ALL 2019'!C53,AGRIMA!E:E)</f>
        <v>0</v>
      </c>
      <c r="AL53" s="15" t="n">
        <f aca="false">+SUMIF(FERRIS!H:H,'ALL 2019'!C53,FERRIS!G:G)</f>
        <v>0</v>
      </c>
      <c r="AM53" s="15" t="n">
        <f aca="false">SUMIF(SEM!F:F,'ALL 2019'!C53,SEM!E:E)</f>
        <v>0</v>
      </c>
      <c r="AN53" s="15" t="n">
        <f aca="false">+SUMIF(Madatrade!F:F,'ALL 2019'!C53,Madatrade!E:E)</f>
        <v>0</v>
      </c>
      <c r="AO53" s="15" t="n">
        <f aca="false">+SUMIF('FIRST INVESTISSEMENT'!G:G,'ALL 2019'!C53,'FIRST INVESTISSEMENT'!F:F)</f>
        <v>-5090800</v>
      </c>
    </row>
    <row r="54" customFormat="false" ht="17.25" hidden="false" customHeight="true" outlineLevel="0" collapsed="false">
      <c r="A54" s="2" t="str">
        <f aca="false">+LEFT(B54)</f>
        <v>2</v>
      </c>
      <c r="B54" s="2" t="str">
        <f aca="false">+LEFT(C54,3)</f>
        <v>281</v>
      </c>
      <c r="C54" s="20" t="n">
        <v>28130000</v>
      </c>
      <c r="D54" s="46" t="s">
        <v>2931</v>
      </c>
      <c r="E54" s="57" t="s">
        <v>242</v>
      </c>
      <c r="F54" s="61" t="n">
        <v>-1743302459.54</v>
      </c>
      <c r="G54" s="61" t="n">
        <f aca="false">+SUMIF(AGRICORP!I:I,C54,AGRICORP!F:F)</f>
        <v>0</v>
      </c>
      <c r="H54" s="61" t="n">
        <f aca="false">+SUMIF(SMTP!D:D,'ALL 2019'!C54,SMTP!H:H)</f>
        <v>-1545092998.62</v>
      </c>
      <c r="I54" s="61" t="n">
        <f aca="false">SUMIF(AGRIVET!G:G,C54,AGRIVET!F:F)</f>
        <v>-53086163.73</v>
      </c>
      <c r="J54" s="61" t="n">
        <f aca="false">+SUMIF(AGRIVAL!G:G,'ALL 2019'!C54,AGRIVAL!F:F)</f>
        <v>-1126762095.27</v>
      </c>
      <c r="K54" s="61" t="n">
        <f aca="false">+SUMIF(AGRIKOBA!G:G,'ALL 2019'!C54,AGRIKOBA!F:F)</f>
        <v>-67115810.62</v>
      </c>
      <c r="L54" s="61" t="n">
        <f aca="false">+SUMIF(LMOI!F:F,'ALL 2019'!C54,LMOI!E:E)</f>
        <v>0</v>
      </c>
      <c r="M54" s="15" t="n">
        <f aca="false">+SUMIF(TARTINE!G:G,'ALL 2019'!C54,TARTINE!F:F)</f>
        <v>0</v>
      </c>
      <c r="N54" s="15" t="n">
        <f aca="false">+SUMIF(IDF!F:F,'ALL 2019'!C54,IDF!E:E)</f>
        <v>-14077548274.26</v>
      </c>
      <c r="O54" s="15" t="n">
        <f aca="false">+SUMIF(RYA!G:G,C54,RYA!F:F)</f>
        <v>-44697993.43</v>
      </c>
      <c r="P54" s="15" t="n">
        <f aca="false">+SUMIF('SCI NOAH'!G:G,'ALL 2019'!C54,'SCI NOAH'!F:F)</f>
        <v>0</v>
      </c>
      <c r="Q54" s="15" t="n">
        <f aca="false">+SUMIF(SIM!F:F,'ALL 2019'!C54,SIM!E:E)</f>
        <v>-851740313.45</v>
      </c>
      <c r="R54" s="93" t="n">
        <f aca="false">SUMIF('First Energy'!F:F,C54,'First Energy'!I:I)</f>
        <v>-43887195.45</v>
      </c>
      <c r="S54" s="93" t="n">
        <f aca="false">SUMIF('ID Motors'!G:G,C54,'ID Motors'!J:J)</f>
        <v>0</v>
      </c>
      <c r="T54" s="15" t="n">
        <f aca="false">+SUMIF('ID RENTAL'!G:G,'ALL 2019'!C54,'ID RENTAL'!F:F)</f>
        <v>0</v>
      </c>
      <c r="U54" s="29" t="n">
        <f aca="false">+SUMIF('MCM '!G:G,'ALL 2019'!C54,'MCM '!F:F)</f>
        <v>0</v>
      </c>
      <c r="V54" s="61" t="n">
        <f aca="false">+SUMIF(AGRIMOTORS!G:G,C54,AGRIMOTORS!F:F)</f>
        <v>0</v>
      </c>
      <c r="W54" s="15" t="n">
        <f aca="false">+SUMIF(BOVIMA!F:F,'ALL 2019'!C54,BOVIMA!E:E)</f>
        <v>-13462811</v>
      </c>
      <c r="X54" s="15" t="n">
        <f aca="false">+SUMIF(AGRIFEED!F:F,'ALL 2019'!C54,AGRIFEED!E:E)</f>
        <v>0</v>
      </c>
      <c r="Y54" s="15" t="n">
        <f aca="false">+SUMIF(AMIP!F:F,'ALL 2019'!C54,AMIP!E:E)</f>
        <v>0</v>
      </c>
      <c r="Z54" s="15" t="n">
        <f aca="false">+SUMIF(ISF!F:F,'ALL 2019'!C54,ISF!F:F)</f>
        <v>0</v>
      </c>
      <c r="AA54" s="15" t="n">
        <f aca="false">+SUMIF(MABEL!F:F,'ALL 2019'!C54,MABEL!E:E)</f>
        <v>0</v>
      </c>
      <c r="AB54" s="29" t="n">
        <f aca="false">+SUMIF(DISCOI!G:G,'ALL 2019'!C54,DISCOI!F:F)</f>
        <v>0</v>
      </c>
      <c r="AC54" s="15" t="n">
        <f aca="false">+SUMIF(NMP!F:F,'ALL 2019'!C54,NMP!E:E)</f>
        <v>0</v>
      </c>
      <c r="AD54" s="15" t="n">
        <f aca="false">+SUMIF('AMCHO '!F:F,'ALL 2019'!C54,'AMCHO '!E:E)</f>
        <v>-158508212.9</v>
      </c>
      <c r="AE54" s="15" t="n">
        <f aca="false">SUMIF(CONFORTIS!G:G,'ALL 2019'!C54,CONFORTIS!F:F)</f>
        <v>0</v>
      </c>
      <c r="AF54" s="15" t="n">
        <f aca="false">+SUMIF('IRS IMMO'!G:G,'ALL 2019'!C54,'IRS IMMO'!F:F)</f>
        <v>0</v>
      </c>
      <c r="AG54" s="15" t="n">
        <f aca="false">SUMIF('United Malagasy'!F:F,'ALL 2019'!C54,'United Malagasy'!E:E)</f>
        <v>0</v>
      </c>
      <c r="AH54" s="15" t="n">
        <f aca="false">+SUMIF(AGRIVETAM!F:F,'ALL 2019'!C54,AGRIVETAM!E:E)</f>
        <v>0</v>
      </c>
      <c r="AI54" s="15" t="n">
        <f aca="false">+SUMIF(EUROPAINTS!F:F,'ALL 2019'!C54,EUROPAINTS!E:E)</f>
        <v>0</v>
      </c>
      <c r="AJ54" s="15" t="n">
        <f aca="false">SUMIF('CSS SAKAY'!F:F,'ALL 2019'!C54,'CSS SAKAY'!E:E)</f>
        <v>0</v>
      </c>
      <c r="AK54" s="61" t="n">
        <f aca="false">+SUMIF(AGRIMA!F:F,'ALL 2019'!C54,AGRIMA!E:E)</f>
        <v>0</v>
      </c>
      <c r="AL54" s="15" t="n">
        <f aca="false">+SUMIF(FERRIS!H:H,'ALL 2019'!C54,FERRIS!G:G)</f>
        <v>0</v>
      </c>
      <c r="AM54" s="15" t="n">
        <f aca="false">SUMIF(SEM!F:F,'ALL 2019'!C54,SEM!E:E)</f>
        <v>-146724843.06</v>
      </c>
      <c r="AN54" s="15" t="n">
        <f aca="false">+SUMIF(Madatrade!F:F,'ALL 2019'!C54,Madatrade!E:E)</f>
        <v>-17186778.2</v>
      </c>
      <c r="AO54" s="15" t="n">
        <f aca="false">+SUMIF('FIRST INVESTISSEMENT'!G:G,'ALL 2019'!C54,'FIRST INVESTISSEMENT'!F:F)</f>
        <v>-4578867671.42</v>
      </c>
    </row>
    <row r="55" customFormat="false" ht="17.25" hidden="false" customHeight="true" outlineLevel="0" collapsed="false">
      <c r="A55" s="2" t="str">
        <f aca="false">+LEFT(B55)</f>
        <v>2</v>
      </c>
      <c r="B55" s="2" t="str">
        <f aca="false">+LEFT(C55,3)</f>
        <v>281</v>
      </c>
      <c r="C55" s="20" t="n">
        <v>28150000</v>
      </c>
      <c r="D55" s="46" t="s">
        <v>2930</v>
      </c>
      <c r="E55" s="57" t="s">
        <v>243</v>
      </c>
      <c r="F55" s="61" t="n">
        <v>-289571750.01</v>
      </c>
      <c r="G55" s="61" t="n">
        <f aca="false">+SUMIF(AGRICORP!I:I,C55,AGRICORP!F:F)</f>
        <v>0</v>
      </c>
      <c r="H55" s="61" t="n">
        <f aca="false">+SUMIF(SMTP!D:D,'ALL 2019'!C55,SMTP!H:H)</f>
        <v>-285451668.82</v>
      </c>
      <c r="I55" s="61" t="n">
        <f aca="false">SUMIF(AGRIVET!G:G,C55,AGRIVET!F:F)</f>
        <v>-309880505.26</v>
      </c>
      <c r="J55" s="61" t="n">
        <f aca="false">+SUMIF(AGRIVAL!G:G,'ALL 2019'!C55,AGRIVAL!F:F)</f>
        <v>-47387165.21</v>
      </c>
      <c r="K55" s="61" t="n">
        <f aca="false">+SUMIF(AGRIKOBA!G:G,'ALL 2019'!C55,AGRIKOBA!F:F)</f>
        <v>-130595547.93</v>
      </c>
      <c r="L55" s="61" t="n">
        <f aca="false">+SUMIF(LMOI!F:F,'ALL 2019'!C55,LMOI!E:E)</f>
        <v>0</v>
      </c>
      <c r="M55" s="15" t="n">
        <f aca="false">+SUMIF(TARTINE!G:G,'ALL 2019'!C55,TARTINE!F:F)</f>
        <v>-18730190.7</v>
      </c>
      <c r="N55" s="15" t="n">
        <f aca="false">+SUMIF(IDF!F:F,'ALL 2019'!C55,IDF!E:E)</f>
        <v>-813811986.62</v>
      </c>
      <c r="O55" s="15" t="n">
        <f aca="false">+SUMIF(RYA!G:G,C55,RYA!F:F)</f>
        <v>-8021687.4</v>
      </c>
      <c r="P55" s="15" t="n">
        <f aca="false">+SUMIF('SCI NOAH'!G:G,'ALL 2019'!C55,'SCI NOAH'!F:F)</f>
        <v>0</v>
      </c>
      <c r="Q55" s="15" t="n">
        <f aca="false">+SUMIF(SIM!F:F,'ALL 2019'!C55,SIM!E:E)</f>
        <v>-73370991.61</v>
      </c>
      <c r="R55" s="93" t="n">
        <f aca="false">SUMIF('First Energy'!F:F,C55,'First Energy'!I:I)</f>
        <v>-326490161.59</v>
      </c>
      <c r="S55" s="93" t="n">
        <f aca="false">SUMIF('ID Motors'!G:G,C55,'ID Motors'!J:J)</f>
        <v>-68750023.34</v>
      </c>
      <c r="T55" s="15" t="n">
        <f aca="false">+SUMIF('ID RENTAL'!G:G,'ALL 2019'!C55,'ID RENTAL'!F:F)</f>
        <v>0</v>
      </c>
      <c r="U55" s="29" t="n">
        <f aca="false">+SUMIF('MCM '!G:G,'ALL 2019'!C55,'MCM '!F:F)</f>
        <v>-121044308.4</v>
      </c>
      <c r="V55" s="61" t="n">
        <f aca="false">+SUMIF(AGRIMOTORS!G:G,C55,AGRIMOTORS!F:F)</f>
        <v>0</v>
      </c>
      <c r="W55" s="15" t="n">
        <f aca="false">+SUMIF(BOVIMA!F:F,'ALL 2019'!C55,BOVIMA!E:E)</f>
        <v>0</v>
      </c>
      <c r="X55" s="15" t="n">
        <f aca="false">+SUMIF(AGRIFEED!F:F,'ALL 2019'!C55,AGRIFEED!E:E)</f>
        <v>0</v>
      </c>
      <c r="Y55" s="15" t="n">
        <f aca="false">+SUMIF(AMIP!F:F,'ALL 2019'!C55,AMIP!E:E)</f>
        <v>0</v>
      </c>
      <c r="Z55" s="15" t="n">
        <f aca="false">+SUMIF(ISF!F:F,'ALL 2019'!C55,ISF!F:F)</f>
        <v>0</v>
      </c>
      <c r="AA55" s="15" t="n">
        <f aca="false">+SUMIF(MABEL!F:F,'ALL 2019'!C55,MABEL!E:E)</f>
        <v>0</v>
      </c>
      <c r="AB55" s="29" t="n">
        <f aca="false">+SUMIF(DISCOI!G:G,'ALL 2019'!C55,DISCOI!F:F)</f>
        <v>-148257363.01</v>
      </c>
      <c r="AC55" s="15" t="n">
        <f aca="false">+SUMIF(NMP!F:F,'ALL 2019'!C55,NMP!E:E)</f>
        <v>0</v>
      </c>
      <c r="AD55" s="15" t="n">
        <f aca="false">+SUMIF('AMCHO '!F:F,'ALL 2019'!C55,'AMCHO '!E:E)</f>
        <v>0</v>
      </c>
      <c r="AE55" s="15" t="n">
        <f aca="false">SUMIF(CONFORTIS!G:G,'ALL 2019'!C55,CONFORTIS!F:F)</f>
        <v>0</v>
      </c>
      <c r="AF55" s="15" t="n">
        <f aca="false">+SUMIF('IRS IMMO'!G:G,'ALL 2019'!C55,'IRS IMMO'!F:F)</f>
        <v>0</v>
      </c>
      <c r="AG55" s="15" t="n">
        <f aca="false">SUMIF('United Malagasy'!F:F,'ALL 2019'!C55,'United Malagasy'!E:E)</f>
        <v>0</v>
      </c>
      <c r="AH55" s="15" t="n">
        <f aca="false">+SUMIF(AGRIVETAM!F:F,'ALL 2019'!C55,AGRIVETAM!E:E)</f>
        <v>0</v>
      </c>
      <c r="AI55" s="15" t="n">
        <f aca="false">+SUMIF(EUROPAINTS!F:F,'ALL 2019'!C55,EUROPAINTS!E:E)</f>
        <v>-12127000</v>
      </c>
      <c r="AJ55" s="15" t="n">
        <f aca="false">SUMIF('CSS SAKAY'!F:F,'ALL 2019'!C55,'CSS SAKAY'!E:E)</f>
        <v>0</v>
      </c>
      <c r="AK55" s="61" t="n">
        <f aca="false">+SUMIF(AGRIMA!F:F,'ALL 2019'!C55,AGRIMA!E:E)</f>
        <v>0</v>
      </c>
      <c r="AL55" s="15" t="n">
        <f aca="false">+SUMIF(FERRIS!H:H,'ALL 2019'!C55,FERRIS!G:G)</f>
        <v>0</v>
      </c>
      <c r="AM55" s="15" t="n">
        <f aca="false">SUMIF(SEM!F:F,'ALL 2019'!C55,SEM!E:E)</f>
        <v>-37913698.08</v>
      </c>
      <c r="AN55" s="15" t="n">
        <f aca="false">+SUMIF(Madatrade!F:F,'ALL 2019'!C55,Madatrade!E:E)</f>
        <v>0</v>
      </c>
      <c r="AO55" s="15" t="n">
        <f aca="false">+SUMIF('FIRST INVESTISSEMENT'!G:G,'ALL 2019'!C55,'FIRST INVESTISSEMENT'!F:F)</f>
        <v>-20936543.21</v>
      </c>
    </row>
    <row r="56" customFormat="false" ht="17.25" hidden="false" customHeight="true" outlineLevel="0" collapsed="false">
      <c r="A56" s="2" t="str">
        <f aca="false">+LEFT(B56)</f>
        <v>2</v>
      </c>
      <c r="B56" s="2" t="str">
        <f aca="false">+LEFT(C56,3)</f>
        <v>281</v>
      </c>
      <c r="C56" s="20" t="n">
        <v>28151000</v>
      </c>
      <c r="D56" s="46" t="s">
        <v>2932</v>
      </c>
      <c r="E56" s="57" t="s">
        <v>1687</v>
      </c>
      <c r="F56" s="61"/>
      <c r="G56" s="61"/>
      <c r="H56" s="61" t="n">
        <f aca="false">+SUMIF(SMTP!D:D,'ALL 2019'!C56,SMTP!H:H)</f>
        <v>0</v>
      </c>
      <c r="I56" s="61" t="n">
        <f aca="false">SUMIF(AGRIVET!G:G,C56,AGRIVET!F:F)</f>
        <v>0</v>
      </c>
      <c r="J56" s="61" t="n">
        <f aca="false">+SUMIF(AGRIVAL!G:G,'ALL 2019'!C56,AGRIVAL!F:F)</f>
        <v>0</v>
      </c>
      <c r="M56" s="15"/>
      <c r="N56" s="15"/>
      <c r="O56" s="15"/>
      <c r="P56" s="15"/>
      <c r="Q56" s="15"/>
      <c r="R56" s="93" t="n">
        <f aca="false">SUMIF('First Energy'!F:F,C56,'First Energy'!I:I)</f>
        <v>-1513063375.4</v>
      </c>
      <c r="S56" s="93" t="n">
        <f aca="false">SUMIF('ID Motors'!G:G,C56,'ID Motors'!J:J)</f>
        <v>0</v>
      </c>
      <c r="T56" s="15" t="n">
        <f aca="false">+SUMIF('ID RENTAL'!G:G,'ALL 2019'!C56,'ID RENTAL'!F:F)</f>
        <v>0</v>
      </c>
      <c r="U56" s="29"/>
      <c r="W56" s="15"/>
      <c r="X56" s="15"/>
      <c r="Y56" s="15"/>
      <c r="Z56" s="15"/>
      <c r="AA56" s="15"/>
      <c r="AB56" s="29"/>
      <c r="AC56" s="15"/>
      <c r="AD56" s="15"/>
      <c r="AE56" s="15" t="n">
        <f aca="false">SUMIF(CONFORTIS!G:G,'ALL 2019'!C56,CONFORTIS!F:F)</f>
        <v>0</v>
      </c>
      <c r="AF56" s="15"/>
      <c r="AG56" s="15" t="n">
        <f aca="false">SUMIF('United Malagasy'!F:F,'ALL 2019'!C56,'United Malagasy'!E:E)</f>
        <v>0</v>
      </c>
      <c r="AH56" s="15"/>
      <c r="AI56" s="15"/>
      <c r="AJ56" s="15" t="n">
        <f aca="false">SUMIF('CSS SAKAY'!F:F,'ALL 2019'!C56,'CSS SAKAY'!E:E)</f>
        <v>0</v>
      </c>
      <c r="AK56" s="61"/>
      <c r="AL56" s="15"/>
      <c r="AM56" s="15"/>
      <c r="AN56" s="15" t="n">
        <f aca="false">+SUMIF(Madatrade!F:F,'ALL 2019'!C56,Madatrade!E:E)</f>
        <v>0</v>
      </c>
      <c r="AO56" s="15" t="n">
        <f aca="false">+SUMIF('FIRST INVESTISSEMENT'!G:G,'ALL 2019'!C56,'FIRST INVESTISSEMENT'!F:F)</f>
        <v>0</v>
      </c>
    </row>
    <row r="57" customFormat="false" ht="17.25" hidden="false" customHeight="true" outlineLevel="0" collapsed="false">
      <c r="A57" s="2" t="str">
        <f aca="false">+LEFT(B57)</f>
        <v>2</v>
      </c>
      <c r="B57" s="2" t="str">
        <f aca="false">+LEFT(C57,3)</f>
        <v>281</v>
      </c>
      <c r="C57" s="42" t="n">
        <v>28153000</v>
      </c>
      <c r="D57" s="46" t="s">
        <v>2932</v>
      </c>
      <c r="E57" s="57" t="s">
        <v>1689</v>
      </c>
      <c r="F57" s="61"/>
      <c r="G57" s="61"/>
      <c r="H57" s="61" t="n">
        <f aca="false">+SUMIF(SMTP!D:D,'ALL 2019'!C57,SMTP!H:H)</f>
        <v>0</v>
      </c>
      <c r="I57" s="61" t="n">
        <f aca="false">SUMIF(AGRIVET!G:G,C57,AGRIVET!F:F)</f>
        <v>0</v>
      </c>
      <c r="J57" s="61" t="n">
        <f aca="false">+SUMIF(AGRIVAL!G:G,'ALL 2019'!C57,AGRIVAL!F:F)</f>
        <v>-106845360.05</v>
      </c>
      <c r="M57" s="15"/>
      <c r="N57" s="15"/>
      <c r="O57" s="15"/>
      <c r="P57" s="15"/>
      <c r="Q57" s="15"/>
      <c r="R57" s="93" t="n">
        <f aca="false">SUMIF('First Energy'!F:F,C57,'First Energy'!I:I)</f>
        <v>-636736983.83</v>
      </c>
      <c r="S57" s="93" t="n">
        <f aca="false">SUMIF('ID Motors'!G:G,C57,'ID Motors'!J:J)</f>
        <v>0</v>
      </c>
      <c r="T57" s="15" t="n">
        <f aca="false">+SUMIF('ID RENTAL'!G:G,'ALL 2019'!C57,'ID RENTAL'!F:F)</f>
        <v>0</v>
      </c>
      <c r="U57" s="29"/>
      <c r="W57" s="15"/>
      <c r="X57" s="15"/>
      <c r="Y57" s="15"/>
      <c r="Z57" s="15"/>
      <c r="AA57" s="15"/>
      <c r="AB57" s="29"/>
      <c r="AC57" s="15"/>
      <c r="AD57" s="15"/>
      <c r="AE57" s="15" t="n">
        <f aca="false">SUMIF(CONFORTIS!G:G,'ALL 2019'!C57,CONFORTIS!F:F)</f>
        <v>0</v>
      </c>
      <c r="AF57" s="15"/>
      <c r="AG57" s="15" t="n">
        <f aca="false">SUMIF('United Malagasy'!F:F,'ALL 2019'!C57,'United Malagasy'!E:E)</f>
        <v>0</v>
      </c>
      <c r="AH57" s="15"/>
      <c r="AI57" s="15"/>
      <c r="AJ57" s="15" t="n">
        <f aca="false">SUMIF('CSS SAKAY'!F:F,'ALL 2019'!C57,'CSS SAKAY'!E:E)</f>
        <v>0</v>
      </c>
      <c r="AK57" s="61"/>
      <c r="AL57" s="15"/>
      <c r="AM57" s="15"/>
      <c r="AN57" s="15" t="n">
        <f aca="false">+SUMIF(Madatrade!F:F,'ALL 2019'!C57,Madatrade!E:E)</f>
        <v>0</v>
      </c>
      <c r="AO57" s="15" t="n">
        <f aca="false">+SUMIF('FIRST INVESTISSEMENT'!G:G,'ALL 2019'!C57,'FIRST INVESTISSEMENT'!F:F)</f>
        <v>0</v>
      </c>
    </row>
    <row r="58" customFormat="false" ht="17.25" hidden="false" customHeight="true" outlineLevel="0" collapsed="false">
      <c r="A58" s="2" t="str">
        <f aca="false">+LEFT(B58)</f>
        <v>2</v>
      </c>
      <c r="B58" s="2" t="str">
        <f aca="false">+LEFT(C58,3)</f>
        <v>281</v>
      </c>
      <c r="C58" s="12" t="n">
        <v>28152000</v>
      </c>
      <c r="D58" s="46" t="s">
        <v>2930</v>
      </c>
      <c r="E58" s="57" t="s">
        <v>584</v>
      </c>
      <c r="F58" s="61" t="n">
        <v>-893419.85</v>
      </c>
      <c r="G58" s="61" t="n">
        <f aca="false">+SUMIF(AGRICORP!I:I,C58,AGRICORP!F:F)</f>
        <v>0</v>
      </c>
      <c r="H58" s="61" t="n">
        <f aca="false">+SUMIF(SMTP!D:D,'ALL 2019'!C58,SMTP!H:H)</f>
        <v>-34447948.89</v>
      </c>
      <c r="I58" s="61" t="n">
        <f aca="false">SUMIF(AGRIVET!G:G,C58,AGRIVET!F:F)</f>
        <v>-59168364.79</v>
      </c>
      <c r="J58" s="61" t="n">
        <f aca="false">+SUMIF(AGRIVAL!G:G,'ALL 2019'!C58,AGRIVAL!F:F)</f>
        <v>-431586.11</v>
      </c>
      <c r="K58" s="61" t="n">
        <f aca="false">+SUMIF(AGRIKOBA!G:G,'ALL 2019'!C58,AGRIKOBA!F:F)</f>
        <v>0</v>
      </c>
      <c r="L58" s="61" t="n">
        <f aca="false">+SUMIF(LMOI!F:F,'ALL 2019'!C58,LMOI!E:E)</f>
        <v>0</v>
      </c>
      <c r="M58" s="15" t="n">
        <f aca="false">+SUMIF(TARTINE!G:G,'ALL 2019'!C58,TARTINE!F:F)</f>
        <v>0</v>
      </c>
      <c r="N58" s="15" t="n">
        <f aca="false">+SUMIF(IDF!F:F,'ALL 2019'!C58,IDF!E:E)</f>
        <v>-1401037.89</v>
      </c>
      <c r="O58" s="15" t="n">
        <f aca="false">+SUMIF(RYA!G:G,C58,RYA!F:F)</f>
        <v>0</v>
      </c>
      <c r="P58" s="15" t="n">
        <f aca="false">+SUMIF('SCI NOAH'!G:G,'ALL 2019'!C58,'SCI NOAH'!F:F)</f>
        <v>0</v>
      </c>
      <c r="Q58" s="15" t="n">
        <f aca="false">+SUMIF(SIM!F:F,'ALL 2019'!C58,SIM!E:E)</f>
        <v>0</v>
      </c>
      <c r="R58" s="93" t="n">
        <f aca="false">SUMIF('First Energy'!F:F,C58,'First Energy'!I:I)</f>
        <v>-275921336.84</v>
      </c>
      <c r="S58" s="93" t="n">
        <f aca="false">SUMIF('ID Motors'!G:G,C58,'ID Motors'!J:J)</f>
        <v>-1505088.62</v>
      </c>
      <c r="T58" s="15" t="n">
        <f aca="false">+SUMIF('ID RENTAL'!G:G,'ALL 2019'!C58,'ID RENTAL'!F:F)</f>
        <v>0</v>
      </c>
      <c r="U58" s="29" t="n">
        <f aca="false">+SUMIF('MCM '!G:G,'ALL 2019'!C58,'MCM '!F:F)</f>
        <v>0</v>
      </c>
      <c r="V58" s="61" t="n">
        <f aca="false">+SUMIF(AGRIMOTORS!G:G,C58,AGRIMOTORS!F:F)</f>
        <v>0</v>
      </c>
      <c r="W58" s="15" t="n">
        <f aca="false">+SUMIF(BOVIMA!F:F,'ALL 2019'!C58,BOVIMA!E:E)</f>
        <v>0</v>
      </c>
      <c r="X58" s="15" t="n">
        <f aca="false">+SUMIF(AGRIFEED!F:F,'ALL 2019'!C58,AGRIFEED!E:E)</f>
        <v>0</v>
      </c>
      <c r="Y58" s="15" t="n">
        <f aca="false">+SUMIF(AMIP!F:F,'ALL 2019'!C58,AMIP!E:E)</f>
        <v>0</v>
      </c>
      <c r="Z58" s="15" t="n">
        <f aca="false">+SUMIF(ISF!F:F,'ALL 2019'!C58,ISF!F:F)</f>
        <v>0</v>
      </c>
      <c r="AA58" s="15" t="n">
        <f aca="false">+SUMIF(MABEL!F:F,'ALL 2019'!C58,MABEL!E:E)</f>
        <v>0</v>
      </c>
      <c r="AB58" s="29" t="n">
        <f aca="false">+SUMIF(DISCOI!G:G,'ALL 2019'!C58,DISCOI!F:F)</f>
        <v>0</v>
      </c>
      <c r="AC58" s="15" t="n">
        <f aca="false">+SUMIF(NMP!F:F,'ALL 2019'!C58,NMP!E:E)</f>
        <v>0</v>
      </c>
      <c r="AD58" s="15" t="n">
        <f aca="false">+SUMIF('AMCHO '!F:F,'ALL 2019'!C58,'AMCHO '!E:E)</f>
        <v>0</v>
      </c>
      <c r="AE58" s="15" t="n">
        <f aca="false">SUMIF(CONFORTIS!G:G,'ALL 2019'!C58,CONFORTIS!F:F)</f>
        <v>0</v>
      </c>
      <c r="AF58" s="15" t="n">
        <f aca="false">+SUMIF('IRS IMMO'!G:G,'ALL 2019'!C58,'IRS IMMO'!F:F)</f>
        <v>0</v>
      </c>
      <c r="AG58" s="15" t="n">
        <f aca="false">SUMIF('United Malagasy'!F:F,'ALL 2019'!C58,'United Malagasy'!E:E)</f>
        <v>0</v>
      </c>
      <c r="AH58" s="15" t="n">
        <f aca="false">+SUMIF(AGRIVETAM!F:F,'ALL 2019'!C58,AGRIVETAM!E:E)</f>
        <v>0</v>
      </c>
      <c r="AI58" s="15" t="n">
        <f aca="false">+SUMIF(EUROPAINTS!F:F,'ALL 2019'!C58,EUROPAINTS!E:E)</f>
        <v>0</v>
      </c>
      <c r="AJ58" s="15" t="n">
        <f aca="false">SUMIF('CSS SAKAY'!F:F,'ALL 2019'!C58,'CSS SAKAY'!E:E)</f>
        <v>0</v>
      </c>
      <c r="AK58" s="61" t="n">
        <f aca="false">+SUMIF(AGRIMA!F:F,'ALL 2019'!C58,AGRIMA!E:E)</f>
        <v>0</v>
      </c>
      <c r="AL58" s="15" t="n">
        <f aca="false">+SUMIF(FERRIS!H:H,'ALL 2019'!C58,FERRIS!G:G)</f>
        <v>0</v>
      </c>
      <c r="AM58" s="15" t="n">
        <f aca="false">SUMIF(SEM!F:F,'ALL 2019'!C58,SEM!E:E)</f>
        <v>-7811326.44</v>
      </c>
      <c r="AN58" s="15" t="n">
        <f aca="false">+SUMIF(Madatrade!F:F,'ALL 2019'!C58,Madatrade!E:E)</f>
        <v>0</v>
      </c>
      <c r="AO58" s="15" t="n">
        <f aca="false">+SUMIF('FIRST INVESTISSEMENT'!G:G,'ALL 2019'!C58,'FIRST INVESTISSEMENT'!F:F)</f>
        <v>0</v>
      </c>
    </row>
    <row r="59" customFormat="false" ht="17.25" hidden="false" customHeight="true" outlineLevel="0" collapsed="false">
      <c r="A59" s="2" t="str">
        <f aca="false">+LEFT(B59)</f>
        <v>2</v>
      </c>
      <c r="B59" s="2" t="str">
        <f aca="false">+LEFT(C59,3)</f>
        <v>281</v>
      </c>
      <c r="C59" s="20" t="n">
        <v>28154000</v>
      </c>
      <c r="D59" s="46" t="s">
        <v>2932</v>
      </c>
      <c r="E59" s="57" t="s">
        <v>248</v>
      </c>
      <c r="F59" s="61" t="n">
        <v>-1847320654.21</v>
      </c>
      <c r="G59" s="61" t="n">
        <f aca="false">+SUMIF(AGRICORP!I:I,C59,AGRICORP!F:F)</f>
        <v>0</v>
      </c>
      <c r="H59" s="61" t="n">
        <f aca="false">+SUMIF(SMTP!D:D,'ALL 2019'!C59,SMTP!H:H)</f>
        <v>-5006446398.25342</v>
      </c>
      <c r="I59" s="61" t="n">
        <f aca="false">SUMIF(AGRIVET!G:G,C59,AGRIVET!F:F)</f>
        <v>-389672239.18</v>
      </c>
      <c r="J59" s="61" t="n">
        <f aca="false">+SUMIF(AGRIVAL!G:G,'ALL 2019'!C59,AGRIVAL!F:F)</f>
        <v>0</v>
      </c>
      <c r="K59" s="61" t="n">
        <f aca="false">+SUMIF(AGRIKOBA!G:G,'ALL 2019'!C59,AGRIKOBA!F:F)</f>
        <v>0</v>
      </c>
      <c r="L59" s="61" t="n">
        <f aca="false">+SUMIF(LMOI!F:F,'ALL 2019'!C59,LMOI!E:E)</f>
        <v>0</v>
      </c>
      <c r="M59" s="15" t="n">
        <f aca="false">+SUMIF(TARTINE!G:G,'ALL 2019'!C59,TARTINE!F:F)</f>
        <v>-2993242436.71</v>
      </c>
      <c r="N59" s="15" t="n">
        <f aca="false">+SUMIF(IDF!F:F,'ALL 2019'!C59,IDF!E:E)</f>
        <v>-302373912</v>
      </c>
      <c r="O59" s="15" t="n">
        <f aca="false">+SUMIF(RYA!G:G,C59,RYA!F:F)</f>
        <v>-777960.07</v>
      </c>
      <c r="P59" s="15" t="n">
        <f aca="false">+SUMIF('SCI NOAH'!G:G,'ALL 2019'!C59,'SCI NOAH'!F:F)</f>
        <v>0</v>
      </c>
      <c r="Q59" s="15" t="n">
        <f aca="false">+SUMIF(SIM!F:F,'ALL 2019'!C59,SIM!E:E)</f>
        <v>-36009627.63</v>
      </c>
      <c r="R59" s="93" t="n">
        <f aca="false">SUMIF('First Energy'!F:F,C59,'First Energy'!I:I)</f>
        <v>0</v>
      </c>
      <c r="S59" s="93" t="n">
        <f aca="false">SUMIF('ID Motors'!G:G,C59,'ID Motors'!J:J)</f>
        <v>0</v>
      </c>
      <c r="T59" s="15" t="n">
        <f aca="false">+SUMIF('ID RENTAL'!G:G,'ALL 2019'!C59,'ID RENTAL'!F:F)</f>
        <v>0</v>
      </c>
      <c r="U59" s="29" t="n">
        <f aca="false">+SUMIF('MCM '!G:G,'ALL 2019'!C59,'MCM '!F:F)</f>
        <v>-77922181.43</v>
      </c>
      <c r="V59" s="61" t="n">
        <f aca="false">+SUMIF(AGRIMOTORS!G:G,C59,AGRIMOTORS!F:F)</f>
        <v>0</v>
      </c>
      <c r="W59" s="15" t="n">
        <f aca="false">+SUMIF(BOVIMA!F:F,'ALL 2019'!C59,BOVIMA!E:E)</f>
        <v>-160944132</v>
      </c>
      <c r="X59" s="15" t="n">
        <f aca="false">+SUMIF(AGRIFEED!F:F,'ALL 2019'!C59,AGRIFEED!E:E)</f>
        <v>0</v>
      </c>
      <c r="Y59" s="15" t="n">
        <f aca="false">+SUMIF(AMIP!F:F,'ALL 2019'!C59,AMIP!E:E)</f>
        <v>0</v>
      </c>
      <c r="Z59" s="15" t="n">
        <f aca="false">+SUMIF(ISF!F:F,'ALL 2019'!C59,ISF!F:F)</f>
        <v>0</v>
      </c>
      <c r="AA59" s="15" t="n">
        <f aca="false">+SUMIF(MABEL!F:F,'ALL 2019'!C59,MABEL!E:E)</f>
        <v>-54953147.51</v>
      </c>
      <c r="AB59" s="29" t="n">
        <f aca="false">+SUMIF(DISCOI!G:G,'ALL 2019'!C59,DISCOI!F:F)</f>
        <v>-53163261.21</v>
      </c>
      <c r="AC59" s="15" t="n">
        <f aca="false">+SUMIF(NMP!F:F,'ALL 2019'!C59,NMP!E:E)</f>
        <v>-318946209.16</v>
      </c>
      <c r="AD59" s="15" t="n">
        <f aca="false">+SUMIF('AMCHO '!F:F,'ALL 2019'!C59,'AMCHO '!E:E)</f>
        <v>-382414881.73</v>
      </c>
      <c r="AE59" s="15" t="n">
        <f aca="false">SUMIF(CONFORTIS!G:G,'ALL 2019'!C59,CONFORTIS!F:F)</f>
        <v>0</v>
      </c>
      <c r="AF59" s="15" t="n">
        <f aca="false">+SUMIF('IRS IMMO'!G:G,'ALL 2019'!C59,'IRS IMMO'!F:F)</f>
        <v>0</v>
      </c>
      <c r="AG59" s="15" t="n">
        <f aca="false">SUMIF('United Malagasy'!F:F,'ALL 2019'!C59,'United Malagasy'!E:E)</f>
        <v>-7863194.44</v>
      </c>
      <c r="AH59" s="15" t="n">
        <f aca="false">+SUMIF(AGRIVETAM!F:F,'ALL 2019'!C59,AGRIVETAM!E:E)</f>
        <v>-3662085.75</v>
      </c>
      <c r="AI59" s="15" t="n">
        <f aca="false">+SUMIF(EUROPAINTS!F:F,'ALL 2019'!C59,EUROPAINTS!E:E)</f>
        <v>0</v>
      </c>
      <c r="AJ59" s="15" t="n">
        <f aca="false">SUMIF('CSS SAKAY'!F:F,'ALL 2019'!C59,'CSS SAKAY'!E:E)</f>
        <v>-40447.92</v>
      </c>
      <c r="AK59" s="61" t="n">
        <f aca="false">+SUMIF(AGRIMA!F:F,'ALL 2019'!C59,AGRIMA!E:E)</f>
        <v>-9867614.46</v>
      </c>
      <c r="AL59" s="15" t="n">
        <f aca="false">+SUMIF(FERRIS!H:H,'ALL 2019'!C59,FERRIS!G:G)</f>
        <v>0</v>
      </c>
      <c r="AM59" s="15" t="n">
        <f aca="false">SUMIF(SEM!F:F,'ALL 2019'!C59,SEM!E:E)</f>
        <v>0</v>
      </c>
      <c r="AN59" s="15" t="n">
        <f aca="false">+SUMIF(Madatrade!F:F,'ALL 2019'!C59,Madatrade!E:E)</f>
        <v>-712988.45</v>
      </c>
      <c r="AO59" s="15" t="n">
        <f aca="false">+SUMIF('FIRST INVESTISSEMENT'!G:G,'ALL 2019'!C59,'FIRST INVESTISSEMENT'!F:F)</f>
        <v>-2667780</v>
      </c>
    </row>
    <row r="60" customFormat="false" ht="17.25" hidden="false" customHeight="true" outlineLevel="0" collapsed="false">
      <c r="A60" s="2" t="str">
        <f aca="false">+LEFT(B60)</f>
        <v>2</v>
      </c>
      <c r="B60" s="2" t="str">
        <f aca="false">+LEFT(C60,3)</f>
        <v>281</v>
      </c>
      <c r="C60" s="12" t="n">
        <v>28155000</v>
      </c>
      <c r="D60" s="46" t="s">
        <v>2932</v>
      </c>
      <c r="E60" s="57" t="s">
        <v>1689</v>
      </c>
      <c r="F60" s="61"/>
      <c r="G60" s="61"/>
      <c r="H60" s="61" t="n">
        <f aca="false">+SUMIF(SMTP!D:D,'ALL 2019'!C60,SMTP!H:H)</f>
        <v>0</v>
      </c>
      <c r="I60" s="61" t="n">
        <f aca="false">SUMIF(AGRIVET!G:G,C60,AGRIVET!F:F)</f>
        <v>0</v>
      </c>
      <c r="J60" s="61" t="n">
        <f aca="false">+SUMIF(AGRIVAL!G:G,'ALL 2019'!C60,AGRIVAL!F:F)</f>
        <v>0</v>
      </c>
      <c r="M60" s="15"/>
      <c r="N60" s="15"/>
      <c r="O60" s="15"/>
      <c r="P60" s="15"/>
      <c r="Q60" s="15"/>
      <c r="R60" s="93" t="n">
        <f aca="false">SUMIF('First Energy'!F:F,C60,'First Energy'!I:I)</f>
        <v>0</v>
      </c>
      <c r="S60" s="93" t="n">
        <f aca="false">SUMIF('ID Motors'!G:G,C60,'ID Motors'!J:J)</f>
        <v>0</v>
      </c>
      <c r="T60" s="15" t="n">
        <f aca="false">+SUMIF('ID RENTAL'!G:G,'ALL 2019'!C60,'ID RENTAL'!F:F)</f>
        <v>0</v>
      </c>
      <c r="U60" s="29"/>
      <c r="W60" s="15"/>
      <c r="X60" s="15"/>
      <c r="Y60" s="15"/>
      <c r="Z60" s="15"/>
      <c r="AA60" s="15"/>
      <c r="AB60" s="29"/>
      <c r="AC60" s="15"/>
      <c r="AD60" s="15"/>
      <c r="AE60" s="15" t="n">
        <f aca="false">SUMIF(CONFORTIS!G:G,'ALL 2019'!C60,CONFORTIS!F:F)</f>
        <v>0</v>
      </c>
      <c r="AF60" s="15"/>
      <c r="AG60" s="15" t="n">
        <f aca="false">SUMIF('United Malagasy'!F:F,'ALL 2019'!C60,'United Malagasy'!E:E)</f>
        <v>0</v>
      </c>
      <c r="AH60" s="15"/>
      <c r="AI60" s="15"/>
      <c r="AJ60" s="15" t="n">
        <f aca="false">SUMIF('CSS SAKAY'!F:F,'ALL 2019'!C60,'CSS SAKAY'!E:E)</f>
        <v>0</v>
      </c>
      <c r="AK60" s="61"/>
      <c r="AL60" s="15"/>
      <c r="AM60" s="15"/>
      <c r="AN60" s="15" t="n">
        <f aca="false">+SUMIF(Madatrade!F:F,'ALL 2019'!C60,Madatrade!E:E)</f>
        <v>0</v>
      </c>
      <c r="AO60" s="15" t="n">
        <f aca="false">+SUMIF('FIRST INVESTISSEMENT'!G:G,'ALL 2019'!C60,'FIRST INVESTISSEMENT'!F:F)</f>
        <v>0</v>
      </c>
    </row>
    <row r="61" customFormat="false" ht="17.25" hidden="false" customHeight="true" outlineLevel="0" collapsed="false">
      <c r="A61" s="2" t="str">
        <f aca="false">+LEFT(B61)</f>
        <v>2</v>
      </c>
      <c r="B61" s="2" t="str">
        <f aca="false">+LEFT(C61,3)</f>
        <v>281</v>
      </c>
      <c r="C61" s="62" t="n">
        <v>28181000</v>
      </c>
      <c r="D61" s="46" t="s">
        <v>2932</v>
      </c>
      <c r="E61" s="86" t="s">
        <v>1691</v>
      </c>
      <c r="F61" s="61"/>
      <c r="G61" s="61" t="n">
        <f aca="false">+SUMIF(AGRICORP!I:I,C61,AGRICORP!F:F)</f>
        <v>0</v>
      </c>
      <c r="H61" s="61" t="n">
        <f aca="false">+SUMIF(SMTP!D:D,'ALL 2019'!C61,SMTP!H:H)</f>
        <v>0</v>
      </c>
      <c r="I61" s="61" t="n">
        <f aca="false">SUMIF(AGRIVET!G:G,C61,AGRIVET!F:F)</f>
        <v>0</v>
      </c>
      <c r="J61" s="61" t="n">
        <f aca="false">+SUMIF(AGRIVAL!G:G,'ALL 2019'!C61,AGRIVAL!F:F)</f>
        <v>-3570248338.47</v>
      </c>
      <c r="M61" s="15"/>
      <c r="N61" s="15"/>
      <c r="O61" s="15"/>
      <c r="P61" s="15"/>
      <c r="Q61" s="15"/>
      <c r="R61" s="93" t="n">
        <f aca="false">SUMIF('First Energy'!F:F,C61,'First Energy'!I:I)</f>
        <v>-119619153.64</v>
      </c>
      <c r="S61" s="93" t="n">
        <f aca="false">SUMIF('ID Motors'!G:G,C61,'ID Motors'!J:J)</f>
        <v>-28068845.86</v>
      </c>
      <c r="T61" s="15" t="n">
        <f aca="false">+SUMIF('ID RENTAL'!G:G,'ALL 2019'!C61,'ID RENTAL'!F:F)</f>
        <v>0</v>
      </c>
      <c r="U61" s="29"/>
      <c r="V61" s="61" t="n">
        <f aca="false">+SUMIF(AGRIMOTORS!G:G,C61,AGRIMOTORS!F:F)</f>
        <v>0</v>
      </c>
      <c r="W61" s="15"/>
      <c r="X61" s="15"/>
      <c r="Y61" s="15"/>
      <c r="Z61" s="15"/>
      <c r="AA61" s="15"/>
      <c r="AB61" s="29"/>
      <c r="AC61" s="15"/>
      <c r="AD61" s="15"/>
      <c r="AE61" s="15" t="n">
        <f aca="false">SUMIF(CONFORTIS!G:G,'ALL 2019'!C61,CONFORTIS!F:F)</f>
        <v>0</v>
      </c>
      <c r="AF61" s="15"/>
      <c r="AG61" s="15" t="n">
        <f aca="false">SUMIF('United Malagasy'!F:F,'ALL 2019'!C61,'United Malagasy'!E:E)</f>
        <v>0</v>
      </c>
      <c r="AH61" s="15"/>
      <c r="AI61" s="15"/>
      <c r="AJ61" s="15" t="n">
        <f aca="false">SUMIF('CSS SAKAY'!F:F,'ALL 2019'!C61,'CSS SAKAY'!E:E)</f>
        <v>0</v>
      </c>
      <c r="AK61" s="61" t="n">
        <f aca="false">+SUMIF(AGRIMA!F:F,'ALL 2019'!C61,AGRIMA!E:E)</f>
        <v>0</v>
      </c>
      <c r="AL61" s="15" t="n">
        <f aca="false">+SUMIF(FERRIS!H:H,'ALL 2019'!C61,FERRIS!G:G)</f>
        <v>-201012318.96</v>
      </c>
      <c r="AM61" s="15"/>
      <c r="AN61" s="15" t="n">
        <f aca="false">+SUMIF(Madatrade!F:F,'ALL 2019'!C61,Madatrade!E:E)</f>
        <v>0</v>
      </c>
      <c r="AO61" s="15" t="n">
        <f aca="false">+SUMIF('FIRST INVESTISSEMENT'!G:G,'ALL 2019'!C61,'FIRST INVESTISSEMENT'!F:F)</f>
        <v>0</v>
      </c>
    </row>
    <row r="62" customFormat="false" ht="17.25" hidden="false" customHeight="true" outlineLevel="0" collapsed="false">
      <c r="A62" s="2" t="str">
        <f aca="false">+LEFT(B62)</f>
        <v>2</v>
      </c>
      <c r="B62" s="2" t="str">
        <f aca="false">+LEFT(C62,3)</f>
        <v>281</v>
      </c>
      <c r="C62" s="20" t="n">
        <v>28182000</v>
      </c>
      <c r="D62" s="46" t="s">
        <v>2933</v>
      </c>
      <c r="E62" s="57" t="s">
        <v>17</v>
      </c>
      <c r="F62" s="61" t="n">
        <v>-27648861.31</v>
      </c>
      <c r="G62" s="61" t="n">
        <f aca="false">+SUMIF(AGRICORP!I:I,C62,AGRICORP!F:F)</f>
        <v>0</v>
      </c>
      <c r="H62" s="61" t="n">
        <f aca="false">+SUMIF(SMTP!D:D,'ALL 2019'!C62,SMTP!H:H)</f>
        <v>-143312502.98</v>
      </c>
      <c r="I62" s="61" t="n">
        <f aca="false">SUMIF(AGRIVET!G:G,C62,AGRIVET!F:F)</f>
        <v>-140429005.86</v>
      </c>
      <c r="J62" s="61" t="n">
        <f aca="false">+SUMIF(AGRIVAL!G:G,'ALL 2019'!C62,AGRIVAL!F:F)</f>
        <v>-19397912.05</v>
      </c>
      <c r="K62" s="61" t="n">
        <f aca="false">+SUMIF(AGRIKOBA!G:G,'ALL 2019'!C62,AGRIKOBA!F:F)</f>
        <v>-1098080.74</v>
      </c>
      <c r="L62" s="61" t="n">
        <f aca="false">+SUMIF(LMOI!F:F,'ALL 2019'!C62,LMOI!E:E)</f>
        <v>-715724.54</v>
      </c>
      <c r="M62" s="15" t="n">
        <f aca="false">+SUMIF(TARTINE!G:G,'ALL 2019'!C62,TARTINE!F:F)</f>
        <v>-322075254.56</v>
      </c>
      <c r="N62" s="15" t="n">
        <f aca="false">+SUMIF(IDF!F:F,'ALL 2019'!C62,IDF!E:E)</f>
        <v>-462843212.75</v>
      </c>
      <c r="O62" s="15" t="n">
        <f aca="false">+SUMIF(RYA!G:G,C62,RYA!F:F)</f>
        <v>0</v>
      </c>
      <c r="P62" s="15" t="n">
        <f aca="false">+SUMIF('SCI NOAH'!G:G,'ALL 2019'!C62,'SCI NOAH'!F:F)</f>
        <v>0</v>
      </c>
      <c r="Q62" s="15" t="n">
        <f aca="false">+SUMIF(SIM!F:F,'ALL 2019'!C62,SIM!E:E)</f>
        <v>0</v>
      </c>
      <c r="R62" s="93" t="n">
        <f aca="false">SUMIF('First Energy'!F:F,C62,'First Energy'!I:I)</f>
        <v>-1903529.61</v>
      </c>
      <c r="S62" s="93" t="n">
        <f aca="false">SUMIF('ID Motors'!G:G,C62,'ID Motors'!J:J)</f>
        <v>-1527536.2</v>
      </c>
      <c r="T62" s="15" t="n">
        <f aca="false">+SUMIF('ID RENTAL'!G:G,'ALL 2019'!C62,'ID RENTAL'!F:F)</f>
        <v>0</v>
      </c>
      <c r="U62" s="29" t="n">
        <f aca="false">+SUMIF('MCM '!G:G,'ALL 2019'!C62,'MCM '!F:F)</f>
        <v>-33147113.51</v>
      </c>
      <c r="V62" s="61" t="n">
        <f aca="false">+SUMIF(AGRIMOTORS!G:G,C62,AGRIMOTORS!F:F)</f>
        <v>-720489</v>
      </c>
      <c r="W62" s="15" t="n">
        <f aca="false">+SUMIF(BOVIMA!F:F,'ALL 2019'!C62,BOVIMA!E:E)</f>
        <v>-12843121</v>
      </c>
      <c r="X62" s="15" t="n">
        <f aca="false">+SUMIF(AGRIFEED!F:F,'ALL 2019'!C62,AGRIFEED!E:E)</f>
        <v>-54633.33</v>
      </c>
      <c r="Y62" s="15" t="n">
        <f aca="false">+SUMIF(AMIP!F:F,'ALL 2019'!C62,AMIP!E:E)</f>
        <v>0</v>
      </c>
      <c r="Z62" s="15" t="n">
        <f aca="false">+SUMIF(ISF!F:F,'ALL 2019'!C62,ISF!F:F)</f>
        <v>0</v>
      </c>
      <c r="AA62" s="15" t="n">
        <f aca="false">+SUMIF(MABEL!F:F,'ALL 2019'!C62,MABEL!E:E)</f>
        <v>-4361344.08</v>
      </c>
      <c r="AB62" s="29" t="n">
        <f aca="false">+SUMIF(DISCOI!G:G,'ALL 2019'!C62,DISCOI!F:F)</f>
        <v>-10860735.57</v>
      </c>
      <c r="AC62" s="15" t="n">
        <f aca="false">+SUMIF(NMP!F:F,'ALL 2019'!C62,NMP!E:E)</f>
        <v>0</v>
      </c>
      <c r="AD62" s="15" t="n">
        <f aca="false">+SUMIF('AMCHO '!F:F,'ALL 2019'!C62,'AMCHO '!E:E)</f>
        <v>-333885.02</v>
      </c>
      <c r="AE62" s="15" t="n">
        <f aca="false">SUMIF(CONFORTIS!G:G,'ALL 2019'!C62,CONFORTIS!F:F)</f>
        <v>0</v>
      </c>
      <c r="AF62" s="15" t="n">
        <f aca="false">+SUMIF('IRS IMMO'!G:G,'ALL 2019'!C62,'IRS IMMO'!F:F)</f>
        <v>0</v>
      </c>
      <c r="AG62" s="15" t="n">
        <f aca="false">SUMIF('United Malagasy'!F:F,'ALL 2019'!C62,'United Malagasy'!E:E)</f>
        <v>-55721.12</v>
      </c>
      <c r="AH62" s="15" t="n">
        <f aca="false">+SUMIF(AGRIVETAM!F:F,'ALL 2019'!C62,AGRIVETAM!E:E)</f>
        <v>-20881400.18</v>
      </c>
      <c r="AI62" s="15" t="n">
        <f aca="false">+SUMIF(EUROPAINTS!F:F,'ALL 2019'!C62,EUROPAINTS!E:E)</f>
        <v>0</v>
      </c>
      <c r="AJ62" s="15" t="n">
        <f aca="false">SUMIF('CSS SAKAY'!F:F,'ALL 2019'!C62,'CSS SAKAY'!E:E)</f>
        <v>-763186.66</v>
      </c>
      <c r="AK62" s="61" t="n">
        <f aca="false">+SUMIF(AGRIMA!F:F,'ALL 2019'!C62,AGRIMA!E:E)</f>
        <v>-105756.94</v>
      </c>
      <c r="AL62" s="15" t="n">
        <f aca="false">+SUMIF(FERRIS!H:H,'ALL 2019'!C62,FERRIS!G:G)</f>
        <v>-7797564.6</v>
      </c>
      <c r="AM62" s="15" t="n">
        <f aca="false">SUMIF(SEM!F:F,'ALL 2019'!C62,SEM!E:E)</f>
        <v>-4360452.46</v>
      </c>
      <c r="AN62" s="15" t="n">
        <f aca="false">+SUMIF(Madatrade!F:F,'ALL 2019'!C62,Madatrade!E:E)</f>
        <v>-9178279.13</v>
      </c>
      <c r="AO62" s="15" t="n">
        <f aca="false">+SUMIF('FIRST INVESTISSEMENT'!G:G,'ALL 2019'!C62,'FIRST INVESTISSEMENT'!F:F)</f>
        <v>-4200000</v>
      </c>
    </row>
    <row r="63" customFormat="false" ht="17.25" hidden="false" customHeight="true" outlineLevel="0" collapsed="false">
      <c r="A63" s="2" t="str">
        <f aca="false">+LEFT(B63)</f>
        <v>2</v>
      </c>
      <c r="B63" s="2" t="str">
        <f aca="false">+LEFT(C63,3)</f>
        <v>281</v>
      </c>
      <c r="C63" s="20" t="n">
        <v>28183000</v>
      </c>
      <c r="D63" s="46" t="s">
        <v>2934</v>
      </c>
      <c r="E63" s="57" t="s">
        <v>18</v>
      </c>
      <c r="F63" s="61" t="n">
        <v>-760043161.29</v>
      </c>
      <c r="G63" s="61" t="n">
        <f aca="false">+SUMIF(AGRICORP!I:I,C63,AGRICORP!F:F)</f>
        <v>0</v>
      </c>
      <c r="H63" s="61" t="n">
        <f aca="false">+SUMIF(SMTP!D:D,'ALL 2019'!C63,SMTP!H:H)</f>
        <v>-714635427.97</v>
      </c>
      <c r="I63" s="61" t="n">
        <f aca="false">SUMIF(AGRIVET!G:G,C63,AGRIVET!F:F)</f>
        <v>-753996968.35</v>
      </c>
      <c r="J63" s="61" t="n">
        <f aca="false">+SUMIF(AGRIVAL!G:G,'ALL 2019'!C63,AGRIVAL!F:F)</f>
        <v>-197498373.37</v>
      </c>
      <c r="K63" s="61" t="n">
        <f aca="false">+SUMIF(AGRIKOBA!G:G,'ALL 2019'!C63,AGRIKOBA!F:F)</f>
        <v>0</v>
      </c>
      <c r="L63" s="61" t="n">
        <f aca="false">+SUMIF(LMOI!F:F,'ALL 2019'!C63,LMOI!E:E)</f>
        <v>-78244382.78</v>
      </c>
      <c r="M63" s="15" t="n">
        <f aca="false">+SUMIF(TARTINE!G:G,'ALL 2019'!C63,TARTINE!F:F)</f>
        <v>-380531464.1</v>
      </c>
      <c r="N63" s="15" t="n">
        <f aca="false">+SUMIF(IDF!F:F,'ALL 2019'!C63,IDF!E:E)</f>
        <v>-167113679.77</v>
      </c>
      <c r="O63" s="15" t="n">
        <f aca="false">+SUMIF(RYA!G:G,C63,RYA!F:F)</f>
        <v>0</v>
      </c>
      <c r="P63" s="15" t="n">
        <f aca="false">+SUMIF('SCI NOAH'!G:G,'ALL 2019'!C63,'SCI NOAH'!F:F)</f>
        <v>0</v>
      </c>
      <c r="Q63" s="15" t="n">
        <f aca="false">+SUMIF(SIM!F:F,'ALL 2019'!C63,SIM!E:E)</f>
        <v>-64350817.03</v>
      </c>
      <c r="R63" s="93" t="n">
        <f aca="false">SUMIF('First Energy'!F:F,C63,'First Energy'!I:I)</f>
        <v>-886454473.76</v>
      </c>
      <c r="S63" s="93" t="n">
        <f aca="false">SUMIF('ID Motors'!G:G,C63,'ID Motors'!J:J)</f>
        <v>-208820136.01</v>
      </c>
      <c r="T63" s="15" t="n">
        <f aca="false">+SUMIF('ID RENTAL'!G:G,'ALL 2019'!C63,'ID RENTAL'!F:F)</f>
        <v>-424149338.352409</v>
      </c>
      <c r="U63" s="29" t="n">
        <f aca="false">+SUMIF('MCM '!G:G,'ALL 2019'!C63,'MCM '!F:F)</f>
        <v>-133538630.83</v>
      </c>
      <c r="V63" s="61" t="n">
        <f aca="false">+SUMIF(AGRIMOTORS!G:G,C63,AGRIMOTORS!F:F)</f>
        <v>0</v>
      </c>
      <c r="W63" s="15" t="n">
        <f aca="false">+SUMIF(BOVIMA!F:F,'ALL 2019'!C63,BOVIMA!E:E)</f>
        <v>-467524822</v>
      </c>
      <c r="X63" s="15" t="n">
        <f aca="false">+SUMIF(AGRIFEED!F:F,'ALL 2019'!C63,AGRIFEED!E:E)</f>
        <v>-8237763.89</v>
      </c>
      <c r="Y63" s="15" t="n">
        <f aca="false">+SUMIF(AMIP!F:F,'ALL 2019'!C63,AMIP!E:E)</f>
        <v>0</v>
      </c>
      <c r="Z63" s="15" t="n">
        <f aca="false">+SUMIF(ISF!F:F,'ALL 2019'!C63,ISF!F:F)</f>
        <v>0</v>
      </c>
      <c r="AA63" s="15" t="n">
        <f aca="false">+SUMIF(MABEL!F:F,'ALL 2019'!C63,MABEL!E:E)</f>
        <v>0</v>
      </c>
      <c r="AB63" s="29" t="n">
        <f aca="false">+SUMIF(DISCOI!G:G,'ALL 2019'!C63,DISCOI!F:F)</f>
        <v>-390779265.55</v>
      </c>
      <c r="AC63" s="15" t="n">
        <f aca="false">+SUMIF(NMP!F:F,'ALL 2019'!C63,NMP!E:E)</f>
        <v>-93458413.76</v>
      </c>
      <c r="AD63" s="15" t="n">
        <f aca="false">+SUMIF('AMCHO '!F:F,'ALL 2019'!C63,'AMCHO '!E:E)</f>
        <v>0</v>
      </c>
      <c r="AE63" s="15" t="n">
        <f aca="false">SUMIF(CONFORTIS!G:G,'ALL 2019'!C63,CONFORTIS!F:F)</f>
        <v>0</v>
      </c>
      <c r="AF63" s="15" t="n">
        <f aca="false">+SUMIF('IRS IMMO'!G:G,'ALL 2019'!C63,'IRS IMMO'!F:F)</f>
        <v>0</v>
      </c>
      <c r="AG63" s="15" t="n">
        <f aca="false">SUMIF('United Malagasy'!F:F,'ALL 2019'!C63,'United Malagasy'!E:E)</f>
        <v>0</v>
      </c>
      <c r="AH63" s="15" t="n">
        <f aca="false">+SUMIF(AGRIVETAM!F:F,'ALL 2019'!C63,AGRIVETAM!E:E)</f>
        <v>-113701991.75</v>
      </c>
      <c r="AI63" s="15" t="n">
        <f aca="false">+SUMIF(EUROPAINTS!F:F,'ALL 2019'!C63,EUROPAINTS!E:E)</f>
        <v>-18410000</v>
      </c>
      <c r="AJ63" s="15" t="n">
        <f aca="false">SUMIF('CSS SAKAY'!F:F,'ALL 2019'!C63,'CSS SAKAY'!E:E)</f>
        <v>0</v>
      </c>
      <c r="AK63" s="61" t="n">
        <f aca="false">+SUMIF(AGRIMA!F:F,'ALL 2019'!C63,AGRIMA!E:E)</f>
        <v>-35996250</v>
      </c>
      <c r="AL63" s="15" t="n">
        <f aca="false">+SUMIF(FERRIS!H:H,'ALL 2019'!C63,FERRIS!G:G)</f>
        <v>-1226676854.43</v>
      </c>
      <c r="AM63" s="15" t="n">
        <f aca="false">SUMIF(SEM!F:F,'ALL 2019'!C63,SEM!E:E)</f>
        <v>-126260370.3</v>
      </c>
      <c r="AN63" s="15" t="n">
        <f aca="false">+SUMIF(Madatrade!F:F,'ALL 2019'!C63,Madatrade!E:E)</f>
        <v>-291535785.78</v>
      </c>
      <c r="AO63" s="15" t="n">
        <f aca="false">+SUMIF('FIRST INVESTISSEMENT'!G:G,'ALL 2019'!C63,'FIRST INVESTISSEMENT'!F:F)</f>
        <v>-125075144.33</v>
      </c>
    </row>
    <row r="64" customFormat="false" ht="17.25" hidden="false" customHeight="true" outlineLevel="0" collapsed="false">
      <c r="A64" s="2" t="str">
        <f aca="false">+LEFT(B64)</f>
        <v>2</v>
      </c>
      <c r="B64" s="2" t="str">
        <f aca="false">+LEFT(C64,3)</f>
        <v>281</v>
      </c>
      <c r="C64" s="20" t="n">
        <v>28183100</v>
      </c>
      <c r="D64" s="46" t="s">
        <v>2934</v>
      </c>
      <c r="E64" s="57" t="s">
        <v>1778</v>
      </c>
      <c r="F64" s="61"/>
      <c r="G64" s="61" t="n">
        <f aca="false">+SUMIF(AGRICORP!I:I,C64,AGRICORP!F:F)</f>
        <v>0</v>
      </c>
      <c r="H64" s="61" t="n">
        <f aca="false">+SUMIF(SMTP!D:D,'ALL 2019'!C64,SMTP!H:H)</f>
        <v>0</v>
      </c>
      <c r="I64" s="61" t="n">
        <f aca="false">SUMIF(AGRIVET!G:G,C64,AGRIVET!F:F)</f>
        <v>0</v>
      </c>
      <c r="J64" s="61" t="n">
        <f aca="false">+SUMIF(AGRIVAL!G:G,'ALL 2019'!C64,AGRIVAL!F:F)</f>
        <v>0</v>
      </c>
      <c r="K64" s="61" t="n">
        <f aca="false">+SUMIF(AGRIKOBA!G:G,'ALL 2019'!C64,AGRIKOBA!F:F)</f>
        <v>0</v>
      </c>
      <c r="M64" s="15"/>
      <c r="N64" s="15"/>
      <c r="O64" s="15"/>
      <c r="P64" s="15" t="n">
        <f aca="false">+SUMIF('SCI NOAH'!G:G,'ALL 2019'!C64,'SCI NOAH'!F:F)</f>
        <v>0</v>
      </c>
      <c r="Q64" s="15" t="n">
        <f aca="false">+SUMIF(SIM!F:F,'ALL 2019'!C64,SIM!E:E)</f>
        <v>0</v>
      </c>
      <c r="R64" s="93" t="n">
        <f aca="false">SUMIF('First Energy'!F:F,C64,'First Energy'!I:I)</f>
        <v>0</v>
      </c>
      <c r="S64" s="93" t="n">
        <f aca="false">SUMIF('ID Motors'!G:G,C64,'ID Motors'!J:J)</f>
        <v>-282376456.89</v>
      </c>
      <c r="T64" s="15" t="n">
        <f aca="false">+SUMIF('ID RENTAL'!G:G,'ALL 2019'!C64,'ID RENTAL'!F:F)</f>
        <v>0</v>
      </c>
      <c r="U64" s="29" t="n">
        <f aca="false">+SUMIF('MCM '!G:G,'ALL 2019'!C64,'MCM '!F:F)</f>
        <v>0</v>
      </c>
      <c r="V64" s="61" t="n">
        <f aca="false">+SUMIF(AGRIMOTORS!G:G,C64,AGRIMOTORS!F:F)</f>
        <v>0</v>
      </c>
      <c r="W64" s="15" t="n">
        <f aca="false">+SUMIF(BOVIMA!F:F,'ALL 2019'!C64,BOVIMA!E:E)</f>
        <v>0</v>
      </c>
      <c r="X64" s="15" t="n">
        <f aca="false">+SUMIF(AGRIFEED!F:F,'ALL 2019'!C64,AGRIFEED!E:E)</f>
        <v>0</v>
      </c>
      <c r="Y64" s="15" t="n">
        <f aca="false">+SUMIF(AMIP!F:F,'ALL 2019'!C64,AMIP!E:E)</f>
        <v>0</v>
      </c>
      <c r="Z64" s="15" t="n">
        <f aca="false">+SUMIF(ISF!F:F,'ALL 2019'!C64,ISF!F:F)</f>
        <v>0</v>
      </c>
      <c r="AA64" s="15" t="n">
        <f aca="false">+SUMIF(MABEL!F:F,'ALL 2019'!C64,MABEL!E:E)</f>
        <v>0</v>
      </c>
      <c r="AB64" s="29" t="n">
        <f aca="false">+SUMIF(DISCOI!G:G,'ALL 2019'!C64,DISCOI!F:F)</f>
        <v>0</v>
      </c>
      <c r="AC64" s="15" t="n">
        <f aca="false">+SUMIF(NMP!F:F,'ALL 2019'!C64,NMP!E:E)</f>
        <v>0</v>
      </c>
      <c r="AD64" s="15" t="n">
        <f aca="false">+SUMIF('AMCHO '!F:F,'ALL 2019'!C64,'AMCHO '!E:E)</f>
        <v>0</v>
      </c>
      <c r="AE64" s="15" t="n">
        <f aca="false">SUMIF(CONFORTIS!G:G,'ALL 2019'!C64,CONFORTIS!F:F)</f>
        <v>0</v>
      </c>
      <c r="AF64" s="15" t="n">
        <f aca="false">+SUMIF('IRS IMMO'!G:G,'ALL 2019'!C64,'IRS IMMO'!F:F)</f>
        <v>0</v>
      </c>
      <c r="AG64" s="15" t="n">
        <f aca="false">SUMIF('United Malagasy'!F:F,'ALL 2019'!C64,'United Malagasy'!E:E)</f>
        <v>0</v>
      </c>
      <c r="AH64" s="15" t="n">
        <f aca="false">+SUMIF(AGRIVETAM!F:F,'ALL 2019'!C64,AGRIVETAM!E:E)</f>
        <v>0</v>
      </c>
      <c r="AI64" s="15" t="n">
        <f aca="false">+SUMIF(EUROPAINTS!F:F,'ALL 2019'!C64,EUROPAINTS!E:E)</f>
        <v>0</v>
      </c>
      <c r="AJ64" s="15" t="n">
        <f aca="false">SUMIF('CSS SAKAY'!F:F,'ALL 2019'!C64,'CSS SAKAY'!E:E)</f>
        <v>0</v>
      </c>
      <c r="AK64" s="61" t="n">
        <f aca="false">+SUMIF(AGRIMA!F:F,'ALL 2019'!C64,AGRIMA!E:E)</f>
        <v>0</v>
      </c>
      <c r="AL64" s="15" t="n">
        <f aca="false">+SUMIF(FERRIS!H:H,'ALL 2019'!C64,FERRIS!G:G)</f>
        <v>-2075179406.31</v>
      </c>
      <c r="AM64" s="15" t="n">
        <f aca="false">SUMIF(SEM!F:F,'ALL 2019'!C64,SEM!E:E)</f>
        <v>0</v>
      </c>
      <c r="AN64" s="15" t="n">
        <f aca="false">+SUMIF(Madatrade!F:F,'ALL 2019'!C64,Madatrade!E:E)</f>
        <v>0</v>
      </c>
      <c r="AO64" s="15" t="n">
        <f aca="false">+SUMIF('FIRST INVESTISSEMENT'!G:G,'ALL 2019'!C64,'FIRST INVESTISSEMENT'!F:F)</f>
        <v>0</v>
      </c>
    </row>
    <row r="65" customFormat="false" ht="17.25" hidden="false" customHeight="true" outlineLevel="0" collapsed="false">
      <c r="A65" s="2" t="str">
        <f aca="false">+LEFT(B65)</f>
        <v>2</v>
      </c>
      <c r="B65" s="2" t="str">
        <f aca="false">+LEFT(C65,3)</f>
        <v>281</v>
      </c>
      <c r="C65" s="20" t="n">
        <v>28184000</v>
      </c>
      <c r="D65" s="46" t="s">
        <v>2935</v>
      </c>
      <c r="E65" s="57" t="s">
        <v>19</v>
      </c>
      <c r="F65" s="61" t="n">
        <v>-71476538.49</v>
      </c>
      <c r="G65" s="61" t="n">
        <f aca="false">+SUMIF(AGRICORP!I:I,C65,AGRICORP!F:F)</f>
        <v>0</v>
      </c>
      <c r="H65" s="61" t="n">
        <f aca="false">+SUMIF(SMTP!D:D,'ALL 2019'!C65,SMTP!H:H)</f>
        <v>-232602035.17</v>
      </c>
      <c r="I65" s="61" t="n">
        <f aca="false">SUMIF(AGRIVET!G:G,C65,AGRIVET!F:F)</f>
        <v>-2318501.64</v>
      </c>
      <c r="J65" s="61" t="n">
        <f aca="false">+SUMIF(AGRIVAL!G:G,'ALL 2019'!C65,AGRIVAL!F:F)</f>
        <v>-40532893.8</v>
      </c>
      <c r="K65" s="61" t="n">
        <f aca="false">+SUMIF(AGRIKOBA!G:G,'ALL 2019'!C65,AGRIKOBA!F:F)</f>
        <v>-9491036.61</v>
      </c>
      <c r="L65" s="61" t="n">
        <f aca="false">+SUMIF(LMOI!F:F,'ALL 2019'!C65,LMOI!E:E)</f>
        <v>-14990391.26</v>
      </c>
      <c r="M65" s="15" t="n">
        <f aca="false">+SUMIF(TARTINE!G:G,'ALL 2019'!C65,TARTINE!F:F)</f>
        <v>-222111311</v>
      </c>
      <c r="N65" s="15" t="n">
        <f aca="false">+SUMIF(IDF!F:F,'ALL 2019'!C65,IDF!E:E)</f>
        <v>-10691097.42</v>
      </c>
      <c r="O65" s="15" t="n">
        <f aca="false">+SUMIF(RYA!G:G,C65,RYA!F:F)</f>
        <v>0</v>
      </c>
      <c r="P65" s="15" t="n">
        <f aca="false">+SUMIF('SCI NOAH'!G:G,'ALL 2019'!C65,'SCI NOAH'!F:F)</f>
        <v>0</v>
      </c>
      <c r="Q65" s="15" t="n">
        <f aca="false">+SUMIF(SIM!F:F,'ALL 2019'!C65,SIM!E:E)</f>
        <v>0</v>
      </c>
      <c r="R65" s="93" t="n">
        <f aca="false">SUMIF('First Energy'!F:F,C65,'First Energy'!I:I)</f>
        <v>-17151273.17</v>
      </c>
      <c r="S65" s="93" t="n">
        <f aca="false">SUMIF('ID Motors'!G:G,C65,'ID Motors'!J:J)</f>
        <v>-25326997.29</v>
      </c>
      <c r="T65" s="15" t="n">
        <f aca="false">+SUMIF('ID RENTAL'!G:G,'ALL 2019'!C65,'ID RENTAL'!F:F)</f>
        <v>-93681</v>
      </c>
      <c r="U65" s="29" t="n">
        <f aca="false">+SUMIF('MCM '!G:G,'ALL 2019'!C65,'MCM '!F:F)</f>
        <v>-39957199.2787671</v>
      </c>
      <c r="V65" s="61" t="n">
        <f aca="false">+SUMIF(AGRIMOTORS!G:G,C65,AGRIMOTORS!F:F)</f>
        <v>-765136</v>
      </c>
      <c r="W65" s="15" t="n">
        <f aca="false">+SUMIF(BOVIMA!F:F,'ALL 2019'!C65,BOVIMA!E:E)</f>
        <v>0</v>
      </c>
      <c r="X65" s="15" t="n">
        <f aca="false">+SUMIF(AGRIFEED!F:F,'ALL 2019'!C65,AGRIFEED!E:E)</f>
        <v>-840140</v>
      </c>
      <c r="Y65" s="15" t="n">
        <f aca="false">+SUMIF(AMIP!F:F,'ALL 2019'!C65,AMIP!E:E)</f>
        <v>0</v>
      </c>
      <c r="Z65" s="15" t="n">
        <f aca="false">+SUMIF(ISF!F:F,'ALL 2019'!C65,ISF!F:F)</f>
        <v>0</v>
      </c>
      <c r="AA65" s="15" t="n">
        <f aca="false">+SUMIF(MABEL!F:F,'ALL 2019'!C65,MABEL!E:E)</f>
        <v>0</v>
      </c>
      <c r="AB65" s="29" t="n">
        <f aca="false">+SUMIF(DISCOI!G:G,'ALL 2019'!C65,DISCOI!F:F)</f>
        <v>-31148092</v>
      </c>
      <c r="AC65" s="15" t="n">
        <f aca="false">+SUMIF(NMP!F:F,'ALL 2019'!C65,NMP!E:E)</f>
        <v>0</v>
      </c>
      <c r="AD65" s="15" t="n">
        <f aca="false">+SUMIF('AMCHO '!F:F,'ALL 2019'!C65,'AMCHO '!E:E)</f>
        <v>-2211699.45</v>
      </c>
      <c r="AE65" s="15" t="n">
        <f aca="false">SUMIF(CONFORTIS!G:G,'ALL 2019'!C65,CONFORTIS!F:F)</f>
        <v>0</v>
      </c>
      <c r="AF65" s="15" t="n">
        <f aca="false">+SUMIF('IRS IMMO'!G:G,'ALL 2019'!C65,'IRS IMMO'!F:F)</f>
        <v>0</v>
      </c>
      <c r="AG65" s="15" t="n">
        <f aca="false">SUMIF('United Malagasy'!F:F,'ALL 2019'!C65,'United Malagasy'!E:E)</f>
        <v>-1457088.19</v>
      </c>
      <c r="AH65" s="15" t="n">
        <f aca="false">+SUMIF(AGRIVETAM!F:F,'ALL 2019'!C65,AGRIVETAM!E:E)</f>
        <v>-6672712.91</v>
      </c>
      <c r="AI65" s="15" t="n">
        <f aca="false">+SUMIF(EUROPAINTS!F:F,'ALL 2019'!C65,EUROPAINTS!E:E)</f>
        <v>-1128992.21</v>
      </c>
      <c r="AJ65" s="15" t="n">
        <f aca="false">SUMIF('CSS SAKAY'!F:F,'ALL 2019'!C65,'CSS SAKAY'!E:E)</f>
        <v>0</v>
      </c>
      <c r="AK65" s="61" t="n">
        <f aca="false">+SUMIF(AGRIMA!F:F,'ALL 2019'!C65,AGRIMA!E:E)</f>
        <v>0</v>
      </c>
      <c r="AL65" s="15" t="n">
        <f aca="false">+SUMIF(FERRIS!H:H,'ALL 2019'!C65,FERRIS!G:G)</f>
        <v>-49090680.57</v>
      </c>
      <c r="AM65" s="15" t="n">
        <f aca="false">SUMIF(SEM!F:F,'ALL 2019'!C65,SEM!E:E)</f>
        <v>-7985359.84</v>
      </c>
      <c r="AN65" s="15" t="n">
        <f aca="false">+SUMIF(Madatrade!F:F,'ALL 2019'!C65,Madatrade!E:E)</f>
        <v>-1405625.25</v>
      </c>
      <c r="AO65" s="15" t="n">
        <f aca="false">+SUMIF('FIRST INVESTISSEMENT'!G:G,'ALL 2019'!C65,'FIRST INVESTISSEMENT'!F:F)</f>
        <v>0</v>
      </c>
    </row>
    <row r="66" customFormat="false" ht="17.25" hidden="false" customHeight="true" outlineLevel="0" collapsed="false">
      <c r="A66" s="2" t="str">
        <f aca="false">+LEFT(B66)</f>
        <v>2</v>
      </c>
      <c r="B66" s="2" t="str">
        <f aca="false">+LEFT(C66,3)</f>
        <v>281</v>
      </c>
      <c r="C66" s="20" t="n">
        <v>28185000</v>
      </c>
      <c r="D66" s="46" t="s">
        <v>2932</v>
      </c>
      <c r="E66" s="86" t="s">
        <v>2936</v>
      </c>
      <c r="F66" s="61"/>
      <c r="G66" s="61" t="n">
        <f aca="false">+SUMIF(AGRICORP!I:I,C66,AGRICORP!F:F)</f>
        <v>0</v>
      </c>
      <c r="H66" s="61" t="n">
        <f aca="false">+SUMIF(SMTP!D:D,'ALL 2019'!C66,SMTP!H:H)</f>
        <v>0</v>
      </c>
      <c r="I66" s="61" t="n">
        <f aca="false">SUMIF(AGRIVET!G:G,C66,AGRIVET!F:F)</f>
        <v>0</v>
      </c>
      <c r="J66" s="61" t="n">
        <f aca="false">+SUMIF(AGRIVAL!G:G,'ALL 2019'!C66,AGRIVAL!F:F)</f>
        <v>-786708.33</v>
      </c>
      <c r="M66" s="15"/>
      <c r="N66" s="15"/>
      <c r="O66" s="15"/>
      <c r="P66" s="15"/>
      <c r="Q66" s="15"/>
      <c r="R66" s="93" t="n">
        <f aca="false">SUMIF('First Energy'!F:F,C66,'First Energy'!I:I)</f>
        <v>-125130.56</v>
      </c>
      <c r="S66" s="93" t="n">
        <f aca="false">SUMIF('ID Motors'!G:G,C66,'ID Motors'!J:J)</f>
        <v>0</v>
      </c>
      <c r="T66" s="15" t="n">
        <f aca="false">+SUMIF('ID RENTAL'!G:G,'ALL 2019'!C66,'ID RENTAL'!F:F)</f>
        <v>0</v>
      </c>
      <c r="U66" s="29"/>
      <c r="V66" s="61" t="n">
        <f aca="false">+SUMIF(AGRIMOTORS!G:G,C66,AGRIMOTORS!F:F)</f>
        <v>0</v>
      </c>
      <c r="W66" s="15"/>
      <c r="X66" s="15"/>
      <c r="Y66" s="15"/>
      <c r="Z66" s="15"/>
      <c r="AA66" s="15"/>
      <c r="AB66" s="29"/>
      <c r="AC66" s="15"/>
      <c r="AD66" s="15"/>
      <c r="AE66" s="15" t="n">
        <f aca="false">SUMIF(CONFORTIS!G:G,'ALL 2019'!C66,CONFORTIS!F:F)</f>
        <v>0</v>
      </c>
      <c r="AF66" s="15"/>
      <c r="AG66" s="15" t="n">
        <f aca="false">SUMIF('United Malagasy'!F:F,'ALL 2019'!C66,'United Malagasy'!E:E)</f>
        <v>0</v>
      </c>
      <c r="AH66" s="15"/>
      <c r="AI66" s="15"/>
      <c r="AJ66" s="15" t="n">
        <f aca="false">SUMIF('CSS SAKAY'!F:F,'ALL 2019'!C66,'CSS SAKAY'!E:E)</f>
        <v>0</v>
      </c>
      <c r="AK66" s="61" t="n">
        <f aca="false">+SUMIF(AGRIMA!F:F,'ALL 2019'!C66,AGRIMA!E:E)</f>
        <v>0</v>
      </c>
      <c r="AL66" s="15" t="n">
        <f aca="false">+SUMIF(FERRIS!H:H,'ALL 2019'!C66,FERRIS!G:G)</f>
        <v>-19968181.67</v>
      </c>
      <c r="AM66" s="15" t="n">
        <f aca="false">SUMIF(SEM!F:F,'ALL 2019'!C66,SEM!E:E)</f>
        <v>-14749239.22</v>
      </c>
      <c r="AN66" s="15" t="n">
        <f aca="false">+SUMIF(Madatrade!F:F,'ALL 2019'!C66,Madatrade!E:E)</f>
        <v>0</v>
      </c>
      <c r="AO66" s="15" t="n">
        <f aca="false">+SUMIF('FIRST INVESTISSEMENT'!G:G,'ALL 2019'!C66,'FIRST INVESTISSEMENT'!F:F)</f>
        <v>0</v>
      </c>
    </row>
    <row r="67" customFormat="false" ht="17.25" hidden="false" customHeight="true" outlineLevel="0" collapsed="false">
      <c r="A67" s="2" t="str">
        <f aca="false">+LEFT(B67)</f>
        <v>3</v>
      </c>
      <c r="B67" s="2" t="str">
        <f aca="false">+LEFT(C67,3)</f>
        <v>310</v>
      </c>
      <c r="C67" s="20" t="n">
        <v>31000000</v>
      </c>
      <c r="D67" s="46" t="s">
        <v>2937</v>
      </c>
      <c r="E67" s="57" t="s">
        <v>251</v>
      </c>
      <c r="F67" s="61" t="n">
        <v>1022873179.32</v>
      </c>
      <c r="G67" s="61" t="n">
        <f aca="false">+SUMIF(AGRICORP!I:I,C67,AGRICORP!F:F)</f>
        <v>0</v>
      </c>
      <c r="H67" s="61" t="n">
        <f aca="false">+SUMIF(SMTP!D:D,'ALL 2019'!C67,SMTP!H:H)</f>
        <v>2838794940.91</v>
      </c>
      <c r="I67" s="61" t="n">
        <f aca="false">SUMIF(AGRIVET!G:G,C67,AGRIVET!F:F)</f>
        <v>108807612.31</v>
      </c>
      <c r="J67" s="61" t="n">
        <f aca="false">+SUMIF(AGRIVAL!G:G,'ALL 2019'!C67,AGRIVAL!F:F)</f>
        <v>23423737847.76</v>
      </c>
      <c r="K67" s="61" t="n">
        <f aca="false">+SUMIF(AGRIKOBA!G:G,'ALL 2019'!C67,AGRIKOBA!F:F)</f>
        <v>153484974</v>
      </c>
      <c r="L67" s="61" t="n">
        <f aca="false">+SUMIF(LMOI!F:F,'ALL 2019'!C67,LMOI!E:E)</f>
        <v>21002042614.48</v>
      </c>
      <c r="M67" s="15" t="n">
        <f aca="false">+SUMIF(TARTINE!G:G,'ALL 2019'!C67,TARTINE!F:F)</f>
        <v>2608718715.56</v>
      </c>
      <c r="N67" s="15" t="n">
        <f aca="false">+SUMIF(IDF!F:F,'ALL 2019'!C67,IDF!E:E)</f>
        <v>0</v>
      </c>
      <c r="O67" s="15" t="n">
        <f aca="false">+SUMIF(RYA!G:G,C67,RYA!F:F)</f>
        <v>0</v>
      </c>
      <c r="P67" s="15" t="n">
        <f aca="false">+SUMIF('SCI NOAH'!G:G,'ALL 2019'!C67,'SCI NOAH'!F:F)</f>
        <v>0</v>
      </c>
      <c r="Q67" s="15" t="n">
        <f aca="false">+SUMIF(SIM!F:F,'ALL 2019'!C67,SIM!E:E)</f>
        <v>0</v>
      </c>
      <c r="R67" s="93" t="n">
        <f aca="false">SUMIF('First Energy'!F:F,C67,'First Energy'!I:I)</f>
        <v>0</v>
      </c>
      <c r="S67" s="93" t="n">
        <f aca="false">SUMIF('ID Motors'!G:G,C67,'ID Motors'!J:J)</f>
        <v>0</v>
      </c>
      <c r="T67" s="15" t="n">
        <f aca="false">+SUMIF('ID RENTAL'!G:G,'ALL 2019'!C67,'ID RENTAL'!F:F)</f>
        <v>0</v>
      </c>
      <c r="U67" s="29" t="n">
        <f aca="false">+SUMIF('MCM '!G:G,'ALL 2019'!C67,'MCM '!F:F)</f>
        <v>0</v>
      </c>
      <c r="V67" s="61" t="n">
        <f aca="false">+SUMIF(AGRIMOTORS!G:G,C67,AGRIMOTORS!F:F)</f>
        <v>0</v>
      </c>
      <c r="W67" s="15" t="n">
        <f aca="false">+SUMIF(BOVIMA!F:F,'ALL 2019'!C67,BOVIMA!E:E)</f>
        <v>1088230500</v>
      </c>
      <c r="X67" s="15" t="n">
        <f aca="false">+SUMIF(AGRIFEED!F:F,'ALL 2019'!C67,AGRIFEED!E:E)</f>
        <v>211327999.54</v>
      </c>
      <c r="Y67" s="15" t="n">
        <f aca="false">+SUMIF(AMIP!F:F,'ALL 2019'!C67,AMIP!E:E)</f>
        <v>0</v>
      </c>
      <c r="Z67" s="15" t="n">
        <f aca="false">+SUMIF(ISF!F:F,'ALL 2019'!C67,ISF!F:F)</f>
        <v>0</v>
      </c>
      <c r="AA67" s="15" t="n">
        <f aca="false">+SUMIF(MABEL!F:F,'ALL 2019'!C67,MABEL!E:E)</f>
        <v>0</v>
      </c>
      <c r="AB67" s="29" t="n">
        <f aca="false">+SUMIF(DISCOI!G:G,'ALL 2019'!C67,DISCOI!F:F)</f>
        <v>0</v>
      </c>
      <c r="AC67" s="15" t="n">
        <f aca="false">+SUMIF(NMP!F:F,'ALL 2019'!C67,NMP!E:E)</f>
        <v>0</v>
      </c>
      <c r="AD67" s="15" t="n">
        <f aca="false">+SUMIF('AMCHO '!F:F,'ALL 2019'!C67,'AMCHO '!E:E)</f>
        <v>944529277.53</v>
      </c>
      <c r="AE67" s="15" t="n">
        <f aca="false">SUMIF(CONFORTIS!G:G,'ALL 2019'!C67,CONFORTIS!F:F)</f>
        <v>0</v>
      </c>
      <c r="AF67" s="15" t="n">
        <f aca="false">+SUMIF('IRS IMMO'!G:G,'ALL 2019'!C67,'IRS IMMO'!F:F)</f>
        <v>0</v>
      </c>
      <c r="AG67" s="15" t="n">
        <f aca="false">SUMIF('United Malagasy'!F:F,'ALL 2019'!C67,'United Malagasy'!E:E)</f>
        <v>0</v>
      </c>
      <c r="AH67" s="15" t="n">
        <f aca="false">+SUMIF(AGRIVETAM!F:F,'ALL 2019'!C67,AGRIVETAM!E:E)</f>
        <v>0</v>
      </c>
      <c r="AI67" s="15" t="n">
        <f aca="false">+SUMIF(EUROPAINTS!F:F,'ALL 2019'!C67,EUROPAINTS!E:E)</f>
        <v>1885048803.76</v>
      </c>
      <c r="AJ67" s="15" t="n">
        <f aca="false">SUMIF('CSS SAKAY'!F:F,'ALL 2019'!C67,'CSS SAKAY'!E:E)</f>
        <v>0</v>
      </c>
      <c r="AK67" s="61" t="n">
        <f aca="false">+SUMIF(AGRIMA!F:F,'ALL 2019'!C67,AGRIMA!E:E)</f>
        <v>53160645.9</v>
      </c>
      <c r="AL67" s="15" t="n">
        <f aca="false">+SUMIF(FERRIS!H:H,'ALL 2019'!C67,FERRIS!G:G)</f>
        <v>0</v>
      </c>
      <c r="AM67" s="15" t="n">
        <f aca="false">SUMIF(SEM!F:F,'ALL 2019'!C67,SEM!E:E)</f>
        <v>1157077823.82</v>
      </c>
      <c r="AN67" s="15" t="n">
        <f aca="false">+SUMIF(Madatrade!F:F,'ALL 2019'!C67,Madatrade!E:E)</f>
        <v>0</v>
      </c>
      <c r="AO67" s="15" t="n">
        <f aca="false">+SUMIF('FIRST INVESTISSEMENT'!G:G,'ALL 2019'!C67,'FIRST INVESTISSEMENT'!F:F)</f>
        <v>0</v>
      </c>
    </row>
    <row r="68" customFormat="false" ht="17.25" hidden="false" customHeight="true" outlineLevel="0" collapsed="false">
      <c r="A68" s="2" t="str">
        <f aca="false">+LEFT(B68)</f>
        <v>3</v>
      </c>
      <c r="B68" s="2" t="str">
        <f aca="false">+LEFT(C68,3)</f>
        <v>311</v>
      </c>
      <c r="C68" s="20" t="n">
        <v>31100000</v>
      </c>
      <c r="D68" s="46" t="s">
        <v>2937</v>
      </c>
      <c r="E68" s="57" t="s">
        <v>1164</v>
      </c>
      <c r="F68" s="61"/>
      <c r="G68" s="61" t="n">
        <f aca="false">+SUMIF(AGRICORP!I:I,C68,AGRICORP!F:F)</f>
        <v>0</v>
      </c>
      <c r="H68" s="61" t="n">
        <f aca="false">+SUMIF(SMTP!D:D,'ALL 2019'!C68,SMTP!H:H)</f>
        <v>0</v>
      </c>
      <c r="I68" s="61" t="n">
        <f aca="false">SUMIF(AGRIVET!G:G,C68,AGRIVET!F:F)</f>
        <v>0</v>
      </c>
      <c r="J68" s="61" t="n">
        <f aca="false">+SUMIF(AGRIVAL!G:G,'ALL 2019'!C68,AGRIVAL!F:F)</f>
        <v>0</v>
      </c>
      <c r="K68" s="61" t="n">
        <f aca="false">+SUMIF(AGRIKOBA!G:G,'ALL 2019'!C68,AGRIKOBA!F:F)</f>
        <v>0</v>
      </c>
      <c r="L68" s="61" t="n">
        <f aca="false">+SUMIF(LMOI!F:F,'ALL 2019'!C68,LMOI!E:E)</f>
        <v>0</v>
      </c>
      <c r="M68" s="15" t="n">
        <f aca="false">+SUMIF(TARTINE!G:G,'ALL 2019'!C68,TARTINE!F:F)</f>
        <v>0</v>
      </c>
      <c r="N68" s="15" t="n">
        <f aca="false">+SUMIF(IDF!F:F,'ALL 2019'!C68,IDF!E:E)</f>
        <v>0</v>
      </c>
      <c r="O68" s="15" t="n">
        <f aca="false">+SUMIF(RYA!G:G,C68,RYA!F:F)</f>
        <v>0</v>
      </c>
      <c r="P68" s="15" t="n">
        <f aca="false">+SUMIF('SCI NOAH'!G:G,'ALL 2019'!C68,'SCI NOAH'!F:F)</f>
        <v>0</v>
      </c>
      <c r="Q68" s="15" t="n">
        <f aca="false">+SUMIF(SIM!F:F,'ALL 2019'!C68,SIM!E:E)</f>
        <v>0</v>
      </c>
      <c r="R68" s="93" t="n">
        <f aca="false">SUMIF('First Energy'!F:F,C68,'First Energy'!I:I)</f>
        <v>0</v>
      </c>
      <c r="S68" s="93" t="n">
        <f aca="false">SUMIF('ID Motors'!G:G,C68,'ID Motors'!J:J)</f>
        <v>0</v>
      </c>
      <c r="T68" s="15" t="n">
        <f aca="false">+SUMIF('ID RENTAL'!G:G,'ALL 2019'!C68,'ID RENTAL'!F:F)</f>
        <v>0</v>
      </c>
      <c r="U68" s="29" t="n">
        <f aca="false">+SUMIF('MCM '!G:G,'ALL 2019'!C68,'MCM '!F:F)</f>
        <v>0</v>
      </c>
      <c r="V68" s="61" t="n">
        <f aca="false">+SUMIF(AGRIMOTORS!G:G,C68,AGRIMOTORS!F:F)</f>
        <v>0</v>
      </c>
      <c r="W68" s="15" t="n">
        <f aca="false">+SUMIF(BOVIMA!F:F,'ALL 2019'!C68,BOVIMA!E:E)</f>
        <v>0</v>
      </c>
      <c r="X68" s="15" t="n">
        <f aca="false">+SUMIF(AGRIFEED!F:F,'ALL 2019'!C68,AGRIFEED!E:E)</f>
        <v>0</v>
      </c>
      <c r="Y68" s="15" t="n">
        <f aca="false">+SUMIF(AMIP!F:F,'ALL 2019'!C68,AMIP!E:E)</f>
        <v>0</v>
      </c>
      <c r="Z68" s="15" t="n">
        <f aca="false">+SUMIF(ISF!F:F,'ALL 2019'!C68,ISF!F:F)</f>
        <v>0</v>
      </c>
      <c r="AA68" s="15" t="n">
        <f aca="false">+SUMIF(MABEL!F:F,'ALL 2019'!C68,MABEL!E:E)</f>
        <v>0</v>
      </c>
      <c r="AB68" s="29" t="n">
        <f aca="false">+SUMIF(DISCOI!G:G,'ALL 2019'!C68,DISCOI!F:F)</f>
        <v>0</v>
      </c>
      <c r="AC68" s="15" t="n">
        <f aca="false">+SUMIF(NMP!F:F,'ALL 2019'!C68,NMP!E:E)</f>
        <v>82968642.09</v>
      </c>
      <c r="AD68" s="15" t="n">
        <f aca="false">+SUMIF('AMCHO '!F:F,'ALL 2019'!C68,'AMCHO '!E:E)</f>
        <v>0</v>
      </c>
      <c r="AE68" s="15" t="n">
        <f aca="false">SUMIF(CONFORTIS!G:G,'ALL 2019'!C68,CONFORTIS!F:F)</f>
        <v>0</v>
      </c>
      <c r="AF68" s="15" t="n">
        <f aca="false">+SUMIF('IRS IMMO'!G:G,'ALL 2019'!C68,'IRS IMMO'!F:F)</f>
        <v>0</v>
      </c>
      <c r="AG68" s="15" t="n">
        <f aca="false">SUMIF('United Malagasy'!F:F,'ALL 2019'!C68,'United Malagasy'!E:E)</f>
        <v>0</v>
      </c>
      <c r="AH68" s="15" t="n">
        <f aca="false">+SUMIF(AGRIVETAM!F:F,'ALL 2019'!C68,AGRIVETAM!E:E)</f>
        <v>0</v>
      </c>
      <c r="AI68" s="15" t="n">
        <f aca="false">+SUMIF(EUROPAINTS!F:F,'ALL 2019'!C68,EUROPAINTS!E:E)</f>
        <v>0</v>
      </c>
      <c r="AJ68" s="15" t="n">
        <f aca="false">SUMIF('CSS SAKAY'!F:F,'ALL 2019'!C68,'CSS SAKAY'!E:E)</f>
        <v>0</v>
      </c>
      <c r="AK68" s="61" t="n">
        <f aca="false">+SUMIF(AGRIMA!F:F,'ALL 2019'!C68,AGRIMA!E:E)</f>
        <v>0</v>
      </c>
      <c r="AL68" s="15" t="n">
        <f aca="false">+SUMIF(FERRIS!H:H,'ALL 2019'!C68,FERRIS!G:G)</f>
        <v>0</v>
      </c>
      <c r="AM68" s="15" t="n">
        <f aca="false">SUMIF(SEM!F:F,'ALL 2019'!C68,SEM!E:E)</f>
        <v>0</v>
      </c>
      <c r="AN68" s="15" t="n">
        <f aca="false">+SUMIF(Madatrade!F:F,'ALL 2019'!C68,Madatrade!E:E)</f>
        <v>0</v>
      </c>
      <c r="AO68" s="15" t="n">
        <f aca="false">+SUMIF('FIRST INVESTISSEMENT'!G:G,'ALL 2019'!C68,'FIRST INVESTISSEMENT'!F:F)</f>
        <v>0</v>
      </c>
    </row>
    <row r="69" customFormat="false" ht="17.25" hidden="false" customHeight="true" outlineLevel="0" collapsed="false">
      <c r="A69" s="2" t="str">
        <f aca="false">+LEFT(B69)</f>
        <v>3</v>
      </c>
      <c r="B69" s="2" t="str">
        <f aca="false">+LEFT(C69,3)</f>
        <v>351</v>
      </c>
      <c r="C69" s="12" t="n">
        <v>35100000</v>
      </c>
      <c r="D69" s="46" t="s">
        <v>2937</v>
      </c>
      <c r="E69" s="57" t="s">
        <v>252</v>
      </c>
      <c r="F69" s="61" t="n">
        <v>2565602846.93</v>
      </c>
      <c r="G69" s="61" t="n">
        <f aca="false">+SUMIF(AGRICORP!I:I,C69,AGRICORP!F:F)</f>
        <v>0</v>
      </c>
      <c r="H69" s="61" t="n">
        <f aca="false">+SUMIF(SMTP!D:D,'ALL 2019'!C69,SMTP!H:H)</f>
        <v>0</v>
      </c>
      <c r="I69" s="61" t="n">
        <f aca="false">SUMIF(AGRIVET!G:G,C69,AGRIVET!F:F)</f>
        <v>0</v>
      </c>
      <c r="J69" s="61" t="n">
        <f aca="false">+SUMIF(AGRIVAL!G:G,'ALL 2019'!C69,AGRIVAL!F:F)</f>
        <v>0</v>
      </c>
      <c r="K69" s="61" t="n">
        <f aca="false">+SUMIF(AGRIKOBA!G:G,'ALL 2019'!C69,AGRIKOBA!F:F)</f>
        <v>0</v>
      </c>
      <c r="L69" s="61" t="n">
        <f aca="false">+SUMIF(LMOI!F:F,'ALL 2019'!C69,LMOI!E:E)</f>
        <v>0</v>
      </c>
      <c r="M69" s="15" t="n">
        <f aca="false">+SUMIF(TARTINE!G:G,'ALL 2019'!C69,TARTINE!F:F)</f>
        <v>0</v>
      </c>
      <c r="N69" s="15" t="n">
        <f aca="false">+SUMIF(IDF!F:F,'ALL 2019'!C69,IDF!E:E)</f>
        <v>0</v>
      </c>
      <c r="O69" s="15" t="n">
        <f aca="false">+SUMIF(RYA!G:G,C69,RYA!F:F)</f>
        <v>0</v>
      </c>
      <c r="P69" s="15" t="n">
        <f aca="false">+SUMIF('SCI NOAH'!G:G,'ALL 2019'!C69,'SCI NOAH'!F:F)</f>
        <v>0</v>
      </c>
      <c r="Q69" s="15" t="n">
        <f aca="false">+SUMIF(SIM!F:F,'ALL 2019'!C69,SIM!E:E)</f>
        <v>0</v>
      </c>
      <c r="R69" s="93" t="n">
        <f aca="false">SUMIF('First Energy'!F:F,C69,'First Energy'!I:I)</f>
        <v>0</v>
      </c>
      <c r="S69" s="93" t="n">
        <f aca="false">SUMIF('ID Motors'!G:G,C69,'ID Motors'!J:J)</f>
        <v>0</v>
      </c>
      <c r="T69" s="15" t="n">
        <f aca="false">+SUMIF('ID RENTAL'!G:G,'ALL 2019'!C69,'ID RENTAL'!F:F)</f>
        <v>0</v>
      </c>
      <c r="U69" s="29" t="n">
        <f aca="false">+SUMIF('MCM '!G:G,'ALL 2019'!C69,'MCM '!F:F)</f>
        <v>0</v>
      </c>
      <c r="V69" s="61" t="n">
        <f aca="false">+SUMIF(AGRIMOTORS!G:G,C69,AGRIMOTORS!F:F)</f>
        <v>0</v>
      </c>
      <c r="W69" s="15" t="n">
        <f aca="false">+SUMIF(BOVIMA!F:F,'ALL 2019'!C69,BOVIMA!E:E)</f>
        <v>0</v>
      </c>
      <c r="X69" s="15" t="n">
        <f aca="false">+SUMIF(AGRIFEED!F:F,'ALL 2019'!C69,AGRIFEED!E:E)</f>
        <v>0</v>
      </c>
      <c r="Y69" s="15" t="n">
        <f aca="false">+SUMIF(AMIP!F:F,'ALL 2019'!C69,AMIP!E:E)</f>
        <v>0</v>
      </c>
      <c r="Z69" s="15" t="n">
        <f aca="false">+SUMIF(ISF!F:F,'ALL 2019'!C69,ISF!F:F)</f>
        <v>0</v>
      </c>
      <c r="AA69" s="15" t="n">
        <f aca="false">+SUMIF(MABEL!F:F,'ALL 2019'!C69,MABEL!E:E)</f>
        <v>0</v>
      </c>
      <c r="AB69" s="29" t="n">
        <f aca="false">+SUMIF(DISCOI!G:G,'ALL 2019'!C69,DISCOI!F:F)</f>
        <v>0</v>
      </c>
      <c r="AC69" s="15" t="n">
        <f aca="false">+SUMIF(NMP!F:F,'ALL 2019'!C69,NMP!E:E)</f>
        <v>0</v>
      </c>
      <c r="AD69" s="15" t="n">
        <f aca="false">+SUMIF('AMCHO '!F:F,'ALL 2019'!C69,'AMCHO '!E:E)</f>
        <v>0</v>
      </c>
      <c r="AE69" s="15" t="n">
        <f aca="false">SUMIF(CONFORTIS!G:G,'ALL 2019'!C69,CONFORTIS!F:F)</f>
        <v>0</v>
      </c>
      <c r="AF69" s="15" t="n">
        <f aca="false">+SUMIF('IRS IMMO'!G:G,'ALL 2019'!C69,'IRS IMMO'!F:F)</f>
        <v>0</v>
      </c>
      <c r="AG69" s="15" t="n">
        <f aca="false">SUMIF('United Malagasy'!F:F,'ALL 2019'!C69,'United Malagasy'!E:E)</f>
        <v>0</v>
      </c>
      <c r="AH69" s="15" t="n">
        <f aca="false">+SUMIF(AGRIVETAM!F:F,'ALL 2019'!C69,AGRIVETAM!E:E)</f>
        <v>0</v>
      </c>
      <c r="AI69" s="15" t="n">
        <f aca="false">+SUMIF(EUROPAINTS!F:F,'ALL 2019'!C69,EUROPAINTS!E:E)</f>
        <v>0</v>
      </c>
      <c r="AJ69" s="15" t="n">
        <f aca="false">SUMIF('CSS SAKAY'!F:F,'ALL 2019'!C69,'CSS SAKAY'!E:E)</f>
        <v>0</v>
      </c>
      <c r="AK69" s="61" t="n">
        <f aca="false">+SUMIF(AGRIMA!F:F,'ALL 2019'!C69,AGRIMA!E:E)</f>
        <v>0</v>
      </c>
      <c r="AL69" s="15" t="n">
        <f aca="false">+SUMIF(FERRIS!H:H,'ALL 2019'!C69,FERRIS!G:G)</f>
        <v>0</v>
      </c>
      <c r="AM69" s="15" t="n">
        <f aca="false">SUMIF(SEM!F:F,'ALL 2019'!C69,SEM!E:E)</f>
        <v>0</v>
      </c>
      <c r="AN69" s="15" t="n">
        <f aca="false">+SUMIF(Madatrade!F:F,'ALL 2019'!C69,Madatrade!E:E)</f>
        <v>0</v>
      </c>
      <c r="AO69" s="15" t="n">
        <f aca="false">+SUMIF('FIRST INVESTISSEMENT'!G:G,'ALL 2019'!C69,'FIRST INVESTISSEMENT'!F:F)</f>
        <v>0</v>
      </c>
    </row>
    <row r="70" customFormat="false" ht="17.25" hidden="false" customHeight="true" outlineLevel="0" collapsed="false">
      <c r="A70" s="2" t="str">
        <f aca="false">+LEFT(B70)</f>
        <v>3</v>
      </c>
      <c r="B70" s="2" t="str">
        <f aca="false">+LEFT(C70,3)</f>
        <v>350</v>
      </c>
      <c r="C70" s="12" t="n">
        <v>35000000</v>
      </c>
      <c r="D70" s="46" t="s">
        <v>2937</v>
      </c>
      <c r="E70" s="57" t="s">
        <v>1779</v>
      </c>
      <c r="F70" s="61"/>
      <c r="G70" s="61" t="n">
        <f aca="false">+SUMIF(AGRICORP!I:I,C70,AGRICORP!F:F)</f>
        <v>0</v>
      </c>
      <c r="H70" s="61" t="n">
        <f aca="false">+SUMIF(SMTP!D:D,'ALL 2019'!C70,SMTP!H:H)</f>
        <v>0</v>
      </c>
      <c r="I70" s="61" t="n">
        <f aca="false">SUMIF(AGRIVET!G:G,C70,AGRIVET!F:F)</f>
        <v>0</v>
      </c>
      <c r="J70" s="61" t="n">
        <f aca="false">+SUMIF(AGRIVAL!G:G,'ALL 2019'!C70,AGRIVAL!F:F)</f>
        <v>0</v>
      </c>
      <c r="K70" s="61" t="n">
        <f aca="false">+SUMIF(AGRIKOBA!G:G,'ALL 2019'!C70,AGRIKOBA!F:F)</f>
        <v>0</v>
      </c>
      <c r="M70" s="15"/>
      <c r="N70" s="15"/>
      <c r="O70" s="15"/>
      <c r="P70" s="15" t="n">
        <f aca="false">+SUMIF('SCI NOAH'!G:G,'ALL 2019'!C70,'SCI NOAH'!F:F)</f>
        <v>0</v>
      </c>
      <c r="Q70" s="15" t="n">
        <f aca="false">+SUMIF(SIM!F:F,'ALL 2019'!C70,SIM!E:E)</f>
        <v>0</v>
      </c>
      <c r="R70" s="93" t="n">
        <f aca="false">SUMIF('First Energy'!F:F,C70,'First Energy'!I:I)</f>
        <v>0</v>
      </c>
      <c r="S70" s="93" t="n">
        <f aca="false">SUMIF('ID Motors'!G:G,C70,'ID Motors'!J:J)</f>
        <v>1044938088.8</v>
      </c>
      <c r="T70" s="15" t="n">
        <f aca="false">+SUMIF('ID RENTAL'!G:G,'ALL 2019'!C70,'ID RENTAL'!F:F)</f>
        <v>0</v>
      </c>
      <c r="U70" s="29" t="n">
        <f aca="false">+SUMIF('MCM '!G:G,'ALL 2019'!C70,'MCM '!F:F)</f>
        <v>1207407178</v>
      </c>
      <c r="V70" s="61" t="n">
        <f aca="false">+SUMIF(AGRIMOTORS!G:G,C70,AGRIMOTORS!F:F)</f>
        <v>0</v>
      </c>
      <c r="W70" s="15" t="n">
        <f aca="false">+SUMIF(BOVIMA!F:F,'ALL 2019'!C70,BOVIMA!E:E)</f>
        <v>0</v>
      </c>
      <c r="X70" s="15" t="n">
        <f aca="false">+SUMIF(AGRIFEED!F:F,'ALL 2019'!C70,AGRIFEED!E:E)</f>
        <v>0</v>
      </c>
      <c r="Y70" s="15" t="n">
        <f aca="false">+SUMIF(AMIP!F:F,'ALL 2019'!C70,AMIP!E:E)</f>
        <v>0</v>
      </c>
      <c r="Z70" s="15" t="n">
        <f aca="false">+SUMIF(ISF!F:F,'ALL 2019'!C70,ISF!F:F)</f>
        <v>0</v>
      </c>
      <c r="AA70" s="15" t="n">
        <f aca="false">+SUMIF(MABEL!F:F,'ALL 2019'!C70,MABEL!E:E)</f>
        <v>0</v>
      </c>
      <c r="AB70" s="29" t="n">
        <f aca="false">+SUMIF(DISCOI!G:G,'ALL 2019'!C70,DISCOI!F:F)</f>
        <v>0</v>
      </c>
      <c r="AC70" s="15" t="n">
        <f aca="false">+SUMIF(NMP!F:F,'ALL 2019'!C70,NMP!E:E)</f>
        <v>0</v>
      </c>
      <c r="AD70" s="15" t="n">
        <f aca="false">+SUMIF('AMCHO '!F:F,'ALL 2019'!C70,'AMCHO '!E:E)</f>
        <v>0</v>
      </c>
      <c r="AE70" s="15" t="n">
        <f aca="false">SUMIF(CONFORTIS!G:G,'ALL 2019'!C70,CONFORTIS!F:F)</f>
        <v>0</v>
      </c>
      <c r="AF70" s="15" t="n">
        <f aca="false">+SUMIF('IRS IMMO'!G:G,'ALL 2019'!C70,'IRS IMMO'!F:F)</f>
        <v>0</v>
      </c>
      <c r="AG70" s="15" t="n">
        <f aca="false">SUMIF('United Malagasy'!F:F,'ALL 2019'!C70,'United Malagasy'!E:E)</f>
        <v>0</v>
      </c>
      <c r="AH70" s="15" t="n">
        <f aca="false">+SUMIF(AGRIVETAM!F:F,'ALL 2019'!C70,AGRIVETAM!E:E)</f>
        <v>0</v>
      </c>
      <c r="AI70" s="15" t="n">
        <f aca="false">+SUMIF(EUROPAINTS!F:F,'ALL 2019'!C70,EUROPAINTS!E:E)</f>
        <v>0</v>
      </c>
      <c r="AJ70" s="15" t="n">
        <f aca="false">SUMIF('CSS SAKAY'!F:F,'ALL 2019'!C70,'CSS SAKAY'!E:E)</f>
        <v>0</v>
      </c>
      <c r="AK70" s="61" t="n">
        <f aca="false">+SUMIF(AGRIMA!F:F,'ALL 2019'!C70,AGRIMA!E:E)</f>
        <v>0</v>
      </c>
      <c r="AL70" s="15" t="n">
        <f aca="false">+SUMIF(FERRIS!H:H,'ALL 2019'!C70,FERRIS!G:G)</f>
        <v>0</v>
      </c>
      <c r="AM70" s="15" t="n">
        <f aca="false">SUMIF(SEM!F:F,'ALL 2019'!C70,SEM!E:E)</f>
        <v>0</v>
      </c>
      <c r="AN70" s="15" t="n">
        <f aca="false">+SUMIF(Madatrade!F:F,'ALL 2019'!C70,Madatrade!E:E)</f>
        <v>0</v>
      </c>
      <c r="AO70" s="15" t="n">
        <f aca="false">+SUMIF('FIRST INVESTISSEMENT'!G:G,'ALL 2019'!C70,'FIRST INVESTISSEMENT'!F:F)</f>
        <v>0</v>
      </c>
    </row>
    <row r="71" customFormat="false" ht="17.25" hidden="false" customHeight="true" outlineLevel="0" collapsed="false">
      <c r="A71" s="2" t="str">
        <f aca="false">+LEFT(B71)</f>
        <v>3</v>
      </c>
      <c r="B71" s="2" t="str">
        <f aca="false">+LEFT(C71,3)</f>
        <v>355</v>
      </c>
      <c r="C71" s="20" t="n">
        <v>35500000</v>
      </c>
      <c r="D71" s="46" t="s">
        <v>2938</v>
      </c>
      <c r="E71" s="57" t="s">
        <v>591</v>
      </c>
      <c r="F71" s="61" t="n">
        <v>0</v>
      </c>
      <c r="G71" s="61" t="n">
        <f aca="false">+SUMIF(AGRICORP!I:I,C71,AGRICORP!F:F)</f>
        <v>0</v>
      </c>
      <c r="H71" s="61" t="n">
        <f aca="false">+SUMIF(SMTP!D:D,'ALL 2019'!C71,SMTP!H:H)</f>
        <v>1871581999.7</v>
      </c>
      <c r="I71" s="61" t="n">
        <f aca="false">SUMIF(AGRIVET!G:G,C71,AGRIVET!F:F)</f>
        <v>302343842.66</v>
      </c>
      <c r="J71" s="61" t="n">
        <f aca="false">+SUMIF(AGRIVAL!G:G,'ALL 2019'!C71,AGRIVAL!F:F)</f>
        <v>1085243133</v>
      </c>
      <c r="K71" s="61" t="n">
        <f aca="false">+SUMIF(AGRIKOBA!G:G,'ALL 2019'!C71,AGRIKOBA!F:F)</f>
        <v>402920473</v>
      </c>
      <c r="L71" s="61" t="n">
        <f aca="false">+SUMIF(LMOI!F:F,'ALL 2019'!C71,LMOI!E:E)</f>
        <v>0</v>
      </c>
      <c r="M71" s="15" t="n">
        <f aca="false">+SUMIF(TARTINE!G:G,'ALL 2019'!C71,TARTINE!F:F)</f>
        <v>63711112</v>
      </c>
      <c r="N71" s="15" t="n">
        <f aca="false">+SUMIF(IDF!F:F,'ALL 2019'!C71,IDF!E:E)</f>
        <v>0</v>
      </c>
      <c r="O71" s="15" t="n">
        <f aca="false">+SUMIF(RYA!G:G,C71,RYA!F:F)</f>
        <v>0</v>
      </c>
      <c r="P71" s="15" t="n">
        <f aca="false">+SUMIF('SCI NOAH'!G:G,'ALL 2019'!C71,'SCI NOAH'!F:F)</f>
        <v>0</v>
      </c>
      <c r="Q71" s="15" t="n">
        <f aca="false">+SUMIF(SIM!F:F,'ALL 2019'!C71,SIM!E:E)</f>
        <v>0</v>
      </c>
      <c r="R71" s="93" t="n">
        <f aca="false">SUMIF('First Energy'!F:F,C71,'First Energy'!I:I)</f>
        <v>0</v>
      </c>
      <c r="S71" s="93" t="n">
        <f aca="false">SUMIF('ID Motors'!G:G,C71,'ID Motors'!J:J)</f>
        <v>0</v>
      </c>
      <c r="T71" s="15" t="n">
        <f aca="false">+SUMIF('ID RENTAL'!G:G,'ALL 2019'!C71,'ID RENTAL'!F:F)</f>
        <v>0</v>
      </c>
      <c r="U71" s="29" t="n">
        <f aca="false">+SUMIF('MCM '!G:G,'ALL 2019'!C71,'MCM '!F:F)</f>
        <v>0</v>
      </c>
      <c r="V71" s="61" t="n">
        <f aca="false">+SUMIF(AGRIMOTORS!G:G,C71,AGRIMOTORS!F:F)</f>
        <v>0</v>
      </c>
      <c r="W71" s="15" t="n">
        <f aca="false">+SUMIF(BOVIMA!F:F,'ALL 2019'!C71,BOVIMA!E:E)</f>
        <v>0</v>
      </c>
      <c r="X71" s="15" t="n">
        <f aca="false">+SUMIF(AGRIFEED!F:F,'ALL 2019'!C71,AGRIFEED!E:E)</f>
        <v>0</v>
      </c>
      <c r="Y71" s="15" t="n">
        <f aca="false">+SUMIF(AMIP!F:F,'ALL 2019'!C71,AMIP!E:E)</f>
        <v>0</v>
      </c>
      <c r="Z71" s="15" t="n">
        <f aca="false">+SUMIF(ISF!F:F,'ALL 2019'!C71,ISF!F:F)</f>
        <v>0</v>
      </c>
      <c r="AA71" s="15" t="n">
        <f aca="false">+SUMIF(MABEL!F:F,'ALL 2019'!C71,MABEL!E:E)</f>
        <v>0</v>
      </c>
      <c r="AB71" s="29" t="n">
        <f aca="false">+SUMIF(DISCOI!G:G,'ALL 2019'!C71,DISCOI!F:F)</f>
        <v>0</v>
      </c>
      <c r="AC71" s="15" t="n">
        <f aca="false">+SUMIF(NMP!F:F,'ALL 2019'!C71,NMP!E:E)</f>
        <v>694550607.9</v>
      </c>
      <c r="AD71" s="15" t="n">
        <f aca="false">+SUMIF('AMCHO '!F:F,'ALL 2019'!C71,'AMCHO '!E:E)</f>
        <v>279027248.02</v>
      </c>
      <c r="AE71" s="15" t="n">
        <f aca="false">SUMIF(CONFORTIS!G:G,'ALL 2019'!C71,CONFORTIS!F:F)</f>
        <v>0</v>
      </c>
      <c r="AF71" s="15" t="n">
        <f aca="false">+SUMIF('IRS IMMO'!G:G,'ALL 2019'!C71,'IRS IMMO'!F:F)</f>
        <v>0</v>
      </c>
      <c r="AG71" s="15" t="n">
        <f aca="false">SUMIF('United Malagasy'!F:F,'ALL 2019'!C71,'United Malagasy'!E:E)</f>
        <v>0</v>
      </c>
      <c r="AH71" s="15" t="n">
        <f aca="false">+SUMIF(AGRIVETAM!F:F,'ALL 2019'!C71,AGRIVETAM!E:E)</f>
        <v>0</v>
      </c>
      <c r="AI71" s="15" t="n">
        <f aca="false">+SUMIF(EUROPAINTS!F:F,'ALL 2019'!C71,EUROPAINTS!E:E)</f>
        <v>73462976.36</v>
      </c>
      <c r="AJ71" s="15" t="n">
        <f aca="false">SUMIF('CSS SAKAY'!F:F,'ALL 2019'!C71,'CSS SAKAY'!E:E)</f>
        <v>0</v>
      </c>
      <c r="AK71" s="61" t="n">
        <f aca="false">+SUMIF(AGRIMA!F:F,'ALL 2019'!C71,AGRIMA!E:E)</f>
        <v>274989000</v>
      </c>
      <c r="AL71" s="15" t="n">
        <f aca="false">+SUMIF(FERRIS!H:H,'ALL 2019'!C71,FERRIS!G:G)</f>
        <v>0</v>
      </c>
      <c r="AM71" s="15" t="n">
        <f aca="false">SUMIF(SEM!F:F,'ALL 2019'!C71,SEM!E:E)</f>
        <v>2872139385.58</v>
      </c>
      <c r="AN71" s="15" t="n">
        <f aca="false">+SUMIF(Madatrade!F:F,'ALL 2019'!C71,Madatrade!E:E)</f>
        <v>0</v>
      </c>
      <c r="AO71" s="15" t="n">
        <f aca="false">+SUMIF('FIRST INVESTISSEMENT'!G:G,'ALL 2019'!C71,'FIRST INVESTISSEMENT'!F:F)</f>
        <v>0</v>
      </c>
    </row>
    <row r="72" customFormat="false" ht="17.25" hidden="false" customHeight="true" outlineLevel="0" collapsed="false">
      <c r="A72" s="2" t="str">
        <f aca="false">+LEFT(B72)</f>
        <v>3</v>
      </c>
      <c r="B72" s="2" t="str">
        <f aca="false">+LEFT(C72,3)</f>
        <v>371</v>
      </c>
      <c r="C72" s="12" t="n">
        <v>37100000</v>
      </c>
      <c r="D72" s="46" t="s">
        <v>2939</v>
      </c>
      <c r="E72" s="57" t="s">
        <v>593</v>
      </c>
      <c r="F72" s="61" t="n">
        <v>0</v>
      </c>
      <c r="G72" s="61" t="n">
        <f aca="false">+SUMIF(AGRICORP!I:I,C72,AGRICORP!F:F)</f>
        <v>0</v>
      </c>
      <c r="H72" s="61" t="n">
        <f aca="false">+SUMIF(SMTP!D:D,'ALL 2019'!C72,SMTP!H:H)</f>
        <v>4458636059.72</v>
      </c>
      <c r="I72" s="61" t="n">
        <f aca="false">SUMIF(AGRIVET!G:G,C72,AGRIVET!F:F)</f>
        <v>13766318418.75</v>
      </c>
      <c r="J72" s="61" t="n">
        <f aca="false">+SUMIF(AGRIVAL!G:G,'ALL 2019'!C72,AGRIVAL!F:F)</f>
        <v>0</v>
      </c>
      <c r="K72" s="61" t="n">
        <f aca="false">+SUMIF(AGRIKOBA!G:G,'ALL 2019'!C72,AGRIKOBA!F:F)</f>
        <v>0</v>
      </c>
      <c r="L72" s="61" t="n">
        <f aca="false">+SUMIF(LMOI!F:F,'ALL 2019'!C72,LMOI!E:E)</f>
        <v>0</v>
      </c>
      <c r="M72" s="15" t="n">
        <f aca="false">+SUMIF(TARTINE!G:G,'ALL 2019'!C72,TARTINE!F:F)</f>
        <v>0</v>
      </c>
      <c r="N72" s="15" t="n">
        <f aca="false">+SUMIF(IDF!F:F,'ALL 2019'!C72,IDF!E:E)</f>
        <v>0</v>
      </c>
      <c r="O72" s="15" t="n">
        <f aca="false">+SUMIF(RYA!G:G,C72,RYA!F:F)</f>
        <v>0</v>
      </c>
      <c r="P72" s="15" t="n">
        <f aca="false">+SUMIF('SCI NOAH'!G:G,'ALL 2019'!C72,'SCI NOAH'!F:F)</f>
        <v>0</v>
      </c>
      <c r="Q72" s="15" t="n">
        <f aca="false">+SUMIF(SIM!F:F,'ALL 2019'!C72,SIM!E:E)</f>
        <v>0</v>
      </c>
      <c r="R72" s="93" t="n">
        <f aca="false">SUMIF('First Energy'!F:F,C72,'First Energy'!I:I)</f>
        <v>587524809.68</v>
      </c>
      <c r="S72" s="93" t="n">
        <f aca="false">SUMIF('ID Motors'!G:G,C72,'ID Motors'!J:J)</f>
        <v>10403387382.61</v>
      </c>
      <c r="T72" s="15" t="n">
        <f aca="false">+SUMIF('ID RENTAL'!G:G,'ALL 2019'!C72,'ID RENTAL'!F:F)</f>
        <v>0</v>
      </c>
      <c r="U72" s="29" t="n">
        <f aca="false">+SUMIF('MCM '!G:G,'ALL 2019'!C72,'MCM '!F:F)</f>
        <v>2463886490</v>
      </c>
      <c r="V72" s="61" t="n">
        <f aca="false">+SUMIF(AGRIMOTORS!G:G,C72,AGRIMOTORS!F:F)</f>
        <v>0</v>
      </c>
      <c r="W72" s="15" t="n">
        <f aca="false">+SUMIF(BOVIMA!F:F,'ALL 2019'!C72,BOVIMA!E:E)</f>
        <v>0</v>
      </c>
      <c r="X72" s="15" t="n">
        <f aca="false">+SUMIF(AGRIFEED!F:F,'ALL 2019'!C72,AGRIFEED!E:E)</f>
        <v>0</v>
      </c>
      <c r="Y72" s="15" t="n">
        <f aca="false">+SUMIF(AMIP!F:F,'ALL 2019'!C72,AMIP!E:E)</f>
        <v>0</v>
      </c>
      <c r="Z72" s="15" t="n">
        <f aca="false">+SUMIF(ISF!F:F,'ALL 2019'!C72,ISF!F:F)</f>
        <v>0</v>
      </c>
      <c r="AA72" s="15" t="n">
        <f aca="false">+SUMIF(MABEL!F:F,'ALL 2019'!C72,MABEL!E:E)</f>
        <v>0</v>
      </c>
      <c r="AB72" s="29" t="n">
        <f aca="false">+SUMIF(DISCOI!G:G,'ALL 2019'!C72,DISCOI!F:F)</f>
        <v>0</v>
      </c>
      <c r="AC72" s="15" t="n">
        <f aca="false">+SUMIF(NMP!F:F,'ALL 2019'!C72,NMP!E:E)</f>
        <v>0</v>
      </c>
      <c r="AD72" s="15" t="n">
        <f aca="false">+SUMIF('AMCHO '!F:F,'ALL 2019'!C72,'AMCHO '!E:E)</f>
        <v>0</v>
      </c>
      <c r="AE72" s="15" t="n">
        <f aca="false">SUMIF(CONFORTIS!G:G,'ALL 2019'!C72,CONFORTIS!F:F)</f>
        <v>0</v>
      </c>
      <c r="AF72" s="15" t="n">
        <f aca="false">+SUMIF('IRS IMMO'!G:G,'ALL 2019'!C72,'IRS IMMO'!F:F)</f>
        <v>0</v>
      </c>
      <c r="AG72" s="15" t="n">
        <f aca="false">SUMIF('United Malagasy'!F:F,'ALL 2019'!C72,'United Malagasy'!E:E)</f>
        <v>0</v>
      </c>
      <c r="AH72" s="15" t="n">
        <f aca="false">+SUMIF(AGRIVETAM!F:F,'ALL 2019'!C72,AGRIVETAM!E:E)</f>
        <v>627212945.23</v>
      </c>
      <c r="AI72" s="15" t="n">
        <f aca="false">+SUMIF(EUROPAINTS!F:F,'ALL 2019'!C72,EUROPAINTS!E:E)</f>
        <v>0</v>
      </c>
      <c r="AJ72" s="15" t="n">
        <f aca="false">SUMIF('CSS SAKAY'!F:F,'ALL 2019'!C72,'CSS SAKAY'!E:E)</f>
        <v>0</v>
      </c>
      <c r="AK72" s="61" t="n">
        <f aca="false">+SUMIF(AGRIMA!F:F,'ALL 2019'!C72,AGRIMA!E:E)</f>
        <v>0</v>
      </c>
      <c r="AL72" s="15" t="n">
        <f aca="false">+SUMIF(FERRIS!H:H,'ALL 2019'!C72,FERRIS!G:G)</f>
        <v>0</v>
      </c>
      <c r="AM72" s="15" t="n">
        <f aca="false">SUMIF(SEM!F:F,'ALL 2019'!C72,SEM!E:E)</f>
        <v>0</v>
      </c>
      <c r="AN72" s="15" t="n">
        <f aca="false">+SUMIF(Madatrade!F:F,'ALL 2019'!C72,Madatrade!E:E)</f>
        <v>14632153106.78</v>
      </c>
      <c r="AO72" s="15" t="n">
        <f aca="false">+SUMIF('FIRST INVESTISSEMENT'!G:G,'ALL 2019'!C72,'FIRST INVESTISSEMENT'!F:F)</f>
        <v>0</v>
      </c>
    </row>
    <row r="73" customFormat="false" ht="17.25" hidden="false" customHeight="true" outlineLevel="0" collapsed="false">
      <c r="A73" s="2" t="str">
        <f aca="false">+LEFT(B73)</f>
        <v>3</v>
      </c>
      <c r="B73" s="2" t="str">
        <f aca="false">+LEFT(C73,3)</f>
        <v>380</v>
      </c>
      <c r="C73" s="20" t="n">
        <v>38000000</v>
      </c>
      <c r="D73" s="46" t="s">
        <v>2940</v>
      </c>
      <c r="E73" s="57" t="s">
        <v>595</v>
      </c>
      <c r="F73" s="61" t="n">
        <v>0</v>
      </c>
      <c r="G73" s="61" t="n">
        <f aca="false">+SUMIF(AGRICORP!I:I,C73,AGRICORP!F:F)</f>
        <v>0</v>
      </c>
      <c r="H73" s="61" t="n">
        <f aca="false">+SUMIF(SMTP!D:D,'ALL 2019'!C73,SMTP!H:H)</f>
        <v>518893306.22</v>
      </c>
      <c r="I73" s="61" t="n">
        <f aca="false">SUMIF(AGRIVET!G:G,C73,AGRIVET!F:F)</f>
        <v>5450146065.64</v>
      </c>
      <c r="J73" s="61" t="n">
        <f aca="false">+SUMIF(AGRIVAL!G:G,'ALL 2019'!C73,AGRIVAL!F:F)</f>
        <v>1487820124.45</v>
      </c>
      <c r="K73" s="61" t="n">
        <f aca="false">+SUMIF(AGRIKOBA!G:G,'ALL 2019'!C73,AGRIKOBA!F:F)</f>
        <v>0</v>
      </c>
      <c r="L73" s="61" t="n">
        <f aca="false">+SUMIF(LMOI!F:F,'ALL 2019'!C73,LMOI!E:E)</f>
        <v>23276735680.5</v>
      </c>
      <c r="M73" s="15" t="n">
        <f aca="false">+SUMIF(TARTINE!G:G,'ALL 2019'!C73,TARTINE!F:F)</f>
        <v>0</v>
      </c>
      <c r="N73" s="15" t="n">
        <f aca="false">+SUMIF(IDF!F:F,'ALL 2019'!C73,IDF!E:E)</f>
        <v>0</v>
      </c>
      <c r="O73" s="15" t="n">
        <f aca="false">+SUMIF(RYA!G:G,C73,RYA!F:F)</f>
        <v>0</v>
      </c>
      <c r="P73" s="15" t="n">
        <f aca="false">+SUMIF('SCI NOAH'!G:G,'ALL 2019'!C73,'SCI NOAH'!F:F)</f>
        <v>0</v>
      </c>
      <c r="Q73" s="15" t="n">
        <f aca="false">+SUMIF(SIM!F:F,'ALL 2019'!C73,SIM!E:E)</f>
        <v>0</v>
      </c>
      <c r="R73" s="93" t="n">
        <f aca="false">SUMIF('First Energy'!F:F,C73,'First Energy'!I:I)</f>
        <v>0</v>
      </c>
      <c r="S73" s="93" t="n">
        <f aca="false">SUMIF('ID Motors'!G:G,C73,'ID Motors'!J:J)</f>
        <v>5848375295.7</v>
      </c>
      <c r="T73" s="15" t="n">
        <f aca="false">+SUMIF('ID RENTAL'!G:G,'ALL 2019'!C73,'ID RENTAL'!F:F)</f>
        <v>0</v>
      </c>
      <c r="U73" s="29" t="n">
        <f aca="false">+SUMIF('MCM '!G:G,'ALL 2019'!C73,'MCM '!F:F)</f>
        <v>0</v>
      </c>
      <c r="V73" s="61" t="n">
        <f aca="false">+SUMIF(AGRIMOTORS!G:G,C73,AGRIMOTORS!F:F)</f>
        <v>0</v>
      </c>
      <c r="W73" s="15" t="n">
        <f aca="false">+SUMIF(BOVIMA!F:F,'ALL 2019'!C73,BOVIMA!E:E)</f>
        <v>0</v>
      </c>
      <c r="X73" s="15" t="n">
        <f aca="false">+SUMIF(AGRIFEED!F:F,'ALL 2019'!C73,AGRIFEED!E:E)</f>
        <v>0</v>
      </c>
      <c r="Y73" s="15" t="n">
        <f aca="false">+SUMIF(AMIP!F:F,'ALL 2019'!C73,AMIP!E:E)</f>
        <v>0</v>
      </c>
      <c r="Z73" s="15" t="n">
        <f aca="false">+SUMIF(ISF!F:F,'ALL 2019'!C73,ISF!F:F)</f>
        <v>0</v>
      </c>
      <c r="AA73" s="15" t="n">
        <f aca="false">+SUMIF(MABEL!F:F,'ALL 2019'!C73,MABEL!E:E)</f>
        <v>0</v>
      </c>
      <c r="AB73" s="29" t="n">
        <f aca="false">+SUMIF(DISCOI!G:G,'ALL 2019'!C73,DISCOI!F:F)</f>
        <v>0</v>
      </c>
      <c r="AC73" s="15" t="n">
        <f aca="false">+SUMIF(NMP!F:F,'ALL 2019'!C73,NMP!E:E)</f>
        <v>0</v>
      </c>
      <c r="AD73" s="15" t="n">
        <f aca="false">+SUMIF('AMCHO '!F:F,'ALL 2019'!C73,'AMCHO '!E:E)</f>
        <v>0</v>
      </c>
      <c r="AE73" s="15" t="n">
        <f aca="false">SUMIF(CONFORTIS!G:G,'ALL 2019'!C73,CONFORTIS!F:F)</f>
        <v>0</v>
      </c>
      <c r="AF73" s="15" t="n">
        <f aca="false">+SUMIF('IRS IMMO'!G:G,'ALL 2019'!C73,'IRS IMMO'!F:F)</f>
        <v>0</v>
      </c>
      <c r="AG73" s="15" t="n">
        <f aca="false">SUMIF('United Malagasy'!F:F,'ALL 2019'!C73,'United Malagasy'!E:E)</f>
        <v>0</v>
      </c>
      <c r="AH73" s="15" t="n">
        <f aca="false">+SUMIF(AGRIVETAM!F:F,'ALL 2019'!C73,AGRIVETAM!E:E)</f>
        <v>0</v>
      </c>
      <c r="AI73" s="15" t="n">
        <f aca="false">+SUMIF(EUROPAINTS!F:F,'ALL 2019'!C73,EUROPAINTS!E:E)</f>
        <v>0</v>
      </c>
      <c r="AJ73" s="15" t="n">
        <f aca="false">SUMIF('CSS SAKAY'!F:F,'ALL 2019'!C73,'CSS SAKAY'!E:E)</f>
        <v>0</v>
      </c>
      <c r="AK73" s="61" t="n">
        <f aca="false">+SUMIF(AGRIMA!F:F,'ALL 2019'!C73,AGRIMA!E:E)</f>
        <v>0</v>
      </c>
      <c r="AL73" s="15" t="n">
        <f aca="false">+SUMIF(FERRIS!H:H,'ALL 2019'!C73,FERRIS!G:G)</f>
        <v>0</v>
      </c>
      <c r="AM73" s="15" t="n">
        <f aca="false">SUMIF(SEM!F:F,'ALL 2019'!C73,SEM!E:E)</f>
        <v>0</v>
      </c>
      <c r="AN73" s="15" t="n">
        <f aca="false">+SUMIF(Madatrade!F:F,'ALL 2019'!C73,Madatrade!E:E)</f>
        <v>0</v>
      </c>
      <c r="AO73" s="15" t="n">
        <f aca="false">+SUMIF('FIRST INVESTISSEMENT'!G:G,'ALL 2019'!C73,'FIRST INVESTISSEMENT'!F:F)</f>
        <v>0</v>
      </c>
    </row>
    <row r="74" customFormat="false" ht="17.25" hidden="false" customHeight="true" outlineLevel="0" collapsed="false">
      <c r="A74" s="2" t="str">
        <f aca="false">+LEFT(B74)</f>
        <v>3</v>
      </c>
      <c r="B74" s="2" t="str">
        <f aca="false">+LEFT(C74,3)</f>
        <v>390</v>
      </c>
      <c r="C74" s="20" t="n">
        <v>39000000</v>
      </c>
      <c r="D74" s="46" t="s">
        <v>2941</v>
      </c>
      <c r="E74" s="57" t="s">
        <v>2942</v>
      </c>
      <c r="F74" s="61" t="n">
        <v>0</v>
      </c>
      <c r="G74" s="61" t="n">
        <f aca="false">+SUMIF(AGRICORP!I:I,C74,AGRICORP!F:F)</f>
        <v>0</v>
      </c>
      <c r="H74" s="61" t="n">
        <f aca="false">+SUMIF(SMTP!D:D,'ALL 2019'!C74,SMTP!H:H)</f>
        <v>0</v>
      </c>
      <c r="I74" s="61" t="n">
        <f aca="false">SUMIF(AGRIVET!G:G,C74,AGRIVET!F:F)</f>
        <v>0</v>
      </c>
      <c r="J74" s="61" t="n">
        <f aca="false">+SUMIF(AGRIVAL!G:G,'ALL 2019'!C74,AGRIVAL!F:F)</f>
        <v>0</v>
      </c>
      <c r="K74" s="61" t="n">
        <f aca="false">+SUMIF(AGRIKOBA!G:G,'ALL 2019'!C74,AGRIKOBA!F:F)</f>
        <v>0</v>
      </c>
      <c r="L74" s="61" t="n">
        <f aca="false">+SUMIF(LMOI!F:F,'ALL 2019'!C74,LMOI!E:E)</f>
        <v>0</v>
      </c>
      <c r="M74" s="15" t="n">
        <f aca="false">+SUMIF(TARTINE!G:G,'ALL 2019'!C74,TARTINE!F:F)</f>
        <v>0</v>
      </c>
      <c r="N74" s="15" t="n">
        <f aca="false">+SUMIF(IDF!F:F,'ALL 2019'!C74,IDF!E:E)</f>
        <v>0</v>
      </c>
      <c r="O74" s="15" t="n">
        <f aca="false">+SUMIF(RYA!G:G,C74,RYA!F:F)</f>
        <v>0</v>
      </c>
      <c r="P74" s="15" t="n">
        <f aca="false">+SUMIF('SCI NOAH'!G:G,'ALL 2019'!C74,'SCI NOAH'!F:F)</f>
        <v>0</v>
      </c>
      <c r="Q74" s="15" t="n">
        <f aca="false">+SUMIF(SIM!F:F,'ALL 2019'!C74,SIM!E:E)</f>
        <v>0</v>
      </c>
      <c r="R74" s="93" t="n">
        <f aca="false">SUMIF('First Energy'!F:F,C74,'First Energy'!I:I)</f>
        <v>0</v>
      </c>
      <c r="S74" s="93" t="n">
        <f aca="false">SUMIF('ID Motors'!G:G,C74,'ID Motors'!J:J)</f>
        <v>0</v>
      </c>
      <c r="T74" s="15" t="n">
        <f aca="false">+SUMIF('ID RENTAL'!G:G,'ALL 2019'!C74,'ID RENTAL'!F:F)</f>
        <v>0</v>
      </c>
      <c r="U74" s="29" t="n">
        <f aca="false">+SUMIF('MCM '!G:G,'ALL 2019'!C74,'MCM '!F:F)</f>
        <v>0</v>
      </c>
      <c r="V74" s="61" t="n">
        <f aca="false">+SUMIF(AGRIMOTORS!G:G,C74,AGRIMOTORS!F:F)</f>
        <v>0</v>
      </c>
      <c r="W74" s="15" t="n">
        <f aca="false">+SUMIF(BOVIMA!F:F,'ALL 2019'!C74,BOVIMA!E:E)</f>
        <v>0</v>
      </c>
      <c r="X74" s="15" t="n">
        <f aca="false">+SUMIF(AGRIFEED!F:F,'ALL 2019'!C74,AGRIFEED!E:E)</f>
        <v>0</v>
      </c>
      <c r="Y74" s="15" t="n">
        <f aca="false">+SUMIF(AMIP!F:F,'ALL 2019'!C74,AMIP!E:E)</f>
        <v>0</v>
      </c>
      <c r="Z74" s="15" t="n">
        <f aca="false">+SUMIF(ISF!F:F,'ALL 2019'!C74,ISF!F:F)</f>
        <v>0</v>
      </c>
      <c r="AA74" s="15" t="n">
        <f aca="false">+SUMIF(MABEL!F:F,'ALL 2019'!C74,MABEL!E:E)</f>
        <v>0</v>
      </c>
      <c r="AB74" s="29" t="n">
        <f aca="false">+SUMIF(DISCOI!G:G,'ALL 2019'!C74,DISCOI!F:F)</f>
        <v>0</v>
      </c>
      <c r="AC74" s="15" t="n">
        <f aca="false">+SUMIF(NMP!F:F,'ALL 2019'!C74,NMP!E:E)</f>
        <v>0</v>
      </c>
      <c r="AD74" s="15" t="n">
        <f aca="false">+SUMIF('AMCHO '!F:F,'ALL 2019'!C74,'AMCHO '!E:E)</f>
        <v>0</v>
      </c>
      <c r="AE74" s="15" t="n">
        <f aca="false">SUMIF(CONFORTIS!G:G,'ALL 2019'!C74,CONFORTIS!F:F)</f>
        <v>0</v>
      </c>
      <c r="AF74" s="15" t="n">
        <f aca="false">+SUMIF('IRS IMMO'!G:G,'ALL 2019'!C74,'IRS IMMO'!F:F)</f>
        <v>0</v>
      </c>
      <c r="AG74" s="15" t="n">
        <f aca="false">SUMIF('United Malagasy'!F:F,'ALL 2019'!C74,'United Malagasy'!E:E)</f>
        <v>0</v>
      </c>
      <c r="AH74" s="15" t="n">
        <f aca="false">+SUMIF(AGRIVETAM!F:F,'ALL 2019'!C74,AGRIVETAM!E:E)</f>
        <v>0</v>
      </c>
      <c r="AI74" s="15" t="n">
        <f aca="false">+SUMIF(EUROPAINTS!F:F,'ALL 2019'!C74,EUROPAINTS!E:E)</f>
        <v>0</v>
      </c>
      <c r="AJ74" s="15" t="n">
        <f aca="false">SUMIF('CSS SAKAY'!F:F,'ALL 2019'!C74,'CSS SAKAY'!E:E)</f>
        <v>0</v>
      </c>
      <c r="AK74" s="61" t="n">
        <f aca="false">+SUMIF(AGRIMA!F:F,'ALL 2019'!C74,AGRIMA!E:E)</f>
        <v>0</v>
      </c>
      <c r="AL74" s="15" t="n">
        <f aca="false">+SUMIF(FERRIS!H:H,'ALL 2019'!C74,FERRIS!G:G)</f>
        <v>0</v>
      </c>
      <c r="AM74" s="15" t="n">
        <f aca="false">SUMIF(SEM!F:F,'ALL 2019'!C74,SEM!E:E)</f>
        <v>0</v>
      </c>
      <c r="AN74" s="15" t="n">
        <f aca="false">+SUMIF(Madatrade!F:F,'ALL 2019'!C74,Madatrade!E:E)</f>
        <v>0</v>
      </c>
      <c r="AO74" s="15" t="n">
        <f aca="false">+SUMIF('FIRST INVESTISSEMENT'!G:G,'ALL 2019'!C74,'FIRST INVESTISSEMENT'!F:F)</f>
        <v>0</v>
      </c>
    </row>
    <row r="75" customFormat="false" ht="17.25" hidden="false" customHeight="true" outlineLevel="0" collapsed="false">
      <c r="A75" s="2" t="str">
        <f aca="false">+LEFT(B75)</f>
        <v>4</v>
      </c>
      <c r="B75" s="2" t="str">
        <f aca="false">+LEFT(C75,3)</f>
        <v>401</v>
      </c>
      <c r="C75" s="20" t="n">
        <v>40110000</v>
      </c>
      <c r="D75" s="46" t="s">
        <v>2943</v>
      </c>
      <c r="E75" s="57" t="s">
        <v>21</v>
      </c>
      <c r="F75" s="61" t="n">
        <v>-1326183923.68</v>
      </c>
      <c r="G75" s="61" t="n">
        <f aca="false">+SUMIF(AGRICORP!I:I,C75,AGRICORP!F:F)</f>
        <v>0</v>
      </c>
      <c r="H75" s="61" t="n">
        <f aca="false">+SUMIF(SMTP!D:D,'ALL 2019'!C75,SMTP!H:H)</f>
        <v>-1083487785.8662</v>
      </c>
      <c r="I75" s="61" t="n">
        <f aca="false">SUMIF(AGRIVET!G:G,C75,AGRIVET!F:F)</f>
        <v>-1056029739.96</v>
      </c>
      <c r="J75" s="61" t="n">
        <f aca="false">+SUMIF(AGRIVAL!G:G,'ALL 2019'!C75,AGRIVAL!F:F)</f>
        <v>-11087351722.69</v>
      </c>
      <c r="K75" s="61" t="n">
        <f aca="false">+SUMIF(AGRIKOBA!G:G,'ALL 2019'!C75,AGRIKOBA!F:F)</f>
        <v>-2632198880.03</v>
      </c>
      <c r="L75" s="61" t="n">
        <f aca="false">+SUMIF(LMOI!F:F,'ALL 2019'!C75,LMOI!E:E)</f>
        <v>-1225170363.66</v>
      </c>
      <c r="M75" s="15" t="n">
        <f aca="false">+SUMIF(TARTINE!G:G,'ALL 2019'!C75,TARTINE!F:F)</f>
        <v>-401792660.57</v>
      </c>
      <c r="N75" s="15" t="n">
        <f aca="false">+SUMIF(IDF!F:F,'ALL 2019'!C75,IDF!E:E)</f>
        <v>-529797699.76</v>
      </c>
      <c r="O75" s="15" t="n">
        <f aca="false">+SUMIF(RYA!G:G,C75,RYA!F:F)</f>
        <v>-587465462.25</v>
      </c>
      <c r="P75" s="15" t="n">
        <f aca="false">+SUMIF('SCI NOAH'!G:G,'ALL 2019'!C75,'SCI NOAH'!F:F)</f>
        <v>-2275230</v>
      </c>
      <c r="Q75" s="15" t="n">
        <f aca="false">+SUMIF(SIM!F:F,'ALL 2019'!C75,SIM!E:E)</f>
        <v>-36621562.7900001</v>
      </c>
      <c r="R75" s="93" t="n">
        <f aca="false">SUMIF('First Energy'!F:F,C75,'First Energy'!I:I)</f>
        <v>-89675449.79</v>
      </c>
      <c r="S75" s="93" t="n">
        <f aca="false">SUMIF('ID Motors'!G:G,C75,'ID Motors'!J:J)</f>
        <v>0</v>
      </c>
      <c r="T75" s="15" t="n">
        <f aca="false">+SUMIF('ID RENTAL'!G:G,'ALL 2019'!C75,'ID RENTAL'!F:F)</f>
        <v>-114309531.22</v>
      </c>
      <c r="U75" s="29" t="n">
        <f aca="false">+SUMIF('MCM '!G:G,'ALL 2019'!C75,'MCM '!F:F)</f>
        <v>-407738003</v>
      </c>
      <c r="V75" s="61" t="n">
        <f aca="false">+SUMIF(AGRIMOTORS!G:G,C75,AGRIMOTORS!F:F)</f>
        <v>-143245362.84</v>
      </c>
      <c r="W75" s="15" t="n">
        <f aca="false">+SUMIF(BOVIMA!F:F,'ALL 2019'!C75,BOVIMA!E:E)</f>
        <v>-1042244291</v>
      </c>
      <c r="X75" s="15" t="n">
        <f aca="false">+SUMIF(AGRIFEED!F:F,'ALL 2019'!C75,AGRIFEED!E:E)</f>
        <v>0</v>
      </c>
      <c r="Y75" s="15" t="n">
        <f aca="false">+SUMIF(AMIP!F:F,'ALL 2019'!C75,AMIP!E:E)</f>
        <v>-5400000</v>
      </c>
      <c r="Z75" s="15" t="n">
        <f aca="false">+SUMIF(ISF!F:F,'ALL 2019'!C75,ISF!F:F)</f>
        <v>0</v>
      </c>
      <c r="AA75" s="15" t="n">
        <f aca="false">+SUMIF(MABEL!F:F,'ALL 2019'!C75,MABEL!E:E)</f>
        <v>-30566070.2400002</v>
      </c>
      <c r="AB75" s="29" t="n">
        <f aca="false">+SUMIF(DISCOI!G:G,'ALL 2019'!C75,DISCOI!F:F)</f>
        <v>-156699762.129999</v>
      </c>
      <c r="AC75" s="15" t="n">
        <f aca="false">+SUMIF(NMP!F:F,'ALL 2019'!C75,NMP!E:E)</f>
        <v>-622873.5</v>
      </c>
      <c r="AD75" s="15" t="n">
        <f aca="false">+SUMIF('AMCHO '!F:F,'ALL 2019'!C75,'AMCHO '!E:E)</f>
        <v>-509744496.14</v>
      </c>
      <c r="AE75" s="15" t="n">
        <f aca="false">SUMIF(CONFORTIS!G:G,'ALL 2019'!C75,CONFORTIS!F:F)</f>
        <v>0</v>
      </c>
      <c r="AF75" s="15" t="n">
        <f aca="false">+SUMIF('IRS IMMO'!G:G,'ALL 2019'!C75,'IRS IMMO'!F:F)</f>
        <v>0</v>
      </c>
      <c r="AG75" s="15" t="n">
        <f aca="false">SUMIF('United Malagasy'!F:F,'ALL 2019'!C75,'United Malagasy'!E:E)</f>
        <v>-100720237.96</v>
      </c>
      <c r="AH75" s="15" t="n">
        <f aca="false">+SUMIF(AGRIVETAM!F:F,'ALL 2019'!C75,AGRIVETAM!E:E)</f>
        <v>-1749214200.67</v>
      </c>
      <c r="AI75" s="15" t="n">
        <f aca="false">+SUMIF(EUROPAINTS!F:F,'ALL 2019'!C75,EUROPAINTS!E:E)</f>
        <v>0</v>
      </c>
      <c r="AJ75" s="15" t="n">
        <f aca="false">SUMIF('CSS SAKAY'!F:F,'ALL 2019'!C75,'CSS SAKAY'!E:E)</f>
        <v>-103067568.64</v>
      </c>
      <c r="AK75" s="61" t="n">
        <f aca="false">+SUMIF(AGRIMA!F:F,'ALL 2019'!C75,AGRIMA!E:E)</f>
        <v>-798370761.46</v>
      </c>
      <c r="AL75" s="15" t="n">
        <f aca="false">+SUMIF(FERRIS!H:H,'ALL 2019'!C75,FERRIS!G:G)</f>
        <v>0</v>
      </c>
      <c r="AM75" s="15" t="n">
        <f aca="false">SUMIF(SEM!F:F,'ALL 2019'!C75,SEM!E:E)</f>
        <v>-124571088.15</v>
      </c>
      <c r="AN75" s="15" t="n">
        <f aca="false">+SUMIF(Madatrade!F:F,'ALL 2019'!C75,Madatrade!E:E)</f>
        <v>-695373446.32</v>
      </c>
      <c r="AO75" s="15" t="n">
        <f aca="false">+SUMIF('FIRST INVESTISSEMENT'!G:G,'ALL 2019'!C75,'FIRST INVESTISSEMENT'!F:F)</f>
        <v>-1043127226.4</v>
      </c>
    </row>
    <row r="76" customFormat="false" ht="17.25" hidden="false" customHeight="true" outlineLevel="0" collapsed="false">
      <c r="A76" s="2" t="str">
        <f aca="false">+LEFT(B76)</f>
        <v>4</v>
      </c>
      <c r="B76" s="2" t="str">
        <f aca="false">+LEFT(C76,3)</f>
        <v>401</v>
      </c>
      <c r="C76" s="20" t="n">
        <v>40120000</v>
      </c>
      <c r="D76" s="46" t="s">
        <v>2943</v>
      </c>
      <c r="E76" s="57" t="s">
        <v>23</v>
      </c>
      <c r="F76" s="61" t="n">
        <v>-28058553.0299997</v>
      </c>
      <c r="G76" s="61" t="n">
        <f aca="false">+SUMIF(AGRICORP!I:I,C76,AGRICORP!F:F)</f>
        <v>0</v>
      </c>
      <c r="H76" s="61" t="n">
        <f aca="false">+SUMIF(SMTP!D:D,'ALL 2019'!C76,SMTP!H:H)</f>
        <v>-1716438579.7771</v>
      </c>
      <c r="I76" s="61" t="n">
        <f aca="false">SUMIF(AGRIVET!G:G,C76,AGRIVET!F:F)</f>
        <v>-14101292911.06</v>
      </c>
      <c r="J76" s="61" t="n">
        <f aca="false">+SUMIF(AGRIVAL!G:G,'ALL 2019'!C76,AGRIVAL!F:F)</f>
        <v>-1113602614.2</v>
      </c>
      <c r="K76" s="61" t="n">
        <f aca="false">+SUMIF(AGRIKOBA!G:G,'ALL 2019'!C76,AGRIKOBA!F:F)</f>
        <v>-714572190</v>
      </c>
      <c r="L76" s="61" t="n">
        <f aca="false">+SUMIF(LMOI!F:F,'ALL 2019'!C76,LMOI!E:E)</f>
        <v>-34974505300.63</v>
      </c>
      <c r="M76" s="15" t="n">
        <f aca="false">+SUMIF(TARTINE!G:G,'ALL 2019'!C76,TARTINE!F:F)</f>
        <v>0</v>
      </c>
      <c r="N76" s="15" t="n">
        <f aca="false">+SUMIF(IDF!F:F,'ALL 2019'!C76,IDF!E:E)</f>
        <v>0</v>
      </c>
      <c r="O76" s="15" t="n">
        <f aca="false">+SUMIF(RYA!G:G,C76,RYA!F:F)</f>
        <v>0</v>
      </c>
      <c r="P76" s="15" t="n">
        <f aca="false">+SUMIF('SCI NOAH'!G:G,'ALL 2019'!C76,'SCI NOAH'!F:F)</f>
        <v>0</v>
      </c>
      <c r="Q76" s="15" t="n">
        <f aca="false">+SUMIF(SIM!F:F,'ALL 2019'!C76,SIM!E:E)</f>
        <v>0</v>
      </c>
      <c r="R76" s="93" t="n">
        <f aca="false">SUMIF('First Energy'!F:F,C76,'First Energy'!I:I)</f>
        <v>-2346394070.02</v>
      </c>
      <c r="S76" s="93" t="n">
        <f aca="false">SUMIF('ID Motors'!G:G,C76,'ID Motors'!J:J)</f>
        <v>-6163551274.35</v>
      </c>
      <c r="T76" s="15" t="n">
        <f aca="false">+SUMIF('ID RENTAL'!G:G,'ALL 2019'!C76,'ID RENTAL'!F:F)</f>
        <v>0</v>
      </c>
      <c r="U76" s="29" t="n">
        <f aca="false">+SUMIF('MCM '!G:G,'ALL 2019'!C76,'MCM '!F:F)</f>
        <v>-1223182498</v>
      </c>
      <c r="V76" s="61" t="n">
        <f aca="false">+SUMIF(AGRIMOTORS!G:G,C76,AGRIMOTORS!F:F)</f>
        <v>0</v>
      </c>
      <c r="W76" s="15" t="n">
        <f aca="false">+SUMIF(BOVIMA!F:F,'ALL 2019'!C76,BOVIMA!E:E)</f>
        <v>-323067264</v>
      </c>
      <c r="X76" s="15" t="n">
        <f aca="false">+SUMIF(AGRIFEED!F:F,'ALL 2019'!C76,AGRIFEED!E:E)</f>
        <v>-391745160</v>
      </c>
      <c r="Y76" s="15" t="n">
        <f aca="false">+SUMIF(AMIP!F:F,'ALL 2019'!C76,AMIP!E:E)</f>
        <v>0</v>
      </c>
      <c r="Z76" s="15" t="n">
        <f aca="false">+SUMIF(ISF!F:F,'ALL 2019'!C76,ISF!F:F)</f>
        <v>0</v>
      </c>
      <c r="AA76" s="15" t="n">
        <f aca="false">+SUMIF(MABEL!F:F,'ALL 2019'!C76,MABEL!E:E)</f>
        <v>0</v>
      </c>
      <c r="AB76" s="29" t="n">
        <f aca="false">+SUMIF(DISCOI!G:G,'ALL 2019'!C76,DISCOI!F:F)</f>
        <v>-745446651.35</v>
      </c>
      <c r="AC76" s="15" t="n">
        <f aca="false">+SUMIF(NMP!F:F,'ALL 2019'!C76,NMP!E:E)</f>
        <v>0</v>
      </c>
      <c r="AD76" s="15" t="n">
        <f aca="false">+SUMIF('AMCHO '!F:F,'ALL 2019'!C76,'AMCHO '!E:E)</f>
        <v>-182981508.9</v>
      </c>
      <c r="AE76" s="15" t="n">
        <f aca="false">SUMIF(CONFORTIS!G:G,'ALL 2019'!C76,CONFORTIS!F:F)</f>
        <v>0</v>
      </c>
      <c r="AF76" s="15" t="n">
        <f aca="false">+SUMIF('IRS IMMO'!G:G,'ALL 2019'!C76,'IRS IMMO'!F:F)</f>
        <v>0</v>
      </c>
      <c r="AG76" s="15" t="n">
        <f aca="false">SUMIF('United Malagasy'!F:F,'ALL 2019'!C76,'United Malagasy'!E:E)</f>
        <v>0</v>
      </c>
      <c r="AH76" s="15" t="n">
        <f aca="false">+SUMIF(AGRIVETAM!F:F,'ALL 2019'!C76,AGRIVETAM!E:E)</f>
        <v>0</v>
      </c>
      <c r="AI76" s="15" t="n">
        <f aca="false">+SUMIF(EUROPAINTS!F:F,'ALL 2019'!C76,EUROPAINTS!E:E)</f>
        <v>0</v>
      </c>
      <c r="AJ76" s="15" t="n">
        <f aca="false">SUMIF('CSS SAKAY'!F:F,'ALL 2019'!C76,'CSS SAKAY'!E:E)</f>
        <v>0</v>
      </c>
      <c r="AK76" s="61" t="n">
        <f aca="false">+SUMIF(AGRIMA!F:F,'ALL 2019'!C76,AGRIMA!E:E)</f>
        <v>0</v>
      </c>
      <c r="AL76" s="15" t="n">
        <f aca="false">+SUMIF(FERRIS!H:H,'ALL 2019'!C76,FERRIS!G:G)</f>
        <v>0</v>
      </c>
      <c r="AM76" s="15" t="n">
        <f aca="false">SUMIF(SEM!F:F,'ALL 2019'!C76,SEM!E:E)</f>
        <v>278496688.9</v>
      </c>
      <c r="AN76" s="15" t="n">
        <f aca="false">+SUMIF(Madatrade!F:F,'ALL 2019'!C76,Madatrade!E:E)</f>
        <v>0</v>
      </c>
      <c r="AO76" s="15" t="n">
        <f aca="false">+SUMIF('FIRST INVESTISSEMENT'!G:G,'ALL 2019'!C76,'FIRST INVESTISSEMENT'!F:F)</f>
        <v>0</v>
      </c>
    </row>
    <row r="77" customFormat="false" ht="17.25" hidden="false" customHeight="true" outlineLevel="0" collapsed="false">
      <c r="A77" s="2" t="str">
        <f aca="false">+LEFT(B77)</f>
        <v>4</v>
      </c>
      <c r="B77" s="2" t="str">
        <f aca="false">+LEFT(C77,3)</f>
        <v>403</v>
      </c>
      <c r="C77" s="20" t="n">
        <v>40310000</v>
      </c>
      <c r="D77" s="46" t="s">
        <v>2943</v>
      </c>
      <c r="E77" s="57" t="s">
        <v>254</v>
      </c>
      <c r="F77" s="61" t="n">
        <v>-381672600.02</v>
      </c>
      <c r="G77" s="61" t="n">
        <f aca="false">+SUMIF(AGRICORP!I:I,C77,AGRICORP!F:F)</f>
        <v>0</v>
      </c>
      <c r="H77" s="61" t="n">
        <f aca="false">+SUMIF(SMTP!D:D,'ALL 2019'!C77,SMTP!H:H)</f>
        <v>-111335763.49</v>
      </c>
      <c r="I77" s="61" t="n">
        <f aca="false">SUMIF(AGRIVET!G:G,C77,AGRIVET!F:F)</f>
        <v>-495040800.06</v>
      </c>
      <c r="J77" s="61" t="n">
        <f aca="false">+SUMIF(AGRIVAL!G:G,'ALL 2019'!C77,AGRIVAL!F:F)</f>
        <v>0</v>
      </c>
      <c r="K77" s="61" t="n">
        <f aca="false">+SUMIF(AGRIKOBA!G:G,'ALL 2019'!C77,AGRIKOBA!F:F)</f>
        <v>0</v>
      </c>
      <c r="L77" s="61" t="n">
        <f aca="false">+SUMIF(LMOI!F:F,'ALL 2019'!C77,LMOI!E:E)</f>
        <v>-86343636.11</v>
      </c>
      <c r="M77" s="15" t="n">
        <f aca="false">+SUMIF(TARTINE!G:G,'ALL 2019'!C77,TARTINE!F:F)</f>
        <v>0</v>
      </c>
      <c r="N77" s="15" t="n">
        <f aca="false">+SUMIF(IDF!F:F,'ALL 2019'!C77,IDF!E:E)</f>
        <v>-102383402.02</v>
      </c>
      <c r="O77" s="15" t="n">
        <f aca="false">+SUMIF(RYA!G:G,C77,RYA!F:F)</f>
        <v>0</v>
      </c>
      <c r="P77" s="15" t="n">
        <f aca="false">+SUMIF('SCI NOAH'!G:G,'ALL 2019'!C77,'SCI NOAH'!F:F)</f>
        <v>0</v>
      </c>
      <c r="Q77" s="15" t="n">
        <f aca="false">+SUMIF(SIM!F:F,'ALL 2019'!C77,SIM!E:E)</f>
        <v>0</v>
      </c>
      <c r="R77" s="93" t="n">
        <f aca="false">SUMIF('First Energy'!F:F,C77,'First Energy'!I:I)</f>
        <v>0</v>
      </c>
      <c r="S77" s="93" t="n">
        <f aca="false">SUMIF('ID Motors'!G:G,C77,'ID Motors'!J:J)</f>
        <v>0</v>
      </c>
      <c r="T77" s="15" t="n">
        <f aca="false">+SUMIF('ID RENTAL'!G:G,'ALL 2019'!C77,'ID RENTAL'!F:F)</f>
        <v>0</v>
      </c>
      <c r="U77" s="29" t="n">
        <f aca="false">+SUMIF('MCM '!G:G,'ALL 2019'!C77,'MCM '!F:F)</f>
        <v>0</v>
      </c>
      <c r="V77" s="61" t="n">
        <f aca="false">+SUMIF(AGRIMOTORS!G:G,C77,AGRIMOTORS!F:F)</f>
        <v>0</v>
      </c>
      <c r="W77" s="15" t="n">
        <f aca="false">+SUMIF(BOVIMA!F:F,'ALL 2019'!C77,BOVIMA!E:E)</f>
        <v>-16829871</v>
      </c>
      <c r="X77" s="15" t="n">
        <f aca="false">+SUMIF(AGRIFEED!F:F,'ALL 2019'!C77,AGRIFEED!E:E)</f>
        <v>0</v>
      </c>
      <c r="Y77" s="15" t="n">
        <f aca="false">+SUMIF(AMIP!F:F,'ALL 2019'!C77,AMIP!E:E)</f>
        <v>0</v>
      </c>
      <c r="Z77" s="15" t="n">
        <f aca="false">+SUMIF(ISF!F:F,'ALL 2019'!C77,ISF!F:F)</f>
        <v>0</v>
      </c>
      <c r="AA77" s="15" t="n">
        <f aca="false">+SUMIF(MABEL!F:F,'ALL 2019'!C77,MABEL!E:E)</f>
        <v>0</v>
      </c>
      <c r="AB77" s="29" t="n">
        <f aca="false">+SUMIF(DISCOI!G:G,'ALL 2019'!C77,DISCOI!F:F)</f>
        <v>0</v>
      </c>
      <c r="AC77" s="15" t="n">
        <f aca="false">+SUMIF(NMP!F:F,'ALL 2019'!C77,NMP!E:E)</f>
        <v>0</v>
      </c>
      <c r="AD77" s="15" t="n">
        <f aca="false">+SUMIF('AMCHO '!F:F,'ALL 2019'!C77,'AMCHO '!E:E)</f>
        <v>-16342684.15</v>
      </c>
      <c r="AE77" s="15" t="n">
        <f aca="false">SUMIF(CONFORTIS!G:G,'ALL 2019'!C77,CONFORTIS!F:F)</f>
        <v>0</v>
      </c>
      <c r="AF77" s="15" t="n">
        <f aca="false">+SUMIF('IRS IMMO'!G:G,'ALL 2019'!C77,'IRS IMMO'!F:F)</f>
        <v>0</v>
      </c>
      <c r="AG77" s="15" t="n">
        <f aca="false">SUMIF('United Malagasy'!F:F,'ALL 2019'!C77,'United Malagasy'!E:E)</f>
        <v>0</v>
      </c>
      <c r="AH77" s="15" t="n">
        <f aca="false">+SUMIF(AGRIVETAM!F:F,'ALL 2019'!C77,AGRIVETAM!E:E)</f>
        <v>0</v>
      </c>
      <c r="AI77" s="15" t="n">
        <f aca="false">+SUMIF(EUROPAINTS!F:F,'ALL 2019'!C77,EUROPAINTS!E:E)</f>
        <v>0</v>
      </c>
      <c r="AJ77" s="15" t="n">
        <f aca="false">SUMIF('CSS SAKAY'!F:F,'ALL 2019'!C77,'CSS SAKAY'!E:E)</f>
        <v>0</v>
      </c>
      <c r="AK77" s="61" t="n">
        <f aca="false">+SUMIF(AGRIMA!F:F,'ALL 2019'!C77,AGRIMA!E:E)</f>
        <v>0</v>
      </c>
      <c r="AL77" s="15" t="n">
        <f aca="false">+SUMIF(FERRIS!H:H,'ALL 2019'!C77,FERRIS!G:G)</f>
        <v>-2272612799.54</v>
      </c>
      <c r="AM77" s="15" t="n">
        <f aca="false">SUMIF(SEM!F:F,'ALL 2019'!C77,SEM!E:E)</f>
        <v>0</v>
      </c>
      <c r="AN77" s="15" t="n">
        <f aca="false">+SUMIF(Madatrade!F:F,'ALL 2019'!C77,Madatrade!E:E)</f>
        <v>0</v>
      </c>
      <c r="AO77" s="15" t="n">
        <f aca="false">+SUMIF('FIRST INVESTISSEMENT'!G:G,'ALL 2019'!C77,'FIRST INVESTISSEMENT'!F:F)</f>
        <v>0</v>
      </c>
    </row>
    <row r="78" customFormat="false" ht="17.25" hidden="false" customHeight="true" outlineLevel="0" collapsed="false">
      <c r="A78" s="2" t="str">
        <f aca="false">+LEFT(B78)</f>
        <v>4</v>
      </c>
      <c r="B78" s="2" t="str">
        <f aca="false">+LEFT(C78,3)</f>
        <v>404</v>
      </c>
      <c r="C78" s="12" t="n">
        <v>40400000</v>
      </c>
      <c r="D78" s="46" t="s">
        <v>2943</v>
      </c>
      <c r="E78" s="57" t="s">
        <v>257</v>
      </c>
      <c r="F78" s="61" t="n">
        <v>-269489503.92</v>
      </c>
      <c r="G78" s="61" t="n">
        <f aca="false">+SUMIF(AGRICORP!I:I,C78,AGRICORP!F:F)</f>
        <v>0</v>
      </c>
      <c r="H78" s="61" t="n">
        <f aca="false">+SUMIF(SMTP!D:D,'ALL 2019'!C78,SMTP!H:H)</f>
        <v>0</v>
      </c>
      <c r="I78" s="61" t="n">
        <f aca="false">SUMIF(AGRIVET!G:G,C78,AGRIVET!F:F)</f>
        <v>0</v>
      </c>
      <c r="J78" s="61" t="n">
        <f aca="false">+SUMIF(AGRIVAL!G:G,'ALL 2019'!C78,AGRIVAL!F:F)</f>
        <v>0</v>
      </c>
      <c r="K78" s="61" t="n">
        <f aca="false">+SUMIF(AGRIKOBA!G:G,'ALL 2019'!C78,AGRIKOBA!F:F)</f>
        <v>-665695804.51</v>
      </c>
      <c r="L78" s="61" t="n">
        <f aca="false">+SUMIF(LMOI!F:F,'ALL 2019'!C78,LMOI!E:E)</f>
        <v>-5786347781.86</v>
      </c>
      <c r="M78" s="15" t="n">
        <f aca="false">+SUMIF(TARTINE!G:G,'ALL 2019'!C78,TARTINE!F:F)</f>
        <v>-7849257.6</v>
      </c>
      <c r="N78" s="15" t="n">
        <f aca="false">+SUMIF(IDF!F:F,'ALL 2019'!C78,IDF!E:E)</f>
        <v>-65336759.99</v>
      </c>
      <c r="O78" s="15" t="n">
        <f aca="false">+SUMIF(RYA!G:G,C78,RYA!F:F)</f>
        <v>0</v>
      </c>
      <c r="P78" s="15" t="n">
        <f aca="false">+SUMIF('SCI NOAH'!G:G,'ALL 2019'!C78,'SCI NOAH'!F:F)</f>
        <v>-201793778.18</v>
      </c>
      <c r="Q78" s="15" t="n">
        <f aca="false">+SUMIF(SIM!F:F,'ALL 2019'!C78,SIM!E:E)</f>
        <v>0</v>
      </c>
      <c r="R78" s="93" t="n">
        <f aca="false">SUMIF('First Energy'!F:F,C78,'First Energy'!I:I)</f>
        <v>-3496290382.05</v>
      </c>
      <c r="S78" s="93" t="n">
        <f aca="false">SUMIF('ID Motors'!G:G,C78,'ID Motors'!J:J)</f>
        <v>-13950000</v>
      </c>
      <c r="T78" s="15" t="n">
        <f aca="false">+SUMIF('ID RENTAL'!G:G,'ALL 2019'!C78,'ID RENTAL'!F:F)</f>
        <v>-1879737742.9425</v>
      </c>
      <c r="U78" s="29" t="n">
        <f aca="false">+SUMIF('MCM '!G:G,'ALL 2019'!C78,'MCM '!F:F)</f>
        <v>0</v>
      </c>
      <c r="V78" s="61" t="n">
        <f aca="false">+SUMIF(AGRIMOTORS!G:G,C78,AGRIMOTORS!F:F)</f>
        <v>0</v>
      </c>
      <c r="W78" s="15" t="n">
        <f aca="false">+SUMIF(BOVIMA!F:F,'ALL 2019'!C78,BOVIMA!E:E)</f>
        <v>-7997336256</v>
      </c>
      <c r="X78" s="15" t="n">
        <f aca="false">+SUMIF(AGRIFEED!F:F,'ALL 2019'!C78,AGRIFEED!E:E)</f>
        <v>0</v>
      </c>
      <c r="Y78" s="15" t="n">
        <f aca="false">+SUMIF(AMIP!F:F,'ALL 2019'!C78,AMIP!E:E)</f>
        <v>0</v>
      </c>
      <c r="Z78" s="15" t="n">
        <f aca="false">+SUMIF(ISF!F:F,'ALL 2019'!C78,ISF!F:F)</f>
        <v>0</v>
      </c>
      <c r="AA78" s="15" t="n">
        <f aca="false">+SUMIF(MABEL!F:F,'ALL 2019'!C78,MABEL!E:E)</f>
        <v>0</v>
      </c>
      <c r="AB78" s="29" t="n">
        <f aca="false">+SUMIF(DISCOI!G:G,'ALL 2019'!C78,DISCOI!F:F)</f>
        <v>0</v>
      </c>
      <c r="AC78" s="15" t="n">
        <f aca="false">+SUMIF(NMP!F:F,'ALL 2019'!C78,NMP!E:E)</f>
        <v>0</v>
      </c>
      <c r="AD78" s="15" t="n">
        <f aca="false">+SUMIF('AMCHO '!F:F,'ALL 2019'!C78,'AMCHO '!E:E)</f>
        <v>-745471694.6</v>
      </c>
      <c r="AE78" s="15" t="n">
        <f aca="false">SUMIF(CONFORTIS!G:G,'ALL 2019'!C78,CONFORTIS!F:F)</f>
        <v>0</v>
      </c>
      <c r="AF78" s="15" t="n">
        <f aca="false">+SUMIF('IRS IMMO'!G:G,'ALL 2019'!C78,'IRS IMMO'!F:F)</f>
        <v>0</v>
      </c>
      <c r="AG78" s="15" t="n">
        <f aca="false">SUMIF('United Malagasy'!F:F,'ALL 2019'!C78,'United Malagasy'!E:E)</f>
        <v>0</v>
      </c>
      <c r="AH78" s="15" t="n">
        <f aca="false">+SUMIF(AGRIVETAM!F:F,'ALL 2019'!C78,AGRIVETAM!E:E)</f>
        <v>-18250000</v>
      </c>
      <c r="AI78" s="15" t="n">
        <f aca="false">+SUMIF(EUROPAINTS!F:F,'ALL 2019'!C78,EUROPAINTS!E:E)</f>
        <v>0</v>
      </c>
      <c r="AJ78" s="15" t="n">
        <f aca="false">SUMIF('CSS SAKAY'!F:F,'ALL 2019'!C78,'CSS SAKAY'!E:E)</f>
        <v>0</v>
      </c>
      <c r="AK78" s="61" t="n">
        <f aca="false">+SUMIF(AGRIMA!F:F,'ALL 2019'!C78,AGRIMA!E:E)</f>
        <v>0</v>
      </c>
      <c r="AL78" s="15" t="n">
        <f aca="false">+SUMIF(FERRIS!H:H,'ALL 2019'!C78,FERRIS!G:G)</f>
        <v>0</v>
      </c>
      <c r="AM78" s="15" t="n">
        <f aca="false">SUMIF(SEM!F:F,'ALL 2019'!C78,SEM!E:E)</f>
        <v>0</v>
      </c>
      <c r="AN78" s="15" t="n">
        <f aca="false">+SUMIF(Madatrade!F:F,'ALL 2019'!C78,Madatrade!E:E)</f>
        <v>0</v>
      </c>
      <c r="AO78" s="15" t="n">
        <f aca="false">+SUMIF('FIRST INVESTISSEMENT'!G:G,'ALL 2019'!C78,'FIRST INVESTISSEMENT'!F:F)</f>
        <v>-5783651447.17</v>
      </c>
    </row>
    <row r="79" customFormat="false" ht="17.25" hidden="false" customHeight="true" outlineLevel="0" collapsed="false">
      <c r="A79" s="2" t="str">
        <f aca="false">+LEFT(B79)</f>
        <v>4</v>
      </c>
      <c r="B79" s="2" t="str">
        <f aca="false">+LEFT(C79,3)</f>
        <v>408</v>
      </c>
      <c r="C79" s="12" t="n">
        <v>40810000</v>
      </c>
      <c r="D79" s="46" t="s">
        <v>2943</v>
      </c>
      <c r="E79" s="57" t="s">
        <v>26</v>
      </c>
      <c r="F79" s="61" t="n">
        <v>-585592738.43</v>
      </c>
      <c r="G79" s="61" t="n">
        <f aca="false">+SUMIF(AGRICORP!I:I,C79,AGRICORP!F:F)</f>
        <v>0</v>
      </c>
      <c r="H79" s="61" t="n">
        <f aca="false">+SUMIF(SMTP!D:D,'ALL 2019'!C79,SMTP!H:H)</f>
        <v>-59116878.12</v>
      </c>
      <c r="I79" s="61" t="n">
        <f aca="false">SUMIF(AGRIVET!G:G,C79,AGRIVET!F:F)</f>
        <v>-1671846098.43</v>
      </c>
      <c r="J79" s="61" t="n">
        <f aca="false">+SUMIF(AGRIVAL!G:G,'ALL 2019'!C79,AGRIVAL!F:F)</f>
        <v>-373307380</v>
      </c>
      <c r="K79" s="61" t="n">
        <f aca="false">+SUMIF(AGRIKOBA!G:G,'ALL 2019'!C79,AGRIKOBA!F:F)</f>
        <v>-108578392.66</v>
      </c>
      <c r="L79" s="61" t="n">
        <f aca="false">+SUMIF(LMOI!F:F,'ALL 2019'!C79,LMOI!E:E)</f>
        <v>-4218536.53</v>
      </c>
      <c r="M79" s="15" t="n">
        <f aca="false">+SUMIF(TARTINE!G:G,'ALL 2019'!C79,TARTINE!F:F)</f>
        <v>0</v>
      </c>
      <c r="N79" s="15" t="n">
        <f aca="false">+SUMIF(IDF!F:F,'ALL 2019'!C79,IDF!E:E)</f>
        <v>-87551976.5</v>
      </c>
      <c r="O79" s="15" t="n">
        <f aca="false">+SUMIF(RYA!G:G,C79,RYA!F:F)</f>
        <v>-7322459.6</v>
      </c>
      <c r="P79" s="15" t="n">
        <f aca="false">+SUMIF('SCI NOAH'!G:G,'ALL 2019'!C79,'SCI NOAH'!F:F)</f>
        <v>0</v>
      </c>
      <c r="Q79" s="15" t="n">
        <f aca="false">+SUMIF(SIM!F:F,'ALL 2019'!C79,SIM!E:E)</f>
        <v>-1365226.17</v>
      </c>
      <c r="R79" s="93" t="n">
        <f aca="false">SUMIF('First Energy'!F:F,C79,'First Energy'!I:I)</f>
        <v>0</v>
      </c>
      <c r="S79" s="93" t="n">
        <f aca="false">SUMIF('ID Motors'!G:G,C79,'ID Motors'!J:J)</f>
        <v>0</v>
      </c>
      <c r="T79" s="15" t="n">
        <f aca="false">+SUMIF('ID RENTAL'!G:G,'ALL 2019'!C79,'ID RENTAL'!F:F)</f>
        <v>0</v>
      </c>
      <c r="U79" s="29" t="n">
        <f aca="false">+SUMIF('MCM '!G:G,'ALL 2019'!C79,'MCM '!F:F)</f>
        <v>0</v>
      </c>
      <c r="V79" s="61" t="n">
        <f aca="false">+SUMIF(AGRIMOTORS!G:G,C79,AGRIMOTORS!F:F)</f>
        <v>0</v>
      </c>
      <c r="W79" s="15" t="n">
        <f aca="false">+SUMIF(BOVIMA!F:F,'ALL 2019'!C79,BOVIMA!E:E)</f>
        <v>-192542860</v>
      </c>
      <c r="X79" s="15" t="n">
        <f aca="false">+SUMIF(AGRIFEED!F:F,'ALL 2019'!C79,AGRIFEED!E:E)</f>
        <v>0</v>
      </c>
      <c r="Y79" s="15" t="n">
        <f aca="false">+SUMIF(AMIP!F:F,'ALL 2019'!C79,AMIP!E:E)</f>
        <v>0</v>
      </c>
      <c r="Z79" s="15" t="n">
        <f aca="false">+SUMIF(ISF!F:F,'ALL 2019'!C79,ISF!F:F)</f>
        <v>0</v>
      </c>
      <c r="AA79" s="15" t="n">
        <f aca="false">+SUMIF(MABEL!F:F,'ALL 2019'!C79,MABEL!E:E)</f>
        <v>-22890640</v>
      </c>
      <c r="AB79" s="29" t="n">
        <f aca="false">+SUMIF(DISCOI!G:G,'ALL 2019'!C79,DISCOI!F:F)</f>
        <v>-5620000</v>
      </c>
      <c r="AC79" s="15" t="n">
        <f aca="false">+SUMIF(NMP!F:F,'ALL 2019'!C79,NMP!E:E)</f>
        <v>-5620000</v>
      </c>
      <c r="AD79" s="15" t="n">
        <f aca="false">+SUMIF('AMCHO '!F:F,'ALL 2019'!C79,'AMCHO '!E:E)</f>
        <v>-121359284.34</v>
      </c>
      <c r="AE79" s="15" t="n">
        <f aca="false">SUMIF(CONFORTIS!G:G,'ALL 2019'!C79,CONFORTIS!F:F)</f>
        <v>0</v>
      </c>
      <c r="AF79" s="15" t="n">
        <f aca="false">+SUMIF('IRS IMMO'!G:G,'ALL 2019'!C79,'IRS IMMO'!F:F)</f>
        <v>0</v>
      </c>
      <c r="AG79" s="15" t="n">
        <f aca="false">SUMIF('United Malagasy'!F:F,'ALL 2019'!C79,'United Malagasy'!E:E)</f>
        <v>-109456055.01</v>
      </c>
      <c r="AH79" s="15" t="n">
        <f aca="false">+SUMIF(AGRIVETAM!F:F,'ALL 2019'!C79,AGRIVETAM!E:E)</f>
        <v>0</v>
      </c>
      <c r="AI79" s="15" t="n">
        <f aca="false">+SUMIF(EUROPAINTS!F:F,'ALL 2019'!C79,EUROPAINTS!E:E)</f>
        <v>0</v>
      </c>
      <c r="AJ79" s="15" t="n">
        <f aca="false">SUMIF('CSS SAKAY'!F:F,'ALL 2019'!C79,'CSS SAKAY'!E:E)</f>
        <v>0</v>
      </c>
      <c r="AK79" s="61" t="n">
        <f aca="false">+SUMIF(AGRIMA!F:F,'ALL 2019'!C79,AGRIMA!E:E)</f>
        <v>-5719503.77</v>
      </c>
      <c r="AL79" s="15" t="n">
        <f aca="false">+SUMIF(FERRIS!H:H,'ALL 2019'!C79,FERRIS!G:G)</f>
        <v>0</v>
      </c>
      <c r="AM79" s="15" t="n">
        <f aca="false">SUMIF(SEM!F:F,'ALL 2019'!C79,SEM!E:E)</f>
        <v>-36016433</v>
      </c>
      <c r="AN79" s="15" t="n">
        <f aca="false">+SUMIF(Madatrade!F:F,'ALL 2019'!C79,Madatrade!E:E)</f>
        <v>0</v>
      </c>
      <c r="AO79" s="15" t="n">
        <f aca="false">+SUMIF('FIRST INVESTISSEMENT'!G:G,'ALL 2019'!C79,'FIRST INVESTISSEMENT'!F:F)</f>
        <v>0</v>
      </c>
    </row>
    <row r="80" customFormat="false" ht="17.25" hidden="false" customHeight="true" outlineLevel="0" collapsed="false">
      <c r="A80" s="2" t="str">
        <f aca="false">+LEFT(B80)</f>
        <v>4</v>
      </c>
      <c r="B80" s="2" t="str">
        <f aca="false">+LEFT(C80,3)</f>
        <v>409</v>
      </c>
      <c r="C80" s="20" t="n">
        <v>40910000</v>
      </c>
      <c r="D80" s="46" t="s">
        <v>2944</v>
      </c>
      <c r="E80" s="57" t="s">
        <v>2945</v>
      </c>
      <c r="F80" s="61" t="n">
        <v>642576285.47</v>
      </c>
      <c r="G80" s="61" t="n">
        <f aca="false">+SUMIF(AGRICORP!I:I,C80,AGRICORP!F:F)</f>
        <v>0</v>
      </c>
      <c r="H80" s="61" t="n">
        <f aca="false">+SUMIF(SMTP!D:D,'ALL 2019'!C80,SMTP!H:H)</f>
        <v>335806673.03</v>
      </c>
      <c r="I80" s="61" t="n">
        <f aca="false">SUMIF(AGRIVET!G:G,C80,AGRIVET!F:F)</f>
        <v>101905508.28</v>
      </c>
      <c r="J80" s="61" t="n">
        <f aca="false">+SUMIF(AGRIVAL!G:G,'ALL 2019'!C80,AGRIVAL!F:F)</f>
        <v>939529212.69</v>
      </c>
      <c r="K80" s="61" t="n">
        <f aca="false">+SUMIF(AGRIKOBA!G:G,'ALL 2019'!C80,AGRIKOBA!F:F)</f>
        <v>43790926.37</v>
      </c>
      <c r="L80" s="61" t="n">
        <f aca="false">+SUMIF(LMOI!F:F,'ALL 2019'!C80,LMOI!E:E)</f>
        <v>636680039.1</v>
      </c>
      <c r="M80" s="15" t="n">
        <f aca="false">+SUMIF(TARTINE!G:G,'ALL 2019'!C80,TARTINE!F:F)</f>
        <v>0</v>
      </c>
      <c r="N80" s="15" t="n">
        <f aca="false">+SUMIF(IDF!F:F,'ALL 2019'!C80,IDF!E:E)</f>
        <v>129610817</v>
      </c>
      <c r="O80" s="15" t="n">
        <f aca="false">+SUMIF(RYA!G:G,C80,RYA!F:F)</f>
        <v>64654777.9</v>
      </c>
      <c r="P80" s="15" t="n">
        <f aca="false">+SUMIF('SCI NOAH'!G:G,'ALL 2019'!C80,'SCI NOAH'!F:F)</f>
        <v>0</v>
      </c>
      <c r="Q80" s="15" t="n">
        <f aca="false">+SUMIF(SIM!F:F,'ALL 2019'!C80,SIM!E:E)</f>
        <v>1208721</v>
      </c>
      <c r="R80" s="93" t="n">
        <f aca="false">SUMIF('First Energy'!F:F,C80,'First Energy'!I:I)</f>
        <v>0</v>
      </c>
      <c r="S80" s="93" t="n">
        <f aca="false">SUMIF('ID Motors'!G:G,C80,'ID Motors'!J:J)</f>
        <v>116275959.33</v>
      </c>
      <c r="T80" s="15" t="n">
        <f aca="false">+SUMIF('ID RENTAL'!G:G,'ALL 2019'!C80,'ID RENTAL'!F:F)</f>
        <v>170000000</v>
      </c>
      <c r="U80" s="29" t="n">
        <f aca="false">+SUMIF('MCM '!G:G,'ALL 2019'!C80,'MCM '!F:F)</f>
        <v>0</v>
      </c>
      <c r="V80" s="61" t="n">
        <f aca="false">+SUMIF(AGRIMOTORS!G:G,C80,AGRIMOTORS!F:F)</f>
        <v>0</v>
      </c>
      <c r="W80" s="15" t="n">
        <f aca="false">+SUMIF(BOVIMA!F:F,'ALL 2019'!C80,BOVIMA!E:E)</f>
        <v>30024516</v>
      </c>
      <c r="X80" s="15" t="n">
        <f aca="false">+SUMIF(AGRIFEED!F:F,'ALL 2019'!C80,AGRIFEED!E:E)</f>
        <v>0</v>
      </c>
      <c r="Y80" s="15" t="n">
        <f aca="false">+SUMIF(AMIP!F:F,'ALL 2019'!C80,AMIP!E:E)</f>
        <v>0</v>
      </c>
      <c r="Z80" s="15" t="n">
        <f aca="false">+SUMIF(ISF!F:F,'ALL 2019'!C80,ISF!F:F)</f>
        <v>0</v>
      </c>
      <c r="AA80" s="15" t="n">
        <f aca="false">+SUMIF(MABEL!F:F,'ALL 2019'!C80,MABEL!E:E)</f>
        <v>182120469.74</v>
      </c>
      <c r="AB80" s="29" t="n">
        <f aca="false">+SUMIF(DISCOI!G:G,'ALL 2019'!C80,DISCOI!F:F)</f>
        <v>709070.86</v>
      </c>
      <c r="AC80" s="15" t="n">
        <f aca="false">+SUMIF(NMP!F:F,'ALL 2019'!C80,NMP!E:E)</f>
        <v>0</v>
      </c>
      <c r="AD80" s="15" t="n">
        <f aca="false">+SUMIF('AMCHO '!F:F,'ALL 2019'!C80,'AMCHO '!E:E)</f>
        <v>26164932.92</v>
      </c>
      <c r="AE80" s="15" t="n">
        <f aca="false">SUMIF(CONFORTIS!G:G,'ALL 2019'!C80,CONFORTIS!F:F)</f>
        <v>0</v>
      </c>
      <c r="AF80" s="15" t="n">
        <f aca="false">+SUMIF('IRS IMMO'!G:G,'ALL 2019'!C80,'IRS IMMO'!F:F)</f>
        <v>0</v>
      </c>
      <c r="AG80" s="15" t="n">
        <f aca="false">SUMIF('United Malagasy'!F:F,'ALL 2019'!C80,'United Malagasy'!E:E)</f>
        <v>38944612.7</v>
      </c>
      <c r="AH80" s="15" t="n">
        <f aca="false">+SUMIF(AGRIVETAM!F:F,'ALL 2019'!C80,AGRIVETAM!E:E)</f>
        <v>0</v>
      </c>
      <c r="AI80" s="15" t="n">
        <f aca="false">+SUMIF(EUROPAINTS!F:F,'ALL 2019'!C80,EUROPAINTS!E:E)</f>
        <v>5995748.24</v>
      </c>
      <c r="AJ80" s="15" t="n">
        <f aca="false">SUMIF('CSS SAKAY'!F:F,'ALL 2019'!C80,'CSS SAKAY'!E:E)</f>
        <v>1374360</v>
      </c>
      <c r="AK80" s="61" t="n">
        <f aca="false">+SUMIF(AGRIMA!F:F,'ALL 2019'!C80,AGRIMA!E:E)</f>
        <v>0</v>
      </c>
      <c r="AL80" s="15" t="n">
        <f aca="false">+SUMIF(FERRIS!H:H,'ALL 2019'!C80,FERRIS!G:G)</f>
        <v>0</v>
      </c>
      <c r="AM80" s="15" t="n">
        <f aca="false">SUMIF(SEM!F:F,'ALL 2019'!C80,SEM!E:E)</f>
        <v>0</v>
      </c>
      <c r="AN80" s="15" t="n">
        <f aca="false">+SUMIF(Madatrade!F:F,'ALL 2019'!C80,Madatrade!E:E)</f>
        <v>4000000000</v>
      </c>
      <c r="AO80" s="15" t="n">
        <f aca="false">+SUMIF('FIRST INVESTISSEMENT'!G:G,'ALL 2019'!C80,'FIRST INVESTISSEMENT'!F:F)</f>
        <v>0</v>
      </c>
    </row>
    <row r="81" customFormat="false" ht="17.25" hidden="false" customHeight="true" outlineLevel="0" collapsed="false">
      <c r="A81" s="2" t="str">
        <f aca="false">+LEFT(B81)</f>
        <v>4</v>
      </c>
      <c r="B81" s="2" t="str">
        <f aca="false">+LEFT(C81,3)</f>
        <v>409</v>
      </c>
      <c r="C81" s="20" t="n">
        <v>40980000</v>
      </c>
      <c r="D81" s="46" t="s">
        <v>2944</v>
      </c>
      <c r="E81" s="57" t="s">
        <v>775</v>
      </c>
      <c r="F81" s="61"/>
      <c r="G81" s="61" t="n">
        <f aca="false">+SUMIF(AGRICORP!I:I,C81,AGRICORP!F:F)</f>
        <v>0</v>
      </c>
      <c r="H81" s="61" t="n">
        <f aca="false">+SUMIF(SMTP!D:D,'ALL 2019'!C81,SMTP!H:H)</f>
        <v>0</v>
      </c>
      <c r="I81" s="61" t="n">
        <f aca="false">SUMIF(AGRIVET!G:G,C81,AGRIVET!F:F)</f>
        <v>0</v>
      </c>
      <c r="J81" s="61" t="n">
        <f aca="false">+SUMIF(AGRIVAL!G:G,'ALL 2019'!C81,AGRIVAL!F:F)</f>
        <v>135856000</v>
      </c>
      <c r="K81" s="61" t="n">
        <f aca="false">+SUMIF(AGRIKOBA!G:G,'ALL 2019'!C81,AGRIKOBA!F:F)</f>
        <v>0</v>
      </c>
      <c r="L81" s="61" t="n">
        <f aca="false">+SUMIF(LMOI!F:F,'ALL 2019'!C81,LMOI!E:E)</f>
        <v>0</v>
      </c>
      <c r="M81" s="15" t="n">
        <f aca="false">+SUMIF(TARTINE!G:G,'ALL 2019'!C81,TARTINE!F:F)</f>
        <v>0</v>
      </c>
      <c r="N81" s="15" t="n">
        <f aca="false">+SUMIF(IDF!F:F,'ALL 2019'!C81,IDF!E:E)</f>
        <v>0</v>
      </c>
      <c r="O81" s="15" t="n">
        <f aca="false">+SUMIF(RYA!G:G,C81,RYA!F:F)</f>
        <v>0</v>
      </c>
      <c r="P81" s="15" t="n">
        <f aca="false">+SUMIF('SCI NOAH'!G:G,'ALL 2019'!C81,'SCI NOAH'!F:F)</f>
        <v>0</v>
      </c>
      <c r="Q81" s="15" t="n">
        <f aca="false">+SUMIF(SIM!F:F,'ALL 2019'!C81,SIM!E:E)</f>
        <v>0</v>
      </c>
      <c r="R81" s="93" t="n">
        <f aca="false">SUMIF('First Energy'!F:F,C81,'First Energy'!I:I)</f>
        <v>0</v>
      </c>
      <c r="S81" s="93" t="n">
        <f aca="false">SUMIF('ID Motors'!G:G,C81,'ID Motors'!J:J)</f>
        <v>0</v>
      </c>
      <c r="T81" s="15" t="n">
        <f aca="false">+SUMIF('ID RENTAL'!G:G,'ALL 2019'!C81,'ID RENTAL'!F:F)</f>
        <v>0</v>
      </c>
      <c r="U81" s="29" t="n">
        <f aca="false">+SUMIF('MCM '!G:G,'ALL 2019'!C81,'MCM '!F:F)</f>
        <v>0</v>
      </c>
      <c r="V81" s="61" t="n">
        <f aca="false">+SUMIF(AGRIMOTORS!G:G,C81,AGRIMOTORS!F:F)</f>
        <v>0</v>
      </c>
      <c r="W81" s="15" t="n">
        <f aca="false">+SUMIF(BOVIMA!F:F,'ALL 2019'!C81,BOVIMA!E:E)</f>
        <v>0</v>
      </c>
      <c r="X81" s="15" t="n">
        <f aca="false">+SUMIF(AGRIFEED!F:F,'ALL 2019'!C81,AGRIFEED!E:E)</f>
        <v>0</v>
      </c>
      <c r="Y81" s="15" t="n">
        <f aca="false">+SUMIF(AMIP!F:F,'ALL 2019'!C81,AMIP!E:E)</f>
        <v>0</v>
      </c>
      <c r="Z81" s="15" t="n">
        <f aca="false">+SUMIF(ISF!F:F,'ALL 2019'!C81,ISF!F:F)</f>
        <v>0</v>
      </c>
      <c r="AA81" s="15" t="n">
        <f aca="false">+SUMIF(MABEL!F:F,'ALL 2019'!C81,MABEL!E:E)</f>
        <v>0</v>
      </c>
      <c r="AB81" s="29" t="n">
        <f aca="false">+SUMIF(DISCOI!G:G,'ALL 2019'!C81,DISCOI!F:F)</f>
        <v>0</v>
      </c>
      <c r="AC81" s="15" t="n">
        <f aca="false">+SUMIF(NMP!F:F,'ALL 2019'!C81,NMP!E:E)</f>
        <v>0</v>
      </c>
      <c r="AD81" s="15" t="n">
        <f aca="false">+SUMIF('AMCHO '!F:F,'ALL 2019'!C81,'AMCHO '!E:E)</f>
        <v>0</v>
      </c>
      <c r="AE81" s="15" t="n">
        <f aca="false">SUMIF(CONFORTIS!G:G,'ALL 2019'!C81,CONFORTIS!F:F)</f>
        <v>0</v>
      </c>
      <c r="AF81" s="15" t="n">
        <f aca="false">+SUMIF('IRS IMMO'!G:G,'ALL 2019'!C81,'IRS IMMO'!F:F)</f>
        <v>0</v>
      </c>
      <c r="AG81" s="15" t="n">
        <f aca="false">SUMIF('United Malagasy'!F:F,'ALL 2019'!C81,'United Malagasy'!E:E)</f>
        <v>0</v>
      </c>
      <c r="AH81" s="15" t="n">
        <f aca="false">+SUMIF(AGRIVETAM!F:F,'ALL 2019'!C81,AGRIVETAM!E:E)</f>
        <v>0</v>
      </c>
      <c r="AI81" s="15" t="n">
        <f aca="false">+SUMIF(EUROPAINTS!F:F,'ALL 2019'!C81,EUROPAINTS!E:E)</f>
        <v>0</v>
      </c>
      <c r="AJ81" s="15" t="n">
        <f aca="false">SUMIF('CSS SAKAY'!F:F,'ALL 2019'!C81,'CSS SAKAY'!E:E)</f>
        <v>0</v>
      </c>
      <c r="AK81" s="61" t="n">
        <f aca="false">+SUMIF(AGRIMA!F:F,'ALL 2019'!C81,AGRIMA!E:E)</f>
        <v>100167000</v>
      </c>
      <c r="AL81" s="15" t="n">
        <f aca="false">+SUMIF(FERRIS!H:H,'ALL 2019'!C81,FERRIS!G:G)</f>
        <v>0</v>
      </c>
      <c r="AM81" s="15" t="n">
        <f aca="false">SUMIF(SEM!F:F,'ALL 2019'!C81,SEM!E:E)</f>
        <v>0</v>
      </c>
      <c r="AN81" s="15" t="n">
        <f aca="false">+SUMIF(Madatrade!F:F,'ALL 2019'!C81,Madatrade!E:E)</f>
        <v>0</v>
      </c>
      <c r="AO81" s="15" t="n">
        <f aca="false">+SUMIF('FIRST INVESTISSEMENT'!G:G,'ALL 2019'!C81,'FIRST INVESTISSEMENT'!F:F)</f>
        <v>0</v>
      </c>
    </row>
    <row r="82" customFormat="false" ht="17.25" hidden="false" customHeight="true" outlineLevel="0" collapsed="false">
      <c r="A82" s="2" t="str">
        <f aca="false">+LEFT(B82)</f>
        <v>4</v>
      </c>
      <c r="B82" s="2" t="str">
        <f aca="false">+LEFT(C82,3)</f>
        <v>411</v>
      </c>
      <c r="C82" s="20" t="n">
        <v>41100000</v>
      </c>
      <c r="D82" s="46" t="s">
        <v>2946</v>
      </c>
      <c r="E82" s="57" t="s">
        <v>28</v>
      </c>
      <c r="F82" s="61" t="n">
        <v>1452355520.5</v>
      </c>
      <c r="G82" s="61" t="n">
        <f aca="false">+SUMIF(AGRICORP!I:I,C82,AGRICORP!F:F)</f>
        <v>0</v>
      </c>
      <c r="H82" s="61" t="n">
        <f aca="false">+SUMIF(SMTP!D:D,'ALL 2019'!C82,SMTP!H:H)</f>
        <v>2298090476.3925</v>
      </c>
      <c r="I82" s="61" t="n">
        <f aca="false">SUMIF(AGRIVET!G:G,C82,AGRIVET!F:F)</f>
        <v>21005190543.39</v>
      </c>
      <c r="J82" s="61" t="n">
        <f aca="false">+SUMIF(AGRIVAL!G:G,'ALL 2019'!C82,AGRIVAL!F:F)</f>
        <v>0</v>
      </c>
      <c r="K82" s="61" t="n">
        <f aca="false">+SUMIF(AGRIKOBA!G:G,'ALL 2019'!C82,AGRIKOBA!F:F)</f>
        <v>0</v>
      </c>
      <c r="L82" s="61" t="n">
        <f aca="false">+SUMIF(LMOI!F:F,'ALL 2019'!C82,LMOI!E:E)</f>
        <v>164422628.040001</v>
      </c>
      <c r="M82" s="15" t="n">
        <f aca="false">+SUMIF(TARTINE!G:G,'ALL 2019'!C82,TARTINE!F:F)</f>
        <v>417507898.29</v>
      </c>
      <c r="N82" s="15" t="n">
        <f aca="false">+SUMIF(IDF!F:F,'ALL 2019'!C82,IDF!E:E)</f>
        <v>931497881.09</v>
      </c>
      <c r="O82" s="15" t="n">
        <f aca="false">+SUMIF(RYA!G:G,C82,RYA!F:F)</f>
        <v>0</v>
      </c>
      <c r="P82" s="15" t="n">
        <f aca="false">+SUMIF('SCI NOAH'!G:G,'ALL 2019'!C82,'SCI NOAH'!F:F)</f>
        <v>0</v>
      </c>
      <c r="Q82" s="15" t="n">
        <f aca="false">+SUMIF(SIM!F:F,'ALL 2019'!C82,SIM!E:E)</f>
        <v>115828109.83</v>
      </c>
      <c r="R82" s="93" t="n">
        <f aca="false">SUMIF('First Energy'!F:F,C82,'First Energy'!I:I)</f>
        <v>3784897303.99</v>
      </c>
      <c r="S82" s="93" t="n">
        <f aca="false">SUMIF('ID Motors'!G:G,C82,'ID Motors'!J:J)</f>
        <v>3773939457.63</v>
      </c>
      <c r="T82" s="15" t="n">
        <f aca="false">+SUMIF('ID RENTAL'!G:G,'ALL 2019'!C82,'ID RENTAL'!F:F)</f>
        <v>0</v>
      </c>
      <c r="U82" s="29" t="n">
        <f aca="false">+SUMIF('MCM '!G:G,'ALL 2019'!C82,'MCM '!F:F)</f>
        <v>956587769</v>
      </c>
      <c r="V82" s="61" t="n">
        <f aca="false">+SUMIF(AGRIMOTORS!G:G,C82,AGRIMOTORS!F:F)</f>
        <v>0</v>
      </c>
      <c r="W82" s="15" t="n">
        <f aca="false">+SUMIF(BOVIMA!F:F,'ALL 2019'!C82,BOVIMA!E:E)</f>
        <v>0</v>
      </c>
      <c r="X82" s="15" t="n">
        <f aca="false">+SUMIF(AGRIFEED!F:F,'ALL 2019'!C82,AGRIFEED!E:E)</f>
        <v>0</v>
      </c>
      <c r="Y82" s="15" t="n">
        <f aca="false">+SUMIF(AMIP!F:F,'ALL 2019'!C82,AMIP!E:E)</f>
        <v>0</v>
      </c>
      <c r="Z82" s="15" t="n">
        <f aca="false">+SUMIF(ISF!F:F,'ALL 2019'!C82,ISF!F:F)</f>
        <v>0</v>
      </c>
      <c r="AA82" s="15" t="n">
        <f aca="false">+SUMIF(MABEL!F:F,'ALL 2019'!C82,MABEL!E:E)</f>
        <v>0</v>
      </c>
      <c r="AB82" s="29" t="n">
        <f aca="false">+SUMIF(DISCOI!G:G,'ALL 2019'!C82,DISCOI!F:F)</f>
        <v>4837776532.87</v>
      </c>
      <c r="AC82" s="15" t="n">
        <f aca="false">+SUMIF(NMP!F:F,'ALL 2019'!C82,NMP!E:E)</f>
        <v>25997951.49</v>
      </c>
      <c r="AD82" s="15" t="n">
        <f aca="false">+SUMIF('AMCHO '!F:F,'ALL 2019'!C82,'AMCHO '!E:E)</f>
        <v>1037267743.1</v>
      </c>
      <c r="AE82" s="15" t="n">
        <f aca="false">SUMIF(CONFORTIS!G:G,'ALL 2019'!C82,CONFORTIS!F:F)</f>
        <v>0</v>
      </c>
      <c r="AF82" s="15" t="n">
        <f aca="false">+SUMIF('IRS IMMO'!G:G,'ALL 2019'!C82,'IRS IMMO'!F:F)</f>
        <v>0</v>
      </c>
      <c r="AG82" s="15" t="n">
        <f aca="false">SUMIF('United Malagasy'!F:F,'ALL 2019'!C82,'United Malagasy'!E:E)</f>
        <v>202799541.86</v>
      </c>
      <c r="AH82" s="15" t="n">
        <f aca="false">+SUMIF(AGRIVETAM!F:F,'ALL 2019'!C82,AGRIVETAM!E:E)</f>
        <v>794910255.799973</v>
      </c>
      <c r="AI82" s="15" t="n">
        <f aca="false">+SUMIF(EUROPAINTS!F:F,'ALL 2019'!C82,EUROPAINTS!E:E)</f>
        <v>70335702.2299999</v>
      </c>
      <c r="AJ82" s="15" t="n">
        <f aca="false">SUMIF('CSS SAKAY'!F:F,'ALL 2019'!C82,'CSS SAKAY'!E:E)</f>
        <v>215878900</v>
      </c>
      <c r="AK82" s="61" t="n">
        <f aca="false">+SUMIF(AGRIMA!F:F,'ALL 2019'!C82,AGRIMA!E:E)</f>
        <v>24630370</v>
      </c>
      <c r="AL82" s="15" t="n">
        <f aca="false">+SUMIF(FERRIS!H:H,'ALL 2019'!C82,FERRIS!G:G)</f>
        <v>3221384368.98</v>
      </c>
      <c r="AM82" s="15" t="n">
        <f aca="false">SUMIF(SEM!F:F,'ALL 2019'!C82,SEM!E:E)</f>
        <v>143452143.6</v>
      </c>
      <c r="AN82" s="15" t="n">
        <f aca="false">+SUMIF(Madatrade!F:F,'ALL 2019'!C82,Madatrade!E:E)</f>
        <v>1889888156.31</v>
      </c>
      <c r="AO82" s="15" t="n">
        <f aca="false">+SUMIF('FIRST INVESTISSEMENT'!G:G,'ALL 2019'!C82,'FIRST INVESTISSEMENT'!F:F)</f>
        <v>107156825.97</v>
      </c>
    </row>
    <row r="83" customFormat="false" ht="17.25" hidden="false" customHeight="true" outlineLevel="0" collapsed="false">
      <c r="A83" s="2" t="str">
        <f aca="false">+LEFT(B83)</f>
        <v>4</v>
      </c>
      <c r="B83" s="2" t="str">
        <f aca="false">+LEFT(C83,3)</f>
        <v>413</v>
      </c>
      <c r="C83" s="20" t="n">
        <v>41310000</v>
      </c>
      <c r="D83" s="46" t="s">
        <v>2946</v>
      </c>
      <c r="E83" s="57" t="s">
        <v>264</v>
      </c>
      <c r="F83" s="61" t="n">
        <v>86322656</v>
      </c>
      <c r="G83" s="61" t="n">
        <f aca="false">+SUMIF(AGRICORP!I:I,C83,AGRICORP!F:F)</f>
        <v>0</v>
      </c>
      <c r="H83" s="61" t="n">
        <f aca="false">+SUMIF(SMTP!D:D,'ALL 2019'!C83,SMTP!H:H)</f>
        <v>130997002.4394</v>
      </c>
      <c r="I83" s="61" t="n">
        <f aca="false">SUMIF(AGRIVET!G:G,C83,AGRIVET!F:F)</f>
        <v>651610431.5</v>
      </c>
      <c r="J83" s="61" t="n">
        <f aca="false">+SUMIF(AGRIVAL!G:G,'ALL 2019'!C83,AGRIVAL!F:F)</f>
        <v>0</v>
      </c>
      <c r="K83" s="61" t="n">
        <f aca="false">+SUMIF(AGRIKOBA!G:G,'ALL 2019'!C83,AGRIKOBA!F:F)</f>
        <v>0</v>
      </c>
      <c r="L83" s="61" t="n">
        <f aca="false">+SUMIF(LMOI!F:F,'ALL 2019'!C83,LMOI!E:E)</f>
        <v>0</v>
      </c>
      <c r="M83" s="15" t="n">
        <f aca="false">+SUMIF(TARTINE!G:G,'ALL 2019'!C83,TARTINE!F:F)</f>
        <v>0</v>
      </c>
      <c r="N83" s="15" t="n">
        <f aca="false">+SUMIF(IDF!F:F,'ALL 2019'!C83,IDF!E:E)</f>
        <v>0</v>
      </c>
      <c r="O83" s="15" t="n">
        <f aca="false">+SUMIF(RYA!G:G,C83,RYA!F:F)</f>
        <v>0</v>
      </c>
      <c r="P83" s="15" t="n">
        <f aca="false">+SUMIF('SCI NOAH'!G:G,'ALL 2019'!C83,'SCI NOAH'!F:F)</f>
        <v>0</v>
      </c>
      <c r="Q83" s="15" t="n">
        <f aca="false">+SUMIF(SIM!F:F,'ALL 2019'!C83,SIM!E:E)</f>
        <v>0</v>
      </c>
      <c r="R83" s="93" t="n">
        <f aca="false">SUMIF('First Energy'!F:F,C83,'First Energy'!I:I)</f>
        <v>0</v>
      </c>
      <c r="S83" s="93" t="n">
        <f aca="false">SUMIF('ID Motors'!G:G,C83,'ID Motors'!J:J)</f>
        <v>0</v>
      </c>
      <c r="T83" s="15" t="n">
        <f aca="false">+SUMIF('ID RENTAL'!G:G,'ALL 2019'!C83,'ID RENTAL'!F:F)</f>
        <v>0</v>
      </c>
      <c r="U83" s="29" t="n">
        <f aca="false">+SUMIF('MCM '!G:G,'ALL 2019'!C83,'MCM '!F:F)</f>
        <v>454299645.07</v>
      </c>
      <c r="V83" s="61" t="n">
        <f aca="false">+SUMIF(AGRIMOTORS!G:G,C83,AGRIMOTORS!F:F)</f>
        <v>0</v>
      </c>
      <c r="W83" s="15" t="n">
        <f aca="false">+SUMIF(BOVIMA!F:F,'ALL 2019'!C83,BOVIMA!E:E)</f>
        <v>0</v>
      </c>
      <c r="X83" s="15" t="n">
        <f aca="false">+SUMIF(AGRIFEED!F:F,'ALL 2019'!C83,AGRIFEED!E:E)</f>
        <v>0</v>
      </c>
      <c r="Y83" s="15" t="n">
        <f aca="false">+SUMIF(AMIP!F:F,'ALL 2019'!C83,AMIP!E:E)</f>
        <v>0</v>
      </c>
      <c r="Z83" s="15" t="n">
        <f aca="false">+SUMIF(ISF!F:F,'ALL 2019'!C83,ISF!F:F)</f>
        <v>0</v>
      </c>
      <c r="AA83" s="15" t="n">
        <f aca="false">+SUMIF(MABEL!F:F,'ALL 2019'!C83,MABEL!E:E)</f>
        <v>0</v>
      </c>
      <c r="AB83" s="29" t="n">
        <f aca="false">+SUMIF(DISCOI!G:G,'ALL 2019'!C83,DISCOI!F:F)</f>
        <v>36731510.8000002</v>
      </c>
      <c r="AC83" s="15" t="n">
        <f aca="false">+SUMIF(NMP!F:F,'ALL 2019'!C83,NMP!E:E)</f>
        <v>0</v>
      </c>
      <c r="AD83" s="15" t="n">
        <f aca="false">+SUMIF('AMCHO '!F:F,'ALL 2019'!C83,'AMCHO '!E:E)</f>
        <v>0</v>
      </c>
      <c r="AE83" s="15" t="n">
        <f aca="false">SUMIF(CONFORTIS!G:G,'ALL 2019'!C83,CONFORTIS!F:F)</f>
        <v>0</v>
      </c>
      <c r="AF83" s="15" t="n">
        <f aca="false">+SUMIF('IRS IMMO'!G:G,'ALL 2019'!C83,'IRS IMMO'!F:F)</f>
        <v>0</v>
      </c>
      <c r="AG83" s="15" t="n">
        <f aca="false">SUMIF('United Malagasy'!F:F,'ALL 2019'!C83,'United Malagasy'!E:E)</f>
        <v>0</v>
      </c>
      <c r="AH83" s="15" t="n">
        <f aca="false">+SUMIF(AGRIVETAM!F:F,'ALL 2019'!C83,AGRIVETAM!E:E)</f>
        <v>0</v>
      </c>
      <c r="AI83" s="15" t="n">
        <f aca="false">+SUMIF(EUROPAINTS!F:F,'ALL 2019'!C83,EUROPAINTS!E:E)</f>
        <v>0</v>
      </c>
      <c r="AJ83" s="15" t="n">
        <f aca="false">SUMIF('CSS SAKAY'!F:F,'ALL 2019'!C83,'CSS SAKAY'!E:E)</f>
        <v>0</v>
      </c>
      <c r="AK83" s="61" t="n">
        <f aca="false">+SUMIF(AGRIMA!F:F,'ALL 2019'!C83,AGRIMA!E:E)</f>
        <v>0</v>
      </c>
      <c r="AL83" s="15" t="n">
        <f aca="false">+SUMIF(FERRIS!H:H,'ALL 2019'!C83,FERRIS!G:G)</f>
        <v>0</v>
      </c>
      <c r="AM83" s="15" t="n">
        <f aca="false">SUMIF(SEM!F:F,'ALL 2019'!C83,SEM!E:E)</f>
        <v>960000</v>
      </c>
      <c r="AN83" s="15" t="n">
        <f aca="false">+SUMIF(Madatrade!F:F,'ALL 2019'!C83,Madatrade!E:E)</f>
        <v>0</v>
      </c>
      <c r="AO83" s="15" t="n">
        <f aca="false">+SUMIF('FIRST INVESTISSEMENT'!G:G,'ALL 2019'!C83,'FIRST INVESTISSEMENT'!F:F)</f>
        <v>0</v>
      </c>
    </row>
    <row r="84" customFormat="false" ht="17.25" hidden="false" customHeight="true" outlineLevel="0" collapsed="false">
      <c r="A84" s="2" t="str">
        <f aca="false">+LEFT(B84)</f>
        <v>4</v>
      </c>
      <c r="B84" s="2" t="str">
        <f aca="false">+LEFT(C84,3)</f>
        <v>416</v>
      </c>
      <c r="C84" s="20" t="n">
        <v>41600000</v>
      </c>
      <c r="D84" s="46" t="s">
        <v>2946</v>
      </c>
      <c r="E84" s="57" t="s">
        <v>265</v>
      </c>
      <c r="F84" s="61" t="n">
        <v>657833474.96</v>
      </c>
      <c r="G84" s="61" t="n">
        <f aca="false">+SUMIF(AGRICORP!I:I,C84,AGRICORP!F:F)</f>
        <v>0</v>
      </c>
      <c r="H84" s="61" t="n">
        <f aca="false">+SUMIF(SMTP!D:D,'ALL 2019'!C84,SMTP!H:H)</f>
        <v>558197844.68</v>
      </c>
      <c r="I84" s="61" t="n">
        <f aca="false">SUMIF(AGRIVET!G:G,C84,AGRIVET!F:F)</f>
        <v>943213142.89</v>
      </c>
      <c r="J84" s="61" t="n">
        <f aca="false">+SUMIF(AGRIVAL!G:G,'ALL 2019'!C84,AGRIVAL!F:F)</f>
        <v>2847869244.77</v>
      </c>
      <c r="K84" s="61" t="n">
        <f aca="false">+SUMIF(AGRIKOBA!G:G,'ALL 2019'!C84,AGRIKOBA!F:F)</f>
        <v>0</v>
      </c>
      <c r="L84" s="61" t="n">
        <f aca="false">+SUMIF(LMOI!F:F,'ALL 2019'!C84,LMOI!E:E)</f>
        <v>0</v>
      </c>
      <c r="M84" s="15" t="n">
        <f aca="false">+SUMIF(TARTINE!G:G,'ALL 2019'!C84,TARTINE!F:F)</f>
        <v>0</v>
      </c>
      <c r="N84" s="15" t="n">
        <f aca="false">+SUMIF(IDF!F:F,'ALL 2019'!C84,IDF!E:E)</f>
        <v>984786088.99</v>
      </c>
      <c r="O84" s="15" t="n">
        <f aca="false">+SUMIF(RYA!G:G,C84,RYA!F:F)</f>
        <v>0</v>
      </c>
      <c r="P84" s="15" t="n">
        <f aca="false">+SUMIF('SCI NOAH'!G:G,'ALL 2019'!C84,'SCI NOAH'!F:F)</f>
        <v>0</v>
      </c>
      <c r="Q84" s="15" t="n">
        <f aca="false">+SUMIF(SIM!F:F,'ALL 2019'!C84,SIM!E:E)</f>
        <v>2500000.01</v>
      </c>
      <c r="R84" s="93" t="n">
        <f aca="false">SUMIF('First Energy'!F:F,C84,'First Energy'!I:I)</f>
        <v>5672924443.17</v>
      </c>
      <c r="S84" s="93" t="n">
        <f aca="false">SUMIF('ID Motors'!G:G,C84,'ID Motors'!J:J)</f>
        <v>884915763.78</v>
      </c>
      <c r="T84" s="15" t="n">
        <f aca="false">+SUMIF('ID RENTAL'!G:G,'ALL 2019'!C84,'ID RENTAL'!F:F)</f>
        <v>0</v>
      </c>
      <c r="U84" s="29" t="n">
        <f aca="false">+SUMIF('MCM '!G:G,'ALL 2019'!C84,'MCM '!F:F)</f>
        <v>204603926.2</v>
      </c>
      <c r="V84" s="61" t="n">
        <f aca="false">+SUMIF(AGRIMOTORS!G:G,C84,AGRIMOTORS!F:F)</f>
        <v>0</v>
      </c>
      <c r="W84" s="15" t="n">
        <f aca="false">+SUMIF(BOVIMA!F:F,'ALL 2019'!C84,BOVIMA!E:E)</f>
        <v>0</v>
      </c>
      <c r="X84" s="15" t="n">
        <f aca="false">+SUMIF(AGRIFEED!F:F,'ALL 2019'!C84,AGRIFEED!E:E)</f>
        <v>0</v>
      </c>
      <c r="Y84" s="15" t="n">
        <f aca="false">+SUMIF(AMIP!F:F,'ALL 2019'!C84,AMIP!E:E)</f>
        <v>0</v>
      </c>
      <c r="Z84" s="15" t="n">
        <f aca="false">+SUMIF(ISF!F:F,'ALL 2019'!C84,ISF!F:F)</f>
        <v>0</v>
      </c>
      <c r="AA84" s="15" t="n">
        <f aca="false">+SUMIF(MABEL!F:F,'ALL 2019'!C84,MABEL!E:E)</f>
        <v>0</v>
      </c>
      <c r="AB84" s="29" t="n">
        <f aca="false">+SUMIF(DISCOI!G:G,'ALL 2019'!C84,DISCOI!F:F)</f>
        <v>13168242.04</v>
      </c>
      <c r="AC84" s="15" t="n">
        <f aca="false">+SUMIF(NMP!F:F,'ALL 2019'!C84,NMP!E:E)</f>
        <v>0</v>
      </c>
      <c r="AD84" s="15" t="n">
        <f aca="false">+SUMIF('AMCHO '!F:F,'ALL 2019'!C84,'AMCHO '!E:E)</f>
        <v>0</v>
      </c>
      <c r="AE84" s="15" t="n">
        <f aca="false">SUMIF(CONFORTIS!G:G,'ALL 2019'!C84,CONFORTIS!F:F)</f>
        <v>0</v>
      </c>
      <c r="AF84" s="15" t="n">
        <f aca="false">+SUMIF('IRS IMMO'!G:G,'ALL 2019'!C84,'IRS IMMO'!F:F)</f>
        <v>0</v>
      </c>
      <c r="AG84" s="15" t="n">
        <f aca="false">SUMIF('United Malagasy'!F:F,'ALL 2019'!C84,'United Malagasy'!E:E)</f>
        <v>0</v>
      </c>
      <c r="AH84" s="15" t="n">
        <f aca="false">+SUMIF(AGRIVETAM!F:F,'ALL 2019'!C84,AGRIVETAM!E:E)</f>
        <v>0</v>
      </c>
      <c r="AI84" s="15" t="n">
        <f aca="false">+SUMIF(EUROPAINTS!F:F,'ALL 2019'!C84,EUROPAINTS!E:E)</f>
        <v>3048169</v>
      </c>
      <c r="AJ84" s="15" t="n">
        <f aca="false">SUMIF('CSS SAKAY'!F:F,'ALL 2019'!C84,'CSS SAKAY'!E:E)</f>
        <v>0</v>
      </c>
      <c r="AK84" s="61" t="n">
        <f aca="false">+SUMIF(AGRIMA!F:F,'ALL 2019'!C84,AGRIMA!E:E)</f>
        <v>0</v>
      </c>
      <c r="AL84" s="15" t="n">
        <f aca="false">+SUMIF(FERRIS!H:H,'ALL 2019'!C84,FERRIS!G:G)</f>
        <v>55273380</v>
      </c>
      <c r="AM84" s="15" t="n">
        <f aca="false">SUMIF(SEM!F:F,'ALL 2019'!C84,SEM!E:E)</f>
        <v>20479998</v>
      </c>
      <c r="AN84" s="15" t="n">
        <f aca="false">+SUMIF(Madatrade!F:F,'ALL 2019'!C84,Madatrade!E:E)</f>
        <v>0</v>
      </c>
      <c r="AO84" s="15" t="n">
        <f aca="false">+SUMIF('FIRST INVESTISSEMENT'!G:G,'ALL 2019'!C84,'FIRST INVESTISSEMENT'!F:F)</f>
        <v>0</v>
      </c>
    </row>
    <row r="85" customFormat="false" ht="17.25" hidden="false" customHeight="true" outlineLevel="0" collapsed="false">
      <c r="A85" s="2" t="str">
        <f aca="false">+LEFT(B85)</f>
        <v>4</v>
      </c>
      <c r="B85" s="2" t="str">
        <f aca="false">+LEFT(C85,3)</f>
        <v>418</v>
      </c>
      <c r="C85" s="12" t="n">
        <v>41810000</v>
      </c>
      <c r="D85" s="46" t="s">
        <v>2946</v>
      </c>
      <c r="E85" s="57" t="s">
        <v>1555</v>
      </c>
      <c r="F85" s="61" t="n">
        <v>167260000</v>
      </c>
      <c r="G85" s="61" t="n">
        <f aca="false">+SUMIF(AGRICORP!I:I,C85,AGRICORP!F:F)</f>
        <v>0</v>
      </c>
      <c r="H85" s="61" t="n">
        <f aca="false">+SUMIF(SMTP!D:D,'ALL 2019'!C85,SMTP!H:H)</f>
        <v>0</v>
      </c>
      <c r="I85" s="61" t="n">
        <f aca="false">SUMIF(AGRIVET!G:G,C85,AGRIVET!F:F)</f>
        <v>0</v>
      </c>
      <c r="J85" s="61" t="n">
        <f aca="false">+SUMIF(AGRIVAL!G:G,'ALL 2019'!C85,AGRIVAL!F:F)</f>
        <v>0</v>
      </c>
      <c r="K85" s="61" t="n">
        <f aca="false">+SUMIF(AGRIKOBA!G:G,'ALL 2019'!C85,AGRIKOBA!F:F)</f>
        <v>0</v>
      </c>
      <c r="L85" s="61" t="n">
        <f aca="false">+SUMIF(LMOI!F:F,'ALL 2019'!C85,LMOI!E:E)</f>
        <v>0</v>
      </c>
      <c r="M85" s="15" t="n">
        <f aca="false">+SUMIF(TARTINE!G:G,'ALL 2019'!C85,TARTINE!F:F)</f>
        <v>0</v>
      </c>
      <c r="N85" s="15" t="n">
        <f aca="false">+SUMIF(IDF!F:F,'ALL 2019'!C85,IDF!E:E)</f>
        <v>480029.55</v>
      </c>
      <c r="O85" s="15" t="n">
        <f aca="false">+SUMIF(RYA!G:G,C85,RYA!F:F)</f>
        <v>0</v>
      </c>
      <c r="P85" s="15" t="n">
        <f aca="false">+SUMIF('SCI NOAH'!G:G,'ALL 2019'!C85,'SCI NOAH'!F:F)</f>
        <v>0</v>
      </c>
      <c r="Q85" s="15" t="n">
        <f aca="false">+SUMIF(SIM!F:F,'ALL 2019'!C85,SIM!E:E)</f>
        <v>-761900.99</v>
      </c>
      <c r="R85" s="93" t="n">
        <f aca="false">SUMIF('First Energy'!F:F,C85,'First Energy'!I:I)</f>
        <v>0</v>
      </c>
      <c r="S85" s="93" t="n">
        <f aca="false">SUMIF('ID Motors'!G:G,C85,'ID Motors'!J:J)</f>
        <v>0</v>
      </c>
      <c r="T85" s="15" t="n">
        <f aca="false">+SUMIF('ID RENTAL'!G:G,'ALL 2019'!C85,'ID RENTAL'!F:F)</f>
        <v>0</v>
      </c>
      <c r="U85" s="29" t="n">
        <f aca="false">+SUMIF('MCM '!G:G,'ALL 2019'!C85,'MCM '!F:F)</f>
        <v>0</v>
      </c>
      <c r="V85" s="61" t="n">
        <f aca="false">+SUMIF(AGRIMOTORS!G:G,C85,AGRIMOTORS!F:F)</f>
        <v>200000000</v>
      </c>
      <c r="W85" s="15" t="n">
        <f aca="false">+SUMIF(BOVIMA!F:F,'ALL 2019'!C85,BOVIMA!E:E)</f>
        <v>0</v>
      </c>
      <c r="X85" s="15" t="n">
        <f aca="false">+SUMIF(AGRIFEED!F:F,'ALL 2019'!C85,AGRIFEED!E:E)</f>
        <v>0</v>
      </c>
      <c r="Y85" s="15" t="n">
        <f aca="false">+SUMIF(AMIP!F:F,'ALL 2019'!C85,AMIP!E:E)</f>
        <v>0</v>
      </c>
      <c r="Z85" s="15" t="n">
        <f aca="false">+SUMIF(ISF!F:F,'ALL 2019'!C85,ISF!F:F)</f>
        <v>0</v>
      </c>
      <c r="AA85" s="15" t="n">
        <f aca="false">+SUMIF(MABEL!F:F,'ALL 2019'!C85,MABEL!E:E)</f>
        <v>0</v>
      </c>
      <c r="AB85" s="29" t="n">
        <f aca="false">+SUMIF(DISCOI!G:G,'ALL 2019'!C85,DISCOI!F:F)</f>
        <v>3332960424.83</v>
      </c>
      <c r="AC85" s="15" t="n">
        <f aca="false">+SUMIF(NMP!F:F,'ALL 2019'!C85,NMP!E:E)</f>
        <v>0</v>
      </c>
      <c r="AD85" s="15" t="n">
        <f aca="false">+SUMIF('AMCHO '!F:F,'ALL 2019'!C85,'AMCHO '!E:E)</f>
        <v>0</v>
      </c>
      <c r="AE85" s="15" t="n">
        <f aca="false">SUMIF(CONFORTIS!G:G,'ALL 2019'!C85,CONFORTIS!F:F)</f>
        <v>0</v>
      </c>
      <c r="AF85" s="15" t="n">
        <f aca="false">+SUMIF('IRS IMMO'!G:G,'ALL 2019'!C85,'IRS IMMO'!F:F)</f>
        <v>0</v>
      </c>
      <c r="AG85" s="15" t="n">
        <f aca="false">SUMIF('United Malagasy'!F:F,'ALL 2019'!C85,'United Malagasy'!E:E)</f>
        <v>0</v>
      </c>
      <c r="AH85" s="15" t="n">
        <f aca="false">+SUMIF(AGRIVETAM!F:F,'ALL 2019'!C85,AGRIVETAM!E:E)</f>
        <v>0</v>
      </c>
      <c r="AI85" s="15" t="n">
        <f aca="false">+SUMIF(EUROPAINTS!F:F,'ALL 2019'!C85,EUROPAINTS!E:E)</f>
        <v>0</v>
      </c>
      <c r="AJ85" s="15" t="n">
        <f aca="false">SUMIF('CSS SAKAY'!F:F,'ALL 2019'!C85,'CSS SAKAY'!E:E)</f>
        <v>0</v>
      </c>
      <c r="AK85" s="61" t="n">
        <f aca="false">+SUMIF(AGRIMA!F:F,'ALL 2019'!C85,AGRIMA!E:E)</f>
        <v>1800960</v>
      </c>
      <c r="AL85" s="15" t="n">
        <f aca="false">+SUMIF(FERRIS!H:H,'ALL 2019'!C85,FERRIS!G:G)</f>
        <v>0</v>
      </c>
      <c r="AM85" s="15" t="n">
        <f aca="false">SUMIF(SEM!F:F,'ALL 2019'!C85,SEM!E:E)</f>
        <v>0</v>
      </c>
      <c r="AN85" s="15" t="n">
        <f aca="false">+SUMIF(Madatrade!F:F,'ALL 2019'!C85,Madatrade!E:E)</f>
        <v>0</v>
      </c>
      <c r="AO85" s="15" t="n">
        <f aca="false">+SUMIF('FIRST INVESTISSEMENT'!G:G,'ALL 2019'!C85,'FIRST INVESTISSEMENT'!F:F)</f>
        <v>0</v>
      </c>
    </row>
    <row r="86" customFormat="false" ht="17.25" hidden="false" customHeight="true" outlineLevel="0" collapsed="false">
      <c r="A86" s="2" t="str">
        <f aca="false">+LEFT(B86)</f>
        <v>4</v>
      </c>
      <c r="B86" s="2" t="str">
        <f aca="false">+LEFT(C86,3)</f>
        <v>419</v>
      </c>
      <c r="C86" s="12" t="n">
        <v>41910000</v>
      </c>
      <c r="D86" s="46" t="s">
        <v>2947</v>
      </c>
      <c r="E86" s="57" t="s">
        <v>267</v>
      </c>
      <c r="F86" s="61" t="n">
        <v>-70547130</v>
      </c>
      <c r="G86" s="61" t="n">
        <f aca="false">+SUMIF(AGRICORP!I:I,C86,AGRICORP!F:F)</f>
        <v>0</v>
      </c>
      <c r="H86" s="61" t="n">
        <f aca="false">+SUMIF(SMTP!D:D,'ALL 2019'!C86,SMTP!H:H)</f>
        <v>-204820951.6915</v>
      </c>
      <c r="I86" s="61" t="n">
        <f aca="false">SUMIF(AGRIVET!G:G,C86,AGRIVET!F:F)</f>
        <v>0</v>
      </c>
      <c r="J86" s="61" t="n">
        <f aca="false">+SUMIF(AGRIVAL!G:G,'ALL 2019'!C86,AGRIVAL!F:F)</f>
        <v>0</v>
      </c>
      <c r="K86" s="61" t="n">
        <f aca="false">+SUMIF(AGRIKOBA!G:G,'ALL 2019'!C86,AGRIKOBA!F:F)</f>
        <v>0</v>
      </c>
      <c r="L86" s="61" t="n">
        <f aca="false">+SUMIF(LMOI!F:F,'ALL 2019'!C86,LMOI!E:E)</f>
        <v>-3785600092.4</v>
      </c>
      <c r="M86" s="15" t="n">
        <f aca="false">+SUMIF(TARTINE!G:G,'ALL 2019'!C86,TARTINE!F:F)</f>
        <v>0</v>
      </c>
      <c r="N86" s="15" t="n">
        <f aca="false">+SUMIF(IDF!F:F,'ALL 2019'!C86,IDF!E:E)</f>
        <v>-38719438.7</v>
      </c>
      <c r="O86" s="15" t="n">
        <f aca="false">+SUMIF(RYA!G:G,C86,RYA!F:F)</f>
        <v>0</v>
      </c>
      <c r="P86" s="15" t="n">
        <f aca="false">+SUMIF('SCI NOAH'!G:G,'ALL 2019'!C86,'SCI NOAH'!F:F)</f>
        <v>0</v>
      </c>
      <c r="Q86" s="15" t="n">
        <f aca="false">+SUMIF(SIM!F:F,'ALL 2019'!C86,SIM!E:E)</f>
        <v>-2815096.04</v>
      </c>
      <c r="R86" s="93" t="n">
        <f aca="false">SUMIF('First Energy'!F:F,C86,'First Energy'!I:I)</f>
        <v>-100000000</v>
      </c>
      <c r="S86" s="93" t="n">
        <f aca="false">SUMIF('ID Motors'!G:G,C86,'ID Motors'!J:J)</f>
        <v>0</v>
      </c>
      <c r="T86" s="15" t="n">
        <f aca="false">+SUMIF('ID RENTAL'!G:G,'ALL 2019'!C86,'ID RENTAL'!F:F)</f>
        <v>0</v>
      </c>
      <c r="U86" s="29" t="n">
        <f aca="false">+SUMIF('MCM '!G:G,'ALL 2019'!C86,'MCM '!F:F)</f>
        <v>0</v>
      </c>
      <c r="V86" s="61" t="n">
        <f aca="false">+SUMIF(AGRIMOTORS!G:G,C86,AGRIMOTORS!F:F)</f>
        <v>0</v>
      </c>
      <c r="W86" s="15" t="n">
        <f aca="false">+SUMIF(BOVIMA!F:F,'ALL 2019'!C86,BOVIMA!E:E)</f>
        <v>0</v>
      </c>
      <c r="X86" s="15" t="n">
        <f aca="false">+SUMIF(AGRIFEED!F:F,'ALL 2019'!C86,AGRIFEED!E:E)</f>
        <v>0</v>
      </c>
      <c r="Y86" s="15" t="n">
        <f aca="false">+SUMIF(AMIP!F:F,'ALL 2019'!C86,AMIP!E:E)</f>
        <v>0</v>
      </c>
      <c r="Z86" s="15" t="n">
        <f aca="false">+SUMIF(ISF!F:F,'ALL 2019'!C86,ISF!F:F)</f>
        <v>0</v>
      </c>
      <c r="AA86" s="15" t="n">
        <f aca="false">+SUMIF(MABEL!F:F,'ALL 2019'!C86,MABEL!E:E)</f>
        <v>0</v>
      </c>
      <c r="AB86" s="29" t="n">
        <f aca="false">+SUMIF(DISCOI!G:G,'ALL 2019'!C86,DISCOI!F:F)</f>
        <v>-5536253.36</v>
      </c>
      <c r="AC86" s="15" t="n">
        <f aca="false">+SUMIF(NMP!F:F,'ALL 2019'!C86,NMP!E:E)</f>
        <v>0</v>
      </c>
      <c r="AD86" s="15" t="n">
        <f aca="false">+SUMIF('AMCHO '!F:F,'ALL 2019'!C86,'AMCHO '!E:E)</f>
        <v>-702936208.02</v>
      </c>
      <c r="AE86" s="15" t="n">
        <f aca="false">SUMIF(CONFORTIS!G:G,'ALL 2019'!C86,CONFORTIS!F:F)</f>
        <v>0</v>
      </c>
      <c r="AF86" s="15" t="n">
        <f aca="false">+SUMIF('IRS IMMO'!G:G,'ALL 2019'!C86,'IRS IMMO'!F:F)</f>
        <v>0</v>
      </c>
      <c r="AG86" s="15" t="n">
        <f aca="false">SUMIF('United Malagasy'!F:F,'ALL 2019'!C86,'United Malagasy'!E:E)</f>
        <v>0</v>
      </c>
      <c r="AH86" s="15" t="n">
        <f aca="false">+SUMIF(AGRIVETAM!F:F,'ALL 2019'!C86,AGRIVETAM!E:E)</f>
        <v>0</v>
      </c>
      <c r="AI86" s="15" t="n">
        <f aca="false">+SUMIF(EUROPAINTS!F:F,'ALL 2019'!C86,EUROPAINTS!E:E)</f>
        <v>-3412078</v>
      </c>
      <c r="AJ86" s="15" t="n">
        <f aca="false">SUMIF('CSS SAKAY'!F:F,'ALL 2019'!C86,'CSS SAKAY'!E:E)</f>
        <v>0</v>
      </c>
      <c r="AK86" s="61" t="n">
        <f aca="false">+SUMIF(AGRIMA!F:F,'ALL 2019'!C86,AGRIMA!E:E)</f>
        <v>-100000000</v>
      </c>
      <c r="AL86" s="15" t="n">
        <f aca="false">+SUMIF(FERRIS!H:H,'ALL 2019'!C86,FERRIS!G:G)</f>
        <v>0</v>
      </c>
      <c r="AM86" s="15" t="n">
        <f aca="false">SUMIF(SEM!F:F,'ALL 2019'!C86,SEM!E:E)</f>
        <v>0</v>
      </c>
      <c r="AN86" s="15" t="n">
        <f aca="false">+SUMIF(Madatrade!F:F,'ALL 2019'!C86,Madatrade!E:E)</f>
        <v>-8452234976.39</v>
      </c>
      <c r="AO86" s="15" t="n">
        <f aca="false">+SUMIF('FIRST INVESTISSEMENT'!G:G,'ALL 2019'!C86,'FIRST INVESTISSEMENT'!F:F)</f>
        <v>0</v>
      </c>
    </row>
    <row r="87" customFormat="false" ht="17.25" hidden="false" customHeight="true" outlineLevel="0" collapsed="false">
      <c r="A87" s="2" t="str">
        <f aca="false">+LEFT(B87)</f>
        <v>4</v>
      </c>
      <c r="B87" s="2" t="str">
        <f aca="false">+LEFT(C87,3)</f>
        <v>419</v>
      </c>
      <c r="C87" s="20" t="n">
        <v>41980000</v>
      </c>
      <c r="D87" s="46" t="s">
        <v>2947</v>
      </c>
      <c r="E87" s="57" t="s">
        <v>269</v>
      </c>
      <c r="F87" s="61" t="n">
        <v>0</v>
      </c>
      <c r="G87" s="61" t="n">
        <f aca="false">+SUMIF(AGRICORP!I:I,C87,AGRICORP!F:F)</f>
        <v>0</v>
      </c>
      <c r="H87" s="61" t="n">
        <f aca="false">+SUMIF(SMTP!D:D,'ALL 2019'!C87,SMTP!H:H)</f>
        <v>0</v>
      </c>
      <c r="I87" s="61" t="n">
        <f aca="false">SUMIF(AGRIVET!G:G,C87,AGRIVET!F:F)</f>
        <v>0</v>
      </c>
      <c r="J87" s="61" t="n">
        <f aca="false">+SUMIF(AGRIVAL!G:G,'ALL 2019'!C87,AGRIVAL!F:F)</f>
        <v>-61344000</v>
      </c>
      <c r="K87" s="61" t="n">
        <f aca="false">+SUMIF(AGRIKOBA!G:G,'ALL 2019'!C87,AGRIKOBA!F:F)</f>
        <v>0</v>
      </c>
      <c r="L87" s="61" t="n">
        <f aca="false">+SUMIF(LMOI!F:F,'ALL 2019'!C87,LMOI!E:E)</f>
        <v>0</v>
      </c>
      <c r="M87" s="15" t="n">
        <f aca="false">+SUMIF(TARTINE!G:G,'ALL 2019'!C87,TARTINE!F:F)</f>
        <v>0</v>
      </c>
      <c r="N87" s="15" t="n">
        <f aca="false">+SUMIF(IDF!F:F,'ALL 2019'!C87,IDF!E:E)</f>
        <v>-39797548.4</v>
      </c>
      <c r="O87" s="15" t="n">
        <f aca="false">+SUMIF(RYA!G:G,C87,RYA!F:F)</f>
        <v>0</v>
      </c>
      <c r="P87" s="15" t="n">
        <f aca="false">+SUMIF('SCI NOAH'!G:G,'ALL 2019'!C87,'SCI NOAH'!F:F)</f>
        <v>0</v>
      </c>
      <c r="Q87" s="15" t="n">
        <f aca="false">+SUMIF(SIM!F:F,'ALL 2019'!C87,SIM!E:E)</f>
        <v>0</v>
      </c>
      <c r="R87" s="93" t="n">
        <f aca="false">SUMIF('First Energy'!F:F,C87,'First Energy'!I:I)</f>
        <v>0</v>
      </c>
      <c r="S87" s="93" t="n">
        <f aca="false">SUMIF('ID Motors'!G:G,C87,'ID Motors'!J:J)</f>
        <v>0</v>
      </c>
      <c r="T87" s="15" t="n">
        <f aca="false">+SUMIF('ID RENTAL'!G:G,'ALL 2019'!C87,'ID RENTAL'!F:F)</f>
        <v>0</v>
      </c>
      <c r="U87" s="29" t="n">
        <f aca="false">+SUMIF('MCM '!G:G,'ALL 2019'!C87,'MCM '!F:F)</f>
        <v>0</v>
      </c>
      <c r="V87" s="61" t="n">
        <f aca="false">+SUMIF(AGRIMOTORS!G:G,C87,AGRIMOTORS!F:F)</f>
        <v>0</v>
      </c>
      <c r="W87" s="15" t="n">
        <f aca="false">+SUMIF(BOVIMA!F:F,'ALL 2019'!C87,BOVIMA!E:E)</f>
        <v>0</v>
      </c>
      <c r="X87" s="15" t="n">
        <f aca="false">+SUMIF(AGRIFEED!F:F,'ALL 2019'!C87,AGRIFEED!E:E)</f>
        <v>0</v>
      </c>
      <c r="Y87" s="15" t="n">
        <f aca="false">+SUMIF(AMIP!F:F,'ALL 2019'!C87,AMIP!E:E)</f>
        <v>0</v>
      </c>
      <c r="Z87" s="15" t="n">
        <f aca="false">+SUMIF(ISF!F:F,'ALL 2019'!C87,ISF!F:F)</f>
        <v>0</v>
      </c>
      <c r="AA87" s="15" t="n">
        <f aca="false">+SUMIF(MABEL!F:F,'ALL 2019'!C87,MABEL!E:E)</f>
        <v>0</v>
      </c>
      <c r="AB87" s="29" t="n">
        <f aca="false">+SUMIF(DISCOI!G:G,'ALL 2019'!C87,DISCOI!F:F)</f>
        <v>0</v>
      </c>
      <c r="AC87" s="15" t="n">
        <f aca="false">+SUMIF(NMP!F:F,'ALL 2019'!C87,NMP!E:E)</f>
        <v>0</v>
      </c>
      <c r="AD87" s="15" t="n">
        <f aca="false">+SUMIF('AMCHO '!F:F,'ALL 2019'!C87,'AMCHO '!E:E)</f>
        <v>0</v>
      </c>
      <c r="AE87" s="15" t="n">
        <f aca="false">SUMIF(CONFORTIS!G:G,'ALL 2019'!C87,CONFORTIS!F:F)</f>
        <v>0</v>
      </c>
      <c r="AF87" s="15" t="n">
        <f aca="false">+SUMIF('IRS IMMO'!G:G,'ALL 2019'!C87,'IRS IMMO'!F:F)</f>
        <v>0</v>
      </c>
      <c r="AG87" s="15" t="n">
        <f aca="false">SUMIF('United Malagasy'!F:F,'ALL 2019'!C87,'United Malagasy'!E:E)</f>
        <v>0</v>
      </c>
      <c r="AH87" s="15" t="n">
        <f aca="false">+SUMIF(AGRIVETAM!F:F,'ALL 2019'!C87,AGRIVETAM!E:E)</f>
        <v>0</v>
      </c>
      <c r="AI87" s="15" t="n">
        <f aca="false">+SUMIF(EUROPAINTS!F:F,'ALL 2019'!C87,EUROPAINTS!E:E)</f>
        <v>0</v>
      </c>
      <c r="AJ87" s="15" t="n">
        <f aca="false">SUMIF('CSS SAKAY'!F:F,'ALL 2019'!C87,'CSS SAKAY'!E:E)</f>
        <v>0</v>
      </c>
      <c r="AK87" s="61" t="n">
        <f aca="false">+SUMIF(AGRIMA!F:F,'ALL 2019'!C87,AGRIMA!E:E)</f>
        <v>0</v>
      </c>
      <c r="AL87" s="15" t="n">
        <f aca="false">+SUMIF(FERRIS!H:H,'ALL 2019'!C87,FERRIS!G:G)</f>
        <v>0</v>
      </c>
      <c r="AM87" s="15" t="n">
        <f aca="false">SUMIF(SEM!F:F,'ALL 2019'!C87,SEM!E:E)</f>
        <v>0</v>
      </c>
      <c r="AN87" s="15" t="n">
        <f aca="false">+SUMIF(Madatrade!F:F,'ALL 2019'!C87,Madatrade!E:E)</f>
        <v>0</v>
      </c>
      <c r="AO87" s="15" t="n">
        <f aca="false">+SUMIF('FIRST INVESTISSEMENT'!G:G,'ALL 2019'!C87,'FIRST INVESTISSEMENT'!F:F)</f>
        <v>0</v>
      </c>
    </row>
    <row r="88" customFormat="false" ht="17.25" hidden="false" customHeight="true" outlineLevel="0" collapsed="false">
      <c r="A88" s="2" t="str">
        <f aca="false">+LEFT(B88)</f>
        <v>4</v>
      </c>
      <c r="B88" s="2" t="str">
        <f aca="false">+LEFT(C88,3)</f>
        <v>421</v>
      </c>
      <c r="C88" s="20" t="n">
        <v>42110000</v>
      </c>
      <c r="D88" s="46" t="s">
        <v>2948</v>
      </c>
      <c r="E88" s="57" t="s">
        <v>30</v>
      </c>
      <c r="F88" s="61" t="n">
        <v>4000</v>
      </c>
      <c r="G88" s="61" t="n">
        <f aca="false">+SUMIF(AGRICORP!I:I,C88,AGRICORP!F:F)</f>
        <v>0</v>
      </c>
      <c r="H88" s="61" t="n">
        <f aca="false">+SUMIF(SMTP!D:D,'ALL 2019'!C88,SMTP!H:H)</f>
        <v>-2969126.8</v>
      </c>
      <c r="I88" s="61" t="n">
        <f aca="false">SUMIF(AGRIVET!G:G,C88,AGRIVET!F:F)</f>
        <v>129100.78</v>
      </c>
      <c r="J88" s="61" t="n">
        <f aca="false">+SUMIF(AGRIVAL!G:G,'ALL 2019'!C88,AGRIVAL!F:F)</f>
        <v>93000</v>
      </c>
      <c r="K88" s="61" t="n">
        <f aca="false">+SUMIF(AGRIKOBA!G:G,'ALL 2019'!C88,AGRIKOBA!F:F)</f>
        <v>1933800</v>
      </c>
      <c r="L88" s="61" t="n">
        <f aca="false">+SUMIF(LMOI!F:F,'ALL 2019'!C88,LMOI!E:E)</f>
        <v>0</v>
      </c>
      <c r="M88" s="15" t="n">
        <f aca="false">+SUMIF(TARTINE!G:G,'ALL 2019'!C88,TARTINE!F:F)</f>
        <v>24259100</v>
      </c>
      <c r="N88" s="15" t="n">
        <f aca="false">+SUMIF(IDF!F:F,'ALL 2019'!C88,IDF!E:E)</f>
        <v>0</v>
      </c>
      <c r="O88" s="15" t="n">
        <f aca="false">+SUMIF(RYA!G:G,C88,RYA!F:F)</f>
        <v>-815200.49</v>
      </c>
      <c r="P88" s="15" t="n">
        <f aca="false">+SUMIF('SCI NOAH'!G:G,'ALL 2019'!C88,'SCI NOAH'!F:F)</f>
        <v>-1072849.45</v>
      </c>
      <c r="Q88" s="15" t="n">
        <f aca="false">+SUMIF(SIM!F:F,'ALL 2019'!C88,SIM!E:E)</f>
        <v>66000</v>
      </c>
      <c r="R88" s="93" t="n">
        <f aca="false">SUMIF('First Energy'!F:F,C88,'First Energy'!I:I)</f>
        <v>43125</v>
      </c>
      <c r="S88" s="93" t="n">
        <f aca="false">SUMIF('ID Motors'!G:G,C88,'ID Motors'!J:J)</f>
        <v>0</v>
      </c>
      <c r="T88" s="15" t="n">
        <f aca="false">+SUMIF('ID RENTAL'!G:G,'ALL 2019'!C88,'ID RENTAL'!F:F)</f>
        <v>0</v>
      </c>
      <c r="U88" s="29" t="n">
        <f aca="false">+SUMIF('MCM '!G:G,'ALL 2019'!C88,'MCM '!F:F)</f>
        <v>6261027.13999999</v>
      </c>
      <c r="V88" s="61" t="n">
        <f aca="false">+SUMIF(AGRIMOTORS!G:G,C88,AGRIMOTORS!F:F)</f>
        <v>0</v>
      </c>
      <c r="W88" s="15" t="n">
        <f aca="false">+SUMIF(BOVIMA!F:F,'ALL 2019'!C88,BOVIMA!E:E)</f>
        <v>70000</v>
      </c>
      <c r="X88" s="15" t="n">
        <f aca="false">+SUMIF(AGRIFEED!F:F,'ALL 2019'!C88,AGRIFEED!E:E)</f>
        <v>1158500</v>
      </c>
      <c r="Y88" s="15" t="n">
        <f aca="false">+SUMIF(AMIP!F:F,'ALL 2019'!C88,AMIP!E:E)</f>
        <v>0</v>
      </c>
      <c r="Z88" s="15" t="n">
        <f aca="false">+SUMIF(ISF!F:F,'ALL 2019'!C88,ISF!F:F)</f>
        <v>0</v>
      </c>
      <c r="AA88" s="15" t="n">
        <f aca="false">+SUMIF(MABEL!F:F,'ALL 2019'!C88,MABEL!E:E)</f>
        <v>0</v>
      </c>
      <c r="AB88" s="29" t="n">
        <f aca="false">+SUMIF(DISCOI!G:G,'ALL 2019'!C88,DISCOI!F:F)</f>
        <v>0</v>
      </c>
      <c r="AC88" s="15" t="n">
        <f aca="false">+SUMIF(NMP!F:F,'ALL 2019'!C88,NMP!E:E)</f>
        <v>0</v>
      </c>
      <c r="AD88" s="15" t="n">
        <f aca="false">+SUMIF('AMCHO '!F:F,'ALL 2019'!C88,'AMCHO '!E:E)</f>
        <v>290000</v>
      </c>
      <c r="AE88" s="15" t="n">
        <f aca="false">SUMIF(CONFORTIS!G:G,'ALL 2019'!C88,CONFORTIS!F:F)</f>
        <v>0</v>
      </c>
      <c r="AF88" s="15" t="n">
        <f aca="false">+SUMIF('IRS IMMO'!G:G,'ALL 2019'!C88,'IRS IMMO'!F:F)</f>
        <v>0</v>
      </c>
      <c r="AG88" s="15" t="n">
        <f aca="false">SUMIF('United Malagasy'!F:F,'ALL 2019'!C88,'United Malagasy'!E:E)</f>
        <v>-301800.15</v>
      </c>
      <c r="AH88" s="15" t="n">
        <f aca="false">+SUMIF(AGRIVETAM!F:F,'ALL 2019'!C88,AGRIVETAM!E:E)</f>
        <v>0</v>
      </c>
      <c r="AI88" s="15" t="n">
        <f aca="false">+SUMIF(EUROPAINTS!F:F,'ALL 2019'!C88,EUROPAINTS!E:E)</f>
        <v>0</v>
      </c>
      <c r="AJ88" s="15" t="n">
        <f aca="false">SUMIF('CSS SAKAY'!F:F,'ALL 2019'!C88,'CSS SAKAY'!E:E)</f>
        <v>0</v>
      </c>
      <c r="AK88" s="61" t="n">
        <f aca="false">+SUMIF(AGRIMA!F:F,'ALL 2019'!C88,AGRIMA!E:E)</f>
        <v>0</v>
      </c>
      <c r="AL88" s="15" t="n">
        <f aca="false">+SUMIF(FERRIS!H:H,'ALL 2019'!C88,FERRIS!G:G)</f>
        <v>0</v>
      </c>
      <c r="AM88" s="15" t="n">
        <f aca="false">SUMIF(SEM!F:F,'ALL 2019'!C88,SEM!E:E)</f>
        <v>0</v>
      </c>
      <c r="AN88" s="15" t="n">
        <f aca="false">+SUMIF(Madatrade!F:F,'ALL 2019'!C88,Madatrade!E:E)</f>
        <v>0</v>
      </c>
      <c r="AO88" s="15" t="n">
        <f aca="false">+SUMIF('FIRST INVESTISSEMENT'!G:G,'ALL 2019'!C88,'FIRST INVESTISSEMENT'!F:F)</f>
        <v>0</v>
      </c>
    </row>
    <row r="89" customFormat="false" ht="17.25" hidden="false" customHeight="true" outlineLevel="0" collapsed="false">
      <c r="A89" s="2" t="str">
        <f aca="false">+LEFT(B89)</f>
        <v>4</v>
      </c>
      <c r="B89" s="2" t="str">
        <f aca="false">+LEFT(C89,3)</f>
        <v>425</v>
      </c>
      <c r="C89" s="12" t="n">
        <v>42510000</v>
      </c>
      <c r="D89" s="46" t="s">
        <v>2949</v>
      </c>
      <c r="E89" s="57" t="s">
        <v>31</v>
      </c>
      <c r="F89" s="61" t="n">
        <v>0</v>
      </c>
      <c r="G89" s="61" t="n">
        <f aca="false">+SUMIF(AGRICORP!I:I,C89,AGRICORP!F:F)</f>
        <v>0</v>
      </c>
      <c r="H89" s="61" t="n">
        <f aca="false">+SUMIF(SMTP!D:D,'ALL 2019'!C89,SMTP!H:H)</f>
        <v>0</v>
      </c>
      <c r="I89" s="61" t="n">
        <f aca="false">SUMIF(AGRIVET!G:G,C89,AGRIVET!F:F)</f>
        <v>402589.1</v>
      </c>
      <c r="J89" s="61" t="n">
        <f aca="false">+SUMIF(AGRIVAL!G:G,'ALL 2019'!C89,AGRIVAL!F:F)</f>
        <v>0</v>
      </c>
      <c r="K89" s="61" t="n">
        <f aca="false">+SUMIF(AGRIKOBA!G:G,'ALL 2019'!C89,AGRIKOBA!F:F)</f>
        <v>0</v>
      </c>
      <c r="L89" s="61" t="n">
        <f aca="false">+SUMIF(LMOI!F:F,'ALL 2019'!C89,LMOI!E:E)</f>
        <v>0</v>
      </c>
      <c r="M89" s="15" t="n">
        <f aca="false">+SUMIF(TARTINE!G:G,'ALL 2019'!C89,TARTINE!F:F)</f>
        <v>0</v>
      </c>
      <c r="N89" s="15" t="n">
        <f aca="false">+SUMIF(IDF!F:F,'ALL 2019'!C89,IDF!E:E)</f>
        <v>0</v>
      </c>
      <c r="O89" s="15" t="n">
        <f aca="false">+SUMIF(RYA!G:G,C89,RYA!F:F)</f>
        <v>0</v>
      </c>
      <c r="P89" s="15" t="n">
        <f aca="false">+SUMIF('SCI NOAH'!G:G,'ALL 2019'!C89,'SCI NOAH'!F:F)</f>
        <v>0</v>
      </c>
      <c r="Q89" s="15" t="n">
        <f aca="false">+SUMIF(SIM!F:F,'ALL 2019'!C89,SIM!E:E)</f>
        <v>0</v>
      </c>
      <c r="R89" s="93" t="n">
        <f aca="false">SUMIF('First Energy'!F:F,C89,'First Energy'!I:I)</f>
        <v>-100000</v>
      </c>
      <c r="S89" s="93" t="n">
        <f aca="false">SUMIF('ID Motors'!G:G,C89,'ID Motors'!J:J)</f>
        <v>480000</v>
      </c>
      <c r="T89" s="15" t="n">
        <f aca="false">+SUMIF('ID RENTAL'!G:G,'ALL 2019'!C89,'ID RENTAL'!F:F)</f>
        <v>5260000</v>
      </c>
      <c r="U89" s="29" t="n">
        <f aca="false">+SUMIF('MCM '!G:G,'ALL 2019'!C89,'MCM '!F:F)</f>
        <v>-18853000</v>
      </c>
      <c r="V89" s="61" t="n">
        <f aca="false">+SUMIF(AGRIMOTORS!G:G,C89,AGRIMOTORS!F:F)</f>
        <v>0</v>
      </c>
      <c r="W89" s="15" t="n">
        <f aca="false">+SUMIF(BOVIMA!F:F,'ALL 2019'!C89,BOVIMA!E:E)</f>
        <v>0</v>
      </c>
      <c r="X89" s="15" t="n">
        <f aca="false">+SUMIF(AGRIFEED!F:F,'ALL 2019'!C89,AGRIFEED!E:E)</f>
        <v>0</v>
      </c>
      <c r="Y89" s="15" t="n">
        <f aca="false">+SUMIF(AMIP!F:F,'ALL 2019'!C89,AMIP!E:E)</f>
        <v>0</v>
      </c>
      <c r="Z89" s="15" t="n">
        <f aca="false">+SUMIF(ISF!F:F,'ALL 2019'!C89,ISF!F:F)</f>
        <v>0</v>
      </c>
      <c r="AA89" s="15" t="n">
        <f aca="false">+SUMIF(MABEL!F:F,'ALL 2019'!C89,MABEL!E:E)</f>
        <v>0</v>
      </c>
      <c r="AB89" s="29" t="n">
        <f aca="false">+SUMIF(DISCOI!G:G,'ALL 2019'!C89,DISCOI!F:F)</f>
        <v>0</v>
      </c>
      <c r="AC89" s="15" t="n">
        <f aca="false">+SUMIF(NMP!F:F,'ALL 2019'!C89,NMP!E:E)</f>
        <v>0</v>
      </c>
      <c r="AD89" s="15" t="n">
        <f aca="false">+SUMIF('AMCHO '!F:F,'ALL 2019'!C89,'AMCHO '!E:E)</f>
        <v>0</v>
      </c>
      <c r="AE89" s="15" t="n">
        <f aca="false">SUMIF(CONFORTIS!G:G,'ALL 2019'!C89,CONFORTIS!F:F)</f>
        <v>0</v>
      </c>
      <c r="AF89" s="15" t="n">
        <f aca="false">+SUMIF('IRS IMMO'!G:G,'ALL 2019'!C89,'IRS IMMO'!F:F)</f>
        <v>0</v>
      </c>
      <c r="AG89" s="15" t="n">
        <f aca="false">SUMIF('United Malagasy'!F:F,'ALL 2019'!C89,'United Malagasy'!E:E)</f>
        <v>0</v>
      </c>
      <c r="AH89" s="15" t="n">
        <f aca="false">+SUMIF(AGRIVETAM!F:F,'ALL 2019'!C89,AGRIVETAM!E:E)</f>
        <v>200000</v>
      </c>
      <c r="AI89" s="15" t="n">
        <f aca="false">+SUMIF(EUROPAINTS!F:F,'ALL 2019'!C89,EUROPAINTS!E:E)</f>
        <v>0</v>
      </c>
      <c r="AJ89" s="15" t="n">
        <f aca="false">SUMIF('CSS SAKAY'!F:F,'ALL 2019'!C89,'CSS SAKAY'!E:E)</f>
        <v>0</v>
      </c>
      <c r="AK89" s="61" t="n">
        <f aca="false">+SUMIF(AGRIMA!F:F,'ALL 2019'!C89,AGRIMA!E:E)</f>
        <v>0</v>
      </c>
      <c r="AL89" s="15" t="n">
        <f aca="false">+SUMIF(FERRIS!H:H,'ALL 2019'!C89,FERRIS!G:G)</f>
        <v>701000</v>
      </c>
      <c r="AM89" s="15" t="n">
        <f aca="false">SUMIF(SEM!F:F,'ALL 2019'!C89,SEM!E:E)</f>
        <v>0</v>
      </c>
      <c r="AN89" s="15" t="n">
        <f aca="false">+SUMIF(Madatrade!F:F,'ALL 2019'!C89,Madatrade!E:E)</f>
        <v>0</v>
      </c>
      <c r="AO89" s="15" t="n">
        <f aca="false">+SUMIF('FIRST INVESTISSEMENT'!G:G,'ALL 2019'!C89,'FIRST INVESTISSEMENT'!F:F)</f>
        <v>0</v>
      </c>
    </row>
    <row r="90" customFormat="false" ht="17.25" hidden="false" customHeight="true" outlineLevel="0" collapsed="false">
      <c r="A90" s="2" t="str">
        <f aca="false">+LEFT(B90)</f>
        <v>4</v>
      </c>
      <c r="B90" s="2" t="str">
        <f aca="false">+LEFT(C90,3)</f>
        <v>425</v>
      </c>
      <c r="C90" s="20" t="n">
        <v>42520000</v>
      </c>
      <c r="D90" s="46" t="s">
        <v>2949</v>
      </c>
      <c r="E90" s="57" t="s">
        <v>272</v>
      </c>
      <c r="F90" s="61" t="n">
        <v>60000</v>
      </c>
      <c r="G90" s="61" t="n">
        <f aca="false">+SUMIF(AGRICORP!I:I,C90,AGRICORP!F:F)</f>
        <v>0</v>
      </c>
      <c r="H90" s="61" t="n">
        <f aca="false">+SUMIF(SMTP!D:D,'ALL 2019'!C90,SMTP!H:H)</f>
        <v>7292200.03</v>
      </c>
      <c r="I90" s="61" t="n">
        <f aca="false">SUMIF(AGRIVET!G:G,C90,AGRIVET!F:F)</f>
        <v>1641500</v>
      </c>
      <c r="J90" s="61" t="n">
        <f aca="false">+SUMIF(AGRIVAL!G:G,'ALL 2019'!C90,AGRIVAL!F:F)</f>
        <v>-1.19209289550781E-009</v>
      </c>
      <c r="K90" s="61" t="n">
        <f aca="false">+SUMIF(AGRIKOBA!G:G,'ALL 2019'!C90,AGRIKOBA!F:F)</f>
        <v>0</v>
      </c>
      <c r="L90" s="61" t="n">
        <f aca="false">+SUMIF(LMOI!F:F,'ALL 2019'!C90,LMOI!E:E)</f>
        <v>11400000</v>
      </c>
      <c r="M90" s="15" t="n">
        <f aca="false">+SUMIF(TARTINE!G:G,'ALL 2019'!C90,TARTINE!F:F)</f>
        <v>0</v>
      </c>
      <c r="N90" s="15" t="n">
        <f aca="false">+SUMIF(IDF!F:F,'ALL 2019'!C90,IDF!E:E)</f>
        <v>0</v>
      </c>
      <c r="O90" s="15" t="n">
        <f aca="false">+SUMIF(RYA!G:G,C90,RYA!F:F)</f>
        <v>0</v>
      </c>
      <c r="P90" s="15" t="n">
        <f aca="false">+SUMIF('SCI NOAH'!G:G,'ALL 2019'!C90,'SCI NOAH'!F:F)</f>
        <v>0</v>
      </c>
      <c r="Q90" s="15" t="n">
        <f aca="false">+SUMIF(SIM!F:F,'ALL 2019'!C90,SIM!E:E)</f>
        <v>0</v>
      </c>
      <c r="R90" s="93" t="n">
        <f aca="false">SUMIF('First Energy'!F:F,C90,'First Energy'!I:I)</f>
        <v>102800</v>
      </c>
      <c r="S90" s="93" t="n">
        <f aca="false">SUMIF('ID Motors'!G:G,C90,'ID Motors'!J:J)</f>
        <v>0</v>
      </c>
      <c r="T90" s="15" t="n">
        <f aca="false">+SUMIF('ID RENTAL'!G:G,'ALL 2019'!C90,'ID RENTAL'!F:F)</f>
        <v>0</v>
      </c>
      <c r="U90" s="29" t="n">
        <f aca="false">+SUMIF('MCM '!G:G,'ALL 2019'!C90,'MCM '!F:F)</f>
        <v>675500</v>
      </c>
      <c r="V90" s="61" t="n">
        <f aca="false">+SUMIF(AGRIMOTORS!G:G,C90,AGRIMOTORS!F:F)</f>
        <v>0</v>
      </c>
      <c r="W90" s="15" t="n">
        <f aca="false">+SUMIF(BOVIMA!F:F,'ALL 2019'!C90,BOVIMA!E:E)</f>
        <v>160000</v>
      </c>
      <c r="X90" s="15" t="n">
        <f aca="false">+SUMIF(AGRIFEED!F:F,'ALL 2019'!C90,AGRIFEED!E:E)</f>
        <v>0</v>
      </c>
      <c r="Y90" s="15" t="n">
        <f aca="false">+SUMIF(AMIP!F:F,'ALL 2019'!C90,AMIP!E:E)</f>
        <v>0</v>
      </c>
      <c r="Z90" s="15" t="n">
        <f aca="false">+SUMIF(ISF!F:F,'ALL 2019'!C90,ISF!F:F)</f>
        <v>0</v>
      </c>
      <c r="AA90" s="15" t="n">
        <f aca="false">+SUMIF(MABEL!F:F,'ALL 2019'!C90,MABEL!E:E)</f>
        <v>0</v>
      </c>
      <c r="AB90" s="29" t="n">
        <f aca="false">+SUMIF(DISCOI!G:G,'ALL 2019'!C90,DISCOI!F:F)</f>
        <v>0</v>
      </c>
      <c r="AC90" s="15" t="n">
        <f aca="false">+SUMIF(NMP!F:F,'ALL 2019'!C90,NMP!E:E)</f>
        <v>0</v>
      </c>
      <c r="AD90" s="15" t="n">
        <f aca="false">+SUMIF('AMCHO '!F:F,'ALL 2019'!C90,'AMCHO '!E:E)</f>
        <v>0</v>
      </c>
      <c r="AE90" s="15" t="n">
        <f aca="false">SUMIF(CONFORTIS!G:G,'ALL 2019'!C90,CONFORTIS!F:F)</f>
        <v>0</v>
      </c>
      <c r="AF90" s="15" t="n">
        <f aca="false">+SUMIF('IRS IMMO'!G:G,'ALL 2019'!C90,'IRS IMMO'!F:F)</f>
        <v>0</v>
      </c>
      <c r="AG90" s="15" t="n">
        <f aca="false">SUMIF('United Malagasy'!F:F,'ALL 2019'!C90,'United Malagasy'!E:E)</f>
        <v>0</v>
      </c>
      <c r="AH90" s="15" t="n">
        <f aca="false">+SUMIF(AGRIVETAM!F:F,'ALL 2019'!C90,AGRIVETAM!E:E)</f>
        <v>0</v>
      </c>
      <c r="AI90" s="15" t="n">
        <f aca="false">+SUMIF(EUROPAINTS!F:F,'ALL 2019'!C90,EUROPAINTS!E:E)</f>
        <v>0</v>
      </c>
      <c r="AJ90" s="15" t="n">
        <f aca="false">SUMIF('CSS SAKAY'!F:F,'ALL 2019'!C90,'CSS SAKAY'!E:E)</f>
        <v>0</v>
      </c>
      <c r="AK90" s="61" t="n">
        <f aca="false">+SUMIF(AGRIMA!F:F,'ALL 2019'!C90,AGRIMA!E:E)</f>
        <v>0</v>
      </c>
      <c r="AL90" s="15" t="n">
        <f aca="false">+SUMIF(FERRIS!H:H,'ALL 2019'!C90,FERRIS!G:G)</f>
        <v>0</v>
      </c>
      <c r="AM90" s="15" t="n">
        <f aca="false">SUMIF(SEM!F:F,'ALL 2019'!C90,SEM!E:E)</f>
        <v>0</v>
      </c>
      <c r="AN90" s="15" t="n">
        <f aca="false">+SUMIF(Madatrade!F:F,'ALL 2019'!C90,Madatrade!E:E)</f>
        <v>2625300</v>
      </c>
      <c r="AO90" s="15" t="n">
        <f aca="false">+SUMIF('FIRST INVESTISSEMENT'!G:G,'ALL 2019'!C90,'FIRST INVESTISSEMENT'!F:F)</f>
        <v>490000</v>
      </c>
    </row>
    <row r="91" customFormat="false" ht="17.25" hidden="false" customHeight="true" outlineLevel="0" collapsed="false">
      <c r="A91" s="2" t="str">
        <f aca="false">+LEFT(B91)</f>
        <v>4</v>
      </c>
      <c r="B91" s="2" t="str">
        <f aca="false">+LEFT(C91,3)</f>
        <v>428</v>
      </c>
      <c r="C91" s="20" t="n">
        <v>42800000</v>
      </c>
      <c r="D91" s="46" t="s">
        <v>2948</v>
      </c>
      <c r="E91" s="57" t="s">
        <v>274</v>
      </c>
      <c r="F91" s="61" t="n">
        <v>-108432958.81</v>
      </c>
      <c r="G91" s="61" t="n">
        <f aca="false">+SUMIF(AGRICORP!I:I,C91,AGRICORP!F:F)</f>
        <v>0</v>
      </c>
      <c r="H91" s="61" t="n">
        <f aca="false">+SUMIF(SMTP!D:D,'ALL 2019'!C91,SMTP!H:H)</f>
        <v>-151319741.82</v>
      </c>
      <c r="I91" s="61" t="n">
        <f aca="false">SUMIF(AGRIVET!G:G,C91,AGRIVET!F:F)</f>
        <v>0</v>
      </c>
      <c r="J91" s="61" t="n">
        <f aca="false">+SUMIF(AGRIVAL!G:G,'ALL 2019'!C91,AGRIVAL!F:F)</f>
        <v>-111489064.42</v>
      </c>
      <c r="K91" s="61" t="n">
        <f aca="false">+SUMIF(AGRIKOBA!G:G,'ALL 2019'!C91,AGRIKOBA!F:F)</f>
        <v>-12339249.45</v>
      </c>
      <c r="L91" s="61" t="n">
        <f aca="false">+SUMIF(LMOI!F:F,'ALL 2019'!C91,LMOI!E:E)</f>
        <v>-31617952.13</v>
      </c>
      <c r="M91" s="15" t="n">
        <f aca="false">+SUMIF(TARTINE!G:G,'ALL 2019'!C91,TARTINE!F:F)</f>
        <v>0</v>
      </c>
      <c r="N91" s="15" t="n">
        <f aca="false">+SUMIF(IDF!F:F,'ALL 2019'!C91,IDF!E:E)</f>
        <v>-45822526.4</v>
      </c>
      <c r="O91" s="15" t="n">
        <f aca="false">+SUMIF(RYA!G:G,C91,RYA!F:F)</f>
        <v>0</v>
      </c>
      <c r="P91" s="15" t="n">
        <f aca="false">+SUMIF('SCI NOAH'!G:G,'ALL 2019'!C91,'SCI NOAH'!F:F)</f>
        <v>0</v>
      </c>
      <c r="Q91" s="15" t="n">
        <f aca="false">+SUMIF(SIM!F:F,'ALL 2019'!C91,SIM!E:E)</f>
        <v>-5909827.79</v>
      </c>
      <c r="R91" s="93" t="n">
        <f aca="false">SUMIF('First Energy'!F:F,C91,'First Energy'!I:I)</f>
        <v>0</v>
      </c>
      <c r="S91" s="93" t="n">
        <f aca="false">SUMIF('ID Motors'!G:G,C91,'ID Motors'!J:J)</f>
        <v>0</v>
      </c>
      <c r="T91" s="15" t="n">
        <f aca="false">+SUMIF('ID RENTAL'!G:G,'ALL 2019'!C91,'ID RENTAL'!F:F)</f>
        <v>0</v>
      </c>
      <c r="U91" s="29" t="n">
        <f aca="false">+SUMIF('MCM '!G:G,'ALL 2019'!C91,'MCM '!F:F)</f>
        <v>168000</v>
      </c>
      <c r="V91" s="61" t="n">
        <f aca="false">+SUMIF(AGRIMOTORS!G:G,C91,AGRIMOTORS!F:F)</f>
        <v>0</v>
      </c>
      <c r="W91" s="15" t="n">
        <f aca="false">+SUMIF(BOVIMA!F:F,'ALL 2019'!C91,BOVIMA!E:E)</f>
        <v>-41485439</v>
      </c>
      <c r="X91" s="15" t="n">
        <f aca="false">+SUMIF(AGRIFEED!F:F,'ALL 2019'!C91,AGRIFEED!E:E)</f>
        <v>0</v>
      </c>
      <c r="Y91" s="15" t="n">
        <f aca="false">+SUMIF(AMIP!F:F,'ALL 2019'!C91,AMIP!E:E)</f>
        <v>0</v>
      </c>
      <c r="Z91" s="15" t="n">
        <f aca="false">+SUMIF(ISF!F:F,'ALL 2019'!C91,ISF!F:F)</f>
        <v>0</v>
      </c>
      <c r="AA91" s="15" t="n">
        <f aca="false">+SUMIF(MABEL!F:F,'ALL 2019'!C91,MABEL!E:E)</f>
        <v>-6054674.31</v>
      </c>
      <c r="AB91" s="29" t="n">
        <f aca="false">+SUMIF(DISCOI!G:G,'ALL 2019'!C91,DISCOI!F:F)</f>
        <v>0</v>
      </c>
      <c r="AC91" s="15" t="n">
        <f aca="false">+SUMIF(NMP!F:F,'ALL 2019'!C91,NMP!E:E)</f>
        <v>-725742.32</v>
      </c>
      <c r="AD91" s="15" t="n">
        <f aca="false">+SUMIF('AMCHO '!F:F,'ALL 2019'!C91,'AMCHO '!E:E)</f>
        <v>-3825709.27</v>
      </c>
      <c r="AE91" s="15" t="n">
        <f aca="false">SUMIF(CONFORTIS!G:G,'ALL 2019'!C91,CONFORTIS!F:F)</f>
        <v>0</v>
      </c>
      <c r="AF91" s="15" t="n">
        <f aca="false">+SUMIF('IRS IMMO'!G:G,'ALL 2019'!C91,'IRS IMMO'!F:F)</f>
        <v>0</v>
      </c>
      <c r="AG91" s="15" t="n">
        <f aca="false">SUMIF('United Malagasy'!F:F,'ALL 2019'!C91,'United Malagasy'!E:E)</f>
        <v>0</v>
      </c>
      <c r="AH91" s="15" t="n">
        <f aca="false">+SUMIF(AGRIVETAM!F:F,'ALL 2019'!C91,AGRIVETAM!E:E)</f>
        <v>0</v>
      </c>
      <c r="AI91" s="15" t="n">
        <f aca="false">+SUMIF(EUROPAINTS!F:F,'ALL 2019'!C91,EUROPAINTS!E:E)</f>
        <v>0</v>
      </c>
      <c r="AJ91" s="15" t="n">
        <f aca="false">SUMIF('CSS SAKAY'!F:F,'ALL 2019'!C91,'CSS SAKAY'!E:E)</f>
        <v>0</v>
      </c>
      <c r="AK91" s="61" t="n">
        <f aca="false">+SUMIF(AGRIMA!F:F,'ALL 2019'!C91,AGRIMA!E:E)</f>
        <v>0</v>
      </c>
      <c r="AL91" s="15" t="n">
        <f aca="false">+SUMIF(FERRIS!H:H,'ALL 2019'!C91,FERRIS!G:G)</f>
        <v>-69027906.9</v>
      </c>
      <c r="AM91" s="15" t="n">
        <f aca="false">SUMIF(SEM!F:F,'ALL 2019'!C91,SEM!E:E)</f>
        <v>-198059484.51</v>
      </c>
      <c r="AN91" s="15" t="n">
        <f aca="false">+SUMIF(Madatrade!F:F,'ALL 2019'!C91,Madatrade!E:E)</f>
        <v>0</v>
      </c>
      <c r="AO91" s="15" t="n">
        <f aca="false">+SUMIF('FIRST INVESTISSEMENT'!G:G,'ALL 2019'!C91,'FIRST INVESTISSEMENT'!F:F)</f>
        <v>0</v>
      </c>
    </row>
    <row r="92" customFormat="false" ht="17.25" hidden="false" customHeight="true" outlineLevel="0" collapsed="false">
      <c r="A92" s="2" t="str">
        <f aca="false">+LEFT(B92)</f>
        <v>4</v>
      </c>
      <c r="B92" s="2" t="str">
        <f aca="false">+LEFT(C92,3)</f>
        <v>431</v>
      </c>
      <c r="C92" s="20" t="n">
        <v>43100000</v>
      </c>
      <c r="D92" s="46" t="s">
        <v>2948</v>
      </c>
      <c r="E92" s="57" t="s">
        <v>35</v>
      </c>
      <c r="F92" s="61" t="n">
        <v>-26888117.67</v>
      </c>
      <c r="G92" s="61" t="n">
        <f aca="false">+SUMIF(AGRICORP!I:I,C92,AGRICORP!F:F)</f>
        <v>0</v>
      </c>
      <c r="H92" s="61" t="n">
        <f aca="false">+SUMIF(SMTP!D:D,'ALL 2019'!C92,SMTP!H:H)</f>
        <v>-83811787.78</v>
      </c>
      <c r="I92" s="61" t="n">
        <f aca="false">SUMIF(AGRIVET!G:G,C92,AGRIVET!F:F)</f>
        <v>-59766521.5</v>
      </c>
      <c r="J92" s="61" t="n">
        <f aca="false">+SUMIF(AGRIVAL!G:G,'ALL 2019'!C92,AGRIVAL!F:F)</f>
        <v>-43171088.52</v>
      </c>
      <c r="K92" s="61" t="n">
        <f aca="false">+SUMIF(AGRIKOBA!G:G,'ALL 2019'!C92,AGRIKOBA!F:F)</f>
        <v>-12388105.24</v>
      </c>
      <c r="L92" s="61" t="n">
        <f aca="false">+SUMIF(LMOI!F:F,'ALL 2019'!C92,LMOI!E:E)</f>
        <v>-10315595.2</v>
      </c>
      <c r="M92" s="15" t="n">
        <f aca="false">+SUMIF(TARTINE!G:G,'ALL 2019'!C92,TARTINE!F:F)</f>
        <v>-7002841.5</v>
      </c>
      <c r="N92" s="15" t="n">
        <f aca="false">+SUMIF(IDF!F:F,'ALL 2019'!C92,IDF!E:E)</f>
        <v>-14381401.86</v>
      </c>
      <c r="O92" s="15" t="n">
        <f aca="false">+SUMIF(RYA!G:G,C92,RYA!F:F)</f>
        <v>-1002485.8</v>
      </c>
      <c r="P92" s="15" t="n">
        <f aca="false">+SUMIF('SCI NOAH'!G:G,'ALL 2019'!C92,'SCI NOAH'!F:F)</f>
        <v>-719482.68</v>
      </c>
      <c r="Q92" s="15" t="n">
        <f aca="false">+SUMIF(SIM!F:F,'ALL 2019'!C92,SIM!E:E)</f>
        <v>-2110133.4</v>
      </c>
      <c r="R92" s="93" t="n">
        <f aca="false">SUMIF('First Energy'!F:F,C92,'First Energy'!I:I)</f>
        <v>-23085761.58</v>
      </c>
      <c r="S92" s="93" t="n">
        <f aca="false">SUMIF('ID Motors'!G:G,C92,'ID Motors'!J:J)</f>
        <v>-33432249.76</v>
      </c>
      <c r="T92" s="15" t="n">
        <f aca="false">+SUMIF('ID RENTAL'!G:G,'ALL 2019'!C92,'ID RENTAL'!F:F)</f>
        <v>-7931976.5</v>
      </c>
      <c r="U92" s="29" t="n">
        <f aca="false">+SUMIF('MCM '!G:G,'ALL 2019'!C92,'MCM '!F:F)</f>
        <v>-8159086.12999997</v>
      </c>
      <c r="V92" s="61" t="n">
        <f aca="false">+SUMIF(AGRIMOTORS!G:G,C92,AGRIMOTORS!F:F)</f>
        <v>0</v>
      </c>
      <c r="W92" s="15" t="n">
        <f aca="false">+SUMIF(BOVIMA!F:F,'ALL 2019'!C92,BOVIMA!E:E)</f>
        <v>-27951344</v>
      </c>
      <c r="X92" s="15" t="n">
        <f aca="false">+SUMIF(AGRIFEED!F:F,'ALL 2019'!C92,AGRIFEED!E:E)</f>
        <v>-13008027.2</v>
      </c>
      <c r="Y92" s="15" t="n">
        <f aca="false">+SUMIF(AMIP!F:F,'ALL 2019'!C92,AMIP!E:E)</f>
        <v>0</v>
      </c>
      <c r="Z92" s="15" t="n">
        <f aca="false">+SUMIF(ISF!F:F,'ALL 2019'!C92,ISF!F:F)</f>
        <v>0</v>
      </c>
      <c r="AA92" s="15" t="n">
        <f aca="false">+SUMIF(MABEL!F:F,'ALL 2019'!C92,MABEL!E:E)</f>
        <v>-2972891.46</v>
      </c>
      <c r="AB92" s="29" t="n">
        <f aca="false">+SUMIF(DISCOI!G:G,'ALL 2019'!C92,DISCOI!F:F)</f>
        <v>0</v>
      </c>
      <c r="AC92" s="15" t="n">
        <f aca="false">+SUMIF(NMP!F:F,'ALL 2019'!C92,NMP!E:E)</f>
        <v>-327336.8</v>
      </c>
      <c r="AD92" s="15" t="n">
        <f aca="false">+SUMIF('AMCHO '!F:F,'ALL 2019'!C92,'AMCHO '!E:E)</f>
        <v>-7529886.7</v>
      </c>
      <c r="AE92" s="15" t="n">
        <f aca="false">SUMIF(CONFORTIS!G:G,'ALL 2019'!C92,CONFORTIS!F:F)</f>
        <v>0</v>
      </c>
      <c r="AF92" s="15" t="n">
        <f aca="false">+SUMIF('IRS IMMO'!G:G,'ALL 2019'!C92,'IRS IMMO'!F:F)</f>
        <v>0</v>
      </c>
      <c r="AG92" s="15" t="n">
        <f aca="false">SUMIF('United Malagasy'!F:F,'ALL 2019'!C92,'United Malagasy'!E:E)</f>
        <v>-8995826.86</v>
      </c>
      <c r="AH92" s="15" t="n">
        <f aca="false">+SUMIF(AGRIVETAM!F:F,'ALL 2019'!C92,AGRIVETAM!E:E)</f>
        <v>-3787891.56</v>
      </c>
      <c r="AI92" s="15" t="n">
        <f aca="false">+SUMIF(EUROPAINTS!F:F,'ALL 2019'!C92,EUROPAINTS!E:E)</f>
        <v>-2951236.26</v>
      </c>
      <c r="AJ92" s="15" t="n">
        <f aca="false">SUMIF('CSS SAKAY'!F:F,'ALL 2019'!C92,'CSS SAKAY'!E:E)</f>
        <v>0</v>
      </c>
      <c r="AK92" s="61" t="n">
        <f aca="false">+SUMIF(AGRIMA!F:F,'ALL 2019'!C92,AGRIMA!E:E)</f>
        <v>-2259308.94</v>
      </c>
      <c r="AL92" s="15" t="n">
        <f aca="false">+SUMIF(FERRIS!H:H,'ALL 2019'!C92,FERRIS!G:G)</f>
        <v>-10386010.59</v>
      </c>
      <c r="AM92" s="15" t="n">
        <f aca="false">SUMIF(SEM!F:F,'ALL 2019'!C92,SEM!E:E)</f>
        <v>-44338638.36</v>
      </c>
      <c r="AN92" s="15" t="n">
        <f aca="false">+SUMIF(Madatrade!F:F,'ALL 2019'!C92,Madatrade!E:E)</f>
        <v>-4734800</v>
      </c>
      <c r="AO92" s="15" t="n">
        <f aca="false">+SUMIF('FIRST INVESTISSEMENT'!G:G,'ALL 2019'!C92,'FIRST INVESTISSEMENT'!F:F)</f>
        <v>-1286571.72</v>
      </c>
    </row>
    <row r="93" customFormat="false" ht="17.25" hidden="false" customHeight="true" outlineLevel="0" collapsed="false">
      <c r="A93" s="2" t="str">
        <f aca="false">+LEFT(B93)</f>
        <v>4</v>
      </c>
      <c r="B93" s="2" t="str">
        <f aca="false">+LEFT(C93,3)</f>
        <v>431</v>
      </c>
      <c r="C93" s="20" t="n">
        <v>43110000</v>
      </c>
      <c r="D93" s="46" t="s">
        <v>2948</v>
      </c>
      <c r="E93" s="57" t="s">
        <v>275</v>
      </c>
      <c r="F93" s="61" t="n">
        <v>-278100</v>
      </c>
      <c r="G93" s="61" t="n">
        <f aca="false">+SUMIF(AGRICORP!I:I,C93,AGRICORP!F:F)</f>
        <v>0</v>
      </c>
      <c r="H93" s="61" t="n">
        <f aca="false">+SUMIF(SMTP!D:D,'ALL 2019'!C93,SMTP!H:H)</f>
        <v>-2433600</v>
      </c>
      <c r="I93" s="61" t="n">
        <f aca="false">SUMIF(AGRIVET!G:G,C93,AGRIVET!F:F)</f>
        <v>-302000</v>
      </c>
      <c r="J93" s="61" t="n">
        <f aca="false">+SUMIF(AGRIVAL!G:G,'ALL 2019'!C93,AGRIVAL!F:F)</f>
        <v>-1066600</v>
      </c>
      <c r="K93" s="61" t="n">
        <f aca="false">+SUMIF(AGRIKOBA!G:G,'ALL 2019'!C93,AGRIKOBA!F:F)</f>
        <v>42000</v>
      </c>
      <c r="L93" s="61" t="n">
        <f aca="false">+SUMIF(LMOI!F:F,'ALL 2019'!C93,LMOI!E:E)</f>
        <v>-12000</v>
      </c>
      <c r="M93" s="15" t="n">
        <f aca="false">+SUMIF(TARTINE!G:G,'ALL 2019'!C93,TARTINE!F:F)</f>
        <v>0</v>
      </c>
      <c r="N93" s="15" t="n">
        <f aca="false">+SUMIF(IDF!F:F,'ALL 2019'!C93,IDF!E:E)</f>
        <v>-240000</v>
      </c>
      <c r="O93" s="15" t="n">
        <f aca="false">+SUMIF(RYA!G:G,C93,RYA!F:F)</f>
        <v>0</v>
      </c>
      <c r="P93" s="15" t="n">
        <f aca="false">+SUMIF('SCI NOAH'!G:G,'ALL 2019'!C93,'SCI NOAH'!F:F)</f>
        <v>0</v>
      </c>
      <c r="Q93" s="15" t="n">
        <f aca="false">+SUMIF(SIM!F:F,'ALL 2019'!C93,SIM!E:E)</f>
        <v>0</v>
      </c>
      <c r="R93" s="93" t="n">
        <f aca="false">SUMIF('First Energy'!F:F,C93,'First Energy'!I:I)</f>
        <v>-280000</v>
      </c>
      <c r="S93" s="93" t="n">
        <f aca="false">SUMIF('ID Motors'!G:G,C93,'ID Motors'!J:J)</f>
        <v>46000</v>
      </c>
      <c r="T93" s="15" t="n">
        <f aca="false">+SUMIF('ID RENTAL'!G:G,'ALL 2019'!C93,'ID RENTAL'!F:F)</f>
        <v>32000</v>
      </c>
      <c r="U93" s="29" t="n">
        <f aca="false">+SUMIF('MCM '!G:G,'ALL 2019'!C93,'MCM '!F:F)</f>
        <v>-1143000</v>
      </c>
      <c r="V93" s="61" t="n">
        <f aca="false">+SUMIF(AGRIMOTORS!G:G,C93,AGRIMOTORS!F:F)</f>
        <v>0</v>
      </c>
      <c r="W93" s="15" t="n">
        <f aca="false">+SUMIF(BOVIMA!F:F,'ALL 2019'!C93,BOVIMA!E:E)</f>
        <v>-449800</v>
      </c>
      <c r="X93" s="15" t="n">
        <f aca="false">+SUMIF(AGRIFEED!F:F,'ALL 2019'!C93,AGRIFEED!E:E)</f>
        <v>383800</v>
      </c>
      <c r="Y93" s="15" t="n">
        <f aca="false">+SUMIF(AMIP!F:F,'ALL 2019'!C93,AMIP!E:E)</f>
        <v>0</v>
      </c>
      <c r="Z93" s="15" t="n">
        <f aca="false">+SUMIF(ISF!F:F,'ALL 2019'!C93,ISF!F:F)</f>
        <v>0</v>
      </c>
      <c r="AA93" s="15" t="n">
        <f aca="false">+SUMIF(MABEL!F:F,'ALL 2019'!C93,MABEL!E:E)</f>
        <v>-154000</v>
      </c>
      <c r="AB93" s="29" t="n">
        <f aca="false">+SUMIF(DISCOI!G:G,'ALL 2019'!C93,DISCOI!F:F)</f>
        <v>0</v>
      </c>
      <c r="AC93" s="15" t="n">
        <f aca="false">+SUMIF(NMP!F:F,'ALL 2019'!C93,NMP!E:E)</f>
        <v>-195900</v>
      </c>
      <c r="AD93" s="15" t="n">
        <f aca="false">+SUMIF('AMCHO '!F:F,'ALL 2019'!C93,'AMCHO '!E:E)</f>
        <v>49000</v>
      </c>
      <c r="AE93" s="15" t="n">
        <f aca="false">SUMIF(CONFORTIS!G:G,'ALL 2019'!C93,CONFORTIS!F:F)</f>
        <v>0</v>
      </c>
      <c r="AF93" s="15" t="n">
        <f aca="false">+SUMIF('IRS IMMO'!G:G,'ALL 2019'!C93,'IRS IMMO'!F:F)</f>
        <v>0</v>
      </c>
      <c r="AG93" s="15" t="n">
        <f aca="false">SUMIF('United Malagasy'!F:F,'ALL 2019'!C93,'United Malagasy'!E:E)</f>
        <v>0</v>
      </c>
      <c r="AH93" s="15" t="n">
        <f aca="false">+SUMIF(AGRIVETAM!F:F,'ALL 2019'!C93,AGRIVETAM!E:E)</f>
        <v>0</v>
      </c>
      <c r="AI93" s="15" t="n">
        <f aca="false">+SUMIF(EUROPAINTS!F:F,'ALL 2019'!C93,EUROPAINTS!E:E)</f>
        <v>-217000</v>
      </c>
      <c r="AJ93" s="15" t="n">
        <f aca="false">SUMIF('CSS SAKAY'!F:F,'ALL 2019'!C93,'CSS SAKAY'!E:E)</f>
        <v>0</v>
      </c>
      <c r="AK93" s="61" t="n">
        <f aca="false">+SUMIF(AGRIMA!F:F,'ALL 2019'!C93,AGRIMA!E:E)</f>
        <v>0</v>
      </c>
      <c r="AL93" s="15" t="n">
        <f aca="false">+SUMIF(FERRIS!H:H,'ALL 2019'!C93,FERRIS!G:G)</f>
        <v>-78000</v>
      </c>
      <c r="AM93" s="15" t="n">
        <f aca="false">SUMIF(SEM!F:F,'ALL 2019'!C93,SEM!E:E)</f>
        <v>-1050000</v>
      </c>
      <c r="AN93" s="15" t="n">
        <f aca="false">+SUMIF(Madatrade!F:F,'ALL 2019'!C93,Madatrade!E:E)</f>
        <v>0</v>
      </c>
      <c r="AO93" s="15" t="n">
        <f aca="false">+SUMIF('FIRST INVESTISSEMENT'!G:G,'ALL 2019'!C93,'FIRST INVESTISSEMENT'!F:F)</f>
        <v>0</v>
      </c>
    </row>
    <row r="94" customFormat="false" ht="17.25" hidden="false" customHeight="true" outlineLevel="0" collapsed="false">
      <c r="A94" s="2" t="str">
        <f aca="false">+LEFT(B94)</f>
        <v>4</v>
      </c>
      <c r="B94" s="2" t="str">
        <f aca="false">+LEFT(C94,3)</f>
        <v>432</v>
      </c>
      <c r="C94" s="20" t="n">
        <v>43200000</v>
      </c>
      <c r="D94" s="46" t="s">
        <v>2948</v>
      </c>
      <c r="E94" s="57" t="s">
        <v>37</v>
      </c>
      <c r="F94" s="61" t="n">
        <v>-17925411.78</v>
      </c>
      <c r="G94" s="61" t="n">
        <f aca="false">+SUMIF(AGRICORP!I:I,C94,AGRICORP!F:F)</f>
        <v>0</v>
      </c>
      <c r="H94" s="61" t="n">
        <f aca="false">+SUMIF(SMTP!D:D,'ALL 2019'!C94,SMTP!H:H)</f>
        <v>-35919336.82</v>
      </c>
      <c r="I94" s="61" t="n">
        <f aca="false">SUMIF(AGRIVET!G:G,C94,AGRIVET!F:F)</f>
        <v>-25614223.5</v>
      </c>
      <c r="J94" s="61" t="n">
        <f aca="false">+SUMIF(AGRIVAL!G:G,'ALL 2019'!C94,AGRIVAL!F:F)</f>
        <v>-18501895.08</v>
      </c>
      <c r="K94" s="61" t="n">
        <f aca="false">+SUMIF(AGRIKOBA!G:G,'ALL 2019'!C94,AGRIKOBA!F:F)</f>
        <v>-5309187.96</v>
      </c>
      <c r="L94" s="61" t="n">
        <f aca="false">+SUMIF(LMOI!F:F,'ALL 2019'!C94,LMOI!E:E)</f>
        <v>-1291626.9</v>
      </c>
      <c r="M94" s="15" t="n">
        <f aca="false">+SUMIF(TARTINE!G:G,'ALL 2019'!C94,TARTINE!F:F)</f>
        <v>0</v>
      </c>
      <c r="N94" s="15" t="n">
        <f aca="false">+SUMIF(IDF!F:F,'ALL 2019'!C94,IDF!E:E)</f>
        <v>-6163457.94</v>
      </c>
      <c r="O94" s="15" t="n">
        <f aca="false">+SUMIF(RYA!G:G,C94,RYA!F:F)</f>
        <v>0</v>
      </c>
      <c r="P94" s="15" t="n">
        <f aca="false">+SUMIF('SCI NOAH'!G:G,'ALL 2019'!C94,'SCI NOAH'!F:F)</f>
        <v>-308349.72</v>
      </c>
      <c r="Q94" s="15" t="n">
        <f aca="false">+SUMIF(SIM!F:F,'ALL 2019'!C94,SIM!E:E)</f>
        <v>0</v>
      </c>
      <c r="R94" s="93" t="n">
        <f aca="false">SUMIF('First Energy'!F:F,C94,'First Energy'!I:I)</f>
        <v>-9893897.82</v>
      </c>
      <c r="S94" s="93" t="n">
        <f aca="false">SUMIF('ID Motors'!G:G,C94,'ID Motors'!J:J)</f>
        <v>-14302800.88</v>
      </c>
      <c r="T94" s="15" t="n">
        <f aca="false">+SUMIF('ID RENTAL'!G:G,'ALL 2019'!C94,'ID RENTAL'!F:F)</f>
        <v>-3399418.5</v>
      </c>
      <c r="U94" s="29" t="n">
        <f aca="false">+SUMIF('MCM '!G:G,'ALL 2019'!C94,'MCM '!F:F)</f>
        <v>-2514675.90000001</v>
      </c>
      <c r="V94" s="61" t="n">
        <f aca="false">+SUMIF(AGRIMOTORS!G:G,C94,AGRIMOTORS!F:F)</f>
        <v>0</v>
      </c>
      <c r="W94" s="15" t="n">
        <f aca="false">+SUMIF(BOVIMA!F:F,'ALL 2019'!C94,BOVIMA!E:E)</f>
        <v>-864000</v>
      </c>
      <c r="X94" s="15" t="n">
        <f aca="false">+SUMIF(AGRIFEED!F:F,'ALL 2019'!C94,AGRIFEED!E:E)</f>
        <v>-5574868.8</v>
      </c>
      <c r="Y94" s="15" t="n">
        <f aca="false">+SUMIF(AMIP!F:F,'ALL 2019'!C94,AMIP!E:E)</f>
        <v>0</v>
      </c>
      <c r="Z94" s="15" t="n">
        <f aca="false">+SUMIF(ISF!F:F,'ALL 2019'!C94,ISF!F:F)</f>
        <v>0</v>
      </c>
      <c r="AA94" s="15" t="n">
        <f aca="false">+SUMIF(MABEL!F:F,'ALL 2019'!C94,MABEL!E:E)</f>
        <v>-1274096.34</v>
      </c>
      <c r="AB94" s="29" t="n">
        <f aca="false">+SUMIF(DISCOI!G:G,'ALL 2019'!C94,DISCOI!F:F)</f>
        <v>0</v>
      </c>
      <c r="AC94" s="15" t="n">
        <f aca="false">+SUMIF(NMP!F:F,'ALL 2019'!C94,NMP!E:E)</f>
        <v>-140287.2</v>
      </c>
      <c r="AD94" s="15" t="n">
        <f aca="false">+SUMIF('AMCHO '!F:F,'ALL 2019'!C94,'AMCHO '!E:E)</f>
        <v>-3227094.3</v>
      </c>
      <c r="AE94" s="15" t="n">
        <f aca="false">SUMIF(CONFORTIS!G:G,'ALL 2019'!C94,CONFORTIS!F:F)</f>
        <v>0</v>
      </c>
      <c r="AF94" s="15" t="n">
        <f aca="false">+SUMIF('IRS IMMO'!G:G,'ALL 2019'!C94,'IRS IMMO'!F:F)</f>
        <v>0</v>
      </c>
      <c r="AG94" s="15" t="n">
        <f aca="false">SUMIF('United Malagasy'!F:F,'ALL 2019'!C94,'United Malagasy'!E:E)</f>
        <v>-7661257.14</v>
      </c>
      <c r="AH94" s="15" t="n">
        <f aca="false">+SUMIF(AGRIVETAM!F:F,'ALL 2019'!C94,AGRIVETAM!E:E)</f>
        <v>-1893946</v>
      </c>
      <c r="AI94" s="15" t="n">
        <f aca="false">+SUMIF(EUROPAINTS!F:F,'ALL 2019'!C94,EUROPAINTS!E:E)</f>
        <v>-1264815.54</v>
      </c>
      <c r="AJ94" s="15" t="n">
        <f aca="false">SUMIF('CSS SAKAY'!F:F,'ALL 2019'!C94,'CSS SAKAY'!E:E)</f>
        <v>0</v>
      </c>
      <c r="AK94" s="61" t="n">
        <f aca="false">+SUMIF(AGRIMA!F:F,'ALL 2019'!C94,AGRIMA!E:E)</f>
        <v>-968275.26</v>
      </c>
      <c r="AL94" s="15" t="n">
        <f aca="false">+SUMIF(FERRIS!H:H,'ALL 2019'!C94,FERRIS!G:G)</f>
        <v>0</v>
      </c>
      <c r="AM94" s="15" t="n">
        <f aca="false">SUMIF(SEM!F:F,'ALL 2019'!C94,SEM!E:E)</f>
        <v>-15879761.98</v>
      </c>
      <c r="AN94" s="15" t="n">
        <f aca="false">+SUMIF(Madatrade!F:F,'ALL 2019'!C94,Madatrade!E:E)</f>
        <v>-2029200</v>
      </c>
      <c r="AO94" s="15" t="n">
        <f aca="false">+SUMIF('FIRST INVESTISSEMENT'!G:G,'ALL 2019'!C94,'FIRST INVESTISSEMENT'!F:F)</f>
        <v>-275387.88</v>
      </c>
    </row>
    <row r="95" customFormat="false" ht="17.25" hidden="false" customHeight="true" outlineLevel="0" collapsed="false">
      <c r="A95" s="2" t="str">
        <f aca="false">+LEFT(B95)</f>
        <v>4</v>
      </c>
      <c r="B95" s="2" t="str">
        <f aca="false">+LEFT(C95,3)</f>
        <v>433</v>
      </c>
      <c r="C95" s="20" t="n">
        <v>43300000</v>
      </c>
      <c r="D95" s="46" t="s">
        <v>2948</v>
      </c>
      <c r="E95" s="57" t="s">
        <v>38</v>
      </c>
      <c r="F95" s="61" t="n">
        <v>-2987568.63</v>
      </c>
      <c r="G95" s="61" t="n">
        <f aca="false">+SUMIF(AGRICORP!I:I,C95,AGRICORP!F:F)</f>
        <v>0</v>
      </c>
      <c r="H95" s="61" t="n">
        <f aca="false">+SUMIF(SMTP!D:D,'ALL 2019'!C95,SMTP!H:H)</f>
        <v>-5986556.27</v>
      </c>
      <c r="I95" s="61" t="n">
        <f aca="false">SUMIF(AGRIVET!G:G,C95,AGRIVET!F:F)</f>
        <v>-4269037.25</v>
      </c>
      <c r="J95" s="61" t="n">
        <f aca="false">+SUMIF(AGRIVAL!G:G,'ALL 2019'!C95,AGRIVAL!F:F)</f>
        <v>-3083649.18</v>
      </c>
      <c r="K95" s="61" t="n">
        <f aca="false">+SUMIF(AGRIKOBA!G:G,'ALL 2019'!C95,AGRIKOBA!F:F)</f>
        <v>-884864.66</v>
      </c>
      <c r="L95" s="61" t="n">
        <f aca="false">+SUMIF(LMOI!F:F,'ALL 2019'!C95,LMOI!E:E)</f>
        <v>-858247.14</v>
      </c>
      <c r="M95" s="15" t="n">
        <f aca="false">+SUMIF(TARTINE!G:G,'ALL 2019'!C95,TARTINE!F:F)</f>
        <v>0</v>
      </c>
      <c r="N95" s="15" t="n">
        <f aca="false">+SUMIF(IDF!F:F,'ALL 2019'!C95,IDF!E:E)</f>
        <v>-1027242.99</v>
      </c>
      <c r="O95" s="15" t="n">
        <f aca="false">+SUMIF(RYA!G:G,C95,RYA!F:F)</f>
        <v>-50124.29</v>
      </c>
      <c r="P95" s="15" t="n">
        <f aca="false">+SUMIF('SCI NOAH'!G:G,'ALL 2019'!C95,'SCI NOAH'!F:F)</f>
        <v>-51391.62</v>
      </c>
      <c r="Q95" s="15" t="n">
        <f aca="false">+SUMIF(SIM!F:F,'ALL 2019'!C95,SIM!E:E)</f>
        <v>-105506.67</v>
      </c>
      <c r="R95" s="93" t="n">
        <f aca="false">SUMIF('First Energy'!F:F,C95,'First Energy'!I:I)</f>
        <v>-2661708.21</v>
      </c>
      <c r="S95" s="93" t="n">
        <f aca="false">SUMIF('ID Motors'!G:G,C95,'ID Motors'!J:J)</f>
        <v>-2388017.84</v>
      </c>
      <c r="T95" s="15" t="n">
        <f aca="false">+SUMIF('ID RENTAL'!G:G,'ALL 2019'!C95,'ID RENTAL'!F:F)</f>
        <v>0</v>
      </c>
      <c r="U95" s="29" t="n">
        <f aca="false">+SUMIF('MCM '!G:G,'ALL 2019'!C95,'MCM '!F:F)</f>
        <v>-2142679.19</v>
      </c>
      <c r="V95" s="61" t="n">
        <f aca="false">+SUMIF(AGRIMOTORS!G:G,C95,AGRIMOTORS!F:F)</f>
        <v>0</v>
      </c>
      <c r="W95" s="15" t="n">
        <f aca="false">+SUMIF(BOVIMA!F:F,'ALL 2019'!C95,BOVIMA!E:E)</f>
        <v>-1440767</v>
      </c>
      <c r="X95" s="15" t="n">
        <f aca="false">+SUMIF(AGRIFEED!F:F,'ALL 2019'!C95,AGRIFEED!E:E)</f>
        <v>-929144.8</v>
      </c>
      <c r="Y95" s="15" t="n">
        <f aca="false">+SUMIF(AMIP!F:F,'ALL 2019'!C95,AMIP!E:E)</f>
        <v>0</v>
      </c>
      <c r="Z95" s="15" t="n">
        <f aca="false">+SUMIF(ISF!F:F,'ALL 2019'!C95,ISF!F:F)</f>
        <v>0</v>
      </c>
      <c r="AA95" s="15" t="n">
        <f aca="false">+SUMIF(MABEL!F:F,'ALL 2019'!C95,MABEL!E:E)</f>
        <v>-212349.39</v>
      </c>
      <c r="AB95" s="29" t="n">
        <f aca="false">+SUMIF(DISCOI!G:G,'ALL 2019'!C95,DISCOI!F:F)</f>
        <v>0</v>
      </c>
      <c r="AC95" s="15" t="n">
        <f aca="false">+SUMIF(NMP!F:F,'ALL 2019'!C95,NMP!E:E)</f>
        <v>-23381.2</v>
      </c>
      <c r="AD95" s="15" t="n">
        <f aca="false">+SUMIF('AMCHO '!F:F,'ALL 2019'!C95,'AMCHO '!E:E)</f>
        <v>-537849.05</v>
      </c>
      <c r="AE95" s="15" t="n">
        <f aca="false">SUMIF(CONFORTIS!G:G,'ALL 2019'!C95,CONFORTIS!F:F)</f>
        <v>0</v>
      </c>
      <c r="AF95" s="15" t="n">
        <f aca="false">+SUMIF('IRS IMMO'!G:G,'ALL 2019'!C95,'IRS IMMO'!F:F)</f>
        <v>0</v>
      </c>
      <c r="AG95" s="15" t="n">
        <f aca="false">SUMIF('United Malagasy'!F:F,'ALL 2019'!C95,'United Malagasy'!E:E)</f>
        <v>-431907.22</v>
      </c>
      <c r="AH95" s="15" t="n">
        <f aca="false">+SUMIF(AGRIVETAM!F:F,'ALL 2019'!C95,AGRIVETAM!E:E)</f>
        <v>0</v>
      </c>
      <c r="AI95" s="15" t="n">
        <f aca="false">+SUMIF(EUROPAINTS!F:F,'ALL 2019'!C95,EUROPAINTS!E:E)</f>
        <v>-210802.59</v>
      </c>
      <c r="AJ95" s="15" t="n">
        <f aca="false">SUMIF('CSS SAKAY'!F:F,'ALL 2019'!C95,'CSS SAKAY'!E:E)</f>
        <v>0</v>
      </c>
      <c r="AK95" s="61" t="n">
        <f aca="false">+SUMIF(AGRIMA!F:F,'ALL 2019'!C95,AGRIMA!E:E)</f>
        <v>-161379.21</v>
      </c>
      <c r="AL95" s="15" t="n">
        <f aca="false">+SUMIF(FERRIS!H:H,'ALL 2019'!C95,FERRIS!G:G)</f>
        <v>0</v>
      </c>
      <c r="AM95" s="15" t="n">
        <f aca="false">SUMIF(SEM!F:F,'ALL 2019'!C95,SEM!E:E)</f>
        <v>-3083067.9</v>
      </c>
      <c r="AN95" s="15" t="n">
        <f aca="false">+SUMIF(Madatrade!F:F,'ALL 2019'!C95,Madatrade!E:E)</f>
        <v>-338200</v>
      </c>
      <c r="AO95" s="15" t="n">
        <f aca="false">+SUMIF('FIRST INVESTISSEMENT'!G:G,'ALL 2019'!C95,'FIRST INVESTISSEMENT'!F:F)</f>
        <v>-91888.98</v>
      </c>
    </row>
    <row r="96" customFormat="false" ht="17.25" hidden="false" customHeight="true" outlineLevel="0" collapsed="false">
      <c r="A96" s="2" t="str">
        <f aca="false">+LEFT(B96)</f>
        <v>4</v>
      </c>
      <c r="B96" s="2" t="str">
        <f aca="false">+LEFT(C96,3)</f>
        <v>438</v>
      </c>
      <c r="C96" s="20" t="n">
        <v>43860000</v>
      </c>
      <c r="D96" s="46" t="s">
        <v>2948</v>
      </c>
      <c r="E96" s="57" t="s">
        <v>276</v>
      </c>
      <c r="F96" s="61" t="n">
        <v>-32351712.85</v>
      </c>
      <c r="G96" s="61" t="n">
        <f aca="false">+SUMIF(AGRICORP!I:I,C96,AGRICORP!F:F)</f>
        <v>0</v>
      </c>
      <c r="H96" s="61" t="n">
        <f aca="false">+SUMIF(SMTP!D:D,'ALL 2019'!C96,SMTP!H:H)</f>
        <v>-35733759.99</v>
      </c>
      <c r="I96" s="61" t="n">
        <f aca="false">SUMIF(AGRIVET!G:G,C96,AGRIVET!F:F)</f>
        <v>0</v>
      </c>
      <c r="J96" s="61" t="n">
        <f aca="false">+SUMIF(AGRIVAL!G:G,'ALL 2019'!C96,AGRIVAL!F:F)</f>
        <v>-32361273.04</v>
      </c>
      <c r="K96" s="61" t="n">
        <f aca="false">+SUMIF(AGRIKOBA!G:G,'ALL 2019'!C96,AGRIKOBA!F:F)</f>
        <v>-3727957.97</v>
      </c>
      <c r="L96" s="61" t="n">
        <f aca="false">+SUMIF(LMOI!F:F,'ALL 2019'!C96,LMOI!E:E)</f>
        <v>0</v>
      </c>
      <c r="M96" s="15" t="n">
        <f aca="false">+SUMIF(TARTINE!G:G,'ALL 2019'!C96,TARTINE!F:F)</f>
        <v>0</v>
      </c>
      <c r="N96" s="15" t="n">
        <f aca="false">+SUMIF(IDF!F:F,'ALL 2019'!C96,IDF!E:E)</f>
        <v>-13662186.5</v>
      </c>
      <c r="O96" s="15" t="n">
        <f aca="false">+SUMIF(RYA!G:G,C96,RYA!F:F)</f>
        <v>0</v>
      </c>
      <c r="P96" s="15" t="n">
        <f aca="false">+SUMIF('SCI NOAH'!G:G,'ALL 2019'!C96,'SCI NOAH'!F:F)</f>
        <v>0</v>
      </c>
      <c r="Q96" s="15" t="n">
        <f aca="false">+SUMIF(SIM!F:F,'ALL 2019'!C96,SIM!E:E)</f>
        <v>-1800998.79</v>
      </c>
      <c r="R96" s="93" t="n">
        <f aca="false">SUMIF('First Energy'!F:F,C96,'First Energy'!I:I)</f>
        <v>-8641897.58</v>
      </c>
      <c r="S96" s="93" t="n">
        <f aca="false">SUMIF('ID Motors'!G:G,C96,'ID Motors'!J:J)</f>
        <v>-10287023.61</v>
      </c>
      <c r="T96" s="15" t="n">
        <f aca="false">+SUMIF('ID RENTAL'!G:G,'ALL 2019'!C96,'ID RENTAL'!F:F)</f>
        <v>0</v>
      </c>
      <c r="U96" s="29" t="n">
        <f aca="false">+SUMIF('MCM '!G:G,'ALL 2019'!C96,'MCM '!F:F)</f>
        <v>0</v>
      </c>
      <c r="V96" s="61" t="n">
        <f aca="false">+SUMIF(AGRIMOTORS!G:G,C96,AGRIMOTORS!F:F)</f>
        <v>0</v>
      </c>
      <c r="W96" s="15" t="n">
        <f aca="false">+SUMIF(BOVIMA!F:F,'ALL 2019'!C96,BOVIMA!E:E)</f>
        <v>-11222809</v>
      </c>
      <c r="X96" s="15" t="n">
        <f aca="false">+SUMIF(AGRIFEED!F:F,'ALL 2019'!C96,AGRIFEED!E:E)</f>
        <v>-9990366.95</v>
      </c>
      <c r="Y96" s="15" t="n">
        <f aca="false">+SUMIF(AMIP!F:F,'ALL 2019'!C96,AMIP!E:E)</f>
        <v>0</v>
      </c>
      <c r="Z96" s="15" t="n">
        <f aca="false">+SUMIF(ISF!F:F,'ALL 2019'!C96,ISF!F:F)</f>
        <v>0</v>
      </c>
      <c r="AA96" s="15" t="n">
        <f aca="false">+SUMIF(MABEL!F:F,'ALL 2019'!C96,MABEL!E:E)</f>
        <v>-1747383.19</v>
      </c>
      <c r="AB96" s="29" t="n">
        <f aca="false">+SUMIF(DISCOI!G:G,'ALL 2019'!C96,DISCOI!F:F)</f>
        <v>0</v>
      </c>
      <c r="AC96" s="15" t="n">
        <f aca="false">+SUMIF(NMP!F:F,'ALL 2019'!C96,NMP!E:E)</f>
        <v>-166683.63</v>
      </c>
      <c r="AD96" s="15" t="n">
        <f aca="false">+SUMIF('AMCHO '!F:F,'ALL 2019'!C96,'AMCHO '!E:E)</f>
        <v>-1144019.99</v>
      </c>
      <c r="AE96" s="15" t="n">
        <f aca="false">SUMIF(CONFORTIS!G:G,'ALL 2019'!C96,CONFORTIS!F:F)</f>
        <v>0</v>
      </c>
      <c r="AF96" s="15" t="n">
        <f aca="false">+SUMIF('IRS IMMO'!G:G,'ALL 2019'!C96,'IRS IMMO'!F:F)</f>
        <v>0</v>
      </c>
      <c r="AG96" s="15" t="n">
        <f aca="false">SUMIF('United Malagasy'!F:F,'ALL 2019'!C96,'United Malagasy'!E:E)</f>
        <v>0</v>
      </c>
      <c r="AH96" s="15" t="n">
        <f aca="false">+SUMIF(AGRIVETAM!F:F,'ALL 2019'!C96,AGRIVETAM!E:E)</f>
        <v>0</v>
      </c>
      <c r="AI96" s="15" t="n">
        <f aca="false">+SUMIF(EUROPAINTS!F:F,'ALL 2019'!C96,EUROPAINTS!E:E)</f>
        <v>0</v>
      </c>
      <c r="AJ96" s="15" t="n">
        <f aca="false">SUMIF('CSS SAKAY'!F:F,'ALL 2019'!C96,'CSS SAKAY'!E:E)</f>
        <v>0</v>
      </c>
      <c r="AK96" s="61" t="n">
        <f aca="false">+SUMIF(AGRIMA!F:F,'ALL 2019'!C96,AGRIMA!E:E)</f>
        <v>0</v>
      </c>
      <c r="AL96" s="15" t="n">
        <f aca="false">+SUMIF(FERRIS!H:H,'ALL 2019'!C96,FERRIS!G:G)</f>
        <v>-6324062.2</v>
      </c>
      <c r="AM96" s="15" t="n">
        <f aca="false">SUMIF(SEM!F:F,'ALL 2019'!C96,SEM!E:E)</f>
        <v>0</v>
      </c>
      <c r="AN96" s="15" t="n">
        <f aca="false">+SUMIF(Madatrade!F:F,'ALL 2019'!C96,Madatrade!E:E)</f>
        <v>0</v>
      </c>
      <c r="AO96" s="15" t="n">
        <f aca="false">+SUMIF('FIRST INVESTISSEMENT'!G:G,'ALL 2019'!C96,'FIRST INVESTISSEMENT'!F:F)</f>
        <v>0</v>
      </c>
    </row>
    <row r="97" customFormat="false" ht="17.25" hidden="false" customHeight="true" outlineLevel="0" collapsed="false">
      <c r="A97" s="2" t="str">
        <f aca="false">+LEFT(B97)</f>
        <v>4</v>
      </c>
      <c r="B97" s="2" t="str">
        <f aca="false">+LEFT(C97,3)</f>
        <v>441</v>
      </c>
      <c r="C97" s="20" t="n">
        <v>44100000</v>
      </c>
      <c r="D97" s="46" t="s">
        <v>2950</v>
      </c>
      <c r="E97" s="57" t="s">
        <v>40</v>
      </c>
      <c r="F97" s="61" t="n">
        <v>-16841462.37</v>
      </c>
      <c r="G97" s="61" t="n">
        <f aca="false">+SUMIF(AGRICORP!I:I,C97,AGRICORP!F:F)</f>
        <v>0</v>
      </c>
      <c r="H97" s="61" t="n">
        <f aca="false">+SUMIF(SMTP!D:D,'ALL 2019'!C97,SMTP!H:H)</f>
        <v>-34221211.21</v>
      </c>
      <c r="I97" s="61" t="n">
        <f aca="false">SUMIF(AGRIVET!G:G,C97,AGRIVET!F:F)</f>
        <v>-37319656.7</v>
      </c>
      <c r="J97" s="61" t="n">
        <f aca="false">+SUMIF(AGRIVAL!G:G,'ALL 2019'!C97,AGRIVAL!F:F)</f>
        <v>-23435012.04</v>
      </c>
      <c r="K97" s="61" t="n">
        <f aca="false">+SUMIF(AGRIKOBA!G:G,'ALL 2019'!C97,AGRIKOBA!F:F)</f>
        <v>-4098583.07</v>
      </c>
      <c r="L97" s="61" t="n">
        <f aca="false">+SUMIF(LMOI!F:F,'ALL 2019'!C97,LMOI!E:E)</f>
        <v>-7740683.46</v>
      </c>
      <c r="M97" s="15" t="n">
        <f aca="false">+SUMIF(TARTINE!G:G,'ALL 2019'!C97,TARTINE!F:F)</f>
        <v>-3042700</v>
      </c>
      <c r="N97" s="15" t="n">
        <f aca="false">+SUMIF(IDF!F:F,'ALL 2019'!C97,IDF!E:E)</f>
        <v>-12151262.85</v>
      </c>
      <c r="O97" s="15" t="n">
        <f aca="false">+SUMIF(RYA!G:G,C97,RYA!F:F)</f>
        <v>-16000</v>
      </c>
      <c r="P97" s="15" t="n">
        <f aca="false">+SUMIF('SCI NOAH'!G:G,'ALL 2019'!C97,'SCI NOAH'!F:F)</f>
        <v>-153500</v>
      </c>
      <c r="Q97" s="15" t="n">
        <f aca="false">+SUMIF(SIM!F:F,'ALL 2019'!C97,SIM!E:E)</f>
        <v>-631780.01</v>
      </c>
      <c r="R97" s="93" t="n">
        <f aca="false">SUMIF('First Energy'!F:F,C97,'First Energy'!I:I)</f>
        <v>-12756405.1</v>
      </c>
      <c r="S97" s="93" t="n">
        <f aca="false">SUMIF('ID Motors'!G:G,C97,'ID Motors'!J:J)</f>
        <v>-19759113.87</v>
      </c>
      <c r="T97" s="15" t="n">
        <f aca="false">+SUMIF('ID RENTAL'!G:G,'ALL 2019'!C97,'ID RENTAL'!F:F)</f>
        <v>-2460983.04</v>
      </c>
      <c r="U97" s="29" t="n">
        <f aca="false">+SUMIF('MCM '!G:G,'ALL 2019'!C97,'MCM '!F:F)</f>
        <v>-12733741.94</v>
      </c>
      <c r="V97" s="61" t="n">
        <f aca="false">+SUMIF(AGRIMOTORS!G:G,C97,AGRIMOTORS!F:F)</f>
        <v>0</v>
      </c>
      <c r="W97" s="15" t="n">
        <f aca="false">+SUMIF(BOVIMA!F:F,'ALL 2019'!C97,BOVIMA!E:E)</f>
        <v>-5989914</v>
      </c>
      <c r="X97" s="15" t="n">
        <f aca="false">+SUMIF(AGRIFEED!F:F,'ALL 2019'!C97,AGRIFEED!E:E)</f>
        <v>-3432280.42</v>
      </c>
      <c r="Y97" s="15" t="n">
        <f aca="false">+SUMIF(AMIP!F:F,'ALL 2019'!C97,AMIP!E:E)</f>
        <v>0</v>
      </c>
      <c r="Z97" s="15" t="n">
        <f aca="false">+SUMIF(ISF!F:F,'ALL 2019'!C97,ISF!F:F)</f>
        <v>0</v>
      </c>
      <c r="AA97" s="15" t="n">
        <f aca="false">+SUMIF(MABEL!F:F,'ALL 2019'!C97,MABEL!E:E)</f>
        <v>-2511453.36</v>
      </c>
      <c r="AB97" s="29" t="n">
        <f aca="false">+SUMIF(DISCOI!G:G,'ALL 2019'!C97,DISCOI!F:F)</f>
        <v>0</v>
      </c>
      <c r="AC97" s="15" t="n">
        <f aca="false">+SUMIF(NMP!F:F,'ALL 2019'!C97,NMP!E:E)</f>
        <v>-8000</v>
      </c>
      <c r="AD97" s="15" t="n">
        <f aca="false">+SUMIF('AMCHO '!F:F,'ALL 2019'!C97,'AMCHO '!E:E)</f>
        <v>-3363322.94</v>
      </c>
      <c r="AE97" s="15" t="n">
        <f aca="false">SUMIF(CONFORTIS!G:G,'ALL 2019'!C97,CONFORTIS!F:F)</f>
        <v>0</v>
      </c>
      <c r="AF97" s="15" t="n">
        <f aca="false">+SUMIF('IRS IMMO'!G:G,'ALL 2019'!C97,'IRS IMMO'!F:F)</f>
        <v>0</v>
      </c>
      <c r="AG97" s="15" t="n">
        <f aca="false">SUMIF('United Malagasy'!F:F,'ALL 2019'!C97,'United Malagasy'!E:E)</f>
        <v>-4145402.46</v>
      </c>
      <c r="AH97" s="15" t="n">
        <f aca="false">+SUMIF(AGRIVETAM!F:F,'ALL 2019'!C97,AGRIVETAM!E:E)</f>
        <v>-917160</v>
      </c>
      <c r="AI97" s="15" t="n">
        <f aca="false">+SUMIF(EUROPAINTS!F:F,'ALL 2019'!C97,EUROPAINTS!E:E)</f>
        <v>-717031.32</v>
      </c>
      <c r="AJ97" s="15" t="n">
        <f aca="false">SUMIF('CSS SAKAY'!F:F,'ALL 2019'!C97,'CSS SAKAY'!E:E)</f>
        <v>0</v>
      </c>
      <c r="AK97" s="61" t="n">
        <f aca="false">+SUMIF(AGRIMA!F:F,'ALL 2019'!C97,AGRIMA!E:E)</f>
        <v>-383539.31</v>
      </c>
      <c r="AL97" s="15" t="n">
        <f aca="false">+SUMIF(FERRIS!H:H,'ALL 2019'!C97,FERRIS!G:G)</f>
        <v>-6857965.35</v>
      </c>
      <c r="AM97" s="15" t="n">
        <f aca="false">SUMIF(SEM!F:F,'ALL 2019'!C97,SEM!E:E)</f>
        <v>-7418293.63</v>
      </c>
      <c r="AN97" s="15" t="n">
        <f aca="false">+SUMIF(Madatrade!F:F,'ALL 2019'!C97,Madatrade!E:E)</f>
        <v>-379900</v>
      </c>
      <c r="AO97" s="15" t="n">
        <f aca="false">+SUMIF('FIRST INVESTISSEMENT'!G:G,'ALL 2019'!C97,'FIRST INVESTISSEMENT'!F:F)</f>
        <v>-1929508.4</v>
      </c>
    </row>
    <row r="98" customFormat="false" ht="17.25" hidden="false" customHeight="true" outlineLevel="0" collapsed="false">
      <c r="A98" s="2" t="str">
        <f aca="false">+LEFT(B98)</f>
        <v>4</v>
      </c>
      <c r="B98" s="2" t="str">
        <f aca="false">+LEFT(C98,3)</f>
        <v>442</v>
      </c>
      <c r="C98" s="12" t="n">
        <v>44200000</v>
      </c>
      <c r="D98" s="46" t="s">
        <v>2950</v>
      </c>
      <c r="E98" s="57" t="s">
        <v>278</v>
      </c>
      <c r="F98" s="61" t="n">
        <v>0</v>
      </c>
      <c r="G98" s="61" t="n">
        <f aca="false">+SUMIF(AGRICORP!I:I,C98,AGRICORP!F:F)</f>
        <v>0</v>
      </c>
      <c r="H98" s="61" t="n">
        <f aca="false">+SUMIF(SMTP!D:D,'ALL 2019'!C98,SMTP!H:H)</f>
        <v>-9569400</v>
      </c>
      <c r="I98" s="61" t="n">
        <f aca="false">SUMIF(AGRIVET!G:G,C98,AGRIVET!F:F)</f>
        <v>0</v>
      </c>
      <c r="J98" s="61" t="n">
        <f aca="false">+SUMIF(AGRIVAL!G:G,'ALL 2019'!C98,AGRIVAL!F:F)</f>
        <v>0</v>
      </c>
      <c r="K98" s="61" t="n">
        <f aca="false">+SUMIF(AGRIKOBA!G:G,'ALL 2019'!C98,AGRIKOBA!F:F)</f>
        <v>0</v>
      </c>
      <c r="L98" s="61" t="n">
        <f aca="false">+SUMIF(LMOI!F:F,'ALL 2019'!C98,LMOI!E:E)</f>
        <v>0</v>
      </c>
      <c r="M98" s="15" t="n">
        <f aca="false">+SUMIF(TARTINE!G:G,'ALL 2019'!C98,TARTINE!F:F)</f>
        <v>0</v>
      </c>
      <c r="N98" s="15" t="n">
        <f aca="false">+SUMIF(IDF!F:F,'ALL 2019'!C98,IDF!E:E)</f>
        <v>-335608089</v>
      </c>
      <c r="O98" s="15" t="n">
        <f aca="false">+SUMIF(RYA!G:G,C98,RYA!F:F)</f>
        <v>0</v>
      </c>
      <c r="P98" s="15" t="n">
        <f aca="false">+SUMIF('SCI NOAH'!G:G,'ALL 2019'!C98,'SCI NOAH'!F:F)</f>
        <v>0</v>
      </c>
      <c r="Q98" s="15" t="n">
        <f aca="false">+SUMIF(SIM!F:F,'ALL 2019'!C98,SIM!E:E)</f>
        <v>0</v>
      </c>
      <c r="R98" s="93" t="n">
        <f aca="false">SUMIF('First Energy'!F:F,C98,'First Energy'!I:I)</f>
        <v>0</v>
      </c>
      <c r="S98" s="93" t="n">
        <f aca="false">SUMIF('ID Motors'!G:G,C98,'ID Motors'!J:J)</f>
        <v>0</v>
      </c>
      <c r="T98" s="15" t="n">
        <f aca="false">+SUMIF('ID RENTAL'!G:G,'ALL 2019'!C98,'ID RENTAL'!F:F)</f>
        <v>0</v>
      </c>
      <c r="U98" s="29" t="n">
        <f aca="false">+SUMIF('MCM '!G:G,'ALL 2019'!C98,'MCM '!F:F)</f>
        <v>0</v>
      </c>
      <c r="V98" s="61" t="n">
        <f aca="false">+SUMIF(AGRIMOTORS!G:G,C98,AGRIMOTORS!F:F)</f>
        <v>0</v>
      </c>
      <c r="W98" s="15" t="n">
        <f aca="false">+SUMIF(BOVIMA!F:F,'ALL 2019'!C98,BOVIMA!E:E)</f>
        <v>0</v>
      </c>
      <c r="X98" s="15" t="n">
        <f aca="false">+SUMIF(AGRIFEED!F:F,'ALL 2019'!C98,AGRIFEED!E:E)</f>
        <v>0</v>
      </c>
      <c r="Y98" s="15" t="n">
        <f aca="false">+SUMIF(AMIP!F:F,'ALL 2019'!C98,AMIP!E:E)</f>
        <v>0</v>
      </c>
      <c r="Z98" s="15" t="n">
        <f aca="false">+SUMIF(ISF!F:F,'ALL 2019'!C98,ISF!F:F)</f>
        <v>0</v>
      </c>
      <c r="AA98" s="15" t="n">
        <f aca="false">+SUMIF(MABEL!F:F,'ALL 2019'!C98,MABEL!E:E)</f>
        <v>0</v>
      </c>
      <c r="AB98" s="29" t="n">
        <f aca="false">+SUMIF(DISCOI!G:G,'ALL 2019'!C98,DISCOI!F:F)</f>
        <v>0</v>
      </c>
      <c r="AC98" s="15" t="n">
        <f aca="false">+SUMIF(NMP!F:F,'ALL 2019'!C98,NMP!E:E)</f>
        <v>0</v>
      </c>
      <c r="AD98" s="15" t="n">
        <f aca="false">+SUMIF('AMCHO '!F:F,'ALL 2019'!C98,'AMCHO '!E:E)</f>
        <v>0</v>
      </c>
      <c r="AE98" s="15" t="n">
        <f aca="false">SUMIF(CONFORTIS!G:G,'ALL 2019'!C98,CONFORTIS!F:F)</f>
        <v>0</v>
      </c>
      <c r="AF98" s="15" t="n">
        <f aca="false">+SUMIF('IRS IMMO'!G:G,'ALL 2019'!C98,'IRS IMMO'!F:F)</f>
        <v>0</v>
      </c>
      <c r="AG98" s="15" t="n">
        <f aca="false">SUMIF('United Malagasy'!F:F,'ALL 2019'!C98,'United Malagasy'!E:E)</f>
        <v>0</v>
      </c>
      <c r="AH98" s="15" t="n">
        <f aca="false">+SUMIF(AGRIVETAM!F:F,'ALL 2019'!C98,AGRIVETAM!E:E)</f>
        <v>0</v>
      </c>
      <c r="AI98" s="15" t="n">
        <f aca="false">+SUMIF(EUROPAINTS!F:F,'ALL 2019'!C98,EUROPAINTS!E:E)</f>
        <v>0</v>
      </c>
      <c r="AJ98" s="15" t="n">
        <f aca="false">SUMIF('CSS SAKAY'!F:F,'ALL 2019'!C98,'CSS SAKAY'!E:E)</f>
        <v>0</v>
      </c>
      <c r="AK98" s="61" t="n">
        <f aca="false">+SUMIF(AGRIMA!F:F,'ALL 2019'!C98,AGRIMA!E:E)</f>
        <v>0</v>
      </c>
      <c r="AL98" s="15" t="n">
        <f aca="false">+SUMIF(FERRIS!H:H,'ALL 2019'!C98,FERRIS!G:G)</f>
        <v>0</v>
      </c>
      <c r="AM98" s="15" t="n">
        <f aca="false">SUMIF(SEM!F:F,'ALL 2019'!C98,SEM!E:E)</f>
        <v>0</v>
      </c>
      <c r="AN98" s="15" t="n">
        <f aca="false">+SUMIF(Madatrade!F:F,'ALL 2019'!C98,Madatrade!E:E)</f>
        <v>0</v>
      </c>
      <c r="AO98" s="15" t="n">
        <f aca="false">+SUMIF('FIRST INVESTISSEMENT'!G:G,'ALL 2019'!C98,'FIRST INVESTISSEMENT'!F:F)</f>
        <v>0</v>
      </c>
    </row>
    <row r="99" customFormat="false" ht="17.25" hidden="false" customHeight="true" outlineLevel="0" collapsed="false">
      <c r="A99" s="2" t="str">
        <f aca="false">+LEFT(B99)</f>
        <v>4</v>
      </c>
      <c r="B99" s="2" t="str">
        <f aca="false">+LEFT(C99,3)</f>
        <v>443</v>
      </c>
      <c r="C99" s="20" t="n">
        <v>44300000</v>
      </c>
      <c r="D99" s="46" t="s">
        <v>2951</v>
      </c>
      <c r="E99" s="57" t="s">
        <v>279</v>
      </c>
      <c r="F99" s="61" t="n">
        <v>589585716.78</v>
      </c>
      <c r="G99" s="61" t="n">
        <f aca="false">+SUMIF(AGRICORP!I:I,C99,AGRICORP!F:F)</f>
        <v>150000</v>
      </c>
      <c r="H99" s="61" t="n">
        <f aca="false">+SUMIF(SMTP!D:D,'ALL 2019'!C99,SMTP!H:H)</f>
        <v>85089615.28</v>
      </c>
      <c r="I99" s="61" t="n">
        <f aca="false">SUMIF(AGRIVET!G:G,C99,AGRIVET!F:F)</f>
        <v>1373910517.36</v>
      </c>
      <c r="J99" s="61" t="n">
        <f aca="false">+SUMIF(AGRIVAL!G:G,'ALL 2019'!C99,AGRIVAL!F:F)</f>
        <v>537495588.14</v>
      </c>
      <c r="K99" s="61" t="n">
        <f aca="false">+SUMIF(AGRIKOBA!G:G,'ALL 2019'!C99,AGRIKOBA!F:F)</f>
        <v>940941.5</v>
      </c>
      <c r="L99" s="61" t="n">
        <f aca="false">+SUMIF(LMOI!F:F,'ALL 2019'!C99,LMOI!E:E)</f>
        <v>100000</v>
      </c>
      <c r="M99" s="15" t="n">
        <f aca="false">+SUMIF(TARTINE!G:G,'ALL 2019'!C99,TARTINE!F:F)</f>
        <v>0</v>
      </c>
      <c r="N99" s="15" t="n">
        <f aca="false">+SUMIF(IDF!F:F,'ALL 2019'!C99,IDF!E:E)</f>
        <v>427369814.74</v>
      </c>
      <c r="O99" s="15" t="n">
        <f aca="false">+SUMIF(RYA!G:G,C99,RYA!F:F)</f>
        <v>320000</v>
      </c>
      <c r="P99" s="15" t="n">
        <f aca="false">+SUMIF('SCI NOAH'!G:G,'ALL 2019'!C99,'SCI NOAH'!F:F)</f>
        <v>320000</v>
      </c>
      <c r="Q99" s="15" t="n">
        <f aca="false">+SUMIF(SIM!F:F,'ALL 2019'!C99,SIM!E:E)</f>
        <v>32577611.74</v>
      </c>
      <c r="R99" s="93" t="n">
        <f aca="false">SUMIF('First Energy'!F:F,C99,'First Energy'!I:I)</f>
        <v>0</v>
      </c>
      <c r="S99" s="93" t="n">
        <f aca="false">SUMIF('ID Motors'!G:G,C99,'ID Motors'!J:J)</f>
        <v>483073959.88</v>
      </c>
      <c r="T99" s="15" t="n">
        <f aca="false">+SUMIF('ID RENTAL'!G:G,'ALL 2019'!C99,'ID RENTAL'!F:F)</f>
        <v>320000</v>
      </c>
      <c r="U99" s="29" t="n">
        <f aca="false">+SUMIF('MCM '!G:G,'ALL 2019'!C99,'MCM '!F:F)</f>
        <v>26913745.04</v>
      </c>
      <c r="V99" s="61" t="n">
        <f aca="false">+SUMIF(AGRIMOTORS!G:G,C99,AGRIMOTORS!F:F)</f>
        <v>320000</v>
      </c>
      <c r="W99" s="15" t="n">
        <f aca="false">+SUMIF(BOVIMA!F:F,'ALL 2019'!C99,BOVIMA!E:E)</f>
        <v>0</v>
      </c>
      <c r="X99" s="15" t="n">
        <f aca="false">+SUMIF(AGRIFEED!F:F,'ALL 2019'!C99,AGRIFEED!E:E)</f>
        <v>0</v>
      </c>
      <c r="Y99" s="15" t="n">
        <f aca="false">+SUMIF(AMIP!F:F,'ALL 2019'!C99,AMIP!E:E)</f>
        <v>320000</v>
      </c>
      <c r="Z99" s="15" t="n">
        <f aca="false">+SUMIF(ISF!F:F,'ALL 2019'!C99,ISF!F:F)</f>
        <v>0</v>
      </c>
      <c r="AA99" s="15" t="n">
        <f aca="false">+SUMIF(MABEL!F:F,'ALL 2019'!C99,MABEL!E:E)</f>
        <v>100000</v>
      </c>
      <c r="AB99" s="29" t="n">
        <f aca="false">+SUMIF(DISCOI!G:G,'ALL 2019'!C99,DISCOI!F:F)</f>
        <v>131908223.48</v>
      </c>
      <c r="AC99" s="15" t="n">
        <f aca="false">+SUMIF(NMP!F:F,'ALL 2019'!C99,NMP!E:E)</f>
        <v>3942371.96</v>
      </c>
      <c r="AD99" s="15" t="n">
        <f aca="false">+SUMIF('AMCHO '!F:F,'ALL 2019'!C99,'AMCHO '!E:E)</f>
        <v>320000</v>
      </c>
      <c r="AE99" s="15" t="n">
        <f aca="false">SUMIF(CONFORTIS!G:G,'ALL 2019'!C99,CONFORTIS!F:F)</f>
        <v>150000</v>
      </c>
      <c r="AF99" s="15" t="n">
        <f aca="false">+SUMIF('IRS IMMO'!G:G,'ALL 2019'!C99,'IRS IMMO'!F:F)</f>
        <v>320000</v>
      </c>
      <c r="AG99" s="15" t="n">
        <f aca="false">SUMIF('United Malagasy'!F:F,'ALL 2019'!C99,'United Malagasy'!E:E)</f>
        <v>320000</v>
      </c>
      <c r="AH99" s="15" t="n">
        <f aca="false">+SUMIF(AGRIVETAM!F:F,'ALL 2019'!C99,AGRIVETAM!E:E)</f>
        <v>41973792.78</v>
      </c>
      <c r="AI99" s="15" t="n">
        <f aca="false">+SUMIF(EUROPAINTS!F:F,'ALL 2019'!C99,EUROPAINTS!E:E)</f>
        <v>5821256.53</v>
      </c>
      <c r="AJ99" s="15" t="n">
        <f aca="false">SUMIF('CSS SAKAY'!F:F,'ALL 2019'!C99,'CSS SAKAY'!E:E)</f>
        <v>320000</v>
      </c>
      <c r="AK99" s="61" t="n">
        <f aca="false">+SUMIF(AGRIMA!F:F,'ALL 2019'!C99,AGRIMA!E:E)</f>
        <v>320000</v>
      </c>
      <c r="AL99" s="15" t="n">
        <f aca="false">+SUMIF(FERRIS!H:H,'ALL 2019'!C99,FERRIS!G:G)</f>
        <v>0</v>
      </c>
      <c r="AM99" s="15" t="n">
        <f aca="false">SUMIF(SEM!F:F,'ALL 2019'!C99,SEM!E:E)</f>
        <v>87852418.57</v>
      </c>
      <c r="AN99" s="15" t="n">
        <f aca="false">+SUMIF(Madatrade!F:F,'ALL 2019'!C99,Madatrade!E:E)</f>
        <v>494403162.06</v>
      </c>
      <c r="AO99" s="15" t="n">
        <f aca="false">+SUMIF('FIRST INVESTISSEMENT'!G:G,'ALL 2019'!C99,'FIRST INVESTISSEMENT'!F:F)</f>
        <v>24787671.77</v>
      </c>
    </row>
    <row r="100" customFormat="false" ht="17.25" hidden="false" customHeight="true" outlineLevel="0" collapsed="false">
      <c r="A100" s="2" t="str">
        <f aca="false">+LEFT(B100)</f>
        <v>4</v>
      </c>
      <c r="B100" s="2" t="str">
        <f aca="false">+LEFT(C100,3)</f>
        <v>444</v>
      </c>
      <c r="C100" s="20" t="n">
        <v>44400000</v>
      </c>
      <c r="D100" s="46" t="s">
        <v>2950</v>
      </c>
      <c r="E100" s="57" t="s">
        <v>281</v>
      </c>
      <c r="F100" s="61" t="n">
        <v>-388690236.206</v>
      </c>
      <c r="G100" s="61" t="n">
        <f aca="false">+SUMIF(AGRICORP!I:I,C100,AGRICORP!F:F)</f>
        <v>0</v>
      </c>
      <c r="H100" s="61" t="n">
        <f aca="false">+SUMIF(SMTP!D:D,'ALL 2019'!C100,SMTP!H:H)</f>
        <v>-62694375.6702173</v>
      </c>
      <c r="I100" s="61" t="n">
        <f aca="false">SUMIF(AGRIVET!G:G,C100,AGRIVET!F:F)</f>
        <v>-201114322.1</v>
      </c>
      <c r="J100" s="61" t="n">
        <f aca="false">+SUMIF(AGRIVAL!G:G,'ALL 2019'!C100,AGRIVAL!F:F)</f>
        <v>-6244970.59</v>
      </c>
      <c r="K100" s="61" t="n">
        <f aca="false">+SUMIF(AGRIKOBA!G:G,'ALL 2019'!C100,AGRIKOBA!F:F)</f>
        <v>0</v>
      </c>
      <c r="L100" s="61" t="n">
        <f aca="false">+SUMIF(LMOI!F:F,'ALL 2019'!C100,LMOI!E:E)</f>
        <v>0</v>
      </c>
      <c r="M100" s="15" t="n">
        <f aca="false">+SUMIF(TARTINE!G:G,'ALL 2019'!C100,TARTINE!F:F)</f>
        <v>-4509553.7</v>
      </c>
      <c r="N100" s="15" t="n">
        <f aca="false">+SUMIF(IDF!F:F,'ALL 2019'!C100,IDF!E:E)</f>
        <v>-358927453.04</v>
      </c>
      <c r="O100" s="15" t="n">
        <f aca="false">+SUMIF(RYA!G:G,C100,RYA!F:F)</f>
        <v>0</v>
      </c>
      <c r="P100" s="15" t="n">
        <f aca="false">+SUMIF('SCI NOAH'!G:G,'ALL 2019'!C100,'SCI NOAH'!F:F)</f>
        <v>-320000</v>
      </c>
      <c r="Q100" s="15" t="n">
        <f aca="false">+SUMIF(SIM!F:F,'ALL 2019'!C100,SIM!E:E)</f>
        <v>0</v>
      </c>
      <c r="R100" s="93" t="n">
        <f aca="false">SUMIF('First Energy'!F:F,C100,'First Energy'!I:I)</f>
        <v>-151167707.35</v>
      </c>
      <c r="S100" s="93" t="n">
        <f aca="false">SUMIF('ID Motors'!G:G,C100,'ID Motors'!J:J)</f>
        <v>0</v>
      </c>
      <c r="T100" s="15" t="n">
        <f aca="false">+SUMIF('ID RENTAL'!G:G,'ALL 2019'!C100,'ID RENTAL'!F:F)</f>
        <v>0</v>
      </c>
      <c r="U100" s="29" t="n">
        <f aca="false">+SUMIF('MCM '!G:G,'ALL 2019'!C100,'MCM '!F:F)</f>
        <v>-45661249.7969003</v>
      </c>
      <c r="V100" s="61" t="n">
        <f aca="false">+SUMIF(AGRIMOTORS!G:G,C100,AGRIMOTORS!F:F)</f>
        <v>0</v>
      </c>
      <c r="W100" s="15" t="n">
        <f aca="false">+SUMIF(BOVIMA!F:F,'ALL 2019'!C100,BOVIMA!E:E)</f>
        <v>326667</v>
      </c>
      <c r="X100" s="15" t="n">
        <f aca="false">+SUMIF(AGRIFEED!F:F,'ALL 2019'!C100,AGRIFEED!E:E)</f>
        <v>0</v>
      </c>
      <c r="Y100" s="15" t="n">
        <f aca="false">+SUMIF(AMIP!F:F,'ALL 2019'!C100,AMIP!E:E)</f>
        <v>0</v>
      </c>
      <c r="Z100" s="15" t="n">
        <f aca="false">+SUMIF(ISF!F:F,'ALL 2019'!C100,ISF!F:F)</f>
        <v>0</v>
      </c>
      <c r="AA100" s="15" t="n">
        <f aca="false">+SUMIF(MABEL!F:F,'ALL 2019'!C100,MABEL!E:E)</f>
        <v>-100000</v>
      </c>
      <c r="AB100" s="29" t="n">
        <f aca="false">+SUMIF(DISCOI!G:G,'ALL 2019'!C100,DISCOI!F:F)</f>
        <v>-157530944.17</v>
      </c>
      <c r="AC100" s="15" t="n">
        <f aca="false">+SUMIF(NMP!F:F,'ALL 2019'!C100,NMP!E:E)</f>
        <v>-281396.97</v>
      </c>
      <c r="AD100" s="15" t="n">
        <f aca="false">+SUMIF('AMCHO '!F:F,'ALL 2019'!C100,'AMCHO '!E:E)</f>
        <v>0</v>
      </c>
      <c r="AE100" s="15" t="n">
        <f aca="false">SUMIF(CONFORTIS!G:G,'ALL 2019'!C100,CONFORTIS!F:F)</f>
        <v>0</v>
      </c>
      <c r="AF100" s="15" t="n">
        <f aca="false">+SUMIF('IRS IMMO'!G:G,'ALL 2019'!C100,'IRS IMMO'!F:F)</f>
        <v>-320000</v>
      </c>
      <c r="AG100" s="15" t="n">
        <f aca="false">SUMIF('United Malagasy'!F:F,'ALL 2019'!C100,'United Malagasy'!E:E)</f>
        <v>-2749727</v>
      </c>
      <c r="AH100" s="15" t="n">
        <f aca="false">+SUMIF(AGRIVETAM!F:F,'ALL 2019'!C100,AGRIVETAM!E:E)</f>
        <v>-53618190.9</v>
      </c>
      <c r="AI100" s="15" t="n">
        <f aca="false">+SUMIF(EUROPAINTS!F:F,'ALL 2019'!C100,EUROPAINTS!E:E)</f>
        <v>8516009.41</v>
      </c>
      <c r="AJ100" s="15" t="n">
        <f aca="false">SUMIF('CSS SAKAY'!F:F,'ALL 2019'!C100,'CSS SAKAY'!E:E)</f>
        <v>-1416807</v>
      </c>
      <c r="AK100" s="61" t="n">
        <f aca="false">+SUMIF(AGRIMA!F:F,'ALL 2019'!C100,AGRIMA!E:E)</f>
        <v>-732156.65</v>
      </c>
      <c r="AL100" s="15" t="n">
        <f aca="false">+SUMIF(FERRIS!H:H,'ALL 2019'!C100,FERRIS!G:G)</f>
        <v>49429407.3439999</v>
      </c>
      <c r="AM100" s="15" t="n">
        <f aca="false">SUMIF(SEM!F:F,'ALL 2019'!C100,SEM!E:E)</f>
        <v>0</v>
      </c>
      <c r="AN100" s="15" t="n">
        <f aca="false">+SUMIF(Madatrade!F:F,'ALL 2019'!C100,Madatrade!E:E)</f>
        <v>-259943815.61</v>
      </c>
      <c r="AO100" s="15" t="n">
        <f aca="false">+SUMIF('FIRST INVESTISSEMENT'!G:G,'ALL 2019'!C100,'FIRST INVESTISSEMENT'!F:F)</f>
        <v>62071397.25</v>
      </c>
    </row>
    <row r="101" customFormat="false" ht="17.25" hidden="false" customHeight="true" outlineLevel="0" collapsed="false">
      <c r="A101" s="2" t="str">
        <f aca="false">+LEFT(B101)</f>
        <v>4</v>
      </c>
      <c r="B101" s="2" t="str">
        <f aca="false">+LEFT(C101,3)</f>
        <v>444</v>
      </c>
      <c r="C101" s="12" t="n">
        <v>44410000</v>
      </c>
      <c r="D101" s="46" t="s">
        <v>2951</v>
      </c>
      <c r="E101" s="57" t="s">
        <v>282</v>
      </c>
      <c r="F101" s="61" t="n">
        <v>0</v>
      </c>
      <c r="G101" s="61" t="n">
        <f aca="false">+SUMIF(AGRICORP!I:I,C101,AGRICORP!F:F)</f>
        <v>-150000</v>
      </c>
      <c r="H101" s="61" t="n">
        <f aca="false">+SUMIF(SMTP!D:D,'ALL 2019'!C101,SMTP!H:H)</f>
        <v>84143209.05</v>
      </c>
      <c r="I101" s="61" t="n">
        <f aca="false">SUMIF(AGRIVET!G:G,C101,AGRIVET!F:F)</f>
        <v>-1810408175.57</v>
      </c>
      <c r="J101" s="61" t="n">
        <f aca="false">+SUMIF(AGRIVAL!G:G,'ALL 2019'!C101,AGRIVAL!F:F)</f>
        <v>72648762.94</v>
      </c>
      <c r="K101" s="61" t="n">
        <f aca="false">+SUMIF(AGRIKOBA!G:G,'ALL 2019'!C101,AGRIKOBA!F:F)</f>
        <v>-29260454.89</v>
      </c>
      <c r="L101" s="61" t="n">
        <f aca="false">+SUMIF(LMOI!F:F,'ALL 2019'!C101,LMOI!E:E)</f>
        <v>-53464780.41</v>
      </c>
      <c r="M101" s="15" t="n">
        <f aca="false">+SUMIF(TARTINE!G:G,'ALL 2019'!C101,TARTINE!F:F)</f>
        <v>0</v>
      </c>
      <c r="N101" s="15" t="n">
        <f aca="false">+SUMIF(IDF!F:F,'ALL 2019'!C101,IDF!E:E)</f>
        <v>2545460.22</v>
      </c>
      <c r="O101" s="15" t="n">
        <f aca="false">+SUMIF(RYA!G:G,C101,RYA!F:F)</f>
        <v>-560000</v>
      </c>
      <c r="P101" s="15" t="n">
        <f aca="false">+SUMIF('SCI NOAH'!G:G,'ALL 2019'!C101,'SCI NOAH'!F:F)</f>
        <v>0</v>
      </c>
      <c r="Q101" s="15" t="n">
        <f aca="false">+SUMIF(SIM!F:F,'ALL 2019'!C101,SIM!E:E)</f>
        <v>-99867452.47</v>
      </c>
      <c r="R101" s="93" t="n">
        <f aca="false">SUMIF('First Energy'!F:F,C101,'First Energy'!I:I)</f>
        <v>0</v>
      </c>
      <c r="S101" s="93" t="n">
        <f aca="false">SUMIF('ID Motors'!G:G,C101,'ID Motors'!J:J)</f>
        <v>217594163.88</v>
      </c>
      <c r="T101" s="15" t="n">
        <f aca="false">+SUMIF('ID RENTAL'!G:G,'ALL 2019'!C101,'ID RENTAL'!F:F)</f>
        <v>0</v>
      </c>
      <c r="U101" s="29" t="n">
        <f aca="false">+SUMIF('MCM '!G:G,'ALL 2019'!C101,'MCM '!F:F)</f>
        <v>0</v>
      </c>
      <c r="V101" s="61" t="n">
        <f aca="false">+SUMIF(AGRIMOTORS!G:G,C101,AGRIMOTORS!F:F)</f>
        <v>-2140974.75</v>
      </c>
      <c r="W101" s="15" t="n">
        <f aca="false">+SUMIF(BOVIMA!F:F,'ALL 2019'!C101,BOVIMA!E:E)</f>
        <v>0</v>
      </c>
      <c r="X101" s="15" t="n">
        <f aca="false">+SUMIF(AGRIFEED!F:F,'ALL 2019'!C101,AGRIFEED!E:E)</f>
        <v>433333.32</v>
      </c>
      <c r="Y101" s="15" t="n">
        <f aca="false">+SUMIF(AMIP!F:F,'ALL 2019'!C101,AMIP!E:E)</f>
        <v>0</v>
      </c>
      <c r="Z101" s="15" t="n">
        <f aca="false">+SUMIF(ISF!F:F,'ALL 2019'!C101,ISF!F:F)</f>
        <v>0</v>
      </c>
      <c r="AA101" s="15" t="n">
        <f aca="false">+SUMIF(MABEL!F:F,'ALL 2019'!C101,MABEL!E:E)</f>
        <v>3660094.32</v>
      </c>
      <c r="AB101" s="29" t="n">
        <f aca="false">+SUMIF(DISCOI!G:G,'ALL 2019'!C101,DISCOI!F:F)</f>
        <v>26433226.09</v>
      </c>
      <c r="AC101" s="15" t="n">
        <f aca="false">+SUMIF(NMP!F:F,'ALL 2019'!C101,NMP!E:E)</f>
        <v>0</v>
      </c>
      <c r="AD101" s="15" t="n">
        <f aca="false">+SUMIF('AMCHO '!F:F,'ALL 2019'!C101,'AMCHO '!E:E)</f>
        <v>0</v>
      </c>
      <c r="AE101" s="15" t="n">
        <f aca="false">SUMIF(CONFORTIS!G:G,'ALL 2019'!C101,CONFORTIS!F:F)</f>
        <v>-150000</v>
      </c>
      <c r="AF101" s="15" t="n">
        <f aca="false">+SUMIF('IRS IMMO'!G:G,'ALL 2019'!C101,'IRS IMMO'!F:F)</f>
        <v>0</v>
      </c>
      <c r="AG101" s="15" t="n">
        <f aca="false">SUMIF('United Malagasy'!F:F,'ALL 2019'!C101,'United Malagasy'!E:E)</f>
        <v>0</v>
      </c>
      <c r="AH101" s="15" t="n">
        <f aca="false">+SUMIF(AGRIVETAM!F:F,'ALL 2019'!C101,AGRIVETAM!E:E)</f>
        <v>0</v>
      </c>
      <c r="AI101" s="15" t="n">
        <f aca="false">+SUMIF(EUROPAINTS!F:F,'ALL 2019'!C101,EUROPAINTS!E:E)</f>
        <v>-1053</v>
      </c>
      <c r="AJ101" s="15" t="n">
        <f aca="false">SUMIF('CSS SAKAY'!F:F,'ALL 2019'!C101,'CSS SAKAY'!E:E)</f>
        <v>0</v>
      </c>
      <c r="AK101" s="61" t="n">
        <f aca="false">+SUMIF(AGRIMA!F:F,'ALL 2019'!C101,AGRIMA!E:E)</f>
        <v>0</v>
      </c>
      <c r="AL101" s="15" t="n">
        <f aca="false">+SUMIF(FERRIS!H:H,'ALL 2019'!C101,FERRIS!G:G)</f>
        <v>-18462802.6</v>
      </c>
      <c r="AM101" s="15" t="n">
        <f aca="false">SUMIF(SEM!F:F,'ALL 2019'!C101,SEM!E:E)</f>
        <v>-33725729.47</v>
      </c>
      <c r="AN101" s="15" t="n">
        <f aca="false">+SUMIF(Madatrade!F:F,'ALL 2019'!C101,Madatrade!E:E)</f>
        <v>0</v>
      </c>
      <c r="AO101" s="15" t="n">
        <f aca="false">+SUMIF('FIRST INVESTISSEMENT'!G:G,'ALL 2019'!C101,'FIRST INVESTISSEMENT'!F:F)</f>
        <v>0</v>
      </c>
    </row>
    <row r="102" customFormat="false" ht="17.25" hidden="false" customHeight="true" outlineLevel="0" collapsed="false">
      <c r="A102" s="2" t="str">
        <f aca="false">+LEFT(B102)</f>
        <v>4</v>
      </c>
      <c r="B102" s="2" t="str">
        <f aca="false">+LEFT(C102,3)</f>
        <v>444</v>
      </c>
      <c r="C102" s="12" t="n">
        <v>44411000</v>
      </c>
      <c r="D102" s="46" t="s">
        <v>2950</v>
      </c>
      <c r="E102" s="57" t="s">
        <v>42</v>
      </c>
      <c r="F102" s="61" t="n">
        <v>-2421270.87</v>
      </c>
      <c r="G102" s="61" t="n">
        <f aca="false">+SUMIF(AGRICORP!I:I,C102,AGRICORP!F:F)</f>
        <v>0</v>
      </c>
      <c r="H102" s="61" t="n">
        <f aca="false">+SUMIF(SMTP!D:D,'ALL 2019'!C102,SMTP!H:H)</f>
        <v>-8972079.9366</v>
      </c>
      <c r="I102" s="61" t="n">
        <f aca="false">SUMIF(AGRIVET!G:G,C102,AGRIVET!F:F)</f>
        <v>-3683633.97</v>
      </c>
      <c r="J102" s="61" t="n">
        <f aca="false">+SUMIF(AGRIVAL!G:G,'ALL 2019'!C102,AGRIVAL!F:F)</f>
        <v>0</v>
      </c>
      <c r="K102" s="61" t="n">
        <f aca="false">+SUMIF(AGRIKOBA!G:G,'ALL 2019'!C102,AGRIKOBA!F:F)</f>
        <v>0</v>
      </c>
      <c r="L102" s="61" t="n">
        <f aca="false">+SUMIF(LMOI!F:F,'ALL 2019'!C102,LMOI!E:E)</f>
        <v>0</v>
      </c>
      <c r="M102" s="15" t="n">
        <f aca="false">+SUMIF(TARTINE!G:G,'ALL 2019'!C102,TARTINE!F:F)</f>
        <v>0</v>
      </c>
      <c r="N102" s="15" t="n">
        <f aca="false">+SUMIF(IDF!F:F,'ALL 2019'!C102,IDF!E:E)</f>
        <v>-394354.33</v>
      </c>
      <c r="O102" s="15" t="n">
        <f aca="false">+SUMIF(RYA!G:G,C102,RYA!F:F)</f>
        <v>0</v>
      </c>
      <c r="P102" s="15" t="n">
        <f aca="false">+SUMIF('SCI NOAH'!G:G,'ALL 2019'!C102,'SCI NOAH'!F:F)</f>
        <v>0</v>
      </c>
      <c r="Q102" s="15" t="n">
        <f aca="false">+SUMIF(SIM!F:F,'ALL 2019'!C102,SIM!E:E)</f>
        <v>0</v>
      </c>
      <c r="R102" s="93" t="n">
        <f aca="false">SUMIF('First Energy'!F:F,C102,'First Energy'!I:I)</f>
        <v>0</v>
      </c>
      <c r="S102" s="93" t="n">
        <f aca="false">SUMIF('ID Motors'!G:G,C102,'ID Motors'!J:J)</f>
        <v>0</v>
      </c>
      <c r="T102" s="15" t="n">
        <f aca="false">+SUMIF('ID RENTAL'!G:G,'ALL 2019'!C102,'ID RENTAL'!F:F)</f>
        <v>0</v>
      </c>
      <c r="U102" s="29" t="n">
        <f aca="false">+SUMIF('MCM '!G:G,'ALL 2019'!C102,'MCM '!F:F)</f>
        <v>20732073.51</v>
      </c>
      <c r="V102" s="61" t="n">
        <f aca="false">+SUMIF(AGRIMOTORS!G:G,C102,AGRIMOTORS!F:F)</f>
        <v>0</v>
      </c>
      <c r="W102" s="15" t="n">
        <f aca="false">+SUMIF(BOVIMA!F:F,'ALL 2019'!C102,BOVIMA!E:E)</f>
        <v>-7149883</v>
      </c>
      <c r="X102" s="15" t="n">
        <f aca="false">+SUMIF(AGRIFEED!F:F,'ALL 2019'!C102,AGRIFEED!E:E)</f>
        <v>0</v>
      </c>
      <c r="Y102" s="15" t="n">
        <f aca="false">+SUMIF(AMIP!F:F,'ALL 2019'!C102,AMIP!E:E)</f>
        <v>0</v>
      </c>
      <c r="Z102" s="15" t="n">
        <f aca="false">+SUMIF(ISF!F:F,'ALL 2019'!C102,ISF!F:F)</f>
        <v>0</v>
      </c>
      <c r="AA102" s="15" t="n">
        <f aca="false">+SUMIF(MABEL!F:F,'ALL 2019'!C102,MABEL!E:E)</f>
        <v>0</v>
      </c>
      <c r="AB102" s="29" t="n">
        <f aca="false">+SUMIF(DISCOI!G:G,'ALL 2019'!C102,DISCOI!F:F)</f>
        <v>0</v>
      </c>
      <c r="AC102" s="15" t="n">
        <f aca="false">+SUMIF(NMP!F:F,'ALL 2019'!C102,NMP!E:E)</f>
        <v>0</v>
      </c>
      <c r="AD102" s="15" t="n">
        <f aca="false">+SUMIF('AMCHO '!F:F,'ALL 2019'!C102,'AMCHO '!E:E)</f>
        <v>0</v>
      </c>
      <c r="AE102" s="15" t="n">
        <f aca="false">SUMIF(CONFORTIS!G:G,'ALL 2019'!C102,CONFORTIS!F:F)</f>
        <v>0</v>
      </c>
      <c r="AF102" s="15" t="n">
        <f aca="false">+SUMIF('IRS IMMO'!G:G,'ALL 2019'!C102,'IRS IMMO'!F:F)</f>
        <v>0</v>
      </c>
      <c r="AG102" s="15" t="n">
        <f aca="false">SUMIF('United Malagasy'!F:F,'ALL 2019'!C102,'United Malagasy'!E:E)</f>
        <v>-1595142.14</v>
      </c>
      <c r="AH102" s="15" t="n">
        <f aca="false">+SUMIF(AGRIVETAM!F:F,'ALL 2019'!C102,AGRIVETAM!E:E)</f>
        <v>-6295426</v>
      </c>
      <c r="AI102" s="15" t="n">
        <f aca="false">+SUMIF(EUROPAINTS!F:F,'ALL 2019'!C102,EUROPAINTS!E:E)</f>
        <v>0</v>
      </c>
      <c r="AJ102" s="15" t="n">
        <f aca="false">SUMIF('CSS SAKAY'!F:F,'ALL 2019'!C102,'CSS SAKAY'!E:E)</f>
        <v>0</v>
      </c>
      <c r="AK102" s="61" t="n">
        <f aca="false">+SUMIF(AGRIMA!F:F,'ALL 2019'!C102,AGRIMA!E:E)</f>
        <v>0</v>
      </c>
      <c r="AL102" s="15" t="n">
        <f aca="false">+SUMIF(FERRIS!H:H,'ALL 2019'!C102,FERRIS!G:G)</f>
        <v>0</v>
      </c>
      <c r="AM102" s="15" t="n">
        <f aca="false">SUMIF(SEM!F:F,'ALL 2019'!C102,SEM!E:E)</f>
        <v>0</v>
      </c>
      <c r="AN102" s="15" t="n">
        <f aca="false">+SUMIF(Madatrade!F:F,'ALL 2019'!C102,Madatrade!E:E)</f>
        <v>0</v>
      </c>
      <c r="AO102" s="15" t="n">
        <f aca="false">+SUMIF('FIRST INVESTISSEMENT'!G:G,'ALL 2019'!C102,'FIRST INVESTISSEMENT'!F:F)</f>
        <v>0</v>
      </c>
    </row>
    <row r="103" customFormat="false" ht="17.25" hidden="false" customHeight="true" outlineLevel="0" collapsed="false">
      <c r="A103" s="2" t="str">
        <f aca="false">+LEFT(B103)</f>
        <v>4</v>
      </c>
      <c r="B103" s="2" t="str">
        <f aca="false">+LEFT(C103,3)</f>
        <v>444</v>
      </c>
      <c r="C103" s="20" t="n">
        <v>44412000</v>
      </c>
      <c r="D103" s="46" t="s">
        <v>2950</v>
      </c>
      <c r="E103" s="57" t="s">
        <v>2047</v>
      </c>
      <c r="F103" s="61" t="n">
        <v>4327303.65</v>
      </c>
      <c r="G103" s="61" t="n">
        <f aca="false">+SUMIF(AGRICORP!I:I,C103,AGRICORP!F:F)</f>
        <v>0</v>
      </c>
      <c r="H103" s="61" t="n">
        <f aca="false">+SUMIF(SMTP!D:D,'ALL 2019'!C103,SMTP!H:H)</f>
        <v>110259.78</v>
      </c>
      <c r="I103" s="61" t="n">
        <f aca="false">SUMIF(AGRIVET!G:G,C103,AGRIVET!F:F)</f>
        <v>3860053.72</v>
      </c>
      <c r="J103" s="61" t="n">
        <f aca="false">+SUMIF(AGRIVAL!G:G,'ALL 2019'!C103,AGRIVAL!F:F)</f>
        <v>0</v>
      </c>
      <c r="K103" s="61" t="n">
        <f aca="false">+SUMIF(AGRIKOBA!G:G,'ALL 2019'!C103,AGRIKOBA!F:F)</f>
        <v>0</v>
      </c>
      <c r="L103" s="61" t="n">
        <f aca="false">+SUMIF(LMOI!F:F,'ALL 2019'!C103,LMOI!E:E)</f>
        <v>0</v>
      </c>
      <c r="M103" s="15" t="n">
        <f aca="false">+SUMIF(TARTINE!G:G,'ALL 2019'!C103,TARTINE!F:F)</f>
        <v>0</v>
      </c>
      <c r="N103" s="15" t="n">
        <f aca="false">+SUMIF(IDF!F:F,'ALL 2019'!C103,IDF!E:E)</f>
        <v>-8715235.3</v>
      </c>
      <c r="O103" s="15" t="n">
        <f aca="false">+SUMIF(RYA!G:G,C103,RYA!F:F)</f>
        <v>0</v>
      </c>
      <c r="P103" s="15" t="n">
        <f aca="false">+SUMIF('SCI NOAH'!G:G,'ALL 2019'!C103,'SCI NOAH'!F:F)</f>
        <v>0</v>
      </c>
      <c r="Q103" s="15" t="n">
        <f aca="false">+SUMIF(SIM!F:F,'ALL 2019'!C103,SIM!E:E)</f>
        <v>0</v>
      </c>
      <c r="R103" s="93" t="n">
        <f aca="false">SUMIF('First Energy'!F:F,C103,'First Energy'!I:I)</f>
        <v>0</v>
      </c>
      <c r="S103" s="93" t="n">
        <f aca="false">SUMIF('ID Motors'!G:G,C103,'ID Motors'!J:J)</f>
        <v>0</v>
      </c>
      <c r="T103" s="15" t="n">
        <f aca="false">+SUMIF('ID RENTAL'!G:G,'ALL 2019'!C103,'ID RENTAL'!F:F)</f>
        <v>0</v>
      </c>
      <c r="U103" s="29" t="n">
        <f aca="false">+SUMIF('MCM '!G:G,'ALL 2019'!C103,'MCM '!F:F)</f>
        <v>-905542</v>
      </c>
      <c r="V103" s="61" t="n">
        <f aca="false">+SUMIF(AGRIMOTORS!G:G,C103,AGRIMOTORS!F:F)</f>
        <v>0</v>
      </c>
      <c r="W103" s="15" t="n">
        <f aca="false">+SUMIF(BOVIMA!F:F,'ALL 2019'!C103,BOVIMA!E:E)</f>
        <v>0</v>
      </c>
      <c r="X103" s="15" t="n">
        <f aca="false">+SUMIF(AGRIFEED!F:F,'ALL 2019'!C103,AGRIFEED!E:E)</f>
        <v>0</v>
      </c>
      <c r="Y103" s="15" t="n">
        <f aca="false">+SUMIF(AMIP!F:F,'ALL 2019'!C103,AMIP!E:E)</f>
        <v>0</v>
      </c>
      <c r="Z103" s="15" t="n">
        <f aca="false">+SUMIF(ISF!F:F,'ALL 2019'!C103,ISF!F:F)</f>
        <v>0</v>
      </c>
      <c r="AA103" s="15" t="n">
        <f aca="false">+SUMIF(MABEL!F:F,'ALL 2019'!C103,MABEL!E:E)</f>
        <v>0</v>
      </c>
      <c r="AB103" s="29" t="n">
        <f aca="false">+SUMIF(DISCOI!G:G,'ALL 2019'!C103,DISCOI!F:F)</f>
        <v>4338250</v>
      </c>
      <c r="AC103" s="15" t="n">
        <f aca="false">+SUMIF(NMP!F:F,'ALL 2019'!C103,NMP!E:E)</f>
        <v>0</v>
      </c>
      <c r="AD103" s="15" t="n">
        <f aca="false">+SUMIF('AMCHO '!F:F,'ALL 2019'!C103,'AMCHO '!E:E)</f>
        <v>0</v>
      </c>
      <c r="AE103" s="15" t="n">
        <f aca="false">SUMIF(CONFORTIS!G:G,'ALL 2019'!C103,CONFORTIS!F:F)</f>
        <v>0</v>
      </c>
      <c r="AF103" s="15" t="n">
        <f aca="false">+SUMIF('IRS IMMO'!G:G,'ALL 2019'!C103,'IRS IMMO'!F:F)</f>
        <v>0</v>
      </c>
      <c r="AG103" s="15" t="n">
        <f aca="false">SUMIF('United Malagasy'!F:F,'ALL 2019'!C103,'United Malagasy'!E:E)</f>
        <v>0</v>
      </c>
      <c r="AH103" s="15" t="n">
        <f aca="false">+SUMIF(AGRIVETAM!F:F,'ALL 2019'!C103,AGRIVETAM!E:E)</f>
        <v>0</v>
      </c>
      <c r="AI103" s="15" t="n">
        <f aca="false">+SUMIF(EUROPAINTS!F:F,'ALL 2019'!C103,EUROPAINTS!E:E)</f>
        <v>0</v>
      </c>
      <c r="AJ103" s="15" t="n">
        <f aca="false">SUMIF('CSS SAKAY'!F:F,'ALL 2019'!C103,'CSS SAKAY'!E:E)</f>
        <v>0</v>
      </c>
      <c r="AK103" s="61" t="n">
        <f aca="false">+SUMIF(AGRIMA!F:F,'ALL 2019'!C103,AGRIMA!E:E)</f>
        <v>0</v>
      </c>
      <c r="AL103" s="15" t="n">
        <f aca="false">+SUMIF(FERRIS!H:H,'ALL 2019'!C103,FERRIS!G:G)</f>
        <v>0</v>
      </c>
      <c r="AM103" s="15" t="n">
        <f aca="false">SUMIF(SEM!F:F,'ALL 2019'!C103,SEM!E:E)</f>
        <v>0</v>
      </c>
      <c r="AN103" s="15" t="n">
        <f aca="false">+SUMIF(Madatrade!F:F,'ALL 2019'!C103,Madatrade!E:E)</f>
        <v>0</v>
      </c>
      <c r="AO103" s="15" t="n">
        <f aca="false">+SUMIF('FIRST INVESTISSEMENT'!G:G,'ALL 2019'!C103,'FIRST INVESTISSEMENT'!F:F)</f>
        <v>0</v>
      </c>
    </row>
    <row r="104" customFormat="false" ht="17.25" hidden="false" customHeight="true" outlineLevel="0" collapsed="false">
      <c r="A104" s="2" t="str">
        <f aca="false">+LEFT(B104)</f>
        <v>4</v>
      </c>
      <c r="B104" s="2" t="str">
        <f aca="false">+LEFT(C104,3)</f>
        <v>445</v>
      </c>
      <c r="C104" s="20" t="n">
        <v>44540000</v>
      </c>
      <c r="D104" s="46" t="s">
        <v>2950</v>
      </c>
      <c r="E104" s="57" t="s">
        <v>616</v>
      </c>
      <c r="F104" s="61" t="n">
        <v>0</v>
      </c>
      <c r="G104" s="61" t="n">
        <f aca="false">+SUMIF(AGRICORP!I:I,C104,AGRICORP!F:F)</f>
        <v>0</v>
      </c>
      <c r="H104" s="61" t="n">
        <f aca="false">+SUMIF(SMTP!D:D,'ALL 2019'!C104,SMTP!H:H)</f>
        <v>-158630313.496</v>
      </c>
      <c r="I104" s="61" t="n">
        <f aca="false">SUMIF(AGRIVET!G:G,C104,AGRIVET!F:F)</f>
        <v>-66059082.9</v>
      </c>
      <c r="J104" s="61" t="n">
        <f aca="false">+SUMIF(AGRIVAL!G:G,'ALL 2019'!C104,AGRIVAL!F:F)</f>
        <v>0</v>
      </c>
      <c r="K104" s="61" t="n">
        <f aca="false">+SUMIF(AGRIKOBA!G:G,'ALL 2019'!C104,AGRIKOBA!F:F)</f>
        <v>0</v>
      </c>
      <c r="L104" s="61" t="n">
        <f aca="false">+SUMIF(LMOI!F:F,'ALL 2019'!C104,LMOI!E:E)</f>
        <v>0</v>
      </c>
      <c r="M104" s="15" t="n">
        <f aca="false">+SUMIF(TARTINE!G:G,'ALL 2019'!C104,TARTINE!F:F)</f>
        <v>0</v>
      </c>
      <c r="N104" s="15" t="n">
        <f aca="false">+SUMIF(IDF!F:F,'ALL 2019'!C104,IDF!E:E)</f>
        <v>-151755731.85</v>
      </c>
      <c r="O104" s="15" t="n">
        <f aca="false">+SUMIF(RYA!G:G,C104,RYA!F:F)</f>
        <v>0</v>
      </c>
      <c r="P104" s="15" t="n">
        <f aca="false">+SUMIF('SCI NOAH'!G:G,'ALL 2019'!C104,'SCI NOAH'!F:F)</f>
        <v>0</v>
      </c>
      <c r="Q104" s="15" t="n">
        <f aca="false">+SUMIF(SIM!F:F,'ALL 2019'!C104,SIM!E:E)</f>
        <v>0</v>
      </c>
      <c r="R104" s="93" t="n">
        <f aca="false">SUMIF('First Energy'!F:F,C104,'First Energy'!I:I)</f>
        <v>0</v>
      </c>
      <c r="S104" s="93" t="n">
        <f aca="false">SUMIF('ID Motors'!G:G,C104,'ID Motors'!J:J)</f>
        <v>0</v>
      </c>
      <c r="T104" s="15" t="n">
        <f aca="false">+SUMIF('ID RENTAL'!G:G,'ALL 2019'!C104,'ID RENTAL'!F:F)</f>
        <v>0</v>
      </c>
      <c r="U104" s="29" t="n">
        <f aca="false">+SUMIF('MCM '!G:G,'ALL 2019'!C104,'MCM '!F:F)</f>
        <v>686578.99999994</v>
      </c>
      <c r="V104" s="61" t="n">
        <f aca="false">+SUMIF(AGRIMOTORS!G:G,C104,AGRIMOTORS!F:F)</f>
        <v>0</v>
      </c>
      <c r="W104" s="15" t="n">
        <f aca="false">+SUMIF(BOVIMA!F:F,'ALL 2019'!C104,BOVIMA!E:E)</f>
        <v>0</v>
      </c>
      <c r="X104" s="15" t="n">
        <f aca="false">+SUMIF(AGRIFEED!F:F,'ALL 2019'!C104,AGRIFEED!E:E)</f>
        <v>0</v>
      </c>
      <c r="Y104" s="15" t="n">
        <f aca="false">+SUMIF(AMIP!F:F,'ALL 2019'!C104,AMIP!E:E)</f>
        <v>0</v>
      </c>
      <c r="Z104" s="15" t="n">
        <f aca="false">+SUMIF(ISF!F:F,'ALL 2019'!C104,ISF!F:F)</f>
        <v>0</v>
      </c>
      <c r="AA104" s="15" t="n">
        <f aca="false">+SUMIF(MABEL!F:F,'ALL 2019'!C104,MABEL!E:E)</f>
        <v>0</v>
      </c>
      <c r="AB104" s="29" t="n">
        <f aca="false">+SUMIF(DISCOI!G:G,'ALL 2019'!C104,DISCOI!F:F)</f>
        <v>-130192289.62</v>
      </c>
      <c r="AC104" s="15" t="n">
        <f aca="false">+SUMIF(NMP!F:F,'ALL 2019'!C104,NMP!E:E)</f>
        <v>0</v>
      </c>
      <c r="AD104" s="15" t="n">
        <f aca="false">+SUMIF('AMCHO '!F:F,'ALL 2019'!C104,'AMCHO '!E:E)</f>
        <v>0</v>
      </c>
      <c r="AE104" s="15" t="n">
        <f aca="false">SUMIF(CONFORTIS!G:G,'ALL 2019'!C104,CONFORTIS!F:F)</f>
        <v>0</v>
      </c>
      <c r="AF104" s="15" t="n">
        <f aca="false">+SUMIF('IRS IMMO'!G:G,'ALL 2019'!C104,'IRS IMMO'!F:F)</f>
        <v>0</v>
      </c>
      <c r="AG104" s="15" t="n">
        <f aca="false">SUMIF('United Malagasy'!F:F,'ALL 2019'!C104,'United Malagasy'!E:E)</f>
        <v>0</v>
      </c>
      <c r="AH104" s="15" t="n">
        <f aca="false">+SUMIF(AGRIVETAM!F:F,'ALL 2019'!C104,AGRIVETAM!E:E)</f>
        <v>0</v>
      </c>
      <c r="AI104" s="15" t="n">
        <f aca="false">+SUMIF(EUROPAINTS!F:F,'ALL 2019'!C104,EUROPAINTS!E:E)</f>
        <v>0</v>
      </c>
      <c r="AJ104" s="15" t="n">
        <f aca="false">SUMIF('CSS SAKAY'!F:F,'ALL 2019'!C104,'CSS SAKAY'!E:E)</f>
        <v>0</v>
      </c>
      <c r="AK104" s="61" t="n">
        <f aca="false">+SUMIF(AGRIMA!F:F,'ALL 2019'!C104,AGRIMA!E:E)</f>
        <v>0</v>
      </c>
      <c r="AL104" s="15" t="n">
        <f aca="false">+SUMIF(FERRIS!H:H,'ALL 2019'!C104,FERRIS!G:G)</f>
        <v>0</v>
      </c>
      <c r="AM104" s="15" t="n">
        <f aca="false">SUMIF(SEM!F:F,'ALL 2019'!C104,SEM!E:E)</f>
        <v>-138584851.2</v>
      </c>
      <c r="AN104" s="15" t="n">
        <f aca="false">+SUMIF(Madatrade!F:F,'ALL 2019'!C104,Madatrade!E:E)</f>
        <v>0</v>
      </c>
      <c r="AO104" s="15" t="n">
        <f aca="false">+SUMIF('FIRST INVESTISSEMENT'!G:G,'ALL 2019'!C104,'FIRST INVESTISSEMENT'!F:F)</f>
        <v>0</v>
      </c>
    </row>
    <row r="105" customFormat="false" ht="17.25" hidden="false" customHeight="true" outlineLevel="0" collapsed="false">
      <c r="A105" s="2" t="str">
        <f aca="false">+LEFT(B105)</f>
        <v>4</v>
      </c>
      <c r="B105" s="2" t="str">
        <f aca="false">+LEFT(C105,3)</f>
        <v>445</v>
      </c>
      <c r="C105" s="20" t="n">
        <v>44550000</v>
      </c>
      <c r="D105" s="46" t="s">
        <v>2951</v>
      </c>
      <c r="E105" s="57" t="s">
        <v>46</v>
      </c>
      <c r="F105" s="61" t="n">
        <v>159766882.36</v>
      </c>
      <c r="G105" s="61" t="n">
        <f aca="false">+SUMIF(AGRICORP!I:I,C105,AGRICORP!F:F)</f>
        <v>0</v>
      </c>
      <c r="H105" s="61" t="n">
        <f aca="false">+SUMIF(SMTP!D:D,'ALL 2019'!C105,SMTP!H:H)</f>
        <v>0</v>
      </c>
      <c r="I105" s="61" t="n">
        <f aca="false">SUMIF(AGRIVET!G:G,C105,AGRIVET!F:F)</f>
        <v>0</v>
      </c>
      <c r="J105" s="61" t="n">
        <f aca="false">+SUMIF(AGRIVAL!G:G,'ALL 2019'!C105,AGRIVAL!F:F)</f>
        <v>1152400258.99</v>
      </c>
      <c r="K105" s="61" t="n">
        <f aca="false">+SUMIF(AGRIKOBA!G:G,'ALL 2019'!C105,AGRIKOBA!F:F)</f>
        <v>155128348.18</v>
      </c>
      <c r="L105" s="61" t="n">
        <f aca="false">+SUMIF(LMOI!F:F,'ALL 2019'!C105,LMOI!E:E)</f>
        <v>1805695282.34</v>
      </c>
      <c r="M105" s="15" t="n">
        <f aca="false">+SUMIF(TARTINE!G:G,'ALL 2019'!C105,TARTINE!F:F)</f>
        <v>-16240149.56</v>
      </c>
      <c r="N105" s="15" t="n">
        <f aca="false">+SUMIF(IDF!F:F,'ALL 2019'!C105,IDF!E:E)</f>
        <v>0</v>
      </c>
      <c r="O105" s="15" t="n">
        <f aca="false">+SUMIF(RYA!G:G,C105,RYA!F:F)</f>
        <v>35933589.3</v>
      </c>
      <c r="P105" s="15" t="n">
        <f aca="false">+SUMIF('SCI NOAH'!G:G,'ALL 2019'!C105,'SCI NOAH'!F:F)</f>
        <v>134913.33</v>
      </c>
      <c r="Q105" s="15" t="n">
        <f aca="false">+SUMIF(SIM!F:F,'ALL 2019'!C105,SIM!E:E)</f>
        <v>300059382.060001</v>
      </c>
      <c r="R105" s="93" t="n">
        <f aca="false">SUMIF('First Energy'!F:F,C105,'First Energy'!I:I)</f>
        <v>165099916.06</v>
      </c>
      <c r="S105" s="93" t="n">
        <f aca="false">SUMIF('ID Motors'!G:G,C105,'ID Motors'!J:J)</f>
        <v>0</v>
      </c>
      <c r="T105" s="15" t="n">
        <f aca="false">+SUMIF('ID RENTAL'!G:G,'ALL 2019'!C105,'ID RENTAL'!F:F)</f>
        <v>58505142.84</v>
      </c>
      <c r="U105" s="29" t="n">
        <f aca="false">+SUMIF('MCM '!G:G,'ALL 2019'!C105,'MCM '!F:F)</f>
        <v>0</v>
      </c>
      <c r="V105" s="61" t="n">
        <f aca="false">+SUMIF(AGRIMOTORS!G:G,C105,AGRIMOTORS!F:F)</f>
        <v>11182231.67</v>
      </c>
      <c r="W105" s="15" t="n">
        <f aca="false">+SUMIF(BOVIMA!F:F,'ALL 2019'!C105,BOVIMA!E:E)</f>
        <v>1119088050</v>
      </c>
      <c r="X105" s="15" t="n">
        <f aca="false">+SUMIF(AGRIFEED!F:F,'ALL 2019'!C105,AGRIFEED!E:E)</f>
        <v>13081543.5</v>
      </c>
      <c r="Y105" s="15" t="n">
        <f aca="false">+SUMIF(AMIP!F:F,'ALL 2019'!C105,AMIP!E:E)</f>
        <v>77800</v>
      </c>
      <c r="Z105" s="15" t="n">
        <f aca="false">+SUMIF(ISF!F:F,'ALL 2019'!C105,ISF!F:F)</f>
        <v>0</v>
      </c>
      <c r="AA105" s="15" t="n">
        <f aca="false">+SUMIF(MABEL!F:F,'ALL 2019'!C105,MABEL!E:E)</f>
        <v>98727672.6700001</v>
      </c>
      <c r="AB105" s="29" t="n">
        <f aca="false">+SUMIF(DISCOI!G:G,'ALL 2019'!C105,DISCOI!F:F)</f>
        <v>0</v>
      </c>
      <c r="AC105" s="15" t="n">
        <f aca="false">+SUMIF(NMP!F:F,'ALL 2019'!C105,NMP!E:E)</f>
        <v>74565079.5599999</v>
      </c>
      <c r="AD105" s="15" t="n">
        <f aca="false">+SUMIF('AMCHO '!F:F,'ALL 2019'!C105,'AMCHO '!E:E)</f>
        <v>622239333.18</v>
      </c>
      <c r="AE105" s="15" t="n">
        <f aca="false">SUMIF(CONFORTIS!G:G,'ALL 2019'!C105,CONFORTIS!F:F)</f>
        <v>0</v>
      </c>
      <c r="AF105" s="15" t="n">
        <f aca="false">+SUMIF('IRS IMMO'!G:G,'ALL 2019'!C105,'IRS IMMO'!F:F)</f>
        <v>0</v>
      </c>
      <c r="AG105" s="15" t="n">
        <f aca="false">SUMIF('United Malagasy'!F:F,'ALL 2019'!C105,'United Malagasy'!E:E)</f>
        <v>3771536.44</v>
      </c>
      <c r="AH105" s="15" t="n">
        <f aca="false">+SUMIF(AGRIVETAM!F:F,'ALL 2019'!C105,AGRIVETAM!E:E)</f>
        <v>10371567.17</v>
      </c>
      <c r="AI105" s="15" t="n">
        <f aca="false">+SUMIF(EUROPAINTS!F:F,'ALL 2019'!C105,EUROPAINTS!E:E)</f>
        <v>3458143.44</v>
      </c>
      <c r="AJ105" s="15" t="n">
        <f aca="false">SUMIF('CSS SAKAY'!F:F,'ALL 2019'!C105,'CSS SAKAY'!E:E)</f>
        <v>1932591.17</v>
      </c>
      <c r="AK105" s="61" t="n">
        <f aca="false">+SUMIF(AGRIMA!F:F,'ALL 2019'!C105,AGRIMA!E:E)</f>
        <v>11180996.41</v>
      </c>
      <c r="AL105" s="15" t="n">
        <f aca="false">+SUMIF(FERRIS!H:H,'ALL 2019'!C105,FERRIS!G:G)</f>
        <v>1462767.88</v>
      </c>
      <c r="AM105" s="15" t="n">
        <f aca="false">SUMIF(SEM!F:F,'ALL 2019'!C105,SEM!E:E)</f>
        <v>0</v>
      </c>
      <c r="AN105" s="15" t="n">
        <f aca="false">+SUMIF(Madatrade!F:F,'ALL 2019'!C105,Madatrade!E:E)</f>
        <v>232584937.39</v>
      </c>
      <c r="AO105" s="15" t="n">
        <f aca="false">+SUMIF('FIRST INVESTISSEMENT'!G:G,'ALL 2019'!C105,'FIRST INVESTISSEMENT'!F:F)</f>
        <v>389580529.34</v>
      </c>
    </row>
    <row r="106" customFormat="false" ht="17.25" hidden="false" customHeight="true" outlineLevel="0" collapsed="false">
      <c r="A106" s="2" t="str">
        <f aca="false">+LEFT(B106)</f>
        <v>4</v>
      </c>
      <c r="B106" s="2" t="str">
        <f aca="false">+LEFT(C106,3)</f>
        <v>445</v>
      </c>
      <c r="C106" s="12" t="n">
        <v>44551000</v>
      </c>
      <c r="D106" s="46" t="s">
        <v>2951</v>
      </c>
      <c r="E106" s="86" t="s">
        <v>1268</v>
      </c>
      <c r="F106" s="61"/>
      <c r="G106" s="61" t="n">
        <f aca="false">+SUMIF(AGRICORP!I:I,C106,AGRICORP!F:F)</f>
        <v>0</v>
      </c>
      <c r="H106" s="61" t="n">
        <f aca="false">+SUMIF(SMTP!D:D,'ALL 2019'!C106,SMTP!H:H)</f>
        <v>0</v>
      </c>
      <c r="I106" s="61" t="n">
        <f aca="false">SUMIF(AGRIVET!G:G,C106,AGRIVET!F:F)</f>
        <v>0</v>
      </c>
      <c r="J106" s="61" t="n">
        <f aca="false">+SUMIF(AGRIVAL!G:G,'ALL 2019'!C106,AGRIVAL!F:F)</f>
        <v>0</v>
      </c>
      <c r="K106" s="61" t="n">
        <f aca="false">+SUMIF(AGRIKOBA!G:G,'ALL 2019'!C106,AGRIKOBA!F:F)</f>
        <v>0</v>
      </c>
      <c r="L106" s="61" t="n">
        <f aca="false">+SUMIF(LMOI!F:F,'ALL 2019'!C106,LMOI!E:E)</f>
        <v>0</v>
      </c>
      <c r="M106" s="15" t="n">
        <f aca="false">+SUMIF(TARTINE!G:G,'ALL 2019'!C106,TARTINE!F:F)</f>
        <v>0</v>
      </c>
      <c r="N106" s="15" t="n">
        <f aca="false">+SUMIF(IDF!F:F,'ALL 2019'!C106,IDF!E:E)</f>
        <v>0</v>
      </c>
      <c r="O106" s="15" t="n">
        <f aca="false">+SUMIF(RYA!G:G,C106,RYA!F:F)</f>
        <v>0</v>
      </c>
      <c r="P106" s="15" t="n">
        <f aca="false">+SUMIF('SCI NOAH'!G:G,'ALL 2019'!C106,'SCI NOAH'!F:F)</f>
        <v>0</v>
      </c>
      <c r="Q106" s="15" t="n">
        <f aca="false">+SUMIF(SIM!F:F,'ALL 2019'!C106,SIM!E:E)</f>
        <v>0</v>
      </c>
      <c r="R106" s="93" t="n">
        <f aca="false">SUMIF('First Energy'!F:F,C106,'First Energy'!I:I)</f>
        <v>0</v>
      </c>
      <c r="S106" s="93" t="n">
        <f aca="false">SUMIF('ID Motors'!G:G,C106,'ID Motors'!J:J)</f>
        <v>0</v>
      </c>
      <c r="T106" s="15" t="n">
        <f aca="false">+SUMIF('ID RENTAL'!G:G,'ALL 2019'!C106,'ID RENTAL'!F:F)</f>
        <v>0</v>
      </c>
      <c r="U106" s="29" t="n">
        <f aca="false">+SUMIF('MCM '!G:G,'ALL 2019'!C106,'MCM '!F:F)</f>
        <v>0</v>
      </c>
      <c r="V106" s="61" t="n">
        <f aca="false">+SUMIF(AGRIMOTORS!G:G,C106,AGRIMOTORS!F:F)</f>
        <v>0</v>
      </c>
      <c r="W106" s="15" t="n">
        <f aca="false">+SUMIF(BOVIMA!F:F,'ALL 2019'!C106,BOVIMA!E:E)</f>
        <v>0</v>
      </c>
      <c r="X106" s="15" t="n">
        <f aca="false">+SUMIF(AGRIFEED!F:F,'ALL 2019'!C106,AGRIFEED!E:E)</f>
        <v>0</v>
      </c>
      <c r="Y106" s="15" t="n">
        <f aca="false">+SUMIF(AMIP!F:F,'ALL 2019'!C106,AMIP!E:E)</f>
        <v>0</v>
      </c>
      <c r="Z106" s="15" t="n">
        <f aca="false">+SUMIF(ISF!F:F,'ALL 2019'!C106,ISF!F:F)</f>
        <v>0</v>
      </c>
      <c r="AA106" s="15" t="n">
        <f aca="false">+SUMIF(MABEL!F:F,'ALL 2019'!C106,MABEL!E:E)</f>
        <v>0</v>
      </c>
      <c r="AB106" s="29" t="n">
        <f aca="false">+SUMIF(DISCOI!G:G,'ALL 2019'!C106,DISCOI!F:F)</f>
        <v>0</v>
      </c>
      <c r="AC106" s="15" t="n">
        <f aca="false">+SUMIF(NMP!F:F,'ALL 2019'!C106,NMP!E:E)</f>
        <v>0</v>
      </c>
      <c r="AD106" s="15" t="n">
        <f aca="false">+SUMIF('AMCHO '!F:F,'ALL 2019'!C106,'AMCHO '!E:E)</f>
        <v>0</v>
      </c>
      <c r="AE106" s="15" t="n">
        <f aca="false">SUMIF(CONFORTIS!G:G,'ALL 2019'!C106,CONFORTIS!F:F)</f>
        <v>0</v>
      </c>
      <c r="AF106" s="15" t="n">
        <f aca="false">+SUMIF('IRS IMMO'!G:G,'ALL 2019'!C106,'IRS IMMO'!F:F)</f>
        <v>0</v>
      </c>
      <c r="AG106" s="15" t="n">
        <f aca="false">SUMIF('United Malagasy'!F:F,'ALL 2019'!C106,'United Malagasy'!E:E)</f>
        <v>0</v>
      </c>
      <c r="AH106" s="15" t="n">
        <f aca="false">+SUMIF(AGRIVETAM!F:F,'ALL 2019'!C106,AGRIVETAM!E:E)</f>
        <v>0</v>
      </c>
      <c r="AI106" s="15" t="n">
        <f aca="false">+SUMIF(EUROPAINTS!F:F,'ALL 2019'!C106,EUROPAINTS!E:E)</f>
        <v>0</v>
      </c>
      <c r="AJ106" s="15" t="n">
        <f aca="false">SUMIF('CSS SAKAY'!F:F,'ALL 2019'!C106,'CSS SAKAY'!E:E)</f>
        <v>0</v>
      </c>
      <c r="AK106" s="61" t="n">
        <f aca="false">+SUMIF(AGRIMA!F:F,'ALL 2019'!C106,AGRIMA!E:E)</f>
        <v>0</v>
      </c>
      <c r="AL106" s="15" t="n">
        <f aca="false">+SUMIF(FERRIS!H:H,'ALL 2019'!C106,FERRIS!G:G)</f>
        <v>0</v>
      </c>
      <c r="AM106" s="15" t="n">
        <f aca="false">SUMIF(SEM!F:F,'ALL 2019'!C106,SEM!E:E)</f>
        <v>0</v>
      </c>
      <c r="AN106" s="15" t="n">
        <f aca="false">+SUMIF(Madatrade!F:F,'ALL 2019'!C106,Madatrade!E:E)</f>
        <v>0</v>
      </c>
      <c r="AO106" s="15" t="n">
        <f aca="false">+SUMIF('FIRST INVESTISSEMENT'!G:G,'ALL 2019'!C106,'FIRST INVESTISSEMENT'!F:F)</f>
        <v>0</v>
      </c>
    </row>
    <row r="107" customFormat="false" ht="17.25" hidden="false" customHeight="true" outlineLevel="0" collapsed="false">
      <c r="A107" s="2" t="str">
        <f aca="false">+LEFT(B107)</f>
        <v>4</v>
      </c>
      <c r="B107" s="2" t="str">
        <f aca="false">+LEFT(C107,3)</f>
        <v>445</v>
      </c>
      <c r="C107" s="20" t="n">
        <v>44561000</v>
      </c>
      <c r="D107" s="46" t="s">
        <v>2951</v>
      </c>
      <c r="E107" s="57" t="s">
        <v>2457</v>
      </c>
      <c r="F107" s="61" t="n">
        <v>38002767.96</v>
      </c>
      <c r="G107" s="61" t="n">
        <f aca="false">+SUMIF(AGRICORP!I:I,C107,AGRICORP!F:F)</f>
        <v>0</v>
      </c>
      <c r="H107" s="61" t="n">
        <f aca="false">+SUMIF(SMTP!D:D,'ALL 2019'!C107,SMTP!H:H)</f>
        <v>95132906.7070999</v>
      </c>
      <c r="I107" s="61" t="n">
        <f aca="false">SUMIF(AGRIVET!G:G,C107,AGRIVET!F:F)</f>
        <v>95096569.13</v>
      </c>
      <c r="J107" s="61" t="n">
        <f aca="false">+SUMIF(AGRIVAL!G:G,'ALL 2019'!C107,AGRIVAL!F:F)</f>
        <v>151265.94</v>
      </c>
      <c r="K107" s="61" t="n">
        <f aca="false">+SUMIF(AGRIKOBA!G:G,'ALL 2019'!C107,AGRIKOBA!F:F)</f>
        <v>0</v>
      </c>
      <c r="L107" s="61" t="n">
        <f aca="false">+SUMIF(LMOI!F:F,'ALL 2019'!C107,LMOI!E:E)</f>
        <v>0</v>
      </c>
      <c r="M107" s="15" t="n">
        <f aca="false">+SUMIF(TARTINE!G:G,'ALL 2019'!C107,TARTINE!F:F)</f>
        <v>3035780</v>
      </c>
      <c r="N107" s="15" t="n">
        <f aca="false">+SUMIF(IDF!F:F,'ALL 2019'!C107,IDF!E:E)</f>
        <v>44252659.74</v>
      </c>
      <c r="O107" s="15" t="n">
        <f aca="false">+SUMIF(RYA!G:G,C107,RYA!F:F)</f>
        <v>10800</v>
      </c>
      <c r="P107" s="15" t="n">
        <f aca="false">+SUMIF('SCI NOAH'!G:G,'ALL 2019'!C107,'SCI NOAH'!F:F)</f>
        <v>14025571.36</v>
      </c>
      <c r="Q107" s="15" t="n">
        <f aca="false">+SUMIF(SIM!F:F,'ALL 2019'!C107,SIM!E:E)</f>
        <v>824184.250000004</v>
      </c>
      <c r="R107" s="93" t="n">
        <f aca="false">SUMIF('First Energy'!F:F,C107,'First Energy'!I:I)</f>
        <v>0</v>
      </c>
      <c r="S107" s="93" t="n">
        <f aca="false">SUMIF('ID Motors'!G:G,C107,'ID Motors'!J:J)</f>
        <v>0</v>
      </c>
      <c r="T107" s="15" t="n">
        <f aca="false">+SUMIF('ID RENTAL'!G:G,'ALL 2019'!C107,'ID RENTAL'!F:F)</f>
        <v>0</v>
      </c>
      <c r="U107" s="29" t="n">
        <f aca="false">+SUMIF('MCM '!G:G,'ALL 2019'!C107,'MCM '!F:F)</f>
        <v>303938645.029999</v>
      </c>
      <c r="V107" s="61" t="n">
        <f aca="false">+SUMIF(AGRIMOTORS!G:G,C107,AGRIMOTORS!F:F)</f>
        <v>0</v>
      </c>
      <c r="W107" s="15" t="n">
        <f aca="false">+SUMIF(BOVIMA!F:F,'ALL 2019'!C107,BOVIMA!E:E)</f>
        <v>11363967</v>
      </c>
      <c r="X107" s="15" t="n">
        <f aca="false">+SUMIF(AGRIFEED!F:F,'ALL 2019'!C107,AGRIFEED!E:E)</f>
        <v>0</v>
      </c>
      <c r="Y107" s="15" t="n">
        <f aca="false">+SUMIF(AMIP!F:F,'ALL 2019'!C107,AMIP!E:E)</f>
        <v>2000</v>
      </c>
      <c r="Z107" s="15" t="n">
        <f aca="false">+SUMIF(ISF!F:F,'ALL 2019'!C107,ISF!F:F)</f>
        <v>0</v>
      </c>
      <c r="AA107" s="15" t="n">
        <f aca="false">+SUMIF(MABEL!F:F,'ALL 2019'!C107,MABEL!E:E)</f>
        <v>2196469.74000001</v>
      </c>
      <c r="AB107" s="29" t="n">
        <f aca="false">+SUMIF(DISCOI!G:G,'ALL 2019'!C107,DISCOI!F:F)</f>
        <v>9681010.13999988</v>
      </c>
      <c r="AC107" s="15" t="n">
        <f aca="false">+SUMIF(NMP!F:F,'ALL 2019'!C107,NMP!E:E)</f>
        <v>29540.8499999998</v>
      </c>
      <c r="AD107" s="15" t="n">
        <f aca="false">+SUMIF('AMCHO '!F:F,'ALL 2019'!C107,'AMCHO '!E:E)</f>
        <v>14797875.39</v>
      </c>
      <c r="AE107" s="15" t="n">
        <f aca="false">SUMIF(CONFORTIS!G:G,'ALL 2019'!C107,CONFORTIS!F:F)</f>
        <v>0</v>
      </c>
      <c r="AF107" s="15" t="n">
        <f aca="false">+SUMIF('IRS IMMO'!G:G,'ALL 2019'!C107,'IRS IMMO'!F:F)</f>
        <v>0</v>
      </c>
      <c r="AG107" s="15" t="n">
        <f aca="false">SUMIF('United Malagasy'!F:F,'ALL 2019'!C107,'United Malagasy'!E:E)</f>
        <v>1751113.35</v>
      </c>
      <c r="AH107" s="15" t="n">
        <f aca="false">+SUMIF(AGRIVETAM!F:F,'ALL 2019'!C107,AGRIVETAM!E:E)</f>
        <v>6226005.82000008</v>
      </c>
      <c r="AI107" s="15" t="n">
        <f aca="false">+SUMIF(EUROPAINTS!F:F,'ALL 2019'!C107,EUROPAINTS!E:E)</f>
        <v>0</v>
      </c>
      <c r="AJ107" s="15" t="n">
        <f aca="false">SUMIF('CSS SAKAY'!F:F,'ALL 2019'!C107,'CSS SAKAY'!E:E)</f>
        <v>15914.99</v>
      </c>
      <c r="AK107" s="61" t="n">
        <f aca="false">+SUMIF(AGRIMA!F:F,'ALL 2019'!C107,AGRIMA!E:E)</f>
        <v>1254527.7</v>
      </c>
      <c r="AL107" s="15" t="n">
        <f aca="false">+SUMIF(FERRIS!H:H,'ALL 2019'!C107,FERRIS!G:G)</f>
        <v>18141512.55</v>
      </c>
      <c r="AM107" s="15" t="n">
        <f aca="false">SUMIF(SEM!F:F,'ALL 2019'!C107,SEM!E:E)</f>
        <v>0</v>
      </c>
      <c r="AN107" s="15" t="n">
        <f aca="false">+SUMIF(Madatrade!F:F,'ALL 2019'!C107,Madatrade!E:E)</f>
        <v>1620064118.57</v>
      </c>
      <c r="AO107" s="15" t="n">
        <f aca="false">+SUMIF('FIRST INVESTISSEMENT'!G:G,'ALL 2019'!C107,'FIRST INVESTISSEMENT'!F:F)</f>
        <v>13441495.68</v>
      </c>
    </row>
    <row r="108" customFormat="false" ht="17.25" hidden="false" customHeight="true" outlineLevel="0" collapsed="false">
      <c r="A108" s="2" t="str">
        <f aca="false">+LEFT(B108)</f>
        <v>4</v>
      </c>
      <c r="B108" s="2" t="str">
        <f aca="false">+LEFT(C108,3)</f>
        <v>445</v>
      </c>
      <c r="C108" s="20" t="n">
        <v>44571000</v>
      </c>
      <c r="D108" s="46" t="s">
        <v>2950</v>
      </c>
      <c r="E108" s="57" t="s">
        <v>52</v>
      </c>
      <c r="F108" s="61" t="n">
        <v>-49847457.09</v>
      </c>
      <c r="G108" s="61" t="n">
        <f aca="false">+SUMIF(AGRICORP!I:I,C108,AGRICORP!F:F)</f>
        <v>0</v>
      </c>
      <c r="H108" s="61" t="n">
        <f aca="false">+SUMIF(SMTP!D:D,'ALL 2019'!C108,SMTP!H:H)</f>
        <v>-731698063.1297</v>
      </c>
      <c r="I108" s="61" t="n">
        <f aca="false">SUMIF(AGRIVET!G:G,C108,AGRIVET!F:F)</f>
        <v>-11425064.35</v>
      </c>
      <c r="J108" s="61" t="n">
        <f aca="false">+SUMIF(AGRIVAL!G:G,'ALL 2019'!C108,AGRIVAL!F:F)</f>
        <v>-35233004.59</v>
      </c>
      <c r="K108" s="61" t="n">
        <f aca="false">+SUMIF(AGRIKOBA!G:G,'ALL 2019'!C108,AGRIKOBA!F:F)</f>
        <v>0</v>
      </c>
      <c r="L108" s="61" t="n">
        <f aca="false">+SUMIF(LMOI!F:F,'ALL 2019'!C108,LMOI!E:E)</f>
        <v>0</v>
      </c>
      <c r="M108" s="15" t="n">
        <f aca="false">+SUMIF(TARTINE!G:G,'ALL 2019'!C108,TARTINE!F:F)</f>
        <v>-968770</v>
      </c>
      <c r="N108" s="15" t="n">
        <f aca="false">+SUMIF(IDF!F:F,'ALL 2019'!C108,IDF!E:E)</f>
        <v>-885444952.57</v>
      </c>
      <c r="O108" s="15" t="n">
        <f aca="false">+SUMIF(RYA!G:G,C108,RYA!F:F)</f>
        <v>0</v>
      </c>
      <c r="P108" s="15" t="n">
        <f aca="false">+SUMIF('SCI NOAH'!G:G,'ALL 2019'!C108,'SCI NOAH'!F:F)</f>
        <v>0</v>
      </c>
      <c r="Q108" s="15" t="n">
        <f aca="false">+SUMIF(SIM!F:F,'ALL 2019'!C108,SIM!E:E)</f>
        <v>-20382707.27</v>
      </c>
      <c r="R108" s="93" t="n">
        <f aca="false">SUMIF('First Energy'!F:F,C108,'First Energy'!I:I)</f>
        <v>-245481179.68</v>
      </c>
      <c r="S108" s="93" t="n">
        <f aca="false">SUMIF('ID Motors'!G:G,C108,'ID Motors'!J:J)</f>
        <v>-35204591.6</v>
      </c>
      <c r="T108" s="15" t="n">
        <f aca="false">+SUMIF('ID RENTAL'!G:G,'ALL 2019'!C108,'ID RENTAL'!F:F)</f>
        <v>0</v>
      </c>
      <c r="U108" s="29" t="n">
        <f aca="false">+SUMIF('MCM '!G:G,'ALL 2019'!C108,'MCM '!F:F)</f>
        <v>-882819895.020009</v>
      </c>
      <c r="V108" s="61" t="n">
        <f aca="false">+SUMIF(AGRIMOTORS!G:G,C108,AGRIMOTORS!F:F)</f>
        <v>0</v>
      </c>
      <c r="W108" s="15" t="n">
        <f aca="false">+SUMIF(BOVIMA!F:F,'ALL 2019'!C108,BOVIMA!E:E)</f>
        <v>0</v>
      </c>
      <c r="X108" s="15" t="n">
        <f aca="false">+SUMIF(AGRIFEED!F:F,'ALL 2019'!C108,AGRIFEED!E:E)</f>
        <v>0</v>
      </c>
      <c r="Y108" s="15" t="n">
        <f aca="false">+SUMIF(AMIP!F:F,'ALL 2019'!C108,AMIP!E:E)</f>
        <v>0</v>
      </c>
      <c r="Z108" s="15" t="n">
        <f aca="false">+SUMIF(ISF!F:F,'ALL 2019'!C108,ISF!F:F)</f>
        <v>0</v>
      </c>
      <c r="AA108" s="15" t="n">
        <f aca="false">+SUMIF(MABEL!F:F,'ALL 2019'!C108,MABEL!E:E)</f>
        <v>0</v>
      </c>
      <c r="AB108" s="29" t="n">
        <f aca="false">+SUMIF(DISCOI!G:G,'ALL 2019'!C108,DISCOI!F:F)</f>
        <v>-306700360.07</v>
      </c>
      <c r="AC108" s="15" t="n">
        <f aca="false">+SUMIF(NMP!F:F,'ALL 2019'!C108,NMP!E:E)</f>
        <v>0</v>
      </c>
      <c r="AD108" s="15" t="n">
        <f aca="false">+SUMIF('AMCHO '!F:F,'ALL 2019'!C108,'AMCHO '!E:E)</f>
        <v>0</v>
      </c>
      <c r="AE108" s="15" t="n">
        <f aca="false">SUMIF(CONFORTIS!G:G,'ALL 2019'!C108,CONFORTIS!F:F)</f>
        <v>0</v>
      </c>
      <c r="AF108" s="15" t="n">
        <f aca="false">+SUMIF('IRS IMMO'!G:G,'ALL 2019'!C108,'IRS IMMO'!F:F)</f>
        <v>0</v>
      </c>
      <c r="AG108" s="15" t="n">
        <f aca="false">SUMIF('United Malagasy'!F:F,'ALL 2019'!C108,'United Malagasy'!E:E)</f>
        <v>-74725042.51</v>
      </c>
      <c r="AH108" s="15" t="n">
        <f aca="false">+SUMIF(AGRIVETAM!F:F,'ALL 2019'!C108,AGRIVETAM!E:E)</f>
        <v>102737.990001053</v>
      </c>
      <c r="AI108" s="15" t="n">
        <f aca="false">+SUMIF(EUROPAINTS!F:F,'ALL 2019'!C108,EUROPAINTS!E:E)</f>
        <v>0</v>
      </c>
      <c r="AJ108" s="15" t="n">
        <f aca="false">SUMIF('CSS SAKAY'!F:F,'ALL 2019'!C108,'CSS SAKAY'!E:E)</f>
        <v>0</v>
      </c>
      <c r="AK108" s="61" t="n">
        <f aca="false">+SUMIF(AGRIMA!F:F,'ALL 2019'!C108,AGRIMA!E:E)</f>
        <v>0</v>
      </c>
      <c r="AL108" s="15" t="n">
        <f aca="false">+SUMIF(FERRIS!H:H,'ALL 2019'!C108,FERRIS!G:G)</f>
        <v>0</v>
      </c>
      <c r="AM108" s="15" t="n">
        <f aca="false">SUMIF(SEM!F:F,'ALL 2019'!C108,SEM!E:E)</f>
        <v>0</v>
      </c>
      <c r="AN108" s="15" t="n">
        <f aca="false">+SUMIF(Madatrade!F:F,'ALL 2019'!C108,Madatrade!E:E)</f>
        <v>-711367261.08</v>
      </c>
      <c r="AO108" s="15" t="n">
        <f aca="false">+SUMIF('FIRST INVESTISSEMENT'!G:G,'ALL 2019'!C108,'FIRST INVESTISSEMENT'!F:F)</f>
        <v>0</v>
      </c>
    </row>
    <row r="109" customFormat="false" ht="17.25" hidden="false" customHeight="true" outlineLevel="0" collapsed="false">
      <c r="A109" s="2" t="str">
        <f aca="false">+LEFT(B109)</f>
        <v>4</v>
      </c>
      <c r="B109" s="2" t="str">
        <f aca="false">+LEFT(C109,3)</f>
        <v>445</v>
      </c>
      <c r="C109" s="20" t="n">
        <v>44581000</v>
      </c>
      <c r="D109" s="46" t="s">
        <v>2951</v>
      </c>
      <c r="E109" s="57" t="s">
        <v>2952</v>
      </c>
      <c r="F109" s="61" t="n">
        <v>7740333.86</v>
      </c>
      <c r="G109" s="61" t="n">
        <f aca="false">+SUMIF(AGRICORP!I:I,C109,AGRICORP!F:F)</f>
        <v>0</v>
      </c>
      <c r="H109" s="61" t="n">
        <f aca="false">+SUMIF(SMTP!D:D,'ALL 2019'!C109,SMTP!H:H)</f>
        <v>4504385.17</v>
      </c>
      <c r="I109" s="61" t="n">
        <f aca="false">SUMIF(AGRIVET!G:G,C109,AGRIVET!F:F)</f>
        <v>24060962.88</v>
      </c>
      <c r="J109" s="61" t="n">
        <f aca="false">+SUMIF(AGRIVAL!G:G,'ALL 2019'!C109,AGRIVAL!F:F)</f>
        <v>0</v>
      </c>
      <c r="K109" s="61" t="n">
        <f aca="false">+SUMIF(AGRIKOBA!G:G,'ALL 2019'!C109,AGRIKOBA!F:F)</f>
        <v>0</v>
      </c>
      <c r="L109" s="61" t="n">
        <f aca="false">+SUMIF(LMOI!F:F,'ALL 2019'!C109,LMOI!E:E)</f>
        <v>0</v>
      </c>
      <c r="M109" s="15" t="n">
        <f aca="false">+SUMIF(TARTINE!G:G,'ALL 2019'!C109,TARTINE!F:F)</f>
        <v>0</v>
      </c>
      <c r="N109" s="15" t="n">
        <f aca="false">+SUMIF(IDF!F:F,'ALL 2019'!C109,IDF!E:E)</f>
        <v>10301683.07</v>
      </c>
      <c r="O109" s="15" t="n">
        <f aca="false">+SUMIF(RYA!G:G,C109,RYA!F:F)</f>
        <v>1214448</v>
      </c>
      <c r="P109" s="15" t="n">
        <f aca="false">+SUMIF('SCI NOAH'!G:G,'ALL 2019'!C109,'SCI NOAH'!F:F)</f>
        <v>0</v>
      </c>
      <c r="Q109" s="15" t="n">
        <f aca="false">+SUMIF(SIM!F:F,'ALL 2019'!C109,SIM!E:E)</f>
        <v>499809.53</v>
      </c>
      <c r="R109" s="93" t="n">
        <f aca="false">SUMIF('First Energy'!F:F,C109,'First Energy'!I:I)</f>
        <v>0</v>
      </c>
      <c r="S109" s="93" t="n">
        <f aca="false">SUMIF('ID Motors'!G:G,C109,'ID Motors'!J:J)</f>
        <v>0</v>
      </c>
      <c r="T109" s="15" t="n">
        <f aca="false">+SUMIF('ID RENTAL'!G:G,'ALL 2019'!C109,'ID RENTAL'!F:F)</f>
        <v>0</v>
      </c>
      <c r="U109" s="29" t="n">
        <f aca="false">+SUMIF('MCM '!G:G,'ALL 2019'!C109,'MCM '!F:F)</f>
        <v>1581613242.00912</v>
      </c>
      <c r="V109" s="61" t="n">
        <f aca="false">+SUMIF(AGRIMOTORS!G:G,C109,AGRIMOTORS!F:F)</f>
        <v>0</v>
      </c>
      <c r="W109" s="15" t="n">
        <f aca="false">+SUMIF(BOVIMA!F:F,'ALL 2019'!C109,BOVIMA!E:E)</f>
        <v>12153354</v>
      </c>
      <c r="X109" s="15" t="n">
        <f aca="false">+SUMIF(AGRIFEED!F:F,'ALL 2019'!C109,AGRIFEED!E:E)</f>
        <v>0</v>
      </c>
      <c r="Y109" s="15" t="n">
        <f aca="false">+SUMIF(AMIP!F:F,'ALL 2019'!C109,AMIP!E:E)</f>
        <v>0</v>
      </c>
      <c r="Z109" s="15" t="n">
        <f aca="false">+SUMIF(ISF!F:F,'ALL 2019'!C109,ISF!F:F)</f>
        <v>0</v>
      </c>
      <c r="AA109" s="15" t="n">
        <f aca="false">+SUMIF(MABEL!F:F,'ALL 2019'!C109,MABEL!E:E)</f>
        <v>1787740</v>
      </c>
      <c r="AB109" s="29" t="n">
        <f aca="false">+SUMIF(DISCOI!G:G,'ALL 2019'!C109,DISCOI!F:F)</f>
        <v>-554773404.14</v>
      </c>
      <c r="AC109" s="15" t="n">
        <f aca="false">+SUMIF(NMP!F:F,'ALL 2019'!C109,NMP!E:E)</f>
        <v>720000</v>
      </c>
      <c r="AD109" s="15" t="n">
        <f aca="false">+SUMIF('AMCHO '!F:F,'ALL 2019'!C109,'AMCHO '!E:E)</f>
        <v>7429591.14</v>
      </c>
      <c r="AE109" s="15" t="n">
        <f aca="false">SUMIF(CONFORTIS!G:G,'ALL 2019'!C109,CONFORTIS!F:F)</f>
        <v>0</v>
      </c>
      <c r="AF109" s="15" t="n">
        <f aca="false">+SUMIF('IRS IMMO'!G:G,'ALL 2019'!C109,'IRS IMMO'!F:F)</f>
        <v>0</v>
      </c>
      <c r="AG109" s="15" t="n">
        <f aca="false">SUMIF('United Malagasy'!F:F,'ALL 2019'!C109,'United Malagasy'!E:E)</f>
        <v>7031825.17</v>
      </c>
      <c r="AH109" s="15" t="n">
        <f aca="false">+SUMIF(AGRIVETAM!F:F,'ALL 2019'!C109,AGRIVETAM!E:E)</f>
        <v>1980000</v>
      </c>
      <c r="AI109" s="15" t="n">
        <f aca="false">+SUMIF(EUROPAINTS!F:F,'ALL 2019'!C109,EUROPAINTS!E:E)</f>
        <v>0</v>
      </c>
      <c r="AJ109" s="15" t="n">
        <f aca="false">SUMIF('CSS SAKAY'!F:F,'ALL 2019'!C109,'CSS SAKAY'!E:E)</f>
        <v>0</v>
      </c>
      <c r="AK109" s="61" t="n">
        <f aca="false">+SUMIF(AGRIMA!F:F,'ALL 2019'!C109,AGRIMA!E:E)</f>
        <v>933144.93</v>
      </c>
      <c r="AL109" s="15" t="n">
        <f aca="false">+SUMIF(FERRIS!H:H,'ALL 2019'!C109,FERRIS!G:G)</f>
        <v>0</v>
      </c>
      <c r="AM109" s="15" t="n">
        <f aca="false">SUMIF(SEM!F:F,'ALL 2019'!C109,SEM!E:E)</f>
        <v>0</v>
      </c>
      <c r="AN109" s="15" t="n">
        <f aca="false">+SUMIF(Madatrade!F:F,'ALL 2019'!C109,Madatrade!E:E)</f>
        <v>0</v>
      </c>
      <c r="AO109" s="15" t="n">
        <f aca="false">+SUMIF('FIRST INVESTISSEMENT'!G:G,'ALL 2019'!C109,'FIRST INVESTISSEMENT'!F:F)</f>
        <v>0</v>
      </c>
    </row>
    <row r="110" customFormat="false" ht="17.25" hidden="false" customHeight="true" outlineLevel="0" collapsed="false">
      <c r="A110" s="2" t="str">
        <f aca="false">+LEFT(B110)</f>
        <v>4</v>
      </c>
      <c r="B110" s="2" t="str">
        <f aca="false">+LEFT(C110,3)</f>
        <v>446</v>
      </c>
      <c r="C110" s="20" t="n">
        <v>44600000</v>
      </c>
      <c r="D110" s="46" t="s">
        <v>2951</v>
      </c>
      <c r="E110" s="57" t="s">
        <v>1803</v>
      </c>
      <c r="F110" s="61"/>
      <c r="G110" s="61" t="n">
        <f aca="false">+SUMIF(AGRICORP!I:I,C110,AGRICORP!F:F)</f>
        <v>0</v>
      </c>
      <c r="H110" s="61" t="n">
        <f aca="false">+SUMIF(SMTP!D:D,'ALL 2019'!C110,SMTP!H:H)</f>
        <v>0</v>
      </c>
      <c r="I110" s="61" t="n">
        <f aca="false">SUMIF(AGRIVET!G:G,C110,AGRIVET!F:F)</f>
        <v>0</v>
      </c>
      <c r="J110" s="61" t="n">
        <f aca="false">+SUMIF(AGRIVAL!G:G,'ALL 2019'!C110,AGRIVAL!F:F)</f>
        <v>0</v>
      </c>
      <c r="K110" s="61" t="n">
        <f aca="false">+SUMIF(AGRIKOBA!G:G,'ALL 2019'!C110,AGRIKOBA!F:F)</f>
        <v>0</v>
      </c>
      <c r="L110" s="61" t="n">
        <f aca="false">+SUMIF(LMOI!F:F,'ALL 2019'!C110,LMOI!E:E)</f>
        <v>0</v>
      </c>
      <c r="M110" s="15" t="n">
        <f aca="false">+SUMIF(TARTINE!G:G,'ALL 2019'!C110,TARTINE!F:F)</f>
        <v>0</v>
      </c>
      <c r="N110" s="15" t="n">
        <f aca="false">+SUMIF(IDF!F:F,'ALL 2019'!C110,IDF!E:E)</f>
        <v>0</v>
      </c>
      <c r="O110" s="15" t="n">
        <f aca="false">+SUMIF(RYA!G:G,C110,RYA!F:F)</f>
        <v>0</v>
      </c>
      <c r="P110" s="15" t="n">
        <f aca="false">+SUMIF('SCI NOAH'!G:G,'ALL 2019'!C110,'SCI NOAH'!F:F)</f>
        <v>0</v>
      </c>
      <c r="Q110" s="15" t="n">
        <f aca="false">+SUMIF(SIM!F:F,'ALL 2019'!C110,SIM!E:E)</f>
        <v>0</v>
      </c>
      <c r="R110" s="93" t="n">
        <f aca="false">SUMIF('First Energy'!F:F,C110,'First Energy'!I:I)</f>
        <v>0</v>
      </c>
      <c r="S110" s="93" t="n">
        <f aca="false">SUMIF('ID Motors'!G:G,C110,'ID Motors'!J:J)</f>
        <v>0</v>
      </c>
      <c r="T110" s="15" t="n">
        <f aca="false">+SUMIF('ID RENTAL'!G:G,'ALL 2019'!C110,'ID RENTAL'!F:F)</f>
        <v>0</v>
      </c>
      <c r="U110" s="29" t="n">
        <f aca="false">+SUMIF('MCM '!G:G,'ALL 2019'!C110,'MCM '!F:F)</f>
        <v>0</v>
      </c>
      <c r="V110" s="61" t="n">
        <f aca="false">+SUMIF(AGRIMOTORS!G:G,C110,AGRIMOTORS!F:F)</f>
        <v>0</v>
      </c>
      <c r="W110" s="15" t="n">
        <f aca="false">+SUMIF(BOVIMA!F:F,'ALL 2019'!C110,BOVIMA!E:E)</f>
        <v>0</v>
      </c>
      <c r="X110" s="15" t="n">
        <f aca="false">+SUMIF(AGRIFEED!F:F,'ALL 2019'!C110,AGRIFEED!E:E)</f>
        <v>0</v>
      </c>
      <c r="Y110" s="15" t="n">
        <f aca="false">+SUMIF(AMIP!F:F,'ALL 2019'!C110,AMIP!E:E)</f>
        <v>0</v>
      </c>
      <c r="Z110" s="15" t="n">
        <f aca="false">+SUMIF(ISF!F:F,'ALL 2019'!C110,ISF!F:F)</f>
        <v>0</v>
      </c>
      <c r="AA110" s="15" t="n">
        <f aca="false">+SUMIF(MABEL!F:F,'ALL 2019'!C110,MABEL!E:E)</f>
        <v>0</v>
      </c>
      <c r="AB110" s="29" t="n">
        <f aca="false">+SUMIF(DISCOI!G:G,'ALL 2019'!C110,DISCOI!F:F)</f>
        <v>0</v>
      </c>
      <c r="AC110" s="15" t="n">
        <f aca="false">+SUMIF(NMP!F:F,'ALL 2019'!C110,NMP!E:E)</f>
        <v>0</v>
      </c>
      <c r="AD110" s="15" t="n">
        <f aca="false">+SUMIF('AMCHO '!F:F,'ALL 2019'!C110,'AMCHO '!E:E)</f>
        <v>0</v>
      </c>
      <c r="AE110" s="15" t="n">
        <f aca="false">SUMIF(CONFORTIS!G:G,'ALL 2019'!C110,CONFORTIS!F:F)</f>
        <v>0</v>
      </c>
      <c r="AF110" s="15" t="n">
        <f aca="false">+SUMIF('IRS IMMO'!G:G,'ALL 2019'!C110,'IRS IMMO'!F:F)</f>
        <v>0</v>
      </c>
      <c r="AG110" s="15" t="n">
        <f aca="false">SUMIF('United Malagasy'!F:F,'ALL 2019'!C110,'United Malagasy'!E:E)</f>
        <v>0</v>
      </c>
      <c r="AH110" s="15" t="n">
        <f aca="false">+SUMIF(AGRIVETAM!F:F,'ALL 2019'!C110,AGRIVETAM!E:E)</f>
        <v>0</v>
      </c>
      <c r="AI110" s="15" t="n">
        <f aca="false">+SUMIF(EUROPAINTS!F:F,'ALL 2019'!C110,EUROPAINTS!E:E)</f>
        <v>0</v>
      </c>
      <c r="AJ110" s="15" t="n">
        <f aca="false">SUMIF('CSS SAKAY'!F:F,'ALL 2019'!C110,'CSS SAKAY'!E:E)</f>
        <v>0</v>
      </c>
      <c r="AK110" s="61" t="n">
        <f aca="false">+SUMIF(AGRIMA!F:F,'ALL 2019'!C110,AGRIMA!E:E)</f>
        <v>0</v>
      </c>
      <c r="AL110" s="15" t="n">
        <f aca="false">+SUMIF(FERRIS!H:H,'ALL 2019'!C110,FERRIS!G:G)</f>
        <v>0</v>
      </c>
      <c r="AM110" s="15" t="n">
        <f aca="false">SUMIF(SEM!F:F,'ALL 2019'!C110,SEM!E:E)</f>
        <v>0</v>
      </c>
      <c r="AN110" s="15" t="n">
        <f aca="false">+SUMIF(Madatrade!F:F,'ALL 2019'!C110,Madatrade!E:E)</f>
        <v>0</v>
      </c>
      <c r="AO110" s="15" t="n">
        <f aca="false">+SUMIF('FIRST INVESTISSEMENT'!G:G,'ALL 2019'!C110,'FIRST INVESTISSEMENT'!F:F)</f>
        <v>0</v>
      </c>
    </row>
    <row r="111" customFormat="false" ht="17.25" hidden="false" customHeight="true" outlineLevel="0" collapsed="false">
      <c r="A111" s="2" t="str">
        <f aca="false">+LEFT(B111)</f>
        <v>4</v>
      </c>
      <c r="B111" s="2" t="str">
        <f aca="false">+LEFT(C111,3)</f>
        <v>448</v>
      </c>
      <c r="C111" s="20" t="n">
        <v>44860000</v>
      </c>
      <c r="D111" s="46" t="s">
        <v>2950</v>
      </c>
      <c r="E111" s="57" t="s">
        <v>1474</v>
      </c>
      <c r="F111" s="61"/>
      <c r="G111" s="61" t="n">
        <f aca="false">+SUMIF(AGRICORP!I:I,C111,AGRICORP!F:F)</f>
        <v>0</v>
      </c>
      <c r="H111" s="61" t="n">
        <f aca="false">+SUMIF(SMTP!D:D,'ALL 2019'!C111,SMTP!H:H)</f>
        <v>0</v>
      </c>
      <c r="I111" s="61" t="n">
        <f aca="false">SUMIF(AGRIVET!G:G,C111,AGRIVET!F:F)</f>
        <v>0</v>
      </c>
      <c r="J111" s="61" t="n">
        <f aca="false">+SUMIF(AGRIVAL!G:G,'ALL 2019'!C111,AGRIVAL!F:F)</f>
        <v>0</v>
      </c>
      <c r="K111" s="61" t="n">
        <f aca="false">+SUMIF(AGRIKOBA!G:G,'ALL 2019'!C111,AGRIKOBA!F:F)</f>
        <v>0</v>
      </c>
      <c r="L111" s="61" t="n">
        <f aca="false">+SUMIF(LMOI!F:F,'ALL 2019'!C111,LMOI!E:E)</f>
        <v>0</v>
      </c>
      <c r="M111" s="15" t="n">
        <f aca="false">+SUMIF(TARTINE!G:G,'ALL 2019'!C111,TARTINE!F:F)</f>
        <v>0</v>
      </c>
      <c r="N111" s="15" t="n">
        <f aca="false">+SUMIF(IDF!F:F,'ALL 2019'!C111,IDF!E:E)</f>
        <v>0</v>
      </c>
      <c r="O111" s="15" t="n">
        <f aca="false">+SUMIF(RYA!G:G,C111,RYA!F:F)</f>
        <v>0</v>
      </c>
      <c r="P111" s="15" t="n">
        <f aca="false">+SUMIF('SCI NOAH'!G:G,'ALL 2019'!C111,'SCI NOAH'!F:F)</f>
        <v>0</v>
      </c>
      <c r="Q111" s="15" t="n">
        <f aca="false">+SUMIF(SIM!F:F,'ALL 2019'!C111,SIM!E:E)</f>
        <v>0</v>
      </c>
      <c r="R111" s="93" t="n">
        <f aca="false">SUMIF('First Energy'!F:F,C111,'First Energy'!I:I)</f>
        <v>0</v>
      </c>
      <c r="S111" s="93" t="n">
        <f aca="false">SUMIF('ID Motors'!G:G,C111,'ID Motors'!J:J)</f>
        <v>0</v>
      </c>
      <c r="T111" s="15" t="n">
        <f aca="false">+SUMIF('ID RENTAL'!G:G,'ALL 2019'!C111,'ID RENTAL'!F:F)</f>
        <v>0</v>
      </c>
      <c r="U111" s="29" t="n">
        <f aca="false">+SUMIF('MCM '!G:G,'ALL 2019'!C111,'MCM '!F:F)</f>
        <v>0</v>
      </c>
      <c r="V111" s="61" t="n">
        <f aca="false">+SUMIF(AGRIMOTORS!G:G,C111,AGRIMOTORS!F:F)</f>
        <v>0</v>
      </c>
      <c r="W111" s="15" t="n">
        <f aca="false">+SUMIF(BOVIMA!F:F,'ALL 2019'!C111,BOVIMA!E:E)</f>
        <v>0</v>
      </c>
      <c r="X111" s="15" t="n">
        <f aca="false">+SUMIF(AGRIFEED!F:F,'ALL 2019'!C111,AGRIFEED!E:E)</f>
        <v>0</v>
      </c>
      <c r="Y111" s="15" t="n">
        <f aca="false">+SUMIF(AMIP!F:F,'ALL 2019'!C111,AMIP!E:E)</f>
        <v>0</v>
      </c>
      <c r="Z111" s="15" t="n">
        <f aca="false">+SUMIF(ISF!F:F,'ALL 2019'!C111,ISF!F:F)</f>
        <v>0</v>
      </c>
      <c r="AA111" s="15" t="n">
        <f aca="false">+SUMIF(MABEL!F:F,'ALL 2019'!C111,MABEL!E:E)</f>
        <v>0</v>
      </c>
      <c r="AB111" s="29" t="n">
        <f aca="false">+SUMIF(DISCOI!G:G,'ALL 2019'!C111,DISCOI!F:F)</f>
        <v>0</v>
      </c>
      <c r="AC111" s="15" t="n">
        <f aca="false">+SUMIF(NMP!F:F,'ALL 2019'!C111,NMP!E:E)</f>
        <v>0</v>
      </c>
      <c r="AD111" s="15" t="n">
        <f aca="false">+SUMIF('AMCHO '!F:F,'ALL 2019'!C111,'AMCHO '!E:E)</f>
        <v>0</v>
      </c>
      <c r="AE111" s="15" t="n">
        <f aca="false">SUMIF(CONFORTIS!G:G,'ALL 2019'!C111,CONFORTIS!F:F)</f>
        <v>0</v>
      </c>
      <c r="AF111" s="15" t="n">
        <f aca="false">+SUMIF('IRS IMMO'!G:G,'ALL 2019'!C111,'IRS IMMO'!F:F)</f>
        <v>0</v>
      </c>
      <c r="AG111" s="15" t="n">
        <f aca="false">SUMIF('United Malagasy'!F:F,'ALL 2019'!C111,'United Malagasy'!E:E)</f>
        <v>0</v>
      </c>
      <c r="AH111" s="15" t="n">
        <f aca="false">+SUMIF(AGRIVETAM!F:F,'ALL 2019'!C111,AGRIVETAM!E:E)</f>
        <v>0</v>
      </c>
      <c r="AI111" s="15" t="n">
        <f aca="false">+SUMIF(EUROPAINTS!F:F,'ALL 2019'!C111,EUROPAINTS!E:E)</f>
        <v>0</v>
      </c>
      <c r="AJ111" s="15" t="n">
        <f aca="false">SUMIF('CSS SAKAY'!F:F,'ALL 2019'!C111,'CSS SAKAY'!E:E)</f>
        <v>0</v>
      </c>
      <c r="AK111" s="61" t="n">
        <f aca="false">+SUMIF(AGRIMA!F:F,'ALL 2019'!C111,AGRIMA!E:E)</f>
        <v>0</v>
      </c>
      <c r="AL111" s="15" t="n">
        <f aca="false">+SUMIF(FERRIS!H:H,'ALL 2019'!C111,FERRIS!G:G)</f>
        <v>-15757931.62</v>
      </c>
      <c r="AM111" s="15" t="n">
        <f aca="false">SUMIF(SEM!F:F,'ALL 2019'!C111,SEM!E:E)</f>
        <v>0</v>
      </c>
      <c r="AN111" s="15" t="n">
        <f aca="false">+SUMIF(Madatrade!F:F,'ALL 2019'!C111,Madatrade!E:E)</f>
        <v>0</v>
      </c>
      <c r="AO111" s="15" t="n">
        <f aca="false">+SUMIF('FIRST INVESTISSEMENT'!G:G,'ALL 2019'!C111,'FIRST INVESTISSEMENT'!F:F)</f>
        <v>0</v>
      </c>
    </row>
    <row r="112" customFormat="false" ht="17.25" hidden="false" customHeight="true" outlineLevel="0" collapsed="false">
      <c r="A112" s="2" t="str">
        <f aca="false">+LEFT(B112)</f>
        <v>4</v>
      </c>
      <c r="B112" s="2" t="str">
        <f aca="false">+LEFT(C112,3)</f>
        <v>451</v>
      </c>
      <c r="C112" s="20" t="n">
        <v>45110000</v>
      </c>
      <c r="D112" s="46" t="s">
        <v>2953</v>
      </c>
      <c r="E112" s="57" t="s">
        <v>102</v>
      </c>
      <c r="F112" s="61"/>
      <c r="G112" s="61"/>
      <c r="H112" s="61" t="n">
        <f aca="false">+SUMIF(SMTP!D:D,'ALL 2019'!C112,SMTP!H:H)</f>
        <v>0</v>
      </c>
      <c r="I112" s="61" t="n">
        <f aca="false">SUMIF(AGRIVET!G:G,C112,AGRIVET!F:F)</f>
        <v>0</v>
      </c>
      <c r="J112" s="61" t="n">
        <f aca="false">+SUMIF(AGRIVAL!G:G,'ALL 2019'!C112,AGRIVAL!F:F)</f>
        <v>0</v>
      </c>
      <c r="K112" s="61" t="n">
        <f aca="false">+SUMIF(AGRIKOBA!G:G,'ALL 2019'!C112,AGRIKOBA!F:F)</f>
        <v>0</v>
      </c>
      <c r="L112" s="61" t="n">
        <f aca="false">+SUMIF(LMOI!F:F,'ALL 2019'!C112,LMOI!E:E)</f>
        <v>0</v>
      </c>
      <c r="M112" s="15" t="n">
        <f aca="false">+SUMIF(TARTINE!G:G,'ALL 2019'!C112,TARTINE!F:F)</f>
        <v>0</v>
      </c>
      <c r="N112" s="15" t="n">
        <f aca="false">+SUMIF(IDF!F:F,'ALL 2019'!C112,IDF!E:E)</f>
        <v>0</v>
      </c>
      <c r="O112" s="15" t="n">
        <f aca="false">+SUMIF(RYA!G:G,C112,RYA!F:F)</f>
        <v>0</v>
      </c>
      <c r="P112" s="15" t="n">
        <f aca="false">+SUMIF('SCI NOAH'!G:G,'ALL 2019'!C112,'SCI NOAH'!F:F)</f>
        <v>0</v>
      </c>
      <c r="Q112" s="15" t="n">
        <f aca="false">+SUMIF(SIM!F:F,'ALL 2019'!C112,SIM!E:E)</f>
        <v>0</v>
      </c>
      <c r="R112" s="93" t="n">
        <f aca="false">SUMIF('First Energy'!F:F,C112,'First Energy'!I:I)</f>
        <v>0</v>
      </c>
      <c r="S112" s="93" t="n">
        <f aca="false">SUMIF('ID Motors'!G:G,C112,'ID Motors'!J:J)</f>
        <v>0</v>
      </c>
      <c r="T112" s="15" t="n">
        <f aca="false">+SUMIF('ID RENTAL'!G:G,'ALL 2019'!C112,'ID RENTAL'!F:F)</f>
        <v>0</v>
      </c>
      <c r="U112" s="29" t="n">
        <f aca="false">+SUMIF('MCM '!G:G,'ALL 2019'!C112,'MCM '!F:F)</f>
        <v>0</v>
      </c>
      <c r="V112" s="61" t="n">
        <f aca="false">+SUMIF(AGRIMOTORS!G:G,C112,AGRIMOTORS!F:F)</f>
        <v>0</v>
      </c>
      <c r="W112" s="15" t="n">
        <f aca="false">+SUMIF(BOVIMA!F:F,'ALL 2019'!C112,BOVIMA!E:E)</f>
        <v>0</v>
      </c>
      <c r="X112" s="15" t="n">
        <f aca="false">+SUMIF(AGRIFEED!F:F,'ALL 2019'!C112,AGRIFEED!E:E)</f>
        <v>0</v>
      </c>
      <c r="Y112" s="15" t="n">
        <f aca="false">+SUMIF(AMIP!F:F,'ALL 2019'!C112,AMIP!E:E)</f>
        <v>0</v>
      </c>
      <c r="Z112" s="15" t="n">
        <f aca="false">+SUMIF(ISF!F:F,'ALL 2019'!C112,ISF!F:F)</f>
        <v>0</v>
      </c>
      <c r="AA112" s="15" t="n">
        <f aca="false">+SUMIF(MABEL!F:F,'ALL 2019'!C112,MABEL!E:E)</f>
        <v>0</v>
      </c>
      <c r="AB112" s="29" t="n">
        <f aca="false">+SUMIF(DISCOI!G:G,'ALL 2019'!C112,DISCOI!F:F)</f>
        <v>0</v>
      </c>
      <c r="AC112" s="15" t="n">
        <f aca="false">+SUMIF(NMP!F:F,'ALL 2019'!C112,NMP!E:E)</f>
        <v>0</v>
      </c>
      <c r="AD112" s="15" t="n">
        <f aca="false">+SUMIF('AMCHO '!F:F,'ALL 2019'!C112,'AMCHO '!E:E)</f>
        <v>0</v>
      </c>
      <c r="AE112" s="15" t="n">
        <f aca="false">SUMIF(CONFORTIS!G:G,'ALL 2019'!C112,CONFORTIS!F:F)</f>
        <v>0</v>
      </c>
      <c r="AF112" s="15" t="n">
        <f aca="false">+SUMIF('IRS IMMO'!G:G,'ALL 2019'!C112,'IRS IMMO'!F:F)</f>
        <v>0</v>
      </c>
      <c r="AG112" s="15" t="n">
        <f aca="false">SUMIF('United Malagasy'!F:F,'ALL 2019'!C112,'United Malagasy'!E:E)</f>
        <v>0</v>
      </c>
      <c r="AH112" s="15" t="n">
        <f aca="false">+SUMIF(AGRIVETAM!F:F,'ALL 2019'!C112,AGRIVETAM!E:E)</f>
        <v>0</v>
      </c>
      <c r="AI112" s="15" t="n">
        <f aca="false">+SUMIF(EUROPAINTS!F:F,'ALL 2019'!C112,EUROPAINTS!E:E)</f>
        <v>0</v>
      </c>
      <c r="AJ112" s="15" t="n">
        <f aca="false">SUMIF('CSS SAKAY'!F:F,'ALL 2019'!C112,'CSS SAKAY'!E:E)</f>
        <v>0</v>
      </c>
      <c r="AK112" s="61" t="n">
        <f aca="false">+SUMIF(AGRIMA!F:F,'ALL 2019'!C112,AGRIMA!E:E)</f>
        <v>0</v>
      </c>
      <c r="AL112" s="15" t="n">
        <f aca="false">+SUMIF(FERRIS!H:H,'ALL 2019'!C112,FERRIS!G:G)</f>
        <v>0</v>
      </c>
      <c r="AM112" s="15" t="n">
        <f aca="false">SUMIF(SEM!F:F,'ALL 2019'!C112,SEM!E:E)</f>
        <v>0</v>
      </c>
      <c r="AN112" s="15" t="n">
        <f aca="false">+SUMIF(Madatrade!F:F,'ALL 2019'!C112,Madatrade!E:E)</f>
        <v>0</v>
      </c>
      <c r="AO112" s="15" t="n">
        <f aca="false">+SUMIF('FIRST INVESTISSEMENT'!G:G,'ALL 2019'!C112,'FIRST INVESTISSEMENT'!F:F)</f>
        <v>0</v>
      </c>
    </row>
    <row r="113" customFormat="false" ht="17.25" hidden="false" customHeight="true" outlineLevel="0" collapsed="false">
      <c r="A113" s="2" t="str">
        <f aca="false">+LEFT(B113)</f>
        <v>4</v>
      </c>
      <c r="B113" s="2" t="str">
        <f aca="false">+LEFT(C113,3)</f>
        <v>451</v>
      </c>
      <c r="C113" s="20" t="n">
        <v>45120000</v>
      </c>
      <c r="D113" s="46" t="s">
        <v>2953</v>
      </c>
      <c r="E113" s="57" t="s">
        <v>104</v>
      </c>
      <c r="F113" s="61" t="n">
        <v>0</v>
      </c>
      <c r="G113" s="61" t="n">
        <f aca="false">+SUMIF(AGRICORP!I:I,C113,AGRICORP!F:F)</f>
        <v>0</v>
      </c>
      <c r="H113" s="61" t="n">
        <f aca="false">+SUMIF(SMTP!D:D,'ALL 2019'!C113,SMTP!H:H)</f>
        <v>2500000</v>
      </c>
      <c r="I113" s="61" t="n">
        <f aca="false">SUMIF(AGRIVET!G:G,C113,AGRIVET!F:F)</f>
        <v>227800000</v>
      </c>
      <c r="J113" s="61" t="n">
        <f aca="false">+SUMIF(AGRIVAL!G:G,'ALL 2019'!C113,AGRIVAL!F:F)</f>
        <v>0</v>
      </c>
      <c r="K113" s="61" t="n">
        <f aca="false">+SUMIF(AGRIKOBA!G:G,'ALL 2019'!C113,AGRIKOBA!F:F)</f>
        <v>0</v>
      </c>
      <c r="L113" s="61" t="n">
        <f aca="false">+SUMIF(LMOI!F:F,'ALL 2019'!C113,LMOI!E:E)</f>
        <v>0</v>
      </c>
      <c r="M113" s="15" t="n">
        <f aca="false">+SUMIF(TARTINE!G:G,'ALL 2019'!C113,TARTINE!F:F)</f>
        <v>0</v>
      </c>
      <c r="N113" s="15" t="n">
        <f aca="false">+SUMIF(IDF!F:F,'ALL 2019'!C113,IDF!E:E)</f>
        <v>0</v>
      </c>
      <c r="O113" s="15" t="n">
        <f aca="false">+SUMIF(RYA!G:G,C113,RYA!F:F)</f>
        <v>0</v>
      </c>
      <c r="P113" s="15" t="n">
        <f aca="false">+SUMIF('SCI NOAH'!G:G,'ALL 2019'!C113,'SCI NOAH'!F:F)</f>
        <v>0</v>
      </c>
      <c r="Q113" s="15" t="n">
        <f aca="false">+SUMIF(SIM!F:F,'ALL 2019'!C113,SIM!E:E)</f>
        <v>0</v>
      </c>
      <c r="R113" s="93" t="n">
        <f aca="false">SUMIF('First Energy'!F:F,C113,'First Energy'!I:I)</f>
        <v>0</v>
      </c>
      <c r="S113" s="93" t="n">
        <f aca="false">SUMIF('ID Motors'!G:G,C113,'ID Motors'!J:J)</f>
        <v>0</v>
      </c>
      <c r="T113" s="15" t="n">
        <f aca="false">+SUMIF('ID RENTAL'!G:G,'ALL 2019'!C113,'ID RENTAL'!F:F)</f>
        <v>0</v>
      </c>
      <c r="U113" s="29" t="n">
        <f aca="false">+SUMIF('MCM '!G:G,'ALL 2019'!C113,'MCM '!F:F)</f>
        <v>0</v>
      </c>
      <c r="V113" s="61" t="n">
        <f aca="false">+SUMIF(AGRIMOTORS!G:G,C113,AGRIMOTORS!F:F)</f>
        <v>0</v>
      </c>
      <c r="W113" s="15" t="n">
        <f aca="false">+SUMIF(BOVIMA!F:F,'ALL 2019'!C113,BOVIMA!E:E)</f>
        <v>0</v>
      </c>
      <c r="X113" s="15" t="n">
        <f aca="false">+SUMIF(AGRIFEED!F:F,'ALL 2019'!C113,AGRIFEED!E:E)</f>
        <v>0</v>
      </c>
      <c r="Y113" s="15" t="n">
        <f aca="false">+SUMIF(AMIP!F:F,'ALL 2019'!C113,AMIP!E:E)</f>
        <v>0</v>
      </c>
      <c r="Z113" s="15" t="n">
        <f aca="false">+SUMIF(ISF!F:F,'ALL 2019'!C113,ISF!F:F)</f>
        <v>0</v>
      </c>
      <c r="AA113" s="15" t="n">
        <f aca="false">+SUMIF(MABEL!F:F,'ALL 2019'!C113,MABEL!E:E)</f>
        <v>0</v>
      </c>
      <c r="AB113" s="29" t="n">
        <f aca="false">+SUMIF(DISCOI!G:G,'ALL 2019'!C113,DISCOI!F:F)</f>
        <v>0</v>
      </c>
      <c r="AC113" s="15" t="n">
        <f aca="false">+SUMIF(NMP!F:F,'ALL 2019'!C113,NMP!E:E)</f>
        <v>0</v>
      </c>
      <c r="AD113" s="15" t="n">
        <f aca="false">+SUMIF('AMCHO '!F:F,'ALL 2019'!C113,'AMCHO '!E:E)</f>
        <v>0</v>
      </c>
      <c r="AE113" s="15" t="n">
        <f aca="false">SUMIF(CONFORTIS!G:G,'ALL 2019'!C113,CONFORTIS!F:F)</f>
        <v>0</v>
      </c>
      <c r="AF113" s="15" t="n">
        <f aca="false">+SUMIF('IRS IMMO'!G:G,'ALL 2019'!C113,'IRS IMMO'!F:F)</f>
        <v>0</v>
      </c>
      <c r="AG113" s="15" t="n">
        <f aca="false">SUMIF('United Malagasy'!F:F,'ALL 2019'!C113,'United Malagasy'!E:E)</f>
        <v>0</v>
      </c>
      <c r="AH113" s="15" t="n">
        <f aca="false">+SUMIF(AGRIVETAM!F:F,'ALL 2019'!C113,AGRIVETAM!E:E)</f>
        <v>0</v>
      </c>
      <c r="AI113" s="15" t="n">
        <f aca="false">+SUMIF(EUROPAINTS!F:F,'ALL 2019'!C113,EUROPAINTS!E:E)</f>
        <v>0</v>
      </c>
      <c r="AJ113" s="15" t="n">
        <f aca="false">SUMIF('CSS SAKAY'!F:F,'ALL 2019'!C113,'CSS SAKAY'!E:E)</f>
        <v>0</v>
      </c>
      <c r="AK113" s="61" t="n">
        <f aca="false">+SUMIF(AGRIMA!F:F,'ALL 2019'!C113,AGRIMA!E:E)</f>
        <v>0</v>
      </c>
      <c r="AL113" s="15" t="n">
        <f aca="false">+SUMIF(FERRIS!H:H,'ALL 2019'!C113,FERRIS!G:G)</f>
        <v>0</v>
      </c>
      <c r="AM113" s="15" t="n">
        <f aca="false">SUMIF(SEM!F:F,'ALL 2019'!C113,SEM!E:E)</f>
        <v>0</v>
      </c>
      <c r="AN113" s="15" t="n">
        <f aca="false">+SUMIF(Madatrade!F:F,'ALL 2019'!C113,Madatrade!E:E)</f>
        <v>0</v>
      </c>
      <c r="AO113" s="15" t="n">
        <f aca="false">+SUMIF('FIRST INVESTISSEMENT'!G:G,'ALL 2019'!C113,'FIRST INVESTISSEMENT'!F:F)</f>
        <v>0</v>
      </c>
    </row>
    <row r="114" customFormat="false" ht="17.25" hidden="false" customHeight="true" outlineLevel="0" collapsed="false">
      <c r="A114" s="2" t="str">
        <f aca="false">+LEFT(B114)</f>
        <v>4</v>
      </c>
      <c r="B114" s="2" t="str">
        <f aca="false">+LEFT(C114,3)</f>
        <v>455</v>
      </c>
      <c r="C114" s="20" t="n">
        <v>45500000</v>
      </c>
      <c r="D114" s="46" t="s">
        <v>2953</v>
      </c>
      <c r="E114" s="57" t="s">
        <v>625</v>
      </c>
      <c r="F114" s="61" t="n">
        <v>0</v>
      </c>
      <c r="G114" s="61" t="n">
        <f aca="false">+SUMIF(AGRICORP!I:I,C114,AGRICORP!F:F)</f>
        <v>0</v>
      </c>
      <c r="H114" s="61" t="n">
        <f aca="false">+SUMIF(SMTP!D:D,'ALL 2019'!C114,SMTP!H:H)</f>
        <v>-458954062.31</v>
      </c>
      <c r="I114" s="61" t="n">
        <f aca="false">SUMIF(AGRIVET!G:G,C114,AGRIVET!F:F)</f>
        <v>0</v>
      </c>
      <c r="J114" s="61" t="n">
        <f aca="false">+SUMIF(AGRIVAL!G:G,'ALL 2019'!C114,AGRIVAL!F:F)</f>
        <v>0</v>
      </c>
      <c r="K114" s="61" t="n">
        <f aca="false">+SUMIF(AGRIKOBA!G:G,'ALL 2019'!C114,AGRIKOBA!F:F)</f>
        <v>0</v>
      </c>
      <c r="L114" s="61" t="n">
        <f aca="false">+SUMIF(LMOI!F:F,'ALL 2019'!C114,LMOI!E:E)</f>
        <v>0</v>
      </c>
      <c r="M114" s="15" t="n">
        <f aca="false">+SUMIF(TARTINE!G:G,'ALL 2019'!C114,TARTINE!F:F)</f>
        <v>-4903759406.71</v>
      </c>
      <c r="N114" s="15" t="n">
        <f aca="false">+SUMIF(IDF!F:F,'ALL 2019'!C114,IDF!E:E)</f>
        <v>0</v>
      </c>
      <c r="O114" s="15" t="n">
        <f aca="false">+SUMIF(RYA!G:G,C114,RYA!F:F)</f>
        <v>-1108965758.35</v>
      </c>
      <c r="P114" s="15" t="n">
        <f aca="false">+SUMIF('SCI NOAH'!G:G,'ALL 2019'!C114,'SCI NOAH'!F:F)</f>
        <v>0</v>
      </c>
      <c r="Q114" s="15" t="n">
        <f aca="false">+SUMIF(SIM!F:F,'ALL 2019'!C114,SIM!E:E)</f>
        <v>0</v>
      </c>
      <c r="R114" s="93" t="n">
        <f aca="false">SUMIF('First Energy'!F:F,C114,'First Energy'!I:I)</f>
        <v>0</v>
      </c>
      <c r="S114" s="93" t="n">
        <f aca="false">SUMIF('ID Motors'!G:G,C114,'ID Motors'!J:J)</f>
        <v>-40000000</v>
      </c>
      <c r="T114" s="15" t="n">
        <f aca="false">+SUMIF('ID RENTAL'!G:G,'ALL 2019'!C114,'ID RENTAL'!F:F)</f>
        <v>0</v>
      </c>
      <c r="U114" s="29" t="n">
        <f aca="false">+SUMIF('MCM '!G:G,'ALL 2019'!C114,'MCM '!F:F)</f>
        <v>0</v>
      </c>
      <c r="V114" s="61" t="n">
        <f aca="false">+SUMIF(AGRIMOTORS!G:G,C114,AGRIMOTORS!F:F)</f>
        <v>0</v>
      </c>
      <c r="W114" s="15" t="n">
        <f aca="false">+SUMIF(BOVIMA!F:F,'ALL 2019'!C114,BOVIMA!E:E)</f>
        <v>0</v>
      </c>
      <c r="X114" s="15" t="n">
        <f aca="false">+SUMIF(AGRIFEED!F:F,'ALL 2019'!C114,AGRIFEED!E:E)</f>
        <v>0</v>
      </c>
      <c r="Y114" s="15" t="n">
        <f aca="false">+SUMIF(AMIP!F:F,'ALL 2019'!C114,AMIP!E:E)</f>
        <v>0</v>
      </c>
      <c r="Z114" s="15" t="n">
        <f aca="false">+SUMIF(ISF!F:F,'ALL 2019'!C114,ISF!F:F)</f>
        <v>0</v>
      </c>
      <c r="AA114" s="15" t="n">
        <f aca="false">+SUMIF(MABEL!F:F,'ALL 2019'!C114,MABEL!E:E)</f>
        <v>0</v>
      </c>
      <c r="AB114" s="29" t="n">
        <f aca="false">+SUMIF(DISCOI!G:G,'ALL 2019'!C114,DISCOI!F:F)</f>
        <v>0</v>
      </c>
      <c r="AC114" s="15" t="n">
        <f aca="false">+SUMIF(NMP!F:F,'ALL 2019'!C114,NMP!E:E)</f>
        <v>0</v>
      </c>
      <c r="AD114" s="15" t="n">
        <f aca="false">+SUMIF('AMCHO '!F:F,'ALL 2019'!C114,'AMCHO '!E:E)</f>
        <v>0</v>
      </c>
      <c r="AE114" s="15" t="n">
        <f aca="false">SUMIF(CONFORTIS!G:G,'ALL 2019'!C114,CONFORTIS!F:F)</f>
        <v>0</v>
      </c>
      <c r="AF114" s="15" t="n">
        <f aca="false">+SUMIF('IRS IMMO'!G:G,'ALL 2019'!C114,'IRS IMMO'!F:F)</f>
        <v>0</v>
      </c>
      <c r="AG114" s="15" t="n">
        <f aca="false">SUMIF('United Malagasy'!F:F,'ALL 2019'!C114,'United Malagasy'!E:E)</f>
        <v>0</v>
      </c>
      <c r="AH114" s="15" t="n">
        <f aca="false">+SUMIF(AGRIVETAM!F:F,'ALL 2019'!C114,AGRIVETAM!E:E)</f>
        <v>0</v>
      </c>
      <c r="AI114" s="15" t="n">
        <f aca="false">+SUMIF(EUROPAINTS!F:F,'ALL 2019'!C114,EUROPAINTS!E:E)</f>
        <v>0</v>
      </c>
      <c r="AJ114" s="15" t="n">
        <f aca="false">SUMIF('CSS SAKAY'!F:F,'ALL 2019'!C114,'CSS SAKAY'!E:E)</f>
        <v>0</v>
      </c>
      <c r="AK114" s="61" t="n">
        <f aca="false">+SUMIF(AGRIMA!F:F,'ALL 2019'!C114,AGRIMA!E:E)</f>
        <v>0</v>
      </c>
      <c r="AL114" s="15" t="n">
        <f aca="false">+SUMIF(FERRIS!H:H,'ALL 2019'!C114,FERRIS!G:G)</f>
        <v>0</v>
      </c>
      <c r="AM114" s="15" t="n">
        <f aca="false">SUMIF(SEM!F:F,'ALL 2019'!C114,SEM!E:E)</f>
        <v>0</v>
      </c>
      <c r="AN114" s="15" t="n">
        <f aca="false">+SUMIF(Madatrade!F:F,'ALL 2019'!C114,Madatrade!E:E)</f>
        <v>-9082371965</v>
      </c>
      <c r="AO114" s="15" t="n">
        <f aca="false">+SUMIF('FIRST INVESTISSEMENT'!G:G,'ALL 2019'!C114,'FIRST INVESTISSEMENT'!F:F)</f>
        <v>-5823414091.28</v>
      </c>
    </row>
    <row r="115" customFormat="false" ht="17.25" hidden="false" customHeight="true" outlineLevel="0" collapsed="false">
      <c r="A115" s="2" t="str">
        <f aca="false">+LEFT(B115)</f>
        <v>4</v>
      </c>
      <c r="B115" s="2" t="str">
        <f aca="false">+LEFT(C115,3)</f>
        <v>455</v>
      </c>
      <c r="C115" s="22" t="n">
        <v>45500001</v>
      </c>
      <c r="D115" s="46" t="s">
        <v>2953</v>
      </c>
      <c r="E115" s="57" t="s">
        <v>53</v>
      </c>
      <c r="F115" s="61" t="n">
        <v>-472728725.95</v>
      </c>
      <c r="G115" s="61" t="n">
        <f aca="false">+SUMIF(AGRICORP!I:I,C115,AGRICORP!F:F)</f>
        <v>0</v>
      </c>
      <c r="H115" s="61" t="n">
        <f aca="false">+SUMIF(SMTP!D:D,'ALL 2019'!C115,SMTP!H:H)</f>
        <v>0</v>
      </c>
      <c r="I115" s="61" t="n">
        <f aca="false">SUMIF(AGRIVET!G:G,C115,AGRIVET!F:F)</f>
        <v>-24054972.77</v>
      </c>
      <c r="J115" s="61" t="n">
        <f aca="false">+SUMIF(AGRIVAL!G:G,'ALL 2019'!C115,AGRIVAL!F:F)</f>
        <v>0</v>
      </c>
      <c r="K115" s="61" t="n">
        <f aca="false">+SUMIF(AGRIKOBA!G:G,'ALL 2019'!C115,AGRIKOBA!F:F)</f>
        <v>0</v>
      </c>
      <c r="L115" s="61" t="n">
        <f aca="false">+SUMIF(LMOI!F:F,'ALL 2019'!C115,LMOI!E:E)</f>
        <v>0</v>
      </c>
      <c r="M115" s="15" t="n">
        <f aca="false">+SUMIF(TARTINE!G:G,'ALL 2019'!C115,TARTINE!F:F)</f>
        <v>0</v>
      </c>
      <c r="N115" s="15" t="n">
        <f aca="false">+SUMIF(IDF!F:F,'ALL 2019'!C115,IDF!E:E)</f>
        <v>-5070374415.38</v>
      </c>
      <c r="O115" s="15" t="n">
        <f aca="false">+SUMIF(RYA!G:G,C115,RYA!F:F)</f>
        <v>0</v>
      </c>
      <c r="P115" s="15" t="n">
        <f aca="false">+SUMIF('SCI NOAH'!G:G,'ALL 2019'!C115,'SCI NOAH'!F:F)</f>
        <v>-642905600</v>
      </c>
      <c r="Q115" s="15" t="n">
        <f aca="false">+SUMIF(SIM!F:F,'ALL 2019'!C115,SIM!E:E)</f>
        <v>-1859281030.87</v>
      </c>
      <c r="R115" s="93" t="n">
        <f aca="false">SUMIF('First Energy'!F:F,C115,'First Energy'!I:I)</f>
        <v>0</v>
      </c>
      <c r="S115" s="93" t="n">
        <f aca="false">SUMIF('ID Motors'!G:G,C115,'ID Motors'!J:J)</f>
        <v>0</v>
      </c>
      <c r="T115" s="15" t="n">
        <f aca="false">+SUMIF('ID RENTAL'!G:G,'ALL 2019'!C115,'ID RENTAL'!F:F)</f>
        <v>0</v>
      </c>
      <c r="U115" s="29" t="n">
        <f aca="false">+SUMIF('MCM '!G:G,'ALL 2019'!C115,'MCM '!F:F)</f>
        <v>0</v>
      </c>
      <c r="V115" s="61" t="n">
        <f aca="false">+SUMIF(AGRIMOTORS!G:G,C115,AGRIMOTORS!F:F)</f>
        <v>0</v>
      </c>
      <c r="W115" s="15" t="n">
        <f aca="false">+SUMIF(BOVIMA!F:F,'ALL 2019'!C115,BOVIMA!E:E)</f>
        <v>-559499476</v>
      </c>
      <c r="X115" s="15" t="n">
        <f aca="false">+SUMIF(AGRIFEED!F:F,'ALL 2019'!C115,AGRIFEED!E:E)</f>
        <v>0</v>
      </c>
      <c r="Y115" s="15" t="n">
        <f aca="false">+SUMIF(AMIP!F:F,'ALL 2019'!C115,AMIP!E:E)</f>
        <v>-2063980989.07</v>
      </c>
      <c r="Z115" s="15" t="n">
        <f aca="false">+SUMIF(ISF!F:F,'ALL 2019'!C115,ISF!F:F)</f>
        <v>0</v>
      </c>
      <c r="AA115" s="15" t="n">
        <f aca="false">+SUMIF(MABEL!F:F,'ALL 2019'!C115,MABEL!E:E)</f>
        <v>0</v>
      </c>
      <c r="AB115" s="29" t="n">
        <f aca="false">+SUMIF(DISCOI!G:G,'ALL 2019'!C115,DISCOI!F:F)</f>
        <v>0</v>
      </c>
      <c r="AC115" s="15" t="n">
        <f aca="false">+SUMIF(NMP!F:F,'ALL 2019'!C115,NMP!E:E)</f>
        <v>-95669500</v>
      </c>
      <c r="AD115" s="15" t="n">
        <f aca="false">+SUMIF('AMCHO '!F:F,'ALL 2019'!C115,'AMCHO '!E:E)</f>
        <v>-1988580972.59</v>
      </c>
      <c r="AE115" s="15" t="n">
        <f aca="false">SUMIF(CONFORTIS!G:G,'ALL 2019'!C115,CONFORTIS!F:F)</f>
        <v>0</v>
      </c>
      <c r="AF115" s="15" t="n">
        <f aca="false">+SUMIF('IRS IMMO'!G:G,'ALL 2019'!C115,'IRS IMMO'!F:F)</f>
        <v>0</v>
      </c>
      <c r="AG115" s="15" t="n">
        <f aca="false">SUMIF('United Malagasy'!F:F,'ALL 2019'!C115,'United Malagasy'!E:E)</f>
        <v>0</v>
      </c>
      <c r="AH115" s="15" t="n">
        <f aca="false">+SUMIF(AGRIVETAM!F:F,'ALL 2019'!C115,AGRIVETAM!E:E)</f>
        <v>0</v>
      </c>
      <c r="AI115" s="15" t="n">
        <f aca="false">+SUMIF(EUROPAINTS!F:F,'ALL 2019'!C115,EUROPAINTS!E:E)</f>
        <v>0</v>
      </c>
      <c r="AJ115" s="15" t="n">
        <f aca="false">SUMIF('CSS SAKAY'!F:F,'ALL 2019'!C115,'CSS SAKAY'!E:E)</f>
        <v>0</v>
      </c>
      <c r="AK115" s="61" t="n">
        <f aca="false">+SUMIF(AGRIMA!F:F,'ALL 2019'!C115,AGRIMA!E:E)</f>
        <v>4646000</v>
      </c>
      <c r="AL115" s="15" t="n">
        <f aca="false">+SUMIF(FERRIS!H:H,'ALL 2019'!C115,FERRIS!G:G)</f>
        <v>0</v>
      </c>
      <c r="AM115" s="15" t="n">
        <f aca="false">SUMIF(SEM!F:F,'ALL 2019'!C115,SEM!E:E)</f>
        <v>0</v>
      </c>
      <c r="AN115" s="15" t="n">
        <f aca="false">+SUMIF(Madatrade!F:F,'ALL 2019'!C115,Madatrade!E:E)</f>
        <v>0</v>
      </c>
      <c r="AO115" s="15" t="n">
        <f aca="false">+SUMIF('FIRST INVESTISSEMENT'!G:G,'ALL 2019'!C115,'FIRST INVESTISSEMENT'!F:F)</f>
        <v>0</v>
      </c>
    </row>
    <row r="116" customFormat="false" ht="17.25" hidden="false" customHeight="true" outlineLevel="0" collapsed="false">
      <c r="A116" s="2" t="str">
        <f aca="false">+LEFT(B116)</f>
        <v>4</v>
      </c>
      <c r="B116" s="2" t="str">
        <f aca="false">+LEFT(C116,3)</f>
        <v>455</v>
      </c>
      <c r="C116" s="22" t="n">
        <v>45500002</v>
      </c>
      <c r="D116" s="46" t="s">
        <v>2953</v>
      </c>
      <c r="E116" s="57" t="s">
        <v>288</v>
      </c>
      <c r="F116" s="61" t="n">
        <v>-13346443.07</v>
      </c>
      <c r="G116" s="61" t="n">
        <f aca="false">+SUMIF(AGRICORP!I:I,C116,AGRICORP!F:F)</f>
        <v>0</v>
      </c>
      <c r="H116" s="61" t="n">
        <f aca="false">+SUMIF(SMTP!D:D,'ALL 2019'!C116,SMTP!H:H)</f>
        <v>0</v>
      </c>
      <c r="I116" s="61" t="n">
        <f aca="false">SUMIF(AGRIVET!G:G,C116,AGRIVET!F:F)</f>
        <v>0</v>
      </c>
      <c r="J116" s="61" t="n">
        <f aca="false">+SUMIF(AGRIVAL!G:G,'ALL 2019'!C116,AGRIVAL!F:F)</f>
        <v>0</v>
      </c>
      <c r="K116" s="61" t="n">
        <f aca="false">+SUMIF(AGRIKOBA!G:G,'ALL 2019'!C116,AGRIKOBA!F:F)</f>
        <v>0</v>
      </c>
      <c r="L116" s="61" t="n">
        <f aca="false">+SUMIF(LMOI!F:F,'ALL 2019'!C116,LMOI!E:E)</f>
        <v>0</v>
      </c>
      <c r="M116" s="15" t="n">
        <f aca="false">+SUMIF(TARTINE!G:G,'ALL 2019'!C116,TARTINE!F:F)</f>
        <v>0</v>
      </c>
      <c r="N116" s="15" t="n">
        <f aca="false">+SUMIF(IDF!F:F,'ALL 2019'!C116,IDF!E:E)</f>
        <v>0</v>
      </c>
      <c r="O116" s="15" t="n">
        <f aca="false">+SUMIF(RYA!G:G,C116,RYA!F:F)</f>
        <v>0</v>
      </c>
      <c r="P116" s="15" t="n">
        <f aca="false">+SUMIF('SCI NOAH'!G:G,'ALL 2019'!C116,'SCI NOAH'!F:F)</f>
        <v>0</v>
      </c>
      <c r="Q116" s="15" t="n">
        <f aca="false">+SUMIF(SIM!F:F,'ALL 2019'!C116,SIM!E:E)</f>
        <v>-237859478.18</v>
      </c>
      <c r="R116" s="93" t="n">
        <f aca="false">SUMIF('First Energy'!F:F,C116,'First Energy'!I:I)</f>
        <v>0</v>
      </c>
      <c r="S116" s="93" t="n">
        <f aca="false">SUMIF('ID Motors'!G:G,C116,'ID Motors'!J:J)</f>
        <v>0</v>
      </c>
      <c r="T116" s="15" t="n">
        <f aca="false">+SUMIF('ID RENTAL'!G:G,'ALL 2019'!C116,'ID RENTAL'!F:F)</f>
        <v>0</v>
      </c>
      <c r="U116" s="29" t="n">
        <f aca="false">+SUMIF('MCM '!G:G,'ALL 2019'!C116,'MCM '!F:F)</f>
        <v>0</v>
      </c>
      <c r="V116" s="61" t="n">
        <f aca="false">+SUMIF(AGRIMOTORS!G:G,C116,AGRIMOTORS!F:F)</f>
        <v>0</v>
      </c>
      <c r="W116" s="15" t="n">
        <f aca="false">+SUMIF(BOVIMA!F:F,'ALL 2019'!C116,BOVIMA!E:E)</f>
        <v>-161105134</v>
      </c>
      <c r="X116" s="15" t="n">
        <f aca="false">+SUMIF(AGRIFEED!F:F,'ALL 2019'!C116,AGRIFEED!E:E)</f>
        <v>0</v>
      </c>
      <c r="Y116" s="15" t="n">
        <f aca="false">+SUMIF(AMIP!F:F,'ALL 2019'!C116,AMIP!E:E)</f>
        <v>0</v>
      </c>
      <c r="Z116" s="15" t="n">
        <f aca="false">+SUMIF(ISF!F:F,'ALL 2019'!C116,ISF!F:F)</f>
        <v>0</v>
      </c>
      <c r="AA116" s="15" t="n">
        <f aca="false">+SUMIF(MABEL!F:F,'ALL 2019'!C116,MABEL!E:E)</f>
        <v>0</v>
      </c>
      <c r="AB116" s="29" t="n">
        <f aca="false">+SUMIF(DISCOI!G:G,'ALL 2019'!C116,DISCOI!F:F)</f>
        <v>0</v>
      </c>
      <c r="AC116" s="15" t="n">
        <f aca="false">+SUMIF(NMP!F:F,'ALL 2019'!C116,NMP!E:E)</f>
        <v>0</v>
      </c>
      <c r="AD116" s="15" t="n">
        <f aca="false">+SUMIF('AMCHO '!F:F,'ALL 2019'!C116,'AMCHO '!E:E)</f>
        <v>-298478556.7</v>
      </c>
      <c r="AE116" s="15" t="n">
        <f aca="false">SUMIF(CONFORTIS!G:G,'ALL 2019'!C116,CONFORTIS!F:F)</f>
        <v>0</v>
      </c>
      <c r="AF116" s="15" t="n">
        <f aca="false">+SUMIF('IRS IMMO'!G:G,'ALL 2019'!C116,'IRS IMMO'!F:F)</f>
        <v>0</v>
      </c>
      <c r="AG116" s="15" t="n">
        <f aca="false">SUMIF('United Malagasy'!F:F,'ALL 2019'!C116,'United Malagasy'!E:E)</f>
        <v>-172548500.86</v>
      </c>
      <c r="AH116" s="15" t="n">
        <f aca="false">+SUMIF(AGRIVETAM!F:F,'ALL 2019'!C116,AGRIVETAM!E:E)</f>
        <v>0</v>
      </c>
      <c r="AI116" s="15" t="n">
        <f aca="false">+SUMIF(EUROPAINTS!F:F,'ALL 2019'!C116,EUROPAINTS!E:E)</f>
        <v>0</v>
      </c>
      <c r="AJ116" s="15" t="n">
        <f aca="false">SUMIF('CSS SAKAY'!F:F,'ALL 2019'!C116,'CSS SAKAY'!E:E)</f>
        <v>0</v>
      </c>
      <c r="AK116" s="61" t="n">
        <f aca="false">+SUMIF(AGRIMA!F:F,'ALL 2019'!C116,AGRIMA!E:E)</f>
        <v>0</v>
      </c>
      <c r="AL116" s="15" t="n">
        <f aca="false">+SUMIF(FERRIS!H:H,'ALL 2019'!C116,FERRIS!G:G)</f>
        <v>0</v>
      </c>
      <c r="AM116" s="15" t="n">
        <f aca="false">SUMIF(SEM!F:F,'ALL 2019'!C116,SEM!E:E)</f>
        <v>0</v>
      </c>
      <c r="AN116" s="15" t="n">
        <f aca="false">+SUMIF(Madatrade!F:F,'ALL 2019'!C116,Madatrade!E:E)</f>
        <v>0</v>
      </c>
      <c r="AO116" s="15" t="n">
        <f aca="false">+SUMIF('FIRST INVESTISSEMENT'!G:G,'ALL 2019'!C116,'FIRST INVESTISSEMENT'!F:F)</f>
        <v>0</v>
      </c>
    </row>
    <row r="117" customFormat="false" ht="17.25" hidden="false" customHeight="true" outlineLevel="0" collapsed="false">
      <c r="A117" s="2" t="str">
        <f aca="false">+LEFT(B117)</f>
        <v>4</v>
      </c>
      <c r="B117" s="2" t="str">
        <f aca="false">+LEFT(C117,3)</f>
        <v>455</v>
      </c>
      <c r="C117" s="22" t="n">
        <v>45500003</v>
      </c>
      <c r="D117" s="46" t="s">
        <v>2953</v>
      </c>
      <c r="E117" s="86" t="s">
        <v>1274</v>
      </c>
      <c r="F117" s="61"/>
      <c r="G117" s="61" t="n">
        <f aca="false">+SUMIF(AGRICORP!I:I,C117,AGRICORP!F:F)</f>
        <v>0</v>
      </c>
      <c r="H117" s="61" t="n">
        <f aca="false">+SUMIF(SMTP!D:D,'ALL 2019'!C117,SMTP!H:H)</f>
        <v>0</v>
      </c>
      <c r="I117" s="61" t="n">
        <f aca="false">SUMIF(AGRIVET!G:G,C117,AGRIVET!F:F)</f>
        <v>0</v>
      </c>
      <c r="J117" s="61" t="n">
        <f aca="false">+SUMIF(AGRIVAL!G:G,'ALL 2019'!C117,AGRIVAL!F:F)</f>
        <v>0</v>
      </c>
      <c r="K117" s="61" t="n">
        <f aca="false">+SUMIF(AGRIKOBA!G:G,'ALL 2019'!C117,AGRIKOBA!F:F)</f>
        <v>0</v>
      </c>
      <c r="L117" s="61" t="n">
        <f aca="false">+SUMIF(LMOI!F:F,'ALL 2019'!C117,LMOI!E:E)</f>
        <v>0</v>
      </c>
      <c r="M117" s="15" t="n">
        <f aca="false">+SUMIF(TARTINE!G:G,'ALL 2019'!C117,TARTINE!F:F)</f>
        <v>0</v>
      </c>
      <c r="N117" s="15" t="n">
        <f aca="false">+SUMIF(IDF!F:F,'ALL 2019'!C117,IDF!E:E)</f>
        <v>0</v>
      </c>
      <c r="O117" s="15" t="n">
        <f aca="false">+SUMIF(RYA!G:G,C117,RYA!F:F)</f>
        <v>0</v>
      </c>
      <c r="P117" s="15" t="n">
        <f aca="false">+SUMIF('SCI NOAH'!G:G,'ALL 2019'!C117,'SCI NOAH'!F:F)</f>
        <v>0</v>
      </c>
      <c r="Q117" s="15" t="n">
        <f aca="false">+SUMIF(SIM!F:F,'ALL 2019'!C117,SIM!E:E)</f>
        <v>0</v>
      </c>
      <c r="R117" s="93" t="n">
        <f aca="false">SUMIF('First Energy'!F:F,C117,'First Energy'!I:I)</f>
        <v>0</v>
      </c>
      <c r="S117" s="93" t="n">
        <f aca="false">SUMIF('ID Motors'!G:G,C117,'ID Motors'!J:J)</f>
        <v>0</v>
      </c>
      <c r="T117" s="15" t="n">
        <f aca="false">+SUMIF('ID RENTAL'!G:G,'ALL 2019'!C117,'ID RENTAL'!F:F)</f>
        <v>0</v>
      </c>
      <c r="U117" s="29" t="n">
        <f aca="false">+SUMIF('MCM '!G:G,'ALL 2019'!C117,'MCM '!F:F)</f>
        <v>0</v>
      </c>
      <c r="V117" s="61" t="n">
        <f aca="false">+SUMIF(AGRIMOTORS!G:G,C117,AGRIMOTORS!F:F)</f>
        <v>0</v>
      </c>
      <c r="W117" s="15" t="n">
        <f aca="false">+SUMIF(BOVIMA!F:F,'ALL 2019'!C117,BOVIMA!E:E)</f>
        <v>-496000</v>
      </c>
      <c r="X117" s="15" t="n">
        <f aca="false">+SUMIF(AGRIFEED!F:F,'ALL 2019'!C117,AGRIFEED!E:E)</f>
        <v>0</v>
      </c>
      <c r="Y117" s="15" t="n">
        <f aca="false">+SUMIF(AMIP!F:F,'ALL 2019'!C117,AMIP!E:E)</f>
        <v>0</v>
      </c>
      <c r="Z117" s="15" t="n">
        <f aca="false">+SUMIF(ISF!F:F,'ALL 2019'!C117,ISF!F:F)</f>
        <v>0</v>
      </c>
      <c r="AA117" s="15" t="n">
        <f aca="false">+SUMIF(MABEL!F:F,'ALL 2019'!C117,MABEL!E:E)</f>
        <v>0</v>
      </c>
      <c r="AB117" s="29" t="n">
        <f aca="false">+SUMIF(DISCOI!G:G,'ALL 2019'!C117,DISCOI!F:F)</f>
        <v>0</v>
      </c>
      <c r="AC117" s="15" t="n">
        <f aca="false">+SUMIF(NMP!F:F,'ALL 2019'!C117,NMP!E:E)</f>
        <v>0</v>
      </c>
      <c r="AD117" s="15" t="n">
        <f aca="false">+SUMIF('AMCHO '!F:F,'ALL 2019'!C117,'AMCHO '!E:E)</f>
        <v>-212787519.67</v>
      </c>
      <c r="AE117" s="15" t="n">
        <f aca="false">SUMIF(CONFORTIS!G:G,'ALL 2019'!C117,CONFORTIS!F:F)</f>
        <v>0</v>
      </c>
      <c r="AF117" s="15" t="n">
        <f aca="false">+SUMIF('IRS IMMO'!G:G,'ALL 2019'!C117,'IRS IMMO'!F:F)</f>
        <v>0</v>
      </c>
      <c r="AG117" s="15" t="n">
        <f aca="false">SUMIF('United Malagasy'!F:F,'ALL 2019'!C117,'United Malagasy'!E:E)</f>
        <v>0</v>
      </c>
      <c r="AH117" s="15" t="n">
        <f aca="false">+SUMIF(AGRIVETAM!F:F,'ALL 2019'!C117,AGRIVETAM!E:E)</f>
        <v>0</v>
      </c>
      <c r="AI117" s="15" t="n">
        <f aca="false">+SUMIF(EUROPAINTS!F:F,'ALL 2019'!C117,EUROPAINTS!E:E)</f>
        <v>0</v>
      </c>
      <c r="AJ117" s="15" t="n">
        <f aca="false">SUMIF('CSS SAKAY'!F:F,'ALL 2019'!C117,'CSS SAKAY'!E:E)</f>
        <v>0</v>
      </c>
      <c r="AK117" s="61" t="n">
        <f aca="false">+SUMIF(AGRIMA!F:F,'ALL 2019'!C117,AGRIMA!E:E)</f>
        <v>0</v>
      </c>
      <c r="AL117" s="15" t="n">
        <f aca="false">+SUMIF(FERRIS!H:H,'ALL 2019'!C117,FERRIS!G:G)</f>
        <v>0</v>
      </c>
      <c r="AM117" s="15" t="n">
        <f aca="false">SUMIF(SEM!F:F,'ALL 2019'!C117,SEM!E:E)</f>
        <v>0</v>
      </c>
      <c r="AN117" s="15" t="n">
        <f aca="false">+SUMIF(Madatrade!F:F,'ALL 2019'!C117,Madatrade!E:E)</f>
        <v>0</v>
      </c>
      <c r="AO117" s="15" t="n">
        <f aca="false">+SUMIF('FIRST INVESTISSEMENT'!G:G,'ALL 2019'!C117,'FIRST INVESTISSEMENT'!F:F)</f>
        <v>0</v>
      </c>
    </row>
    <row r="118" customFormat="false" ht="17.25" hidden="false" customHeight="true" outlineLevel="0" collapsed="false">
      <c r="A118" s="2" t="str">
        <f aca="false">+LEFT(B118)</f>
        <v>4</v>
      </c>
      <c r="B118" s="2" t="str">
        <f aca="false">+LEFT(C118,3)</f>
        <v>455</v>
      </c>
      <c r="C118" s="12" t="n">
        <v>45500004</v>
      </c>
      <c r="D118" s="46" t="s">
        <v>2953</v>
      </c>
      <c r="E118" s="57" t="s">
        <v>2954</v>
      </c>
      <c r="F118" s="61" t="n">
        <v>0</v>
      </c>
      <c r="G118" s="61" t="n">
        <f aca="false">+SUMIF(AGRICORP!I:I,C118,AGRICORP!F:F)</f>
        <v>0</v>
      </c>
      <c r="H118" s="61" t="n">
        <f aca="false">+SUMIF(SMTP!D:D,'ALL 2019'!C118,SMTP!H:H)</f>
        <v>0</v>
      </c>
      <c r="I118" s="61" t="n">
        <f aca="false">SUMIF(AGRIVET!G:G,C118,AGRIVET!F:F)</f>
        <v>0</v>
      </c>
      <c r="J118" s="61" t="n">
        <f aca="false">+SUMIF(AGRIVAL!G:G,'ALL 2019'!C118,AGRIVAL!F:F)</f>
        <v>0</v>
      </c>
      <c r="K118" s="61" t="n">
        <f aca="false">+SUMIF(AGRIKOBA!G:G,'ALL 2019'!C118,AGRIKOBA!F:F)</f>
        <v>0</v>
      </c>
      <c r="L118" s="61" t="n">
        <f aca="false">+SUMIF(LMOI!F:F,'ALL 2019'!C118,LMOI!E:E)</f>
        <v>0</v>
      </c>
      <c r="M118" s="15" t="n">
        <f aca="false">+SUMIF(TARTINE!G:G,'ALL 2019'!C118,TARTINE!F:F)</f>
        <v>0</v>
      </c>
      <c r="N118" s="15" t="n">
        <f aca="false">+SUMIF(IDF!F:F,'ALL 2019'!C118,IDF!E:E)</f>
        <v>-1819276743.86</v>
      </c>
      <c r="O118" s="15" t="n">
        <f aca="false">+SUMIF(RYA!G:G,C118,RYA!F:F)</f>
        <v>0</v>
      </c>
      <c r="P118" s="15" t="n">
        <f aca="false">+SUMIF('SCI NOAH'!G:G,'ALL 2019'!C118,'SCI NOAH'!F:F)</f>
        <v>0</v>
      </c>
      <c r="Q118" s="15" t="n">
        <f aca="false">+SUMIF(SIM!F:F,'ALL 2019'!C118,SIM!E:E)</f>
        <v>-806093700.8</v>
      </c>
      <c r="R118" s="93" t="n">
        <f aca="false">SUMIF('First Energy'!F:F,C118,'First Energy'!I:I)</f>
        <v>0</v>
      </c>
      <c r="S118" s="93" t="n">
        <f aca="false">SUMIF('ID Motors'!G:G,C118,'ID Motors'!J:J)</f>
        <v>0</v>
      </c>
      <c r="T118" s="15" t="n">
        <f aca="false">+SUMIF('ID RENTAL'!G:G,'ALL 2019'!C118,'ID RENTAL'!F:F)</f>
        <v>0</v>
      </c>
      <c r="U118" s="29" t="n">
        <f aca="false">+SUMIF('MCM '!G:G,'ALL 2019'!C118,'MCM '!F:F)</f>
        <v>0</v>
      </c>
      <c r="V118" s="61" t="n">
        <f aca="false">+SUMIF(AGRIMOTORS!G:G,C118,AGRIMOTORS!F:F)</f>
        <v>0</v>
      </c>
      <c r="W118" s="15" t="n">
        <f aca="false">+SUMIF(BOVIMA!F:F,'ALL 2019'!C118,BOVIMA!E:E)</f>
        <v>0</v>
      </c>
      <c r="X118" s="15" t="n">
        <f aca="false">+SUMIF(AGRIFEED!F:F,'ALL 2019'!C118,AGRIFEED!E:E)</f>
        <v>0</v>
      </c>
      <c r="Y118" s="15" t="n">
        <f aca="false">+SUMIF(AMIP!F:F,'ALL 2019'!C118,AMIP!E:E)</f>
        <v>0</v>
      </c>
      <c r="Z118" s="15" t="n">
        <f aca="false">+SUMIF(ISF!F:F,'ALL 2019'!C118,ISF!F:F)</f>
        <v>0</v>
      </c>
      <c r="AA118" s="15" t="n">
        <f aca="false">+SUMIF(MABEL!F:F,'ALL 2019'!C118,MABEL!E:E)</f>
        <v>0</v>
      </c>
      <c r="AB118" s="29" t="n">
        <f aca="false">+SUMIF(DISCOI!G:G,'ALL 2019'!C118,DISCOI!F:F)</f>
        <v>-2804836831.73</v>
      </c>
      <c r="AC118" s="15" t="n">
        <f aca="false">+SUMIF(NMP!F:F,'ALL 2019'!C118,NMP!E:E)</f>
        <v>0</v>
      </c>
      <c r="AD118" s="15" t="n">
        <f aca="false">+SUMIF('AMCHO '!F:F,'ALL 2019'!C118,'AMCHO '!E:E)</f>
        <v>0</v>
      </c>
      <c r="AE118" s="15" t="n">
        <f aca="false">SUMIF(CONFORTIS!G:G,'ALL 2019'!C118,CONFORTIS!F:F)</f>
        <v>0</v>
      </c>
      <c r="AF118" s="15" t="n">
        <f aca="false">+SUMIF('IRS IMMO'!G:G,'ALL 2019'!C118,'IRS IMMO'!F:F)</f>
        <v>-1405320000</v>
      </c>
      <c r="AG118" s="15" t="n">
        <f aca="false">SUMIF('United Malagasy'!F:F,'ALL 2019'!C118,'United Malagasy'!E:E)</f>
        <v>0</v>
      </c>
      <c r="AH118" s="15" t="n">
        <f aca="false">+SUMIF(AGRIVETAM!F:F,'ALL 2019'!C118,AGRIVETAM!E:E)</f>
        <v>0</v>
      </c>
      <c r="AI118" s="15" t="n">
        <f aca="false">+SUMIF(EUROPAINTS!F:F,'ALL 2019'!C118,EUROPAINTS!E:E)</f>
        <v>0</v>
      </c>
      <c r="AJ118" s="15" t="n">
        <f aca="false">SUMIF('CSS SAKAY'!F:F,'ALL 2019'!C118,'CSS SAKAY'!E:E)</f>
        <v>0</v>
      </c>
      <c r="AK118" s="61" t="n">
        <f aca="false">+SUMIF(AGRIMA!F:F,'ALL 2019'!C118,AGRIMA!E:E)</f>
        <v>0</v>
      </c>
      <c r="AL118" s="15" t="n">
        <f aca="false">+SUMIF(FERRIS!H:H,'ALL 2019'!C118,FERRIS!G:G)</f>
        <v>0</v>
      </c>
      <c r="AM118" s="15" t="n">
        <f aca="false">SUMIF(SEM!F:F,'ALL 2019'!C118,SEM!E:E)</f>
        <v>0</v>
      </c>
      <c r="AN118" s="15" t="n">
        <f aca="false">+SUMIF(Madatrade!F:F,'ALL 2019'!C118,Madatrade!E:E)</f>
        <v>0</v>
      </c>
      <c r="AO118" s="15" t="n">
        <f aca="false">+SUMIF('FIRST INVESTISSEMENT'!G:G,'ALL 2019'!C118,'FIRST INVESTISSEMENT'!F:F)</f>
        <v>0</v>
      </c>
    </row>
    <row r="119" customFormat="false" ht="17.25" hidden="false" customHeight="true" outlineLevel="0" collapsed="false">
      <c r="A119" s="2" t="str">
        <f aca="false">+LEFT(B119)</f>
        <v>4</v>
      </c>
      <c r="B119" s="2" t="str">
        <f aca="false">+LEFT(C119,3)</f>
        <v>455</v>
      </c>
      <c r="C119" s="12" t="n">
        <v>45500005</v>
      </c>
      <c r="D119" s="46" t="s">
        <v>2953</v>
      </c>
      <c r="E119" s="57" t="s">
        <v>1169</v>
      </c>
      <c r="F119" s="61"/>
      <c r="G119" s="61" t="n">
        <f aca="false">+SUMIF(AGRICORP!I:I,C119,AGRICORP!F:F)</f>
        <v>0</v>
      </c>
      <c r="H119" s="61" t="n">
        <f aca="false">+SUMIF(SMTP!D:D,'ALL 2019'!C119,SMTP!H:H)</f>
        <v>0</v>
      </c>
      <c r="I119" s="61" t="n">
        <f aca="false">SUMIF(AGRIVET!G:G,C119,AGRIVET!F:F)</f>
        <v>0</v>
      </c>
      <c r="J119" s="61" t="n">
        <f aca="false">+SUMIF(AGRIVAL!G:G,'ALL 2019'!C119,AGRIVAL!F:F)</f>
        <v>0</v>
      </c>
      <c r="K119" s="61" t="n">
        <f aca="false">+SUMIF(AGRIKOBA!G:G,'ALL 2019'!C119,AGRIKOBA!F:F)</f>
        <v>0</v>
      </c>
      <c r="L119" s="61" t="n">
        <f aca="false">+SUMIF(LMOI!F:F,'ALL 2019'!C119,LMOI!E:E)</f>
        <v>0</v>
      </c>
      <c r="M119" s="15" t="n">
        <f aca="false">+SUMIF(TARTINE!G:G,'ALL 2019'!C119,TARTINE!F:F)</f>
        <v>0</v>
      </c>
      <c r="N119" s="15" t="n">
        <f aca="false">+SUMIF(IDF!F:F,'ALL 2019'!C119,IDF!E:E)</f>
        <v>0</v>
      </c>
      <c r="O119" s="15" t="n">
        <f aca="false">+SUMIF(RYA!G:G,C119,RYA!F:F)</f>
        <v>0</v>
      </c>
      <c r="P119" s="15" t="n">
        <f aca="false">+SUMIF('SCI NOAH'!G:G,'ALL 2019'!C119,'SCI NOAH'!F:F)</f>
        <v>0</v>
      </c>
      <c r="Q119" s="15" t="n">
        <f aca="false">+SUMIF(SIM!F:F,'ALL 2019'!C119,SIM!E:E)</f>
        <v>0</v>
      </c>
      <c r="R119" s="93" t="n">
        <f aca="false">SUMIF('First Energy'!F:F,C119,'First Energy'!I:I)</f>
        <v>0</v>
      </c>
      <c r="S119" s="93" t="n">
        <f aca="false">SUMIF('ID Motors'!G:G,C119,'ID Motors'!J:J)</f>
        <v>0</v>
      </c>
      <c r="T119" s="15" t="n">
        <f aca="false">+SUMIF('ID RENTAL'!G:G,'ALL 2019'!C119,'ID RENTAL'!F:F)</f>
        <v>0</v>
      </c>
      <c r="U119" s="29" t="n">
        <f aca="false">+SUMIF('MCM '!G:G,'ALL 2019'!C119,'MCM '!F:F)</f>
        <v>0</v>
      </c>
      <c r="V119" s="61" t="n">
        <f aca="false">+SUMIF(AGRIMOTORS!G:G,C119,AGRIMOTORS!F:F)</f>
        <v>0</v>
      </c>
      <c r="W119" s="15" t="n">
        <f aca="false">+SUMIF(BOVIMA!F:F,'ALL 2019'!C119,BOVIMA!E:E)</f>
        <v>0</v>
      </c>
      <c r="X119" s="15" t="n">
        <f aca="false">+SUMIF(AGRIFEED!F:F,'ALL 2019'!C119,AGRIFEED!E:E)</f>
        <v>0</v>
      </c>
      <c r="Y119" s="15" t="n">
        <f aca="false">+SUMIF(AMIP!F:F,'ALL 2019'!C119,AMIP!E:E)</f>
        <v>0</v>
      </c>
      <c r="Z119" s="15" t="n">
        <f aca="false">+SUMIF(ISF!F:F,'ALL 2019'!C119,ISF!F:F)</f>
        <v>0</v>
      </c>
      <c r="AA119" s="15" t="n">
        <f aca="false">+SUMIF(MABEL!F:F,'ALL 2019'!C119,MABEL!E:E)</f>
        <v>0</v>
      </c>
      <c r="AB119" s="29" t="n">
        <f aca="false">+SUMIF(DISCOI!G:G,'ALL 2019'!C119,DISCOI!F:F)</f>
        <v>0</v>
      </c>
      <c r="AC119" s="15" t="n">
        <f aca="false">+SUMIF(NMP!F:F,'ALL 2019'!C119,NMP!E:E)</f>
        <v>0</v>
      </c>
      <c r="AD119" s="15" t="n">
        <f aca="false">+SUMIF('AMCHO '!F:F,'ALL 2019'!C119,'AMCHO '!E:E)</f>
        <v>0</v>
      </c>
      <c r="AE119" s="15" t="n">
        <f aca="false">SUMIF(CONFORTIS!G:G,'ALL 2019'!C119,CONFORTIS!F:F)</f>
        <v>0</v>
      </c>
      <c r="AF119" s="15" t="n">
        <f aca="false">+SUMIF('IRS IMMO'!G:G,'ALL 2019'!C119,'IRS IMMO'!F:F)</f>
        <v>0</v>
      </c>
      <c r="AG119" s="15" t="n">
        <f aca="false">SUMIF('United Malagasy'!F:F,'ALL 2019'!C119,'United Malagasy'!E:E)</f>
        <v>5600000</v>
      </c>
      <c r="AH119" s="15" t="n">
        <f aca="false">+SUMIF(AGRIVETAM!F:F,'ALL 2019'!C119,AGRIVETAM!E:E)</f>
        <v>0</v>
      </c>
      <c r="AI119" s="15" t="n">
        <f aca="false">+SUMIF(EUROPAINTS!F:F,'ALL 2019'!C119,EUROPAINTS!E:E)</f>
        <v>0</v>
      </c>
      <c r="AJ119" s="15" t="n">
        <f aca="false">SUMIF('CSS SAKAY'!F:F,'ALL 2019'!C119,'CSS SAKAY'!E:E)</f>
        <v>0</v>
      </c>
      <c r="AK119" s="61" t="n">
        <f aca="false">+SUMIF(AGRIMA!F:F,'ALL 2019'!C119,AGRIMA!E:E)</f>
        <v>0</v>
      </c>
      <c r="AL119" s="15" t="n">
        <f aca="false">+SUMIF(FERRIS!H:H,'ALL 2019'!C119,FERRIS!G:G)</f>
        <v>0</v>
      </c>
      <c r="AM119" s="15" t="n">
        <f aca="false">SUMIF(SEM!F:F,'ALL 2019'!C119,SEM!E:E)</f>
        <v>0</v>
      </c>
      <c r="AN119" s="15" t="n">
        <f aca="false">+SUMIF(Madatrade!F:F,'ALL 2019'!C119,Madatrade!E:E)</f>
        <v>0</v>
      </c>
      <c r="AO119" s="15" t="n">
        <f aca="false">+SUMIF('FIRST INVESTISSEMENT'!G:G,'ALL 2019'!C119,'FIRST INVESTISSEMENT'!F:F)</f>
        <v>0</v>
      </c>
    </row>
    <row r="120" customFormat="false" ht="17.25" hidden="false" customHeight="true" outlineLevel="0" collapsed="false">
      <c r="A120" s="2" t="str">
        <f aca="false">+LEFT(B120)</f>
        <v>4</v>
      </c>
      <c r="B120" s="2" t="str">
        <f aca="false">+LEFT(C120,3)</f>
        <v>455</v>
      </c>
      <c r="C120" s="20" t="n">
        <v>45500006</v>
      </c>
      <c r="D120" s="46" t="s">
        <v>2953</v>
      </c>
      <c r="E120" s="57" t="s">
        <v>1270</v>
      </c>
      <c r="F120" s="61"/>
      <c r="G120" s="61" t="n">
        <f aca="false">+SUMIF(AGRICORP!I:I,C120,AGRICORP!F:F)</f>
        <v>0</v>
      </c>
      <c r="H120" s="61" t="n">
        <f aca="false">+SUMIF(SMTP!D:D,'ALL 2019'!C120,SMTP!H:H)</f>
        <v>0</v>
      </c>
      <c r="I120" s="61" t="n">
        <f aca="false">SUMIF(AGRIVET!G:G,C120,AGRIVET!F:F)</f>
        <v>0</v>
      </c>
      <c r="J120" s="61" t="n">
        <f aca="false">+SUMIF(AGRIVAL!G:G,'ALL 2019'!C120,AGRIVAL!F:F)</f>
        <v>0</v>
      </c>
      <c r="K120" s="61" t="n">
        <f aca="false">+SUMIF(AGRIKOBA!G:G,'ALL 2019'!C120,AGRIKOBA!F:F)</f>
        <v>0</v>
      </c>
      <c r="L120" s="61" t="n">
        <f aca="false">+SUMIF(LMOI!F:F,'ALL 2019'!C120,LMOI!E:E)</f>
        <v>0</v>
      </c>
      <c r="M120" s="15" t="n">
        <f aca="false">+SUMIF(TARTINE!G:G,'ALL 2019'!C120,TARTINE!F:F)</f>
        <v>0</v>
      </c>
      <c r="N120" s="15" t="n">
        <f aca="false">+SUMIF(IDF!F:F,'ALL 2019'!C120,IDF!E:E)</f>
        <v>0</v>
      </c>
      <c r="O120" s="15" t="n">
        <f aca="false">+SUMIF(RYA!G:G,C120,RYA!F:F)</f>
        <v>0</v>
      </c>
      <c r="P120" s="15" t="n">
        <f aca="false">+SUMIF('SCI NOAH'!G:G,'ALL 2019'!C120,'SCI NOAH'!F:F)</f>
        <v>0</v>
      </c>
      <c r="Q120" s="15" t="n">
        <f aca="false">+SUMIF(SIM!F:F,'ALL 2019'!C120,SIM!E:E)</f>
        <v>0</v>
      </c>
      <c r="R120" s="93" t="n">
        <f aca="false">SUMIF('First Energy'!F:F,C120,'First Energy'!I:I)</f>
        <v>0</v>
      </c>
      <c r="S120" s="93" t="n">
        <f aca="false">SUMIF('ID Motors'!G:G,C120,'ID Motors'!J:J)</f>
        <v>0</v>
      </c>
      <c r="T120" s="15" t="n">
        <f aca="false">+SUMIF('ID RENTAL'!G:G,'ALL 2019'!C120,'ID RENTAL'!F:F)</f>
        <v>0</v>
      </c>
      <c r="U120" s="29" t="n">
        <f aca="false">+SUMIF('MCM '!G:G,'ALL 2019'!C120,'MCM '!F:F)</f>
        <v>0</v>
      </c>
      <c r="V120" s="61" t="n">
        <f aca="false">+SUMIF(AGRIMOTORS!G:G,C120,AGRIMOTORS!F:F)</f>
        <v>0</v>
      </c>
      <c r="W120" s="15" t="n">
        <f aca="false">+SUMIF(BOVIMA!F:F,'ALL 2019'!C120,BOVIMA!E:E)</f>
        <v>0</v>
      </c>
      <c r="X120" s="15" t="n">
        <f aca="false">+SUMIF(AGRIFEED!F:F,'ALL 2019'!C120,AGRIFEED!E:E)</f>
        <v>0</v>
      </c>
      <c r="Y120" s="15" t="n">
        <f aca="false">+SUMIF(AMIP!F:F,'ALL 2019'!C120,AMIP!E:E)</f>
        <v>0</v>
      </c>
      <c r="Z120" s="15" t="n">
        <f aca="false">+SUMIF(ISF!F:F,'ALL 2019'!C120,ISF!F:F)</f>
        <v>0</v>
      </c>
      <c r="AA120" s="15" t="n">
        <f aca="false">+SUMIF(MABEL!F:F,'ALL 2019'!C120,MABEL!E:E)</f>
        <v>0</v>
      </c>
      <c r="AB120" s="29" t="n">
        <f aca="false">+SUMIF(DISCOI!G:G,'ALL 2019'!C120,DISCOI!F:F)</f>
        <v>0</v>
      </c>
      <c r="AC120" s="15" t="n">
        <f aca="false">+SUMIF(NMP!F:F,'ALL 2019'!C120,NMP!E:E)</f>
        <v>0</v>
      </c>
      <c r="AD120" s="15" t="n">
        <f aca="false">+SUMIF('AMCHO '!F:F,'ALL 2019'!C120,'AMCHO '!E:E)</f>
        <v>0</v>
      </c>
      <c r="AE120" s="15" t="n">
        <f aca="false">SUMIF(CONFORTIS!G:G,'ALL 2019'!C120,CONFORTIS!F:F)</f>
        <v>0</v>
      </c>
      <c r="AF120" s="15" t="n">
        <f aca="false">+SUMIF('IRS IMMO'!G:G,'ALL 2019'!C120,'IRS IMMO'!F:F)</f>
        <v>0</v>
      </c>
      <c r="AG120" s="15" t="n">
        <f aca="false">SUMIF('United Malagasy'!F:F,'ALL 2019'!C120,'United Malagasy'!E:E)</f>
        <v>0</v>
      </c>
      <c r="AH120" s="15" t="n">
        <f aca="false">+SUMIF(AGRIVETAM!F:F,'ALL 2019'!C120,AGRIVETAM!E:E)</f>
        <v>0</v>
      </c>
      <c r="AI120" s="15" t="n">
        <f aca="false">+SUMIF(EUROPAINTS!F:F,'ALL 2019'!C120,EUROPAINTS!E:E)</f>
        <v>0</v>
      </c>
      <c r="AJ120" s="15" t="n">
        <f aca="false">SUMIF('CSS SAKAY'!F:F,'ALL 2019'!C120,'CSS SAKAY'!E:E)</f>
        <v>0</v>
      </c>
      <c r="AK120" s="61" t="n">
        <f aca="false">+SUMIF(AGRIMA!F:F,'ALL 2019'!C120,AGRIMA!E:E)</f>
        <v>0</v>
      </c>
      <c r="AL120" s="15" t="n">
        <f aca="false">+SUMIF(FERRIS!H:H,'ALL 2019'!C120,FERRIS!G:G)</f>
        <v>0</v>
      </c>
      <c r="AM120" s="15" t="n">
        <f aca="false">SUMIF(SEM!F:F,'ALL 2019'!C120,SEM!E:E)</f>
        <v>0</v>
      </c>
      <c r="AN120" s="15" t="n">
        <f aca="false">+SUMIF(Madatrade!F:F,'ALL 2019'!C120,Madatrade!E:E)</f>
        <v>0</v>
      </c>
      <c r="AO120" s="15" t="n">
        <f aca="false">+SUMIF('FIRST INVESTISSEMENT'!G:G,'ALL 2019'!C120,'FIRST INVESTISSEMENT'!F:F)</f>
        <v>0</v>
      </c>
    </row>
    <row r="121" customFormat="false" ht="17.25" hidden="false" customHeight="true" outlineLevel="0" collapsed="false">
      <c r="A121" s="2" t="str">
        <f aca="false">+LEFT(B121)</f>
        <v>4</v>
      </c>
      <c r="B121" s="2" t="str">
        <f aca="false">+LEFT(C121,3)</f>
        <v>455</v>
      </c>
      <c r="C121" s="20" t="n">
        <v>45500007</v>
      </c>
      <c r="D121" s="46" t="s">
        <v>2953</v>
      </c>
      <c r="E121" s="57" t="s">
        <v>1271</v>
      </c>
      <c r="F121" s="61"/>
      <c r="G121" s="61" t="n">
        <f aca="false">+SUMIF(AGRICORP!I:I,C121,AGRICORP!F:F)</f>
        <v>0</v>
      </c>
      <c r="H121" s="61" t="n">
        <f aca="false">+SUMIF(SMTP!D:D,'ALL 2019'!C121,SMTP!H:H)</f>
        <v>0</v>
      </c>
      <c r="I121" s="61" t="n">
        <f aca="false">SUMIF(AGRIVET!G:G,C121,AGRIVET!F:F)</f>
        <v>0</v>
      </c>
      <c r="J121" s="61" t="n">
        <f aca="false">+SUMIF(AGRIVAL!G:G,'ALL 2019'!C121,AGRIVAL!F:F)</f>
        <v>0</v>
      </c>
      <c r="K121" s="61" t="n">
        <f aca="false">+SUMIF(AGRIKOBA!G:G,'ALL 2019'!C121,AGRIKOBA!F:F)</f>
        <v>0</v>
      </c>
      <c r="L121" s="61" t="n">
        <f aca="false">+SUMIF(LMOI!F:F,'ALL 2019'!C121,LMOI!E:E)</f>
        <v>0</v>
      </c>
      <c r="M121" s="15" t="n">
        <f aca="false">+SUMIF(TARTINE!G:G,'ALL 2019'!C121,TARTINE!F:F)</f>
        <v>0</v>
      </c>
      <c r="N121" s="15" t="n">
        <f aca="false">+SUMIF(IDF!F:F,'ALL 2019'!C121,IDF!E:E)</f>
        <v>0</v>
      </c>
      <c r="O121" s="15" t="n">
        <f aca="false">+SUMIF(RYA!G:G,C121,RYA!F:F)</f>
        <v>0</v>
      </c>
      <c r="P121" s="15" t="n">
        <f aca="false">+SUMIF('SCI NOAH'!G:G,'ALL 2019'!C121,'SCI NOAH'!F:F)</f>
        <v>0</v>
      </c>
      <c r="Q121" s="15" t="n">
        <f aca="false">+SUMIF(SIM!F:F,'ALL 2019'!C121,SIM!E:E)</f>
        <v>0</v>
      </c>
      <c r="R121" s="93" t="n">
        <f aca="false">SUMIF('First Energy'!F:F,C121,'First Energy'!I:I)</f>
        <v>0</v>
      </c>
      <c r="S121" s="93" t="n">
        <f aca="false">SUMIF('ID Motors'!G:G,C121,'ID Motors'!J:J)</f>
        <v>0</v>
      </c>
      <c r="T121" s="15" t="n">
        <f aca="false">+SUMIF('ID RENTAL'!G:G,'ALL 2019'!C121,'ID RENTAL'!F:F)</f>
        <v>0</v>
      </c>
      <c r="U121" s="29" t="n">
        <f aca="false">+SUMIF('MCM '!G:G,'ALL 2019'!C121,'MCM '!F:F)</f>
        <v>0</v>
      </c>
      <c r="V121" s="61" t="n">
        <f aca="false">+SUMIF(AGRIMOTORS!G:G,C121,AGRIMOTORS!F:F)</f>
        <v>0</v>
      </c>
      <c r="W121" s="15" t="n">
        <f aca="false">+SUMIF(BOVIMA!F:F,'ALL 2019'!C121,BOVIMA!E:E)</f>
        <v>0</v>
      </c>
      <c r="X121" s="15" t="n">
        <f aca="false">+SUMIF(AGRIFEED!F:F,'ALL 2019'!C121,AGRIFEED!E:E)</f>
        <v>0</v>
      </c>
      <c r="Y121" s="15" t="n">
        <f aca="false">+SUMIF(AMIP!F:F,'ALL 2019'!C121,AMIP!E:E)</f>
        <v>0</v>
      </c>
      <c r="Z121" s="15" t="n">
        <f aca="false">+SUMIF(ISF!F:F,'ALL 2019'!C121,ISF!F:F)</f>
        <v>0</v>
      </c>
      <c r="AA121" s="15" t="n">
        <f aca="false">+SUMIF(MABEL!F:F,'ALL 2019'!C121,MABEL!E:E)</f>
        <v>0</v>
      </c>
      <c r="AB121" s="29" t="n">
        <f aca="false">+SUMIF(DISCOI!G:G,'ALL 2019'!C121,DISCOI!F:F)</f>
        <v>0</v>
      </c>
      <c r="AC121" s="15" t="n">
        <f aca="false">+SUMIF(NMP!F:F,'ALL 2019'!C121,NMP!E:E)</f>
        <v>0</v>
      </c>
      <c r="AD121" s="15" t="n">
        <f aca="false">+SUMIF('AMCHO '!F:F,'ALL 2019'!C121,'AMCHO '!E:E)</f>
        <v>0</v>
      </c>
      <c r="AE121" s="15" t="n">
        <f aca="false">SUMIF(CONFORTIS!G:G,'ALL 2019'!C121,CONFORTIS!F:F)</f>
        <v>0</v>
      </c>
      <c r="AF121" s="15" t="n">
        <f aca="false">+SUMIF('IRS IMMO'!G:G,'ALL 2019'!C121,'IRS IMMO'!F:F)</f>
        <v>0</v>
      </c>
      <c r="AG121" s="15" t="n">
        <f aca="false">SUMIF('United Malagasy'!F:F,'ALL 2019'!C121,'United Malagasy'!E:E)</f>
        <v>0</v>
      </c>
      <c r="AH121" s="15" t="n">
        <f aca="false">+SUMIF(AGRIVETAM!F:F,'ALL 2019'!C121,AGRIVETAM!E:E)</f>
        <v>0</v>
      </c>
      <c r="AI121" s="15" t="n">
        <f aca="false">+SUMIF(EUROPAINTS!F:F,'ALL 2019'!C121,EUROPAINTS!E:E)</f>
        <v>0</v>
      </c>
      <c r="AJ121" s="15" t="n">
        <f aca="false">SUMIF('CSS SAKAY'!F:F,'ALL 2019'!C121,'CSS SAKAY'!E:E)</f>
        <v>0</v>
      </c>
      <c r="AK121" s="61" t="n">
        <f aca="false">+SUMIF(AGRIMA!F:F,'ALL 2019'!C121,AGRIMA!E:E)</f>
        <v>0</v>
      </c>
      <c r="AL121" s="15" t="n">
        <f aca="false">+SUMIF(FERRIS!H:H,'ALL 2019'!C121,FERRIS!G:G)</f>
        <v>0</v>
      </c>
      <c r="AM121" s="15" t="n">
        <f aca="false">SUMIF(SEM!F:F,'ALL 2019'!C121,SEM!E:E)</f>
        <v>0</v>
      </c>
      <c r="AN121" s="15" t="n">
        <f aca="false">+SUMIF(Madatrade!F:F,'ALL 2019'!C121,Madatrade!E:E)</f>
        <v>0</v>
      </c>
      <c r="AO121" s="15" t="n">
        <f aca="false">+SUMIF('FIRST INVESTISSEMENT'!G:G,'ALL 2019'!C121,'FIRST INVESTISSEMENT'!F:F)</f>
        <v>0</v>
      </c>
    </row>
    <row r="122" customFormat="false" ht="17.25" hidden="false" customHeight="true" outlineLevel="0" collapsed="false">
      <c r="A122" s="2" t="str">
        <f aca="false">+LEFT(B122)</f>
        <v>4</v>
      </c>
      <c r="B122" s="2" t="str">
        <f aca="false">+LEFT(C122,3)</f>
        <v>455</v>
      </c>
      <c r="C122" s="16" t="n">
        <v>45500008</v>
      </c>
      <c r="D122" s="46" t="s">
        <v>2953</v>
      </c>
      <c r="E122" s="99" t="s">
        <v>1932</v>
      </c>
      <c r="F122" s="61"/>
      <c r="G122" s="61" t="n">
        <f aca="false">+SUMIF(AGRICORP!I:I,C122,AGRICORP!F:F)</f>
        <v>0</v>
      </c>
      <c r="H122" s="61" t="n">
        <f aca="false">+SUMIF(SMTP!D:D,'ALL 2019'!C122,SMTP!H:H)</f>
        <v>0</v>
      </c>
      <c r="I122" s="61" t="n">
        <f aca="false">SUMIF(AGRIVET!G:G,C122,AGRIVET!F:F)</f>
        <v>0</v>
      </c>
      <c r="J122" s="61" t="n">
        <f aca="false">+SUMIF(AGRIVAL!G:G,'ALL 2019'!C122,AGRIVAL!F:F)</f>
        <v>0</v>
      </c>
      <c r="K122" s="61" t="n">
        <f aca="false">+SUMIF(AGRIKOBA!G:G,'ALL 2019'!C122,AGRIKOBA!F:F)</f>
        <v>0</v>
      </c>
      <c r="L122" s="61" t="n">
        <f aca="false">+SUMIF(LMOI!F:F,'ALL 2019'!C122,LMOI!E:E)</f>
        <v>0</v>
      </c>
      <c r="M122" s="15" t="n">
        <f aca="false">+SUMIF(TARTINE!G:G,'ALL 2019'!C122,TARTINE!F:F)</f>
        <v>0</v>
      </c>
      <c r="N122" s="15" t="n">
        <f aca="false">+SUMIF(IDF!F:F,'ALL 2019'!C122,IDF!E:E)</f>
        <v>0</v>
      </c>
      <c r="O122" s="15" t="n">
        <f aca="false">+SUMIF(RYA!G:G,C122,RYA!F:F)</f>
        <v>0</v>
      </c>
      <c r="P122" s="15" t="n">
        <f aca="false">+SUMIF('SCI NOAH'!G:G,'ALL 2019'!C122,'SCI NOAH'!F:F)</f>
        <v>0</v>
      </c>
      <c r="Q122" s="15" t="n">
        <f aca="false">+SUMIF(SIM!F:F,'ALL 2019'!C122,SIM!E:E)</f>
        <v>0</v>
      </c>
      <c r="R122" s="93" t="n">
        <f aca="false">SUMIF('First Energy'!F:F,C122,'First Energy'!I:I)</f>
        <v>0</v>
      </c>
      <c r="S122" s="93" t="n">
        <f aca="false">SUMIF('ID Motors'!G:G,C122,'ID Motors'!J:J)</f>
        <v>0</v>
      </c>
      <c r="T122" s="15" t="n">
        <f aca="false">+SUMIF('ID RENTAL'!G:G,'ALL 2019'!C122,'ID RENTAL'!F:F)</f>
        <v>0</v>
      </c>
      <c r="U122" s="29" t="n">
        <f aca="false">+SUMIF('MCM '!G:G,'ALL 2019'!C122,'MCM '!F:F)</f>
        <v>-278523279.9</v>
      </c>
      <c r="V122" s="61" t="n">
        <f aca="false">+SUMIF(AGRIMOTORS!G:G,C122,AGRIMOTORS!F:F)</f>
        <v>0</v>
      </c>
      <c r="W122" s="15" t="n">
        <f aca="false">+SUMIF(BOVIMA!F:F,'ALL 2019'!C122,BOVIMA!E:E)</f>
        <v>0</v>
      </c>
      <c r="X122" s="15" t="n">
        <f aca="false">+SUMIF(AGRIFEED!F:F,'ALL 2019'!C122,AGRIFEED!E:E)</f>
        <v>0</v>
      </c>
      <c r="Y122" s="15" t="n">
        <f aca="false">+SUMIF(AMIP!F:F,'ALL 2019'!C122,AMIP!E:E)</f>
        <v>0</v>
      </c>
      <c r="Z122" s="15" t="n">
        <f aca="false">+SUMIF(ISF!F:F,'ALL 2019'!C122,ISF!F:F)</f>
        <v>0</v>
      </c>
      <c r="AA122" s="15" t="n">
        <f aca="false">+SUMIF(MABEL!F:F,'ALL 2019'!C122,MABEL!E:E)</f>
        <v>0</v>
      </c>
      <c r="AB122" s="29" t="n">
        <f aca="false">+SUMIF(DISCOI!G:G,'ALL 2019'!C122,DISCOI!F:F)</f>
        <v>0</v>
      </c>
      <c r="AC122" s="15" t="n">
        <f aca="false">+SUMIF(NMP!F:F,'ALL 2019'!C122,NMP!E:E)</f>
        <v>0</v>
      </c>
      <c r="AD122" s="15" t="n">
        <f aca="false">+SUMIF('AMCHO '!F:F,'ALL 2019'!C122,'AMCHO '!E:E)</f>
        <v>0</v>
      </c>
      <c r="AE122" s="15" t="n">
        <f aca="false">SUMIF(CONFORTIS!G:G,'ALL 2019'!C122,CONFORTIS!F:F)</f>
        <v>0</v>
      </c>
      <c r="AF122" s="15" t="n">
        <f aca="false">+SUMIF('IRS IMMO'!G:G,'ALL 2019'!C122,'IRS IMMO'!F:F)</f>
        <v>0</v>
      </c>
      <c r="AG122" s="15" t="n">
        <f aca="false">SUMIF('United Malagasy'!F:F,'ALL 2019'!C122,'United Malagasy'!E:E)</f>
        <v>0</v>
      </c>
      <c r="AH122" s="15" t="n">
        <f aca="false">+SUMIF(AGRIVETAM!F:F,'ALL 2019'!C122,AGRIVETAM!E:E)</f>
        <v>0</v>
      </c>
      <c r="AI122" s="15" t="n">
        <f aca="false">+SUMIF(EUROPAINTS!F:F,'ALL 2019'!C122,EUROPAINTS!E:E)</f>
        <v>0</v>
      </c>
      <c r="AJ122" s="15" t="n">
        <f aca="false">SUMIF('CSS SAKAY'!F:F,'ALL 2019'!C122,'CSS SAKAY'!E:E)</f>
        <v>0</v>
      </c>
      <c r="AK122" s="61" t="n">
        <f aca="false">+SUMIF(AGRIMA!F:F,'ALL 2019'!C122,AGRIMA!E:E)</f>
        <v>0</v>
      </c>
      <c r="AL122" s="15" t="n">
        <f aca="false">+SUMIF(FERRIS!H:H,'ALL 2019'!C122,FERRIS!G:G)</f>
        <v>0</v>
      </c>
      <c r="AM122" s="15" t="n">
        <f aca="false">SUMIF(SEM!F:F,'ALL 2019'!C122,SEM!E:E)</f>
        <v>0</v>
      </c>
      <c r="AN122" s="15" t="n">
        <f aca="false">+SUMIF(Madatrade!F:F,'ALL 2019'!C122,Madatrade!E:E)</f>
        <v>0</v>
      </c>
      <c r="AO122" s="15" t="n">
        <f aca="false">+SUMIF('FIRST INVESTISSEMENT'!G:G,'ALL 2019'!C122,'FIRST INVESTISSEMENT'!F:F)</f>
        <v>0</v>
      </c>
    </row>
    <row r="123" customFormat="false" ht="17.25" hidden="false" customHeight="true" outlineLevel="0" collapsed="false">
      <c r="A123" s="2" t="str">
        <f aca="false">+LEFT(B123)</f>
        <v>4</v>
      </c>
      <c r="B123" s="2" t="str">
        <f aca="false">+LEFT(C123,3)</f>
        <v>455</v>
      </c>
      <c r="C123" s="16" t="n">
        <v>45500009</v>
      </c>
      <c r="D123" s="46" t="s">
        <v>2953</v>
      </c>
      <c r="E123" s="86" t="s">
        <v>2955</v>
      </c>
      <c r="F123" s="61"/>
      <c r="G123" s="61" t="n">
        <f aca="false">+SUMIF(AGRICORP!I:I,C123,AGRICORP!F:F)</f>
        <v>0</v>
      </c>
      <c r="H123" s="61" t="n">
        <f aca="false">+SUMIF(SMTP!D:D,'ALL 2019'!C123,SMTP!H:H)</f>
        <v>0</v>
      </c>
      <c r="I123" s="61" t="n">
        <f aca="false">SUMIF(AGRIVET!G:G,C123,AGRIVET!F:F)</f>
        <v>0</v>
      </c>
      <c r="J123" s="61" t="n">
        <f aca="false">+SUMIF(AGRIVAL!G:G,'ALL 2019'!C123,AGRIVAL!F:F)</f>
        <v>0</v>
      </c>
      <c r="K123" s="61" t="n">
        <f aca="false">+SUMIF(AGRIKOBA!G:G,'ALL 2019'!C123,AGRIKOBA!F:F)</f>
        <v>0</v>
      </c>
      <c r="L123" s="61" t="n">
        <f aca="false">+SUMIF(LMOI!F:F,'ALL 2019'!C123,LMOI!E:E)</f>
        <v>0</v>
      </c>
      <c r="M123" s="15" t="n">
        <f aca="false">+SUMIF(TARTINE!G:G,'ALL 2019'!C123,TARTINE!F:F)</f>
        <v>0</v>
      </c>
      <c r="N123" s="15" t="n">
        <f aca="false">+SUMIF(IDF!F:F,'ALL 2019'!C123,IDF!E:E)</f>
        <v>0</v>
      </c>
      <c r="O123" s="15" t="n">
        <f aca="false">+SUMIF(RYA!G:G,C123,RYA!F:F)</f>
        <v>0</v>
      </c>
      <c r="P123" s="15" t="n">
        <f aca="false">+SUMIF('SCI NOAH'!G:G,'ALL 2019'!C123,'SCI NOAH'!F:F)</f>
        <v>0</v>
      </c>
      <c r="Q123" s="15" t="n">
        <f aca="false">+SUMIF(SIM!F:F,'ALL 2019'!C123,SIM!E:E)</f>
        <v>0</v>
      </c>
      <c r="R123" s="93" t="n">
        <f aca="false">SUMIF('First Energy'!F:F,C123,'First Energy'!I:I)</f>
        <v>0</v>
      </c>
      <c r="S123" s="93" t="n">
        <f aca="false">SUMIF('ID Motors'!G:G,C123,'ID Motors'!J:J)</f>
        <v>0</v>
      </c>
      <c r="T123" s="15" t="n">
        <f aca="false">+SUMIF('ID RENTAL'!G:G,'ALL 2019'!C123,'ID RENTAL'!F:F)</f>
        <v>0</v>
      </c>
      <c r="U123" s="29" t="n">
        <f aca="false">+SUMIF('MCM '!G:G,'ALL 2019'!C123,'MCM '!F:F)</f>
        <v>-812780000</v>
      </c>
      <c r="V123" s="61" t="n">
        <f aca="false">+SUMIF(AGRIMOTORS!G:G,C123,AGRIMOTORS!F:F)</f>
        <v>0</v>
      </c>
      <c r="W123" s="15" t="n">
        <f aca="false">+SUMIF(BOVIMA!F:F,'ALL 2019'!C123,BOVIMA!E:E)</f>
        <v>0</v>
      </c>
      <c r="X123" s="15" t="n">
        <f aca="false">+SUMIF(AGRIFEED!F:F,'ALL 2019'!C123,AGRIFEED!E:E)</f>
        <v>0</v>
      </c>
      <c r="Y123" s="15" t="n">
        <f aca="false">+SUMIF(AMIP!F:F,'ALL 2019'!C123,AMIP!E:E)</f>
        <v>0</v>
      </c>
      <c r="Z123" s="15" t="n">
        <f aca="false">+SUMIF(ISF!F:F,'ALL 2019'!C123,ISF!F:F)</f>
        <v>0</v>
      </c>
      <c r="AA123" s="15" t="n">
        <f aca="false">+SUMIF(MABEL!F:F,'ALL 2019'!C123,MABEL!E:E)</f>
        <v>0</v>
      </c>
      <c r="AB123" s="29" t="n">
        <f aca="false">+SUMIF(DISCOI!G:G,'ALL 2019'!C123,DISCOI!F:F)</f>
        <v>0</v>
      </c>
      <c r="AC123" s="15" t="n">
        <f aca="false">+SUMIF(NMP!F:F,'ALL 2019'!C123,NMP!E:E)</f>
        <v>0</v>
      </c>
      <c r="AD123" s="15" t="n">
        <f aca="false">+SUMIF('AMCHO '!F:F,'ALL 2019'!C123,'AMCHO '!E:E)</f>
        <v>0</v>
      </c>
      <c r="AE123" s="15" t="n">
        <f aca="false">SUMIF(CONFORTIS!G:G,'ALL 2019'!C123,CONFORTIS!F:F)</f>
        <v>0</v>
      </c>
      <c r="AF123" s="15" t="n">
        <f aca="false">+SUMIF('IRS IMMO'!G:G,'ALL 2019'!C123,'IRS IMMO'!F:F)</f>
        <v>0</v>
      </c>
      <c r="AG123" s="15" t="n">
        <f aca="false">SUMIF('United Malagasy'!F:F,'ALL 2019'!C123,'United Malagasy'!E:E)</f>
        <v>0</v>
      </c>
      <c r="AH123" s="15" t="n">
        <f aca="false">+SUMIF(AGRIVETAM!F:F,'ALL 2019'!C123,AGRIVETAM!E:E)</f>
        <v>0</v>
      </c>
      <c r="AI123" s="15" t="n">
        <f aca="false">+SUMIF(EUROPAINTS!F:F,'ALL 2019'!C123,EUROPAINTS!E:E)</f>
        <v>0</v>
      </c>
      <c r="AJ123" s="15" t="n">
        <f aca="false">SUMIF('CSS SAKAY'!F:F,'ALL 2019'!C123,'CSS SAKAY'!E:E)</f>
        <v>0</v>
      </c>
      <c r="AK123" s="61" t="n">
        <f aca="false">+SUMIF(AGRIMA!F:F,'ALL 2019'!C123,AGRIMA!E:E)</f>
        <v>0</v>
      </c>
      <c r="AL123" s="15" t="n">
        <f aca="false">+SUMIF(FERRIS!H:H,'ALL 2019'!C123,FERRIS!G:G)</f>
        <v>0</v>
      </c>
      <c r="AM123" s="15" t="n">
        <f aca="false">SUMIF(SEM!F:F,'ALL 2019'!C123,SEM!E:E)</f>
        <v>0</v>
      </c>
      <c r="AN123" s="15" t="n">
        <f aca="false">+SUMIF(Madatrade!F:F,'ALL 2019'!C123,Madatrade!E:E)</f>
        <v>0</v>
      </c>
      <c r="AO123" s="15" t="n">
        <f aca="false">+SUMIF('FIRST INVESTISSEMENT'!G:G,'ALL 2019'!C123,'FIRST INVESTISSEMENT'!F:F)</f>
        <v>0</v>
      </c>
    </row>
    <row r="124" customFormat="false" ht="17.25" hidden="false" customHeight="true" outlineLevel="0" collapsed="false">
      <c r="A124" s="2" t="str">
        <f aca="false">+LEFT(B124)</f>
        <v>4</v>
      </c>
      <c r="B124" s="2" t="str">
        <f aca="false">+LEFT(C124,3)</f>
        <v>455</v>
      </c>
      <c r="C124" s="16" t="n">
        <v>45500010</v>
      </c>
      <c r="D124" s="46" t="s">
        <v>2953</v>
      </c>
      <c r="E124" s="86" t="s">
        <v>2495</v>
      </c>
      <c r="F124" s="61"/>
      <c r="G124" s="61" t="n">
        <f aca="false">+SUMIF(AGRICORP!I:I,C124,AGRICORP!F:F)</f>
        <v>0</v>
      </c>
      <c r="H124" s="61" t="n">
        <f aca="false">+SUMIF(SMTP!D:D,'ALL 2019'!C124,SMTP!H:H)</f>
        <v>0</v>
      </c>
      <c r="I124" s="61" t="n">
        <f aca="false">SUMIF(AGRIVET!G:G,C124,AGRIVET!F:F)</f>
        <v>0</v>
      </c>
      <c r="J124" s="61" t="n">
        <f aca="false">+SUMIF(AGRIVAL!G:G,'ALL 2019'!C124,AGRIVAL!F:F)</f>
        <v>0</v>
      </c>
      <c r="K124" s="61" t="n">
        <f aca="false">+SUMIF(AGRIKOBA!G:G,'ALL 2019'!C124,AGRIKOBA!F:F)</f>
        <v>0</v>
      </c>
      <c r="L124" s="61" t="n">
        <f aca="false">+SUMIF(LMOI!F:F,'ALL 2019'!C124,LMOI!E:E)</f>
        <v>0</v>
      </c>
      <c r="M124" s="15" t="n">
        <f aca="false">+SUMIF(TARTINE!G:G,'ALL 2019'!C124,TARTINE!F:F)</f>
        <v>0</v>
      </c>
      <c r="N124" s="15" t="n">
        <f aca="false">+SUMIF(IDF!F:F,'ALL 2019'!C124,IDF!E:E)</f>
        <v>0</v>
      </c>
      <c r="O124" s="15" t="n">
        <f aca="false">+SUMIF(RYA!G:G,C124,RYA!F:F)</f>
        <v>0</v>
      </c>
      <c r="P124" s="15" t="n">
        <f aca="false">+SUMIF('SCI NOAH'!G:G,'ALL 2019'!C124,'SCI NOAH'!F:F)</f>
        <v>0</v>
      </c>
      <c r="Q124" s="15" t="n">
        <f aca="false">+SUMIF(SIM!F:F,'ALL 2019'!C124,SIM!E:E)</f>
        <v>0</v>
      </c>
      <c r="R124" s="93" t="n">
        <f aca="false">SUMIF('First Energy'!F:F,C124,'First Energy'!I:I)</f>
        <v>0</v>
      </c>
      <c r="S124" s="93" t="n">
        <f aca="false">SUMIF('ID Motors'!G:G,C124,'ID Motors'!J:J)</f>
        <v>0</v>
      </c>
      <c r="T124" s="15" t="n">
        <f aca="false">+SUMIF('ID RENTAL'!G:G,'ALL 2019'!C124,'ID RENTAL'!F:F)</f>
        <v>0</v>
      </c>
      <c r="U124" s="29" t="n">
        <f aca="false">+SUMIF('MCM '!G:G,'ALL 2019'!C124,'MCM '!F:F)</f>
        <v>0</v>
      </c>
      <c r="V124" s="61" t="n">
        <f aca="false">+SUMIF(AGRIMOTORS!G:G,C124,AGRIMOTORS!F:F)</f>
        <v>0</v>
      </c>
      <c r="W124" s="15" t="n">
        <f aca="false">+SUMIF(BOVIMA!F:F,'ALL 2019'!C124,BOVIMA!E:E)</f>
        <v>0</v>
      </c>
      <c r="X124" s="15" t="n">
        <f aca="false">+SUMIF(AGRIFEED!F:F,'ALL 2019'!C124,AGRIFEED!E:E)</f>
        <v>0</v>
      </c>
      <c r="Y124" s="15" t="n">
        <f aca="false">+SUMIF(AMIP!F:F,'ALL 2019'!C124,AMIP!E:E)</f>
        <v>0</v>
      </c>
      <c r="Z124" s="15" t="n">
        <f aca="false">+SUMIF(ISF!F:F,'ALL 2019'!C124,ISF!F:F)</f>
        <v>0</v>
      </c>
      <c r="AA124" s="15" t="n">
        <f aca="false">+SUMIF(MABEL!F:F,'ALL 2019'!C124,MABEL!E:E)</f>
        <v>0</v>
      </c>
      <c r="AB124" s="29" t="n">
        <f aca="false">+SUMIF(DISCOI!G:G,'ALL 2019'!C124,DISCOI!F:F)</f>
        <v>0</v>
      </c>
      <c r="AC124" s="15" t="n">
        <f aca="false">+SUMIF(NMP!F:F,'ALL 2019'!C124,NMP!E:E)</f>
        <v>0</v>
      </c>
      <c r="AD124" s="15" t="n">
        <f aca="false">+SUMIF('AMCHO '!F:F,'ALL 2019'!C124,'AMCHO '!E:E)</f>
        <v>0</v>
      </c>
      <c r="AE124" s="15" t="n">
        <f aca="false">SUMIF(CONFORTIS!G:G,'ALL 2019'!C124,CONFORTIS!F:F)</f>
        <v>0</v>
      </c>
      <c r="AF124" s="15" t="n">
        <f aca="false">+SUMIF('IRS IMMO'!G:G,'ALL 2019'!C124,'IRS IMMO'!F:F)</f>
        <v>0</v>
      </c>
      <c r="AG124" s="15" t="n">
        <f aca="false">SUMIF('United Malagasy'!F:F,'ALL 2019'!C124,'United Malagasy'!E:E)</f>
        <v>0</v>
      </c>
      <c r="AH124" s="15" t="n">
        <f aca="false">+SUMIF(AGRIVETAM!F:F,'ALL 2019'!C124,AGRIVETAM!E:E)</f>
        <v>0</v>
      </c>
      <c r="AI124" s="15" t="n">
        <f aca="false">+SUMIF(EUROPAINTS!F:F,'ALL 2019'!C124,EUROPAINTS!E:E)</f>
        <v>0</v>
      </c>
      <c r="AJ124" s="15" t="n">
        <f aca="false">SUMIF('CSS SAKAY'!F:F,'ALL 2019'!C124,'CSS SAKAY'!E:E)</f>
        <v>0</v>
      </c>
      <c r="AK124" s="61" t="n">
        <f aca="false">+SUMIF(AGRIMA!F:F,'ALL 2019'!C124,AGRIMA!E:E)</f>
        <v>0</v>
      </c>
      <c r="AL124" s="15" t="n">
        <f aca="false">+SUMIF(FERRIS!H:H,'ALL 2019'!C124,FERRIS!G:G)</f>
        <v>0</v>
      </c>
      <c r="AM124" s="15" t="n">
        <f aca="false">SUMIF(SEM!F:F,'ALL 2019'!C124,SEM!E:E)</f>
        <v>0</v>
      </c>
      <c r="AN124" s="15" t="n">
        <f aca="false">+SUMIF(Madatrade!F:F,'ALL 2019'!C124,Madatrade!E:E)</f>
        <v>0</v>
      </c>
      <c r="AO124" s="15" t="n">
        <f aca="false">+SUMIF('FIRST INVESTISSEMENT'!G:G,'ALL 2019'!C124,'FIRST INVESTISSEMENT'!F:F)</f>
        <v>0</v>
      </c>
    </row>
    <row r="125" customFormat="false" ht="17.25" hidden="false" customHeight="true" outlineLevel="0" collapsed="false">
      <c r="A125" s="2" t="str">
        <f aca="false">+LEFT(B125)</f>
        <v>4</v>
      </c>
      <c r="B125" s="2" t="str">
        <f aca="false">+LEFT(C125,3)</f>
        <v>455</v>
      </c>
      <c r="C125" s="33" t="n">
        <v>45512000</v>
      </c>
      <c r="D125" s="46" t="s">
        <v>2953</v>
      </c>
      <c r="E125" s="99" t="s">
        <v>2436</v>
      </c>
      <c r="F125" s="61"/>
      <c r="G125" s="61" t="n">
        <f aca="false">+SUMIF(AGRICORP!I:I,C125,AGRICORP!F:F)</f>
        <v>0</v>
      </c>
      <c r="H125" s="61" t="n">
        <f aca="false">+SUMIF(SMTP!D:D,'ALL 2019'!C125,SMTP!H:H)</f>
        <v>0</v>
      </c>
      <c r="I125" s="61" t="n">
        <f aca="false">SUMIF(AGRIVET!G:G,C125,AGRIVET!F:F)</f>
        <v>0</v>
      </c>
      <c r="J125" s="61" t="n">
        <f aca="false">+SUMIF(AGRIVAL!G:G,'ALL 2019'!C125,AGRIVAL!F:F)</f>
        <v>0</v>
      </c>
      <c r="K125" s="61" t="n">
        <f aca="false">+SUMIF(AGRIKOBA!G:G,'ALL 2019'!C125,AGRIKOBA!F:F)</f>
        <v>0</v>
      </c>
      <c r="L125" s="61" t="n">
        <f aca="false">+SUMIF(LMOI!F:F,'ALL 2019'!C125,LMOI!E:E)</f>
        <v>0</v>
      </c>
      <c r="M125" s="15" t="n">
        <f aca="false">+SUMIF(TARTINE!G:G,'ALL 2019'!C125,TARTINE!F:F)</f>
        <v>0</v>
      </c>
      <c r="N125" s="15" t="n">
        <f aca="false">+SUMIF(IDF!F:F,'ALL 2019'!C125,IDF!E:E)</f>
        <v>0</v>
      </c>
      <c r="O125" s="15" t="n">
        <f aca="false">+SUMIF(RYA!G:G,C125,RYA!F:F)</f>
        <v>0</v>
      </c>
      <c r="P125" s="15" t="n">
        <f aca="false">+SUMIF('SCI NOAH'!G:G,'ALL 2019'!C125,'SCI NOAH'!F:F)</f>
        <v>0</v>
      </c>
      <c r="Q125" s="15" t="n">
        <f aca="false">+SUMIF(SIM!F:F,'ALL 2019'!C125,SIM!E:E)</f>
        <v>0</v>
      </c>
      <c r="R125" s="93" t="n">
        <f aca="false">SUMIF('First Energy'!F:F,C125,'First Energy'!I:I)</f>
        <v>0</v>
      </c>
      <c r="S125" s="93" t="n">
        <f aca="false">SUMIF('ID Motors'!G:G,C125,'ID Motors'!J:J)</f>
        <v>0</v>
      </c>
      <c r="T125" s="15" t="n">
        <f aca="false">+SUMIF('ID RENTAL'!G:G,'ALL 2019'!C125,'ID RENTAL'!F:F)</f>
        <v>0</v>
      </c>
      <c r="U125" s="29" t="n">
        <f aca="false">+SUMIF('MCM '!G:G,'ALL 2019'!C125,'MCM '!F:F)</f>
        <v>0</v>
      </c>
      <c r="V125" s="61" t="n">
        <f aca="false">+SUMIF(AGRIMOTORS!G:G,C125,AGRIMOTORS!F:F)</f>
        <v>0</v>
      </c>
      <c r="W125" s="15" t="n">
        <f aca="false">+SUMIF(BOVIMA!F:F,'ALL 2019'!C125,BOVIMA!E:E)</f>
        <v>0</v>
      </c>
      <c r="X125" s="15" t="n">
        <f aca="false">+SUMIF(AGRIFEED!F:F,'ALL 2019'!C125,AGRIFEED!E:E)</f>
        <v>0</v>
      </c>
      <c r="Y125" s="15" t="n">
        <f aca="false">+SUMIF(AMIP!F:F,'ALL 2019'!C125,AMIP!E:E)</f>
        <v>0</v>
      </c>
      <c r="Z125" s="15" t="n">
        <f aca="false">+SUMIF(ISF!F:F,'ALL 2019'!C125,ISF!F:F)</f>
        <v>0</v>
      </c>
      <c r="AA125" s="15" t="n">
        <f aca="false">+SUMIF(MABEL!F:F,'ALL 2019'!C125,MABEL!E:E)</f>
        <v>0</v>
      </c>
      <c r="AB125" s="29" t="n">
        <f aca="false">+SUMIF(DISCOI!G:G,'ALL 2019'!C125,DISCOI!F:F)</f>
        <v>0</v>
      </c>
      <c r="AC125" s="15" t="n">
        <f aca="false">+SUMIF(NMP!F:F,'ALL 2019'!C125,NMP!E:E)</f>
        <v>0</v>
      </c>
      <c r="AD125" s="15" t="n">
        <f aca="false">+SUMIF('AMCHO '!F:F,'ALL 2019'!C125,'AMCHO '!E:E)</f>
        <v>0</v>
      </c>
      <c r="AE125" s="15" t="n">
        <f aca="false">SUMIF(CONFORTIS!G:G,'ALL 2019'!C125,CONFORTIS!F:F)</f>
        <v>0</v>
      </c>
      <c r="AF125" s="15" t="n">
        <f aca="false">+SUMIF('IRS IMMO'!G:G,'ALL 2019'!C125,'IRS IMMO'!F:F)</f>
        <v>0</v>
      </c>
      <c r="AG125" s="15" t="n">
        <f aca="false">SUMIF('United Malagasy'!F:F,'ALL 2019'!C125,'United Malagasy'!E:E)</f>
        <v>0</v>
      </c>
      <c r="AH125" s="15" t="n">
        <f aca="false">+SUMIF(AGRIVETAM!F:F,'ALL 2019'!C125,AGRIVETAM!E:E)</f>
        <v>0</v>
      </c>
      <c r="AI125" s="15" t="n">
        <f aca="false">+SUMIF(EUROPAINTS!F:F,'ALL 2019'!C125,EUROPAINTS!E:E)</f>
        <v>0</v>
      </c>
      <c r="AJ125" s="15" t="n">
        <f aca="false">SUMIF('CSS SAKAY'!F:F,'ALL 2019'!C125,'CSS SAKAY'!E:E)</f>
        <v>0</v>
      </c>
      <c r="AK125" s="61" t="n">
        <f aca="false">+SUMIF(AGRIMA!F:F,'ALL 2019'!C125,AGRIMA!E:E)</f>
        <v>-45767533</v>
      </c>
      <c r="AL125" s="15" t="n">
        <f aca="false">+SUMIF(FERRIS!H:H,'ALL 2019'!C125,FERRIS!G:G)</f>
        <v>0</v>
      </c>
      <c r="AM125" s="15" t="n">
        <f aca="false">SUMIF(SEM!F:F,'ALL 2019'!C125,SEM!E:E)</f>
        <v>-190230840</v>
      </c>
      <c r="AN125" s="15" t="n">
        <f aca="false">+SUMIF(Madatrade!F:F,'ALL 2019'!C125,Madatrade!E:E)</f>
        <v>0</v>
      </c>
      <c r="AO125" s="15" t="n">
        <f aca="false">+SUMIF('FIRST INVESTISSEMENT'!G:G,'ALL 2019'!C125,'FIRST INVESTISSEMENT'!F:F)</f>
        <v>0</v>
      </c>
    </row>
    <row r="126" customFormat="false" ht="17.25" hidden="false" customHeight="true" outlineLevel="0" collapsed="false">
      <c r="A126" s="2" t="str">
        <f aca="false">+LEFT(B126)</f>
        <v>4</v>
      </c>
      <c r="B126" s="2" t="str">
        <f aca="false">+LEFT(C126,3)</f>
        <v>455</v>
      </c>
      <c r="C126" s="33" t="n">
        <v>45513000</v>
      </c>
      <c r="D126" s="46" t="s">
        <v>2953</v>
      </c>
      <c r="E126" s="99" t="s">
        <v>2437</v>
      </c>
      <c r="F126" s="61"/>
      <c r="G126" s="61" t="n">
        <f aca="false">+SUMIF(AGRICORP!I:I,C126,AGRICORP!F:F)</f>
        <v>0</v>
      </c>
      <c r="H126" s="61" t="n">
        <f aca="false">+SUMIF(SMTP!D:D,'ALL 2019'!C126,SMTP!H:H)</f>
        <v>0</v>
      </c>
      <c r="I126" s="61" t="n">
        <f aca="false">SUMIF(AGRIVET!G:G,C126,AGRIVET!F:F)</f>
        <v>0</v>
      </c>
      <c r="J126" s="61" t="n">
        <f aca="false">+SUMIF(AGRIVAL!G:G,'ALL 2019'!C126,AGRIVAL!F:F)</f>
        <v>0</v>
      </c>
      <c r="K126" s="61" t="n">
        <f aca="false">+SUMIF(AGRIKOBA!G:G,'ALL 2019'!C126,AGRIKOBA!F:F)</f>
        <v>0</v>
      </c>
      <c r="L126" s="61" t="n">
        <f aca="false">+SUMIF(LMOI!F:F,'ALL 2019'!C126,LMOI!E:E)</f>
        <v>0</v>
      </c>
      <c r="M126" s="15" t="n">
        <f aca="false">+SUMIF(TARTINE!G:G,'ALL 2019'!C126,TARTINE!F:F)</f>
        <v>0</v>
      </c>
      <c r="N126" s="15" t="n">
        <f aca="false">+SUMIF(IDF!F:F,'ALL 2019'!C126,IDF!E:E)</f>
        <v>0</v>
      </c>
      <c r="O126" s="15" t="n">
        <f aca="false">+SUMIF(RYA!G:G,C126,RYA!F:F)</f>
        <v>0</v>
      </c>
      <c r="P126" s="15" t="n">
        <f aca="false">+SUMIF('SCI NOAH'!G:G,'ALL 2019'!C126,'SCI NOAH'!F:F)</f>
        <v>0</v>
      </c>
      <c r="Q126" s="15" t="n">
        <f aca="false">+SUMIF(SIM!F:F,'ALL 2019'!C126,SIM!E:E)</f>
        <v>0</v>
      </c>
      <c r="R126" s="93" t="n">
        <f aca="false">SUMIF('First Energy'!F:F,C126,'First Energy'!I:I)</f>
        <v>0</v>
      </c>
      <c r="S126" s="93" t="n">
        <f aca="false">SUMIF('ID Motors'!G:G,C126,'ID Motors'!J:J)</f>
        <v>0</v>
      </c>
      <c r="T126" s="15" t="n">
        <f aca="false">+SUMIF('ID RENTAL'!G:G,'ALL 2019'!C126,'ID RENTAL'!F:F)</f>
        <v>0</v>
      </c>
      <c r="U126" s="29" t="n">
        <f aca="false">+SUMIF('MCM '!G:G,'ALL 2019'!C126,'MCM '!F:F)</f>
        <v>0</v>
      </c>
      <c r="V126" s="61" t="n">
        <f aca="false">+SUMIF(AGRIMOTORS!G:G,C126,AGRIMOTORS!F:F)</f>
        <v>0</v>
      </c>
      <c r="W126" s="15" t="n">
        <f aca="false">+SUMIF(BOVIMA!F:F,'ALL 2019'!C126,BOVIMA!E:E)</f>
        <v>0</v>
      </c>
      <c r="X126" s="15" t="n">
        <f aca="false">+SUMIF(AGRIFEED!F:F,'ALL 2019'!C126,AGRIFEED!E:E)</f>
        <v>0</v>
      </c>
      <c r="Y126" s="15" t="n">
        <f aca="false">+SUMIF(AMIP!F:F,'ALL 2019'!C126,AMIP!E:E)</f>
        <v>0</v>
      </c>
      <c r="Z126" s="15" t="n">
        <f aca="false">+SUMIF(ISF!F:F,'ALL 2019'!C126,ISF!F:F)</f>
        <v>0</v>
      </c>
      <c r="AA126" s="15" t="n">
        <f aca="false">+SUMIF(MABEL!F:F,'ALL 2019'!C126,MABEL!E:E)</f>
        <v>0</v>
      </c>
      <c r="AB126" s="29" t="n">
        <f aca="false">+SUMIF(DISCOI!G:G,'ALL 2019'!C126,DISCOI!F:F)</f>
        <v>0</v>
      </c>
      <c r="AC126" s="15" t="n">
        <f aca="false">+SUMIF(NMP!F:F,'ALL 2019'!C126,NMP!E:E)</f>
        <v>0</v>
      </c>
      <c r="AD126" s="15" t="n">
        <f aca="false">+SUMIF('AMCHO '!F:F,'ALL 2019'!C126,'AMCHO '!E:E)</f>
        <v>0</v>
      </c>
      <c r="AE126" s="15" t="n">
        <f aca="false">SUMIF(CONFORTIS!G:G,'ALL 2019'!C126,CONFORTIS!F:F)</f>
        <v>0</v>
      </c>
      <c r="AF126" s="15" t="n">
        <f aca="false">+SUMIF('IRS IMMO'!G:G,'ALL 2019'!C126,'IRS IMMO'!F:F)</f>
        <v>0</v>
      </c>
      <c r="AG126" s="15" t="n">
        <f aca="false">SUMIF('United Malagasy'!F:F,'ALL 2019'!C126,'United Malagasy'!E:E)</f>
        <v>0</v>
      </c>
      <c r="AH126" s="15" t="n">
        <f aca="false">+SUMIF(AGRIVETAM!F:F,'ALL 2019'!C126,AGRIVETAM!E:E)</f>
        <v>0</v>
      </c>
      <c r="AI126" s="15" t="n">
        <f aca="false">+SUMIF(EUROPAINTS!F:F,'ALL 2019'!C126,EUROPAINTS!E:E)</f>
        <v>0</v>
      </c>
      <c r="AJ126" s="15" t="n">
        <f aca="false">SUMIF('CSS SAKAY'!F:F,'ALL 2019'!C126,'CSS SAKAY'!E:E)</f>
        <v>0</v>
      </c>
      <c r="AK126" s="61" t="n">
        <f aca="false">+SUMIF(AGRIMA!F:F,'ALL 2019'!C126,AGRIMA!E:E)</f>
        <v>2460000</v>
      </c>
      <c r="AL126" s="15" t="n">
        <f aca="false">+SUMIF(FERRIS!H:H,'ALL 2019'!C126,FERRIS!G:G)</f>
        <v>0</v>
      </c>
      <c r="AM126" s="15" t="n">
        <f aca="false">SUMIF(SEM!F:F,'ALL 2019'!C126,SEM!E:E)</f>
        <v>-277000000</v>
      </c>
      <c r="AN126" s="15" t="n">
        <f aca="false">+SUMIF(Madatrade!F:F,'ALL 2019'!C126,Madatrade!E:E)</f>
        <v>0</v>
      </c>
      <c r="AO126" s="15" t="n">
        <f aca="false">+SUMIF('FIRST INVESTISSEMENT'!G:G,'ALL 2019'!C126,'FIRST INVESTISSEMENT'!F:F)</f>
        <v>0</v>
      </c>
    </row>
    <row r="127" customFormat="false" ht="17.25" hidden="false" customHeight="true" outlineLevel="0" collapsed="false">
      <c r="A127" s="2" t="str">
        <f aca="false">+LEFT(B127)</f>
        <v>4</v>
      </c>
      <c r="B127" s="2" t="str">
        <f aca="false">+LEFT(C127,3)</f>
        <v>455</v>
      </c>
      <c r="C127" s="12" t="n">
        <v>45514000</v>
      </c>
      <c r="D127" s="46" t="s">
        <v>2953</v>
      </c>
      <c r="E127" s="86" t="s">
        <v>2730</v>
      </c>
      <c r="F127" s="61"/>
      <c r="G127" s="61" t="n">
        <f aca="false">+SUMIF(AGRICORP!I:I,C127,AGRICORP!F:F)</f>
        <v>0</v>
      </c>
      <c r="H127" s="61" t="n">
        <f aca="false">+SUMIF(SMTP!D:D,'ALL 2019'!C127,SMTP!H:H)</f>
        <v>0</v>
      </c>
      <c r="I127" s="61" t="n">
        <f aca="false">SUMIF(AGRIVET!G:G,C127,AGRIVET!F:F)</f>
        <v>0</v>
      </c>
      <c r="J127" s="61" t="n">
        <f aca="false">+SUMIF(AGRIVAL!G:G,'ALL 2019'!C127,AGRIVAL!F:F)</f>
        <v>0</v>
      </c>
      <c r="M127" s="15"/>
      <c r="N127" s="15"/>
      <c r="O127" s="15"/>
      <c r="P127" s="15"/>
      <c r="Q127" s="15"/>
      <c r="R127" s="93" t="n">
        <f aca="false">SUMIF('First Energy'!F:F,C127,'First Energy'!I:I)</f>
        <v>0</v>
      </c>
      <c r="S127" s="93" t="n">
        <f aca="false">SUMIF('ID Motors'!G:G,C127,'ID Motors'!J:J)</f>
        <v>0</v>
      </c>
      <c r="T127" s="15" t="n">
        <f aca="false">+SUMIF('ID RENTAL'!G:G,'ALL 2019'!C127,'ID RENTAL'!F:F)</f>
        <v>0</v>
      </c>
      <c r="V127" s="61" t="n">
        <f aca="false">+SUMIF(AGRIMOTORS!G:G,C127,AGRIMOTORS!F:F)</f>
        <v>0</v>
      </c>
      <c r="W127" s="15"/>
      <c r="X127" s="15"/>
      <c r="Y127" s="15"/>
      <c r="Z127" s="15"/>
      <c r="AA127" s="29"/>
      <c r="AB127" s="15"/>
      <c r="AC127" s="15"/>
      <c r="AD127" s="15"/>
      <c r="AE127" s="15" t="n">
        <f aca="false">SUMIF(CONFORTIS!G:G,'ALL 2019'!C127,CONFORTIS!F:F)</f>
        <v>0</v>
      </c>
      <c r="AF127" s="15"/>
      <c r="AG127" s="15" t="n">
        <f aca="false">SUMIF('United Malagasy'!F:F,'ALL 2019'!C127,'United Malagasy'!E:E)</f>
        <v>0</v>
      </c>
      <c r="AH127" s="15"/>
      <c r="AI127" s="15"/>
      <c r="AJ127" s="15" t="n">
        <f aca="false">SUMIF('CSS SAKAY'!F:F,'ALL 2019'!C127,'CSS SAKAY'!E:E)</f>
        <v>0</v>
      </c>
      <c r="AK127" s="61" t="n">
        <f aca="false">+SUMIF(AGRIMA!F:F,'ALL 2019'!C127,AGRIMA!E:E)</f>
        <v>0</v>
      </c>
      <c r="AL127" s="15" t="n">
        <f aca="false">+SUMIF(FERRIS!H:H,'ALL 2019'!C127,FERRIS!G:G)</f>
        <v>0</v>
      </c>
      <c r="AM127" s="15" t="n">
        <f aca="false">SUMIF(SEM!F:F,'ALL 2019'!C127,SEM!E:E)</f>
        <v>-3377616744.57</v>
      </c>
      <c r="AN127" s="15" t="n">
        <f aca="false">+SUMIF(Madatrade!F:F,'ALL 2019'!C127,Madatrade!E:E)</f>
        <v>0</v>
      </c>
      <c r="AO127" s="15" t="n">
        <f aca="false">+SUMIF('FIRST INVESTISSEMENT'!G:G,'ALL 2019'!C127,'FIRST INVESTISSEMENT'!F:F)</f>
        <v>0</v>
      </c>
    </row>
    <row r="128" customFormat="false" ht="17.25" hidden="false" customHeight="true" outlineLevel="0" collapsed="false">
      <c r="A128" s="2" t="str">
        <f aca="false">+LEFT(B128)</f>
        <v>4</v>
      </c>
      <c r="B128" s="2" t="str">
        <f aca="false">+LEFT(C128,3)</f>
        <v>455</v>
      </c>
      <c r="C128" s="12" t="n">
        <v>45516000</v>
      </c>
      <c r="D128" s="46" t="s">
        <v>2953</v>
      </c>
      <c r="E128" s="86" t="s">
        <v>2732</v>
      </c>
      <c r="F128" s="61"/>
      <c r="G128" s="61" t="n">
        <f aca="false">+SUMIF(AGRICORP!I:I,C128,AGRICORP!F:F)</f>
        <v>0</v>
      </c>
      <c r="H128" s="61" t="n">
        <f aca="false">+SUMIF(SMTP!D:D,'ALL 2019'!C128,SMTP!H:H)</f>
        <v>0</v>
      </c>
      <c r="I128" s="61" t="n">
        <f aca="false">SUMIF(AGRIVET!G:G,C128,AGRIVET!F:F)</f>
        <v>0</v>
      </c>
      <c r="J128" s="61" t="n">
        <f aca="false">+SUMIF(AGRIVAL!G:G,'ALL 2019'!C128,AGRIVAL!F:F)</f>
        <v>0</v>
      </c>
      <c r="M128" s="15"/>
      <c r="N128" s="15"/>
      <c r="O128" s="15"/>
      <c r="P128" s="15"/>
      <c r="Q128" s="15"/>
      <c r="R128" s="93" t="n">
        <f aca="false">SUMIF('First Energy'!F:F,C128,'First Energy'!I:I)</f>
        <v>0</v>
      </c>
      <c r="S128" s="93" t="n">
        <f aca="false">SUMIF('ID Motors'!G:G,C128,'ID Motors'!J:J)</f>
        <v>0</v>
      </c>
      <c r="T128" s="15" t="n">
        <f aca="false">+SUMIF('ID RENTAL'!G:G,'ALL 2019'!C128,'ID RENTAL'!F:F)</f>
        <v>0</v>
      </c>
      <c r="V128" s="61" t="n">
        <f aca="false">+SUMIF(AGRIMOTORS!G:G,C128,AGRIMOTORS!F:F)</f>
        <v>0</v>
      </c>
      <c r="W128" s="15"/>
      <c r="X128" s="15"/>
      <c r="Y128" s="15"/>
      <c r="Z128" s="15"/>
      <c r="AA128" s="29"/>
      <c r="AB128" s="15"/>
      <c r="AC128" s="15"/>
      <c r="AD128" s="15"/>
      <c r="AE128" s="15" t="n">
        <f aca="false">SUMIF(CONFORTIS!G:G,'ALL 2019'!C128,CONFORTIS!F:F)</f>
        <v>0</v>
      </c>
      <c r="AF128" s="15"/>
      <c r="AG128" s="15" t="n">
        <f aca="false">SUMIF('United Malagasy'!F:F,'ALL 2019'!C128,'United Malagasy'!E:E)</f>
        <v>0</v>
      </c>
      <c r="AH128" s="15"/>
      <c r="AI128" s="15"/>
      <c r="AJ128" s="15" t="n">
        <f aca="false">SUMIF('CSS SAKAY'!F:F,'ALL 2019'!C128,'CSS SAKAY'!E:E)</f>
        <v>0</v>
      </c>
      <c r="AK128" s="61" t="n">
        <f aca="false">+SUMIF(AGRIMA!F:F,'ALL 2019'!C128,AGRIMA!E:E)</f>
        <v>0</v>
      </c>
      <c r="AL128" s="15" t="n">
        <f aca="false">+SUMIF(FERRIS!H:H,'ALL 2019'!C128,FERRIS!G:G)</f>
        <v>0</v>
      </c>
      <c r="AM128" s="15" t="n">
        <f aca="false">SUMIF(SEM!F:F,'ALL 2019'!C128,SEM!E:E)</f>
        <v>0</v>
      </c>
      <c r="AN128" s="15" t="n">
        <f aca="false">+SUMIF(Madatrade!F:F,'ALL 2019'!C128,Madatrade!E:E)</f>
        <v>0</v>
      </c>
      <c r="AO128" s="15" t="n">
        <f aca="false">+SUMIF('FIRST INVESTISSEMENT'!G:G,'ALL 2019'!C128,'FIRST INVESTISSEMENT'!F:F)</f>
        <v>0</v>
      </c>
    </row>
    <row r="129" customFormat="false" ht="17.25" hidden="false" customHeight="true" outlineLevel="0" collapsed="false">
      <c r="A129" s="2" t="str">
        <f aca="false">+LEFT(B129)</f>
        <v>4</v>
      </c>
      <c r="B129" s="2" t="str">
        <f aca="false">+LEFT(C129,3)</f>
        <v>455</v>
      </c>
      <c r="C129" s="12" t="n">
        <v>45520000</v>
      </c>
      <c r="D129" s="46" t="s">
        <v>2953</v>
      </c>
      <c r="E129" s="57" t="s">
        <v>119</v>
      </c>
      <c r="F129" s="61" t="n">
        <v>0</v>
      </c>
      <c r="G129" s="61" t="n">
        <f aca="false">+SUMIF(AGRICORP!I:I,C129,AGRICORP!F:F)</f>
        <v>0</v>
      </c>
      <c r="H129" s="61" t="n">
        <f aca="false">+SUMIF(SMTP!D:D,'ALL 2019'!C129,SMTP!H:H)</f>
        <v>0</v>
      </c>
      <c r="I129" s="61" t="n">
        <f aca="false">SUMIF(AGRIVET!G:G,C129,AGRIVET!F:F)</f>
        <v>832121600</v>
      </c>
      <c r="J129" s="61" t="n">
        <f aca="false">+SUMIF(AGRIVAL!G:G,'ALL 2019'!C129,AGRIVAL!F:F)</f>
        <v>0</v>
      </c>
      <c r="K129" s="61" t="n">
        <f aca="false">+SUMIF(AGRIKOBA!G:G,'ALL 2019'!C129,AGRIKOBA!F:F)</f>
        <v>0</v>
      </c>
      <c r="L129" s="61" t="n">
        <f aca="false">+SUMIF(LMOI!F:F,'ALL 2019'!C129,LMOI!E:E)</f>
        <v>-985709110.75</v>
      </c>
      <c r="M129" s="15" t="n">
        <f aca="false">+SUMIF(TARTINE!G:G,'ALL 2019'!C129,TARTINE!F:F)</f>
        <v>0</v>
      </c>
      <c r="N129" s="15" t="n">
        <f aca="false">+SUMIF(IDF!F:F,'ALL 2019'!C129,IDF!E:E)</f>
        <v>0</v>
      </c>
      <c r="O129" s="15" t="n">
        <f aca="false">+SUMIF(RYA!G:G,C129,RYA!F:F)</f>
        <v>0</v>
      </c>
      <c r="P129" s="15" t="n">
        <f aca="false">+SUMIF('SCI NOAH'!G:G,'ALL 2019'!C129,'SCI NOAH'!F:F)</f>
        <v>0</v>
      </c>
      <c r="Q129" s="15" t="n">
        <f aca="false">+SUMIF(SIM!F:F,'ALL 2019'!C129,SIM!E:E)</f>
        <v>0</v>
      </c>
      <c r="R129" s="93" t="n">
        <f aca="false">SUMIF('First Energy'!F:F,C129,'First Energy'!I:I)</f>
        <v>-165225000</v>
      </c>
      <c r="S129" s="93" t="n">
        <f aca="false">SUMIF('ID Motors'!G:G,C129,'ID Motors'!J:J)</f>
        <v>-385000906.9</v>
      </c>
      <c r="T129" s="15" t="n">
        <f aca="false">+SUMIF('ID RENTAL'!G:G,'ALL 2019'!C129,'ID RENTAL'!F:F)</f>
        <v>0</v>
      </c>
      <c r="U129" s="29" t="n">
        <f aca="false">+SUMIF('MCM '!G:G,'ALL 2019'!C129,'MCM '!F:F)</f>
        <v>0</v>
      </c>
      <c r="V129" s="61" t="n">
        <f aca="false">+SUMIF(AGRIMOTORS!G:G,C129,AGRIMOTORS!F:F)</f>
        <v>0</v>
      </c>
      <c r="W129" s="15" t="n">
        <f aca="false">+SUMIF(BOVIMA!F:F,'ALL 2019'!C129,BOVIMA!E:E)</f>
        <v>0</v>
      </c>
      <c r="X129" s="15" t="n">
        <f aca="false">+SUMIF(AGRIFEED!F:F,'ALL 2019'!C129,AGRIFEED!E:E)</f>
        <v>0</v>
      </c>
      <c r="Y129" s="15" t="n">
        <f aca="false">+SUMIF(AMIP!F:F,'ALL 2019'!C129,AMIP!E:E)</f>
        <v>0</v>
      </c>
      <c r="Z129" s="15" t="n">
        <f aca="false">+SUMIF(ISF!F:F,'ALL 2019'!C129,ISF!F:F)</f>
        <v>0</v>
      </c>
      <c r="AA129" s="15" t="n">
        <f aca="false">+SUMIF(MABEL!F:F,'ALL 2019'!C129,MABEL!E:E)</f>
        <v>0</v>
      </c>
      <c r="AB129" s="29" t="n">
        <f aca="false">+SUMIF(DISCOI!G:G,'ALL 2019'!C129,DISCOI!F:F)</f>
        <v>0</v>
      </c>
      <c r="AC129" s="15" t="n">
        <f aca="false">+SUMIF(NMP!F:F,'ALL 2019'!C129,NMP!E:E)</f>
        <v>0</v>
      </c>
      <c r="AD129" s="15" t="n">
        <f aca="false">+SUMIF('AMCHO '!F:F,'ALL 2019'!C129,'AMCHO '!E:E)</f>
        <v>0</v>
      </c>
      <c r="AE129" s="15" t="n">
        <f aca="false">SUMIF(CONFORTIS!G:G,'ALL 2019'!C129,CONFORTIS!F:F)</f>
        <v>0</v>
      </c>
      <c r="AF129" s="15" t="n">
        <f aca="false">+SUMIF('IRS IMMO'!G:G,'ALL 2019'!C129,'IRS IMMO'!F:F)</f>
        <v>0</v>
      </c>
      <c r="AG129" s="15" t="n">
        <f aca="false">SUMIF('United Malagasy'!F:F,'ALL 2019'!C129,'United Malagasy'!E:E)</f>
        <v>0</v>
      </c>
      <c r="AH129" s="15" t="n">
        <f aca="false">+SUMIF(AGRIVETAM!F:F,'ALL 2019'!C129,AGRIVETAM!E:E)</f>
        <v>0</v>
      </c>
      <c r="AI129" s="15" t="n">
        <f aca="false">+SUMIF(EUROPAINTS!F:F,'ALL 2019'!C129,EUROPAINTS!E:E)</f>
        <v>0</v>
      </c>
      <c r="AJ129" s="15" t="n">
        <f aca="false">SUMIF('CSS SAKAY'!F:F,'ALL 2019'!C129,'CSS SAKAY'!E:E)</f>
        <v>0</v>
      </c>
      <c r="AK129" s="61" t="n">
        <f aca="false">+SUMIF(AGRIMA!F:F,'ALL 2019'!C129,AGRIMA!E:E)</f>
        <v>0</v>
      </c>
      <c r="AL129" s="15" t="n">
        <f aca="false">+SUMIF(FERRIS!H:H,'ALL 2019'!C129,FERRIS!G:G)</f>
        <v>0</v>
      </c>
      <c r="AM129" s="15" t="n">
        <f aca="false">SUMIF(SEM!F:F,'ALL 2019'!C129,SEM!E:E)</f>
        <v>0</v>
      </c>
      <c r="AN129" s="15" t="n">
        <f aca="false">+SUMIF(Madatrade!F:F,'ALL 2019'!C129,Madatrade!E:E)</f>
        <v>0</v>
      </c>
      <c r="AO129" s="15" t="n">
        <f aca="false">+SUMIF('FIRST INVESTISSEMENT'!G:G,'ALL 2019'!C129,'FIRST INVESTISSEMENT'!F:F)</f>
        <v>0</v>
      </c>
    </row>
    <row r="130" customFormat="false" ht="17.25" hidden="false" customHeight="true" outlineLevel="0" collapsed="false">
      <c r="A130" s="2" t="str">
        <f aca="false">+LEFT(B130)</f>
        <v>4</v>
      </c>
      <c r="B130" s="2" t="str">
        <f aca="false">+LEFT(C130,3)</f>
        <v>455</v>
      </c>
      <c r="C130" s="20" t="n">
        <v>45530000</v>
      </c>
      <c r="D130" s="46" t="s">
        <v>2953</v>
      </c>
      <c r="E130" s="57" t="s">
        <v>102</v>
      </c>
      <c r="F130" s="61"/>
      <c r="G130" s="61" t="n">
        <f aca="false">+SUMIF(AGRICORP!I:I,C130,AGRICORP!F:F)</f>
        <v>0</v>
      </c>
      <c r="H130" s="61" t="n">
        <f aca="false">+SUMIF(SMTP!D:D,'ALL 2019'!C130,SMTP!H:H)</f>
        <v>0</v>
      </c>
      <c r="I130" s="61" t="n">
        <f aca="false">SUMIF(AGRIVET!G:G,C130,AGRIVET!F:F)</f>
        <v>0</v>
      </c>
      <c r="J130" s="61" t="n">
        <f aca="false">+SUMIF(AGRIVAL!G:G,'ALL 2019'!C130,AGRIVAL!F:F)</f>
        <v>2074000000</v>
      </c>
      <c r="K130" s="61" t="n">
        <f aca="false">+SUMIF(AGRIKOBA!G:G,'ALL 2019'!C130,AGRIKOBA!F:F)</f>
        <v>0</v>
      </c>
      <c r="L130" s="61" t="n">
        <f aca="false">+SUMIF(LMOI!F:F,'ALL 2019'!C130,LMOI!E:E)</f>
        <v>-530148043.77</v>
      </c>
      <c r="M130" s="15" t="n">
        <f aca="false">+SUMIF(TARTINE!G:G,'ALL 2019'!C130,TARTINE!F:F)</f>
        <v>0</v>
      </c>
      <c r="N130" s="15" t="n">
        <f aca="false">+SUMIF(IDF!F:F,'ALL 2019'!C130,IDF!E:E)</f>
        <v>0</v>
      </c>
      <c r="O130" s="15" t="n">
        <f aca="false">+SUMIF(RYA!G:G,C130,RYA!F:F)</f>
        <v>0</v>
      </c>
      <c r="P130" s="15" t="n">
        <f aca="false">+SUMIF('SCI NOAH'!G:G,'ALL 2019'!C130,'SCI NOAH'!F:F)</f>
        <v>0</v>
      </c>
      <c r="Q130" s="15" t="n">
        <f aca="false">+SUMIF(SIM!F:F,'ALL 2019'!C130,SIM!E:E)</f>
        <v>0</v>
      </c>
      <c r="R130" s="93" t="n">
        <f aca="false">SUMIF('First Energy'!F:F,C130,'First Energy'!I:I)</f>
        <v>-166135000</v>
      </c>
      <c r="S130" s="93" t="n">
        <f aca="false">SUMIF('ID Motors'!G:G,C130,'ID Motors'!J:J)</f>
        <v>-356114500</v>
      </c>
      <c r="T130" s="15" t="n">
        <f aca="false">+SUMIF('ID RENTAL'!G:G,'ALL 2019'!C130,'ID RENTAL'!F:F)</f>
        <v>-556000</v>
      </c>
      <c r="U130" s="29" t="n">
        <f aca="false">+SUMIF('MCM '!G:G,'ALL 2019'!C130,'MCM '!F:F)</f>
        <v>0</v>
      </c>
      <c r="V130" s="61" t="n">
        <f aca="false">+SUMIF(AGRIMOTORS!G:G,C130,AGRIMOTORS!F:F)</f>
        <v>0</v>
      </c>
      <c r="W130" s="15" t="n">
        <f aca="false">+SUMIF(BOVIMA!F:F,'ALL 2019'!C130,BOVIMA!E:E)</f>
        <v>0</v>
      </c>
      <c r="X130" s="15" t="n">
        <f aca="false">+SUMIF(AGRIFEED!F:F,'ALL 2019'!C130,AGRIFEED!E:E)</f>
        <v>0</v>
      </c>
      <c r="Y130" s="15" t="n">
        <f aca="false">+SUMIF(AMIP!F:F,'ALL 2019'!C130,AMIP!E:E)</f>
        <v>0</v>
      </c>
      <c r="Z130" s="15" t="n">
        <f aca="false">+SUMIF(ISF!F:F,'ALL 2019'!C130,ISF!F:F)</f>
        <v>0</v>
      </c>
      <c r="AA130" s="15" t="n">
        <f aca="false">+SUMIF(MABEL!F:F,'ALL 2019'!C130,MABEL!E:E)</f>
        <v>0</v>
      </c>
      <c r="AB130" s="29" t="n">
        <f aca="false">+SUMIF(DISCOI!G:G,'ALL 2019'!C130,DISCOI!F:F)</f>
        <v>0</v>
      </c>
      <c r="AC130" s="15" t="n">
        <f aca="false">+SUMIF(NMP!F:F,'ALL 2019'!C130,NMP!E:E)</f>
        <v>0</v>
      </c>
      <c r="AD130" s="15" t="n">
        <f aca="false">+SUMIF('AMCHO '!F:F,'ALL 2019'!C130,'AMCHO '!E:E)</f>
        <v>0</v>
      </c>
      <c r="AE130" s="15" t="n">
        <f aca="false">SUMIF(CONFORTIS!G:G,'ALL 2019'!C130,CONFORTIS!F:F)</f>
        <v>0</v>
      </c>
      <c r="AF130" s="15" t="n">
        <f aca="false">+SUMIF('IRS IMMO'!G:G,'ALL 2019'!C130,'IRS IMMO'!F:F)</f>
        <v>0</v>
      </c>
      <c r="AG130" s="15" t="n">
        <f aca="false">SUMIF('United Malagasy'!F:F,'ALL 2019'!C130,'United Malagasy'!E:E)</f>
        <v>0</v>
      </c>
      <c r="AH130" s="15" t="n">
        <f aca="false">+SUMIF(AGRIVETAM!F:F,'ALL 2019'!C130,AGRIVETAM!E:E)</f>
        <v>0</v>
      </c>
      <c r="AI130" s="15" t="n">
        <f aca="false">+SUMIF(EUROPAINTS!F:F,'ALL 2019'!C130,EUROPAINTS!E:E)</f>
        <v>-73500000</v>
      </c>
      <c r="AJ130" s="15" t="n">
        <f aca="false">SUMIF('CSS SAKAY'!F:F,'ALL 2019'!C130,'CSS SAKAY'!E:E)</f>
        <v>0</v>
      </c>
      <c r="AK130" s="61" t="n">
        <f aca="false">+SUMIF(AGRIMA!F:F,'ALL 2019'!C130,AGRIMA!E:E)</f>
        <v>0</v>
      </c>
      <c r="AL130" s="15" t="n">
        <f aca="false">+SUMIF(FERRIS!H:H,'ALL 2019'!C130,FERRIS!G:G)</f>
        <v>-85803143.8</v>
      </c>
      <c r="AM130" s="15" t="n">
        <f aca="false">SUMIF(SEM!F:F,'ALL 2019'!C130,SEM!E:E)</f>
        <v>0</v>
      </c>
      <c r="AN130" s="15" t="n">
        <f aca="false">+SUMIF(Madatrade!F:F,'ALL 2019'!C130,Madatrade!E:E)</f>
        <v>0</v>
      </c>
      <c r="AO130" s="15" t="n">
        <f aca="false">+SUMIF('FIRST INVESTISSEMENT'!G:G,'ALL 2019'!C130,'FIRST INVESTISSEMENT'!F:F)</f>
        <v>0</v>
      </c>
    </row>
    <row r="131" customFormat="false" ht="17.25" hidden="false" customHeight="true" outlineLevel="0" collapsed="false">
      <c r="A131" s="2" t="str">
        <f aca="false">+LEFT(B131)</f>
        <v>4</v>
      </c>
      <c r="B131" s="2" t="str">
        <f aca="false">+LEFT(C131,3)</f>
        <v>455</v>
      </c>
      <c r="C131" s="20" t="n">
        <v>45540000</v>
      </c>
      <c r="D131" s="46" t="s">
        <v>2953</v>
      </c>
      <c r="E131" s="57" t="s">
        <v>776</v>
      </c>
      <c r="F131" s="61"/>
      <c r="G131" s="61" t="n">
        <f aca="false">+SUMIF(AGRICORP!I:I,C131,AGRICORP!F:F)</f>
        <v>0</v>
      </c>
      <c r="H131" s="61" t="n">
        <f aca="false">+SUMIF(SMTP!D:D,'ALL 2019'!C131,SMTP!H:H)</f>
        <v>0</v>
      </c>
      <c r="I131" s="61" t="n">
        <f aca="false">SUMIF(AGRIVET!G:G,C131,AGRIVET!F:F)</f>
        <v>0</v>
      </c>
      <c r="J131" s="61" t="n">
        <f aca="false">+SUMIF(AGRIVAL!G:G,'ALL 2019'!C131,AGRIVAL!F:F)</f>
        <v>-227800000</v>
      </c>
      <c r="K131" s="61" t="n">
        <f aca="false">+SUMIF(AGRIKOBA!G:G,'ALL 2019'!C131,AGRIKOBA!F:F)</f>
        <v>0</v>
      </c>
      <c r="L131" s="61" t="n">
        <f aca="false">+SUMIF(LMOI!F:F,'ALL 2019'!C131,LMOI!E:E)</f>
        <v>-392170943.67</v>
      </c>
      <c r="M131" s="15" t="n">
        <f aca="false">+SUMIF(TARTINE!G:G,'ALL 2019'!C131,TARTINE!F:F)</f>
        <v>0</v>
      </c>
      <c r="N131" s="15" t="n">
        <f aca="false">+SUMIF(IDF!F:F,'ALL 2019'!C131,IDF!E:E)</f>
        <v>0</v>
      </c>
      <c r="O131" s="15" t="n">
        <f aca="false">+SUMIF(RYA!G:G,C131,RYA!F:F)</f>
        <v>0</v>
      </c>
      <c r="P131" s="15" t="n">
        <f aca="false">+SUMIF('SCI NOAH'!G:G,'ALL 2019'!C131,'SCI NOAH'!F:F)</f>
        <v>0</v>
      </c>
      <c r="Q131" s="15" t="n">
        <f aca="false">+SUMIF(SIM!F:F,'ALL 2019'!C131,SIM!E:E)</f>
        <v>0</v>
      </c>
      <c r="R131" s="93" t="n">
        <f aca="false">SUMIF('First Energy'!F:F,C131,'First Energy'!I:I)</f>
        <v>-179725000</v>
      </c>
      <c r="S131" s="93" t="n">
        <f aca="false">SUMIF('ID Motors'!G:G,C131,'ID Motors'!J:J)</f>
        <v>-485000000</v>
      </c>
      <c r="T131" s="15" t="n">
        <f aca="false">+SUMIF('ID RENTAL'!G:G,'ALL 2019'!C131,'ID RENTAL'!F:F)</f>
        <v>0</v>
      </c>
      <c r="U131" s="29" t="n">
        <f aca="false">+SUMIF('MCM '!G:G,'ALL 2019'!C131,'MCM '!F:F)</f>
        <v>0</v>
      </c>
      <c r="V131" s="61" t="n">
        <f aca="false">+SUMIF(AGRIMOTORS!G:G,C131,AGRIMOTORS!F:F)</f>
        <v>0</v>
      </c>
      <c r="W131" s="15" t="n">
        <f aca="false">+SUMIF(BOVIMA!F:F,'ALL 2019'!C131,BOVIMA!E:E)</f>
        <v>0</v>
      </c>
      <c r="X131" s="15" t="n">
        <f aca="false">+SUMIF(AGRIFEED!F:F,'ALL 2019'!C131,AGRIFEED!E:E)</f>
        <v>0</v>
      </c>
      <c r="Y131" s="15" t="n">
        <f aca="false">+SUMIF(AMIP!F:F,'ALL 2019'!C131,AMIP!E:E)</f>
        <v>0</v>
      </c>
      <c r="Z131" s="15" t="n">
        <f aca="false">+SUMIF(ISF!F:F,'ALL 2019'!C131,ISF!F:F)</f>
        <v>0</v>
      </c>
      <c r="AA131" s="15" t="n">
        <f aca="false">+SUMIF(MABEL!F:F,'ALL 2019'!C131,MABEL!E:E)</f>
        <v>-827021600</v>
      </c>
      <c r="AB131" s="29" t="n">
        <f aca="false">+SUMIF(DISCOI!G:G,'ALL 2019'!C131,DISCOI!F:F)</f>
        <v>0</v>
      </c>
      <c r="AC131" s="15" t="n">
        <f aca="false">+SUMIF(NMP!F:F,'ALL 2019'!C131,NMP!E:E)</f>
        <v>0</v>
      </c>
      <c r="AD131" s="15" t="n">
        <f aca="false">+SUMIF('AMCHO '!F:F,'ALL 2019'!C131,'AMCHO '!E:E)</f>
        <v>0</v>
      </c>
      <c r="AE131" s="15" t="n">
        <f aca="false">SUMIF(CONFORTIS!G:G,'ALL 2019'!C131,CONFORTIS!F:F)</f>
        <v>0</v>
      </c>
      <c r="AF131" s="15" t="n">
        <f aca="false">+SUMIF('IRS IMMO'!G:G,'ALL 2019'!C131,'IRS IMMO'!F:F)</f>
        <v>0</v>
      </c>
      <c r="AG131" s="15" t="n">
        <f aca="false">SUMIF('United Malagasy'!F:F,'ALL 2019'!C131,'United Malagasy'!E:E)</f>
        <v>0</v>
      </c>
      <c r="AH131" s="15" t="n">
        <f aca="false">+SUMIF(AGRIVETAM!F:F,'ALL 2019'!C131,AGRIVETAM!E:E)</f>
        <v>0</v>
      </c>
      <c r="AI131" s="15" t="n">
        <f aca="false">+SUMIF(EUROPAINTS!F:F,'ALL 2019'!C131,EUROPAINTS!E:E)</f>
        <v>0</v>
      </c>
      <c r="AJ131" s="15" t="n">
        <f aca="false">SUMIF('CSS SAKAY'!F:F,'ALL 2019'!C131,'CSS SAKAY'!E:E)</f>
        <v>0</v>
      </c>
      <c r="AK131" s="61" t="n">
        <f aca="false">+SUMIF(AGRIMA!F:F,'ALL 2019'!C131,AGRIMA!E:E)</f>
        <v>0</v>
      </c>
      <c r="AL131" s="15" t="n">
        <f aca="false">+SUMIF(FERRIS!H:H,'ALL 2019'!C131,FERRIS!G:G)</f>
        <v>0</v>
      </c>
      <c r="AM131" s="15" t="n">
        <f aca="false">SUMIF(SEM!F:F,'ALL 2019'!C131,SEM!E:E)</f>
        <v>0</v>
      </c>
      <c r="AN131" s="15" t="n">
        <f aca="false">+SUMIF(Madatrade!F:F,'ALL 2019'!C131,Madatrade!E:E)</f>
        <v>0</v>
      </c>
      <c r="AO131" s="15" t="n">
        <f aca="false">+SUMIF('FIRST INVESTISSEMENT'!G:G,'ALL 2019'!C131,'FIRST INVESTISSEMENT'!F:F)</f>
        <v>0</v>
      </c>
    </row>
    <row r="132" customFormat="false" ht="17.25" hidden="false" customHeight="true" outlineLevel="0" collapsed="false">
      <c r="A132" s="2" t="str">
        <f aca="false">+LEFT(B132)</f>
        <v>4</v>
      </c>
      <c r="B132" s="2" t="str">
        <f aca="false">+LEFT(C132,3)</f>
        <v>455</v>
      </c>
      <c r="C132" s="20" t="n">
        <v>45550000</v>
      </c>
      <c r="D132" s="46" t="s">
        <v>2953</v>
      </c>
      <c r="E132" s="57" t="s">
        <v>777</v>
      </c>
      <c r="F132" s="61"/>
      <c r="G132" s="61" t="n">
        <f aca="false">+SUMIF(AGRICORP!I:I,C132,AGRICORP!F:F)</f>
        <v>0</v>
      </c>
      <c r="H132" s="61" t="n">
        <f aca="false">+SUMIF(SMTP!D:D,'ALL 2019'!C132,SMTP!H:H)</f>
        <v>0</v>
      </c>
      <c r="I132" s="61" t="n">
        <f aca="false">SUMIF(AGRIVET!G:G,C132,AGRIVET!F:F)</f>
        <v>0</v>
      </c>
      <c r="J132" s="61" t="n">
        <f aca="false">+SUMIF(AGRIVAL!G:G,'ALL 2019'!C132,AGRIVAL!F:F)</f>
        <v>-2500000</v>
      </c>
      <c r="K132" s="61" t="n">
        <f aca="false">+SUMIF(AGRIKOBA!G:G,'ALL 2019'!C132,AGRIKOBA!F:F)</f>
        <v>0</v>
      </c>
      <c r="L132" s="61" t="n">
        <f aca="false">+SUMIF(LMOI!F:F,'ALL 2019'!C132,LMOI!E:E)</f>
        <v>-541088766.54</v>
      </c>
      <c r="M132" s="15" t="n">
        <f aca="false">+SUMIF(TARTINE!G:G,'ALL 2019'!C132,TARTINE!F:F)</f>
        <v>0</v>
      </c>
      <c r="N132" s="15" t="n">
        <f aca="false">+SUMIF(IDF!F:F,'ALL 2019'!C132,IDF!E:E)</f>
        <v>0</v>
      </c>
      <c r="O132" s="15" t="n">
        <f aca="false">+SUMIF(RYA!G:G,C132,RYA!F:F)</f>
        <v>0</v>
      </c>
      <c r="P132" s="15" t="n">
        <f aca="false">+SUMIF('SCI NOAH'!G:G,'ALL 2019'!C132,'SCI NOAH'!F:F)</f>
        <v>0</v>
      </c>
      <c r="Q132" s="15" t="n">
        <f aca="false">+SUMIF(SIM!F:F,'ALL 2019'!C132,SIM!E:E)</f>
        <v>0</v>
      </c>
      <c r="R132" s="93" t="n">
        <f aca="false">SUMIF('First Energy'!F:F,C132,'First Energy'!I:I)</f>
        <v>0</v>
      </c>
      <c r="S132" s="93" t="n">
        <f aca="false">SUMIF('ID Motors'!G:G,C132,'ID Motors'!J:J)</f>
        <v>-505000000</v>
      </c>
      <c r="T132" s="15" t="n">
        <f aca="false">+SUMIF('ID RENTAL'!G:G,'ALL 2019'!C132,'ID RENTAL'!F:F)</f>
        <v>0</v>
      </c>
      <c r="U132" s="29" t="n">
        <f aca="false">+SUMIF('MCM '!G:G,'ALL 2019'!C132,'MCM '!F:F)</f>
        <v>0</v>
      </c>
      <c r="V132" s="61" t="n">
        <f aca="false">+SUMIF(AGRIMOTORS!G:G,C132,AGRIMOTORS!F:F)</f>
        <v>0</v>
      </c>
      <c r="W132" s="15" t="n">
        <f aca="false">+SUMIF(BOVIMA!F:F,'ALL 2019'!C132,BOVIMA!E:E)</f>
        <v>0</v>
      </c>
      <c r="X132" s="15" t="n">
        <f aca="false">+SUMIF(AGRIFEED!F:F,'ALL 2019'!C132,AGRIFEED!E:E)</f>
        <v>0</v>
      </c>
      <c r="Y132" s="15" t="n">
        <f aca="false">+SUMIF(AMIP!F:F,'ALL 2019'!C132,AMIP!E:E)</f>
        <v>0</v>
      </c>
      <c r="Z132" s="15" t="n">
        <f aca="false">+SUMIF(ISF!F:F,'ALL 2019'!C132,ISF!F:F)</f>
        <v>0</v>
      </c>
      <c r="AA132" s="15" t="n">
        <f aca="false">+SUMIF(MABEL!F:F,'ALL 2019'!C132,MABEL!E:E)</f>
        <v>0</v>
      </c>
      <c r="AB132" s="29" t="n">
        <f aca="false">+SUMIF(DISCOI!G:G,'ALL 2019'!C132,DISCOI!F:F)</f>
        <v>0</v>
      </c>
      <c r="AC132" s="15" t="n">
        <f aca="false">+SUMIF(NMP!F:F,'ALL 2019'!C132,NMP!E:E)</f>
        <v>0</v>
      </c>
      <c r="AD132" s="15" t="n">
        <f aca="false">+SUMIF('AMCHO '!F:F,'ALL 2019'!C132,'AMCHO '!E:E)</f>
        <v>0</v>
      </c>
      <c r="AE132" s="15" t="n">
        <f aca="false">SUMIF(CONFORTIS!G:G,'ALL 2019'!C132,CONFORTIS!F:F)</f>
        <v>0</v>
      </c>
      <c r="AF132" s="15" t="n">
        <f aca="false">+SUMIF('IRS IMMO'!G:G,'ALL 2019'!C132,'IRS IMMO'!F:F)</f>
        <v>0</v>
      </c>
      <c r="AG132" s="15" t="n">
        <f aca="false">SUMIF('United Malagasy'!F:F,'ALL 2019'!C132,'United Malagasy'!E:E)</f>
        <v>0</v>
      </c>
      <c r="AH132" s="15" t="n">
        <f aca="false">+SUMIF(AGRIVETAM!F:F,'ALL 2019'!C132,AGRIVETAM!E:E)</f>
        <v>0</v>
      </c>
      <c r="AI132" s="15" t="n">
        <f aca="false">+SUMIF(EUROPAINTS!F:F,'ALL 2019'!C132,EUROPAINTS!E:E)</f>
        <v>0</v>
      </c>
      <c r="AJ132" s="15" t="n">
        <f aca="false">SUMIF('CSS SAKAY'!F:F,'ALL 2019'!C132,'CSS SAKAY'!E:E)</f>
        <v>0</v>
      </c>
      <c r="AK132" s="61" t="n">
        <f aca="false">+SUMIF(AGRIMA!F:F,'ALL 2019'!C132,AGRIMA!E:E)</f>
        <v>0</v>
      </c>
      <c r="AL132" s="15" t="n">
        <f aca="false">+SUMIF(FERRIS!H:H,'ALL 2019'!C132,FERRIS!G:G)</f>
        <v>-264622149.91</v>
      </c>
      <c r="AM132" s="15" t="n">
        <f aca="false">SUMIF(SEM!F:F,'ALL 2019'!C132,SEM!E:E)</f>
        <v>0</v>
      </c>
      <c r="AN132" s="15" t="n">
        <f aca="false">+SUMIF(Madatrade!F:F,'ALL 2019'!C132,Madatrade!E:E)</f>
        <v>0</v>
      </c>
      <c r="AO132" s="15" t="n">
        <f aca="false">+SUMIF('FIRST INVESTISSEMENT'!G:G,'ALL 2019'!C132,'FIRST INVESTISSEMENT'!F:F)</f>
        <v>0</v>
      </c>
    </row>
    <row r="133" customFormat="false" ht="17.25" hidden="false" customHeight="true" outlineLevel="0" collapsed="false">
      <c r="A133" s="2" t="str">
        <f aca="false">+LEFT(B133)</f>
        <v>4</v>
      </c>
      <c r="B133" s="2" t="str">
        <f aca="false">+LEFT(C133,3)</f>
        <v>455</v>
      </c>
      <c r="C133" s="42" t="n">
        <v>45518000</v>
      </c>
      <c r="D133" s="46" t="s">
        <v>2953</v>
      </c>
      <c r="E133" s="57" t="s">
        <v>2477</v>
      </c>
      <c r="F133" s="61"/>
      <c r="G133" s="61"/>
      <c r="H133" s="61"/>
      <c r="I133" s="61"/>
      <c r="J133" s="61"/>
      <c r="K133" s="61"/>
      <c r="L133" s="61"/>
      <c r="M133" s="15"/>
      <c r="N133" s="15"/>
      <c r="O133" s="15"/>
      <c r="P133" s="15"/>
      <c r="Q133" s="15"/>
      <c r="R133" s="93"/>
      <c r="S133" s="93"/>
      <c r="T133" s="15"/>
      <c r="U133" s="29"/>
      <c r="V133" s="61"/>
      <c r="W133" s="15"/>
      <c r="X133" s="15"/>
      <c r="Y133" s="15"/>
      <c r="Z133" s="15"/>
      <c r="AA133" s="15"/>
      <c r="AB133" s="29"/>
      <c r="AC133" s="15"/>
      <c r="AD133" s="15"/>
      <c r="AE133" s="15"/>
      <c r="AF133" s="15"/>
      <c r="AG133" s="15" t="n">
        <f aca="false">SUMIF('United Malagasy'!F:F,'ALL 2019'!C133,'United Malagasy'!E:E)</f>
        <v>1000000</v>
      </c>
      <c r="AH133" s="15"/>
      <c r="AI133" s="15"/>
      <c r="AJ133" s="15"/>
      <c r="AK133" s="61"/>
      <c r="AL133" s="15"/>
      <c r="AM133" s="15"/>
      <c r="AN133" s="15" t="n">
        <f aca="false">+SUMIF(Madatrade!F:F,'ALL 2019'!C133,Madatrade!E:E)</f>
        <v>0</v>
      </c>
      <c r="AO133" s="15" t="n">
        <f aca="false">+SUMIF('FIRST INVESTISSEMENT'!G:G,'ALL 2019'!C133,'FIRST INVESTISSEMENT'!F:F)</f>
        <v>0</v>
      </c>
    </row>
    <row r="134" customFormat="false" ht="17.25" hidden="false" customHeight="true" outlineLevel="0" collapsed="false">
      <c r="A134" s="6" t="str">
        <f aca="false">+LEFT(B134)</f>
        <v>4</v>
      </c>
      <c r="B134" s="6" t="str">
        <f aca="false">+LEFT(C134,3)</f>
        <v>456</v>
      </c>
      <c r="C134" s="80" t="n">
        <v>45600000</v>
      </c>
      <c r="D134" s="67" t="str">
        <f aca="false">+IF(AU134&gt;0,"BIL22","BIL28")</f>
        <v>BIL28</v>
      </c>
      <c r="E134" s="104" t="s">
        <v>2839</v>
      </c>
      <c r="G134" s="15"/>
      <c r="H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29"/>
      <c r="AB134" s="15"/>
      <c r="AC134" s="15"/>
      <c r="AD134" s="15"/>
      <c r="AF134" s="15"/>
      <c r="AG134" s="15"/>
      <c r="AH134" s="15"/>
      <c r="AI134" s="15"/>
      <c r="AJ134" s="15"/>
      <c r="AK134" s="15"/>
      <c r="AL134" s="15"/>
      <c r="AM134" s="15"/>
      <c r="AN134" s="15" t="n">
        <f aca="false">+SUMIF(Madatrade!F:F,'ALL 2019'!C134,Madatrade!E:E)</f>
        <v>0</v>
      </c>
      <c r="AO134" s="15" t="n">
        <f aca="false">+SUMIF('FIRST INVESTISSEMENT'!G:G,'ALL 2019'!C134,'FIRST INVESTISSEMENT'!F:F)</f>
        <v>0</v>
      </c>
      <c r="AP134" s="15"/>
      <c r="AS134" s="105"/>
      <c r="AT134" s="106"/>
    </row>
    <row r="135" customFormat="false" ht="17.25" hidden="false" customHeight="true" outlineLevel="0" collapsed="false">
      <c r="A135" s="2" t="str">
        <f aca="false">+LEFT(B135)</f>
        <v>4</v>
      </c>
      <c r="B135" s="2" t="str">
        <f aca="false">+LEFT(C135,3)</f>
        <v>457</v>
      </c>
      <c r="C135" s="12" t="n">
        <v>45700000</v>
      </c>
      <c r="D135" s="46" t="s">
        <v>2953</v>
      </c>
      <c r="E135" s="86" t="s">
        <v>1378</v>
      </c>
      <c r="F135" s="61"/>
      <c r="G135" s="61" t="n">
        <f aca="false">+SUMIF(AGRICORP!I:I,C135,AGRICORP!F:F)</f>
        <v>0</v>
      </c>
      <c r="H135" s="61" t="n">
        <f aca="false">+SUMIF(SMTP!D:D,'ALL 2019'!C135,SMTP!H:H)</f>
        <v>0</v>
      </c>
      <c r="I135" s="61" t="n">
        <f aca="false">SUMIF(AGRIVET!G:G,C135,AGRIVET!F:F)</f>
        <v>0</v>
      </c>
      <c r="J135" s="61" t="n">
        <f aca="false">+SUMIF(AGRIVAL!G:G,'ALL 2019'!C135,AGRIVAL!F:F)</f>
        <v>0</v>
      </c>
      <c r="K135" s="61" t="n">
        <f aca="false">+SUMIF(AGRIKOBA!G:G,'ALL 2019'!C135,AGRIKOBA!F:F)</f>
        <v>0</v>
      </c>
      <c r="L135" s="61"/>
      <c r="M135" s="15" t="n">
        <f aca="false">+SUMIF(TARTINE!G:G,'ALL 2019'!C135,TARTINE!F:F)</f>
        <v>0</v>
      </c>
      <c r="N135" s="15" t="n">
        <f aca="false">+SUMIF(IDF!F:F,'ALL 2019'!C135,IDF!E:E)</f>
        <v>0</v>
      </c>
      <c r="O135" s="15" t="n">
        <f aca="false">+SUMIF(RYA!G:G,C135,RYA!F:F)</f>
        <v>0</v>
      </c>
      <c r="P135" s="15" t="n">
        <f aca="false">+SUMIF('SCI NOAH'!G:G,'ALL 2019'!C135,'SCI NOAH'!F:F)</f>
        <v>0</v>
      </c>
      <c r="Q135" s="15" t="n">
        <f aca="false">+SUMIF(SIM!F:F,'ALL 2019'!C135,SIM!E:E)</f>
        <v>0</v>
      </c>
      <c r="R135" s="93" t="n">
        <f aca="false">SUMIF('First Energy'!F:F,C135,'First Energy'!I:I)</f>
        <v>0</v>
      </c>
      <c r="S135" s="93" t="n">
        <f aca="false">SUMIF('ID Motors'!G:G,C135,'ID Motors'!J:J)</f>
        <v>0</v>
      </c>
      <c r="T135" s="15" t="n">
        <f aca="false">+SUMIF('ID RENTAL'!G:G,'ALL 2019'!C135,'ID RENTAL'!F:F)</f>
        <v>0</v>
      </c>
      <c r="U135" s="29" t="n">
        <f aca="false">+SUMIF('MCM '!G:G,'ALL 2019'!C135,'MCM '!F:F)</f>
        <v>0</v>
      </c>
      <c r="V135" s="61" t="n">
        <f aca="false">+SUMIF(AGRIMOTORS!G:G,C135,AGRIMOTORS!F:F)</f>
        <v>0</v>
      </c>
      <c r="W135" s="15" t="n">
        <f aca="false">+SUMIF(BOVIMA!F:F,'ALL 2019'!C135,BOVIMA!E:E)</f>
        <v>0</v>
      </c>
      <c r="X135" s="15" t="n">
        <f aca="false">+SUMIF(AGRIFEED!F:F,'ALL 2019'!C135,AGRIFEED!E:E)</f>
        <v>0</v>
      </c>
      <c r="Y135" s="15" t="n">
        <f aca="false">+SUMIF(AMIP!F:F,'ALL 2019'!C135,AMIP!E:E)</f>
        <v>0</v>
      </c>
      <c r="Z135" s="15" t="n">
        <f aca="false">+SUMIF(ISF!F:F,'ALL 2019'!C135,ISF!F:F)</f>
        <v>0</v>
      </c>
      <c r="AA135" s="15" t="n">
        <f aca="false">+SUMIF(MABEL!F:F,'ALL 2019'!C135,MABEL!E:E)</f>
        <v>0</v>
      </c>
      <c r="AB135" s="29" t="n">
        <f aca="false">+SUMIF(DISCOI!G:G,'ALL 2019'!C135,DISCOI!F:F)</f>
        <v>0</v>
      </c>
      <c r="AC135" s="15" t="n">
        <f aca="false">+SUMIF(NMP!F:F,'ALL 2019'!C135,NMP!E:E)</f>
        <v>0</v>
      </c>
      <c r="AD135" s="15" t="n">
        <f aca="false">+SUMIF('AMCHO '!F:F,'ALL 2019'!C135,'AMCHO '!E:E)</f>
        <v>0</v>
      </c>
      <c r="AE135" s="15" t="n">
        <f aca="false">SUMIF(CONFORTIS!G:G,'ALL 2019'!C135,CONFORTIS!F:F)</f>
        <v>0</v>
      </c>
      <c r="AF135" s="15" t="n">
        <f aca="false">+SUMIF('IRS IMMO'!G:G,'ALL 2019'!C135,'IRS IMMO'!F:F)</f>
        <v>0</v>
      </c>
      <c r="AG135" s="15" t="n">
        <f aca="false">SUMIF('United Malagasy'!F:F,'ALL 2019'!C135,'United Malagasy'!E:E)</f>
        <v>0</v>
      </c>
      <c r="AH135" s="15" t="n">
        <f aca="false">+SUMIF(AGRIVETAM!F:F,'ALL 2019'!C135,AGRIVETAM!E:E)</f>
        <v>0</v>
      </c>
      <c r="AI135" s="15" t="n">
        <f aca="false">+SUMIF(EUROPAINTS!F:F,'ALL 2019'!C135,EUROPAINTS!E:E)</f>
        <v>0</v>
      </c>
      <c r="AJ135" s="15" t="n">
        <f aca="false">SUMIF('CSS SAKAY'!F:F,'ALL 2019'!C135,'CSS SAKAY'!E:E)</f>
        <v>0</v>
      </c>
      <c r="AK135" s="61" t="n">
        <f aca="false">+SUMIF(AGRIMA!F:F,'ALL 2019'!C135,AGRIMA!E:E)</f>
        <v>0</v>
      </c>
      <c r="AL135" s="15" t="n">
        <f aca="false">+SUMIF(FERRIS!H:H,'ALL 2019'!C135,FERRIS!G:G)</f>
        <v>0</v>
      </c>
      <c r="AM135" s="15" t="n">
        <f aca="false">SUMIF(SEM!F:F,'ALL 2019'!C135,SEM!E:E)</f>
        <v>0</v>
      </c>
      <c r="AN135" s="15" t="n">
        <f aca="false">+SUMIF(Madatrade!F:F,'ALL 2019'!C135,Madatrade!E:E)</f>
        <v>0</v>
      </c>
      <c r="AO135" s="15" t="n">
        <f aca="false">+SUMIF('FIRST INVESTISSEMENT'!G:G,'ALL 2019'!C135,'FIRST INVESTISSEMENT'!F:F)</f>
        <v>0</v>
      </c>
    </row>
    <row r="136" customFormat="false" ht="17.25" hidden="false" customHeight="true" outlineLevel="0" collapsed="false">
      <c r="A136" s="2" t="str">
        <f aca="false">+LEFT(B136)</f>
        <v>4</v>
      </c>
      <c r="B136" s="2" t="str">
        <f aca="false">+LEFT(C136,3)</f>
        <v>462</v>
      </c>
      <c r="C136" s="20" t="n">
        <v>46200000</v>
      </c>
      <c r="D136" s="46" t="s">
        <v>2956</v>
      </c>
      <c r="E136" s="57" t="s">
        <v>289</v>
      </c>
      <c r="F136" s="61" t="n">
        <v>21850000</v>
      </c>
      <c r="G136" s="61" t="n">
        <f aca="false">+SUMIF(AGRICORP!I:I,C136,AGRICORP!F:F)</f>
        <v>0</v>
      </c>
      <c r="H136" s="61" t="n">
        <f aca="false">+SUMIF(SMTP!D:D,'ALL 2019'!C136,SMTP!H:H)</f>
        <v>200000</v>
      </c>
      <c r="I136" s="61" t="n">
        <f aca="false">SUMIF(AGRIVET!G:G,C136,AGRIVET!F:F)</f>
        <v>13900000</v>
      </c>
      <c r="J136" s="61" t="n">
        <f aca="false">+SUMIF(AGRIVAL!G:G,'ALL 2019'!C136,AGRIVAL!F:F)</f>
        <v>0</v>
      </c>
      <c r="K136" s="61" t="n">
        <f aca="false">+SUMIF(AGRIKOBA!G:G,'ALL 2019'!C136,AGRIKOBA!F:F)</f>
        <v>0</v>
      </c>
      <c r="L136" s="61" t="n">
        <f aca="false">+SUMIF(LMOI!F:F,'ALL 2019'!C136,LMOI!E:E)</f>
        <v>0</v>
      </c>
      <c r="M136" s="15" t="n">
        <f aca="false">+SUMIF(TARTINE!G:G,'ALL 2019'!C136,TARTINE!F:F)</f>
        <v>0</v>
      </c>
      <c r="N136" s="15" t="n">
        <f aca="false">+SUMIF(IDF!F:F,'ALL 2019'!C136,IDF!E:E)</f>
        <v>-65377200</v>
      </c>
      <c r="O136" s="15" t="n">
        <f aca="false">+SUMIF(RYA!G:G,C136,RYA!F:F)</f>
        <v>0</v>
      </c>
      <c r="P136" s="15" t="n">
        <f aca="false">+SUMIF('SCI NOAH'!G:G,'ALL 2019'!C136,'SCI NOAH'!F:F)</f>
        <v>0</v>
      </c>
      <c r="Q136" s="15" t="n">
        <f aca="false">+SUMIF(SIM!F:F,'ALL 2019'!C136,SIM!E:E)</f>
        <v>0</v>
      </c>
      <c r="R136" s="93" t="n">
        <f aca="false">SUMIF('First Energy'!F:F,C136,'First Energy'!I:I)</f>
        <v>0</v>
      </c>
      <c r="S136" s="93" t="n">
        <f aca="false">SUMIF('ID Motors'!G:G,C136,'ID Motors'!J:J)</f>
        <v>0</v>
      </c>
      <c r="T136" s="15" t="n">
        <f aca="false">+SUMIF('ID RENTAL'!G:G,'ALL 2019'!C136,'ID RENTAL'!F:F)</f>
        <v>0</v>
      </c>
      <c r="U136" s="29" t="n">
        <f aca="false">+SUMIF('MCM '!G:G,'ALL 2019'!C136,'MCM '!F:F)</f>
        <v>0</v>
      </c>
      <c r="V136" s="61" t="n">
        <f aca="false">+SUMIF(AGRIMOTORS!G:G,C136,AGRIMOTORS!F:F)</f>
        <v>0</v>
      </c>
      <c r="W136" s="15" t="n">
        <f aca="false">+SUMIF(BOVIMA!F:F,'ALL 2019'!C136,BOVIMA!E:E)</f>
        <v>0</v>
      </c>
      <c r="X136" s="15" t="n">
        <f aca="false">+SUMIF(AGRIFEED!F:F,'ALL 2019'!C136,AGRIFEED!E:E)</f>
        <v>0</v>
      </c>
      <c r="Y136" s="15" t="n">
        <f aca="false">+SUMIF(AMIP!F:F,'ALL 2019'!C136,AMIP!E:E)</f>
        <v>0</v>
      </c>
      <c r="Z136" s="15" t="n">
        <f aca="false">+SUMIF(ISF!F:F,'ALL 2019'!C136,ISF!F:F)</f>
        <v>0</v>
      </c>
      <c r="AA136" s="15" t="n">
        <f aca="false">+SUMIF(MABEL!F:F,'ALL 2019'!C136,MABEL!E:E)</f>
        <v>0</v>
      </c>
      <c r="AB136" s="29" t="n">
        <f aca="false">+SUMIF(DISCOI!G:G,'ALL 2019'!C136,DISCOI!F:F)</f>
        <v>163398000</v>
      </c>
      <c r="AC136" s="15" t="n">
        <f aca="false">+SUMIF(NMP!F:F,'ALL 2019'!C136,NMP!E:E)</f>
        <v>0</v>
      </c>
      <c r="AD136" s="15" t="n">
        <f aca="false">+SUMIF('AMCHO '!F:F,'ALL 2019'!C136,'AMCHO '!E:E)</f>
        <v>0</v>
      </c>
      <c r="AE136" s="15" t="n">
        <f aca="false">SUMIF(CONFORTIS!G:G,'ALL 2019'!C136,CONFORTIS!F:F)</f>
        <v>0</v>
      </c>
      <c r="AF136" s="15" t="n">
        <f aca="false">+SUMIF('IRS IMMO'!G:G,'ALL 2019'!C136,'IRS IMMO'!F:F)</f>
        <v>0</v>
      </c>
      <c r="AG136" s="15" t="n">
        <f aca="false">SUMIF('United Malagasy'!F:F,'ALL 2019'!C136,'United Malagasy'!E:E)</f>
        <v>0</v>
      </c>
      <c r="AH136" s="15" t="n">
        <f aca="false">+SUMIF(AGRIVETAM!F:F,'ALL 2019'!C136,AGRIVETAM!E:E)</f>
        <v>0</v>
      </c>
      <c r="AI136" s="15" t="n">
        <f aca="false">+SUMIF(EUROPAINTS!F:F,'ALL 2019'!C136,EUROPAINTS!E:E)</f>
        <v>0</v>
      </c>
      <c r="AJ136" s="15" t="n">
        <f aca="false">SUMIF('CSS SAKAY'!F:F,'ALL 2019'!C136,'CSS SAKAY'!E:E)</f>
        <v>0</v>
      </c>
      <c r="AK136" s="61" t="n">
        <f aca="false">+SUMIF(AGRIMA!F:F,'ALL 2019'!C136,AGRIMA!E:E)</f>
        <v>0</v>
      </c>
      <c r="AL136" s="15" t="n">
        <f aca="false">+SUMIF(FERRIS!H:H,'ALL 2019'!C136,FERRIS!G:G)</f>
        <v>0</v>
      </c>
      <c r="AM136" s="15" t="n">
        <f aca="false">SUMIF(SEM!F:F,'ALL 2019'!C136,SEM!E:E)</f>
        <v>0</v>
      </c>
      <c r="AN136" s="15" t="n">
        <f aca="false">+SUMIF(Madatrade!F:F,'ALL 2019'!C136,Madatrade!E:E)</f>
        <v>80000000</v>
      </c>
      <c r="AO136" s="15" t="n">
        <f aca="false">+SUMIF('FIRST INVESTISSEMENT'!G:G,'ALL 2019'!C136,'FIRST INVESTISSEMENT'!F:F)</f>
        <v>0</v>
      </c>
    </row>
    <row r="137" customFormat="false" ht="17.25" hidden="false" customHeight="true" outlineLevel="0" collapsed="false">
      <c r="A137" s="2" t="str">
        <f aca="false">+LEFT(B137)</f>
        <v>4</v>
      </c>
      <c r="B137" s="2" t="str">
        <f aca="false">+LEFT(C137,3)</f>
        <v>466</v>
      </c>
      <c r="C137" s="20" t="n">
        <v>46600000</v>
      </c>
      <c r="D137" s="46" t="s">
        <v>2956</v>
      </c>
      <c r="E137" s="57" t="s">
        <v>290</v>
      </c>
      <c r="F137" s="61" t="n">
        <v>78733409.31</v>
      </c>
      <c r="G137" s="61" t="n">
        <f aca="false">+SUMIF(AGRICORP!I:I,C137,AGRICORP!F:F)</f>
        <v>0</v>
      </c>
      <c r="H137" s="61" t="n">
        <f aca="false">+SUMIF(SMTP!D:D,'ALL 2019'!C137,SMTP!H:H)</f>
        <v>159669266.82</v>
      </c>
      <c r="I137" s="61" t="n">
        <f aca="false">SUMIF(AGRIVET!G:G,C137,AGRIVET!F:F)</f>
        <v>-11241880.33</v>
      </c>
      <c r="J137" s="61" t="n">
        <f aca="false">+SUMIF(AGRIVAL!G:G,'ALL 2019'!C137,AGRIVAL!F:F)</f>
        <v>22508194</v>
      </c>
      <c r="K137" s="61" t="n">
        <f aca="false">+SUMIF(AGRIKOBA!G:G,'ALL 2019'!C137,AGRIKOBA!F:F)</f>
        <v>844800</v>
      </c>
      <c r="L137" s="61" t="n">
        <f aca="false">+SUMIF(LMOI!F:F,'ALL 2019'!C137,LMOI!E:E)</f>
        <v>63824895.86</v>
      </c>
      <c r="M137" s="15" t="n">
        <f aca="false">+SUMIF(TARTINE!G:G,'ALL 2019'!C137,TARTINE!F:F)</f>
        <v>0</v>
      </c>
      <c r="N137" s="15" t="n">
        <f aca="false">+SUMIF(IDF!F:F,'ALL 2019'!C137,IDF!E:E)</f>
        <v>17704149.47</v>
      </c>
      <c r="O137" s="15" t="n">
        <f aca="false">+SUMIF(RYA!G:G,C137,RYA!F:F)</f>
        <v>56813800</v>
      </c>
      <c r="P137" s="15" t="n">
        <f aca="false">+SUMIF('SCI NOAH'!G:G,'ALL 2019'!C137,'SCI NOAH'!F:F)</f>
        <v>0</v>
      </c>
      <c r="Q137" s="15" t="n">
        <f aca="false">+SUMIF(SIM!F:F,'ALL 2019'!C137,SIM!E:E)</f>
        <v>-17407814.4</v>
      </c>
      <c r="R137" s="93" t="n">
        <f aca="false">SUMIF('First Energy'!F:F,C137,'First Energy'!I:I)</f>
        <v>0</v>
      </c>
      <c r="S137" s="93" t="n">
        <f aca="false">SUMIF('ID Motors'!G:G,C137,'ID Motors'!J:J)</f>
        <v>2100407.13</v>
      </c>
      <c r="T137" s="15" t="n">
        <f aca="false">+SUMIF('ID RENTAL'!G:G,'ALL 2019'!C137,'ID RENTAL'!F:F)</f>
        <v>3610000</v>
      </c>
      <c r="U137" s="29" t="n">
        <f aca="false">+SUMIF('MCM '!G:G,'ALL 2019'!C137,'MCM '!F:F)</f>
        <v>0</v>
      </c>
      <c r="V137" s="61" t="n">
        <f aca="false">+SUMIF(AGRIMOTORS!G:G,C137,AGRIMOTORS!F:F)</f>
        <v>0</v>
      </c>
      <c r="W137" s="15" t="n">
        <f aca="false">+SUMIF(BOVIMA!F:F,'ALL 2019'!C137,BOVIMA!E:E)</f>
        <v>30732286</v>
      </c>
      <c r="X137" s="15" t="n">
        <f aca="false">+SUMIF(AGRIFEED!F:F,'ALL 2019'!C137,AGRIFEED!E:E)</f>
        <v>0</v>
      </c>
      <c r="Y137" s="15" t="n">
        <f aca="false">+SUMIF(AMIP!F:F,'ALL 2019'!C137,AMIP!E:E)</f>
        <v>0</v>
      </c>
      <c r="Z137" s="15" t="n">
        <f aca="false">+SUMIF(ISF!F:F,'ALL 2019'!C137,ISF!F:F)</f>
        <v>0</v>
      </c>
      <c r="AA137" s="15" t="n">
        <f aca="false">+SUMIF(MABEL!F:F,'ALL 2019'!C137,MABEL!E:E)</f>
        <v>0</v>
      </c>
      <c r="AB137" s="29" t="n">
        <f aca="false">+SUMIF(DISCOI!G:G,'ALL 2019'!C137,DISCOI!F:F)</f>
        <v>3041337.69</v>
      </c>
      <c r="AC137" s="15" t="n">
        <f aca="false">+SUMIF(NMP!F:F,'ALL 2019'!C137,NMP!E:E)</f>
        <v>0</v>
      </c>
      <c r="AD137" s="15" t="n">
        <f aca="false">+SUMIF('AMCHO '!F:F,'ALL 2019'!C137,'AMCHO '!E:E)</f>
        <v>72923255.7</v>
      </c>
      <c r="AE137" s="15" t="n">
        <f aca="false">SUMIF(CONFORTIS!G:G,'ALL 2019'!C137,CONFORTIS!F:F)</f>
        <v>0</v>
      </c>
      <c r="AF137" s="15" t="n">
        <f aca="false">+SUMIF('IRS IMMO'!G:G,'ALL 2019'!C137,'IRS IMMO'!F:F)</f>
        <v>0</v>
      </c>
      <c r="AG137" s="15" t="n">
        <f aca="false">SUMIF('United Malagasy'!F:F,'ALL 2019'!C137,'United Malagasy'!E:E)</f>
        <v>239741.04</v>
      </c>
      <c r="AH137" s="15" t="n">
        <f aca="false">+SUMIF(AGRIVETAM!F:F,'ALL 2019'!C137,AGRIVETAM!E:E)</f>
        <v>0</v>
      </c>
      <c r="AI137" s="15" t="n">
        <f aca="false">+SUMIF(EUROPAINTS!F:F,'ALL 2019'!C137,EUROPAINTS!E:E)</f>
        <v>0</v>
      </c>
      <c r="AJ137" s="15" t="n">
        <f aca="false">SUMIF('CSS SAKAY'!F:F,'ALL 2019'!C137,'CSS SAKAY'!E:E)</f>
        <v>0</v>
      </c>
      <c r="AK137" s="61" t="n">
        <f aca="false">+SUMIF(AGRIMA!F:F,'ALL 2019'!C137,AGRIMA!E:E)</f>
        <v>0</v>
      </c>
      <c r="AL137" s="15" t="n">
        <f aca="false">+SUMIF(FERRIS!H:H,'ALL 2019'!C137,FERRIS!G:G)</f>
        <v>-1730000</v>
      </c>
      <c r="AM137" s="15" t="n">
        <f aca="false">SUMIF(SEM!F:F,'ALL 2019'!C137,SEM!E:E)</f>
        <v>0</v>
      </c>
      <c r="AN137" s="15" t="n">
        <f aca="false">+SUMIF(Madatrade!F:F,'ALL 2019'!C137,Madatrade!E:E)</f>
        <v>0</v>
      </c>
      <c r="AO137" s="15" t="n">
        <f aca="false">+SUMIF('FIRST INVESTISSEMENT'!G:G,'ALL 2019'!C137,'FIRST INVESTISSEMENT'!F:F)</f>
        <v>0</v>
      </c>
    </row>
    <row r="138" customFormat="false" ht="17.25" hidden="false" customHeight="true" outlineLevel="0" collapsed="false">
      <c r="A138" s="2" t="str">
        <f aca="false">+LEFT(B138)</f>
        <v>4</v>
      </c>
      <c r="B138" s="2" t="str">
        <f aca="false">+LEFT(C138,3)</f>
        <v>466</v>
      </c>
      <c r="C138" s="20" t="n">
        <v>46600001</v>
      </c>
      <c r="D138" s="46" t="s">
        <v>2953</v>
      </c>
      <c r="E138" s="86" t="s">
        <v>629</v>
      </c>
      <c r="F138" s="61"/>
      <c r="G138" s="61" t="n">
        <f aca="false">+SUMIF(AGRICORP!I:I,C138,AGRICORP!F:F)</f>
        <v>0</v>
      </c>
      <c r="H138" s="61" t="n">
        <f aca="false">+SUMIF(SMTP!D:D,'ALL 2019'!C138,SMTP!H:H)</f>
        <v>0</v>
      </c>
      <c r="I138" s="61" t="n">
        <f aca="false">SUMIF(AGRIVET!G:G,C138,AGRIVET!F:F)</f>
        <v>0</v>
      </c>
      <c r="J138" s="61" t="n">
        <f aca="false">+SUMIF(AGRIVAL!G:G,'ALL 2019'!C138,AGRIVAL!F:F)</f>
        <v>0</v>
      </c>
      <c r="K138" s="61" t="n">
        <f aca="false">+SUMIF(AGRIKOBA!G:G,'ALL 2019'!C138,AGRIKOBA!F:F)</f>
        <v>0</v>
      </c>
      <c r="L138" s="61" t="n">
        <f aca="false">+SUMIF(LMOI!F:F,'ALL 2019'!C138,LMOI!E:E)</f>
        <v>0</v>
      </c>
      <c r="M138" s="15" t="n">
        <f aca="false">+SUMIF(TARTINE!G:G,'ALL 2019'!C138,TARTINE!F:F)</f>
        <v>0</v>
      </c>
      <c r="N138" s="15" t="n">
        <f aca="false">+SUMIF(IDF!F:F,'ALL 2019'!C138,IDF!E:E)</f>
        <v>0</v>
      </c>
      <c r="O138" s="15" t="n">
        <f aca="false">+SUMIF(RYA!G:G,C138,RYA!F:F)</f>
        <v>0</v>
      </c>
      <c r="P138" s="15" t="n">
        <f aca="false">+SUMIF('SCI NOAH'!G:G,'ALL 2019'!C138,'SCI NOAH'!F:F)</f>
        <v>0</v>
      </c>
      <c r="Q138" s="15" t="n">
        <f aca="false">+SUMIF(SIM!F:F,'ALL 2019'!C138,SIM!E:E)</f>
        <v>0</v>
      </c>
      <c r="R138" s="93" t="n">
        <f aca="false">SUMIF('First Energy'!F:F,C138,'First Energy'!I:I)</f>
        <v>0</v>
      </c>
      <c r="S138" s="93" t="n">
        <f aca="false">SUMIF('ID Motors'!G:G,C138,'ID Motors'!J:J)</f>
        <v>0</v>
      </c>
      <c r="T138" s="15" t="n">
        <f aca="false">+SUMIF('ID RENTAL'!G:G,'ALL 2019'!C138,'ID RENTAL'!F:F)</f>
        <v>0</v>
      </c>
      <c r="U138" s="29" t="n">
        <f aca="false">+SUMIF('MCM '!G:G,'ALL 2019'!C138,'MCM '!F:F)</f>
        <v>0</v>
      </c>
      <c r="V138" s="61" t="n">
        <f aca="false">+SUMIF(AGRIMOTORS!G:G,C138,AGRIMOTORS!F:F)</f>
        <v>0</v>
      </c>
      <c r="W138" s="15" t="n">
        <f aca="false">+SUMIF(BOVIMA!F:F,'ALL 2019'!C138,BOVIMA!E:E)</f>
        <v>0</v>
      </c>
      <c r="X138" s="15" t="n">
        <f aca="false">+SUMIF(AGRIFEED!F:F,'ALL 2019'!C138,AGRIFEED!E:E)</f>
        <v>0</v>
      </c>
      <c r="Y138" s="15" t="n">
        <f aca="false">+SUMIF(AMIP!F:F,'ALL 2019'!C138,AMIP!E:E)</f>
        <v>0</v>
      </c>
      <c r="Z138" s="15" t="n">
        <f aca="false">+SUMIF(ISF!F:F,'ALL 2019'!C138,ISF!F:F)</f>
        <v>0</v>
      </c>
      <c r="AA138" s="15" t="n">
        <f aca="false">+SUMIF(MABEL!F:F,'ALL 2019'!C138,MABEL!E:E)</f>
        <v>459109966.72</v>
      </c>
      <c r="AB138" s="29" t="n">
        <f aca="false">+SUMIF(DISCOI!G:G,'ALL 2019'!C138,DISCOI!F:F)</f>
        <v>-62326046.68</v>
      </c>
      <c r="AC138" s="15" t="n">
        <f aca="false">+SUMIF(NMP!F:F,'ALL 2019'!C138,NMP!E:E)</f>
        <v>0</v>
      </c>
      <c r="AD138" s="15" t="n">
        <f aca="false">+SUMIF('AMCHO '!F:F,'ALL 2019'!C138,'AMCHO '!E:E)</f>
        <v>0</v>
      </c>
      <c r="AE138" s="15" t="n">
        <f aca="false">SUMIF(CONFORTIS!G:G,'ALL 2019'!C138,CONFORTIS!F:F)</f>
        <v>0</v>
      </c>
      <c r="AF138" s="15" t="n">
        <f aca="false">+SUMIF('IRS IMMO'!G:G,'ALL 2019'!C138,'IRS IMMO'!F:F)</f>
        <v>0</v>
      </c>
      <c r="AG138" s="15" t="n">
        <f aca="false">SUMIF('United Malagasy'!F:F,'ALL 2019'!C138,'United Malagasy'!E:E)</f>
        <v>0</v>
      </c>
      <c r="AH138" s="15" t="n">
        <f aca="false">+SUMIF(AGRIVETAM!F:F,'ALL 2019'!C138,AGRIVETAM!E:E)</f>
        <v>0</v>
      </c>
      <c r="AI138" s="15" t="n">
        <f aca="false">+SUMIF(EUROPAINTS!F:F,'ALL 2019'!C138,EUROPAINTS!E:E)</f>
        <v>0</v>
      </c>
      <c r="AJ138" s="15" t="n">
        <f aca="false">SUMIF('CSS SAKAY'!F:F,'ALL 2019'!C138,'CSS SAKAY'!E:E)</f>
        <v>0</v>
      </c>
      <c r="AK138" s="61" t="n">
        <f aca="false">+SUMIF(AGRIMA!F:F,'ALL 2019'!C138,AGRIMA!E:E)</f>
        <v>0</v>
      </c>
      <c r="AL138" s="15" t="n">
        <f aca="false">+SUMIF(FERRIS!H:H,'ALL 2019'!C138,FERRIS!G:G)</f>
        <v>0</v>
      </c>
      <c r="AM138" s="15" t="n">
        <f aca="false">SUMIF(SEM!F:F,'ALL 2019'!C138,SEM!E:E)</f>
        <v>0</v>
      </c>
      <c r="AN138" s="15" t="n">
        <f aca="false">+SUMIF(Madatrade!F:F,'ALL 2019'!C138,Madatrade!E:E)</f>
        <v>0</v>
      </c>
      <c r="AO138" s="15" t="n">
        <f aca="false">+SUMIF('FIRST INVESTISSEMENT'!G:G,'ALL 2019'!C138,'FIRST INVESTISSEMENT'!F:F)</f>
        <v>0</v>
      </c>
    </row>
    <row r="139" customFormat="false" ht="17.25" hidden="false" customHeight="true" outlineLevel="0" collapsed="false">
      <c r="A139" s="2" t="str">
        <f aca="false">+LEFT(B139)</f>
        <v>4</v>
      </c>
      <c r="B139" s="2" t="str">
        <f aca="false">+LEFT(C139,3)</f>
        <v>466</v>
      </c>
      <c r="C139" s="12" t="n">
        <v>46610000</v>
      </c>
      <c r="D139" s="46" t="s">
        <v>2953</v>
      </c>
      <c r="E139" s="57" t="s">
        <v>82</v>
      </c>
      <c r="F139" s="61" t="n">
        <v>0</v>
      </c>
      <c r="G139" s="61" t="n">
        <f aca="false">+SUMIF(AGRICORP!I:I,C139,AGRICORP!F:F)</f>
        <v>0</v>
      </c>
      <c r="H139" s="61" t="n">
        <f aca="false">+SUMIF(SMTP!D:D,'ALL 2019'!C139,SMTP!H:H)</f>
        <v>287084798.62</v>
      </c>
      <c r="I139" s="61" t="n">
        <f aca="false">SUMIF(AGRIVET!G:G,C139,AGRIVET!F:F)</f>
        <v>31308478.43</v>
      </c>
      <c r="J139" s="61" t="n">
        <f aca="false">+SUMIF(AGRIVAL!G:G,'ALL 2019'!C139,AGRIVAL!F:F)</f>
        <v>-238272652.96</v>
      </c>
      <c r="K139" s="61" t="n">
        <f aca="false">+SUMIF(AGRIKOBA!G:G,'ALL 2019'!C139,AGRIKOBA!F:F)</f>
        <v>-315519901.14</v>
      </c>
      <c r="L139" s="61" t="n">
        <f aca="false">+SUMIF(LMOI!F:F,'ALL 2019'!C139,LMOI!E:E)</f>
        <v>0</v>
      </c>
      <c r="M139" s="15" t="n">
        <f aca="false">+SUMIF(TARTINE!G:G,'ALL 2019'!C139,TARTINE!F:F)</f>
        <v>0</v>
      </c>
      <c r="N139" s="15" t="n">
        <f aca="false">+SUMIF(IDF!F:F,'ALL 2019'!C139,IDF!E:E)</f>
        <v>-211500</v>
      </c>
      <c r="O139" s="15" t="n">
        <f aca="false">+SUMIF(RYA!G:G,C139,RYA!F:F)</f>
        <v>0</v>
      </c>
      <c r="P139" s="15" t="n">
        <f aca="false">+SUMIF('SCI NOAH'!G:G,'ALL 2019'!C139,'SCI NOAH'!F:F)</f>
        <v>0</v>
      </c>
      <c r="Q139" s="15" t="n">
        <f aca="false">+SUMIF(SIM!F:F,'ALL 2019'!C139,SIM!E:E)</f>
        <v>-27000</v>
      </c>
      <c r="R139" s="93" t="n">
        <f aca="false">SUMIF('First Energy'!F:F,C139,'First Energy'!I:I)</f>
        <v>0</v>
      </c>
      <c r="S139" s="93" t="n">
        <f aca="false">SUMIF('ID Motors'!G:G,C139,'ID Motors'!J:J)</f>
        <v>0</v>
      </c>
      <c r="T139" s="15" t="n">
        <f aca="false">+SUMIF('ID RENTAL'!G:G,'ALL 2019'!C139,'ID RENTAL'!F:F)</f>
        <v>0</v>
      </c>
      <c r="U139" s="29" t="n">
        <f aca="false">+SUMIF('MCM '!G:G,'ALL 2019'!C139,'MCM '!F:F)</f>
        <v>-166500</v>
      </c>
      <c r="V139" s="61" t="n">
        <f aca="false">+SUMIF(AGRIMOTORS!G:G,C139,AGRIMOTORS!F:F)</f>
        <v>0</v>
      </c>
      <c r="W139" s="15" t="n">
        <f aca="false">+SUMIF(BOVIMA!F:F,'ALL 2019'!C139,BOVIMA!E:E)</f>
        <v>0</v>
      </c>
      <c r="X139" s="15" t="n">
        <f aca="false">+SUMIF(AGRIFEED!F:F,'ALL 2019'!C139,AGRIFEED!E:E)</f>
        <v>0</v>
      </c>
      <c r="Y139" s="15" t="n">
        <f aca="false">+SUMIF(AMIP!F:F,'ALL 2019'!C139,AMIP!E:E)</f>
        <v>0</v>
      </c>
      <c r="Z139" s="15" t="n">
        <f aca="false">+SUMIF(ISF!F:F,'ALL 2019'!C139,ISF!F:F)</f>
        <v>0</v>
      </c>
      <c r="AA139" s="15" t="n">
        <f aca="false">+SUMIF(MABEL!F:F,'ALL 2019'!C139,MABEL!E:E)</f>
        <v>0</v>
      </c>
      <c r="AB139" s="29" t="n">
        <f aca="false">+SUMIF(DISCOI!G:G,'ALL 2019'!C139,DISCOI!F:F)</f>
        <v>0</v>
      </c>
      <c r="AC139" s="15" t="n">
        <f aca="false">+SUMIF(NMP!F:F,'ALL 2019'!C139,NMP!E:E)</f>
        <v>0</v>
      </c>
      <c r="AD139" s="15" t="n">
        <f aca="false">+SUMIF('AMCHO '!F:F,'ALL 2019'!C139,'AMCHO '!E:E)</f>
        <v>0</v>
      </c>
      <c r="AE139" s="15" t="n">
        <f aca="false">SUMIF(CONFORTIS!G:G,'ALL 2019'!C139,CONFORTIS!F:F)</f>
        <v>0</v>
      </c>
      <c r="AF139" s="15" t="n">
        <f aca="false">+SUMIF('IRS IMMO'!G:G,'ALL 2019'!C139,'IRS IMMO'!F:F)</f>
        <v>0</v>
      </c>
      <c r="AG139" s="15" t="n">
        <f aca="false">SUMIF('United Malagasy'!F:F,'ALL 2019'!C139,'United Malagasy'!E:E)</f>
        <v>166643.42</v>
      </c>
      <c r="AH139" s="15" t="n">
        <f aca="false">+SUMIF(AGRIVETAM!F:F,'ALL 2019'!C139,AGRIVETAM!E:E)</f>
        <v>0</v>
      </c>
      <c r="AI139" s="15" t="n">
        <f aca="false">+SUMIF(EUROPAINTS!F:F,'ALL 2019'!C139,EUROPAINTS!E:E)</f>
        <v>0</v>
      </c>
      <c r="AJ139" s="15" t="n">
        <f aca="false">SUMIF('CSS SAKAY'!F:F,'ALL 2019'!C139,'CSS SAKAY'!E:E)</f>
        <v>0</v>
      </c>
      <c r="AK139" s="61" t="n">
        <f aca="false">+SUMIF(AGRIMA!F:F,'ALL 2019'!C139,AGRIMA!E:E)</f>
        <v>0</v>
      </c>
      <c r="AL139" s="15" t="n">
        <f aca="false">+SUMIF(FERRIS!H:H,'ALL 2019'!C139,FERRIS!G:G)</f>
        <v>0</v>
      </c>
      <c r="AM139" s="15" t="n">
        <f aca="false">SUMIF(SEM!F:F,'ALL 2019'!C139,SEM!E:E)</f>
        <v>0</v>
      </c>
      <c r="AN139" s="15" t="n">
        <f aca="false">+SUMIF(Madatrade!F:F,'ALL 2019'!C139,Madatrade!E:E)</f>
        <v>0</v>
      </c>
      <c r="AO139" s="15" t="n">
        <f aca="false">+SUMIF('FIRST INVESTISSEMENT'!G:G,'ALL 2019'!C139,'FIRST INVESTISSEMENT'!F:F)</f>
        <v>0</v>
      </c>
    </row>
    <row r="140" customFormat="false" ht="17.25" hidden="false" customHeight="true" outlineLevel="0" collapsed="false">
      <c r="A140" s="2" t="str">
        <f aca="false">+LEFT(B140)</f>
        <v>4</v>
      </c>
      <c r="B140" s="2" t="str">
        <f aca="false">+LEFT(C140,3)</f>
        <v>466</v>
      </c>
      <c r="C140" s="12" t="n">
        <v>46611000</v>
      </c>
      <c r="D140" s="46" t="s">
        <v>2953</v>
      </c>
      <c r="E140" s="57" t="s">
        <v>630</v>
      </c>
      <c r="F140" s="61" t="n">
        <v>0</v>
      </c>
      <c r="G140" s="61" t="n">
        <f aca="false">+SUMIF(AGRICORP!I:I,C140,AGRICORP!F:F)</f>
        <v>0</v>
      </c>
      <c r="H140" s="61" t="n">
        <f aca="false">+SUMIF(SMTP!D:D,'ALL 2019'!C140,SMTP!H:H)</f>
        <v>90715771.81</v>
      </c>
      <c r="I140" s="61" t="n">
        <f aca="false">SUMIF(AGRIVET!G:G,C140,AGRIVET!F:F)</f>
        <v>0</v>
      </c>
      <c r="J140" s="61" t="n">
        <f aca="false">+SUMIF(AGRIVAL!G:G,'ALL 2019'!C140,AGRIVAL!F:F)</f>
        <v>0</v>
      </c>
      <c r="K140" s="61" t="n">
        <f aca="false">+SUMIF(AGRIKOBA!G:G,'ALL 2019'!C140,AGRIKOBA!F:F)</f>
        <v>0</v>
      </c>
      <c r="L140" s="61" t="n">
        <f aca="false">+SUMIF(LMOI!F:F,'ALL 2019'!C140,LMOI!E:E)</f>
        <v>0</v>
      </c>
      <c r="M140" s="15" t="n">
        <f aca="false">+SUMIF(TARTINE!G:G,'ALL 2019'!C140,TARTINE!F:F)</f>
        <v>0</v>
      </c>
      <c r="N140" s="15" t="n">
        <f aca="false">+SUMIF(IDF!F:F,'ALL 2019'!C140,IDF!E:E)</f>
        <v>0</v>
      </c>
      <c r="O140" s="15" t="n">
        <f aca="false">+SUMIF(RYA!G:G,C140,RYA!F:F)</f>
        <v>0</v>
      </c>
      <c r="P140" s="15" t="n">
        <f aca="false">+SUMIF('SCI NOAH'!G:G,'ALL 2019'!C140,'SCI NOAH'!F:F)</f>
        <v>0</v>
      </c>
      <c r="Q140" s="15" t="n">
        <f aca="false">+SUMIF(SIM!F:F,'ALL 2019'!C140,SIM!E:E)</f>
        <v>0</v>
      </c>
      <c r="R140" s="93" t="n">
        <f aca="false">SUMIF('First Energy'!F:F,C140,'First Energy'!I:I)</f>
        <v>0</v>
      </c>
      <c r="S140" s="93" t="n">
        <f aca="false">SUMIF('ID Motors'!G:G,C140,'ID Motors'!J:J)</f>
        <v>0</v>
      </c>
      <c r="T140" s="15" t="n">
        <f aca="false">+SUMIF('ID RENTAL'!G:G,'ALL 2019'!C140,'ID RENTAL'!F:F)</f>
        <v>0</v>
      </c>
      <c r="U140" s="29" t="n">
        <f aca="false">+SUMIF('MCM '!G:G,'ALL 2019'!C140,'MCM '!F:F)</f>
        <v>0</v>
      </c>
      <c r="V140" s="61" t="n">
        <f aca="false">+SUMIF(AGRIMOTORS!G:G,C140,AGRIMOTORS!F:F)</f>
        <v>0</v>
      </c>
      <c r="W140" s="15" t="n">
        <f aca="false">+SUMIF(BOVIMA!F:F,'ALL 2019'!C140,BOVIMA!E:E)</f>
        <v>0</v>
      </c>
      <c r="X140" s="15" t="n">
        <f aca="false">+SUMIF(AGRIFEED!F:F,'ALL 2019'!C140,AGRIFEED!E:E)</f>
        <v>0</v>
      </c>
      <c r="Y140" s="15" t="n">
        <f aca="false">+SUMIF(AMIP!F:F,'ALL 2019'!C140,AMIP!E:E)</f>
        <v>0</v>
      </c>
      <c r="Z140" s="15" t="n">
        <f aca="false">+SUMIF(ISF!F:F,'ALL 2019'!C140,ISF!F:F)</f>
        <v>0</v>
      </c>
      <c r="AA140" s="15" t="n">
        <f aca="false">+SUMIF(MABEL!F:F,'ALL 2019'!C140,MABEL!E:E)</f>
        <v>0</v>
      </c>
      <c r="AB140" s="29" t="n">
        <f aca="false">+SUMIF(DISCOI!G:G,'ALL 2019'!C140,DISCOI!F:F)</f>
        <v>0</v>
      </c>
      <c r="AC140" s="15" t="n">
        <f aca="false">+SUMIF(NMP!F:F,'ALL 2019'!C140,NMP!E:E)</f>
        <v>0</v>
      </c>
      <c r="AD140" s="15" t="n">
        <f aca="false">+SUMIF('AMCHO '!F:F,'ALL 2019'!C140,'AMCHO '!E:E)</f>
        <v>0</v>
      </c>
      <c r="AE140" s="15" t="n">
        <f aca="false">SUMIF(CONFORTIS!G:G,'ALL 2019'!C140,CONFORTIS!F:F)</f>
        <v>0</v>
      </c>
      <c r="AF140" s="15" t="n">
        <f aca="false">+SUMIF('IRS IMMO'!G:G,'ALL 2019'!C140,'IRS IMMO'!F:F)</f>
        <v>0</v>
      </c>
      <c r="AG140" s="15" t="n">
        <f aca="false">SUMIF('United Malagasy'!F:F,'ALL 2019'!C140,'United Malagasy'!E:E)</f>
        <v>0</v>
      </c>
      <c r="AH140" s="15" t="n">
        <f aca="false">+SUMIF(AGRIVETAM!F:F,'ALL 2019'!C140,AGRIVETAM!E:E)</f>
        <v>0</v>
      </c>
      <c r="AI140" s="15" t="n">
        <f aca="false">+SUMIF(EUROPAINTS!F:F,'ALL 2019'!C140,EUROPAINTS!E:E)</f>
        <v>0</v>
      </c>
      <c r="AJ140" s="15" t="n">
        <f aca="false">SUMIF('CSS SAKAY'!F:F,'ALL 2019'!C140,'CSS SAKAY'!E:E)</f>
        <v>0</v>
      </c>
      <c r="AK140" s="61" t="n">
        <f aca="false">+SUMIF(AGRIMA!F:F,'ALL 2019'!C140,AGRIMA!E:E)</f>
        <v>0</v>
      </c>
      <c r="AL140" s="15" t="n">
        <f aca="false">+SUMIF(FERRIS!H:H,'ALL 2019'!C140,FERRIS!G:G)</f>
        <v>0</v>
      </c>
      <c r="AM140" s="15" t="n">
        <f aca="false">SUMIF(SEM!F:F,'ALL 2019'!C140,SEM!E:E)</f>
        <v>0</v>
      </c>
      <c r="AN140" s="15" t="n">
        <f aca="false">+SUMIF(Madatrade!F:F,'ALL 2019'!C140,Madatrade!E:E)</f>
        <v>0</v>
      </c>
      <c r="AO140" s="15" t="n">
        <f aca="false">+SUMIF('FIRST INVESTISSEMENT'!G:G,'ALL 2019'!C140,'FIRST INVESTISSEMENT'!F:F)</f>
        <v>0</v>
      </c>
    </row>
    <row r="141" customFormat="false" ht="17.25" hidden="false" customHeight="true" outlineLevel="0" collapsed="false">
      <c r="A141" s="2" t="str">
        <f aca="false">+LEFT(B141)</f>
        <v>4</v>
      </c>
      <c r="B141" s="2" t="str">
        <f aca="false">+LEFT(C141,3)</f>
        <v>466</v>
      </c>
      <c r="C141" s="20" t="n">
        <v>46612000</v>
      </c>
      <c r="D141" s="46" t="s">
        <v>2953</v>
      </c>
      <c r="E141" s="57" t="s">
        <v>924</v>
      </c>
      <c r="F141" s="61" t="n">
        <v>0</v>
      </c>
      <c r="G141" s="61" t="n">
        <f aca="false">+SUMIF(AGRICORP!I:I,C141,AGRICORP!F:F)</f>
        <v>0</v>
      </c>
      <c r="H141" s="61" t="n">
        <f aca="false">+SUMIF(SMTP!D:D,'ALL 2019'!C141,SMTP!H:H)</f>
        <v>68667264.14</v>
      </c>
      <c r="I141" s="61" t="n">
        <f aca="false">SUMIF(AGRIVET!G:G,C141,AGRIVET!F:F)</f>
        <v>0</v>
      </c>
      <c r="J141" s="61" t="n">
        <f aca="false">+SUMIF(AGRIVAL!G:G,'ALL 2019'!C141,AGRIVAL!F:F)</f>
        <v>0</v>
      </c>
      <c r="K141" s="61" t="n">
        <f aca="false">+SUMIF(AGRIKOBA!G:G,'ALL 2019'!C141,AGRIKOBA!F:F)</f>
        <v>0</v>
      </c>
      <c r="L141" s="61" t="n">
        <f aca="false">+SUMIF(LMOI!F:F,'ALL 2019'!C141,LMOI!E:E)</f>
        <v>0</v>
      </c>
      <c r="M141" s="15" t="n">
        <f aca="false">+SUMIF(TARTINE!G:G,'ALL 2019'!C141,TARTINE!F:F)</f>
        <v>0</v>
      </c>
      <c r="N141" s="15" t="n">
        <f aca="false">+SUMIF(IDF!F:F,'ALL 2019'!C141,IDF!E:E)</f>
        <v>-66743.36</v>
      </c>
      <c r="O141" s="15" t="n">
        <f aca="false">+SUMIF(RYA!G:G,C141,RYA!F:F)</f>
        <v>0</v>
      </c>
      <c r="P141" s="15" t="n">
        <f aca="false">+SUMIF('SCI NOAH'!G:G,'ALL 2019'!C141,'SCI NOAH'!F:F)</f>
        <v>0</v>
      </c>
      <c r="Q141" s="15" t="n">
        <f aca="false">+SUMIF(SIM!F:F,'ALL 2019'!C141,SIM!E:E)</f>
        <v>0</v>
      </c>
      <c r="R141" s="93" t="n">
        <f aca="false">SUMIF('First Energy'!F:F,C141,'First Energy'!I:I)</f>
        <v>0</v>
      </c>
      <c r="S141" s="93" t="n">
        <f aca="false">SUMIF('ID Motors'!G:G,C141,'ID Motors'!J:J)</f>
        <v>0</v>
      </c>
      <c r="T141" s="15" t="n">
        <f aca="false">+SUMIF('ID RENTAL'!G:G,'ALL 2019'!C141,'ID RENTAL'!F:F)</f>
        <v>0</v>
      </c>
      <c r="U141" s="29" t="n">
        <f aca="false">+SUMIF('MCM '!G:G,'ALL 2019'!C141,'MCM '!F:F)</f>
        <v>0</v>
      </c>
      <c r="V141" s="61" t="n">
        <f aca="false">+SUMIF(AGRIMOTORS!G:G,C141,AGRIMOTORS!F:F)</f>
        <v>0</v>
      </c>
      <c r="W141" s="15" t="n">
        <f aca="false">+SUMIF(BOVIMA!F:F,'ALL 2019'!C141,BOVIMA!E:E)</f>
        <v>0</v>
      </c>
      <c r="X141" s="15" t="n">
        <f aca="false">+SUMIF(AGRIFEED!F:F,'ALL 2019'!C141,AGRIFEED!E:E)</f>
        <v>0</v>
      </c>
      <c r="Y141" s="15" t="n">
        <f aca="false">+SUMIF(AMIP!F:F,'ALL 2019'!C141,AMIP!E:E)</f>
        <v>0</v>
      </c>
      <c r="Z141" s="15" t="n">
        <f aca="false">+SUMIF(ISF!F:F,'ALL 2019'!C141,ISF!F:F)</f>
        <v>0</v>
      </c>
      <c r="AA141" s="15" t="n">
        <f aca="false">+SUMIF(MABEL!F:F,'ALL 2019'!C141,MABEL!E:E)</f>
        <v>0</v>
      </c>
      <c r="AB141" s="29" t="n">
        <f aca="false">+SUMIF(DISCOI!G:G,'ALL 2019'!C141,DISCOI!F:F)</f>
        <v>0</v>
      </c>
      <c r="AC141" s="15" t="n">
        <f aca="false">+SUMIF(NMP!F:F,'ALL 2019'!C141,NMP!E:E)</f>
        <v>0</v>
      </c>
      <c r="AD141" s="15" t="n">
        <f aca="false">+SUMIF('AMCHO '!F:F,'ALL 2019'!C141,'AMCHO '!E:E)</f>
        <v>0</v>
      </c>
      <c r="AE141" s="15" t="n">
        <f aca="false">SUMIF(CONFORTIS!G:G,'ALL 2019'!C141,CONFORTIS!F:F)</f>
        <v>0</v>
      </c>
      <c r="AF141" s="15" t="n">
        <f aca="false">+SUMIF('IRS IMMO'!G:G,'ALL 2019'!C141,'IRS IMMO'!F:F)</f>
        <v>0</v>
      </c>
      <c r="AG141" s="15" t="n">
        <f aca="false">SUMIF('United Malagasy'!F:F,'ALL 2019'!C141,'United Malagasy'!E:E)</f>
        <v>0</v>
      </c>
      <c r="AH141" s="15" t="n">
        <f aca="false">+SUMIF(AGRIVETAM!F:F,'ALL 2019'!C141,AGRIVETAM!E:E)</f>
        <v>0</v>
      </c>
      <c r="AI141" s="15" t="n">
        <f aca="false">+SUMIF(EUROPAINTS!F:F,'ALL 2019'!C141,EUROPAINTS!E:E)</f>
        <v>0</v>
      </c>
      <c r="AJ141" s="15" t="n">
        <f aca="false">SUMIF('CSS SAKAY'!F:F,'ALL 2019'!C141,'CSS SAKAY'!E:E)</f>
        <v>0</v>
      </c>
      <c r="AK141" s="61" t="n">
        <f aca="false">+SUMIF(AGRIMA!F:F,'ALL 2019'!C141,AGRIMA!E:E)</f>
        <v>0</v>
      </c>
      <c r="AL141" s="15" t="n">
        <f aca="false">+SUMIF(FERRIS!H:H,'ALL 2019'!C141,FERRIS!G:G)</f>
        <v>0</v>
      </c>
      <c r="AM141" s="15" t="n">
        <f aca="false">SUMIF(SEM!F:F,'ALL 2019'!C141,SEM!E:E)</f>
        <v>0</v>
      </c>
      <c r="AN141" s="15" t="n">
        <f aca="false">+SUMIF(Madatrade!F:F,'ALL 2019'!C141,Madatrade!E:E)</f>
        <v>0</v>
      </c>
      <c r="AO141" s="15" t="n">
        <f aca="false">+SUMIF('FIRST INVESTISSEMENT'!G:G,'ALL 2019'!C141,'FIRST INVESTISSEMENT'!F:F)</f>
        <v>0</v>
      </c>
    </row>
    <row r="142" customFormat="false" ht="17.25" hidden="false" customHeight="true" outlineLevel="0" collapsed="false">
      <c r="A142" s="2" t="str">
        <f aca="false">+LEFT(B142)</f>
        <v>4</v>
      </c>
      <c r="B142" s="2" t="str">
        <f aca="false">+LEFT(C142,3)</f>
        <v>466</v>
      </c>
      <c r="C142" s="20" t="n">
        <v>46613000</v>
      </c>
      <c r="D142" s="46" t="s">
        <v>2953</v>
      </c>
      <c r="E142" s="57" t="s">
        <v>925</v>
      </c>
      <c r="F142" s="61" t="n">
        <v>0</v>
      </c>
      <c r="G142" s="61" t="n">
        <f aca="false">+SUMIF(AGRICORP!I:I,C142,AGRICORP!F:F)</f>
        <v>0</v>
      </c>
      <c r="H142" s="61" t="n">
        <f aca="false">+SUMIF(SMTP!D:D,'ALL 2019'!C142,SMTP!H:H)</f>
        <v>2031605</v>
      </c>
      <c r="I142" s="61" t="n">
        <f aca="false">SUMIF(AGRIVET!G:G,C142,AGRIVET!F:F)</f>
        <v>0</v>
      </c>
      <c r="J142" s="61" t="n">
        <f aca="false">+SUMIF(AGRIVAL!G:G,'ALL 2019'!C142,AGRIVAL!F:F)</f>
        <v>0</v>
      </c>
      <c r="K142" s="61" t="n">
        <f aca="false">+SUMIF(AGRIKOBA!G:G,'ALL 2019'!C142,AGRIKOBA!F:F)</f>
        <v>0</v>
      </c>
      <c r="L142" s="61" t="n">
        <f aca="false">+SUMIF(LMOI!F:F,'ALL 2019'!C142,LMOI!E:E)</f>
        <v>0</v>
      </c>
      <c r="M142" s="15" t="n">
        <f aca="false">+SUMIF(TARTINE!G:G,'ALL 2019'!C142,TARTINE!F:F)</f>
        <v>0</v>
      </c>
      <c r="N142" s="15" t="n">
        <f aca="false">+SUMIF(IDF!F:F,'ALL 2019'!C142,IDF!E:E)</f>
        <v>0</v>
      </c>
      <c r="O142" s="15" t="n">
        <f aca="false">+SUMIF(RYA!G:G,C142,RYA!F:F)</f>
        <v>0</v>
      </c>
      <c r="P142" s="15" t="n">
        <f aca="false">+SUMIF('SCI NOAH'!G:G,'ALL 2019'!C142,'SCI NOAH'!F:F)</f>
        <v>0</v>
      </c>
      <c r="Q142" s="15" t="n">
        <f aca="false">+SUMIF(SIM!F:F,'ALL 2019'!C142,SIM!E:E)</f>
        <v>0</v>
      </c>
      <c r="R142" s="93" t="n">
        <f aca="false">SUMIF('First Energy'!F:F,C142,'First Energy'!I:I)</f>
        <v>0</v>
      </c>
      <c r="S142" s="93" t="n">
        <f aca="false">SUMIF('ID Motors'!G:G,C142,'ID Motors'!J:J)</f>
        <v>0</v>
      </c>
      <c r="T142" s="15" t="n">
        <f aca="false">+SUMIF('ID RENTAL'!G:G,'ALL 2019'!C142,'ID RENTAL'!F:F)</f>
        <v>0</v>
      </c>
      <c r="U142" s="29" t="n">
        <f aca="false">+SUMIF('MCM '!G:G,'ALL 2019'!C142,'MCM '!F:F)</f>
        <v>0</v>
      </c>
      <c r="V142" s="61" t="n">
        <f aca="false">+SUMIF(AGRIMOTORS!G:G,C142,AGRIMOTORS!F:F)</f>
        <v>0</v>
      </c>
      <c r="W142" s="15" t="n">
        <f aca="false">+SUMIF(BOVIMA!F:F,'ALL 2019'!C142,BOVIMA!E:E)</f>
        <v>0</v>
      </c>
      <c r="X142" s="15" t="n">
        <f aca="false">+SUMIF(AGRIFEED!F:F,'ALL 2019'!C142,AGRIFEED!E:E)</f>
        <v>0</v>
      </c>
      <c r="Y142" s="15" t="n">
        <f aca="false">+SUMIF(AMIP!F:F,'ALL 2019'!C142,AMIP!E:E)</f>
        <v>0</v>
      </c>
      <c r="Z142" s="15" t="n">
        <f aca="false">+SUMIF(ISF!F:F,'ALL 2019'!C142,ISF!F:F)</f>
        <v>0</v>
      </c>
      <c r="AA142" s="15" t="n">
        <f aca="false">+SUMIF(MABEL!F:F,'ALL 2019'!C142,MABEL!E:E)</f>
        <v>0</v>
      </c>
      <c r="AB142" s="29" t="n">
        <f aca="false">+SUMIF(DISCOI!G:G,'ALL 2019'!C142,DISCOI!F:F)</f>
        <v>0</v>
      </c>
      <c r="AC142" s="15" t="n">
        <f aca="false">+SUMIF(NMP!F:F,'ALL 2019'!C142,NMP!E:E)</f>
        <v>0</v>
      </c>
      <c r="AD142" s="15" t="n">
        <f aca="false">+SUMIF('AMCHO '!F:F,'ALL 2019'!C142,'AMCHO '!E:E)</f>
        <v>0</v>
      </c>
      <c r="AE142" s="15" t="n">
        <f aca="false">SUMIF(CONFORTIS!G:G,'ALL 2019'!C142,CONFORTIS!F:F)</f>
        <v>0</v>
      </c>
      <c r="AF142" s="15" t="n">
        <f aca="false">+SUMIF('IRS IMMO'!G:G,'ALL 2019'!C142,'IRS IMMO'!F:F)</f>
        <v>0</v>
      </c>
      <c r="AG142" s="15" t="n">
        <f aca="false">SUMIF('United Malagasy'!F:F,'ALL 2019'!C142,'United Malagasy'!E:E)</f>
        <v>0</v>
      </c>
      <c r="AH142" s="15" t="n">
        <f aca="false">+SUMIF(AGRIVETAM!F:F,'ALL 2019'!C142,AGRIVETAM!E:E)</f>
        <v>0</v>
      </c>
      <c r="AI142" s="15" t="n">
        <f aca="false">+SUMIF(EUROPAINTS!F:F,'ALL 2019'!C142,EUROPAINTS!E:E)</f>
        <v>0</v>
      </c>
      <c r="AJ142" s="15" t="n">
        <f aca="false">SUMIF('CSS SAKAY'!F:F,'ALL 2019'!C142,'CSS SAKAY'!E:E)</f>
        <v>0</v>
      </c>
      <c r="AK142" s="61" t="n">
        <f aca="false">+SUMIF(AGRIMA!F:F,'ALL 2019'!C142,AGRIMA!E:E)</f>
        <v>0</v>
      </c>
      <c r="AL142" s="15" t="n">
        <f aca="false">+SUMIF(FERRIS!H:H,'ALL 2019'!C142,FERRIS!G:G)</f>
        <v>0</v>
      </c>
      <c r="AM142" s="15" t="n">
        <f aca="false">SUMIF(SEM!F:F,'ALL 2019'!C142,SEM!E:E)</f>
        <v>0</v>
      </c>
      <c r="AN142" s="15" t="n">
        <f aca="false">+SUMIF(Madatrade!F:F,'ALL 2019'!C142,Madatrade!E:E)</f>
        <v>0</v>
      </c>
      <c r="AO142" s="15" t="n">
        <f aca="false">+SUMIF('FIRST INVESTISSEMENT'!G:G,'ALL 2019'!C142,'FIRST INVESTISSEMENT'!F:F)</f>
        <v>0</v>
      </c>
    </row>
    <row r="143" customFormat="false" ht="17.25" hidden="false" customHeight="true" outlineLevel="0" collapsed="false">
      <c r="A143" s="2" t="str">
        <f aca="false">+LEFT(B143)</f>
        <v>4</v>
      </c>
      <c r="B143" s="2" t="str">
        <f aca="false">+LEFT(C143,3)</f>
        <v>466</v>
      </c>
      <c r="C143" s="12" t="n">
        <v>46614000</v>
      </c>
      <c r="D143" s="46" t="s">
        <v>2953</v>
      </c>
      <c r="E143" s="57" t="s">
        <v>927</v>
      </c>
      <c r="F143" s="61" t="n">
        <v>0</v>
      </c>
      <c r="G143" s="61" t="n">
        <f aca="false">+SUMIF(AGRICORP!I:I,C143,AGRICORP!F:F)</f>
        <v>0</v>
      </c>
      <c r="H143" s="61" t="n">
        <f aca="false">+SUMIF(SMTP!D:D,'ALL 2019'!C143,SMTP!H:H)</f>
        <v>34521400</v>
      </c>
      <c r="I143" s="61" t="n">
        <f aca="false">SUMIF(AGRIVET!G:G,C143,AGRIVET!F:F)</f>
        <v>0</v>
      </c>
      <c r="J143" s="61" t="n">
        <f aca="false">+SUMIF(AGRIVAL!G:G,'ALL 2019'!C143,AGRIVAL!F:F)</f>
        <v>0</v>
      </c>
      <c r="K143" s="61" t="n">
        <f aca="false">+SUMIF(AGRIKOBA!G:G,'ALL 2019'!C143,AGRIKOBA!F:F)</f>
        <v>0</v>
      </c>
      <c r="L143" s="61" t="n">
        <f aca="false">+SUMIF(LMOI!F:F,'ALL 2019'!C143,LMOI!E:E)</f>
        <v>0</v>
      </c>
      <c r="M143" s="15" t="n">
        <f aca="false">+SUMIF(TARTINE!G:G,'ALL 2019'!C143,TARTINE!F:F)</f>
        <v>0</v>
      </c>
      <c r="N143" s="15" t="n">
        <f aca="false">+SUMIF(IDF!F:F,'ALL 2019'!C143,IDF!E:E)</f>
        <v>0</v>
      </c>
      <c r="O143" s="15" t="n">
        <f aca="false">+SUMIF(RYA!G:G,C143,RYA!F:F)</f>
        <v>0</v>
      </c>
      <c r="P143" s="15" t="n">
        <f aca="false">+SUMIF('SCI NOAH'!G:G,'ALL 2019'!C143,'SCI NOAH'!F:F)</f>
        <v>0</v>
      </c>
      <c r="Q143" s="15" t="n">
        <f aca="false">+SUMIF(SIM!F:F,'ALL 2019'!C143,SIM!E:E)</f>
        <v>0</v>
      </c>
      <c r="R143" s="93" t="n">
        <f aca="false">SUMIF('First Energy'!F:F,C143,'First Energy'!I:I)</f>
        <v>0</v>
      </c>
      <c r="S143" s="93" t="n">
        <f aca="false">SUMIF('ID Motors'!G:G,C143,'ID Motors'!J:J)</f>
        <v>0</v>
      </c>
      <c r="T143" s="15" t="n">
        <f aca="false">+SUMIF('ID RENTAL'!G:G,'ALL 2019'!C143,'ID RENTAL'!F:F)</f>
        <v>0</v>
      </c>
      <c r="U143" s="29" t="n">
        <f aca="false">+SUMIF('MCM '!G:G,'ALL 2019'!C143,'MCM '!F:F)</f>
        <v>0</v>
      </c>
      <c r="V143" s="61" t="n">
        <f aca="false">+SUMIF(AGRIMOTORS!G:G,C143,AGRIMOTORS!F:F)</f>
        <v>0</v>
      </c>
      <c r="W143" s="15" t="n">
        <f aca="false">+SUMIF(BOVIMA!F:F,'ALL 2019'!C143,BOVIMA!E:E)</f>
        <v>0</v>
      </c>
      <c r="X143" s="15" t="n">
        <f aca="false">+SUMIF(AGRIFEED!F:F,'ALL 2019'!C143,AGRIFEED!E:E)</f>
        <v>0</v>
      </c>
      <c r="Y143" s="15" t="n">
        <f aca="false">+SUMIF(AMIP!F:F,'ALL 2019'!C143,AMIP!E:E)</f>
        <v>0</v>
      </c>
      <c r="Z143" s="15" t="n">
        <f aca="false">+SUMIF(ISF!F:F,'ALL 2019'!C143,ISF!F:F)</f>
        <v>0</v>
      </c>
      <c r="AA143" s="15" t="n">
        <f aca="false">+SUMIF(MABEL!F:F,'ALL 2019'!C143,MABEL!E:E)</f>
        <v>0</v>
      </c>
      <c r="AB143" s="29" t="n">
        <f aca="false">+SUMIF(DISCOI!G:G,'ALL 2019'!C143,DISCOI!F:F)</f>
        <v>0</v>
      </c>
      <c r="AC143" s="15" t="n">
        <f aca="false">+SUMIF(NMP!F:F,'ALL 2019'!C143,NMP!E:E)</f>
        <v>0</v>
      </c>
      <c r="AD143" s="15" t="n">
        <f aca="false">+SUMIF('AMCHO '!F:F,'ALL 2019'!C143,'AMCHO '!E:E)</f>
        <v>0</v>
      </c>
      <c r="AE143" s="15" t="n">
        <f aca="false">SUMIF(CONFORTIS!G:G,'ALL 2019'!C143,CONFORTIS!F:F)</f>
        <v>0</v>
      </c>
      <c r="AF143" s="15" t="n">
        <f aca="false">+SUMIF('IRS IMMO'!G:G,'ALL 2019'!C143,'IRS IMMO'!F:F)</f>
        <v>0</v>
      </c>
      <c r="AG143" s="15" t="n">
        <f aca="false">SUMIF('United Malagasy'!F:F,'ALL 2019'!C143,'United Malagasy'!E:E)</f>
        <v>0</v>
      </c>
      <c r="AH143" s="15" t="n">
        <f aca="false">+SUMIF(AGRIVETAM!F:F,'ALL 2019'!C143,AGRIVETAM!E:E)</f>
        <v>0</v>
      </c>
      <c r="AI143" s="15" t="n">
        <f aca="false">+SUMIF(EUROPAINTS!F:F,'ALL 2019'!C143,EUROPAINTS!E:E)</f>
        <v>0</v>
      </c>
      <c r="AJ143" s="15" t="n">
        <f aca="false">SUMIF('CSS SAKAY'!F:F,'ALL 2019'!C143,'CSS SAKAY'!E:E)</f>
        <v>0</v>
      </c>
      <c r="AK143" s="61" t="n">
        <f aca="false">+SUMIF(AGRIMA!F:F,'ALL 2019'!C143,AGRIMA!E:E)</f>
        <v>0</v>
      </c>
      <c r="AL143" s="15" t="n">
        <f aca="false">+SUMIF(FERRIS!H:H,'ALL 2019'!C143,FERRIS!G:G)</f>
        <v>0</v>
      </c>
      <c r="AM143" s="15" t="n">
        <f aca="false">SUMIF(SEM!F:F,'ALL 2019'!C143,SEM!E:E)</f>
        <v>0</v>
      </c>
      <c r="AN143" s="15" t="n">
        <f aca="false">+SUMIF(Madatrade!F:F,'ALL 2019'!C143,Madatrade!E:E)</f>
        <v>0</v>
      </c>
      <c r="AO143" s="15" t="n">
        <f aca="false">+SUMIF('FIRST INVESTISSEMENT'!G:G,'ALL 2019'!C143,'FIRST INVESTISSEMENT'!F:F)</f>
        <v>0</v>
      </c>
    </row>
    <row r="144" customFormat="false" ht="17.25" hidden="false" customHeight="true" outlineLevel="0" collapsed="false">
      <c r="A144" s="2" t="str">
        <f aca="false">+LEFT(B144)</f>
        <v>4</v>
      </c>
      <c r="B144" s="2" t="str">
        <f aca="false">+LEFT(C144,3)</f>
        <v>466</v>
      </c>
      <c r="C144" s="20" t="n">
        <v>46615000</v>
      </c>
      <c r="D144" s="46" t="s">
        <v>2953</v>
      </c>
      <c r="E144" s="57" t="s">
        <v>292</v>
      </c>
      <c r="F144" s="61" t="n">
        <v>58500</v>
      </c>
      <c r="G144" s="61" t="n">
        <f aca="false">+SUMIF(AGRICORP!I:I,C144,AGRICORP!F:F)</f>
        <v>0</v>
      </c>
      <c r="H144" s="61" t="n">
        <f aca="false">+SUMIF(SMTP!D:D,'ALL 2019'!C144,SMTP!H:H)</f>
        <v>32278617.8</v>
      </c>
      <c r="I144" s="61" t="n">
        <f aca="false">SUMIF(AGRIVET!G:G,C144,AGRIVET!F:F)</f>
        <v>0</v>
      </c>
      <c r="J144" s="61" t="n">
        <f aca="false">+SUMIF(AGRIVAL!G:G,'ALL 2019'!C144,AGRIVAL!F:F)</f>
        <v>0</v>
      </c>
      <c r="K144" s="61" t="n">
        <f aca="false">+SUMIF(AGRIKOBA!G:G,'ALL 2019'!C144,AGRIKOBA!F:F)</f>
        <v>0</v>
      </c>
      <c r="L144" s="61" t="n">
        <f aca="false">+SUMIF(LMOI!F:F,'ALL 2019'!C144,LMOI!E:E)</f>
        <v>0</v>
      </c>
      <c r="M144" s="15" t="n">
        <f aca="false">+SUMIF(TARTINE!G:G,'ALL 2019'!C144,TARTINE!F:F)</f>
        <v>0</v>
      </c>
      <c r="N144" s="15" t="n">
        <f aca="false">+SUMIF(IDF!F:F,'ALL 2019'!C144,IDF!E:E)</f>
        <v>0</v>
      </c>
      <c r="O144" s="15" t="n">
        <f aca="false">+SUMIF(RYA!G:G,C144,RYA!F:F)</f>
        <v>0</v>
      </c>
      <c r="P144" s="15" t="n">
        <f aca="false">+SUMIF('SCI NOAH'!G:G,'ALL 2019'!C144,'SCI NOAH'!F:F)</f>
        <v>0</v>
      </c>
      <c r="Q144" s="15" t="n">
        <f aca="false">+SUMIF(SIM!F:F,'ALL 2019'!C144,SIM!E:E)</f>
        <v>0</v>
      </c>
      <c r="R144" s="93" t="n">
        <f aca="false">SUMIF('First Energy'!F:F,C144,'First Energy'!I:I)</f>
        <v>0</v>
      </c>
      <c r="S144" s="93" t="n">
        <f aca="false">SUMIF('ID Motors'!G:G,C144,'ID Motors'!J:J)</f>
        <v>0</v>
      </c>
      <c r="T144" s="15" t="n">
        <f aca="false">+SUMIF('ID RENTAL'!G:G,'ALL 2019'!C144,'ID RENTAL'!F:F)</f>
        <v>0</v>
      </c>
      <c r="U144" s="29" t="n">
        <f aca="false">+SUMIF('MCM '!G:G,'ALL 2019'!C144,'MCM '!F:F)</f>
        <v>0</v>
      </c>
      <c r="V144" s="61" t="n">
        <f aca="false">+SUMIF(AGRIMOTORS!G:G,C144,AGRIMOTORS!F:F)</f>
        <v>0</v>
      </c>
      <c r="W144" s="15" t="n">
        <f aca="false">+SUMIF(BOVIMA!F:F,'ALL 2019'!C144,BOVIMA!E:E)</f>
        <v>0</v>
      </c>
      <c r="X144" s="15" t="n">
        <f aca="false">+SUMIF(AGRIFEED!F:F,'ALL 2019'!C144,AGRIFEED!E:E)</f>
        <v>0</v>
      </c>
      <c r="Y144" s="15" t="n">
        <f aca="false">+SUMIF(AMIP!F:F,'ALL 2019'!C144,AMIP!E:E)</f>
        <v>0</v>
      </c>
      <c r="Z144" s="15" t="n">
        <f aca="false">+SUMIF(ISF!F:F,'ALL 2019'!C144,ISF!F:F)</f>
        <v>0</v>
      </c>
      <c r="AA144" s="15" t="n">
        <f aca="false">+SUMIF(MABEL!F:F,'ALL 2019'!C144,MABEL!E:E)</f>
        <v>0</v>
      </c>
      <c r="AB144" s="29" t="n">
        <f aca="false">+SUMIF(DISCOI!G:G,'ALL 2019'!C144,DISCOI!F:F)</f>
        <v>0</v>
      </c>
      <c r="AC144" s="15" t="n">
        <f aca="false">+SUMIF(NMP!F:F,'ALL 2019'!C144,NMP!E:E)</f>
        <v>0</v>
      </c>
      <c r="AD144" s="15" t="n">
        <f aca="false">+SUMIF('AMCHO '!F:F,'ALL 2019'!C144,'AMCHO '!E:E)</f>
        <v>0</v>
      </c>
      <c r="AE144" s="15" t="n">
        <f aca="false">SUMIF(CONFORTIS!G:G,'ALL 2019'!C144,CONFORTIS!F:F)</f>
        <v>0</v>
      </c>
      <c r="AF144" s="15" t="n">
        <f aca="false">+SUMIF('IRS IMMO'!G:G,'ALL 2019'!C144,'IRS IMMO'!F:F)</f>
        <v>0</v>
      </c>
      <c r="AG144" s="15" t="n">
        <f aca="false">SUMIF('United Malagasy'!F:F,'ALL 2019'!C144,'United Malagasy'!E:E)</f>
        <v>0</v>
      </c>
      <c r="AH144" s="15" t="n">
        <f aca="false">+SUMIF(AGRIVETAM!F:F,'ALL 2019'!C144,AGRIVETAM!E:E)</f>
        <v>0</v>
      </c>
      <c r="AI144" s="15" t="n">
        <f aca="false">+SUMIF(EUROPAINTS!F:F,'ALL 2019'!C144,EUROPAINTS!E:E)</f>
        <v>0</v>
      </c>
      <c r="AJ144" s="15" t="n">
        <f aca="false">SUMIF('CSS SAKAY'!F:F,'ALL 2019'!C144,'CSS SAKAY'!E:E)</f>
        <v>0</v>
      </c>
      <c r="AK144" s="61" t="n">
        <f aca="false">+SUMIF(AGRIMA!F:F,'ALL 2019'!C144,AGRIMA!E:E)</f>
        <v>0</v>
      </c>
      <c r="AL144" s="15" t="n">
        <f aca="false">+SUMIF(FERRIS!H:H,'ALL 2019'!C144,FERRIS!G:G)</f>
        <v>0</v>
      </c>
      <c r="AM144" s="15" t="n">
        <f aca="false">SUMIF(SEM!F:F,'ALL 2019'!C144,SEM!E:E)</f>
        <v>0</v>
      </c>
      <c r="AN144" s="15" t="n">
        <f aca="false">+SUMIF(Madatrade!F:F,'ALL 2019'!C144,Madatrade!E:E)</f>
        <v>0</v>
      </c>
      <c r="AO144" s="15" t="n">
        <f aca="false">+SUMIF('FIRST INVESTISSEMENT'!G:G,'ALL 2019'!C144,'FIRST INVESTISSEMENT'!F:F)</f>
        <v>0</v>
      </c>
    </row>
    <row r="145" customFormat="false" ht="17.25" hidden="false" customHeight="true" outlineLevel="0" collapsed="false">
      <c r="A145" s="2" t="str">
        <f aca="false">+LEFT(B145)</f>
        <v>4</v>
      </c>
      <c r="B145" s="2" t="str">
        <f aca="false">+LEFT(C145,3)</f>
        <v>466</v>
      </c>
      <c r="C145" s="20" t="n">
        <v>46616000</v>
      </c>
      <c r="D145" s="46" t="s">
        <v>2953</v>
      </c>
      <c r="E145" s="57" t="s">
        <v>930</v>
      </c>
      <c r="F145" s="61" t="n">
        <v>0</v>
      </c>
      <c r="G145" s="61" t="n">
        <f aca="false">+SUMIF(AGRICORP!I:I,C145,AGRICORP!F:F)</f>
        <v>0</v>
      </c>
      <c r="H145" s="61" t="n">
        <f aca="false">+SUMIF(SMTP!D:D,'ALL 2019'!C145,SMTP!H:H)</f>
        <v>25197268.65</v>
      </c>
      <c r="I145" s="61" t="n">
        <f aca="false">SUMIF(AGRIVET!G:G,C145,AGRIVET!F:F)</f>
        <v>0</v>
      </c>
      <c r="J145" s="61" t="n">
        <f aca="false">+SUMIF(AGRIVAL!G:G,'ALL 2019'!C145,AGRIVAL!F:F)</f>
        <v>0</v>
      </c>
      <c r="K145" s="61" t="n">
        <f aca="false">+SUMIF(AGRIKOBA!G:G,'ALL 2019'!C145,AGRIKOBA!F:F)</f>
        <v>0</v>
      </c>
      <c r="L145" s="61" t="n">
        <f aca="false">+SUMIF(LMOI!F:F,'ALL 2019'!C145,LMOI!E:E)</f>
        <v>0</v>
      </c>
      <c r="M145" s="15" t="n">
        <f aca="false">+SUMIF(TARTINE!G:G,'ALL 2019'!C145,TARTINE!F:F)</f>
        <v>0</v>
      </c>
      <c r="N145" s="15" t="n">
        <f aca="false">+SUMIF(IDF!F:F,'ALL 2019'!C145,IDF!E:E)</f>
        <v>0</v>
      </c>
      <c r="O145" s="15" t="n">
        <f aca="false">+SUMIF(RYA!G:G,C145,RYA!F:F)</f>
        <v>0</v>
      </c>
      <c r="P145" s="15" t="n">
        <f aca="false">+SUMIF('SCI NOAH'!G:G,'ALL 2019'!C145,'SCI NOAH'!F:F)</f>
        <v>0</v>
      </c>
      <c r="Q145" s="15" t="n">
        <f aca="false">+SUMIF(SIM!F:F,'ALL 2019'!C145,SIM!E:E)</f>
        <v>0</v>
      </c>
      <c r="R145" s="93" t="n">
        <f aca="false">SUMIF('First Energy'!F:F,C145,'First Energy'!I:I)</f>
        <v>0</v>
      </c>
      <c r="S145" s="93" t="n">
        <f aca="false">SUMIF('ID Motors'!G:G,C145,'ID Motors'!J:J)</f>
        <v>0</v>
      </c>
      <c r="T145" s="15" t="n">
        <f aca="false">+SUMIF('ID RENTAL'!G:G,'ALL 2019'!C145,'ID RENTAL'!F:F)</f>
        <v>0</v>
      </c>
      <c r="U145" s="29" t="n">
        <f aca="false">+SUMIF('MCM '!G:G,'ALL 2019'!C145,'MCM '!F:F)</f>
        <v>0</v>
      </c>
      <c r="V145" s="61" t="n">
        <f aca="false">+SUMIF(AGRIMOTORS!G:G,C145,AGRIMOTORS!F:F)</f>
        <v>0</v>
      </c>
      <c r="W145" s="15" t="n">
        <f aca="false">+SUMIF(BOVIMA!F:F,'ALL 2019'!C145,BOVIMA!E:E)</f>
        <v>0</v>
      </c>
      <c r="X145" s="15" t="n">
        <f aca="false">+SUMIF(AGRIFEED!F:F,'ALL 2019'!C145,AGRIFEED!E:E)</f>
        <v>0</v>
      </c>
      <c r="Y145" s="15" t="n">
        <f aca="false">+SUMIF(AMIP!F:F,'ALL 2019'!C145,AMIP!E:E)</f>
        <v>0</v>
      </c>
      <c r="Z145" s="15" t="n">
        <f aca="false">+SUMIF(ISF!F:F,'ALL 2019'!C145,ISF!F:F)</f>
        <v>0</v>
      </c>
      <c r="AA145" s="15" t="n">
        <f aca="false">+SUMIF(MABEL!F:F,'ALL 2019'!C145,MABEL!E:E)</f>
        <v>0</v>
      </c>
      <c r="AB145" s="29" t="n">
        <f aca="false">+SUMIF(DISCOI!G:G,'ALL 2019'!C145,DISCOI!F:F)</f>
        <v>0</v>
      </c>
      <c r="AC145" s="15" t="n">
        <f aca="false">+SUMIF(NMP!F:F,'ALL 2019'!C145,NMP!E:E)</f>
        <v>0</v>
      </c>
      <c r="AD145" s="15" t="n">
        <f aca="false">+SUMIF('AMCHO '!F:F,'ALL 2019'!C145,'AMCHO '!E:E)</f>
        <v>0</v>
      </c>
      <c r="AE145" s="15" t="n">
        <f aca="false">SUMIF(CONFORTIS!G:G,'ALL 2019'!C145,CONFORTIS!F:F)</f>
        <v>0</v>
      </c>
      <c r="AF145" s="15" t="n">
        <f aca="false">+SUMIF('IRS IMMO'!G:G,'ALL 2019'!C145,'IRS IMMO'!F:F)</f>
        <v>0</v>
      </c>
      <c r="AG145" s="15" t="n">
        <f aca="false">SUMIF('United Malagasy'!F:F,'ALL 2019'!C145,'United Malagasy'!E:E)</f>
        <v>0</v>
      </c>
      <c r="AH145" s="15" t="n">
        <f aca="false">+SUMIF(AGRIVETAM!F:F,'ALL 2019'!C145,AGRIVETAM!E:E)</f>
        <v>0</v>
      </c>
      <c r="AI145" s="15" t="n">
        <f aca="false">+SUMIF(EUROPAINTS!F:F,'ALL 2019'!C145,EUROPAINTS!E:E)</f>
        <v>0</v>
      </c>
      <c r="AJ145" s="15" t="n">
        <f aca="false">SUMIF('CSS SAKAY'!F:F,'ALL 2019'!C145,'CSS SAKAY'!E:E)</f>
        <v>0</v>
      </c>
      <c r="AK145" s="61" t="n">
        <f aca="false">+SUMIF(AGRIMA!F:F,'ALL 2019'!C145,AGRIMA!E:E)</f>
        <v>0</v>
      </c>
      <c r="AL145" s="15" t="n">
        <f aca="false">+SUMIF(FERRIS!H:H,'ALL 2019'!C145,FERRIS!G:G)</f>
        <v>0</v>
      </c>
      <c r="AM145" s="15" t="n">
        <f aca="false">SUMIF(SEM!F:F,'ALL 2019'!C145,SEM!E:E)</f>
        <v>0</v>
      </c>
      <c r="AN145" s="15" t="n">
        <f aca="false">+SUMIF(Madatrade!F:F,'ALL 2019'!C145,Madatrade!E:E)</f>
        <v>0</v>
      </c>
      <c r="AO145" s="15" t="n">
        <f aca="false">+SUMIF('FIRST INVESTISSEMENT'!G:G,'ALL 2019'!C145,'FIRST INVESTISSEMENT'!F:F)</f>
        <v>0</v>
      </c>
    </row>
    <row r="146" customFormat="false" ht="17.25" hidden="false" customHeight="true" outlineLevel="0" collapsed="false">
      <c r="A146" s="2" t="str">
        <f aca="false">+LEFT(B146)</f>
        <v>4</v>
      </c>
      <c r="B146" s="2" t="str">
        <f aca="false">+LEFT(C146,3)</f>
        <v>466</v>
      </c>
      <c r="C146" s="12" t="n">
        <v>46617000</v>
      </c>
      <c r="D146" s="46" t="s">
        <v>2953</v>
      </c>
      <c r="E146" s="57" t="s">
        <v>293</v>
      </c>
      <c r="F146" s="61" t="n">
        <v>26913065</v>
      </c>
      <c r="G146" s="61" t="n">
        <f aca="false">+SUMIF(AGRICORP!I:I,C146,AGRICORP!F:F)</f>
        <v>0</v>
      </c>
      <c r="H146" s="61" t="n">
        <f aca="false">+SUMIF(SMTP!D:D,'ALL 2019'!C146,SMTP!H:H)</f>
        <v>243824157.98</v>
      </c>
      <c r="I146" s="61" t="n">
        <f aca="false">SUMIF(AGRIVET!G:G,C146,AGRIVET!F:F)</f>
        <v>0</v>
      </c>
      <c r="J146" s="61" t="n">
        <f aca="false">+SUMIF(AGRIVAL!G:G,'ALL 2019'!C146,AGRIVAL!F:F)</f>
        <v>0</v>
      </c>
      <c r="K146" s="61" t="n">
        <f aca="false">+SUMIF(AGRIKOBA!G:G,'ALL 2019'!C146,AGRIKOBA!F:F)</f>
        <v>0</v>
      </c>
      <c r="L146" s="61" t="n">
        <f aca="false">+SUMIF(LMOI!F:F,'ALL 2019'!C146,LMOI!E:E)</f>
        <v>0</v>
      </c>
      <c r="M146" s="15" t="n">
        <f aca="false">+SUMIF(TARTINE!G:G,'ALL 2019'!C146,TARTINE!F:F)</f>
        <v>0</v>
      </c>
      <c r="N146" s="107" t="n">
        <f aca="false">+SUMIF(IDF!F:F,'ALL 2019'!C146,IDF!E:E)</f>
        <v>0</v>
      </c>
      <c r="O146" s="15" t="n">
        <f aca="false">+SUMIF(RYA!G:G,C146,RYA!F:F)</f>
        <v>0</v>
      </c>
      <c r="P146" s="15" t="n">
        <f aca="false">+SUMIF('SCI NOAH'!G:G,'ALL 2019'!C146,'SCI NOAH'!F:F)</f>
        <v>0</v>
      </c>
      <c r="Q146" s="15" t="n">
        <f aca="false">+SUMIF(SIM!F:F,'ALL 2019'!C146,SIM!E:E)</f>
        <v>0</v>
      </c>
      <c r="R146" s="93" t="n">
        <f aca="false">SUMIF('First Energy'!F:F,C146,'First Energy'!I:I)</f>
        <v>0</v>
      </c>
      <c r="S146" s="93" t="n">
        <f aca="false">SUMIF('ID Motors'!G:G,C146,'ID Motors'!J:J)</f>
        <v>0</v>
      </c>
      <c r="T146" s="15" t="n">
        <f aca="false">+SUMIF('ID RENTAL'!G:G,'ALL 2019'!C146,'ID RENTAL'!F:F)</f>
        <v>0</v>
      </c>
      <c r="U146" s="29" t="n">
        <f aca="false">+SUMIF('MCM '!G:G,'ALL 2019'!C146,'MCM '!F:F)</f>
        <v>0</v>
      </c>
      <c r="V146" s="61" t="n">
        <f aca="false">+SUMIF(AGRIMOTORS!G:G,C146,AGRIMOTORS!F:F)</f>
        <v>0</v>
      </c>
      <c r="W146" s="15" t="n">
        <f aca="false">+SUMIF(BOVIMA!F:F,'ALL 2019'!C146,BOVIMA!E:E)</f>
        <v>0</v>
      </c>
      <c r="X146" s="15" t="n">
        <f aca="false">+SUMIF(AGRIFEED!F:F,'ALL 2019'!C146,AGRIFEED!E:E)</f>
        <v>0</v>
      </c>
      <c r="Y146" s="15" t="n">
        <f aca="false">+SUMIF(AMIP!F:F,'ALL 2019'!C146,AMIP!E:E)</f>
        <v>0</v>
      </c>
      <c r="Z146" s="15" t="n">
        <f aca="false">+SUMIF(ISF!F:F,'ALL 2019'!C146,ISF!F:F)</f>
        <v>0</v>
      </c>
      <c r="AA146" s="15" t="n">
        <f aca="false">+SUMIF(MABEL!F:F,'ALL 2019'!C146,MABEL!E:E)</f>
        <v>0</v>
      </c>
      <c r="AB146" s="29" t="n">
        <f aca="false">+SUMIF(DISCOI!G:G,'ALL 2019'!C146,DISCOI!F:F)</f>
        <v>0</v>
      </c>
      <c r="AC146" s="15" t="n">
        <f aca="false">+SUMIF(NMP!F:F,'ALL 2019'!C146,NMP!E:E)</f>
        <v>0</v>
      </c>
      <c r="AD146" s="15" t="n">
        <f aca="false">+SUMIF('AMCHO '!F:F,'ALL 2019'!C146,'AMCHO '!E:E)</f>
        <v>0</v>
      </c>
      <c r="AE146" s="15" t="n">
        <f aca="false">SUMIF(CONFORTIS!G:G,'ALL 2019'!C146,CONFORTIS!F:F)</f>
        <v>0</v>
      </c>
      <c r="AF146" s="15" t="n">
        <f aca="false">+SUMIF('IRS IMMO'!G:G,'ALL 2019'!C146,'IRS IMMO'!F:F)</f>
        <v>0</v>
      </c>
      <c r="AG146" s="15" t="n">
        <f aca="false">SUMIF('United Malagasy'!F:F,'ALL 2019'!C146,'United Malagasy'!E:E)</f>
        <v>0</v>
      </c>
      <c r="AH146" s="15" t="n">
        <f aca="false">+SUMIF(AGRIVETAM!F:F,'ALL 2019'!C146,AGRIVETAM!E:E)</f>
        <v>0</v>
      </c>
      <c r="AI146" s="15" t="n">
        <f aca="false">+SUMIF(EUROPAINTS!F:F,'ALL 2019'!C146,EUROPAINTS!E:E)</f>
        <v>0</v>
      </c>
      <c r="AJ146" s="15" t="n">
        <f aca="false">SUMIF('CSS SAKAY'!F:F,'ALL 2019'!C146,'CSS SAKAY'!E:E)</f>
        <v>0</v>
      </c>
      <c r="AK146" s="61" t="n">
        <f aca="false">+SUMIF(AGRIMA!F:F,'ALL 2019'!C146,AGRIMA!E:E)</f>
        <v>0</v>
      </c>
      <c r="AL146" s="15" t="n">
        <f aca="false">+SUMIF(FERRIS!H:H,'ALL 2019'!C146,FERRIS!G:G)</f>
        <v>0</v>
      </c>
      <c r="AM146" s="15" t="n">
        <f aca="false">SUMIF(SEM!F:F,'ALL 2019'!C146,SEM!E:E)</f>
        <v>0</v>
      </c>
      <c r="AN146" s="15" t="n">
        <f aca="false">+SUMIF(Madatrade!F:F,'ALL 2019'!C146,Madatrade!E:E)</f>
        <v>0</v>
      </c>
      <c r="AO146" s="15" t="n">
        <f aca="false">+SUMIF('FIRST INVESTISSEMENT'!G:G,'ALL 2019'!C146,'FIRST INVESTISSEMENT'!F:F)</f>
        <v>0</v>
      </c>
    </row>
    <row r="147" customFormat="false" ht="17.25" hidden="false" customHeight="true" outlineLevel="0" collapsed="false">
      <c r="A147" s="2" t="str">
        <f aca="false">+LEFT(B147)</f>
        <v>4</v>
      </c>
      <c r="B147" s="2" t="str">
        <f aca="false">+LEFT(C147,3)</f>
        <v>466</v>
      </c>
      <c r="C147" s="12" t="n">
        <v>46618000</v>
      </c>
      <c r="D147" s="46" t="s">
        <v>2953</v>
      </c>
      <c r="E147" s="57" t="s">
        <v>931</v>
      </c>
      <c r="F147" s="61" t="n">
        <v>0</v>
      </c>
      <c r="G147" s="61" t="n">
        <f aca="false">+SUMIF(AGRICORP!I:I,C147,AGRICORP!F:F)</f>
        <v>0</v>
      </c>
      <c r="H147" s="61" t="n">
        <f aca="false">+SUMIF(SMTP!D:D,'ALL 2019'!C147,SMTP!H:H)</f>
        <v>1244000</v>
      </c>
      <c r="I147" s="61" t="n">
        <f aca="false">SUMIF(AGRIVET!G:G,C147,AGRIVET!F:F)</f>
        <v>0</v>
      </c>
      <c r="J147" s="61" t="n">
        <f aca="false">+SUMIF(AGRIVAL!G:G,'ALL 2019'!C147,AGRIVAL!F:F)</f>
        <v>0</v>
      </c>
      <c r="K147" s="61" t="n">
        <f aca="false">+SUMIF(AGRIKOBA!G:G,'ALL 2019'!C147,AGRIKOBA!F:F)</f>
        <v>0</v>
      </c>
      <c r="L147" s="61" t="n">
        <f aca="false">+SUMIF(LMOI!F:F,'ALL 2019'!C147,LMOI!E:E)</f>
        <v>0</v>
      </c>
      <c r="M147" s="15" t="n">
        <f aca="false">+SUMIF(TARTINE!G:G,'ALL 2019'!C147,TARTINE!F:F)</f>
        <v>0</v>
      </c>
      <c r="N147" s="15" t="n">
        <f aca="false">+SUMIF(IDF!F:F,'ALL 2019'!C147,IDF!E:E)</f>
        <v>0</v>
      </c>
      <c r="O147" s="15" t="n">
        <f aca="false">+SUMIF(RYA!G:G,C147,RYA!F:F)</f>
        <v>0</v>
      </c>
      <c r="P147" s="15" t="n">
        <f aca="false">+SUMIF('SCI NOAH'!G:G,'ALL 2019'!C147,'SCI NOAH'!F:F)</f>
        <v>0</v>
      </c>
      <c r="Q147" s="15" t="n">
        <f aca="false">+SUMIF(SIM!F:F,'ALL 2019'!C147,SIM!E:E)</f>
        <v>0</v>
      </c>
      <c r="R147" s="93" t="n">
        <f aca="false">SUMIF('First Energy'!F:F,C147,'First Energy'!I:I)</f>
        <v>0</v>
      </c>
      <c r="S147" s="93" t="n">
        <f aca="false">SUMIF('ID Motors'!G:G,C147,'ID Motors'!J:J)</f>
        <v>0</v>
      </c>
      <c r="T147" s="15" t="n">
        <f aca="false">+SUMIF('ID RENTAL'!G:G,'ALL 2019'!C147,'ID RENTAL'!F:F)</f>
        <v>0</v>
      </c>
      <c r="U147" s="29" t="n">
        <f aca="false">+SUMIF('MCM '!G:G,'ALL 2019'!C147,'MCM '!F:F)</f>
        <v>0</v>
      </c>
      <c r="V147" s="61" t="n">
        <f aca="false">+SUMIF(AGRIMOTORS!G:G,C147,AGRIMOTORS!F:F)</f>
        <v>0</v>
      </c>
      <c r="W147" s="15" t="n">
        <f aca="false">+SUMIF(BOVIMA!F:F,'ALL 2019'!C147,BOVIMA!E:E)</f>
        <v>0</v>
      </c>
      <c r="X147" s="15" t="n">
        <f aca="false">+SUMIF(AGRIFEED!F:F,'ALL 2019'!C147,AGRIFEED!E:E)</f>
        <v>0</v>
      </c>
      <c r="Y147" s="15" t="n">
        <f aca="false">+SUMIF(AMIP!F:F,'ALL 2019'!C147,AMIP!E:E)</f>
        <v>0</v>
      </c>
      <c r="Z147" s="15" t="n">
        <f aca="false">+SUMIF(ISF!F:F,'ALL 2019'!C147,ISF!F:F)</f>
        <v>0</v>
      </c>
      <c r="AA147" s="15" t="n">
        <f aca="false">+SUMIF(MABEL!F:F,'ALL 2019'!C147,MABEL!E:E)</f>
        <v>0</v>
      </c>
      <c r="AB147" s="29" t="n">
        <f aca="false">+SUMIF(DISCOI!G:G,'ALL 2019'!C147,DISCOI!F:F)</f>
        <v>0</v>
      </c>
      <c r="AC147" s="15" t="n">
        <f aca="false">+SUMIF(NMP!F:F,'ALL 2019'!C147,NMP!E:E)</f>
        <v>0</v>
      </c>
      <c r="AD147" s="15" t="n">
        <f aca="false">+SUMIF('AMCHO '!F:F,'ALL 2019'!C147,'AMCHO '!E:E)</f>
        <v>0</v>
      </c>
      <c r="AE147" s="15" t="n">
        <f aca="false">SUMIF(CONFORTIS!G:G,'ALL 2019'!C147,CONFORTIS!F:F)</f>
        <v>0</v>
      </c>
      <c r="AF147" s="15" t="n">
        <f aca="false">+SUMIF('IRS IMMO'!G:G,'ALL 2019'!C147,'IRS IMMO'!F:F)</f>
        <v>0</v>
      </c>
      <c r="AG147" s="15" t="n">
        <f aca="false">SUMIF('United Malagasy'!F:F,'ALL 2019'!C147,'United Malagasy'!E:E)</f>
        <v>0</v>
      </c>
      <c r="AH147" s="15" t="n">
        <f aca="false">+SUMIF(AGRIVETAM!F:F,'ALL 2019'!C147,AGRIVETAM!E:E)</f>
        <v>0</v>
      </c>
      <c r="AI147" s="15" t="n">
        <f aca="false">+SUMIF(EUROPAINTS!F:F,'ALL 2019'!C147,EUROPAINTS!E:E)</f>
        <v>0</v>
      </c>
      <c r="AJ147" s="15" t="n">
        <f aca="false">SUMIF('CSS SAKAY'!F:F,'ALL 2019'!C147,'CSS SAKAY'!E:E)</f>
        <v>0</v>
      </c>
      <c r="AK147" s="61" t="n">
        <f aca="false">+SUMIF(AGRIMA!F:F,'ALL 2019'!C147,AGRIMA!E:E)</f>
        <v>0</v>
      </c>
      <c r="AL147" s="15" t="n">
        <f aca="false">+SUMIF(FERRIS!H:H,'ALL 2019'!C147,FERRIS!G:G)</f>
        <v>0</v>
      </c>
      <c r="AM147" s="15" t="n">
        <f aca="false">SUMIF(SEM!F:F,'ALL 2019'!C147,SEM!E:E)</f>
        <v>0</v>
      </c>
      <c r="AN147" s="15" t="n">
        <f aca="false">+SUMIF(Madatrade!F:F,'ALL 2019'!C147,Madatrade!E:E)</f>
        <v>0</v>
      </c>
      <c r="AO147" s="15" t="n">
        <f aca="false">+SUMIF('FIRST INVESTISSEMENT'!G:G,'ALL 2019'!C147,'FIRST INVESTISSEMENT'!F:F)</f>
        <v>0</v>
      </c>
    </row>
    <row r="148" customFormat="false" ht="17.25" hidden="false" customHeight="true" outlineLevel="0" collapsed="false">
      <c r="A148" s="2" t="str">
        <f aca="false">+LEFT(B148)</f>
        <v>4</v>
      </c>
      <c r="B148" s="2" t="str">
        <f aca="false">+LEFT(C148,3)</f>
        <v>466</v>
      </c>
      <c r="C148" s="20" t="n">
        <v>46619000</v>
      </c>
      <c r="D148" s="46" t="s">
        <v>2953</v>
      </c>
      <c r="E148" s="57" t="s">
        <v>933</v>
      </c>
      <c r="F148" s="61" t="n">
        <v>0</v>
      </c>
      <c r="G148" s="61" t="n">
        <f aca="false">+SUMIF(AGRICORP!I:I,C148,AGRICORP!F:F)</f>
        <v>0</v>
      </c>
      <c r="H148" s="61" t="n">
        <f aca="false">+SUMIF(SMTP!D:D,'ALL 2019'!C148,SMTP!H:H)</f>
        <v>38461773.64</v>
      </c>
      <c r="I148" s="61" t="n">
        <f aca="false">SUMIF(AGRIVET!G:G,C148,AGRIVET!F:F)</f>
        <v>0</v>
      </c>
      <c r="J148" s="61" t="n">
        <f aca="false">+SUMIF(AGRIVAL!G:G,'ALL 2019'!C148,AGRIVAL!F:F)</f>
        <v>0</v>
      </c>
      <c r="K148" s="61" t="n">
        <f aca="false">+SUMIF(AGRIKOBA!G:G,'ALL 2019'!C148,AGRIKOBA!F:F)</f>
        <v>0</v>
      </c>
      <c r="L148" s="61" t="n">
        <f aca="false">+SUMIF(LMOI!F:F,'ALL 2019'!C148,LMOI!E:E)</f>
        <v>0</v>
      </c>
      <c r="M148" s="15" t="n">
        <f aca="false">+SUMIF(TARTINE!G:G,'ALL 2019'!C148,TARTINE!F:F)</f>
        <v>0</v>
      </c>
      <c r="N148" s="15" t="n">
        <f aca="false">+SUMIF(IDF!F:F,'ALL 2019'!C148,IDF!E:E)</f>
        <v>0</v>
      </c>
      <c r="O148" s="15" t="n">
        <f aca="false">+SUMIF(RYA!G:G,C148,RYA!F:F)</f>
        <v>0</v>
      </c>
      <c r="P148" s="15" t="n">
        <f aca="false">+SUMIF('SCI NOAH'!G:G,'ALL 2019'!C148,'SCI NOAH'!F:F)</f>
        <v>0</v>
      </c>
      <c r="Q148" s="15" t="n">
        <f aca="false">+SUMIF(SIM!F:F,'ALL 2019'!C148,SIM!E:E)</f>
        <v>0</v>
      </c>
      <c r="R148" s="93" t="n">
        <f aca="false">SUMIF('First Energy'!F:F,C148,'First Energy'!I:I)</f>
        <v>0</v>
      </c>
      <c r="S148" s="93" t="n">
        <f aca="false">SUMIF('ID Motors'!G:G,C148,'ID Motors'!J:J)</f>
        <v>0</v>
      </c>
      <c r="T148" s="15" t="n">
        <f aca="false">+SUMIF('ID RENTAL'!G:G,'ALL 2019'!C148,'ID RENTAL'!F:F)</f>
        <v>0</v>
      </c>
      <c r="U148" s="29" t="n">
        <f aca="false">+SUMIF('MCM '!G:G,'ALL 2019'!C148,'MCM '!F:F)</f>
        <v>0</v>
      </c>
      <c r="V148" s="61" t="n">
        <f aca="false">+SUMIF(AGRIMOTORS!G:G,C148,AGRIMOTORS!F:F)</f>
        <v>0</v>
      </c>
      <c r="W148" s="15" t="n">
        <f aca="false">+SUMIF(BOVIMA!F:F,'ALL 2019'!C148,BOVIMA!E:E)</f>
        <v>0</v>
      </c>
      <c r="X148" s="15" t="n">
        <f aca="false">+SUMIF(AGRIFEED!F:F,'ALL 2019'!C148,AGRIFEED!E:E)</f>
        <v>0</v>
      </c>
      <c r="Y148" s="15" t="n">
        <f aca="false">+SUMIF(AMIP!F:F,'ALL 2019'!C148,AMIP!E:E)</f>
        <v>0</v>
      </c>
      <c r="Z148" s="15" t="n">
        <f aca="false">+SUMIF(ISF!F:F,'ALL 2019'!C148,ISF!F:F)</f>
        <v>0</v>
      </c>
      <c r="AA148" s="15" t="n">
        <f aca="false">+SUMIF(MABEL!F:F,'ALL 2019'!C148,MABEL!E:E)</f>
        <v>0</v>
      </c>
      <c r="AB148" s="29" t="n">
        <f aca="false">+SUMIF(DISCOI!G:G,'ALL 2019'!C148,DISCOI!F:F)</f>
        <v>0</v>
      </c>
      <c r="AC148" s="15" t="n">
        <f aca="false">+SUMIF(NMP!F:F,'ALL 2019'!C148,NMP!E:E)</f>
        <v>0</v>
      </c>
      <c r="AD148" s="15" t="n">
        <f aca="false">+SUMIF('AMCHO '!F:F,'ALL 2019'!C148,'AMCHO '!E:E)</f>
        <v>0</v>
      </c>
      <c r="AE148" s="15" t="n">
        <f aca="false">SUMIF(CONFORTIS!G:G,'ALL 2019'!C148,CONFORTIS!F:F)</f>
        <v>0</v>
      </c>
      <c r="AF148" s="15" t="n">
        <f aca="false">+SUMIF('IRS IMMO'!G:G,'ALL 2019'!C148,'IRS IMMO'!F:F)</f>
        <v>0</v>
      </c>
      <c r="AG148" s="15" t="n">
        <f aca="false">SUMIF('United Malagasy'!F:F,'ALL 2019'!C148,'United Malagasy'!E:E)</f>
        <v>0</v>
      </c>
      <c r="AH148" s="15" t="n">
        <f aca="false">+SUMIF(AGRIVETAM!F:F,'ALL 2019'!C148,AGRIVETAM!E:E)</f>
        <v>0</v>
      </c>
      <c r="AI148" s="15" t="n">
        <f aca="false">+SUMIF(EUROPAINTS!F:F,'ALL 2019'!C148,EUROPAINTS!E:E)</f>
        <v>0</v>
      </c>
      <c r="AJ148" s="15" t="n">
        <f aca="false">SUMIF('CSS SAKAY'!F:F,'ALL 2019'!C148,'CSS SAKAY'!E:E)</f>
        <v>0</v>
      </c>
      <c r="AK148" s="61" t="n">
        <f aca="false">+SUMIF(AGRIMA!F:F,'ALL 2019'!C148,AGRIMA!E:E)</f>
        <v>0</v>
      </c>
      <c r="AL148" s="15" t="n">
        <f aca="false">+SUMIF(FERRIS!H:H,'ALL 2019'!C148,FERRIS!G:G)</f>
        <v>0</v>
      </c>
      <c r="AM148" s="15" t="n">
        <f aca="false">SUMIF(SEM!F:F,'ALL 2019'!C148,SEM!E:E)</f>
        <v>0</v>
      </c>
      <c r="AN148" s="15" t="n">
        <f aca="false">+SUMIF(Madatrade!F:F,'ALL 2019'!C148,Madatrade!E:E)</f>
        <v>0</v>
      </c>
      <c r="AO148" s="15" t="n">
        <f aca="false">+SUMIF('FIRST INVESTISSEMENT'!G:G,'ALL 2019'!C148,'FIRST INVESTISSEMENT'!F:F)</f>
        <v>0</v>
      </c>
    </row>
    <row r="149" customFormat="false" ht="17.25" hidden="false" customHeight="true" outlineLevel="0" collapsed="false">
      <c r="A149" s="2" t="str">
        <f aca="false">+LEFT(B149)</f>
        <v>4</v>
      </c>
      <c r="B149" s="2" t="str">
        <f aca="false">+LEFT(C149,3)</f>
        <v>466</v>
      </c>
      <c r="C149" s="20" t="n">
        <v>46620000</v>
      </c>
      <c r="D149" s="46" t="s">
        <v>2953</v>
      </c>
      <c r="E149" s="57" t="s">
        <v>934</v>
      </c>
      <c r="F149" s="61" t="n">
        <v>0</v>
      </c>
      <c r="G149" s="61" t="n">
        <f aca="false">+SUMIF(AGRICORP!I:I,C149,AGRICORP!F:F)</f>
        <v>0</v>
      </c>
      <c r="H149" s="61" t="n">
        <f aca="false">+SUMIF(SMTP!D:D,'ALL 2019'!C149,SMTP!H:H)</f>
        <v>487556</v>
      </c>
      <c r="I149" s="61" t="n">
        <f aca="false">SUMIF(AGRIVET!G:G,C149,AGRIVET!F:F)</f>
        <v>0</v>
      </c>
      <c r="J149" s="61" t="n">
        <f aca="false">+SUMIF(AGRIVAL!G:G,'ALL 2019'!C149,AGRIVAL!F:F)</f>
        <v>0</v>
      </c>
      <c r="K149" s="61" t="n">
        <f aca="false">+SUMIF(AGRIKOBA!G:G,'ALL 2019'!C149,AGRIKOBA!F:F)</f>
        <v>0</v>
      </c>
      <c r="L149" s="61" t="n">
        <f aca="false">+SUMIF(LMOI!F:F,'ALL 2019'!C149,LMOI!E:E)</f>
        <v>0</v>
      </c>
      <c r="M149" s="15" t="n">
        <f aca="false">+SUMIF(TARTINE!G:G,'ALL 2019'!C149,TARTINE!F:F)</f>
        <v>0</v>
      </c>
      <c r="N149" s="15" t="n">
        <f aca="false">+SUMIF(IDF!F:F,'ALL 2019'!C149,IDF!E:E)</f>
        <v>0</v>
      </c>
      <c r="O149" s="15" t="n">
        <f aca="false">+SUMIF(RYA!G:G,C149,RYA!F:F)</f>
        <v>0</v>
      </c>
      <c r="P149" s="15" t="n">
        <f aca="false">+SUMIF('SCI NOAH'!G:G,'ALL 2019'!C149,'SCI NOAH'!F:F)</f>
        <v>0</v>
      </c>
      <c r="Q149" s="15" t="n">
        <f aca="false">+SUMIF(SIM!F:F,'ALL 2019'!C149,SIM!E:E)</f>
        <v>0</v>
      </c>
      <c r="R149" s="93" t="n">
        <f aca="false">SUMIF('First Energy'!F:F,C149,'First Energy'!I:I)</f>
        <v>0</v>
      </c>
      <c r="S149" s="93" t="n">
        <f aca="false">SUMIF('ID Motors'!G:G,C149,'ID Motors'!J:J)</f>
        <v>0</v>
      </c>
      <c r="T149" s="15" t="n">
        <f aca="false">+SUMIF('ID RENTAL'!G:G,'ALL 2019'!C149,'ID RENTAL'!F:F)</f>
        <v>0</v>
      </c>
      <c r="U149" s="29" t="n">
        <f aca="false">+SUMIF('MCM '!G:G,'ALL 2019'!C149,'MCM '!F:F)</f>
        <v>0</v>
      </c>
      <c r="V149" s="61" t="n">
        <f aca="false">+SUMIF(AGRIMOTORS!G:G,C149,AGRIMOTORS!F:F)</f>
        <v>0</v>
      </c>
      <c r="W149" s="15" t="n">
        <f aca="false">+SUMIF(BOVIMA!F:F,'ALL 2019'!C149,BOVIMA!E:E)</f>
        <v>0</v>
      </c>
      <c r="X149" s="15" t="n">
        <f aca="false">+SUMIF(AGRIFEED!F:F,'ALL 2019'!C149,AGRIFEED!E:E)</f>
        <v>0</v>
      </c>
      <c r="Y149" s="15" t="n">
        <f aca="false">+SUMIF(AMIP!F:F,'ALL 2019'!C149,AMIP!E:E)</f>
        <v>0</v>
      </c>
      <c r="Z149" s="15" t="n">
        <f aca="false">+SUMIF(ISF!F:F,'ALL 2019'!C149,ISF!F:F)</f>
        <v>0</v>
      </c>
      <c r="AA149" s="15" t="n">
        <f aca="false">+SUMIF(MABEL!F:F,'ALL 2019'!C149,MABEL!E:E)</f>
        <v>0</v>
      </c>
      <c r="AB149" s="29" t="n">
        <f aca="false">+SUMIF(DISCOI!G:G,'ALL 2019'!C149,DISCOI!F:F)</f>
        <v>0</v>
      </c>
      <c r="AC149" s="15" t="n">
        <f aca="false">+SUMIF(NMP!F:F,'ALL 2019'!C149,NMP!E:E)</f>
        <v>0</v>
      </c>
      <c r="AD149" s="15" t="n">
        <f aca="false">+SUMIF('AMCHO '!F:F,'ALL 2019'!C149,'AMCHO '!E:E)</f>
        <v>0</v>
      </c>
      <c r="AE149" s="15" t="n">
        <f aca="false">SUMIF(CONFORTIS!G:G,'ALL 2019'!C149,CONFORTIS!F:F)</f>
        <v>0</v>
      </c>
      <c r="AF149" s="15" t="n">
        <f aca="false">+SUMIF('IRS IMMO'!G:G,'ALL 2019'!C149,'IRS IMMO'!F:F)</f>
        <v>0</v>
      </c>
      <c r="AG149" s="15" t="n">
        <f aca="false">SUMIF('United Malagasy'!F:F,'ALL 2019'!C149,'United Malagasy'!E:E)</f>
        <v>0</v>
      </c>
      <c r="AH149" s="15" t="n">
        <f aca="false">+SUMIF(AGRIVETAM!F:F,'ALL 2019'!C149,AGRIVETAM!E:E)</f>
        <v>0</v>
      </c>
      <c r="AI149" s="15" t="n">
        <f aca="false">+SUMIF(EUROPAINTS!F:F,'ALL 2019'!C149,EUROPAINTS!E:E)</f>
        <v>0</v>
      </c>
      <c r="AJ149" s="15" t="n">
        <f aca="false">SUMIF('CSS SAKAY'!F:F,'ALL 2019'!C149,'CSS SAKAY'!E:E)</f>
        <v>0</v>
      </c>
      <c r="AK149" s="61" t="n">
        <f aca="false">+SUMIF(AGRIMA!F:F,'ALL 2019'!C149,AGRIMA!E:E)</f>
        <v>0</v>
      </c>
      <c r="AL149" s="15" t="n">
        <f aca="false">+SUMIF(FERRIS!H:H,'ALL 2019'!C149,FERRIS!G:G)</f>
        <v>0</v>
      </c>
      <c r="AM149" s="15" t="n">
        <f aca="false">SUMIF(SEM!F:F,'ALL 2019'!C149,SEM!E:E)</f>
        <v>0</v>
      </c>
      <c r="AN149" s="15" t="n">
        <f aca="false">+SUMIF(Madatrade!F:F,'ALL 2019'!C149,Madatrade!E:E)</f>
        <v>0</v>
      </c>
      <c r="AO149" s="15" t="n">
        <f aca="false">+SUMIF('FIRST INVESTISSEMENT'!G:G,'ALL 2019'!C149,'FIRST INVESTISSEMENT'!F:F)</f>
        <v>0</v>
      </c>
    </row>
    <row r="150" customFormat="false" ht="17.25" hidden="false" customHeight="true" outlineLevel="0" collapsed="false">
      <c r="A150" s="2" t="str">
        <f aca="false">+LEFT(B150)</f>
        <v>4</v>
      </c>
      <c r="B150" s="2" t="str">
        <f aca="false">+LEFT(C150,3)</f>
        <v>466</v>
      </c>
      <c r="C150" s="20" t="n">
        <v>46621000</v>
      </c>
      <c r="D150" s="46" t="s">
        <v>2953</v>
      </c>
      <c r="E150" s="57" t="s">
        <v>81</v>
      </c>
      <c r="F150" s="61" t="n">
        <v>211500</v>
      </c>
      <c r="G150" s="61" t="n">
        <f aca="false">+SUMIF(AGRICORP!I:I,C150,AGRICORP!F:F)</f>
        <v>0</v>
      </c>
      <c r="H150" s="61" t="n">
        <f aca="false">+SUMIF(SMTP!D:D,'ALL 2019'!C150,SMTP!H:H)</f>
        <v>134251942.76</v>
      </c>
      <c r="I150" s="61" t="n">
        <f aca="false">SUMIF(AGRIVET!G:G,C150,AGRIVET!F:F)</f>
        <v>0</v>
      </c>
      <c r="J150" s="61" t="n">
        <f aca="false">+SUMIF(AGRIVAL!G:G,'ALL 2019'!C150,AGRIVAL!F:F)</f>
        <v>0</v>
      </c>
      <c r="K150" s="61" t="n">
        <f aca="false">+SUMIF(AGRIKOBA!G:G,'ALL 2019'!C150,AGRIKOBA!F:F)</f>
        <v>0</v>
      </c>
      <c r="L150" s="61" t="n">
        <f aca="false">+SUMIF(LMOI!F:F,'ALL 2019'!C150,LMOI!E:E)</f>
        <v>0</v>
      </c>
      <c r="M150" s="15" t="n">
        <f aca="false">+SUMIF(TARTINE!G:G,'ALL 2019'!C150,TARTINE!F:F)</f>
        <v>0</v>
      </c>
      <c r="N150" s="15" t="n">
        <f aca="false">+SUMIF(IDF!F:F,'ALL 2019'!C150,IDF!E:E)</f>
        <v>0</v>
      </c>
      <c r="O150" s="15" t="n">
        <f aca="false">+SUMIF(RYA!G:G,C150,RYA!F:F)</f>
        <v>0</v>
      </c>
      <c r="P150" s="15" t="n">
        <f aca="false">+SUMIF('SCI NOAH'!G:G,'ALL 2019'!C150,'SCI NOAH'!F:F)</f>
        <v>0</v>
      </c>
      <c r="Q150" s="15" t="n">
        <f aca="false">+SUMIF(SIM!F:F,'ALL 2019'!C150,SIM!E:E)</f>
        <v>0</v>
      </c>
      <c r="R150" s="93" t="n">
        <f aca="false">SUMIF('First Energy'!F:F,C150,'First Energy'!I:I)</f>
        <v>0</v>
      </c>
      <c r="S150" s="93" t="n">
        <f aca="false">SUMIF('ID Motors'!G:G,C150,'ID Motors'!J:J)</f>
        <v>0</v>
      </c>
      <c r="T150" s="15" t="n">
        <f aca="false">+SUMIF('ID RENTAL'!G:G,'ALL 2019'!C150,'ID RENTAL'!F:F)</f>
        <v>0</v>
      </c>
      <c r="U150" s="29" t="n">
        <f aca="false">+SUMIF('MCM '!G:G,'ALL 2019'!C150,'MCM '!F:F)</f>
        <v>0</v>
      </c>
      <c r="V150" s="61" t="n">
        <f aca="false">+SUMIF(AGRIMOTORS!G:G,C150,AGRIMOTORS!F:F)</f>
        <v>0</v>
      </c>
      <c r="W150" s="15" t="n">
        <f aca="false">+SUMIF(BOVIMA!F:F,'ALL 2019'!C150,BOVIMA!E:E)</f>
        <v>0</v>
      </c>
      <c r="X150" s="15" t="n">
        <f aca="false">+SUMIF(AGRIFEED!F:F,'ALL 2019'!C150,AGRIFEED!E:E)</f>
        <v>0</v>
      </c>
      <c r="Y150" s="15" t="n">
        <f aca="false">+SUMIF(AMIP!F:F,'ALL 2019'!C150,AMIP!E:E)</f>
        <v>0</v>
      </c>
      <c r="Z150" s="15" t="n">
        <f aca="false">+SUMIF(ISF!F:F,'ALL 2019'!C150,ISF!F:F)</f>
        <v>0</v>
      </c>
      <c r="AA150" s="15" t="n">
        <f aca="false">+SUMIF(MABEL!F:F,'ALL 2019'!C150,MABEL!E:E)</f>
        <v>0</v>
      </c>
      <c r="AB150" s="29" t="n">
        <f aca="false">+SUMIF(DISCOI!G:G,'ALL 2019'!C150,DISCOI!F:F)</f>
        <v>0</v>
      </c>
      <c r="AC150" s="15" t="n">
        <f aca="false">+SUMIF(NMP!F:F,'ALL 2019'!C150,NMP!E:E)</f>
        <v>0</v>
      </c>
      <c r="AD150" s="15" t="n">
        <f aca="false">+SUMIF('AMCHO '!F:F,'ALL 2019'!C150,'AMCHO '!E:E)</f>
        <v>0</v>
      </c>
      <c r="AE150" s="15" t="n">
        <f aca="false">SUMIF(CONFORTIS!G:G,'ALL 2019'!C150,CONFORTIS!F:F)</f>
        <v>0</v>
      </c>
      <c r="AF150" s="15" t="n">
        <f aca="false">+SUMIF('IRS IMMO'!G:G,'ALL 2019'!C150,'IRS IMMO'!F:F)</f>
        <v>0</v>
      </c>
      <c r="AG150" s="15" t="n">
        <f aca="false">SUMIF('United Malagasy'!F:F,'ALL 2019'!C150,'United Malagasy'!E:E)</f>
        <v>5159383.16</v>
      </c>
      <c r="AH150" s="15" t="n">
        <f aca="false">+SUMIF(AGRIVETAM!F:F,'ALL 2019'!C150,AGRIVETAM!E:E)</f>
        <v>0</v>
      </c>
      <c r="AI150" s="15" t="n">
        <f aca="false">+SUMIF(EUROPAINTS!F:F,'ALL 2019'!C150,EUROPAINTS!E:E)</f>
        <v>0</v>
      </c>
      <c r="AJ150" s="15" t="n">
        <f aca="false">SUMIF('CSS SAKAY'!F:F,'ALL 2019'!C150,'CSS SAKAY'!E:E)</f>
        <v>0</v>
      </c>
      <c r="AK150" s="61" t="n">
        <f aca="false">+SUMIF(AGRIMA!F:F,'ALL 2019'!C150,AGRIMA!E:E)</f>
        <v>0</v>
      </c>
      <c r="AL150" s="15" t="n">
        <f aca="false">+SUMIF(FERRIS!H:H,'ALL 2019'!C150,FERRIS!G:G)</f>
        <v>0</v>
      </c>
      <c r="AM150" s="15" t="n">
        <f aca="false">SUMIF(SEM!F:F,'ALL 2019'!C150,SEM!E:E)</f>
        <v>0</v>
      </c>
      <c r="AN150" s="15" t="n">
        <f aca="false">+SUMIF(Madatrade!F:F,'ALL 2019'!C150,Madatrade!E:E)</f>
        <v>0</v>
      </c>
      <c r="AO150" s="15" t="n">
        <f aca="false">+SUMIF('FIRST INVESTISSEMENT'!G:G,'ALL 2019'!C150,'FIRST INVESTISSEMENT'!F:F)</f>
        <v>0</v>
      </c>
    </row>
    <row r="151" customFormat="false" ht="17.25" hidden="false" customHeight="true" outlineLevel="0" collapsed="false">
      <c r="A151" s="2" t="str">
        <f aca="false">+LEFT(B151)</f>
        <v>4</v>
      </c>
      <c r="B151" s="2" t="str">
        <f aca="false">+LEFT(C151,3)</f>
        <v>466</v>
      </c>
      <c r="C151" s="12" t="n">
        <v>46622000</v>
      </c>
      <c r="D151" s="46" t="s">
        <v>2953</v>
      </c>
      <c r="E151" s="57" t="s">
        <v>80</v>
      </c>
      <c r="F151" s="61" t="n">
        <v>432000</v>
      </c>
      <c r="G151" s="61" t="n">
        <f aca="false">+SUMIF(AGRICORP!I:I,C151,AGRICORP!F:F)</f>
        <v>0</v>
      </c>
      <c r="H151" s="61" t="n">
        <f aca="false">+SUMIF(SMTP!D:D,'ALL 2019'!C151,SMTP!H:H)</f>
        <v>203636282.3</v>
      </c>
      <c r="I151" s="61" t="n">
        <f aca="false">SUMIF(AGRIVET!G:G,C151,AGRIVET!F:F)</f>
        <v>0</v>
      </c>
      <c r="J151" s="61" t="n">
        <f aca="false">+SUMIF(AGRIVAL!G:G,'ALL 2019'!C151,AGRIVAL!F:F)</f>
        <v>0</v>
      </c>
      <c r="K151" s="61" t="n">
        <f aca="false">+SUMIF(AGRIKOBA!G:G,'ALL 2019'!C151,AGRIKOBA!F:F)</f>
        <v>0</v>
      </c>
      <c r="L151" s="61" t="n">
        <f aca="false">+SUMIF(LMOI!F:F,'ALL 2019'!C151,LMOI!E:E)</f>
        <v>0</v>
      </c>
      <c r="M151" s="15" t="n">
        <f aca="false">+SUMIF(TARTINE!G:G,'ALL 2019'!C151,TARTINE!F:F)</f>
        <v>0</v>
      </c>
      <c r="N151" s="15" t="n">
        <f aca="false">+SUMIF(IDF!F:F,'ALL 2019'!C151,IDF!E:E)</f>
        <v>0</v>
      </c>
      <c r="O151" s="15" t="n">
        <f aca="false">+SUMIF(RYA!G:G,C151,RYA!F:F)</f>
        <v>0</v>
      </c>
      <c r="P151" s="15" t="n">
        <f aca="false">+SUMIF('SCI NOAH'!G:G,'ALL 2019'!C151,'SCI NOAH'!F:F)</f>
        <v>0</v>
      </c>
      <c r="Q151" s="15" t="n">
        <f aca="false">+SUMIF(SIM!F:F,'ALL 2019'!C151,SIM!E:E)</f>
        <v>0</v>
      </c>
      <c r="R151" s="93" t="n">
        <f aca="false">SUMIF('First Energy'!F:F,C151,'First Energy'!I:I)</f>
        <v>0</v>
      </c>
      <c r="S151" s="93" t="n">
        <f aca="false">SUMIF('ID Motors'!G:G,C151,'ID Motors'!J:J)</f>
        <v>0</v>
      </c>
      <c r="T151" s="15" t="n">
        <f aca="false">+SUMIF('ID RENTAL'!G:G,'ALL 2019'!C151,'ID RENTAL'!F:F)</f>
        <v>0</v>
      </c>
      <c r="U151" s="29" t="n">
        <f aca="false">+SUMIF('MCM '!G:G,'ALL 2019'!C151,'MCM '!F:F)</f>
        <v>-48428830</v>
      </c>
      <c r="V151" s="61" t="n">
        <f aca="false">+SUMIF(AGRIMOTORS!G:G,C151,AGRIMOTORS!F:F)</f>
        <v>0</v>
      </c>
      <c r="W151" s="15" t="n">
        <f aca="false">+SUMIF(BOVIMA!F:F,'ALL 2019'!C151,BOVIMA!E:E)</f>
        <v>0</v>
      </c>
      <c r="X151" s="15" t="n">
        <f aca="false">+SUMIF(AGRIFEED!F:F,'ALL 2019'!C151,AGRIFEED!E:E)</f>
        <v>0</v>
      </c>
      <c r="Y151" s="15" t="n">
        <f aca="false">+SUMIF(AMIP!F:F,'ALL 2019'!C151,AMIP!E:E)</f>
        <v>0</v>
      </c>
      <c r="Z151" s="15" t="n">
        <f aca="false">+SUMIF(ISF!F:F,'ALL 2019'!C151,ISF!F:F)</f>
        <v>0</v>
      </c>
      <c r="AA151" s="15" t="n">
        <f aca="false">+SUMIF(MABEL!F:F,'ALL 2019'!C151,MABEL!E:E)</f>
        <v>0</v>
      </c>
      <c r="AB151" s="29" t="n">
        <f aca="false">+SUMIF(DISCOI!G:G,'ALL 2019'!C151,DISCOI!F:F)</f>
        <v>0</v>
      </c>
      <c r="AC151" s="15" t="n">
        <f aca="false">+SUMIF(NMP!F:F,'ALL 2019'!C151,NMP!E:E)</f>
        <v>0</v>
      </c>
      <c r="AD151" s="15" t="n">
        <f aca="false">+SUMIF('AMCHO '!F:F,'ALL 2019'!C151,'AMCHO '!E:E)</f>
        <v>0</v>
      </c>
      <c r="AE151" s="15" t="n">
        <f aca="false">SUMIF(CONFORTIS!G:G,'ALL 2019'!C151,CONFORTIS!F:F)</f>
        <v>0</v>
      </c>
      <c r="AF151" s="15" t="n">
        <f aca="false">+SUMIF('IRS IMMO'!G:G,'ALL 2019'!C151,'IRS IMMO'!F:F)</f>
        <v>0</v>
      </c>
      <c r="AG151" s="15" t="n">
        <f aca="false">SUMIF('United Malagasy'!F:F,'ALL 2019'!C151,'United Malagasy'!E:E)</f>
        <v>15069479.88</v>
      </c>
      <c r="AH151" s="15" t="n">
        <f aca="false">+SUMIF(AGRIVETAM!F:F,'ALL 2019'!C151,AGRIVETAM!E:E)</f>
        <v>0</v>
      </c>
      <c r="AI151" s="15" t="n">
        <f aca="false">+SUMIF(EUROPAINTS!F:F,'ALL 2019'!C151,EUROPAINTS!E:E)</f>
        <v>0</v>
      </c>
      <c r="AJ151" s="15" t="n">
        <f aca="false">SUMIF('CSS SAKAY'!F:F,'ALL 2019'!C151,'CSS SAKAY'!E:E)</f>
        <v>0</v>
      </c>
      <c r="AK151" s="61" t="n">
        <f aca="false">+SUMIF(AGRIMA!F:F,'ALL 2019'!C151,AGRIMA!E:E)</f>
        <v>0</v>
      </c>
      <c r="AL151" s="15" t="n">
        <f aca="false">+SUMIF(FERRIS!H:H,'ALL 2019'!C151,FERRIS!G:G)</f>
        <v>0</v>
      </c>
      <c r="AM151" s="15" t="n">
        <f aca="false">SUMIF(SEM!F:F,'ALL 2019'!C151,SEM!E:E)</f>
        <v>0</v>
      </c>
      <c r="AN151" s="15" t="n">
        <f aca="false">+SUMIF(Madatrade!F:F,'ALL 2019'!C151,Madatrade!E:E)</f>
        <v>0</v>
      </c>
      <c r="AO151" s="15" t="n">
        <f aca="false">+SUMIF('FIRST INVESTISSEMENT'!G:G,'ALL 2019'!C151,'FIRST INVESTISSEMENT'!F:F)</f>
        <v>0</v>
      </c>
    </row>
    <row r="152" customFormat="false" ht="17.25" hidden="false" customHeight="true" outlineLevel="0" collapsed="false">
      <c r="A152" s="2" t="str">
        <f aca="false">+LEFT(B152)</f>
        <v>4</v>
      </c>
      <c r="B152" s="2" t="str">
        <f aca="false">+LEFT(C152,3)</f>
        <v>466</v>
      </c>
      <c r="C152" s="12" t="n">
        <v>46623000</v>
      </c>
      <c r="D152" s="46" t="s">
        <v>2953</v>
      </c>
      <c r="E152" s="57" t="s">
        <v>79</v>
      </c>
      <c r="F152" s="61" t="n">
        <v>126000</v>
      </c>
      <c r="G152" s="61" t="n">
        <f aca="false">+SUMIF(AGRICORP!I:I,C152,AGRICORP!F:F)</f>
        <v>0</v>
      </c>
      <c r="H152" s="61" t="n">
        <f aca="false">+SUMIF(SMTP!D:D,'ALL 2019'!C152,SMTP!H:H)</f>
        <v>3903421.93</v>
      </c>
      <c r="I152" s="61" t="n">
        <f aca="false">SUMIF(AGRIVET!G:G,C152,AGRIVET!F:F)</f>
        <v>0</v>
      </c>
      <c r="J152" s="61" t="n">
        <f aca="false">+SUMIF(AGRIVAL!G:G,'ALL 2019'!C152,AGRIVAL!F:F)</f>
        <v>0</v>
      </c>
      <c r="K152" s="61" t="n">
        <f aca="false">+SUMIF(AGRIKOBA!G:G,'ALL 2019'!C152,AGRIKOBA!F:F)</f>
        <v>0</v>
      </c>
      <c r="L152" s="61" t="n">
        <f aca="false">+SUMIF(LMOI!F:F,'ALL 2019'!C152,LMOI!E:E)</f>
        <v>0</v>
      </c>
      <c r="M152" s="15" t="n">
        <f aca="false">+SUMIF(TARTINE!G:G,'ALL 2019'!C152,TARTINE!F:F)</f>
        <v>0</v>
      </c>
      <c r="N152" s="15" t="n">
        <f aca="false">+SUMIF(IDF!F:F,'ALL 2019'!C152,IDF!E:E)</f>
        <v>0</v>
      </c>
      <c r="O152" s="15" t="n">
        <f aca="false">+SUMIF(RYA!G:G,C152,RYA!F:F)</f>
        <v>0</v>
      </c>
      <c r="P152" s="15" t="n">
        <f aca="false">+SUMIF('SCI NOAH'!G:G,'ALL 2019'!C152,'SCI NOAH'!F:F)</f>
        <v>0</v>
      </c>
      <c r="Q152" s="15" t="n">
        <f aca="false">+SUMIF(SIM!F:F,'ALL 2019'!C152,SIM!E:E)</f>
        <v>0</v>
      </c>
      <c r="R152" s="93" t="n">
        <f aca="false">SUMIF('First Energy'!F:F,C152,'First Energy'!I:I)</f>
        <v>0</v>
      </c>
      <c r="S152" s="93" t="n">
        <f aca="false">SUMIF('ID Motors'!G:G,C152,'ID Motors'!J:J)</f>
        <v>0</v>
      </c>
      <c r="T152" s="15" t="n">
        <f aca="false">+SUMIF('ID RENTAL'!G:G,'ALL 2019'!C152,'ID RENTAL'!F:F)</f>
        <v>0</v>
      </c>
      <c r="U152" s="29" t="n">
        <f aca="false">+SUMIF('MCM '!G:G,'ALL 2019'!C152,'MCM '!F:F)</f>
        <v>0</v>
      </c>
      <c r="V152" s="61" t="n">
        <f aca="false">+SUMIF(AGRIMOTORS!G:G,C152,AGRIMOTORS!F:F)</f>
        <v>0</v>
      </c>
      <c r="W152" s="15" t="n">
        <f aca="false">+SUMIF(BOVIMA!F:F,'ALL 2019'!C152,BOVIMA!E:E)</f>
        <v>0</v>
      </c>
      <c r="X152" s="15" t="n">
        <f aca="false">+SUMIF(AGRIFEED!F:F,'ALL 2019'!C152,AGRIFEED!E:E)</f>
        <v>0</v>
      </c>
      <c r="Y152" s="15" t="n">
        <f aca="false">+SUMIF(AMIP!F:F,'ALL 2019'!C152,AMIP!E:E)</f>
        <v>0</v>
      </c>
      <c r="Z152" s="15" t="n">
        <f aca="false">+SUMIF(ISF!F:F,'ALL 2019'!C152,ISF!F:F)</f>
        <v>0</v>
      </c>
      <c r="AA152" s="15" t="n">
        <f aca="false">+SUMIF(MABEL!F:F,'ALL 2019'!C152,MABEL!E:E)</f>
        <v>0</v>
      </c>
      <c r="AB152" s="29" t="n">
        <f aca="false">+SUMIF(DISCOI!G:G,'ALL 2019'!C152,DISCOI!F:F)</f>
        <v>0</v>
      </c>
      <c r="AC152" s="15" t="n">
        <f aca="false">+SUMIF(NMP!F:F,'ALL 2019'!C152,NMP!E:E)</f>
        <v>0</v>
      </c>
      <c r="AD152" s="15" t="n">
        <f aca="false">+SUMIF('AMCHO '!F:F,'ALL 2019'!C152,'AMCHO '!E:E)</f>
        <v>0</v>
      </c>
      <c r="AE152" s="15" t="n">
        <f aca="false">SUMIF(CONFORTIS!G:G,'ALL 2019'!C152,CONFORTIS!F:F)</f>
        <v>0</v>
      </c>
      <c r="AF152" s="15" t="n">
        <f aca="false">+SUMIF('IRS IMMO'!G:G,'ALL 2019'!C152,'IRS IMMO'!F:F)</f>
        <v>0</v>
      </c>
      <c r="AG152" s="15" t="n">
        <f aca="false">SUMIF('United Malagasy'!F:F,'ALL 2019'!C152,'United Malagasy'!E:E)</f>
        <v>0</v>
      </c>
      <c r="AH152" s="15" t="n">
        <f aca="false">+SUMIF(AGRIVETAM!F:F,'ALL 2019'!C152,AGRIVETAM!E:E)</f>
        <v>0</v>
      </c>
      <c r="AI152" s="15" t="n">
        <f aca="false">+SUMIF(EUROPAINTS!F:F,'ALL 2019'!C152,EUROPAINTS!E:E)</f>
        <v>0</v>
      </c>
      <c r="AJ152" s="15" t="n">
        <f aca="false">SUMIF('CSS SAKAY'!F:F,'ALL 2019'!C152,'CSS SAKAY'!E:E)</f>
        <v>0</v>
      </c>
      <c r="AK152" s="61" t="n">
        <f aca="false">+SUMIF(AGRIMA!F:F,'ALL 2019'!C152,AGRIMA!E:E)</f>
        <v>0</v>
      </c>
      <c r="AL152" s="15" t="n">
        <f aca="false">+SUMIF(FERRIS!H:H,'ALL 2019'!C152,FERRIS!G:G)</f>
        <v>0</v>
      </c>
      <c r="AM152" s="15" t="n">
        <f aca="false">SUMIF(SEM!F:F,'ALL 2019'!C152,SEM!E:E)</f>
        <v>0</v>
      </c>
      <c r="AN152" s="15" t="n">
        <f aca="false">+SUMIF(Madatrade!F:F,'ALL 2019'!C152,Madatrade!E:E)</f>
        <v>0</v>
      </c>
      <c r="AO152" s="15" t="n">
        <f aca="false">+SUMIF('FIRST INVESTISSEMENT'!G:G,'ALL 2019'!C152,'FIRST INVESTISSEMENT'!F:F)</f>
        <v>0</v>
      </c>
    </row>
    <row r="153" customFormat="false" ht="17.25" hidden="false" customHeight="true" outlineLevel="0" collapsed="false">
      <c r="A153" s="2" t="str">
        <f aca="false">+LEFT(B153)</f>
        <v>4</v>
      </c>
      <c r="B153" s="2" t="str">
        <f aca="false">+LEFT(C153,3)</f>
        <v>466</v>
      </c>
      <c r="C153" s="20" t="n">
        <v>46624000</v>
      </c>
      <c r="D153" s="46" t="s">
        <v>2953</v>
      </c>
      <c r="E153" s="57" t="s">
        <v>297</v>
      </c>
      <c r="F153" s="61" t="n">
        <v>63000</v>
      </c>
      <c r="G153" s="61" t="n">
        <f aca="false">+SUMIF(AGRICORP!I:I,C153,AGRICORP!F:F)</f>
        <v>0</v>
      </c>
      <c r="H153" s="61" t="n">
        <f aca="false">+SUMIF(SMTP!D:D,'ALL 2019'!C153,SMTP!H:H)</f>
        <v>5362900</v>
      </c>
      <c r="I153" s="61" t="n">
        <f aca="false">SUMIF(AGRIVET!G:G,C153,AGRIVET!F:F)</f>
        <v>0</v>
      </c>
      <c r="J153" s="61" t="n">
        <f aca="false">+SUMIF(AGRIVAL!G:G,'ALL 2019'!C153,AGRIVAL!F:F)</f>
        <v>0</v>
      </c>
      <c r="K153" s="61" t="n">
        <f aca="false">+SUMIF(AGRIKOBA!G:G,'ALL 2019'!C153,AGRIKOBA!F:F)</f>
        <v>0</v>
      </c>
      <c r="L153" s="61" t="n">
        <f aca="false">+SUMIF(LMOI!F:F,'ALL 2019'!C153,LMOI!E:E)</f>
        <v>0</v>
      </c>
      <c r="M153" s="15" t="n">
        <f aca="false">+SUMIF(TARTINE!G:G,'ALL 2019'!C153,TARTINE!F:F)</f>
        <v>0</v>
      </c>
      <c r="N153" s="15" t="n">
        <f aca="false">+SUMIF(IDF!F:F,'ALL 2019'!C153,IDF!E:E)</f>
        <v>0</v>
      </c>
      <c r="O153" s="15" t="n">
        <f aca="false">+SUMIF(RYA!G:G,C153,RYA!F:F)</f>
        <v>0</v>
      </c>
      <c r="P153" s="15" t="n">
        <f aca="false">+SUMIF('SCI NOAH'!G:G,'ALL 2019'!C153,'SCI NOAH'!F:F)</f>
        <v>0</v>
      </c>
      <c r="Q153" s="15" t="n">
        <f aca="false">+SUMIF(SIM!F:F,'ALL 2019'!C153,SIM!E:E)</f>
        <v>0</v>
      </c>
      <c r="R153" s="93" t="n">
        <f aca="false">SUMIF('First Energy'!F:F,C153,'First Energy'!I:I)</f>
        <v>0</v>
      </c>
      <c r="S153" s="93" t="n">
        <f aca="false">SUMIF('ID Motors'!G:G,C153,'ID Motors'!J:J)</f>
        <v>0</v>
      </c>
      <c r="T153" s="15" t="n">
        <f aca="false">+SUMIF('ID RENTAL'!G:G,'ALL 2019'!C153,'ID RENTAL'!F:F)</f>
        <v>0</v>
      </c>
      <c r="U153" s="29" t="n">
        <f aca="false">+SUMIF('MCM '!G:G,'ALL 2019'!C153,'MCM '!F:F)</f>
        <v>0</v>
      </c>
      <c r="V153" s="61" t="n">
        <f aca="false">+SUMIF(AGRIMOTORS!G:G,C153,AGRIMOTORS!F:F)</f>
        <v>0</v>
      </c>
      <c r="W153" s="15" t="n">
        <f aca="false">+SUMIF(BOVIMA!F:F,'ALL 2019'!C153,BOVIMA!E:E)</f>
        <v>0</v>
      </c>
      <c r="X153" s="15" t="n">
        <f aca="false">+SUMIF(AGRIFEED!F:F,'ALL 2019'!C153,AGRIFEED!E:E)</f>
        <v>0</v>
      </c>
      <c r="Y153" s="15" t="n">
        <f aca="false">+SUMIF(AMIP!F:F,'ALL 2019'!C153,AMIP!E:E)</f>
        <v>0</v>
      </c>
      <c r="Z153" s="15" t="n">
        <f aca="false">+SUMIF(ISF!F:F,'ALL 2019'!C153,ISF!F:F)</f>
        <v>0</v>
      </c>
      <c r="AA153" s="15" t="n">
        <f aca="false">+SUMIF(MABEL!F:F,'ALL 2019'!C153,MABEL!E:E)</f>
        <v>0</v>
      </c>
      <c r="AB153" s="29" t="n">
        <f aca="false">+SUMIF(DISCOI!G:G,'ALL 2019'!C153,DISCOI!F:F)</f>
        <v>0</v>
      </c>
      <c r="AC153" s="15" t="n">
        <f aca="false">+SUMIF(NMP!F:F,'ALL 2019'!C153,NMP!E:E)</f>
        <v>0</v>
      </c>
      <c r="AD153" s="15" t="n">
        <f aca="false">+SUMIF('AMCHO '!F:F,'ALL 2019'!C153,'AMCHO '!E:E)</f>
        <v>0</v>
      </c>
      <c r="AE153" s="15" t="n">
        <f aca="false">SUMIF(CONFORTIS!G:G,'ALL 2019'!C153,CONFORTIS!F:F)</f>
        <v>0</v>
      </c>
      <c r="AF153" s="15" t="n">
        <f aca="false">+SUMIF('IRS IMMO'!G:G,'ALL 2019'!C153,'IRS IMMO'!F:F)</f>
        <v>0</v>
      </c>
      <c r="AG153" s="15" t="n">
        <f aca="false">SUMIF('United Malagasy'!F:F,'ALL 2019'!C153,'United Malagasy'!E:E)</f>
        <v>0</v>
      </c>
      <c r="AH153" s="15" t="n">
        <f aca="false">+SUMIF(AGRIVETAM!F:F,'ALL 2019'!C153,AGRIVETAM!E:E)</f>
        <v>0</v>
      </c>
      <c r="AI153" s="15" t="n">
        <f aca="false">+SUMIF(EUROPAINTS!F:F,'ALL 2019'!C153,EUROPAINTS!E:E)</f>
        <v>0</v>
      </c>
      <c r="AJ153" s="15" t="n">
        <f aca="false">SUMIF('CSS SAKAY'!F:F,'ALL 2019'!C153,'CSS SAKAY'!E:E)</f>
        <v>0</v>
      </c>
      <c r="AK153" s="61" t="n">
        <f aca="false">+SUMIF(AGRIMA!F:F,'ALL 2019'!C153,AGRIMA!E:E)</f>
        <v>0</v>
      </c>
      <c r="AL153" s="15" t="n">
        <f aca="false">+SUMIF(FERRIS!H:H,'ALL 2019'!C153,FERRIS!G:G)</f>
        <v>0</v>
      </c>
      <c r="AM153" s="15" t="n">
        <f aca="false">SUMIF(SEM!F:F,'ALL 2019'!C153,SEM!E:E)</f>
        <v>0</v>
      </c>
      <c r="AN153" s="15" t="n">
        <f aca="false">+SUMIF(Madatrade!F:F,'ALL 2019'!C153,Madatrade!E:E)</f>
        <v>0</v>
      </c>
      <c r="AO153" s="15" t="n">
        <f aca="false">+SUMIF('FIRST INVESTISSEMENT'!G:G,'ALL 2019'!C153,'FIRST INVESTISSEMENT'!F:F)</f>
        <v>0</v>
      </c>
    </row>
    <row r="154" customFormat="false" ht="17.25" hidden="false" customHeight="true" outlineLevel="0" collapsed="false">
      <c r="A154" s="2" t="str">
        <f aca="false">+LEFT(B154)</f>
        <v>4</v>
      </c>
      <c r="B154" s="2" t="str">
        <f aca="false">+LEFT(C154,3)</f>
        <v>466</v>
      </c>
      <c r="C154" s="20" t="n">
        <v>46625000</v>
      </c>
      <c r="D154" s="46" t="s">
        <v>2953</v>
      </c>
      <c r="E154" s="57" t="s">
        <v>77</v>
      </c>
      <c r="F154" s="61" t="n">
        <v>166500</v>
      </c>
      <c r="G154" s="61" t="n">
        <f aca="false">+SUMIF(AGRICORP!I:I,C154,AGRICORP!F:F)</f>
        <v>0</v>
      </c>
      <c r="H154" s="61" t="n">
        <f aca="false">+SUMIF(SMTP!D:D,'ALL 2019'!C154,SMTP!H:H)</f>
        <v>924500</v>
      </c>
      <c r="I154" s="61" t="n">
        <f aca="false">SUMIF(AGRIVET!G:G,C154,AGRIVET!F:F)</f>
        <v>0</v>
      </c>
      <c r="J154" s="61" t="n">
        <f aca="false">+SUMIF(AGRIVAL!G:G,'ALL 2019'!C154,AGRIVAL!F:F)</f>
        <v>0</v>
      </c>
      <c r="K154" s="61" t="n">
        <f aca="false">+SUMIF(AGRIKOBA!G:G,'ALL 2019'!C154,AGRIKOBA!F:F)</f>
        <v>0</v>
      </c>
      <c r="L154" s="61" t="n">
        <f aca="false">+SUMIF(LMOI!F:F,'ALL 2019'!C154,LMOI!E:E)</f>
        <v>0</v>
      </c>
      <c r="M154" s="15" t="n">
        <f aca="false">+SUMIF(TARTINE!G:G,'ALL 2019'!C154,TARTINE!F:F)</f>
        <v>0</v>
      </c>
      <c r="N154" s="15" t="n">
        <f aca="false">+SUMIF(IDF!F:F,'ALL 2019'!C154,IDF!E:E)</f>
        <v>0</v>
      </c>
      <c r="O154" s="15" t="n">
        <f aca="false">+SUMIF(RYA!G:G,C154,RYA!F:F)</f>
        <v>0</v>
      </c>
      <c r="P154" s="15" t="n">
        <f aca="false">+SUMIF('SCI NOAH'!G:G,'ALL 2019'!C154,'SCI NOAH'!F:F)</f>
        <v>0</v>
      </c>
      <c r="Q154" s="15" t="n">
        <f aca="false">+SUMIF(SIM!F:F,'ALL 2019'!C154,SIM!E:E)</f>
        <v>0</v>
      </c>
      <c r="R154" s="93" t="n">
        <f aca="false">SUMIF('First Energy'!F:F,C154,'First Energy'!I:I)</f>
        <v>0</v>
      </c>
      <c r="S154" s="93" t="n">
        <f aca="false">SUMIF('ID Motors'!G:G,C154,'ID Motors'!J:J)</f>
        <v>0</v>
      </c>
      <c r="T154" s="15" t="n">
        <f aca="false">+SUMIF('ID RENTAL'!G:G,'ALL 2019'!C154,'ID RENTAL'!F:F)</f>
        <v>0</v>
      </c>
      <c r="U154" s="29" t="n">
        <f aca="false">+SUMIF('MCM '!G:G,'ALL 2019'!C154,'MCM '!F:F)</f>
        <v>0</v>
      </c>
      <c r="V154" s="61" t="n">
        <f aca="false">+SUMIF(AGRIMOTORS!G:G,C154,AGRIMOTORS!F:F)</f>
        <v>0</v>
      </c>
      <c r="W154" s="15" t="n">
        <f aca="false">+SUMIF(BOVIMA!F:F,'ALL 2019'!C154,BOVIMA!E:E)</f>
        <v>0</v>
      </c>
      <c r="X154" s="15" t="n">
        <f aca="false">+SUMIF(AGRIFEED!F:F,'ALL 2019'!C154,AGRIFEED!E:E)</f>
        <v>0</v>
      </c>
      <c r="Y154" s="15" t="n">
        <f aca="false">+SUMIF(AMIP!F:F,'ALL 2019'!C154,AMIP!E:E)</f>
        <v>0</v>
      </c>
      <c r="Z154" s="15" t="n">
        <f aca="false">+SUMIF(ISF!F:F,'ALL 2019'!C154,ISF!F:F)</f>
        <v>0</v>
      </c>
      <c r="AA154" s="15" t="n">
        <f aca="false">+SUMIF(MABEL!F:F,'ALL 2019'!C154,MABEL!E:E)</f>
        <v>0</v>
      </c>
      <c r="AB154" s="29" t="n">
        <f aca="false">+SUMIF(DISCOI!G:G,'ALL 2019'!C154,DISCOI!F:F)</f>
        <v>0</v>
      </c>
      <c r="AC154" s="15" t="n">
        <f aca="false">+SUMIF(NMP!F:F,'ALL 2019'!C154,NMP!E:E)</f>
        <v>0</v>
      </c>
      <c r="AD154" s="15" t="n">
        <f aca="false">+SUMIF('AMCHO '!F:F,'ALL 2019'!C154,'AMCHO '!E:E)</f>
        <v>0</v>
      </c>
      <c r="AE154" s="15" t="n">
        <f aca="false">SUMIF(CONFORTIS!G:G,'ALL 2019'!C154,CONFORTIS!F:F)</f>
        <v>0</v>
      </c>
      <c r="AF154" s="15" t="n">
        <f aca="false">+SUMIF('IRS IMMO'!G:G,'ALL 2019'!C154,'IRS IMMO'!F:F)</f>
        <v>0</v>
      </c>
      <c r="AG154" s="15" t="n">
        <f aca="false">SUMIF('United Malagasy'!F:F,'ALL 2019'!C154,'United Malagasy'!E:E)</f>
        <v>0</v>
      </c>
      <c r="AH154" s="15" t="n">
        <f aca="false">+SUMIF(AGRIVETAM!F:F,'ALL 2019'!C154,AGRIVETAM!E:E)</f>
        <v>0</v>
      </c>
      <c r="AI154" s="15" t="n">
        <f aca="false">+SUMIF(EUROPAINTS!F:F,'ALL 2019'!C154,EUROPAINTS!E:E)</f>
        <v>0</v>
      </c>
      <c r="AJ154" s="15" t="n">
        <f aca="false">SUMIF('CSS SAKAY'!F:F,'ALL 2019'!C154,'CSS SAKAY'!E:E)</f>
        <v>0</v>
      </c>
      <c r="AK154" s="61" t="n">
        <f aca="false">+SUMIF(AGRIMA!F:F,'ALL 2019'!C154,AGRIMA!E:E)</f>
        <v>0</v>
      </c>
      <c r="AL154" s="15" t="n">
        <f aca="false">+SUMIF(FERRIS!H:H,'ALL 2019'!C154,FERRIS!G:G)</f>
        <v>0</v>
      </c>
      <c r="AM154" s="15" t="n">
        <f aca="false">SUMIF(SEM!F:F,'ALL 2019'!C154,SEM!E:E)</f>
        <v>0</v>
      </c>
      <c r="AN154" s="15" t="n">
        <f aca="false">+SUMIF(Madatrade!F:F,'ALL 2019'!C154,Madatrade!E:E)</f>
        <v>0</v>
      </c>
      <c r="AO154" s="15" t="n">
        <f aca="false">+SUMIF('FIRST INVESTISSEMENT'!G:G,'ALL 2019'!C154,'FIRST INVESTISSEMENT'!F:F)</f>
        <v>0</v>
      </c>
    </row>
    <row r="155" customFormat="false" ht="17.25" hidden="false" customHeight="true" outlineLevel="0" collapsed="false">
      <c r="A155" s="2" t="str">
        <f aca="false">+LEFT(B155)</f>
        <v>4</v>
      </c>
      <c r="B155" s="2" t="str">
        <f aca="false">+LEFT(C155,3)</f>
        <v>466</v>
      </c>
      <c r="C155" s="20" t="n">
        <v>46626000</v>
      </c>
      <c r="D155" s="46" t="s">
        <v>2953</v>
      </c>
      <c r="E155" s="57" t="s">
        <v>298</v>
      </c>
      <c r="F155" s="61" t="n">
        <v>256500</v>
      </c>
      <c r="G155" s="61" t="n">
        <f aca="false">+SUMIF(AGRICORP!I:I,C155,AGRICORP!F:F)</f>
        <v>0</v>
      </c>
      <c r="H155" s="61" t="n">
        <f aca="false">+SUMIF(SMTP!D:D,'ALL 2019'!C155,SMTP!H:H)</f>
        <v>16064094.32</v>
      </c>
      <c r="I155" s="61" t="n">
        <f aca="false">SUMIF(AGRIVET!G:G,C155,AGRIVET!F:F)</f>
        <v>0</v>
      </c>
      <c r="J155" s="61" t="n">
        <f aca="false">+SUMIF(AGRIVAL!G:G,'ALL 2019'!C155,AGRIVAL!F:F)</f>
        <v>0</v>
      </c>
      <c r="K155" s="61" t="n">
        <f aca="false">+SUMIF(AGRIKOBA!G:G,'ALL 2019'!C155,AGRIKOBA!F:F)</f>
        <v>0</v>
      </c>
      <c r="L155" s="61" t="n">
        <f aca="false">+SUMIF(LMOI!F:F,'ALL 2019'!C155,LMOI!E:E)</f>
        <v>0</v>
      </c>
      <c r="M155" s="15" t="n">
        <f aca="false">+SUMIF(TARTINE!G:G,'ALL 2019'!C155,TARTINE!F:F)</f>
        <v>0</v>
      </c>
      <c r="N155" s="15" t="n">
        <f aca="false">+SUMIF(IDF!F:F,'ALL 2019'!C155,IDF!E:E)</f>
        <v>0</v>
      </c>
      <c r="O155" s="15" t="n">
        <f aca="false">+SUMIF(RYA!G:G,C155,RYA!F:F)</f>
        <v>0</v>
      </c>
      <c r="P155" s="15" t="n">
        <f aca="false">+SUMIF('SCI NOAH'!G:G,'ALL 2019'!C155,'SCI NOAH'!F:F)</f>
        <v>0</v>
      </c>
      <c r="Q155" s="15" t="n">
        <f aca="false">+SUMIF(SIM!F:F,'ALL 2019'!C155,SIM!E:E)</f>
        <v>0</v>
      </c>
      <c r="R155" s="93" t="n">
        <f aca="false">SUMIF('First Energy'!F:F,C155,'First Energy'!I:I)</f>
        <v>0</v>
      </c>
      <c r="S155" s="93" t="n">
        <f aca="false">SUMIF('ID Motors'!G:G,C155,'ID Motors'!J:J)</f>
        <v>0</v>
      </c>
      <c r="T155" s="15" t="n">
        <f aca="false">+SUMIF('ID RENTAL'!G:G,'ALL 2019'!C155,'ID RENTAL'!F:F)</f>
        <v>0</v>
      </c>
      <c r="U155" s="29" t="n">
        <f aca="false">+SUMIF('MCM '!G:G,'ALL 2019'!C155,'MCM '!F:F)</f>
        <v>0</v>
      </c>
      <c r="V155" s="61" t="n">
        <f aca="false">+SUMIF(AGRIMOTORS!G:G,C155,AGRIMOTORS!F:F)</f>
        <v>0</v>
      </c>
      <c r="W155" s="15" t="n">
        <f aca="false">+SUMIF(BOVIMA!F:F,'ALL 2019'!C155,BOVIMA!E:E)</f>
        <v>0</v>
      </c>
      <c r="X155" s="15" t="n">
        <f aca="false">+SUMIF(AGRIFEED!F:F,'ALL 2019'!C155,AGRIFEED!E:E)</f>
        <v>0</v>
      </c>
      <c r="Y155" s="15" t="n">
        <f aca="false">+SUMIF(AMIP!F:F,'ALL 2019'!C155,AMIP!E:E)</f>
        <v>0</v>
      </c>
      <c r="Z155" s="15" t="n">
        <f aca="false">+SUMIF(ISF!F:F,'ALL 2019'!C155,ISF!F:F)</f>
        <v>0</v>
      </c>
      <c r="AA155" s="15" t="n">
        <f aca="false">+SUMIF(MABEL!F:F,'ALL 2019'!C155,MABEL!E:E)</f>
        <v>0</v>
      </c>
      <c r="AB155" s="29" t="n">
        <f aca="false">+SUMIF(DISCOI!G:G,'ALL 2019'!C155,DISCOI!F:F)</f>
        <v>0</v>
      </c>
      <c r="AC155" s="15" t="n">
        <f aca="false">+SUMIF(NMP!F:F,'ALL 2019'!C155,NMP!E:E)</f>
        <v>0</v>
      </c>
      <c r="AD155" s="15" t="n">
        <f aca="false">+SUMIF('AMCHO '!F:F,'ALL 2019'!C155,'AMCHO '!E:E)</f>
        <v>0</v>
      </c>
      <c r="AE155" s="15" t="n">
        <f aca="false">SUMIF(CONFORTIS!G:G,'ALL 2019'!C155,CONFORTIS!F:F)</f>
        <v>0</v>
      </c>
      <c r="AF155" s="15" t="n">
        <f aca="false">+SUMIF('IRS IMMO'!G:G,'ALL 2019'!C155,'IRS IMMO'!F:F)</f>
        <v>0</v>
      </c>
      <c r="AG155" s="15" t="n">
        <f aca="false">SUMIF('United Malagasy'!F:F,'ALL 2019'!C155,'United Malagasy'!E:E)</f>
        <v>0</v>
      </c>
      <c r="AH155" s="15" t="n">
        <f aca="false">+SUMIF(AGRIVETAM!F:F,'ALL 2019'!C155,AGRIVETAM!E:E)</f>
        <v>0</v>
      </c>
      <c r="AI155" s="15" t="n">
        <f aca="false">+SUMIF(EUROPAINTS!F:F,'ALL 2019'!C155,EUROPAINTS!E:E)</f>
        <v>0</v>
      </c>
      <c r="AJ155" s="15" t="n">
        <f aca="false">SUMIF('CSS SAKAY'!F:F,'ALL 2019'!C155,'CSS SAKAY'!E:E)</f>
        <v>0</v>
      </c>
      <c r="AK155" s="61" t="n">
        <f aca="false">+SUMIF(AGRIMA!F:F,'ALL 2019'!C155,AGRIMA!E:E)</f>
        <v>0</v>
      </c>
      <c r="AL155" s="15" t="n">
        <f aca="false">+SUMIF(FERRIS!H:H,'ALL 2019'!C155,FERRIS!G:G)</f>
        <v>0</v>
      </c>
      <c r="AM155" s="15" t="n">
        <f aca="false">SUMIF(SEM!F:F,'ALL 2019'!C155,SEM!E:E)</f>
        <v>0</v>
      </c>
      <c r="AN155" s="15" t="n">
        <f aca="false">+SUMIF(Madatrade!F:F,'ALL 2019'!C155,Madatrade!E:E)</f>
        <v>0</v>
      </c>
      <c r="AO155" s="15" t="n">
        <f aca="false">+SUMIF('FIRST INVESTISSEMENT'!G:G,'ALL 2019'!C155,'FIRST INVESTISSEMENT'!F:F)</f>
        <v>0</v>
      </c>
    </row>
    <row r="156" customFormat="false" ht="17.25" hidden="false" customHeight="true" outlineLevel="0" collapsed="false">
      <c r="A156" s="2" t="str">
        <f aca="false">+LEFT(B156)</f>
        <v>4</v>
      </c>
      <c r="B156" s="2" t="str">
        <f aca="false">+LEFT(C156,3)</f>
        <v>466</v>
      </c>
      <c r="C156" s="20" t="n">
        <v>46627000</v>
      </c>
      <c r="D156" s="46" t="s">
        <v>2953</v>
      </c>
      <c r="E156" s="57" t="s">
        <v>299</v>
      </c>
      <c r="F156" s="61" t="n">
        <v>9000</v>
      </c>
      <c r="G156" s="61" t="n">
        <f aca="false">+SUMIF(AGRICORP!I:I,C156,AGRICORP!F:F)</f>
        <v>0</v>
      </c>
      <c r="H156" s="61" t="n">
        <f aca="false">+SUMIF(SMTP!D:D,'ALL 2019'!C156,SMTP!H:H)</f>
        <v>939381800</v>
      </c>
      <c r="I156" s="61" t="n">
        <f aca="false">SUMIF(AGRIVET!G:G,C156,AGRIVET!F:F)</f>
        <v>0</v>
      </c>
      <c r="J156" s="61" t="n">
        <f aca="false">+SUMIF(AGRIVAL!G:G,'ALL 2019'!C156,AGRIVAL!F:F)</f>
        <v>0</v>
      </c>
      <c r="K156" s="61" t="n">
        <f aca="false">+SUMIF(AGRIKOBA!G:G,'ALL 2019'!C156,AGRIKOBA!F:F)</f>
        <v>0</v>
      </c>
      <c r="L156" s="61" t="n">
        <f aca="false">+SUMIF(LMOI!F:F,'ALL 2019'!C156,LMOI!E:E)</f>
        <v>0</v>
      </c>
      <c r="M156" s="15" t="n">
        <f aca="false">+SUMIF(TARTINE!G:G,'ALL 2019'!C156,TARTINE!F:F)</f>
        <v>0</v>
      </c>
      <c r="N156" s="15" t="n">
        <f aca="false">+SUMIF(IDF!F:F,'ALL 2019'!C156,IDF!E:E)</f>
        <v>0</v>
      </c>
      <c r="O156" s="15" t="n">
        <f aca="false">+SUMIF(RYA!G:G,C156,RYA!F:F)</f>
        <v>0</v>
      </c>
      <c r="P156" s="15" t="n">
        <f aca="false">+SUMIF('SCI NOAH'!G:G,'ALL 2019'!C156,'SCI NOAH'!F:F)</f>
        <v>0</v>
      </c>
      <c r="Q156" s="15" t="n">
        <f aca="false">+SUMIF(SIM!F:F,'ALL 2019'!C156,SIM!E:E)</f>
        <v>0</v>
      </c>
      <c r="R156" s="93" t="n">
        <f aca="false">SUMIF('First Energy'!F:F,C156,'First Energy'!I:I)</f>
        <v>0</v>
      </c>
      <c r="S156" s="93" t="n">
        <f aca="false">SUMIF('ID Motors'!G:G,C156,'ID Motors'!J:J)</f>
        <v>0</v>
      </c>
      <c r="T156" s="15" t="n">
        <f aca="false">+SUMIF('ID RENTAL'!G:G,'ALL 2019'!C156,'ID RENTAL'!F:F)</f>
        <v>0</v>
      </c>
      <c r="U156" s="29" t="n">
        <f aca="false">+SUMIF('MCM '!G:G,'ALL 2019'!C156,'MCM '!F:F)</f>
        <v>0</v>
      </c>
      <c r="V156" s="61" t="n">
        <f aca="false">+SUMIF(AGRIMOTORS!G:G,C156,AGRIMOTORS!F:F)</f>
        <v>0</v>
      </c>
      <c r="W156" s="15" t="n">
        <f aca="false">+SUMIF(BOVIMA!F:F,'ALL 2019'!C156,BOVIMA!E:E)</f>
        <v>0</v>
      </c>
      <c r="X156" s="15" t="n">
        <f aca="false">+SUMIF(AGRIFEED!F:F,'ALL 2019'!C156,AGRIFEED!E:E)</f>
        <v>0</v>
      </c>
      <c r="Y156" s="15" t="n">
        <f aca="false">+SUMIF(AMIP!F:F,'ALL 2019'!C156,AMIP!E:E)</f>
        <v>0</v>
      </c>
      <c r="Z156" s="15" t="n">
        <f aca="false">+SUMIF(ISF!F:F,'ALL 2019'!C156,ISF!F:F)</f>
        <v>0</v>
      </c>
      <c r="AA156" s="15" t="n">
        <f aca="false">+SUMIF(MABEL!F:F,'ALL 2019'!C156,MABEL!E:E)</f>
        <v>0</v>
      </c>
      <c r="AB156" s="29" t="n">
        <f aca="false">+SUMIF(DISCOI!G:G,'ALL 2019'!C156,DISCOI!F:F)</f>
        <v>0</v>
      </c>
      <c r="AC156" s="15" t="n">
        <f aca="false">+SUMIF(NMP!F:F,'ALL 2019'!C156,NMP!E:E)</f>
        <v>0</v>
      </c>
      <c r="AD156" s="15" t="n">
        <f aca="false">+SUMIF('AMCHO '!F:F,'ALL 2019'!C156,'AMCHO '!E:E)</f>
        <v>0</v>
      </c>
      <c r="AE156" s="15" t="n">
        <f aca="false">SUMIF(CONFORTIS!G:G,'ALL 2019'!C156,CONFORTIS!F:F)</f>
        <v>0</v>
      </c>
      <c r="AF156" s="15" t="n">
        <f aca="false">+SUMIF('IRS IMMO'!G:G,'ALL 2019'!C156,'IRS IMMO'!F:F)</f>
        <v>0</v>
      </c>
      <c r="AG156" s="15" t="n">
        <f aca="false">SUMIF('United Malagasy'!F:F,'ALL 2019'!C156,'United Malagasy'!E:E)</f>
        <v>0</v>
      </c>
      <c r="AH156" s="15" t="n">
        <f aca="false">+SUMIF(AGRIVETAM!F:F,'ALL 2019'!C156,AGRIVETAM!E:E)</f>
        <v>0</v>
      </c>
      <c r="AI156" s="15" t="n">
        <f aca="false">+SUMIF(EUROPAINTS!F:F,'ALL 2019'!C156,EUROPAINTS!E:E)</f>
        <v>0</v>
      </c>
      <c r="AJ156" s="15" t="n">
        <f aca="false">SUMIF('CSS SAKAY'!F:F,'ALL 2019'!C156,'CSS SAKAY'!E:E)</f>
        <v>0</v>
      </c>
      <c r="AK156" s="61" t="n">
        <f aca="false">+SUMIF(AGRIMA!F:F,'ALL 2019'!C156,AGRIMA!E:E)</f>
        <v>0</v>
      </c>
      <c r="AL156" s="15" t="n">
        <f aca="false">+SUMIF(FERRIS!H:H,'ALL 2019'!C156,FERRIS!G:G)</f>
        <v>0</v>
      </c>
      <c r="AM156" s="15" t="n">
        <f aca="false">SUMIF(SEM!F:F,'ALL 2019'!C156,SEM!E:E)</f>
        <v>0</v>
      </c>
      <c r="AN156" s="15" t="n">
        <f aca="false">+SUMIF(Madatrade!F:F,'ALL 2019'!C156,Madatrade!E:E)</f>
        <v>0</v>
      </c>
      <c r="AO156" s="15" t="n">
        <f aca="false">+SUMIF('FIRST INVESTISSEMENT'!G:G,'ALL 2019'!C156,'FIRST INVESTISSEMENT'!F:F)</f>
        <v>0</v>
      </c>
    </row>
    <row r="157" customFormat="false" ht="17.25" hidden="false" customHeight="true" outlineLevel="0" collapsed="false">
      <c r="A157" s="2" t="str">
        <f aca="false">+LEFT(B157)</f>
        <v>4</v>
      </c>
      <c r="B157" s="2" t="str">
        <f aca="false">+LEFT(C157,3)</f>
        <v>466</v>
      </c>
      <c r="C157" s="20" t="n">
        <v>46628000</v>
      </c>
      <c r="D157" s="46" t="s">
        <v>2953</v>
      </c>
      <c r="E157" s="57" t="s">
        <v>124</v>
      </c>
      <c r="F157" s="61" t="n">
        <v>0</v>
      </c>
      <c r="G157" s="61" t="n">
        <f aca="false">+SUMIF(AGRICORP!I:I,C157,AGRICORP!F:F)</f>
        <v>0</v>
      </c>
      <c r="H157" s="61" t="n">
        <f aca="false">+SUMIF(SMTP!D:D,'ALL 2019'!C157,SMTP!H:H)</f>
        <v>3750000</v>
      </c>
      <c r="I157" s="61" t="n">
        <f aca="false">SUMIF(AGRIVET!G:G,C157,AGRIVET!F:F)</f>
        <v>0</v>
      </c>
      <c r="J157" s="61" t="n">
        <f aca="false">+SUMIF(AGRIVAL!G:G,'ALL 2019'!C157,AGRIVAL!F:F)</f>
        <v>0</v>
      </c>
      <c r="K157" s="61" t="n">
        <f aca="false">+SUMIF(AGRIKOBA!G:G,'ALL 2019'!C157,AGRIKOBA!F:F)</f>
        <v>0</v>
      </c>
      <c r="L157" s="61" t="n">
        <f aca="false">+SUMIF(LMOI!F:F,'ALL 2019'!C157,LMOI!E:E)</f>
        <v>0</v>
      </c>
      <c r="M157" s="15" t="n">
        <f aca="false">+SUMIF(TARTINE!G:G,'ALL 2019'!C157,TARTINE!F:F)</f>
        <v>0</v>
      </c>
      <c r="N157" s="15" t="n">
        <f aca="false">+SUMIF(IDF!F:F,'ALL 2019'!C157,IDF!E:E)</f>
        <v>0</v>
      </c>
      <c r="O157" s="15" t="n">
        <f aca="false">+SUMIF(RYA!G:G,C157,RYA!F:F)</f>
        <v>0</v>
      </c>
      <c r="P157" s="15" t="n">
        <f aca="false">+SUMIF('SCI NOAH'!G:G,'ALL 2019'!C157,'SCI NOAH'!F:F)</f>
        <v>0</v>
      </c>
      <c r="Q157" s="15" t="n">
        <f aca="false">+SUMIF(SIM!F:F,'ALL 2019'!C157,SIM!E:E)</f>
        <v>0</v>
      </c>
      <c r="R157" s="93" t="n">
        <f aca="false">SUMIF('First Energy'!F:F,C157,'First Energy'!I:I)</f>
        <v>0</v>
      </c>
      <c r="S157" s="93" t="n">
        <f aca="false">SUMIF('ID Motors'!G:G,C157,'ID Motors'!J:J)</f>
        <v>0</v>
      </c>
      <c r="T157" s="15" t="n">
        <f aca="false">+SUMIF('ID RENTAL'!G:G,'ALL 2019'!C157,'ID RENTAL'!F:F)</f>
        <v>0</v>
      </c>
      <c r="U157" s="29" t="n">
        <f aca="false">+SUMIF('MCM '!G:G,'ALL 2019'!C157,'MCM '!F:F)</f>
        <v>0</v>
      </c>
      <c r="V157" s="61" t="n">
        <f aca="false">+SUMIF(AGRIMOTORS!G:G,C157,AGRIMOTORS!F:F)</f>
        <v>0</v>
      </c>
      <c r="W157" s="15" t="n">
        <f aca="false">+SUMIF(BOVIMA!F:F,'ALL 2019'!C157,BOVIMA!E:E)</f>
        <v>0</v>
      </c>
      <c r="X157" s="15" t="n">
        <f aca="false">+SUMIF(AGRIFEED!F:F,'ALL 2019'!C157,AGRIFEED!E:E)</f>
        <v>0</v>
      </c>
      <c r="Y157" s="15" t="n">
        <f aca="false">+SUMIF(AMIP!F:F,'ALL 2019'!C157,AMIP!E:E)</f>
        <v>0</v>
      </c>
      <c r="Z157" s="15" t="n">
        <f aca="false">+SUMIF(ISF!F:F,'ALL 2019'!C157,ISF!F:F)</f>
        <v>0</v>
      </c>
      <c r="AA157" s="15" t="n">
        <f aca="false">+SUMIF(MABEL!F:F,'ALL 2019'!C157,MABEL!E:E)</f>
        <v>0</v>
      </c>
      <c r="AB157" s="29" t="n">
        <f aca="false">+SUMIF(DISCOI!G:G,'ALL 2019'!C157,DISCOI!F:F)</f>
        <v>0</v>
      </c>
      <c r="AC157" s="15" t="n">
        <f aca="false">+SUMIF(NMP!F:F,'ALL 2019'!C157,NMP!E:E)</f>
        <v>0</v>
      </c>
      <c r="AD157" s="15" t="n">
        <f aca="false">+SUMIF('AMCHO '!F:F,'ALL 2019'!C157,'AMCHO '!E:E)</f>
        <v>0</v>
      </c>
      <c r="AE157" s="15" t="n">
        <f aca="false">SUMIF(CONFORTIS!G:G,'ALL 2019'!C157,CONFORTIS!F:F)</f>
        <v>0</v>
      </c>
      <c r="AF157" s="15" t="n">
        <f aca="false">+SUMIF('IRS IMMO'!G:G,'ALL 2019'!C157,'IRS IMMO'!F:F)</f>
        <v>0</v>
      </c>
      <c r="AG157" s="15" t="n">
        <f aca="false">SUMIF('United Malagasy'!F:F,'ALL 2019'!C157,'United Malagasy'!E:E)</f>
        <v>0</v>
      </c>
      <c r="AH157" s="15" t="n">
        <f aca="false">+SUMIF(AGRIVETAM!F:F,'ALL 2019'!C157,AGRIVETAM!E:E)</f>
        <v>0</v>
      </c>
      <c r="AI157" s="15" t="n">
        <f aca="false">+SUMIF(EUROPAINTS!F:F,'ALL 2019'!C157,EUROPAINTS!E:E)</f>
        <v>0</v>
      </c>
      <c r="AJ157" s="15" t="n">
        <f aca="false">SUMIF('CSS SAKAY'!F:F,'ALL 2019'!C157,'CSS SAKAY'!E:E)</f>
        <v>0</v>
      </c>
      <c r="AK157" s="61" t="n">
        <f aca="false">+SUMIF(AGRIMA!F:F,'ALL 2019'!C157,AGRIMA!E:E)</f>
        <v>0</v>
      </c>
      <c r="AL157" s="15" t="n">
        <f aca="false">+SUMIF(FERRIS!H:H,'ALL 2019'!C157,FERRIS!G:G)</f>
        <v>0</v>
      </c>
      <c r="AM157" s="15" t="n">
        <f aca="false">SUMIF(SEM!F:F,'ALL 2019'!C157,SEM!E:E)</f>
        <v>0</v>
      </c>
      <c r="AN157" s="15" t="n">
        <f aca="false">+SUMIF(Madatrade!F:F,'ALL 2019'!C157,Madatrade!E:E)</f>
        <v>0</v>
      </c>
      <c r="AO157" s="15" t="n">
        <f aca="false">+SUMIF('FIRST INVESTISSEMENT'!G:G,'ALL 2019'!C157,'FIRST INVESTISSEMENT'!F:F)</f>
        <v>0</v>
      </c>
    </row>
    <row r="158" customFormat="false" ht="17.25" hidden="false" customHeight="true" outlineLevel="0" collapsed="false">
      <c r="A158" s="2" t="str">
        <f aca="false">+LEFT(B158)</f>
        <v>4</v>
      </c>
      <c r="B158" s="2" t="str">
        <f aca="false">+LEFT(C158,3)</f>
        <v>466</v>
      </c>
      <c r="C158" s="20" t="n">
        <v>46629000</v>
      </c>
      <c r="D158" s="46" t="s">
        <v>2953</v>
      </c>
      <c r="E158" s="57" t="s">
        <v>76</v>
      </c>
      <c r="F158" s="61" t="n">
        <v>0</v>
      </c>
      <c r="G158" s="61" t="n">
        <f aca="false">+SUMIF(AGRICORP!I:I,C158,AGRICORP!F:F)</f>
        <v>0</v>
      </c>
      <c r="H158" s="61" t="n">
        <f aca="false">+SUMIF(SMTP!D:D,'ALL 2019'!C158,SMTP!H:H)</f>
        <v>2636200</v>
      </c>
      <c r="I158" s="61" t="n">
        <f aca="false">SUMIF(AGRIVET!G:G,C158,AGRIVET!F:F)</f>
        <v>0</v>
      </c>
      <c r="J158" s="61" t="n">
        <f aca="false">+SUMIF(AGRIVAL!G:G,'ALL 2019'!C158,AGRIVAL!F:F)</f>
        <v>0</v>
      </c>
      <c r="K158" s="61" t="n">
        <f aca="false">+SUMIF(AGRIKOBA!G:G,'ALL 2019'!C158,AGRIKOBA!F:F)</f>
        <v>0</v>
      </c>
      <c r="L158" s="61" t="n">
        <f aca="false">+SUMIF(LMOI!F:F,'ALL 2019'!C158,LMOI!E:E)</f>
        <v>0</v>
      </c>
      <c r="M158" s="15" t="n">
        <f aca="false">+SUMIF(TARTINE!G:G,'ALL 2019'!C158,TARTINE!F:F)</f>
        <v>0</v>
      </c>
      <c r="N158" s="15" t="n">
        <f aca="false">+SUMIF(IDF!F:F,'ALL 2019'!C158,IDF!E:E)</f>
        <v>0</v>
      </c>
      <c r="O158" s="15" t="n">
        <f aca="false">+SUMIF(RYA!G:G,C158,RYA!F:F)</f>
        <v>0</v>
      </c>
      <c r="P158" s="15" t="n">
        <f aca="false">+SUMIF('SCI NOAH'!G:G,'ALL 2019'!C158,'SCI NOAH'!F:F)</f>
        <v>0</v>
      </c>
      <c r="Q158" s="15" t="n">
        <f aca="false">+SUMIF(SIM!F:F,'ALL 2019'!C158,SIM!E:E)</f>
        <v>0</v>
      </c>
      <c r="R158" s="93" t="n">
        <f aca="false">SUMIF('First Energy'!F:F,C158,'First Energy'!I:I)</f>
        <v>0</v>
      </c>
      <c r="S158" s="93" t="n">
        <f aca="false">SUMIF('ID Motors'!G:G,C158,'ID Motors'!J:J)</f>
        <v>0</v>
      </c>
      <c r="T158" s="15" t="n">
        <f aca="false">+SUMIF('ID RENTAL'!G:G,'ALL 2019'!C158,'ID RENTAL'!F:F)</f>
        <v>0</v>
      </c>
      <c r="U158" s="29" t="n">
        <f aca="false">+SUMIF('MCM '!G:G,'ALL 2019'!C158,'MCM '!F:F)</f>
        <v>0</v>
      </c>
      <c r="V158" s="61" t="n">
        <f aca="false">+SUMIF(AGRIMOTORS!G:G,C158,AGRIMOTORS!F:F)</f>
        <v>0</v>
      </c>
      <c r="W158" s="15" t="n">
        <f aca="false">+SUMIF(BOVIMA!F:F,'ALL 2019'!C158,BOVIMA!E:E)</f>
        <v>0</v>
      </c>
      <c r="X158" s="15" t="n">
        <f aca="false">+SUMIF(AGRIFEED!F:F,'ALL 2019'!C158,AGRIFEED!E:E)</f>
        <v>0</v>
      </c>
      <c r="Y158" s="15" t="n">
        <f aca="false">+SUMIF(AMIP!F:F,'ALL 2019'!C158,AMIP!E:E)</f>
        <v>0</v>
      </c>
      <c r="Z158" s="15" t="n">
        <f aca="false">+SUMIF(ISF!F:F,'ALL 2019'!C158,ISF!F:F)</f>
        <v>0</v>
      </c>
      <c r="AA158" s="15" t="n">
        <f aca="false">+SUMIF(MABEL!F:F,'ALL 2019'!C158,MABEL!E:E)</f>
        <v>0</v>
      </c>
      <c r="AB158" s="29" t="n">
        <f aca="false">+SUMIF(DISCOI!G:G,'ALL 2019'!C158,DISCOI!F:F)</f>
        <v>0</v>
      </c>
      <c r="AC158" s="15" t="n">
        <f aca="false">+SUMIF(NMP!F:F,'ALL 2019'!C158,NMP!E:E)</f>
        <v>0</v>
      </c>
      <c r="AD158" s="15" t="n">
        <f aca="false">+SUMIF('AMCHO '!F:F,'ALL 2019'!C158,'AMCHO '!E:E)</f>
        <v>0</v>
      </c>
      <c r="AE158" s="15" t="n">
        <f aca="false">SUMIF(CONFORTIS!G:G,'ALL 2019'!C158,CONFORTIS!F:F)</f>
        <v>0</v>
      </c>
      <c r="AF158" s="15" t="n">
        <f aca="false">+SUMIF('IRS IMMO'!G:G,'ALL 2019'!C158,'IRS IMMO'!F:F)</f>
        <v>0</v>
      </c>
      <c r="AG158" s="15" t="n">
        <f aca="false">SUMIF('United Malagasy'!F:F,'ALL 2019'!C158,'United Malagasy'!E:E)</f>
        <v>0</v>
      </c>
      <c r="AH158" s="15" t="n">
        <f aca="false">+SUMIF(AGRIVETAM!F:F,'ALL 2019'!C158,AGRIVETAM!E:E)</f>
        <v>0</v>
      </c>
      <c r="AI158" s="15" t="n">
        <f aca="false">+SUMIF(EUROPAINTS!F:F,'ALL 2019'!C158,EUROPAINTS!E:E)</f>
        <v>0</v>
      </c>
      <c r="AJ158" s="15" t="n">
        <f aca="false">SUMIF('CSS SAKAY'!F:F,'ALL 2019'!C158,'CSS SAKAY'!E:E)</f>
        <v>0</v>
      </c>
      <c r="AK158" s="61" t="n">
        <f aca="false">+SUMIF(AGRIMA!F:F,'ALL 2019'!C158,AGRIMA!E:E)</f>
        <v>0</v>
      </c>
      <c r="AL158" s="15" t="n">
        <f aca="false">+SUMIF(FERRIS!H:H,'ALL 2019'!C158,FERRIS!G:G)</f>
        <v>0</v>
      </c>
      <c r="AM158" s="15" t="n">
        <f aca="false">SUMIF(SEM!F:F,'ALL 2019'!C158,SEM!E:E)</f>
        <v>0</v>
      </c>
      <c r="AN158" s="15" t="n">
        <f aca="false">+SUMIF(Madatrade!F:F,'ALL 2019'!C158,Madatrade!E:E)</f>
        <v>0</v>
      </c>
      <c r="AO158" s="15" t="n">
        <f aca="false">+SUMIF('FIRST INVESTISSEMENT'!G:G,'ALL 2019'!C158,'FIRST INVESTISSEMENT'!F:F)</f>
        <v>0</v>
      </c>
    </row>
    <row r="159" customFormat="false" ht="17.25" hidden="false" customHeight="true" outlineLevel="0" collapsed="false">
      <c r="A159" s="2" t="str">
        <f aca="false">+LEFT(B159)</f>
        <v>4</v>
      </c>
      <c r="B159" s="2" t="str">
        <f aca="false">+LEFT(C159,3)</f>
        <v>466</v>
      </c>
      <c r="C159" s="20" t="n">
        <v>46630000</v>
      </c>
      <c r="D159" s="46" t="s">
        <v>2953</v>
      </c>
      <c r="E159" s="57" t="s">
        <v>75</v>
      </c>
      <c r="F159" s="61" t="n">
        <v>636050</v>
      </c>
      <c r="G159" s="61" t="n">
        <f aca="false">+SUMIF(AGRICORP!I:I,C159,AGRICORP!F:F)</f>
        <v>0</v>
      </c>
      <c r="H159" s="61" t="n">
        <f aca="false">+SUMIF(SMTP!D:D,'ALL 2019'!C159,SMTP!H:H)</f>
        <v>78363462.97</v>
      </c>
      <c r="I159" s="61" t="n">
        <f aca="false">SUMIF(AGRIVET!G:G,C159,AGRIVET!F:F)</f>
        <v>0</v>
      </c>
      <c r="J159" s="61" t="n">
        <f aca="false">+SUMIF(AGRIVAL!G:G,'ALL 2019'!C159,AGRIVAL!F:F)</f>
        <v>0</v>
      </c>
      <c r="K159" s="61" t="n">
        <f aca="false">+SUMIF(AGRIKOBA!G:G,'ALL 2019'!C159,AGRIKOBA!F:F)</f>
        <v>0</v>
      </c>
      <c r="L159" s="61" t="n">
        <f aca="false">+SUMIF(LMOI!F:F,'ALL 2019'!C159,LMOI!E:E)</f>
        <v>0</v>
      </c>
      <c r="M159" s="15" t="n">
        <f aca="false">+SUMIF(TARTINE!G:G,'ALL 2019'!C159,TARTINE!F:F)</f>
        <v>0</v>
      </c>
      <c r="N159" s="15" t="n">
        <f aca="false">+SUMIF(IDF!F:F,'ALL 2019'!C159,IDF!E:E)</f>
        <v>0</v>
      </c>
      <c r="O159" s="15" t="n">
        <f aca="false">+SUMIF(RYA!G:G,C159,RYA!F:F)</f>
        <v>0</v>
      </c>
      <c r="P159" s="15" t="n">
        <f aca="false">+SUMIF('SCI NOAH'!G:G,'ALL 2019'!C159,'SCI NOAH'!F:F)</f>
        <v>0</v>
      </c>
      <c r="Q159" s="15" t="n">
        <f aca="false">+SUMIF(SIM!F:F,'ALL 2019'!C159,SIM!E:E)</f>
        <v>0</v>
      </c>
      <c r="R159" s="93" t="n">
        <f aca="false">SUMIF('First Energy'!F:F,C159,'First Energy'!I:I)</f>
        <v>0</v>
      </c>
      <c r="S159" s="93" t="n">
        <f aca="false">SUMIF('ID Motors'!G:G,C159,'ID Motors'!J:J)</f>
        <v>0</v>
      </c>
      <c r="T159" s="15" t="n">
        <f aca="false">+SUMIF('ID RENTAL'!G:G,'ALL 2019'!C159,'ID RENTAL'!F:F)</f>
        <v>0</v>
      </c>
      <c r="U159" s="29" t="n">
        <f aca="false">+SUMIF('MCM '!G:G,'ALL 2019'!C159,'MCM '!F:F)</f>
        <v>0</v>
      </c>
      <c r="V159" s="61" t="n">
        <f aca="false">+SUMIF(AGRIMOTORS!G:G,C159,AGRIMOTORS!F:F)</f>
        <v>0</v>
      </c>
      <c r="W159" s="15" t="n">
        <f aca="false">+SUMIF(BOVIMA!F:F,'ALL 2019'!C159,BOVIMA!E:E)</f>
        <v>0</v>
      </c>
      <c r="X159" s="15" t="n">
        <f aca="false">+SUMIF(AGRIFEED!F:F,'ALL 2019'!C159,AGRIFEED!E:E)</f>
        <v>0</v>
      </c>
      <c r="Y159" s="15" t="n">
        <f aca="false">+SUMIF(AMIP!F:F,'ALL 2019'!C159,AMIP!E:E)</f>
        <v>0</v>
      </c>
      <c r="Z159" s="15" t="n">
        <f aca="false">+SUMIF(ISF!F:F,'ALL 2019'!C159,ISF!F:F)</f>
        <v>0</v>
      </c>
      <c r="AA159" s="15" t="n">
        <f aca="false">+SUMIF(MABEL!F:F,'ALL 2019'!C159,MABEL!E:E)</f>
        <v>0</v>
      </c>
      <c r="AB159" s="29" t="n">
        <f aca="false">+SUMIF(DISCOI!G:G,'ALL 2019'!C159,DISCOI!F:F)</f>
        <v>0</v>
      </c>
      <c r="AC159" s="15" t="n">
        <f aca="false">+SUMIF(NMP!F:F,'ALL 2019'!C159,NMP!E:E)</f>
        <v>0</v>
      </c>
      <c r="AD159" s="15" t="n">
        <f aca="false">+SUMIF('AMCHO '!F:F,'ALL 2019'!C159,'AMCHO '!E:E)</f>
        <v>0</v>
      </c>
      <c r="AE159" s="15" t="n">
        <f aca="false">SUMIF(CONFORTIS!G:G,'ALL 2019'!C159,CONFORTIS!F:F)</f>
        <v>0</v>
      </c>
      <c r="AF159" s="15" t="n">
        <f aca="false">+SUMIF('IRS IMMO'!G:G,'ALL 2019'!C159,'IRS IMMO'!F:F)</f>
        <v>0</v>
      </c>
      <c r="AG159" s="15" t="n">
        <f aca="false">SUMIF('United Malagasy'!F:F,'ALL 2019'!C159,'United Malagasy'!E:E)</f>
        <v>0</v>
      </c>
      <c r="AH159" s="15" t="n">
        <f aca="false">+SUMIF(AGRIVETAM!F:F,'ALL 2019'!C159,AGRIVETAM!E:E)</f>
        <v>0</v>
      </c>
      <c r="AI159" s="15" t="n">
        <f aca="false">+SUMIF(EUROPAINTS!F:F,'ALL 2019'!C159,EUROPAINTS!E:E)</f>
        <v>0</v>
      </c>
      <c r="AJ159" s="15" t="n">
        <f aca="false">SUMIF('CSS SAKAY'!F:F,'ALL 2019'!C159,'CSS SAKAY'!E:E)</f>
        <v>0</v>
      </c>
      <c r="AK159" s="61" t="n">
        <f aca="false">+SUMIF(AGRIMA!F:F,'ALL 2019'!C159,AGRIMA!E:E)</f>
        <v>0</v>
      </c>
      <c r="AL159" s="15" t="n">
        <f aca="false">+SUMIF(FERRIS!H:H,'ALL 2019'!C159,FERRIS!G:G)</f>
        <v>0</v>
      </c>
      <c r="AM159" s="15" t="n">
        <f aca="false">SUMIF(SEM!F:F,'ALL 2019'!C159,SEM!E:E)</f>
        <v>0</v>
      </c>
      <c r="AN159" s="15" t="n">
        <f aca="false">+SUMIF(Madatrade!F:F,'ALL 2019'!C159,Madatrade!E:E)</f>
        <v>0</v>
      </c>
      <c r="AO159" s="15" t="n">
        <f aca="false">+SUMIF('FIRST INVESTISSEMENT'!G:G,'ALL 2019'!C159,'FIRST INVESTISSEMENT'!F:F)</f>
        <v>0</v>
      </c>
    </row>
    <row r="160" customFormat="false" ht="17.25" hidden="false" customHeight="true" outlineLevel="0" collapsed="false">
      <c r="A160" s="2" t="str">
        <f aca="false">+LEFT(B160)</f>
        <v>4</v>
      </c>
      <c r="B160" s="2" t="str">
        <f aca="false">+LEFT(C160,3)</f>
        <v>466</v>
      </c>
      <c r="C160" s="12" t="n">
        <v>46631000</v>
      </c>
      <c r="D160" s="46" t="s">
        <v>2953</v>
      </c>
      <c r="E160" s="57" t="s">
        <v>634</v>
      </c>
      <c r="F160" s="61" t="n">
        <v>0</v>
      </c>
      <c r="G160" s="61" t="n">
        <f aca="false">+SUMIF(AGRICORP!I:I,C160,AGRICORP!F:F)</f>
        <v>0</v>
      </c>
      <c r="H160" s="61" t="n">
        <f aca="false">+SUMIF(SMTP!D:D,'ALL 2019'!C160,SMTP!H:H)</f>
        <v>4579886.01</v>
      </c>
      <c r="I160" s="61" t="n">
        <f aca="false">SUMIF(AGRIVET!G:G,C160,AGRIVET!F:F)</f>
        <v>0</v>
      </c>
      <c r="J160" s="61" t="n">
        <f aca="false">+SUMIF(AGRIVAL!G:G,'ALL 2019'!C160,AGRIVAL!F:F)</f>
        <v>0</v>
      </c>
      <c r="K160" s="61" t="n">
        <f aca="false">+SUMIF(AGRIKOBA!G:G,'ALL 2019'!C160,AGRIKOBA!F:F)</f>
        <v>0</v>
      </c>
      <c r="L160" s="61" t="n">
        <f aca="false">+SUMIF(LMOI!F:F,'ALL 2019'!C160,LMOI!E:E)</f>
        <v>0</v>
      </c>
      <c r="M160" s="15" t="n">
        <f aca="false">+SUMIF(TARTINE!G:G,'ALL 2019'!C160,TARTINE!F:F)</f>
        <v>0</v>
      </c>
      <c r="N160" s="15" t="n">
        <f aca="false">+SUMIF(IDF!F:F,'ALL 2019'!C160,IDF!E:E)</f>
        <v>0</v>
      </c>
      <c r="O160" s="15" t="n">
        <f aca="false">+SUMIF(RYA!G:G,C160,RYA!F:F)</f>
        <v>0</v>
      </c>
      <c r="P160" s="15" t="n">
        <f aca="false">+SUMIF('SCI NOAH'!G:G,'ALL 2019'!C160,'SCI NOAH'!F:F)</f>
        <v>0</v>
      </c>
      <c r="Q160" s="15" t="n">
        <f aca="false">+SUMIF(SIM!F:F,'ALL 2019'!C160,SIM!E:E)</f>
        <v>0</v>
      </c>
      <c r="R160" s="93" t="n">
        <f aca="false">SUMIF('First Energy'!F:F,C160,'First Energy'!I:I)</f>
        <v>0</v>
      </c>
      <c r="S160" s="93" t="n">
        <f aca="false">SUMIF('ID Motors'!G:G,C160,'ID Motors'!J:J)</f>
        <v>0</v>
      </c>
      <c r="T160" s="15" t="n">
        <f aca="false">+SUMIF('ID RENTAL'!G:G,'ALL 2019'!C160,'ID RENTAL'!F:F)</f>
        <v>0</v>
      </c>
      <c r="U160" s="29" t="n">
        <f aca="false">+SUMIF('MCM '!G:G,'ALL 2019'!C160,'MCM '!F:F)</f>
        <v>0</v>
      </c>
      <c r="V160" s="61" t="n">
        <f aca="false">+SUMIF(AGRIMOTORS!G:G,C160,AGRIMOTORS!F:F)</f>
        <v>0</v>
      </c>
      <c r="W160" s="15" t="n">
        <f aca="false">+SUMIF(BOVIMA!F:F,'ALL 2019'!C160,BOVIMA!E:E)</f>
        <v>0</v>
      </c>
      <c r="X160" s="15" t="n">
        <f aca="false">+SUMIF(AGRIFEED!F:F,'ALL 2019'!C160,AGRIFEED!E:E)</f>
        <v>0</v>
      </c>
      <c r="Y160" s="15" t="n">
        <f aca="false">+SUMIF(AMIP!F:F,'ALL 2019'!C160,AMIP!E:E)</f>
        <v>0</v>
      </c>
      <c r="Z160" s="15" t="n">
        <f aca="false">+SUMIF(ISF!F:F,'ALL 2019'!C160,ISF!F:F)</f>
        <v>0</v>
      </c>
      <c r="AA160" s="15" t="n">
        <f aca="false">+SUMIF(MABEL!F:F,'ALL 2019'!C160,MABEL!E:E)</f>
        <v>0</v>
      </c>
      <c r="AB160" s="29" t="n">
        <f aca="false">+SUMIF(DISCOI!G:G,'ALL 2019'!C160,DISCOI!F:F)</f>
        <v>0</v>
      </c>
      <c r="AC160" s="15" t="n">
        <f aca="false">+SUMIF(NMP!F:F,'ALL 2019'!C160,NMP!E:E)</f>
        <v>0</v>
      </c>
      <c r="AD160" s="15" t="n">
        <f aca="false">+SUMIF('AMCHO '!F:F,'ALL 2019'!C160,'AMCHO '!E:E)</f>
        <v>0</v>
      </c>
      <c r="AE160" s="15" t="n">
        <f aca="false">SUMIF(CONFORTIS!G:G,'ALL 2019'!C160,CONFORTIS!F:F)</f>
        <v>0</v>
      </c>
      <c r="AF160" s="15" t="n">
        <f aca="false">+SUMIF('IRS IMMO'!G:G,'ALL 2019'!C160,'IRS IMMO'!F:F)</f>
        <v>0</v>
      </c>
      <c r="AG160" s="15" t="n">
        <f aca="false">SUMIF('United Malagasy'!F:F,'ALL 2019'!C160,'United Malagasy'!E:E)</f>
        <v>0</v>
      </c>
      <c r="AH160" s="15" t="n">
        <f aca="false">+SUMIF(AGRIVETAM!F:F,'ALL 2019'!C160,AGRIVETAM!E:E)</f>
        <v>0</v>
      </c>
      <c r="AI160" s="15" t="n">
        <f aca="false">+SUMIF(EUROPAINTS!F:F,'ALL 2019'!C160,EUROPAINTS!E:E)</f>
        <v>0</v>
      </c>
      <c r="AJ160" s="15" t="n">
        <f aca="false">SUMIF('CSS SAKAY'!F:F,'ALL 2019'!C160,'CSS SAKAY'!E:E)</f>
        <v>0</v>
      </c>
      <c r="AK160" s="61" t="n">
        <f aca="false">+SUMIF(AGRIMA!F:F,'ALL 2019'!C160,AGRIMA!E:E)</f>
        <v>0</v>
      </c>
      <c r="AL160" s="15" t="n">
        <f aca="false">+SUMIF(FERRIS!H:H,'ALL 2019'!C160,FERRIS!G:G)</f>
        <v>0</v>
      </c>
      <c r="AM160" s="15" t="n">
        <f aca="false">SUMIF(SEM!F:F,'ALL 2019'!C160,SEM!E:E)</f>
        <v>0</v>
      </c>
      <c r="AN160" s="15" t="n">
        <f aca="false">+SUMIF(Madatrade!F:F,'ALL 2019'!C160,Madatrade!E:E)</f>
        <v>0</v>
      </c>
      <c r="AO160" s="15" t="n">
        <f aca="false">+SUMIF('FIRST INVESTISSEMENT'!G:G,'ALL 2019'!C160,'FIRST INVESTISSEMENT'!F:F)</f>
        <v>0</v>
      </c>
    </row>
    <row r="161" customFormat="false" ht="17.25" hidden="false" customHeight="true" outlineLevel="0" collapsed="false">
      <c r="A161" s="2" t="str">
        <f aca="false">+LEFT(B161)</f>
        <v>4</v>
      </c>
      <c r="B161" s="2" t="str">
        <f aca="false">+LEFT(C161,3)</f>
        <v>466</v>
      </c>
      <c r="C161" s="20" t="n">
        <v>46632000</v>
      </c>
      <c r="D161" s="46" t="s">
        <v>2953</v>
      </c>
      <c r="E161" s="57" t="s">
        <v>73</v>
      </c>
      <c r="F161" s="61" t="n">
        <v>27000</v>
      </c>
      <c r="G161" s="61" t="n">
        <f aca="false">+SUMIF(AGRICORP!I:I,C161,AGRICORP!F:F)</f>
        <v>0</v>
      </c>
      <c r="H161" s="61" t="n">
        <f aca="false">+SUMIF(SMTP!D:D,'ALL 2019'!C161,SMTP!H:H)</f>
        <v>2334421.93</v>
      </c>
      <c r="I161" s="61" t="n">
        <f aca="false">SUMIF(AGRIVET!G:G,C161,AGRIVET!F:F)</f>
        <v>0</v>
      </c>
      <c r="J161" s="61" t="n">
        <f aca="false">+SUMIF(AGRIVAL!G:G,'ALL 2019'!C161,AGRIVAL!F:F)</f>
        <v>0</v>
      </c>
      <c r="K161" s="61" t="n">
        <f aca="false">+SUMIF(AGRIKOBA!G:G,'ALL 2019'!C161,AGRIKOBA!F:F)</f>
        <v>0</v>
      </c>
      <c r="L161" s="61" t="n">
        <f aca="false">+SUMIF(LMOI!F:F,'ALL 2019'!C161,LMOI!E:E)</f>
        <v>0</v>
      </c>
      <c r="M161" s="15" t="n">
        <f aca="false">+SUMIF(TARTINE!G:G,'ALL 2019'!C161,TARTINE!F:F)</f>
        <v>0</v>
      </c>
      <c r="N161" s="15" t="n">
        <f aca="false">+SUMIF(IDF!F:F,'ALL 2019'!C161,IDF!E:E)</f>
        <v>0</v>
      </c>
      <c r="O161" s="15" t="n">
        <f aca="false">+SUMIF(RYA!G:G,C161,RYA!F:F)</f>
        <v>0</v>
      </c>
      <c r="P161" s="15" t="n">
        <f aca="false">+SUMIF('SCI NOAH'!G:G,'ALL 2019'!C161,'SCI NOAH'!F:F)</f>
        <v>0</v>
      </c>
      <c r="Q161" s="15" t="n">
        <f aca="false">+SUMIF(SIM!F:F,'ALL 2019'!C161,SIM!E:E)</f>
        <v>0</v>
      </c>
      <c r="R161" s="93" t="n">
        <f aca="false">SUMIF('First Energy'!F:F,C161,'First Energy'!I:I)</f>
        <v>0</v>
      </c>
      <c r="S161" s="93" t="n">
        <f aca="false">SUMIF('ID Motors'!G:G,C161,'ID Motors'!J:J)</f>
        <v>0</v>
      </c>
      <c r="T161" s="15" t="n">
        <f aca="false">+SUMIF('ID RENTAL'!G:G,'ALL 2019'!C161,'ID RENTAL'!F:F)</f>
        <v>0</v>
      </c>
      <c r="U161" s="29" t="n">
        <f aca="false">+SUMIF('MCM '!G:G,'ALL 2019'!C161,'MCM '!F:F)</f>
        <v>0</v>
      </c>
      <c r="V161" s="61" t="n">
        <f aca="false">+SUMIF(AGRIMOTORS!G:G,C161,AGRIMOTORS!F:F)</f>
        <v>0</v>
      </c>
      <c r="W161" s="15" t="n">
        <f aca="false">+SUMIF(BOVIMA!F:F,'ALL 2019'!C161,BOVIMA!E:E)</f>
        <v>0</v>
      </c>
      <c r="X161" s="15" t="n">
        <f aca="false">+SUMIF(AGRIFEED!F:F,'ALL 2019'!C161,AGRIFEED!E:E)</f>
        <v>0</v>
      </c>
      <c r="Y161" s="15" t="n">
        <f aca="false">+SUMIF(AMIP!F:F,'ALL 2019'!C161,AMIP!E:E)</f>
        <v>0</v>
      </c>
      <c r="Z161" s="15" t="n">
        <f aca="false">+SUMIF(ISF!F:F,'ALL 2019'!C161,ISF!F:F)</f>
        <v>0</v>
      </c>
      <c r="AA161" s="15" t="n">
        <f aca="false">+SUMIF(MABEL!F:F,'ALL 2019'!C161,MABEL!E:E)</f>
        <v>0</v>
      </c>
      <c r="AB161" s="29" t="n">
        <f aca="false">+SUMIF(DISCOI!G:G,'ALL 2019'!C161,DISCOI!F:F)</f>
        <v>0</v>
      </c>
      <c r="AC161" s="15" t="n">
        <f aca="false">+SUMIF(NMP!F:F,'ALL 2019'!C161,NMP!E:E)</f>
        <v>0</v>
      </c>
      <c r="AD161" s="15" t="n">
        <f aca="false">+SUMIF('AMCHO '!F:F,'ALL 2019'!C161,'AMCHO '!E:E)</f>
        <v>0</v>
      </c>
      <c r="AE161" s="15" t="n">
        <f aca="false">SUMIF(CONFORTIS!G:G,'ALL 2019'!C161,CONFORTIS!F:F)</f>
        <v>0</v>
      </c>
      <c r="AF161" s="15" t="n">
        <f aca="false">+SUMIF('IRS IMMO'!G:G,'ALL 2019'!C161,'IRS IMMO'!F:F)</f>
        <v>0</v>
      </c>
      <c r="AG161" s="15" t="n">
        <f aca="false">SUMIF('United Malagasy'!F:F,'ALL 2019'!C161,'United Malagasy'!E:E)</f>
        <v>0</v>
      </c>
      <c r="AH161" s="15" t="n">
        <f aca="false">+SUMIF(AGRIVETAM!F:F,'ALL 2019'!C161,AGRIVETAM!E:E)</f>
        <v>0</v>
      </c>
      <c r="AI161" s="15" t="n">
        <f aca="false">+SUMIF(EUROPAINTS!F:F,'ALL 2019'!C161,EUROPAINTS!E:E)</f>
        <v>0</v>
      </c>
      <c r="AJ161" s="15" t="n">
        <f aca="false">SUMIF('CSS SAKAY'!F:F,'ALL 2019'!C161,'CSS SAKAY'!E:E)</f>
        <v>0</v>
      </c>
      <c r="AK161" s="61" t="n">
        <f aca="false">+SUMIF(AGRIMA!F:F,'ALL 2019'!C161,AGRIMA!E:E)</f>
        <v>0</v>
      </c>
      <c r="AL161" s="15" t="n">
        <f aca="false">+SUMIF(FERRIS!H:H,'ALL 2019'!C161,FERRIS!G:G)</f>
        <v>0</v>
      </c>
      <c r="AM161" s="15" t="n">
        <f aca="false">SUMIF(SEM!F:F,'ALL 2019'!C161,SEM!E:E)</f>
        <v>0</v>
      </c>
      <c r="AN161" s="15" t="n">
        <f aca="false">+SUMIF(Madatrade!F:F,'ALL 2019'!C161,Madatrade!E:E)</f>
        <v>0</v>
      </c>
      <c r="AO161" s="15" t="n">
        <f aca="false">+SUMIF('FIRST INVESTISSEMENT'!G:G,'ALL 2019'!C161,'FIRST INVESTISSEMENT'!F:F)</f>
        <v>0</v>
      </c>
    </row>
    <row r="162" customFormat="false" ht="17.25" hidden="false" customHeight="true" outlineLevel="0" collapsed="false">
      <c r="A162" s="2" t="str">
        <f aca="false">+LEFT(B162)</f>
        <v>4</v>
      </c>
      <c r="B162" s="2" t="str">
        <f aca="false">+LEFT(C162,3)</f>
        <v>466</v>
      </c>
      <c r="C162" s="20" t="n">
        <v>46633000</v>
      </c>
      <c r="D162" s="46" t="s">
        <v>2953</v>
      </c>
      <c r="E162" s="57" t="s">
        <v>78</v>
      </c>
      <c r="F162" s="61" t="n">
        <v>0</v>
      </c>
      <c r="G162" s="61" t="n">
        <f aca="false">+SUMIF(AGRICORP!I:I,C162,AGRICORP!F:F)</f>
        <v>0</v>
      </c>
      <c r="H162" s="61" t="n">
        <f aca="false">+SUMIF(SMTP!D:D,'ALL 2019'!C162,SMTP!H:H)</f>
        <v>16895539.93</v>
      </c>
      <c r="I162" s="61" t="n">
        <f aca="false">SUMIF(AGRIVET!G:G,C162,AGRIVET!F:F)</f>
        <v>0</v>
      </c>
      <c r="J162" s="61" t="n">
        <f aca="false">+SUMIF(AGRIVAL!G:G,'ALL 2019'!C162,AGRIVAL!F:F)</f>
        <v>0</v>
      </c>
      <c r="K162" s="61" t="n">
        <f aca="false">+SUMIF(AGRIKOBA!G:G,'ALL 2019'!C162,AGRIKOBA!F:F)</f>
        <v>0</v>
      </c>
      <c r="L162" s="61" t="n">
        <f aca="false">+SUMIF(LMOI!F:F,'ALL 2019'!C162,LMOI!E:E)</f>
        <v>0</v>
      </c>
      <c r="M162" s="15" t="n">
        <f aca="false">+SUMIF(TARTINE!G:G,'ALL 2019'!C162,TARTINE!F:F)</f>
        <v>0</v>
      </c>
      <c r="N162" s="15" t="n">
        <f aca="false">+SUMIF(IDF!F:F,'ALL 2019'!C162,IDF!E:E)</f>
        <v>0</v>
      </c>
      <c r="O162" s="15" t="n">
        <f aca="false">+SUMIF(RYA!G:G,C162,RYA!F:F)</f>
        <v>0</v>
      </c>
      <c r="P162" s="15" t="n">
        <f aca="false">+SUMIF('SCI NOAH'!G:G,'ALL 2019'!C162,'SCI NOAH'!F:F)</f>
        <v>0</v>
      </c>
      <c r="Q162" s="15" t="n">
        <f aca="false">+SUMIF(SIM!F:F,'ALL 2019'!C162,SIM!E:E)</f>
        <v>0</v>
      </c>
      <c r="R162" s="93" t="n">
        <f aca="false">SUMIF('First Energy'!F:F,C162,'First Energy'!I:I)</f>
        <v>0</v>
      </c>
      <c r="S162" s="93" t="n">
        <f aca="false">SUMIF('ID Motors'!G:G,C162,'ID Motors'!J:J)</f>
        <v>0</v>
      </c>
      <c r="T162" s="15" t="n">
        <f aca="false">+SUMIF('ID RENTAL'!G:G,'ALL 2019'!C162,'ID RENTAL'!F:F)</f>
        <v>0</v>
      </c>
      <c r="U162" s="29" t="n">
        <f aca="false">+SUMIF('MCM '!G:G,'ALL 2019'!C162,'MCM '!F:F)</f>
        <v>0</v>
      </c>
      <c r="V162" s="61" t="n">
        <f aca="false">+SUMIF(AGRIMOTORS!G:G,C162,AGRIMOTORS!F:F)</f>
        <v>0</v>
      </c>
      <c r="W162" s="15" t="n">
        <f aca="false">+SUMIF(BOVIMA!F:F,'ALL 2019'!C162,BOVIMA!E:E)</f>
        <v>0</v>
      </c>
      <c r="X162" s="15" t="n">
        <f aca="false">+SUMIF(AGRIFEED!F:F,'ALL 2019'!C162,AGRIFEED!E:E)</f>
        <v>0</v>
      </c>
      <c r="Y162" s="15" t="n">
        <f aca="false">+SUMIF(AMIP!F:F,'ALL 2019'!C162,AMIP!E:E)</f>
        <v>0</v>
      </c>
      <c r="Z162" s="15" t="n">
        <f aca="false">+SUMIF(ISF!F:F,'ALL 2019'!C162,ISF!F:F)</f>
        <v>0</v>
      </c>
      <c r="AA162" s="15" t="n">
        <f aca="false">+SUMIF(MABEL!F:F,'ALL 2019'!C162,MABEL!E:E)</f>
        <v>0</v>
      </c>
      <c r="AB162" s="29" t="n">
        <f aca="false">+SUMIF(DISCOI!G:G,'ALL 2019'!C162,DISCOI!F:F)</f>
        <v>0</v>
      </c>
      <c r="AC162" s="15" t="n">
        <f aca="false">+SUMIF(NMP!F:F,'ALL 2019'!C162,NMP!E:E)</f>
        <v>0</v>
      </c>
      <c r="AD162" s="15" t="n">
        <f aca="false">+SUMIF('AMCHO '!F:F,'ALL 2019'!C162,'AMCHO '!E:E)</f>
        <v>0</v>
      </c>
      <c r="AE162" s="15" t="n">
        <f aca="false">SUMIF(CONFORTIS!G:G,'ALL 2019'!C162,CONFORTIS!F:F)</f>
        <v>0</v>
      </c>
      <c r="AF162" s="15" t="n">
        <f aca="false">+SUMIF('IRS IMMO'!G:G,'ALL 2019'!C162,'IRS IMMO'!F:F)</f>
        <v>0</v>
      </c>
      <c r="AG162" s="15" t="n">
        <f aca="false">SUMIF('United Malagasy'!F:F,'ALL 2019'!C162,'United Malagasy'!E:E)</f>
        <v>0</v>
      </c>
      <c r="AH162" s="15" t="n">
        <f aca="false">+SUMIF(AGRIVETAM!F:F,'ALL 2019'!C162,AGRIVETAM!E:E)</f>
        <v>0</v>
      </c>
      <c r="AI162" s="15" t="n">
        <f aca="false">+SUMIF(EUROPAINTS!F:F,'ALL 2019'!C162,EUROPAINTS!E:E)</f>
        <v>0</v>
      </c>
      <c r="AJ162" s="15" t="n">
        <f aca="false">SUMIF('CSS SAKAY'!F:F,'ALL 2019'!C162,'CSS SAKAY'!E:E)</f>
        <v>0</v>
      </c>
      <c r="AK162" s="61" t="n">
        <f aca="false">+SUMIF(AGRIMA!F:F,'ALL 2019'!C162,AGRIMA!E:E)</f>
        <v>0</v>
      </c>
      <c r="AL162" s="15" t="n">
        <f aca="false">+SUMIF(FERRIS!H:H,'ALL 2019'!C162,FERRIS!G:G)</f>
        <v>0</v>
      </c>
      <c r="AM162" s="15" t="n">
        <f aca="false">SUMIF(SEM!F:F,'ALL 2019'!C162,SEM!E:E)</f>
        <v>0</v>
      </c>
      <c r="AN162" s="15" t="n">
        <f aca="false">+SUMIF(Madatrade!F:F,'ALL 2019'!C162,Madatrade!E:E)</f>
        <v>0</v>
      </c>
      <c r="AO162" s="15" t="n">
        <f aca="false">+SUMIF('FIRST INVESTISSEMENT'!G:G,'ALL 2019'!C162,'FIRST INVESTISSEMENT'!F:F)</f>
        <v>0</v>
      </c>
    </row>
    <row r="163" customFormat="false" ht="17.25" hidden="false" customHeight="true" outlineLevel="0" collapsed="false">
      <c r="A163" s="2" t="str">
        <f aca="false">+LEFT(B163)</f>
        <v>4</v>
      </c>
      <c r="B163" s="2" t="str">
        <f aca="false">+LEFT(C163,3)</f>
        <v>466</v>
      </c>
      <c r="C163" s="12" t="n">
        <v>46634000</v>
      </c>
      <c r="D163" s="46" t="s">
        <v>2953</v>
      </c>
      <c r="E163" s="57" t="s">
        <v>85</v>
      </c>
      <c r="F163" s="61" t="n">
        <v>-268326302.88</v>
      </c>
      <c r="G163" s="61" t="n">
        <f aca="false">+SUMIF(AGRICORP!I:I,C163,AGRICORP!F:F)</f>
        <v>0</v>
      </c>
      <c r="H163" s="61" t="n">
        <f aca="false">+SUMIF(SMTP!D:D,'ALL 2019'!C163,SMTP!H:H)</f>
        <v>0</v>
      </c>
      <c r="I163" s="61" t="n">
        <f aca="false">SUMIF(AGRIVET!G:G,C163,AGRIVET!F:F)</f>
        <v>0</v>
      </c>
      <c r="J163" s="61" t="n">
        <f aca="false">+SUMIF(AGRIVAL!G:G,'ALL 2019'!C163,AGRIVAL!F:F)</f>
        <v>0</v>
      </c>
      <c r="K163" s="61" t="n">
        <f aca="false">+SUMIF(AGRIKOBA!G:G,'ALL 2019'!C163,AGRIKOBA!F:F)</f>
        <v>0</v>
      </c>
      <c r="L163" s="61" t="n">
        <f aca="false">+SUMIF(LMOI!F:F,'ALL 2019'!C163,LMOI!E:E)</f>
        <v>0</v>
      </c>
      <c r="M163" s="15" t="n">
        <f aca="false">+SUMIF(TARTINE!G:G,'ALL 2019'!C163,TARTINE!F:F)</f>
        <v>0</v>
      </c>
      <c r="N163" s="15" t="n">
        <f aca="false">+SUMIF(IDF!F:F,'ALL 2019'!C163,IDF!E:E)</f>
        <v>0</v>
      </c>
      <c r="O163" s="15" t="n">
        <f aca="false">+SUMIF(RYA!G:G,C163,RYA!F:F)</f>
        <v>0</v>
      </c>
      <c r="P163" s="15" t="n">
        <f aca="false">+SUMIF('SCI NOAH'!G:G,'ALL 2019'!C163,'SCI NOAH'!F:F)</f>
        <v>0</v>
      </c>
      <c r="Q163" s="15" t="n">
        <f aca="false">+SUMIF(SIM!F:F,'ALL 2019'!C163,SIM!E:E)</f>
        <v>0</v>
      </c>
      <c r="R163" s="93" t="n">
        <f aca="false">SUMIF('First Energy'!F:F,C163,'First Energy'!I:I)</f>
        <v>0</v>
      </c>
      <c r="S163" s="93" t="n">
        <f aca="false">SUMIF('ID Motors'!G:G,C163,'ID Motors'!J:J)</f>
        <v>0</v>
      </c>
      <c r="T163" s="15" t="n">
        <f aca="false">+SUMIF('ID RENTAL'!G:G,'ALL 2019'!C163,'ID RENTAL'!F:F)</f>
        <v>0</v>
      </c>
      <c r="U163" s="29" t="n">
        <f aca="false">+SUMIF('MCM '!G:G,'ALL 2019'!C163,'MCM '!F:F)</f>
        <v>0</v>
      </c>
      <c r="V163" s="61" t="n">
        <f aca="false">+SUMIF(AGRIMOTORS!G:G,C163,AGRIMOTORS!F:F)</f>
        <v>0</v>
      </c>
      <c r="W163" s="15" t="n">
        <f aca="false">+SUMIF(BOVIMA!F:F,'ALL 2019'!C163,BOVIMA!E:E)</f>
        <v>0</v>
      </c>
      <c r="X163" s="15" t="n">
        <f aca="false">+SUMIF(AGRIFEED!F:F,'ALL 2019'!C163,AGRIFEED!E:E)</f>
        <v>0</v>
      </c>
      <c r="Y163" s="15" t="n">
        <f aca="false">+SUMIF(AMIP!F:F,'ALL 2019'!C163,AMIP!E:E)</f>
        <v>0</v>
      </c>
      <c r="Z163" s="15" t="n">
        <f aca="false">+SUMIF(ISF!F:F,'ALL 2019'!C163,ISF!F:F)</f>
        <v>0</v>
      </c>
      <c r="AA163" s="15" t="n">
        <f aca="false">+SUMIF(MABEL!F:F,'ALL 2019'!C163,MABEL!E:E)</f>
        <v>0</v>
      </c>
      <c r="AB163" s="29" t="n">
        <f aca="false">+SUMIF(DISCOI!G:G,'ALL 2019'!C163,DISCOI!F:F)</f>
        <v>0</v>
      </c>
      <c r="AC163" s="15" t="n">
        <f aca="false">+SUMIF(NMP!F:F,'ALL 2019'!C163,NMP!E:E)</f>
        <v>0</v>
      </c>
      <c r="AD163" s="15" t="n">
        <f aca="false">+SUMIF('AMCHO '!F:F,'ALL 2019'!C163,'AMCHO '!E:E)</f>
        <v>-154845102.44</v>
      </c>
      <c r="AE163" s="15" t="n">
        <f aca="false">SUMIF(CONFORTIS!G:G,'ALL 2019'!C163,CONFORTIS!F:F)</f>
        <v>0</v>
      </c>
      <c r="AF163" s="15" t="n">
        <f aca="false">+SUMIF('IRS IMMO'!G:G,'ALL 2019'!C163,'IRS IMMO'!F:F)</f>
        <v>0</v>
      </c>
      <c r="AG163" s="15" t="n">
        <f aca="false">SUMIF('United Malagasy'!F:F,'ALL 2019'!C163,'United Malagasy'!E:E)</f>
        <v>2363059.02</v>
      </c>
      <c r="AH163" s="15" t="n">
        <f aca="false">+SUMIF(AGRIVETAM!F:F,'ALL 2019'!C163,AGRIVETAM!E:E)</f>
        <v>0</v>
      </c>
      <c r="AI163" s="15" t="n">
        <f aca="false">+SUMIF(EUROPAINTS!F:F,'ALL 2019'!C163,EUROPAINTS!E:E)</f>
        <v>0</v>
      </c>
      <c r="AJ163" s="15" t="n">
        <f aca="false">SUMIF('CSS SAKAY'!F:F,'ALL 2019'!C163,'CSS SAKAY'!E:E)</f>
        <v>0</v>
      </c>
      <c r="AK163" s="61" t="n">
        <f aca="false">+SUMIF(AGRIMA!F:F,'ALL 2019'!C163,AGRIMA!E:E)</f>
        <v>0</v>
      </c>
      <c r="AL163" s="15" t="n">
        <f aca="false">+SUMIF(FERRIS!H:H,'ALL 2019'!C163,FERRIS!G:G)</f>
        <v>0</v>
      </c>
      <c r="AM163" s="15" t="n">
        <f aca="false">SUMIF(SEM!F:F,'ALL 2019'!C163,SEM!E:E)</f>
        <v>0</v>
      </c>
      <c r="AN163" s="15" t="n">
        <f aca="false">+SUMIF(Madatrade!F:F,'ALL 2019'!C163,Madatrade!E:E)</f>
        <v>0</v>
      </c>
      <c r="AO163" s="15" t="n">
        <f aca="false">+SUMIF('FIRST INVESTISSEMENT'!G:G,'ALL 2019'!C163,'FIRST INVESTISSEMENT'!F:F)</f>
        <v>0</v>
      </c>
    </row>
    <row r="164" customFormat="false" ht="17.25" hidden="false" customHeight="true" outlineLevel="0" collapsed="false">
      <c r="A164" s="2" t="str">
        <f aca="false">+LEFT(B164)</f>
        <v>4</v>
      </c>
      <c r="B164" s="2" t="str">
        <f aca="false">+LEFT(C164,3)</f>
        <v>466</v>
      </c>
      <c r="C164" s="12" t="n">
        <v>46635000</v>
      </c>
      <c r="D164" s="46" t="s">
        <v>2953</v>
      </c>
      <c r="E164" s="57" t="s">
        <v>635</v>
      </c>
      <c r="F164" s="61" t="n">
        <v>0</v>
      </c>
      <c r="G164" s="61" t="n">
        <f aca="false">+SUMIF(AGRICORP!I:I,C164,AGRICORP!F:F)</f>
        <v>0</v>
      </c>
      <c r="H164" s="61" t="n">
        <f aca="false">+SUMIF(SMTP!D:D,'ALL 2019'!C164,SMTP!H:H)</f>
        <v>1904094</v>
      </c>
      <c r="I164" s="61" t="n">
        <f aca="false">SUMIF(AGRIVET!G:G,C164,AGRIVET!F:F)</f>
        <v>0</v>
      </c>
      <c r="J164" s="61" t="n">
        <f aca="false">+SUMIF(AGRIVAL!G:G,'ALL 2019'!C164,AGRIVAL!F:F)</f>
        <v>0</v>
      </c>
      <c r="K164" s="61" t="n">
        <f aca="false">+SUMIF(AGRIKOBA!G:G,'ALL 2019'!C164,AGRIKOBA!F:F)</f>
        <v>0</v>
      </c>
      <c r="L164" s="61" t="n">
        <f aca="false">+SUMIF(LMOI!F:F,'ALL 2019'!C164,LMOI!E:E)</f>
        <v>0</v>
      </c>
      <c r="M164" s="15" t="n">
        <f aca="false">+SUMIF(TARTINE!G:G,'ALL 2019'!C164,TARTINE!F:F)</f>
        <v>0</v>
      </c>
      <c r="N164" s="15" t="n">
        <f aca="false">+SUMIF(IDF!F:F,'ALL 2019'!C164,IDF!E:E)</f>
        <v>0</v>
      </c>
      <c r="O164" s="15" t="n">
        <f aca="false">+SUMIF(RYA!G:G,C164,RYA!F:F)</f>
        <v>0</v>
      </c>
      <c r="P164" s="15" t="n">
        <f aca="false">+SUMIF('SCI NOAH'!G:G,'ALL 2019'!C164,'SCI NOAH'!F:F)</f>
        <v>0</v>
      </c>
      <c r="Q164" s="15" t="n">
        <f aca="false">+SUMIF(SIM!F:F,'ALL 2019'!C164,SIM!E:E)</f>
        <v>0</v>
      </c>
      <c r="R164" s="93" t="n">
        <f aca="false">SUMIF('First Energy'!F:F,C164,'First Energy'!I:I)</f>
        <v>0</v>
      </c>
      <c r="S164" s="93" t="n">
        <f aca="false">SUMIF('ID Motors'!G:G,C164,'ID Motors'!J:J)</f>
        <v>0</v>
      </c>
      <c r="T164" s="15" t="n">
        <f aca="false">+SUMIF('ID RENTAL'!G:G,'ALL 2019'!C164,'ID RENTAL'!F:F)</f>
        <v>0</v>
      </c>
      <c r="U164" s="29" t="n">
        <f aca="false">+SUMIF('MCM '!G:G,'ALL 2019'!C164,'MCM '!F:F)</f>
        <v>0</v>
      </c>
      <c r="V164" s="61" t="n">
        <f aca="false">+SUMIF(AGRIMOTORS!G:G,C164,AGRIMOTORS!F:F)</f>
        <v>0</v>
      </c>
      <c r="W164" s="15" t="n">
        <f aca="false">+SUMIF(BOVIMA!F:F,'ALL 2019'!C164,BOVIMA!E:E)</f>
        <v>0</v>
      </c>
      <c r="X164" s="15" t="n">
        <f aca="false">+SUMIF(AGRIFEED!F:F,'ALL 2019'!C164,AGRIFEED!E:E)</f>
        <v>0</v>
      </c>
      <c r="Y164" s="15" t="n">
        <f aca="false">+SUMIF(AMIP!F:F,'ALL 2019'!C164,AMIP!E:E)</f>
        <v>0</v>
      </c>
      <c r="Z164" s="15" t="n">
        <f aca="false">+SUMIF(ISF!F:F,'ALL 2019'!C164,ISF!F:F)</f>
        <v>0</v>
      </c>
      <c r="AA164" s="15" t="n">
        <f aca="false">+SUMIF(MABEL!F:F,'ALL 2019'!C164,MABEL!E:E)</f>
        <v>0</v>
      </c>
      <c r="AB164" s="29" t="n">
        <f aca="false">+SUMIF(DISCOI!G:G,'ALL 2019'!C164,DISCOI!F:F)</f>
        <v>0</v>
      </c>
      <c r="AC164" s="15" t="n">
        <f aca="false">+SUMIF(NMP!F:F,'ALL 2019'!C164,NMP!E:E)</f>
        <v>0</v>
      </c>
      <c r="AD164" s="15" t="n">
        <f aca="false">+SUMIF('AMCHO '!F:F,'ALL 2019'!C164,'AMCHO '!E:E)</f>
        <v>0</v>
      </c>
      <c r="AE164" s="15" t="n">
        <f aca="false">SUMIF(CONFORTIS!G:G,'ALL 2019'!C164,CONFORTIS!F:F)</f>
        <v>0</v>
      </c>
      <c r="AF164" s="15" t="n">
        <f aca="false">+SUMIF('IRS IMMO'!G:G,'ALL 2019'!C164,'IRS IMMO'!F:F)</f>
        <v>0</v>
      </c>
      <c r="AG164" s="15" t="n">
        <f aca="false">SUMIF('United Malagasy'!F:F,'ALL 2019'!C164,'United Malagasy'!E:E)</f>
        <v>0</v>
      </c>
      <c r="AH164" s="15" t="n">
        <f aca="false">+SUMIF(AGRIVETAM!F:F,'ALL 2019'!C164,AGRIVETAM!E:E)</f>
        <v>0</v>
      </c>
      <c r="AI164" s="15" t="n">
        <f aca="false">+SUMIF(EUROPAINTS!F:F,'ALL 2019'!C164,EUROPAINTS!E:E)</f>
        <v>0</v>
      </c>
      <c r="AJ164" s="15" t="n">
        <f aca="false">SUMIF('CSS SAKAY'!F:F,'ALL 2019'!C164,'CSS SAKAY'!E:E)</f>
        <v>0</v>
      </c>
      <c r="AK164" s="61" t="n">
        <f aca="false">+SUMIF(AGRIMA!F:F,'ALL 2019'!C164,AGRIMA!E:E)</f>
        <v>0</v>
      </c>
      <c r="AL164" s="15" t="n">
        <f aca="false">+SUMIF(FERRIS!H:H,'ALL 2019'!C164,FERRIS!G:G)</f>
        <v>0</v>
      </c>
      <c r="AM164" s="15" t="n">
        <f aca="false">SUMIF(SEM!F:F,'ALL 2019'!C164,SEM!E:E)</f>
        <v>0</v>
      </c>
      <c r="AN164" s="15" t="n">
        <f aca="false">+SUMIF(Madatrade!F:F,'ALL 2019'!C164,Madatrade!E:E)</f>
        <v>0</v>
      </c>
      <c r="AO164" s="15" t="n">
        <f aca="false">+SUMIF('FIRST INVESTISSEMENT'!G:G,'ALL 2019'!C164,'FIRST INVESTISSEMENT'!F:F)</f>
        <v>0</v>
      </c>
    </row>
    <row r="165" customFormat="false" ht="17.25" hidden="false" customHeight="true" outlineLevel="0" collapsed="false">
      <c r="A165" s="2" t="str">
        <f aca="false">+LEFT(B165)</f>
        <v>4</v>
      </c>
      <c r="B165" s="2" t="str">
        <f aca="false">+LEFT(C165,3)</f>
        <v>466</v>
      </c>
      <c r="C165" s="20" t="n">
        <v>46636000</v>
      </c>
      <c r="D165" s="46" t="s">
        <v>2953</v>
      </c>
      <c r="E165" s="57" t="s">
        <v>58</v>
      </c>
      <c r="F165" s="61" t="n">
        <v>0</v>
      </c>
      <c r="G165" s="61" t="n">
        <f aca="false">+SUMIF(AGRICORP!I:I,C165,AGRICORP!F:F)</f>
        <v>0</v>
      </c>
      <c r="H165" s="61" t="n">
        <f aca="false">+SUMIF(SMTP!D:D,'ALL 2019'!C165,SMTP!H:H)</f>
        <v>19753921.93</v>
      </c>
      <c r="I165" s="61" t="n">
        <f aca="false">SUMIF(AGRIVET!G:G,C165,AGRIVET!F:F)</f>
        <v>0</v>
      </c>
      <c r="J165" s="61" t="n">
        <f aca="false">+SUMIF(AGRIVAL!G:G,'ALL 2019'!C165,AGRIVAL!F:F)</f>
        <v>0</v>
      </c>
      <c r="K165" s="61" t="n">
        <f aca="false">+SUMIF(AGRIKOBA!G:G,'ALL 2019'!C165,AGRIKOBA!F:F)</f>
        <v>0</v>
      </c>
      <c r="L165" s="61" t="n">
        <f aca="false">+SUMIF(LMOI!F:F,'ALL 2019'!C165,LMOI!E:E)</f>
        <v>0</v>
      </c>
      <c r="M165" s="15" t="n">
        <f aca="false">+SUMIF(TARTINE!G:G,'ALL 2019'!C165,TARTINE!F:F)</f>
        <v>0</v>
      </c>
      <c r="N165" s="15" t="n">
        <f aca="false">+SUMIF(IDF!F:F,'ALL 2019'!C165,IDF!E:E)</f>
        <v>0</v>
      </c>
      <c r="O165" s="15" t="n">
        <f aca="false">+SUMIF(RYA!G:G,C165,RYA!F:F)</f>
        <v>0</v>
      </c>
      <c r="P165" s="15" t="n">
        <f aca="false">+SUMIF('SCI NOAH'!G:G,'ALL 2019'!C165,'SCI NOAH'!F:F)</f>
        <v>0</v>
      </c>
      <c r="Q165" s="15" t="n">
        <f aca="false">+SUMIF(SIM!F:F,'ALL 2019'!C165,SIM!E:E)</f>
        <v>0</v>
      </c>
      <c r="R165" s="93" t="n">
        <f aca="false">SUMIF('First Energy'!F:F,C165,'First Energy'!I:I)</f>
        <v>0</v>
      </c>
      <c r="S165" s="93" t="n">
        <f aca="false">SUMIF('ID Motors'!G:G,C165,'ID Motors'!J:J)</f>
        <v>0</v>
      </c>
      <c r="T165" s="15" t="n">
        <f aca="false">+SUMIF('ID RENTAL'!G:G,'ALL 2019'!C165,'ID RENTAL'!F:F)</f>
        <v>0</v>
      </c>
      <c r="U165" s="29" t="n">
        <f aca="false">+SUMIF('MCM '!G:G,'ALL 2019'!C165,'MCM '!F:F)</f>
        <v>0</v>
      </c>
      <c r="V165" s="61" t="n">
        <f aca="false">+SUMIF(AGRIMOTORS!G:G,C165,AGRIMOTORS!F:F)</f>
        <v>0</v>
      </c>
      <c r="W165" s="15" t="n">
        <f aca="false">+SUMIF(BOVIMA!F:F,'ALL 2019'!C165,BOVIMA!E:E)</f>
        <v>0</v>
      </c>
      <c r="X165" s="15" t="n">
        <f aca="false">+SUMIF(AGRIFEED!F:F,'ALL 2019'!C165,AGRIFEED!E:E)</f>
        <v>0</v>
      </c>
      <c r="Y165" s="15" t="n">
        <f aca="false">+SUMIF(AMIP!F:F,'ALL 2019'!C165,AMIP!E:E)</f>
        <v>0</v>
      </c>
      <c r="Z165" s="15" t="n">
        <f aca="false">+SUMIF(ISF!F:F,'ALL 2019'!C165,ISF!F:F)</f>
        <v>0</v>
      </c>
      <c r="AA165" s="15" t="n">
        <f aca="false">+SUMIF(MABEL!F:F,'ALL 2019'!C165,MABEL!E:E)</f>
        <v>0</v>
      </c>
      <c r="AB165" s="29" t="n">
        <f aca="false">+SUMIF(DISCOI!G:G,'ALL 2019'!C165,DISCOI!F:F)</f>
        <v>0</v>
      </c>
      <c r="AC165" s="15" t="n">
        <f aca="false">+SUMIF(NMP!F:F,'ALL 2019'!C165,NMP!E:E)</f>
        <v>0</v>
      </c>
      <c r="AD165" s="15" t="n">
        <f aca="false">+SUMIF('AMCHO '!F:F,'ALL 2019'!C165,'AMCHO '!E:E)</f>
        <v>0</v>
      </c>
      <c r="AE165" s="15" t="n">
        <f aca="false">SUMIF(CONFORTIS!G:G,'ALL 2019'!C165,CONFORTIS!F:F)</f>
        <v>0</v>
      </c>
      <c r="AF165" s="15" t="n">
        <f aca="false">+SUMIF('IRS IMMO'!G:G,'ALL 2019'!C165,'IRS IMMO'!F:F)</f>
        <v>0</v>
      </c>
      <c r="AG165" s="15" t="n">
        <f aca="false">SUMIF('United Malagasy'!F:F,'ALL 2019'!C165,'United Malagasy'!E:E)</f>
        <v>0</v>
      </c>
      <c r="AH165" s="15" t="n">
        <f aca="false">+SUMIF(AGRIVETAM!F:F,'ALL 2019'!C165,AGRIVETAM!E:E)</f>
        <v>0</v>
      </c>
      <c r="AI165" s="15" t="n">
        <f aca="false">+SUMIF(EUROPAINTS!F:F,'ALL 2019'!C165,EUROPAINTS!E:E)</f>
        <v>0</v>
      </c>
      <c r="AJ165" s="15" t="n">
        <f aca="false">SUMIF('CSS SAKAY'!F:F,'ALL 2019'!C165,'CSS SAKAY'!E:E)</f>
        <v>0</v>
      </c>
      <c r="AK165" s="61" t="n">
        <f aca="false">+SUMIF(AGRIMA!F:F,'ALL 2019'!C165,AGRIMA!E:E)</f>
        <v>0</v>
      </c>
      <c r="AL165" s="15" t="n">
        <f aca="false">+SUMIF(FERRIS!H:H,'ALL 2019'!C165,FERRIS!G:G)</f>
        <v>0</v>
      </c>
      <c r="AM165" s="15" t="n">
        <f aca="false">SUMIF(SEM!F:F,'ALL 2019'!C165,SEM!E:E)</f>
        <v>0</v>
      </c>
      <c r="AN165" s="15" t="n">
        <f aca="false">+SUMIF(Madatrade!F:F,'ALL 2019'!C165,Madatrade!E:E)</f>
        <v>0</v>
      </c>
      <c r="AO165" s="15" t="n">
        <f aca="false">+SUMIF('FIRST INVESTISSEMENT'!G:G,'ALL 2019'!C165,'FIRST INVESTISSEMENT'!F:F)</f>
        <v>0</v>
      </c>
    </row>
    <row r="166" customFormat="false" ht="17.25" hidden="false" customHeight="true" outlineLevel="0" collapsed="false">
      <c r="A166" s="2" t="str">
        <f aca="false">+LEFT(B166)</f>
        <v>4</v>
      </c>
      <c r="B166" s="2" t="str">
        <f aca="false">+LEFT(C166,3)</f>
        <v>466</v>
      </c>
      <c r="C166" s="20" t="n">
        <v>46637000</v>
      </c>
      <c r="D166" s="46" t="s">
        <v>2953</v>
      </c>
      <c r="E166" s="57" t="s">
        <v>944</v>
      </c>
      <c r="F166" s="61" t="n">
        <v>0</v>
      </c>
      <c r="G166" s="61" t="n">
        <f aca="false">+SUMIF(AGRICORP!I:I,C166,AGRICORP!F:F)</f>
        <v>0</v>
      </c>
      <c r="H166" s="61" t="n">
        <f aca="false">+SUMIF(SMTP!D:D,'ALL 2019'!C166,SMTP!H:H)</f>
        <v>-3214091</v>
      </c>
      <c r="I166" s="61" t="n">
        <f aca="false">SUMIF(AGRIVET!G:G,C166,AGRIVET!F:F)</f>
        <v>0</v>
      </c>
      <c r="J166" s="61" t="n">
        <f aca="false">+SUMIF(AGRIVAL!G:G,'ALL 2019'!C166,AGRIVAL!F:F)</f>
        <v>0</v>
      </c>
      <c r="K166" s="61" t="n">
        <f aca="false">+SUMIF(AGRIKOBA!G:G,'ALL 2019'!C166,AGRIKOBA!F:F)</f>
        <v>0</v>
      </c>
      <c r="L166" s="61" t="n">
        <f aca="false">+SUMIF(LMOI!F:F,'ALL 2019'!C166,LMOI!E:E)</f>
        <v>0</v>
      </c>
      <c r="M166" s="15" t="n">
        <f aca="false">+SUMIF(TARTINE!G:G,'ALL 2019'!C166,TARTINE!F:F)</f>
        <v>0</v>
      </c>
      <c r="N166" s="15" t="n">
        <f aca="false">+SUMIF(IDF!F:F,'ALL 2019'!C166,IDF!E:E)</f>
        <v>0</v>
      </c>
      <c r="O166" s="15" t="n">
        <f aca="false">+SUMIF(RYA!G:G,C166,RYA!F:F)</f>
        <v>0</v>
      </c>
      <c r="P166" s="15" t="n">
        <f aca="false">+SUMIF('SCI NOAH'!G:G,'ALL 2019'!C166,'SCI NOAH'!F:F)</f>
        <v>0</v>
      </c>
      <c r="Q166" s="15" t="n">
        <f aca="false">+SUMIF(SIM!F:F,'ALL 2019'!C166,SIM!E:E)</f>
        <v>0</v>
      </c>
      <c r="R166" s="93" t="n">
        <f aca="false">SUMIF('First Energy'!F:F,C166,'First Energy'!I:I)</f>
        <v>0</v>
      </c>
      <c r="S166" s="93" t="n">
        <f aca="false">SUMIF('ID Motors'!G:G,C166,'ID Motors'!J:J)</f>
        <v>0</v>
      </c>
      <c r="T166" s="15" t="n">
        <f aca="false">+SUMIF('ID RENTAL'!G:G,'ALL 2019'!C166,'ID RENTAL'!F:F)</f>
        <v>0</v>
      </c>
      <c r="U166" s="29" t="n">
        <f aca="false">+SUMIF('MCM '!G:G,'ALL 2019'!C166,'MCM '!F:F)</f>
        <v>0</v>
      </c>
      <c r="V166" s="61" t="n">
        <f aca="false">+SUMIF(AGRIMOTORS!G:G,C166,AGRIMOTORS!F:F)</f>
        <v>0</v>
      </c>
      <c r="W166" s="15" t="n">
        <f aca="false">+SUMIF(BOVIMA!F:F,'ALL 2019'!C166,BOVIMA!E:E)</f>
        <v>0</v>
      </c>
      <c r="X166" s="15" t="n">
        <f aca="false">+SUMIF(AGRIFEED!F:F,'ALL 2019'!C166,AGRIFEED!E:E)</f>
        <v>0</v>
      </c>
      <c r="Y166" s="15" t="n">
        <f aca="false">+SUMIF(AMIP!F:F,'ALL 2019'!C166,AMIP!E:E)</f>
        <v>0</v>
      </c>
      <c r="Z166" s="15" t="n">
        <f aca="false">+SUMIF(ISF!F:F,'ALL 2019'!C166,ISF!F:F)</f>
        <v>0</v>
      </c>
      <c r="AA166" s="15" t="n">
        <f aca="false">+SUMIF(MABEL!F:F,'ALL 2019'!C166,MABEL!E:E)</f>
        <v>0</v>
      </c>
      <c r="AB166" s="29" t="n">
        <f aca="false">+SUMIF(DISCOI!G:G,'ALL 2019'!C166,DISCOI!F:F)</f>
        <v>0</v>
      </c>
      <c r="AC166" s="15" t="n">
        <f aca="false">+SUMIF(NMP!F:F,'ALL 2019'!C166,NMP!E:E)</f>
        <v>0</v>
      </c>
      <c r="AD166" s="15" t="n">
        <f aca="false">+SUMIF('AMCHO '!F:F,'ALL 2019'!C166,'AMCHO '!E:E)</f>
        <v>0</v>
      </c>
      <c r="AE166" s="15" t="n">
        <f aca="false">SUMIF(CONFORTIS!G:G,'ALL 2019'!C166,CONFORTIS!F:F)</f>
        <v>0</v>
      </c>
      <c r="AF166" s="15" t="n">
        <f aca="false">+SUMIF('IRS IMMO'!G:G,'ALL 2019'!C166,'IRS IMMO'!F:F)</f>
        <v>0</v>
      </c>
      <c r="AG166" s="15" t="n">
        <f aca="false">SUMIF('United Malagasy'!F:F,'ALL 2019'!C166,'United Malagasy'!E:E)</f>
        <v>0</v>
      </c>
      <c r="AH166" s="15" t="n">
        <f aca="false">+SUMIF(AGRIVETAM!F:F,'ALL 2019'!C166,AGRIVETAM!E:E)</f>
        <v>0</v>
      </c>
      <c r="AI166" s="15" t="n">
        <f aca="false">+SUMIF(EUROPAINTS!F:F,'ALL 2019'!C166,EUROPAINTS!E:E)</f>
        <v>0</v>
      </c>
      <c r="AJ166" s="15" t="n">
        <f aca="false">SUMIF('CSS SAKAY'!F:F,'ALL 2019'!C166,'CSS SAKAY'!E:E)</f>
        <v>0</v>
      </c>
      <c r="AK166" s="61" t="n">
        <f aca="false">+SUMIF(AGRIMA!F:F,'ALL 2019'!C166,AGRIMA!E:E)</f>
        <v>0</v>
      </c>
      <c r="AL166" s="15" t="n">
        <f aca="false">+SUMIF(FERRIS!H:H,'ALL 2019'!C166,FERRIS!G:G)</f>
        <v>0</v>
      </c>
      <c r="AM166" s="15" t="n">
        <f aca="false">SUMIF(SEM!F:F,'ALL 2019'!C166,SEM!E:E)</f>
        <v>0</v>
      </c>
      <c r="AN166" s="15" t="n">
        <f aca="false">+SUMIF(Madatrade!F:F,'ALL 2019'!C166,Madatrade!E:E)</f>
        <v>0</v>
      </c>
      <c r="AO166" s="15" t="n">
        <f aca="false">+SUMIF('FIRST INVESTISSEMENT'!G:G,'ALL 2019'!C166,'FIRST INVESTISSEMENT'!F:F)</f>
        <v>0</v>
      </c>
    </row>
    <row r="167" customFormat="false" ht="17.25" hidden="false" customHeight="true" outlineLevel="0" collapsed="false">
      <c r="A167" s="2" t="str">
        <f aca="false">+LEFT(B167)</f>
        <v>4</v>
      </c>
      <c r="B167" s="2" t="str">
        <f aca="false">+LEFT(C167,3)</f>
        <v>466</v>
      </c>
      <c r="C167" s="20" t="n">
        <v>46638000</v>
      </c>
      <c r="D167" s="46" t="s">
        <v>2953</v>
      </c>
      <c r="E167" s="57" t="s">
        <v>945</v>
      </c>
      <c r="F167" s="61" t="n">
        <v>0</v>
      </c>
      <c r="G167" s="61" t="n">
        <f aca="false">+SUMIF(AGRICORP!I:I,C167,AGRICORP!F:F)</f>
        <v>0</v>
      </c>
      <c r="H167" s="61" t="n">
        <f aca="false">+SUMIF(SMTP!D:D,'ALL 2019'!C167,SMTP!H:H)</f>
        <v>-10587000</v>
      </c>
      <c r="I167" s="61" t="n">
        <f aca="false">SUMIF(AGRIVET!G:G,C167,AGRIVET!F:F)</f>
        <v>0</v>
      </c>
      <c r="J167" s="61" t="n">
        <f aca="false">+SUMIF(AGRIVAL!G:G,'ALL 2019'!C167,AGRIVAL!F:F)</f>
        <v>0</v>
      </c>
      <c r="K167" s="61" t="n">
        <f aca="false">+SUMIF(AGRIKOBA!G:G,'ALL 2019'!C167,AGRIKOBA!F:F)</f>
        <v>0</v>
      </c>
      <c r="L167" s="61" t="n">
        <f aca="false">+SUMIF(LMOI!F:F,'ALL 2019'!C167,LMOI!E:E)</f>
        <v>0</v>
      </c>
      <c r="M167" s="15" t="n">
        <f aca="false">+SUMIF(TARTINE!G:G,'ALL 2019'!C167,TARTINE!F:F)</f>
        <v>0</v>
      </c>
      <c r="N167" s="15" t="n">
        <f aca="false">+SUMIF(IDF!F:F,'ALL 2019'!C167,IDF!E:E)</f>
        <v>0</v>
      </c>
      <c r="O167" s="15" t="n">
        <f aca="false">+SUMIF(RYA!G:G,C167,RYA!F:F)</f>
        <v>0</v>
      </c>
      <c r="P167" s="15" t="n">
        <f aca="false">+SUMIF('SCI NOAH'!G:G,'ALL 2019'!C167,'SCI NOAH'!F:F)</f>
        <v>0</v>
      </c>
      <c r="Q167" s="15" t="n">
        <f aca="false">+SUMIF(SIM!F:F,'ALL 2019'!C167,SIM!E:E)</f>
        <v>0</v>
      </c>
      <c r="R167" s="93" t="n">
        <f aca="false">SUMIF('First Energy'!F:F,C167,'First Energy'!I:I)</f>
        <v>0</v>
      </c>
      <c r="S167" s="93" t="n">
        <f aca="false">SUMIF('ID Motors'!G:G,C167,'ID Motors'!J:J)</f>
        <v>0</v>
      </c>
      <c r="T167" s="15" t="n">
        <f aca="false">+SUMIF('ID RENTAL'!G:G,'ALL 2019'!C167,'ID RENTAL'!F:F)</f>
        <v>0</v>
      </c>
      <c r="U167" s="29" t="n">
        <f aca="false">+SUMIF('MCM '!G:G,'ALL 2019'!C167,'MCM '!F:F)</f>
        <v>0</v>
      </c>
      <c r="V167" s="61" t="n">
        <f aca="false">+SUMIF(AGRIMOTORS!G:G,C167,AGRIMOTORS!F:F)</f>
        <v>0</v>
      </c>
      <c r="W167" s="15" t="n">
        <f aca="false">+SUMIF(BOVIMA!F:F,'ALL 2019'!C167,BOVIMA!E:E)</f>
        <v>0</v>
      </c>
      <c r="X167" s="15" t="n">
        <f aca="false">+SUMIF(AGRIFEED!F:F,'ALL 2019'!C167,AGRIFEED!E:E)</f>
        <v>0</v>
      </c>
      <c r="Y167" s="15" t="n">
        <f aca="false">+SUMIF(AMIP!F:F,'ALL 2019'!C167,AMIP!E:E)</f>
        <v>0</v>
      </c>
      <c r="Z167" s="15" t="n">
        <f aca="false">+SUMIF(ISF!F:F,'ALL 2019'!C167,ISF!F:F)</f>
        <v>0</v>
      </c>
      <c r="AA167" s="15" t="n">
        <f aca="false">+SUMIF(MABEL!F:F,'ALL 2019'!C167,MABEL!E:E)</f>
        <v>0</v>
      </c>
      <c r="AB167" s="29" t="n">
        <f aca="false">+SUMIF(DISCOI!G:G,'ALL 2019'!C167,DISCOI!F:F)</f>
        <v>0</v>
      </c>
      <c r="AC167" s="15" t="n">
        <f aca="false">+SUMIF(NMP!F:F,'ALL 2019'!C167,NMP!E:E)</f>
        <v>0</v>
      </c>
      <c r="AD167" s="15" t="n">
        <f aca="false">+SUMIF('AMCHO '!F:F,'ALL 2019'!C167,'AMCHO '!E:E)</f>
        <v>0</v>
      </c>
      <c r="AE167" s="15" t="n">
        <f aca="false">SUMIF(CONFORTIS!G:G,'ALL 2019'!C167,CONFORTIS!F:F)</f>
        <v>0</v>
      </c>
      <c r="AF167" s="15" t="n">
        <f aca="false">+SUMIF('IRS IMMO'!G:G,'ALL 2019'!C167,'IRS IMMO'!F:F)</f>
        <v>0</v>
      </c>
      <c r="AG167" s="15" t="n">
        <f aca="false">SUMIF('United Malagasy'!F:F,'ALL 2019'!C167,'United Malagasy'!E:E)</f>
        <v>0</v>
      </c>
      <c r="AH167" s="15" t="n">
        <f aca="false">+SUMIF(AGRIVETAM!F:F,'ALL 2019'!C167,AGRIVETAM!E:E)</f>
        <v>0</v>
      </c>
      <c r="AI167" s="15" t="n">
        <f aca="false">+SUMIF(EUROPAINTS!F:F,'ALL 2019'!C167,EUROPAINTS!E:E)</f>
        <v>0</v>
      </c>
      <c r="AJ167" s="15" t="n">
        <f aca="false">SUMIF('CSS SAKAY'!F:F,'ALL 2019'!C167,'CSS SAKAY'!E:E)</f>
        <v>0</v>
      </c>
      <c r="AK167" s="61" t="n">
        <f aca="false">+SUMIF(AGRIMA!F:F,'ALL 2019'!C167,AGRIMA!E:E)</f>
        <v>0</v>
      </c>
      <c r="AL167" s="15" t="n">
        <f aca="false">+SUMIF(FERRIS!H:H,'ALL 2019'!C167,FERRIS!G:G)</f>
        <v>0</v>
      </c>
      <c r="AM167" s="15" t="n">
        <f aca="false">SUMIF(SEM!F:F,'ALL 2019'!C167,SEM!E:E)</f>
        <v>0</v>
      </c>
      <c r="AN167" s="15" t="n">
        <f aca="false">+SUMIF(Madatrade!F:F,'ALL 2019'!C167,Madatrade!E:E)</f>
        <v>0</v>
      </c>
      <c r="AO167" s="15" t="n">
        <f aca="false">+SUMIF('FIRST INVESTISSEMENT'!G:G,'ALL 2019'!C167,'FIRST INVESTISSEMENT'!F:F)</f>
        <v>0</v>
      </c>
    </row>
    <row r="168" customFormat="false" ht="17.25" hidden="false" customHeight="true" outlineLevel="0" collapsed="false">
      <c r="A168" s="2" t="str">
        <f aca="false">+LEFT(B168)</f>
        <v>4</v>
      </c>
      <c r="B168" s="2" t="str">
        <f aca="false">+LEFT(C168,3)</f>
        <v>466</v>
      </c>
      <c r="C168" s="12" t="n">
        <v>46639000</v>
      </c>
      <c r="D168" s="46" t="s">
        <v>2953</v>
      </c>
      <c r="E168" s="57" t="s">
        <v>66</v>
      </c>
      <c r="F168" s="61" t="n">
        <v>144000</v>
      </c>
      <c r="G168" s="61" t="n">
        <f aca="false">+SUMIF(AGRICORP!I:I,C168,AGRICORP!F:F)</f>
        <v>0</v>
      </c>
      <c r="H168" s="61" t="n">
        <f aca="false">+SUMIF(SMTP!D:D,'ALL 2019'!C168,SMTP!H:H)</f>
        <v>512250.78</v>
      </c>
      <c r="I168" s="61" t="n">
        <f aca="false">SUMIF(AGRIVET!G:G,C168,AGRIVET!F:F)</f>
        <v>0</v>
      </c>
      <c r="J168" s="61" t="n">
        <f aca="false">+SUMIF(AGRIVAL!G:G,'ALL 2019'!C168,AGRIVAL!F:F)</f>
        <v>0</v>
      </c>
      <c r="K168" s="61" t="n">
        <f aca="false">+SUMIF(AGRIKOBA!G:G,'ALL 2019'!C168,AGRIKOBA!F:F)</f>
        <v>0</v>
      </c>
      <c r="L168" s="61" t="n">
        <f aca="false">+SUMIF(LMOI!F:F,'ALL 2019'!C168,LMOI!E:E)</f>
        <v>0</v>
      </c>
      <c r="M168" s="15" t="n">
        <f aca="false">+SUMIF(TARTINE!G:G,'ALL 2019'!C168,TARTINE!F:F)</f>
        <v>0</v>
      </c>
      <c r="N168" s="15" t="n">
        <f aca="false">+SUMIF(IDF!F:F,'ALL 2019'!C168,IDF!E:E)</f>
        <v>0</v>
      </c>
      <c r="O168" s="15" t="n">
        <f aca="false">+SUMIF(RYA!G:G,C168,RYA!F:F)</f>
        <v>0</v>
      </c>
      <c r="P168" s="15" t="n">
        <f aca="false">+SUMIF('SCI NOAH'!G:G,'ALL 2019'!C168,'SCI NOAH'!F:F)</f>
        <v>0</v>
      </c>
      <c r="Q168" s="15" t="n">
        <f aca="false">+SUMIF(SIM!F:F,'ALL 2019'!C168,SIM!E:E)</f>
        <v>0</v>
      </c>
      <c r="R168" s="93" t="n">
        <f aca="false">SUMIF('First Energy'!F:F,C168,'First Energy'!I:I)</f>
        <v>0</v>
      </c>
      <c r="S168" s="93" t="n">
        <f aca="false">SUMIF('ID Motors'!G:G,C168,'ID Motors'!J:J)</f>
        <v>0</v>
      </c>
      <c r="T168" s="15" t="n">
        <f aca="false">+SUMIF('ID RENTAL'!G:G,'ALL 2019'!C168,'ID RENTAL'!F:F)</f>
        <v>0</v>
      </c>
      <c r="U168" s="29" t="n">
        <f aca="false">+SUMIF('MCM '!G:G,'ALL 2019'!C168,'MCM '!F:F)</f>
        <v>0</v>
      </c>
      <c r="V168" s="61" t="n">
        <f aca="false">+SUMIF(AGRIMOTORS!G:G,C168,AGRIMOTORS!F:F)</f>
        <v>0</v>
      </c>
      <c r="W168" s="15" t="n">
        <f aca="false">+SUMIF(BOVIMA!F:F,'ALL 2019'!C168,BOVIMA!E:E)</f>
        <v>0</v>
      </c>
      <c r="X168" s="15" t="n">
        <f aca="false">+SUMIF(AGRIFEED!F:F,'ALL 2019'!C168,AGRIFEED!E:E)</f>
        <v>0</v>
      </c>
      <c r="Y168" s="15" t="n">
        <f aca="false">+SUMIF(AMIP!F:F,'ALL 2019'!C168,AMIP!E:E)</f>
        <v>0</v>
      </c>
      <c r="Z168" s="15" t="n">
        <f aca="false">+SUMIF(ISF!F:F,'ALL 2019'!C168,ISF!F:F)</f>
        <v>0</v>
      </c>
      <c r="AA168" s="15" t="n">
        <f aca="false">+SUMIF(MABEL!F:F,'ALL 2019'!C168,MABEL!E:E)</f>
        <v>0</v>
      </c>
      <c r="AB168" s="29" t="n">
        <f aca="false">+SUMIF(DISCOI!G:G,'ALL 2019'!C168,DISCOI!F:F)</f>
        <v>0</v>
      </c>
      <c r="AC168" s="15" t="n">
        <f aca="false">+SUMIF(NMP!F:F,'ALL 2019'!C168,NMP!E:E)</f>
        <v>0</v>
      </c>
      <c r="AD168" s="15" t="n">
        <f aca="false">+SUMIF('AMCHO '!F:F,'ALL 2019'!C168,'AMCHO '!E:E)</f>
        <v>0</v>
      </c>
      <c r="AE168" s="15" t="n">
        <f aca="false">SUMIF(CONFORTIS!G:G,'ALL 2019'!C168,CONFORTIS!F:F)</f>
        <v>0</v>
      </c>
      <c r="AF168" s="15" t="n">
        <f aca="false">+SUMIF('IRS IMMO'!G:G,'ALL 2019'!C168,'IRS IMMO'!F:F)</f>
        <v>0</v>
      </c>
      <c r="AG168" s="15" t="n">
        <f aca="false">SUMIF('United Malagasy'!F:F,'ALL 2019'!C168,'United Malagasy'!E:E)</f>
        <v>0</v>
      </c>
      <c r="AH168" s="15" t="n">
        <f aca="false">+SUMIF(AGRIVETAM!F:F,'ALL 2019'!C168,AGRIVETAM!E:E)</f>
        <v>0</v>
      </c>
      <c r="AI168" s="15" t="n">
        <f aca="false">+SUMIF(EUROPAINTS!F:F,'ALL 2019'!C168,EUROPAINTS!E:E)</f>
        <v>0</v>
      </c>
      <c r="AJ168" s="15" t="n">
        <f aca="false">SUMIF('CSS SAKAY'!F:F,'ALL 2019'!C168,'CSS SAKAY'!E:E)</f>
        <v>0</v>
      </c>
      <c r="AK168" s="61" t="n">
        <f aca="false">+SUMIF(AGRIMA!F:F,'ALL 2019'!C168,AGRIMA!E:E)</f>
        <v>0</v>
      </c>
      <c r="AL168" s="15" t="n">
        <f aca="false">+SUMIF(FERRIS!H:H,'ALL 2019'!C168,FERRIS!G:G)</f>
        <v>0</v>
      </c>
      <c r="AM168" s="15" t="n">
        <f aca="false">SUMIF(SEM!F:F,'ALL 2019'!C168,SEM!E:E)</f>
        <v>0</v>
      </c>
      <c r="AN168" s="15" t="n">
        <f aca="false">+SUMIF(Madatrade!F:F,'ALL 2019'!C168,Madatrade!E:E)</f>
        <v>0</v>
      </c>
      <c r="AO168" s="15" t="n">
        <f aca="false">+SUMIF('FIRST INVESTISSEMENT'!G:G,'ALL 2019'!C168,'FIRST INVESTISSEMENT'!F:F)</f>
        <v>0</v>
      </c>
    </row>
    <row r="169" customFormat="false" ht="17.25" hidden="false" customHeight="true" outlineLevel="0" collapsed="false">
      <c r="A169" s="2" t="str">
        <f aca="false">+LEFT(B169)</f>
        <v>4</v>
      </c>
      <c r="B169" s="2" t="str">
        <f aca="false">+LEFT(C169,3)</f>
        <v>466</v>
      </c>
      <c r="C169" s="12" t="n">
        <v>46640000</v>
      </c>
      <c r="D169" s="46" t="s">
        <v>2953</v>
      </c>
      <c r="E169" s="57" t="s">
        <v>86</v>
      </c>
      <c r="F169" s="61" t="n">
        <v>63000</v>
      </c>
      <c r="G169" s="61" t="n">
        <f aca="false">+SUMIF(AGRICORP!I:I,C169,AGRICORP!F:F)</f>
        <v>0</v>
      </c>
      <c r="H169" s="61" t="n">
        <f aca="false">+SUMIF(SMTP!D:D,'ALL 2019'!C169,SMTP!H:H)</f>
        <v>12543038.13</v>
      </c>
      <c r="I169" s="61" t="n">
        <f aca="false">SUMIF(AGRIVET!G:G,C169,AGRIVET!F:F)</f>
        <v>0</v>
      </c>
      <c r="J169" s="61" t="n">
        <f aca="false">+SUMIF(AGRIVAL!G:G,'ALL 2019'!C169,AGRIVAL!F:F)</f>
        <v>0</v>
      </c>
      <c r="K169" s="61" t="n">
        <f aca="false">+SUMIF(AGRIKOBA!G:G,'ALL 2019'!C169,AGRIKOBA!F:F)</f>
        <v>0</v>
      </c>
      <c r="L169" s="61" t="n">
        <f aca="false">+SUMIF(LMOI!F:F,'ALL 2019'!C169,LMOI!E:E)</f>
        <v>0</v>
      </c>
      <c r="M169" s="15" t="n">
        <f aca="false">+SUMIF(TARTINE!G:G,'ALL 2019'!C169,TARTINE!F:F)</f>
        <v>0</v>
      </c>
      <c r="N169" s="15" t="n">
        <f aca="false">+SUMIF(IDF!F:F,'ALL 2019'!C169,IDF!E:E)</f>
        <v>0</v>
      </c>
      <c r="O169" s="15" t="n">
        <f aca="false">+SUMIF(RYA!G:G,C169,RYA!F:F)</f>
        <v>0</v>
      </c>
      <c r="P169" s="15" t="n">
        <f aca="false">+SUMIF('SCI NOAH'!G:G,'ALL 2019'!C169,'SCI NOAH'!F:F)</f>
        <v>0</v>
      </c>
      <c r="Q169" s="15" t="n">
        <f aca="false">+SUMIF(SIM!F:F,'ALL 2019'!C169,SIM!E:E)</f>
        <v>0</v>
      </c>
      <c r="R169" s="93" t="n">
        <f aca="false">SUMIF('First Energy'!F:F,C169,'First Energy'!I:I)</f>
        <v>0</v>
      </c>
      <c r="S169" s="93" t="n">
        <f aca="false">SUMIF('ID Motors'!G:G,C169,'ID Motors'!J:J)</f>
        <v>0</v>
      </c>
      <c r="T169" s="15" t="n">
        <f aca="false">+SUMIF('ID RENTAL'!G:G,'ALL 2019'!C169,'ID RENTAL'!F:F)</f>
        <v>0</v>
      </c>
      <c r="U169" s="29" t="n">
        <f aca="false">+SUMIF('MCM '!G:G,'ALL 2019'!C169,'MCM '!F:F)</f>
        <v>0</v>
      </c>
      <c r="V169" s="61" t="n">
        <f aca="false">+SUMIF(AGRIMOTORS!G:G,C169,AGRIMOTORS!F:F)</f>
        <v>0</v>
      </c>
      <c r="W169" s="15" t="n">
        <f aca="false">+SUMIF(BOVIMA!F:F,'ALL 2019'!C169,BOVIMA!E:E)</f>
        <v>0</v>
      </c>
      <c r="X169" s="15" t="n">
        <f aca="false">+SUMIF(AGRIFEED!F:F,'ALL 2019'!C169,AGRIFEED!E:E)</f>
        <v>0</v>
      </c>
      <c r="Y169" s="15" t="n">
        <f aca="false">+SUMIF(AMIP!F:F,'ALL 2019'!C169,AMIP!E:E)</f>
        <v>0</v>
      </c>
      <c r="Z169" s="15" t="n">
        <f aca="false">+SUMIF(ISF!F:F,'ALL 2019'!C169,ISF!F:F)</f>
        <v>0</v>
      </c>
      <c r="AA169" s="15" t="n">
        <f aca="false">+SUMIF(MABEL!F:F,'ALL 2019'!C169,MABEL!E:E)</f>
        <v>0</v>
      </c>
      <c r="AB169" s="29" t="n">
        <f aca="false">+SUMIF(DISCOI!G:G,'ALL 2019'!C169,DISCOI!F:F)</f>
        <v>0</v>
      </c>
      <c r="AC169" s="15" t="n">
        <f aca="false">+SUMIF(NMP!F:F,'ALL 2019'!C169,NMP!E:E)</f>
        <v>0</v>
      </c>
      <c r="AD169" s="15" t="n">
        <f aca="false">+SUMIF('AMCHO '!F:F,'ALL 2019'!C169,'AMCHO '!E:E)</f>
        <v>0</v>
      </c>
      <c r="AE169" s="15" t="n">
        <f aca="false">SUMIF(CONFORTIS!G:G,'ALL 2019'!C169,CONFORTIS!F:F)</f>
        <v>0</v>
      </c>
      <c r="AF169" s="15" t="n">
        <f aca="false">+SUMIF('IRS IMMO'!G:G,'ALL 2019'!C169,'IRS IMMO'!F:F)</f>
        <v>0</v>
      </c>
      <c r="AG169" s="15" t="n">
        <f aca="false">SUMIF('United Malagasy'!F:F,'ALL 2019'!C169,'United Malagasy'!E:E)</f>
        <v>0</v>
      </c>
      <c r="AH169" s="15" t="n">
        <f aca="false">+SUMIF(AGRIVETAM!F:F,'ALL 2019'!C169,AGRIVETAM!E:E)</f>
        <v>0</v>
      </c>
      <c r="AI169" s="15" t="n">
        <f aca="false">+SUMIF(EUROPAINTS!F:F,'ALL 2019'!C169,EUROPAINTS!E:E)</f>
        <v>0</v>
      </c>
      <c r="AJ169" s="15" t="n">
        <f aca="false">SUMIF('CSS SAKAY'!F:F,'ALL 2019'!C169,'CSS SAKAY'!E:E)</f>
        <v>0</v>
      </c>
      <c r="AK169" s="61" t="n">
        <f aca="false">+SUMIF(AGRIMA!F:F,'ALL 2019'!C169,AGRIMA!E:E)</f>
        <v>0</v>
      </c>
      <c r="AL169" s="15" t="n">
        <f aca="false">+SUMIF(FERRIS!H:H,'ALL 2019'!C169,FERRIS!G:G)</f>
        <v>0</v>
      </c>
      <c r="AM169" s="15" t="n">
        <f aca="false">SUMIF(SEM!F:F,'ALL 2019'!C169,SEM!E:E)</f>
        <v>0</v>
      </c>
      <c r="AN169" s="15" t="n">
        <f aca="false">+SUMIF(Madatrade!F:F,'ALL 2019'!C169,Madatrade!E:E)</f>
        <v>0</v>
      </c>
      <c r="AO169" s="15" t="n">
        <f aca="false">+SUMIF('FIRST INVESTISSEMENT'!G:G,'ALL 2019'!C169,'FIRST INVESTISSEMENT'!F:F)</f>
        <v>0</v>
      </c>
    </row>
    <row r="170" customFormat="false" ht="17.25" hidden="false" customHeight="true" outlineLevel="0" collapsed="false">
      <c r="A170" s="2" t="str">
        <f aca="false">+LEFT(B170)</f>
        <v>4</v>
      </c>
      <c r="B170" s="2" t="str">
        <f aca="false">+LEFT(C170,3)</f>
        <v>466</v>
      </c>
      <c r="C170" s="12" t="n">
        <v>46641000</v>
      </c>
      <c r="D170" s="46" t="s">
        <v>2953</v>
      </c>
      <c r="E170" s="57" t="s">
        <v>637</v>
      </c>
      <c r="F170" s="61" t="n">
        <v>0</v>
      </c>
      <c r="G170" s="61" t="n">
        <f aca="false">+SUMIF(AGRICORP!I:I,C170,AGRICORP!F:F)</f>
        <v>0</v>
      </c>
      <c r="H170" s="61" t="n">
        <f aca="false">+SUMIF(SMTP!D:D,'ALL 2019'!C170,SMTP!H:H)</f>
        <v>0</v>
      </c>
      <c r="I170" s="61" t="n">
        <f aca="false">SUMIF(AGRIVET!G:G,C170,AGRIVET!F:F)</f>
        <v>0</v>
      </c>
      <c r="J170" s="61" t="n">
        <f aca="false">+SUMIF(AGRIVAL!G:G,'ALL 2019'!C170,AGRIVAL!F:F)</f>
        <v>0</v>
      </c>
      <c r="K170" s="61" t="n">
        <f aca="false">+SUMIF(AGRIKOBA!G:G,'ALL 2019'!C170,AGRIKOBA!F:F)</f>
        <v>0</v>
      </c>
      <c r="L170" s="61" t="n">
        <f aca="false">+SUMIF(LMOI!F:F,'ALL 2019'!C170,LMOI!E:E)</f>
        <v>0</v>
      </c>
      <c r="M170" s="15" t="n">
        <f aca="false">+SUMIF(TARTINE!G:G,'ALL 2019'!C170,TARTINE!F:F)</f>
        <v>0</v>
      </c>
      <c r="N170" s="15" t="n">
        <f aca="false">+SUMIF(IDF!F:F,'ALL 2019'!C170,IDF!E:E)</f>
        <v>0</v>
      </c>
      <c r="O170" s="15" t="n">
        <f aca="false">+SUMIF(RYA!G:G,C170,RYA!F:F)</f>
        <v>0</v>
      </c>
      <c r="P170" s="15" t="n">
        <f aca="false">+SUMIF('SCI NOAH'!G:G,'ALL 2019'!C170,'SCI NOAH'!F:F)</f>
        <v>0</v>
      </c>
      <c r="Q170" s="15" t="n">
        <f aca="false">+SUMIF(SIM!F:F,'ALL 2019'!C170,SIM!E:E)</f>
        <v>0</v>
      </c>
      <c r="R170" s="93" t="n">
        <f aca="false">SUMIF('First Energy'!F:F,C170,'First Energy'!I:I)</f>
        <v>0</v>
      </c>
      <c r="S170" s="93" t="n">
        <f aca="false">SUMIF('ID Motors'!G:G,C170,'ID Motors'!J:J)</f>
        <v>0</v>
      </c>
      <c r="T170" s="15" t="n">
        <f aca="false">+SUMIF('ID RENTAL'!G:G,'ALL 2019'!C170,'ID RENTAL'!F:F)</f>
        <v>0</v>
      </c>
      <c r="U170" s="29" t="n">
        <f aca="false">+SUMIF('MCM '!G:G,'ALL 2019'!C170,'MCM '!F:F)</f>
        <v>0</v>
      </c>
      <c r="V170" s="61" t="n">
        <f aca="false">+SUMIF(AGRIMOTORS!G:G,C170,AGRIMOTORS!F:F)</f>
        <v>0</v>
      </c>
      <c r="W170" s="15" t="n">
        <f aca="false">+SUMIF(BOVIMA!F:F,'ALL 2019'!C170,BOVIMA!E:E)</f>
        <v>0</v>
      </c>
      <c r="X170" s="15" t="n">
        <f aca="false">+SUMIF(AGRIFEED!F:F,'ALL 2019'!C170,AGRIFEED!E:E)</f>
        <v>0</v>
      </c>
      <c r="Y170" s="15" t="n">
        <f aca="false">+SUMIF(AMIP!F:F,'ALL 2019'!C170,AMIP!E:E)</f>
        <v>0</v>
      </c>
      <c r="Z170" s="15" t="n">
        <f aca="false">+SUMIF(ISF!F:F,'ALL 2019'!C170,ISF!F:F)</f>
        <v>0</v>
      </c>
      <c r="AA170" s="15" t="n">
        <f aca="false">+SUMIF(MABEL!F:F,'ALL 2019'!C170,MABEL!E:E)</f>
        <v>0</v>
      </c>
      <c r="AB170" s="29" t="n">
        <f aca="false">+SUMIF(DISCOI!G:G,'ALL 2019'!C170,DISCOI!F:F)</f>
        <v>0</v>
      </c>
      <c r="AC170" s="15" t="n">
        <f aca="false">+SUMIF(NMP!F:F,'ALL 2019'!C170,NMP!E:E)</f>
        <v>0</v>
      </c>
      <c r="AD170" s="15" t="n">
        <f aca="false">+SUMIF('AMCHO '!F:F,'ALL 2019'!C170,'AMCHO '!E:E)</f>
        <v>0</v>
      </c>
      <c r="AE170" s="15" t="n">
        <f aca="false">SUMIF(CONFORTIS!G:G,'ALL 2019'!C170,CONFORTIS!F:F)</f>
        <v>0</v>
      </c>
      <c r="AF170" s="15" t="n">
        <f aca="false">+SUMIF('IRS IMMO'!G:G,'ALL 2019'!C170,'IRS IMMO'!F:F)</f>
        <v>0</v>
      </c>
      <c r="AG170" s="15" t="n">
        <f aca="false">SUMIF('United Malagasy'!F:F,'ALL 2019'!C170,'United Malagasy'!E:E)</f>
        <v>0</v>
      </c>
      <c r="AH170" s="15" t="n">
        <f aca="false">+SUMIF(AGRIVETAM!F:F,'ALL 2019'!C170,AGRIVETAM!E:E)</f>
        <v>0</v>
      </c>
      <c r="AI170" s="15" t="n">
        <f aca="false">+SUMIF(EUROPAINTS!F:F,'ALL 2019'!C170,EUROPAINTS!E:E)</f>
        <v>0</v>
      </c>
      <c r="AJ170" s="15" t="n">
        <f aca="false">SUMIF('CSS SAKAY'!F:F,'ALL 2019'!C170,'CSS SAKAY'!E:E)</f>
        <v>0</v>
      </c>
      <c r="AK170" s="61" t="n">
        <f aca="false">+SUMIF(AGRIMA!F:F,'ALL 2019'!C170,AGRIMA!E:E)</f>
        <v>0</v>
      </c>
      <c r="AL170" s="15" t="n">
        <f aca="false">+SUMIF(FERRIS!H:H,'ALL 2019'!C170,FERRIS!G:G)</f>
        <v>0</v>
      </c>
      <c r="AM170" s="15" t="n">
        <f aca="false">SUMIF(SEM!F:F,'ALL 2019'!C170,SEM!E:E)</f>
        <v>0</v>
      </c>
      <c r="AN170" s="15" t="n">
        <f aca="false">+SUMIF(Madatrade!F:F,'ALL 2019'!C170,Madatrade!E:E)</f>
        <v>0</v>
      </c>
      <c r="AO170" s="15" t="n">
        <f aca="false">+SUMIF('FIRST INVESTISSEMENT'!G:G,'ALL 2019'!C170,'FIRST INVESTISSEMENT'!F:F)</f>
        <v>0</v>
      </c>
    </row>
    <row r="171" customFormat="false" ht="17.25" hidden="false" customHeight="true" outlineLevel="0" collapsed="false">
      <c r="A171" s="2" t="str">
        <f aca="false">+LEFT(B171)</f>
        <v>4</v>
      </c>
      <c r="B171" s="2" t="str">
        <f aca="false">+LEFT(C171,3)</f>
        <v>466</v>
      </c>
      <c r="C171" s="12" t="n">
        <v>46642000</v>
      </c>
      <c r="D171" s="46" t="s">
        <v>2953</v>
      </c>
      <c r="E171" s="57" t="s">
        <v>106</v>
      </c>
      <c r="F171" s="61" t="n">
        <v>0</v>
      </c>
      <c r="G171" s="61" t="n">
        <f aca="false">+SUMIF(AGRICORP!I:I,C171,AGRICORP!F:F)</f>
        <v>0</v>
      </c>
      <c r="H171" s="61" t="n">
        <f aca="false">+SUMIF(SMTP!D:D,'ALL 2019'!C171,SMTP!H:H)</f>
        <v>0</v>
      </c>
      <c r="I171" s="61" t="n">
        <f aca="false">SUMIF(AGRIVET!G:G,C171,AGRIVET!F:F)</f>
        <v>0</v>
      </c>
      <c r="J171" s="61" t="n">
        <f aca="false">+SUMIF(AGRIVAL!G:G,'ALL 2019'!C171,AGRIVAL!F:F)</f>
        <v>0</v>
      </c>
      <c r="K171" s="61" t="n">
        <f aca="false">+SUMIF(AGRIKOBA!G:G,'ALL 2019'!C171,AGRIKOBA!F:F)</f>
        <v>0</v>
      </c>
      <c r="L171" s="61" t="n">
        <f aca="false">+SUMIF(LMOI!F:F,'ALL 2019'!C171,LMOI!E:E)</f>
        <v>0</v>
      </c>
      <c r="M171" s="15" t="n">
        <f aca="false">+SUMIF(TARTINE!G:G,'ALL 2019'!C171,TARTINE!F:F)</f>
        <v>0</v>
      </c>
      <c r="N171" s="15" t="n">
        <f aca="false">+SUMIF(IDF!F:F,'ALL 2019'!C171,IDF!E:E)</f>
        <v>0</v>
      </c>
      <c r="O171" s="15" t="n">
        <f aca="false">+SUMIF(RYA!G:G,C171,RYA!F:F)</f>
        <v>0</v>
      </c>
      <c r="P171" s="15" t="n">
        <f aca="false">+SUMIF('SCI NOAH'!G:G,'ALL 2019'!C171,'SCI NOAH'!F:F)</f>
        <v>0</v>
      </c>
      <c r="Q171" s="15" t="n">
        <f aca="false">+SUMIF(SIM!F:F,'ALL 2019'!C171,SIM!E:E)</f>
        <v>0</v>
      </c>
      <c r="R171" s="93" t="n">
        <f aca="false">SUMIF('First Energy'!F:F,C171,'First Energy'!I:I)</f>
        <v>0</v>
      </c>
      <c r="S171" s="93" t="n">
        <f aca="false">SUMIF('ID Motors'!G:G,C171,'ID Motors'!J:J)</f>
        <v>0</v>
      </c>
      <c r="T171" s="15" t="n">
        <f aca="false">+SUMIF('ID RENTAL'!G:G,'ALL 2019'!C171,'ID RENTAL'!F:F)</f>
        <v>0</v>
      </c>
      <c r="U171" s="29" t="n">
        <f aca="false">+SUMIF('MCM '!G:G,'ALL 2019'!C171,'MCM '!F:F)</f>
        <v>0</v>
      </c>
      <c r="V171" s="61" t="n">
        <f aca="false">+SUMIF(AGRIMOTORS!G:G,C171,AGRIMOTORS!F:F)</f>
        <v>0</v>
      </c>
      <c r="W171" s="15" t="n">
        <f aca="false">+SUMIF(BOVIMA!F:F,'ALL 2019'!C171,BOVIMA!E:E)</f>
        <v>0</v>
      </c>
      <c r="X171" s="15" t="n">
        <f aca="false">+SUMIF(AGRIFEED!F:F,'ALL 2019'!C171,AGRIFEED!E:E)</f>
        <v>0</v>
      </c>
      <c r="Y171" s="15" t="n">
        <f aca="false">+SUMIF(AMIP!F:F,'ALL 2019'!C171,AMIP!E:E)</f>
        <v>0</v>
      </c>
      <c r="Z171" s="15" t="n">
        <f aca="false">+SUMIF(ISF!F:F,'ALL 2019'!C171,ISF!F:F)</f>
        <v>0</v>
      </c>
      <c r="AA171" s="15" t="n">
        <f aca="false">+SUMIF(MABEL!F:F,'ALL 2019'!C171,MABEL!E:E)</f>
        <v>0</v>
      </c>
      <c r="AB171" s="29" t="n">
        <f aca="false">+SUMIF(DISCOI!G:G,'ALL 2019'!C171,DISCOI!F:F)</f>
        <v>0</v>
      </c>
      <c r="AC171" s="15" t="n">
        <f aca="false">+SUMIF(NMP!F:F,'ALL 2019'!C171,NMP!E:E)</f>
        <v>0</v>
      </c>
      <c r="AD171" s="15" t="n">
        <f aca="false">+SUMIF('AMCHO '!F:F,'ALL 2019'!C171,'AMCHO '!E:E)</f>
        <v>0</v>
      </c>
      <c r="AE171" s="15" t="n">
        <f aca="false">SUMIF(CONFORTIS!G:G,'ALL 2019'!C171,CONFORTIS!F:F)</f>
        <v>0</v>
      </c>
      <c r="AF171" s="15" t="n">
        <f aca="false">+SUMIF('IRS IMMO'!G:G,'ALL 2019'!C171,'IRS IMMO'!F:F)</f>
        <v>0</v>
      </c>
      <c r="AG171" s="15" t="n">
        <f aca="false">SUMIF('United Malagasy'!F:F,'ALL 2019'!C171,'United Malagasy'!E:E)</f>
        <v>0</v>
      </c>
      <c r="AH171" s="15" t="n">
        <f aca="false">+SUMIF(AGRIVETAM!F:F,'ALL 2019'!C171,AGRIVETAM!E:E)</f>
        <v>0</v>
      </c>
      <c r="AI171" s="15" t="n">
        <f aca="false">+SUMIF(EUROPAINTS!F:F,'ALL 2019'!C171,EUROPAINTS!E:E)</f>
        <v>0</v>
      </c>
      <c r="AJ171" s="15" t="n">
        <f aca="false">SUMIF('CSS SAKAY'!F:F,'ALL 2019'!C171,'CSS SAKAY'!E:E)</f>
        <v>0</v>
      </c>
      <c r="AK171" s="61" t="n">
        <f aca="false">+SUMIF(AGRIMA!F:F,'ALL 2019'!C171,AGRIMA!E:E)</f>
        <v>0</v>
      </c>
      <c r="AL171" s="15" t="n">
        <f aca="false">+SUMIF(FERRIS!H:H,'ALL 2019'!C171,FERRIS!G:G)</f>
        <v>0</v>
      </c>
      <c r="AM171" s="15" t="n">
        <f aca="false">SUMIF(SEM!F:F,'ALL 2019'!C171,SEM!E:E)</f>
        <v>0</v>
      </c>
      <c r="AN171" s="15" t="n">
        <f aca="false">+SUMIF(Madatrade!F:F,'ALL 2019'!C171,Madatrade!E:E)</f>
        <v>0</v>
      </c>
      <c r="AO171" s="15" t="n">
        <f aca="false">+SUMIF('FIRST INVESTISSEMENT'!G:G,'ALL 2019'!C171,'FIRST INVESTISSEMENT'!F:F)</f>
        <v>0</v>
      </c>
    </row>
    <row r="172" customFormat="false" ht="17.25" hidden="false" customHeight="true" outlineLevel="0" collapsed="false">
      <c r="A172" s="2" t="str">
        <f aca="false">+LEFT(B172)</f>
        <v>4</v>
      </c>
      <c r="B172" s="2" t="str">
        <f aca="false">+LEFT(C172,3)</f>
        <v>466</v>
      </c>
      <c r="C172" s="12" t="n">
        <v>46643000</v>
      </c>
      <c r="D172" s="46" t="s">
        <v>2953</v>
      </c>
      <c r="E172" s="57" t="s">
        <v>107</v>
      </c>
      <c r="F172" s="61" t="n">
        <v>0</v>
      </c>
      <c r="G172" s="61" t="n">
        <f aca="false">+SUMIF(AGRICORP!I:I,C172,AGRICORP!F:F)</f>
        <v>0</v>
      </c>
      <c r="H172" s="61" t="n">
        <f aca="false">+SUMIF(SMTP!D:D,'ALL 2019'!C172,SMTP!H:H)</f>
        <v>0</v>
      </c>
      <c r="I172" s="61" t="n">
        <f aca="false">SUMIF(AGRIVET!G:G,C172,AGRIVET!F:F)</f>
        <v>0</v>
      </c>
      <c r="J172" s="61" t="n">
        <f aca="false">+SUMIF(AGRIVAL!G:G,'ALL 2019'!C172,AGRIVAL!F:F)</f>
        <v>0</v>
      </c>
      <c r="K172" s="61" t="n">
        <f aca="false">+SUMIF(AGRIKOBA!G:G,'ALL 2019'!C172,AGRIKOBA!F:F)</f>
        <v>0</v>
      </c>
      <c r="L172" s="61" t="n">
        <f aca="false">+SUMIF(LMOI!F:F,'ALL 2019'!C172,LMOI!E:E)</f>
        <v>0</v>
      </c>
      <c r="M172" s="15" t="n">
        <f aca="false">+SUMIF(TARTINE!G:G,'ALL 2019'!C172,TARTINE!F:F)</f>
        <v>0</v>
      </c>
      <c r="N172" s="15" t="n">
        <f aca="false">+SUMIF(IDF!F:F,'ALL 2019'!C172,IDF!E:E)</f>
        <v>0</v>
      </c>
      <c r="O172" s="15" t="n">
        <f aca="false">+SUMIF(RYA!G:G,C172,RYA!F:F)</f>
        <v>0</v>
      </c>
      <c r="P172" s="15" t="n">
        <f aca="false">+SUMIF('SCI NOAH'!G:G,'ALL 2019'!C172,'SCI NOAH'!F:F)</f>
        <v>0</v>
      </c>
      <c r="Q172" s="15" t="n">
        <f aca="false">+SUMIF(SIM!F:F,'ALL 2019'!C172,SIM!E:E)</f>
        <v>0</v>
      </c>
      <c r="R172" s="93" t="n">
        <f aca="false">SUMIF('First Energy'!F:F,C172,'First Energy'!I:I)</f>
        <v>0</v>
      </c>
      <c r="S172" s="93" t="n">
        <f aca="false">SUMIF('ID Motors'!G:G,C172,'ID Motors'!J:J)</f>
        <v>0</v>
      </c>
      <c r="T172" s="15" t="n">
        <f aca="false">+SUMIF('ID RENTAL'!G:G,'ALL 2019'!C172,'ID RENTAL'!F:F)</f>
        <v>0</v>
      </c>
      <c r="U172" s="29" t="n">
        <f aca="false">+SUMIF('MCM '!G:G,'ALL 2019'!C172,'MCM '!F:F)</f>
        <v>0</v>
      </c>
      <c r="V172" s="61" t="n">
        <f aca="false">+SUMIF(AGRIMOTORS!G:G,C172,AGRIMOTORS!F:F)</f>
        <v>0</v>
      </c>
      <c r="W172" s="15" t="n">
        <f aca="false">+SUMIF(BOVIMA!F:F,'ALL 2019'!C172,BOVIMA!E:E)</f>
        <v>0</v>
      </c>
      <c r="X172" s="15" t="n">
        <f aca="false">+SUMIF(AGRIFEED!F:F,'ALL 2019'!C172,AGRIFEED!E:E)</f>
        <v>0</v>
      </c>
      <c r="Y172" s="15" t="n">
        <f aca="false">+SUMIF(AMIP!F:F,'ALL 2019'!C172,AMIP!E:E)</f>
        <v>0</v>
      </c>
      <c r="Z172" s="15" t="n">
        <f aca="false">+SUMIF(ISF!F:F,'ALL 2019'!C172,ISF!F:F)</f>
        <v>0</v>
      </c>
      <c r="AA172" s="15" t="n">
        <f aca="false">+SUMIF(MABEL!F:F,'ALL 2019'!C172,MABEL!E:E)</f>
        <v>0</v>
      </c>
      <c r="AB172" s="29" t="n">
        <f aca="false">+SUMIF(DISCOI!G:G,'ALL 2019'!C172,DISCOI!F:F)</f>
        <v>0</v>
      </c>
      <c r="AC172" s="15" t="n">
        <f aca="false">+SUMIF(NMP!F:F,'ALL 2019'!C172,NMP!E:E)</f>
        <v>0</v>
      </c>
      <c r="AD172" s="15" t="n">
        <f aca="false">+SUMIF('AMCHO '!F:F,'ALL 2019'!C172,'AMCHO '!E:E)</f>
        <v>0</v>
      </c>
      <c r="AE172" s="15" t="n">
        <f aca="false">SUMIF(CONFORTIS!G:G,'ALL 2019'!C172,CONFORTIS!F:F)</f>
        <v>0</v>
      </c>
      <c r="AF172" s="15" t="n">
        <f aca="false">+SUMIF('IRS IMMO'!G:G,'ALL 2019'!C172,'IRS IMMO'!F:F)</f>
        <v>0</v>
      </c>
      <c r="AG172" s="15" t="n">
        <f aca="false">SUMIF('United Malagasy'!F:F,'ALL 2019'!C172,'United Malagasy'!E:E)</f>
        <v>0</v>
      </c>
      <c r="AH172" s="15" t="n">
        <f aca="false">+SUMIF(AGRIVETAM!F:F,'ALL 2019'!C172,AGRIVETAM!E:E)</f>
        <v>0</v>
      </c>
      <c r="AI172" s="15" t="n">
        <f aca="false">+SUMIF(EUROPAINTS!F:F,'ALL 2019'!C172,EUROPAINTS!E:E)</f>
        <v>0</v>
      </c>
      <c r="AJ172" s="15" t="n">
        <f aca="false">SUMIF('CSS SAKAY'!F:F,'ALL 2019'!C172,'CSS SAKAY'!E:E)</f>
        <v>0</v>
      </c>
      <c r="AK172" s="61" t="n">
        <f aca="false">+SUMIF(AGRIMA!F:F,'ALL 2019'!C172,AGRIMA!E:E)</f>
        <v>0</v>
      </c>
      <c r="AL172" s="15" t="n">
        <f aca="false">+SUMIF(FERRIS!H:H,'ALL 2019'!C172,FERRIS!G:G)</f>
        <v>0</v>
      </c>
      <c r="AM172" s="15" t="n">
        <f aca="false">SUMIF(SEM!F:F,'ALL 2019'!C172,SEM!E:E)</f>
        <v>0</v>
      </c>
      <c r="AN172" s="15" t="n">
        <f aca="false">+SUMIF(Madatrade!F:F,'ALL 2019'!C172,Madatrade!E:E)</f>
        <v>0</v>
      </c>
      <c r="AO172" s="15" t="n">
        <f aca="false">+SUMIF('FIRST INVESTISSEMENT'!G:G,'ALL 2019'!C172,'FIRST INVESTISSEMENT'!F:F)</f>
        <v>0</v>
      </c>
    </row>
    <row r="173" customFormat="false" ht="17.25" hidden="false" customHeight="true" outlineLevel="0" collapsed="false">
      <c r="A173" s="2" t="str">
        <f aca="false">+LEFT(B173)</f>
        <v>4</v>
      </c>
      <c r="B173" s="2" t="str">
        <f aca="false">+LEFT(C173,3)</f>
        <v>466</v>
      </c>
      <c r="C173" s="12" t="n">
        <v>46644000</v>
      </c>
      <c r="D173" s="46" t="s">
        <v>2953</v>
      </c>
      <c r="E173" s="57" t="s">
        <v>639</v>
      </c>
      <c r="F173" s="61" t="n">
        <v>0</v>
      </c>
      <c r="G173" s="61" t="n">
        <f aca="false">+SUMIF(AGRICORP!I:I,C173,AGRICORP!F:F)</f>
        <v>0</v>
      </c>
      <c r="H173" s="61" t="n">
        <f aca="false">+SUMIF(SMTP!D:D,'ALL 2019'!C173,SMTP!H:H)</f>
        <v>0</v>
      </c>
      <c r="I173" s="61" t="n">
        <f aca="false">SUMIF(AGRIVET!G:G,C173,AGRIVET!F:F)</f>
        <v>0</v>
      </c>
      <c r="J173" s="61" t="n">
        <f aca="false">+SUMIF(AGRIVAL!G:G,'ALL 2019'!C173,AGRIVAL!F:F)</f>
        <v>0</v>
      </c>
      <c r="K173" s="61" t="n">
        <f aca="false">+SUMIF(AGRIKOBA!G:G,'ALL 2019'!C173,AGRIKOBA!F:F)</f>
        <v>0</v>
      </c>
      <c r="L173" s="61" t="n">
        <f aca="false">+SUMIF(LMOI!F:F,'ALL 2019'!C173,LMOI!E:E)</f>
        <v>0</v>
      </c>
      <c r="M173" s="15" t="n">
        <f aca="false">+SUMIF(TARTINE!G:G,'ALL 2019'!C173,TARTINE!F:F)</f>
        <v>0</v>
      </c>
      <c r="N173" s="15" t="n">
        <f aca="false">+SUMIF(IDF!F:F,'ALL 2019'!C173,IDF!E:E)</f>
        <v>0</v>
      </c>
      <c r="O173" s="15" t="n">
        <f aca="false">+SUMIF(RYA!G:G,C173,RYA!F:F)</f>
        <v>0</v>
      </c>
      <c r="P173" s="15" t="n">
        <f aca="false">+SUMIF('SCI NOAH'!G:G,'ALL 2019'!C173,'SCI NOAH'!F:F)</f>
        <v>0</v>
      </c>
      <c r="Q173" s="15" t="n">
        <f aca="false">+SUMIF(SIM!F:F,'ALL 2019'!C173,SIM!E:E)</f>
        <v>0</v>
      </c>
      <c r="R173" s="93" t="n">
        <f aca="false">SUMIF('First Energy'!F:F,C173,'First Energy'!I:I)</f>
        <v>0</v>
      </c>
      <c r="S173" s="93" t="n">
        <f aca="false">SUMIF('ID Motors'!G:G,C173,'ID Motors'!J:J)</f>
        <v>0</v>
      </c>
      <c r="T173" s="15" t="n">
        <f aca="false">+SUMIF('ID RENTAL'!G:G,'ALL 2019'!C173,'ID RENTAL'!F:F)</f>
        <v>0</v>
      </c>
      <c r="U173" s="29" t="n">
        <f aca="false">+SUMIF('MCM '!G:G,'ALL 2019'!C173,'MCM '!F:F)</f>
        <v>0</v>
      </c>
      <c r="V173" s="61" t="n">
        <f aca="false">+SUMIF(AGRIMOTORS!G:G,C173,AGRIMOTORS!F:F)</f>
        <v>0</v>
      </c>
      <c r="W173" s="15" t="n">
        <f aca="false">+SUMIF(BOVIMA!F:F,'ALL 2019'!C173,BOVIMA!E:E)</f>
        <v>0</v>
      </c>
      <c r="X173" s="15" t="n">
        <f aca="false">+SUMIF(AGRIFEED!F:F,'ALL 2019'!C173,AGRIFEED!E:E)</f>
        <v>0</v>
      </c>
      <c r="Y173" s="15" t="n">
        <f aca="false">+SUMIF(AMIP!F:F,'ALL 2019'!C173,AMIP!E:E)</f>
        <v>0</v>
      </c>
      <c r="Z173" s="15" t="n">
        <f aca="false">+SUMIF(ISF!F:F,'ALL 2019'!C173,ISF!F:F)</f>
        <v>0</v>
      </c>
      <c r="AA173" s="15" t="n">
        <f aca="false">+SUMIF(MABEL!F:F,'ALL 2019'!C173,MABEL!E:E)</f>
        <v>0</v>
      </c>
      <c r="AB173" s="29" t="n">
        <f aca="false">+SUMIF(DISCOI!G:G,'ALL 2019'!C173,DISCOI!F:F)</f>
        <v>0</v>
      </c>
      <c r="AC173" s="15" t="n">
        <f aca="false">+SUMIF(NMP!F:F,'ALL 2019'!C173,NMP!E:E)</f>
        <v>0</v>
      </c>
      <c r="AD173" s="15" t="n">
        <f aca="false">+SUMIF('AMCHO '!F:F,'ALL 2019'!C173,'AMCHO '!E:E)</f>
        <v>0</v>
      </c>
      <c r="AE173" s="15" t="n">
        <f aca="false">SUMIF(CONFORTIS!G:G,'ALL 2019'!C173,CONFORTIS!F:F)</f>
        <v>0</v>
      </c>
      <c r="AF173" s="15" t="n">
        <f aca="false">+SUMIF('IRS IMMO'!G:G,'ALL 2019'!C173,'IRS IMMO'!F:F)</f>
        <v>0</v>
      </c>
      <c r="AG173" s="15" t="n">
        <f aca="false">SUMIF('United Malagasy'!F:F,'ALL 2019'!C173,'United Malagasy'!E:E)</f>
        <v>0</v>
      </c>
      <c r="AH173" s="15" t="n">
        <f aca="false">+SUMIF(AGRIVETAM!F:F,'ALL 2019'!C173,AGRIVETAM!E:E)</f>
        <v>0</v>
      </c>
      <c r="AI173" s="15" t="n">
        <f aca="false">+SUMIF(EUROPAINTS!F:F,'ALL 2019'!C173,EUROPAINTS!E:E)</f>
        <v>0</v>
      </c>
      <c r="AJ173" s="15" t="n">
        <f aca="false">SUMIF('CSS SAKAY'!F:F,'ALL 2019'!C173,'CSS SAKAY'!E:E)</f>
        <v>0</v>
      </c>
      <c r="AK173" s="61" t="n">
        <f aca="false">+SUMIF(AGRIMA!F:F,'ALL 2019'!C173,AGRIMA!E:E)</f>
        <v>0</v>
      </c>
      <c r="AL173" s="15" t="n">
        <f aca="false">+SUMIF(FERRIS!H:H,'ALL 2019'!C173,FERRIS!G:G)</f>
        <v>0</v>
      </c>
      <c r="AM173" s="15" t="n">
        <f aca="false">SUMIF(SEM!F:F,'ALL 2019'!C173,SEM!E:E)</f>
        <v>0</v>
      </c>
      <c r="AN173" s="15" t="n">
        <f aca="false">+SUMIF(Madatrade!F:F,'ALL 2019'!C173,Madatrade!E:E)</f>
        <v>0</v>
      </c>
      <c r="AO173" s="15" t="n">
        <f aca="false">+SUMIF('FIRST INVESTISSEMENT'!G:G,'ALL 2019'!C173,'FIRST INVESTISSEMENT'!F:F)</f>
        <v>0</v>
      </c>
    </row>
    <row r="174" customFormat="false" ht="17.25" hidden="false" customHeight="true" outlineLevel="0" collapsed="false">
      <c r="A174" s="2" t="str">
        <f aca="false">+LEFT(B174)</f>
        <v>4</v>
      </c>
      <c r="B174" s="2" t="str">
        <f aca="false">+LEFT(C174,3)</f>
        <v>466</v>
      </c>
      <c r="C174" s="12" t="n">
        <v>46650000</v>
      </c>
      <c r="D174" s="46" t="s">
        <v>2953</v>
      </c>
      <c r="E174" s="57" t="s">
        <v>84</v>
      </c>
      <c r="F174" s="61" t="n">
        <v>130121218.5</v>
      </c>
      <c r="G174" s="61" t="n">
        <f aca="false">+SUMIF(AGRICORP!I:I,C174,AGRICORP!F:F)</f>
        <v>0</v>
      </c>
      <c r="H174" s="61" t="n">
        <f aca="false">+SUMIF(SMTP!D:D,'ALL 2019'!C174,SMTP!H:H)</f>
        <v>388899892.26</v>
      </c>
      <c r="I174" s="61" t="n">
        <f aca="false">SUMIF(AGRIVET!G:G,C174,AGRIVET!F:F)</f>
        <v>0</v>
      </c>
      <c r="J174" s="61" t="n">
        <f aca="false">+SUMIF(AGRIVAL!G:G,'ALL 2019'!C174,AGRIVAL!F:F)</f>
        <v>0</v>
      </c>
      <c r="K174" s="61" t="n">
        <f aca="false">+SUMIF(AGRIKOBA!G:G,'ALL 2019'!C174,AGRIKOBA!F:F)</f>
        <v>0</v>
      </c>
      <c r="L174" s="61" t="n">
        <f aca="false">+SUMIF(LMOI!F:F,'ALL 2019'!C174,LMOI!E:E)</f>
        <v>0</v>
      </c>
      <c r="M174" s="15" t="n">
        <f aca="false">+SUMIF(TARTINE!G:G,'ALL 2019'!C174,TARTINE!F:F)</f>
        <v>0</v>
      </c>
      <c r="N174" s="15" t="n">
        <f aca="false">+SUMIF(IDF!F:F,'ALL 2019'!C174,IDF!E:E)</f>
        <v>0</v>
      </c>
      <c r="O174" s="15" t="n">
        <f aca="false">+SUMIF(RYA!G:G,C174,RYA!F:F)</f>
        <v>0</v>
      </c>
      <c r="P174" s="15" t="n">
        <f aca="false">+SUMIF('SCI NOAH'!G:G,'ALL 2019'!C174,'SCI NOAH'!F:F)</f>
        <v>0</v>
      </c>
      <c r="Q174" s="15" t="n">
        <f aca="false">+SUMIF(SIM!F:F,'ALL 2019'!C174,SIM!E:E)</f>
        <v>0</v>
      </c>
      <c r="R174" s="93" t="n">
        <f aca="false">SUMIF('First Energy'!F:F,C174,'First Energy'!I:I)</f>
        <v>-8987055</v>
      </c>
      <c r="S174" s="93" t="n">
        <f aca="false">SUMIF('ID Motors'!G:G,C174,'ID Motors'!J:J)</f>
        <v>0</v>
      </c>
      <c r="T174" s="15" t="n">
        <f aca="false">+SUMIF('ID RENTAL'!G:G,'ALL 2019'!C174,'ID RENTAL'!F:F)</f>
        <v>0</v>
      </c>
      <c r="U174" s="29" t="n">
        <f aca="false">+SUMIF('MCM '!G:G,'ALL 2019'!C174,'MCM '!F:F)</f>
        <v>0</v>
      </c>
      <c r="V174" s="61" t="n">
        <f aca="false">+SUMIF(AGRIMOTORS!G:G,C174,AGRIMOTORS!F:F)</f>
        <v>0</v>
      </c>
      <c r="W174" s="15" t="n">
        <f aca="false">+SUMIF(BOVIMA!F:F,'ALL 2019'!C174,BOVIMA!E:E)</f>
        <v>0</v>
      </c>
      <c r="X174" s="15" t="n">
        <f aca="false">+SUMIF(AGRIFEED!F:F,'ALL 2019'!C174,AGRIFEED!E:E)</f>
        <v>0</v>
      </c>
      <c r="Y174" s="15" t="n">
        <f aca="false">+SUMIF(AMIP!F:F,'ALL 2019'!C174,AMIP!E:E)</f>
        <v>0</v>
      </c>
      <c r="Z174" s="15" t="n">
        <f aca="false">+SUMIF(ISF!F:F,'ALL 2019'!C174,ISF!F:F)</f>
        <v>0</v>
      </c>
      <c r="AA174" s="15" t="n">
        <f aca="false">+SUMIF(MABEL!F:F,'ALL 2019'!C174,MABEL!E:E)</f>
        <v>0</v>
      </c>
      <c r="AB174" s="29" t="n">
        <f aca="false">+SUMIF(DISCOI!G:G,'ALL 2019'!C174,DISCOI!F:F)</f>
        <v>0</v>
      </c>
      <c r="AC174" s="15" t="n">
        <f aca="false">+SUMIF(NMP!F:F,'ALL 2019'!C174,NMP!E:E)</f>
        <v>0</v>
      </c>
      <c r="AD174" s="15" t="n">
        <f aca="false">+SUMIF('AMCHO '!F:F,'ALL 2019'!C174,'AMCHO '!E:E)</f>
        <v>-203056193.86</v>
      </c>
      <c r="AE174" s="15" t="n">
        <f aca="false">SUMIF(CONFORTIS!G:G,'ALL 2019'!C174,CONFORTIS!F:F)</f>
        <v>0</v>
      </c>
      <c r="AF174" s="15" t="n">
        <f aca="false">+SUMIF('IRS IMMO'!G:G,'ALL 2019'!C174,'IRS IMMO'!F:F)</f>
        <v>0</v>
      </c>
      <c r="AG174" s="15" t="n">
        <f aca="false">SUMIF('United Malagasy'!F:F,'ALL 2019'!C174,'United Malagasy'!E:E)</f>
        <v>833217.1</v>
      </c>
      <c r="AH174" s="15" t="n">
        <f aca="false">+SUMIF(AGRIVETAM!F:F,'ALL 2019'!C174,AGRIVETAM!E:E)</f>
        <v>0</v>
      </c>
      <c r="AI174" s="15" t="n">
        <f aca="false">+SUMIF(EUROPAINTS!F:F,'ALL 2019'!C174,EUROPAINTS!E:E)</f>
        <v>0</v>
      </c>
      <c r="AJ174" s="15" t="n">
        <f aca="false">SUMIF('CSS SAKAY'!F:F,'ALL 2019'!C174,'CSS SAKAY'!E:E)</f>
        <v>0</v>
      </c>
      <c r="AK174" s="61" t="n">
        <f aca="false">+SUMIF(AGRIMA!F:F,'ALL 2019'!C174,AGRIMA!E:E)</f>
        <v>0</v>
      </c>
      <c r="AL174" s="15" t="n">
        <f aca="false">+SUMIF(FERRIS!H:H,'ALL 2019'!C174,FERRIS!G:G)</f>
        <v>0</v>
      </c>
      <c r="AM174" s="15" t="n">
        <f aca="false">SUMIF(SEM!F:F,'ALL 2019'!C174,SEM!E:E)</f>
        <v>0</v>
      </c>
      <c r="AN174" s="15" t="n">
        <f aca="false">+SUMIF(Madatrade!F:F,'ALL 2019'!C174,Madatrade!E:E)</f>
        <v>0</v>
      </c>
      <c r="AO174" s="15" t="n">
        <f aca="false">+SUMIF('FIRST INVESTISSEMENT'!G:G,'ALL 2019'!C174,'FIRST INVESTISSEMENT'!F:F)</f>
        <v>0</v>
      </c>
    </row>
    <row r="175" customFormat="false" ht="17.25" hidden="false" customHeight="true" outlineLevel="0" collapsed="false">
      <c r="A175" s="2" t="str">
        <f aca="false">+LEFT(B175)</f>
        <v>4</v>
      </c>
      <c r="B175" s="2" t="str">
        <f aca="false">+LEFT(C175,3)</f>
        <v>466</v>
      </c>
      <c r="C175" s="12" t="n">
        <v>46660000</v>
      </c>
      <c r="D175" s="46" t="s">
        <v>2953</v>
      </c>
      <c r="E175" s="57" t="s">
        <v>955</v>
      </c>
      <c r="F175" s="61" t="n">
        <v>81000</v>
      </c>
      <c r="G175" s="61" t="n">
        <f aca="false">+SUMIF(AGRICORP!I:I,C175,AGRICORP!F:F)</f>
        <v>0</v>
      </c>
      <c r="H175" s="61" t="n">
        <f aca="false">+SUMIF(SMTP!D:D,'ALL 2019'!C175,SMTP!H:H)</f>
        <v>2334421.93</v>
      </c>
      <c r="I175" s="61" t="n">
        <f aca="false">SUMIF(AGRIVET!G:G,C175,AGRIVET!F:F)</f>
        <v>0</v>
      </c>
      <c r="J175" s="61" t="n">
        <f aca="false">+SUMIF(AGRIVAL!G:G,'ALL 2019'!C175,AGRIVAL!F:F)</f>
        <v>0</v>
      </c>
      <c r="K175" s="61" t="n">
        <f aca="false">+SUMIF(AGRIKOBA!G:G,'ALL 2019'!C175,AGRIKOBA!F:F)</f>
        <v>0</v>
      </c>
      <c r="L175" s="61" t="n">
        <f aca="false">+SUMIF(LMOI!F:F,'ALL 2019'!C175,LMOI!E:E)</f>
        <v>0</v>
      </c>
      <c r="M175" s="15" t="n">
        <f aca="false">+SUMIF(TARTINE!G:G,'ALL 2019'!C175,TARTINE!F:F)</f>
        <v>0</v>
      </c>
      <c r="N175" s="15" t="n">
        <f aca="false">+SUMIF(IDF!F:F,'ALL 2019'!C175,IDF!E:E)</f>
        <v>0</v>
      </c>
      <c r="O175" s="15" t="n">
        <f aca="false">+SUMIF(RYA!G:G,C175,RYA!F:F)</f>
        <v>0</v>
      </c>
      <c r="P175" s="15" t="n">
        <f aca="false">+SUMIF('SCI NOAH'!G:G,'ALL 2019'!C175,'SCI NOAH'!F:F)</f>
        <v>0</v>
      </c>
      <c r="Q175" s="15" t="n">
        <f aca="false">+SUMIF(SIM!F:F,'ALL 2019'!C175,SIM!E:E)</f>
        <v>0</v>
      </c>
      <c r="R175" s="93" t="n">
        <f aca="false">SUMIF('First Energy'!F:F,C175,'First Energy'!I:I)</f>
        <v>0</v>
      </c>
      <c r="S175" s="93" t="n">
        <f aca="false">SUMIF('ID Motors'!G:G,C175,'ID Motors'!J:J)</f>
        <v>0</v>
      </c>
      <c r="T175" s="15" t="n">
        <f aca="false">+SUMIF('ID RENTAL'!G:G,'ALL 2019'!C175,'ID RENTAL'!F:F)</f>
        <v>0</v>
      </c>
      <c r="U175" s="29" t="n">
        <f aca="false">+SUMIF('MCM '!G:G,'ALL 2019'!C175,'MCM '!F:F)</f>
        <v>0</v>
      </c>
      <c r="V175" s="61" t="n">
        <f aca="false">+SUMIF(AGRIMOTORS!G:G,C175,AGRIMOTORS!F:F)</f>
        <v>0</v>
      </c>
      <c r="W175" s="15" t="n">
        <f aca="false">+SUMIF(BOVIMA!F:F,'ALL 2019'!C175,BOVIMA!E:E)</f>
        <v>0</v>
      </c>
      <c r="X175" s="15" t="n">
        <f aca="false">+SUMIF(AGRIFEED!F:F,'ALL 2019'!C175,AGRIFEED!E:E)</f>
        <v>0</v>
      </c>
      <c r="Y175" s="15" t="n">
        <f aca="false">+SUMIF(AMIP!F:F,'ALL 2019'!C175,AMIP!E:E)</f>
        <v>0</v>
      </c>
      <c r="Z175" s="15" t="n">
        <f aca="false">+SUMIF(ISF!F:F,'ALL 2019'!C175,ISF!F:F)</f>
        <v>0</v>
      </c>
      <c r="AA175" s="15" t="n">
        <f aca="false">+SUMIF(MABEL!F:F,'ALL 2019'!C175,MABEL!E:E)</f>
        <v>0</v>
      </c>
      <c r="AB175" s="29" t="n">
        <f aca="false">+SUMIF(DISCOI!G:G,'ALL 2019'!C175,DISCOI!F:F)</f>
        <v>0</v>
      </c>
      <c r="AC175" s="15" t="n">
        <f aca="false">+SUMIF(NMP!F:F,'ALL 2019'!C175,NMP!E:E)</f>
        <v>0</v>
      </c>
      <c r="AD175" s="15" t="n">
        <f aca="false">+SUMIF('AMCHO '!F:F,'ALL 2019'!C175,'AMCHO '!E:E)</f>
        <v>0</v>
      </c>
      <c r="AE175" s="15" t="n">
        <f aca="false">SUMIF(CONFORTIS!G:G,'ALL 2019'!C175,CONFORTIS!F:F)</f>
        <v>0</v>
      </c>
      <c r="AF175" s="15" t="n">
        <f aca="false">+SUMIF('IRS IMMO'!G:G,'ALL 2019'!C175,'IRS IMMO'!F:F)</f>
        <v>0</v>
      </c>
      <c r="AG175" s="15" t="n">
        <f aca="false">SUMIF('United Malagasy'!F:F,'ALL 2019'!C175,'United Malagasy'!E:E)</f>
        <v>0</v>
      </c>
      <c r="AH175" s="15" t="n">
        <f aca="false">+SUMIF(AGRIVETAM!F:F,'ALL 2019'!C175,AGRIVETAM!E:E)</f>
        <v>0</v>
      </c>
      <c r="AI175" s="15" t="n">
        <f aca="false">+SUMIF(EUROPAINTS!F:F,'ALL 2019'!C175,EUROPAINTS!E:E)</f>
        <v>0</v>
      </c>
      <c r="AJ175" s="15" t="n">
        <f aca="false">SUMIF('CSS SAKAY'!F:F,'ALL 2019'!C175,'CSS SAKAY'!E:E)</f>
        <v>0</v>
      </c>
      <c r="AK175" s="61" t="n">
        <f aca="false">+SUMIF(AGRIMA!F:F,'ALL 2019'!C175,AGRIMA!E:E)</f>
        <v>0</v>
      </c>
      <c r="AL175" s="15" t="n">
        <f aca="false">+SUMIF(FERRIS!H:H,'ALL 2019'!C175,FERRIS!G:G)</f>
        <v>0</v>
      </c>
      <c r="AM175" s="15" t="n">
        <f aca="false">SUMIF(SEM!F:F,'ALL 2019'!C175,SEM!E:E)</f>
        <v>0</v>
      </c>
      <c r="AN175" s="15" t="n">
        <f aca="false">+SUMIF(Madatrade!F:F,'ALL 2019'!C175,Madatrade!E:E)</f>
        <v>0</v>
      </c>
      <c r="AO175" s="15" t="n">
        <f aca="false">+SUMIF('FIRST INVESTISSEMENT'!G:G,'ALL 2019'!C175,'FIRST INVESTISSEMENT'!F:F)</f>
        <v>0</v>
      </c>
    </row>
    <row r="176" customFormat="false" ht="17.25" hidden="false" customHeight="true" outlineLevel="0" collapsed="false">
      <c r="A176" s="2" t="str">
        <f aca="false">+LEFT(B176)</f>
        <v>4</v>
      </c>
      <c r="B176" s="2" t="str">
        <f aca="false">+LEFT(C176,3)</f>
        <v>466</v>
      </c>
      <c r="C176" s="20" t="n">
        <v>46670000</v>
      </c>
      <c r="D176" s="46" t="s">
        <v>2953</v>
      </c>
      <c r="E176" s="57" t="s">
        <v>83</v>
      </c>
      <c r="F176" s="61" t="n">
        <v>625500</v>
      </c>
      <c r="G176" s="61" t="n">
        <f aca="false">+SUMIF(AGRICORP!I:I,C176,AGRICORP!F:F)</f>
        <v>0</v>
      </c>
      <c r="H176" s="61" t="n">
        <f aca="false">+SUMIF(SMTP!D:D,'ALL 2019'!C176,SMTP!H:H)</f>
        <v>47847703.6</v>
      </c>
      <c r="I176" s="61" t="n">
        <f aca="false">SUMIF(AGRIVET!G:G,C176,AGRIVET!F:F)</f>
        <v>0</v>
      </c>
      <c r="J176" s="61" t="n">
        <f aca="false">+SUMIF(AGRIVAL!G:G,'ALL 2019'!C176,AGRIVAL!F:F)</f>
        <v>0</v>
      </c>
      <c r="K176" s="61" t="n">
        <f aca="false">+SUMIF(AGRIKOBA!G:G,'ALL 2019'!C176,AGRIKOBA!F:F)</f>
        <v>0</v>
      </c>
      <c r="L176" s="61" t="n">
        <f aca="false">+SUMIF(LMOI!F:F,'ALL 2019'!C176,LMOI!E:E)</f>
        <v>0</v>
      </c>
      <c r="M176" s="15" t="n">
        <f aca="false">+SUMIF(TARTINE!G:G,'ALL 2019'!C176,TARTINE!F:F)</f>
        <v>0</v>
      </c>
      <c r="N176" s="15" t="n">
        <f aca="false">+SUMIF(IDF!F:F,'ALL 2019'!C176,IDF!E:E)</f>
        <v>0</v>
      </c>
      <c r="O176" s="15" t="n">
        <f aca="false">+SUMIF(RYA!G:G,C176,RYA!F:F)</f>
        <v>0</v>
      </c>
      <c r="P176" s="15" t="n">
        <f aca="false">+SUMIF('SCI NOAH'!G:G,'ALL 2019'!C176,'SCI NOAH'!F:F)</f>
        <v>0</v>
      </c>
      <c r="Q176" s="15" t="n">
        <f aca="false">+SUMIF(SIM!F:F,'ALL 2019'!C176,SIM!E:E)</f>
        <v>0</v>
      </c>
      <c r="R176" s="93" t="n">
        <f aca="false">SUMIF('First Energy'!F:F,C176,'First Energy'!I:I)</f>
        <v>0</v>
      </c>
      <c r="S176" s="93" t="n">
        <f aca="false">SUMIF('ID Motors'!G:G,C176,'ID Motors'!J:J)</f>
        <v>0</v>
      </c>
      <c r="T176" s="15" t="n">
        <f aca="false">+SUMIF('ID RENTAL'!G:G,'ALL 2019'!C176,'ID RENTAL'!F:F)</f>
        <v>0</v>
      </c>
      <c r="U176" s="29" t="n">
        <f aca="false">+SUMIF('MCM '!G:G,'ALL 2019'!C176,'MCM '!F:F)</f>
        <v>0</v>
      </c>
      <c r="V176" s="61" t="n">
        <f aca="false">+SUMIF(AGRIMOTORS!G:G,C176,AGRIMOTORS!F:F)</f>
        <v>0</v>
      </c>
      <c r="W176" s="15" t="n">
        <f aca="false">+SUMIF(BOVIMA!F:F,'ALL 2019'!C176,BOVIMA!E:E)</f>
        <v>0</v>
      </c>
      <c r="X176" s="15" t="n">
        <f aca="false">+SUMIF(AGRIFEED!F:F,'ALL 2019'!C176,AGRIFEED!E:E)</f>
        <v>0</v>
      </c>
      <c r="Y176" s="15" t="n">
        <f aca="false">+SUMIF(AMIP!F:F,'ALL 2019'!C176,AMIP!E:E)</f>
        <v>0</v>
      </c>
      <c r="Z176" s="15" t="n">
        <f aca="false">+SUMIF(ISF!F:F,'ALL 2019'!C176,ISF!F:F)</f>
        <v>0</v>
      </c>
      <c r="AA176" s="15" t="n">
        <f aca="false">+SUMIF(MABEL!F:F,'ALL 2019'!C176,MABEL!E:E)</f>
        <v>0</v>
      </c>
      <c r="AB176" s="29" t="n">
        <f aca="false">+SUMIF(DISCOI!G:G,'ALL 2019'!C176,DISCOI!F:F)</f>
        <v>0</v>
      </c>
      <c r="AC176" s="15" t="n">
        <f aca="false">+SUMIF(NMP!F:F,'ALL 2019'!C176,NMP!E:E)</f>
        <v>0</v>
      </c>
      <c r="AD176" s="15" t="n">
        <f aca="false">+SUMIF('AMCHO '!F:F,'ALL 2019'!C176,'AMCHO '!E:E)</f>
        <v>0</v>
      </c>
      <c r="AE176" s="15" t="n">
        <f aca="false">SUMIF(CONFORTIS!G:G,'ALL 2019'!C176,CONFORTIS!F:F)</f>
        <v>0</v>
      </c>
      <c r="AF176" s="15" t="n">
        <f aca="false">+SUMIF('IRS IMMO'!G:G,'ALL 2019'!C176,'IRS IMMO'!F:F)</f>
        <v>0</v>
      </c>
      <c r="AG176" s="15" t="n">
        <f aca="false">SUMIF('United Malagasy'!F:F,'ALL 2019'!C176,'United Malagasy'!E:E)</f>
        <v>6912202.06</v>
      </c>
      <c r="AH176" s="15" t="n">
        <f aca="false">+SUMIF(AGRIVETAM!F:F,'ALL 2019'!C176,AGRIVETAM!E:E)</f>
        <v>0</v>
      </c>
      <c r="AI176" s="15" t="n">
        <f aca="false">+SUMIF(EUROPAINTS!F:F,'ALL 2019'!C176,EUROPAINTS!E:E)</f>
        <v>0</v>
      </c>
      <c r="AJ176" s="15" t="n">
        <f aca="false">SUMIF('CSS SAKAY'!F:F,'ALL 2019'!C176,'CSS SAKAY'!E:E)</f>
        <v>0</v>
      </c>
      <c r="AK176" s="61" t="n">
        <f aca="false">+SUMIF(AGRIMA!F:F,'ALL 2019'!C176,AGRIMA!E:E)</f>
        <v>0</v>
      </c>
      <c r="AL176" s="15" t="n">
        <f aca="false">+SUMIF(FERRIS!H:H,'ALL 2019'!C176,FERRIS!G:G)</f>
        <v>0</v>
      </c>
      <c r="AM176" s="15" t="n">
        <f aca="false">SUMIF(SEM!F:F,'ALL 2019'!C176,SEM!E:E)</f>
        <v>0</v>
      </c>
      <c r="AN176" s="15" t="n">
        <f aca="false">+SUMIF(Madatrade!F:F,'ALL 2019'!C176,Madatrade!E:E)</f>
        <v>0</v>
      </c>
      <c r="AO176" s="15" t="n">
        <f aca="false">+SUMIF('FIRST INVESTISSEMENT'!G:G,'ALL 2019'!C176,'FIRST INVESTISSEMENT'!F:F)</f>
        <v>0</v>
      </c>
    </row>
    <row r="177" customFormat="false" ht="17.25" hidden="false" customHeight="true" outlineLevel="0" collapsed="false">
      <c r="A177" s="2" t="str">
        <f aca="false">+LEFT(B177)</f>
        <v>4</v>
      </c>
      <c r="B177" s="2" t="str">
        <f aca="false">+LEFT(C177,3)</f>
        <v>466</v>
      </c>
      <c r="C177" s="20" t="n">
        <v>46680000</v>
      </c>
      <c r="D177" s="46" t="s">
        <v>2953</v>
      </c>
      <c r="E177" s="57" t="s">
        <v>68</v>
      </c>
      <c r="F177" s="61" t="n">
        <v>126000</v>
      </c>
      <c r="G177" s="61" t="n">
        <f aca="false">+SUMIF(AGRICORP!I:I,C177,AGRICORP!F:F)</f>
        <v>0</v>
      </c>
      <c r="H177" s="61" t="n">
        <f aca="false">+SUMIF(SMTP!D:D,'ALL 2019'!C177,SMTP!H:H)</f>
        <v>156288302.44</v>
      </c>
      <c r="I177" s="61" t="n">
        <f aca="false">SUMIF(AGRIVET!G:G,C177,AGRIVET!F:F)</f>
        <v>0</v>
      </c>
      <c r="J177" s="61" t="n">
        <f aca="false">+SUMIF(AGRIVAL!G:G,'ALL 2019'!C177,AGRIVAL!F:F)</f>
        <v>0</v>
      </c>
      <c r="K177" s="61" t="n">
        <f aca="false">+SUMIF(AGRIKOBA!G:G,'ALL 2019'!C177,AGRIKOBA!F:F)</f>
        <v>0</v>
      </c>
      <c r="L177" s="61" t="n">
        <f aca="false">+SUMIF(LMOI!F:F,'ALL 2019'!C177,LMOI!E:E)</f>
        <v>0</v>
      </c>
      <c r="M177" s="15" t="n">
        <f aca="false">+SUMIF(TARTINE!G:G,'ALL 2019'!C177,TARTINE!F:F)</f>
        <v>0</v>
      </c>
      <c r="N177" s="15" t="n">
        <f aca="false">+SUMIF(IDF!F:F,'ALL 2019'!C177,IDF!E:E)</f>
        <v>0</v>
      </c>
      <c r="O177" s="15" t="n">
        <f aca="false">+SUMIF(RYA!G:G,C177,RYA!F:F)</f>
        <v>0</v>
      </c>
      <c r="P177" s="15" t="n">
        <f aca="false">+SUMIF('SCI NOAH'!G:G,'ALL 2019'!C177,'SCI NOAH'!F:F)</f>
        <v>0</v>
      </c>
      <c r="Q177" s="15" t="n">
        <f aca="false">+SUMIF(SIM!F:F,'ALL 2019'!C177,SIM!E:E)</f>
        <v>0</v>
      </c>
      <c r="R177" s="93" t="n">
        <f aca="false">SUMIF('First Energy'!F:F,C177,'First Energy'!I:I)</f>
        <v>0</v>
      </c>
      <c r="S177" s="93" t="n">
        <f aca="false">SUMIF('ID Motors'!G:G,C177,'ID Motors'!J:J)</f>
        <v>0</v>
      </c>
      <c r="T177" s="15" t="n">
        <f aca="false">+SUMIF('ID RENTAL'!G:G,'ALL 2019'!C177,'ID RENTAL'!F:F)</f>
        <v>0</v>
      </c>
      <c r="U177" s="29" t="n">
        <f aca="false">+SUMIF('MCM '!G:G,'ALL 2019'!C177,'MCM '!F:F)</f>
        <v>0</v>
      </c>
      <c r="V177" s="61" t="n">
        <f aca="false">+SUMIF(AGRIMOTORS!G:G,C177,AGRIMOTORS!F:F)</f>
        <v>0</v>
      </c>
      <c r="W177" s="15" t="n">
        <f aca="false">+SUMIF(BOVIMA!F:F,'ALL 2019'!C177,BOVIMA!E:E)</f>
        <v>0</v>
      </c>
      <c r="X177" s="15" t="n">
        <f aca="false">+SUMIF(AGRIFEED!F:F,'ALL 2019'!C177,AGRIFEED!E:E)</f>
        <v>0</v>
      </c>
      <c r="Y177" s="15" t="n">
        <f aca="false">+SUMIF(AMIP!F:F,'ALL 2019'!C177,AMIP!E:E)</f>
        <v>0</v>
      </c>
      <c r="Z177" s="15" t="n">
        <f aca="false">+SUMIF(ISF!F:F,'ALL 2019'!C177,ISF!F:F)</f>
        <v>0</v>
      </c>
      <c r="AA177" s="15" t="n">
        <f aca="false">+SUMIF(MABEL!F:F,'ALL 2019'!C177,MABEL!E:E)</f>
        <v>0</v>
      </c>
      <c r="AB177" s="29" t="n">
        <f aca="false">+SUMIF(DISCOI!G:G,'ALL 2019'!C177,DISCOI!F:F)</f>
        <v>0</v>
      </c>
      <c r="AC177" s="15" t="n">
        <f aca="false">+SUMIF(NMP!F:F,'ALL 2019'!C177,NMP!E:E)</f>
        <v>0</v>
      </c>
      <c r="AD177" s="15" t="n">
        <f aca="false">+SUMIF('AMCHO '!F:F,'ALL 2019'!C177,'AMCHO '!E:E)</f>
        <v>0</v>
      </c>
      <c r="AE177" s="15" t="n">
        <f aca="false">SUMIF(CONFORTIS!G:G,'ALL 2019'!C177,CONFORTIS!F:F)</f>
        <v>0</v>
      </c>
      <c r="AF177" s="15" t="n">
        <f aca="false">+SUMIF('IRS IMMO'!G:G,'ALL 2019'!C177,'IRS IMMO'!F:F)</f>
        <v>0</v>
      </c>
      <c r="AG177" s="15" t="n">
        <f aca="false">SUMIF('United Malagasy'!F:F,'ALL 2019'!C177,'United Malagasy'!E:E)</f>
        <v>0</v>
      </c>
      <c r="AH177" s="15" t="n">
        <f aca="false">+SUMIF(AGRIVETAM!F:F,'ALL 2019'!C177,AGRIVETAM!E:E)</f>
        <v>0</v>
      </c>
      <c r="AI177" s="15" t="n">
        <f aca="false">+SUMIF(EUROPAINTS!F:F,'ALL 2019'!C177,EUROPAINTS!E:E)</f>
        <v>0</v>
      </c>
      <c r="AJ177" s="15" t="n">
        <f aca="false">SUMIF('CSS SAKAY'!F:F,'ALL 2019'!C177,'CSS SAKAY'!E:E)</f>
        <v>0</v>
      </c>
      <c r="AK177" s="61" t="n">
        <f aca="false">+SUMIF(AGRIMA!F:F,'ALL 2019'!C177,AGRIMA!E:E)</f>
        <v>0</v>
      </c>
      <c r="AL177" s="15" t="n">
        <f aca="false">+SUMIF(FERRIS!H:H,'ALL 2019'!C177,FERRIS!G:G)</f>
        <v>0</v>
      </c>
      <c r="AM177" s="15" t="n">
        <f aca="false">SUMIF(SEM!F:F,'ALL 2019'!C177,SEM!E:E)</f>
        <v>0</v>
      </c>
      <c r="AN177" s="15" t="n">
        <f aca="false">+SUMIF(Madatrade!F:F,'ALL 2019'!C177,Madatrade!E:E)</f>
        <v>0</v>
      </c>
      <c r="AO177" s="15" t="n">
        <f aca="false">+SUMIF('FIRST INVESTISSEMENT'!G:G,'ALL 2019'!C177,'FIRST INVESTISSEMENT'!F:F)</f>
        <v>0</v>
      </c>
    </row>
    <row r="178" customFormat="false" ht="17.25" hidden="false" customHeight="true" outlineLevel="0" collapsed="false">
      <c r="A178" s="2" t="str">
        <f aca="false">+LEFT(B178)</f>
        <v>4</v>
      </c>
      <c r="B178" s="2" t="str">
        <f aca="false">+LEFT(C178,3)</f>
        <v>466</v>
      </c>
      <c r="C178" s="20" t="n">
        <v>46690000</v>
      </c>
      <c r="D178" s="46" t="s">
        <v>2953</v>
      </c>
      <c r="E178" s="57" t="s">
        <v>950</v>
      </c>
      <c r="F178" s="61" t="n">
        <v>0</v>
      </c>
      <c r="G178" s="61" t="n">
        <f aca="false">+SUMIF(AGRICORP!I:I,C178,AGRICORP!F:F)</f>
        <v>0</v>
      </c>
      <c r="H178" s="61" t="n">
        <f aca="false">+SUMIF(SMTP!D:D,'ALL 2019'!C178,SMTP!H:H)</f>
        <v>664150</v>
      </c>
      <c r="I178" s="61" t="n">
        <f aca="false">SUMIF(AGRIVET!G:G,C178,AGRIVET!F:F)</f>
        <v>0</v>
      </c>
      <c r="J178" s="61" t="n">
        <f aca="false">+SUMIF(AGRIVAL!G:G,'ALL 2019'!C178,AGRIVAL!F:F)</f>
        <v>0</v>
      </c>
      <c r="K178" s="61" t="n">
        <f aca="false">+SUMIF(AGRIKOBA!G:G,'ALL 2019'!C178,AGRIKOBA!F:F)</f>
        <v>0</v>
      </c>
      <c r="L178" s="61" t="n">
        <f aca="false">+SUMIF(LMOI!F:F,'ALL 2019'!C178,LMOI!E:E)</f>
        <v>0</v>
      </c>
      <c r="M178" s="15" t="n">
        <f aca="false">+SUMIF(TARTINE!G:G,'ALL 2019'!C178,TARTINE!F:F)</f>
        <v>0</v>
      </c>
      <c r="N178" s="15" t="n">
        <f aca="false">+SUMIF(IDF!F:F,'ALL 2019'!C178,IDF!E:E)</f>
        <v>0</v>
      </c>
      <c r="O178" s="15" t="n">
        <f aca="false">+SUMIF(RYA!G:G,C178,RYA!F:F)</f>
        <v>0</v>
      </c>
      <c r="P178" s="15" t="n">
        <f aca="false">+SUMIF('SCI NOAH'!G:G,'ALL 2019'!C178,'SCI NOAH'!F:F)</f>
        <v>0</v>
      </c>
      <c r="Q178" s="15" t="n">
        <f aca="false">+SUMIF(SIM!F:F,'ALL 2019'!C178,SIM!E:E)</f>
        <v>0</v>
      </c>
      <c r="R178" s="93" t="n">
        <f aca="false">SUMIF('First Energy'!F:F,C178,'First Energy'!I:I)</f>
        <v>0</v>
      </c>
      <c r="S178" s="93" t="n">
        <f aca="false">SUMIF('ID Motors'!G:G,C178,'ID Motors'!J:J)</f>
        <v>0</v>
      </c>
      <c r="T178" s="15" t="n">
        <f aca="false">+SUMIF('ID RENTAL'!G:G,'ALL 2019'!C178,'ID RENTAL'!F:F)</f>
        <v>0</v>
      </c>
      <c r="U178" s="29" t="n">
        <f aca="false">+SUMIF('MCM '!G:G,'ALL 2019'!C178,'MCM '!F:F)</f>
        <v>0</v>
      </c>
      <c r="V178" s="61" t="n">
        <f aca="false">+SUMIF(AGRIMOTORS!G:G,C178,AGRIMOTORS!F:F)</f>
        <v>0</v>
      </c>
      <c r="W178" s="15" t="n">
        <f aca="false">+SUMIF(BOVIMA!F:F,'ALL 2019'!C178,BOVIMA!E:E)</f>
        <v>0</v>
      </c>
      <c r="X178" s="15" t="n">
        <f aca="false">+SUMIF(AGRIFEED!F:F,'ALL 2019'!C178,AGRIFEED!E:E)</f>
        <v>0</v>
      </c>
      <c r="Y178" s="15" t="n">
        <f aca="false">+SUMIF(AMIP!F:F,'ALL 2019'!C178,AMIP!E:E)</f>
        <v>0</v>
      </c>
      <c r="Z178" s="15" t="n">
        <f aca="false">+SUMIF(ISF!F:F,'ALL 2019'!C178,ISF!F:F)</f>
        <v>0</v>
      </c>
      <c r="AA178" s="15" t="n">
        <f aca="false">+SUMIF(MABEL!F:F,'ALL 2019'!C178,MABEL!E:E)</f>
        <v>0</v>
      </c>
      <c r="AB178" s="29" t="n">
        <f aca="false">+SUMIF(DISCOI!G:G,'ALL 2019'!C178,DISCOI!F:F)</f>
        <v>0</v>
      </c>
      <c r="AC178" s="15" t="n">
        <f aca="false">+SUMIF(NMP!F:F,'ALL 2019'!C178,NMP!E:E)</f>
        <v>0</v>
      </c>
      <c r="AD178" s="15" t="n">
        <f aca="false">+SUMIF('AMCHO '!F:F,'ALL 2019'!C178,'AMCHO '!E:E)</f>
        <v>0</v>
      </c>
      <c r="AE178" s="15" t="n">
        <f aca="false">SUMIF(CONFORTIS!G:G,'ALL 2019'!C178,CONFORTIS!F:F)</f>
        <v>0</v>
      </c>
      <c r="AF178" s="15" t="n">
        <f aca="false">+SUMIF('IRS IMMO'!G:G,'ALL 2019'!C178,'IRS IMMO'!F:F)</f>
        <v>0</v>
      </c>
      <c r="AG178" s="15" t="n">
        <f aca="false">SUMIF('United Malagasy'!F:F,'ALL 2019'!C178,'United Malagasy'!E:E)</f>
        <v>0</v>
      </c>
      <c r="AH178" s="15" t="n">
        <f aca="false">+SUMIF(AGRIVETAM!F:F,'ALL 2019'!C178,AGRIVETAM!E:E)</f>
        <v>0</v>
      </c>
      <c r="AI178" s="15" t="n">
        <f aca="false">+SUMIF(EUROPAINTS!F:F,'ALL 2019'!C178,EUROPAINTS!E:E)</f>
        <v>0</v>
      </c>
      <c r="AJ178" s="15" t="n">
        <f aca="false">SUMIF('CSS SAKAY'!F:F,'ALL 2019'!C178,'CSS SAKAY'!E:E)</f>
        <v>0</v>
      </c>
      <c r="AK178" s="61" t="n">
        <f aca="false">+SUMIF(AGRIMA!F:F,'ALL 2019'!C178,AGRIMA!E:E)</f>
        <v>0</v>
      </c>
      <c r="AL178" s="15" t="n">
        <f aca="false">+SUMIF(FERRIS!H:H,'ALL 2019'!C178,FERRIS!G:G)</f>
        <v>0</v>
      </c>
      <c r="AM178" s="15" t="n">
        <f aca="false">SUMIF(SEM!F:F,'ALL 2019'!C178,SEM!E:E)</f>
        <v>0</v>
      </c>
      <c r="AN178" s="15" t="n">
        <f aca="false">+SUMIF(Madatrade!F:F,'ALL 2019'!C178,Madatrade!E:E)</f>
        <v>0</v>
      </c>
      <c r="AO178" s="15" t="n">
        <f aca="false">+SUMIF('FIRST INVESTISSEMENT'!G:G,'ALL 2019'!C178,'FIRST INVESTISSEMENT'!F:F)</f>
        <v>0</v>
      </c>
    </row>
    <row r="179" customFormat="false" ht="17.25" hidden="false" customHeight="true" outlineLevel="0" collapsed="false">
      <c r="A179" s="2" t="str">
        <f aca="false">+LEFT(B179)</f>
        <v>4</v>
      </c>
      <c r="B179" s="2" t="str">
        <f aca="false">+LEFT(C179,3)</f>
        <v>467</v>
      </c>
      <c r="C179" s="20" t="n">
        <v>46700001</v>
      </c>
      <c r="D179" s="46" t="s">
        <v>2953</v>
      </c>
      <c r="E179" s="57" t="s">
        <v>642</v>
      </c>
      <c r="F179" s="61" t="n">
        <v>0</v>
      </c>
      <c r="G179" s="61" t="n">
        <f aca="false">+SUMIF(AGRICORP!I:I,C179,AGRICORP!F:F)</f>
        <v>0</v>
      </c>
      <c r="H179" s="61" t="n">
        <f aca="false">+SUMIF(SMTP!D:D,'ALL 2019'!C179,SMTP!H:H)</f>
        <v>-209019679.9</v>
      </c>
      <c r="I179" s="61" t="n">
        <f aca="false">SUMIF(AGRIVET!G:G,C179,AGRIVET!F:F)</f>
        <v>9100150796.25</v>
      </c>
      <c r="J179" s="61" t="n">
        <f aca="false">+SUMIF(AGRIVAL!G:G,'ALL 2019'!C179,AGRIVAL!F:F)</f>
        <v>0</v>
      </c>
      <c r="K179" s="61" t="n">
        <f aca="false">+SUMIF(AGRIKOBA!G:G,'ALL 2019'!C179,AGRIKOBA!F:F)</f>
        <v>0</v>
      </c>
      <c r="L179" s="61" t="n">
        <f aca="false">+SUMIF(LMOI!F:F,'ALL 2019'!C179,LMOI!E:E)</f>
        <v>0</v>
      </c>
      <c r="M179" s="15" t="n">
        <f aca="false">+SUMIF(TARTINE!G:G,'ALL 2019'!C179,TARTINE!F:F)</f>
        <v>0</v>
      </c>
      <c r="N179" s="15" t="n">
        <f aca="false">+SUMIF(IDF!F:F,'ALL 2019'!C179,IDF!E:E)</f>
        <v>0</v>
      </c>
      <c r="O179" s="15" t="n">
        <f aca="false">+SUMIF(RYA!G:G,C179,RYA!F:F)</f>
        <v>0</v>
      </c>
      <c r="P179" s="15" t="n">
        <f aca="false">+SUMIF('SCI NOAH'!G:G,'ALL 2019'!C179,'SCI NOAH'!F:F)</f>
        <v>0</v>
      </c>
      <c r="Q179" s="15" t="n">
        <f aca="false">+SUMIF(SIM!F:F,'ALL 2019'!C179,SIM!E:E)</f>
        <v>0</v>
      </c>
      <c r="R179" s="93" t="n">
        <f aca="false">SUMIF('First Energy'!F:F,C179,'First Energy'!I:I)</f>
        <v>0</v>
      </c>
      <c r="S179" s="93" t="n">
        <f aca="false">SUMIF('ID Motors'!G:G,C179,'ID Motors'!J:J)</f>
        <v>-1967096388.95</v>
      </c>
      <c r="T179" s="15" t="n">
        <f aca="false">+SUMIF('ID RENTAL'!G:G,'ALL 2019'!C179,'ID RENTAL'!F:F)</f>
        <v>0</v>
      </c>
      <c r="U179" s="29" t="n">
        <f aca="false">+SUMIF('MCM '!G:G,'ALL 2019'!C179,'MCM '!F:F)</f>
        <v>-281197111</v>
      </c>
      <c r="V179" s="61" t="n">
        <f aca="false">+SUMIF(AGRIMOTORS!G:G,C179,AGRIMOTORS!F:F)</f>
        <v>0</v>
      </c>
      <c r="W179" s="15" t="n">
        <f aca="false">+SUMIF(BOVIMA!F:F,'ALL 2019'!C179,BOVIMA!E:E)</f>
        <v>0</v>
      </c>
      <c r="X179" s="15" t="n">
        <f aca="false">+SUMIF(AGRIFEED!F:F,'ALL 2019'!C179,AGRIFEED!E:E)</f>
        <v>0</v>
      </c>
      <c r="Y179" s="15" t="n">
        <f aca="false">+SUMIF(AMIP!F:F,'ALL 2019'!C179,AMIP!E:E)</f>
        <v>0</v>
      </c>
      <c r="Z179" s="15" t="n">
        <f aca="false">+SUMIF(ISF!F:F,'ALL 2019'!C179,ISF!F:F)</f>
        <v>0</v>
      </c>
      <c r="AA179" s="15" t="n">
        <f aca="false">+SUMIF(MABEL!F:F,'ALL 2019'!C179,MABEL!E:E)</f>
        <v>-3516288513.04</v>
      </c>
      <c r="AB179" s="29" t="n">
        <f aca="false">+SUMIF(DISCOI!G:G,'ALL 2019'!C179,DISCOI!F:F)</f>
        <v>-36256488.09</v>
      </c>
      <c r="AC179" s="15" t="n">
        <f aca="false">+SUMIF(NMP!F:F,'ALL 2019'!C179,NMP!E:E)</f>
        <v>0</v>
      </c>
      <c r="AD179" s="15" t="n">
        <f aca="false">+SUMIF('AMCHO '!F:F,'ALL 2019'!C179,'AMCHO '!E:E)</f>
        <v>0</v>
      </c>
      <c r="AE179" s="15" t="n">
        <f aca="false">SUMIF(CONFORTIS!G:G,'ALL 2019'!C179,CONFORTIS!F:F)</f>
        <v>0</v>
      </c>
      <c r="AF179" s="15" t="n">
        <f aca="false">+SUMIF('IRS IMMO'!G:G,'ALL 2019'!C179,'IRS IMMO'!F:F)</f>
        <v>0</v>
      </c>
      <c r="AG179" s="15" t="n">
        <f aca="false">SUMIF('United Malagasy'!F:F,'ALL 2019'!C179,'United Malagasy'!E:E)</f>
        <v>0</v>
      </c>
      <c r="AH179" s="15" t="n">
        <f aca="false">+SUMIF(AGRIVETAM!F:F,'ALL 2019'!C179,AGRIVETAM!E:E)</f>
        <v>0</v>
      </c>
      <c r="AI179" s="15" t="n">
        <f aca="false">+SUMIF(EUROPAINTS!F:F,'ALL 2019'!C179,EUROPAINTS!E:E)</f>
        <v>0</v>
      </c>
      <c r="AJ179" s="15" t="n">
        <f aca="false">SUMIF('CSS SAKAY'!F:F,'ALL 2019'!C179,'CSS SAKAY'!E:E)</f>
        <v>0</v>
      </c>
      <c r="AK179" s="61" t="n">
        <f aca="false">+SUMIF(AGRIMA!F:F,'ALL 2019'!C179,AGRIMA!E:E)</f>
        <v>850010.99</v>
      </c>
      <c r="AL179" s="15" t="n">
        <f aca="false">+SUMIF(FERRIS!H:H,'ALL 2019'!C179,FERRIS!G:G)</f>
        <v>0</v>
      </c>
      <c r="AM179" s="15" t="n">
        <f aca="false">SUMIF(SEM!F:F,'ALL 2019'!C179,SEM!E:E)</f>
        <v>0</v>
      </c>
      <c r="AN179" s="15" t="n">
        <f aca="false">+SUMIF(Madatrade!F:F,'ALL 2019'!C179,Madatrade!E:E)</f>
        <v>909157280</v>
      </c>
      <c r="AO179" s="15" t="n">
        <f aca="false">+SUMIF('FIRST INVESTISSEMENT'!G:G,'ALL 2019'!C179,'FIRST INVESTISSEMENT'!F:F)</f>
        <v>-8978200</v>
      </c>
    </row>
    <row r="180" customFormat="false" ht="17.25" hidden="false" customHeight="true" outlineLevel="0" collapsed="false">
      <c r="A180" s="2" t="str">
        <f aca="false">+LEFT(B180)</f>
        <v>4</v>
      </c>
      <c r="B180" s="2" t="str">
        <f aca="false">+LEFT(C180,3)</f>
        <v>467</v>
      </c>
      <c r="C180" s="12" t="n">
        <v>46710000</v>
      </c>
      <c r="D180" s="46" t="s">
        <v>2953</v>
      </c>
      <c r="E180" s="57" t="s">
        <v>639</v>
      </c>
      <c r="F180" s="61" t="n">
        <v>0</v>
      </c>
      <c r="G180" s="61" t="n">
        <f aca="false">+SUMIF(AGRICORP!I:I,C180,AGRICORP!F:F)</f>
        <v>0</v>
      </c>
      <c r="H180" s="61" t="n">
        <f aca="false">+SUMIF(SMTP!D:D,'ALL 2019'!C180,SMTP!H:H)</f>
        <v>2340821.93</v>
      </c>
      <c r="I180" s="61" t="n">
        <f aca="false">SUMIF(AGRIVET!G:G,C180,AGRIVET!F:F)</f>
        <v>0</v>
      </c>
      <c r="J180" s="61" t="n">
        <f aca="false">+SUMIF(AGRIVAL!G:G,'ALL 2019'!C180,AGRIVAL!F:F)</f>
        <v>0</v>
      </c>
      <c r="K180" s="61" t="n">
        <f aca="false">+SUMIF(AGRIKOBA!G:G,'ALL 2019'!C180,AGRIKOBA!F:F)</f>
        <v>0</v>
      </c>
      <c r="L180" s="61" t="n">
        <f aca="false">+SUMIF(LMOI!F:F,'ALL 2019'!C180,LMOI!E:E)</f>
        <v>0</v>
      </c>
      <c r="M180" s="15" t="n">
        <f aca="false">+SUMIF(TARTINE!G:G,'ALL 2019'!C180,TARTINE!F:F)</f>
        <v>0</v>
      </c>
      <c r="N180" s="15" t="n">
        <f aca="false">+SUMIF(IDF!F:F,'ALL 2019'!C180,IDF!E:E)</f>
        <v>0</v>
      </c>
      <c r="O180" s="15" t="n">
        <f aca="false">+SUMIF(RYA!G:G,C180,RYA!F:F)</f>
        <v>0</v>
      </c>
      <c r="P180" s="15" t="n">
        <f aca="false">+SUMIF('SCI NOAH'!G:G,'ALL 2019'!C180,'SCI NOAH'!F:F)</f>
        <v>0</v>
      </c>
      <c r="Q180" s="15" t="n">
        <f aca="false">+SUMIF(SIM!F:F,'ALL 2019'!C180,SIM!E:E)</f>
        <v>0</v>
      </c>
      <c r="R180" s="93" t="n">
        <f aca="false">SUMIF('First Energy'!F:F,C180,'First Energy'!I:I)</f>
        <v>0</v>
      </c>
      <c r="S180" s="93" t="n">
        <f aca="false">SUMIF('ID Motors'!G:G,C180,'ID Motors'!J:J)</f>
        <v>0</v>
      </c>
      <c r="T180" s="15" t="n">
        <f aca="false">+SUMIF('ID RENTAL'!G:G,'ALL 2019'!C180,'ID RENTAL'!F:F)</f>
        <v>0</v>
      </c>
      <c r="U180" s="29" t="n">
        <f aca="false">+SUMIF('MCM '!G:G,'ALL 2019'!C180,'MCM '!F:F)</f>
        <v>0</v>
      </c>
      <c r="V180" s="61" t="n">
        <f aca="false">+SUMIF(AGRIMOTORS!G:G,C180,AGRIMOTORS!F:F)</f>
        <v>0</v>
      </c>
      <c r="W180" s="15" t="n">
        <f aca="false">+SUMIF(BOVIMA!F:F,'ALL 2019'!C180,BOVIMA!E:E)</f>
        <v>0</v>
      </c>
      <c r="X180" s="15" t="n">
        <f aca="false">+SUMIF(AGRIFEED!F:F,'ALL 2019'!C180,AGRIFEED!E:E)</f>
        <v>0</v>
      </c>
      <c r="Y180" s="15" t="n">
        <f aca="false">+SUMIF(AMIP!F:F,'ALL 2019'!C180,AMIP!E:E)</f>
        <v>0</v>
      </c>
      <c r="Z180" s="15" t="n">
        <f aca="false">+SUMIF(ISF!F:F,'ALL 2019'!C180,ISF!F:F)</f>
        <v>0</v>
      </c>
      <c r="AA180" s="15" t="n">
        <f aca="false">+SUMIF(MABEL!F:F,'ALL 2019'!C180,MABEL!E:E)</f>
        <v>0</v>
      </c>
      <c r="AB180" s="29" t="n">
        <f aca="false">+SUMIF(DISCOI!G:G,'ALL 2019'!C180,DISCOI!F:F)</f>
        <v>0</v>
      </c>
      <c r="AC180" s="15" t="n">
        <f aca="false">+SUMIF(NMP!F:F,'ALL 2019'!C180,NMP!E:E)</f>
        <v>0</v>
      </c>
      <c r="AD180" s="15" t="n">
        <f aca="false">+SUMIF('AMCHO '!F:F,'ALL 2019'!C180,'AMCHO '!E:E)</f>
        <v>0</v>
      </c>
      <c r="AE180" s="15" t="n">
        <f aca="false">SUMIF(CONFORTIS!G:G,'ALL 2019'!C180,CONFORTIS!F:F)</f>
        <v>0</v>
      </c>
      <c r="AF180" s="15" t="n">
        <f aca="false">+SUMIF('IRS IMMO'!G:G,'ALL 2019'!C180,'IRS IMMO'!F:F)</f>
        <v>0</v>
      </c>
      <c r="AG180" s="15" t="n">
        <f aca="false">SUMIF('United Malagasy'!F:F,'ALL 2019'!C180,'United Malagasy'!E:E)</f>
        <v>0</v>
      </c>
      <c r="AH180" s="15" t="n">
        <f aca="false">+SUMIF(AGRIVETAM!F:F,'ALL 2019'!C180,AGRIVETAM!E:E)</f>
        <v>0</v>
      </c>
      <c r="AI180" s="15" t="n">
        <f aca="false">+SUMIF(EUROPAINTS!F:F,'ALL 2019'!C180,EUROPAINTS!E:E)</f>
        <v>0</v>
      </c>
      <c r="AJ180" s="15" t="n">
        <f aca="false">SUMIF('CSS SAKAY'!F:F,'ALL 2019'!C180,'CSS SAKAY'!E:E)</f>
        <v>0</v>
      </c>
      <c r="AK180" s="61" t="n">
        <f aca="false">+SUMIF(AGRIMA!F:F,'ALL 2019'!C180,AGRIMA!E:E)</f>
        <v>0</v>
      </c>
      <c r="AL180" s="15" t="n">
        <f aca="false">+SUMIF(FERRIS!H:H,'ALL 2019'!C180,FERRIS!G:G)</f>
        <v>0</v>
      </c>
      <c r="AM180" s="15" t="n">
        <f aca="false">SUMIF(SEM!F:F,'ALL 2019'!C180,SEM!E:E)</f>
        <v>-300000000</v>
      </c>
      <c r="AN180" s="15" t="n">
        <f aca="false">+SUMIF(Madatrade!F:F,'ALL 2019'!C180,Madatrade!E:E)</f>
        <v>0</v>
      </c>
      <c r="AO180" s="15" t="n">
        <f aca="false">+SUMIF('FIRST INVESTISSEMENT'!G:G,'ALL 2019'!C180,'FIRST INVESTISSEMENT'!F:F)</f>
        <v>0</v>
      </c>
    </row>
    <row r="181" customFormat="false" ht="17.25" hidden="false" customHeight="true" outlineLevel="0" collapsed="false">
      <c r="A181" s="2" t="str">
        <f aca="false">+LEFT(B181)</f>
        <v>4</v>
      </c>
      <c r="B181" s="2" t="str">
        <f aca="false">+LEFT(C181,3)</f>
        <v>467</v>
      </c>
      <c r="C181" s="12" t="n">
        <v>46711000</v>
      </c>
      <c r="D181" s="46" t="s">
        <v>2953</v>
      </c>
      <c r="E181" s="57" t="s">
        <v>105</v>
      </c>
      <c r="F181" s="61" t="n">
        <v>0</v>
      </c>
      <c r="G181" s="61" t="n">
        <f aca="false">+SUMIF(AGRICORP!I:I,C181,AGRICORP!F:F)</f>
        <v>0</v>
      </c>
      <c r="H181" s="61" t="n">
        <f aca="false">+SUMIF(SMTP!D:D,'ALL 2019'!C181,SMTP!H:H)</f>
        <v>-143054690.2</v>
      </c>
      <c r="I181" s="61" t="n">
        <f aca="false">SUMIF(AGRIVET!G:G,C181,AGRIVET!F:F)</f>
        <v>0</v>
      </c>
      <c r="J181" s="61" t="n">
        <f aca="false">+SUMIF(AGRIVAL!G:G,'ALL 2019'!C181,AGRIVAL!F:F)</f>
        <v>0</v>
      </c>
      <c r="K181" s="61" t="n">
        <f aca="false">+SUMIF(AGRIKOBA!G:G,'ALL 2019'!C181,AGRIKOBA!F:F)</f>
        <v>0</v>
      </c>
      <c r="L181" s="61" t="n">
        <f aca="false">+SUMIF(LMOI!F:F,'ALL 2019'!C181,LMOI!E:E)</f>
        <v>0</v>
      </c>
      <c r="M181" s="15" t="n">
        <f aca="false">+SUMIF(TARTINE!G:G,'ALL 2019'!C181,TARTINE!F:F)</f>
        <v>0</v>
      </c>
      <c r="N181" s="15" t="n">
        <f aca="false">+SUMIF(IDF!F:F,'ALL 2019'!C181,IDF!E:E)</f>
        <v>6573968.83</v>
      </c>
      <c r="O181" s="15" t="n">
        <f aca="false">+SUMIF(RYA!G:G,C181,RYA!F:F)</f>
        <v>-50000000</v>
      </c>
      <c r="P181" s="15" t="n">
        <f aca="false">+SUMIF('SCI NOAH'!G:G,'ALL 2019'!C181,'SCI NOAH'!F:F)</f>
        <v>-1000000</v>
      </c>
      <c r="Q181" s="15" t="n">
        <f aca="false">+SUMIF(SIM!F:F,'ALL 2019'!C181,SIM!E:E)</f>
        <v>0</v>
      </c>
      <c r="R181" s="93" t="n">
        <f aca="false">SUMIF('First Energy'!F:F,C181,'First Energy'!I:I)</f>
        <v>0</v>
      </c>
      <c r="S181" s="93" t="n">
        <f aca="false">SUMIF('ID Motors'!G:G,C181,'ID Motors'!J:J)</f>
        <v>0</v>
      </c>
      <c r="T181" s="15" t="n">
        <f aca="false">+SUMIF('ID RENTAL'!G:G,'ALL 2019'!C181,'ID RENTAL'!F:F)</f>
        <v>0</v>
      </c>
      <c r="U181" s="29" t="n">
        <f aca="false">+SUMIF('MCM '!G:G,'ALL 2019'!C181,'MCM '!F:F)</f>
        <v>0</v>
      </c>
      <c r="V181" s="61" t="n">
        <f aca="false">+SUMIF(AGRIMOTORS!G:G,C181,AGRIMOTORS!F:F)</f>
        <v>0</v>
      </c>
      <c r="W181" s="15" t="n">
        <f aca="false">+SUMIF(BOVIMA!F:F,'ALL 2019'!C181,BOVIMA!E:E)</f>
        <v>-5211169200</v>
      </c>
      <c r="X181" s="15" t="n">
        <f aca="false">+SUMIF(AGRIFEED!F:F,'ALL 2019'!C181,AGRIFEED!E:E)</f>
        <v>0</v>
      </c>
      <c r="Y181" s="15" t="n">
        <f aca="false">+SUMIF(AMIP!F:F,'ALL 2019'!C181,AMIP!E:E)</f>
        <v>0</v>
      </c>
      <c r="Z181" s="15" t="n">
        <f aca="false">+SUMIF(ISF!F:F,'ALL 2019'!C181,ISF!F:F)</f>
        <v>0</v>
      </c>
      <c r="AA181" s="15" t="n">
        <f aca="false">+SUMIF(MABEL!F:F,'ALL 2019'!C181,MABEL!E:E)</f>
        <v>0</v>
      </c>
      <c r="AB181" s="29" t="n">
        <f aca="false">+SUMIF(DISCOI!G:G,'ALL 2019'!C181,DISCOI!F:F)</f>
        <v>0</v>
      </c>
      <c r="AC181" s="15" t="n">
        <f aca="false">+SUMIF(NMP!F:F,'ALL 2019'!C181,NMP!E:E)</f>
        <v>-320000000</v>
      </c>
      <c r="AD181" s="15" t="n">
        <f aca="false">+SUMIF('AMCHO '!F:F,'ALL 2019'!C181,'AMCHO '!E:E)</f>
        <v>-400000000</v>
      </c>
      <c r="AE181" s="15" t="n">
        <f aca="false">SUMIF(CONFORTIS!G:G,'ALL 2019'!C181,CONFORTIS!F:F)</f>
        <v>0</v>
      </c>
      <c r="AF181" s="15" t="n">
        <f aca="false">+SUMIF('IRS IMMO'!G:G,'ALL 2019'!C181,'IRS IMMO'!F:F)</f>
        <v>0</v>
      </c>
      <c r="AG181" s="15" t="n">
        <f aca="false">SUMIF('United Malagasy'!F:F,'ALL 2019'!C181,'United Malagasy'!E:E)</f>
        <v>0</v>
      </c>
      <c r="AH181" s="15" t="n">
        <f aca="false">+SUMIF(AGRIVETAM!F:F,'ALL 2019'!C181,AGRIVETAM!E:E)</f>
        <v>0</v>
      </c>
      <c r="AI181" s="15" t="n">
        <f aca="false">+SUMIF(EUROPAINTS!F:F,'ALL 2019'!C181,EUROPAINTS!E:E)</f>
        <v>0</v>
      </c>
      <c r="AJ181" s="15" t="n">
        <f aca="false">SUMIF('CSS SAKAY'!F:F,'ALL 2019'!C181,'CSS SAKAY'!E:E)</f>
        <v>-159475199.05</v>
      </c>
      <c r="AK181" s="61" t="n">
        <f aca="false">+SUMIF(AGRIMA!F:F,'ALL 2019'!C181,AGRIMA!E:E)</f>
        <v>-7549967</v>
      </c>
      <c r="AL181" s="15" t="n">
        <f aca="false">+SUMIF(FERRIS!H:H,'ALL 2019'!C181,FERRIS!G:G)</f>
        <v>0</v>
      </c>
      <c r="AM181" s="15" t="n">
        <f aca="false">SUMIF(SEM!F:F,'ALL 2019'!C181,SEM!E:E)</f>
        <v>0</v>
      </c>
      <c r="AN181" s="15" t="n">
        <f aca="false">+SUMIF(Madatrade!F:F,'ALL 2019'!C181,Madatrade!E:E)</f>
        <v>0</v>
      </c>
      <c r="AO181" s="15" t="n">
        <f aca="false">+SUMIF('FIRST INVESTISSEMENT'!G:G,'ALL 2019'!C181,'FIRST INVESTISSEMENT'!F:F)</f>
        <v>0</v>
      </c>
    </row>
    <row r="182" customFormat="false" ht="17.25" hidden="false" customHeight="true" outlineLevel="0" collapsed="false">
      <c r="A182" s="2" t="str">
        <f aca="false">+LEFT(B182)</f>
        <v>4</v>
      </c>
      <c r="B182" s="2" t="str">
        <f aca="false">+LEFT(C182,3)</f>
        <v>467</v>
      </c>
      <c r="C182" s="12" t="n">
        <v>46712000</v>
      </c>
      <c r="D182" s="46" t="s">
        <v>2953</v>
      </c>
      <c r="E182" s="57" t="s">
        <v>111</v>
      </c>
      <c r="F182" s="61" t="n">
        <v>0</v>
      </c>
      <c r="G182" s="61" t="n">
        <f aca="false">+SUMIF(AGRICORP!I:I,C182,AGRICORP!F:F)</f>
        <v>0</v>
      </c>
      <c r="H182" s="61" t="n">
        <f aca="false">+SUMIF(SMTP!D:D,'ALL 2019'!C182,SMTP!H:H)</f>
        <v>1240000000</v>
      </c>
      <c r="I182" s="61" t="n">
        <f aca="false">SUMIF(AGRIVET!G:G,C182,AGRIVET!F:F)</f>
        <v>0</v>
      </c>
      <c r="J182" s="61" t="n">
        <f aca="false">+SUMIF(AGRIVAL!G:G,'ALL 2019'!C182,AGRIVAL!F:F)</f>
        <v>0</v>
      </c>
      <c r="K182" s="61" t="n">
        <f aca="false">+SUMIF(AGRIKOBA!G:G,'ALL 2019'!C182,AGRIKOBA!F:F)</f>
        <v>0</v>
      </c>
      <c r="L182" s="61" t="n">
        <f aca="false">+SUMIF(LMOI!F:F,'ALL 2019'!C182,LMOI!E:E)</f>
        <v>0</v>
      </c>
      <c r="M182" s="15" t="n">
        <f aca="false">+SUMIF(TARTINE!G:G,'ALL 2019'!C182,TARTINE!F:F)</f>
        <v>0</v>
      </c>
      <c r="N182" s="15" t="n">
        <f aca="false">+SUMIF(IDF!F:F,'ALL 2019'!C182,IDF!E:E)</f>
        <v>0</v>
      </c>
      <c r="O182" s="15" t="n">
        <f aca="false">+SUMIF(RYA!G:G,C182,RYA!F:F)</f>
        <v>0</v>
      </c>
      <c r="P182" s="15" t="n">
        <f aca="false">+SUMIF('SCI NOAH'!G:G,'ALL 2019'!C182,'SCI NOAH'!F:F)</f>
        <v>0</v>
      </c>
      <c r="Q182" s="15" t="n">
        <f aca="false">+SUMIF(SIM!F:F,'ALL 2019'!C182,SIM!E:E)</f>
        <v>0</v>
      </c>
      <c r="R182" s="93" t="n">
        <f aca="false">SUMIF('First Energy'!F:F,C182,'First Energy'!I:I)</f>
        <v>0</v>
      </c>
      <c r="S182" s="93" t="n">
        <f aca="false">SUMIF('ID Motors'!G:G,C182,'ID Motors'!J:J)</f>
        <v>0</v>
      </c>
      <c r="T182" s="15" t="n">
        <f aca="false">+SUMIF('ID RENTAL'!G:G,'ALL 2019'!C182,'ID RENTAL'!F:F)</f>
        <v>0</v>
      </c>
      <c r="U182" s="29" t="n">
        <f aca="false">+SUMIF('MCM '!G:G,'ALL 2019'!C182,'MCM '!F:F)</f>
        <v>0</v>
      </c>
      <c r="V182" s="61" t="n">
        <f aca="false">+SUMIF(AGRIMOTORS!G:G,C182,AGRIMOTORS!F:F)</f>
        <v>0</v>
      </c>
      <c r="W182" s="15" t="n">
        <f aca="false">+SUMIF(BOVIMA!F:F,'ALL 2019'!C182,BOVIMA!E:E)</f>
        <v>0</v>
      </c>
      <c r="X182" s="15" t="n">
        <f aca="false">+SUMIF(AGRIFEED!F:F,'ALL 2019'!C182,AGRIFEED!E:E)</f>
        <v>0</v>
      </c>
      <c r="Y182" s="15" t="n">
        <f aca="false">+SUMIF(AMIP!F:F,'ALL 2019'!C182,AMIP!E:E)</f>
        <v>0</v>
      </c>
      <c r="Z182" s="15" t="n">
        <f aca="false">+SUMIF(ISF!F:F,'ALL 2019'!C182,ISF!F:F)</f>
        <v>0</v>
      </c>
      <c r="AA182" s="15" t="n">
        <f aca="false">+SUMIF(MABEL!F:F,'ALL 2019'!C182,MABEL!E:E)</f>
        <v>0</v>
      </c>
      <c r="AB182" s="29" t="n">
        <f aca="false">+SUMIF(DISCOI!G:G,'ALL 2019'!C182,DISCOI!F:F)</f>
        <v>0</v>
      </c>
      <c r="AC182" s="15" t="n">
        <f aca="false">+SUMIF(NMP!F:F,'ALL 2019'!C182,NMP!E:E)</f>
        <v>0</v>
      </c>
      <c r="AD182" s="15" t="n">
        <f aca="false">+SUMIF('AMCHO '!F:F,'ALL 2019'!C182,'AMCHO '!E:E)</f>
        <v>0</v>
      </c>
      <c r="AE182" s="15" t="n">
        <f aca="false">SUMIF(CONFORTIS!G:G,'ALL 2019'!C182,CONFORTIS!F:F)</f>
        <v>0</v>
      </c>
      <c r="AF182" s="15" t="n">
        <f aca="false">+SUMIF('IRS IMMO'!G:G,'ALL 2019'!C182,'IRS IMMO'!F:F)</f>
        <v>0</v>
      </c>
      <c r="AG182" s="15" t="n">
        <f aca="false">SUMIF('United Malagasy'!F:F,'ALL 2019'!C182,'United Malagasy'!E:E)</f>
        <v>0</v>
      </c>
      <c r="AH182" s="15" t="n">
        <f aca="false">+SUMIF(AGRIVETAM!F:F,'ALL 2019'!C182,AGRIVETAM!E:E)</f>
        <v>0</v>
      </c>
      <c r="AI182" s="15" t="n">
        <f aca="false">+SUMIF(EUROPAINTS!F:F,'ALL 2019'!C182,EUROPAINTS!E:E)</f>
        <v>0</v>
      </c>
      <c r="AJ182" s="15" t="n">
        <f aca="false">SUMIF('CSS SAKAY'!F:F,'ALL 2019'!C182,'CSS SAKAY'!E:E)</f>
        <v>0</v>
      </c>
      <c r="AK182" s="61" t="n">
        <f aca="false">+SUMIF(AGRIMA!F:F,'ALL 2019'!C182,AGRIMA!E:E)</f>
        <v>0</v>
      </c>
      <c r="AL182" s="15" t="n">
        <f aca="false">+SUMIF(FERRIS!H:H,'ALL 2019'!C182,FERRIS!G:G)</f>
        <v>0</v>
      </c>
      <c r="AM182" s="15" t="n">
        <f aca="false">SUMIF(SEM!F:F,'ALL 2019'!C182,SEM!E:E)</f>
        <v>0</v>
      </c>
      <c r="AN182" s="15" t="n">
        <f aca="false">+SUMIF(Madatrade!F:F,'ALL 2019'!C182,Madatrade!E:E)</f>
        <v>0</v>
      </c>
      <c r="AO182" s="15" t="n">
        <f aca="false">+SUMIF('FIRST INVESTISSEMENT'!G:G,'ALL 2019'!C182,'FIRST INVESTISSEMENT'!F:F)</f>
        <v>0</v>
      </c>
    </row>
    <row r="183" customFormat="false" ht="17.25" hidden="false" customHeight="true" outlineLevel="0" collapsed="false">
      <c r="A183" s="2" t="str">
        <f aca="false">+LEFT(B183)</f>
        <v>4</v>
      </c>
      <c r="B183" s="2" t="str">
        <f aca="false">+LEFT(C183,3)</f>
        <v>467</v>
      </c>
      <c r="C183" s="20" t="n">
        <v>46713000</v>
      </c>
      <c r="D183" s="46" t="s">
        <v>2953</v>
      </c>
      <c r="E183" s="57" t="s">
        <v>112</v>
      </c>
      <c r="F183" s="61"/>
      <c r="G183" s="61" t="n">
        <f aca="false">+SUMIF(AGRICORP!I:I,C183,AGRICORP!F:F)</f>
        <v>0</v>
      </c>
      <c r="H183" s="61" t="n">
        <f aca="false">+SUMIF(SMTP!D:D,'ALL 2019'!C183,SMTP!H:H)</f>
        <v>0</v>
      </c>
      <c r="I183" s="61" t="n">
        <f aca="false">SUMIF(AGRIVET!G:G,C183,AGRIVET!F:F)</f>
        <v>0</v>
      </c>
      <c r="J183" s="61" t="n">
        <f aca="false">+SUMIF(AGRIVAL!G:G,'ALL 2019'!C183,AGRIVAL!F:F)</f>
        <v>0</v>
      </c>
      <c r="K183" s="61" t="n">
        <f aca="false">+SUMIF(AGRIKOBA!G:G,'ALL 2019'!C183,AGRIKOBA!F:F)</f>
        <v>0</v>
      </c>
      <c r="L183" s="61" t="n">
        <f aca="false">+SUMIF(LMOI!F:F,'ALL 2019'!C183,LMOI!E:E)</f>
        <v>0</v>
      </c>
      <c r="M183" s="15" t="n">
        <f aca="false">+SUMIF(TARTINE!G:G,'ALL 2019'!C183,TARTINE!F:F)</f>
        <v>0</v>
      </c>
      <c r="N183" s="15" t="n">
        <f aca="false">+SUMIF(IDF!F:F,'ALL 2019'!C183,IDF!E:E)</f>
        <v>437333333.33</v>
      </c>
      <c r="O183" s="15" t="n">
        <f aca="false">+SUMIF(RYA!G:G,C183,RYA!F:F)</f>
        <v>0</v>
      </c>
      <c r="P183" s="15" t="n">
        <f aca="false">+SUMIF('SCI NOAH'!G:G,'ALL 2019'!C183,'SCI NOAH'!F:F)</f>
        <v>0</v>
      </c>
      <c r="Q183" s="15" t="n">
        <f aca="false">+SUMIF(SIM!F:F,'ALL 2019'!C183,SIM!E:E)</f>
        <v>0</v>
      </c>
      <c r="R183" s="93" t="n">
        <f aca="false">SUMIF('First Energy'!F:F,C183,'First Energy'!I:I)</f>
        <v>0</v>
      </c>
      <c r="S183" s="93" t="n">
        <f aca="false">SUMIF('ID Motors'!G:G,C183,'ID Motors'!J:J)</f>
        <v>0</v>
      </c>
      <c r="T183" s="15" t="n">
        <f aca="false">+SUMIF('ID RENTAL'!G:G,'ALL 2019'!C183,'ID RENTAL'!F:F)</f>
        <v>0</v>
      </c>
      <c r="U183" s="29" t="n">
        <f aca="false">+SUMIF('MCM '!G:G,'ALL 2019'!C183,'MCM '!F:F)</f>
        <v>0</v>
      </c>
      <c r="V183" s="61" t="n">
        <f aca="false">+SUMIF(AGRIMOTORS!G:G,C183,AGRIMOTORS!F:F)</f>
        <v>0</v>
      </c>
      <c r="W183" s="15" t="n">
        <f aca="false">+SUMIF(BOVIMA!F:F,'ALL 2019'!C183,BOVIMA!E:E)</f>
        <v>0</v>
      </c>
      <c r="X183" s="15" t="n">
        <f aca="false">+SUMIF(AGRIFEED!F:F,'ALL 2019'!C183,AGRIFEED!E:E)</f>
        <v>0</v>
      </c>
      <c r="Y183" s="15" t="n">
        <f aca="false">+SUMIF(AMIP!F:F,'ALL 2019'!C183,AMIP!E:E)</f>
        <v>0</v>
      </c>
      <c r="Z183" s="15" t="n">
        <f aca="false">+SUMIF(ISF!F:F,'ALL 2019'!C183,ISF!F:F)</f>
        <v>0</v>
      </c>
      <c r="AA183" s="15" t="n">
        <f aca="false">+SUMIF(MABEL!F:F,'ALL 2019'!C183,MABEL!E:E)</f>
        <v>0</v>
      </c>
      <c r="AB183" s="29" t="n">
        <f aca="false">+SUMIF(DISCOI!G:G,'ALL 2019'!C183,DISCOI!F:F)</f>
        <v>0</v>
      </c>
      <c r="AC183" s="15" t="n">
        <f aca="false">+SUMIF(NMP!F:F,'ALL 2019'!C183,NMP!E:E)</f>
        <v>0</v>
      </c>
      <c r="AD183" s="15" t="n">
        <f aca="false">+SUMIF('AMCHO '!F:F,'ALL 2019'!C183,'AMCHO '!E:E)</f>
        <v>0</v>
      </c>
      <c r="AE183" s="15" t="n">
        <f aca="false">SUMIF(CONFORTIS!G:G,'ALL 2019'!C183,CONFORTIS!F:F)</f>
        <v>0</v>
      </c>
      <c r="AF183" s="15" t="n">
        <f aca="false">+SUMIF('IRS IMMO'!G:G,'ALL 2019'!C183,'IRS IMMO'!F:F)</f>
        <v>0</v>
      </c>
      <c r="AG183" s="15" t="n">
        <f aca="false">SUMIF('United Malagasy'!F:F,'ALL 2019'!C183,'United Malagasy'!E:E)</f>
        <v>0</v>
      </c>
      <c r="AH183" s="15" t="n">
        <f aca="false">+SUMIF(AGRIVETAM!F:F,'ALL 2019'!C183,AGRIVETAM!E:E)</f>
        <v>0</v>
      </c>
      <c r="AI183" s="15" t="n">
        <f aca="false">+SUMIF(EUROPAINTS!F:F,'ALL 2019'!C183,EUROPAINTS!E:E)</f>
        <v>0</v>
      </c>
      <c r="AJ183" s="15" t="n">
        <f aca="false">SUMIF('CSS SAKAY'!F:F,'ALL 2019'!C183,'CSS SAKAY'!E:E)</f>
        <v>0</v>
      </c>
      <c r="AK183" s="61" t="n">
        <f aca="false">+SUMIF(AGRIMA!F:F,'ALL 2019'!C183,AGRIMA!E:E)</f>
        <v>0</v>
      </c>
      <c r="AL183" s="15" t="n">
        <f aca="false">+SUMIF(FERRIS!H:H,'ALL 2019'!C183,FERRIS!G:G)</f>
        <v>0</v>
      </c>
      <c r="AM183" s="15" t="n">
        <f aca="false">SUMIF(SEM!F:F,'ALL 2019'!C183,SEM!E:E)</f>
        <v>0</v>
      </c>
      <c r="AN183" s="15" t="n">
        <f aca="false">+SUMIF(Madatrade!F:F,'ALL 2019'!C183,Madatrade!E:E)</f>
        <v>0</v>
      </c>
      <c r="AO183" s="15" t="n">
        <f aca="false">+SUMIF('FIRST INVESTISSEMENT'!G:G,'ALL 2019'!C183,'FIRST INVESTISSEMENT'!F:F)</f>
        <v>0</v>
      </c>
    </row>
    <row r="184" customFormat="false" ht="17.25" hidden="false" customHeight="true" outlineLevel="0" collapsed="false">
      <c r="A184" s="2" t="str">
        <f aca="false">+LEFT(B184)</f>
        <v>4</v>
      </c>
      <c r="B184" s="2" t="str">
        <f aca="false">+LEFT(C184,3)</f>
        <v>467</v>
      </c>
      <c r="C184" s="12" t="n">
        <v>46714000</v>
      </c>
      <c r="D184" s="46" t="s">
        <v>2953</v>
      </c>
      <c r="E184" s="57" t="s">
        <v>101</v>
      </c>
      <c r="F184" s="61" t="n">
        <v>0</v>
      </c>
      <c r="G184" s="61" t="n">
        <f aca="false">+SUMIF(AGRICORP!I:I,C184,AGRICORP!F:F)</f>
        <v>0</v>
      </c>
      <c r="H184" s="61" t="n">
        <f aca="false">+SUMIF(SMTP!D:D,'ALL 2019'!C184,SMTP!H:H)</f>
        <v>0</v>
      </c>
      <c r="I184" s="61" t="n">
        <f aca="false">SUMIF(AGRIVET!G:G,C184,AGRIVET!F:F)</f>
        <v>0</v>
      </c>
      <c r="J184" s="61" t="n">
        <f aca="false">+SUMIF(AGRIVAL!G:G,'ALL 2019'!C184,AGRIVAL!F:F)</f>
        <v>0</v>
      </c>
      <c r="K184" s="61" t="n">
        <f aca="false">+SUMIF(AGRIKOBA!G:G,'ALL 2019'!C184,AGRIKOBA!F:F)</f>
        <v>0</v>
      </c>
      <c r="L184" s="61" t="n">
        <f aca="false">+SUMIF(LMOI!F:F,'ALL 2019'!C184,LMOI!E:E)</f>
        <v>0</v>
      </c>
      <c r="M184" s="15" t="n">
        <f aca="false">+SUMIF(TARTINE!G:G,'ALL 2019'!C184,TARTINE!F:F)</f>
        <v>0</v>
      </c>
      <c r="N184" s="15" t="n">
        <f aca="false">+SUMIF(IDF!F:F,'ALL 2019'!C184,IDF!E:E)</f>
        <v>0</v>
      </c>
      <c r="O184" s="15" t="n">
        <f aca="false">+SUMIF(RYA!G:G,C184,RYA!F:F)</f>
        <v>0</v>
      </c>
      <c r="P184" s="15" t="n">
        <f aca="false">+SUMIF('SCI NOAH'!G:G,'ALL 2019'!C184,'SCI NOAH'!F:F)</f>
        <v>0</v>
      </c>
      <c r="Q184" s="15" t="n">
        <f aca="false">+SUMIF(SIM!F:F,'ALL 2019'!C184,SIM!E:E)</f>
        <v>0</v>
      </c>
      <c r="R184" s="93" t="n">
        <f aca="false">SUMIF('First Energy'!F:F,C184,'First Energy'!I:I)</f>
        <v>0</v>
      </c>
      <c r="S184" s="93" t="n">
        <f aca="false">SUMIF('ID Motors'!G:G,C184,'ID Motors'!J:J)</f>
        <v>0</v>
      </c>
      <c r="T184" s="15" t="n">
        <f aca="false">+SUMIF('ID RENTAL'!G:G,'ALL 2019'!C184,'ID RENTAL'!F:F)</f>
        <v>0</v>
      </c>
      <c r="U184" s="29" t="n">
        <f aca="false">+SUMIF('MCM '!G:G,'ALL 2019'!C184,'MCM '!F:F)</f>
        <v>0</v>
      </c>
      <c r="V184" s="61" t="n">
        <f aca="false">+SUMIF(AGRIMOTORS!G:G,C184,AGRIMOTORS!F:F)</f>
        <v>0</v>
      </c>
      <c r="W184" s="15" t="n">
        <f aca="false">+SUMIF(BOVIMA!F:F,'ALL 2019'!C184,BOVIMA!E:E)</f>
        <v>365838878</v>
      </c>
      <c r="X184" s="15" t="n">
        <f aca="false">+SUMIF(AGRIFEED!F:F,'ALL 2019'!C184,AGRIFEED!E:E)</f>
        <v>0</v>
      </c>
      <c r="Y184" s="15" t="n">
        <f aca="false">+SUMIF(AMIP!F:F,'ALL 2019'!C184,AMIP!E:E)</f>
        <v>0</v>
      </c>
      <c r="Z184" s="15" t="n">
        <f aca="false">+SUMIF(ISF!F:F,'ALL 2019'!C184,ISF!F:F)</f>
        <v>0</v>
      </c>
      <c r="AA184" s="15" t="n">
        <f aca="false">+SUMIF(MABEL!F:F,'ALL 2019'!C184,MABEL!E:E)</f>
        <v>0</v>
      </c>
      <c r="AB184" s="29" t="n">
        <f aca="false">+SUMIF(DISCOI!G:G,'ALL 2019'!C184,DISCOI!F:F)</f>
        <v>0</v>
      </c>
      <c r="AC184" s="15" t="n">
        <f aca="false">+SUMIF(NMP!F:F,'ALL 2019'!C184,NMP!E:E)</f>
        <v>0</v>
      </c>
      <c r="AD184" s="15" t="n">
        <f aca="false">+SUMIF('AMCHO '!F:F,'ALL 2019'!C184,'AMCHO '!E:E)</f>
        <v>0</v>
      </c>
      <c r="AE184" s="15" t="n">
        <f aca="false">SUMIF(CONFORTIS!G:G,'ALL 2019'!C184,CONFORTIS!F:F)</f>
        <v>0</v>
      </c>
      <c r="AF184" s="15" t="n">
        <f aca="false">+SUMIF('IRS IMMO'!G:G,'ALL 2019'!C184,'IRS IMMO'!F:F)</f>
        <v>0</v>
      </c>
      <c r="AG184" s="15" t="n">
        <f aca="false">SUMIF('United Malagasy'!F:F,'ALL 2019'!C184,'United Malagasy'!E:E)</f>
        <v>0</v>
      </c>
      <c r="AH184" s="15" t="n">
        <f aca="false">+SUMIF(AGRIVETAM!F:F,'ALL 2019'!C184,AGRIVETAM!E:E)</f>
        <v>0</v>
      </c>
      <c r="AI184" s="15" t="n">
        <f aca="false">+SUMIF(EUROPAINTS!F:F,'ALL 2019'!C184,EUROPAINTS!E:E)</f>
        <v>0</v>
      </c>
      <c r="AJ184" s="15" t="n">
        <f aca="false">SUMIF('CSS SAKAY'!F:F,'ALL 2019'!C184,'CSS SAKAY'!E:E)</f>
        <v>0</v>
      </c>
      <c r="AK184" s="61" t="n">
        <f aca="false">+SUMIF(AGRIMA!F:F,'ALL 2019'!C184,AGRIMA!E:E)</f>
        <v>0</v>
      </c>
      <c r="AL184" s="15" t="n">
        <f aca="false">+SUMIF(FERRIS!H:H,'ALL 2019'!C184,FERRIS!G:G)</f>
        <v>0</v>
      </c>
      <c r="AM184" s="15" t="n">
        <f aca="false">SUMIF(SEM!F:F,'ALL 2019'!C184,SEM!E:E)</f>
        <v>0</v>
      </c>
      <c r="AN184" s="15" t="n">
        <f aca="false">+SUMIF(Madatrade!F:F,'ALL 2019'!C184,Madatrade!E:E)</f>
        <v>0</v>
      </c>
      <c r="AO184" s="15" t="n">
        <f aca="false">+SUMIF('FIRST INVESTISSEMENT'!G:G,'ALL 2019'!C184,'FIRST INVESTISSEMENT'!F:F)</f>
        <v>0</v>
      </c>
    </row>
    <row r="185" customFormat="false" ht="17.25" hidden="false" customHeight="true" outlineLevel="0" collapsed="false">
      <c r="A185" s="2" t="str">
        <f aca="false">+LEFT(B185)</f>
        <v>4</v>
      </c>
      <c r="B185" s="2" t="str">
        <f aca="false">+LEFT(C185,3)</f>
        <v>467</v>
      </c>
      <c r="C185" s="12" t="n">
        <v>46715000</v>
      </c>
      <c r="D185" s="46" t="s">
        <v>2953</v>
      </c>
      <c r="E185" s="57" t="s">
        <v>129</v>
      </c>
      <c r="F185" s="61" t="n">
        <v>0</v>
      </c>
      <c r="G185" s="61" t="n">
        <f aca="false">+SUMIF(AGRICORP!I:I,C185,AGRICORP!F:F)</f>
        <v>0</v>
      </c>
      <c r="H185" s="61" t="n">
        <f aca="false">+SUMIF(SMTP!D:D,'ALL 2019'!C185,SMTP!H:H)</f>
        <v>0</v>
      </c>
      <c r="I185" s="61" t="n">
        <f aca="false">SUMIF(AGRIVET!G:G,C185,AGRIVET!F:F)</f>
        <v>0</v>
      </c>
      <c r="J185" s="61" t="n">
        <f aca="false">+SUMIF(AGRIVAL!G:G,'ALL 2019'!C185,AGRIVAL!F:F)</f>
        <v>0</v>
      </c>
      <c r="K185" s="61" t="n">
        <f aca="false">+SUMIF(AGRIKOBA!G:G,'ALL 2019'!C185,AGRIKOBA!F:F)</f>
        <v>0</v>
      </c>
      <c r="L185" s="61" t="n">
        <f aca="false">+SUMIF(LMOI!F:F,'ALL 2019'!C185,LMOI!E:E)</f>
        <v>0</v>
      </c>
      <c r="M185" s="15" t="n">
        <f aca="false">+SUMIF(TARTINE!G:G,'ALL 2019'!C185,TARTINE!F:F)</f>
        <v>0</v>
      </c>
      <c r="N185" s="15" t="n">
        <f aca="false">+SUMIF(IDF!F:F,'ALL 2019'!C185,IDF!E:E)</f>
        <v>-134251942.76</v>
      </c>
      <c r="O185" s="15" t="n">
        <f aca="false">+SUMIF(RYA!G:G,C185,RYA!F:F)</f>
        <v>0</v>
      </c>
      <c r="P185" s="15" t="n">
        <f aca="false">+SUMIF('SCI NOAH'!G:G,'ALL 2019'!C185,'SCI NOAH'!F:F)</f>
        <v>-3750000</v>
      </c>
      <c r="Q185" s="15" t="n">
        <f aca="false">+SUMIF(SIM!F:F,'ALL 2019'!C185,SIM!E:E)</f>
        <v>-2334421.93</v>
      </c>
      <c r="R185" s="93" t="n">
        <f aca="false">SUMIF('First Energy'!F:F,C185,'First Energy'!I:I)</f>
        <v>0</v>
      </c>
      <c r="S185" s="93" t="n">
        <f aca="false">SUMIF('ID Motors'!G:G,C185,'ID Motors'!J:J)</f>
        <v>0</v>
      </c>
      <c r="T185" s="15" t="n">
        <f aca="false">+SUMIF('ID RENTAL'!G:G,'ALL 2019'!C185,'ID RENTAL'!F:F)</f>
        <v>0</v>
      </c>
      <c r="U185" s="29" t="n">
        <f aca="false">+SUMIF('MCM '!G:G,'ALL 2019'!C185,'MCM '!F:F)</f>
        <v>0</v>
      </c>
      <c r="V185" s="61" t="n">
        <f aca="false">+SUMIF(AGRIMOTORS!G:G,C185,AGRIMOTORS!F:F)</f>
        <v>0</v>
      </c>
      <c r="W185" s="15" t="n">
        <f aca="false">+SUMIF(BOVIMA!F:F,'ALL 2019'!C185,BOVIMA!E:E)</f>
        <v>-1330715772</v>
      </c>
      <c r="X185" s="15" t="n">
        <f aca="false">+SUMIF(AGRIFEED!F:F,'ALL 2019'!C185,AGRIFEED!E:E)</f>
        <v>0</v>
      </c>
      <c r="Y185" s="15" t="n">
        <f aca="false">+SUMIF(AMIP!F:F,'ALL 2019'!C185,AMIP!E:E)</f>
        <v>-664150</v>
      </c>
      <c r="Z185" s="15" t="n">
        <f aca="false">+SUMIF(ISF!F:F,'ALL 2019'!C185,ISF!F:F)</f>
        <v>0</v>
      </c>
      <c r="AA185" s="15" t="n">
        <f aca="false">+SUMIF(MABEL!F:F,'ALL 2019'!C185,MABEL!E:E)</f>
        <v>0</v>
      </c>
      <c r="AB185" s="29" t="n">
        <f aca="false">+SUMIF(DISCOI!G:G,'ALL 2019'!C185,DISCOI!F:F)</f>
        <v>0</v>
      </c>
      <c r="AC185" s="15" t="n">
        <f aca="false">+SUMIF(NMP!F:F,'ALL 2019'!C185,NMP!E:E)</f>
        <v>-939381800</v>
      </c>
      <c r="AD185" s="15" t="n">
        <f aca="false">+SUMIF('AMCHO '!F:F,'ALL 2019'!C185,'AMCHO '!E:E)</f>
        <v>-400024800</v>
      </c>
      <c r="AE185" s="15" t="n">
        <f aca="false">SUMIF(CONFORTIS!G:G,'ALL 2019'!C185,CONFORTIS!F:F)</f>
        <v>0</v>
      </c>
      <c r="AF185" s="15" t="n">
        <f aca="false">+SUMIF('IRS IMMO'!G:G,'ALL 2019'!C185,'IRS IMMO'!F:F)</f>
        <v>0</v>
      </c>
      <c r="AG185" s="15" t="n">
        <f aca="false">SUMIF('United Malagasy'!F:F,'ALL 2019'!C185,'United Malagasy'!E:E)</f>
        <v>0</v>
      </c>
      <c r="AH185" s="15" t="n">
        <f aca="false">+SUMIF(AGRIVETAM!F:F,'ALL 2019'!C185,AGRIVETAM!E:E)</f>
        <v>0</v>
      </c>
      <c r="AI185" s="15" t="n">
        <f aca="false">+SUMIF(EUROPAINTS!F:F,'ALL 2019'!C185,EUROPAINTS!E:E)</f>
        <v>0</v>
      </c>
      <c r="AJ185" s="15" t="n">
        <f aca="false">SUMIF('CSS SAKAY'!F:F,'ALL 2019'!C185,'CSS SAKAY'!E:E)</f>
        <v>-81600</v>
      </c>
      <c r="AK185" s="61" t="n">
        <f aca="false">+SUMIF(AGRIMA!F:F,'ALL 2019'!C185,AGRIMA!E:E)</f>
        <v>0</v>
      </c>
      <c r="AL185" s="15" t="n">
        <f aca="false">+SUMIF(FERRIS!H:H,'ALL 2019'!C185,FERRIS!G:G)</f>
        <v>0</v>
      </c>
      <c r="AM185" s="15" t="n">
        <f aca="false">SUMIF(SEM!F:F,'ALL 2019'!C185,SEM!E:E)</f>
        <v>0</v>
      </c>
      <c r="AN185" s="15" t="n">
        <f aca="false">+SUMIF(Madatrade!F:F,'ALL 2019'!C185,Madatrade!E:E)</f>
        <v>0</v>
      </c>
      <c r="AO185" s="15" t="n">
        <f aca="false">+SUMIF('FIRST INVESTISSEMENT'!G:G,'ALL 2019'!C185,'FIRST INVESTISSEMENT'!F:F)</f>
        <v>0</v>
      </c>
    </row>
    <row r="186" customFormat="false" ht="17.25" hidden="false" customHeight="true" outlineLevel="0" collapsed="false">
      <c r="A186" s="2" t="str">
        <f aca="false">+LEFT(B186)</f>
        <v>4</v>
      </c>
      <c r="B186" s="2" t="str">
        <f aca="false">+LEFT(C186,3)</f>
        <v>467</v>
      </c>
      <c r="C186" s="12" t="n">
        <v>46716000</v>
      </c>
      <c r="D186" s="46" t="s">
        <v>2953</v>
      </c>
      <c r="E186" s="57" t="s">
        <v>104</v>
      </c>
      <c r="F186" s="61" t="n">
        <v>0</v>
      </c>
      <c r="G186" s="61" t="n">
        <f aca="false">+SUMIF(AGRICORP!I:I,C186,AGRICORP!F:F)</f>
        <v>0</v>
      </c>
      <c r="H186" s="61" t="n">
        <f aca="false">+SUMIF(SMTP!D:D,'ALL 2019'!C186,SMTP!H:H)</f>
        <v>0</v>
      </c>
      <c r="I186" s="61" t="n">
        <f aca="false">SUMIF(AGRIVET!G:G,C186,AGRIVET!F:F)</f>
        <v>0</v>
      </c>
      <c r="J186" s="61" t="n">
        <f aca="false">+SUMIF(AGRIVAL!G:G,'ALL 2019'!C186,AGRIVAL!F:F)</f>
        <v>0</v>
      </c>
      <c r="K186" s="61" t="n">
        <f aca="false">+SUMIF(AGRIKOBA!G:G,'ALL 2019'!C186,AGRIKOBA!F:F)</f>
        <v>0</v>
      </c>
      <c r="L186" s="61" t="n">
        <f aca="false">+SUMIF(LMOI!F:F,'ALL 2019'!C186,LMOI!E:E)</f>
        <v>0</v>
      </c>
      <c r="M186" s="15" t="n">
        <f aca="false">+SUMIF(TARTINE!G:G,'ALL 2019'!C186,TARTINE!F:F)</f>
        <v>0</v>
      </c>
      <c r="N186" s="15" t="n">
        <f aca="false">+SUMIF(IDF!F:F,'ALL 2019'!C186,IDF!E:E)</f>
        <v>0</v>
      </c>
      <c r="O186" s="15" t="n">
        <f aca="false">+SUMIF(RYA!G:G,C186,RYA!F:F)</f>
        <v>0</v>
      </c>
      <c r="P186" s="15" t="n">
        <f aca="false">+SUMIF('SCI NOAH'!G:G,'ALL 2019'!C186,'SCI NOAH'!F:F)</f>
        <v>0</v>
      </c>
      <c r="Q186" s="15" t="n">
        <f aca="false">+SUMIF(SIM!F:F,'ALL 2019'!C186,SIM!E:E)</f>
        <v>0</v>
      </c>
      <c r="R186" s="93" t="n">
        <f aca="false">SUMIF('First Energy'!F:F,C186,'First Energy'!I:I)</f>
        <v>0</v>
      </c>
      <c r="S186" s="93" t="n">
        <f aca="false">SUMIF('ID Motors'!G:G,C186,'ID Motors'!J:J)</f>
        <v>0</v>
      </c>
      <c r="T186" s="15" t="n">
        <f aca="false">+SUMIF('ID RENTAL'!G:G,'ALL 2019'!C186,'ID RENTAL'!F:F)</f>
        <v>0</v>
      </c>
      <c r="U186" s="29" t="n">
        <f aca="false">+SUMIF('MCM '!G:G,'ALL 2019'!C186,'MCM '!F:F)</f>
        <v>0</v>
      </c>
      <c r="V186" s="61" t="n">
        <f aca="false">+SUMIF(AGRIMOTORS!G:G,C186,AGRIMOTORS!F:F)</f>
        <v>0</v>
      </c>
      <c r="W186" s="15" t="n">
        <f aca="false">+SUMIF(BOVIMA!F:F,'ALL 2019'!C186,BOVIMA!E:E)</f>
        <v>-60510000</v>
      </c>
      <c r="X186" s="15" t="n">
        <f aca="false">+SUMIF(AGRIFEED!F:F,'ALL 2019'!C186,AGRIFEED!E:E)</f>
        <v>0</v>
      </c>
      <c r="Y186" s="15" t="n">
        <f aca="false">+SUMIF(AMIP!F:F,'ALL 2019'!C186,AMIP!E:E)</f>
        <v>0</v>
      </c>
      <c r="Z186" s="15" t="n">
        <f aca="false">+SUMIF(ISF!F:F,'ALL 2019'!C186,ISF!F:F)</f>
        <v>0</v>
      </c>
      <c r="AA186" s="15" t="n">
        <f aca="false">+SUMIF(MABEL!F:F,'ALL 2019'!C186,MABEL!E:E)</f>
        <v>0</v>
      </c>
      <c r="AB186" s="29" t="n">
        <f aca="false">+SUMIF(DISCOI!G:G,'ALL 2019'!C186,DISCOI!F:F)</f>
        <v>0</v>
      </c>
      <c r="AC186" s="15" t="n">
        <f aca="false">+SUMIF(NMP!F:F,'ALL 2019'!C186,NMP!E:E)</f>
        <v>0</v>
      </c>
      <c r="AD186" s="15" t="n">
        <f aca="false">+SUMIF('AMCHO '!F:F,'ALL 2019'!C186,'AMCHO '!E:E)</f>
        <v>0</v>
      </c>
      <c r="AE186" s="15" t="n">
        <f aca="false">SUMIF(CONFORTIS!G:G,'ALL 2019'!C186,CONFORTIS!F:F)</f>
        <v>0</v>
      </c>
      <c r="AF186" s="15" t="n">
        <f aca="false">+SUMIF('IRS IMMO'!G:G,'ALL 2019'!C186,'IRS IMMO'!F:F)</f>
        <v>0</v>
      </c>
      <c r="AG186" s="15" t="n">
        <f aca="false">SUMIF('United Malagasy'!F:F,'ALL 2019'!C186,'United Malagasy'!E:E)</f>
        <v>0</v>
      </c>
      <c r="AH186" s="15" t="n">
        <f aca="false">+SUMIF(AGRIVETAM!F:F,'ALL 2019'!C186,AGRIVETAM!E:E)</f>
        <v>0</v>
      </c>
      <c r="AI186" s="15" t="n">
        <f aca="false">+SUMIF(EUROPAINTS!F:F,'ALL 2019'!C186,EUROPAINTS!E:E)</f>
        <v>0</v>
      </c>
      <c r="AJ186" s="15" t="n">
        <f aca="false">SUMIF('CSS SAKAY'!F:F,'ALL 2019'!C186,'CSS SAKAY'!E:E)</f>
        <v>0</v>
      </c>
      <c r="AK186" s="61" t="n">
        <f aca="false">+SUMIF(AGRIMA!F:F,'ALL 2019'!C186,AGRIMA!E:E)</f>
        <v>0</v>
      </c>
      <c r="AL186" s="15" t="n">
        <f aca="false">+SUMIF(FERRIS!H:H,'ALL 2019'!C186,FERRIS!G:G)</f>
        <v>0</v>
      </c>
      <c r="AM186" s="15" t="n">
        <f aca="false">SUMIF(SEM!F:F,'ALL 2019'!C186,SEM!E:E)</f>
        <v>0</v>
      </c>
      <c r="AN186" s="15" t="n">
        <f aca="false">+SUMIF(Madatrade!F:F,'ALL 2019'!C186,Madatrade!E:E)</f>
        <v>0</v>
      </c>
      <c r="AO186" s="15" t="n">
        <f aca="false">+SUMIF('FIRST INVESTISSEMENT'!G:G,'ALL 2019'!C186,'FIRST INVESTISSEMENT'!F:F)</f>
        <v>0</v>
      </c>
    </row>
    <row r="187" customFormat="false" ht="17.25" hidden="false" customHeight="true" outlineLevel="0" collapsed="false">
      <c r="A187" s="2" t="str">
        <f aca="false">+LEFT(B187)</f>
        <v>4</v>
      </c>
      <c r="B187" s="2" t="str">
        <f aca="false">+LEFT(C187,3)</f>
        <v>467</v>
      </c>
      <c r="C187" s="20" t="n">
        <v>46717000</v>
      </c>
      <c r="D187" s="46" t="s">
        <v>2953</v>
      </c>
      <c r="E187" s="57" t="s">
        <v>952</v>
      </c>
      <c r="F187" s="61" t="n">
        <v>0</v>
      </c>
      <c r="G187" s="61" t="n">
        <f aca="false">+SUMIF(AGRICORP!I:I,C187,AGRICORP!F:F)</f>
        <v>0</v>
      </c>
      <c r="H187" s="61" t="n">
        <f aca="false">+SUMIF(SMTP!D:D,'ALL 2019'!C187,SMTP!H:H)</f>
        <v>9802303.53</v>
      </c>
      <c r="I187" s="61" t="n">
        <f aca="false">SUMIF(AGRIVET!G:G,C187,AGRIVET!F:F)</f>
        <v>0</v>
      </c>
      <c r="J187" s="61" t="n">
        <f aca="false">+SUMIF(AGRIVAL!G:G,'ALL 2019'!C187,AGRIVAL!F:F)</f>
        <v>0</v>
      </c>
      <c r="K187" s="61" t="n">
        <f aca="false">+SUMIF(AGRIKOBA!G:G,'ALL 2019'!C187,AGRIKOBA!F:F)</f>
        <v>0</v>
      </c>
      <c r="L187" s="61" t="n">
        <f aca="false">+SUMIF(LMOI!F:F,'ALL 2019'!C187,LMOI!E:E)</f>
        <v>0</v>
      </c>
      <c r="M187" s="15" t="n">
        <f aca="false">+SUMIF(TARTINE!G:G,'ALL 2019'!C187,TARTINE!F:F)</f>
        <v>0</v>
      </c>
      <c r="N187" s="15" t="n">
        <f aca="false">+SUMIF(IDF!F:F,'ALL 2019'!C187,IDF!E:E)</f>
        <v>0</v>
      </c>
      <c r="O187" s="15" t="n">
        <f aca="false">+SUMIF(RYA!G:G,C187,RYA!F:F)</f>
        <v>0</v>
      </c>
      <c r="P187" s="15" t="n">
        <f aca="false">+SUMIF('SCI NOAH'!G:G,'ALL 2019'!C187,'SCI NOAH'!F:F)</f>
        <v>0</v>
      </c>
      <c r="Q187" s="15" t="n">
        <f aca="false">+SUMIF(SIM!F:F,'ALL 2019'!C187,SIM!E:E)</f>
        <v>0</v>
      </c>
      <c r="R187" s="93" t="n">
        <f aca="false">SUMIF('First Energy'!F:F,C187,'First Energy'!I:I)</f>
        <v>0</v>
      </c>
      <c r="S187" s="93" t="n">
        <f aca="false">SUMIF('ID Motors'!G:G,C187,'ID Motors'!J:J)</f>
        <v>0</v>
      </c>
      <c r="T187" s="15" t="n">
        <f aca="false">+SUMIF('ID RENTAL'!G:G,'ALL 2019'!C187,'ID RENTAL'!F:F)</f>
        <v>0</v>
      </c>
      <c r="U187" s="29" t="n">
        <f aca="false">+SUMIF('MCM '!G:G,'ALL 2019'!C187,'MCM '!F:F)</f>
        <v>0</v>
      </c>
      <c r="V187" s="61" t="n">
        <f aca="false">+SUMIF(AGRIMOTORS!G:G,C187,AGRIMOTORS!F:F)</f>
        <v>0</v>
      </c>
      <c r="W187" s="15" t="n">
        <f aca="false">+SUMIF(BOVIMA!F:F,'ALL 2019'!C187,BOVIMA!E:E)</f>
        <v>0</v>
      </c>
      <c r="X187" s="15" t="n">
        <f aca="false">+SUMIF(AGRIFEED!F:F,'ALL 2019'!C187,AGRIFEED!E:E)</f>
        <v>0</v>
      </c>
      <c r="Y187" s="15" t="n">
        <f aca="false">+SUMIF(AMIP!F:F,'ALL 2019'!C187,AMIP!E:E)</f>
        <v>0</v>
      </c>
      <c r="Z187" s="15" t="n">
        <f aca="false">+SUMIF(ISF!F:F,'ALL 2019'!C187,ISF!F:F)</f>
        <v>0</v>
      </c>
      <c r="AA187" s="15" t="n">
        <f aca="false">+SUMIF(MABEL!F:F,'ALL 2019'!C187,MABEL!E:E)</f>
        <v>0</v>
      </c>
      <c r="AB187" s="29" t="n">
        <f aca="false">+SUMIF(DISCOI!G:G,'ALL 2019'!C187,DISCOI!F:F)</f>
        <v>0</v>
      </c>
      <c r="AC187" s="15" t="n">
        <f aca="false">+SUMIF(NMP!F:F,'ALL 2019'!C187,NMP!E:E)</f>
        <v>0</v>
      </c>
      <c r="AD187" s="15" t="n">
        <f aca="false">+SUMIF('AMCHO '!F:F,'ALL 2019'!C187,'AMCHO '!E:E)</f>
        <v>0</v>
      </c>
      <c r="AE187" s="15" t="n">
        <f aca="false">SUMIF(CONFORTIS!G:G,'ALL 2019'!C187,CONFORTIS!F:F)</f>
        <v>0</v>
      </c>
      <c r="AF187" s="15" t="n">
        <f aca="false">+SUMIF('IRS IMMO'!G:G,'ALL 2019'!C187,'IRS IMMO'!F:F)</f>
        <v>0</v>
      </c>
      <c r="AG187" s="15" t="n">
        <f aca="false">SUMIF('United Malagasy'!F:F,'ALL 2019'!C187,'United Malagasy'!E:E)</f>
        <v>0</v>
      </c>
      <c r="AH187" s="15" t="n">
        <f aca="false">+SUMIF(AGRIVETAM!F:F,'ALL 2019'!C187,AGRIVETAM!E:E)</f>
        <v>0</v>
      </c>
      <c r="AI187" s="15" t="n">
        <f aca="false">+SUMIF(EUROPAINTS!F:F,'ALL 2019'!C187,EUROPAINTS!E:E)</f>
        <v>0</v>
      </c>
      <c r="AJ187" s="15" t="n">
        <f aca="false">SUMIF('CSS SAKAY'!F:F,'ALL 2019'!C187,'CSS SAKAY'!E:E)</f>
        <v>0</v>
      </c>
      <c r="AK187" s="61" t="n">
        <f aca="false">+SUMIF(AGRIMA!F:F,'ALL 2019'!C187,AGRIMA!E:E)</f>
        <v>0</v>
      </c>
      <c r="AL187" s="15" t="n">
        <f aca="false">+SUMIF(FERRIS!H:H,'ALL 2019'!C187,FERRIS!G:G)</f>
        <v>0</v>
      </c>
      <c r="AM187" s="15" t="n">
        <f aca="false">SUMIF(SEM!F:F,'ALL 2019'!C187,SEM!E:E)</f>
        <v>0</v>
      </c>
      <c r="AN187" s="15" t="n">
        <f aca="false">+SUMIF(Madatrade!F:F,'ALL 2019'!C187,Madatrade!E:E)</f>
        <v>0</v>
      </c>
      <c r="AO187" s="15" t="n">
        <f aca="false">+SUMIF('FIRST INVESTISSEMENT'!G:G,'ALL 2019'!C187,'FIRST INVESTISSEMENT'!F:F)</f>
        <v>0</v>
      </c>
    </row>
    <row r="188" customFormat="false" ht="17.25" hidden="false" customHeight="true" outlineLevel="0" collapsed="false">
      <c r="A188" s="2" t="str">
        <f aca="false">+LEFT(B188)</f>
        <v>4</v>
      </c>
      <c r="B188" s="2" t="str">
        <f aca="false">+LEFT(C188,3)</f>
        <v>467</v>
      </c>
      <c r="C188" s="12" t="n">
        <v>46718000</v>
      </c>
      <c r="D188" s="46" t="s">
        <v>2953</v>
      </c>
      <c r="E188" s="57" t="s">
        <v>308</v>
      </c>
      <c r="F188" s="61" t="n">
        <v>0</v>
      </c>
      <c r="G188" s="61" t="n">
        <f aca="false">+SUMIF(AGRICORP!I:I,C188,AGRICORP!F:F)</f>
        <v>0</v>
      </c>
      <c r="H188" s="61" t="n">
        <f aca="false">+SUMIF(SMTP!D:D,'ALL 2019'!C188,SMTP!H:H)</f>
        <v>180000</v>
      </c>
      <c r="I188" s="61" t="n">
        <f aca="false">SUMIF(AGRIVET!G:G,C188,AGRIVET!F:F)</f>
        <v>0</v>
      </c>
      <c r="J188" s="61" t="n">
        <f aca="false">+SUMIF(AGRIVAL!G:G,'ALL 2019'!C188,AGRIVAL!F:F)</f>
        <v>0</v>
      </c>
      <c r="K188" s="61" t="n">
        <f aca="false">+SUMIF(AGRIKOBA!G:G,'ALL 2019'!C188,AGRIKOBA!F:F)</f>
        <v>0</v>
      </c>
      <c r="L188" s="61" t="n">
        <f aca="false">+SUMIF(LMOI!F:F,'ALL 2019'!C188,LMOI!E:E)</f>
        <v>0</v>
      </c>
      <c r="M188" s="15" t="n">
        <f aca="false">+SUMIF(TARTINE!G:G,'ALL 2019'!C188,TARTINE!F:F)</f>
        <v>0</v>
      </c>
      <c r="N188" s="15" t="n">
        <f aca="false">+SUMIF(IDF!F:F,'ALL 2019'!C188,IDF!E:E)</f>
        <v>0</v>
      </c>
      <c r="O188" s="15" t="n">
        <f aca="false">+SUMIF(RYA!G:G,C188,RYA!F:F)</f>
        <v>0</v>
      </c>
      <c r="P188" s="15" t="n">
        <f aca="false">+SUMIF('SCI NOAH'!G:G,'ALL 2019'!C188,'SCI NOAH'!F:F)</f>
        <v>0</v>
      </c>
      <c r="Q188" s="15" t="n">
        <f aca="false">+SUMIF(SIM!F:F,'ALL 2019'!C188,SIM!E:E)</f>
        <v>-296476.64</v>
      </c>
      <c r="R188" s="93" t="n">
        <f aca="false">SUMIF('First Energy'!F:F,C188,'First Energy'!I:I)</f>
        <v>0</v>
      </c>
      <c r="S188" s="93" t="n">
        <f aca="false">SUMIF('ID Motors'!G:G,C188,'ID Motors'!J:J)</f>
        <v>0</v>
      </c>
      <c r="T188" s="15" t="n">
        <f aca="false">+SUMIF('ID RENTAL'!G:G,'ALL 2019'!C188,'ID RENTAL'!F:F)</f>
        <v>0</v>
      </c>
      <c r="U188" s="29" t="n">
        <f aca="false">+SUMIF('MCM '!G:G,'ALL 2019'!C188,'MCM '!F:F)</f>
        <v>0</v>
      </c>
      <c r="V188" s="61" t="n">
        <f aca="false">+SUMIF(AGRIMOTORS!G:G,C188,AGRIMOTORS!F:F)</f>
        <v>0</v>
      </c>
      <c r="W188" s="15" t="n">
        <f aca="false">+SUMIF(BOVIMA!F:F,'ALL 2019'!C188,BOVIMA!E:E)</f>
        <v>0</v>
      </c>
      <c r="X188" s="15" t="n">
        <f aca="false">+SUMIF(AGRIFEED!F:F,'ALL 2019'!C188,AGRIFEED!E:E)</f>
        <v>0</v>
      </c>
      <c r="Y188" s="15" t="n">
        <f aca="false">+SUMIF(AMIP!F:F,'ALL 2019'!C188,AMIP!E:E)</f>
        <v>0</v>
      </c>
      <c r="Z188" s="15" t="n">
        <f aca="false">+SUMIF(ISF!F:F,'ALL 2019'!C188,ISF!F:F)</f>
        <v>0</v>
      </c>
      <c r="AA188" s="15" t="n">
        <f aca="false">+SUMIF(MABEL!F:F,'ALL 2019'!C188,MABEL!E:E)</f>
        <v>0</v>
      </c>
      <c r="AB188" s="29" t="n">
        <f aca="false">+SUMIF(DISCOI!G:G,'ALL 2019'!C188,DISCOI!F:F)</f>
        <v>0</v>
      </c>
      <c r="AC188" s="15" t="n">
        <f aca="false">+SUMIF(NMP!F:F,'ALL 2019'!C188,NMP!E:E)</f>
        <v>0</v>
      </c>
      <c r="AD188" s="15" t="n">
        <f aca="false">+SUMIF('AMCHO '!F:F,'ALL 2019'!C188,'AMCHO '!E:E)</f>
        <v>0</v>
      </c>
      <c r="AE188" s="15" t="n">
        <f aca="false">SUMIF(CONFORTIS!G:G,'ALL 2019'!C188,CONFORTIS!F:F)</f>
        <v>0</v>
      </c>
      <c r="AF188" s="15" t="n">
        <f aca="false">+SUMIF('IRS IMMO'!G:G,'ALL 2019'!C188,'IRS IMMO'!F:F)</f>
        <v>0</v>
      </c>
      <c r="AG188" s="15" t="n">
        <f aca="false">SUMIF('United Malagasy'!F:F,'ALL 2019'!C188,'United Malagasy'!E:E)</f>
        <v>0</v>
      </c>
      <c r="AH188" s="15" t="n">
        <f aca="false">+SUMIF(AGRIVETAM!F:F,'ALL 2019'!C188,AGRIVETAM!E:E)</f>
        <v>0</v>
      </c>
      <c r="AI188" s="15" t="n">
        <f aca="false">+SUMIF(EUROPAINTS!F:F,'ALL 2019'!C188,EUROPAINTS!E:E)</f>
        <v>0</v>
      </c>
      <c r="AJ188" s="15" t="n">
        <f aca="false">SUMIF('CSS SAKAY'!F:F,'ALL 2019'!C188,'CSS SAKAY'!E:E)</f>
        <v>0</v>
      </c>
      <c r="AK188" s="61" t="n">
        <f aca="false">+SUMIF(AGRIMA!F:F,'ALL 2019'!C188,AGRIMA!E:E)</f>
        <v>0</v>
      </c>
      <c r="AL188" s="15" t="n">
        <f aca="false">+SUMIF(FERRIS!H:H,'ALL 2019'!C188,FERRIS!G:G)</f>
        <v>0</v>
      </c>
      <c r="AM188" s="15" t="n">
        <f aca="false">SUMIF(SEM!F:F,'ALL 2019'!C188,SEM!E:E)</f>
        <v>0</v>
      </c>
      <c r="AN188" s="15" t="n">
        <f aca="false">+SUMIF(Madatrade!F:F,'ALL 2019'!C188,Madatrade!E:E)</f>
        <v>0</v>
      </c>
      <c r="AO188" s="15" t="n">
        <f aca="false">+SUMIF('FIRST INVESTISSEMENT'!G:G,'ALL 2019'!C188,'FIRST INVESTISSEMENT'!F:F)</f>
        <v>0</v>
      </c>
    </row>
    <row r="189" customFormat="false" ht="17.25" hidden="false" customHeight="true" outlineLevel="0" collapsed="false">
      <c r="A189" s="2" t="str">
        <f aca="false">+LEFT(B189)</f>
        <v>4</v>
      </c>
      <c r="B189" s="2" t="str">
        <f aca="false">+LEFT(C189,3)</f>
        <v>467</v>
      </c>
      <c r="C189" s="12" t="n">
        <v>46719000</v>
      </c>
      <c r="D189" s="46" t="s">
        <v>2953</v>
      </c>
      <c r="E189" s="57" t="s">
        <v>317</v>
      </c>
      <c r="F189" s="61"/>
      <c r="G189" s="61" t="n">
        <f aca="false">+SUMIF(AGRICORP!I:I,C189,AGRICORP!F:F)</f>
        <v>0</v>
      </c>
      <c r="H189" s="61" t="n">
        <f aca="false">+SUMIF(SMTP!D:D,'ALL 2019'!C189,SMTP!H:H)</f>
        <v>0</v>
      </c>
      <c r="I189" s="61" t="n">
        <f aca="false">SUMIF(AGRIVET!G:G,C189,AGRIVET!F:F)</f>
        <v>0</v>
      </c>
      <c r="J189" s="61" t="n">
        <f aca="false">+SUMIF(AGRIVAL!G:G,'ALL 2019'!C189,AGRIVAL!F:F)</f>
        <v>0</v>
      </c>
      <c r="K189" s="61" t="n">
        <f aca="false">+SUMIF(AGRIKOBA!G:G,'ALL 2019'!C189,AGRIKOBA!F:F)</f>
        <v>0</v>
      </c>
      <c r="M189" s="15"/>
      <c r="N189" s="15"/>
      <c r="O189" s="15"/>
      <c r="P189" s="15"/>
      <c r="Q189" s="15" t="n">
        <f aca="false">+SUMIF(SIM!F:F,'ALL 2019'!C189,SIM!E:E)</f>
        <v>-695000000</v>
      </c>
      <c r="R189" s="93" t="n">
        <f aca="false">SUMIF('First Energy'!F:F,C189,'First Energy'!I:I)</f>
        <v>0</v>
      </c>
      <c r="S189" s="93" t="n">
        <f aca="false">SUMIF('ID Motors'!G:G,C189,'ID Motors'!J:J)</f>
        <v>0</v>
      </c>
      <c r="T189" s="15" t="n">
        <f aca="false">+SUMIF('ID RENTAL'!G:G,'ALL 2019'!C189,'ID RENTAL'!F:F)</f>
        <v>0</v>
      </c>
      <c r="U189" s="29" t="n">
        <f aca="false">+SUMIF('MCM '!G:G,'ALL 2019'!C189,'MCM '!F:F)</f>
        <v>0</v>
      </c>
      <c r="V189" s="61" t="n">
        <f aca="false">+SUMIF(AGRIMOTORS!G:G,C189,AGRIMOTORS!F:F)</f>
        <v>0</v>
      </c>
      <c r="W189" s="15" t="n">
        <f aca="false">+SUMIF(BOVIMA!F:F,'ALL 2019'!C189,BOVIMA!E:E)</f>
        <v>0</v>
      </c>
      <c r="X189" s="15" t="n">
        <f aca="false">+SUMIF(AGRIFEED!F:F,'ALL 2019'!C189,AGRIFEED!E:E)</f>
        <v>0</v>
      </c>
      <c r="Y189" s="15" t="n">
        <f aca="false">+SUMIF(AMIP!F:F,'ALL 2019'!C189,AMIP!E:E)</f>
        <v>0</v>
      </c>
      <c r="Z189" s="15" t="n">
        <f aca="false">+SUMIF(ISF!F:F,'ALL 2019'!C189,ISF!F:F)</f>
        <v>0</v>
      </c>
      <c r="AA189" s="15" t="n">
        <f aca="false">+SUMIF(MABEL!F:F,'ALL 2019'!C189,MABEL!E:E)</f>
        <v>0</v>
      </c>
      <c r="AB189" s="29" t="n">
        <f aca="false">+SUMIF(DISCOI!G:G,'ALL 2019'!C189,DISCOI!F:F)</f>
        <v>0</v>
      </c>
      <c r="AC189" s="15" t="n">
        <f aca="false">+SUMIF(NMP!F:F,'ALL 2019'!C189,NMP!E:E)</f>
        <v>0</v>
      </c>
      <c r="AD189" s="15" t="n">
        <f aca="false">+SUMIF('AMCHO '!F:F,'ALL 2019'!C189,'AMCHO '!E:E)</f>
        <v>-300000000</v>
      </c>
      <c r="AE189" s="15" t="n">
        <f aca="false">SUMIF(CONFORTIS!G:G,'ALL 2019'!C189,CONFORTIS!F:F)</f>
        <v>0</v>
      </c>
      <c r="AF189" s="15" t="n">
        <f aca="false">+SUMIF('IRS IMMO'!G:G,'ALL 2019'!C189,'IRS IMMO'!F:F)</f>
        <v>0</v>
      </c>
      <c r="AG189" s="15" t="n">
        <f aca="false">SUMIF('United Malagasy'!F:F,'ALL 2019'!C189,'United Malagasy'!E:E)</f>
        <v>0</v>
      </c>
      <c r="AH189" s="15" t="n">
        <f aca="false">+SUMIF(AGRIVETAM!F:F,'ALL 2019'!C189,AGRIVETAM!E:E)</f>
        <v>0</v>
      </c>
      <c r="AI189" s="15" t="n">
        <f aca="false">+SUMIF(EUROPAINTS!F:F,'ALL 2019'!C189,EUROPAINTS!E:E)</f>
        <v>0</v>
      </c>
      <c r="AJ189" s="15" t="n">
        <f aca="false">SUMIF('CSS SAKAY'!F:F,'ALL 2019'!C189,'CSS SAKAY'!E:E)</f>
        <v>0</v>
      </c>
      <c r="AK189" s="61" t="n">
        <f aca="false">+SUMIF(AGRIMA!F:F,'ALL 2019'!C189,AGRIMA!E:E)</f>
        <v>0</v>
      </c>
      <c r="AL189" s="15" t="n">
        <f aca="false">+SUMIF(FERRIS!H:H,'ALL 2019'!C189,FERRIS!G:G)</f>
        <v>0</v>
      </c>
      <c r="AM189" s="15" t="n">
        <f aca="false">SUMIF(SEM!F:F,'ALL 2019'!C189,SEM!E:E)</f>
        <v>0</v>
      </c>
      <c r="AN189" s="15" t="n">
        <f aca="false">+SUMIF(Madatrade!F:F,'ALL 2019'!C189,Madatrade!E:E)</f>
        <v>0</v>
      </c>
      <c r="AO189" s="15" t="n">
        <f aca="false">+SUMIF('FIRST INVESTISSEMENT'!G:G,'ALL 2019'!C189,'FIRST INVESTISSEMENT'!F:F)</f>
        <v>0</v>
      </c>
    </row>
    <row r="190" customFormat="false" ht="17.25" hidden="false" customHeight="true" outlineLevel="0" collapsed="false">
      <c r="A190" s="2" t="str">
        <f aca="false">+LEFT(B190)</f>
        <v>4</v>
      </c>
      <c r="B190" s="2" t="str">
        <f aca="false">+LEFT(C190,3)</f>
        <v>467</v>
      </c>
      <c r="C190" s="12" t="n">
        <v>46720000</v>
      </c>
      <c r="D190" s="46" t="s">
        <v>2953</v>
      </c>
      <c r="E190" s="57" t="s">
        <v>96</v>
      </c>
      <c r="F190" s="61" t="n">
        <v>0</v>
      </c>
      <c r="G190" s="61" t="n">
        <f aca="false">+SUMIF(AGRICORP!I:I,C190,AGRICORP!F:F)</f>
        <v>0</v>
      </c>
      <c r="H190" s="61" t="n">
        <f aca="false">+SUMIF(SMTP!D:D,'ALL 2019'!C190,SMTP!H:H)</f>
        <v>0</v>
      </c>
      <c r="I190" s="61" t="n">
        <f aca="false">SUMIF(AGRIVET!G:G,C190,AGRIVET!F:F)</f>
        <v>0</v>
      </c>
      <c r="J190" s="61" t="n">
        <f aca="false">+SUMIF(AGRIVAL!G:G,'ALL 2019'!C190,AGRIVAL!F:F)</f>
        <v>0</v>
      </c>
      <c r="K190" s="61" t="n">
        <f aca="false">+SUMIF(AGRIKOBA!G:G,'ALL 2019'!C190,AGRIKOBA!F:F)</f>
        <v>0</v>
      </c>
      <c r="L190" s="61" t="n">
        <f aca="false">+SUMIF(LMOI!F:F,'ALL 2019'!C190,LMOI!E:E)</f>
        <v>0</v>
      </c>
      <c r="M190" s="15" t="n">
        <f aca="false">+SUMIF(TARTINE!G:G,'ALL 2019'!C190,TARTINE!F:F)</f>
        <v>0</v>
      </c>
      <c r="N190" s="15" t="n">
        <f aca="false">+SUMIF(IDF!F:F,'ALL 2019'!C190,IDF!E:E)</f>
        <v>0</v>
      </c>
      <c r="O190" s="15" t="n">
        <f aca="false">+SUMIF(RYA!G:G,C190,RYA!F:F)</f>
        <v>0</v>
      </c>
      <c r="P190" s="15" t="n">
        <f aca="false">+SUMIF('SCI NOAH'!G:G,'ALL 2019'!C190,'SCI NOAH'!F:F)</f>
        <v>0</v>
      </c>
      <c r="Q190" s="15" t="n">
        <f aca="false">+SUMIF(SIM!F:F,'ALL 2019'!C190,SIM!E:E)</f>
        <v>0</v>
      </c>
      <c r="R190" s="93" t="n">
        <f aca="false">SUMIF('First Energy'!F:F,C190,'First Energy'!I:I)</f>
        <v>0</v>
      </c>
      <c r="S190" s="93" t="n">
        <f aca="false">SUMIF('ID Motors'!G:G,C190,'ID Motors'!J:J)</f>
        <v>0</v>
      </c>
      <c r="T190" s="15" t="n">
        <f aca="false">+SUMIF('ID RENTAL'!G:G,'ALL 2019'!C190,'ID RENTAL'!F:F)</f>
        <v>0</v>
      </c>
      <c r="U190" s="29" t="n">
        <f aca="false">+SUMIF('MCM '!G:G,'ALL 2019'!C190,'MCM '!F:F)</f>
        <v>0</v>
      </c>
      <c r="V190" s="61" t="n">
        <f aca="false">+SUMIF(AGRIMOTORS!G:G,C190,AGRIMOTORS!F:F)</f>
        <v>0</v>
      </c>
      <c r="W190" s="15" t="n">
        <f aca="false">+SUMIF(BOVIMA!F:F,'ALL 2019'!C190,BOVIMA!E:E)</f>
        <v>0</v>
      </c>
      <c r="X190" s="15" t="n">
        <f aca="false">+SUMIF(AGRIFEED!F:F,'ALL 2019'!C190,AGRIFEED!E:E)</f>
        <v>0</v>
      </c>
      <c r="Y190" s="15" t="n">
        <f aca="false">+SUMIF(AMIP!F:F,'ALL 2019'!C190,AMIP!E:E)</f>
        <v>0</v>
      </c>
      <c r="Z190" s="15" t="n">
        <f aca="false">+SUMIF(ISF!F:F,'ALL 2019'!C190,ISF!F:F)</f>
        <v>0</v>
      </c>
      <c r="AA190" s="15" t="n">
        <f aca="false">+SUMIF(MABEL!F:F,'ALL 2019'!C190,MABEL!E:E)</f>
        <v>0</v>
      </c>
      <c r="AB190" s="29" t="n">
        <f aca="false">+SUMIF(DISCOI!G:G,'ALL 2019'!C190,DISCOI!F:F)</f>
        <v>0</v>
      </c>
      <c r="AC190" s="15" t="n">
        <f aca="false">+SUMIF(NMP!F:F,'ALL 2019'!C190,NMP!E:E)</f>
        <v>0</v>
      </c>
      <c r="AD190" s="15" t="n">
        <f aca="false">+SUMIF('AMCHO '!F:F,'ALL 2019'!C190,'AMCHO '!E:E)</f>
        <v>-126000</v>
      </c>
      <c r="AE190" s="15" t="n">
        <f aca="false">SUMIF(CONFORTIS!G:G,'ALL 2019'!C190,CONFORTIS!F:F)</f>
        <v>0</v>
      </c>
      <c r="AF190" s="15" t="n">
        <f aca="false">+SUMIF('IRS IMMO'!G:G,'ALL 2019'!C190,'IRS IMMO'!F:F)</f>
        <v>0</v>
      </c>
      <c r="AG190" s="15" t="n">
        <f aca="false">SUMIF('United Malagasy'!F:F,'ALL 2019'!C190,'United Malagasy'!E:E)</f>
        <v>0</v>
      </c>
      <c r="AH190" s="15" t="n">
        <f aca="false">+SUMIF(AGRIVETAM!F:F,'ALL 2019'!C190,AGRIVETAM!E:E)</f>
        <v>0</v>
      </c>
      <c r="AI190" s="15" t="n">
        <f aca="false">+SUMIF(EUROPAINTS!F:F,'ALL 2019'!C190,EUROPAINTS!E:E)</f>
        <v>0</v>
      </c>
      <c r="AJ190" s="15" t="n">
        <f aca="false">SUMIF('CSS SAKAY'!F:F,'ALL 2019'!C190,'CSS SAKAY'!E:E)</f>
        <v>0</v>
      </c>
      <c r="AK190" s="61" t="n">
        <f aca="false">+SUMIF(AGRIMA!F:F,'ALL 2019'!C190,AGRIMA!E:E)</f>
        <v>0</v>
      </c>
      <c r="AL190" s="15" t="n">
        <f aca="false">+SUMIF(FERRIS!H:H,'ALL 2019'!C190,FERRIS!G:G)</f>
        <v>0</v>
      </c>
      <c r="AM190" s="15" t="n">
        <f aca="false">SUMIF(SEM!F:F,'ALL 2019'!C190,SEM!E:E)</f>
        <v>0</v>
      </c>
      <c r="AN190" s="15" t="n">
        <f aca="false">+SUMIF(Madatrade!F:F,'ALL 2019'!C190,Madatrade!E:E)</f>
        <v>0</v>
      </c>
      <c r="AO190" s="15" t="n">
        <f aca="false">+SUMIF('FIRST INVESTISSEMENT'!G:G,'ALL 2019'!C190,'FIRST INVESTISSEMENT'!F:F)</f>
        <v>0</v>
      </c>
    </row>
    <row r="191" customFormat="false" ht="17.25" hidden="false" customHeight="true" outlineLevel="0" collapsed="false">
      <c r="A191" s="2" t="str">
        <f aca="false">+LEFT(B191)</f>
        <v>4</v>
      </c>
      <c r="B191" s="2" t="str">
        <f aca="false">+LEFT(C191,3)</f>
        <v>467</v>
      </c>
      <c r="C191" s="12" t="n">
        <v>46721000</v>
      </c>
      <c r="D191" s="46" t="s">
        <v>2953</v>
      </c>
      <c r="E191" s="57" t="s">
        <v>115</v>
      </c>
      <c r="F191" s="61" t="n">
        <v>0</v>
      </c>
      <c r="G191" s="61" t="n">
        <f aca="false">+SUMIF(AGRICORP!I:I,C191,AGRICORP!F:F)</f>
        <v>0</v>
      </c>
      <c r="H191" s="61" t="n">
        <f aca="false">+SUMIF(SMTP!D:D,'ALL 2019'!C191,SMTP!H:H)</f>
        <v>300000000</v>
      </c>
      <c r="I191" s="61" t="n">
        <f aca="false">SUMIF(AGRIVET!G:G,C191,AGRIVET!F:F)</f>
        <v>0</v>
      </c>
      <c r="J191" s="61" t="n">
        <f aca="false">+SUMIF(AGRIVAL!G:G,'ALL 2019'!C191,AGRIVAL!F:F)</f>
        <v>0</v>
      </c>
      <c r="K191" s="61" t="n">
        <f aca="false">+SUMIF(AGRIKOBA!G:G,'ALL 2019'!C191,AGRIKOBA!F:F)</f>
        <v>0</v>
      </c>
      <c r="L191" s="61" t="n">
        <f aca="false">+SUMIF(LMOI!F:F,'ALL 2019'!C191,LMOI!E:E)</f>
        <v>0</v>
      </c>
      <c r="M191" s="15" t="n">
        <f aca="false">+SUMIF(TARTINE!G:G,'ALL 2019'!C191,TARTINE!F:F)</f>
        <v>0</v>
      </c>
      <c r="N191" s="15" t="n">
        <f aca="false">+SUMIF(IDF!F:F,'ALL 2019'!C191,IDF!E:E)</f>
        <v>0</v>
      </c>
      <c r="O191" s="15" t="n">
        <f aca="false">+SUMIF(RYA!G:G,C191,RYA!F:F)</f>
        <v>0</v>
      </c>
      <c r="P191" s="15" t="n">
        <f aca="false">+SUMIF('SCI NOAH'!G:G,'ALL 2019'!C191,'SCI NOAH'!F:F)</f>
        <v>0</v>
      </c>
      <c r="Q191" s="15" t="n">
        <f aca="false">+SUMIF(SIM!F:F,'ALL 2019'!C191,SIM!E:E)</f>
        <v>0</v>
      </c>
      <c r="R191" s="93" t="n">
        <f aca="false">SUMIF('First Energy'!F:F,C191,'First Energy'!I:I)</f>
        <v>62100600</v>
      </c>
      <c r="S191" s="93" t="n">
        <f aca="false">SUMIF('ID Motors'!G:G,C191,'ID Motors'!J:J)</f>
        <v>0</v>
      </c>
      <c r="T191" s="15" t="n">
        <f aca="false">+SUMIF('ID RENTAL'!G:G,'ALL 2019'!C191,'ID RENTAL'!F:F)</f>
        <v>0</v>
      </c>
      <c r="U191" s="29" t="n">
        <f aca="false">+SUMIF('MCM '!G:G,'ALL 2019'!C191,'MCM '!F:F)</f>
        <v>0</v>
      </c>
      <c r="V191" s="61" t="n">
        <f aca="false">+SUMIF(AGRIMOTORS!G:G,C191,AGRIMOTORS!F:F)</f>
        <v>0</v>
      </c>
      <c r="W191" s="15" t="n">
        <f aca="false">+SUMIF(BOVIMA!F:F,'ALL 2019'!C191,BOVIMA!E:E)</f>
        <v>0</v>
      </c>
      <c r="X191" s="15" t="n">
        <f aca="false">+SUMIF(AGRIFEED!F:F,'ALL 2019'!C191,AGRIFEED!E:E)</f>
        <v>0</v>
      </c>
      <c r="Y191" s="15" t="n">
        <f aca="false">+SUMIF(AMIP!F:F,'ALL 2019'!C191,AMIP!E:E)</f>
        <v>0</v>
      </c>
      <c r="Z191" s="15" t="n">
        <f aca="false">+SUMIF(ISF!F:F,'ALL 2019'!C191,ISF!F:F)</f>
        <v>0</v>
      </c>
      <c r="AA191" s="15" t="n">
        <f aca="false">+SUMIF(MABEL!F:F,'ALL 2019'!C191,MABEL!E:E)</f>
        <v>0</v>
      </c>
      <c r="AB191" s="29" t="n">
        <f aca="false">+SUMIF(DISCOI!G:G,'ALL 2019'!C191,DISCOI!F:F)</f>
        <v>0</v>
      </c>
      <c r="AC191" s="15" t="n">
        <f aca="false">+SUMIF(NMP!F:F,'ALL 2019'!C191,NMP!E:E)</f>
        <v>0</v>
      </c>
      <c r="AD191" s="15" t="n">
        <f aca="false">+SUMIF('AMCHO '!F:F,'ALL 2019'!C191,'AMCHO '!E:E)</f>
        <v>0</v>
      </c>
      <c r="AE191" s="15" t="n">
        <f aca="false">SUMIF(CONFORTIS!G:G,'ALL 2019'!C191,CONFORTIS!F:F)</f>
        <v>0</v>
      </c>
      <c r="AF191" s="15" t="n">
        <f aca="false">+SUMIF('IRS IMMO'!G:G,'ALL 2019'!C191,'IRS IMMO'!F:F)</f>
        <v>0</v>
      </c>
      <c r="AG191" s="15" t="n">
        <f aca="false">SUMIF('United Malagasy'!F:F,'ALL 2019'!C191,'United Malagasy'!E:E)</f>
        <v>0</v>
      </c>
      <c r="AH191" s="15" t="n">
        <f aca="false">+SUMIF(AGRIVETAM!F:F,'ALL 2019'!C191,AGRIVETAM!E:E)</f>
        <v>0</v>
      </c>
      <c r="AI191" s="15" t="n">
        <f aca="false">+SUMIF(EUROPAINTS!F:F,'ALL 2019'!C191,EUROPAINTS!E:E)</f>
        <v>0</v>
      </c>
      <c r="AJ191" s="15" t="n">
        <f aca="false">SUMIF('CSS SAKAY'!F:F,'ALL 2019'!C191,'CSS SAKAY'!E:E)</f>
        <v>0</v>
      </c>
      <c r="AK191" s="61" t="n">
        <f aca="false">+SUMIF(AGRIMA!F:F,'ALL 2019'!C191,AGRIMA!E:E)</f>
        <v>0</v>
      </c>
      <c r="AL191" s="15" t="n">
        <f aca="false">+SUMIF(FERRIS!H:H,'ALL 2019'!C191,FERRIS!G:G)</f>
        <v>0</v>
      </c>
      <c r="AM191" s="15" t="n">
        <f aca="false">SUMIF(SEM!F:F,'ALL 2019'!C191,SEM!E:E)</f>
        <v>0</v>
      </c>
      <c r="AN191" s="15" t="n">
        <f aca="false">+SUMIF(Madatrade!F:F,'ALL 2019'!C191,Madatrade!E:E)</f>
        <v>0</v>
      </c>
      <c r="AO191" s="15" t="n">
        <f aca="false">+SUMIF('FIRST INVESTISSEMENT'!G:G,'ALL 2019'!C191,'FIRST INVESTISSEMENT'!F:F)</f>
        <v>0</v>
      </c>
    </row>
    <row r="192" customFormat="false" ht="17.25" hidden="false" customHeight="true" outlineLevel="0" collapsed="false">
      <c r="A192" s="2" t="str">
        <f aca="false">+LEFT(B192)</f>
        <v>4</v>
      </c>
      <c r="B192" s="2" t="str">
        <f aca="false">+LEFT(C192,3)</f>
        <v>467</v>
      </c>
      <c r="C192" s="20" t="n">
        <v>46731000</v>
      </c>
      <c r="D192" s="46" t="s">
        <v>2953</v>
      </c>
      <c r="E192" s="57" t="s">
        <v>128</v>
      </c>
      <c r="F192" s="61"/>
      <c r="G192" s="61" t="n">
        <f aca="false">+SUMIF(AGRICORP!I:I,C192,AGRICORP!F:F)</f>
        <v>0</v>
      </c>
      <c r="H192" s="61" t="n">
        <f aca="false">+SUMIF(SMTP!D:D,'ALL 2019'!C192,SMTP!H:H)</f>
        <v>0</v>
      </c>
      <c r="I192" s="61" t="n">
        <f aca="false">SUMIF(AGRIVET!G:G,C192,AGRIVET!F:F)</f>
        <v>0</v>
      </c>
      <c r="J192" s="61" t="n">
        <f aca="false">+SUMIF(AGRIVAL!G:G,'ALL 2019'!C192,AGRIVAL!F:F)</f>
        <v>0</v>
      </c>
      <c r="K192" s="61" t="n">
        <f aca="false">+SUMIF(AGRIKOBA!G:G,'ALL 2019'!C192,AGRIKOBA!F:F)</f>
        <v>0</v>
      </c>
      <c r="M192" s="15"/>
      <c r="N192" s="15" t="n">
        <f aca="false">+SUMIF(IDF!F:F,'ALL 2019'!C192,IDF!E:E)</f>
        <v>695000000</v>
      </c>
      <c r="O192" s="15" t="n">
        <f aca="false">+SUMIF(RYA!G:G,C192,RYA!F:F)</f>
        <v>0</v>
      </c>
      <c r="P192" s="15" t="n">
        <f aca="false">+SUMIF('SCI NOAH'!G:G,'ALL 2019'!C192,'SCI NOAH'!F:F)</f>
        <v>0</v>
      </c>
      <c r="Q192" s="15" t="n">
        <f aca="false">+SUMIF(SIM!F:F,'ALL 2019'!C192,SIM!E:E)</f>
        <v>0</v>
      </c>
      <c r="R192" s="93" t="n">
        <f aca="false">SUMIF('First Energy'!F:F,C192,'First Energy'!I:I)</f>
        <v>0</v>
      </c>
      <c r="S192" s="93" t="n">
        <f aca="false">SUMIF('ID Motors'!G:G,C192,'ID Motors'!J:J)</f>
        <v>0</v>
      </c>
      <c r="T192" s="15" t="n">
        <f aca="false">+SUMIF('ID RENTAL'!G:G,'ALL 2019'!C192,'ID RENTAL'!F:F)</f>
        <v>0</v>
      </c>
      <c r="U192" s="29" t="n">
        <f aca="false">+SUMIF('MCM '!G:G,'ALL 2019'!C192,'MCM '!F:F)</f>
        <v>0</v>
      </c>
      <c r="V192" s="61" t="n">
        <f aca="false">+SUMIF(AGRIMOTORS!G:G,C192,AGRIMOTORS!F:F)</f>
        <v>0</v>
      </c>
      <c r="W192" s="15" t="n">
        <f aca="false">+SUMIF(BOVIMA!F:F,'ALL 2019'!C192,BOVIMA!E:E)</f>
        <v>0</v>
      </c>
      <c r="X192" s="15" t="n">
        <f aca="false">+SUMIF(AGRIFEED!F:F,'ALL 2019'!C192,AGRIFEED!E:E)</f>
        <v>0</v>
      </c>
      <c r="Y192" s="15" t="n">
        <f aca="false">+SUMIF(AMIP!F:F,'ALL 2019'!C192,AMIP!E:E)</f>
        <v>0</v>
      </c>
      <c r="Z192" s="15" t="n">
        <f aca="false">+SUMIF(ISF!F:F,'ALL 2019'!C192,ISF!F:F)</f>
        <v>0</v>
      </c>
      <c r="AA192" s="15" t="n">
        <f aca="false">+SUMIF(MABEL!F:F,'ALL 2019'!C192,MABEL!E:E)</f>
        <v>0</v>
      </c>
      <c r="AB192" s="29" t="n">
        <f aca="false">+SUMIF(DISCOI!G:G,'ALL 2019'!C192,DISCOI!F:F)</f>
        <v>0</v>
      </c>
      <c r="AC192" s="15" t="n">
        <f aca="false">+SUMIF(NMP!F:F,'ALL 2019'!C192,NMP!E:E)</f>
        <v>296476.64</v>
      </c>
      <c r="AD192" s="15" t="n">
        <f aca="false">+SUMIF('AMCHO '!F:F,'ALL 2019'!C192,'AMCHO '!E:E)</f>
        <v>0</v>
      </c>
      <c r="AE192" s="15" t="n">
        <f aca="false">SUMIF(CONFORTIS!G:G,'ALL 2019'!C192,CONFORTIS!F:F)</f>
        <v>0</v>
      </c>
      <c r="AF192" s="15" t="n">
        <f aca="false">+SUMIF('IRS IMMO'!G:G,'ALL 2019'!C192,'IRS IMMO'!F:F)</f>
        <v>0</v>
      </c>
      <c r="AG192" s="15" t="n">
        <f aca="false">SUMIF('United Malagasy'!F:F,'ALL 2019'!C192,'United Malagasy'!E:E)</f>
        <v>0</v>
      </c>
      <c r="AH192" s="15" t="n">
        <f aca="false">+SUMIF(AGRIVETAM!F:F,'ALL 2019'!C192,AGRIVETAM!E:E)</f>
        <v>0</v>
      </c>
      <c r="AI192" s="15" t="n">
        <f aca="false">+SUMIF(EUROPAINTS!F:F,'ALL 2019'!C192,EUROPAINTS!E:E)</f>
        <v>0</v>
      </c>
      <c r="AJ192" s="15" t="n">
        <f aca="false">SUMIF('CSS SAKAY'!F:F,'ALL 2019'!C192,'CSS SAKAY'!E:E)</f>
        <v>0</v>
      </c>
      <c r="AK192" s="61" t="n">
        <f aca="false">+SUMIF(AGRIMA!F:F,'ALL 2019'!C192,AGRIMA!E:E)</f>
        <v>0</v>
      </c>
      <c r="AL192" s="15" t="n">
        <f aca="false">+SUMIF(FERRIS!H:H,'ALL 2019'!C192,FERRIS!G:G)</f>
        <v>0</v>
      </c>
      <c r="AM192" s="15" t="n">
        <f aca="false">SUMIF(SEM!F:F,'ALL 2019'!C192,SEM!E:E)</f>
        <v>0</v>
      </c>
      <c r="AN192" s="15" t="n">
        <f aca="false">+SUMIF(Madatrade!F:F,'ALL 2019'!C192,Madatrade!E:E)</f>
        <v>0</v>
      </c>
      <c r="AO192" s="15" t="n">
        <f aca="false">+SUMIF('FIRST INVESTISSEMENT'!G:G,'ALL 2019'!C192,'FIRST INVESTISSEMENT'!F:F)</f>
        <v>0</v>
      </c>
    </row>
    <row r="193" customFormat="false" ht="17.25" hidden="false" customHeight="true" outlineLevel="0" collapsed="false">
      <c r="A193" s="2" t="str">
        <f aca="false">+LEFT(B193)</f>
        <v>4</v>
      </c>
      <c r="B193" s="2" t="str">
        <f aca="false">+LEFT(C193,3)</f>
        <v>467</v>
      </c>
      <c r="C193" s="12" t="n">
        <v>46724000</v>
      </c>
      <c r="D193" s="46" t="s">
        <v>2953</v>
      </c>
      <c r="E193" s="57" t="s">
        <v>100</v>
      </c>
      <c r="F193" s="61"/>
      <c r="G193" s="61" t="n">
        <f aca="false">+SUMIF(AGRICORP!I:I,C193,AGRICORP!F:F)</f>
        <v>0</v>
      </c>
      <c r="H193" s="61" t="n">
        <f aca="false">+SUMIF(SMTP!D:D,'ALL 2019'!C193,SMTP!H:H)</f>
        <v>0</v>
      </c>
      <c r="I193" s="61" t="n">
        <f aca="false">SUMIF(AGRIVET!G:G,C193,AGRIVET!F:F)</f>
        <v>0</v>
      </c>
      <c r="J193" s="61" t="n">
        <f aca="false">+SUMIF(AGRIVAL!G:G,'ALL 2019'!C193,AGRIVAL!F:F)</f>
        <v>0</v>
      </c>
      <c r="K193" s="61" t="n">
        <f aca="false">+SUMIF(AGRIKOBA!G:G,'ALL 2019'!C193,AGRIKOBA!F:F)</f>
        <v>0</v>
      </c>
      <c r="L193" s="61" t="n">
        <f aca="false">+SUMIF(LMOI!F:F,'ALL 2019'!C193,LMOI!E:E)</f>
        <v>0</v>
      </c>
      <c r="M193" s="15" t="n">
        <f aca="false">+SUMIF(TARTINE!G:G,'ALL 2019'!C193,TARTINE!F:F)</f>
        <v>0</v>
      </c>
      <c r="N193" s="15" t="n">
        <f aca="false">+SUMIF(IDF!F:F,'ALL 2019'!C193,IDF!E:E)</f>
        <v>0</v>
      </c>
      <c r="O193" s="15" t="n">
        <f aca="false">+SUMIF(RYA!G:G,C193,RYA!F:F)</f>
        <v>0</v>
      </c>
      <c r="P193" s="15" t="n">
        <f aca="false">+SUMIF('SCI NOAH'!G:G,'ALL 2019'!C193,'SCI NOAH'!F:F)</f>
        <v>0</v>
      </c>
      <c r="Q193" s="15" t="n">
        <f aca="false">+SUMIF(SIM!F:F,'ALL 2019'!C193,SIM!E:E)</f>
        <v>0</v>
      </c>
      <c r="R193" s="93" t="n">
        <f aca="false">SUMIF('First Energy'!F:F,C193,'First Energy'!I:I)</f>
        <v>0</v>
      </c>
      <c r="S193" s="93" t="n">
        <f aca="false">SUMIF('ID Motors'!G:G,C193,'ID Motors'!J:J)</f>
        <v>0</v>
      </c>
      <c r="T193" s="15" t="n">
        <f aca="false">+SUMIF('ID RENTAL'!G:G,'ALL 2019'!C193,'ID RENTAL'!F:F)</f>
        <v>0</v>
      </c>
      <c r="U193" s="29" t="n">
        <f aca="false">+SUMIF('MCM '!G:G,'ALL 2019'!C193,'MCM '!F:F)</f>
        <v>0</v>
      </c>
      <c r="V193" s="61" t="n">
        <f aca="false">+SUMIF(AGRIMOTORS!G:G,C193,AGRIMOTORS!F:F)</f>
        <v>0</v>
      </c>
      <c r="W193" s="15" t="n">
        <f aca="false">+SUMIF(BOVIMA!F:F,'ALL 2019'!C193,BOVIMA!E:E)</f>
        <v>0</v>
      </c>
      <c r="X193" s="15" t="n">
        <f aca="false">+SUMIF(AGRIFEED!F:F,'ALL 2019'!C193,AGRIFEED!E:E)</f>
        <v>0</v>
      </c>
      <c r="Y193" s="15" t="n">
        <f aca="false">+SUMIF(AMIP!F:F,'ALL 2019'!C193,AMIP!E:E)</f>
        <v>0</v>
      </c>
      <c r="Z193" s="15" t="n">
        <f aca="false">+SUMIF(ISF!F:F,'ALL 2019'!C193,ISF!F:F)</f>
        <v>0</v>
      </c>
      <c r="AA193" s="15" t="n">
        <f aca="false">+SUMIF(MABEL!F:F,'ALL 2019'!C193,MABEL!E:E)</f>
        <v>0</v>
      </c>
      <c r="AB193" s="29" t="n">
        <f aca="false">+SUMIF(DISCOI!G:G,'ALL 2019'!C193,DISCOI!F:F)</f>
        <v>0</v>
      </c>
      <c r="AC193" s="15" t="n">
        <f aca="false">+SUMIF(NMP!F:F,'ALL 2019'!C193,NMP!E:E)</f>
        <v>-9000</v>
      </c>
      <c r="AD193" s="15" t="n">
        <f aca="false">+SUMIF('AMCHO '!F:F,'ALL 2019'!C193,'AMCHO '!E:E)</f>
        <v>0</v>
      </c>
      <c r="AE193" s="15" t="n">
        <f aca="false">SUMIF(CONFORTIS!G:G,'ALL 2019'!C193,CONFORTIS!F:F)</f>
        <v>0</v>
      </c>
      <c r="AF193" s="15" t="n">
        <f aca="false">+SUMIF('IRS IMMO'!G:G,'ALL 2019'!C193,'IRS IMMO'!F:F)</f>
        <v>0</v>
      </c>
      <c r="AG193" s="15" t="n">
        <f aca="false">SUMIF('United Malagasy'!F:F,'ALL 2019'!C193,'United Malagasy'!E:E)</f>
        <v>0</v>
      </c>
      <c r="AH193" s="15" t="n">
        <f aca="false">+SUMIF(AGRIVETAM!F:F,'ALL 2019'!C193,AGRIVETAM!E:E)</f>
        <v>0</v>
      </c>
      <c r="AI193" s="15" t="n">
        <f aca="false">+SUMIF(EUROPAINTS!F:F,'ALL 2019'!C193,EUROPAINTS!E:E)</f>
        <v>0</v>
      </c>
      <c r="AJ193" s="15" t="n">
        <f aca="false">SUMIF('CSS SAKAY'!F:F,'ALL 2019'!C193,'CSS SAKAY'!E:E)</f>
        <v>0</v>
      </c>
      <c r="AK193" s="61" t="n">
        <f aca="false">+SUMIF(AGRIMA!F:F,'ALL 2019'!C193,AGRIMA!E:E)</f>
        <v>0</v>
      </c>
      <c r="AL193" s="15" t="n">
        <f aca="false">+SUMIF(FERRIS!H:H,'ALL 2019'!C193,FERRIS!G:G)</f>
        <v>0</v>
      </c>
      <c r="AM193" s="15" t="n">
        <f aca="false">SUMIF(SEM!F:F,'ALL 2019'!C193,SEM!E:E)</f>
        <v>0</v>
      </c>
      <c r="AN193" s="15" t="n">
        <f aca="false">+SUMIF(Madatrade!F:F,'ALL 2019'!C193,Madatrade!E:E)</f>
        <v>0</v>
      </c>
      <c r="AO193" s="15" t="n">
        <f aca="false">+SUMIF('FIRST INVESTISSEMENT'!G:G,'ALL 2019'!C193,'FIRST INVESTISSEMENT'!F:F)</f>
        <v>0</v>
      </c>
    </row>
    <row r="194" customFormat="false" ht="17.25" hidden="false" customHeight="true" outlineLevel="0" collapsed="false">
      <c r="A194" s="2" t="str">
        <f aca="false">+LEFT(B194)</f>
        <v>4</v>
      </c>
      <c r="B194" s="2" t="str">
        <f aca="false">+LEFT(C194,3)</f>
        <v>467</v>
      </c>
      <c r="C194" s="20" t="n">
        <v>46725000</v>
      </c>
      <c r="D194" s="46" t="s">
        <v>2953</v>
      </c>
      <c r="E194" s="57" t="s">
        <v>931</v>
      </c>
      <c r="F194" s="61"/>
      <c r="G194" s="61" t="n">
        <f aca="false">+SUMIF(AGRICORP!I:I,C194,AGRICORP!F:F)</f>
        <v>0</v>
      </c>
      <c r="H194" s="61" t="n">
        <f aca="false">+SUMIF(SMTP!D:D,'ALL 2019'!C194,SMTP!H:H)</f>
        <v>0</v>
      </c>
      <c r="I194" s="61" t="n">
        <f aca="false">SUMIF(AGRIVET!G:G,C194,AGRIVET!F:F)</f>
        <v>0</v>
      </c>
      <c r="J194" s="61" t="n">
        <f aca="false">+SUMIF(AGRIVAL!G:G,'ALL 2019'!C194,AGRIVAL!F:F)</f>
        <v>0</v>
      </c>
      <c r="K194" s="61" t="n">
        <f aca="false">+SUMIF(AGRIKOBA!G:G,'ALL 2019'!C194,AGRIKOBA!F:F)</f>
        <v>0</v>
      </c>
      <c r="L194" s="61" t="n">
        <f aca="false">+SUMIF(LMOI!F:F,'ALL 2019'!C194,LMOI!E:E)</f>
        <v>0</v>
      </c>
      <c r="M194" s="15" t="n">
        <f aca="false">+SUMIF(TARTINE!G:G,'ALL 2019'!C194,TARTINE!F:F)</f>
        <v>796191718</v>
      </c>
      <c r="N194" s="15" t="n">
        <f aca="false">+SUMIF(IDF!F:F,'ALL 2019'!C194,IDF!E:E)</f>
        <v>0</v>
      </c>
      <c r="O194" s="15" t="n">
        <f aca="false">+SUMIF(RYA!G:G,C194,RYA!F:F)</f>
        <v>0</v>
      </c>
      <c r="P194" s="15" t="n">
        <f aca="false">+SUMIF('SCI NOAH'!G:G,'ALL 2019'!C194,'SCI NOAH'!F:F)</f>
        <v>0</v>
      </c>
      <c r="Q194" s="15" t="n">
        <f aca="false">+SUMIF(SIM!F:F,'ALL 2019'!C194,SIM!E:E)</f>
        <v>0</v>
      </c>
      <c r="R194" s="93" t="n">
        <f aca="false">SUMIF('First Energy'!F:F,C194,'First Energy'!I:I)</f>
        <v>0</v>
      </c>
      <c r="S194" s="93" t="n">
        <f aca="false">SUMIF('ID Motors'!G:G,C194,'ID Motors'!J:J)</f>
        <v>0</v>
      </c>
      <c r="T194" s="15" t="n">
        <f aca="false">+SUMIF('ID RENTAL'!G:G,'ALL 2019'!C194,'ID RENTAL'!F:F)</f>
        <v>0</v>
      </c>
      <c r="U194" s="29" t="n">
        <f aca="false">+SUMIF('MCM '!G:G,'ALL 2019'!C194,'MCM '!F:F)</f>
        <v>0</v>
      </c>
      <c r="V194" s="61" t="n">
        <f aca="false">+SUMIF(AGRIMOTORS!G:G,C194,AGRIMOTORS!F:F)</f>
        <v>0</v>
      </c>
      <c r="W194" s="15" t="n">
        <f aca="false">+SUMIF(BOVIMA!F:F,'ALL 2019'!C194,BOVIMA!E:E)</f>
        <v>0</v>
      </c>
      <c r="X194" s="15" t="n">
        <f aca="false">+SUMIF(AGRIFEED!F:F,'ALL 2019'!C194,AGRIFEED!E:E)</f>
        <v>0</v>
      </c>
      <c r="Y194" s="15" t="n">
        <f aca="false">+SUMIF(AMIP!F:F,'ALL 2019'!C194,AMIP!E:E)</f>
        <v>0</v>
      </c>
      <c r="Z194" s="15" t="n">
        <f aca="false">+SUMIF(ISF!F:F,'ALL 2019'!C194,ISF!F:F)</f>
        <v>0</v>
      </c>
      <c r="AA194" s="15" t="n">
        <f aca="false">+SUMIF(MABEL!F:F,'ALL 2019'!C194,MABEL!E:E)</f>
        <v>0</v>
      </c>
      <c r="AB194" s="29" t="n">
        <f aca="false">+SUMIF(DISCOI!G:G,'ALL 2019'!C194,DISCOI!F:F)</f>
        <v>0</v>
      </c>
      <c r="AC194" s="15" t="n">
        <f aca="false">+SUMIF(NMP!F:F,'ALL 2019'!C194,NMP!E:E)</f>
        <v>0</v>
      </c>
      <c r="AD194" s="15" t="n">
        <f aca="false">+SUMIF('AMCHO '!F:F,'ALL 2019'!C194,'AMCHO '!E:E)</f>
        <v>0</v>
      </c>
      <c r="AE194" s="15" t="n">
        <f aca="false">SUMIF(CONFORTIS!G:G,'ALL 2019'!C194,CONFORTIS!F:F)</f>
        <v>0</v>
      </c>
      <c r="AF194" s="15" t="n">
        <f aca="false">+SUMIF('IRS IMMO'!G:G,'ALL 2019'!C194,'IRS IMMO'!F:F)</f>
        <v>0</v>
      </c>
      <c r="AG194" s="15" t="n">
        <f aca="false">SUMIF('United Malagasy'!F:F,'ALL 2019'!C194,'United Malagasy'!E:E)</f>
        <v>0</v>
      </c>
      <c r="AH194" s="15" t="n">
        <f aca="false">+SUMIF(AGRIVETAM!F:F,'ALL 2019'!C194,AGRIVETAM!E:E)</f>
        <v>0</v>
      </c>
      <c r="AI194" s="15" t="n">
        <f aca="false">+SUMIF(EUROPAINTS!F:F,'ALL 2019'!C194,EUROPAINTS!E:E)</f>
        <v>0</v>
      </c>
      <c r="AJ194" s="15" t="n">
        <f aca="false">SUMIF('CSS SAKAY'!F:F,'ALL 2019'!C194,'CSS SAKAY'!E:E)</f>
        <v>0</v>
      </c>
      <c r="AK194" s="61" t="n">
        <f aca="false">+SUMIF(AGRIMA!F:F,'ALL 2019'!C194,AGRIMA!E:E)</f>
        <v>0</v>
      </c>
      <c r="AL194" s="15" t="n">
        <f aca="false">+SUMIF(FERRIS!H:H,'ALL 2019'!C194,FERRIS!G:G)</f>
        <v>0</v>
      </c>
      <c r="AM194" s="15" t="n">
        <f aca="false">SUMIF(SEM!F:F,'ALL 2019'!C194,SEM!E:E)</f>
        <v>0</v>
      </c>
      <c r="AN194" s="15" t="n">
        <f aca="false">+SUMIF(Madatrade!F:F,'ALL 2019'!C194,Madatrade!E:E)</f>
        <v>0</v>
      </c>
      <c r="AO194" s="15" t="n">
        <f aca="false">+SUMIF('FIRST INVESTISSEMENT'!G:G,'ALL 2019'!C194,'FIRST INVESTISSEMENT'!F:F)</f>
        <v>0</v>
      </c>
    </row>
    <row r="195" customFormat="false" ht="17.25" hidden="false" customHeight="true" outlineLevel="0" collapsed="false">
      <c r="A195" s="2" t="str">
        <f aca="false">+LEFT(B195)</f>
        <v>4</v>
      </c>
      <c r="B195" s="2" t="str">
        <f aca="false">+LEFT(C195,3)</f>
        <v>467</v>
      </c>
      <c r="C195" s="16" t="n">
        <v>46726000</v>
      </c>
      <c r="D195" s="46" t="s">
        <v>2953</v>
      </c>
      <c r="E195" s="57" t="s">
        <v>1565</v>
      </c>
      <c r="F195" s="61"/>
      <c r="G195" s="61" t="n">
        <f aca="false">+SUMIF(AGRICORP!I:I,C195,AGRICORP!F:F)</f>
        <v>0</v>
      </c>
      <c r="H195" s="61" t="n">
        <f aca="false">+SUMIF(SMTP!D:D,'ALL 2019'!C195,SMTP!H:H)</f>
        <v>0</v>
      </c>
      <c r="I195" s="61" t="n">
        <f aca="false">SUMIF(AGRIVET!G:G,C195,AGRIVET!F:F)</f>
        <v>0</v>
      </c>
      <c r="J195" s="61" t="n">
        <f aca="false">+SUMIF(AGRIVAL!G:G,'ALL 2019'!C195,AGRIVAL!F:F)</f>
        <v>0</v>
      </c>
      <c r="K195" s="61" t="n">
        <f aca="false">+SUMIF(AGRIKOBA!G:G,'ALL 2019'!C195,AGRIKOBA!F:F)</f>
        <v>0</v>
      </c>
      <c r="M195" s="15"/>
      <c r="N195" s="15"/>
      <c r="O195" s="15" t="n">
        <f aca="false">+SUMIF(RYA!G:G,C195,RYA!F:F)</f>
        <v>0</v>
      </c>
      <c r="P195" s="15" t="n">
        <f aca="false">+SUMIF('SCI NOAH'!G:G,'ALL 2019'!C195,'SCI NOAH'!F:F)</f>
        <v>0</v>
      </c>
      <c r="Q195" s="15" t="n">
        <f aca="false">+SUMIF(SIM!F:F,'ALL 2019'!C195,SIM!E:E)</f>
        <v>0</v>
      </c>
      <c r="R195" s="93" t="n">
        <f aca="false">SUMIF('First Energy'!F:F,C195,'First Energy'!I:I)</f>
        <v>0</v>
      </c>
      <c r="S195" s="93" t="n">
        <f aca="false">SUMIF('ID Motors'!G:G,C195,'ID Motors'!J:J)</f>
        <v>0</v>
      </c>
      <c r="T195" s="15" t="n">
        <f aca="false">+SUMIF('ID RENTAL'!G:G,'ALL 2019'!C195,'ID RENTAL'!F:F)</f>
        <v>0</v>
      </c>
      <c r="U195" s="29" t="n">
        <f aca="false">+SUMIF('MCM '!G:G,'ALL 2019'!C195,'MCM '!F:F)</f>
        <v>0</v>
      </c>
      <c r="V195" s="61" t="n">
        <f aca="false">+SUMIF(AGRIMOTORS!G:G,C195,AGRIMOTORS!F:F)</f>
        <v>0</v>
      </c>
      <c r="W195" s="15" t="n">
        <f aca="false">+SUMIF(BOVIMA!F:F,'ALL 2019'!C195,BOVIMA!E:E)</f>
        <v>0</v>
      </c>
      <c r="X195" s="15" t="n">
        <f aca="false">+SUMIF(AGRIFEED!F:F,'ALL 2019'!C195,AGRIFEED!E:E)</f>
        <v>0</v>
      </c>
      <c r="Y195" s="15" t="n">
        <f aca="false">+SUMIF(AMIP!F:F,'ALL 2019'!C195,AMIP!E:E)</f>
        <v>0</v>
      </c>
      <c r="Z195" s="15" t="n">
        <f aca="false">+SUMIF(ISF!F:F,'ALL 2019'!C195,ISF!F:F)</f>
        <v>0</v>
      </c>
      <c r="AA195" s="15" t="n">
        <f aca="false">+SUMIF(MABEL!F:F,'ALL 2019'!C195,MABEL!E:E)</f>
        <v>0</v>
      </c>
      <c r="AB195" s="29" t="n">
        <f aca="false">+SUMIF(DISCOI!G:G,'ALL 2019'!C195,DISCOI!F:F)</f>
        <v>0</v>
      </c>
      <c r="AC195" s="15" t="n">
        <f aca="false">+SUMIF(NMP!F:F,'ALL 2019'!C195,NMP!E:E)</f>
        <v>0</v>
      </c>
      <c r="AD195" s="15" t="n">
        <f aca="false">+SUMIF('AMCHO '!F:F,'ALL 2019'!C195,'AMCHO '!E:E)</f>
        <v>0</v>
      </c>
      <c r="AE195" s="15" t="n">
        <f aca="false">SUMIF(CONFORTIS!G:G,'ALL 2019'!C195,CONFORTIS!F:F)</f>
        <v>0</v>
      </c>
      <c r="AF195" s="15" t="n">
        <f aca="false">+SUMIF('IRS IMMO'!G:G,'ALL 2019'!C195,'IRS IMMO'!F:F)</f>
        <v>0</v>
      </c>
      <c r="AG195" s="15" t="n">
        <f aca="false">SUMIF('United Malagasy'!F:F,'ALL 2019'!C195,'United Malagasy'!E:E)</f>
        <v>0</v>
      </c>
      <c r="AH195" s="15" t="n">
        <f aca="false">+SUMIF(AGRIVETAM!F:F,'ALL 2019'!C195,AGRIVETAM!E:E)</f>
        <v>0</v>
      </c>
      <c r="AI195" s="15" t="n">
        <f aca="false">+SUMIF(EUROPAINTS!F:F,'ALL 2019'!C195,EUROPAINTS!E:E)</f>
        <v>0</v>
      </c>
      <c r="AJ195" s="15" t="n">
        <f aca="false">SUMIF('CSS SAKAY'!F:F,'ALL 2019'!C195,'CSS SAKAY'!E:E)</f>
        <v>0</v>
      </c>
      <c r="AK195" s="61" t="n">
        <f aca="false">+SUMIF(AGRIMA!F:F,'ALL 2019'!C195,AGRIMA!E:E)</f>
        <v>0</v>
      </c>
      <c r="AL195" s="15" t="n">
        <f aca="false">+SUMIF(FERRIS!H:H,'ALL 2019'!C195,FERRIS!G:G)</f>
        <v>0</v>
      </c>
      <c r="AM195" s="15" t="n">
        <f aca="false">SUMIF(SEM!F:F,'ALL 2019'!C195,SEM!E:E)</f>
        <v>0</v>
      </c>
      <c r="AN195" s="15" t="n">
        <f aca="false">+SUMIF(Madatrade!F:F,'ALL 2019'!C195,Madatrade!E:E)</f>
        <v>0</v>
      </c>
      <c r="AO195" s="15" t="n">
        <f aca="false">+SUMIF('FIRST INVESTISSEMENT'!G:G,'ALL 2019'!C195,'FIRST INVESTISSEMENT'!F:F)</f>
        <v>0</v>
      </c>
    </row>
    <row r="196" customFormat="false" ht="17.25" hidden="false" customHeight="true" outlineLevel="0" collapsed="false">
      <c r="A196" s="2" t="str">
        <f aca="false">+LEFT(B196)</f>
        <v>4</v>
      </c>
      <c r="B196" s="2" t="str">
        <f aca="false">+LEFT(C196,3)</f>
        <v>467</v>
      </c>
      <c r="C196" s="41" t="n">
        <v>46728000</v>
      </c>
      <c r="D196" s="46" t="s">
        <v>2953</v>
      </c>
      <c r="E196" s="86" t="s">
        <v>1820</v>
      </c>
      <c r="F196" s="61"/>
      <c r="G196" s="61"/>
      <c r="H196" s="61" t="n">
        <f aca="false">+SUMIF(SMTP!D:D,'ALL 2019'!C196,SMTP!H:H)</f>
        <v>0</v>
      </c>
      <c r="I196" s="61" t="n">
        <f aca="false">SUMIF(AGRIVET!G:G,C196,AGRIVET!F:F)</f>
        <v>0</v>
      </c>
      <c r="J196" s="61" t="n">
        <f aca="false">+SUMIF(AGRIVAL!G:G,'ALL 2019'!C196,AGRIVAL!F:F)</f>
        <v>0</v>
      </c>
      <c r="M196" s="15"/>
      <c r="N196" s="15"/>
      <c r="O196" s="15"/>
      <c r="P196" s="15"/>
      <c r="Q196" s="15"/>
      <c r="R196" s="93"/>
      <c r="S196" s="93" t="n">
        <f aca="false">SUMIF('ID Motors'!G:G,C196,'ID Motors'!J:J)</f>
        <v>0</v>
      </c>
      <c r="T196" s="15" t="n">
        <f aca="false">+SUMIF('ID RENTAL'!G:G,'ALL 2019'!C196,'ID RENTAL'!F:F)</f>
        <v>0</v>
      </c>
      <c r="U196" s="29"/>
      <c r="W196" s="15"/>
      <c r="X196" s="15"/>
      <c r="Y196" s="15"/>
      <c r="Z196" s="15"/>
      <c r="AA196" s="15"/>
      <c r="AB196" s="29"/>
      <c r="AC196" s="15"/>
      <c r="AD196" s="15"/>
      <c r="AE196" s="15" t="n">
        <f aca="false">SUMIF(CONFORTIS!G:G,'ALL 2019'!C196,CONFORTIS!F:F)</f>
        <v>0</v>
      </c>
      <c r="AF196" s="15"/>
      <c r="AG196" s="15" t="n">
        <f aca="false">SUMIF('United Malagasy'!F:F,'ALL 2019'!C196,'United Malagasy'!E:E)</f>
        <v>0</v>
      </c>
      <c r="AH196" s="15"/>
      <c r="AI196" s="15"/>
      <c r="AJ196" s="15" t="n">
        <f aca="false">SUMIF('CSS SAKAY'!F:F,'ALL 2019'!C196,'CSS SAKAY'!E:E)</f>
        <v>0</v>
      </c>
      <c r="AK196" s="61"/>
      <c r="AL196" s="15"/>
      <c r="AM196" s="15"/>
      <c r="AN196" s="15" t="n">
        <f aca="false">+SUMIF(Madatrade!F:F,'ALL 2019'!C196,Madatrade!E:E)</f>
        <v>0</v>
      </c>
      <c r="AO196" s="15" t="n">
        <f aca="false">+SUMIF('FIRST INVESTISSEMENT'!G:G,'ALL 2019'!C196,'FIRST INVESTISSEMENT'!F:F)</f>
        <v>0</v>
      </c>
    </row>
    <row r="197" customFormat="false" ht="17.25" hidden="false" customHeight="true" outlineLevel="0" collapsed="false">
      <c r="A197" s="2" t="str">
        <f aca="false">+LEFT(B197)</f>
        <v>4</v>
      </c>
      <c r="B197" s="2" t="str">
        <f aca="false">+LEFT(C197,3)</f>
        <v>467</v>
      </c>
      <c r="C197" s="12" t="n">
        <v>46730000</v>
      </c>
      <c r="D197" s="46" t="s">
        <v>2953</v>
      </c>
      <c r="E197" s="57" t="s">
        <v>97</v>
      </c>
      <c r="F197" s="61" t="n">
        <v>-2295000</v>
      </c>
      <c r="G197" s="61" t="n">
        <f aca="false">+SUMIF(AGRICORP!I:I,C197,AGRICORP!F:F)</f>
        <v>0</v>
      </c>
      <c r="H197" s="61" t="n">
        <f aca="false">+SUMIF(SMTP!D:D,'ALL 2019'!C197,SMTP!H:H)</f>
        <v>0</v>
      </c>
      <c r="I197" s="61" t="n">
        <f aca="false">SUMIF(AGRIVET!G:G,C197,AGRIVET!F:F)</f>
        <v>0</v>
      </c>
      <c r="J197" s="61" t="n">
        <f aca="false">+SUMIF(AGRIVAL!G:G,'ALL 2019'!C197,AGRIVAL!F:F)</f>
        <v>0</v>
      </c>
      <c r="K197" s="61" t="n">
        <f aca="false">+SUMIF(AGRIKOBA!G:G,'ALL 2019'!C197,AGRIKOBA!F:F)</f>
        <v>0</v>
      </c>
      <c r="L197" s="61" t="n">
        <f aca="false">+SUMIF(LMOI!F:F,'ALL 2019'!C197,LMOI!E:E)</f>
        <v>0</v>
      </c>
      <c r="M197" s="15" t="n">
        <f aca="false">+SUMIF(TARTINE!G:G,'ALL 2019'!C197,TARTINE!F:F)</f>
        <v>0</v>
      </c>
      <c r="N197" s="15" t="n">
        <f aca="false">+SUMIF(IDF!F:F,'ALL 2019'!C197,IDF!E:E)</f>
        <v>0</v>
      </c>
      <c r="O197" s="15" t="n">
        <f aca="false">+SUMIF(RYA!G:G,C197,RYA!F:F)</f>
        <v>0</v>
      </c>
      <c r="P197" s="15" t="n">
        <f aca="false">+SUMIF('SCI NOAH'!G:G,'ALL 2019'!C197,'SCI NOAH'!F:F)</f>
        <v>0</v>
      </c>
      <c r="Q197" s="15" t="n">
        <f aca="false">+SUMIF(SIM!F:F,'ALL 2019'!C197,SIM!E:E)</f>
        <v>0</v>
      </c>
      <c r="R197" s="93" t="n">
        <f aca="false">SUMIF('First Energy'!F:F,C197,'First Energy'!I:I)</f>
        <v>0</v>
      </c>
      <c r="S197" s="93" t="n">
        <f aca="false">SUMIF('ID Motors'!G:G,C197,'ID Motors'!J:J)</f>
        <v>0</v>
      </c>
      <c r="T197" s="15" t="n">
        <f aca="false">+SUMIF('ID RENTAL'!G:G,'ALL 2019'!C197,'ID RENTAL'!F:F)</f>
        <v>0</v>
      </c>
      <c r="U197" s="29" t="n">
        <f aca="false">+SUMIF('MCM '!G:G,'ALL 2019'!C197,'MCM '!F:F)</f>
        <v>0</v>
      </c>
      <c r="V197" s="61" t="n">
        <f aca="false">+SUMIF(AGRIMOTORS!G:G,C197,AGRIMOTORS!F:F)</f>
        <v>0</v>
      </c>
      <c r="W197" s="15" t="n">
        <f aca="false">+SUMIF(BOVIMA!F:F,'ALL 2019'!C197,BOVIMA!E:E)</f>
        <v>0</v>
      </c>
      <c r="X197" s="15" t="n">
        <f aca="false">+SUMIF(AGRIFEED!F:F,'ALL 2019'!C197,AGRIFEED!E:E)</f>
        <v>0</v>
      </c>
      <c r="Y197" s="15" t="n">
        <f aca="false">+SUMIF(AMIP!F:F,'ALL 2019'!C197,AMIP!E:E)</f>
        <v>0</v>
      </c>
      <c r="Z197" s="15" t="n">
        <f aca="false">+SUMIF(ISF!F:F,'ALL 2019'!C197,ISF!F:F)</f>
        <v>0</v>
      </c>
      <c r="AA197" s="15" t="n">
        <f aca="false">+SUMIF(MABEL!F:F,'ALL 2019'!C197,MABEL!E:E)</f>
        <v>0</v>
      </c>
      <c r="AB197" s="29" t="n">
        <f aca="false">+SUMIF(DISCOI!G:G,'ALL 2019'!C197,DISCOI!F:F)</f>
        <v>0</v>
      </c>
      <c r="AC197" s="15" t="n">
        <f aca="false">+SUMIF(NMP!F:F,'ALL 2019'!C197,NMP!E:E)</f>
        <v>0</v>
      </c>
      <c r="AD197" s="15" t="n">
        <f aca="false">+SUMIF('AMCHO '!F:F,'ALL 2019'!C197,'AMCHO '!E:E)</f>
        <v>0</v>
      </c>
      <c r="AE197" s="15" t="n">
        <f aca="false">SUMIF(CONFORTIS!G:G,'ALL 2019'!C197,CONFORTIS!F:F)</f>
        <v>0</v>
      </c>
      <c r="AF197" s="15" t="n">
        <f aca="false">+SUMIF('IRS IMMO'!G:G,'ALL 2019'!C197,'IRS IMMO'!F:F)</f>
        <v>0</v>
      </c>
      <c r="AG197" s="15" t="n">
        <f aca="false">SUMIF('United Malagasy'!F:F,'ALL 2019'!C197,'United Malagasy'!E:E)</f>
        <v>0</v>
      </c>
      <c r="AH197" s="15" t="n">
        <f aca="false">+SUMIF(AGRIVETAM!F:F,'ALL 2019'!C197,AGRIVETAM!E:E)</f>
        <v>0</v>
      </c>
      <c r="AI197" s="15" t="n">
        <f aca="false">+SUMIF(EUROPAINTS!F:F,'ALL 2019'!C197,EUROPAINTS!E:E)</f>
        <v>0</v>
      </c>
      <c r="AJ197" s="15" t="n">
        <f aca="false">SUMIF('CSS SAKAY'!F:F,'ALL 2019'!C197,'CSS SAKAY'!E:E)</f>
        <v>0</v>
      </c>
      <c r="AK197" s="61" t="n">
        <f aca="false">+SUMIF(AGRIMA!F:F,'ALL 2019'!C197,AGRIMA!E:E)</f>
        <v>0</v>
      </c>
      <c r="AL197" s="15" t="n">
        <f aca="false">+SUMIF(FERRIS!H:H,'ALL 2019'!C197,FERRIS!G:G)</f>
        <v>0</v>
      </c>
      <c r="AM197" s="15" t="n">
        <f aca="false">SUMIF(SEM!F:F,'ALL 2019'!C197,SEM!E:E)</f>
        <v>0</v>
      </c>
      <c r="AN197" s="15" t="n">
        <f aca="false">+SUMIF(Madatrade!F:F,'ALL 2019'!C197,Madatrade!E:E)</f>
        <v>0</v>
      </c>
      <c r="AO197" s="15" t="n">
        <f aca="false">+SUMIF('FIRST INVESTISSEMENT'!G:G,'ALL 2019'!C197,'FIRST INVESTISSEMENT'!F:F)</f>
        <v>0</v>
      </c>
    </row>
    <row r="198" customFormat="false" ht="17.25" hidden="false" customHeight="true" outlineLevel="0" collapsed="false">
      <c r="A198" s="2" t="str">
        <f aca="false">+LEFT(B198)</f>
        <v>4</v>
      </c>
      <c r="B198" s="2" t="str">
        <f aca="false">+LEFT(C198,3)</f>
        <v>467</v>
      </c>
      <c r="C198" s="12" t="n">
        <v>46732000</v>
      </c>
      <c r="D198" s="46" t="s">
        <v>2953</v>
      </c>
      <c r="E198" s="57" t="s">
        <v>657</v>
      </c>
      <c r="F198" s="61" t="n">
        <v>0</v>
      </c>
      <c r="G198" s="61" t="n">
        <f aca="false">+SUMIF(AGRICORP!I:I,C198,AGRICORP!F:F)</f>
        <v>0</v>
      </c>
      <c r="H198" s="61" t="n">
        <f aca="false">+SUMIF(SMTP!D:D,'ALL 2019'!C198,SMTP!H:H)</f>
        <v>400000000</v>
      </c>
      <c r="I198" s="61" t="n">
        <f aca="false">SUMIF(AGRIVET!G:G,C198,AGRIVET!F:F)</f>
        <v>0</v>
      </c>
      <c r="J198" s="61" t="n">
        <f aca="false">+SUMIF(AGRIVAL!G:G,'ALL 2019'!C198,AGRIVAL!F:F)</f>
        <v>0</v>
      </c>
      <c r="K198" s="61" t="n">
        <f aca="false">+SUMIF(AGRIKOBA!G:G,'ALL 2019'!C198,AGRIKOBA!F:F)</f>
        <v>0</v>
      </c>
      <c r="L198" s="61" t="n">
        <f aca="false">+SUMIF(LMOI!F:F,'ALL 2019'!C198,LMOI!E:E)</f>
        <v>0</v>
      </c>
      <c r="M198" s="15" t="n">
        <f aca="false">+SUMIF(TARTINE!G:G,'ALL 2019'!C198,TARTINE!F:F)</f>
        <v>0</v>
      </c>
      <c r="N198" s="15" t="n">
        <f aca="false">+SUMIF(IDF!F:F,'ALL 2019'!C198,IDF!E:E)</f>
        <v>500000000</v>
      </c>
      <c r="O198" s="15" t="n">
        <f aca="false">+SUMIF(RYA!G:G,C198,RYA!F:F)</f>
        <v>0</v>
      </c>
      <c r="P198" s="15" t="n">
        <f aca="false">+SUMIF('SCI NOAH'!G:G,'ALL 2019'!C198,'SCI NOAH'!F:F)</f>
        <v>0</v>
      </c>
      <c r="Q198" s="15" t="n">
        <f aca="false">+SUMIF(SIM!F:F,'ALL 2019'!C198,SIM!E:E)</f>
        <v>0</v>
      </c>
      <c r="R198" s="93" t="n">
        <f aca="false">SUMIF('First Energy'!F:F,C198,'First Energy'!I:I)</f>
        <v>0</v>
      </c>
      <c r="S198" s="93" t="n">
        <f aca="false">SUMIF('ID Motors'!G:G,C198,'ID Motors'!J:J)</f>
        <v>0</v>
      </c>
      <c r="T198" s="15" t="n">
        <f aca="false">+SUMIF('ID RENTAL'!G:G,'ALL 2019'!C198,'ID RENTAL'!F:F)</f>
        <v>0</v>
      </c>
      <c r="U198" s="29" t="n">
        <f aca="false">+SUMIF('MCM '!G:G,'ALL 2019'!C198,'MCM '!F:F)</f>
        <v>0</v>
      </c>
      <c r="V198" s="61" t="n">
        <f aca="false">+SUMIF(AGRIMOTORS!G:G,C198,AGRIMOTORS!F:F)</f>
        <v>0</v>
      </c>
      <c r="W198" s="15" t="n">
        <f aca="false">+SUMIF(BOVIMA!F:F,'ALL 2019'!C198,BOVIMA!E:E)</f>
        <v>0</v>
      </c>
      <c r="X198" s="15" t="n">
        <f aca="false">+SUMIF(AGRIFEED!F:F,'ALL 2019'!C198,AGRIFEED!E:E)</f>
        <v>0</v>
      </c>
      <c r="Y198" s="15" t="n">
        <f aca="false">+SUMIF(AMIP!F:F,'ALL 2019'!C198,AMIP!E:E)</f>
        <v>0</v>
      </c>
      <c r="Z198" s="15" t="n">
        <f aca="false">+SUMIF(ISF!F:F,'ALL 2019'!C198,ISF!F:F)</f>
        <v>0</v>
      </c>
      <c r="AA198" s="15" t="n">
        <f aca="false">+SUMIF(MABEL!F:F,'ALL 2019'!C198,MABEL!E:E)</f>
        <v>0</v>
      </c>
      <c r="AB198" s="29" t="n">
        <f aca="false">+SUMIF(DISCOI!G:G,'ALL 2019'!C198,DISCOI!F:F)</f>
        <v>0</v>
      </c>
      <c r="AC198" s="15" t="n">
        <f aca="false">+SUMIF(NMP!F:F,'ALL 2019'!C198,NMP!E:E)</f>
        <v>0</v>
      </c>
      <c r="AD198" s="15" t="n">
        <f aca="false">+SUMIF('AMCHO '!F:F,'ALL 2019'!C198,'AMCHO '!E:E)</f>
        <v>0</v>
      </c>
      <c r="AE198" s="15" t="n">
        <f aca="false">SUMIF(CONFORTIS!G:G,'ALL 2019'!C198,CONFORTIS!F:F)</f>
        <v>0</v>
      </c>
      <c r="AF198" s="15" t="n">
        <f aca="false">+SUMIF('IRS IMMO'!G:G,'ALL 2019'!C198,'IRS IMMO'!F:F)</f>
        <v>0</v>
      </c>
      <c r="AG198" s="15" t="n">
        <f aca="false">SUMIF('United Malagasy'!F:F,'ALL 2019'!C198,'United Malagasy'!E:E)</f>
        <v>0</v>
      </c>
      <c r="AH198" s="15" t="n">
        <f aca="false">+SUMIF(AGRIVETAM!F:F,'ALL 2019'!C198,AGRIVETAM!E:E)</f>
        <v>0</v>
      </c>
      <c r="AI198" s="15" t="n">
        <f aca="false">+SUMIF(EUROPAINTS!F:F,'ALL 2019'!C198,EUROPAINTS!E:E)</f>
        <v>0</v>
      </c>
      <c r="AJ198" s="15" t="n">
        <f aca="false">SUMIF('CSS SAKAY'!F:F,'ALL 2019'!C198,'CSS SAKAY'!E:E)</f>
        <v>0</v>
      </c>
      <c r="AK198" s="61" t="n">
        <f aca="false">+SUMIF(AGRIMA!F:F,'ALL 2019'!C198,AGRIMA!E:E)</f>
        <v>0</v>
      </c>
      <c r="AL198" s="15" t="n">
        <f aca="false">+SUMIF(FERRIS!H:H,'ALL 2019'!C198,FERRIS!G:G)</f>
        <v>0</v>
      </c>
      <c r="AM198" s="15" t="n">
        <f aca="false">SUMIF(SEM!F:F,'ALL 2019'!C198,SEM!E:E)</f>
        <v>0</v>
      </c>
      <c r="AN198" s="15" t="n">
        <f aca="false">+SUMIF(Madatrade!F:F,'ALL 2019'!C198,Madatrade!E:E)</f>
        <v>0</v>
      </c>
      <c r="AO198" s="15" t="n">
        <f aca="false">+SUMIF('FIRST INVESTISSEMENT'!G:G,'ALL 2019'!C198,'FIRST INVESTISSEMENT'!F:F)</f>
        <v>0</v>
      </c>
    </row>
    <row r="199" customFormat="false" ht="17.25" hidden="false" customHeight="true" outlineLevel="0" collapsed="false">
      <c r="A199" s="2" t="str">
        <f aca="false">+LEFT(B199)</f>
        <v>4</v>
      </c>
      <c r="B199" s="2" t="str">
        <f aca="false">+LEFT(C199,3)</f>
        <v>467</v>
      </c>
      <c r="C199" s="12" t="n">
        <v>46733000</v>
      </c>
      <c r="D199" s="46" t="s">
        <v>2953</v>
      </c>
      <c r="E199" s="57" t="s">
        <v>659</v>
      </c>
      <c r="F199" s="61" t="n">
        <v>0</v>
      </c>
      <c r="G199" s="61" t="n">
        <f aca="false">+SUMIF(AGRICORP!I:I,C199,AGRICORP!F:F)</f>
        <v>0</v>
      </c>
      <c r="H199" s="61" t="n">
        <f aca="false">+SUMIF(SMTP!D:D,'ALL 2019'!C199,SMTP!H:H)</f>
        <v>0</v>
      </c>
      <c r="I199" s="61" t="n">
        <f aca="false">SUMIF(AGRIVET!G:G,C199,AGRIVET!F:F)</f>
        <v>0</v>
      </c>
      <c r="J199" s="61" t="n">
        <f aca="false">+SUMIF(AGRIVAL!G:G,'ALL 2019'!C199,AGRIVAL!F:F)</f>
        <v>0</v>
      </c>
      <c r="K199" s="61" t="n">
        <f aca="false">+SUMIF(AGRIKOBA!G:G,'ALL 2019'!C199,AGRIKOBA!F:F)</f>
        <v>0</v>
      </c>
      <c r="L199" s="61" t="n">
        <f aca="false">+SUMIF(LMOI!F:F,'ALL 2019'!C199,LMOI!E:E)</f>
        <v>0</v>
      </c>
      <c r="M199" s="15" t="n">
        <f aca="false">+SUMIF(TARTINE!G:G,'ALL 2019'!C199,TARTINE!F:F)</f>
        <v>0</v>
      </c>
      <c r="N199" s="15" t="n">
        <f aca="false">+SUMIF(IDF!F:F,'ALL 2019'!C199,IDF!E:E)</f>
        <v>42131025.98</v>
      </c>
      <c r="O199" s="15" t="n">
        <f aca="false">+SUMIF(RYA!G:G,C199,RYA!F:F)</f>
        <v>0</v>
      </c>
      <c r="P199" s="15" t="n">
        <f aca="false">+SUMIF('SCI NOAH'!G:G,'ALL 2019'!C199,'SCI NOAH'!F:F)</f>
        <v>0</v>
      </c>
      <c r="Q199" s="15" t="n">
        <f aca="false">+SUMIF(SIM!F:F,'ALL 2019'!C199,SIM!E:E)</f>
        <v>0</v>
      </c>
      <c r="R199" s="93" t="n">
        <f aca="false">SUMIF('First Energy'!F:F,C199,'First Energy'!I:I)</f>
        <v>0</v>
      </c>
      <c r="S199" s="93" t="n">
        <f aca="false">SUMIF('ID Motors'!G:G,C199,'ID Motors'!J:J)</f>
        <v>0</v>
      </c>
      <c r="T199" s="15" t="n">
        <f aca="false">+SUMIF('ID RENTAL'!G:G,'ALL 2019'!C199,'ID RENTAL'!F:F)</f>
        <v>0</v>
      </c>
      <c r="U199" s="29" t="n">
        <f aca="false">+SUMIF('MCM '!G:G,'ALL 2019'!C199,'MCM '!F:F)</f>
        <v>0</v>
      </c>
      <c r="V199" s="61" t="n">
        <f aca="false">+SUMIF(AGRIMOTORS!G:G,C199,AGRIMOTORS!F:F)</f>
        <v>0</v>
      </c>
      <c r="W199" s="15" t="n">
        <f aca="false">+SUMIF(BOVIMA!F:F,'ALL 2019'!C199,BOVIMA!E:E)</f>
        <v>0</v>
      </c>
      <c r="X199" s="15" t="n">
        <f aca="false">+SUMIF(AGRIFEED!F:F,'ALL 2019'!C199,AGRIFEED!E:E)</f>
        <v>0</v>
      </c>
      <c r="Y199" s="15" t="n">
        <f aca="false">+SUMIF(AMIP!F:F,'ALL 2019'!C199,AMIP!E:E)</f>
        <v>0</v>
      </c>
      <c r="Z199" s="15" t="n">
        <f aca="false">+SUMIF(ISF!F:F,'ALL 2019'!C199,ISF!F:F)</f>
        <v>0</v>
      </c>
      <c r="AA199" s="15" t="n">
        <f aca="false">+SUMIF(MABEL!F:F,'ALL 2019'!C199,MABEL!E:E)</f>
        <v>0</v>
      </c>
      <c r="AB199" s="29" t="n">
        <f aca="false">+SUMIF(DISCOI!G:G,'ALL 2019'!C199,DISCOI!F:F)</f>
        <v>0</v>
      </c>
      <c r="AC199" s="15" t="n">
        <f aca="false">+SUMIF(NMP!F:F,'ALL 2019'!C199,NMP!E:E)</f>
        <v>0</v>
      </c>
      <c r="AD199" s="15" t="n">
        <f aca="false">+SUMIF('AMCHO '!F:F,'ALL 2019'!C199,'AMCHO '!E:E)</f>
        <v>0</v>
      </c>
      <c r="AE199" s="15" t="n">
        <f aca="false">SUMIF(CONFORTIS!G:G,'ALL 2019'!C199,CONFORTIS!F:F)</f>
        <v>0</v>
      </c>
      <c r="AF199" s="15" t="n">
        <f aca="false">+SUMIF('IRS IMMO'!G:G,'ALL 2019'!C199,'IRS IMMO'!F:F)</f>
        <v>0</v>
      </c>
      <c r="AG199" s="15" t="n">
        <f aca="false">SUMIF('United Malagasy'!F:F,'ALL 2019'!C199,'United Malagasy'!E:E)</f>
        <v>0</v>
      </c>
      <c r="AH199" s="15" t="n">
        <f aca="false">+SUMIF(AGRIVETAM!F:F,'ALL 2019'!C199,AGRIVETAM!E:E)</f>
        <v>0</v>
      </c>
      <c r="AI199" s="15" t="n">
        <f aca="false">+SUMIF(EUROPAINTS!F:F,'ALL 2019'!C199,EUROPAINTS!E:E)</f>
        <v>0</v>
      </c>
      <c r="AJ199" s="15" t="n">
        <f aca="false">SUMIF('CSS SAKAY'!F:F,'ALL 2019'!C199,'CSS SAKAY'!E:E)</f>
        <v>0</v>
      </c>
      <c r="AK199" s="61" t="n">
        <f aca="false">+SUMIF(AGRIMA!F:F,'ALL 2019'!C199,AGRIMA!E:E)</f>
        <v>0</v>
      </c>
      <c r="AL199" s="15" t="n">
        <f aca="false">+SUMIF(FERRIS!H:H,'ALL 2019'!C199,FERRIS!G:G)</f>
        <v>0</v>
      </c>
      <c r="AM199" s="15" t="n">
        <f aca="false">SUMIF(SEM!F:F,'ALL 2019'!C199,SEM!E:E)</f>
        <v>0</v>
      </c>
      <c r="AN199" s="15" t="n">
        <f aca="false">+SUMIF(Madatrade!F:F,'ALL 2019'!C199,Madatrade!E:E)</f>
        <v>0</v>
      </c>
      <c r="AO199" s="15" t="n">
        <f aca="false">+SUMIF('FIRST INVESTISSEMENT'!G:G,'ALL 2019'!C199,'FIRST INVESTISSEMENT'!F:F)</f>
        <v>0</v>
      </c>
    </row>
    <row r="200" customFormat="false" ht="17.25" hidden="false" customHeight="true" outlineLevel="0" collapsed="false">
      <c r="A200" s="2" t="str">
        <f aca="false">+LEFT(B200)</f>
        <v>4</v>
      </c>
      <c r="B200" s="2" t="str">
        <f aca="false">+LEFT(C200,3)</f>
        <v>467</v>
      </c>
      <c r="C200" s="12" t="n">
        <v>46734000</v>
      </c>
      <c r="D200" s="46" t="s">
        <v>2953</v>
      </c>
      <c r="E200" s="57" t="s">
        <v>661</v>
      </c>
      <c r="F200" s="61" t="n">
        <v>0</v>
      </c>
      <c r="G200" s="61" t="n">
        <f aca="false">+SUMIF(AGRICORP!I:I,C200,AGRICORP!F:F)</f>
        <v>0</v>
      </c>
      <c r="H200" s="61" t="n">
        <f aca="false">+SUMIF(SMTP!D:D,'ALL 2019'!C200,SMTP!H:H)</f>
        <v>10070398.8</v>
      </c>
      <c r="I200" s="61" t="n">
        <f aca="false">SUMIF(AGRIVET!G:G,C200,AGRIVET!F:F)</f>
        <v>0</v>
      </c>
      <c r="J200" s="61" t="n">
        <f aca="false">+SUMIF(AGRIVAL!G:G,'ALL 2019'!C200,AGRIVAL!F:F)</f>
        <v>0</v>
      </c>
      <c r="K200" s="61" t="n">
        <f aca="false">+SUMIF(AGRIKOBA!G:G,'ALL 2019'!C200,AGRIKOBA!F:F)</f>
        <v>0</v>
      </c>
      <c r="L200" s="61" t="n">
        <f aca="false">+SUMIF(LMOI!F:F,'ALL 2019'!C200,LMOI!E:E)</f>
        <v>0</v>
      </c>
      <c r="M200" s="15" t="n">
        <f aca="false">+SUMIF(TARTINE!G:G,'ALL 2019'!C200,TARTINE!F:F)</f>
        <v>0</v>
      </c>
      <c r="N200" s="15" t="n">
        <f aca="false">+SUMIF(IDF!F:F,'ALL 2019'!C200,IDF!E:E)</f>
        <v>0</v>
      </c>
      <c r="O200" s="15" t="n">
        <f aca="false">+SUMIF(RYA!G:G,C200,RYA!F:F)</f>
        <v>0</v>
      </c>
      <c r="P200" s="15" t="n">
        <f aca="false">+SUMIF('SCI NOAH'!G:G,'ALL 2019'!C200,'SCI NOAH'!F:F)</f>
        <v>0</v>
      </c>
      <c r="Q200" s="15" t="n">
        <f aca="false">+SUMIF(SIM!F:F,'ALL 2019'!C200,SIM!E:E)</f>
        <v>0</v>
      </c>
      <c r="R200" s="93" t="n">
        <f aca="false">SUMIF('First Energy'!F:F,C200,'First Energy'!I:I)</f>
        <v>0</v>
      </c>
      <c r="S200" s="93" t="n">
        <f aca="false">SUMIF('ID Motors'!G:G,C200,'ID Motors'!J:J)</f>
        <v>0</v>
      </c>
      <c r="T200" s="15" t="n">
        <f aca="false">+SUMIF('ID RENTAL'!G:G,'ALL 2019'!C200,'ID RENTAL'!F:F)</f>
        <v>0</v>
      </c>
      <c r="U200" s="29" t="n">
        <f aca="false">+SUMIF('MCM '!G:G,'ALL 2019'!C200,'MCM '!F:F)</f>
        <v>0</v>
      </c>
      <c r="V200" s="61" t="n">
        <f aca="false">+SUMIF(AGRIMOTORS!G:G,C200,AGRIMOTORS!F:F)</f>
        <v>0</v>
      </c>
      <c r="W200" s="15" t="n">
        <f aca="false">+SUMIF(BOVIMA!F:F,'ALL 2019'!C200,BOVIMA!E:E)</f>
        <v>0</v>
      </c>
      <c r="X200" s="15" t="n">
        <f aca="false">+SUMIF(AGRIFEED!F:F,'ALL 2019'!C200,AGRIFEED!E:E)</f>
        <v>0</v>
      </c>
      <c r="Y200" s="15" t="n">
        <f aca="false">+SUMIF(AMIP!F:F,'ALL 2019'!C200,AMIP!E:E)</f>
        <v>0</v>
      </c>
      <c r="Z200" s="15" t="n">
        <f aca="false">+SUMIF(ISF!F:F,'ALL 2019'!C200,ISF!F:F)</f>
        <v>0</v>
      </c>
      <c r="AA200" s="15" t="n">
        <f aca="false">+SUMIF(MABEL!F:F,'ALL 2019'!C200,MABEL!E:E)</f>
        <v>0</v>
      </c>
      <c r="AB200" s="29" t="n">
        <f aca="false">+SUMIF(DISCOI!G:G,'ALL 2019'!C200,DISCOI!F:F)</f>
        <v>0</v>
      </c>
      <c r="AC200" s="15" t="n">
        <f aca="false">+SUMIF(NMP!F:F,'ALL 2019'!C200,NMP!E:E)</f>
        <v>0</v>
      </c>
      <c r="AD200" s="15" t="n">
        <f aca="false">+SUMIF('AMCHO '!F:F,'ALL 2019'!C200,'AMCHO '!E:E)</f>
        <v>0</v>
      </c>
      <c r="AE200" s="15" t="n">
        <f aca="false">SUMIF(CONFORTIS!G:G,'ALL 2019'!C200,CONFORTIS!F:F)</f>
        <v>0</v>
      </c>
      <c r="AF200" s="15" t="n">
        <f aca="false">+SUMIF('IRS IMMO'!G:G,'ALL 2019'!C200,'IRS IMMO'!F:F)</f>
        <v>0</v>
      </c>
      <c r="AG200" s="15" t="n">
        <f aca="false">SUMIF('United Malagasy'!F:F,'ALL 2019'!C200,'United Malagasy'!E:E)</f>
        <v>0</v>
      </c>
      <c r="AH200" s="15" t="n">
        <f aca="false">+SUMIF(AGRIVETAM!F:F,'ALL 2019'!C200,AGRIVETAM!E:E)</f>
        <v>0</v>
      </c>
      <c r="AI200" s="15" t="n">
        <f aca="false">+SUMIF(EUROPAINTS!F:F,'ALL 2019'!C200,EUROPAINTS!E:E)</f>
        <v>0</v>
      </c>
      <c r="AJ200" s="15" t="n">
        <f aca="false">SUMIF('CSS SAKAY'!F:F,'ALL 2019'!C200,'CSS SAKAY'!E:E)</f>
        <v>0</v>
      </c>
      <c r="AK200" s="61" t="n">
        <f aca="false">+SUMIF(AGRIMA!F:F,'ALL 2019'!C200,AGRIMA!E:E)</f>
        <v>0</v>
      </c>
      <c r="AL200" s="15" t="n">
        <f aca="false">+SUMIF(FERRIS!H:H,'ALL 2019'!C200,FERRIS!G:G)</f>
        <v>0</v>
      </c>
      <c r="AM200" s="15" t="n">
        <f aca="false">SUMIF(SEM!F:F,'ALL 2019'!C200,SEM!E:E)</f>
        <v>0</v>
      </c>
      <c r="AN200" s="15" t="n">
        <f aca="false">+SUMIF(Madatrade!F:F,'ALL 2019'!C200,Madatrade!E:E)</f>
        <v>0</v>
      </c>
      <c r="AO200" s="15" t="n">
        <f aca="false">+SUMIF('FIRST INVESTISSEMENT'!G:G,'ALL 2019'!C200,'FIRST INVESTISSEMENT'!F:F)</f>
        <v>0</v>
      </c>
    </row>
    <row r="201" customFormat="false" ht="17.25" hidden="false" customHeight="true" outlineLevel="0" collapsed="false">
      <c r="A201" s="2" t="str">
        <f aca="false">+LEFT(B201)</f>
        <v>4</v>
      </c>
      <c r="B201" s="2" t="str">
        <f aca="false">+LEFT(C201,3)</f>
        <v>467</v>
      </c>
      <c r="C201" s="12" t="n">
        <v>46735000</v>
      </c>
      <c r="D201" s="46" t="s">
        <v>2953</v>
      </c>
      <c r="E201" s="57" t="s">
        <v>309</v>
      </c>
      <c r="F201" s="61" t="n">
        <v>0</v>
      </c>
      <c r="G201" s="61" t="n">
        <f aca="false">+SUMIF(AGRICORP!I:I,C201,AGRICORP!F:F)</f>
        <v>0</v>
      </c>
      <c r="H201" s="61" t="n">
        <f aca="false">+SUMIF(SMTP!D:D,'ALL 2019'!C201,SMTP!H:H)</f>
        <v>0</v>
      </c>
      <c r="I201" s="61" t="n">
        <f aca="false">SUMIF(AGRIVET!G:G,C201,AGRIVET!F:F)</f>
        <v>0</v>
      </c>
      <c r="J201" s="61" t="n">
        <f aca="false">+SUMIF(AGRIVAL!G:G,'ALL 2019'!C201,AGRIVAL!F:F)</f>
        <v>0</v>
      </c>
      <c r="K201" s="61" t="n">
        <f aca="false">+SUMIF(AGRIKOBA!G:G,'ALL 2019'!C201,AGRIKOBA!F:F)</f>
        <v>0</v>
      </c>
      <c r="L201" s="61" t="n">
        <f aca="false">+SUMIF(LMOI!F:F,'ALL 2019'!C201,LMOI!E:E)</f>
        <v>0</v>
      </c>
      <c r="M201" s="15" t="n">
        <f aca="false">+SUMIF(TARTINE!G:G,'ALL 2019'!C201,TARTINE!F:F)</f>
        <v>0</v>
      </c>
      <c r="N201" s="15" t="n">
        <f aca="false">+SUMIF(IDF!F:F,'ALL 2019'!C201,IDF!E:E)</f>
        <v>0</v>
      </c>
      <c r="O201" s="15" t="n">
        <f aca="false">+SUMIF(RYA!G:G,C201,RYA!F:F)</f>
        <v>0</v>
      </c>
      <c r="P201" s="15" t="n">
        <f aca="false">+SUMIF('SCI NOAH'!G:G,'ALL 2019'!C201,'SCI NOAH'!F:F)</f>
        <v>0</v>
      </c>
      <c r="Q201" s="15" t="n">
        <f aca="false">+SUMIF(SIM!F:F,'ALL 2019'!C201,SIM!E:E)</f>
        <v>0</v>
      </c>
      <c r="R201" s="93" t="n">
        <f aca="false">SUMIF('First Energy'!F:F,C201,'First Energy'!I:I)</f>
        <v>0</v>
      </c>
      <c r="S201" s="93" t="n">
        <f aca="false">SUMIF('ID Motors'!G:G,C201,'ID Motors'!J:J)</f>
        <v>0</v>
      </c>
      <c r="T201" s="15" t="n">
        <f aca="false">+SUMIF('ID RENTAL'!G:G,'ALL 2019'!C201,'ID RENTAL'!F:F)</f>
        <v>0</v>
      </c>
      <c r="U201" s="29" t="n">
        <f aca="false">+SUMIF('MCM '!G:G,'ALL 2019'!C201,'MCM '!F:F)</f>
        <v>0</v>
      </c>
      <c r="V201" s="61" t="n">
        <f aca="false">+SUMIF(AGRIMOTORS!G:G,C201,AGRIMOTORS!F:F)</f>
        <v>0</v>
      </c>
      <c r="W201" s="15" t="n">
        <f aca="false">+SUMIF(BOVIMA!F:F,'ALL 2019'!C201,BOVIMA!E:E)</f>
        <v>0</v>
      </c>
      <c r="X201" s="15" t="n">
        <f aca="false">+SUMIF(AGRIFEED!F:F,'ALL 2019'!C201,AGRIFEED!E:E)</f>
        <v>0</v>
      </c>
      <c r="Y201" s="15" t="n">
        <f aca="false">+SUMIF(AMIP!F:F,'ALL 2019'!C201,AMIP!E:E)</f>
        <v>0</v>
      </c>
      <c r="Z201" s="15" t="n">
        <f aca="false">+SUMIF(ISF!F:F,'ALL 2019'!C201,ISF!F:F)</f>
        <v>0</v>
      </c>
      <c r="AA201" s="15" t="n">
        <f aca="false">+SUMIF(MABEL!F:F,'ALL 2019'!C201,MABEL!E:E)</f>
        <v>0</v>
      </c>
      <c r="AB201" s="29" t="n">
        <f aca="false">+SUMIF(DISCOI!G:G,'ALL 2019'!C201,DISCOI!F:F)</f>
        <v>0</v>
      </c>
      <c r="AC201" s="15" t="n">
        <f aca="false">+SUMIF(NMP!F:F,'ALL 2019'!C201,NMP!E:E)</f>
        <v>0</v>
      </c>
      <c r="AD201" s="15" t="n">
        <f aca="false">+SUMIF('AMCHO '!F:F,'ALL 2019'!C201,'AMCHO '!E:E)</f>
        <v>0</v>
      </c>
      <c r="AE201" s="15" t="n">
        <f aca="false">SUMIF(CONFORTIS!G:G,'ALL 2019'!C201,CONFORTIS!F:F)</f>
        <v>0</v>
      </c>
      <c r="AF201" s="15" t="n">
        <f aca="false">+SUMIF('IRS IMMO'!G:G,'ALL 2019'!C201,'IRS IMMO'!F:F)</f>
        <v>0</v>
      </c>
      <c r="AG201" s="15" t="n">
        <f aca="false">SUMIF('United Malagasy'!F:F,'ALL 2019'!C201,'United Malagasy'!E:E)</f>
        <v>0</v>
      </c>
      <c r="AH201" s="15" t="n">
        <f aca="false">+SUMIF(AGRIVETAM!F:F,'ALL 2019'!C201,AGRIVETAM!E:E)</f>
        <v>0</v>
      </c>
      <c r="AI201" s="15" t="n">
        <f aca="false">+SUMIF(EUROPAINTS!F:F,'ALL 2019'!C201,EUROPAINTS!E:E)</f>
        <v>0</v>
      </c>
      <c r="AJ201" s="15" t="n">
        <f aca="false">SUMIF('CSS SAKAY'!F:F,'ALL 2019'!C201,'CSS SAKAY'!E:E)</f>
        <v>0</v>
      </c>
      <c r="AK201" s="61" t="n">
        <f aca="false">+SUMIF(AGRIMA!F:F,'ALL 2019'!C201,AGRIMA!E:E)</f>
        <v>0</v>
      </c>
      <c r="AL201" s="15" t="n">
        <f aca="false">+SUMIF(FERRIS!H:H,'ALL 2019'!C201,FERRIS!G:G)</f>
        <v>0</v>
      </c>
      <c r="AM201" s="15" t="n">
        <f aca="false">SUMIF(SEM!F:F,'ALL 2019'!C201,SEM!E:E)</f>
        <v>0</v>
      </c>
      <c r="AN201" s="15" t="n">
        <f aca="false">+SUMIF(Madatrade!F:F,'ALL 2019'!C201,Madatrade!E:E)</f>
        <v>0</v>
      </c>
      <c r="AO201" s="15" t="n">
        <f aca="false">+SUMIF('FIRST INVESTISSEMENT'!G:G,'ALL 2019'!C201,'FIRST INVESTISSEMENT'!F:F)</f>
        <v>0</v>
      </c>
    </row>
    <row r="202" customFormat="false" ht="17.25" hidden="false" customHeight="true" outlineLevel="0" collapsed="false">
      <c r="A202" s="2" t="str">
        <f aca="false">+LEFT(B202)</f>
        <v>4</v>
      </c>
      <c r="B202" s="2" t="str">
        <f aca="false">+LEFT(C202,3)</f>
        <v>467</v>
      </c>
      <c r="C202" s="12" t="n">
        <v>46736000</v>
      </c>
      <c r="D202" s="46" t="s">
        <v>2953</v>
      </c>
      <c r="E202" s="57" t="s">
        <v>124</v>
      </c>
      <c r="F202" s="61" t="n">
        <v>0</v>
      </c>
      <c r="G202" s="61" t="n">
        <f aca="false">+SUMIF(AGRICORP!I:I,C202,AGRICORP!F:F)</f>
        <v>0</v>
      </c>
      <c r="H202" s="61" t="n">
        <f aca="false">+SUMIF(SMTP!D:D,'ALL 2019'!C202,SMTP!H:H)</f>
        <v>0</v>
      </c>
      <c r="I202" s="61" t="n">
        <f aca="false">SUMIF(AGRIVET!G:G,C202,AGRIVET!F:F)</f>
        <v>0</v>
      </c>
      <c r="J202" s="61" t="n">
        <f aca="false">+SUMIF(AGRIVAL!G:G,'ALL 2019'!C202,AGRIVAL!F:F)</f>
        <v>0</v>
      </c>
      <c r="K202" s="61" t="n">
        <f aca="false">+SUMIF(AGRIKOBA!G:G,'ALL 2019'!C202,AGRIKOBA!F:F)</f>
        <v>0</v>
      </c>
      <c r="L202" s="61" t="n">
        <f aca="false">+SUMIF(LMOI!F:F,'ALL 2019'!C202,LMOI!E:E)</f>
        <v>0</v>
      </c>
      <c r="M202" s="15" t="n">
        <f aca="false">+SUMIF(TARTINE!G:G,'ALL 2019'!C202,TARTINE!F:F)</f>
        <v>0</v>
      </c>
      <c r="N202" s="15" t="n">
        <f aca="false">+SUMIF(IDF!F:F,'ALL 2019'!C202,IDF!E:E)</f>
        <v>0</v>
      </c>
      <c r="O202" s="15" t="n">
        <f aca="false">+SUMIF(RYA!G:G,C202,RYA!F:F)</f>
        <v>0</v>
      </c>
      <c r="P202" s="15" t="n">
        <f aca="false">+SUMIF('SCI NOAH'!G:G,'ALL 2019'!C202,'SCI NOAH'!F:F)</f>
        <v>0</v>
      </c>
      <c r="Q202" s="15" t="n">
        <f aca="false">+SUMIF(SIM!F:F,'ALL 2019'!C202,SIM!E:E)</f>
        <v>0</v>
      </c>
      <c r="R202" s="93" t="n">
        <f aca="false">SUMIF('First Energy'!F:F,C202,'First Energy'!I:I)</f>
        <v>0</v>
      </c>
      <c r="S202" s="93" t="n">
        <f aca="false">SUMIF('ID Motors'!G:G,C202,'ID Motors'!J:J)</f>
        <v>0</v>
      </c>
      <c r="T202" s="15" t="n">
        <f aca="false">+SUMIF('ID RENTAL'!G:G,'ALL 2019'!C202,'ID RENTAL'!F:F)</f>
        <v>0</v>
      </c>
      <c r="U202" s="29" t="n">
        <f aca="false">+SUMIF('MCM '!G:G,'ALL 2019'!C202,'MCM '!F:F)</f>
        <v>0</v>
      </c>
      <c r="V202" s="61" t="n">
        <f aca="false">+SUMIF(AGRIMOTORS!G:G,C202,AGRIMOTORS!F:F)</f>
        <v>0</v>
      </c>
      <c r="W202" s="15" t="n">
        <f aca="false">+SUMIF(BOVIMA!F:F,'ALL 2019'!C202,BOVIMA!E:E)</f>
        <v>0</v>
      </c>
      <c r="X202" s="15" t="n">
        <f aca="false">+SUMIF(AGRIFEED!F:F,'ALL 2019'!C202,AGRIFEED!E:E)</f>
        <v>0</v>
      </c>
      <c r="Y202" s="15" t="n">
        <f aca="false">+SUMIF(AMIP!F:F,'ALL 2019'!C202,AMIP!E:E)</f>
        <v>0</v>
      </c>
      <c r="Z202" s="15" t="n">
        <f aca="false">+SUMIF(ISF!F:F,'ALL 2019'!C202,ISF!F:F)</f>
        <v>0</v>
      </c>
      <c r="AA202" s="15" t="n">
        <f aca="false">+SUMIF(MABEL!F:F,'ALL 2019'!C202,MABEL!E:E)</f>
        <v>0</v>
      </c>
      <c r="AB202" s="29" t="n">
        <f aca="false">+SUMIF(DISCOI!G:G,'ALL 2019'!C202,DISCOI!F:F)</f>
        <v>0</v>
      </c>
      <c r="AC202" s="15" t="n">
        <f aca="false">+SUMIF(NMP!F:F,'ALL 2019'!C202,NMP!E:E)</f>
        <v>0</v>
      </c>
      <c r="AD202" s="15" t="n">
        <f aca="false">+SUMIF('AMCHO '!F:F,'ALL 2019'!C202,'AMCHO '!E:E)</f>
        <v>0</v>
      </c>
      <c r="AE202" s="15" t="n">
        <f aca="false">SUMIF(CONFORTIS!G:G,'ALL 2019'!C202,CONFORTIS!F:F)</f>
        <v>0</v>
      </c>
      <c r="AF202" s="15" t="n">
        <f aca="false">+SUMIF('IRS IMMO'!G:G,'ALL 2019'!C202,'IRS IMMO'!F:F)</f>
        <v>0</v>
      </c>
      <c r="AG202" s="15" t="n">
        <f aca="false">SUMIF('United Malagasy'!F:F,'ALL 2019'!C202,'United Malagasy'!E:E)</f>
        <v>0</v>
      </c>
      <c r="AH202" s="15" t="n">
        <f aca="false">+SUMIF(AGRIVETAM!F:F,'ALL 2019'!C202,AGRIVETAM!E:E)</f>
        <v>0</v>
      </c>
      <c r="AI202" s="15" t="n">
        <f aca="false">+SUMIF(EUROPAINTS!F:F,'ALL 2019'!C202,EUROPAINTS!E:E)</f>
        <v>0</v>
      </c>
      <c r="AJ202" s="15" t="n">
        <f aca="false">SUMIF('CSS SAKAY'!F:F,'ALL 2019'!C202,'CSS SAKAY'!E:E)</f>
        <v>0</v>
      </c>
      <c r="AK202" s="61" t="n">
        <f aca="false">+SUMIF(AGRIMA!F:F,'ALL 2019'!C202,AGRIMA!E:E)</f>
        <v>0</v>
      </c>
      <c r="AL202" s="15" t="n">
        <f aca="false">+SUMIF(FERRIS!H:H,'ALL 2019'!C202,FERRIS!G:G)</f>
        <v>0</v>
      </c>
      <c r="AM202" s="15" t="n">
        <f aca="false">SUMIF(SEM!F:F,'ALL 2019'!C202,SEM!E:E)</f>
        <v>0</v>
      </c>
      <c r="AN202" s="15" t="n">
        <f aca="false">+SUMIF(Madatrade!F:F,'ALL 2019'!C202,Madatrade!E:E)</f>
        <v>0</v>
      </c>
      <c r="AO202" s="15" t="n">
        <f aca="false">+SUMIF('FIRST INVESTISSEMENT'!G:G,'ALL 2019'!C202,'FIRST INVESTISSEMENT'!F:F)</f>
        <v>0</v>
      </c>
    </row>
    <row r="203" customFormat="false" ht="17.25" hidden="false" customHeight="true" outlineLevel="0" collapsed="false">
      <c r="A203" s="2" t="str">
        <f aca="false">+LEFT(B203)</f>
        <v>4</v>
      </c>
      <c r="B203" s="2" t="str">
        <f aca="false">+LEFT(C203,3)</f>
        <v>467</v>
      </c>
      <c r="C203" s="12" t="n">
        <v>46737000</v>
      </c>
      <c r="D203" s="46" t="s">
        <v>2953</v>
      </c>
      <c r="E203" s="57" t="s">
        <v>664</v>
      </c>
      <c r="F203" s="61" t="n">
        <v>0</v>
      </c>
      <c r="G203" s="61" t="n">
        <f aca="false">+SUMIF(AGRICORP!I:I,C203,AGRICORP!F:F)</f>
        <v>0</v>
      </c>
      <c r="H203" s="61" t="n">
        <f aca="false">+SUMIF(SMTP!D:D,'ALL 2019'!C203,SMTP!H:H)</f>
        <v>0</v>
      </c>
      <c r="I203" s="61" t="n">
        <f aca="false">SUMIF(AGRIVET!G:G,C203,AGRIVET!F:F)</f>
        <v>0</v>
      </c>
      <c r="J203" s="61" t="n">
        <f aca="false">+SUMIF(AGRIVAL!G:G,'ALL 2019'!C203,AGRIVAL!F:F)</f>
        <v>0</v>
      </c>
      <c r="K203" s="61" t="n">
        <f aca="false">+SUMIF(AGRIKOBA!G:G,'ALL 2019'!C203,AGRIKOBA!F:F)</f>
        <v>0</v>
      </c>
      <c r="L203" s="61" t="n">
        <f aca="false">+SUMIF(LMOI!F:F,'ALL 2019'!C203,LMOI!E:E)</f>
        <v>0</v>
      </c>
      <c r="M203" s="15" t="n">
        <f aca="false">+SUMIF(TARTINE!G:G,'ALL 2019'!C203,TARTINE!F:F)</f>
        <v>0</v>
      </c>
      <c r="N203" s="15" t="n">
        <f aca="false">+SUMIF(IDF!F:F,'ALL 2019'!C203,IDF!E:E)</f>
        <v>0</v>
      </c>
      <c r="O203" s="15" t="n">
        <f aca="false">+SUMIF(RYA!G:G,C203,RYA!F:F)</f>
        <v>0</v>
      </c>
      <c r="P203" s="15" t="n">
        <f aca="false">+SUMIF('SCI NOAH'!G:G,'ALL 2019'!C203,'SCI NOAH'!F:F)</f>
        <v>0</v>
      </c>
      <c r="Q203" s="15" t="n">
        <f aca="false">+SUMIF(SIM!F:F,'ALL 2019'!C203,SIM!E:E)</f>
        <v>0</v>
      </c>
      <c r="R203" s="93" t="n">
        <f aca="false">SUMIF('First Energy'!F:F,C203,'First Energy'!I:I)</f>
        <v>0</v>
      </c>
      <c r="S203" s="93" t="n">
        <f aca="false">SUMIF('ID Motors'!G:G,C203,'ID Motors'!J:J)</f>
        <v>0</v>
      </c>
      <c r="T203" s="15" t="n">
        <f aca="false">+SUMIF('ID RENTAL'!G:G,'ALL 2019'!C203,'ID RENTAL'!F:F)</f>
        <v>0</v>
      </c>
      <c r="U203" s="29" t="n">
        <f aca="false">+SUMIF('MCM '!G:G,'ALL 2019'!C203,'MCM '!F:F)</f>
        <v>0</v>
      </c>
      <c r="V203" s="61" t="n">
        <f aca="false">+SUMIF(AGRIMOTORS!G:G,C203,AGRIMOTORS!F:F)</f>
        <v>0</v>
      </c>
      <c r="W203" s="15" t="n">
        <f aca="false">+SUMIF(BOVIMA!F:F,'ALL 2019'!C203,BOVIMA!E:E)</f>
        <v>0</v>
      </c>
      <c r="X203" s="15" t="n">
        <f aca="false">+SUMIF(AGRIFEED!F:F,'ALL 2019'!C203,AGRIFEED!E:E)</f>
        <v>0</v>
      </c>
      <c r="Y203" s="15" t="n">
        <f aca="false">+SUMIF(AMIP!F:F,'ALL 2019'!C203,AMIP!E:E)</f>
        <v>0</v>
      </c>
      <c r="Z203" s="15" t="n">
        <f aca="false">+SUMIF(ISF!F:F,'ALL 2019'!C203,ISF!F:F)</f>
        <v>0</v>
      </c>
      <c r="AA203" s="15" t="n">
        <f aca="false">+SUMIF(MABEL!F:F,'ALL 2019'!C203,MABEL!E:E)</f>
        <v>0</v>
      </c>
      <c r="AB203" s="29" t="n">
        <f aca="false">+SUMIF(DISCOI!G:G,'ALL 2019'!C203,DISCOI!F:F)</f>
        <v>0</v>
      </c>
      <c r="AC203" s="15" t="n">
        <f aca="false">+SUMIF(NMP!F:F,'ALL 2019'!C203,NMP!E:E)</f>
        <v>0</v>
      </c>
      <c r="AD203" s="15" t="n">
        <f aca="false">+SUMIF('AMCHO '!F:F,'ALL 2019'!C203,'AMCHO '!E:E)</f>
        <v>0</v>
      </c>
      <c r="AE203" s="15" t="n">
        <f aca="false">SUMIF(CONFORTIS!G:G,'ALL 2019'!C203,CONFORTIS!F:F)</f>
        <v>0</v>
      </c>
      <c r="AF203" s="15" t="n">
        <f aca="false">+SUMIF('IRS IMMO'!G:G,'ALL 2019'!C203,'IRS IMMO'!F:F)</f>
        <v>0</v>
      </c>
      <c r="AG203" s="15" t="n">
        <f aca="false">SUMIF('United Malagasy'!F:F,'ALL 2019'!C203,'United Malagasy'!E:E)</f>
        <v>0</v>
      </c>
      <c r="AH203" s="15" t="n">
        <f aca="false">+SUMIF(AGRIVETAM!F:F,'ALL 2019'!C203,AGRIVETAM!E:E)</f>
        <v>0</v>
      </c>
      <c r="AI203" s="15" t="n">
        <f aca="false">+SUMIF(EUROPAINTS!F:F,'ALL 2019'!C203,EUROPAINTS!E:E)</f>
        <v>0</v>
      </c>
      <c r="AJ203" s="15" t="n">
        <f aca="false">SUMIF('CSS SAKAY'!F:F,'ALL 2019'!C203,'CSS SAKAY'!E:E)</f>
        <v>0</v>
      </c>
      <c r="AK203" s="61" t="n">
        <f aca="false">+SUMIF(AGRIMA!F:F,'ALL 2019'!C203,AGRIMA!E:E)</f>
        <v>0</v>
      </c>
      <c r="AL203" s="15" t="n">
        <f aca="false">+SUMIF(FERRIS!H:H,'ALL 2019'!C203,FERRIS!G:G)</f>
        <v>0</v>
      </c>
      <c r="AM203" s="15" t="n">
        <f aca="false">SUMIF(SEM!F:F,'ALL 2019'!C203,SEM!E:E)</f>
        <v>0</v>
      </c>
      <c r="AN203" s="15" t="n">
        <f aca="false">+SUMIF(Madatrade!F:F,'ALL 2019'!C203,Madatrade!E:E)</f>
        <v>0</v>
      </c>
      <c r="AO203" s="15" t="n">
        <f aca="false">+SUMIF('FIRST INVESTISSEMENT'!G:G,'ALL 2019'!C203,'FIRST INVESTISSEMENT'!F:F)</f>
        <v>0</v>
      </c>
    </row>
    <row r="204" customFormat="false" ht="17.25" hidden="false" customHeight="true" outlineLevel="0" collapsed="false">
      <c r="A204" s="2" t="str">
        <f aca="false">+LEFT(B204)</f>
        <v>4</v>
      </c>
      <c r="B204" s="2" t="str">
        <f aca="false">+LEFT(C204,3)</f>
        <v>467</v>
      </c>
      <c r="C204" s="12" t="n">
        <v>46738000</v>
      </c>
      <c r="D204" s="46" t="s">
        <v>2953</v>
      </c>
      <c r="E204" s="57" t="s">
        <v>110</v>
      </c>
      <c r="F204" s="61" t="n">
        <v>0</v>
      </c>
      <c r="G204" s="61" t="n">
        <f aca="false">+SUMIF(AGRICORP!I:I,C204,AGRICORP!F:F)</f>
        <v>0</v>
      </c>
      <c r="H204" s="61" t="n">
        <f aca="false">+SUMIF(SMTP!D:D,'ALL 2019'!C204,SMTP!H:H)</f>
        <v>0</v>
      </c>
      <c r="I204" s="61" t="n">
        <f aca="false">SUMIF(AGRIVET!G:G,C204,AGRIVET!F:F)</f>
        <v>0</v>
      </c>
      <c r="J204" s="61" t="n">
        <f aca="false">+SUMIF(AGRIVAL!G:G,'ALL 2019'!C204,AGRIVAL!F:F)</f>
        <v>0</v>
      </c>
      <c r="K204" s="61" t="n">
        <f aca="false">+SUMIF(AGRIKOBA!G:G,'ALL 2019'!C204,AGRIKOBA!F:F)</f>
        <v>0</v>
      </c>
      <c r="L204" s="61" t="n">
        <f aca="false">+SUMIF(LMOI!F:F,'ALL 2019'!C204,LMOI!E:E)</f>
        <v>0</v>
      </c>
      <c r="M204" s="15" t="n">
        <f aca="false">+SUMIF(TARTINE!G:G,'ALL 2019'!C204,TARTINE!F:F)</f>
        <v>0</v>
      </c>
      <c r="N204" s="15" t="n">
        <f aca="false">+SUMIF(IDF!F:F,'ALL 2019'!C204,IDF!E:E)</f>
        <v>0</v>
      </c>
      <c r="O204" s="15" t="n">
        <f aca="false">+SUMIF(RYA!G:G,C204,RYA!F:F)</f>
        <v>0</v>
      </c>
      <c r="P204" s="15" t="n">
        <f aca="false">+SUMIF('SCI NOAH'!G:G,'ALL 2019'!C204,'SCI NOAH'!F:F)</f>
        <v>0</v>
      </c>
      <c r="Q204" s="15" t="n">
        <f aca="false">+SUMIF(SIM!F:F,'ALL 2019'!C204,SIM!E:E)</f>
        <v>0</v>
      </c>
      <c r="R204" s="93" t="n">
        <f aca="false">SUMIF('First Energy'!F:F,C204,'First Energy'!I:I)</f>
        <v>0</v>
      </c>
      <c r="S204" s="93" t="n">
        <f aca="false">SUMIF('ID Motors'!G:G,C204,'ID Motors'!J:J)</f>
        <v>0</v>
      </c>
      <c r="T204" s="15" t="n">
        <f aca="false">+SUMIF('ID RENTAL'!G:G,'ALL 2019'!C204,'ID RENTAL'!F:F)</f>
        <v>0</v>
      </c>
      <c r="U204" s="29" t="n">
        <f aca="false">+SUMIF('MCM '!G:G,'ALL 2019'!C204,'MCM '!F:F)</f>
        <v>0</v>
      </c>
      <c r="V204" s="61" t="n">
        <f aca="false">+SUMIF(AGRIMOTORS!G:G,C204,AGRIMOTORS!F:F)</f>
        <v>0</v>
      </c>
      <c r="W204" s="15" t="n">
        <f aca="false">+SUMIF(BOVIMA!F:F,'ALL 2019'!C204,BOVIMA!E:E)</f>
        <v>0</v>
      </c>
      <c r="X204" s="15" t="n">
        <f aca="false">+SUMIF(AGRIFEED!F:F,'ALL 2019'!C204,AGRIFEED!E:E)</f>
        <v>0</v>
      </c>
      <c r="Y204" s="15" t="n">
        <f aca="false">+SUMIF(AMIP!F:F,'ALL 2019'!C204,AMIP!E:E)</f>
        <v>0</v>
      </c>
      <c r="Z204" s="15" t="n">
        <f aca="false">+SUMIF(ISF!F:F,'ALL 2019'!C204,ISF!F:F)</f>
        <v>0</v>
      </c>
      <c r="AA204" s="15" t="n">
        <f aca="false">+SUMIF(MABEL!F:F,'ALL 2019'!C204,MABEL!E:E)</f>
        <v>0</v>
      </c>
      <c r="AB204" s="29" t="n">
        <f aca="false">+SUMIF(DISCOI!G:G,'ALL 2019'!C204,DISCOI!F:F)</f>
        <v>0</v>
      </c>
      <c r="AC204" s="15" t="n">
        <f aca="false">+SUMIF(NMP!F:F,'ALL 2019'!C204,NMP!E:E)</f>
        <v>0</v>
      </c>
      <c r="AD204" s="15" t="n">
        <f aca="false">+SUMIF('AMCHO '!F:F,'ALL 2019'!C204,'AMCHO '!E:E)</f>
        <v>0</v>
      </c>
      <c r="AE204" s="15" t="n">
        <f aca="false">SUMIF(CONFORTIS!G:G,'ALL 2019'!C204,CONFORTIS!F:F)</f>
        <v>0</v>
      </c>
      <c r="AF204" s="15" t="n">
        <f aca="false">+SUMIF('IRS IMMO'!G:G,'ALL 2019'!C204,'IRS IMMO'!F:F)</f>
        <v>0</v>
      </c>
      <c r="AG204" s="15" t="n">
        <f aca="false">SUMIF('United Malagasy'!F:F,'ALL 2019'!C204,'United Malagasy'!E:E)</f>
        <v>0</v>
      </c>
      <c r="AH204" s="15" t="n">
        <f aca="false">+SUMIF(AGRIVETAM!F:F,'ALL 2019'!C204,AGRIVETAM!E:E)</f>
        <v>0</v>
      </c>
      <c r="AI204" s="15" t="n">
        <f aca="false">+SUMIF(EUROPAINTS!F:F,'ALL 2019'!C204,EUROPAINTS!E:E)</f>
        <v>0</v>
      </c>
      <c r="AJ204" s="15" t="n">
        <f aca="false">SUMIF('CSS SAKAY'!F:F,'ALL 2019'!C204,'CSS SAKAY'!E:E)</f>
        <v>0</v>
      </c>
      <c r="AK204" s="61" t="n">
        <f aca="false">+SUMIF(AGRIMA!F:F,'ALL 2019'!C204,AGRIMA!E:E)</f>
        <v>0</v>
      </c>
      <c r="AL204" s="15" t="n">
        <f aca="false">+SUMIF(FERRIS!H:H,'ALL 2019'!C204,FERRIS!G:G)</f>
        <v>0</v>
      </c>
      <c r="AM204" s="15" t="n">
        <f aca="false">SUMIF(SEM!F:F,'ALL 2019'!C204,SEM!E:E)</f>
        <v>0</v>
      </c>
      <c r="AN204" s="15" t="n">
        <f aca="false">+SUMIF(Madatrade!F:F,'ALL 2019'!C204,Madatrade!E:E)</f>
        <v>0</v>
      </c>
      <c r="AO204" s="15" t="n">
        <f aca="false">+SUMIF('FIRST INVESTISSEMENT'!G:G,'ALL 2019'!C204,'FIRST INVESTISSEMENT'!F:F)</f>
        <v>0</v>
      </c>
    </row>
    <row r="205" customFormat="false" ht="17.25" hidden="false" customHeight="true" outlineLevel="0" collapsed="false">
      <c r="A205" s="2" t="str">
        <f aca="false">+LEFT(B205)</f>
        <v>4</v>
      </c>
      <c r="B205" s="2" t="str">
        <f aca="false">+LEFT(C205,3)</f>
        <v>467</v>
      </c>
      <c r="C205" s="12" t="n">
        <v>46739000</v>
      </c>
      <c r="D205" s="46" t="s">
        <v>2953</v>
      </c>
      <c r="E205" s="57" t="s">
        <v>2957</v>
      </c>
      <c r="F205" s="61" t="n">
        <v>0</v>
      </c>
      <c r="G205" s="61" t="n">
        <f aca="false">+SUMIF(AGRICORP!I:I,C205,AGRICORP!F:F)</f>
        <v>0</v>
      </c>
      <c r="H205" s="61" t="n">
        <f aca="false">+SUMIF(SMTP!D:D,'ALL 2019'!C205,SMTP!H:H)</f>
        <v>0</v>
      </c>
      <c r="I205" s="61" t="n">
        <f aca="false">SUMIF(AGRIVET!G:G,C205,AGRIVET!F:F)</f>
        <v>0</v>
      </c>
      <c r="J205" s="61" t="n">
        <f aca="false">+SUMIF(AGRIVAL!G:G,'ALL 2019'!C205,AGRIVAL!F:F)</f>
        <v>0</v>
      </c>
      <c r="K205" s="61" t="n">
        <f aca="false">+SUMIF(AGRIKOBA!G:G,'ALL 2019'!C205,AGRIKOBA!F:F)</f>
        <v>0</v>
      </c>
      <c r="L205" s="61" t="n">
        <f aca="false">+SUMIF(LMOI!F:F,'ALL 2019'!C205,LMOI!E:E)</f>
        <v>0</v>
      </c>
      <c r="M205" s="15" t="n">
        <f aca="false">+SUMIF(TARTINE!G:G,'ALL 2019'!C205,TARTINE!F:F)</f>
        <v>0</v>
      </c>
      <c r="N205" s="15" t="n">
        <f aca="false">+SUMIF(IDF!F:F,'ALL 2019'!C205,IDF!E:E)</f>
        <v>0</v>
      </c>
      <c r="O205" s="15" t="n">
        <f aca="false">+SUMIF(RYA!G:G,C205,RYA!F:F)</f>
        <v>0</v>
      </c>
      <c r="P205" s="15" t="n">
        <f aca="false">+SUMIF('SCI NOAH'!G:G,'ALL 2019'!C205,'SCI NOAH'!F:F)</f>
        <v>0</v>
      </c>
      <c r="Q205" s="15" t="n">
        <f aca="false">+SUMIF(SIM!F:F,'ALL 2019'!C205,SIM!E:E)</f>
        <v>0</v>
      </c>
      <c r="R205" s="93" t="n">
        <f aca="false">SUMIF('First Energy'!F:F,C205,'First Energy'!I:I)</f>
        <v>0</v>
      </c>
      <c r="S205" s="93" t="n">
        <f aca="false">SUMIF('ID Motors'!G:G,C205,'ID Motors'!J:J)</f>
        <v>0</v>
      </c>
      <c r="T205" s="15" t="n">
        <f aca="false">+SUMIF('ID RENTAL'!G:G,'ALL 2019'!C205,'ID RENTAL'!F:F)</f>
        <v>0</v>
      </c>
      <c r="U205" s="29" t="n">
        <f aca="false">+SUMIF('MCM '!G:G,'ALL 2019'!C205,'MCM '!F:F)</f>
        <v>0</v>
      </c>
      <c r="V205" s="61" t="n">
        <f aca="false">+SUMIF(AGRIMOTORS!G:G,C205,AGRIMOTORS!F:F)</f>
        <v>0</v>
      </c>
      <c r="W205" s="15" t="n">
        <f aca="false">+SUMIF(BOVIMA!F:F,'ALL 2019'!C205,BOVIMA!E:E)</f>
        <v>0</v>
      </c>
      <c r="X205" s="15" t="n">
        <f aca="false">+SUMIF(AGRIFEED!F:F,'ALL 2019'!C205,AGRIFEED!E:E)</f>
        <v>0</v>
      </c>
      <c r="Y205" s="15" t="n">
        <f aca="false">+SUMIF(AMIP!F:F,'ALL 2019'!C205,AMIP!E:E)</f>
        <v>0</v>
      </c>
      <c r="Z205" s="15" t="n">
        <f aca="false">+SUMIF(ISF!F:F,'ALL 2019'!C205,ISF!F:F)</f>
        <v>0</v>
      </c>
      <c r="AA205" s="15" t="n">
        <f aca="false">+SUMIF(MABEL!F:F,'ALL 2019'!C205,MABEL!E:E)</f>
        <v>0</v>
      </c>
      <c r="AB205" s="29" t="n">
        <f aca="false">+SUMIF(DISCOI!G:G,'ALL 2019'!C205,DISCOI!F:F)</f>
        <v>0</v>
      </c>
      <c r="AC205" s="15" t="n">
        <f aca="false">+SUMIF(NMP!F:F,'ALL 2019'!C205,NMP!E:E)</f>
        <v>0</v>
      </c>
      <c r="AD205" s="15" t="n">
        <f aca="false">+SUMIF('AMCHO '!F:F,'ALL 2019'!C205,'AMCHO '!E:E)</f>
        <v>0</v>
      </c>
      <c r="AE205" s="15" t="n">
        <f aca="false">SUMIF(CONFORTIS!G:G,'ALL 2019'!C205,CONFORTIS!F:F)</f>
        <v>0</v>
      </c>
      <c r="AF205" s="15" t="n">
        <f aca="false">+SUMIF('IRS IMMO'!G:G,'ALL 2019'!C205,'IRS IMMO'!F:F)</f>
        <v>0</v>
      </c>
      <c r="AG205" s="15" t="n">
        <f aca="false">SUMIF('United Malagasy'!F:F,'ALL 2019'!C205,'United Malagasy'!E:E)</f>
        <v>0</v>
      </c>
      <c r="AH205" s="15" t="n">
        <f aca="false">+SUMIF(AGRIVETAM!F:F,'ALL 2019'!C205,AGRIVETAM!E:E)</f>
        <v>0</v>
      </c>
      <c r="AI205" s="15" t="n">
        <f aca="false">+SUMIF(EUROPAINTS!F:F,'ALL 2019'!C205,EUROPAINTS!E:E)</f>
        <v>0</v>
      </c>
      <c r="AJ205" s="15" t="n">
        <f aca="false">SUMIF('CSS SAKAY'!F:F,'ALL 2019'!C205,'CSS SAKAY'!E:E)</f>
        <v>0</v>
      </c>
      <c r="AK205" s="61" t="n">
        <f aca="false">+SUMIF(AGRIMA!F:F,'ALL 2019'!C205,AGRIMA!E:E)</f>
        <v>0</v>
      </c>
      <c r="AL205" s="15" t="n">
        <f aca="false">+SUMIF(FERRIS!H:H,'ALL 2019'!C205,FERRIS!G:G)</f>
        <v>0</v>
      </c>
      <c r="AM205" s="15" t="n">
        <f aca="false">SUMIF(SEM!F:F,'ALL 2019'!C205,SEM!E:E)</f>
        <v>0</v>
      </c>
      <c r="AN205" s="15" t="n">
        <f aca="false">+SUMIF(Madatrade!F:F,'ALL 2019'!C205,Madatrade!E:E)</f>
        <v>0</v>
      </c>
      <c r="AO205" s="15" t="n">
        <f aca="false">+SUMIF('FIRST INVESTISSEMENT'!G:G,'ALL 2019'!C205,'FIRST INVESTISSEMENT'!F:F)</f>
        <v>0</v>
      </c>
    </row>
    <row r="206" customFormat="false" ht="17.25" hidden="false" customHeight="true" outlineLevel="0" collapsed="false">
      <c r="A206" s="2" t="str">
        <f aca="false">+LEFT(B206)</f>
        <v>4</v>
      </c>
      <c r="B206" s="2" t="str">
        <f aca="false">+LEFT(C206,3)</f>
        <v>467</v>
      </c>
      <c r="C206" s="12" t="n">
        <v>46740000</v>
      </c>
      <c r="D206" s="46" t="s">
        <v>2953</v>
      </c>
      <c r="E206" s="57" t="s">
        <v>98</v>
      </c>
      <c r="F206" s="61" t="n">
        <v>0</v>
      </c>
      <c r="G206" s="61" t="n">
        <f aca="false">+SUMIF(AGRICORP!I:I,C206,AGRICORP!F:F)</f>
        <v>0</v>
      </c>
      <c r="H206" s="61" t="n">
        <f aca="false">+SUMIF(SMTP!D:D,'ALL 2019'!C206,SMTP!H:H)</f>
        <v>0</v>
      </c>
      <c r="I206" s="61" t="n">
        <f aca="false">SUMIF(AGRIVET!G:G,C206,AGRIVET!F:F)</f>
        <v>0</v>
      </c>
      <c r="J206" s="61" t="n">
        <f aca="false">+SUMIF(AGRIVAL!G:G,'ALL 2019'!C206,AGRIVAL!F:F)</f>
        <v>0</v>
      </c>
      <c r="K206" s="61" t="n">
        <f aca="false">+SUMIF(AGRIKOBA!G:G,'ALL 2019'!C206,AGRIKOBA!F:F)</f>
        <v>0</v>
      </c>
      <c r="L206" s="61" t="n">
        <f aca="false">+SUMIF(LMOI!F:F,'ALL 2019'!C206,LMOI!E:E)</f>
        <v>0</v>
      </c>
      <c r="M206" s="15" t="n">
        <f aca="false">+SUMIF(TARTINE!G:G,'ALL 2019'!C206,TARTINE!F:F)</f>
        <v>0</v>
      </c>
      <c r="N206" s="15" t="n">
        <f aca="false">+SUMIF(IDF!F:F,'ALL 2019'!C206,IDF!E:E)</f>
        <v>0</v>
      </c>
      <c r="O206" s="15" t="n">
        <f aca="false">+SUMIF(RYA!G:G,C206,RYA!F:F)</f>
        <v>0</v>
      </c>
      <c r="P206" s="15" t="n">
        <f aca="false">+SUMIF('SCI NOAH'!G:G,'ALL 2019'!C206,'SCI NOAH'!F:F)</f>
        <v>0</v>
      </c>
      <c r="Q206" s="15" t="n">
        <f aca="false">+SUMIF(SIM!F:F,'ALL 2019'!C206,SIM!E:E)</f>
        <v>0</v>
      </c>
      <c r="R206" s="93" t="n">
        <f aca="false">SUMIF('First Energy'!F:F,C206,'First Energy'!I:I)</f>
        <v>0</v>
      </c>
      <c r="S206" s="93" t="n">
        <f aca="false">SUMIF('ID Motors'!G:G,C206,'ID Motors'!J:J)</f>
        <v>0</v>
      </c>
      <c r="T206" s="15" t="n">
        <f aca="false">+SUMIF('ID RENTAL'!G:G,'ALL 2019'!C206,'ID RENTAL'!F:F)</f>
        <v>0</v>
      </c>
      <c r="U206" s="29" t="n">
        <f aca="false">+SUMIF('MCM '!G:G,'ALL 2019'!C206,'MCM '!F:F)</f>
        <v>0</v>
      </c>
      <c r="V206" s="61" t="n">
        <f aca="false">+SUMIF(AGRIMOTORS!G:G,C206,AGRIMOTORS!F:F)</f>
        <v>0</v>
      </c>
      <c r="W206" s="15" t="n">
        <f aca="false">+SUMIF(BOVIMA!F:F,'ALL 2019'!C206,BOVIMA!E:E)</f>
        <v>0</v>
      </c>
      <c r="X206" s="15" t="n">
        <f aca="false">+SUMIF(AGRIFEED!F:F,'ALL 2019'!C206,AGRIFEED!E:E)</f>
        <v>0</v>
      </c>
      <c r="Y206" s="15" t="n">
        <f aca="false">+SUMIF(AMIP!F:F,'ALL 2019'!C206,AMIP!E:E)</f>
        <v>0</v>
      </c>
      <c r="Z206" s="15" t="n">
        <f aca="false">+SUMIF(ISF!F:F,'ALL 2019'!C206,ISF!F:F)</f>
        <v>0</v>
      </c>
      <c r="AA206" s="15" t="n">
        <f aca="false">+SUMIF(MABEL!F:F,'ALL 2019'!C206,MABEL!E:E)</f>
        <v>0</v>
      </c>
      <c r="AB206" s="29" t="n">
        <f aca="false">+SUMIF(DISCOI!G:G,'ALL 2019'!C206,DISCOI!F:F)</f>
        <v>0</v>
      </c>
      <c r="AC206" s="15" t="n">
        <f aca="false">+SUMIF(NMP!F:F,'ALL 2019'!C206,NMP!E:E)</f>
        <v>0</v>
      </c>
      <c r="AD206" s="15" t="n">
        <f aca="false">+SUMIF('AMCHO '!F:F,'ALL 2019'!C206,'AMCHO '!E:E)</f>
        <v>0</v>
      </c>
      <c r="AE206" s="15" t="n">
        <f aca="false">SUMIF(CONFORTIS!G:G,'ALL 2019'!C206,CONFORTIS!F:F)</f>
        <v>0</v>
      </c>
      <c r="AF206" s="15" t="n">
        <f aca="false">+SUMIF('IRS IMMO'!G:G,'ALL 2019'!C206,'IRS IMMO'!F:F)</f>
        <v>0</v>
      </c>
      <c r="AG206" s="15" t="n">
        <f aca="false">SUMIF('United Malagasy'!F:F,'ALL 2019'!C206,'United Malagasy'!E:E)</f>
        <v>0</v>
      </c>
      <c r="AH206" s="15" t="n">
        <f aca="false">+SUMIF(AGRIVETAM!F:F,'ALL 2019'!C206,AGRIVETAM!E:E)</f>
        <v>0</v>
      </c>
      <c r="AI206" s="15" t="n">
        <f aca="false">+SUMIF(EUROPAINTS!F:F,'ALL 2019'!C206,EUROPAINTS!E:E)</f>
        <v>0</v>
      </c>
      <c r="AJ206" s="15" t="n">
        <f aca="false">SUMIF('CSS SAKAY'!F:F,'ALL 2019'!C206,'CSS SAKAY'!E:E)</f>
        <v>0</v>
      </c>
      <c r="AK206" s="61" t="n">
        <f aca="false">+SUMIF(AGRIMA!F:F,'ALL 2019'!C206,AGRIMA!E:E)</f>
        <v>0</v>
      </c>
      <c r="AL206" s="15" t="n">
        <f aca="false">+SUMIF(FERRIS!H:H,'ALL 2019'!C206,FERRIS!G:G)</f>
        <v>0</v>
      </c>
      <c r="AM206" s="15" t="n">
        <f aca="false">SUMIF(SEM!F:F,'ALL 2019'!C206,SEM!E:E)</f>
        <v>0</v>
      </c>
      <c r="AN206" s="15" t="n">
        <f aca="false">+SUMIF(Madatrade!F:F,'ALL 2019'!C206,Madatrade!E:E)</f>
        <v>0</v>
      </c>
      <c r="AO206" s="15" t="n">
        <f aca="false">+SUMIF('FIRST INVESTISSEMENT'!G:G,'ALL 2019'!C206,'FIRST INVESTISSEMENT'!F:F)</f>
        <v>0</v>
      </c>
    </row>
    <row r="207" customFormat="false" ht="17.25" hidden="false" customHeight="true" outlineLevel="0" collapsed="false">
      <c r="A207" s="2" t="str">
        <f aca="false">+LEFT(B207)</f>
        <v>4</v>
      </c>
      <c r="B207" s="2" t="str">
        <f aca="false">+LEFT(C207,3)</f>
        <v>467</v>
      </c>
      <c r="C207" s="12" t="n">
        <v>46741000</v>
      </c>
      <c r="D207" s="46" t="s">
        <v>2953</v>
      </c>
      <c r="E207" s="57" t="s">
        <v>672</v>
      </c>
      <c r="F207" s="61" t="n">
        <v>0</v>
      </c>
      <c r="G207" s="61" t="n">
        <f aca="false">+SUMIF(AGRICORP!I:I,C207,AGRICORP!F:F)</f>
        <v>0</v>
      </c>
      <c r="H207" s="61" t="n">
        <f aca="false">+SUMIF(SMTP!D:D,'ALL 2019'!C207,SMTP!H:H)</f>
        <v>0</v>
      </c>
      <c r="I207" s="61" t="n">
        <f aca="false">SUMIF(AGRIVET!G:G,C207,AGRIVET!F:F)</f>
        <v>0</v>
      </c>
      <c r="J207" s="61" t="n">
        <f aca="false">+SUMIF(AGRIVAL!G:G,'ALL 2019'!C207,AGRIVAL!F:F)</f>
        <v>0</v>
      </c>
      <c r="K207" s="61" t="n">
        <f aca="false">+SUMIF(AGRIKOBA!G:G,'ALL 2019'!C207,AGRIKOBA!F:F)</f>
        <v>0</v>
      </c>
      <c r="L207" s="61" t="n">
        <f aca="false">+SUMIF(LMOI!F:F,'ALL 2019'!C207,LMOI!E:E)</f>
        <v>0</v>
      </c>
      <c r="M207" s="15" t="n">
        <f aca="false">+SUMIF(TARTINE!G:G,'ALL 2019'!C207,TARTINE!F:F)</f>
        <v>0</v>
      </c>
      <c r="N207" s="15" t="n">
        <f aca="false">+SUMIF(IDF!F:F,'ALL 2019'!C207,IDF!E:E)</f>
        <v>0</v>
      </c>
      <c r="O207" s="15" t="n">
        <f aca="false">+SUMIF(RYA!G:G,C207,RYA!F:F)</f>
        <v>0</v>
      </c>
      <c r="P207" s="15" t="n">
        <f aca="false">+SUMIF('SCI NOAH'!G:G,'ALL 2019'!C207,'SCI NOAH'!F:F)</f>
        <v>0</v>
      </c>
      <c r="Q207" s="15" t="n">
        <f aca="false">+SUMIF(SIM!F:F,'ALL 2019'!C207,SIM!E:E)</f>
        <v>0</v>
      </c>
      <c r="R207" s="93" t="n">
        <f aca="false">SUMIF('First Energy'!F:F,C207,'First Energy'!I:I)</f>
        <v>0</v>
      </c>
      <c r="S207" s="93" t="n">
        <f aca="false">SUMIF('ID Motors'!G:G,C207,'ID Motors'!J:J)</f>
        <v>0</v>
      </c>
      <c r="T207" s="15" t="n">
        <f aca="false">+SUMIF('ID RENTAL'!G:G,'ALL 2019'!C207,'ID RENTAL'!F:F)</f>
        <v>0</v>
      </c>
      <c r="U207" s="29" t="n">
        <f aca="false">+SUMIF('MCM '!G:G,'ALL 2019'!C207,'MCM '!F:F)</f>
        <v>0</v>
      </c>
      <c r="V207" s="61" t="n">
        <f aca="false">+SUMIF(AGRIMOTORS!G:G,C207,AGRIMOTORS!F:F)</f>
        <v>0</v>
      </c>
      <c r="W207" s="15" t="n">
        <f aca="false">+SUMIF(BOVIMA!F:F,'ALL 2019'!C207,BOVIMA!E:E)</f>
        <v>0</v>
      </c>
      <c r="X207" s="15" t="n">
        <f aca="false">+SUMIF(AGRIFEED!F:F,'ALL 2019'!C207,AGRIFEED!E:E)</f>
        <v>0</v>
      </c>
      <c r="Y207" s="15" t="n">
        <f aca="false">+SUMIF(AMIP!F:F,'ALL 2019'!C207,AMIP!E:E)</f>
        <v>0</v>
      </c>
      <c r="Z207" s="15" t="n">
        <f aca="false">+SUMIF(ISF!F:F,'ALL 2019'!C207,ISF!F:F)</f>
        <v>0</v>
      </c>
      <c r="AA207" s="15" t="n">
        <f aca="false">+SUMIF(MABEL!F:F,'ALL 2019'!C207,MABEL!E:E)</f>
        <v>0</v>
      </c>
      <c r="AB207" s="29" t="n">
        <f aca="false">+SUMIF(DISCOI!G:G,'ALL 2019'!C207,DISCOI!F:F)</f>
        <v>0</v>
      </c>
      <c r="AC207" s="15" t="n">
        <f aca="false">+SUMIF(NMP!F:F,'ALL 2019'!C207,NMP!E:E)</f>
        <v>0</v>
      </c>
      <c r="AD207" s="15" t="n">
        <f aca="false">+SUMIF('AMCHO '!F:F,'ALL 2019'!C207,'AMCHO '!E:E)</f>
        <v>0</v>
      </c>
      <c r="AE207" s="15" t="n">
        <f aca="false">SUMIF(CONFORTIS!G:G,'ALL 2019'!C207,CONFORTIS!F:F)</f>
        <v>0</v>
      </c>
      <c r="AF207" s="15" t="n">
        <f aca="false">+SUMIF('IRS IMMO'!G:G,'ALL 2019'!C207,'IRS IMMO'!F:F)</f>
        <v>0</v>
      </c>
      <c r="AG207" s="15" t="n">
        <f aca="false">SUMIF('United Malagasy'!F:F,'ALL 2019'!C207,'United Malagasy'!E:E)</f>
        <v>0</v>
      </c>
      <c r="AH207" s="15" t="n">
        <f aca="false">+SUMIF(AGRIVETAM!F:F,'ALL 2019'!C207,AGRIVETAM!E:E)</f>
        <v>0</v>
      </c>
      <c r="AI207" s="15" t="n">
        <f aca="false">+SUMIF(EUROPAINTS!F:F,'ALL 2019'!C207,EUROPAINTS!E:E)</f>
        <v>0</v>
      </c>
      <c r="AJ207" s="15" t="n">
        <f aca="false">SUMIF('CSS SAKAY'!F:F,'ALL 2019'!C207,'CSS SAKAY'!E:E)</f>
        <v>0</v>
      </c>
      <c r="AK207" s="61" t="n">
        <f aca="false">+SUMIF(AGRIMA!F:F,'ALL 2019'!C207,AGRIMA!E:E)</f>
        <v>0</v>
      </c>
      <c r="AL207" s="15" t="n">
        <f aca="false">+SUMIF(FERRIS!H:H,'ALL 2019'!C207,FERRIS!G:G)</f>
        <v>0</v>
      </c>
      <c r="AM207" s="15" t="n">
        <f aca="false">SUMIF(SEM!F:F,'ALL 2019'!C207,SEM!E:E)</f>
        <v>0</v>
      </c>
      <c r="AN207" s="15" t="n">
        <f aca="false">+SUMIF(Madatrade!F:F,'ALL 2019'!C207,Madatrade!E:E)</f>
        <v>0</v>
      </c>
      <c r="AO207" s="15" t="n">
        <f aca="false">+SUMIF('FIRST INVESTISSEMENT'!G:G,'ALL 2019'!C207,'FIRST INVESTISSEMENT'!F:F)</f>
        <v>0</v>
      </c>
    </row>
    <row r="208" customFormat="false" ht="17.25" hidden="false" customHeight="true" outlineLevel="0" collapsed="false">
      <c r="A208" s="2" t="str">
        <f aca="false">+LEFT(B208)</f>
        <v>4</v>
      </c>
      <c r="B208" s="2" t="str">
        <f aca="false">+LEFT(C208,3)</f>
        <v>467</v>
      </c>
      <c r="C208" s="12" t="n">
        <v>46742000</v>
      </c>
      <c r="D208" s="46" t="s">
        <v>2953</v>
      </c>
      <c r="E208" s="57" t="s">
        <v>674</v>
      </c>
      <c r="F208" s="61" t="n">
        <v>0</v>
      </c>
      <c r="G208" s="61" t="n">
        <f aca="false">+SUMIF(AGRICORP!I:I,C208,AGRICORP!F:F)</f>
        <v>0</v>
      </c>
      <c r="H208" s="61" t="n">
        <f aca="false">+SUMIF(SMTP!D:D,'ALL 2019'!C208,SMTP!H:H)</f>
        <v>0</v>
      </c>
      <c r="I208" s="61" t="n">
        <f aca="false">SUMIF(AGRIVET!G:G,C208,AGRIVET!F:F)</f>
        <v>0</v>
      </c>
      <c r="J208" s="61" t="n">
        <f aca="false">+SUMIF(AGRIVAL!G:G,'ALL 2019'!C208,AGRIVAL!F:F)</f>
        <v>0</v>
      </c>
      <c r="K208" s="61" t="n">
        <f aca="false">+SUMIF(AGRIKOBA!G:G,'ALL 2019'!C208,AGRIKOBA!F:F)</f>
        <v>0</v>
      </c>
      <c r="L208" s="61" t="n">
        <f aca="false">+SUMIF(LMOI!F:F,'ALL 2019'!C208,LMOI!E:E)</f>
        <v>0</v>
      </c>
      <c r="M208" s="15" t="n">
        <f aca="false">+SUMIF(TARTINE!G:G,'ALL 2019'!C208,TARTINE!F:F)</f>
        <v>0</v>
      </c>
      <c r="N208" s="15" t="n">
        <f aca="false">+SUMIF(IDF!F:F,'ALL 2019'!C208,IDF!E:E)</f>
        <v>0</v>
      </c>
      <c r="O208" s="15" t="n">
        <f aca="false">+SUMIF(RYA!G:G,C208,RYA!F:F)</f>
        <v>0</v>
      </c>
      <c r="P208" s="15" t="n">
        <f aca="false">+SUMIF('SCI NOAH'!G:G,'ALL 2019'!C208,'SCI NOAH'!F:F)</f>
        <v>0</v>
      </c>
      <c r="Q208" s="15" t="n">
        <f aca="false">+SUMIF(SIM!F:F,'ALL 2019'!C208,SIM!E:E)</f>
        <v>0</v>
      </c>
      <c r="R208" s="93" t="n">
        <f aca="false">SUMIF('First Energy'!F:F,C208,'First Energy'!I:I)</f>
        <v>0</v>
      </c>
      <c r="S208" s="93" t="n">
        <f aca="false">SUMIF('ID Motors'!G:G,C208,'ID Motors'!J:J)</f>
        <v>0</v>
      </c>
      <c r="T208" s="15" t="n">
        <f aca="false">+SUMIF('ID RENTAL'!G:G,'ALL 2019'!C208,'ID RENTAL'!F:F)</f>
        <v>0</v>
      </c>
      <c r="U208" s="29" t="n">
        <f aca="false">+SUMIF('MCM '!G:G,'ALL 2019'!C208,'MCM '!F:F)</f>
        <v>0</v>
      </c>
      <c r="V208" s="61" t="n">
        <f aca="false">+SUMIF(AGRIMOTORS!G:G,C208,AGRIMOTORS!F:F)</f>
        <v>0</v>
      </c>
      <c r="W208" s="15" t="n">
        <f aca="false">+SUMIF(BOVIMA!F:F,'ALL 2019'!C208,BOVIMA!E:E)</f>
        <v>0</v>
      </c>
      <c r="X208" s="15" t="n">
        <f aca="false">+SUMIF(AGRIFEED!F:F,'ALL 2019'!C208,AGRIFEED!E:E)</f>
        <v>0</v>
      </c>
      <c r="Y208" s="15" t="n">
        <f aca="false">+SUMIF(AMIP!F:F,'ALL 2019'!C208,AMIP!E:E)</f>
        <v>0</v>
      </c>
      <c r="Z208" s="15" t="n">
        <f aca="false">+SUMIF(ISF!F:F,'ALL 2019'!C208,ISF!F:F)</f>
        <v>0</v>
      </c>
      <c r="AA208" s="15" t="n">
        <f aca="false">+SUMIF(MABEL!F:F,'ALL 2019'!C208,MABEL!E:E)</f>
        <v>0</v>
      </c>
      <c r="AB208" s="29" t="n">
        <f aca="false">+SUMIF(DISCOI!G:G,'ALL 2019'!C208,DISCOI!F:F)</f>
        <v>0</v>
      </c>
      <c r="AC208" s="15" t="n">
        <f aca="false">+SUMIF(NMP!F:F,'ALL 2019'!C208,NMP!E:E)</f>
        <v>0</v>
      </c>
      <c r="AD208" s="15" t="n">
        <f aca="false">+SUMIF('AMCHO '!F:F,'ALL 2019'!C208,'AMCHO '!E:E)</f>
        <v>0</v>
      </c>
      <c r="AE208" s="15" t="n">
        <f aca="false">SUMIF(CONFORTIS!G:G,'ALL 2019'!C208,CONFORTIS!F:F)</f>
        <v>0</v>
      </c>
      <c r="AF208" s="15" t="n">
        <f aca="false">+SUMIF('IRS IMMO'!G:G,'ALL 2019'!C208,'IRS IMMO'!F:F)</f>
        <v>0</v>
      </c>
      <c r="AG208" s="15" t="n">
        <f aca="false">SUMIF('United Malagasy'!F:F,'ALL 2019'!C208,'United Malagasy'!E:E)</f>
        <v>0</v>
      </c>
      <c r="AH208" s="15" t="n">
        <f aca="false">+SUMIF(AGRIVETAM!F:F,'ALL 2019'!C208,AGRIVETAM!E:E)</f>
        <v>0</v>
      </c>
      <c r="AI208" s="15" t="n">
        <f aca="false">+SUMIF(EUROPAINTS!F:F,'ALL 2019'!C208,EUROPAINTS!E:E)</f>
        <v>0</v>
      </c>
      <c r="AJ208" s="15" t="n">
        <f aca="false">SUMIF('CSS SAKAY'!F:F,'ALL 2019'!C208,'CSS SAKAY'!E:E)</f>
        <v>0</v>
      </c>
      <c r="AK208" s="61" t="n">
        <f aca="false">+SUMIF(AGRIMA!F:F,'ALL 2019'!C208,AGRIMA!E:E)</f>
        <v>0</v>
      </c>
      <c r="AL208" s="15" t="n">
        <f aca="false">+SUMIF(FERRIS!H:H,'ALL 2019'!C208,FERRIS!G:G)</f>
        <v>0</v>
      </c>
      <c r="AM208" s="15" t="n">
        <f aca="false">SUMIF(SEM!F:F,'ALL 2019'!C208,SEM!E:E)</f>
        <v>0</v>
      </c>
      <c r="AN208" s="15" t="n">
        <f aca="false">+SUMIF(Madatrade!F:F,'ALL 2019'!C208,Madatrade!E:E)</f>
        <v>0</v>
      </c>
      <c r="AO208" s="15" t="n">
        <f aca="false">+SUMIF('FIRST INVESTISSEMENT'!G:G,'ALL 2019'!C208,'FIRST INVESTISSEMENT'!F:F)</f>
        <v>0</v>
      </c>
    </row>
    <row r="209" customFormat="false" ht="17.25" hidden="false" customHeight="true" outlineLevel="0" collapsed="false">
      <c r="A209" s="2" t="str">
        <f aca="false">+LEFT(B209)</f>
        <v>4</v>
      </c>
      <c r="B209" s="2" t="str">
        <f aca="false">+LEFT(C209,3)</f>
        <v>467</v>
      </c>
      <c r="C209" s="16" t="n">
        <v>46743000</v>
      </c>
      <c r="D209" s="46" t="s">
        <v>2953</v>
      </c>
      <c r="E209" s="57" t="s">
        <v>130</v>
      </c>
      <c r="F209" s="61"/>
      <c r="G209" s="61" t="n">
        <f aca="false">+SUMIF(AGRICORP!I:I,C209,AGRICORP!F:F)</f>
        <v>0</v>
      </c>
      <c r="H209" s="61" t="n">
        <f aca="false">+SUMIF(SMTP!D:D,'ALL 2019'!C209,SMTP!H:H)</f>
        <v>0</v>
      </c>
      <c r="I209" s="61" t="n">
        <f aca="false">SUMIF(AGRIVET!G:G,C209,AGRIVET!F:F)</f>
        <v>0</v>
      </c>
      <c r="J209" s="61" t="n">
        <f aca="false">+SUMIF(AGRIVAL!G:G,'ALL 2019'!C209,AGRIVAL!F:F)</f>
        <v>0</v>
      </c>
      <c r="M209" s="15"/>
      <c r="N209" s="15" t="n">
        <f aca="false">+SUMIF(IDF!F:F,'ALL 2019'!C209,IDF!E:E)</f>
        <v>0</v>
      </c>
      <c r="O209" s="15" t="n">
        <f aca="false">+SUMIF(RYA!G:G,C209,RYA!F:F)</f>
        <v>0</v>
      </c>
      <c r="P209" s="15" t="n">
        <f aca="false">+SUMIF('SCI NOAH'!G:G,'ALL 2019'!C209,'SCI NOAH'!F:F)</f>
        <v>0</v>
      </c>
      <c r="Q209" s="15" t="n">
        <f aca="false">+SUMIF(SIM!F:F,'ALL 2019'!C209,SIM!E:E)</f>
        <v>0</v>
      </c>
      <c r="R209" s="93" t="n">
        <f aca="false">SUMIF('First Energy'!F:F,C209,'First Energy'!I:I)</f>
        <v>0</v>
      </c>
      <c r="S209" s="93" t="n">
        <f aca="false">SUMIF('ID Motors'!G:G,C209,'ID Motors'!J:J)</f>
        <v>0</v>
      </c>
      <c r="T209" s="15" t="n">
        <f aca="false">+SUMIF('ID RENTAL'!G:G,'ALL 2019'!C209,'ID RENTAL'!F:F)</f>
        <v>0</v>
      </c>
      <c r="U209" s="29" t="n">
        <f aca="false">+SUMIF('MCM '!G:G,'ALL 2019'!C209,'MCM '!F:F)</f>
        <v>0</v>
      </c>
      <c r="V209" s="61" t="n">
        <f aca="false">+SUMIF(AGRIMOTORS!G:G,C209,AGRIMOTORS!F:F)</f>
        <v>0</v>
      </c>
      <c r="W209" s="15" t="n">
        <f aca="false">+SUMIF(BOVIMA!F:F,'ALL 2019'!C209,BOVIMA!E:E)</f>
        <v>0</v>
      </c>
      <c r="X209" s="15" t="n">
        <f aca="false">+SUMIF(AGRIFEED!F:F,'ALL 2019'!C209,AGRIFEED!E:E)</f>
        <v>0</v>
      </c>
      <c r="Y209" s="15" t="n">
        <f aca="false">+SUMIF(AMIP!F:F,'ALL 2019'!C209,AMIP!E:E)</f>
        <v>0</v>
      </c>
      <c r="Z209" s="15" t="n">
        <f aca="false">+SUMIF(ISF!F:F,'ALL 2019'!C209,ISF!F:F)</f>
        <v>0</v>
      </c>
      <c r="AA209" s="15" t="n">
        <f aca="false">+SUMIF(MABEL!F:F,'ALL 2019'!C209,MABEL!E:E)</f>
        <v>0</v>
      </c>
      <c r="AB209" s="29" t="n">
        <f aca="false">+SUMIF(DISCOI!G:G,'ALL 2019'!C209,DISCOI!F:F)</f>
        <v>0</v>
      </c>
      <c r="AC209" s="15" t="n">
        <f aca="false">+SUMIF(NMP!F:F,'ALL 2019'!C209,NMP!E:E)</f>
        <v>0</v>
      </c>
      <c r="AD209" s="15" t="n">
        <f aca="false">+SUMIF('AMCHO '!F:F,'ALL 2019'!C209,'AMCHO '!E:E)</f>
        <v>0</v>
      </c>
      <c r="AE209" s="15" t="n">
        <f aca="false">SUMIF(CONFORTIS!G:G,'ALL 2019'!C209,CONFORTIS!F:F)</f>
        <v>0</v>
      </c>
      <c r="AF209" s="15" t="n">
        <f aca="false">+SUMIF('IRS IMMO'!G:G,'ALL 2019'!C209,'IRS IMMO'!F:F)</f>
        <v>0</v>
      </c>
      <c r="AG209" s="15" t="n">
        <f aca="false">SUMIF('United Malagasy'!F:F,'ALL 2019'!C209,'United Malagasy'!E:E)</f>
        <v>0</v>
      </c>
      <c r="AH209" s="15" t="n">
        <f aca="false">+SUMIF(AGRIVETAM!F:F,'ALL 2019'!C209,AGRIVETAM!E:E)</f>
        <v>0</v>
      </c>
      <c r="AI209" s="15" t="n">
        <f aca="false">+SUMIF(EUROPAINTS!F:F,'ALL 2019'!C209,EUROPAINTS!E:E)</f>
        <v>0</v>
      </c>
      <c r="AJ209" s="15" t="n">
        <f aca="false">SUMIF('CSS SAKAY'!F:F,'ALL 2019'!C209,'CSS SAKAY'!E:E)</f>
        <v>0</v>
      </c>
      <c r="AK209" s="61" t="n">
        <f aca="false">+SUMIF(AGRIMA!F:F,'ALL 2019'!C209,AGRIMA!E:E)</f>
        <v>0</v>
      </c>
      <c r="AL209" s="15" t="n">
        <f aca="false">+SUMIF(FERRIS!H:H,'ALL 2019'!C209,FERRIS!G:G)</f>
        <v>0</v>
      </c>
      <c r="AM209" s="15" t="n">
        <f aca="false">SUMIF(SEM!F:F,'ALL 2019'!C209,SEM!E:E)</f>
        <v>0</v>
      </c>
      <c r="AN209" s="15" t="n">
        <f aca="false">+SUMIF(Madatrade!F:F,'ALL 2019'!C209,Madatrade!E:E)</f>
        <v>0</v>
      </c>
      <c r="AO209" s="15" t="n">
        <f aca="false">+SUMIF('FIRST INVESTISSEMENT'!G:G,'ALL 2019'!C209,'FIRST INVESTISSEMENT'!F:F)</f>
        <v>0</v>
      </c>
    </row>
    <row r="210" customFormat="false" ht="17.25" hidden="false" customHeight="true" outlineLevel="0" collapsed="false">
      <c r="A210" s="2" t="str">
        <f aca="false">+LEFT(B210)</f>
        <v>4</v>
      </c>
      <c r="B210" s="2" t="str">
        <f aca="false">+LEFT(C210,3)</f>
        <v>467</v>
      </c>
      <c r="C210" s="20" t="n">
        <v>46750000</v>
      </c>
      <c r="D210" s="46" t="s">
        <v>2953</v>
      </c>
      <c r="E210" s="100" t="s">
        <v>2958</v>
      </c>
      <c r="F210" s="61"/>
      <c r="G210" s="61" t="n">
        <f aca="false">+SUMIF(AGRICORP!I:I,C210,AGRICORP!F:F)</f>
        <v>0</v>
      </c>
      <c r="H210" s="61" t="n">
        <f aca="false">+SUMIF(SMTP!D:D,'ALL 2019'!C210,SMTP!H:H)</f>
        <v>0</v>
      </c>
      <c r="I210" s="61" t="n">
        <f aca="false">SUMIF(AGRIVET!G:G,C210,AGRIVET!F:F)</f>
        <v>0</v>
      </c>
      <c r="J210" s="61" t="n">
        <f aca="false">+SUMIF(AGRIVAL!G:G,'ALL 2019'!C210,AGRIVAL!F:F)</f>
        <v>0</v>
      </c>
      <c r="K210" s="61" t="n">
        <f aca="false">+SUMIF(AGRIKOBA!G:G,'ALL 2019'!C210,AGRIKOBA!F:F)</f>
        <v>0</v>
      </c>
      <c r="L210" s="61" t="n">
        <f aca="false">+SUMIF(LMOI!F:F,'ALL 2019'!C210,LMOI!E:E)</f>
        <v>0</v>
      </c>
      <c r="M210" s="15" t="n">
        <f aca="false">+SUMIF(TARTINE!G:G,'ALL 2019'!C210,TARTINE!F:F)</f>
        <v>0</v>
      </c>
      <c r="N210" s="15" t="n">
        <f aca="false">+SUMIF(IDF!F:F,'ALL 2019'!C210,IDF!E:E)</f>
        <v>0</v>
      </c>
      <c r="O210" s="15" t="n">
        <f aca="false">+SUMIF(RYA!G:G,C210,RYA!F:F)</f>
        <v>0</v>
      </c>
      <c r="P210" s="15" t="n">
        <f aca="false">+SUMIF('SCI NOAH'!G:G,'ALL 2019'!C210,'SCI NOAH'!F:F)</f>
        <v>0</v>
      </c>
      <c r="Q210" s="15" t="n">
        <f aca="false">+SUMIF(SIM!F:F,'ALL 2019'!C210,SIM!E:E)</f>
        <v>0</v>
      </c>
      <c r="R210" s="93" t="n">
        <f aca="false">SUMIF('First Energy'!F:F,C210,'First Energy'!I:I)</f>
        <v>0</v>
      </c>
      <c r="S210" s="93" t="n">
        <f aca="false">SUMIF('ID Motors'!G:G,C210,'ID Motors'!J:J)</f>
        <v>0</v>
      </c>
      <c r="T210" s="15" t="n">
        <f aca="false">+SUMIF('ID RENTAL'!G:G,'ALL 2019'!C210,'ID RENTAL'!F:F)</f>
        <v>0</v>
      </c>
      <c r="U210" s="29" t="n">
        <f aca="false">+SUMIF('MCM '!G:G,'ALL 2019'!C210,'MCM '!F:F)</f>
        <v>0</v>
      </c>
      <c r="V210" s="61" t="n">
        <f aca="false">+SUMIF(AGRIMOTORS!G:G,C210,AGRIMOTORS!F:F)</f>
        <v>0</v>
      </c>
      <c r="W210" s="15" t="n">
        <f aca="false">+SUMIF(BOVIMA!F:F,'ALL 2019'!C210,BOVIMA!E:E)</f>
        <v>0</v>
      </c>
      <c r="X210" s="15" t="n">
        <f aca="false">+SUMIF(AGRIFEED!F:F,'ALL 2019'!C210,AGRIFEED!E:E)</f>
        <v>0</v>
      </c>
      <c r="Y210" s="15" t="n">
        <f aca="false">+SUMIF(AMIP!F:F,'ALL 2019'!C210,AMIP!E:E)</f>
        <v>0</v>
      </c>
      <c r="Z210" s="15" t="n">
        <f aca="false">+SUMIF(ISF!F:F,'ALL 2019'!C210,ISF!F:F)</f>
        <v>0</v>
      </c>
      <c r="AA210" s="15" t="n">
        <f aca="false">+SUMIF(MABEL!F:F,'ALL 2019'!C210,MABEL!E:E)</f>
        <v>0</v>
      </c>
      <c r="AB210" s="29" t="n">
        <f aca="false">+SUMIF(DISCOI!G:G,'ALL 2019'!C210,DISCOI!F:F)</f>
        <v>0</v>
      </c>
      <c r="AC210" s="15" t="n">
        <f aca="false">+SUMIF(NMP!F:F,'ALL 2019'!C210,NMP!E:E)</f>
        <v>0</v>
      </c>
      <c r="AD210" s="15" t="n">
        <f aca="false">+SUMIF('AMCHO '!F:F,'ALL 2019'!C210,'AMCHO '!E:E)</f>
        <v>0</v>
      </c>
      <c r="AE210" s="15" t="n">
        <f aca="false">SUMIF(CONFORTIS!G:G,'ALL 2019'!C210,CONFORTIS!F:F)</f>
        <v>0</v>
      </c>
      <c r="AF210" s="15" t="n">
        <f aca="false">+SUMIF('IRS IMMO'!G:G,'ALL 2019'!C210,'IRS IMMO'!F:F)</f>
        <v>0</v>
      </c>
      <c r="AG210" s="15" t="n">
        <f aca="false">SUMIF('United Malagasy'!F:F,'ALL 2019'!C210,'United Malagasy'!E:E)</f>
        <v>0</v>
      </c>
      <c r="AH210" s="15" t="n">
        <f aca="false">+SUMIF(AGRIVETAM!F:F,'ALL 2019'!C210,AGRIVETAM!E:E)</f>
        <v>0</v>
      </c>
      <c r="AI210" s="15" t="n">
        <f aca="false">+SUMIF(EUROPAINTS!F:F,'ALL 2019'!C210,EUROPAINTS!E:E)</f>
        <v>0</v>
      </c>
      <c r="AJ210" s="15" t="n">
        <f aca="false">SUMIF('CSS SAKAY'!F:F,'ALL 2019'!C210,'CSS SAKAY'!E:E)</f>
        <v>0</v>
      </c>
      <c r="AK210" s="61" t="n">
        <f aca="false">+SUMIF(AGRIMA!F:F,'ALL 2019'!C210,AGRIMA!E:E)</f>
        <v>0</v>
      </c>
      <c r="AL210" s="15" t="n">
        <f aca="false">+SUMIF(FERRIS!H:H,'ALL 2019'!C210,FERRIS!G:G)</f>
        <v>0</v>
      </c>
      <c r="AM210" s="15" t="n">
        <f aca="false">SUMIF(SEM!F:F,'ALL 2019'!C210,SEM!E:E)</f>
        <v>0</v>
      </c>
      <c r="AN210" s="15" t="n">
        <f aca="false">+SUMIF(Madatrade!F:F,'ALL 2019'!C210,Madatrade!E:E)</f>
        <v>0</v>
      </c>
      <c r="AO210" s="15" t="n">
        <f aca="false">+SUMIF('FIRST INVESTISSEMENT'!G:G,'ALL 2019'!C210,'FIRST INVESTISSEMENT'!F:F)</f>
        <v>0</v>
      </c>
    </row>
    <row r="211" customFormat="false" ht="17.25" hidden="false" customHeight="true" outlineLevel="0" collapsed="false">
      <c r="A211" s="2" t="str">
        <f aca="false">+LEFT(B211)</f>
        <v>4</v>
      </c>
      <c r="B211" s="2" t="str">
        <f aca="false">+LEFT(C211,3)</f>
        <v>467</v>
      </c>
      <c r="C211" s="12" t="n">
        <v>46760000</v>
      </c>
      <c r="D211" s="46" t="s">
        <v>2953</v>
      </c>
      <c r="E211" s="57" t="s">
        <v>311</v>
      </c>
      <c r="F211" s="61" t="n">
        <v>347519769.58</v>
      </c>
      <c r="G211" s="61" t="n">
        <f aca="false">+SUMIF(AGRICORP!I:I,C211,AGRICORP!F:F)</f>
        <v>0</v>
      </c>
      <c r="H211" s="61" t="n">
        <f aca="false">+SUMIF(SMTP!D:D,'ALL 2019'!C211,SMTP!H:H)</f>
        <v>0</v>
      </c>
      <c r="I211" s="61" t="n">
        <f aca="false">SUMIF(AGRIVET!G:G,C211,AGRIVET!F:F)</f>
        <v>0</v>
      </c>
      <c r="J211" s="61" t="n">
        <f aca="false">+SUMIF(AGRIVAL!G:G,'ALL 2019'!C211,AGRIVAL!F:F)</f>
        <v>0</v>
      </c>
      <c r="K211" s="61" t="n">
        <f aca="false">+SUMIF(AGRIKOBA!G:G,'ALL 2019'!C211,AGRIKOBA!F:F)</f>
        <v>0</v>
      </c>
      <c r="L211" s="61" t="n">
        <f aca="false">+SUMIF(LMOI!F:F,'ALL 2019'!C211,LMOI!E:E)</f>
        <v>0</v>
      </c>
      <c r="M211" s="15" t="n">
        <f aca="false">+SUMIF(TARTINE!G:G,'ALL 2019'!C211,TARTINE!F:F)</f>
        <v>0</v>
      </c>
      <c r="N211" s="15" t="n">
        <f aca="false">+SUMIF(IDF!F:F,'ALL 2019'!C211,IDF!E:E)</f>
        <v>0</v>
      </c>
      <c r="O211" s="15" t="n">
        <f aca="false">+SUMIF(RYA!G:G,C211,RYA!F:F)</f>
        <v>0</v>
      </c>
      <c r="P211" s="15" t="n">
        <f aca="false">+SUMIF('SCI NOAH'!G:G,'ALL 2019'!C211,'SCI NOAH'!F:F)</f>
        <v>0</v>
      </c>
      <c r="Q211" s="15" t="n">
        <f aca="false">+SUMIF(SIM!F:F,'ALL 2019'!C211,SIM!E:E)</f>
        <v>0</v>
      </c>
      <c r="R211" s="93" t="n">
        <f aca="false">SUMIF('First Energy'!F:F,C211,'First Energy'!I:I)</f>
        <v>0</v>
      </c>
      <c r="S211" s="93" t="n">
        <f aca="false">SUMIF('ID Motors'!G:G,C211,'ID Motors'!J:J)</f>
        <v>0</v>
      </c>
      <c r="T211" s="15" t="n">
        <f aca="false">+SUMIF('ID RENTAL'!G:G,'ALL 2019'!C211,'ID RENTAL'!F:F)</f>
        <v>0</v>
      </c>
      <c r="U211" s="29" t="n">
        <f aca="false">+SUMIF('MCM '!G:G,'ALL 2019'!C211,'MCM '!F:F)</f>
        <v>0</v>
      </c>
      <c r="V211" s="61" t="n">
        <f aca="false">+SUMIF(AGRIMOTORS!G:G,C211,AGRIMOTORS!F:F)</f>
        <v>0</v>
      </c>
      <c r="W211" s="15" t="n">
        <f aca="false">+SUMIF(BOVIMA!F:F,'ALL 2019'!C211,BOVIMA!E:E)</f>
        <v>0</v>
      </c>
      <c r="X211" s="15" t="n">
        <f aca="false">+SUMIF(AGRIFEED!F:F,'ALL 2019'!C211,AGRIFEED!E:E)</f>
        <v>0</v>
      </c>
      <c r="Y211" s="15" t="n">
        <f aca="false">+SUMIF(AMIP!F:F,'ALL 2019'!C211,AMIP!E:E)</f>
        <v>0</v>
      </c>
      <c r="Z211" s="15" t="n">
        <f aca="false">+SUMIF(ISF!F:F,'ALL 2019'!C211,ISF!F:F)</f>
        <v>0</v>
      </c>
      <c r="AA211" s="15" t="n">
        <f aca="false">+SUMIF(MABEL!F:F,'ALL 2019'!C211,MABEL!E:E)</f>
        <v>0</v>
      </c>
      <c r="AB211" s="29" t="n">
        <f aca="false">+SUMIF(DISCOI!G:G,'ALL 2019'!C211,DISCOI!F:F)</f>
        <v>0</v>
      </c>
      <c r="AC211" s="15" t="n">
        <f aca="false">+SUMIF(NMP!F:F,'ALL 2019'!C211,NMP!E:E)</f>
        <v>0</v>
      </c>
      <c r="AD211" s="15" t="n">
        <f aca="false">+SUMIF('AMCHO '!F:F,'ALL 2019'!C211,'AMCHO '!E:E)</f>
        <v>0</v>
      </c>
      <c r="AE211" s="15" t="n">
        <f aca="false">SUMIF(CONFORTIS!G:G,'ALL 2019'!C211,CONFORTIS!F:F)</f>
        <v>0</v>
      </c>
      <c r="AF211" s="15" t="n">
        <f aca="false">+SUMIF('IRS IMMO'!G:G,'ALL 2019'!C211,'IRS IMMO'!F:F)</f>
        <v>0</v>
      </c>
      <c r="AG211" s="15" t="n">
        <f aca="false">SUMIF('United Malagasy'!F:F,'ALL 2019'!C211,'United Malagasy'!E:E)</f>
        <v>0</v>
      </c>
      <c r="AH211" s="15" t="n">
        <f aca="false">+SUMIF(AGRIVETAM!F:F,'ALL 2019'!C211,AGRIVETAM!E:E)</f>
        <v>0</v>
      </c>
      <c r="AI211" s="15" t="n">
        <f aca="false">+SUMIF(EUROPAINTS!F:F,'ALL 2019'!C211,EUROPAINTS!E:E)</f>
        <v>0</v>
      </c>
      <c r="AJ211" s="15" t="n">
        <f aca="false">SUMIF('CSS SAKAY'!F:F,'ALL 2019'!C211,'CSS SAKAY'!E:E)</f>
        <v>0</v>
      </c>
      <c r="AK211" s="61" t="n">
        <f aca="false">+SUMIF(AGRIMA!F:F,'ALL 2019'!C211,AGRIMA!E:E)</f>
        <v>0</v>
      </c>
      <c r="AL211" s="15" t="n">
        <f aca="false">+SUMIF(FERRIS!H:H,'ALL 2019'!C211,FERRIS!G:G)</f>
        <v>0</v>
      </c>
      <c r="AM211" s="15" t="n">
        <f aca="false">SUMIF(SEM!F:F,'ALL 2019'!C211,SEM!E:E)</f>
        <v>0</v>
      </c>
      <c r="AN211" s="15" t="n">
        <f aca="false">+SUMIF(Madatrade!F:F,'ALL 2019'!C211,Madatrade!E:E)</f>
        <v>0</v>
      </c>
      <c r="AO211" s="15" t="n">
        <f aca="false">+SUMIF('FIRST INVESTISSEMENT'!G:G,'ALL 2019'!C211,'FIRST INVESTISSEMENT'!F:F)</f>
        <v>0</v>
      </c>
    </row>
    <row r="212" customFormat="false" ht="17.25" hidden="false" customHeight="true" outlineLevel="0" collapsed="false">
      <c r="A212" s="2" t="str">
        <f aca="false">+LEFT(B212)</f>
        <v>4</v>
      </c>
      <c r="B212" s="2" t="str">
        <f aca="false">+LEFT(C212,3)</f>
        <v>467</v>
      </c>
      <c r="C212" s="20" t="n">
        <v>46770000</v>
      </c>
      <c r="D212" s="46" t="s">
        <v>2953</v>
      </c>
      <c r="E212" s="100" t="s">
        <v>2959</v>
      </c>
      <c r="F212" s="61"/>
      <c r="G212" s="61" t="n">
        <f aca="false">+SUMIF(AGRICORP!I:I,C212,AGRICORP!F:F)</f>
        <v>0</v>
      </c>
      <c r="H212" s="61" t="n">
        <f aca="false">+SUMIF(SMTP!D:D,'ALL 2019'!C212,SMTP!H:H)</f>
        <v>0</v>
      </c>
      <c r="I212" s="61" t="n">
        <f aca="false">SUMIF(AGRIVET!G:G,C212,AGRIVET!F:F)</f>
        <v>0</v>
      </c>
      <c r="J212" s="61" t="n">
        <f aca="false">+SUMIF(AGRIVAL!G:G,'ALL 2019'!C212,AGRIVAL!F:F)</f>
        <v>0</v>
      </c>
      <c r="K212" s="61" t="n">
        <f aca="false">+SUMIF(AGRIKOBA!G:G,'ALL 2019'!C212,AGRIKOBA!F:F)</f>
        <v>0</v>
      </c>
      <c r="L212" s="61" t="n">
        <f aca="false">+SUMIF(LMOI!F:F,'ALL 2019'!C212,LMOI!E:E)</f>
        <v>0</v>
      </c>
      <c r="M212" s="15" t="n">
        <f aca="false">+SUMIF(TARTINE!G:G,'ALL 2019'!C212,TARTINE!F:F)</f>
        <v>0</v>
      </c>
      <c r="N212" s="15" t="n">
        <f aca="false">+SUMIF(IDF!F:F,'ALL 2019'!C212,IDF!E:E)</f>
        <v>0</v>
      </c>
      <c r="O212" s="15" t="n">
        <f aca="false">+SUMIF(RYA!G:G,C212,RYA!F:F)</f>
        <v>0</v>
      </c>
      <c r="P212" s="15" t="n">
        <f aca="false">+SUMIF('SCI NOAH'!G:G,'ALL 2019'!C212,'SCI NOAH'!F:F)</f>
        <v>0</v>
      </c>
      <c r="Q212" s="15" t="n">
        <f aca="false">+SUMIF(SIM!F:F,'ALL 2019'!C212,SIM!E:E)</f>
        <v>0</v>
      </c>
      <c r="R212" s="93" t="n">
        <f aca="false">SUMIF('First Energy'!F:F,C212,'First Energy'!I:I)</f>
        <v>0</v>
      </c>
      <c r="S212" s="93" t="n">
        <f aca="false">SUMIF('ID Motors'!G:G,C212,'ID Motors'!J:J)</f>
        <v>0</v>
      </c>
      <c r="T212" s="15" t="n">
        <f aca="false">+SUMIF('ID RENTAL'!G:G,'ALL 2019'!C212,'ID RENTAL'!F:F)</f>
        <v>0</v>
      </c>
      <c r="U212" s="29" t="n">
        <f aca="false">+SUMIF('MCM '!G:G,'ALL 2019'!C212,'MCM '!F:F)</f>
        <v>0</v>
      </c>
      <c r="V212" s="61" t="n">
        <f aca="false">+SUMIF(AGRIMOTORS!G:G,C212,AGRIMOTORS!F:F)</f>
        <v>0</v>
      </c>
      <c r="W212" s="15" t="n">
        <f aca="false">+SUMIF(BOVIMA!F:F,'ALL 2019'!C212,BOVIMA!E:E)</f>
        <v>0</v>
      </c>
      <c r="X212" s="15" t="n">
        <f aca="false">+SUMIF(AGRIFEED!F:F,'ALL 2019'!C212,AGRIFEED!E:E)</f>
        <v>0</v>
      </c>
      <c r="Y212" s="15" t="n">
        <f aca="false">+SUMIF(AMIP!F:F,'ALL 2019'!C212,AMIP!E:E)</f>
        <v>0</v>
      </c>
      <c r="Z212" s="15" t="n">
        <f aca="false">+SUMIF(ISF!F:F,'ALL 2019'!C212,ISF!F:F)</f>
        <v>0</v>
      </c>
      <c r="AA212" s="15" t="n">
        <f aca="false">+SUMIF(MABEL!F:F,'ALL 2019'!C212,MABEL!E:E)</f>
        <v>0</v>
      </c>
      <c r="AB212" s="29" t="n">
        <f aca="false">+SUMIF(DISCOI!G:G,'ALL 2019'!C212,DISCOI!F:F)</f>
        <v>0</v>
      </c>
      <c r="AC212" s="15" t="n">
        <f aca="false">+SUMIF(NMP!F:F,'ALL 2019'!C212,NMP!E:E)</f>
        <v>0</v>
      </c>
      <c r="AD212" s="15" t="n">
        <f aca="false">+SUMIF('AMCHO '!F:F,'ALL 2019'!C212,'AMCHO '!E:E)</f>
        <v>0</v>
      </c>
      <c r="AE212" s="15" t="n">
        <f aca="false">SUMIF(CONFORTIS!G:G,'ALL 2019'!C212,CONFORTIS!F:F)</f>
        <v>0</v>
      </c>
      <c r="AF212" s="15" t="n">
        <f aca="false">+SUMIF('IRS IMMO'!G:G,'ALL 2019'!C212,'IRS IMMO'!F:F)</f>
        <v>0</v>
      </c>
      <c r="AG212" s="15" t="n">
        <f aca="false">SUMIF('United Malagasy'!F:F,'ALL 2019'!C212,'United Malagasy'!E:E)</f>
        <v>0</v>
      </c>
      <c r="AH212" s="15" t="n">
        <f aca="false">+SUMIF(AGRIVETAM!F:F,'ALL 2019'!C212,AGRIVETAM!E:E)</f>
        <v>0</v>
      </c>
      <c r="AI212" s="15" t="n">
        <f aca="false">+SUMIF(EUROPAINTS!F:F,'ALL 2019'!C212,EUROPAINTS!E:E)</f>
        <v>0</v>
      </c>
      <c r="AJ212" s="15" t="n">
        <f aca="false">SUMIF('CSS SAKAY'!F:F,'ALL 2019'!C212,'CSS SAKAY'!E:E)</f>
        <v>0</v>
      </c>
      <c r="AK212" s="61" t="n">
        <f aca="false">+SUMIF(AGRIMA!F:F,'ALL 2019'!C212,AGRIMA!E:E)</f>
        <v>0</v>
      </c>
      <c r="AL212" s="15" t="n">
        <f aca="false">+SUMIF(FERRIS!H:H,'ALL 2019'!C212,FERRIS!G:G)</f>
        <v>0</v>
      </c>
      <c r="AM212" s="15" t="n">
        <f aca="false">SUMIF(SEM!F:F,'ALL 2019'!C212,SEM!E:E)</f>
        <v>0</v>
      </c>
      <c r="AN212" s="15" t="n">
        <f aca="false">+SUMIF(Madatrade!F:F,'ALL 2019'!C212,Madatrade!E:E)</f>
        <v>0</v>
      </c>
      <c r="AO212" s="15" t="n">
        <f aca="false">+SUMIF('FIRST INVESTISSEMENT'!G:G,'ALL 2019'!C212,'FIRST INVESTISSEMENT'!F:F)</f>
        <v>0</v>
      </c>
    </row>
    <row r="213" customFormat="false" ht="17.25" hidden="false" customHeight="true" outlineLevel="0" collapsed="false">
      <c r="A213" s="2" t="str">
        <f aca="false">+LEFT(B213)</f>
        <v>4</v>
      </c>
      <c r="B213" s="2" t="str">
        <f aca="false">+LEFT(C213,3)</f>
        <v>467</v>
      </c>
      <c r="C213" s="20" t="n">
        <v>46780000</v>
      </c>
      <c r="D213" s="46" t="s">
        <v>2953</v>
      </c>
      <c r="E213" s="57" t="s">
        <v>958</v>
      </c>
      <c r="F213" s="61" t="n">
        <v>0</v>
      </c>
      <c r="G213" s="61" t="n">
        <f aca="false">+SUMIF(AGRICORP!I:I,C213,AGRICORP!F:F)</f>
        <v>0</v>
      </c>
      <c r="H213" s="61" t="n">
        <f aca="false">+SUMIF(SMTP!D:D,'ALL 2019'!C213,SMTP!H:H)</f>
        <v>0</v>
      </c>
      <c r="I213" s="61" t="n">
        <f aca="false">SUMIF(AGRIVET!G:G,C213,AGRIVET!F:F)</f>
        <v>0</v>
      </c>
      <c r="J213" s="61" t="n">
        <f aca="false">+SUMIF(AGRIVAL!G:G,'ALL 2019'!C213,AGRIVAL!F:F)</f>
        <v>0</v>
      </c>
      <c r="K213" s="61" t="n">
        <f aca="false">+SUMIF(AGRIKOBA!G:G,'ALL 2019'!C213,AGRIKOBA!F:F)</f>
        <v>0</v>
      </c>
      <c r="L213" s="61" t="n">
        <f aca="false">+SUMIF(LMOI!F:F,'ALL 2019'!C213,LMOI!E:E)</f>
        <v>0</v>
      </c>
      <c r="M213" s="15" t="n">
        <f aca="false">+SUMIF(TARTINE!G:G,'ALL 2019'!C213,TARTINE!F:F)</f>
        <v>0</v>
      </c>
      <c r="N213" s="15" t="n">
        <f aca="false">+SUMIF(IDF!F:F,'ALL 2019'!C213,IDF!E:E)</f>
        <v>0</v>
      </c>
      <c r="O213" s="15" t="n">
        <f aca="false">+SUMIF(RYA!G:G,C213,RYA!F:F)</f>
        <v>0</v>
      </c>
      <c r="P213" s="15" t="n">
        <f aca="false">+SUMIF('SCI NOAH'!G:G,'ALL 2019'!C213,'SCI NOAH'!F:F)</f>
        <v>0</v>
      </c>
      <c r="Q213" s="15" t="n">
        <f aca="false">+SUMIF(SIM!F:F,'ALL 2019'!C213,SIM!E:E)</f>
        <v>0</v>
      </c>
      <c r="R213" s="93" t="n">
        <f aca="false">SUMIF('First Energy'!F:F,C213,'First Energy'!I:I)</f>
        <v>0</v>
      </c>
      <c r="S213" s="93" t="n">
        <f aca="false">SUMIF('ID Motors'!G:G,C213,'ID Motors'!J:J)</f>
        <v>0</v>
      </c>
      <c r="T213" s="15" t="n">
        <f aca="false">+SUMIF('ID RENTAL'!G:G,'ALL 2019'!C213,'ID RENTAL'!F:F)</f>
        <v>0</v>
      </c>
      <c r="U213" s="29" t="n">
        <f aca="false">+SUMIF('MCM '!G:G,'ALL 2019'!C213,'MCM '!F:F)</f>
        <v>0</v>
      </c>
      <c r="V213" s="61" t="n">
        <f aca="false">+SUMIF(AGRIMOTORS!G:G,C213,AGRIMOTORS!F:F)</f>
        <v>0</v>
      </c>
      <c r="W213" s="15" t="n">
        <f aca="false">+SUMIF(BOVIMA!F:F,'ALL 2019'!C213,BOVIMA!E:E)</f>
        <v>0</v>
      </c>
      <c r="X213" s="15" t="n">
        <f aca="false">+SUMIF(AGRIFEED!F:F,'ALL 2019'!C213,AGRIFEED!E:E)</f>
        <v>0</v>
      </c>
      <c r="Y213" s="15" t="n">
        <f aca="false">+SUMIF(AMIP!F:F,'ALL 2019'!C213,AMIP!E:E)</f>
        <v>0</v>
      </c>
      <c r="Z213" s="15" t="n">
        <f aca="false">+SUMIF(ISF!F:F,'ALL 2019'!C213,ISF!F:F)</f>
        <v>0</v>
      </c>
      <c r="AA213" s="15" t="n">
        <f aca="false">+SUMIF(MABEL!F:F,'ALL 2019'!C213,MABEL!E:E)</f>
        <v>0</v>
      </c>
      <c r="AB213" s="29" t="n">
        <f aca="false">+SUMIF(DISCOI!G:G,'ALL 2019'!C213,DISCOI!F:F)</f>
        <v>0</v>
      </c>
      <c r="AC213" s="15" t="n">
        <f aca="false">+SUMIF(NMP!F:F,'ALL 2019'!C213,NMP!E:E)</f>
        <v>0</v>
      </c>
      <c r="AD213" s="15" t="n">
        <f aca="false">+SUMIF('AMCHO '!F:F,'ALL 2019'!C213,'AMCHO '!E:E)</f>
        <v>0</v>
      </c>
      <c r="AE213" s="15" t="n">
        <f aca="false">SUMIF(CONFORTIS!G:G,'ALL 2019'!C213,CONFORTIS!F:F)</f>
        <v>0</v>
      </c>
      <c r="AF213" s="15" t="n">
        <f aca="false">+SUMIF('IRS IMMO'!G:G,'ALL 2019'!C213,'IRS IMMO'!F:F)</f>
        <v>0</v>
      </c>
      <c r="AG213" s="15" t="n">
        <f aca="false">SUMIF('United Malagasy'!F:F,'ALL 2019'!C213,'United Malagasy'!E:E)</f>
        <v>0</v>
      </c>
      <c r="AH213" s="15" t="n">
        <f aca="false">+SUMIF(AGRIVETAM!F:F,'ALL 2019'!C213,AGRIVETAM!E:E)</f>
        <v>0</v>
      </c>
      <c r="AI213" s="15" t="n">
        <f aca="false">+SUMIF(EUROPAINTS!F:F,'ALL 2019'!C213,EUROPAINTS!E:E)</f>
        <v>0</v>
      </c>
      <c r="AJ213" s="15" t="n">
        <f aca="false">SUMIF('CSS SAKAY'!F:F,'ALL 2019'!C213,'CSS SAKAY'!E:E)</f>
        <v>0</v>
      </c>
      <c r="AK213" s="61" t="n">
        <f aca="false">+SUMIF(AGRIMA!F:F,'ALL 2019'!C213,AGRIMA!E:E)</f>
        <v>0</v>
      </c>
      <c r="AL213" s="15" t="n">
        <f aca="false">+SUMIF(FERRIS!H:H,'ALL 2019'!C213,FERRIS!G:G)</f>
        <v>0</v>
      </c>
      <c r="AM213" s="15" t="n">
        <f aca="false">SUMIF(SEM!F:F,'ALL 2019'!C213,SEM!E:E)</f>
        <v>0</v>
      </c>
      <c r="AN213" s="15" t="n">
        <f aca="false">+SUMIF(Madatrade!F:F,'ALL 2019'!C213,Madatrade!E:E)</f>
        <v>0</v>
      </c>
      <c r="AO213" s="15" t="n">
        <f aca="false">+SUMIF('FIRST INVESTISSEMENT'!G:G,'ALL 2019'!C213,'FIRST INVESTISSEMENT'!F:F)</f>
        <v>0</v>
      </c>
    </row>
    <row r="214" customFormat="false" ht="17.25" hidden="false" customHeight="true" outlineLevel="0" collapsed="false">
      <c r="A214" s="2" t="str">
        <f aca="false">+LEFT(B214)</f>
        <v>4</v>
      </c>
      <c r="B214" s="2" t="str">
        <f aca="false">+LEFT(C214,3)</f>
        <v>471</v>
      </c>
      <c r="C214" s="20" t="n">
        <v>47100000</v>
      </c>
      <c r="D214" s="46" t="s">
        <v>2956</v>
      </c>
      <c r="E214" s="57" t="s">
        <v>131</v>
      </c>
      <c r="F214" s="61" t="n">
        <v>0</v>
      </c>
      <c r="G214" s="61" t="n">
        <f aca="false">+SUMIF(AGRICORP!I:I,C214,AGRICORP!F:F)</f>
        <v>0</v>
      </c>
      <c r="H214" s="61" t="n">
        <f aca="false">+SUMIF(SMTP!D:D,'ALL 2019'!C214,SMTP!H:H)</f>
        <v>538310</v>
      </c>
      <c r="I214" s="61" t="n">
        <f aca="false">SUMIF(AGRIVET!G:G,C214,AGRIVET!F:F)</f>
        <v>0</v>
      </c>
      <c r="J214" s="61" t="n">
        <f aca="false">+SUMIF(AGRIVAL!G:G,'ALL 2019'!C214,AGRIVAL!F:F)</f>
        <v>0</v>
      </c>
      <c r="K214" s="61" t="n">
        <f aca="false">+SUMIF(AGRIKOBA!G:G,'ALL 2019'!C214,AGRIKOBA!F:F)</f>
        <v>0</v>
      </c>
      <c r="L214" s="61" t="n">
        <f aca="false">+SUMIF(LMOI!F:F,'ALL 2019'!C214,LMOI!E:E)</f>
        <v>0</v>
      </c>
      <c r="M214" s="15" t="n">
        <f aca="false">+SUMIF(TARTINE!G:G,'ALL 2019'!C214,TARTINE!F:F)</f>
        <v>0</v>
      </c>
      <c r="N214" s="15" t="n">
        <f aca="false">+SUMIF(IDF!F:F,'ALL 2019'!C214,IDF!E:E)</f>
        <v>0</v>
      </c>
      <c r="O214" s="15" t="n">
        <f aca="false">+SUMIF(RYA!G:G,C214,RYA!F:F)</f>
        <v>0</v>
      </c>
      <c r="P214" s="15" t="n">
        <f aca="false">+SUMIF('SCI NOAH'!G:G,'ALL 2019'!C214,'SCI NOAH'!F:F)</f>
        <v>0</v>
      </c>
      <c r="Q214" s="15" t="n">
        <f aca="false">+SUMIF(SIM!F:F,'ALL 2019'!C214,SIM!E:E)</f>
        <v>0</v>
      </c>
      <c r="R214" s="93" t="n">
        <f aca="false">SUMIF('First Energy'!F:F,C214,'First Energy'!I:I)</f>
        <v>0</v>
      </c>
      <c r="S214" s="93" t="n">
        <f aca="false">SUMIF('ID Motors'!G:G,C214,'ID Motors'!J:J)</f>
        <v>0</v>
      </c>
      <c r="T214" s="15" t="n">
        <f aca="false">+SUMIF('ID RENTAL'!G:G,'ALL 2019'!C214,'ID RENTAL'!F:F)</f>
        <v>0</v>
      </c>
      <c r="U214" s="29" t="n">
        <f aca="false">+SUMIF('MCM '!G:G,'ALL 2019'!C214,'MCM '!F:F)</f>
        <v>253997404.668253</v>
      </c>
      <c r="V214" s="61" t="n">
        <f aca="false">+SUMIF(AGRIMOTORS!G:G,C214,AGRIMOTORS!F:F)</f>
        <v>0</v>
      </c>
      <c r="W214" s="15" t="n">
        <f aca="false">+SUMIF(BOVIMA!F:F,'ALL 2019'!C214,BOVIMA!E:E)</f>
        <v>0</v>
      </c>
      <c r="X214" s="15" t="n">
        <f aca="false">+SUMIF(AGRIFEED!F:F,'ALL 2019'!C214,AGRIFEED!E:E)</f>
        <v>0</v>
      </c>
      <c r="Y214" s="15" t="n">
        <f aca="false">+SUMIF(AMIP!F:F,'ALL 2019'!C214,AMIP!E:E)</f>
        <v>0</v>
      </c>
      <c r="Z214" s="15" t="n">
        <f aca="false">+SUMIF(ISF!F:F,'ALL 2019'!C214,ISF!F:F)</f>
        <v>0</v>
      </c>
      <c r="AA214" s="15" t="n">
        <f aca="false">+SUMIF(MABEL!F:F,'ALL 2019'!C214,MABEL!E:E)</f>
        <v>0</v>
      </c>
      <c r="AB214" s="29" t="n">
        <f aca="false">+SUMIF(DISCOI!G:G,'ALL 2019'!C214,DISCOI!F:F)</f>
        <v>0</v>
      </c>
      <c r="AC214" s="15" t="n">
        <f aca="false">+SUMIF(NMP!F:F,'ALL 2019'!C214,NMP!E:E)</f>
        <v>0</v>
      </c>
      <c r="AD214" s="15" t="n">
        <f aca="false">+SUMIF('AMCHO '!F:F,'ALL 2019'!C214,'AMCHO '!E:E)</f>
        <v>0</v>
      </c>
      <c r="AE214" s="15" t="n">
        <f aca="false">SUMIF(CONFORTIS!G:G,'ALL 2019'!C214,CONFORTIS!F:F)</f>
        <v>0</v>
      </c>
      <c r="AF214" s="15" t="n">
        <f aca="false">+SUMIF('IRS IMMO'!G:G,'ALL 2019'!C214,'IRS IMMO'!F:F)</f>
        <v>0</v>
      </c>
      <c r="AG214" s="15" t="n">
        <f aca="false">SUMIF('United Malagasy'!F:F,'ALL 2019'!C214,'United Malagasy'!E:E)</f>
        <v>0</v>
      </c>
      <c r="AH214" s="15" t="n">
        <f aca="false">+SUMIF(AGRIVETAM!F:F,'ALL 2019'!C214,AGRIVETAM!E:E)</f>
        <v>98855663.32</v>
      </c>
      <c r="AI214" s="15" t="n">
        <f aca="false">+SUMIF(EUROPAINTS!F:F,'ALL 2019'!C214,EUROPAINTS!E:E)</f>
        <v>0</v>
      </c>
      <c r="AJ214" s="15" t="n">
        <f aca="false">SUMIF('CSS SAKAY'!F:F,'ALL 2019'!C214,'CSS SAKAY'!E:E)</f>
        <v>0</v>
      </c>
      <c r="AK214" s="61" t="n">
        <f aca="false">+SUMIF(AGRIMA!F:F,'ALL 2019'!C214,AGRIMA!E:E)</f>
        <v>0</v>
      </c>
      <c r="AL214" s="15" t="n">
        <f aca="false">+SUMIF(FERRIS!H:H,'ALL 2019'!C214,FERRIS!G:G)</f>
        <v>0</v>
      </c>
      <c r="AM214" s="15" t="n">
        <f aca="false">SUMIF(SEM!F:F,'ALL 2019'!C214,SEM!E:E)</f>
        <v>0</v>
      </c>
      <c r="AN214" s="15" t="n">
        <f aca="false">+SUMIF(Madatrade!F:F,'ALL 2019'!C214,Madatrade!E:E)</f>
        <v>0</v>
      </c>
      <c r="AO214" s="15" t="n">
        <f aca="false">+SUMIF('FIRST INVESTISSEMENT'!G:G,'ALL 2019'!C214,'FIRST INVESTISSEMENT'!F:F)</f>
        <v>0</v>
      </c>
    </row>
    <row r="215" customFormat="false" ht="17.25" hidden="false" customHeight="true" outlineLevel="0" collapsed="false">
      <c r="A215" s="2" t="str">
        <f aca="false">+LEFT(B215)</f>
        <v>4</v>
      </c>
      <c r="B215" s="2" t="str">
        <f aca="false">+LEFT(C215,3)</f>
        <v>486</v>
      </c>
      <c r="C215" s="20" t="n">
        <v>48600000</v>
      </c>
      <c r="D215" s="46" t="s">
        <v>2960</v>
      </c>
      <c r="E215" s="57" t="s">
        <v>132</v>
      </c>
      <c r="F215" s="61" t="n">
        <v>20833332.33</v>
      </c>
      <c r="G215" s="61" t="n">
        <f aca="false">+SUMIF(AGRICORP!I:I,C215,AGRICORP!F:F)</f>
        <v>0</v>
      </c>
      <c r="H215" s="61" t="n">
        <f aca="false">+SUMIF(SMTP!D:D,'ALL 2019'!C215,SMTP!H:H)</f>
        <v>150000</v>
      </c>
      <c r="I215" s="61" t="n">
        <f aca="false">SUMIF(AGRIVET!G:G,C215,AGRIVET!F:F)</f>
        <v>132592686.89</v>
      </c>
      <c r="J215" s="61" t="n">
        <f aca="false">+SUMIF(AGRIVAL!G:G,'ALL 2019'!C215,AGRIVAL!F:F)</f>
        <v>37243286.67</v>
      </c>
      <c r="K215" s="61" t="n">
        <f aca="false">+SUMIF(AGRIKOBA!G:G,'ALL 2019'!C215,AGRIKOBA!F:F)</f>
        <v>0</v>
      </c>
      <c r="L215" s="61" t="n">
        <f aca="false">+SUMIF(LMOI!F:F,'ALL 2019'!C215,LMOI!E:E)</f>
        <v>143042078.21</v>
      </c>
      <c r="M215" s="15" t="n">
        <f aca="false">+SUMIF(TARTINE!G:G,'ALL 2019'!C215,TARTINE!F:F)</f>
        <v>0</v>
      </c>
      <c r="N215" s="15" t="n">
        <f aca="false">+SUMIF(IDF!F:F,'ALL 2019'!C215,IDF!E:E)</f>
        <v>30574953.05</v>
      </c>
      <c r="O215" s="15" t="n">
        <f aca="false">+SUMIF(RYA!G:G,C215,RYA!F:F)</f>
        <v>0</v>
      </c>
      <c r="P215" s="15" t="n">
        <f aca="false">+SUMIF('SCI NOAH'!G:G,'ALL 2019'!C215,'SCI NOAH'!F:F)</f>
        <v>0</v>
      </c>
      <c r="Q215" s="15" t="n">
        <f aca="false">+SUMIF(SIM!F:F,'ALL 2019'!C215,SIM!E:E)</f>
        <v>7216459.95</v>
      </c>
      <c r="R215" s="93" t="n">
        <f aca="false">SUMIF('First Energy'!F:F,C215,'First Energy'!I:I)</f>
        <v>0</v>
      </c>
      <c r="S215" s="93" t="n">
        <f aca="false">SUMIF('ID Motors'!G:G,C215,'ID Motors'!J:J)</f>
        <v>0</v>
      </c>
      <c r="T215" s="15" t="n">
        <f aca="false">+SUMIF('ID RENTAL'!G:G,'ALL 2019'!C215,'ID RENTAL'!F:F)</f>
        <v>0</v>
      </c>
      <c r="U215" s="29" t="n">
        <f aca="false">+SUMIF('MCM '!G:G,'ALL 2019'!C215,'MCM '!F:F)</f>
        <v>0</v>
      </c>
      <c r="V215" s="61" t="n">
        <f aca="false">+SUMIF(AGRIMOTORS!G:G,C215,AGRIMOTORS!F:F)</f>
        <v>0</v>
      </c>
      <c r="W215" s="15" t="n">
        <f aca="false">+SUMIF(BOVIMA!F:F,'ALL 2019'!C215,BOVIMA!E:E)</f>
        <v>32749944</v>
      </c>
      <c r="X215" s="15" t="n">
        <f aca="false">+SUMIF(AGRIFEED!F:F,'ALL 2019'!C215,AGRIFEED!E:E)</f>
        <v>0</v>
      </c>
      <c r="Y215" s="15" t="n">
        <f aca="false">+SUMIF(AMIP!F:F,'ALL 2019'!C215,AMIP!E:E)</f>
        <v>0</v>
      </c>
      <c r="Z215" s="15" t="n">
        <f aca="false">+SUMIF(ISF!F:F,'ALL 2019'!C215,ISF!F:F)</f>
        <v>0</v>
      </c>
      <c r="AA215" s="15" t="n">
        <f aca="false">+SUMIF(MABEL!F:F,'ALL 2019'!C215,MABEL!E:E)</f>
        <v>0</v>
      </c>
      <c r="AB215" s="29" t="n">
        <f aca="false">+SUMIF(DISCOI!G:G,'ALL 2019'!C215,DISCOI!F:F)</f>
        <v>1945351.61</v>
      </c>
      <c r="AC215" s="15" t="n">
        <f aca="false">+SUMIF(NMP!F:F,'ALL 2019'!C215,NMP!E:E)</f>
        <v>0</v>
      </c>
      <c r="AD215" s="15" t="n">
        <f aca="false">+SUMIF('AMCHO '!F:F,'ALL 2019'!C215,'AMCHO '!E:E)</f>
        <v>9672509.52</v>
      </c>
      <c r="AE215" s="15" t="n">
        <f aca="false">SUMIF(CONFORTIS!G:G,'ALL 2019'!C215,CONFORTIS!F:F)</f>
        <v>0</v>
      </c>
      <c r="AF215" s="15" t="n">
        <f aca="false">+SUMIF('IRS IMMO'!G:G,'ALL 2019'!C215,'IRS IMMO'!F:F)</f>
        <v>0</v>
      </c>
      <c r="AG215" s="15" t="n">
        <f aca="false">SUMIF('United Malagasy'!F:F,'ALL 2019'!C215,'United Malagasy'!E:E)</f>
        <v>0</v>
      </c>
      <c r="AH215" s="15" t="n">
        <f aca="false">+SUMIF(AGRIVETAM!F:F,'ALL 2019'!C215,AGRIVETAM!E:E)</f>
        <v>0</v>
      </c>
      <c r="AI215" s="15" t="n">
        <f aca="false">+SUMIF(EUROPAINTS!F:F,'ALL 2019'!C215,EUROPAINTS!E:E)</f>
        <v>0</v>
      </c>
      <c r="AJ215" s="15" t="n">
        <f aca="false">SUMIF('CSS SAKAY'!F:F,'ALL 2019'!C215,'CSS SAKAY'!E:E)</f>
        <v>0</v>
      </c>
      <c r="AK215" s="61" t="n">
        <f aca="false">+SUMIF(AGRIMA!F:F,'ALL 2019'!C215,AGRIMA!E:E)</f>
        <v>0</v>
      </c>
      <c r="AL215" s="15" t="n">
        <f aca="false">+SUMIF(FERRIS!H:H,'ALL 2019'!C215,FERRIS!G:G)</f>
        <v>5894590.15</v>
      </c>
      <c r="AM215" s="15" t="n">
        <f aca="false">SUMIF(SEM!F:F,'ALL 2019'!C215,SEM!E:E)</f>
        <v>0</v>
      </c>
      <c r="AN215" s="15" t="n">
        <f aca="false">+SUMIF(Madatrade!F:F,'ALL 2019'!C215,Madatrade!E:E)</f>
        <v>0</v>
      </c>
      <c r="AO215" s="15" t="n">
        <f aca="false">+SUMIF('FIRST INVESTISSEMENT'!G:G,'ALL 2019'!C215,'FIRST INVESTISSEMENT'!F:F)</f>
        <v>0</v>
      </c>
    </row>
    <row r="216" customFormat="false" ht="17.25" hidden="false" customHeight="true" outlineLevel="0" collapsed="false">
      <c r="A216" s="2" t="str">
        <f aca="false">+LEFT(B216)</f>
        <v>4</v>
      </c>
      <c r="B216" s="2" t="str">
        <f aca="false">+LEFT(C216,3)</f>
        <v>487</v>
      </c>
      <c r="C216" s="20" t="n">
        <v>48700000</v>
      </c>
      <c r="D216" s="46" t="s">
        <v>2961</v>
      </c>
      <c r="E216" s="57" t="s">
        <v>965</v>
      </c>
      <c r="F216" s="61" t="n">
        <v>0</v>
      </c>
      <c r="G216" s="61" t="n">
        <f aca="false">+SUMIF(AGRICORP!I:I,C216,AGRICORP!F:F)</f>
        <v>0</v>
      </c>
      <c r="H216" s="61" t="n">
        <f aca="false">+SUMIF(SMTP!D:D,'ALL 2019'!C216,SMTP!H:H)</f>
        <v>0</v>
      </c>
      <c r="I216" s="61" t="n">
        <f aca="false">SUMIF(AGRIVET!G:G,C216,AGRIVET!F:F)</f>
        <v>0</v>
      </c>
      <c r="J216" s="61" t="n">
        <f aca="false">+SUMIF(AGRIVAL!G:G,'ALL 2019'!C216,AGRIVAL!F:F)</f>
        <v>-62318365</v>
      </c>
      <c r="K216" s="61" t="n">
        <f aca="false">+SUMIF(AGRIKOBA!G:G,'ALL 2019'!C216,AGRIKOBA!F:F)</f>
        <v>0</v>
      </c>
      <c r="L216" s="61" t="n">
        <f aca="false">+SUMIF(LMOI!F:F,'ALL 2019'!C216,LMOI!E:E)</f>
        <v>0</v>
      </c>
      <c r="M216" s="15" t="n">
        <f aca="false">+SUMIF(TARTINE!G:G,'ALL 2019'!C216,TARTINE!F:F)</f>
        <v>0</v>
      </c>
      <c r="N216" s="15" t="n">
        <f aca="false">+SUMIF(IDF!F:F,'ALL 2019'!C216,IDF!E:E)</f>
        <v>-34136516.37</v>
      </c>
      <c r="O216" s="15" t="n">
        <f aca="false">+SUMIF(RYA!G:G,C216,RYA!F:F)</f>
        <v>0</v>
      </c>
      <c r="P216" s="15" t="n">
        <f aca="false">+SUMIF('SCI NOAH'!G:G,'ALL 2019'!C216,'SCI NOAH'!F:F)</f>
        <v>0</v>
      </c>
      <c r="Q216" s="15" t="n">
        <f aca="false">+SUMIF(SIM!F:F,'ALL 2019'!C216,SIM!E:E)</f>
        <v>-17760000</v>
      </c>
      <c r="R216" s="93" t="n">
        <f aca="false">SUMIF('First Energy'!F:F,C216,'First Energy'!I:I)</f>
        <v>0</v>
      </c>
      <c r="S216" s="93" t="n">
        <f aca="false">SUMIF('ID Motors'!G:G,C216,'ID Motors'!J:J)</f>
        <v>-2383039569.56</v>
      </c>
      <c r="T216" s="15" t="n">
        <f aca="false">+SUMIF('ID RENTAL'!G:G,'ALL 2019'!C216,'ID RENTAL'!F:F)</f>
        <v>0</v>
      </c>
      <c r="U216" s="29" t="n">
        <f aca="false">+SUMIF('MCM '!G:G,'ALL 2019'!C216,'MCM '!F:F)</f>
        <v>0</v>
      </c>
      <c r="V216" s="61" t="n">
        <f aca="false">+SUMIF(AGRIMOTORS!G:G,C216,AGRIMOTORS!F:F)</f>
        <v>0</v>
      </c>
      <c r="W216" s="15" t="n">
        <f aca="false">+SUMIF(BOVIMA!F:F,'ALL 2019'!C216,BOVIMA!E:E)</f>
        <v>-5400000</v>
      </c>
      <c r="X216" s="15" t="n">
        <f aca="false">+SUMIF(AGRIFEED!F:F,'ALL 2019'!C216,AGRIFEED!E:E)</f>
        <v>0</v>
      </c>
      <c r="Y216" s="15" t="n">
        <f aca="false">+SUMIF(AMIP!F:F,'ALL 2019'!C216,AMIP!E:E)</f>
        <v>0</v>
      </c>
      <c r="Z216" s="15" t="n">
        <f aca="false">+SUMIF(ISF!F:F,'ALL 2019'!C216,ISF!F:F)</f>
        <v>0</v>
      </c>
      <c r="AA216" s="15" t="n">
        <f aca="false">+SUMIF(MABEL!F:F,'ALL 2019'!C216,MABEL!E:E)</f>
        <v>0</v>
      </c>
      <c r="AB216" s="29" t="n">
        <f aca="false">+SUMIF(DISCOI!G:G,'ALL 2019'!C216,DISCOI!F:F)</f>
        <v>0</v>
      </c>
      <c r="AC216" s="15" t="n">
        <f aca="false">+SUMIF(NMP!F:F,'ALL 2019'!C216,NMP!E:E)</f>
        <v>0</v>
      </c>
      <c r="AD216" s="15" t="n">
        <f aca="false">+SUMIF('AMCHO '!F:F,'ALL 2019'!C216,'AMCHO '!E:E)</f>
        <v>0</v>
      </c>
      <c r="AE216" s="15" t="n">
        <f aca="false">SUMIF(CONFORTIS!G:G,'ALL 2019'!C216,CONFORTIS!F:F)</f>
        <v>0</v>
      </c>
      <c r="AF216" s="15" t="n">
        <f aca="false">+SUMIF('IRS IMMO'!G:G,'ALL 2019'!C216,'IRS IMMO'!F:F)</f>
        <v>0</v>
      </c>
      <c r="AG216" s="15" t="n">
        <f aca="false">SUMIF('United Malagasy'!F:F,'ALL 2019'!C216,'United Malagasy'!E:E)</f>
        <v>0</v>
      </c>
      <c r="AH216" s="15" t="n">
        <f aca="false">+SUMIF(AGRIVETAM!F:F,'ALL 2019'!C216,AGRIVETAM!E:E)</f>
        <v>0</v>
      </c>
      <c r="AI216" s="15" t="n">
        <f aca="false">+SUMIF(EUROPAINTS!F:F,'ALL 2019'!C216,EUROPAINTS!E:E)</f>
        <v>0</v>
      </c>
      <c r="AJ216" s="15" t="n">
        <f aca="false">SUMIF('CSS SAKAY'!F:F,'ALL 2019'!C216,'CSS SAKAY'!E:E)</f>
        <v>0</v>
      </c>
      <c r="AK216" s="61" t="n">
        <f aca="false">+SUMIF(AGRIMA!F:F,'ALL 2019'!C216,AGRIMA!E:E)</f>
        <v>0</v>
      </c>
      <c r="AL216" s="15" t="n">
        <f aca="false">+SUMIF(FERRIS!H:H,'ALL 2019'!C216,FERRIS!G:G)</f>
        <v>-2050044962.79</v>
      </c>
      <c r="AM216" s="15" t="n">
        <f aca="false">SUMIF(SEM!F:F,'ALL 2019'!C216,SEM!E:E)</f>
        <v>0</v>
      </c>
      <c r="AN216" s="15" t="n">
        <f aca="false">+SUMIF(Madatrade!F:F,'ALL 2019'!C216,Madatrade!E:E)</f>
        <v>0</v>
      </c>
      <c r="AO216" s="15" t="n">
        <f aca="false">+SUMIF('FIRST INVESTISSEMENT'!G:G,'ALL 2019'!C216,'FIRST INVESTISSEMENT'!F:F)</f>
        <v>0</v>
      </c>
    </row>
    <row r="217" customFormat="false" ht="17.25" hidden="false" customHeight="true" outlineLevel="0" collapsed="false">
      <c r="A217" s="2" t="str">
        <f aca="false">+LEFT(B217)</f>
        <v>4</v>
      </c>
      <c r="B217" s="2" t="str">
        <f aca="false">+LEFT(C217,3)</f>
        <v>491</v>
      </c>
      <c r="C217" s="20" t="n">
        <v>49100000</v>
      </c>
      <c r="D217" s="46" t="s">
        <v>2962</v>
      </c>
      <c r="E217" s="57" t="s">
        <v>313</v>
      </c>
      <c r="F217" s="61" t="n">
        <v>-687295753.28</v>
      </c>
      <c r="G217" s="61" t="n">
        <f aca="false">+SUMIF(AGRICORP!I:I,C217,AGRICORP!F:F)</f>
        <v>0</v>
      </c>
      <c r="H217" s="61" t="n">
        <f aca="false">+SUMIF(SMTP!D:D,'ALL 2019'!C217,SMTP!H:H)</f>
        <v>-558197844.68</v>
      </c>
      <c r="I217" s="61" t="n">
        <f aca="false">SUMIF(AGRIVET!G:G,C217,AGRIVET!F:F)</f>
        <v>-1006883187.88</v>
      </c>
      <c r="J217" s="61" t="n">
        <f aca="false">+SUMIF(AGRIVAL!G:G,'ALL 2019'!C217,AGRIVAL!F:F)</f>
        <v>-2847869244.78</v>
      </c>
      <c r="K217" s="61" t="n">
        <f aca="false">+SUMIF(AGRIKOBA!G:G,'ALL 2019'!C217,AGRIKOBA!F:F)</f>
        <v>0</v>
      </c>
      <c r="L217" s="61" t="n">
        <f aca="false">+SUMIF(LMOI!F:F,'ALL 2019'!C217,LMOI!E:E)</f>
        <v>0</v>
      </c>
      <c r="M217" s="15" t="n">
        <f aca="false">+SUMIF(TARTINE!G:G,'ALL 2019'!C217,TARTINE!F:F)</f>
        <v>0</v>
      </c>
      <c r="N217" s="15" t="n">
        <f aca="false">+SUMIF(IDF!F:F,'ALL 2019'!C217,IDF!E:E)</f>
        <v>-957473326.98</v>
      </c>
      <c r="O217" s="15" t="n">
        <f aca="false">+SUMIF(RYA!G:G,C217,RYA!F:F)</f>
        <v>0</v>
      </c>
      <c r="P217" s="15" t="n">
        <f aca="false">+SUMIF('SCI NOAH'!G:G,'ALL 2019'!C217,'SCI NOAH'!F:F)</f>
        <v>0</v>
      </c>
      <c r="Q217" s="15" t="n">
        <f aca="false">+SUMIF(SIM!F:F,'ALL 2019'!C217,SIM!E:E)</f>
        <v>-2500000.01</v>
      </c>
      <c r="R217" s="93" t="n">
        <f aca="false">SUMIF('First Energy'!F:F,C217,'First Energy'!I:I)</f>
        <v>-2225729370.03</v>
      </c>
      <c r="S217" s="93" t="n">
        <f aca="false">SUMIF('ID Motors'!G:G,C217,'ID Motors'!J:J)</f>
        <v>-849654291.09</v>
      </c>
      <c r="T217" s="15" t="n">
        <f aca="false">+SUMIF('ID RENTAL'!G:G,'ALL 2019'!C217,'ID RENTAL'!F:F)</f>
        <v>0</v>
      </c>
      <c r="U217" s="29" t="n">
        <f aca="false">+SUMIF('MCM '!G:G,'ALL 2019'!C217,'MCM '!F:F)</f>
        <v>0</v>
      </c>
      <c r="V217" s="61" t="n">
        <f aca="false">+SUMIF(AGRIMOTORS!G:G,C217,AGRIMOTORS!F:F)</f>
        <v>0</v>
      </c>
      <c r="W217" s="15" t="n">
        <f aca="false">+SUMIF(BOVIMA!F:F,'ALL 2019'!C217,BOVIMA!E:E)</f>
        <v>0</v>
      </c>
      <c r="X217" s="15" t="n">
        <f aca="false">+SUMIF(AGRIFEED!F:F,'ALL 2019'!C217,AGRIFEED!E:E)</f>
        <v>0</v>
      </c>
      <c r="Y217" s="15" t="n">
        <f aca="false">+SUMIF(AMIP!F:F,'ALL 2019'!C217,AMIP!E:E)</f>
        <v>0</v>
      </c>
      <c r="Z217" s="15" t="n">
        <f aca="false">+SUMIF(ISF!F:F,'ALL 2019'!C217,ISF!F:F)</f>
        <v>0</v>
      </c>
      <c r="AA217" s="15" t="n">
        <f aca="false">+SUMIF(MABEL!F:F,'ALL 2019'!C217,MABEL!E:E)</f>
        <v>0</v>
      </c>
      <c r="AB217" s="29" t="n">
        <f aca="false">+SUMIF(DISCOI!G:G,'ALL 2019'!C217,DISCOI!F:F)</f>
        <v>-13168242.04</v>
      </c>
      <c r="AC217" s="15" t="n">
        <f aca="false">+SUMIF(NMP!F:F,'ALL 2019'!C217,NMP!E:E)</f>
        <v>0</v>
      </c>
      <c r="AD217" s="15" t="n">
        <f aca="false">+SUMIF('AMCHO '!F:F,'ALL 2019'!C217,'AMCHO '!E:E)</f>
        <v>0</v>
      </c>
      <c r="AE217" s="15" t="n">
        <f aca="false">SUMIF(CONFORTIS!G:G,'ALL 2019'!C217,CONFORTIS!F:F)</f>
        <v>0</v>
      </c>
      <c r="AF217" s="15" t="n">
        <f aca="false">+SUMIF('IRS IMMO'!G:G,'ALL 2019'!C217,'IRS IMMO'!F:F)</f>
        <v>0</v>
      </c>
      <c r="AG217" s="15" t="n">
        <f aca="false">SUMIF('United Malagasy'!F:F,'ALL 2019'!C217,'United Malagasy'!E:E)</f>
        <v>0</v>
      </c>
      <c r="AH217" s="15" t="n">
        <f aca="false">+SUMIF(AGRIVETAM!F:F,'ALL 2019'!C217,AGRIVETAM!E:E)</f>
        <v>0</v>
      </c>
      <c r="AI217" s="15" t="n">
        <f aca="false">+SUMIF(EUROPAINTS!F:F,'ALL 2019'!C217,EUROPAINTS!E:E)</f>
        <v>-6045817</v>
      </c>
      <c r="AJ217" s="15" t="n">
        <f aca="false">SUMIF('CSS SAKAY'!F:F,'ALL 2019'!C217,'CSS SAKAY'!E:E)</f>
        <v>0</v>
      </c>
      <c r="AK217" s="61" t="n">
        <f aca="false">+SUMIF(AGRIMA!F:F,'ALL 2019'!C217,AGRIMA!E:E)</f>
        <v>0</v>
      </c>
      <c r="AL217" s="15" t="n">
        <f aca="false">+SUMIF(FERRIS!H:H,'ALL 2019'!C217,FERRIS!G:G)</f>
        <v>-55273380</v>
      </c>
      <c r="AM217" s="15" t="n">
        <f aca="false">SUMIF(SEM!F:F,'ALL 2019'!C217,SEM!E:E)</f>
        <v>-20479998</v>
      </c>
      <c r="AN217" s="15" t="n">
        <f aca="false">+SUMIF(Madatrade!F:F,'ALL 2019'!C217,Madatrade!E:E)</f>
        <v>0</v>
      </c>
      <c r="AO217" s="15" t="n">
        <f aca="false">+SUMIF('FIRST INVESTISSEMENT'!G:G,'ALL 2019'!C217,'FIRST INVESTISSEMENT'!F:F)</f>
        <v>0</v>
      </c>
    </row>
    <row r="218" customFormat="false" ht="17.25" hidden="false" customHeight="true" outlineLevel="0" collapsed="false">
      <c r="A218" s="2" t="str">
        <f aca="false">+LEFT(B218)</f>
        <v>4</v>
      </c>
      <c r="B218" s="2" t="str">
        <f aca="false">+LEFT(C218,3)</f>
        <v>496</v>
      </c>
      <c r="C218" s="20" t="n">
        <v>49660000</v>
      </c>
      <c r="D218" s="46" t="s">
        <v>2963</v>
      </c>
      <c r="E218" s="57" t="s">
        <v>680</v>
      </c>
      <c r="F218" s="61" t="n">
        <v>0</v>
      </c>
      <c r="G218" s="61" t="n">
        <f aca="false">+SUMIF(AGRICORP!I:I,C218,AGRICORP!F:F)</f>
        <v>0</v>
      </c>
      <c r="H218" s="61" t="n">
        <f aca="false">+SUMIF(SMTP!D:D,'ALL 2019'!C218,SMTP!H:H)</f>
        <v>0</v>
      </c>
      <c r="I218" s="61" t="n">
        <f aca="false">SUMIF(AGRIVET!G:G,C218,AGRIVET!F:F)</f>
        <v>0</v>
      </c>
      <c r="J218" s="61" t="n">
        <f aca="false">+SUMIF(AGRIVAL!G:G,'ALL 2019'!C218,AGRIVAL!F:F)</f>
        <v>0</v>
      </c>
      <c r="K218" s="61" t="n">
        <f aca="false">+SUMIF(AGRIKOBA!G:G,'ALL 2019'!C218,AGRIKOBA!F:F)</f>
        <v>0</v>
      </c>
      <c r="L218" s="61" t="n">
        <f aca="false">+SUMIF(LMOI!F:F,'ALL 2019'!C218,LMOI!E:E)</f>
        <v>0</v>
      </c>
      <c r="M218" s="15" t="n">
        <f aca="false">+SUMIF(TARTINE!G:G,'ALL 2019'!C218,TARTINE!F:F)</f>
        <v>0</v>
      </c>
      <c r="N218" s="15" t="n">
        <f aca="false">+SUMIF(IDF!F:F,'ALL 2019'!C218,IDF!E:E)</f>
        <v>0</v>
      </c>
      <c r="O218" s="15" t="n">
        <f aca="false">+SUMIF(RYA!G:G,C218,RYA!F:F)</f>
        <v>0</v>
      </c>
      <c r="P218" s="15" t="n">
        <f aca="false">+SUMIF('SCI NOAH'!G:G,'ALL 2019'!C218,'SCI NOAH'!F:F)</f>
        <v>0</v>
      </c>
      <c r="Q218" s="15" t="n">
        <f aca="false">+SUMIF(SIM!F:F,'ALL 2019'!C218,SIM!E:E)</f>
        <v>0</v>
      </c>
      <c r="R218" s="93" t="n">
        <f aca="false">SUMIF('First Energy'!F:F,C218,'First Energy'!I:I)</f>
        <v>0</v>
      </c>
      <c r="S218" s="93" t="n">
        <f aca="false">SUMIF('ID Motors'!G:G,C218,'ID Motors'!J:J)</f>
        <v>0</v>
      </c>
      <c r="T218" s="15" t="n">
        <f aca="false">+SUMIF('ID RENTAL'!G:G,'ALL 2019'!C218,'ID RENTAL'!F:F)</f>
        <v>0</v>
      </c>
      <c r="U218" s="29" t="n">
        <f aca="false">+SUMIF('MCM '!G:G,'ALL 2019'!C218,'MCM '!F:F)</f>
        <v>0</v>
      </c>
      <c r="V218" s="61" t="n">
        <f aca="false">+SUMIF(AGRIMOTORS!G:G,C218,AGRIMOTORS!F:F)</f>
        <v>0</v>
      </c>
      <c r="W218" s="15" t="n">
        <f aca="false">+SUMIF(BOVIMA!F:F,'ALL 2019'!C218,BOVIMA!E:E)</f>
        <v>0</v>
      </c>
      <c r="X218" s="15" t="n">
        <f aca="false">+SUMIF(AGRIFEED!F:F,'ALL 2019'!C218,AGRIFEED!E:E)</f>
        <v>0</v>
      </c>
      <c r="Y218" s="15" t="n">
        <f aca="false">+SUMIF(AMIP!F:F,'ALL 2019'!C218,AMIP!E:E)</f>
        <v>0</v>
      </c>
      <c r="Z218" s="15" t="n">
        <f aca="false">+SUMIF(ISF!F:F,'ALL 2019'!C218,ISF!F:F)</f>
        <v>0</v>
      </c>
      <c r="AA218" s="15" t="n">
        <f aca="false">+SUMIF(MABEL!F:F,'ALL 2019'!C218,MABEL!E:E)</f>
        <v>0</v>
      </c>
      <c r="AB218" s="29" t="n">
        <f aca="false">+SUMIF(DISCOI!G:G,'ALL 2019'!C218,DISCOI!F:F)</f>
        <v>0</v>
      </c>
      <c r="AC218" s="15" t="n">
        <f aca="false">+SUMIF(NMP!F:F,'ALL 2019'!C218,NMP!E:E)</f>
        <v>0</v>
      </c>
      <c r="AD218" s="15" t="n">
        <f aca="false">+SUMIF('AMCHO '!F:F,'ALL 2019'!C218,'AMCHO '!E:E)</f>
        <v>0</v>
      </c>
      <c r="AE218" s="15" t="n">
        <f aca="false">SUMIF(CONFORTIS!G:G,'ALL 2019'!C218,CONFORTIS!F:F)</f>
        <v>0</v>
      </c>
      <c r="AF218" s="15" t="n">
        <f aca="false">+SUMIF('IRS IMMO'!G:G,'ALL 2019'!C218,'IRS IMMO'!F:F)</f>
        <v>0</v>
      </c>
      <c r="AG218" s="15" t="n">
        <f aca="false">SUMIF('United Malagasy'!F:F,'ALL 2019'!C218,'United Malagasy'!E:E)</f>
        <v>0</v>
      </c>
      <c r="AH218" s="15" t="n">
        <f aca="false">+SUMIF(AGRIVETAM!F:F,'ALL 2019'!C218,AGRIVETAM!E:E)</f>
        <v>0</v>
      </c>
      <c r="AI218" s="15" t="n">
        <f aca="false">+SUMIF(EUROPAINTS!F:F,'ALL 2019'!C218,EUROPAINTS!E:E)</f>
        <v>0</v>
      </c>
      <c r="AJ218" s="15" t="n">
        <f aca="false">SUMIF('CSS SAKAY'!F:F,'ALL 2019'!C218,'CSS SAKAY'!E:E)</f>
        <v>0</v>
      </c>
      <c r="AK218" s="61" t="n">
        <f aca="false">+SUMIF(AGRIMA!F:F,'ALL 2019'!C218,AGRIMA!E:E)</f>
        <v>0</v>
      </c>
      <c r="AL218" s="15" t="n">
        <f aca="false">+SUMIF(FERRIS!H:H,'ALL 2019'!C218,FERRIS!G:G)</f>
        <v>0</v>
      </c>
      <c r="AM218" s="15" t="n">
        <f aca="false">SUMIF(SEM!F:F,'ALL 2019'!C218,SEM!E:E)</f>
        <v>0</v>
      </c>
      <c r="AN218" s="15" t="n">
        <f aca="false">+SUMIF(Madatrade!F:F,'ALL 2019'!C218,Madatrade!E:E)</f>
        <v>0</v>
      </c>
      <c r="AO218" s="15" t="n">
        <f aca="false">+SUMIF('FIRST INVESTISSEMENT'!G:G,'ALL 2019'!C218,'FIRST INVESTISSEMENT'!F:F)</f>
        <v>0</v>
      </c>
    </row>
    <row r="219" customFormat="false" ht="17.25" hidden="false" customHeight="true" outlineLevel="0" collapsed="false">
      <c r="A219" s="2" t="str">
        <f aca="false">+LEFT(B219)</f>
        <v>5</v>
      </c>
      <c r="B219" s="2" t="str">
        <f aca="false">+LEFT(C219,3)</f>
        <v>511</v>
      </c>
      <c r="C219" s="20" t="n">
        <v>51110000</v>
      </c>
      <c r="D219" s="46" t="s">
        <v>2964</v>
      </c>
      <c r="E219" s="57" t="s">
        <v>314</v>
      </c>
      <c r="F219" s="61" t="n">
        <v>73154340</v>
      </c>
      <c r="G219" s="61" t="n">
        <f aca="false">+SUMIF(AGRICORP!I:I,C219,AGRICORP!F:F)</f>
        <v>0</v>
      </c>
      <c r="H219" s="61" t="n">
        <f aca="false">+SUMIF(SMTP!D:D,'ALL 2019'!C219,SMTP!H:H)</f>
        <v>356548328.587599</v>
      </c>
      <c r="I219" s="61" t="n">
        <f aca="false">SUMIF(AGRIVET!G:G,C219,AGRIVET!F:F)</f>
        <v>2342828245.68</v>
      </c>
      <c r="J219" s="61" t="n">
        <f aca="false">+SUMIF(AGRIVAL!G:G,'ALL 2019'!C219,AGRIVAL!F:F)</f>
        <v>112432000</v>
      </c>
      <c r="K219" s="61" t="n">
        <f aca="false">+SUMIF(AGRIKOBA!G:G,'ALL 2019'!C219,AGRIKOBA!F:F)</f>
        <v>0</v>
      </c>
      <c r="L219" s="61" t="n">
        <f aca="false">+SUMIF(LMOI!F:F,'ALL 2019'!C219,LMOI!E:E)</f>
        <v>0</v>
      </c>
      <c r="M219" s="15" t="n">
        <f aca="false">+SUMIF(TARTINE!G:G,'ALL 2019'!C219,TARTINE!F:F)</f>
        <v>0</v>
      </c>
      <c r="N219" s="15" t="n">
        <f aca="false">+SUMIF(IDF!F:F,'ALL 2019'!C219,IDF!E:E)</f>
        <v>6591500</v>
      </c>
      <c r="O219" s="15" t="n">
        <f aca="false">+SUMIF(RYA!G:G,C219,RYA!F:F)</f>
        <v>0</v>
      </c>
      <c r="P219" s="15" t="n">
        <f aca="false">+SUMIF('SCI NOAH'!G:G,'ALL 2019'!C219,'SCI NOAH'!F:F)</f>
        <v>0</v>
      </c>
      <c r="Q219" s="15" t="n">
        <f aca="false">+SUMIF(SIM!F:F,'ALL 2019'!C219,SIM!E:E)</f>
        <v>0</v>
      </c>
      <c r="R219" s="93" t="n">
        <f aca="false">SUMIF('First Energy'!F:F,C219,'First Energy'!I:I)</f>
        <v>0</v>
      </c>
      <c r="S219" s="93" t="n">
        <f aca="false">SUMIF('ID Motors'!G:G,C219,'ID Motors'!J:J)</f>
        <v>407213574.39</v>
      </c>
      <c r="T219" s="15" t="n">
        <f aca="false">+SUMIF('ID RENTAL'!G:G,'ALL 2019'!C219,'ID RENTAL'!F:F)</f>
        <v>0</v>
      </c>
      <c r="U219" s="29" t="n">
        <f aca="false">+SUMIF('MCM '!G:G,'ALL 2019'!C219,'MCM '!F:F)</f>
        <v>0</v>
      </c>
      <c r="V219" s="61" t="n">
        <f aca="false">+SUMIF(AGRIMOTORS!G:G,C219,AGRIMOTORS!F:F)</f>
        <v>0</v>
      </c>
      <c r="W219" s="15" t="n">
        <f aca="false">+SUMIF(BOVIMA!F:F,'ALL 2019'!C219,BOVIMA!E:E)</f>
        <v>-108629288</v>
      </c>
      <c r="X219" s="15" t="n">
        <f aca="false">+SUMIF(AGRIFEED!F:F,'ALL 2019'!C219,AGRIFEED!E:E)</f>
        <v>0</v>
      </c>
      <c r="Y219" s="15" t="n">
        <f aca="false">+SUMIF(AMIP!F:F,'ALL 2019'!C219,AMIP!E:E)</f>
        <v>0</v>
      </c>
      <c r="Z219" s="15" t="n">
        <f aca="false">+SUMIF(ISF!F:F,'ALL 2019'!C219,ISF!F:F)</f>
        <v>0</v>
      </c>
      <c r="AA219" s="15" t="n">
        <f aca="false">+SUMIF(MABEL!F:F,'ALL 2019'!C219,MABEL!E:E)</f>
        <v>0</v>
      </c>
      <c r="AB219" s="29" t="n">
        <f aca="false">+SUMIF(DISCOI!G:G,'ALL 2019'!C219,DISCOI!F:F)</f>
        <v>16786451.0299997</v>
      </c>
      <c r="AC219" s="15" t="n">
        <f aca="false">+SUMIF(NMP!F:F,'ALL 2019'!C219,NMP!E:E)</f>
        <v>0</v>
      </c>
      <c r="AD219" s="15" t="n">
        <f aca="false">+SUMIF('AMCHO '!F:F,'ALL 2019'!C219,'AMCHO '!E:E)</f>
        <v>0</v>
      </c>
      <c r="AE219" s="15" t="n">
        <f aca="false">SUMIF(CONFORTIS!G:G,'ALL 2019'!C219,CONFORTIS!F:F)</f>
        <v>0</v>
      </c>
      <c r="AF219" s="15" t="n">
        <f aca="false">+SUMIF('IRS IMMO'!G:G,'ALL 2019'!C219,'IRS IMMO'!F:F)</f>
        <v>0</v>
      </c>
      <c r="AG219" s="15" t="n">
        <f aca="false">SUMIF('United Malagasy'!F:F,'ALL 2019'!C219,'United Malagasy'!E:E)</f>
        <v>-3998384</v>
      </c>
      <c r="AH219" s="15" t="n">
        <f aca="false">+SUMIF(AGRIVETAM!F:F,'ALL 2019'!C219,AGRIVETAM!E:E)</f>
        <v>29265379.9999995</v>
      </c>
      <c r="AI219" s="15" t="n">
        <f aca="false">+SUMIF(EUROPAINTS!F:F,'ALL 2019'!C219,EUROPAINTS!E:E)</f>
        <v>2923768</v>
      </c>
      <c r="AJ219" s="15" t="n">
        <f aca="false">SUMIF('CSS SAKAY'!F:F,'ALL 2019'!C219,'CSS SAKAY'!E:E)</f>
        <v>0</v>
      </c>
      <c r="AK219" s="61" t="n">
        <f aca="false">+SUMIF(AGRIMA!F:F,'ALL 2019'!C219,AGRIMA!E:E)</f>
        <v>-1800960</v>
      </c>
      <c r="AL219" s="15" t="n">
        <f aca="false">+SUMIF(FERRIS!H:H,'ALL 2019'!C219,FERRIS!G:G)</f>
        <v>0</v>
      </c>
      <c r="AM219" s="15" t="n">
        <f aca="false">SUMIF(SEM!F:F,'ALL 2019'!C219,SEM!E:E)</f>
        <v>0</v>
      </c>
      <c r="AN219" s="15" t="n">
        <f aca="false">+SUMIF(Madatrade!F:F,'ALL 2019'!C219,Madatrade!E:E)</f>
        <v>0</v>
      </c>
      <c r="AO219" s="15" t="n">
        <f aca="false">+SUMIF('FIRST INVESTISSEMENT'!G:G,'ALL 2019'!C219,'FIRST INVESTISSEMENT'!F:F)</f>
        <v>0</v>
      </c>
    </row>
    <row r="220" customFormat="false" ht="17.25" hidden="false" customHeight="true" outlineLevel="0" collapsed="false">
      <c r="A220" s="2" t="str">
        <f aca="false">+LEFT(B220)</f>
        <v>5</v>
      </c>
      <c r="B220" s="2" t="str">
        <f aca="false">+LEFT(C220,3)</f>
        <v>512</v>
      </c>
      <c r="C220" s="12" t="n">
        <v>51201000</v>
      </c>
      <c r="D220" s="46" t="s">
        <v>2965</v>
      </c>
      <c r="E220" s="57" t="s">
        <v>319</v>
      </c>
      <c r="F220" s="61" t="n">
        <v>0</v>
      </c>
      <c r="G220" s="61" t="n">
        <f aca="false">+SUMIF(AGRICORP!I:I,C220,AGRICORP!F:F)</f>
        <v>0</v>
      </c>
      <c r="H220" s="61" t="n">
        <f aca="false">+SUMIF(SMTP!D:D,'ALL 2019'!C220,SMTP!H:H)</f>
        <v>0</v>
      </c>
      <c r="I220" s="61" t="n">
        <f aca="false">SUMIF(AGRIVET!G:G,C220,AGRIVET!F:F)</f>
        <v>34189828.63</v>
      </c>
      <c r="J220" s="61" t="n">
        <f aca="false">+SUMIF(AGRIVAL!G:G,'ALL 2019'!C220,AGRIVAL!F:F)</f>
        <v>82919200</v>
      </c>
      <c r="K220" s="61" t="n">
        <f aca="false">+SUMIF(AGRIKOBA!G:G,'ALL 2019'!C220,AGRIKOBA!F:F)</f>
        <v>0</v>
      </c>
      <c r="L220" s="61" t="n">
        <f aca="false">+SUMIF(LMOI!F:F,'ALL 2019'!C220,LMOI!E:E)</f>
        <v>0</v>
      </c>
      <c r="M220" s="15" t="n">
        <f aca="false">+SUMIF(TARTINE!G:G,'ALL 2019'!C220,TARTINE!F:F)</f>
        <v>0</v>
      </c>
      <c r="N220" s="15" t="n">
        <f aca="false">+SUMIF(IDF!F:F,'ALL 2019'!C220,IDF!E:E)</f>
        <v>0</v>
      </c>
      <c r="O220" s="15" t="n">
        <f aca="false">+SUMIF(RYA!G:G,C220,RYA!F:F)</f>
        <v>0</v>
      </c>
      <c r="P220" s="15" t="n">
        <f aca="false">+SUMIF('SCI NOAH'!G:G,'ALL 2019'!C220,'SCI NOAH'!F:F)</f>
        <v>0</v>
      </c>
      <c r="Q220" s="15" t="n">
        <f aca="false">+SUMIF(SIM!F:F,'ALL 2019'!C220,SIM!E:E)</f>
        <v>0</v>
      </c>
      <c r="R220" s="93" t="n">
        <f aca="false">SUMIF('First Energy'!F:F,C220,'First Energy'!I:I)</f>
        <v>0</v>
      </c>
      <c r="S220" s="93" t="n">
        <f aca="false">SUMIF('ID Motors'!G:G,C220,'ID Motors'!J:J)</f>
        <v>0</v>
      </c>
      <c r="T220" s="15" t="n">
        <f aca="false">+SUMIF('ID RENTAL'!G:G,'ALL 2019'!C220,'ID RENTAL'!F:F)</f>
        <v>0</v>
      </c>
      <c r="U220" s="29" t="n">
        <f aca="false">+SUMIF('MCM '!G:G,'ALL 2019'!C220,'MCM '!F:F)</f>
        <v>0</v>
      </c>
      <c r="V220" s="61" t="n">
        <f aca="false">+SUMIF(AGRIMOTORS!G:G,C220,AGRIMOTORS!F:F)</f>
        <v>0</v>
      </c>
      <c r="W220" s="15" t="n">
        <f aca="false">+SUMIF(BOVIMA!F:F,'ALL 2019'!C220,BOVIMA!E:E)</f>
        <v>3975</v>
      </c>
      <c r="X220" s="15" t="n">
        <f aca="false">+SUMIF(AGRIFEED!F:F,'ALL 2019'!C220,AGRIFEED!E:E)</f>
        <v>0</v>
      </c>
      <c r="Y220" s="15" t="n">
        <f aca="false">+SUMIF(AMIP!F:F,'ALL 2019'!C220,AMIP!E:E)</f>
        <v>0</v>
      </c>
      <c r="Z220" s="15" t="n">
        <f aca="false">+SUMIF(ISF!F:F,'ALL 2019'!C220,ISF!F:F)</f>
        <v>0</v>
      </c>
      <c r="AA220" s="15" t="n">
        <f aca="false">+SUMIF(MABEL!F:F,'ALL 2019'!C220,MABEL!E:E)</f>
        <v>0</v>
      </c>
      <c r="AB220" s="29" t="n">
        <f aca="false">+SUMIF(DISCOI!G:G,'ALL 2019'!C220,DISCOI!F:F)</f>
        <v>0</v>
      </c>
      <c r="AC220" s="15" t="n">
        <f aca="false">+SUMIF(NMP!F:F,'ALL 2019'!C220,NMP!E:E)</f>
        <v>0</v>
      </c>
      <c r="AD220" s="15" t="n">
        <f aca="false">+SUMIF('AMCHO '!F:F,'ALL 2019'!C220,'AMCHO '!E:E)</f>
        <v>0</v>
      </c>
      <c r="AE220" s="15" t="n">
        <f aca="false">SUMIF(CONFORTIS!G:G,'ALL 2019'!C220,CONFORTIS!F:F)</f>
        <v>0</v>
      </c>
      <c r="AF220" s="15" t="n">
        <f aca="false">+SUMIF('IRS IMMO'!G:G,'ALL 2019'!C220,'IRS IMMO'!F:F)</f>
        <v>0</v>
      </c>
      <c r="AG220" s="15" t="n">
        <f aca="false">SUMIF('United Malagasy'!F:F,'ALL 2019'!C220,'United Malagasy'!E:E)</f>
        <v>0</v>
      </c>
      <c r="AH220" s="15" t="n">
        <f aca="false">+SUMIF(AGRIVETAM!F:F,'ALL 2019'!C220,AGRIVETAM!E:E)</f>
        <v>0</v>
      </c>
      <c r="AI220" s="15" t="n">
        <f aca="false">+SUMIF(EUROPAINTS!F:F,'ALL 2019'!C220,EUROPAINTS!E:E)</f>
        <v>0</v>
      </c>
      <c r="AJ220" s="15" t="n">
        <f aca="false">SUMIF('CSS SAKAY'!F:F,'ALL 2019'!C220,'CSS SAKAY'!E:E)</f>
        <v>0</v>
      </c>
      <c r="AK220" s="61" t="n">
        <f aca="false">+SUMIF(AGRIMA!F:F,'ALL 2019'!C220,AGRIMA!E:E)</f>
        <v>0</v>
      </c>
      <c r="AL220" s="15" t="n">
        <f aca="false">+SUMIF(FERRIS!H:H,'ALL 2019'!C220,FERRIS!G:G)</f>
        <v>0</v>
      </c>
      <c r="AM220" s="15" t="n">
        <f aca="false">SUMIF(SEM!F:F,'ALL 2019'!C220,SEM!E:E)</f>
        <v>0</v>
      </c>
      <c r="AN220" s="15" t="n">
        <f aca="false">+SUMIF(Madatrade!F:F,'ALL 2019'!C220,Madatrade!E:E)</f>
        <v>0</v>
      </c>
      <c r="AO220" s="15" t="n">
        <f aca="false">+SUMIF('FIRST INVESTISSEMENT'!G:G,'ALL 2019'!C220,'FIRST INVESTISSEMENT'!F:F)</f>
        <v>0</v>
      </c>
    </row>
    <row r="221" customFormat="false" ht="17.25" hidden="false" customHeight="true" outlineLevel="0" collapsed="false">
      <c r="A221" s="2" t="str">
        <f aca="false">+LEFT(B221)</f>
        <v>5</v>
      </c>
      <c r="B221" s="2" t="str">
        <f aca="false">+LEFT(C221,3)</f>
        <v>512</v>
      </c>
      <c r="C221" s="20" t="n">
        <v>51202000</v>
      </c>
      <c r="D221" s="46" t="s">
        <v>2965</v>
      </c>
      <c r="E221" s="57" t="s">
        <v>378</v>
      </c>
      <c r="F221" s="61" t="n">
        <v>0</v>
      </c>
      <c r="G221" s="61" t="n">
        <f aca="false">+SUMIF(AGRICORP!I:I,C221,AGRICORP!F:F)</f>
        <v>0</v>
      </c>
      <c r="H221" s="61" t="n">
        <f aca="false">+SUMIF(SMTP!D:D,'ALL 2019'!C221,SMTP!H:H)</f>
        <v>0</v>
      </c>
      <c r="I221" s="61" t="n">
        <f aca="false">SUMIF(AGRIVET!G:G,C221,AGRIVET!F:F)</f>
        <v>7620271</v>
      </c>
      <c r="J221" s="61" t="n">
        <f aca="false">+SUMIF(AGRIVAL!G:G,'ALL 2019'!C221,AGRIVAL!F:F)</f>
        <v>0</v>
      </c>
      <c r="K221" s="61" t="n">
        <f aca="false">+SUMIF(AGRIKOBA!G:G,'ALL 2019'!C221,AGRIKOBA!F:F)</f>
        <v>0</v>
      </c>
      <c r="L221" s="61" t="n">
        <f aca="false">+SUMIF(LMOI!F:F,'ALL 2019'!C221,LMOI!E:E)</f>
        <v>0</v>
      </c>
      <c r="M221" s="15" t="n">
        <f aca="false">+SUMIF(TARTINE!G:G,'ALL 2019'!C221,TARTINE!F:F)</f>
        <v>0</v>
      </c>
      <c r="N221" s="15" t="n">
        <f aca="false">+SUMIF(IDF!F:F,'ALL 2019'!C221,IDF!E:E)</f>
        <v>0</v>
      </c>
      <c r="O221" s="15" t="n">
        <f aca="false">+SUMIF(RYA!G:G,C221,RYA!F:F)</f>
        <v>0</v>
      </c>
      <c r="P221" s="15" t="n">
        <f aca="false">+SUMIF('SCI NOAH'!G:G,'ALL 2019'!C221,'SCI NOAH'!F:F)</f>
        <v>0</v>
      </c>
      <c r="Q221" s="15" t="n">
        <f aca="false">+SUMIF(SIM!F:F,'ALL 2019'!C221,SIM!E:E)</f>
        <v>0</v>
      </c>
      <c r="R221" s="93" t="n">
        <f aca="false">SUMIF('First Energy'!F:F,C221,'First Energy'!I:I)</f>
        <v>0</v>
      </c>
      <c r="S221" s="93" t="n">
        <f aca="false">SUMIF('ID Motors'!G:G,C221,'ID Motors'!J:J)</f>
        <v>0</v>
      </c>
      <c r="T221" s="15" t="n">
        <f aca="false">+SUMIF('ID RENTAL'!G:G,'ALL 2019'!C221,'ID RENTAL'!F:F)</f>
        <v>0</v>
      </c>
      <c r="U221" s="29" t="n">
        <f aca="false">+SUMIF('MCM '!G:G,'ALL 2019'!C221,'MCM '!F:F)</f>
        <v>0</v>
      </c>
      <c r="V221" s="61" t="n">
        <f aca="false">+SUMIF(AGRIMOTORS!G:G,C221,AGRIMOTORS!F:F)</f>
        <v>0</v>
      </c>
      <c r="W221" s="15" t="n">
        <f aca="false">+SUMIF(BOVIMA!F:F,'ALL 2019'!C221,BOVIMA!E:E)</f>
        <v>0</v>
      </c>
      <c r="X221" s="15" t="n">
        <f aca="false">+SUMIF(AGRIFEED!F:F,'ALL 2019'!C221,AGRIFEED!E:E)</f>
        <v>0</v>
      </c>
      <c r="Y221" s="15" t="n">
        <f aca="false">+SUMIF(AMIP!F:F,'ALL 2019'!C221,AMIP!E:E)</f>
        <v>0</v>
      </c>
      <c r="Z221" s="15" t="n">
        <f aca="false">+SUMIF(ISF!F:F,'ALL 2019'!C221,ISF!F:F)</f>
        <v>0</v>
      </c>
      <c r="AA221" s="15" t="n">
        <f aca="false">+SUMIF(MABEL!F:F,'ALL 2019'!C221,MABEL!E:E)</f>
        <v>0</v>
      </c>
      <c r="AB221" s="29" t="n">
        <f aca="false">+SUMIF(DISCOI!G:G,'ALL 2019'!C221,DISCOI!F:F)</f>
        <v>0</v>
      </c>
      <c r="AC221" s="15" t="n">
        <f aca="false">+SUMIF(NMP!F:F,'ALL 2019'!C221,NMP!E:E)</f>
        <v>0</v>
      </c>
      <c r="AD221" s="15" t="n">
        <f aca="false">+SUMIF('AMCHO '!F:F,'ALL 2019'!C221,'AMCHO '!E:E)</f>
        <v>0</v>
      </c>
      <c r="AE221" s="15" t="n">
        <f aca="false">SUMIF(CONFORTIS!G:G,'ALL 2019'!C221,CONFORTIS!F:F)</f>
        <v>0</v>
      </c>
      <c r="AF221" s="15" t="n">
        <f aca="false">+SUMIF('IRS IMMO'!G:G,'ALL 2019'!C221,'IRS IMMO'!F:F)</f>
        <v>0</v>
      </c>
      <c r="AG221" s="15" t="n">
        <f aca="false">SUMIF('United Malagasy'!F:F,'ALL 2019'!C221,'United Malagasy'!E:E)</f>
        <v>0</v>
      </c>
      <c r="AH221" s="15" t="n">
        <f aca="false">+SUMIF(AGRIVETAM!F:F,'ALL 2019'!C221,AGRIVETAM!E:E)</f>
        <v>0</v>
      </c>
      <c r="AI221" s="15" t="n">
        <f aca="false">+SUMIF(EUROPAINTS!F:F,'ALL 2019'!C221,EUROPAINTS!E:E)</f>
        <v>0</v>
      </c>
      <c r="AJ221" s="15" t="n">
        <f aca="false">SUMIF('CSS SAKAY'!F:F,'ALL 2019'!C221,'CSS SAKAY'!E:E)</f>
        <v>0</v>
      </c>
      <c r="AK221" s="61" t="n">
        <f aca="false">+SUMIF(AGRIMA!F:F,'ALL 2019'!C221,AGRIMA!E:E)</f>
        <v>0</v>
      </c>
      <c r="AL221" s="15" t="n">
        <f aca="false">+SUMIF(FERRIS!H:H,'ALL 2019'!C221,FERRIS!G:G)</f>
        <v>0</v>
      </c>
      <c r="AM221" s="15" t="n">
        <f aca="false">SUMIF(SEM!F:F,'ALL 2019'!C221,SEM!E:E)</f>
        <v>0</v>
      </c>
      <c r="AN221" s="15" t="n">
        <f aca="false">+SUMIF(Madatrade!F:F,'ALL 2019'!C221,Madatrade!E:E)</f>
        <v>0</v>
      </c>
      <c r="AO221" s="15" t="n">
        <f aca="false">+SUMIF('FIRST INVESTISSEMENT'!G:G,'ALL 2019'!C221,'FIRST INVESTISSEMENT'!F:F)</f>
        <v>0</v>
      </c>
    </row>
    <row r="222" customFormat="false" ht="17.25" hidden="false" customHeight="true" outlineLevel="0" collapsed="false">
      <c r="A222" s="2" t="str">
        <f aca="false">+LEFT(B222)</f>
        <v>5</v>
      </c>
      <c r="B222" s="2" t="str">
        <f aca="false">+LEFT(C222,3)</f>
        <v>512</v>
      </c>
      <c r="C222" s="20" t="n">
        <v>51211000</v>
      </c>
      <c r="D222" s="46" t="s">
        <v>2965</v>
      </c>
      <c r="E222" s="57" t="s">
        <v>321</v>
      </c>
      <c r="F222" s="61" t="n">
        <v>-425581307.5</v>
      </c>
      <c r="G222" s="61" t="n">
        <f aca="false">+SUMIF(AGRICORP!I:I,C222,AGRICORP!F:F)</f>
        <v>0</v>
      </c>
      <c r="H222" s="61" t="n">
        <f aca="false">+SUMIF(SMTP!D:D,'ALL 2019'!C222,SMTP!H:H)</f>
        <v>-222450201.535598</v>
      </c>
      <c r="I222" s="61" t="n">
        <f aca="false">SUMIF(AGRIVET!G:G,C222,AGRIVET!F:F)</f>
        <v>-874773371.59</v>
      </c>
      <c r="J222" s="61" t="n">
        <f aca="false">+SUMIF(AGRIVAL!G:G,'ALL 2019'!C222,AGRIVAL!F:F)</f>
        <v>-496118857.83</v>
      </c>
      <c r="K222" s="61" t="n">
        <f aca="false">+SUMIF(AGRIKOBA!G:G,'ALL 2019'!C222,AGRIKOBA!F:F)</f>
        <v>0</v>
      </c>
      <c r="L222" s="61" t="n">
        <f aca="false">+SUMIF(LMOI!F:F,'ALL 2019'!C222,LMOI!E:E)</f>
        <v>-1547209137.69</v>
      </c>
      <c r="M222" s="15" t="n">
        <f aca="false">+SUMIF(TARTINE!G:G,'ALL 2019'!C222,TARTINE!F:F)</f>
        <v>0</v>
      </c>
      <c r="N222" s="15" t="n">
        <f aca="false">+SUMIF(IDF!F:F,'ALL 2019'!C222,IDF!E:E)</f>
        <v>86804361.43</v>
      </c>
      <c r="O222" s="15" t="n">
        <f aca="false">+SUMIF(RYA!G:G,C222,RYA!F:F)</f>
        <v>35282021.21</v>
      </c>
      <c r="P222" s="15" t="n">
        <f aca="false">+SUMIF('SCI NOAH'!G:G,'ALL 2019'!C222,'SCI NOAH'!F:F)</f>
        <v>0</v>
      </c>
      <c r="Q222" s="15" t="n">
        <f aca="false">+SUMIF(SIM!F:F,'ALL 2019'!C222,SIM!E:E)</f>
        <v>0</v>
      </c>
      <c r="R222" s="93" t="n">
        <f aca="false">SUMIF('First Energy'!F:F,C222,'First Energy'!I:I)</f>
        <v>0</v>
      </c>
      <c r="S222" s="93" t="n">
        <f aca="false">SUMIF('ID Motors'!G:G,C222,'ID Motors'!J:J)</f>
        <v>-835533492.76</v>
      </c>
      <c r="T222" s="15" t="n">
        <f aca="false">+SUMIF('ID RENTAL'!G:G,'ALL 2019'!C222,'ID RENTAL'!F:F)</f>
        <v>0</v>
      </c>
      <c r="U222" s="29" t="n">
        <f aca="false">+SUMIF('MCM '!G:G,'ALL 2019'!C222,'MCM '!F:F)</f>
        <v>-145953908.683398</v>
      </c>
      <c r="V222" s="61" t="n">
        <f aca="false">+SUMIF(AGRIMOTORS!G:G,C222,AGRIMOTORS!F:F)</f>
        <v>0</v>
      </c>
      <c r="W222" s="15" t="n">
        <f aca="false">+SUMIF(BOVIMA!F:F,'ALL 2019'!C222,BOVIMA!E:E)</f>
        <v>0</v>
      </c>
      <c r="X222" s="15" t="n">
        <f aca="false">+SUMIF(AGRIFEED!F:F,'ALL 2019'!C222,AGRIFEED!E:E)</f>
        <v>0</v>
      </c>
      <c r="Y222" s="15" t="n">
        <f aca="false">+SUMIF(AMIP!F:F,'ALL 2019'!C222,AMIP!E:E)</f>
        <v>0</v>
      </c>
      <c r="Z222" s="15" t="n">
        <f aca="false">+SUMIF(ISF!F:F,'ALL 2019'!C222,ISF!F:F)</f>
        <v>0</v>
      </c>
      <c r="AA222" s="15" t="n">
        <f aca="false">+SUMIF(MABEL!F:F,'ALL 2019'!C222,MABEL!E:E)</f>
        <v>0</v>
      </c>
      <c r="AB222" s="29" t="n">
        <f aca="false">+SUMIF(DISCOI!G:G,'ALL 2019'!C222,DISCOI!F:F)</f>
        <v>-187431641.49</v>
      </c>
      <c r="AC222" s="15" t="n">
        <f aca="false">+SUMIF(NMP!F:F,'ALL 2019'!C222,NMP!E:E)</f>
        <v>0</v>
      </c>
      <c r="AD222" s="15" t="n">
        <f aca="false">+SUMIF('AMCHO '!F:F,'ALL 2019'!C222,'AMCHO '!E:E)</f>
        <v>0</v>
      </c>
      <c r="AE222" s="15" t="n">
        <f aca="false">SUMIF(CONFORTIS!G:G,'ALL 2019'!C222,CONFORTIS!F:F)</f>
        <v>0</v>
      </c>
      <c r="AF222" s="15" t="n">
        <f aca="false">+SUMIF('IRS IMMO'!G:G,'ALL 2019'!C222,'IRS IMMO'!F:F)</f>
        <v>4940000</v>
      </c>
      <c r="AG222" s="15" t="n">
        <f aca="false">SUMIF('United Malagasy'!F:F,'ALL 2019'!C222,'United Malagasy'!E:E)</f>
        <v>0</v>
      </c>
      <c r="AH222" s="15" t="n">
        <f aca="false">+SUMIF(AGRIVETAM!F:F,'ALL 2019'!C222,AGRIVETAM!E:E)</f>
        <v>0</v>
      </c>
      <c r="AI222" s="15" t="n">
        <f aca="false">+SUMIF(EUROPAINTS!F:F,'ALL 2019'!C222,EUROPAINTS!E:E)</f>
        <v>22808163.0799999</v>
      </c>
      <c r="AJ222" s="15" t="n">
        <f aca="false">SUMIF('CSS SAKAY'!F:F,'ALL 2019'!C222,'CSS SAKAY'!E:E)</f>
        <v>0</v>
      </c>
      <c r="AK222" s="61" t="n">
        <f aca="false">+SUMIF(AGRIMA!F:F,'ALL 2019'!C222,AGRIMA!E:E)</f>
        <v>0</v>
      </c>
      <c r="AL222" s="15" t="n">
        <f aca="false">+SUMIF(FERRIS!H:H,'ALL 2019'!C222,FERRIS!G:G)</f>
        <v>0</v>
      </c>
      <c r="AM222" s="15" t="n">
        <f aca="false">SUMIF(SEM!F:F,'ALL 2019'!C222,SEM!E:E)</f>
        <v>0</v>
      </c>
      <c r="AN222" s="15" t="n">
        <f aca="false">+SUMIF(Madatrade!F:F,'ALL 2019'!C222,Madatrade!E:E)</f>
        <v>490366296.59</v>
      </c>
      <c r="AO222" s="15" t="n">
        <f aca="false">+SUMIF('FIRST INVESTISSEMENT'!G:G,'ALL 2019'!C222,'FIRST INVESTISSEMENT'!F:F)</f>
        <v>57164962.49</v>
      </c>
    </row>
    <row r="223" customFormat="false" ht="17.25" hidden="false" customHeight="true" outlineLevel="0" collapsed="false">
      <c r="A223" s="2" t="str">
        <f aca="false">+LEFT(B223)</f>
        <v>5</v>
      </c>
      <c r="B223" s="2" t="str">
        <f aca="false">+LEFT(C223,3)</f>
        <v>512</v>
      </c>
      <c r="C223" s="20" t="n">
        <v>51211010</v>
      </c>
      <c r="D223" s="46" t="s">
        <v>2965</v>
      </c>
      <c r="E223" s="57" t="s">
        <v>2966</v>
      </c>
      <c r="F223" s="61" t="n">
        <v>0</v>
      </c>
      <c r="G223" s="61" t="n">
        <f aca="false">+SUMIF(AGRICORP!I:I,C223,AGRICORP!F:F)</f>
        <v>0</v>
      </c>
      <c r="H223" s="61" t="n">
        <f aca="false">+SUMIF(SMTP!D:D,'ALL 2019'!C223,SMTP!H:H)</f>
        <v>0</v>
      </c>
      <c r="I223" s="61" t="n">
        <f aca="false">SUMIF(AGRIVET!G:G,C223,AGRIVET!F:F)</f>
        <v>5903771.8</v>
      </c>
      <c r="J223" s="61" t="n">
        <f aca="false">+SUMIF(AGRIVAL!G:G,'ALL 2019'!C223,AGRIVAL!F:F)</f>
        <v>0</v>
      </c>
      <c r="K223" s="61" t="n">
        <f aca="false">+SUMIF(AGRIKOBA!G:G,'ALL 2019'!C223,AGRIKOBA!F:F)</f>
        <v>0</v>
      </c>
      <c r="L223" s="61" t="n">
        <f aca="false">+SUMIF(LMOI!F:F,'ALL 2019'!C223,LMOI!E:E)</f>
        <v>0</v>
      </c>
      <c r="M223" s="15" t="n">
        <f aca="false">+SUMIF(TARTINE!G:G,'ALL 2019'!C223,TARTINE!F:F)</f>
        <v>0</v>
      </c>
      <c r="N223" s="15" t="n">
        <f aca="false">+SUMIF(IDF!F:F,'ALL 2019'!C223,IDF!E:E)</f>
        <v>0</v>
      </c>
      <c r="O223" s="15" t="n">
        <f aca="false">+SUMIF(RYA!G:G,C223,RYA!F:F)</f>
        <v>0</v>
      </c>
      <c r="P223" s="15" t="n">
        <f aca="false">+SUMIF('SCI NOAH'!G:G,'ALL 2019'!C223,'SCI NOAH'!F:F)</f>
        <v>0</v>
      </c>
      <c r="Q223" s="15" t="n">
        <f aca="false">+SUMIF(SIM!F:F,'ALL 2019'!C223,SIM!E:E)</f>
        <v>0</v>
      </c>
      <c r="R223" s="93" t="n">
        <f aca="false">SUMIF('First Energy'!F:F,C223,'First Energy'!I:I)</f>
        <v>0</v>
      </c>
      <c r="S223" s="93" t="n">
        <f aca="false">SUMIF('ID Motors'!G:G,C223,'ID Motors'!J:J)</f>
        <v>0</v>
      </c>
      <c r="T223" s="15" t="n">
        <f aca="false">+SUMIF('ID RENTAL'!G:G,'ALL 2019'!C223,'ID RENTAL'!F:F)</f>
        <v>0</v>
      </c>
      <c r="U223" s="29" t="n">
        <f aca="false">+SUMIF('MCM '!G:G,'ALL 2019'!C223,'MCM '!F:F)</f>
        <v>0</v>
      </c>
      <c r="V223" s="61" t="n">
        <f aca="false">+SUMIF(AGRIMOTORS!G:G,C223,AGRIMOTORS!F:F)</f>
        <v>0</v>
      </c>
      <c r="W223" s="15" t="n">
        <f aca="false">+SUMIF(BOVIMA!F:F,'ALL 2019'!C223,BOVIMA!E:E)</f>
        <v>0</v>
      </c>
      <c r="X223" s="15" t="n">
        <f aca="false">+SUMIF(AGRIFEED!F:F,'ALL 2019'!C223,AGRIFEED!E:E)</f>
        <v>0</v>
      </c>
      <c r="Y223" s="15" t="n">
        <f aca="false">+SUMIF(AMIP!F:F,'ALL 2019'!C223,AMIP!E:E)</f>
        <v>0</v>
      </c>
      <c r="Z223" s="15" t="n">
        <f aca="false">+SUMIF(ISF!F:F,'ALL 2019'!C223,ISF!F:F)</f>
        <v>0</v>
      </c>
      <c r="AA223" s="15" t="n">
        <f aca="false">+SUMIF(MABEL!F:F,'ALL 2019'!C223,MABEL!E:E)</f>
        <v>0</v>
      </c>
      <c r="AB223" s="29" t="n">
        <f aca="false">+SUMIF(DISCOI!G:G,'ALL 2019'!C223,DISCOI!F:F)</f>
        <v>0</v>
      </c>
      <c r="AC223" s="15" t="n">
        <f aca="false">+SUMIF(NMP!F:F,'ALL 2019'!C223,NMP!E:E)</f>
        <v>0</v>
      </c>
      <c r="AD223" s="15" t="n">
        <f aca="false">+SUMIF('AMCHO '!F:F,'ALL 2019'!C223,'AMCHO '!E:E)</f>
        <v>0</v>
      </c>
      <c r="AE223" s="15" t="n">
        <f aca="false">SUMIF(CONFORTIS!G:G,'ALL 2019'!C223,CONFORTIS!F:F)</f>
        <v>0</v>
      </c>
      <c r="AF223" s="15" t="n">
        <f aca="false">+SUMIF('IRS IMMO'!G:G,'ALL 2019'!C223,'IRS IMMO'!F:F)</f>
        <v>0</v>
      </c>
      <c r="AG223" s="15" t="n">
        <f aca="false">SUMIF('United Malagasy'!F:F,'ALL 2019'!C223,'United Malagasy'!E:E)</f>
        <v>0</v>
      </c>
      <c r="AH223" s="15" t="n">
        <f aca="false">+SUMIF(AGRIVETAM!F:F,'ALL 2019'!C223,AGRIVETAM!E:E)</f>
        <v>0</v>
      </c>
      <c r="AI223" s="15" t="n">
        <f aca="false">+SUMIF(EUROPAINTS!F:F,'ALL 2019'!C223,EUROPAINTS!E:E)</f>
        <v>0</v>
      </c>
      <c r="AJ223" s="15" t="n">
        <f aca="false">SUMIF('CSS SAKAY'!F:F,'ALL 2019'!C223,'CSS SAKAY'!E:E)</f>
        <v>0</v>
      </c>
      <c r="AK223" s="61" t="n">
        <f aca="false">+SUMIF(AGRIMA!F:F,'ALL 2019'!C223,AGRIMA!E:E)</f>
        <v>0</v>
      </c>
      <c r="AL223" s="15" t="n">
        <f aca="false">+SUMIF(FERRIS!H:H,'ALL 2019'!C223,FERRIS!G:G)</f>
        <v>0</v>
      </c>
      <c r="AM223" s="15" t="n">
        <f aca="false">SUMIF(SEM!F:F,'ALL 2019'!C223,SEM!E:E)</f>
        <v>0</v>
      </c>
      <c r="AN223" s="15" t="n">
        <f aca="false">+SUMIF(Madatrade!F:F,'ALL 2019'!C223,Madatrade!E:E)</f>
        <v>0</v>
      </c>
      <c r="AO223" s="15" t="n">
        <f aca="false">+SUMIF('FIRST INVESTISSEMENT'!G:G,'ALL 2019'!C223,'FIRST INVESTISSEMENT'!F:F)</f>
        <v>0</v>
      </c>
    </row>
    <row r="224" customFormat="false" ht="17.25" hidden="false" customHeight="true" outlineLevel="0" collapsed="false">
      <c r="A224" s="2" t="str">
        <f aca="false">+LEFT(B224)</f>
        <v>5</v>
      </c>
      <c r="B224" s="2" t="str">
        <f aca="false">+LEFT(C224,3)</f>
        <v>512</v>
      </c>
      <c r="C224" s="20" t="n">
        <v>51212000</v>
      </c>
      <c r="D224" s="46" t="s">
        <v>2965</v>
      </c>
      <c r="E224" s="57" t="s">
        <v>2338</v>
      </c>
      <c r="F224" s="61" t="n">
        <v>0</v>
      </c>
      <c r="G224" s="61" t="n">
        <f aca="false">+SUMIF(AGRICORP!I:I,C224,AGRICORP!F:F)</f>
        <v>0</v>
      </c>
      <c r="H224" s="61" t="n">
        <f aca="false">+SUMIF(SMTP!D:D,'ALL 2019'!C224,SMTP!H:H)</f>
        <v>47601011.691</v>
      </c>
      <c r="I224" s="61" t="n">
        <f aca="false">SUMIF(AGRIVET!G:G,C224,AGRIVET!F:F)</f>
        <v>19277276.18</v>
      </c>
      <c r="J224" s="61" t="n">
        <f aca="false">+SUMIF(AGRIVAL!G:G,'ALL 2019'!C224,AGRIVAL!F:F)</f>
        <v>0</v>
      </c>
      <c r="K224" s="61" t="n">
        <f aca="false">+SUMIF(AGRIKOBA!G:G,'ALL 2019'!C224,AGRIKOBA!F:F)</f>
        <v>0</v>
      </c>
      <c r="L224" s="61" t="n">
        <f aca="false">+SUMIF(LMOI!F:F,'ALL 2019'!C224,LMOI!E:E)</f>
        <v>0</v>
      </c>
      <c r="M224" s="15" t="n">
        <f aca="false">+SUMIF(TARTINE!G:G,'ALL 2019'!C224,TARTINE!F:F)</f>
        <v>0</v>
      </c>
      <c r="N224" s="15" t="n">
        <f aca="false">+SUMIF(IDF!F:F,'ALL 2019'!C224,IDF!E:E)</f>
        <v>0</v>
      </c>
      <c r="O224" s="15" t="n">
        <f aca="false">+SUMIF(RYA!G:G,C224,RYA!F:F)</f>
        <v>0</v>
      </c>
      <c r="P224" s="15" t="n">
        <f aca="false">+SUMIF('SCI NOAH'!G:G,'ALL 2019'!C224,'SCI NOAH'!F:F)</f>
        <v>0</v>
      </c>
      <c r="Q224" s="15" t="n">
        <f aca="false">+SUMIF(SIM!F:F,'ALL 2019'!C224,SIM!E:E)</f>
        <v>0</v>
      </c>
      <c r="R224" s="93" t="n">
        <f aca="false">SUMIF('First Energy'!F:F,C224,'First Energy'!I:I)</f>
        <v>0</v>
      </c>
      <c r="S224" s="93" t="n">
        <f aca="false">SUMIF('ID Motors'!G:G,C224,'ID Motors'!J:J)</f>
        <v>0</v>
      </c>
      <c r="T224" s="15" t="n">
        <f aca="false">+SUMIF('ID RENTAL'!G:G,'ALL 2019'!C224,'ID RENTAL'!F:F)</f>
        <v>0</v>
      </c>
      <c r="U224" s="29" t="n">
        <f aca="false">+SUMIF('MCM '!G:G,'ALL 2019'!C224,'MCM '!F:F)</f>
        <v>0</v>
      </c>
      <c r="V224" s="61" t="n">
        <f aca="false">+SUMIF(AGRIMOTORS!G:G,C224,AGRIMOTORS!F:F)</f>
        <v>0</v>
      </c>
      <c r="W224" s="15" t="n">
        <f aca="false">+SUMIF(BOVIMA!F:F,'ALL 2019'!C224,BOVIMA!E:E)</f>
        <v>0</v>
      </c>
      <c r="X224" s="15" t="n">
        <f aca="false">+SUMIF(AGRIFEED!F:F,'ALL 2019'!C224,AGRIFEED!E:E)</f>
        <v>0</v>
      </c>
      <c r="Y224" s="15" t="n">
        <f aca="false">+SUMIF(AMIP!F:F,'ALL 2019'!C224,AMIP!E:E)</f>
        <v>0</v>
      </c>
      <c r="Z224" s="15" t="n">
        <f aca="false">+SUMIF(ISF!F:F,'ALL 2019'!C224,ISF!F:F)</f>
        <v>0</v>
      </c>
      <c r="AA224" s="15" t="n">
        <f aca="false">+SUMIF(MABEL!F:F,'ALL 2019'!C224,MABEL!E:E)</f>
        <v>0</v>
      </c>
      <c r="AB224" s="29" t="n">
        <f aca="false">+SUMIF(DISCOI!G:G,'ALL 2019'!C224,DISCOI!F:F)</f>
        <v>0</v>
      </c>
      <c r="AC224" s="15" t="n">
        <f aca="false">+SUMIF(NMP!F:F,'ALL 2019'!C224,NMP!E:E)</f>
        <v>0</v>
      </c>
      <c r="AD224" s="15" t="n">
        <f aca="false">+SUMIF('AMCHO '!F:F,'ALL 2019'!C224,'AMCHO '!E:E)</f>
        <v>0</v>
      </c>
      <c r="AE224" s="15" t="n">
        <f aca="false">SUMIF(CONFORTIS!G:G,'ALL 2019'!C224,CONFORTIS!F:F)</f>
        <v>0</v>
      </c>
      <c r="AF224" s="15" t="n">
        <f aca="false">+SUMIF('IRS IMMO'!G:G,'ALL 2019'!C224,'IRS IMMO'!F:F)</f>
        <v>0</v>
      </c>
      <c r="AG224" s="15" t="n">
        <f aca="false">SUMIF('United Malagasy'!F:F,'ALL 2019'!C224,'United Malagasy'!E:E)</f>
        <v>0</v>
      </c>
      <c r="AH224" s="15" t="n">
        <f aca="false">+SUMIF(AGRIVETAM!F:F,'ALL 2019'!C224,AGRIVETAM!E:E)</f>
        <v>0</v>
      </c>
      <c r="AI224" s="15" t="n">
        <f aca="false">+SUMIF(EUROPAINTS!F:F,'ALL 2019'!C224,EUROPAINTS!E:E)</f>
        <v>0</v>
      </c>
      <c r="AJ224" s="15" t="n">
        <f aca="false">SUMIF('CSS SAKAY'!F:F,'ALL 2019'!C224,'CSS SAKAY'!E:E)</f>
        <v>0</v>
      </c>
      <c r="AK224" s="61" t="n">
        <f aca="false">+SUMIF(AGRIMA!F:F,'ALL 2019'!C224,AGRIMA!E:E)</f>
        <v>0</v>
      </c>
      <c r="AL224" s="15" t="n">
        <f aca="false">+SUMIF(FERRIS!H:H,'ALL 2019'!C224,FERRIS!G:G)</f>
        <v>0</v>
      </c>
      <c r="AM224" s="15" t="n">
        <f aca="false">SUMIF(SEM!F:F,'ALL 2019'!C224,SEM!E:E)</f>
        <v>0</v>
      </c>
      <c r="AN224" s="15" t="n">
        <f aca="false">+SUMIF(Madatrade!F:F,'ALL 2019'!C224,Madatrade!E:E)</f>
        <v>0</v>
      </c>
      <c r="AO224" s="15" t="n">
        <f aca="false">+SUMIF('FIRST INVESTISSEMENT'!G:G,'ALL 2019'!C224,'FIRST INVESTISSEMENT'!F:F)</f>
        <v>0</v>
      </c>
    </row>
    <row r="225" customFormat="false" ht="17.25" hidden="false" customHeight="true" outlineLevel="0" collapsed="false">
      <c r="A225" s="2" t="str">
        <f aca="false">+LEFT(B225)</f>
        <v>5</v>
      </c>
      <c r="B225" s="2" t="str">
        <f aca="false">+LEFT(C225,3)</f>
        <v>512</v>
      </c>
      <c r="C225" s="20" t="n">
        <v>51213000</v>
      </c>
      <c r="D225" s="46" t="s">
        <v>2965</v>
      </c>
      <c r="E225" s="57" t="s">
        <v>2967</v>
      </c>
      <c r="F225" s="61" t="n">
        <v>0</v>
      </c>
      <c r="G225" s="61" t="n">
        <f aca="false">+SUMIF(AGRICORP!I:I,C225,AGRICORP!F:F)</f>
        <v>0</v>
      </c>
      <c r="H225" s="61" t="n">
        <f aca="false">+SUMIF(SMTP!D:D,'ALL 2019'!C225,SMTP!H:H)</f>
        <v>9281893.74840004</v>
      </c>
      <c r="I225" s="61" t="n">
        <f aca="false">SUMIF(AGRIVET!G:G,C225,AGRIVET!F:F)</f>
        <v>7964578.1</v>
      </c>
      <c r="J225" s="61" t="n">
        <f aca="false">+SUMIF(AGRIVAL!G:G,'ALL 2019'!C225,AGRIVAL!F:F)</f>
        <v>0</v>
      </c>
      <c r="K225" s="61" t="n">
        <f aca="false">+SUMIF(AGRIKOBA!G:G,'ALL 2019'!C225,AGRIKOBA!F:F)</f>
        <v>0</v>
      </c>
      <c r="L225" s="61" t="n">
        <f aca="false">+SUMIF(LMOI!F:F,'ALL 2019'!C225,LMOI!E:E)</f>
        <v>0</v>
      </c>
      <c r="M225" s="15" t="n">
        <f aca="false">+SUMIF(TARTINE!G:G,'ALL 2019'!C225,TARTINE!F:F)</f>
        <v>0</v>
      </c>
      <c r="N225" s="15" t="n">
        <f aca="false">+SUMIF(IDF!F:F,'ALL 2019'!C225,IDF!E:E)</f>
        <v>0</v>
      </c>
      <c r="O225" s="15" t="n">
        <f aca="false">+SUMIF(RYA!G:G,C225,RYA!F:F)</f>
        <v>0</v>
      </c>
      <c r="P225" s="15" t="n">
        <f aca="false">+SUMIF('SCI NOAH'!G:G,'ALL 2019'!C225,'SCI NOAH'!F:F)</f>
        <v>0</v>
      </c>
      <c r="Q225" s="15" t="n">
        <f aca="false">+SUMIF(SIM!F:F,'ALL 2019'!C225,SIM!E:E)</f>
        <v>0</v>
      </c>
      <c r="R225" s="93" t="n">
        <f aca="false">SUMIF('First Energy'!F:F,C225,'First Energy'!I:I)</f>
        <v>0</v>
      </c>
      <c r="S225" s="93" t="n">
        <f aca="false">SUMIF('ID Motors'!G:G,C225,'ID Motors'!J:J)</f>
        <v>0</v>
      </c>
      <c r="T225" s="15" t="n">
        <f aca="false">+SUMIF('ID RENTAL'!G:G,'ALL 2019'!C225,'ID RENTAL'!F:F)</f>
        <v>0</v>
      </c>
      <c r="U225" s="29" t="n">
        <f aca="false">+SUMIF('MCM '!G:G,'ALL 2019'!C225,'MCM '!F:F)</f>
        <v>0</v>
      </c>
      <c r="V225" s="61" t="n">
        <f aca="false">+SUMIF(AGRIMOTORS!G:G,C225,AGRIMOTORS!F:F)</f>
        <v>0</v>
      </c>
      <c r="W225" s="15" t="n">
        <f aca="false">+SUMIF(BOVIMA!F:F,'ALL 2019'!C225,BOVIMA!E:E)</f>
        <v>0</v>
      </c>
      <c r="X225" s="15" t="n">
        <f aca="false">+SUMIF(AGRIFEED!F:F,'ALL 2019'!C225,AGRIFEED!E:E)</f>
        <v>0</v>
      </c>
      <c r="Y225" s="15" t="n">
        <f aca="false">+SUMIF(AMIP!F:F,'ALL 2019'!C225,AMIP!E:E)</f>
        <v>0</v>
      </c>
      <c r="Z225" s="15" t="n">
        <f aca="false">+SUMIF(ISF!F:F,'ALL 2019'!C225,ISF!F:F)</f>
        <v>0</v>
      </c>
      <c r="AA225" s="15" t="n">
        <f aca="false">+SUMIF(MABEL!F:F,'ALL 2019'!C225,MABEL!E:E)</f>
        <v>0</v>
      </c>
      <c r="AB225" s="29" t="n">
        <f aca="false">+SUMIF(DISCOI!G:G,'ALL 2019'!C225,DISCOI!F:F)</f>
        <v>0</v>
      </c>
      <c r="AC225" s="15" t="n">
        <f aca="false">+SUMIF(NMP!F:F,'ALL 2019'!C225,NMP!E:E)</f>
        <v>0</v>
      </c>
      <c r="AD225" s="15" t="n">
        <f aca="false">+SUMIF('AMCHO '!F:F,'ALL 2019'!C225,'AMCHO '!E:E)</f>
        <v>0</v>
      </c>
      <c r="AE225" s="15" t="n">
        <f aca="false">SUMIF(CONFORTIS!G:G,'ALL 2019'!C225,CONFORTIS!F:F)</f>
        <v>0</v>
      </c>
      <c r="AF225" s="15" t="n">
        <f aca="false">+SUMIF('IRS IMMO'!G:G,'ALL 2019'!C225,'IRS IMMO'!F:F)</f>
        <v>0</v>
      </c>
      <c r="AG225" s="15" t="n">
        <f aca="false">SUMIF('United Malagasy'!F:F,'ALL 2019'!C225,'United Malagasy'!E:E)</f>
        <v>0</v>
      </c>
      <c r="AH225" s="15" t="n">
        <f aca="false">+SUMIF(AGRIVETAM!F:F,'ALL 2019'!C225,AGRIVETAM!E:E)</f>
        <v>0</v>
      </c>
      <c r="AI225" s="15" t="n">
        <f aca="false">+SUMIF(EUROPAINTS!F:F,'ALL 2019'!C225,EUROPAINTS!E:E)</f>
        <v>0</v>
      </c>
      <c r="AJ225" s="15" t="n">
        <f aca="false">SUMIF('CSS SAKAY'!F:F,'ALL 2019'!C225,'CSS SAKAY'!E:E)</f>
        <v>0</v>
      </c>
      <c r="AK225" s="61" t="n">
        <f aca="false">+SUMIF(AGRIMA!F:F,'ALL 2019'!C225,AGRIMA!E:E)</f>
        <v>0</v>
      </c>
      <c r="AL225" s="15" t="n">
        <f aca="false">+SUMIF(FERRIS!H:H,'ALL 2019'!C225,FERRIS!G:G)</f>
        <v>0</v>
      </c>
      <c r="AM225" s="15" t="n">
        <f aca="false">SUMIF(SEM!F:F,'ALL 2019'!C225,SEM!E:E)</f>
        <v>0</v>
      </c>
      <c r="AN225" s="15" t="n">
        <f aca="false">+SUMIF(Madatrade!F:F,'ALL 2019'!C225,Madatrade!E:E)</f>
        <v>0</v>
      </c>
      <c r="AO225" s="15" t="n">
        <f aca="false">+SUMIF('FIRST INVESTISSEMENT'!G:G,'ALL 2019'!C225,'FIRST INVESTISSEMENT'!F:F)</f>
        <v>0</v>
      </c>
    </row>
    <row r="226" customFormat="false" ht="17.25" hidden="false" customHeight="true" outlineLevel="0" collapsed="false">
      <c r="A226" s="2" t="str">
        <f aca="false">+LEFT(B226)</f>
        <v>5</v>
      </c>
      <c r="B226" s="2" t="str">
        <f aca="false">+LEFT(C226,3)</f>
        <v>512</v>
      </c>
      <c r="C226" s="20" t="n">
        <v>51221000</v>
      </c>
      <c r="D226" s="46" t="s">
        <v>2965</v>
      </c>
      <c r="E226" s="57" t="s">
        <v>323</v>
      </c>
      <c r="F226" s="61" t="n">
        <v>0</v>
      </c>
      <c r="G226" s="61" t="n">
        <f aca="false">+SUMIF(AGRICORP!I:I,C226,AGRICORP!F:F)</f>
        <v>0</v>
      </c>
      <c r="H226" s="61" t="n">
        <f aca="false">+SUMIF(SMTP!D:D,'ALL 2019'!C226,SMTP!H:H)</f>
        <v>-379514356.962799</v>
      </c>
      <c r="I226" s="61" t="n">
        <f aca="false">SUMIF(AGRIVET!G:G,C226,AGRIVET!F:F)</f>
        <v>-801011359.75</v>
      </c>
      <c r="J226" s="61" t="n">
        <f aca="false">+SUMIF(AGRIVAL!G:G,'ALL 2019'!C226,AGRIVAL!F:F)</f>
        <v>-878379341.34</v>
      </c>
      <c r="K226" s="61" t="n">
        <f aca="false">+SUMIF(AGRIKOBA!G:G,'ALL 2019'!C226,AGRIKOBA!F:F)</f>
        <v>0</v>
      </c>
      <c r="L226" s="61" t="n">
        <f aca="false">+SUMIF(LMOI!F:F,'ALL 2019'!C226,LMOI!E:E)</f>
        <v>0</v>
      </c>
      <c r="M226" s="15" t="n">
        <f aca="false">+SUMIF(TARTINE!G:G,'ALL 2019'!C226,TARTINE!F:F)</f>
        <v>0</v>
      </c>
      <c r="N226" s="15" t="n">
        <f aca="false">+SUMIF(IDF!F:F,'ALL 2019'!C226,IDF!E:E)</f>
        <v>46256538.24</v>
      </c>
      <c r="O226" s="15" t="n">
        <f aca="false">+SUMIF(RYA!G:G,C226,RYA!F:F)</f>
        <v>0</v>
      </c>
      <c r="P226" s="15" t="n">
        <f aca="false">+SUMIF('SCI NOAH'!G:G,'ALL 2019'!C226,'SCI NOAH'!F:F)</f>
        <v>0</v>
      </c>
      <c r="Q226" s="15" t="n">
        <f aca="false">+SUMIF(SIM!F:F,'ALL 2019'!C226,SIM!E:E)</f>
        <v>18210369.940001</v>
      </c>
      <c r="R226" s="93" t="n">
        <f aca="false">SUMIF('First Energy'!F:F,C226,'First Energy'!I:I)</f>
        <v>9231818.03</v>
      </c>
      <c r="S226" s="93" t="n">
        <f aca="false">SUMIF('ID Motors'!G:G,C226,'ID Motors'!J:J)</f>
        <v>417184690.18</v>
      </c>
      <c r="T226" s="15" t="n">
        <f aca="false">+SUMIF('ID RENTAL'!G:G,'ALL 2019'!C226,'ID RENTAL'!F:F)</f>
        <v>0</v>
      </c>
      <c r="U226" s="29" t="n">
        <f aca="false">+SUMIF('MCM '!G:G,'ALL 2019'!C226,'MCM '!F:F)</f>
        <v>0</v>
      </c>
      <c r="V226" s="61" t="n">
        <f aca="false">+SUMIF(AGRIMOTORS!G:G,C226,AGRIMOTORS!F:F)</f>
        <v>0</v>
      </c>
      <c r="W226" s="15" t="n">
        <f aca="false">+SUMIF(BOVIMA!F:F,'ALL 2019'!C226,BOVIMA!E:E)</f>
        <v>17179077</v>
      </c>
      <c r="X226" s="15" t="n">
        <f aca="false">+SUMIF(AGRIFEED!F:F,'ALL 2019'!C226,AGRIFEED!E:E)</f>
        <v>0</v>
      </c>
      <c r="Y226" s="15" t="n">
        <f aca="false">+SUMIF(AMIP!F:F,'ALL 2019'!C226,AMIP!E:E)</f>
        <v>0</v>
      </c>
      <c r="Z226" s="15" t="n">
        <f aca="false">+SUMIF(ISF!F:F,'ALL 2019'!C226,ISF!F:F)</f>
        <v>0</v>
      </c>
      <c r="AA226" s="15" t="n">
        <f aca="false">+SUMIF(MABEL!F:F,'ALL 2019'!C226,MABEL!E:E)</f>
        <v>15080300.52</v>
      </c>
      <c r="AB226" s="29" t="n">
        <f aca="false">+SUMIF(DISCOI!G:G,'ALL 2019'!C226,DISCOI!F:F)</f>
        <v>45167605.89</v>
      </c>
      <c r="AC226" s="15" t="n">
        <f aca="false">+SUMIF(NMP!F:F,'ALL 2019'!C226,NMP!E:E)</f>
        <v>3828064.31000003</v>
      </c>
      <c r="AD226" s="15" t="n">
        <f aca="false">+SUMIF('AMCHO '!F:F,'ALL 2019'!C226,'AMCHO '!E:E)</f>
        <v>0</v>
      </c>
      <c r="AE226" s="15" t="n">
        <f aca="false">SUMIF(CONFORTIS!G:G,'ALL 2019'!C226,CONFORTIS!F:F)</f>
        <v>0</v>
      </c>
      <c r="AF226" s="15" t="n">
        <f aca="false">+SUMIF('IRS IMMO'!G:G,'ALL 2019'!C226,'IRS IMMO'!F:F)</f>
        <v>0</v>
      </c>
      <c r="AG226" s="15" t="n">
        <f aca="false">SUMIF('United Malagasy'!F:F,'ALL 2019'!C226,'United Malagasy'!E:E)</f>
        <v>0</v>
      </c>
      <c r="AH226" s="15" t="n">
        <f aca="false">+SUMIF(AGRIVETAM!F:F,'ALL 2019'!C226,AGRIVETAM!E:E)</f>
        <v>0</v>
      </c>
      <c r="AI226" s="15" t="n">
        <f aca="false">+SUMIF(EUROPAINTS!F:F,'ALL 2019'!C226,EUROPAINTS!E:E)</f>
        <v>25961387.13</v>
      </c>
      <c r="AJ226" s="15" t="n">
        <f aca="false">SUMIF('CSS SAKAY'!F:F,'ALL 2019'!C226,'CSS SAKAY'!E:E)</f>
        <v>0</v>
      </c>
      <c r="AK226" s="61" t="n">
        <f aca="false">+SUMIF(AGRIMA!F:F,'ALL 2019'!C226,AGRIMA!E:E)</f>
        <v>0</v>
      </c>
      <c r="AL226" s="15" t="n">
        <f aca="false">+SUMIF(FERRIS!H:H,'ALL 2019'!C226,FERRIS!G:G)</f>
        <v>1373286401.98</v>
      </c>
      <c r="AM226" s="15" t="n">
        <f aca="false">SUMIF(SEM!F:F,'ALL 2019'!C226,SEM!E:E)</f>
        <v>0</v>
      </c>
      <c r="AN226" s="15" t="n">
        <f aca="false">+SUMIF(Madatrade!F:F,'ALL 2019'!C226,Madatrade!E:E)</f>
        <v>0</v>
      </c>
      <c r="AO226" s="15" t="n">
        <f aca="false">+SUMIF('FIRST INVESTISSEMENT'!G:G,'ALL 2019'!C226,'FIRST INVESTISSEMENT'!F:F)</f>
        <v>-67977.86</v>
      </c>
    </row>
    <row r="227" customFormat="false" ht="17.25" hidden="false" customHeight="true" outlineLevel="0" collapsed="false">
      <c r="A227" s="2" t="str">
        <f aca="false">+LEFT(B227)</f>
        <v>5</v>
      </c>
      <c r="B227" s="2" t="str">
        <f aca="false">+LEFT(C227,3)</f>
        <v>512</v>
      </c>
      <c r="C227" s="16" t="n">
        <v>51222000</v>
      </c>
      <c r="D227" s="46" t="s">
        <v>2965</v>
      </c>
      <c r="E227" s="99" t="s">
        <v>2175</v>
      </c>
      <c r="F227" s="61"/>
      <c r="G227" s="61" t="n">
        <f aca="false">+SUMIF(AGRICORP!I:I,C227,AGRICORP!F:F)</f>
        <v>0</v>
      </c>
      <c r="H227" s="61" t="n">
        <f aca="false">+SUMIF(SMTP!D:D,'ALL 2019'!C227,SMTP!H:H)</f>
        <v>0</v>
      </c>
      <c r="I227" s="61" t="n">
        <f aca="false">SUMIF(AGRIVET!G:G,C227,AGRIVET!F:F)</f>
        <v>0</v>
      </c>
      <c r="J227" s="61" t="n">
        <f aca="false">+SUMIF(AGRIVAL!G:G,'ALL 2019'!C227,AGRIVAL!F:F)</f>
        <v>0</v>
      </c>
      <c r="M227" s="15"/>
      <c r="N227" s="15"/>
      <c r="O227" s="15"/>
      <c r="P227" s="15"/>
      <c r="Q227" s="15"/>
      <c r="R227" s="93" t="n">
        <f aca="false">SUMIF('First Energy'!F:F,C227,'First Energy'!I:I)</f>
        <v>0</v>
      </c>
      <c r="S227" s="93" t="n">
        <f aca="false">SUMIF('ID Motors'!G:G,C227,'ID Motors'!J:J)</f>
        <v>0</v>
      </c>
      <c r="T227" s="15" t="n">
        <f aca="false">+SUMIF('ID RENTAL'!G:G,'ALL 2019'!C227,'ID RENTAL'!F:F)</f>
        <v>0</v>
      </c>
      <c r="U227" s="29"/>
      <c r="V227" s="61" t="n">
        <f aca="false">+SUMIF(AGRIMOTORS!G:G,C227,AGRIMOTORS!F:F)</f>
        <v>0</v>
      </c>
      <c r="W227" s="15"/>
      <c r="X227" s="15"/>
      <c r="Y227" s="15"/>
      <c r="Z227" s="15"/>
      <c r="AA227" s="15" t="n">
        <f aca="false">+SUMIF(MABEL!F:F,'ALL 2019'!C227,MABEL!E:E)</f>
        <v>0</v>
      </c>
      <c r="AB227" s="29"/>
      <c r="AC227" s="15" t="n">
        <f aca="false">+SUMIF(NMP!F:F,'ALL 2019'!C227,NMP!E:E)</f>
        <v>2279106.15</v>
      </c>
      <c r="AD227" s="15" t="n">
        <f aca="false">+SUMIF('AMCHO '!F:F,'ALL 2019'!C227,'AMCHO '!E:E)</f>
        <v>0</v>
      </c>
      <c r="AE227" s="15" t="n">
        <f aca="false">SUMIF(CONFORTIS!G:G,'ALL 2019'!C227,CONFORTIS!F:F)</f>
        <v>0</v>
      </c>
      <c r="AF227" s="15" t="n">
        <f aca="false">+SUMIF('IRS IMMO'!G:G,'ALL 2019'!C227,'IRS IMMO'!F:F)</f>
        <v>0</v>
      </c>
      <c r="AG227" s="15" t="n">
        <f aca="false">SUMIF('United Malagasy'!F:F,'ALL 2019'!C227,'United Malagasy'!E:E)</f>
        <v>0</v>
      </c>
      <c r="AH227" s="15" t="n">
        <f aca="false">+SUMIF(AGRIVETAM!F:F,'ALL 2019'!C227,AGRIVETAM!E:E)</f>
        <v>0</v>
      </c>
      <c r="AI227" s="15" t="n">
        <f aca="false">+SUMIF(EUROPAINTS!F:F,'ALL 2019'!C227,EUROPAINTS!E:E)</f>
        <v>0</v>
      </c>
      <c r="AJ227" s="15" t="n">
        <f aca="false">SUMIF('CSS SAKAY'!F:F,'ALL 2019'!C227,'CSS SAKAY'!E:E)</f>
        <v>0</v>
      </c>
      <c r="AK227" s="61" t="n">
        <f aca="false">+SUMIF(AGRIMA!F:F,'ALL 2019'!C227,AGRIMA!E:E)</f>
        <v>0</v>
      </c>
      <c r="AL227" s="15" t="n">
        <f aca="false">+SUMIF(FERRIS!H:H,'ALL 2019'!C227,FERRIS!G:G)</f>
        <v>0</v>
      </c>
      <c r="AM227" s="15" t="n">
        <f aca="false">SUMIF(SEM!F:F,'ALL 2019'!C227,SEM!E:E)</f>
        <v>0</v>
      </c>
      <c r="AN227" s="15" t="n">
        <f aca="false">+SUMIF(Madatrade!F:F,'ALL 2019'!C227,Madatrade!E:E)</f>
        <v>0</v>
      </c>
      <c r="AO227" s="15" t="n">
        <f aca="false">+SUMIF('FIRST INVESTISSEMENT'!G:G,'ALL 2019'!C227,'FIRST INVESTISSEMENT'!F:F)</f>
        <v>0</v>
      </c>
    </row>
    <row r="228" customFormat="false" ht="17.25" hidden="false" customHeight="true" outlineLevel="0" collapsed="false">
      <c r="A228" s="2" t="str">
        <f aca="false">+LEFT(B228)</f>
        <v>5</v>
      </c>
      <c r="B228" s="2" t="str">
        <f aca="false">+LEFT(C228,3)</f>
        <v>512</v>
      </c>
      <c r="C228" s="20" t="n">
        <v>51223000</v>
      </c>
      <c r="D228" s="46" t="s">
        <v>2965</v>
      </c>
      <c r="E228" s="99" t="s">
        <v>2176</v>
      </c>
      <c r="F228" s="61"/>
      <c r="G228" s="61" t="n">
        <f aca="false">+SUMIF(AGRICORP!I:I,C228,AGRICORP!F:F)</f>
        <v>0</v>
      </c>
      <c r="H228" s="61" t="n">
        <f aca="false">+SUMIF(SMTP!D:D,'ALL 2019'!C228,SMTP!H:H)</f>
        <v>0</v>
      </c>
      <c r="I228" s="61" t="n">
        <f aca="false">SUMIF(AGRIVET!G:G,C228,AGRIVET!F:F)</f>
        <v>0</v>
      </c>
      <c r="J228" s="61" t="n">
        <f aca="false">+SUMIF(AGRIVAL!G:G,'ALL 2019'!C228,AGRIVAL!F:F)</f>
        <v>0</v>
      </c>
      <c r="M228" s="15"/>
      <c r="N228" s="15"/>
      <c r="O228" s="15"/>
      <c r="P228" s="15"/>
      <c r="Q228" s="15"/>
      <c r="R228" s="93" t="n">
        <f aca="false">SUMIF('First Energy'!F:F,C228,'First Energy'!I:I)</f>
        <v>0</v>
      </c>
      <c r="S228" s="93" t="n">
        <f aca="false">SUMIF('ID Motors'!G:G,C228,'ID Motors'!J:J)</f>
        <v>0</v>
      </c>
      <c r="T228" s="15" t="n">
        <f aca="false">+SUMIF('ID RENTAL'!G:G,'ALL 2019'!C228,'ID RENTAL'!F:F)</f>
        <v>0</v>
      </c>
      <c r="U228" s="29"/>
      <c r="V228" s="61" t="n">
        <f aca="false">+SUMIF(AGRIMOTORS!G:G,C228,AGRIMOTORS!F:F)</f>
        <v>0</v>
      </c>
      <c r="W228" s="15"/>
      <c r="X228" s="15"/>
      <c r="Y228" s="15"/>
      <c r="Z228" s="15"/>
      <c r="AA228" s="15" t="n">
        <f aca="false">+SUMIF(MABEL!F:F,'ALL 2019'!C228,MABEL!E:E)</f>
        <v>0</v>
      </c>
      <c r="AB228" s="29"/>
      <c r="AC228" s="15" t="n">
        <f aca="false">+SUMIF(NMP!F:F,'ALL 2019'!C228,NMP!E:E)</f>
        <v>47521771.09</v>
      </c>
      <c r="AD228" s="15" t="n">
        <f aca="false">+SUMIF('AMCHO '!F:F,'ALL 2019'!C228,'AMCHO '!E:E)</f>
        <v>0</v>
      </c>
      <c r="AE228" s="15" t="n">
        <f aca="false">SUMIF(CONFORTIS!G:G,'ALL 2019'!C228,CONFORTIS!F:F)</f>
        <v>0</v>
      </c>
      <c r="AF228" s="15" t="n">
        <f aca="false">+SUMIF('IRS IMMO'!G:G,'ALL 2019'!C228,'IRS IMMO'!F:F)</f>
        <v>0</v>
      </c>
      <c r="AG228" s="15" t="n">
        <f aca="false">SUMIF('United Malagasy'!F:F,'ALL 2019'!C228,'United Malagasy'!E:E)</f>
        <v>0</v>
      </c>
      <c r="AH228" s="15" t="n">
        <f aca="false">+SUMIF(AGRIVETAM!F:F,'ALL 2019'!C228,AGRIVETAM!E:E)</f>
        <v>0</v>
      </c>
      <c r="AI228" s="15" t="n">
        <f aca="false">+SUMIF(EUROPAINTS!F:F,'ALL 2019'!C228,EUROPAINTS!E:E)</f>
        <v>0</v>
      </c>
      <c r="AJ228" s="15" t="n">
        <f aca="false">SUMIF('CSS SAKAY'!F:F,'ALL 2019'!C228,'CSS SAKAY'!E:E)</f>
        <v>0</v>
      </c>
      <c r="AK228" s="61" t="n">
        <f aca="false">+SUMIF(AGRIMA!F:F,'ALL 2019'!C228,AGRIMA!E:E)</f>
        <v>0</v>
      </c>
      <c r="AL228" s="15" t="n">
        <f aca="false">+SUMIF(FERRIS!H:H,'ALL 2019'!C228,FERRIS!G:G)</f>
        <v>0</v>
      </c>
      <c r="AM228" s="15" t="n">
        <f aca="false">SUMIF(SEM!F:F,'ALL 2019'!C228,SEM!E:E)</f>
        <v>0</v>
      </c>
      <c r="AN228" s="15" t="n">
        <f aca="false">+SUMIF(Madatrade!F:F,'ALL 2019'!C228,Madatrade!E:E)</f>
        <v>0</v>
      </c>
      <c r="AO228" s="15" t="n">
        <f aca="false">+SUMIF('FIRST INVESTISSEMENT'!G:G,'ALL 2019'!C228,'FIRST INVESTISSEMENT'!F:F)</f>
        <v>0</v>
      </c>
    </row>
    <row r="229" customFormat="false" ht="17.25" hidden="false" customHeight="true" outlineLevel="0" collapsed="false">
      <c r="A229" s="2" t="str">
        <f aca="false">+LEFT(B229)</f>
        <v>5</v>
      </c>
      <c r="B229" s="2" t="str">
        <f aca="false">+LEFT(C229,3)</f>
        <v>512</v>
      </c>
      <c r="C229" s="20" t="n">
        <v>51231000</v>
      </c>
      <c r="D229" s="46" t="s">
        <v>2965</v>
      </c>
      <c r="E229" s="57" t="s">
        <v>325</v>
      </c>
      <c r="F229" s="61" t="n">
        <v>20905412.7200003</v>
      </c>
      <c r="G229" s="61" t="n">
        <f aca="false">+SUMIF(AGRICORP!I:I,C229,AGRICORP!F:F)</f>
        <v>0</v>
      </c>
      <c r="H229" s="61" t="n">
        <f aca="false">+SUMIF(SMTP!D:D,'ALL 2019'!C229,SMTP!H:H)</f>
        <v>-229778471.6588</v>
      </c>
      <c r="I229" s="61" t="n">
        <f aca="false">SUMIF(AGRIVET!G:G,C229,AGRIVET!F:F)</f>
        <v>-272588028.08</v>
      </c>
      <c r="J229" s="61" t="n">
        <f aca="false">+SUMIF(AGRIVAL!G:G,'ALL 2019'!C229,AGRIVAL!F:F)</f>
        <v>557230106.11</v>
      </c>
      <c r="K229" s="61" t="n">
        <f aca="false">+SUMIF(AGRIKOBA!G:G,'ALL 2019'!C229,AGRIKOBA!F:F)</f>
        <v>0</v>
      </c>
      <c r="L229" s="61" t="n">
        <f aca="false">+SUMIF(LMOI!F:F,'ALL 2019'!C229,LMOI!E:E)</f>
        <v>0</v>
      </c>
      <c r="M229" s="15" t="n">
        <f aca="false">+SUMIF(TARTINE!G:G,'ALL 2019'!C229,TARTINE!F:F)</f>
        <v>540388.65</v>
      </c>
      <c r="N229" s="15" t="n">
        <f aca="false">+SUMIF(IDF!F:F,'ALL 2019'!C229,IDF!E:E)</f>
        <v>0</v>
      </c>
      <c r="O229" s="15" t="n">
        <f aca="false">+SUMIF(RYA!G:G,C229,RYA!F:F)</f>
        <v>0</v>
      </c>
      <c r="P229" s="15" t="n">
        <f aca="false">+SUMIF('SCI NOAH'!G:G,'ALL 2019'!C229,'SCI NOAH'!F:F)</f>
        <v>0</v>
      </c>
      <c r="Q229" s="15" t="n">
        <f aca="false">+SUMIF(SIM!F:F,'ALL 2019'!C229,SIM!E:E)</f>
        <v>0</v>
      </c>
      <c r="R229" s="93" t="n">
        <f aca="false">SUMIF('First Energy'!F:F,C229,'First Energy'!I:I)</f>
        <v>0</v>
      </c>
      <c r="S229" s="93" t="n">
        <f aca="false">SUMIF('ID Motors'!G:G,C229,'ID Motors'!J:J)</f>
        <v>386899549.01</v>
      </c>
      <c r="T229" s="15" t="n">
        <f aca="false">+SUMIF('ID RENTAL'!G:G,'ALL 2019'!C229,'ID RENTAL'!F:F)</f>
        <v>108785.56</v>
      </c>
      <c r="U229" s="29" t="n">
        <f aca="false">+SUMIF('MCM '!G:G,'ALL 2019'!C229,'MCM '!F:F)</f>
        <v>0</v>
      </c>
      <c r="V229" s="61" t="n">
        <f aca="false">+SUMIF(AGRIMOTORS!G:G,C229,AGRIMOTORS!F:F)</f>
        <v>0</v>
      </c>
      <c r="W229" s="15" t="n">
        <f aca="false">+SUMIF(BOVIMA!F:F,'ALL 2019'!C229,BOVIMA!E:E)</f>
        <v>0</v>
      </c>
      <c r="X229" s="15" t="n">
        <f aca="false">+SUMIF(AGRIFEED!F:F,'ALL 2019'!C229,AGRIFEED!E:E)</f>
        <v>15999658.52</v>
      </c>
      <c r="Y229" s="15" t="n">
        <f aca="false">+SUMIF(AMIP!F:F,'ALL 2019'!C229,AMIP!E:E)</f>
        <v>0</v>
      </c>
      <c r="Z229" s="15" t="n">
        <f aca="false">+SUMIF(ISF!F:F,'ALL 2019'!C229,ISF!F:F)</f>
        <v>0</v>
      </c>
      <c r="AA229" s="15" t="n">
        <f aca="false">+SUMIF(MABEL!F:F,'ALL 2019'!C229,MABEL!E:E)</f>
        <v>0</v>
      </c>
      <c r="AB229" s="29" t="n">
        <f aca="false">+SUMIF(DISCOI!G:G,'ALL 2019'!C229,DISCOI!F:F)</f>
        <v>0</v>
      </c>
      <c r="AC229" s="15" t="n">
        <f aca="false">+SUMIF(NMP!F:F,'ALL 2019'!C229,NMP!E:E)</f>
        <v>0</v>
      </c>
      <c r="AD229" s="15" t="n">
        <f aca="false">+SUMIF('AMCHO '!F:F,'ALL 2019'!C229,'AMCHO '!E:E)</f>
        <v>3013584.26</v>
      </c>
      <c r="AE229" s="15" t="n">
        <f aca="false">SUMIF(CONFORTIS!G:G,'ALL 2019'!C229,CONFORTIS!F:F)</f>
        <v>0</v>
      </c>
      <c r="AF229" s="15" t="n">
        <f aca="false">+SUMIF('IRS IMMO'!G:G,'ALL 2019'!C229,'IRS IMMO'!F:F)</f>
        <v>0</v>
      </c>
      <c r="AG229" s="15" t="n">
        <f aca="false">SUMIF('United Malagasy'!F:F,'ALL 2019'!C229,'United Malagasy'!E:E)</f>
        <v>0</v>
      </c>
      <c r="AH229" s="15" t="n">
        <f aca="false">+SUMIF(AGRIVETAM!F:F,'ALL 2019'!C229,AGRIVETAM!E:E)</f>
        <v>0</v>
      </c>
      <c r="AI229" s="15" t="n">
        <f aca="false">+SUMIF(EUROPAINTS!F:F,'ALL 2019'!C229,EUROPAINTS!E:E)</f>
        <v>0</v>
      </c>
      <c r="AJ229" s="15" t="n">
        <f aca="false">SUMIF('CSS SAKAY'!F:F,'ALL 2019'!C229,'CSS SAKAY'!E:E)</f>
        <v>12066408.3</v>
      </c>
      <c r="AK229" s="61" t="n">
        <f aca="false">+SUMIF(AGRIMA!F:F,'ALL 2019'!C229,AGRIMA!E:E)</f>
        <v>58975269.2</v>
      </c>
      <c r="AL229" s="15" t="n">
        <f aca="false">+SUMIF(FERRIS!H:H,'ALL 2019'!C229,FERRIS!G:G)</f>
        <v>0</v>
      </c>
      <c r="AM229" s="15" t="n">
        <f aca="false">SUMIF(SEM!F:F,'ALL 2019'!C229,SEM!E:E)</f>
        <v>338408310.92</v>
      </c>
      <c r="AN229" s="15" t="n">
        <f aca="false">+SUMIF(Madatrade!F:F,'ALL 2019'!C229,Madatrade!E:E)</f>
        <v>0</v>
      </c>
      <c r="AO229" s="15" t="n">
        <f aca="false">+SUMIF('FIRST INVESTISSEMENT'!G:G,'ALL 2019'!C229,'FIRST INVESTISSEMENT'!F:F)</f>
        <v>0</v>
      </c>
    </row>
    <row r="230" customFormat="false" ht="17.25" hidden="false" customHeight="true" outlineLevel="0" collapsed="false">
      <c r="A230" s="2" t="str">
        <f aca="false">+LEFT(B230)</f>
        <v>5</v>
      </c>
      <c r="B230" s="2" t="str">
        <f aca="false">+LEFT(C230,3)</f>
        <v>512</v>
      </c>
      <c r="C230" s="20" t="n">
        <v>51231010</v>
      </c>
      <c r="D230" s="46" t="s">
        <v>2965</v>
      </c>
      <c r="E230" s="57" t="s">
        <v>2469</v>
      </c>
      <c r="F230" s="61" t="n">
        <v>0</v>
      </c>
      <c r="G230" s="61" t="n">
        <f aca="false">+SUMIF(AGRICORP!I:I,C230,AGRICORP!F:F)</f>
        <v>0</v>
      </c>
      <c r="H230" s="61" t="n">
        <f aca="false">+SUMIF(SMTP!D:D,'ALL 2019'!C230,SMTP!H:H)</f>
        <v>0</v>
      </c>
      <c r="I230" s="61" t="n">
        <f aca="false">SUMIF(AGRIVET!G:G,C230,AGRIVET!F:F)</f>
        <v>0</v>
      </c>
      <c r="J230" s="61" t="n">
        <f aca="false">+SUMIF(AGRIVAL!G:G,'ALL 2019'!C230,AGRIVAL!F:F)</f>
        <v>0</v>
      </c>
      <c r="K230" s="61" t="n">
        <f aca="false">+SUMIF(AGRIKOBA!G:G,'ALL 2019'!C230,AGRIKOBA!F:F)</f>
        <v>0</v>
      </c>
      <c r="L230" s="61" t="n">
        <f aca="false">+SUMIF(LMOI!F:F,'ALL 2019'!C230,LMOI!E:E)</f>
        <v>0</v>
      </c>
      <c r="M230" s="15" t="n">
        <f aca="false">+SUMIF(TARTINE!G:G,'ALL 2019'!C230,TARTINE!F:F)</f>
        <v>0</v>
      </c>
      <c r="N230" s="15" t="n">
        <f aca="false">+SUMIF(IDF!F:F,'ALL 2019'!C230,IDF!E:E)</f>
        <v>0</v>
      </c>
      <c r="O230" s="15" t="n">
        <f aca="false">+SUMIF(RYA!G:G,C230,RYA!F:F)</f>
        <v>0</v>
      </c>
      <c r="P230" s="15" t="n">
        <f aca="false">+SUMIF('SCI NOAH'!G:G,'ALL 2019'!C230,'SCI NOAH'!F:F)</f>
        <v>0</v>
      </c>
      <c r="Q230" s="15" t="n">
        <f aca="false">+SUMIF(SIM!F:F,'ALL 2019'!C230,SIM!E:E)</f>
        <v>0</v>
      </c>
      <c r="R230" s="93" t="n">
        <f aca="false">SUMIF('First Energy'!F:F,C230,'First Energy'!I:I)</f>
        <v>0</v>
      </c>
      <c r="S230" s="93" t="n">
        <f aca="false">SUMIF('ID Motors'!G:G,C230,'ID Motors'!J:J)</f>
        <v>0</v>
      </c>
      <c r="T230" s="15" t="n">
        <f aca="false">+SUMIF('ID RENTAL'!G:G,'ALL 2019'!C230,'ID RENTAL'!F:F)</f>
        <v>0</v>
      </c>
      <c r="U230" s="29" t="n">
        <f aca="false">+SUMIF('MCM '!G:G,'ALL 2019'!C230,'MCM '!F:F)</f>
        <v>0</v>
      </c>
      <c r="V230" s="61" t="n">
        <f aca="false">+SUMIF(AGRIMOTORS!G:G,C230,AGRIMOTORS!F:F)</f>
        <v>0</v>
      </c>
      <c r="W230" s="15" t="n">
        <f aca="false">+SUMIF(BOVIMA!F:F,'ALL 2019'!C230,BOVIMA!E:E)</f>
        <v>0</v>
      </c>
      <c r="X230" s="15" t="n">
        <f aca="false">+SUMIF(AGRIFEED!F:F,'ALL 2019'!C230,AGRIFEED!E:E)</f>
        <v>0</v>
      </c>
      <c r="Y230" s="15" t="n">
        <f aca="false">+SUMIF(AMIP!F:F,'ALL 2019'!C230,AMIP!E:E)</f>
        <v>0</v>
      </c>
      <c r="Z230" s="15" t="n">
        <f aca="false">+SUMIF(ISF!F:F,'ALL 2019'!C230,ISF!F:F)</f>
        <v>0</v>
      </c>
      <c r="AA230" s="15" t="n">
        <f aca="false">+SUMIF(MABEL!F:F,'ALL 2019'!C230,MABEL!E:E)</f>
        <v>0</v>
      </c>
      <c r="AB230" s="29" t="n">
        <f aca="false">+SUMIF(DISCOI!G:G,'ALL 2019'!C230,DISCOI!F:F)</f>
        <v>0</v>
      </c>
      <c r="AC230" s="15" t="n">
        <f aca="false">+SUMIF(NMP!F:F,'ALL 2019'!C230,NMP!E:E)</f>
        <v>0</v>
      </c>
      <c r="AD230" s="15" t="n">
        <f aca="false">+SUMIF('AMCHO '!F:F,'ALL 2019'!C230,'AMCHO '!E:E)</f>
        <v>0</v>
      </c>
      <c r="AE230" s="15" t="n">
        <f aca="false">SUMIF(CONFORTIS!G:G,'ALL 2019'!C230,CONFORTIS!F:F)</f>
        <v>0</v>
      </c>
      <c r="AF230" s="15" t="n">
        <f aca="false">+SUMIF('IRS IMMO'!G:G,'ALL 2019'!C230,'IRS IMMO'!F:F)</f>
        <v>0</v>
      </c>
      <c r="AG230" s="15" t="n">
        <f aca="false">SUMIF('United Malagasy'!F:F,'ALL 2019'!C230,'United Malagasy'!E:E)</f>
        <v>0</v>
      </c>
      <c r="AH230" s="15" t="n">
        <f aca="false">+SUMIF(AGRIVETAM!F:F,'ALL 2019'!C230,AGRIVETAM!E:E)</f>
        <v>0</v>
      </c>
      <c r="AI230" s="15" t="n">
        <f aca="false">+SUMIF(EUROPAINTS!F:F,'ALL 2019'!C230,EUROPAINTS!E:E)</f>
        <v>0</v>
      </c>
      <c r="AJ230" s="15" t="n">
        <f aca="false">SUMIF('CSS SAKAY'!F:F,'ALL 2019'!C230,'CSS SAKAY'!E:E)</f>
        <v>10268251.95</v>
      </c>
      <c r="AK230" s="61" t="n">
        <f aca="false">+SUMIF(AGRIMA!F:F,'ALL 2019'!C230,AGRIMA!E:E)</f>
        <v>0</v>
      </c>
      <c r="AL230" s="15" t="n">
        <f aca="false">+SUMIF(FERRIS!H:H,'ALL 2019'!C230,FERRIS!G:G)</f>
        <v>0</v>
      </c>
      <c r="AM230" s="15" t="n">
        <f aca="false">SUMIF(SEM!F:F,'ALL 2019'!C230,SEM!E:E)</f>
        <v>0</v>
      </c>
      <c r="AN230" s="15" t="n">
        <f aca="false">+SUMIF(Madatrade!F:F,'ALL 2019'!C230,Madatrade!E:E)</f>
        <v>0</v>
      </c>
      <c r="AO230" s="15" t="n">
        <f aca="false">+SUMIF('FIRST INVESTISSEMENT'!G:G,'ALL 2019'!C230,'FIRST INVESTISSEMENT'!F:F)</f>
        <v>0</v>
      </c>
    </row>
    <row r="231" customFormat="false" ht="17.25" hidden="false" customHeight="true" outlineLevel="0" collapsed="false">
      <c r="A231" s="2" t="str">
        <f aca="false">+LEFT(B231)</f>
        <v>5</v>
      </c>
      <c r="B231" s="2" t="str">
        <f aca="false">+LEFT(C231,3)</f>
        <v>512</v>
      </c>
      <c r="C231" s="20" t="n">
        <v>51241000</v>
      </c>
      <c r="D231" s="46" t="s">
        <v>2965</v>
      </c>
      <c r="E231" s="57" t="s">
        <v>133</v>
      </c>
      <c r="F231" s="61" t="n">
        <v>-28317449.6399994</v>
      </c>
      <c r="G231" s="61" t="n">
        <f aca="false">+SUMIF(AGRICORP!I:I,C231,AGRICORP!F:F)</f>
        <v>708815.79</v>
      </c>
      <c r="H231" s="61" t="n">
        <f aca="false">+SUMIF(SMTP!D:D,'ALL 2019'!C231,SMTP!H:H)</f>
        <v>-306345582.921499</v>
      </c>
      <c r="I231" s="61" t="n">
        <f aca="false">SUMIF(AGRIVET!G:G,C231,AGRIVET!F:F)</f>
        <v>-562636174.85</v>
      </c>
      <c r="J231" s="61" t="n">
        <f aca="false">+SUMIF(AGRIVAL!G:G,'ALL 2019'!C231,AGRIVAL!F:F)</f>
        <v>-163021185.09</v>
      </c>
      <c r="K231" s="61" t="n">
        <f aca="false">+SUMIF(AGRIKOBA!G:G,'ALL 2019'!C231,AGRIKOBA!F:F)</f>
        <v>0</v>
      </c>
      <c r="L231" s="61" t="n">
        <f aca="false">+SUMIF(LMOI!F:F,'ALL 2019'!C231,LMOI!E:E)</f>
        <v>0</v>
      </c>
      <c r="M231" s="15" t="n">
        <f aca="false">+SUMIF(TARTINE!G:G,'ALL 2019'!C231,TARTINE!F:F)</f>
        <v>301913913.99</v>
      </c>
      <c r="N231" s="15" t="n">
        <f aca="false">+SUMIF(IDF!F:F,'ALL 2019'!C231,IDF!E:E)</f>
        <v>95005413.3</v>
      </c>
      <c r="O231" s="15" t="n">
        <f aca="false">+SUMIF(RYA!G:G,C231,RYA!F:F)</f>
        <v>0</v>
      </c>
      <c r="P231" s="15" t="n">
        <f aca="false">+SUMIF('SCI NOAH'!G:G,'ALL 2019'!C231,'SCI NOAH'!F:F)</f>
        <v>4792092.91</v>
      </c>
      <c r="Q231" s="15" t="n">
        <f aca="false">+SUMIF(SIM!F:F,'ALL 2019'!C231,SIM!E:E)</f>
        <v>0</v>
      </c>
      <c r="R231" s="93" t="n">
        <f aca="false">SUMIF('First Energy'!F:F,C231,'First Energy'!I:I)</f>
        <v>-1181412406.46</v>
      </c>
      <c r="S231" s="93" t="n">
        <f aca="false">SUMIF('ID Motors'!G:G,C231,'ID Motors'!J:J)</f>
        <v>-814284668.31</v>
      </c>
      <c r="T231" s="15" t="n">
        <f aca="false">+SUMIF('ID RENTAL'!G:G,'ALL 2019'!C231,'ID RENTAL'!F:F)</f>
        <v>8913880.8</v>
      </c>
      <c r="U231" s="29" t="n">
        <f aca="false">+SUMIF('MCM '!G:G,'ALL 2019'!C231,'MCM '!F:F)</f>
        <v>-135697267.340473</v>
      </c>
      <c r="V231" s="61" t="n">
        <f aca="false">+SUMIF(AGRIMOTORS!G:G,C231,AGRIMOTORS!F:F)</f>
        <v>161692423.22</v>
      </c>
      <c r="W231" s="15" t="n">
        <f aca="false">+SUMIF(BOVIMA!F:F,'ALL 2019'!C231,BOVIMA!E:E)</f>
        <v>114428192</v>
      </c>
      <c r="X231" s="15" t="n">
        <f aca="false">+SUMIF(AGRIFEED!F:F,'ALL 2019'!C231,AGRIFEED!E:E)</f>
        <v>10985831.96</v>
      </c>
      <c r="Y231" s="15" t="n">
        <f aca="false">+SUMIF(AMIP!F:F,'ALL 2019'!C231,AMIP!E:E)</f>
        <v>0</v>
      </c>
      <c r="Z231" s="15" t="n">
        <f aca="false">+SUMIF(ISF!F:F,'ALL 2019'!C231,ISF!F:F)</f>
        <v>0</v>
      </c>
      <c r="AA231" s="15" t="n">
        <f aca="false">+SUMIF(MABEL!F:F,'ALL 2019'!C231,MABEL!E:E)</f>
        <v>36949246.3600002</v>
      </c>
      <c r="AB231" s="29" t="n">
        <f aca="false">+SUMIF(DISCOI!G:G,'ALL 2019'!C231,DISCOI!F:F)</f>
        <v>0</v>
      </c>
      <c r="AC231" s="15" t="n">
        <f aca="false">+SUMIF(NMP!F:F,'ALL 2019'!C231,NMP!E:E)</f>
        <v>0</v>
      </c>
      <c r="AD231" s="15" t="n">
        <f aca="false">+SUMIF('AMCHO '!F:F,'ALL 2019'!C231,'AMCHO '!E:E)</f>
        <v>0</v>
      </c>
      <c r="AE231" s="15" t="n">
        <f aca="false">SUMIF(CONFORTIS!G:G,'ALL 2019'!C231,CONFORTIS!F:F)</f>
        <v>708812.04</v>
      </c>
      <c r="AF231" s="15" t="n">
        <f aca="false">+SUMIF('IRS IMMO'!G:G,'ALL 2019'!C231,'IRS IMMO'!F:F)</f>
        <v>0</v>
      </c>
      <c r="AG231" s="15" t="n">
        <f aca="false">SUMIF('United Malagasy'!F:F,'ALL 2019'!C231,'United Malagasy'!E:E)</f>
        <v>-81068193.29</v>
      </c>
      <c r="AH231" s="15" t="n">
        <f aca="false">+SUMIF(AGRIVETAM!F:F,'ALL 2019'!C231,AGRIVETAM!E:E)</f>
        <v>739080994.06999</v>
      </c>
      <c r="AI231" s="15" t="n">
        <f aca="false">+SUMIF(EUROPAINTS!F:F,'ALL 2019'!C231,EUROPAINTS!E:E)</f>
        <v>0</v>
      </c>
      <c r="AJ231" s="15" t="n">
        <f aca="false">SUMIF('CSS SAKAY'!F:F,'ALL 2019'!C231,'CSS SAKAY'!E:E)</f>
        <v>0</v>
      </c>
      <c r="AK231" s="61" t="n">
        <f aca="false">+SUMIF(AGRIMA!F:F,'ALL 2019'!C231,AGRIMA!E:E)</f>
        <v>0</v>
      </c>
      <c r="AL231" s="15" t="n">
        <f aca="false">+SUMIF(FERRIS!H:H,'ALL 2019'!C231,FERRIS!G:G)</f>
        <v>0</v>
      </c>
      <c r="AM231" s="15" t="n">
        <f aca="false">SUMIF(SEM!F:F,'ALL 2019'!C231,SEM!E:E)</f>
        <v>230515500.56</v>
      </c>
      <c r="AN231" s="15" t="n">
        <f aca="false">+SUMIF(Madatrade!F:F,'ALL 2019'!C231,Madatrade!E:E)</f>
        <v>456722646.74</v>
      </c>
      <c r="AO231" s="15" t="n">
        <f aca="false">+SUMIF('FIRST INVESTISSEMENT'!G:G,'ALL 2019'!C231,'FIRST INVESTISSEMENT'!F:F)</f>
        <v>140758514.72</v>
      </c>
    </row>
    <row r="232" customFormat="false" ht="17.25" hidden="false" customHeight="true" outlineLevel="0" collapsed="false">
      <c r="A232" s="2" t="str">
        <f aca="false">+LEFT(B232)</f>
        <v>5</v>
      </c>
      <c r="B232" s="2" t="str">
        <f aca="false">+LEFT(C232,3)</f>
        <v>512</v>
      </c>
      <c r="C232" s="12" t="n">
        <v>51242000</v>
      </c>
      <c r="D232" s="46" t="s">
        <v>2965</v>
      </c>
      <c r="E232" s="34" t="s">
        <v>2052</v>
      </c>
      <c r="G232" s="61" t="n">
        <f aca="false">+SUMIF(AGRICORP!I:I,C232,AGRICORP!F:F)</f>
        <v>0</v>
      </c>
      <c r="H232" s="61" t="n">
        <f aca="false">+SUMIF(SMTP!D:D,'ALL 2019'!C232,SMTP!H:H)</f>
        <v>0</v>
      </c>
      <c r="I232" s="61" t="n">
        <f aca="false">SUMIF(AGRIVET!G:G,C232,AGRIVET!F:F)</f>
        <v>0</v>
      </c>
      <c r="J232" s="61" t="n">
        <f aca="false">+SUMIF(AGRIVAL!G:G,'ALL 2019'!C232,AGRIVAL!F:F)</f>
        <v>-16819935.12</v>
      </c>
      <c r="K232" s="61" t="n">
        <f aca="false">+SUMIF(AGRIKOBA!G:G,'ALL 2019'!C232,AGRIKOBA!F:F)</f>
        <v>0</v>
      </c>
      <c r="L232" s="61" t="n">
        <f aca="false">+SUMIF(LMOI!F:F,'ALL 2019'!C232,LMOI!E:E)</f>
        <v>0</v>
      </c>
      <c r="M232" s="15" t="n">
        <f aca="false">+SUMIF(TARTINE!G:G,'ALL 2019'!C232,TARTINE!F:F)</f>
        <v>0</v>
      </c>
      <c r="N232" s="15" t="n">
        <f aca="false">+SUMIF(IDF!F:F,'ALL 2019'!C232,IDF!E:E)</f>
        <v>0</v>
      </c>
      <c r="O232" s="15" t="n">
        <f aca="false">+SUMIF(RYA!G:G,C232,RYA!F:F)</f>
        <v>0</v>
      </c>
      <c r="P232" s="15" t="n">
        <f aca="false">+SUMIF('SCI NOAH'!G:G,'ALL 2019'!C232,'SCI NOAH'!F:F)</f>
        <v>0</v>
      </c>
      <c r="Q232" s="15" t="n">
        <f aca="false">+SUMIF(SIM!F:F,'ALL 2019'!C232,SIM!E:E)</f>
        <v>0</v>
      </c>
      <c r="R232" s="93" t="n">
        <f aca="false">SUMIF('First Energy'!F:F,C232,'First Energy'!I:I)</f>
        <v>0</v>
      </c>
      <c r="S232" s="93" t="n">
        <f aca="false">SUMIF('ID Motors'!G:G,C232,'ID Motors'!J:J)</f>
        <v>0</v>
      </c>
      <c r="T232" s="15" t="n">
        <f aca="false">+SUMIF('ID RENTAL'!G:G,'ALL 2019'!C232,'ID RENTAL'!F:F)</f>
        <v>0</v>
      </c>
      <c r="U232" s="29" t="n">
        <f aca="false">+SUMIF('MCM '!G:G,'ALL 2019'!C232,'MCM '!F:F)</f>
        <v>0</v>
      </c>
      <c r="V232" s="61" t="n">
        <f aca="false">+SUMIF(AGRIMOTORS!G:G,C232,AGRIMOTORS!F:F)</f>
        <v>0</v>
      </c>
      <c r="W232" s="15" t="n">
        <f aca="false">+SUMIF(BOVIMA!F:F,'ALL 2019'!C232,BOVIMA!E:E)</f>
        <v>205086895</v>
      </c>
      <c r="X232" s="15" t="n">
        <f aca="false">+SUMIF(AGRIFEED!F:F,'ALL 2019'!C232,AGRIFEED!E:E)</f>
        <v>0</v>
      </c>
      <c r="Y232" s="15" t="n">
        <f aca="false">+SUMIF(AMIP!F:F,'ALL 2019'!C232,AMIP!E:E)</f>
        <v>0</v>
      </c>
      <c r="Z232" s="15" t="n">
        <f aca="false">+SUMIF(ISF!F:F,'ALL 2019'!C232,ISF!F:F)</f>
        <v>0</v>
      </c>
      <c r="AA232" s="15" t="n">
        <f aca="false">+SUMIF(MABEL!F:F,'ALL 2019'!C232,MABEL!E:E)</f>
        <v>277815267.48</v>
      </c>
      <c r="AB232" s="29" t="n">
        <f aca="false">+SUMIF(DISCOI!G:G,'ALL 2019'!C232,DISCOI!F:F)</f>
        <v>0</v>
      </c>
      <c r="AC232" s="15" t="n">
        <f aca="false">+SUMIF(NMP!F:F,'ALL 2019'!C232,NMP!E:E)</f>
        <v>0</v>
      </c>
      <c r="AD232" s="15" t="n">
        <f aca="false">+SUMIF('AMCHO '!F:F,'ALL 2019'!C232,'AMCHO '!E:E)</f>
        <v>0</v>
      </c>
      <c r="AE232" s="15" t="n">
        <f aca="false">SUMIF(CONFORTIS!G:G,'ALL 2019'!C232,CONFORTIS!F:F)</f>
        <v>0</v>
      </c>
      <c r="AF232" s="15" t="n">
        <f aca="false">+SUMIF('IRS IMMO'!G:G,'ALL 2019'!C232,'IRS IMMO'!F:F)</f>
        <v>0</v>
      </c>
      <c r="AG232" s="15" t="n">
        <f aca="false">SUMIF('United Malagasy'!F:F,'ALL 2019'!C232,'United Malagasy'!E:E)</f>
        <v>0</v>
      </c>
      <c r="AH232" s="15" t="n">
        <f aca="false">+SUMIF(AGRIVETAM!F:F,'ALL 2019'!C232,AGRIVETAM!E:E)</f>
        <v>0</v>
      </c>
      <c r="AI232" s="15" t="n">
        <f aca="false">+SUMIF(EUROPAINTS!F:F,'ALL 2019'!C232,EUROPAINTS!E:E)</f>
        <v>0</v>
      </c>
      <c r="AJ232" s="15" t="n">
        <f aca="false">SUMIF('CSS SAKAY'!F:F,'ALL 2019'!C232,'CSS SAKAY'!E:E)</f>
        <v>0</v>
      </c>
      <c r="AK232" s="61" t="n">
        <f aca="false">+SUMIF(AGRIMA!F:F,'ALL 2019'!C232,AGRIMA!E:E)</f>
        <v>0</v>
      </c>
      <c r="AL232" s="15" t="n">
        <f aca="false">+SUMIF(FERRIS!H:H,'ALL 2019'!C232,FERRIS!G:G)</f>
        <v>0</v>
      </c>
      <c r="AM232" s="15" t="n">
        <f aca="false">SUMIF(SEM!F:F,'ALL 2019'!C232,SEM!E:E)</f>
        <v>0</v>
      </c>
      <c r="AN232" s="15" t="n">
        <f aca="false">+SUMIF(Madatrade!F:F,'ALL 2019'!C232,Madatrade!E:E)</f>
        <v>0</v>
      </c>
      <c r="AO232" s="15" t="n">
        <f aca="false">+SUMIF('FIRST INVESTISSEMENT'!G:G,'ALL 2019'!C232,'FIRST INVESTISSEMENT'!F:F)</f>
        <v>0</v>
      </c>
    </row>
    <row r="233" customFormat="false" ht="17.25" hidden="false" customHeight="true" outlineLevel="0" collapsed="false">
      <c r="A233" s="2" t="str">
        <f aca="false">+LEFT(B233)</f>
        <v>5</v>
      </c>
      <c r="B233" s="2" t="str">
        <f aca="false">+LEFT(C233,3)</f>
        <v>512</v>
      </c>
      <c r="C233" s="12" t="n">
        <v>51243000</v>
      </c>
      <c r="D233" s="46" t="s">
        <v>2965</v>
      </c>
      <c r="E233" s="34" t="s">
        <v>2053</v>
      </c>
      <c r="G233" s="61" t="n">
        <f aca="false">+SUMIF(AGRICORP!I:I,C233,AGRICORP!F:F)</f>
        <v>0</v>
      </c>
      <c r="H233" s="61" t="n">
        <f aca="false">+SUMIF(SMTP!D:D,'ALL 2019'!C233,SMTP!H:H)</f>
        <v>0</v>
      </c>
      <c r="I233" s="61" t="n">
        <f aca="false">SUMIF(AGRIVET!G:G,C233,AGRIVET!F:F)</f>
        <v>0</v>
      </c>
      <c r="J233" s="61" t="n">
        <f aca="false">+SUMIF(AGRIVAL!G:G,'ALL 2019'!C233,AGRIVAL!F:F)</f>
        <v>0</v>
      </c>
      <c r="K233" s="61" t="n">
        <f aca="false">+SUMIF(AGRIKOBA!G:G,'ALL 2019'!C233,AGRIKOBA!F:F)</f>
        <v>0</v>
      </c>
      <c r="L233" s="61" t="n">
        <f aca="false">+SUMIF(LMOI!F:F,'ALL 2019'!C233,LMOI!E:E)</f>
        <v>0</v>
      </c>
      <c r="M233" s="15" t="n">
        <f aca="false">+SUMIF(TARTINE!G:G,'ALL 2019'!C233,TARTINE!F:F)</f>
        <v>0</v>
      </c>
      <c r="N233" s="15" t="n">
        <f aca="false">+SUMIF(IDF!F:F,'ALL 2019'!C233,IDF!E:E)</f>
        <v>0</v>
      </c>
      <c r="O233" s="15" t="n">
        <f aca="false">+SUMIF(RYA!G:G,C233,RYA!F:F)</f>
        <v>0</v>
      </c>
      <c r="P233" s="15" t="n">
        <f aca="false">+SUMIF('SCI NOAH'!G:G,'ALL 2019'!C233,'SCI NOAH'!F:F)</f>
        <v>0</v>
      </c>
      <c r="Q233" s="15" t="n">
        <f aca="false">+SUMIF(SIM!F:F,'ALL 2019'!C233,SIM!E:E)</f>
        <v>0</v>
      </c>
      <c r="R233" s="93" t="n">
        <f aca="false">SUMIF('First Energy'!F:F,C233,'First Energy'!I:I)</f>
        <v>0</v>
      </c>
      <c r="S233" s="93" t="n">
        <f aca="false">SUMIF('ID Motors'!G:G,C233,'ID Motors'!J:J)</f>
        <v>0</v>
      </c>
      <c r="T233" s="15" t="n">
        <f aca="false">+SUMIF('ID RENTAL'!G:G,'ALL 2019'!C233,'ID RENTAL'!F:F)</f>
        <v>0</v>
      </c>
      <c r="U233" s="29" t="n">
        <f aca="false">+SUMIF('MCM '!G:G,'ALL 2019'!C233,'MCM '!F:F)</f>
        <v>0</v>
      </c>
      <c r="V233" s="61" t="n">
        <f aca="false">+SUMIF(AGRIMOTORS!G:G,C233,AGRIMOTORS!F:F)</f>
        <v>0</v>
      </c>
      <c r="W233" s="15" t="n">
        <f aca="false">+SUMIF(BOVIMA!F:F,'ALL 2019'!C233,BOVIMA!E:E)</f>
        <v>1109693009</v>
      </c>
      <c r="X233" s="15" t="n">
        <f aca="false">+SUMIF(AGRIFEED!F:F,'ALL 2019'!C233,AGRIFEED!E:E)</f>
        <v>0</v>
      </c>
      <c r="Y233" s="15" t="n">
        <f aca="false">+SUMIF(AMIP!F:F,'ALL 2019'!C233,AMIP!E:E)</f>
        <v>0</v>
      </c>
      <c r="Z233" s="15" t="n">
        <f aca="false">+SUMIF(ISF!F:F,'ALL 2019'!C233,ISF!F:F)</f>
        <v>0</v>
      </c>
      <c r="AA233" s="15" t="n">
        <f aca="false">+SUMIF(MABEL!F:F,'ALL 2019'!C233,MABEL!E:E)</f>
        <v>0</v>
      </c>
      <c r="AB233" s="29" t="n">
        <f aca="false">+SUMIF(DISCOI!G:G,'ALL 2019'!C233,DISCOI!F:F)</f>
        <v>0</v>
      </c>
      <c r="AC233" s="15" t="n">
        <f aca="false">+SUMIF(NMP!F:F,'ALL 2019'!C233,NMP!E:E)</f>
        <v>0</v>
      </c>
      <c r="AD233" s="15" t="n">
        <f aca="false">+SUMIF('AMCHO '!F:F,'ALL 2019'!C233,'AMCHO '!E:E)</f>
        <v>0</v>
      </c>
      <c r="AE233" s="15" t="n">
        <f aca="false">SUMIF(CONFORTIS!G:G,'ALL 2019'!C233,CONFORTIS!F:F)</f>
        <v>0</v>
      </c>
      <c r="AF233" s="15" t="n">
        <f aca="false">+SUMIF('IRS IMMO'!G:G,'ALL 2019'!C233,'IRS IMMO'!F:F)</f>
        <v>0</v>
      </c>
      <c r="AG233" s="15" t="n">
        <f aca="false">SUMIF('United Malagasy'!F:F,'ALL 2019'!C233,'United Malagasy'!E:E)</f>
        <v>0</v>
      </c>
      <c r="AH233" s="15" t="n">
        <f aca="false">+SUMIF(AGRIVETAM!F:F,'ALL 2019'!C233,AGRIVETAM!E:E)</f>
        <v>0</v>
      </c>
      <c r="AI233" s="15" t="n">
        <f aca="false">+SUMIF(EUROPAINTS!F:F,'ALL 2019'!C233,EUROPAINTS!E:E)</f>
        <v>0</v>
      </c>
      <c r="AJ233" s="15" t="n">
        <f aca="false">SUMIF('CSS SAKAY'!F:F,'ALL 2019'!C233,'CSS SAKAY'!E:E)</f>
        <v>0</v>
      </c>
      <c r="AK233" s="61" t="n">
        <f aca="false">+SUMIF(AGRIMA!F:F,'ALL 2019'!C233,AGRIMA!E:E)</f>
        <v>0</v>
      </c>
      <c r="AL233" s="15" t="n">
        <f aca="false">+SUMIF(FERRIS!H:H,'ALL 2019'!C233,FERRIS!G:G)</f>
        <v>0</v>
      </c>
      <c r="AM233" s="15" t="n">
        <f aca="false">SUMIF(SEM!F:F,'ALL 2019'!C233,SEM!E:E)</f>
        <v>-188944.49</v>
      </c>
      <c r="AN233" s="15" t="n">
        <f aca="false">+SUMIF(Madatrade!F:F,'ALL 2019'!C233,Madatrade!E:E)</f>
        <v>0</v>
      </c>
      <c r="AO233" s="15" t="n">
        <f aca="false">+SUMIF('FIRST INVESTISSEMENT'!G:G,'ALL 2019'!C233,'FIRST INVESTISSEMENT'!F:F)</f>
        <v>0</v>
      </c>
    </row>
    <row r="234" customFormat="false" ht="17.25" hidden="false" customHeight="true" outlineLevel="0" collapsed="false">
      <c r="A234" s="2" t="str">
        <f aca="false">+LEFT(B234)</f>
        <v>5</v>
      </c>
      <c r="B234" s="2" t="str">
        <f aca="false">+LEFT(C234,3)</f>
        <v>512</v>
      </c>
      <c r="C234" s="12" t="n">
        <v>51244000</v>
      </c>
      <c r="D234" s="46" t="s">
        <v>2965</v>
      </c>
      <c r="E234" s="34" t="s">
        <v>2160</v>
      </c>
      <c r="G234" s="61" t="n">
        <f aca="false">+SUMIF(AGRICORP!I:I,C234,AGRICORP!F:F)</f>
        <v>0</v>
      </c>
      <c r="H234" s="61" t="n">
        <f aca="false">+SUMIF(SMTP!D:D,'ALL 2019'!C234,SMTP!H:H)</f>
        <v>0</v>
      </c>
      <c r="I234" s="61" t="n">
        <f aca="false">SUMIF(AGRIVET!G:G,C234,AGRIVET!F:F)</f>
        <v>0</v>
      </c>
      <c r="J234" s="61" t="n">
        <f aca="false">+SUMIF(AGRIVAL!G:G,'ALL 2019'!C234,AGRIVAL!F:F)</f>
        <v>0</v>
      </c>
      <c r="K234" s="61" t="n">
        <f aca="false">+SUMIF(AGRIKOBA!G:G,'ALL 2019'!C234,AGRIKOBA!F:F)</f>
        <v>0</v>
      </c>
      <c r="L234" s="61" t="n">
        <f aca="false">+SUMIF(LMOI!F:F,'ALL 2019'!C234,LMOI!E:E)</f>
        <v>0</v>
      </c>
      <c r="M234" s="15" t="n">
        <f aca="false">+SUMIF(TARTINE!G:G,'ALL 2019'!C234,TARTINE!F:F)</f>
        <v>0</v>
      </c>
      <c r="N234" s="15" t="n">
        <f aca="false">+SUMIF(IDF!F:F,'ALL 2019'!C234,IDF!E:E)</f>
        <v>0</v>
      </c>
      <c r="O234" s="15" t="n">
        <f aca="false">+SUMIF(RYA!G:G,C234,RYA!F:F)</f>
        <v>0</v>
      </c>
      <c r="P234" s="15" t="n">
        <f aca="false">+SUMIF('SCI NOAH'!G:G,'ALL 2019'!C234,'SCI NOAH'!F:F)</f>
        <v>0</v>
      </c>
      <c r="Q234" s="15" t="n">
        <f aca="false">+SUMIF(SIM!F:F,'ALL 2019'!C234,SIM!E:E)</f>
        <v>0</v>
      </c>
      <c r="R234" s="93" t="n">
        <f aca="false">SUMIF('First Energy'!F:F,C234,'First Energy'!I:I)</f>
        <v>0</v>
      </c>
      <c r="S234" s="93" t="n">
        <f aca="false">SUMIF('ID Motors'!G:G,C234,'ID Motors'!J:J)</f>
        <v>0</v>
      </c>
      <c r="T234" s="15" t="n">
        <f aca="false">+SUMIF('ID RENTAL'!G:G,'ALL 2019'!C234,'ID RENTAL'!F:F)</f>
        <v>0</v>
      </c>
      <c r="U234" s="29" t="n">
        <f aca="false">+SUMIF('MCM '!G:G,'ALL 2019'!C234,'MCM '!F:F)</f>
        <v>0</v>
      </c>
      <c r="V234" s="61" t="n">
        <f aca="false">+SUMIF(AGRIMOTORS!G:G,C234,AGRIMOTORS!F:F)</f>
        <v>0</v>
      </c>
      <c r="W234" s="15" t="n">
        <f aca="false">+SUMIF(BOVIMA!F:F,'ALL 2019'!C234,BOVIMA!E:E)</f>
        <v>0</v>
      </c>
      <c r="X234" s="15" t="n">
        <f aca="false">+SUMIF(AGRIFEED!F:F,'ALL 2019'!C234,AGRIFEED!E:E)</f>
        <v>0</v>
      </c>
      <c r="Y234" s="15" t="n">
        <f aca="false">+SUMIF(AMIP!F:F,'ALL 2019'!C234,AMIP!E:E)</f>
        <v>7000639.07</v>
      </c>
      <c r="Z234" s="15" t="n">
        <f aca="false">+SUMIF(ISF!F:F,'ALL 2019'!C234,ISF!F:F)</f>
        <v>0</v>
      </c>
      <c r="AA234" s="15" t="n">
        <f aca="false">+SUMIF(MABEL!F:F,'ALL 2019'!C234,MABEL!E:E)</f>
        <v>0</v>
      </c>
      <c r="AB234" s="29" t="n">
        <f aca="false">+SUMIF(DISCOI!G:G,'ALL 2019'!C234,DISCOI!F:F)</f>
        <v>0</v>
      </c>
      <c r="AC234" s="15" t="n">
        <f aca="false">+SUMIF(NMP!F:F,'ALL 2019'!C234,NMP!E:E)</f>
        <v>0</v>
      </c>
      <c r="AD234" s="15" t="n">
        <f aca="false">+SUMIF('AMCHO '!F:F,'ALL 2019'!C234,'AMCHO '!E:E)</f>
        <v>-330554440.09</v>
      </c>
      <c r="AE234" s="15" t="n">
        <f aca="false">SUMIF(CONFORTIS!G:G,'ALL 2019'!C234,CONFORTIS!F:F)</f>
        <v>0</v>
      </c>
      <c r="AF234" s="15" t="n">
        <f aca="false">+SUMIF('IRS IMMO'!G:G,'ALL 2019'!C234,'IRS IMMO'!F:F)</f>
        <v>0</v>
      </c>
      <c r="AG234" s="15" t="n">
        <f aca="false">SUMIF('United Malagasy'!F:F,'ALL 2019'!C234,'United Malagasy'!E:E)</f>
        <v>0</v>
      </c>
      <c r="AH234" s="15" t="n">
        <f aca="false">+SUMIF(AGRIVETAM!F:F,'ALL 2019'!C234,AGRIVETAM!E:E)</f>
        <v>0</v>
      </c>
      <c r="AI234" s="15" t="n">
        <f aca="false">+SUMIF(EUROPAINTS!F:F,'ALL 2019'!C234,EUROPAINTS!E:E)</f>
        <v>0</v>
      </c>
      <c r="AJ234" s="15" t="n">
        <f aca="false">SUMIF('CSS SAKAY'!F:F,'ALL 2019'!C234,'CSS SAKAY'!E:E)</f>
        <v>0</v>
      </c>
      <c r="AK234" s="61" t="n">
        <f aca="false">+SUMIF(AGRIMA!F:F,'ALL 2019'!C234,AGRIMA!E:E)</f>
        <v>0</v>
      </c>
      <c r="AL234" s="15" t="n">
        <f aca="false">+SUMIF(FERRIS!H:H,'ALL 2019'!C234,FERRIS!G:G)</f>
        <v>0</v>
      </c>
      <c r="AM234" s="15" t="n">
        <f aca="false">SUMIF(SEM!F:F,'ALL 2019'!C234,SEM!E:E)</f>
        <v>0</v>
      </c>
      <c r="AN234" s="15" t="n">
        <f aca="false">+SUMIF(Madatrade!F:F,'ALL 2019'!C234,Madatrade!E:E)</f>
        <v>0</v>
      </c>
      <c r="AO234" s="15" t="n">
        <f aca="false">+SUMIF('FIRST INVESTISSEMENT'!G:G,'ALL 2019'!C234,'FIRST INVESTISSEMENT'!F:F)</f>
        <v>0</v>
      </c>
    </row>
    <row r="235" customFormat="false" ht="17.25" hidden="false" customHeight="true" outlineLevel="0" collapsed="false">
      <c r="A235" s="2" t="str">
        <f aca="false">+LEFT(B235)</f>
        <v>5</v>
      </c>
      <c r="B235" s="2" t="str">
        <f aca="false">+LEFT(C235,3)</f>
        <v>512</v>
      </c>
      <c r="C235" s="12" t="n">
        <v>51245000</v>
      </c>
      <c r="D235" s="46" t="s">
        <v>2965</v>
      </c>
      <c r="E235" s="34" t="s">
        <v>2161</v>
      </c>
      <c r="G235" s="61" t="n">
        <f aca="false">+SUMIF(AGRICORP!I:I,C235,AGRICORP!F:F)</f>
        <v>0</v>
      </c>
      <c r="H235" s="61" t="n">
        <f aca="false">+SUMIF(SMTP!D:D,'ALL 2019'!C235,SMTP!H:H)</f>
        <v>0</v>
      </c>
      <c r="I235" s="61" t="n">
        <f aca="false">SUMIF(AGRIVET!G:G,C235,AGRIVET!F:F)</f>
        <v>0</v>
      </c>
      <c r="J235" s="61" t="n">
        <f aca="false">+SUMIF(AGRIVAL!G:G,'ALL 2019'!C235,AGRIVAL!F:F)</f>
        <v>0</v>
      </c>
      <c r="K235" s="61" t="n">
        <f aca="false">+SUMIF(AGRIKOBA!G:G,'ALL 2019'!C235,AGRIKOBA!F:F)</f>
        <v>0</v>
      </c>
      <c r="L235" s="61" t="n">
        <f aca="false">+SUMIF(LMOI!F:F,'ALL 2019'!C235,LMOI!E:E)</f>
        <v>0</v>
      </c>
      <c r="M235" s="15" t="n">
        <f aca="false">+SUMIF(TARTINE!G:G,'ALL 2019'!C235,TARTINE!F:F)</f>
        <v>0</v>
      </c>
      <c r="N235" s="15" t="n">
        <f aca="false">+SUMIF(IDF!F:F,'ALL 2019'!C235,IDF!E:E)</f>
        <v>0</v>
      </c>
      <c r="O235" s="15" t="n">
        <f aca="false">+SUMIF(RYA!G:G,C235,RYA!F:F)</f>
        <v>0</v>
      </c>
      <c r="P235" s="15" t="n">
        <f aca="false">+SUMIF('SCI NOAH'!G:G,'ALL 2019'!C235,'SCI NOAH'!F:F)</f>
        <v>0</v>
      </c>
      <c r="Q235" s="15" t="n">
        <f aca="false">+SUMIF(SIM!F:F,'ALL 2019'!C235,SIM!E:E)</f>
        <v>0</v>
      </c>
      <c r="R235" s="93" t="n">
        <f aca="false">SUMIF('First Energy'!F:F,C235,'First Energy'!I:I)</f>
        <v>0</v>
      </c>
      <c r="S235" s="93" t="n">
        <f aca="false">SUMIF('ID Motors'!G:G,C235,'ID Motors'!J:J)</f>
        <v>0</v>
      </c>
      <c r="T235" s="15" t="n">
        <f aca="false">+SUMIF('ID RENTAL'!G:G,'ALL 2019'!C235,'ID RENTAL'!F:F)</f>
        <v>0</v>
      </c>
      <c r="U235" s="29" t="n">
        <f aca="false">+SUMIF('MCM '!G:G,'ALL 2019'!C235,'MCM '!F:F)</f>
        <v>0</v>
      </c>
      <c r="V235" s="61" t="n">
        <f aca="false">+SUMIF(AGRIMOTORS!G:G,C235,AGRIMOTORS!F:F)</f>
        <v>0</v>
      </c>
      <c r="W235" s="15" t="n">
        <f aca="false">+SUMIF(BOVIMA!F:F,'ALL 2019'!C235,BOVIMA!E:E)</f>
        <v>0</v>
      </c>
      <c r="X235" s="15" t="n">
        <f aca="false">+SUMIF(AGRIFEED!F:F,'ALL 2019'!C235,AGRIFEED!E:E)</f>
        <v>0</v>
      </c>
      <c r="Y235" s="15" t="n">
        <f aca="false">+SUMIF(AMIP!F:F,'ALL 2019'!C235,AMIP!E:E)</f>
        <v>0</v>
      </c>
      <c r="Z235" s="15" t="n">
        <f aca="false">+SUMIF(ISF!F:F,'ALL 2019'!C235,ISF!F:F)</f>
        <v>0</v>
      </c>
      <c r="AA235" s="15" t="n">
        <f aca="false">+SUMIF(MABEL!F:F,'ALL 2019'!C235,MABEL!E:E)</f>
        <v>377910498.31</v>
      </c>
      <c r="AB235" s="29" t="n">
        <f aca="false">+SUMIF(DISCOI!G:G,'ALL 2019'!C235,DISCOI!F:F)</f>
        <v>0</v>
      </c>
      <c r="AC235" s="15" t="n">
        <f aca="false">+SUMIF(NMP!F:F,'ALL 2019'!C235,NMP!E:E)</f>
        <v>0</v>
      </c>
      <c r="AD235" s="15" t="n">
        <f aca="false">+SUMIF('AMCHO '!F:F,'ALL 2019'!C235,'AMCHO '!E:E)</f>
        <v>398034497.21</v>
      </c>
      <c r="AE235" s="15" t="n">
        <f aca="false">SUMIF(CONFORTIS!G:G,'ALL 2019'!C235,CONFORTIS!F:F)</f>
        <v>0</v>
      </c>
      <c r="AF235" s="15" t="n">
        <f aca="false">+SUMIF('IRS IMMO'!G:G,'ALL 2019'!C235,'IRS IMMO'!F:F)</f>
        <v>0</v>
      </c>
      <c r="AG235" s="15" t="n">
        <f aca="false">SUMIF('United Malagasy'!F:F,'ALL 2019'!C235,'United Malagasy'!E:E)</f>
        <v>0</v>
      </c>
      <c r="AH235" s="15" t="n">
        <f aca="false">+SUMIF(AGRIVETAM!F:F,'ALL 2019'!C235,AGRIVETAM!E:E)</f>
        <v>0</v>
      </c>
      <c r="AI235" s="15" t="n">
        <f aca="false">+SUMIF(EUROPAINTS!F:F,'ALL 2019'!C235,EUROPAINTS!E:E)</f>
        <v>0</v>
      </c>
      <c r="AJ235" s="15" t="n">
        <f aca="false">SUMIF('CSS SAKAY'!F:F,'ALL 2019'!C235,'CSS SAKAY'!E:E)</f>
        <v>0</v>
      </c>
      <c r="AK235" s="61" t="n">
        <f aca="false">+SUMIF(AGRIMA!F:F,'ALL 2019'!C235,AGRIMA!E:E)</f>
        <v>0</v>
      </c>
      <c r="AL235" s="15" t="n">
        <f aca="false">+SUMIF(FERRIS!H:H,'ALL 2019'!C235,FERRIS!G:G)</f>
        <v>0</v>
      </c>
      <c r="AM235" s="15" t="n">
        <f aca="false">SUMIF(SEM!F:F,'ALL 2019'!C235,SEM!E:E)</f>
        <v>0</v>
      </c>
      <c r="AN235" s="15" t="n">
        <f aca="false">+SUMIF(Madatrade!F:F,'ALL 2019'!C235,Madatrade!E:E)</f>
        <v>0</v>
      </c>
      <c r="AO235" s="15" t="n">
        <f aca="false">+SUMIF('FIRST INVESTISSEMENT'!G:G,'ALL 2019'!C235,'FIRST INVESTISSEMENT'!F:F)</f>
        <v>0</v>
      </c>
    </row>
    <row r="236" customFormat="false" ht="17.25" hidden="false" customHeight="true" outlineLevel="0" collapsed="false">
      <c r="A236" s="2" t="str">
        <f aca="false">+LEFT(B236)</f>
        <v>5</v>
      </c>
      <c r="B236" s="2" t="str">
        <f aca="false">+LEFT(C236,3)</f>
        <v>512</v>
      </c>
      <c r="C236" s="12" t="n">
        <v>51250000</v>
      </c>
      <c r="D236" s="46" t="s">
        <v>2965</v>
      </c>
      <c r="E236" s="34" t="s">
        <v>2968</v>
      </c>
      <c r="G236" s="61" t="n">
        <f aca="false">+SUMIF(AGRICORP!I:I,C236,AGRICORP!F:F)</f>
        <v>0</v>
      </c>
      <c r="H236" s="61" t="n">
        <f aca="false">+SUMIF(SMTP!D:D,'ALL 2019'!C236,SMTP!H:H)</f>
        <v>0</v>
      </c>
      <c r="I236" s="61" t="n">
        <f aca="false">SUMIF(AGRIVET!G:G,C236,AGRIVET!F:F)</f>
        <v>0</v>
      </c>
      <c r="J236" s="61" t="n">
        <f aca="false">+SUMIF(AGRIVAL!G:G,'ALL 2019'!C236,AGRIVAL!F:F)</f>
        <v>0</v>
      </c>
      <c r="K236" s="61" t="n">
        <f aca="false">+SUMIF(AGRIKOBA!G:G,'ALL 2019'!C236,AGRIKOBA!F:F)</f>
        <v>0</v>
      </c>
      <c r="L236" s="61" t="n">
        <f aca="false">+SUMIF(LMOI!F:F,'ALL 2019'!C236,LMOI!E:E)</f>
        <v>0</v>
      </c>
      <c r="M236" s="15" t="n">
        <f aca="false">+SUMIF(TARTINE!G:G,'ALL 2019'!C236,TARTINE!F:F)</f>
        <v>0</v>
      </c>
      <c r="N236" s="15" t="n">
        <f aca="false">+SUMIF(IDF!F:F,'ALL 2019'!C236,IDF!E:E)</f>
        <v>0</v>
      </c>
      <c r="O236" s="15" t="n">
        <f aca="false">+SUMIF(RYA!G:G,C236,RYA!F:F)</f>
        <v>0</v>
      </c>
      <c r="P236" s="15" t="n">
        <f aca="false">+SUMIF('SCI NOAH'!G:G,'ALL 2019'!C236,'SCI NOAH'!F:F)</f>
        <v>0</v>
      </c>
      <c r="Q236" s="15" t="n">
        <f aca="false">+SUMIF(SIM!F:F,'ALL 2019'!C236,SIM!E:E)</f>
        <v>0</v>
      </c>
      <c r="R236" s="93" t="n">
        <f aca="false">SUMIF('First Energy'!F:F,C236,'First Energy'!I:I)</f>
        <v>0</v>
      </c>
      <c r="S236" s="93" t="n">
        <f aca="false">SUMIF('ID Motors'!G:G,C236,'ID Motors'!J:J)</f>
        <v>0</v>
      </c>
      <c r="T236" s="15" t="n">
        <f aca="false">+SUMIF('ID RENTAL'!G:G,'ALL 2019'!C236,'ID RENTAL'!F:F)</f>
        <v>0</v>
      </c>
      <c r="U236" s="29" t="n">
        <f aca="false">+SUMIF('MCM '!G:G,'ALL 2019'!C236,'MCM '!F:F)</f>
        <v>0</v>
      </c>
      <c r="V236" s="61" t="n">
        <f aca="false">+SUMIF(AGRIMOTORS!G:G,C236,AGRIMOTORS!F:F)</f>
        <v>0</v>
      </c>
      <c r="W236" s="15" t="n">
        <f aca="false">+SUMIF(BOVIMA!F:F,'ALL 2019'!C236,BOVIMA!E:E)</f>
        <v>0</v>
      </c>
      <c r="X236" s="15" t="n">
        <f aca="false">+SUMIF(AGRIFEED!F:F,'ALL 2019'!C236,AGRIFEED!E:E)</f>
        <v>0</v>
      </c>
      <c r="Y236" s="15" t="n">
        <f aca="false">+SUMIF(AMIP!F:F,'ALL 2019'!C236,AMIP!E:E)</f>
        <v>0</v>
      </c>
      <c r="Z236" s="15" t="n">
        <f aca="false">+SUMIF(ISF!F:F,'ALL 2019'!C236,ISF!F:F)</f>
        <v>0</v>
      </c>
      <c r="AA236" s="15" t="n">
        <f aca="false">+SUMIF(MABEL!F:F,'ALL 2019'!C236,MABEL!E:E)</f>
        <v>0</v>
      </c>
      <c r="AB236" s="29" t="n">
        <f aca="false">+SUMIF(DISCOI!G:G,'ALL 2019'!C236,DISCOI!F:F)</f>
        <v>0</v>
      </c>
      <c r="AC236" s="15" t="n">
        <f aca="false">+SUMIF(NMP!F:F,'ALL 2019'!C236,NMP!E:E)</f>
        <v>0</v>
      </c>
      <c r="AD236" s="15" t="n">
        <f aca="false">+SUMIF('AMCHO '!F:F,'ALL 2019'!C236,'AMCHO '!E:E)</f>
        <v>0</v>
      </c>
      <c r="AE236" s="15" t="n">
        <f aca="false">SUMIF(CONFORTIS!G:G,'ALL 2019'!C236,CONFORTIS!F:F)</f>
        <v>0</v>
      </c>
      <c r="AF236" s="15" t="n">
        <f aca="false">+SUMIF('IRS IMMO'!G:G,'ALL 2019'!C236,'IRS IMMO'!F:F)</f>
        <v>0</v>
      </c>
      <c r="AG236" s="15" t="n">
        <f aca="false">SUMIF('United Malagasy'!F:F,'ALL 2019'!C236,'United Malagasy'!E:E)</f>
        <v>0</v>
      </c>
      <c r="AH236" s="15" t="n">
        <f aca="false">+SUMIF(AGRIVETAM!F:F,'ALL 2019'!C236,AGRIVETAM!E:E)</f>
        <v>0</v>
      </c>
      <c r="AI236" s="15" t="n">
        <f aca="false">+SUMIF(EUROPAINTS!F:F,'ALL 2019'!C236,EUROPAINTS!E:E)</f>
        <v>0</v>
      </c>
      <c r="AJ236" s="15" t="n">
        <f aca="false">SUMIF('CSS SAKAY'!F:F,'ALL 2019'!C236,'CSS SAKAY'!E:E)</f>
        <v>0</v>
      </c>
      <c r="AK236" s="61" t="n">
        <f aca="false">+SUMIF(AGRIMA!F:F,'ALL 2019'!C236,AGRIMA!E:E)</f>
        <v>0</v>
      </c>
      <c r="AL236" s="15" t="n">
        <f aca="false">+SUMIF(FERRIS!H:H,'ALL 2019'!C236,FERRIS!G:G)</f>
        <v>0</v>
      </c>
      <c r="AM236" s="15" t="n">
        <f aca="false">SUMIF(SEM!F:F,'ALL 2019'!C236,SEM!E:E)</f>
        <v>0</v>
      </c>
      <c r="AN236" s="15" t="n">
        <f aca="false">+SUMIF(Madatrade!F:F,'ALL 2019'!C236,Madatrade!E:E)</f>
        <v>0</v>
      </c>
      <c r="AO236" s="15" t="n">
        <f aca="false">+SUMIF('FIRST INVESTISSEMENT'!G:G,'ALL 2019'!C236,'FIRST INVESTISSEMENT'!F:F)</f>
        <v>0</v>
      </c>
    </row>
    <row r="237" customFormat="false" ht="17.25" hidden="false" customHeight="true" outlineLevel="0" collapsed="false">
      <c r="A237" s="2" t="str">
        <f aca="false">+LEFT(B237)</f>
        <v>5</v>
      </c>
      <c r="B237" s="2" t="str">
        <f aca="false">+LEFT(C237,3)</f>
        <v>512</v>
      </c>
      <c r="C237" s="12" t="n">
        <v>51251000</v>
      </c>
      <c r="D237" s="46" t="s">
        <v>2965</v>
      </c>
      <c r="E237" s="57" t="s">
        <v>383</v>
      </c>
      <c r="F237" s="61" t="n">
        <v>4649179.57</v>
      </c>
      <c r="G237" s="61" t="n">
        <f aca="false">+SUMIF(AGRICORP!I:I,C237,AGRICORP!F:F)</f>
        <v>0</v>
      </c>
      <c r="H237" s="61" t="n">
        <f aca="false">+SUMIF(SMTP!D:D,'ALL 2019'!C237,SMTP!H:H)</f>
        <v>0</v>
      </c>
      <c r="I237" s="61" t="n">
        <f aca="false">SUMIF(AGRIVET!G:G,C237,AGRIVET!F:F)</f>
        <v>0</v>
      </c>
      <c r="J237" s="61" t="n">
        <f aca="false">+SUMIF(AGRIVAL!G:G,'ALL 2019'!C237,AGRIVAL!F:F)</f>
        <v>0</v>
      </c>
      <c r="K237" s="61" t="n">
        <f aca="false">+SUMIF(AGRIKOBA!G:G,'ALL 2019'!C237,AGRIKOBA!F:F)</f>
        <v>0</v>
      </c>
      <c r="L237" s="61" t="n">
        <f aca="false">+SUMIF(LMOI!F:F,'ALL 2019'!C237,LMOI!E:E)</f>
        <v>0</v>
      </c>
      <c r="M237" s="15" t="n">
        <f aca="false">+SUMIF(TARTINE!G:G,'ALL 2019'!C237,TARTINE!F:F)</f>
        <v>0</v>
      </c>
      <c r="N237" s="15" t="n">
        <f aca="false">+SUMIF(IDF!F:F,'ALL 2019'!C237,IDF!E:E)</f>
        <v>149430709.45</v>
      </c>
      <c r="O237" s="15" t="n">
        <f aca="false">+SUMIF(RYA!G:G,C237,RYA!F:F)</f>
        <v>0</v>
      </c>
      <c r="P237" s="15" t="n">
        <f aca="false">+SUMIF('SCI NOAH'!G:G,'ALL 2019'!C237,'SCI NOAH'!F:F)</f>
        <v>0</v>
      </c>
      <c r="Q237" s="15" t="n">
        <f aca="false">+SUMIF(SIM!F:F,'ALL 2019'!C237,SIM!E:E)</f>
        <v>0</v>
      </c>
      <c r="R237" s="93" t="n">
        <f aca="false">SUMIF('First Energy'!F:F,C237,'First Energy'!I:I)</f>
        <v>0</v>
      </c>
      <c r="S237" s="93" t="n">
        <f aca="false">SUMIF('ID Motors'!G:G,C237,'ID Motors'!J:J)</f>
        <v>0</v>
      </c>
      <c r="T237" s="15" t="n">
        <f aca="false">+SUMIF('ID RENTAL'!G:G,'ALL 2019'!C237,'ID RENTAL'!F:F)</f>
        <v>0</v>
      </c>
      <c r="U237" s="29" t="n">
        <f aca="false">+SUMIF('MCM '!G:G,'ALL 2019'!C237,'MCM '!F:F)</f>
        <v>0</v>
      </c>
      <c r="V237" s="61" t="n">
        <f aca="false">+SUMIF(AGRIMOTORS!G:G,C237,AGRIMOTORS!F:F)</f>
        <v>0</v>
      </c>
      <c r="W237" s="15" t="n">
        <f aca="false">+SUMIF(BOVIMA!F:F,'ALL 2019'!C237,BOVIMA!E:E)</f>
        <v>0</v>
      </c>
      <c r="X237" s="15" t="n">
        <f aca="false">+SUMIF(AGRIFEED!F:F,'ALL 2019'!C237,AGRIFEED!E:E)</f>
        <v>0</v>
      </c>
      <c r="Y237" s="15" t="n">
        <f aca="false">+SUMIF(AMIP!F:F,'ALL 2019'!C237,AMIP!E:E)</f>
        <v>0</v>
      </c>
      <c r="Z237" s="15" t="n">
        <f aca="false">+SUMIF(ISF!F:F,'ALL 2019'!C237,ISF!F:F)</f>
        <v>0</v>
      </c>
      <c r="AA237" s="15" t="n">
        <f aca="false">+SUMIF(MABEL!F:F,'ALL 2019'!C237,MABEL!E:E)</f>
        <v>0</v>
      </c>
      <c r="AB237" s="29" t="n">
        <f aca="false">+SUMIF(DISCOI!G:G,'ALL 2019'!C237,DISCOI!F:F)</f>
        <v>0</v>
      </c>
      <c r="AC237" s="15" t="n">
        <f aca="false">+SUMIF(NMP!F:F,'ALL 2019'!C237,NMP!E:E)</f>
        <v>0</v>
      </c>
      <c r="AD237" s="15" t="n">
        <f aca="false">+SUMIF('AMCHO '!F:F,'ALL 2019'!C237,'AMCHO '!E:E)</f>
        <v>0</v>
      </c>
      <c r="AE237" s="15" t="n">
        <f aca="false">SUMIF(CONFORTIS!G:G,'ALL 2019'!C237,CONFORTIS!F:F)</f>
        <v>0</v>
      </c>
      <c r="AF237" s="15" t="n">
        <f aca="false">+SUMIF('IRS IMMO'!G:G,'ALL 2019'!C237,'IRS IMMO'!F:F)</f>
        <v>0</v>
      </c>
      <c r="AG237" s="15" t="n">
        <f aca="false">SUMIF('United Malagasy'!F:F,'ALL 2019'!C237,'United Malagasy'!E:E)</f>
        <v>0</v>
      </c>
      <c r="AH237" s="15" t="n">
        <f aca="false">+SUMIF(AGRIVETAM!F:F,'ALL 2019'!C237,AGRIVETAM!E:E)</f>
        <v>0</v>
      </c>
      <c r="AI237" s="15" t="n">
        <f aca="false">+SUMIF(EUROPAINTS!F:F,'ALL 2019'!C237,EUROPAINTS!E:E)</f>
        <v>0</v>
      </c>
      <c r="AJ237" s="15" t="n">
        <f aca="false">SUMIF('CSS SAKAY'!F:F,'ALL 2019'!C237,'CSS SAKAY'!E:E)</f>
        <v>0</v>
      </c>
      <c r="AK237" s="61" t="n">
        <f aca="false">+SUMIF(AGRIMA!F:F,'ALL 2019'!C237,AGRIMA!E:E)</f>
        <v>0</v>
      </c>
      <c r="AL237" s="15" t="n">
        <f aca="false">+SUMIF(FERRIS!H:H,'ALL 2019'!C237,FERRIS!G:G)</f>
        <v>0</v>
      </c>
      <c r="AM237" s="15" t="n">
        <f aca="false">SUMIF(SEM!F:F,'ALL 2019'!C237,SEM!E:E)</f>
        <v>0</v>
      </c>
      <c r="AN237" s="15" t="n">
        <f aca="false">+SUMIF(Madatrade!F:F,'ALL 2019'!C237,Madatrade!E:E)</f>
        <v>150133152.04</v>
      </c>
      <c r="AO237" s="15" t="n">
        <f aca="false">+SUMIF('FIRST INVESTISSEMENT'!G:G,'ALL 2019'!C237,'FIRST INVESTISSEMENT'!F:F)</f>
        <v>0</v>
      </c>
    </row>
    <row r="238" customFormat="false" ht="17.25" hidden="false" customHeight="true" outlineLevel="0" collapsed="false">
      <c r="A238" s="2" t="str">
        <f aca="false">+LEFT(B238)</f>
        <v>5</v>
      </c>
      <c r="B238" s="2" t="str">
        <f aca="false">+LEFT(C238,3)</f>
        <v>512</v>
      </c>
      <c r="C238" s="20" t="n">
        <v>51260000</v>
      </c>
      <c r="D238" s="46" t="s">
        <v>1480</v>
      </c>
      <c r="E238" s="57" t="s">
        <v>794</v>
      </c>
      <c r="F238" s="61"/>
      <c r="G238" s="61" t="n">
        <f aca="false">+SUMIF(AGRICORP!I:I,C238,AGRICORP!F:F)</f>
        <v>0</v>
      </c>
      <c r="H238" s="61" t="n">
        <f aca="false">+SUMIF(SMTP!D:D,'ALL 2019'!C238,SMTP!H:H)</f>
        <v>0</v>
      </c>
      <c r="I238" s="61" t="n">
        <f aca="false">SUMIF(AGRIVET!G:G,C238,AGRIVET!F:F)</f>
        <v>0</v>
      </c>
      <c r="J238" s="61" t="n">
        <f aca="false">+SUMIF(AGRIVAL!G:G,'ALL 2019'!C238,AGRIVAL!F:F)</f>
        <v>-68744749.24</v>
      </c>
      <c r="K238" s="61" t="n">
        <f aca="false">+SUMIF(AGRIKOBA!G:G,'ALL 2019'!C238,AGRIKOBA!F:F)</f>
        <v>0</v>
      </c>
      <c r="L238" s="61" t="n">
        <f aca="false">+SUMIF(LMOI!F:F,'ALL 2019'!C238,LMOI!E:E)</f>
        <v>0</v>
      </c>
      <c r="M238" s="15" t="n">
        <f aca="false">+SUMIF(TARTINE!G:G,'ALL 2019'!C238,TARTINE!F:F)</f>
        <v>0</v>
      </c>
      <c r="N238" s="15" t="n">
        <f aca="false">+SUMIF(IDF!F:F,'ALL 2019'!C238,IDF!E:E)</f>
        <v>0</v>
      </c>
      <c r="O238" s="15" t="n">
        <f aca="false">+SUMIF(RYA!G:G,C238,RYA!F:F)</f>
        <v>0</v>
      </c>
      <c r="P238" s="15" t="n">
        <f aca="false">+SUMIF('SCI NOAH'!G:G,'ALL 2019'!C238,'SCI NOAH'!F:F)</f>
        <v>0</v>
      </c>
      <c r="Q238" s="15" t="n">
        <f aca="false">+SUMIF(SIM!F:F,'ALL 2019'!C238,SIM!E:E)</f>
        <v>0</v>
      </c>
      <c r="R238" s="93" t="n">
        <f aca="false">SUMIF('First Energy'!F:F,C238,'First Energy'!I:I)</f>
        <v>0</v>
      </c>
      <c r="S238" s="93" t="n">
        <f aca="false">SUMIF('ID Motors'!G:G,C238,'ID Motors'!J:J)</f>
        <v>229500</v>
      </c>
      <c r="T238" s="15" t="n">
        <f aca="false">+SUMIF('ID RENTAL'!G:G,'ALL 2019'!C238,'ID RENTAL'!F:F)</f>
        <v>0</v>
      </c>
      <c r="U238" s="29" t="n">
        <f aca="false">+SUMIF('MCM '!G:G,'ALL 2019'!C238,'MCM '!F:F)</f>
        <v>0</v>
      </c>
      <c r="V238" s="61" t="n">
        <f aca="false">+SUMIF(AGRIMOTORS!G:G,C238,AGRIMOTORS!F:F)</f>
        <v>0</v>
      </c>
      <c r="W238" s="15" t="n">
        <f aca="false">+SUMIF(BOVIMA!F:F,'ALL 2019'!C238,BOVIMA!E:E)</f>
        <v>0</v>
      </c>
      <c r="X238" s="15" t="n">
        <f aca="false">+SUMIF(AGRIFEED!F:F,'ALL 2019'!C238,AGRIFEED!E:E)</f>
        <v>0</v>
      </c>
      <c r="Y238" s="15" t="n">
        <f aca="false">+SUMIF(AMIP!F:F,'ALL 2019'!C238,AMIP!E:E)</f>
        <v>0</v>
      </c>
      <c r="Z238" s="15" t="n">
        <f aca="false">+SUMIF(ISF!F:F,'ALL 2019'!C238,ISF!F:F)</f>
        <v>0</v>
      </c>
      <c r="AA238" s="15" t="n">
        <f aca="false">+SUMIF(MABEL!F:F,'ALL 2019'!C238,MABEL!E:E)</f>
        <v>0</v>
      </c>
      <c r="AB238" s="29" t="n">
        <f aca="false">+SUMIF(DISCOI!G:G,'ALL 2019'!C238,DISCOI!F:F)</f>
        <v>0</v>
      </c>
      <c r="AC238" s="15" t="n">
        <f aca="false">+SUMIF(NMP!F:F,'ALL 2019'!C238,NMP!E:E)</f>
        <v>0</v>
      </c>
      <c r="AD238" s="15" t="n">
        <f aca="false">+SUMIF('AMCHO '!F:F,'ALL 2019'!C238,'AMCHO '!E:E)</f>
        <v>0</v>
      </c>
      <c r="AE238" s="15" t="n">
        <f aca="false">SUMIF(CONFORTIS!G:G,'ALL 2019'!C238,CONFORTIS!F:F)</f>
        <v>0</v>
      </c>
      <c r="AF238" s="15" t="n">
        <f aca="false">+SUMIF('IRS IMMO'!G:G,'ALL 2019'!C238,'IRS IMMO'!F:F)</f>
        <v>0</v>
      </c>
      <c r="AG238" s="15" t="n">
        <f aca="false">SUMIF('United Malagasy'!F:F,'ALL 2019'!C238,'United Malagasy'!E:E)</f>
        <v>0</v>
      </c>
      <c r="AH238" s="15" t="n">
        <f aca="false">+SUMIF(AGRIVETAM!F:F,'ALL 2019'!C238,AGRIVETAM!E:E)</f>
        <v>0</v>
      </c>
      <c r="AI238" s="15" t="n">
        <f aca="false">+SUMIF(EUROPAINTS!F:F,'ALL 2019'!C238,EUROPAINTS!E:E)</f>
        <v>0</v>
      </c>
      <c r="AJ238" s="15" t="n">
        <f aca="false">SUMIF('CSS SAKAY'!F:F,'ALL 2019'!C238,'CSS SAKAY'!E:E)</f>
        <v>0</v>
      </c>
      <c r="AK238" s="61" t="n">
        <f aca="false">+SUMIF(AGRIMA!F:F,'ALL 2019'!C238,AGRIMA!E:E)</f>
        <v>0</v>
      </c>
      <c r="AL238" s="15" t="n">
        <f aca="false">+SUMIF(FERRIS!H:H,'ALL 2019'!C238,FERRIS!G:G)</f>
        <v>0</v>
      </c>
      <c r="AM238" s="15" t="n">
        <f aca="false">SUMIF(SEM!F:F,'ALL 2019'!C238,SEM!E:E)</f>
        <v>0</v>
      </c>
      <c r="AN238" s="15" t="n">
        <f aca="false">+SUMIF(Madatrade!F:F,'ALL 2019'!C238,Madatrade!E:E)</f>
        <v>0</v>
      </c>
      <c r="AO238" s="15" t="n">
        <f aca="false">+SUMIF('FIRST INVESTISSEMENT'!G:G,'ALL 2019'!C238,'FIRST INVESTISSEMENT'!F:F)</f>
        <v>0</v>
      </c>
    </row>
    <row r="239" customFormat="false" ht="17.25" hidden="false" customHeight="true" outlineLevel="0" collapsed="false">
      <c r="A239" s="2" t="str">
        <f aca="false">+LEFT(B239)</f>
        <v>5</v>
      </c>
      <c r="B239" s="2" t="str">
        <f aca="false">+LEFT(C239,3)</f>
        <v>512</v>
      </c>
      <c r="C239" s="20" t="n">
        <v>51263000</v>
      </c>
      <c r="D239" s="46" t="s">
        <v>2965</v>
      </c>
      <c r="E239" s="57" t="s">
        <v>795</v>
      </c>
      <c r="F239" s="61"/>
      <c r="G239" s="61" t="n">
        <f aca="false">+SUMIF(AGRICORP!I:I,C239,AGRICORP!F:F)</f>
        <v>0</v>
      </c>
      <c r="H239" s="61" t="n">
        <f aca="false">+SUMIF(SMTP!D:D,'ALL 2019'!C239,SMTP!H:H)</f>
        <v>0</v>
      </c>
      <c r="I239" s="61" t="n">
        <f aca="false">SUMIF(AGRIVET!G:G,C239,AGRIVET!F:F)</f>
        <v>0</v>
      </c>
      <c r="J239" s="61" t="n">
        <f aca="false">+SUMIF(AGRIVAL!G:G,'ALL 2019'!C239,AGRIVAL!F:F)</f>
        <v>25198934.87</v>
      </c>
      <c r="K239" s="61" t="n">
        <f aca="false">+SUMIF(AGRIKOBA!G:G,'ALL 2019'!C239,AGRIKOBA!F:F)</f>
        <v>0</v>
      </c>
      <c r="L239" s="61" t="n">
        <f aca="false">+SUMIF(LMOI!F:F,'ALL 2019'!C239,LMOI!E:E)</f>
        <v>0</v>
      </c>
      <c r="M239" s="15" t="n">
        <f aca="false">+SUMIF(TARTINE!G:G,'ALL 2019'!C239,TARTINE!F:F)</f>
        <v>0</v>
      </c>
      <c r="N239" s="15" t="n">
        <f aca="false">+SUMIF(IDF!F:F,'ALL 2019'!C239,IDF!E:E)</f>
        <v>0</v>
      </c>
      <c r="O239" s="15" t="n">
        <f aca="false">+SUMIF(RYA!G:G,C239,RYA!F:F)</f>
        <v>0</v>
      </c>
      <c r="P239" s="15" t="n">
        <f aca="false">+SUMIF('SCI NOAH'!G:G,'ALL 2019'!C239,'SCI NOAH'!F:F)</f>
        <v>0</v>
      </c>
      <c r="Q239" s="15" t="n">
        <f aca="false">+SUMIF(SIM!F:F,'ALL 2019'!C239,SIM!E:E)</f>
        <v>0</v>
      </c>
      <c r="R239" s="93" t="n">
        <f aca="false">SUMIF('First Energy'!F:F,C239,'First Energy'!I:I)</f>
        <v>0</v>
      </c>
      <c r="S239" s="93" t="n">
        <f aca="false">SUMIF('ID Motors'!G:G,C239,'ID Motors'!J:J)</f>
        <v>0</v>
      </c>
      <c r="T239" s="15" t="n">
        <f aca="false">+SUMIF('ID RENTAL'!G:G,'ALL 2019'!C239,'ID RENTAL'!F:F)</f>
        <v>0</v>
      </c>
      <c r="U239" s="29" t="n">
        <f aca="false">+SUMIF('MCM '!G:G,'ALL 2019'!C239,'MCM '!F:F)</f>
        <v>0</v>
      </c>
      <c r="V239" s="61" t="n">
        <f aca="false">+SUMIF(AGRIMOTORS!G:G,C239,AGRIMOTORS!F:F)</f>
        <v>0</v>
      </c>
      <c r="W239" s="15" t="n">
        <f aca="false">+SUMIF(BOVIMA!F:F,'ALL 2019'!C239,BOVIMA!E:E)</f>
        <v>0</v>
      </c>
      <c r="X239" s="15" t="n">
        <f aca="false">+SUMIF(AGRIFEED!F:F,'ALL 2019'!C239,AGRIFEED!E:E)</f>
        <v>0</v>
      </c>
      <c r="Y239" s="15" t="n">
        <f aca="false">+SUMIF(AMIP!F:F,'ALL 2019'!C239,AMIP!E:E)</f>
        <v>0</v>
      </c>
      <c r="Z239" s="15" t="n">
        <f aca="false">+SUMIF(ISF!F:F,'ALL 2019'!C239,ISF!F:F)</f>
        <v>0</v>
      </c>
      <c r="AA239" s="15" t="n">
        <f aca="false">+SUMIF(MABEL!F:F,'ALL 2019'!C239,MABEL!E:E)</f>
        <v>0</v>
      </c>
      <c r="AB239" s="29" t="n">
        <f aca="false">+SUMIF(DISCOI!G:G,'ALL 2019'!C239,DISCOI!F:F)</f>
        <v>0</v>
      </c>
      <c r="AC239" s="15" t="n">
        <f aca="false">+SUMIF(NMP!F:F,'ALL 2019'!C239,NMP!E:E)</f>
        <v>0</v>
      </c>
      <c r="AD239" s="15" t="n">
        <f aca="false">+SUMIF('AMCHO '!F:F,'ALL 2019'!C239,'AMCHO '!E:E)</f>
        <v>0</v>
      </c>
      <c r="AE239" s="15" t="n">
        <f aca="false">SUMIF(CONFORTIS!G:G,'ALL 2019'!C239,CONFORTIS!F:F)</f>
        <v>0</v>
      </c>
      <c r="AF239" s="15" t="n">
        <f aca="false">+SUMIF('IRS IMMO'!G:G,'ALL 2019'!C239,'IRS IMMO'!F:F)</f>
        <v>0</v>
      </c>
      <c r="AG239" s="15" t="n">
        <f aca="false">SUMIF('United Malagasy'!F:F,'ALL 2019'!C239,'United Malagasy'!E:E)</f>
        <v>0</v>
      </c>
      <c r="AH239" s="15" t="n">
        <f aca="false">+SUMIF(AGRIVETAM!F:F,'ALL 2019'!C239,AGRIVETAM!E:E)</f>
        <v>0</v>
      </c>
      <c r="AI239" s="15" t="n">
        <f aca="false">+SUMIF(EUROPAINTS!F:F,'ALL 2019'!C239,EUROPAINTS!E:E)</f>
        <v>0</v>
      </c>
      <c r="AJ239" s="15" t="n">
        <f aca="false">SUMIF('CSS SAKAY'!F:F,'ALL 2019'!C239,'CSS SAKAY'!E:E)</f>
        <v>0</v>
      </c>
      <c r="AK239" s="61" t="n">
        <f aca="false">+SUMIF(AGRIMA!F:F,'ALL 2019'!C239,AGRIMA!E:E)</f>
        <v>0</v>
      </c>
      <c r="AL239" s="15" t="n">
        <f aca="false">+SUMIF(FERRIS!H:H,'ALL 2019'!C239,FERRIS!G:G)</f>
        <v>0</v>
      </c>
      <c r="AM239" s="15" t="n">
        <f aca="false">SUMIF(SEM!F:F,'ALL 2019'!C239,SEM!E:E)</f>
        <v>0</v>
      </c>
      <c r="AN239" s="15" t="n">
        <f aca="false">+SUMIF(Madatrade!F:F,'ALL 2019'!C239,Madatrade!E:E)</f>
        <v>0</v>
      </c>
      <c r="AO239" s="15" t="n">
        <f aca="false">+SUMIF('FIRST INVESTISSEMENT'!G:G,'ALL 2019'!C239,'FIRST INVESTISSEMENT'!F:F)</f>
        <v>0</v>
      </c>
    </row>
    <row r="240" customFormat="false" ht="17.25" hidden="false" customHeight="true" outlineLevel="0" collapsed="false">
      <c r="A240" s="2" t="str">
        <f aca="false">+LEFT(B240)</f>
        <v>5</v>
      </c>
      <c r="B240" s="2" t="str">
        <f aca="false">+LEFT(C240,3)</f>
        <v>512</v>
      </c>
      <c r="C240" s="20" t="n">
        <v>51292000</v>
      </c>
      <c r="D240" s="46" t="s">
        <v>2965</v>
      </c>
      <c r="E240" s="57" t="s">
        <v>980</v>
      </c>
      <c r="F240" s="61" t="n">
        <v>0</v>
      </c>
      <c r="G240" s="61" t="n">
        <f aca="false">+SUMIF(AGRICORP!I:I,C240,AGRICORP!F:F)</f>
        <v>0</v>
      </c>
      <c r="H240" s="61" t="n">
        <f aca="false">+SUMIF(SMTP!D:D,'ALL 2019'!C240,SMTP!H:H)</f>
        <v>91817</v>
      </c>
      <c r="I240" s="61" t="n">
        <f aca="false">SUMIF(AGRIVET!G:G,C240,AGRIVET!F:F)</f>
        <v>0</v>
      </c>
      <c r="J240" s="61" t="n">
        <f aca="false">+SUMIF(AGRIVAL!G:G,'ALL 2019'!C240,AGRIVAL!F:F)</f>
        <v>0</v>
      </c>
      <c r="K240" s="61" t="n">
        <f aca="false">+SUMIF(AGRIKOBA!G:G,'ALL 2019'!C240,AGRIKOBA!F:F)</f>
        <v>0</v>
      </c>
      <c r="L240" s="61" t="n">
        <f aca="false">+SUMIF(LMOI!F:F,'ALL 2019'!C240,LMOI!E:E)</f>
        <v>0</v>
      </c>
      <c r="M240" s="15" t="n">
        <f aca="false">+SUMIF(TARTINE!G:G,'ALL 2019'!C240,TARTINE!F:F)</f>
        <v>0</v>
      </c>
      <c r="N240" s="15" t="n">
        <f aca="false">+SUMIF(IDF!F:F,'ALL 2019'!C240,IDF!E:E)</f>
        <v>0</v>
      </c>
      <c r="O240" s="15" t="n">
        <f aca="false">+SUMIF(RYA!G:G,C240,RYA!F:F)</f>
        <v>0</v>
      </c>
      <c r="P240" s="15" t="n">
        <f aca="false">+SUMIF('SCI NOAH'!G:G,'ALL 2019'!C240,'SCI NOAH'!F:F)</f>
        <v>0</v>
      </c>
      <c r="Q240" s="15" t="n">
        <f aca="false">+SUMIF(SIM!F:F,'ALL 2019'!C240,SIM!E:E)</f>
        <v>0</v>
      </c>
      <c r="R240" s="93" t="n">
        <f aca="false">SUMIF('First Energy'!F:F,C240,'First Energy'!I:I)</f>
        <v>0</v>
      </c>
      <c r="S240" s="93" t="n">
        <f aca="false">SUMIF('ID Motors'!G:G,C240,'ID Motors'!J:J)</f>
        <v>0</v>
      </c>
      <c r="T240" s="15" t="n">
        <f aca="false">+SUMIF('ID RENTAL'!G:G,'ALL 2019'!C240,'ID RENTAL'!F:F)</f>
        <v>0</v>
      </c>
      <c r="U240" s="29" t="n">
        <f aca="false">+SUMIF('MCM '!G:G,'ALL 2019'!C240,'MCM '!F:F)</f>
        <v>0</v>
      </c>
      <c r="V240" s="61" t="n">
        <f aca="false">+SUMIF(AGRIMOTORS!G:G,C240,AGRIMOTORS!F:F)</f>
        <v>0</v>
      </c>
      <c r="W240" s="15" t="n">
        <f aca="false">+SUMIF(BOVIMA!F:F,'ALL 2019'!C240,BOVIMA!E:E)</f>
        <v>0</v>
      </c>
      <c r="X240" s="15" t="n">
        <f aca="false">+SUMIF(AGRIFEED!F:F,'ALL 2019'!C240,AGRIFEED!E:E)</f>
        <v>0</v>
      </c>
      <c r="Y240" s="15" t="n">
        <f aca="false">+SUMIF(AMIP!F:F,'ALL 2019'!C240,AMIP!E:E)</f>
        <v>0</v>
      </c>
      <c r="Z240" s="15" t="n">
        <f aca="false">+SUMIF(ISF!F:F,'ALL 2019'!C240,ISF!F:F)</f>
        <v>0</v>
      </c>
      <c r="AA240" s="15" t="n">
        <f aca="false">+SUMIF(MABEL!F:F,'ALL 2019'!C240,MABEL!E:E)</f>
        <v>0</v>
      </c>
      <c r="AB240" s="29" t="n">
        <f aca="false">+SUMIF(DISCOI!G:G,'ALL 2019'!C240,DISCOI!F:F)</f>
        <v>0</v>
      </c>
      <c r="AC240" s="15" t="n">
        <f aca="false">+SUMIF(NMP!F:F,'ALL 2019'!C240,NMP!E:E)</f>
        <v>0</v>
      </c>
      <c r="AD240" s="15" t="n">
        <f aca="false">+SUMIF('AMCHO '!F:F,'ALL 2019'!C240,'AMCHO '!E:E)</f>
        <v>0</v>
      </c>
      <c r="AE240" s="15" t="n">
        <f aca="false">SUMIF(CONFORTIS!G:G,'ALL 2019'!C240,CONFORTIS!F:F)</f>
        <v>0</v>
      </c>
      <c r="AF240" s="15" t="n">
        <f aca="false">+SUMIF('IRS IMMO'!G:G,'ALL 2019'!C240,'IRS IMMO'!F:F)</f>
        <v>0</v>
      </c>
      <c r="AG240" s="15" t="n">
        <f aca="false">SUMIF('United Malagasy'!F:F,'ALL 2019'!C240,'United Malagasy'!E:E)</f>
        <v>0</v>
      </c>
      <c r="AH240" s="15" t="n">
        <f aca="false">+SUMIF(AGRIVETAM!F:F,'ALL 2019'!C240,AGRIVETAM!E:E)</f>
        <v>0</v>
      </c>
      <c r="AI240" s="15" t="n">
        <f aca="false">+SUMIF(EUROPAINTS!F:F,'ALL 2019'!C240,EUROPAINTS!E:E)</f>
        <v>0</v>
      </c>
      <c r="AJ240" s="15" t="n">
        <f aca="false">SUMIF('CSS SAKAY'!F:F,'ALL 2019'!C240,'CSS SAKAY'!E:E)</f>
        <v>0</v>
      </c>
      <c r="AK240" s="61" t="n">
        <f aca="false">+SUMIF(AGRIMA!F:F,'ALL 2019'!C240,AGRIMA!E:E)</f>
        <v>0</v>
      </c>
      <c r="AL240" s="15" t="n">
        <f aca="false">+SUMIF(FERRIS!H:H,'ALL 2019'!C240,FERRIS!G:G)</f>
        <v>0</v>
      </c>
      <c r="AM240" s="15" t="n">
        <f aca="false">SUMIF(SEM!F:F,'ALL 2019'!C240,SEM!E:E)</f>
        <v>0</v>
      </c>
      <c r="AN240" s="15" t="n">
        <f aca="false">+SUMIF(Madatrade!F:F,'ALL 2019'!C240,Madatrade!E:E)</f>
        <v>0</v>
      </c>
      <c r="AO240" s="15" t="n">
        <f aca="false">+SUMIF('FIRST INVESTISSEMENT'!G:G,'ALL 2019'!C240,'FIRST INVESTISSEMENT'!F:F)</f>
        <v>0</v>
      </c>
    </row>
    <row r="241" customFormat="false" ht="17.25" hidden="false" customHeight="true" outlineLevel="0" collapsed="false">
      <c r="A241" s="2" t="str">
        <f aca="false">+LEFT(B241)</f>
        <v>5</v>
      </c>
      <c r="B241" s="2" t="str">
        <f aca="false">+LEFT(C241,3)</f>
        <v>519</v>
      </c>
      <c r="C241" s="20" t="n">
        <v>51910000</v>
      </c>
      <c r="D241" s="46" t="s">
        <v>2969</v>
      </c>
      <c r="E241" s="57" t="s">
        <v>2205</v>
      </c>
      <c r="F241" s="61" t="n">
        <v>0</v>
      </c>
      <c r="G241" s="61" t="n">
        <f aca="false">+SUMIF(AGRICORP!I:I,C241,AGRICORP!F:F)</f>
        <v>0</v>
      </c>
      <c r="H241" s="61" t="n">
        <f aca="false">+SUMIF(SMTP!D:D,'ALL 2019'!C241,SMTP!H:H)</f>
        <v>-1450000000</v>
      </c>
      <c r="I241" s="61" t="n">
        <f aca="false">SUMIF(AGRIVET!G:G,C241,AGRIVET!F:F)</f>
        <v>-3017551168.9</v>
      </c>
      <c r="J241" s="61" t="n">
        <f aca="false">+SUMIF(AGRIVAL!G:G,'ALL 2019'!C241,AGRIVAL!F:F)</f>
        <v>-3000000000</v>
      </c>
      <c r="K241" s="61" t="n">
        <f aca="false">+SUMIF(AGRIKOBA!G:G,'ALL 2019'!C241,AGRIKOBA!F:F)</f>
        <v>0</v>
      </c>
      <c r="L241" s="61" t="n">
        <f aca="false">+SUMIF(LMOI!F:F,'ALL 2019'!C241,LMOI!E:E)</f>
        <v>0</v>
      </c>
      <c r="M241" s="15" t="n">
        <f aca="false">+SUMIF(TARTINE!G:G,'ALL 2019'!C241,TARTINE!F:F)</f>
        <v>0</v>
      </c>
      <c r="N241" s="15" t="n">
        <f aca="false">+SUMIF(IDF!F:F,'ALL 2019'!C241,IDF!E:E)</f>
        <v>0</v>
      </c>
      <c r="O241" s="15" t="n">
        <f aca="false">+SUMIF(RYA!G:G,C241,RYA!F:F)</f>
        <v>0</v>
      </c>
      <c r="P241" s="15" t="n">
        <f aca="false">+SUMIF('SCI NOAH'!G:G,'ALL 2019'!C241,'SCI NOAH'!F:F)</f>
        <v>0</v>
      </c>
      <c r="Q241" s="15" t="n">
        <f aca="false">+SUMIF(SIM!F:F,'ALL 2019'!C241,SIM!E:E)</f>
        <v>0</v>
      </c>
      <c r="R241" s="93" t="n">
        <f aca="false">SUMIF('First Energy'!F:F,C241,'First Energy'!I:I)</f>
        <v>0</v>
      </c>
      <c r="S241" s="93" t="n">
        <f aca="false">SUMIF('ID Motors'!G:G,C241,'ID Motors'!J:J)</f>
        <v>-4450000000</v>
      </c>
      <c r="T241" s="15" t="n">
        <f aca="false">+SUMIF('ID RENTAL'!G:G,'ALL 2019'!C241,'ID RENTAL'!F:F)</f>
        <v>0</v>
      </c>
      <c r="U241" s="29" t="n">
        <f aca="false">+SUMIF('MCM '!G:G,'ALL 2019'!C241,'MCM '!F:F)</f>
        <v>0</v>
      </c>
      <c r="V241" s="61" t="n">
        <f aca="false">+SUMIF(AGRIMOTORS!G:G,C241,AGRIMOTORS!F:F)</f>
        <v>0</v>
      </c>
      <c r="W241" s="15" t="n">
        <f aca="false">+SUMIF(BOVIMA!F:F,'ALL 2019'!C241,BOVIMA!E:E)</f>
        <v>0</v>
      </c>
      <c r="X241" s="15" t="n">
        <f aca="false">+SUMIF(AGRIFEED!F:F,'ALL 2019'!C241,AGRIFEED!E:E)</f>
        <v>0</v>
      </c>
      <c r="Y241" s="15" t="n">
        <f aca="false">+SUMIF(AMIP!F:F,'ALL 2019'!C241,AMIP!E:E)</f>
        <v>0</v>
      </c>
      <c r="Z241" s="15" t="n">
        <f aca="false">+SUMIF(ISF!F:F,'ALL 2019'!C241,ISF!F:F)</f>
        <v>0</v>
      </c>
      <c r="AA241" s="15" t="n">
        <f aca="false">+SUMIF(MABEL!F:F,'ALL 2019'!C241,MABEL!E:E)</f>
        <v>0</v>
      </c>
      <c r="AB241" s="29" t="n">
        <f aca="false">+SUMIF(DISCOI!G:G,'ALL 2019'!C241,DISCOI!F:F)</f>
        <v>0</v>
      </c>
      <c r="AC241" s="15" t="n">
        <f aca="false">+SUMIF(NMP!F:F,'ALL 2019'!C241,NMP!E:E)</f>
        <v>0</v>
      </c>
      <c r="AD241" s="15" t="n">
        <f aca="false">+SUMIF('AMCHO '!F:F,'ALL 2019'!C241,'AMCHO '!E:E)</f>
        <v>-677287481.67</v>
      </c>
      <c r="AE241" s="15" t="n">
        <f aca="false">SUMIF(CONFORTIS!G:G,'ALL 2019'!C241,CONFORTIS!F:F)</f>
        <v>0</v>
      </c>
      <c r="AF241" s="15" t="n">
        <f aca="false">+SUMIF('IRS IMMO'!G:G,'ALL 2019'!C241,'IRS IMMO'!F:F)</f>
        <v>0</v>
      </c>
      <c r="AG241" s="15" t="n">
        <f aca="false">SUMIF('United Malagasy'!F:F,'ALL 2019'!C241,'United Malagasy'!E:E)</f>
        <v>0</v>
      </c>
      <c r="AH241" s="15" t="n">
        <f aca="false">+SUMIF(AGRIVETAM!F:F,'ALL 2019'!C241,AGRIVETAM!E:E)</f>
        <v>0</v>
      </c>
      <c r="AI241" s="15" t="n">
        <f aca="false">+SUMIF(EUROPAINTS!F:F,'ALL 2019'!C241,EUROPAINTS!E:E)</f>
        <v>0</v>
      </c>
      <c r="AJ241" s="15" t="n">
        <f aca="false">SUMIF('CSS SAKAY'!F:F,'ALL 2019'!C241,'CSS SAKAY'!E:E)</f>
        <v>0</v>
      </c>
      <c r="AK241" s="61" t="n">
        <f aca="false">+SUMIF(AGRIMA!F:F,'ALL 2019'!C241,AGRIMA!E:E)</f>
        <v>0</v>
      </c>
      <c r="AL241" s="15" t="n">
        <f aca="false">+SUMIF(FERRIS!H:H,'ALL 2019'!C241,FERRIS!G:G)</f>
        <v>0</v>
      </c>
      <c r="AM241" s="15" t="n">
        <f aca="false">SUMIF(SEM!F:F,'ALL 2019'!C241,SEM!E:E)</f>
        <v>0</v>
      </c>
      <c r="AN241" s="15" t="n">
        <f aca="false">+SUMIF(Madatrade!F:F,'ALL 2019'!C241,Madatrade!E:E)</f>
        <v>0</v>
      </c>
      <c r="AO241" s="15" t="n">
        <f aca="false">+SUMIF('FIRST INVESTISSEMENT'!G:G,'ALL 2019'!C241,'FIRST INVESTISSEMENT'!F:F)</f>
        <v>0</v>
      </c>
    </row>
    <row r="242" customFormat="false" ht="17.25" hidden="false" customHeight="true" outlineLevel="0" collapsed="false">
      <c r="A242" s="2" t="str">
        <f aca="false">+LEFT(B242)</f>
        <v>5</v>
      </c>
      <c r="B242" s="2" t="str">
        <f aca="false">+LEFT(C242,3)</f>
        <v>519</v>
      </c>
      <c r="C242" s="20" t="n">
        <v>51920000</v>
      </c>
      <c r="D242" s="46" t="s">
        <v>2969</v>
      </c>
      <c r="E242" s="57" t="s">
        <v>386</v>
      </c>
      <c r="F242" s="61" t="n">
        <v>0</v>
      </c>
      <c r="G242" s="61" t="n">
        <f aca="false">+SUMIF(AGRICORP!I:I,C242,AGRICORP!F:F)</f>
        <v>0</v>
      </c>
      <c r="H242" s="61" t="n">
        <f aca="false">+SUMIF(SMTP!D:D,'ALL 2019'!C242,SMTP!H:H)</f>
        <v>-900000000</v>
      </c>
      <c r="I242" s="61" t="n">
        <f aca="false">SUMIF(AGRIVET!G:G,C242,AGRIVET!F:F)</f>
        <v>-3375000000</v>
      </c>
      <c r="J242" s="61" t="n">
        <f aca="false">+SUMIF(AGRIVAL!G:G,'ALL 2019'!C242,AGRIVAL!F:F)</f>
        <v>-5500000000</v>
      </c>
      <c r="K242" s="61" t="n">
        <f aca="false">+SUMIF(AGRIKOBA!G:G,'ALL 2019'!C242,AGRIKOBA!F:F)</f>
        <v>-500000000</v>
      </c>
      <c r="L242" s="61" t="n">
        <f aca="false">+SUMIF(LMOI!F:F,'ALL 2019'!C242,LMOI!E:E)</f>
        <v>0</v>
      </c>
      <c r="M242" s="15" t="n">
        <f aca="false">+SUMIF(TARTINE!G:G,'ALL 2019'!C242,TARTINE!F:F)</f>
        <v>0</v>
      </c>
      <c r="N242" s="15" t="n">
        <f aca="false">+SUMIF(IDF!F:F,'ALL 2019'!C242,IDF!E:E)</f>
        <v>-300000000</v>
      </c>
      <c r="O242" s="15" t="n">
        <f aca="false">+SUMIF(RYA!G:G,C242,RYA!F:F)</f>
        <v>0</v>
      </c>
      <c r="P242" s="15" t="n">
        <f aca="false">+SUMIF('SCI NOAH'!G:G,'ALL 2019'!C242,'SCI NOAH'!F:F)</f>
        <v>0</v>
      </c>
      <c r="Q242" s="15" t="n">
        <f aca="false">+SUMIF(SIM!F:F,'ALL 2019'!C242,SIM!E:E)</f>
        <v>0</v>
      </c>
      <c r="R242" s="93" t="n">
        <f aca="false">SUMIF('First Energy'!F:F,C242,'First Energy'!I:I)</f>
        <v>0</v>
      </c>
      <c r="S242" s="93" t="n">
        <f aca="false">SUMIF('ID Motors'!G:G,C242,'ID Motors'!J:J)</f>
        <v>-3550000000</v>
      </c>
      <c r="T242" s="15" t="n">
        <f aca="false">+SUMIF('ID RENTAL'!G:G,'ALL 2019'!C242,'ID RENTAL'!F:F)</f>
        <v>0</v>
      </c>
      <c r="U242" s="29" t="n">
        <f aca="false">+SUMIF('MCM '!G:G,'ALL 2019'!C242,'MCM '!F:F)</f>
        <v>-973518987.34</v>
      </c>
      <c r="V242" s="61" t="n">
        <f aca="false">+SUMIF(AGRIMOTORS!G:G,C242,AGRIMOTORS!F:F)</f>
        <v>0</v>
      </c>
      <c r="W242" s="15" t="n">
        <f aca="false">+SUMIF(BOVIMA!F:F,'ALL 2019'!C242,BOVIMA!E:E)</f>
        <v>0</v>
      </c>
      <c r="X242" s="15" t="n">
        <f aca="false">+SUMIF(AGRIFEED!F:F,'ALL 2019'!C242,AGRIFEED!E:E)</f>
        <v>0</v>
      </c>
      <c r="Y242" s="15" t="n">
        <f aca="false">+SUMIF(AMIP!F:F,'ALL 2019'!C242,AMIP!E:E)</f>
        <v>0</v>
      </c>
      <c r="Z242" s="15" t="n">
        <f aca="false">+SUMIF(ISF!F:F,'ALL 2019'!C242,ISF!F:F)</f>
        <v>0</v>
      </c>
      <c r="AA242" s="15" t="n">
        <f aca="false">+SUMIF(MABEL!F:F,'ALL 2019'!C242,MABEL!E:E)</f>
        <v>0</v>
      </c>
      <c r="AB242" s="29" t="n">
        <f aca="false">+SUMIF(DISCOI!G:G,'ALL 2019'!C242,DISCOI!F:F)</f>
        <v>0</v>
      </c>
      <c r="AC242" s="15" t="n">
        <f aca="false">+SUMIF(NMP!F:F,'ALL 2019'!C242,NMP!E:E)</f>
        <v>0</v>
      </c>
      <c r="AD242" s="15" t="n">
        <f aca="false">+SUMIF('AMCHO '!F:F,'ALL 2019'!C242,'AMCHO '!E:E)</f>
        <v>0</v>
      </c>
      <c r="AE242" s="15" t="n">
        <f aca="false">SUMIF(CONFORTIS!G:G,'ALL 2019'!C242,CONFORTIS!F:F)</f>
        <v>0</v>
      </c>
      <c r="AF242" s="15" t="n">
        <f aca="false">+SUMIF('IRS IMMO'!G:G,'ALL 2019'!C242,'IRS IMMO'!F:F)</f>
        <v>0</v>
      </c>
      <c r="AG242" s="15" t="n">
        <f aca="false">SUMIF('United Malagasy'!F:F,'ALL 2019'!C242,'United Malagasy'!E:E)</f>
        <v>0</v>
      </c>
      <c r="AH242" s="15" t="n">
        <f aca="false">+SUMIF(AGRIVETAM!F:F,'ALL 2019'!C242,AGRIVETAM!E:E)</f>
        <v>0</v>
      </c>
      <c r="AI242" s="15" t="n">
        <f aca="false">+SUMIF(EUROPAINTS!F:F,'ALL 2019'!C242,EUROPAINTS!E:E)</f>
        <v>0</v>
      </c>
      <c r="AJ242" s="15" t="n">
        <f aca="false">SUMIF('CSS SAKAY'!F:F,'ALL 2019'!C242,'CSS SAKAY'!E:E)</f>
        <v>0</v>
      </c>
      <c r="AK242" s="61" t="n">
        <f aca="false">+SUMIF(AGRIMA!F:F,'ALL 2019'!C242,AGRIMA!E:E)</f>
        <v>0</v>
      </c>
      <c r="AL242" s="15" t="n">
        <f aca="false">+SUMIF(FERRIS!H:H,'ALL 2019'!C242,FERRIS!G:G)</f>
        <v>0</v>
      </c>
      <c r="AM242" s="15" t="n">
        <f aca="false">SUMIF(SEM!F:F,'ALL 2019'!C242,SEM!E:E)</f>
        <v>0</v>
      </c>
      <c r="AN242" s="15" t="n">
        <f aca="false">+SUMIF(Madatrade!F:F,'ALL 2019'!C242,Madatrade!E:E)</f>
        <v>0</v>
      </c>
      <c r="AO242" s="15" t="n">
        <f aca="false">+SUMIF('FIRST INVESTISSEMENT'!G:G,'ALL 2019'!C242,'FIRST INVESTISSEMENT'!F:F)</f>
        <v>0</v>
      </c>
    </row>
    <row r="243" customFormat="false" ht="17.25" hidden="false" customHeight="true" outlineLevel="0" collapsed="false">
      <c r="A243" s="2" t="str">
        <f aca="false">+LEFT(B243)</f>
        <v>5</v>
      </c>
      <c r="B243" s="2" t="str">
        <f aca="false">+LEFT(C243,3)</f>
        <v>519</v>
      </c>
      <c r="C243" s="12" t="n">
        <v>51930000</v>
      </c>
      <c r="D243" s="46" t="s">
        <v>2969</v>
      </c>
      <c r="E243" s="57" t="s">
        <v>799</v>
      </c>
      <c r="F243" s="61"/>
      <c r="G243" s="61" t="n">
        <f aca="false">+SUMIF(AGRICORP!I:I,C243,AGRICORP!F:F)</f>
        <v>0</v>
      </c>
      <c r="H243" s="61" t="n">
        <f aca="false">+SUMIF(SMTP!D:D,'ALL 2019'!C243,SMTP!H:H)</f>
        <v>0</v>
      </c>
      <c r="I243" s="61" t="n">
        <f aca="false">SUMIF(AGRIVET!G:G,C243,AGRIVET!F:F)</f>
        <v>0</v>
      </c>
      <c r="J243" s="61" t="n">
        <f aca="false">+SUMIF(AGRIVAL!G:G,'ALL 2019'!C243,AGRIVAL!F:F)</f>
        <v>0</v>
      </c>
      <c r="K243" s="61" t="n">
        <f aca="false">+SUMIF(AGRIKOBA!G:G,'ALL 2019'!C243,AGRIKOBA!F:F)</f>
        <v>0</v>
      </c>
      <c r="L243" s="61" t="n">
        <f aca="false">+SUMIF(LMOI!F:F,'ALL 2019'!C243,LMOI!E:E)</f>
        <v>0</v>
      </c>
      <c r="M243" s="15" t="n">
        <f aca="false">+SUMIF(TARTINE!G:G,'ALL 2019'!C243,TARTINE!F:F)</f>
        <v>0</v>
      </c>
      <c r="N243" s="15" t="n">
        <f aca="false">+SUMIF(IDF!F:F,'ALL 2019'!C243,IDF!E:E)</f>
        <v>0</v>
      </c>
      <c r="O243" s="15" t="n">
        <f aca="false">+SUMIF(RYA!G:G,C243,RYA!F:F)</f>
        <v>0</v>
      </c>
      <c r="P243" s="15" t="n">
        <f aca="false">+SUMIF('SCI NOAH'!G:G,'ALL 2019'!C243,'SCI NOAH'!F:F)</f>
        <v>0</v>
      </c>
      <c r="Q243" s="15" t="n">
        <f aca="false">+SUMIF(SIM!F:F,'ALL 2019'!C243,SIM!E:E)</f>
        <v>0</v>
      </c>
      <c r="R243" s="93" t="n">
        <f aca="false">SUMIF('First Energy'!F:F,C243,'First Energy'!I:I)</f>
        <v>0</v>
      </c>
      <c r="S243" s="93" t="n">
        <f aca="false">SUMIF('ID Motors'!G:G,C243,'ID Motors'!J:J)</f>
        <v>0</v>
      </c>
      <c r="T243" s="15" t="n">
        <f aca="false">+SUMIF('ID RENTAL'!G:G,'ALL 2019'!C243,'ID RENTAL'!F:F)</f>
        <v>0</v>
      </c>
      <c r="U243" s="29" t="n">
        <f aca="false">+SUMIF('MCM '!G:G,'ALL 2019'!C243,'MCM '!F:F)</f>
        <v>0</v>
      </c>
      <c r="V243" s="61" t="n">
        <f aca="false">+SUMIF(AGRIMOTORS!G:G,C243,AGRIMOTORS!F:F)</f>
        <v>0</v>
      </c>
      <c r="W243" s="15" t="n">
        <f aca="false">+SUMIF(BOVIMA!F:F,'ALL 2019'!C243,BOVIMA!E:E)</f>
        <v>0</v>
      </c>
      <c r="X243" s="15" t="n">
        <f aca="false">+SUMIF(AGRIFEED!F:F,'ALL 2019'!C243,AGRIFEED!E:E)</f>
        <v>0</v>
      </c>
      <c r="Y243" s="15" t="n">
        <f aca="false">+SUMIF(AMIP!F:F,'ALL 2019'!C243,AMIP!E:E)</f>
        <v>0</v>
      </c>
      <c r="Z243" s="15" t="n">
        <f aca="false">+SUMIF(ISF!F:F,'ALL 2019'!C243,ISF!F:F)</f>
        <v>0</v>
      </c>
      <c r="AA243" s="15" t="n">
        <f aca="false">+SUMIF(MABEL!F:F,'ALL 2019'!C243,MABEL!E:E)</f>
        <v>0</v>
      </c>
      <c r="AB243" s="29" t="n">
        <f aca="false">+SUMIF(DISCOI!G:G,'ALL 2019'!C243,DISCOI!F:F)</f>
        <v>0</v>
      </c>
      <c r="AC243" s="15" t="n">
        <f aca="false">+SUMIF(NMP!F:F,'ALL 2019'!C243,NMP!E:E)</f>
        <v>0</v>
      </c>
      <c r="AD243" s="15" t="n">
        <f aca="false">+SUMIF('AMCHO '!F:F,'ALL 2019'!C243,'AMCHO '!E:E)</f>
        <v>0</v>
      </c>
      <c r="AE243" s="15" t="n">
        <f aca="false">SUMIF(CONFORTIS!G:G,'ALL 2019'!C243,CONFORTIS!F:F)</f>
        <v>0</v>
      </c>
      <c r="AF243" s="15" t="n">
        <f aca="false">+SUMIF('IRS IMMO'!G:G,'ALL 2019'!C243,'IRS IMMO'!F:F)</f>
        <v>0</v>
      </c>
      <c r="AG243" s="15" t="n">
        <f aca="false">SUMIF('United Malagasy'!F:F,'ALL 2019'!C243,'United Malagasy'!E:E)</f>
        <v>0</v>
      </c>
      <c r="AH243" s="15" t="n">
        <f aca="false">+SUMIF(AGRIVETAM!F:F,'ALL 2019'!C243,AGRIVETAM!E:E)</f>
        <v>0</v>
      </c>
      <c r="AI243" s="15" t="n">
        <f aca="false">+SUMIF(EUROPAINTS!F:F,'ALL 2019'!C243,EUROPAINTS!E:E)</f>
        <v>0</v>
      </c>
      <c r="AJ243" s="15" t="n">
        <f aca="false">SUMIF('CSS SAKAY'!F:F,'ALL 2019'!C243,'CSS SAKAY'!E:E)</f>
        <v>0</v>
      </c>
      <c r="AK243" s="61" t="n">
        <f aca="false">+SUMIF(AGRIMA!F:F,'ALL 2019'!C243,AGRIMA!E:E)</f>
        <v>0</v>
      </c>
      <c r="AL243" s="15" t="n">
        <f aca="false">+SUMIF(FERRIS!H:H,'ALL 2019'!C243,FERRIS!G:G)</f>
        <v>0</v>
      </c>
      <c r="AM243" s="15" t="n">
        <f aca="false">SUMIF(SEM!F:F,'ALL 2019'!C243,SEM!E:E)</f>
        <v>0</v>
      </c>
      <c r="AN243" s="15" t="n">
        <f aca="false">+SUMIF(Madatrade!F:F,'ALL 2019'!C243,Madatrade!E:E)</f>
        <v>0</v>
      </c>
      <c r="AO243" s="15" t="n">
        <f aca="false">+SUMIF('FIRST INVESTISSEMENT'!G:G,'ALL 2019'!C243,'FIRST INVESTISSEMENT'!F:F)</f>
        <v>0</v>
      </c>
    </row>
    <row r="244" customFormat="false" ht="17.25" hidden="false" customHeight="true" outlineLevel="0" collapsed="false">
      <c r="A244" s="2" t="str">
        <f aca="false">+LEFT(B244)</f>
        <v>5</v>
      </c>
      <c r="B244" s="2" t="str">
        <f aca="false">+LEFT(C244,3)</f>
        <v>519</v>
      </c>
      <c r="C244" s="20" t="n">
        <v>51940000</v>
      </c>
      <c r="D244" s="46" t="s">
        <v>2969</v>
      </c>
      <c r="E244" s="57" t="s">
        <v>388</v>
      </c>
      <c r="F244" s="61" t="n">
        <v>-500000000</v>
      </c>
      <c r="G244" s="61" t="n">
        <f aca="false">+SUMIF(AGRICORP!I:I,C244,AGRICORP!F:F)</f>
        <v>0</v>
      </c>
      <c r="H244" s="61" t="n">
        <f aca="false">+SUMIF(SMTP!D:D,'ALL 2019'!C244,SMTP!H:H)</f>
        <v>0</v>
      </c>
      <c r="I244" s="61" t="n">
        <f aca="false">SUMIF(AGRIVET!G:G,C244,AGRIVET!F:F)</f>
        <v>-2125000000</v>
      </c>
      <c r="J244" s="61" t="n">
        <f aca="false">+SUMIF(AGRIVAL!G:G,'ALL 2019'!C244,AGRIVAL!F:F)</f>
        <v>-1500000000</v>
      </c>
      <c r="K244" s="61" t="n">
        <f aca="false">+SUMIF(AGRIKOBA!G:G,'ALL 2019'!C244,AGRIKOBA!F:F)</f>
        <v>0</v>
      </c>
      <c r="L244" s="61" t="n">
        <f aca="false">+SUMIF(LMOI!F:F,'ALL 2019'!C244,LMOI!E:E)</f>
        <v>0</v>
      </c>
      <c r="M244" s="15" t="n">
        <f aca="false">+SUMIF(TARTINE!G:G,'ALL 2019'!C244,TARTINE!F:F)</f>
        <v>0</v>
      </c>
      <c r="N244" s="15" t="n">
        <f aca="false">+SUMIF(IDF!F:F,'ALL 2019'!C244,IDF!E:E)</f>
        <v>0</v>
      </c>
      <c r="O244" s="15" t="n">
        <f aca="false">+SUMIF(RYA!G:G,C244,RYA!F:F)</f>
        <v>0</v>
      </c>
      <c r="P244" s="15" t="n">
        <f aca="false">+SUMIF('SCI NOAH'!G:G,'ALL 2019'!C244,'SCI NOAH'!F:F)</f>
        <v>0</v>
      </c>
      <c r="Q244" s="15" t="n">
        <f aca="false">+SUMIF(SIM!F:F,'ALL 2019'!C244,SIM!E:E)</f>
        <v>0</v>
      </c>
      <c r="R244" s="93" t="n">
        <f aca="false">SUMIF('First Energy'!F:F,C244,'First Energy'!I:I)</f>
        <v>0</v>
      </c>
      <c r="S244" s="93" t="n">
        <f aca="false">SUMIF('ID Motors'!G:G,C244,'ID Motors'!J:J)</f>
        <v>0</v>
      </c>
      <c r="T244" s="15" t="n">
        <f aca="false">+SUMIF('ID RENTAL'!G:G,'ALL 2019'!C244,'ID RENTAL'!F:F)</f>
        <v>0</v>
      </c>
      <c r="U244" s="29" t="n">
        <f aca="false">+SUMIF('MCM '!G:G,'ALL 2019'!C244,'MCM '!F:F)</f>
        <v>0</v>
      </c>
      <c r="V244" s="61" t="n">
        <f aca="false">+SUMIF(AGRIMOTORS!G:G,C244,AGRIMOTORS!F:F)</f>
        <v>0</v>
      </c>
      <c r="W244" s="15" t="n">
        <f aca="false">+SUMIF(BOVIMA!F:F,'ALL 2019'!C244,BOVIMA!E:E)</f>
        <v>0</v>
      </c>
      <c r="X244" s="15" t="n">
        <f aca="false">+SUMIF(AGRIFEED!F:F,'ALL 2019'!C244,AGRIFEED!E:E)</f>
        <v>0</v>
      </c>
      <c r="Y244" s="15" t="n">
        <f aca="false">+SUMIF(AMIP!F:F,'ALL 2019'!C244,AMIP!E:E)</f>
        <v>0</v>
      </c>
      <c r="Z244" s="15" t="n">
        <f aca="false">+SUMIF(ISF!F:F,'ALL 2019'!C244,ISF!F:F)</f>
        <v>0</v>
      </c>
      <c r="AA244" s="15" t="n">
        <f aca="false">+SUMIF(MABEL!F:F,'ALL 2019'!C244,MABEL!E:E)</f>
        <v>0</v>
      </c>
      <c r="AB244" s="29" t="n">
        <f aca="false">+SUMIF(DISCOI!G:G,'ALL 2019'!C244,DISCOI!F:F)</f>
        <v>0</v>
      </c>
      <c r="AC244" s="15" t="n">
        <f aca="false">+SUMIF(NMP!F:F,'ALL 2019'!C244,NMP!E:E)</f>
        <v>0</v>
      </c>
      <c r="AD244" s="15" t="n">
        <f aca="false">+SUMIF('AMCHO '!F:F,'ALL 2019'!C244,'AMCHO '!E:E)</f>
        <v>0</v>
      </c>
      <c r="AE244" s="15" t="n">
        <f aca="false">SUMIF(CONFORTIS!G:G,'ALL 2019'!C244,CONFORTIS!F:F)</f>
        <v>0</v>
      </c>
      <c r="AF244" s="15" t="n">
        <f aca="false">+SUMIF('IRS IMMO'!G:G,'ALL 2019'!C244,'IRS IMMO'!F:F)</f>
        <v>0</v>
      </c>
      <c r="AG244" s="15" t="n">
        <f aca="false">SUMIF('United Malagasy'!F:F,'ALL 2019'!C244,'United Malagasy'!E:E)</f>
        <v>0</v>
      </c>
      <c r="AH244" s="15" t="n">
        <f aca="false">+SUMIF(AGRIVETAM!F:F,'ALL 2019'!C244,AGRIVETAM!E:E)</f>
        <v>0</v>
      </c>
      <c r="AI244" s="15" t="n">
        <f aca="false">+SUMIF(EUROPAINTS!F:F,'ALL 2019'!C244,EUROPAINTS!E:E)</f>
        <v>0</v>
      </c>
      <c r="AJ244" s="15" t="n">
        <f aca="false">SUMIF('CSS SAKAY'!F:F,'ALL 2019'!C244,'CSS SAKAY'!E:E)</f>
        <v>0</v>
      </c>
      <c r="AK244" s="61" t="n">
        <f aca="false">+SUMIF(AGRIMA!F:F,'ALL 2019'!C244,AGRIMA!E:E)</f>
        <v>0</v>
      </c>
      <c r="AL244" s="15" t="n">
        <f aca="false">+SUMIF(FERRIS!H:H,'ALL 2019'!C244,FERRIS!G:G)</f>
        <v>0</v>
      </c>
      <c r="AM244" s="15" t="n">
        <f aca="false">SUMIF(SEM!F:F,'ALL 2019'!C244,SEM!E:E)</f>
        <v>0</v>
      </c>
      <c r="AN244" s="15" t="n">
        <f aca="false">+SUMIF(Madatrade!F:F,'ALL 2019'!C244,Madatrade!E:E)</f>
        <v>0</v>
      </c>
      <c r="AO244" s="15" t="n">
        <f aca="false">+SUMIF('FIRST INVESTISSEMENT'!G:G,'ALL 2019'!C244,'FIRST INVESTISSEMENT'!F:F)</f>
        <v>0</v>
      </c>
    </row>
    <row r="245" customFormat="false" ht="17.25" hidden="false" customHeight="true" outlineLevel="0" collapsed="false">
      <c r="A245" s="2" t="str">
        <f aca="false">+LEFT(B245)</f>
        <v>5</v>
      </c>
      <c r="B245" s="2" t="str">
        <f aca="false">+LEFT(C245,3)</f>
        <v>519</v>
      </c>
      <c r="C245" s="20" t="n">
        <v>51950000</v>
      </c>
      <c r="D245" s="46" t="s">
        <v>2969</v>
      </c>
      <c r="E245" s="57" t="s">
        <v>1918</v>
      </c>
      <c r="F245" s="61"/>
      <c r="G245" s="61" t="n">
        <f aca="false">+SUMIF(AGRICORP!I:I,C245,AGRICORP!F:F)</f>
        <v>0</v>
      </c>
      <c r="H245" s="61" t="n">
        <f aca="false">+SUMIF(SMTP!D:D,'ALL 2019'!C245,SMTP!H:H)</f>
        <v>0</v>
      </c>
      <c r="I245" s="61" t="n">
        <f aca="false">SUMIF(AGRIVET!G:G,C245,AGRIVET!F:F)</f>
        <v>0</v>
      </c>
      <c r="J245" s="61" t="n">
        <f aca="false">+SUMIF(AGRIVAL!G:G,'ALL 2019'!C245,AGRIVAL!F:F)</f>
        <v>-500000000</v>
      </c>
      <c r="M245" s="15"/>
      <c r="N245" s="15"/>
      <c r="O245" s="15"/>
      <c r="P245" s="15"/>
      <c r="Q245" s="15"/>
      <c r="R245" s="93" t="n">
        <f aca="false">SUMIF('First Energy'!F:F,C245,'First Energy'!I:I)</f>
        <v>0</v>
      </c>
      <c r="S245" s="93" t="n">
        <f aca="false">SUMIF('ID Motors'!G:G,C245,'ID Motors'!J:J)</f>
        <v>0</v>
      </c>
      <c r="T245" s="15" t="n">
        <f aca="false">+SUMIF('ID RENTAL'!G:G,'ALL 2019'!C245,'ID RENTAL'!F:F)</f>
        <v>0</v>
      </c>
      <c r="U245" s="29" t="n">
        <f aca="false">+SUMIF('MCM '!G:G,'ALL 2019'!C245,'MCM '!F:F)</f>
        <v>-133417721.52</v>
      </c>
      <c r="V245" s="61" t="n">
        <f aca="false">+SUMIF(AGRIMOTORS!G:G,C245,AGRIMOTORS!F:F)</f>
        <v>0</v>
      </c>
      <c r="W245" s="15" t="n">
        <f aca="false">+SUMIF(BOVIMA!F:F,'ALL 2019'!C245,BOVIMA!E:E)</f>
        <v>0</v>
      </c>
      <c r="X245" s="15" t="n">
        <f aca="false">+SUMIF(AGRIFEED!F:F,'ALL 2019'!C245,AGRIFEED!E:E)</f>
        <v>0</v>
      </c>
      <c r="Y245" s="15" t="n">
        <f aca="false">+SUMIF(AMIP!F:F,'ALL 2019'!C245,AMIP!E:E)</f>
        <v>0</v>
      </c>
      <c r="Z245" s="15" t="n">
        <f aca="false">+SUMIF(ISF!F:F,'ALL 2019'!C245,ISF!F:F)</f>
        <v>0</v>
      </c>
      <c r="AA245" s="15" t="n">
        <f aca="false">+SUMIF(MABEL!F:F,'ALL 2019'!C245,MABEL!E:E)</f>
        <v>0</v>
      </c>
      <c r="AB245" s="29" t="n">
        <f aca="false">+SUMIF(DISCOI!G:G,'ALL 2019'!C245,DISCOI!F:F)</f>
        <v>0</v>
      </c>
      <c r="AC245" s="15" t="n">
        <f aca="false">+SUMIF(NMP!F:F,'ALL 2019'!C245,NMP!E:E)</f>
        <v>0</v>
      </c>
      <c r="AD245" s="15" t="n">
        <f aca="false">+SUMIF('AMCHO '!F:F,'ALL 2019'!C245,'AMCHO '!E:E)</f>
        <v>0</v>
      </c>
      <c r="AE245" s="15" t="n">
        <f aca="false">SUMIF(CONFORTIS!G:G,'ALL 2019'!C245,CONFORTIS!F:F)</f>
        <v>0</v>
      </c>
      <c r="AF245" s="15" t="n">
        <f aca="false">+SUMIF('IRS IMMO'!G:G,'ALL 2019'!C245,'IRS IMMO'!F:F)</f>
        <v>0</v>
      </c>
      <c r="AG245" s="15" t="n">
        <f aca="false">SUMIF('United Malagasy'!F:F,'ALL 2019'!C245,'United Malagasy'!E:E)</f>
        <v>0</v>
      </c>
      <c r="AH245" s="15" t="n">
        <f aca="false">+SUMIF(AGRIVETAM!F:F,'ALL 2019'!C245,AGRIVETAM!E:E)</f>
        <v>0</v>
      </c>
      <c r="AI245" s="15" t="n">
        <f aca="false">+SUMIF(EUROPAINTS!F:F,'ALL 2019'!C245,EUROPAINTS!E:E)</f>
        <v>0</v>
      </c>
      <c r="AJ245" s="15" t="n">
        <f aca="false">SUMIF('CSS SAKAY'!F:F,'ALL 2019'!C245,'CSS SAKAY'!E:E)</f>
        <v>0</v>
      </c>
      <c r="AK245" s="61" t="n">
        <f aca="false">+SUMIF(AGRIMA!F:F,'ALL 2019'!C245,AGRIMA!E:E)</f>
        <v>0</v>
      </c>
      <c r="AL245" s="15" t="n">
        <f aca="false">+SUMIF(FERRIS!H:H,'ALL 2019'!C245,FERRIS!G:G)</f>
        <v>0</v>
      </c>
      <c r="AM245" s="15" t="n">
        <f aca="false">SUMIF(SEM!F:F,'ALL 2019'!C245,SEM!E:E)</f>
        <v>0</v>
      </c>
      <c r="AN245" s="15" t="n">
        <f aca="false">+SUMIF(Madatrade!F:F,'ALL 2019'!C245,Madatrade!E:E)</f>
        <v>0</v>
      </c>
      <c r="AO245" s="15" t="n">
        <f aca="false">+SUMIF('FIRST INVESTISSEMENT'!G:G,'ALL 2019'!C245,'FIRST INVESTISSEMENT'!F:F)</f>
        <v>0</v>
      </c>
    </row>
    <row r="246" customFormat="false" ht="17.25" hidden="false" customHeight="true" outlineLevel="0" collapsed="false">
      <c r="A246" s="2" t="str">
        <f aca="false">+LEFT(B246)</f>
        <v>5</v>
      </c>
      <c r="B246" s="2" t="str">
        <f aca="false">+LEFT(C246,3)</f>
        <v>519</v>
      </c>
      <c r="C246" s="20" t="n">
        <v>51960000</v>
      </c>
      <c r="D246" s="46" t="s">
        <v>2969</v>
      </c>
      <c r="E246" s="57" t="s">
        <v>390</v>
      </c>
      <c r="F246" s="61" t="n">
        <v>-250000000</v>
      </c>
      <c r="G246" s="61" t="n">
        <f aca="false">+SUMIF(AGRICORP!I:I,C246,AGRICORP!F:F)</f>
        <v>0</v>
      </c>
      <c r="H246" s="61" t="n">
        <f aca="false">+SUMIF(SMTP!D:D,'ALL 2019'!C246,SMTP!H:H)</f>
        <v>-750000000</v>
      </c>
      <c r="I246" s="61" t="n">
        <f aca="false">SUMIF(AGRIVET!G:G,C246,AGRIVET!F:F)</f>
        <v>-2250000000</v>
      </c>
      <c r="J246" s="61" t="n">
        <f aca="false">+SUMIF(AGRIVAL!G:G,'ALL 2019'!C246,AGRIVAL!F:F)</f>
        <v>-147977860.52</v>
      </c>
      <c r="K246" s="61" t="n">
        <f aca="false">+SUMIF(AGRIKOBA!G:G,'ALL 2019'!C246,AGRIKOBA!F:F)</f>
        <v>0</v>
      </c>
      <c r="L246" s="61" t="n">
        <f aca="false">+SUMIF(LMOI!F:F,'ALL 2019'!C246,LMOI!E:E)</f>
        <v>0</v>
      </c>
      <c r="M246" s="15" t="n">
        <f aca="false">+SUMIF(TARTINE!G:G,'ALL 2019'!C246,TARTINE!F:F)</f>
        <v>0</v>
      </c>
      <c r="N246" s="15" t="n">
        <f aca="false">+SUMIF(IDF!F:F,'ALL 2019'!C246,IDF!E:E)</f>
        <v>0</v>
      </c>
      <c r="O246" s="15" t="n">
        <f aca="false">+SUMIF(RYA!G:G,C246,RYA!F:F)</f>
        <v>0</v>
      </c>
      <c r="P246" s="15" t="n">
        <f aca="false">+SUMIF('SCI NOAH'!G:G,'ALL 2019'!C246,'SCI NOAH'!F:F)</f>
        <v>0</v>
      </c>
      <c r="Q246" s="15" t="n">
        <f aca="false">+SUMIF(SIM!F:F,'ALL 2019'!C246,SIM!E:E)</f>
        <v>0</v>
      </c>
      <c r="R246" s="93" t="n">
        <f aca="false">SUMIF('First Energy'!F:F,C246,'First Energy'!I:I)</f>
        <v>0</v>
      </c>
      <c r="S246" s="93" t="n">
        <f aca="false">SUMIF('ID Motors'!G:G,C246,'ID Motors'!J:J)</f>
        <v>0</v>
      </c>
      <c r="T246" s="15" t="n">
        <f aca="false">+SUMIF('ID RENTAL'!G:G,'ALL 2019'!C246,'ID RENTAL'!F:F)</f>
        <v>0</v>
      </c>
      <c r="U246" s="29" t="n">
        <f aca="false">+SUMIF('MCM '!G:G,'ALL 2019'!C246,'MCM '!F:F)</f>
        <v>-64089612.9000002</v>
      </c>
      <c r="V246" s="61" t="n">
        <f aca="false">+SUMIF(AGRIMOTORS!G:G,C246,AGRIMOTORS!F:F)</f>
        <v>0</v>
      </c>
      <c r="W246" s="15" t="n">
        <f aca="false">+SUMIF(BOVIMA!F:F,'ALL 2019'!C246,BOVIMA!E:E)</f>
        <v>0</v>
      </c>
      <c r="X246" s="15" t="n">
        <f aca="false">+SUMIF(AGRIFEED!F:F,'ALL 2019'!C246,AGRIFEED!E:E)</f>
        <v>0</v>
      </c>
      <c r="Y246" s="15" t="n">
        <f aca="false">+SUMIF(AMIP!F:F,'ALL 2019'!C246,AMIP!E:E)</f>
        <v>0</v>
      </c>
      <c r="Z246" s="15" t="n">
        <f aca="false">+SUMIF(ISF!F:F,'ALL 2019'!C246,ISF!F:F)</f>
        <v>0</v>
      </c>
      <c r="AA246" s="15" t="n">
        <f aca="false">+SUMIF(MABEL!F:F,'ALL 2019'!C246,MABEL!E:E)</f>
        <v>0</v>
      </c>
      <c r="AB246" s="29" t="n">
        <f aca="false">+SUMIF(DISCOI!G:G,'ALL 2019'!C246,DISCOI!F:F)</f>
        <v>0</v>
      </c>
      <c r="AC246" s="15" t="n">
        <f aca="false">+SUMIF(NMP!F:F,'ALL 2019'!C246,NMP!E:E)</f>
        <v>0</v>
      </c>
      <c r="AD246" s="15" t="n">
        <f aca="false">+SUMIF('AMCHO '!F:F,'ALL 2019'!C246,'AMCHO '!E:E)</f>
        <v>0</v>
      </c>
      <c r="AE246" s="15" t="n">
        <f aca="false">SUMIF(CONFORTIS!G:G,'ALL 2019'!C246,CONFORTIS!F:F)</f>
        <v>0</v>
      </c>
      <c r="AF246" s="15" t="n">
        <f aca="false">+SUMIF('IRS IMMO'!G:G,'ALL 2019'!C246,'IRS IMMO'!F:F)</f>
        <v>0</v>
      </c>
      <c r="AG246" s="15" t="n">
        <f aca="false">SUMIF('United Malagasy'!F:F,'ALL 2019'!C246,'United Malagasy'!E:E)</f>
        <v>0</v>
      </c>
      <c r="AH246" s="15" t="n">
        <f aca="false">+SUMIF(AGRIVETAM!F:F,'ALL 2019'!C246,AGRIVETAM!E:E)</f>
        <v>0</v>
      </c>
      <c r="AI246" s="15" t="n">
        <f aca="false">+SUMIF(EUROPAINTS!F:F,'ALL 2019'!C246,EUROPAINTS!E:E)</f>
        <v>0</v>
      </c>
      <c r="AJ246" s="15" t="n">
        <f aca="false">SUMIF('CSS SAKAY'!F:F,'ALL 2019'!C246,'CSS SAKAY'!E:E)</f>
        <v>0</v>
      </c>
      <c r="AK246" s="61" t="n">
        <f aca="false">+SUMIF(AGRIMA!F:F,'ALL 2019'!C246,AGRIMA!E:E)</f>
        <v>0</v>
      </c>
      <c r="AL246" s="15" t="n">
        <f aca="false">+SUMIF(FERRIS!H:H,'ALL 2019'!C246,FERRIS!G:G)</f>
        <v>0</v>
      </c>
      <c r="AM246" s="15" t="n">
        <f aca="false">SUMIF(SEM!F:F,'ALL 2019'!C246,SEM!E:E)</f>
        <v>0</v>
      </c>
      <c r="AN246" s="15" t="n">
        <f aca="false">+SUMIF(Madatrade!F:F,'ALL 2019'!C246,Madatrade!E:E)</f>
        <v>0</v>
      </c>
      <c r="AO246" s="15" t="n">
        <f aca="false">+SUMIF('FIRST INVESTISSEMENT'!G:G,'ALL 2019'!C246,'FIRST INVESTISSEMENT'!F:F)</f>
        <v>0</v>
      </c>
    </row>
    <row r="247" customFormat="false" ht="17.25" hidden="false" customHeight="true" outlineLevel="0" collapsed="false">
      <c r="A247" s="2" t="str">
        <f aca="false">+LEFT(B247)</f>
        <v>5</v>
      </c>
      <c r="B247" s="2" t="str">
        <f aca="false">+LEFT(C247,3)</f>
        <v>519</v>
      </c>
      <c r="C247" s="20" t="n">
        <v>51970000</v>
      </c>
      <c r="D247" s="46" t="s">
        <v>2969</v>
      </c>
      <c r="E247" s="57" t="s">
        <v>2970</v>
      </c>
      <c r="F247" s="61"/>
      <c r="G247" s="61" t="n">
        <f aca="false">+SUMIF(AGRICORP!I:I,C247,AGRICORP!F:F)</f>
        <v>0</v>
      </c>
      <c r="H247" s="61" t="n">
        <f aca="false">+SUMIF(SMTP!D:D,'ALL 2019'!C247,SMTP!H:H)</f>
        <v>0</v>
      </c>
      <c r="I247" s="61" t="n">
        <f aca="false">SUMIF(AGRIVET!G:G,C247,AGRIVET!F:F)</f>
        <v>0</v>
      </c>
      <c r="J247" s="61" t="n">
        <f aca="false">+SUMIF(AGRIVAL!G:G,'ALL 2019'!C247,AGRIVAL!F:F)</f>
        <v>0</v>
      </c>
      <c r="M247" s="15"/>
      <c r="N247" s="15"/>
      <c r="O247" s="15"/>
      <c r="P247" s="15"/>
      <c r="Q247" s="15"/>
      <c r="R247" s="93" t="n">
        <f aca="false">SUMIF('First Energy'!F:F,C247,'First Energy'!I:I)</f>
        <v>0</v>
      </c>
      <c r="S247" s="93" t="n">
        <f aca="false">SUMIF('ID Motors'!G:G,C247,'ID Motors'!J:J)</f>
        <v>0</v>
      </c>
      <c r="T247" s="15" t="n">
        <f aca="false">+SUMIF('ID RENTAL'!G:G,'ALL 2019'!C247,'ID RENTAL'!F:F)</f>
        <v>0</v>
      </c>
      <c r="U247" s="29" t="n">
        <f aca="false">+SUMIF('MCM '!G:G,'ALL 2019'!C247,'MCM '!F:F)</f>
        <v>0</v>
      </c>
      <c r="V247" s="61" t="n">
        <f aca="false">+SUMIF(AGRIMOTORS!G:G,C247,AGRIMOTORS!F:F)</f>
        <v>0</v>
      </c>
      <c r="W247" s="15" t="n">
        <f aca="false">+SUMIF(BOVIMA!F:F,'ALL 2019'!C247,BOVIMA!E:E)</f>
        <v>0</v>
      </c>
      <c r="X247" s="15" t="n">
        <f aca="false">+SUMIF(AGRIFEED!F:F,'ALL 2019'!C247,AGRIFEED!E:E)</f>
        <v>0</v>
      </c>
      <c r="Y247" s="15" t="n">
        <f aca="false">+SUMIF(AMIP!F:F,'ALL 2019'!C247,AMIP!E:E)</f>
        <v>0</v>
      </c>
      <c r="Z247" s="15" t="n">
        <f aca="false">+SUMIF(ISF!F:F,'ALL 2019'!C247,ISF!F:F)</f>
        <v>0</v>
      </c>
      <c r="AA247" s="15" t="n">
        <f aca="false">+SUMIF(MABEL!F:F,'ALL 2019'!C247,MABEL!E:E)</f>
        <v>0</v>
      </c>
      <c r="AB247" s="29" t="n">
        <f aca="false">+SUMIF(DISCOI!G:G,'ALL 2019'!C247,DISCOI!F:F)</f>
        <v>0</v>
      </c>
      <c r="AC247" s="15" t="n">
        <f aca="false">+SUMIF(NMP!F:F,'ALL 2019'!C247,NMP!E:E)</f>
        <v>0</v>
      </c>
      <c r="AD247" s="15" t="n">
        <f aca="false">+SUMIF('AMCHO '!F:F,'ALL 2019'!C247,'AMCHO '!E:E)</f>
        <v>0</v>
      </c>
      <c r="AE247" s="15" t="n">
        <f aca="false">SUMIF(CONFORTIS!G:G,'ALL 2019'!C247,CONFORTIS!F:F)</f>
        <v>0</v>
      </c>
      <c r="AF247" s="15" t="n">
        <f aca="false">+SUMIF('IRS IMMO'!G:G,'ALL 2019'!C247,'IRS IMMO'!F:F)</f>
        <v>0</v>
      </c>
      <c r="AG247" s="15" t="n">
        <f aca="false">SUMIF('United Malagasy'!F:F,'ALL 2019'!C247,'United Malagasy'!E:E)</f>
        <v>0</v>
      </c>
      <c r="AH247" s="15" t="n">
        <f aca="false">+SUMIF(AGRIVETAM!F:F,'ALL 2019'!C247,AGRIVETAM!E:E)</f>
        <v>0</v>
      </c>
      <c r="AI247" s="15" t="n">
        <f aca="false">+SUMIF(EUROPAINTS!F:F,'ALL 2019'!C247,EUROPAINTS!E:E)</f>
        <v>0</v>
      </c>
      <c r="AJ247" s="15" t="n">
        <f aca="false">SUMIF('CSS SAKAY'!F:F,'ALL 2019'!C247,'CSS SAKAY'!E:E)</f>
        <v>0</v>
      </c>
      <c r="AK247" s="61" t="n">
        <f aca="false">+SUMIF(AGRIMA!F:F,'ALL 2019'!C247,AGRIMA!E:E)</f>
        <v>0</v>
      </c>
      <c r="AL247" s="15" t="n">
        <f aca="false">+SUMIF(FERRIS!H:H,'ALL 2019'!C247,FERRIS!G:G)</f>
        <v>0</v>
      </c>
      <c r="AM247" s="15" t="n">
        <f aca="false">SUMIF(SEM!F:F,'ALL 2019'!C247,SEM!E:E)</f>
        <v>0</v>
      </c>
      <c r="AN247" s="15" t="n">
        <f aca="false">+SUMIF(Madatrade!F:F,'ALL 2019'!C247,Madatrade!E:E)</f>
        <v>0</v>
      </c>
      <c r="AO247" s="15" t="n">
        <f aca="false">+SUMIF('FIRST INVESTISSEMENT'!G:G,'ALL 2019'!C247,'FIRST INVESTISSEMENT'!F:F)</f>
        <v>0</v>
      </c>
    </row>
    <row r="248" customFormat="false" ht="17.25" hidden="false" customHeight="true" outlineLevel="0" collapsed="false">
      <c r="A248" s="2" t="str">
        <f aca="false">+LEFT(B248)</f>
        <v>5</v>
      </c>
      <c r="B248" s="2" t="str">
        <f aca="false">+LEFT(C248,3)</f>
        <v>531</v>
      </c>
      <c r="C248" s="20" t="n">
        <v>53100000</v>
      </c>
      <c r="D248" s="46" t="s">
        <v>2971</v>
      </c>
      <c r="E248" s="57" t="s">
        <v>2741</v>
      </c>
      <c r="F248" s="61" t="n">
        <v>21221305.8699999</v>
      </c>
      <c r="G248" s="61" t="n">
        <f aca="false">+SUMIF(AGRICORP!I:I,C248,AGRICORP!F:F)</f>
        <v>1371600</v>
      </c>
      <c r="H248" s="61" t="n">
        <f aca="false">+SUMIF(SMTP!D:D,'ALL 2019'!C248,SMTP!H:H)</f>
        <v>9409938.07399963</v>
      </c>
      <c r="I248" s="61" t="n">
        <f aca="false">SUMIF(AGRIVET!G:G,C248,AGRIVET!F:F)</f>
        <v>46404695.77</v>
      </c>
      <c r="J248" s="61" t="n">
        <f aca="false">+SUMIF(AGRIVAL!G:G,'ALL 2019'!C248,AGRIVAL!F:F)</f>
        <v>0</v>
      </c>
      <c r="K248" s="61" t="n">
        <f aca="false">+SUMIF(AGRIKOBA!G:G,'ALL 2019'!C248,AGRIKOBA!F:F)</f>
        <v>32202.39</v>
      </c>
      <c r="L248" s="61" t="n">
        <f aca="false">+SUMIF(LMOI!F:F,'ALL 2019'!C248,LMOI!E:E)</f>
        <v>2591340</v>
      </c>
      <c r="M248" s="15" t="n">
        <f aca="false">+SUMIF(TARTINE!G:G,'ALL 2019'!C248,TARTINE!F:F)</f>
        <v>233528.06</v>
      </c>
      <c r="N248" s="15" t="n">
        <f aca="false">+SUMIF(IDF!F:F,'ALL 2019'!C248,IDF!E:E)</f>
        <v>4767053.41</v>
      </c>
      <c r="O248" s="15" t="n">
        <f aca="false">+SUMIF(RYA!G:G,C248,RYA!F:F)</f>
        <v>931.8</v>
      </c>
      <c r="P248" s="15" t="n">
        <f aca="false">+SUMIF('SCI NOAH'!G:G,'ALL 2019'!C248,'SCI NOAH'!F:F)</f>
        <v>7800</v>
      </c>
      <c r="Q248" s="15" t="n">
        <f aca="false">+SUMIF(SIM!F:F,'ALL 2019'!C248,SIM!E:E)</f>
        <v>2503521.44</v>
      </c>
      <c r="R248" s="93" t="n">
        <f aca="false">SUMIF('First Energy'!F:F,C248,'First Energy'!I:I)</f>
        <v>2040971.37</v>
      </c>
      <c r="S248" s="93" t="n">
        <f aca="false">SUMIF('ID Motors'!G:G,C248,'ID Motors'!J:J)</f>
        <v>4015823.86</v>
      </c>
      <c r="T248" s="15" t="n">
        <f aca="false">+SUMIF('ID RENTAL'!G:G,'ALL 2019'!C248,'ID RENTAL'!F:F)</f>
        <v>0</v>
      </c>
      <c r="U248" s="29" t="n">
        <f aca="false">+SUMIF('MCM '!G:G,'ALL 2019'!C248,'MCM '!F:F)</f>
        <v>35838032.57</v>
      </c>
      <c r="V248" s="61" t="n">
        <f aca="false">+SUMIF(AGRIMOTORS!G:G,C248,AGRIMOTORS!F:F)</f>
        <v>0</v>
      </c>
      <c r="W248" s="15" t="n">
        <f aca="false">+SUMIF(BOVIMA!F:F,'ALL 2019'!C248,BOVIMA!E:E)</f>
        <v>2356983</v>
      </c>
      <c r="X248" s="15" t="n">
        <f aca="false">+SUMIF(AGRIFEED!F:F,'ALL 2019'!C248,AGRIFEED!E:E)</f>
        <v>1137959</v>
      </c>
      <c r="Y248" s="15" t="n">
        <f aca="false">+SUMIF(AMIP!F:F,'ALL 2019'!C248,AMIP!E:E)</f>
        <v>2000000</v>
      </c>
      <c r="Z248" s="15" t="n">
        <f aca="false">+SUMIF(ISF!F:F,'ALL 2019'!C248,ISF!F:F)</f>
        <v>0</v>
      </c>
      <c r="AA248" s="15" t="n">
        <f aca="false">+SUMIF(MABEL!F:F,'ALL 2019'!C248,MABEL!E:E)</f>
        <v>122664</v>
      </c>
      <c r="AB248" s="29" t="n">
        <f aca="false">+SUMIF(DISCOI!G:G,'ALL 2019'!C248,DISCOI!F:F)</f>
        <v>2100</v>
      </c>
      <c r="AC248" s="15" t="n">
        <f aca="false">+SUMIF(NMP!F:F,'ALL 2019'!C248,NMP!E:E)</f>
        <v>1966337.22</v>
      </c>
      <c r="AD248" s="15" t="n">
        <f aca="false">+SUMIF('AMCHO '!F:F,'ALL 2019'!C248,'AMCHO '!E:E)</f>
        <v>663107.49</v>
      </c>
      <c r="AE248" s="15" t="n">
        <f aca="false">SUMIF(CONFORTIS!G:G,'ALL 2019'!C248,CONFORTIS!F:F)</f>
        <v>488000</v>
      </c>
      <c r="AF248" s="15" t="n">
        <f aca="false">+SUMIF('IRS IMMO'!G:G,'ALL 2019'!C248,'IRS IMMO'!F:F)</f>
        <v>4000</v>
      </c>
      <c r="AG248" s="15" t="n">
        <f aca="false">SUMIF('United Malagasy'!F:F,'ALL 2019'!C248,'United Malagasy'!E:E)</f>
        <v>1016473.34</v>
      </c>
      <c r="AH248" s="15" t="n">
        <f aca="false">+SUMIF(AGRIVETAM!F:F,'ALL 2019'!C248,AGRIVETAM!E:E)</f>
        <v>43818983.859993</v>
      </c>
      <c r="AI248" s="15" t="n">
        <f aca="false">+SUMIF(EUROPAINTS!F:F,'ALL 2019'!C248,EUROPAINTS!E:E)</f>
        <v>0</v>
      </c>
      <c r="AJ248" s="15" t="n">
        <f aca="false">SUMIF('CSS SAKAY'!F:F,'ALL 2019'!C248,'CSS SAKAY'!E:E)</f>
        <v>2000000</v>
      </c>
      <c r="AK248" s="61" t="n">
        <f aca="false">+SUMIF(AGRIMA!F:F,'ALL 2019'!C248,AGRIMA!E:E)</f>
        <v>119575704.6</v>
      </c>
      <c r="AL248" s="15" t="n">
        <f aca="false">+SUMIF(FERRIS!H:H,'ALL 2019'!C248,FERRIS!G:G)</f>
        <v>7270287.04</v>
      </c>
      <c r="AM248" s="15" t="n">
        <f aca="false">SUMIF(SEM!F:F,'ALL 2019'!C248,SEM!E:E)</f>
        <v>4350214.7</v>
      </c>
      <c r="AN248" s="15" t="n">
        <f aca="false">+SUMIF(Madatrade!F:F,'ALL 2019'!C248,Madatrade!E:E)</f>
        <v>89322132.7</v>
      </c>
      <c r="AO248" s="15" t="n">
        <f aca="false">+SUMIF('FIRST INVESTISSEMENT'!G:G,'ALL 2019'!C248,'FIRST INVESTISSEMENT'!F:F)</f>
        <v>3068278.3</v>
      </c>
    </row>
    <row r="249" customFormat="false" ht="17.25" hidden="false" customHeight="true" outlineLevel="0" collapsed="false">
      <c r="A249" s="2" t="str">
        <f aca="false">+LEFT(B249)</f>
        <v>5</v>
      </c>
      <c r="B249" s="2" t="str">
        <f aca="false">+LEFT(C249,3)</f>
        <v>580</v>
      </c>
      <c r="C249" s="20" t="n">
        <v>58000000</v>
      </c>
      <c r="D249" s="46" t="s">
        <v>2953</v>
      </c>
      <c r="E249" s="57" t="s">
        <v>137</v>
      </c>
      <c r="F249" s="61" t="n">
        <v>0</v>
      </c>
      <c r="G249" s="61" t="n">
        <f aca="false">+SUMIF(AGRICORP!I:I,C249,AGRICORP!F:F)</f>
        <v>0</v>
      </c>
      <c r="H249" s="61" t="n">
        <f aca="false">+SUMIF(SMTP!D:D,'ALL 2019'!C249,SMTP!H:H)</f>
        <v>0</v>
      </c>
      <c r="I249" s="61" t="n">
        <f aca="false">SUMIF(AGRIVET!G:G,C249,AGRIVET!F:F)</f>
        <v>0</v>
      </c>
      <c r="J249" s="61" t="n">
        <f aca="false">+SUMIF(AGRIVAL!G:G,'ALL 2019'!C249,AGRIVAL!F:F)</f>
        <v>0</v>
      </c>
      <c r="K249" s="61" t="n">
        <f aca="false">+SUMIF(AGRIKOBA!G:G,'ALL 2019'!C249,AGRIKOBA!F:F)</f>
        <v>0</v>
      </c>
      <c r="L249" s="61" t="n">
        <f aca="false">+SUMIF(LMOI!F:F,'ALL 2019'!C249,LMOI!E:E)</f>
        <v>0</v>
      </c>
      <c r="M249" s="15" t="n">
        <f aca="false">+SUMIF(TARTINE!G:G,'ALL 2019'!C249,TARTINE!F:F)</f>
        <v>0</v>
      </c>
      <c r="N249" s="15" t="n">
        <f aca="false">+SUMIF(IDF!F:F,'ALL 2019'!C249,IDF!E:E)</f>
        <v>0</v>
      </c>
      <c r="O249" s="15" t="n">
        <f aca="false">+SUMIF(RYA!G:G,C249,RYA!F:F)</f>
        <v>0</v>
      </c>
      <c r="P249" s="15" t="n">
        <f aca="false">+SUMIF('SCI NOAH'!G:G,'ALL 2019'!C249,'SCI NOAH'!F:F)</f>
        <v>0</v>
      </c>
      <c r="Q249" s="15" t="n">
        <f aca="false">+SUMIF(SIM!F:F,'ALL 2019'!C249,SIM!E:E)</f>
        <v>0</v>
      </c>
      <c r="R249" s="93" t="n">
        <f aca="false">SUMIF('First Energy'!F:F,C249,'First Energy'!I:I)</f>
        <v>0</v>
      </c>
      <c r="S249" s="93" t="n">
        <f aca="false">SUMIF('ID Motors'!G:G,C249,'ID Motors'!J:J)</f>
        <v>-59500000</v>
      </c>
      <c r="T249" s="15" t="n">
        <f aca="false">+SUMIF('ID RENTAL'!G:G,'ALL 2019'!C249,'ID RENTAL'!F:F)</f>
        <v>0</v>
      </c>
      <c r="U249" s="29" t="n">
        <f aca="false">+SUMIF('MCM '!G:G,'ALL 2019'!C249,'MCM '!F:F)</f>
        <v>0</v>
      </c>
      <c r="V249" s="61" t="n">
        <f aca="false">+SUMIF(AGRIMOTORS!G:G,C249,AGRIMOTORS!F:F)</f>
        <v>0</v>
      </c>
      <c r="W249" s="15" t="n">
        <f aca="false">+SUMIF(BOVIMA!F:F,'ALL 2019'!C249,BOVIMA!E:E)</f>
        <v>0</v>
      </c>
      <c r="X249" s="15" t="n">
        <f aca="false">+SUMIF(AGRIFEED!F:F,'ALL 2019'!C249,AGRIFEED!E:E)</f>
        <v>0</v>
      </c>
      <c r="Y249" s="15" t="n">
        <f aca="false">+SUMIF(AMIP!F:F,'ALL 2019'!C249,AMIP!E:E)</f>
        <v>0</v>
      </c>
      <c r="Z249" s="15" t="n">
        <f aca="false">+SUMIF(ISF!F:F,'ALL 2019'!C249,ISF!F:F)</f>
        <v>0</v>
      </c>
      <c r="AA249" s="15" t="n">
        <f aca="false">+SUMIF(MABEL!F:F,'ALL 2019'!C249,MABEL!E:E)</f>
        <v>0</v>
      </c>
      <c r="AB249" s="29" t="n">
        <f aca="false">+SUMIF(DISCOI!G:G,'ALL 2019'!C249,DISCOI!F:F)</f>
        <v>0</v>
      </c>
      <c r="AC249" s="15" t="n">
        <f aca="false">+SUMIF(NMP!F:F,'ALL 2019'!C249,NMP!E:E)</f>
        <v>0</v>
      </c>
      <c r="AD249" s="15" t="n">
        <f aca="false">+SUMIF('AMCHO '!F:F,'ALL 2019'!C249,'AMCHO '!E:E)</f>
        <v>0</v>
      </c>
      <c r="AE249" s="15" t="n">
        <f aca="false">SUMIF(CONFORTIS!G:G,'ALL 2019'!C249,CONFORTIS!F:F)</f>
        <v>0</v>
      </c>
      <c r="AF249" s="15" t="n">
        <f aca="false">+SUMIF('IRS IMMO'!G:G,'ALL 2019'!C249,'IRS IMMO'!F:F)</f>
        <v>0</v>
      </c>
      <c r="AG249" s="15" t="n">
        <f aca="false">SUMIF('United Malagasy'!F:F,'ALL 2019'!C249,'United Malagasy'!E:E)</f>
        <v>0</v>
      </c>
      <c r="AH249" s="15" t="n">
        <f aca="false">+SUMIF(AGRIVETAM!F:F,'ALL 2019'!C249,AGRIVETAM!E:E)</f>
        <v>0</v>
      </c>
      <c r="AI249" s="15" t="n">
        <f aca="false">+SUMIF(EUROPAINTS!F:F,'ALL 2019'!C249,EUROPAINTS!E:E)</f>
        <v>0</v>
      </c>
      <c r="AJ249" s="15" t="n">
        <f aca="false">SUMIF('CSS SAKAY'!F:F,'ALL 2019'!C249,'CSS SAKAY'!E:E)</f>
        <v>0</v>
      </c>
      <c r="AK249" s="61" t="n">
        <f aca="false">+SUMIF(AGRIMA!F:F,'ALL 2019'!C249,AGRIMA!E:E)</f>
        <v>0</v>
      </c>
      <c r="AL249" s="15" t="n">
        <f aca="false">+SUMIF(FERRIS!H:H,'ALL 2019'!C249,FERRIS!G:G)</f>
        <v>0</v>
      </c>
      <c r="AM249" s="15" t="n">
        <f aca="false">SUMIF(SEM!F:F,'ALL 2019'!C249,SEM!E:E)</f>
        <v>-59048392.69</v>
      </c>
      <c r="AN249" s="15" t="n">
        <f aca="false">+SUMIF(Madatrade!F:F,'ALL 2019'!C249,Madatrade!E:E)</f>
        <v>0</v>
      </c>
      <c r="AO249" s="15" t="n">
        <f aca="false">+SUMIF('FIRST INVESTISSEMENT'!G:G,'ALL 2019'!C249,'FIRST INVESTISSEMENT'!F:F)</f>
        <v>0</v>
      </c>
    </row>
    <row r="250" customFormat="false" ht="17.25" hidden="false" customHeight="true" outlineLevel="0" collapsed="false">
      <c r="A250" s="2" t="str">
        <f aca="false">+LEFT(B250)</f>
        <v>6</v>
      </c>
      <c r="B250" s="2" t="str">
        <f aca="false">+LEFT(C250,3)</f>
        <v>601</v>
      </c>
      <c r="C250" s="20" t="n">
        <v>60100000</v>
      </c>
      <c r="D250" s="46" t="s">
        <v>2972</v>
      </c>
      <c r="E250" s="57" t="s">
        <v>331</v>
      </c>
      <c r="F250" s="61" t="n">
        <v>7180938540.8</v>
      </c>
      <c r="G250" s="61" t="n">
        <f aca="false">+SUMIF(AGRICORP!I:I,C250,AGRICORP!F:F)</f>
        <v>0</v>
      </c>
      <c r="H250" s="61" t="n">
        <f aca="false">+SUMIF(SMTP!D:D,'ALL 2019'!C250,SMTP!H:H)</f>
        <v>5159101502.6263</v>
      </c>
      <c r="I250" s="61" t="n">
        <f aca="false">SUMIF(AGRIVET!G:G,C250,AGRIVET!F:F)</f>
        <v>152147060</v>
      </c>
      <c r="J250" s="61" t="n">
        <f aca="false">+SUMIF(AGRIVAL!G:G,'ALL 2019'!C250,AGRIVAL!F:F)</f>
        <v>0</v>
      </c>
      <c r="K250" s="61" t="n">
        <f aca="false">+SUMIF(AGRIKOBA!G:G,'ALL 2019'!C250,AGRIKOBA!F:F)</f>
        <v>0</v>
      </c>
      <c r="L250" s="61" t="n">
        <f aca="false">+SUMIF(LMOI!F:F,'ALL 2019'!C250,LMOI!E:E)</f>
        <v>0</v>
      </c>
      <c r="M250" s="15" t="n">
        <f aca="false">+SUMIF(TARTINE!G:G,'ALL 2019'!C250,TARTINE!F:F)</f>
        <v>4958644144.86</v>
      </c>
      <c r="N250" s="15" t="n">
        <f aca="false">+SUMIF(IDF!F:F,'ALL 2019'!C250,IDF!E:E)</f>
        <v>0</v>
      </c>
      <c r="O250" s="15" t="n">
        <f aca="false">+SUMIF(RYA!G:G,C250,RYA!F:F)</f>
        <v>0</v>
      </c>
      <c r="P250" s="15" t="n">
        <f aca="false">+SUMIF('SCI NOAH'!G:G,'ALL 2019'!C250,'SCI NOAH'!F:F)</f>
        <v>0</v>
      </c>
      <c r="Q250" s="15" t="n">
        <f aca="false">+SUMIF(SIM!F:F,'ALL 2019'!C250,SIM!E:E)</f>
        <v>0</v>
      </c>
      <c r="R250" s="93" t="n">
        <f aca="false">SUMIF('First Energy'!F:F,C250,'First Energy'!I:I)</f>
        <v>0</v>
      </c>
      <c r="S250" s="93" t="n">
        <f aca="false">SUMIF('ID Motors'!G:G,C250,'ID Motors'!J:J)</f>
        <v>0</v>
      </c>
      <c r="T250" s="15" t="n">
        <f aca="false">+SUMIF('ID RENTAL'!G:G,'ALL 2019'!C250,'ID RENTAL'!F:F)</f>
        <v>0</v>
      </c>
      <c r="U250" s="29" t="n">
        <f aca="false">+SUMIF('MCM '!G:G,'ALL 2019'!C250,'MCM '!F:F)</f>
        <v>0</v>
      </c>
      <c r="V250" s="61" t="n">
        <f aca="false">+SUMIF(AGRIMOTORS!G:G,C250,AGRIMOTORS!F:F)</f>
        <v>0</v>
      </c>
      <c r="W250" s="15" t="n">
        <f aca="false">+SUMIF(BOVIMA!F:F,'ALL 2019'!C250,BOVIMA!E:E)</f>
        <v>1073709228</v>
      </c>
      <c r="X250" s="15" t="n">
        <f aca="false">+SUMIF(AGRIFEED!F:F,'ALL 2019'!C250,AGRIFEED!E:E)</f>
        <v>0</v>
      </c>
      <c r="Y250" s="15" t="n">
        <f aca="false">+SUMIF(AMIP!F:F,'ALL 2019'!C250,AMIP!E:E)</f>
        <v>0</v>
      </c>
      <c r="Z250" s="15" t="n">
        <f aca="false">+SUMIF(ISF!F:F,'ALL 2019'!C250,ISF!F:F)</f>
        <v>0</v>
      </c>
      <c r="AA250" s="15" t="n">
        <f aca="false">+SUMIF(MABEL!F:F,'ALL 2019'!C250,MABEL!E:E)</f>
        <v>0</v>
      </c>
      <c r="AB250" s="29" t="n">
        <f aca="false">+SUMIF(DISCOI!G:G,'ALL 2019'!C250,DISCOI!F:F)</f>
        <v>0</v>
      </c>
      <c r="AC250" s="15" t="n">
        <f aca="false">+SUMIF(NMP!F:F,'ALL 2019'!C250,NMP!E:E)</f>
        <v>0</v>
      </c>
      <c r="AD250" s="15" t="n">
        <f aca="false">+SUMIF('AMCHO '!F:F,'ALL 2019'!C250,'AMCHO '!E:E)</f>
        <v>1468849558.42</v>
      </c>
      <c r="AE250" s="15" t="n">
        <f aca="false">SUMIF(CONFORTIS!G:G,'ALL 2019'!C250,CONFORTIS!F:F)</f>
        <v>0</v>
      </c>
      <c r="AF250" s="15" t="n">
        <f aca="false">+SUMIF('IRS IMMO'!G:G,'ALL 2019'!C250,'IRS IMMO'!F:F)</f>
        <v>0</v>
      </c>
      <c r="AG250" s="15" t="n">
        <f aca="false">SUMIF('United Malagasy'!F:F,'ALL 2019'!C250,'United Malagasy'!E:E)</f>
        <v>0</v>
      </c>
      <c r="AH250" s="15" t="n">
        <f aca="false">+SUMIF(AGRIVETAM!F:F,'ALL 2019'!C250,AGRIVETAM!E:E)</f>
        <v>0</v>
      </c>
      <c r="AI250" s="15" t="n">
        <f aca="false">+SUMIF(EUROPAINTS!F:F,'ALL 2019'!C250,EUROPAINTS!E:E)</f>
        <v>0</v>
      </c>
      <c r="AJ250" s="15" t="n">
        <f aca="false">SUMIF('CSS SAKAY'!F:F,'ALL 2019'!C250,'CSS SAKAY'!E:E)</f>
        <v>26287750</v>
      </c>
      <c r="AK250" s="61" t="n">
        <f aca="false">+SUMIF(AGRIMA!F:F,'ALL 2019'!C250,AGRIMA!E:E)</f>
        <v>328092943.6</v>
      </c>
      <c r="AL250" s="15" t="n">
        <f aca="false">+SUMIF(FERRIS!H:H,'ALL 2019'!C250,FERRIS!G:G)</f>
        <v>0</v>
      </c>
      <c r="AM250" s="15" t="n">
        <f aca="false">SUMIF(SEM!F:F,'ALL 2019'!C250,SEM!E:E)</f>
        <v>0</v>
      </c>
      <c r="AN250" s="15" t="n">
        <f aca="false">+SUMIF(Madatrade!F:F,'ALL 2019'!C250,Madatrade!E:E)</f>
        <v>0</v>
      </c>
      <c r="AO250" s="15" t="n">
        <f aca="false">+SUMIF('FIRST INVESTISSEMENT'!G:G,'ALL 2019'!C250,'FIRST INVESTISSEMENT'!F:F)</f>
        <v>0</v>
      </c>
    </row>
    <row r="251" customFormat="false" ht="17.25" hidden="false" customHeight="true" outlineLevel="0" collapsed="false">
      <c r="A251" s="2" t="str">
        <f aca="false">+LEFT(B251)</f>
        <v>6</v>
      </c>
      <c r="B251" s="2" t="str">
        <f aca="false">+LEFT(C251,3)</f>
        <v>602</v>
      </c>
      <c r="C251" s="20" t="n">
        <v>60200000</v>
      </c>
      <c r="D251" s="46" t="s">
        <v>2972</v>
      </c>
      <c r="E251" s="57" t="s">
        <v>341</v>
      </c>
      <c r="F251" s="61" t="n">
        <v>450094895.39</v>
      </c>
      <c r="G251" s="61" t="n">
        <f aca="false">+SUMIF(AGRICORP!I:I,C251,AGRICORP!F:F)</f>
        <v>0</v>
      </c>
      <c r="H251" s="61" t="n">
        <f aca="false">+SUMIF(SMTP!D:D,'ALL 2019'!C251,SMTP!H:H)</f>
        <v>30129407.963</v>
      </c>
      <c r="I251" s="61" t="n">
        <f aca="false">SUMIF(AGRIVET!G:G,C251,AGRIVET!F:F)</f>
        <v>62828475.08</v>
      </c>
      <c r="J251" s="61" t="n">
        <f aca="false">+SUMIF(AGRIVAL!G:G,'ALL 2019'!C251,AGRIVAL!F:F)</f>
        <v>0</v>
      </c>
      <c r="K251" s="61" t="n">
        <f aca="false">+SUMIF(AGRIKOBA!G:G,'ALL 2019'!C251,AGRIKOBA!F:F)</f>
        <v>0</v>
      </c>
      <c r="L251" s="61" t="n">
        <f aca="false">+SUMIF(LMOI!F:F,'ALL 2019'!C251,LMOI!E:E)</f>
        <v>0</v>
      </c>
      <c r="M251" s="15" t="n">
        <f aca="false">+SUMIF(TARTINE!G:G,'ALL 2019'!C251,TARTINE!F:F)</f>
        <v>0</v>
      </c>
      <c r="N251" s="15" t="n">
        <f aca="false">+SUMIF(IDF!F:F,'ALL 2019'!C251,IDF!E:E)</f>
        <v>0</v>
      </c>
      <c r="O251" s="15" t="n">
        <f aca="false">+SUMIF(RYA!G:G,C251,RYA!F:F)</f>
        <v>0</v>
      </c>
      <c r="P251" s="15" t="n">
        <f aca="false">+SUMIF('SCI NOAH'!G:G,'ALL 2019'!C251,'SCI NOAH'!F:F)</f>
        <v>0</v>
      </c>
      <c r="Q251" s="15" t="n">
        <f aca="false">+SUMIF(SIM!F:F,'ALL 2019'!C251,SIM!E:E)</f>
        <v>0</v>
      </c>
      <c r="R251" s="93" t="n">
        <f aca="false">SUMIF('First Energy'!F:F,C251,'First Energy'!I:I)</f>
        <v>0</v>
      </c>
      <c r="S251" s="93" t="n">
        <f aca="false">SUMIF('ID Motors'!G:G,C251,'ID Motors'!J:J)</f>
        <v>0</v>
      </c>
      <c r="T251" s="15" t="n">
        <f aca="false">+SUMIF('ID RENTAL'!G:G,'ALL 2019'!C251,'ID RENTAL'!F:F)</f>
        <v>0</v>
      </c>
      <c r="U251" s="29" t="n">
        <f aca="false">+SUMIF('MCM '!G:G,'ALL 2019'!C251,'MCM '!F:F)</f>
        <v>77694284.29</v>
      </c>
      <c r="V251" s="61" t="n">
        <f aca="false">+SUMIF(AGRIMOTORS!G:G,C251,AGRIMOTORS!F:F)</f>
        <v>0</v>
      </c>
      <c r="W251" s="15" t="n">
        <f aca="false">+SUMIF(BOVIMA!F:F,'ALL 2019'!C251,BOVIMA!E:E)</f>
        <v>0</v>
      </c>
      <c r="X251" s="15" t="n">
        <f aca="false">+SUMIF(AGRIFEED!F:F,'ALL 2019'!C251,AGRIFEED!E:E)</f>
        <v>0</v>
      </c>
      <c r="Y251" s="15" t="n">
        <f aca="false">+SUMIF(AMIP!F:F,'ALL 2019'!C251,AMIP!E:E)</f>
        <v>0</v>
      </c>
      <c r="Z251" s="15" t="n">
        <f aca="false">+SUMIF(ISF!F:F,'ALL 2019'!C251,ISF!F:F)</f>
        <v>0</v>
      </c>
      <c r="AA251" s="15" t="n">
        <f aca="false">+SUMIF(MABEL!F:F,'ALL 2019'!C251,MABEL!E:E)</f>
        <v>0</v>
      </c>
      <c r="AB251" s="29" t="n">
        <f aca="false">+SUMIF(DISCOI!G:G,'ALL 2019'!C251,DISCOI!F:F)</f>
        <v>3500000</v>
      </c>
      <c r="AC251" s="15" t="n">
        <f aca="false">+SUMIF(NMP!F:F,'ALL 2019'!C251,NMP!E:E)</f>
        <v>0</v>
      </c>
      <c r="AD251" s="15" t="n">
        <f aca="false">+SUMIF('AMCHO '!F:F,'ALL 2019'!C251,'AMCHO '!E:E)</f>
        <v>418911166.02</v>
      </c>
      <c r="AE251" s="15" t="n">
        <f aca="false">SUMIF(CONFORTIS!G:G,'ALL 2019'!C251,CONFORTIS!F:F)</f>
        <v>0</v>
      </c>
      <c r="AF251" s="15" t="n">
        <f aca="false">+SUMIF('IRS IMMO'!G:G,'ALL 2019'!C251,'IRS IMMO'!F:F)</f>
        <v>0</v>
      </c>
      <c r="AG251" s="15" t="n">
        <f aca="false">SUMIF('United Malagasy'!F:F,'ALL 2019'!C251,'United Malagasy'!E:E)</f>
        <v>0</v>
      </c>
      <c r="AH251" s="15" t="n">
        <f aca="false">+SUMIF(AGRIVETAM!F:F,'ALL 2019'!C251,AGRIVETAM!E:E)</f>
        <v>0</v>
      </c>
      <c r="AI251" s="15" t="n">
        <f aca="false">+SUMIF(EUROPAINTS!F:F,'ALL 2019'!C251,EUROPAINTS!E:E)</f>
        <v>0</v>
      </c>
      <c r="AJ251" s="15" t="n">
        <f aca="false">SUMIF('CSS SAKAY'!F:F,'ALL 2019'!C251,'CSS SAKAY'!E:E)</f>
        <v>0</v>
      </c>
      <c r="AK251" s="61" t="n">
        <f aca="false">+SUMIF(AGRIMA!F:F,'ALL 2019'!C251,AGRIMA!E:E)</f>
        <v>0</v>
      </c>
      <c r="AL251" s="15" t="n">
        <f aca="false">+SUMIF(FERRIS!H:H,'ALL 2019'!C251,FERRIS!G:G)</f>
        <v>0</v>
      </c>
      <c r="AM251" s="15" t="n">
        <f aca="false">SUMIF(SEM!F:F,'ALL 2019'!C251,SEM!E:E)</f>
        <v>0</v>
      </c>
      <c r="AN251" s="15" t="n">
        <f aca="false">+SUMIF(Madatrade!F:F,'ALL 2019'!C251,Madatrade!E:E)</f>
        <v>0</v>
      </c>
      <c r="AO251" s="15" t="n">
        <f aca="false">+SUMIF('FIRST INVESTISSEMENT'!G:G,'ALL 2019'!C251,'FIRST INVESTISSEMENT'!F:F)</f>
        <v>0</v>
      </c>
    </row>
    <row r="252" customFormat="false" ht="17.25" hidden="false" customHeight="true" outlineLevel="0" collapsed="false">
      <c r="A252" s="2" t="str">
        <f aca="false">+LEFT(B252)</f>
        <v>6</v>
      </c>
      <c r="B252" s="2" t="str">
        <f aca="false">+LEFT(C252,3)</f>
        <v>603</v>
      </c>
      <c r="C252" s="20" t="n">
        <v>60301000</v>
      </c>
      <c r="D252" s="46" t="s">
        <v>2972</v>
      </c>
      <c r="E252" s="57" t="s">
        <v>2973</v>
      </c>
      <c r="F252" s="61" t="n">
        <v>-163368685.01</v>
      </c>
      <c r="G252" s="61" t="n">
        <f aca="false">+SUMIF(AGRICORP!I:I,C252,AGRICORP!F:F)</f>
        <v>0</v>
      </c>
      <c r="H252" s="61" t="n">
        <f aca="false">+SUMIF(SMTP!D:D,'ALL 2019'!C252,SMTP!H:H)</f>
        <v>-970317100.6666</v>
      </c>
      <c r="I252" s="61" t="n">
        <f aca="false">SUMIF(AGRIVET!G:G,C252,AGRIVET!F:F)</f>
        <v>-14733536.56</v>
      </c>
      <c r="J252" s="61" t="n">
        <f aca="false">+SUMIF(AGRIVAL!G:G,'ALL 2019'!C252,AGRIVAL!F:F)</f>
        <v>0</v>
      </c>
      <c r="K252" s="61" t="n">
        <f aca="false">+SUMIF(AGRIKOBA!G:G,'ALL 2019'!C252,AGRIKOBA!F:F)</f>
        <v>0</v>
      </c>
      <c r="L252" s="61" t="n">
        <f aca="false">+SUMIF(LMOI!F:F,'ALL 2019'!C252,LMOI!E:E)</f>
        <v>-42074166803.11</v>
      </c>
      <c r="M252" s="15" t="n">
        <f aca="false">+SUMIF(TARTINE!G:G,'ALL 2019'!C252,TARTINE!F:F)</f>
        <v>-1081552964.56</v>
      </c>
      <c r="N252" s="15" t="n">
        <f aca="false">+SUMIF(IDF!F:F,'ALL 2019'!C252,IDF!E:E)</f>
        <v>0</v>
      </c>
      <c r="O252" s="15" t="n">
        <f aca="false">+SUMIF(RYA!G:G,C252,RYA!F:F)</f>
        <v>0</v>
      </c>
      <c r="P252" s="15" t="n">
        <f aca="false">+SUMIF('SCI NOAH'!G:G,'ALL 2019'!C252,'SCI NOAH'!F:F)</f>
        <v>0</v>
      </c>
      <c r="Q252" s="15" t="n">
        <f aca="false">+SUMIF(SIM!F:F,'ALL 2019'!C252,SIM!E:E)</f>
        <v>0</v>
      </c>
      <c r="R252" s="93" t="n">
        <f aca="false">SUMIF('First Energy'!F:F,C252,'First Energy'!I:I)</f>
        <v>0</v>
      </c>
      <c r="S252" s="93" t="n">
        <f aca="false">SUMIF('ID Motors'!G:G,C252,'ID Motors'!J:J)</f>
        <v>0</v>
      </c>
      <c r="T252" s="15" t="n">
        <f aca="false">+SUMIF('ID RENTAL'!G:G,'ALL 2019'!C252,'ID RENTAL'!F:F)</f>
        <v>0</v>
      </c>
      <c r="U252" s="29" t="n">
        <f aca="false">+SUMIF('MCM '!G:G,'ALL 2019'!C252,'MCM '!F:F)</f>
        <v>0</v>
      </c>
      <c r="V252" s="61" t="n">
        <f aca="false">+SUMIF(AGRIMOTORS!G:G,C252,AGRIMOTORS!F:F)</f>
        <v>0</v>
      </c>
      <c r="W252" s="15" t="n">
        <f aca="false">+SUMIF(BOVIMA!F:F,'ALL 2019'!C252,BOVIMA!E:E)</f>
        <v>-1088230500</v>
      </c>
      <c r="X252" s="15" t="n">
        <f aca="false">+SUMIF(AGRIFEED!F:F,'ALL 2019'!C252,AGRIFEED!E:E)</f>
        <v>-211327999.54</v>
      </c>
      <c r="Y252" s="15" t="n">
        <f aca="false">+SUMIF(AMIP!F:F,'ALL 2019'!C252,AMIP!E:E)</f>
        <v>0</v>
      </c>
      <c r="Z252" s="15" t="n">
        <f aca="false">+SUMIF(ISF!F:F,'ALL 2019'!C252,ISF!F:F)</f>
        <v>0</v>
      </c>
      <c r="AA252" s="15" t="n">
        <f aca="false">+SUMIF(MABEL!F:F,'ALL 2019'!C252,MABEL!E:E)</f>
        <v>0</v>
      </c>
      <c r="AB252" s="29" t="n">
        <f aca="false">+SUMIF(DISCOI!G:G,'ALL 2019'!C252,DISCOI!F:F)</f>
        <v>0</v>
      </c>
      <c r="AC252" s="15" t="n">
        <f aca="false">+SUMIF(NMP!F:F,'ALL 2019'!C252,NMP!E:E)</f>
        <v>1651039.58</v>
      </c>
      <c r="AD252" s="15" t="n">
        <f aca="false">+SUMIF('AMCHO '!F:F,'ALL 2019'!C252,'AMCHO '!E:E)</f>
        <v>-339958176.03</v>
      </c>
      <c r="AE252" s="15" t="n">
        <f aca="false">SUMIF(CONFORTIS!G:G,'ALL 2019'!C252,CONFORTIS!F:F)</f>
        <v>0</v>
      </c>
      <c r="AF252" s="15" t="n">
        <f aca="false">+SUMIF('IRS IMMO'!G:G,'ALL 2019'!C252,'IRS IMMO'!F:F)</f>
        <v>0</v>
      </c>
      <c r="AG252" s="15" t="n">
        <f aca="false">SUMIF('United Malagasy'!F:F,'ALL 2019'!C252,'United Malagasy'!E:E)</f>
        <v>0</v>
      </c>
      <c r="AH252" s="15" t="n">
        <f aca="false">+SUMIF(AGRIVETAM!F:F,'ALL 2019'!C252,AGRIVETAM!E:E)</f>
        <v>0</v>
      </c>
      <c r="AI252" s="15" t="n">
        <f aca="false">+SUMIF(EUROPAINTS!F:F,'ALL 2019'!C252,EUROPAINTS!E:E)</f>
        <v>0</v>
      </c>
      <c r="AJ252" s="15" t="n">
        <f aca="false">SUMIF('CSS SAKAY'!F:F,'ALL 2019'!C252,'CSS SAKAY'!E:E)</f>
        <v>0</v>
      </c>
      <c r="AK252" s="61" t="n">
        <f aca="false">+SUMIF(AGRIMA!F:F,'ALL 2019'!C252,AGRIMA!E:E)</f>
        <v>-53160645.9</v>
      </c>
      <c r="AL252" s="15" t="n">
        <f aca="false">+SUMIF(FERRIS!H:H,'ALL 2019'!C252,FERRIS!G:G)</f>
        <v>0</v>
      </c>
      <c r="AM252" s="15" t="n">
        <f aca="false">SUMIF(SEM!F:F,'ALL 2019'!C252,SEM!E:E)</f>
        <v>1634558841.67</v>
      </c>
      <c r="AN252" s="15" t="n">
        <f aca="false">+SUMIF(Madatrade!F:F,'ALL 2019'!C252,Madatrade!E:E)</f>
        <v>0</v>
      </c>
      <c r="AO252" s="15" t="n">
        <f aca="false">+SUMIF('FIRST INVESTISSEMENT'!G:G,'ALL 2019'!C252,'FIRST INVESTISSEMENT'!F:F)</f>
        <v>0</v>
      </c>
    </row>
    <row r="253" customFormat="false" ht="17.25" hidden="false" customHeight="true" outlineLevel="0" collapsed="false">
      <c r="A253" s="2" t="str">
        <f aca="false">+LEFT(B253)</f>
        <v>6</v>
      </c>
      <c r="B253" s="2" t="str">
        <f aca="false">+LEFT(C253,3)</f>
        <v>603</v>
      </c>
      <c r="C253" s="20" t="n">
        <v>60301100</v>
      </c>
      <c r="D253" s="46" t="s">
        <v>2972</v>
      </c>
      <c r="E253" s="57" t="s">
        <v>2974</v>
      </c>
      <c r="F253" s="61"/>
      <c r="G253" s="61" t="n">
        <f aca="false">+SUMIF(AGRICORP!I:I,C253,AGRICORP!F:F)</f>
        <v>0</v>
      </c>
      <c r="H253" s="61" t="n">
        <f aca="false">+SUMIF(SMTP!D:D,'ALL 2019'!C253,SMTP!H:H)</f>
        <v>0</v>
      </c>
      <c r="I253" s="61" t="n">
        <f aca="false">SUMIF(AGRIVET!G:G,C253,AGRIVET!F:F)</f>
        <v>0</v>
      </c>
      <c r="J253" s="61" t="n">
        <f aca="false">+SUMIF(AGRIVAL!G:G,'ALL 2019'!C253,AGRIVAL!F:F)</f>
        <v>0</v>
      </c>
      <c r="K253" s="61" t="n">
        <f aca="false">+SUMIF(AGRIKOBA!G:G,'ALL 2019'!C253,AGRIKOBA!F:F)</f>
        <v>-5724215.09</v>
      </c>
      <c r="L253" s="61" t="n">
        <f aca="false">+SUMIF(LMOI!F:F,'ALL 2019'!C253,LMOI!E:E)</f>
        <v>0</v>
      </c>
      <c r="M253" s="15" t="n">
        <f aca="false">+SUMIF(TARTINE!G:G,'ALL 2019'!C253,TARTINE!F:F)</f>
        <v>0</v>
      </c>
      <c r="N253" s="15" t="n">
        <f aca="false">+SUMIF(IDF!F:F,'ALL 2019'!C253,IDF!E:E)</f>
        <v>0</v>
      </c>
      <c r="O253" s="15" t="n">
        <f aca="false">+SUMIF(RYA!G:G,C253,RYA!F:F)</f>
        <v>0</v>
      </c>
      <c r="P253" s="15" t="n">
        <f aca="false">+SUMIF('SCI NOAH'!G:G,'ALL 2019'!C253,'SCI NOAH'!F:F)</f>
        <v>0</v>
      </c>
      <c r="Q253" s="15" t="n">
        <f aca="false">+SUMIF(SIM!F:F,'ALL 2019'!C253,SIM!E:E)</f>
        <v>0</v>
      </c>
      <c r="R253" s="93" t="n">
        <f aca="false">SUMIF('First Energy'!F:F,C253,'First Energy'!I:I)</f>
        <v>0</v>
      </c>
      <c r="S253" s="93" t="n">
        <f aca="false">SUMIF('ID Motors'!G:G,C253,'ID Motors'!J:J)</f>
        <v>0</v>
      </c>
      <c r="T253" s="15" t="n">
        <f aca="false">+SUMIF('ID RENTAL'!G:G,'ALL 2019'!C253,'ID RENTAL'!F:F)</f>
        <v>0</v>
      </c>
      <c r="U253" s="29" t="n">
        <f aca="false">+SUMIF('MCM '!G:G,'ALL 2019'!C253,'MCM '!F:F)</f>
        <v>0</v>
      </c>
      <c r="V253" s="61" t="n">
        <f aca="false">+SUMIF(AGRIMOTORS!G:G,C253,AGRIMOTORS!F:F)</f>
        <v>0</v>
      </c>
      <c r="W253" s="15" t="n">
        <f aca="false">+SUMIF(BOVIMA!F:F,'ALL 2019'!C253,BOVIMA!E:E)</f>
        <v>0</v>
      </c>
      <c r="X253" s="15" t="n">
        <f aca="false">+SUMIF(AGRIFEED!F:F,'ALL 2019'!C253,AGRIFEED!E:E)</f>
        <v>0</v>
      </c>
      <c r="Y253" s="15" t="n">
        <f aca="false">+SUMIF(AMIP!F:F,'ALL 2019'!C253,AMIP!E:E)</f>
        <v>0</v>
      </c>
      <c r="Z253" s="15" t="n">
        <f aca="false">+SUMIF(ISF!F:F,'ALL 2019'!C253,ISF!F:F)</f>
        <v>0</v>
      </c>
      <c r="AA253" s="15" t="n">
        <f aca="false">+SUMIF(MABEL!F:F,'ALL 2019'!C253,MABEL!E:E)</f>
        <v>0</v>
      </c>
      <c r="AB253" s="29" t="n">
        <f aca="false">+SUMIF(DISCOI!G:G,'ALL 2019'!C253,DISCOI!F:F)</f>
        <v>0</v>
      </c>
      <c r="AC253" s="15" t="n">
        <f aca="false">+SUMIF(NMP!F:F,'ALL 2019'!C253,NMP!E:E)</f>
        <v>0</v>
      </c>
      <c r="AD253" s="15" t="n">
        <f aca="false">+SUMIF('AMCHO '!F:F,'ALL 2019'!C253,'AMCHO '!E:E)</f>
        <v>0</v>
      </c>
      <c r="AE253" s="15" t="n">
        <f aca="false">SUMIF(CONFORTIS!G:G,'ALL 2019'!C253,CONFORTIS!F:F)</f>
        <v>0</v>
      </c>
      <c r="AF253" s="15" t="n">
        <f aca="false">+SUMIF('IRS IMMO'!G:G,'ALL 2019'!C253,'IRS IMMO'!F:F)</f>
        <v>0</v>
      </c>
      <c r="AG253" s="15" t="n">
        <f aca="false">SUMIF('United Malagasy'!F:F,'ALL 2019'!C253,'United Malagasy'!E:E)</f>
        <v>0</v>
      </c>
      <c r="AH253" s="15" t="n">
        <f aca="false">+SUMIF(AGRIVETAM!F:F,'ALL 2019'!C253,AGRIVETAM!E:E)</f>
        <v>0</v>
      </c>
      <c r="AI253" s="15" t="n">
        <f aca="false">+SUMIF(EUROPAINTS!F:F,'ALL 2019'!C253,EUROPAINTS!E:E)</f>
        <v>0</v>
      </c>
      <c r="AJ253" s="15" t="n">
        <f aca="false">SUMIF('CSS SAKAY'!F:F,'ALL 2019'!C253,'CSS SAKAY'!E:E)</f>
        <v>0</v>
      </c>
      <c r="AK253" s="61" t="n">
        <f aca="false">+SUMIF(AGRIMA!F:F,'ALL 2019'!C253,AGRIMA!E:E)</f>
        <v>0</v>
      </c>
      <c r="AL253" s="15" t="n">
        <f aca="false">+SUMIF(FERRIS!H:H,'ALL 2019'!C253,FERRIS!G:G)</f>
        <v>0</v>
      </c>
      <c r="AM253" s="15" t="n">
        <f aca="false">SUMIF(SEM!F:F,'ALL 2019'!C253,SEM!E:E)</f>
        <v>0</v>
      </c>
      <c r="AN253" s="15" t="n">
        <f aca="false">+SUMIF(Madatrade!F:F,'ALL 2019'!C253,Madatrade!E:E)</f>
        <v>0</v>
      </c>
      <c r="AO253" s="15" t="n">
        <f aca="false">+SUMIF('FIRST INVESTISSEMENT'!G:G,'ALL 2019'!C253,'FIRST INVESTISSEMENT'!F:F)</f>
        <v>0</v>
      </c>
    </row>
    <row r="254" customFormat="false" ht="17.25" hidden="false" customHeight="true" outlineLevel="0" collapsed="false">
      <c r="A254" s="2" t="str">
        <f aca="false">+LEFT(B254)</f>
        <v>6</v>
      </c>
      <c r="B254" s="2" t="str">
        <f aca="false">+LEFT(C254,3)</f>
        <v>603</v>
      </c>
      <c r="C254" s="20" t="n">
        <v>60302000</v>
      </c>
      <c r="D254" s="46" t="s">
        <v>2972</v>
      </c>
      <c r="E254" s="57" t="s">
        <v>2975</v>
      </c>
      <c r="F254" s="61"/>
      <c r="G254" s="61" t="n">
        <f aca="false">+SUMIF(AGRICORP!I:I,C254,AGRICORP!F:F)</f>
        <v>0</v>
      </c>
      <c r="H254" s="61" t="n">
        <f aca="false">+SUMIF(SMTP!D:D,'ALL 2019'!C254,SMTP!H:H)</f>
        <v>0</v>
      </c>
      <c r="I254" s="61" t="n">
        <f aca="false">SUMIF(AGRIVET!G:G,C254,AGRIVET!F:F)</f>
        <v>0</v>
      </c>
      <c r="J254" s="61" t="n">
        <f aca="false">+SUMIF(AGRIVAL!G:G,'ALL 2019'!C254,AGRIVAL!F:F)</f>
        <v>0</v>
      </c>
      <c r="K254" s="61" t="n">
        <f aca="false">+SUMIF(AGRIKOBA!G:G,'ALL 2019'!C254,AGRIKOBA!F:F)</f>
        <v>0</v>
      </c>
      <c r="L254" s="61" t="n">
        <f aca="false">+SUMIF(LMOI!F:F,'ALL 2019'!C254,LMOI!E:E)</f>
        <v>-28664200</v>
      </c>
      <c r="M254" s="15" t="n">
        <f aca="false">+SUMIF(TARTINE!G:G,'ALL 2019'!C254,TARTINE!F:F)</f>
        <v>0</v>
      </c>
      <c r="N254" s="15" t="n">
        <f aca="false">+SUMIF(IDF!F:F,'ALL 2019'!C254,IDF!E:E)</f>
        <v>0</v>
      </c>
      <c r="O254" s="15" t="n">
        <f aca="false">+SUMIF(RYA!G:G,C254,RYA!F:F)</f>
        <v>0</v>
      </c>
      <c r="P254" s="15" t="n">
        <f aca="false">+SUMIF('SCI NOAH'!G:G,'ALL 2019'!C254,'SCI NOAH'!F:F)</f>
        <v>0</v>
      </c>
      <c r="Q254" s="15" t="n">
        <f aca="false">+SUMIF(SIM!F:F,'ALL 2019'!C254,SIM!E:E)</f>
        <v>0</v>
      </c>
      <c r="R254" s="93" t="n">
        <f aca="false">SUMIF('First Energy'!F:F,C254,'First Energy'!I:I)</f>
        <v>-587524809.68</v>
      </c>
      <c r="S254" s="93" t="n">
        <f aca="false">SUMIF('ID Motors'!G:G,C254,'ID Motors'!J:J)</f>
        <v>0</v>
      </c>
      <c r="T254" s="15" t="n">
        <f aca="false">+SUMIF('ID RENTAL'!G:G,'ALL 2019'!C254,'ID RENTAL'!F:F)</f>
        <v>0</v>
      </c>
      <c r="U254" s="29" t="n">
        <f aca="false">+SUMIF('MCM '!G:G,'ALL 2019'!C254,'MCM '!F:F)</f>
        <v>0</v>
      </c>
      <c r="V254" s="61" t="n">
        <f aca="false">+SUMIF(AGRIMOTORS!G:G,C254,AGRIMOTORS!F:F)</f>
        <v>0</v>
      </c>
      <c r="W254" s="15" t="n">
        <f aca="false">+SUMIF(BOVIMA!F:F,'ALL 2019'!C254,BOVIMA!E:E)</f>
        <v>0</v>
      </c>
      <c r="X254" s="15" t="n">
        <f aca="false">+SUMIF(AGRIFEED!F:F,'ALL 2019'!C254,AGRIFEED!E:E)</f>
        <v>0</v>
      </c>
      <c r="Y254" s="15" t="n">
        <f aca="false">+SUMIF(AMIP!F:F,'ALL 2019'!C254,AMIP!E:E)</f>
        <v>0</v>
      </c>
      <c r="Z254" s="15" t="n">
        <f aca="false">+SUMIF(ISF!F:F,'ALL 2019'!C254,ISF!F:F)</f>
        <v>0</v>
      </c>
      <c r="AA254" s="15" t="n">
        <f aca="false">+SUMIF(MABEL!F:F,'ALL 2019'!C254,MABEL!E:E)</f>
        <v>0</v>
      </c>
      <c r="AB254" s="29" t="n">
        <f aca="false">+SUMIF(DISCOI!G:G,'ALL 2019'!C254,DISCOI!F:F)</f>
        <v>0</v>
      </c>
      <c r="AC254" s="15" t="n">
        <f aca="false">+SUMIF(NMP!F:F,'ALL 2019'!C254,NMP!E:E)</f>
        <v>0</v>
      </c>
      <c r="AD254" s="15" t="n">
        <f aca="false">+SUMIF('AMCHO '!F:F,'ALL 2019'!C254,'AMCHO '!E:E)</f>
        <v>0</v>
      </c>
      <c r="AE254" s="15" t="n">
        <f aca="false">SUMIF(CONFORTIS!G:G,'ALL 2019'!C254,CONFORTIS!F:F)</f>
        <v>0</v>
      </c>
      <c r="AF254" s="15" t="n">
        <f aca="false">+SUMIF('IRS IMMO'!G:G,'ALL 2019'!C254,'IRS IMMO'!F:F)</f>
        <v>0</v>
      </c>
      <c r="AG254" s="15" t="n">
        <f aca="false">SUMIF('United Malagasy'!F:F,'ALL 2019'!C254,'United Malagasy'!E:E)</f>
        <v>0</v>
      </c>
      <c r="AH254" s="15" t="n">
        <f aca="false">+SUMIF(AGRIVETAM!F:F,'ALL 2019'!C254,AGRIVETAM!E:E)</f>
        <v>0</v>
      </c>
      <c r="AI254" s="15" t="n">
        <f aca="false">+SUMIF(EUROPAINTS!F:F,'ALL 2019'!C254,EUROPAINTS!E:E)</f>
        <v>0</v>
      </c>
      <c r="AJ254" s="15" t="n">
        <f aca="false">SUMIF('CSS SAKAY'!F:F,'ALL 2019'!C254,'CSS SAKAY'!E:E)</f>
        <v>0</v>
      </c>
      <c r="AK254" s="61" t="n">
        <f aca="false">+SUMIF(AGRIMA!F:F,'ALL 2019'!C254,AGRIMA!E:E)</f>
        <v>0</v>
      </c>
      <c r="AL254" s="15" t="n">
        <f aca="false">+SUMIF(FERRIS!H:H,'ALL 2019'!C254,FERRIS!G:G)</f>
        <v>0</v>
      </c>
      <c r="AM254" s="15" t="n">
        <f aca="false">SUMIF(SEM!F:F,'ALL 2019'!C254,SEM!E:E)</f>
        <v>0</v>
      </c>
      <c r="AN254" s="15" t="n">
        <f aca="false">+SUMIF(Madatrade!F:F,'ALL 2019'!C254,Madatrade!E:E)</f>
        <v>0</v>
      </c>
      <c r="AO254" s="15" t="n">
        <f aca="false">+SUMIF('FIRST INVESTISSEMENT'!G:G,'ALL 2019'!C254,'FIRST INVESTISSEMENT'!F:F)</f>
        <v>0</v>
      </c>
    </row>
    <row r="255" customFormat="false" ht="17.25" hidden="false" customHeight="true" outlineLevel="0" collapsed="false">
      <c r="A255" s="2" t="str">
        <f aca="false">+LEFT(B255)</f>
        <v>6</v>
      </c>
      <c r="B255" s="2" t="str">
        <f aca="false">+LEFT(C255,3)</f>
        <v>603</v>
      </c>
      <c r="C255" s="12" t="n">
        <v>60305000</v>
      </c>
      <c r="D255" s="46" t="s">
        <v>2972</v>
      </c>
      <c r="E255" s="57" t="s">
        <v>352</v>
      </c>
      <c r="F255" s="61" t="n">
        <v>-569635255.8</v>
      </c>
      <c r="G255" s="61" t="n">
        <f aca="false">+SUMIF(AGRICORP!I:I,C255,AGRICORP!F:F)</f>
        <v>0</v>
      </c>
      <c r="H255" s="61" t="n">
        <f aca="false">+SUMIF(SMTP!D:D,'ALL 2019'!C255,SMTP!H:H)</f>
        <v>0</v>
      </c>
      <c r="I255" s="61" t="n">
        <f aca="false">SUMIF(AGRIVET!G:G,C255,AGRIVET!F:F)</f>
        <v>0</v>
      </c>
      <c r="J255" s="61" t="n">
        <f aca="false">+SUMIF(AGRIVAL!G:G,'ALL 2019'!C255,AGRIVAL!F:F)</f>
        <v>0</v>
      </c>
      <c r="K255" s="61" t="n">
        <f aca="false">+SUMIF(AGRIKOBA!G:G,'ALL 2019'!C255,AGRIKOBA!F:F)</f>
        <v>0</v>
      </c>
      <c r="L255" s="61" t="n">
        <f aca="false">+SUMIF(LMOI!F:F,'ALL 2019'!C255,LMOI!E:E)</f>
        <v>0</v>
      </c>
      <c r="M255" s="15" t="n">
        <f aca="false">+SUMIF(TARTINE!G:G,'ALL 2019'!C255,TARTINE!F:F)</f>
        <v>0</v>
      </c>
      <c r="N255" s="15" t="n">
        <f aca="false">+SUMIF(IDF!F:F,'ALL 2019'!C255,IDF!E:E)</f>
        <v>0</v>
      </c>
      <c r="O255" s="15" t="n">
        <f aca="false">+SUMIF(RYA!G:G,C255,RYA!F:F)</f>
        <v>0</v>
      </c>
      <c r="P255" s="15" t="n">
        <f aca="false">+SUMIF('SCI NOAH'!G:G,'ALL 2019'!C255,'SCI NOAH'!F:F)</f>
        <v>0</v>
      </c>
      <c r="Q255" s="15" t="n">
        <f aca="false">+SUMIF(SIM!F:F,'ALL 2019'!C255,SIM!E:E)</f>
        <v>0</v>
      </c>
      <c r="R255" s="93" t="n">
        <f aca="false">SUMIF('First Energy'!F:F,C255,'First Energy'!I:I)</f>
        <v>0</v>
      </c>
      <c r="S255" s="93" t="n">
        <f aca="false">SUMIF('ID Motors'!G:G,C255,'ID Motors'!J:J)</f>
        <v>83618128.33</v>
      </c>
      <c r="T255" s="15" t="n">
        <f aca="false">+SUMIF('ID RENTAL'!G:G,'ALL 2019'!C255,'ID RENTAL'!F:F)</f>
        <v>0</v>
      </c>
      <c r="U255" s="29" t="n">
        <f aca="false">+SUMIF('MCM '!G:G,'ALL 2019'!C255,'MCM '!F:F)</f>
        <v>0</v>
      </c>
      <c r="V255" s="61" t="n">
        <f aca="false">+SUMIF(AGRIMOTORS!G:G,C255,AGRIMOTORS!F:F)</f>
        <v>0</v>
      </c>
      <c r="W255" s="15" t="n">
        <f aca="false">+SUMIF(BOVIMA!F:F,'ALL 2019'!C255,BOVIMA!E:E)</f>
        <v>0</v>
      </c>
      <c r="X255" s="15" t="n">
        <f aca="false">+SUMIF(AGRIFEED!F:F,'ALL 2019'!C255,AGRIFEED!E:E)</f>
        <v>0</v>
      </c>
      <c r="Y255" s="15" t="n">
        <f aca="false">+SUMIF(AMIP!F:F,'ALL 2019'!C255,AMIP!E:E)</f>
        <v>0</v>
      </c>
      <c r="Z255" s="15" t="n">
        <f aca="false">+SUMIF(ISF!F:F,'ALL 2019'!C255,ISF!F:F)</f>
        <v>0</v>
      </c>
      <c r="AA255" s="15" t="n">
        <f aca="false">+SUMIF(MABEL!F:F,'ALL 2019'!C255,MABEL!E:E)</f>
        <v>0</v>
      </c>
      <c r="AB255" s="29" t="n">
        <f aca="false">+SUMIF(DISCOI!G:G,'ALL 2019'!C255,DISCOI!F:F)</f>
        <v>0</v>
      </c>
      <c r="AC255" s="15" t="n">
        <f aca="false">+SUMIF(NMP!F:F,'ALL 2019'!C255,NMP!E:E)</f>
        <v>0</v>
      </c>
      <c r="AD255" s="15" t="n">
        <f aca="false">+SUMIF('AMCHO '!F:F,'ALL 2019'!C255,'AMCHO '!E:E)</f>
        <v>0</v>
      </c>
      <c r="AE255" s="15" t="n">
        <f aca="false">SUMIF(CONFORTIS!G:G,'ALL 2019'!C255,CONFORTIS!F:F)</f>
        <v>0</v>
      </c>
      <c r="AF255" s="15" t="n">
        <f aca="false">+SUMIF('IRS IMMO'!G:G,'ALL 2019'!C255,'IRS IMMO'!F:F)</f>
        <v>0</v>
      </c>
      <c r="AG255" s="15" t="n">
        <f aca="false">SUMIF('United Malagasy'!F:F,'ALL 2019'!C255,'United Malagasy'!E:E)</f>
        <v>0</v>
      </c>
      <c r="AH255" s="15" t="n">
        <f aca="false">+SUMIF(AGRIVETAM!F:F,'ALL 2019'!C255,AGRIVETAM!E:E)</f>
        <v>0</v>
      </c>
      <c r="AI255" s="15" t="n">
        <f aca="false">+SUMIF(EUROPAINTS!F:F,'ALL 2019'!C255,EUROPAINTS!E:E)</f>
        <v>0</v>
      </c>
      <c r="AJ255" s="15" t="n">
        <f aca="false">SUMIF('CSS SAKAY'!F:F,'ALL 2019'!C255,'CSS SAKAY'!E:E)</f>
        <v>0</v>
      </c>
      <c r="AK255" s="61" t="n">
        <f aca="false">+SUMIF(AGRIMA!F:F,'ALL 2019'!C255,AGRIMA!E:E)</f>
        <v>0</v>
      </c>
      <c r="AL255" s="15" t="n">
        <f aca="false">+SUMIF(FERRIS!H:H,'ALL 2019'!C255,FERRIS!G:G)</f>
        <v>0</v>
      </c>
      <c r="AM255" s="15" t="n">
        <f aca="false">SUMIF(SEM!F:F,'ALL 2019'!C255,SEM!E:E)</f>
        <v>0</v>
      </c>
      <c r="AN255" s="15" t="n">
        <f aca="false">+SUMIF(Madatrade!F:F,'ALL 2019'!C255,Madatrade!E:E)</f>
        <v>0</v>
      </c>
      <c r="AO255" s="15" t="n">
        <f aca="false">+SUMIF('FIRST INVESTISSEMENT'!G:G,'ALL 2019'!C255,'FIRST INVESTISSEMENT'!F:F)</f>
        <v>0</v>
      </c>
    </row>
    <row r="256" customFormat="false" ht="17.25" hidden="false" customHeight="true" outlineLevel="0" collapsed="false">
      <c r="A256" s="2" t="str">
        <f aca="false">+LEFT(B256)</f>
        <v>6</v>
      </c>
      <c r="B256" s="2" t="str">
        <f aca="false">+LEFT(C256,3)</f>
        <v>603</v>
      </c>
      <c r="C256" s="20" t="n">
        <v>60307000</v>
      </c>
      <c r="D256" s="46" t="s">
        <v>2972</v>
      </c>
      <c r="E256" s="57" t="s">
        <v>706</v>
      </c>
      <c r="F256" s="61" t="n">
        <v>0</v>
      </c>
      <c r="G256" s="61" t="n">
        <f aca="false">+SUMIF(AGRICORP!I:I,C256,AGRICORP!F:F)</f>
        <v>0</v>
      </c>
      <c r="H256" s="61" t="n">
        <f aca="false">+SUMIF(SMTP!D:D,'ALL 2019'!C256,SMTP!H:H)</f>
        <v>-2026584576.02</v>
      </c>
      <c r="I256" s="61" t="n">
        <f aca="false">SUMIF(AGRIVET!G:G,C256,AGRIVET!F:F)</f>
        <v>-7761672165.41</v>
      </c>
      <c r="J256" s="61" t="n">
        <f aca="false">+SUMIF(AGRIVAL!G:G,'ALL 2019'!C256,AGRIVAL!F:F)</f>
        <v>0</v>
      </c>
      <c r="K256" s="61" t="n">
        <f aca="false">+SUMIF(AGRIKOBA!G:G,'ALL 2019'!C256,AGRIKOBA!F:F)</f>
        <v>0</v>
      </c>
      <c r="L256" s="61" t="n">
        <f aca="false">+SUMIF(LMOI!F:F,'ALL 2019'!C256,LMOI!E:E)</f>
        <v>0</v>
      </c>
      <c r="M256" s="15" t="n">
        <f aca="false">+SUMIF(TARTINE!G:G,'ALL 2019'!C256,TARTINE!F:F)</f>
        <v>0</v>
      </c>
      <c r="N256" s="15" t="n">
        <f aca="false">+SUMIF(IDF!F:F,'ALL 2019'!C256,IDF!E:E)</f>
        <v>0</v>
      </c>
      <c r="O256" s="15" t="n">
        <f aca="false">+SUMIF(RYA!G:G,C256,RYA!F:F)</f>
        <v>0</v>
      </c>
      <c r="P256" s="15" t="n">
        <f aca="false">+SUMIF('SCI NOAH'!G:G,'ALL 2019'!C256,'SCI NOAH'!F:F)</f>
        <v>0</v>
      </c>
      <c r="Q256" s="15" t="n">
        <f aca="false">+SUMIF(SIM!F:F,'ALL 2019'!C256,SIM!E:E)</f>
        <v>0</v>
      </c>
      <c r="R256" s="93" t="n">
        <f aca="false">SUMIF('First Energy'!F:F,C256,'First Energy'!I:I)</f>
        <v>0</v>
      </c>
      <c r="S256" s="93" t="n">
        <f aca="false">SUMIF('ID Motors'!G:G,C256,'ID Motors'!J:J)</f>
        <v>832500786.96</v>
      </c>
      <c r="T256" s="15" t="n">
        <f aca="false">+SUMIF('ID RENTAL'!G:G,'ALL 2019'!C256,'ID RENTAL'!F:F)</f>
        <v>0</v>
      </c>
      <c r="U256" s="29" t="n">
        <f aca="false">+SUMIF('MCM '!G:G,'ALL 2019'!C256,'MCM '!F:F)</f>
        <v>1497274139.52</v>
      </c>
      <c r="V256" s="61" t="n">
        <f aca="false">+SUMIF(AGRIMOTORS!G:G,C256,AGRIMOTORS!F:F)</f>
        <v>0</v>
      </c>
      <c r="W256" s="15" t="n">
        <f aca="false">+SUMIF(BOVIMA!F:F,'ALL 2019'!C256,BOVIMA!E:E)</f>
        <v>0</v>
      </c>
      <c r="X256" s="15" t="n">
        <f aca="false">+SUMIF(AGRIFEED!F:F,'ALL 2019'!C256,AGRIFEED!E:E)</f>
        <v>0</v>
      </c>
      <c r="Y256" s="15" t="n">
        <f aca="false">+SUMIF(AMIP!F:F,'ALL 2019'!C256,AMIP!E:E)</f>
        <v>0</v>
      </c>
      <c r="Z256" s="15" t="n">
        <f aca="false">+SUMIF(ISF!F:F,'ALL 2019'!C256,ISF!F:F)</f>
        <v>0</v>
      </c>
      <c r="AA256" s="15" t="n">
        <f aca="false">+SUMIF(MABEL!F:F,'ALL 2019'!C256,MABEL!E:E)</f>
        <v>0</v>
      </c>
      <c r="AB256" s="29" t="n">
        <f aca="false">+SUMIF(DISCOI!G:G,'ALL 2019'!C256,DISCOI!F:F)</f>
        <v>4809575388.26</v>
      </c>
      <c r="AC256" s="15" t="n">
        <f aca="false">+SUMIF(NMP!F:F,'ALL 2019'!C256,NMP!E:E)</f>
        <v>0</v>
      </c>
      <c r="AD256" s="15" t="n">
        <f aca="false">+SUMIF('AMCHO '!F:F,'ALL 2019'!C256,'AMCHO '!E:E)</f>
        <v>0</v>
      </c>
      <c r="AE256" s="15" t="n">
        <f aca="false">SUMIF(CONFORTIS!G:G,'ALL 2019'!C256,CONFORTIS!F:F)</f>
        <v>0</v>
      </c>
      <c r="AF256" s="15" t="n">
        <f aca="false">+SUMIF('IRS IMMO'!G:G,'ALL 2019'!C256,'IRS IMMO'!F:F)</f>
        <v>0</v>
      </c>
      <c r="AG256" s="15" t="n">
        <f aca="false">SUMIF('United Malagasy'!F:F,'ALL 2019'!C256,'United Malagasy'!E:E)</f>
        <v>0</v>
      </c>
      <c r="AH256" s="15" t="n">
        <f aca="false">+SUMIF(AGRIVETAM!F:F,'ALL 2019'!C256,AGRIVETAM!E:E)</f>
        <v>-297821603.22</v>
      </c>
      <c r="AI256" s="15" t="n">
        <f aca="false">+SUMIF(EUROPAINTS!F:F,'ALL 2019'!C256,EUROPAINTS!E:E)</f>
        <v>0</v>
      </c>
      <c r="AJ256" s="15" t="n">
        <f aca="false">SUMIF('CSS SAKAY'!F:F,'ALL 2019'!C256,'CSS SAKAY'!E:E)</f>
        <v>0</v>
      </c>
      <c r="AK256" s="61" t="n">
        <f aca="false">+SUMIF(AGRIMA!F:F,'ALL 2019'!C256,AGRIMA!E:E)</f>
        <v>0</v>
      </c>
      <c r="AL256" s="15" t="n">
        <f aca="false">+SUMIF(FERRIS!H:H,'ALL 2019'!C256,FERRIS!G:G)</f>
        <v>0</v>
      </c>
      <c r="AM256" s="15" t="n">
        <f aca="false">SUMIF(SEM!F:F,'ALL 2019'!C256,SEM!E:E)</f>
        <v>0</v>
      </c>
      <c r="AN256" s="15" t="n">
        <f aca="false">+SUMIF(Madatrade!F:F,'ALL 2019'!C256,Madatrade!E:E)</f>
        <v>-2634304432.98</v>
      </c>
      <c r="AO256" s="15" t="n">
        <f aca="false">+SUMIF('FIRST INVESTISSEMENT'!G:G,'ALL 2019'!C256,'FIRST INVESTISSEMENT'!F:F)</f>
        <v>0</v>
      </c>
    </row>
    <row r="257" customFormat="false" ht="17.25" hidden="false" customHeight="true" outlineLevel="0" collapsed="false">
      <c r="A257" s="2" t="str">
        <f aca="false">+LEFT(B257)</f>
        <v>6</v>
      </c>
      <c r="B257" s="2" t="str">
        <f aca="false">+LEFT(C257,3)</f>
        <v>603</v>
      </c>
      <c r="C257" s="20" t="n">
        <v>60308000</v>
      </c>
      <c r="D257" s="46" t="s">
        <v>2972</v>
      </c>
      <c r="E257" s="57" t="s">
        <v>708</v>
      </c>
      <c r="F257" s="61" t="n">
        <v>0</v>
      </c>
      <c r="G257" s="61" t="n">
        <f aca="false">+SUMIF(AGRICORP!I:I,C257,AGRICORP!F:F)</f>
        <v>0</v>
      </c>
      <c r="H257" s="61" t="n">
        <f aca="false">+SUMIF(SMTP!D:D,'ALL 2019'!C257,SMTP!H:H)</f>
        <v>440879264.77</v>
      </c>
      <c r="I257" s="61" t="n">
        <f aca="false">SUMIF(AGRIVET!G:G,C257,AGRIVET!F:F)</f>
        <v>-2134833778.56</v>
      </c>
      <c r="J257" s="61" t="n">
        <f aca="false">+SUMIF(AGRIVAL!G:G,'ALL 2019'!C257,AGRIVAL!F:F)</f>
        <v>0</v>
      </c>
      <c r="K257" s="61" t="n">
        <f aca="false">+SUMIF(AGRIKOBA!G:G,'ALL 2019'!C257,AGRIKOBA!F:F)</f>
        <v>0</v>
      </c>
      <c r="L257" s="61" t="n">
        <f aca="false">+SUMIF(LMOI!F:F,'ALL 2019'!C257,LMOI!E:E)</f>
        <v>0</v>
      </c>
      <c r="M257" s="15" t="n">
        <f aca="false">+SUMIF(TARTINE!G:G,'ALL 2019'!C257,TARTINE!F:F)</f>
        <v>0</v>
      </c>
      <c r="N257" s="15" t="n">
        <f aca="false">+SUMIF(IDF!F:F,'ALL 2019'!C257,IDF!E:E)</f>
        <v>0</v>
      </c>
      <c r="O257" s="15" t="n">
        <f aca="false">+SUMIF(RYA!G:G,C257,RYA!F:F)</f>
        <v>0</v>
      </c>
      <c r="P257" s="15" t="n">
        <f aca="false">+SUMIF('SCI NOAH'!G:G,'ALL 2019'!C257,'SCI NOAH'!F:F)</f>
        <v>0</v>
      </c>
      <c r="Q257" s="15" t="n">
        <f aca="false">+SUMIF(SIM!F:F,'ALL 2019'!C257,SIM!E:E)</f>
        <v>0</v>
      </c>
      <c r="R257" s="93" t="n">
        <f aca="false">SUMIF('First Energy'!F:F,C257,'First Energy'!I:I)</f>
        <v>0</v>
      </c>
      <c r="S257" s="93" t="n">
        <f aca="false">SUMIF('ID Motors'!G:G,C257,'ID Motors'!J:J)</f>
        <v>467999206.13</v>
      </c>
      <c r="T257" s="15" t="n">
        <f aca="false">+SUMIF('ID RENTAL'!G:G,'ALL 2019'!C257,'ID RENTAL'!F:F)</f>
        <v>0</v>
      </c>
      <c r="U257" s="29" t="n">
        <f aca="false">+SUMIF('MCM '!G:G,'ALL 2019'!C257,'MCM '!F:F)</f>
        <v>0</v>
      </c>
      <c r="V257" s="61" t="n">
        <f aca="false">+SUMIF(AGRIMOTORS!G:G,C257,AGRIMOTORS!F:F)</f>
        <v>0</v>
      </c>
      <c r="W257" s="15" t="n">
        <f aca="false">+SUMIF(BOVIMA!F:F,'ALL 2019'!C257,BOVIMA!E:E)</f>
        <v>0</v>
      </c>
      <c r="X257" s="15" t="n">
        <f aca="false">+SUMIF(AGRIFEED!F:F,'ALL 2019'!C257,AGRIFEED!E:E)</f>
        <v>0</v>
      </c>
      <c r="Y257" s="15" t="n">
        <f aca="false">+SUMIF(AMIP!F:F,'ALL 2019'!C257,AMIP!E:E)</f>
        <v>0</v>
      </c>
      <c r="Z257" s="15" t="n">
        <f aca="false">+SUMIF(ISF!F:F,'ALL 2019'!C257,ISF!F:F)</f>
        <v>0</v>
      </c>
      <c r="AA257" s="15" t="n">
        <f aca="false">+SUMIF(MABEL!F:F,'ALL 2019'!C257,MABEL!E:E)</f>
        <v>0</v>
      </c>
      <c r="AB257" s="29" t="n">
        <f aca="false">+SUMIF(DISCOI!G:G,'ALL 2019'!C257,DISCOI!F:F)</f>
        <v>463560685.6</v>
      </c>
      <c r="AC257" s="15" t="n">
        <f aca="false">+SUMIF(NMP!F:F,'ALL 2019'!C257,NMP!E:E)</f>
        <v>0</v>
      </c>
      <c r="AD257" s="15" t="n">
        <f aca="false">+SUMIF('AMCHO '!F:F,'ALL 2019'!C257,'AMCHO '!E:E)</f>
        <v>0</v>
      </c>
      <c r="AE257" s="15" t="n">
        <f aca="false">SUMIF(CONFORTIS!G:G,'ALL 2019'!C257,CONFORTIS!F:F)</f>
        <v>0</v>
      </c>
      <c r="AF257" s="15" t="n">
        <f aca="false">+SUMIF('IRS IMMO'!G:G,'ALL 2019'!C257,'IRS IMMO'!F:F)</f>
        <v>0</v>
      </c>
      <c r="AG257" s="15" t="n">
        <f aca="false">SUMIF('United Malagasy'!F:F,'ALL 2019'!C257,'United Malagasy'!E:E)</f>
        <v>0</v>
      </c>
      <c r="AH257" s="15" t="n">
        <f aca="false">+SUMIF(AGRIVETAM!F:F,'ALL 2019'!C257,AGRIVETAM!E:E)</f>
        <v>0</v>
      </c>
      <c r="AI257" s="15" t="n">
        <f aca="false">+SUMIF(EUROPAINTS!F:F,'ALL 2019'!C257,EUROPAINTS!E:E)</f>
        <v>0</v>
      </c>
      <c r="AJ257" s="15" t="n">
        <f aca="false">SUMIF('CSS SAKAY'!F:F,'ALL 2019'!C257,'CSS SAKAY'!E:E)</f>
        <v>0</v>
      </c>
      <c r="AK257" s="61" t="n">
        <f aca="false">+SUMIF(AGRIMA!F:F,'ALL 2019'!C257,AGRIMA!E:E)</f>
        <v>0</v>
      </c>
      <c r="AL257" s="15" t="n">
        <f aca="false">+SUMIF(FERRIS!H:H,'ALL 2019'!C257,FERRIS!G:G)</f>
        <v>0</v>
      </c>
      <c r="AM257" s="15" t="n">
        <f aca="false">SUMIF(SEM!F:F,'ALL 2019'!C257,SEM!E:E)</f>
        <v>0</v>
      </c>
      <c r="AN257" s="15" t="n">
        <f aca="false">+SUMIF(Madatrade!F:F,'ALL 2019'!C257,Madatrade!E:E)</f>
        <v>0</v>
      </c>
      <c r="AO257" s="15" t="n">
        <f aca="false">+SUMIF('FIRST INVESTISSEMENT'!G:G,'ALL 2019'!C257,'FIRST INVESTISSEMENT'!F:F)</f>
        <v>0</v>
      </c>
    </row>
    <row r="258" customFormat="false" ht="17.25" hidden="false" customHeight="true" outlineLevel="0" collapsed="false">
      <c r="A258" s="2" t="str">
        <f aca="false">+LEFT(B258)</f>
        <v>6</v>
      </c>
      <c r="B258" s="2" t="str">
        <f aca="false">+LEFT(C258,3)</f>
        <v>604</v>
      </c>
      <c r="C258" s="20" t="n">
        <v>60400000</v>
      </c>
      <c r="D258" s="46" t="s">
        <v>2972</v>
      </c>
      <c r="E258" s="57" t="s">
        <v>709</v>
      </c>
      <c r="F258" s="61" t="n">
        <v>0</v>
      </c>
      <c r="G258" s="61" t="n">
        <f aca="false">+SUMIF(AGRICORP!I:I,C258,AGRICORP!F:F)</f>
        <v>0</v>
      </c>
      <c r="H258" s="61" t="n">
        <f aca="false">+SUMIF(SMTP!D:D,'ALL 2019'!C258,SMTP!H:H)</f>
        <v>0</v>
      </c>
      <c r="I258" s="61" t="n">
        <f aca="false">SUMIF(AGRIVET!G:G,C258,AGRIVET!F:F)</f>
        <v>36047400</v>
      </c>
      <c r="J258" s="61" t="n">
        <f aca="false">+SUMIF(AGRIVAL!G:G,'ALL 2019'!C258,AGRIVAL!F:F)</f>
        <v>0</v>
      </c>
      <c r="K258" s="61" t="n">
        <f aca="false">+SUMIF(AGRIKOBA!G:G,'ALL 2019'!C258,AGRIKOBA!F:F)</f>
        <v>0</v>
      </c>
      <c r="L258" s="61" t="n">
        <f aca="false">+SUMIF(LMOI!F:F,'ALL 2019'!C258,LMOI!E:E)</f>
        <v>866333.33</v>
      </c>
      <c r="M258" s="15" t="n">
        <f aca="false">+SUMIF(TARTINE!G:G,'ALL 2019'!C258,TARTINE!F:F)</f>
        <v>0</v>
      </c>
      <c r="N258" s="15" t="n">
        <f aca="false">+SUMIF(IDF!F:F,'ALL 2019'!C258,IDF!E:E)</f>
        <v>0</v>
      </c>
      <c r="O258" s="15" t="n">
        <f aca="false">+SUMIF(RYA!G:G,C258,RYA!F:F)</f>
        <v>0</v>
      </c>
      <c r="P258" s="15" t="n">
        <f aca="false">+SUMIF('SCI NOAH'!G:G,'ALL 2019'!C258,'SCI NOAH'!F:F)</f>
        <v>0</v>
      </c>
      <c r="Q258" s="15" t="n">
        <f aca="false">+SUMIF(SIM!F:F,'ALL 2019'!C258,SIM!E:E)</f>
        <v>0</v>
      </c>
      <c r="R258" s="93" t="n">
        <f aca="false">SUMIF('First Energy'!F:F,C258,'First Energy'!I:I)</f>
        <v>0</v>
      </c>
      <c r="S258" s="93" t="n">
        <f aca="false">SUMIF('ID Motors'!G:G,C258,'ID Motors'!J:J)</f>
        <v>0</v>
      </c>
      <c r="T258" s="15" t="n">
        <f aca="false">+SUMIF('ID RENTAL'!G:G,'ALL 2019'!C258,'ID RENTAL'!F:F)</f>
        <v>0</v>
      </c>
      <c r="U258" s="29" t="n">
        <f aca="false">+SUMIF('MCM '!G:G,'ALL 2019'!C258,'MCM '!F:F)</f>
        <v>1114020</v>
      </c>
      <c r="V258" s="61" t="n">
        <f aca="false">+SUMIF(AGRIMOTORS!G:G,C258,AGRIMOTORS!F:F)</f>
        <v>0</v>
      </c>
      <c r="W258" s="15" t="n">
        <f aca="false">+SUMIF(BOVIMA!F:F,'ALL 2019'!C258,BOVIMA!E:E)</f>
        <v>0</v>
      </c>
      <c r="X258" s="15" t="n">
        <f aca="false">+SUMIF(AGRIFEED!F:F,'ALL 2019'!C258,AGRIFEED!E:E)</f>
        <v>0</v>
      </c>
      <c r="Y258" s="15" t="n">
        <f aca="false">+SUMIF(AMIP!F:F,'ALL 2019'!C258,AMIP!E:E)</f>
        <v>0</v>
      </c>
      <c r="Z258" s="15" t="n">
        <f aca="false">+SUMIF(ISF!F:F,'ALL 2019'!C258,ISF!F:F)</f>
        <v>0</v>
      </c>
      <c r="AA258" s="15" t="n">
        <f aca="false">+SUMIF(MABEL!F:F,'ALL 2019'!C258,MABEL!E:E)</f>
        <v>0</v>
      </c>
      <c r="AB258" s="29" t="n">
        <f aca="false">+SUMIF(DISCOI!G:G,'ALL 2019'!C258,DISCOI!F:F)</f>
        <v>0</v>
      </c>
      <c r="AC258" s="15" t="n">
        <f aca="false">+SUMIF(NMP!F:F,'ALL 2019'!C258,NMP!E:E)</f>
        <v>0</v>
      </c>
      <c r="AD258" s="15" t="n">
        <f aca="false">+SUMIF('AMCHO '!F:F,'ALL 2019'!C258,'AMCHO '!E:E)</f>
        <v>0</v>
      </c>
      <c r="AE258" s="15" t="n">
        <f aca="false">SUMIF(CONFORTIS!G:G,'ALL 2019'!C258,CONFORTIS!F:F)</f>
        <v>0</v>
      </c>
      <c r="AF258" s="15" t="n">
        <f aca="false">+SUMIF('IRS IMMO'!G:G,'ALL 2019'!C258,'IRS IMMO'!F:F)</f>
        <v>0</v>
      </c>
      <c r="AG258" s="15" t="n">
        <f aca="false">SUMIF('United Malagasy'!F:F,'ALL 2019'!C258,'United Malagasy'!E:E)</f>
        <v>174075003.3</v>
      </c>
      <c r="AH258" s="15" t="n">
        <f aca="false">+SUMIF(AGRIVETAM!F:F,'ALL 2019'!C258,AGRIVETAM!E:E)</f>
        <v>0</v>
      </c>
      <c r="AI258" s="15" t="n">
        <f aca="false">+SUMIF(EUROPAINTS!F:F,'ALL 2019'!C258,EUROPAINTS!E:E)</f>
        <v>0</v>
      </c>
      <c r="AJ258" s="15" t="n">
        <f aca="false">SUMIF('CSS SAKAY'!F:F,'ALL 2019'!C258,'CSS SAKAY'!E:E)</f>
        <v>0</v>
      </c>
      <c r="AK258" s="61" t="n">
        <f aca="false">+SUMIF(AGRIMA!F:F,'ALL 2019'!C258,AGRIMA!E:E)</f>
        <v>0</v>
      </c>
      <c r="AL258" s="15" t="n">
        <f aca="false">+SUMIF(FERRIS!H:H,'ALL 2019'!C258,FERRIS!G:G)</f>
        <v>15225000</v>
      </c>
      <c r="AM258" s="15" t="n">
        <f aca="false">SUMIF(SEM!F:F,'ALL 2019'!C258,SEM!E:E)</f>
        <v>79659547.48</v>
      </c>
      <c r="AN258" s="15" t="n">
        <f aca="false">+SUMIF(Madatrade!F:F,'ALL 2019'!C258,Madatrade!E:E)</f>
        <v>0</v>
      </c>
      <c r="AO258" s="15" t="n">
        <f aca="false">+SUMIF('FIRST INVESTISSEMENT'!G:G,'ALL 2019'!C258,'FIRST INVESTISSEMENT'!F:F)</f>
        <v>0</v>
      </c>
    </row>
    <row r="259" customFormat="false" ht="17.25" hidden="false" customHeight="true" outlineLevel="0" collapsed="false">
      <c r="A259" s="2" t="str">
        <f aca="false">+LEFT(B259)</f>
        <v>6</v>
      </c>
      <c r="B259" s="2" t="str">
        <f aca="false">+LEFT(C259,3)</f>
        <v>605</v>
      </c>
      <c r="C259" s="12" t="n">
        <v>60500000</v>
      </c>
      <c r="D259" s="46" t="s">
        <v>2972</v>
      </c>
      <c r="E259" s="86" t="s">
        <v>1390</v>
      </c>
      <c r="F259" s="61"/>
      <c r="G259" s="61" t="n">
        <f aca="false">+SUMIF(AGRICORP!I:I,C259,AGRICORP!F:F)</f>
        <v>0</v>
      </c>
      <c r="H259" s="61" t="n">
        <f aca="false">+SUMIF(SMTP!D:D,'ALL 2019'!C259,SMTP!H:H)</f>
        <v>0</v>
      </c>
      <c r="I259" s="61" t="n">
        <f aca="false">SUMIF(AGRIVET!G:G,C259,AGRIVET!F:F)</f>
        <v>0</v>
      </c>
      <c r="J259" s="61" t="n">
        <f aca="false">+SUMIF(AGRIVAL!G:G,'ALL 2019'!C259,AGRIVAL!F:F)</f>
        <v>0</v>
      </c>
      <c r="M259" s="15" t="n">
        <f aca="false">+SUMIF(TARTINE!G:G,'ALL 2019'!C259,TARTINE!F:F)</f>
        <v>26021275.39</v>
      </c>
      <c r="N259" s="15" t="n">
        <f aca="false">+SUMIF(IDF!F:F,'ALL 2019'!C259,IDF!E:E)</f>
        <v>0</v>
      </c>
      <c r="O259" s="15" t="n">
        <f aca="false">+SUMIF(RYA!G:G,C259,RYA!F:F)</f>
        <v>0</v>
      </c>
      <c r="P259" s="15" t="n">
        <f aca="false">+SUMIF('SCI NOAH'!G:G,'ALL 2019'!C259,'SCI NOAH'!F:F)</f>
        <v>0</v>
      </c>
      <c r="Q259" s="15" t="n">
        <f aca="false">+SUMIF(SIM!F:F,'ALL 2019'!C259,SIM!E:E)</f>
        <v>0</v>
      </c>
      <c r="R259" s="93" t="n">
        <f aca="false">SUMIF('First Energy'!F:F,C259,'First Energy'!I:I)</f>
        <v>0</v>
      </c>
      <c r="S259" s="93" t="n">
        <f aca="false">SUMIF('ID Motors'!G:G,C259,'ID Motors'!J:J)</f>
        <v>0</v>
      </c>
      <c r="T259" s="15" t="n">
        <f aca="false">+SUMIF('ID RENTAL'!G:G,'ALL 2019'!C259,'ID RENTAL'!F:F)</f>
        <v>0</v>
      </c>
      <c r="U259" s="29" t="n">
        <f aca="false">+SUMIF('MCM '!G:G,'ALL 2019'!C259,'MCM '!F:F)</f>
        <v>0</v>
      </c>
      <c r="V259" s="61" t="n">
        <f aca="false">+SUMIF(AGRIMOTORS!G:G,C259,AGRIMOTORS!F:F)</f>
        <v>0</v>
      </c>
      <c r="W259" s="15" t="n">
        <f aca="false">+SUMIF(BOVIMA!F:F,'ALL 2019'!C259,BOVIMA!E:E)</f>
        <v>0</v>
      </c>
      <c r="X259" s="15" t="n">
        <f aca="false">+SUMIF(AGRIFEED!F:F,'ALL 2019'!C259,AGRIFEED!E:E)</f>
        <v>0</v>
      </c>
      <c r="Y259" s="15" t="n">
        <f aca="false">+SUMIF(AMIP!F:F,'ALL 2019'!C259,AMIP!E:E)</f>
        <v>0</v>
      </c>
      <c r="Z259" s="15" t="n">
        <f aca="false">+SUMIF(ISF!F:F,'ALL 2019'!C259,ISF!F:F)</f>
        <v>0</v>
      </c>
      <c r="AA259" s="15" t="n">
        <f aca="false">+SUMIF(MABEL!F:F,'ALL 2019'!C259,MABEL!E:E)</f>
        <v>0</v>
      </c>
      <c r="AB259" s="29" t="n">
        <f aca="false">+SUMIF(DISCOI!G:G,'ALL 2019'!C259,DISCOI!F:F)</f>
        <v>0</v>
      </c>
      <c r="AC259" s="15" t="n">
        <f aca="false">+SUMIF(NMP!F:F,'ALL 2019'!C259,NMP!E:E)</f>
        <v>0</v>
      </c>
      <c r="AD259" s="15" t="n">
        <f aca="false">+SUMIF('AMCHO '!F:F,'ALL 2019'!C259,'AMCHO '!E:E)</f>
        <v>0</v>
      </c>
      <c r="AE259" s="15" t="n">
        <f aca="false">SUMIF(CONFORTIS!G:G,'ALL 2019'!C259,CONFORTIS!F:F)</f>
        <v>0</v>
      </c>
      <c r="AF259" s="15" t="n">
        <f aca="false">+SUMIF('IRS IMMO'!G:G,'ALL 2019'!C259,'IRS IMMO'!F:F)</f>
        <v>0</v>
      </c>
      <c r="AG259" s="15" t="n">
        <f aca="false">SUMIF('United Malagasy'!F:F,'ALL 2019'!C259,'United Malagasy'!E:E)</f>
        <v>0</v>
      </c>
      <c r="AH259" s="15" t="n">
        <f aca="false">+SUMIF(AGRIVETAM!F:F,'ALL 2019'!C259,AGRIVETAM!E:E)</f>
        <v>0</v>
      </c>
      <c r="AI259" s="15" t="n">
        <f aca="false">+SUMIF(EUROPAINTS!F:F,'ALL 2019'!C259,EUROPAINTS!E:E)</f>
        <v>0</v>
      </c>
      <c r="AJ259" s="15" t="n">
        <f aca="false">SUMIF('CSS SAKAY'!F:F,'ALL 2019'!C259,'CSS SAKAY'!E:E)</f>
        <v>0</v>
      </c>
      <c r="AK259" s="61" t="n">
        <f aca="false">+SUMIF(AGRIMA!F:F,'ALL 2019'!C259,AGRIMA!E:E)</f>
        <v>0</v>
      </c>
      <c r="AL259" s="15" t="n">
        <f aca="false">+SUMIF(FERRIS!H:H,'ALL 2019'!C259,FERRIS!G:G)</f>
        <v>31973971.08</v>
      </c>
      <c r="AM259" s="15" t="n">
        <f aca="false">SUMIF(SEM!F:F,'ALL 2019'!C259,SEM!E:E)</f>
        <v>0</v>
      </c>
      <c r="AN259" s="15" t="n">
        <f aca="false">+SUMIF(Madatrade!F:F,'ALL 2019'!C259,Madatrade!E:E)</f>
        <v>61116958.17</v>
      </c>
      <c r="AO259" s="15" t="n">
        <f aca="false">+SUMIF('FIRST INVESTISSEMENT'!G:G,'ALL 2019'!C259,'FIRST INVESTISSEMENT'!F:F)</f>
        <v>1704101.24</v>
      </c>
    </row>
    <row r="260" customFormat="false" ht="17.25" hidden="false" customHeight="true" outlineLevel="0" collapsed="false">
      <c r="A260" s="2" t="str">
        <f aca="false">+LEFT(B260)</f>
        <v>6</v>
      </c>
      <c r="B260" s="2" t="str">
        <f aca="false">+LEFT(C260,3)</f>
        <v>606</v>
      </c>
      <c r="C260" s="20" t="n">
        <v>60600000</v>
      </c>
      <c r="D260" s="46" t="s">
        <v>2972</v>
      </c>
      <c r="E260" s="57" t="s">
        <v>354</v>
      </c>
      <c r="F260" s="61" t="n">
        <v>785354914.55</v>
      </c>
      <c r="G260" s="61" t="n">
        <f aca="false">+SUMIF(AGRICORP!I:I,C260,AGRICORP!F:F)</f>
        <v>0</v>
      </c>
      <c r="H260" s="61" t="n">
        <f aca="false">+SUMIF(SMTP!D:D,'ALL 2019'!C260,SMTP!H:H)</f>
        <v>900352473.8797</v>
      </c>
      <c r="I260" s="61" t="n">
        <f aca="false">SUMIF(AGRIVET!G:G,C260,AGRIVET!F:F)</f>
        <v>366372107.58</v>
      </c>
      <c r="J260" s="61" t="n">
        <f aca="false">+SUMIF(AGRIVAL!G:G,'ALL 2019'!C260,AGRIVAL!F:F)</f>
        <v>0</v>
      </c>
      <c r="K260" s="61" t="n">
        <f aca="false">+SUMIF(AGRIKOBA!G:G,'ALL 2019'!C260,AGRIKOBA!F:F)</f>
        <v>0</v>
      </c>
      <c r="L260" s="61" t="n">
        <f aca="false">+SUMIF(LMOI!F:F,'ALL 2019'!C260,LMOI!E:E)</f>
        <v>0</v>
      </c>
      <c r="M260" s="15" t="n">
        <f aca="false">+SUMIF(TARTINE!G:G,'ALL 2019'!C260,TARTINE!F:F)</f>
        <v>719522567.17</v>
      </c>
      <c r="N260" s="15" t="n">
        <f aca="false">+SUMIF(IDF!F:F,'ALL 2019'!C260,IDF!E:E)</f>
        <v>1381042473.75</v>
      </c>
      <c r="O260" s="15" t="n">
        <f aca="false">+SUMIF(RYA!G:G,C260,RYA!F:F)</f>
        <v>897079.2</v>
      </c>
      <c r="P260" s="15" t="n">
        <f aca="false">+SUMIF('SCI NOAH'!G:G,'ALL 2019'!C260,'SCI NOAH'!F:F)</f>
        <v>670650</v>
      </c>
      <c r="Q260" s="15" t="n">
        <f aca="false">+SUMIF(SIM!F:F,'ALL 2019'!C260,SIM!E:E)</f>
        <v>23057746.25</v>
      </c>
      <c r="R260" s="93" t="n">
        <f aca="false">SUMIF('First Energy'!F:F,C260,'First Energy'!I:I)</f>
        <v>0</v>
      </c>
      <c r="S260" s="93" t="n">
        <f aca="false">SUMIF('ID Motors'!G:G,C260,'ID Motors'!J:J)</f>
        <v>0</v>
      </c>
      <c r="T260" s="15" t="n">
        <f aca="false">+SUMIF('ID RENTAL'!G:G,'ALL 2019'!C260,'ID RENTAL'!F:F)</f>
        <v>0</v>
      </c>
      <c r="U260" s="29" t="n">
        <f aca="false">+SUMIF('MCM '!G:G,'ALL 2019'!C260,'MCM '!F:F)</f>
        <v>148313775.93</v>
      </c>
      <c r="V260" s="61" t="n">
        <f aca="false">+SUMIF(AGRIMOTORS!G:G,C260,AGRIMOTORS!F:F)</f>
        <v>0</v>
      </c>
      <c r="W260" s="15" t="n">
        <f aca="false">+SUMIF(BOVIMA!F:F,'ALL 2019'!C260,BOVIMA!E:E)</f>
        <v>505133612</v>
      </c>
      <c r="X260" s="15" t="n">
        <f aca="false">+SUMIF(AGRIFEED!F:F,'ALL 2019'!C260,AGRIFEED!E:E)</f>
        <v>0</v>
      </c>
      <c r="Y260" s="15" t="n">
        <f aca="false">+SUMIF(AMIP!F:F,'ALL 2019'!C260,AMIP!E:E)</f>
        <v>0</v>
      </c>
      <c r="Z260" s="15" t="n">
        <f aca="false">+SUMIF(ISF!F:F,'ALL 2019'!C260,ISF!F:F)</f>
        <v>0</v>
      </c>
      <c r="AA260" s="15" t="n">
        <f aca="false">+SUMIF(MABEL!F:F,'ALL 2019'!C260,MABEL!E:E)</f>
        <v>8091273.41</v>
      </c>
      <c r="AB260" s="29" t="n">
        <f aca="false">+SUMIF(DISCOI!G:G,'ALL 2019'!C260,DISCOI!F:F)</f>
        <v>74786681.6</v>
      </c>
      <c r="AC260" s="15" t="n">
        <f aca="false">+SUMIF(NMP!F:F,'ALL 2019'!C260,NMP!E:E)</f>
        <v>0</v>
      </c>
      <c r="AD260" s="15" t="n">
        <f aca="false">+SUMIF('AMCHO '!F:F,'ALL 2019'!C260,'AMCHO '!E:E)</f>
        <v>247135978.07</v>
      </c>
      <c r="AE260" s="15" t="n">
        <f aca="false">SUMIF(CONFORTIS!G:G,'ALL 2019'!C260,CONFORTIS!F:F)</f>
        <v>0</v>
      </c>
      <c r="AF260" s="15" t="n">
        <f aca="false">+SUMIF('IRS IMMO'!G:G,'ALL 2019'!C260,'IRS IMMO'!F:F)</f>
        <v>0</v>
      </c>
      <c r="AG260" s="15" t="n">
        <f aca="false">SUMIF('United Malagasy'!F:F,'ALL 2019'!C260,'United Malagasy'!E:E)</f>
        <v>6967357.43</v>
      </c>
      <c r="AH260" s="15" t="n">
        <f aca="false">+SUMIF(AGRIVETAM!F:F,'ALL 2019'!C260,AGRIVETAM!E:E)</f>
        <v>33059348.6</v>
      </c>
      <c r="AI260" s="15" t="n">
        <f aca="false">+SUMIF(EUROPAINTS!F:F,'ALL 2019'!C260,EUROPAINTS!E:E)</f>
        <v>0</v>
      </c>
      <c r="AJ260" s="15" t="n">
        <f aca="false">SUMIF('CSS SAKAY'!F:F,'ALL 2019'!C260,'CSS SAKAY'!E:E)</f>
        <v>14343622.51</v>
      </c>
      <c r="AK260" s="61" t="n">
        <f aca="false">+SUMIF(AGRIMA!F:F,'ALL 2019'!C260,AGRIMA!E:E)</f>
        <v>25427472.44</v>
      </c>
      <c r="AL260" s="15" t="n">
        <f aca="false">+SUMIF(FERRIS!H:H,'ALL 2019'!C260,FERRIS!G:G)</f>
        <v>0</v>
      </c>
      <c r="AM260" s="15" t="n">
        <f aca="false">SUMIF(SEM!F:F,'ALL 2019'!C260,SEM!E:E)</f>
        <v>0</v>
      </c>
      <c r="AN260" s="15" t="n">
        <f aca="false">+SUMIF(Madatrade!F:F,'ALL 2019'!C260,Madatrade!E:E)</f>
        <v>95861760.11</v>
      </c>
      <c r="AO260" s="15" t="n">
        <f aca="false">+SUMIF('FIRST INVESTISSEMENT'!G:G,'ALL 2019'!C260,'FIRST INVESTISSEMENT'!F:F)</f>
        <v>-31650</v>
      </c>
    </row>
    <row r="261" customFormat="false" ht="17.25" hidden="false" customHeight="true" outlineLevel="0" collapsed="false">
      <c r="A261" s="2" t="str">
        <f aca="false">+LEFT(B261)</f>
        <v>6</v>
      </c>
      <c r="B261" s="2" t="str">
        <f aca="false">+LEFT(C261,3)</f>
        <v>607</v>
      </c>
      <c r="C261" s="20" t="n">
        <v>60700000</v>
      </c>
      <c r="D261" s="46" t="s">
        <v>2972</v>
      </c>
      <c r="E261" s="57" t="s">
        <v>367</v>
      </c>
      <c r="F261" s="61" t="n">
        <v>18863640</v>
      </c>
      <c r="G261" s="61" t="n">
        <f aca="false">+SUMIF(AGRICORP!I:I,C261,AGRICORP!F:F)</f>
        <v>0</v>
      </c>
      <c r="H261" s="61" t="n">
        <f aca="false">+SUMIF(SMTP!D:D,'ALL 2019'!C261,SMTP!H:H)</f>
        <v>1207891914.1107</v>
      </c>
      <c r="I261" s="61" t="n">
        <f aca="false">SUMIF(AGRIVET!G:G,C261,AGRIVET!F:F)</f>
        <v>41404312034.6</v>
      </c>
      <c r="J261" s="61" t="n">
        <f aca="false">+SUMIF(AGRIVAL!G:G,'ALL 2019'!C261,AGRIVAL!F:F)</f>
        <v>0</v>
      </c>
      <c r="K261" s="61" t="n">
        <f aca="false">+SUMIF(AGRIKOBA!G:G,'ALL 2019'!C261,AGRIKOBA!F:F)</f>
        <v>0</v>
      </c>
      <c r="L261" s="61" t="n">
        <f aca="false">+SUMIF(LMOI!F:F,'ALL 2019'!C261,LMOI!E:E)</f>
        <v>0</v>
      </c>
      <c r="M261" s="15" t="n">
        <f aca="false">+SUMIF(TARTINE!G:G,'ALL 2019'!C261,TARTINE!F:F)</f>
        <v>0</v>
      </c>
      <c r="N261" s="15" t="n">
        <f aca="false">+SUMIF(IDF!F:F,'ALL 2019'!C261,IDF!E:E)</f>
        <v>0</v>
      </c>
      <c r="O261" s="15" t="n">
        <f aca="false">+SUMIF(RYA!G:G,C261,RYA!F:F)</f>
        <v>0</v>
      </c>
      <c r="P261" s="15" t="n">
        <f aca="false">+SUMIF('SCI NOAH'!G:G,'ALL 2019'!C261,'SCI NOAH'!F:F)</f>
        <v>0</v>
      </c>
      <c r="Q261" s="15" t="n">
        <f aca="false">+SUMIF(SIM!F:F,'ALL 2019'!C261,SIM!E:E)</f>
        <v>0</v>
      </c>
      <c r="R261" s="93" t="n">
        <f aca="false">SUMIF('First Energy'!F:F,C261,'First Energy'!I:I)</f>
        <v>0</v>
      </c>
      <c r="S261" s="93" t="n">
        <f aca="false">SUMIF('ID Motors'!G:G,C261,'ID Motors'!J:J)</f>
        <v>0</v>
      </c>
      <c r="T261" s="15" t="n">
        <f aca="false">+SUMIF('ID RENTAL'!G:G,'ALL 2019'!C261,'ID RENTAL'!F:F)</f>
        <v>0</v>
      </c>
      <c r="U261" s="29" t="n">
        <f aca="false">+SUMIF('MCM '!G:G,'ALL 2019'!C261,'MCM '!F:F)</f>
        <v>3978746711.56431</v>
      </c>
      <c r="V261" s="61" t="n">
        <f aca="false">+SUMIF(AGRIMOTORS!G:G,C261,AGRIMOTORS!F:F)</f>
        <v>0</v>
      </c>
      <c r="W261" s="15" t="n">
        <f aca="false">+SUMIF(BOVIMA!F:F,'ALL 2019'!C261,BOVIMA!E:E)</f>
        <v>0</v>
      </c>
      <c r="X261" s="15" t="n">
        <f aca="false">+SUMIF(AGRIFEED!F:F,'ALL 2019'!C261,AGRIFEED!E:E)</f>
        <v>0</v>
      </c>
      <c r="Y261" s="15" t="n">
        <f aca="false">+SUMIF(AMIP!F:F,'ALL 2019'!C261,AMIP!E:E)</f>
        <v>0</v>
      </c>
      <c r="Z261" s="15" t="n">
        <f aca="false">+SUMIF(ISF!F:F,'ALL 2019'!C261,ISF!F:F)</f>
        <v>0</v>
      </c>
      <c r="AA261" s="15" t="n">
        <f aca="false">+SUMIF(MABEL!F:F,'ALL 2019'!C261,MABEL!E:E)</f>
        <v>0</v>
      </c>
      <c r="AB261" s="29" t="n">
        <f aca="false">+SUMIF(DISCOI!G:G,'ALL 2019'!C261,DISCOI!F:F)</f>
        <v>3682395061.89</v>
      </c>
      <c r="AC261" s="15" t="n">
        <f aca="false">+SUMIF(NMP!F:F,'ALL 2019'!C261,NMP!E:E)</f>
        <v>0</v>
      </c>
      <c r="AD261" s="15" t="n">
        <f aca="false">+SUMIF('AMCHO '!F:F,'ALL 2019'!C261,'AMCHO '!E:E)</f>
        <v>0</v>
      </c>
      <c r="AE261" s="15" t="n">
        <f aca="false">SUMIF(CONFORTIS!G:G,'ALL 2019'!C261,CONFORTIS!F:F)</f>
        <v>0</v>
      </c>
      <c r="AF261" s="15" t="n">
        <f aca="false">+SUMIF('IRS IMMO'!G:G,'ALL 2019'!C261,'IRS IMMO'!F:F)</f>
        <v>0</v>
      </c>
      <c r="AG261" s="15" t="n">
        <f aca="false">SUMIF('United Malagasy'!F:F,'ALL 2019'!C261,'United Malagasy'!E:E)</f>
        <v>0</v>
      </c>
      <c r="AH261" s="15" t="n">
        <f aca="false">+SUMIF(AGRIVETAM!F:F,'ALL 2019'!C261,AGRIVETAM!E:E)</f>
        <v>10428140071.1</v>
      </c>
      <c r="AI261" s="15" t="n">
        <f aca="false">+SUMIF(EUROPAINTS!F:F,'ALL 2019'!C261,EUROPAINTS!E:E)</f>
        <v>0</v>
      </c>
      <c r="AJ261" s="15" t="n">
        <f aca="false">SUMIF('CSS SAKAY'!F:F,'ALL 2019'!C261,'CSS SAKAY'!E:E)</f>
        <v>0</v>
      </c>
      <c r="AK261" s="61" t="n">
        <f aca="false">+SUMIF(AGRIMA!F:F,'ALL 2019'!C261,AGRIMA!E:E)</f>
        <v>0</v>
      </c>
      <c r="AL261" s="15" t="n">
        <f aca="false">+SUMIF(FERRIS!H:H,'ALL 2019'!C261,FERRIS!G:G)</f>
        <v>0</v>
      </c>
      <c r="AM261" s="15" t="n">
        <f aca="false">SUMIF(SEM!F:F,'ALL 2019'!C261,SEM!E:E)</f>
        <v>0</v>
      </c>
      <c r="AN261" s="15" t="n">
        <f aca="false">+SUMIF(Madatrade!F:F,'ALL 2019'!C261,Madatrade!E:E)</f>
        <v>43652807869.4</v>
      </c>
      <c r="AO261" s="15" t="n">
        <f aca="false">+SUMIF('FIRST INVESTISSEMENT'!G:G,'ALL 2019'!C261,'FIRST INVESTISSEMENT'!F:F)</f>
        <v>0</v>
      </c>
    </row>
    <row r="262" customFormat="false" ht="17.25" hidden="false" customHeight="true" outlineLevel="0" collapsed="false">
      <c r="A262" s="2" t="str">
        <f aca="false">+LEFT(B262)</f>
        <v>6</v>
      </c>
      <c r="B262" s="2" t="str">
        <f aca="false">+LEFT(C262,3)</f>
        <v>608</v>
      </c>
      <c r="C262" s="20" t="n">
        <v>60800000</v>
      </c>
      <c r="D262" s="46" t="s">
        <v>2972</v>
      </c>
      <c r="E262" s="57" t="s">
        <v>368</v>
      </c>
      <c r="F262" s="61" t="n">
        <v>373721632.39</v>
      </c>
      <c r="G262" s="61" t="n">
        <f aca="false">+SUMIF(AGRICORP!I:I,C262,AGRICORP!F:F)</f>
        <v>0</v>
      </c>
      <c r="H262" s="61" t="n">
        <f aca="false">+SUMIF(SMTP!D:D,'ALL 2019'!C262,SMTP!H:H)</f>
        <v>920583384.3798</v>
      </c>
      <c r="I262" s="61" t="n">
        <f aca="false">SUMIF(AGRIVET!G:G,C262,AGRIVET!F:F)</f>
        <v>2704277671</v>
      </c>
      <c r="J262" s="61" t="n">
        <f aca="false">+SUMIF(AGRIVAL!G:G,'ALL 2019'!C262,AGRIVAL!F:F)</f>
        <v>0</v>
      </c>
      <c r="K262" s="61" t="n">
        <f aca="false">+SUMIF(AGRIKOBA!G:G,'ALL 2019'!C262,AGRIKOBA!F:F)</f>
        <v>0</v>
      </c>
      <c r="L262" s="61" t="n">
        <f aca="false">+SUMIF(LMOI!F:F,'ALL 2019'!C262,LMOI!E:E)</f>
        <v>0</v>
      </c>
      <c r="M262" s="15" t="n">
        <f aca="false">+SUMIF(TARTINE!G:G,'ALL 2019'!C262,TARTINE!F:F)</f>
        <v>360794</v>
      </c>
      <c r="N262" s="15" t="n">
        <f aca="false">+SUMIF(IDF!F:F,'ALL 2019'!C262,IDF!E:E)</f>
        <v>2232544.88</v>
      </c>
      <c r="O262" s="15" t="n">
        <f aca="false">+SUMIF(RYA!G:G,C262,RYA!F:F)</f>
        <v>0</v>
      </c>
      <c r="P262" s="15" t="n">
        <f aca="false">+SUMIF('SCI NOAH'!G:G,'ALL 2019'!C262,'SCI NOAH'!F:F)</f>
        <v>0</v>
      </c>
      <c r="Q262" s="15" t="n">
        <f aca="false">+SUMIF(SIM!F:F,'ALL 2019'!C262,SIM!E:E)</f>
        <v>0</v>
      </c>
      <c r="R262" s="93" t="n">
        <f aca="false">SUMIF('First Energy'!F:F,C262,'First Energy'!I:I)</f>
        <v>0</v>
      </c>
      <c r="S262" s="93" t="n">
        <f aca="false">SUMIF('ID Motors'!G:G,C262,'ID Motors'!J:J)</f>
        <v>0</v>
      </c>
      <c r="T262" s="15" t="n">
        <f aca="false">+SUMIF('ID RENTAL'!G:G,'ALL 2019'!C262,'ID RENTAL'!F:F)</f>
        <v>0</v>
      </c>
      <c r="U262" s="29" t="n">
        <f aca="false">+SUMIF('MCM '!G:G,'ALL 2019'!C262,'MCM '!F:F)</f>
        <v>1414974631.99102</v>
      </c>
      <c r="V262" s="61" t="n">
        <f aca="false">+SUMIF(AGRIMOTORS!G:G,C262,AGRIMOTORS!F:F)</f>
        <v>0</v>
      </c>
      <c r="W262" s="15" t="n">
        <f aca="false">+SUMIF(BOVIMA!F:F,'ALL 2019'!C262,BOVIMA!E:E)</f>
        <v>231688871</v>
      </c>
      <c r="X262" s="15" t="n">
        <f aca="false">+SUMIF(AGRIFEED!F:F,'ALL 2019'!C262,AGRIFEED!E:E)</f>
        <v>0</v>
      </c>
      <c r="Y262" s="15" t="n">
        <f aca="false">+SUMIF(AMIP!F:F,'ALL 2019'!C262,AMIP!E:E)</f>
        <v>0</v>
      </c>
      <c r="Z262" s="15" t="n">
        <f aca="false">+SUMIF(ISF!F:F,'ALL 2019'!C262,ISF!F:F)</f>
        <v>0</v>
      </c>
      <c r="AA262" s="15" t="n">
        <f aca="false">+SUMIF(MABEL!F:F,'ALL 2019'!C262,MABEL!E:E)</f>
        <v>0</v>
      </c>
      <c r="AB262" s="29" t="n">
        <f aca="false">+SUMIF(DISCOI!G:G,'ALL 2019'!C262,DISCOI!F:F)</f>
        <v>537306729.37</v>
      </c>
      <c r="AC262" s="15" t="n">
        <f aca="false">+SUMIF(NMP!F:F,'ALL 2019'!C262,NMP!E:E)</f>
        <v>0</v>
      </c>
      <c r="AD262" s="15" t="n">
        <f aca="false">+SUMIF('AMCHO '!F:F,'ALL 2019'!C262,'AMCHO '!E:E)</f>
        <v>103702210.56</v>
      </c>
      <c r="AE262" s="15" t="n">
        <f aca="false">SUMIF(CONFORTIS!G:G,'ALL 2019'!C262,CONFORTIS!F:F)</f>
        <v>0</v>
      </c>
      <c r="AF262" s="15" t="n">
        <f aca="false">+SUMIF('IRS IMMO'!G:G,'ALL 2019'!C262,'IRS IMMO'!F:F)</f>
        <v>0</v>
      </c>
      <c r="AG262" s="15" t="n">
        <f aca="false">SUMIF('United Malagasy'!F:F,'ALL 2019'!C262,'United Malagasy'!E:E)</f>
        <v>0</v>
      </c>
      <c r="AH262" s="15" t="n">
        <f aca="false">+SUMIF(AGRIVETAM!F:F,'ALL 2019'!C262,AGRIVETAM!E:E)</f>
        <v>293713578</v>
      </c>
      <c r="AI262" s="15" t="n">
        <f aca="false">+SUMIF(EUROPAINTS!F:F,'ALL 2019'!C262,EUROPAINTS!E:E)</f>
        <v>0</v>
      </c>
      <c r="AJ262" s="15" t="n">
        <f aca="false">SUMIF('CSS SAKAY'!F:F,'ALL 2019'!C262,'CSS SAKAY'!E:E)</f>
        <v>615300</v>
      </c>
      <c r="AK262" s="61" t="n">
        <f aca="false">+SUMIF(AGRIMA!F:F,'ALL 2019'!C262,AGRIMA!E:E)</f>
        <v>0</v>
      </c>
      <c r="AL262" s="15" t="n">
        <f aca="false">+SUMIF(FERRIS!H:H,'ALL 2019'!C262,FERRIS!G:G)</f>
        <v>0</v>
      </c>
      <c r="AM262" s="15" t="n">
        <f aca="false">SUMIF(SEM!F:F,'ALL 2019'!C262,SEM!E:E)</f>
        <v>0</v>
      </c>
      <c r="AN262" s="15" t="n">
        <f aca="false">+SUMIF(Madatrade!F:F,'ALL 2019'!C262,Madatrade!E:E)</f>
        <v>4194231656.73</v>
      </c>
      <c r="AO262" s="15" t="n">
        <f aca="false">+SUMIF('FIRST INVESTISSEMENT'!G:G,'ALL 2019'!C262,'FIRST INVESTISSEMENT'!F:F)</f>
        <v>0</v>
      </c>
    </row>
    <row r="263" customFormat="false" ht="17.25" hidden="false" customHeight="true" outlineLevel="0" collapsed="false">
      <c r="A263" s="2" t="str">
        <f aca="false">+LEFT(B263)</f>
        <v>6</v>
      </c>
      <c r="B263" s="2" t="str">
        <f aca="false">+LEFT(C263,3)</f>
        <v>609</v>
      </c>
      <c r="C263" s="12" t="n">
        <v>60900000</v>
      </c>
      <c r="D263" s="46" t="s">
        <v>2972</v>
      </c>
      <c r="E263" s="57" t="s">
        <v>449</v>
      </c>
      <c r="F263" s="61" t="n">
        <v>-179554.32</v>
      </c>
      <c r="G263" s="61" t="n">
        <f aca="false">+SUMIF(AGRICORP!I:I,C263,AGRICORP!F:F)</f>
        <v>0</v>
      </c>
      <c r="H263" s="61" t="n">
        <f aca="false">+SUMIF(SMTP!D:D,'ALL 2019'!C263,SMTP!H:H)</f>
        <v>-7277691.398</v>
      </c>
      <c r="I263" s="61" t="n">
        <f aca="false">SUMIF(AGRIVET!G:G,C263,AGRIVET!F:F)</f>
        <v>-45000</v>
      </c>
      <c r="J263" s="61" t="n">
        <f aca="false">+SUMIF(AGRIVAL!G:G,'ALL 2019'!C263,AGRIVAL!F:F)</f>
        <v>0</v>
      </c>
      <c r="K263" s="61" t="n">
        <f aca="false">+SUMIF(AGRIKOBA!G:G,'ALL 2019'!C263,AGRIKOBA!F:F)</f>
        <v>0</v>
      </c>
      <c r="L263" s="61" t="n">
        <f aca="false">+SUMIF(LMOI!F:F,'ALL 2019'!C263,LMOI!E:E)</f>
        <v>0</v>
      </c>
      <c r="M263" s="15" t="n">
        <f aca="false">+SUMIF(TARTINE!G:G,'ALL 2019'!C263,TARTINE!F:F)</f>
        <v>0</v>
      </c>
      <c r="N263" s="15" t="n">
        <f aca="false">+SUMIF(IDF!F:F,'ALL 2019'!C263,IDF!E:E)</f>
        <v>0</v>
      </c>
      <c r="O263" s="15" t="n">
        <f aca="false">+SUMIF(RYA!G:G,C263,RYA!F:F)</f>
        <v>0</v>
      </c>
      <c r="P263" s="15" t="n">
        <f aca="false">+SUMIF('SCI NOAH'!G:G,'ALL 2019'!C263,'SCI NOAH'!F:F)</f>
        <v>0</v>
      </c>
      <c r="Q263" s="15" t="n">
        <f aca="false">+SUMIF(SIM!F:F,'ALL 2019'!C263,SIM!E:E)</f>
        <v>-122000</v>
      </c>
      <c r="R263" s="93" t="n">
        <f aca="false">SUMIF('First Energy'!F:F,C263,'First Energy'!I:I)</f>
        <v>0</v>
      </c>
      <c r="S263" s="93" t="n">
        <f aca="false">SUMIF('ID Motors'!G:G,C263,'ID Motors'!J:J)</f>
        <v>0</v>
      </c>
      <c r="T263" s="15" t="n">
        <f aca="false">+SUMIF('ID RENTAL'!G:G,'ALL 2019'!C263,'ID RENTAL'!F:F)</f>
        <v>0</v>
      </c>
      <c r="U263" s="29" t="n">
        <f aca="false">+SUMIF('MCM '!G:G,'ALL 2019'!C263,'MCM '!F:F)</f>
        <v>0</v>
      </c>
      <c r="V263" s="61" t="n">
        <f aca="false">+SUMIF(AGRIMOTORS!G:G,C263,AGRIMOTORS!F:F)</f>
        <v>0</v>
      </c>
      <c r="W263" s="15" t="n">
        <f aca="false">+SUMIF(BOVIMA!F:F,'ALL 2019'!C263,BOVIMA!E:E)</f>
        <v>0</v>
      </c>
      <c r="X263" s="15" t="n">
        <f aca="false">+SUMIF(AGRIFEED!F:F,'ALL 2019'!C263,AGRIFEED!E:E)</f>
        <v>0</v>
      </c>
      <c r="Y263" s="15" t="n">
        <f aca="false">+SUMIF(AMIP!F:F,'ALL 2019'!C263,AMIP!E:E)</f>
        <v>0</v>
      </c>
      <c r="Z263" s="15" t="n">
        <f aca="false">+SUMIF(ISF!F:F,'ALL 2019'!C263,ISF!F:F)</f>
        <v>0</v>
      </c>
      <c r="AA263" s="15" t="n">
        <f aca="false">+SUMIF(MABEL!F:F,'ALL 2019'!C263,MABEL!E:E)</f>
        <v>0</v>
      </c>
      <c r="AB263" s="29" t="n">
        <f aca="false">+SUMIF(DISCOI!G:G,'ALL 2019'!C263,DISCOI!F:F)</f>
        <v>-67708</v>
      </c>
      <c r="AC263" s="15" t="n">
        <f aca="false">+SUMIF(NMP!F:F,'ALL 2019'!C263,NMP!E:E)</f>
        <v>0</v>
      </c>
      <c r="AD263" s="15" t="n">
        <f aca="false">+SUMIF('AMCHO '!F:F,'ALL 2019'!C263,'AMCHO '!E:E)</f>
        <v>-997164</v>
      </c>
      <c r="AE263" s="15" t="n">
        <f aca="false">SUMIF(CONFORTIS!G:G,'ALL 2019'!C263,CONFORTIS!F:F)</f>
        <v>0</v>
      </c>
      <c r="AF263" s="15" t="n">
        <f aca="false">+SUMIF('IRS IMMO'!G:G,'ALL 2019'!C263,'IRS IMMO'!F:F)</f>
        <v>0</v>
      </c>
      <c r="AG263" s="15" t="n">
        <f aca="false">SUMIF('United Malagasy'!F:F,'ALL 2019'!C263,'United Malagasy'!E:E)</f>
        <v>0</v>
      </c>
      <c r="AH263" s="15" t="n">
        <f aca="false">+SUMIF(AGRIVETAM!F:F,'ALL 2019'!C263,AGRIVETAM!E:E)</f>
        <v>0</v>
      </c>
      <c r="AI263" s="15" t="n">
        <f aca="false">+SUMIF(EUROPAINTS!F:F,'ALL 2019'!C263,EUROPAINTS!E:E)</f>
        <v>0</v>
      </c>
      <c r="AJ263" s="15" t="n">
        <f aca="false">SUMIF('CSS SAKAY'!F:F,'ALL 2019'!C263,'CSS SAKAY'!E:E)</f>
        <v>0</v>
      </c>
      <c r="AK263" s="61" t="n">
        <f aca="false">+SUMIF(AGRIMA!F:F,'ALL 2019'!C263,AGRIMA!E:E)</f>
        <v>0</v>
      </c>
      <c r="AL263" s="15" t="n">
        <f aca="false">+SUMIF(FERRIS!H:H,'ALL 2019'!C263,FERRIS!G:G)</f>
        <v>0</v>
      </c>
      <c r="AM263" s="15" t="n">
        <f aca="false">SUMIF(SEM!F:F,'ALL 2019'!C263,SEM!E:E)</f>
        <v>0</v>
      </c>
      <c r="AN263" s="15" t="n">
        <f aca="false">+SUMIF(Madatrade!F:F,'ALL 2019'!C263,Madatrade!E:E)</f>
        <v>-95609874.71</v>
      </c>
      <c r="AO263" s="15" t="n">
        <f aca="false">+SUMIF('FIRST INVESTISSEMENT'!G:G,'ALL 2019'!C263,'FIRST INVESTISSEMENT'!F:F)</f>
        <v>0</v>
      </c>
    </row>
    <row r="264" customFormat="false" ht="17.25" hidden="false" customHeight="true" outlineLevel="0" collapsed="false">
      <c r="A264" s="2" t="str">
        <f aca="false">+LEFT(B264)</f>
        <v>6</v>
      </c>
      <c r="B264" s="2" t="str">
        <f aca="false">+LEFT(C264,3)</f>
        <v>611</v>
      </c>
      <c r="C264" s="12" t="n">
        <v>61100000</v>
      </c>
      <c r="D264" s="46" t="s">
        <v>2976</v>
      </c>
      <c r="E264" s="57" t="s">
        <v>147</v>
      </c>
      <c r="F264" s="61" t="n">
        <v>198711983.86</v>
      </c>
      <c r="G264" s="61" t="n">
        <f aca="false">+SUMIF(AGRICORP!I:I,C264,AGRICORP!F:F)</f>
        <v>0</v>
      </c>
      <c r="H264" s="61" t="n">
        <f aca="false">+SUMIF(SMTP!D:D,'ALL 2019'!C264,SMTP!H:H)</f>
        <v>0</v>
      </c>
      <c r="I264" s="61" t="n">
        <f aca="false">SUMIF(AGRIVET!G:G,C264,AGRIVET!F:F)</f>
        <v>7710892.6</v>
      </c>
      <c r="J264" s="61" t="n">
        <f aca="false">+SUMIF(AGRIVAL!G:G,'ALL 2019'!C264,AGRIVAL!F:F)</f>
        <v>319943131.16</v>
      </c>
      <c r="K264" s="61" t="n">
        <f aca="false">+SUMIF(AGRIKOBA!G:G,'ALL 2019'!C264,AGRIKOBA!F:F)</f>
        <v>0</v>
      </c>
      <c r="L264" s="61" t="n">
        <f aca="false">+SUMIF(LMOI!F:F,'ALL 2019'!C264,LMOI!E:E)</f>
        <v>0</v>
      </c>
      <c r="M264" s="15" t="n">
        <f aca="false">+SUMIF(TARTINE!G:G,'ALL 2019'!C264,TARTINE!F:F)</f>
        <v>23169247</v>
      </c>
      <c r="N264" s="15" t="n">
        <f aca="false">+SUMIF(IDF!F:F,'ALL 2019'!C264,IDF!E:E)</f>
        <v>156678132.74</v>
      </c>
      <c r="O264" s="15" t="n">
        <f aca="false">+SUMIF(RYA!G:G,C264,RYA!F:F)</f>
        <v>0</v>
      </c>
      <c r="P264" s="15" t="n">
        <f aca="false">+SUMIF('SCI NOAH'!G:G,'ALL 2019'!C264,'SCI NOAH'!F:F)</f>
        <v>0</v>
      </c>
      <c r="Q264" s="15" t="n">
        <f aca="false">+SUMIF(SIM!F:F,'ALL 2019'!C264,SIM!E:E)</f>
        <v>0</v>
      </c>
      <c r="R264" s="93" t="n">
        <f aca="false">SUMIF('First Energy'!F:F,C264,'First Energy'!I:I)</f>
        <v>77622957</v>
      </c>
      <c r="S264" s="93" t="n">
        <f aca="false">SUMIF('ID Motors'!G:G,C264,'ID Motors'!J:J)</f>
        <v>0</v>
      </c>
      <c r="T264" s="15" t="n">
        <f aca="false">+SUMIF('ID RENTAL'!G:G,'ALL 2019'!C264,'ID RENTAL'!F:F)</f>
        <v>0</v>
      </c>
      <c r="U264" s="29" t="n">
        <f aca="false">+SUMIF('MCM '!G:G,'ALL 2019'!C264,'MCM '!F:F)</f>
        <v>0</v>
      </c>
      <c r="V264" s="61" t="n">
        <f aca="false">+SUMIF(AGRIMOTORS!G:G,C264,AGRIMOTORS!F:F)</f>
        <v>0</v>
      </c>
      <c r="W264" s="15" t="n">
        <f aca="false">+SUMIF(BOVIMA!F:F,'ALL 2019'!C264,BOVIMA!E:E)</f>
        <v>0</v>
      </c>
      <c r="X264" s="15" t="n">
        <f aca="false">+SUMIF(AGRIFEED!F:F,'ALL 2019'!C264,AGRIFEED!E:E)</f>
        <v>0</v>
      </c>
      <c r="Y264" s="15" t="n">
        <f aca="false">+SUMIF(AMIP!F:F,'ALL 2019'!C264,AMIP!E:E)</f>
        <v>0</v>
      </c>
      <c r="Z264" s="15" t="n">
        <f aca="false">+SUMIF(ISF!F:F,'ALL 2019'!C264,ISF!F:F)</f>
        <v>0</v>
      </c>
      <c r="AA264" s="15" t="n">
        <f aca="false">+SUMIF(MABEL!F:F,'ALL 2019'!C264,MABEL!E:E)</f>
        <v>0</v>
      </c>
      <c r="AB264" s="29" t="n">
        <f aca="false">+SUMIF(DISCOI!G:G,'ALL 2019'!C264,DISCOI!F:F)</f>
        <v>66332842.21</v>
      </c>
      <c r="AC264" s="15" t="n">
        <f aca="false">+SUMIF(NMP!F:F,'ALL 2019'!C264,NMP!E:E)</f>
        <v>0</v>
      </c>
      <c r="AD264" s="15" t="n">
        <f aca="false">+SUMIF('AMCHO '!F:F,'ALL 2019'!C264,'AMCHO '!E:E)</f>
        <v>96669292.72</v>
      </c>
      <c r="AE264" s="15" t="n">
        <f aca="false">SUMIF(CONFORTIS!G:G,'ALL 2019'!C264,CONFORTIS!F:F)</f>
        <v>0</v>
      </c>
      <c r="AF264" s="15" t="n">
        <f aca="false">+SUMIF('IRS IMMO'!G:G,'ALL 2019'!C264,'IRS IMMO'!F:F)</f>
        <v>0</v>
      </c>
      <c r="AG264" s="15" t="n">
        <f aca="false">SUMIF('United Malagasy'!F:F,'ALL 2019'!C264,'United Malagasy'!E:E)</f>
        <v>0</v>
      </c>
      <c r="AH264" s="15" t="n">
        <f aca="false">+SUMIF(AGRIVETAM!F:F,'ALL 2019'!C264,AGRIVETAM!E:E)</f>
        <v>0</v>
      </c>
      <c r="AI264" s="15" t="n">
        <f aca="false">+SUMIF(EUROPAINTS!F:F,'ALL 2019'!C264,EUROPAINTS!E:E)</f>
        <v>3077752.26</v>
      </c>
      <c r="AJ264" s="15" t="n">
        <f aca="false">SUMIF('CSS SAKAY'!F:F,'ALL 2019'!C264,'CSS SAKAY'!E:E)</f>
        <v>0</v>
      </c>
      <c r="AK264" s="61" t="n">
        <f aca="false">+SUMIF(AGRIMA!F:F,'ALL 2019'!C264,AGRIMA!E:E)</f>
        <v>0</v>
      </c>
      <c r="AL264" s="15" t="n">
        <f aca="false">+SUMIF(FERRIS!H:H,'ALL 2019'!C264,FERRIS!G:G)</f>
        <v>0</v>
      </c>
      <c r="AM264" s="15" t="n">
        <f aca="false">SUMIF(SEM!F:F,'ALL 2019'!C264,SEM!E:E)</f>
        <v>0</v>
      </c>
      <c r="AN264" s="15" t="n">
        <f aca="false">+SUMIF(Madatrade!F:F,'ALL 2019'!C264,Madatrade!E:E)</f>
        <v>0</v>
      </c>
      <c r="AO264" s="15" t="n">
        <f aca="false">+SUMIF('FIRST INVESTISSEMENT'!G:G,'ALL 2019'!C264,'FIRST INVESTISSEMENT'!F:F)</f>
        <v>0</v>
      </c>
    </row>
    <row r="265" customFormat="false" ht="17.25" hidden="false" customHeight="true" outlineLevel="0" collapsed="false">
      <c r="A265" s="2" t="str">
        <f aca="false">+LEFT(B265)</f>
        <v>6</v>
      </c>
      <c r="B265" s="2" t="str">
        <f aca="false">+LEFT(C265,3)</f>
        <v>612</v>
      </c>
      <c r="C265" s="12" t="n">
        <v>61200000</v>
      </c>
      <c r="D265" s="46" t="s">
        <v>2976</v>
      </c>
      <c r="E265" s="57" t="s">
        <v>1007</v>
      </c>
      <c r="F265" s="61" t="n">
        <v>0</v>
      </c>
      <c r="G265" s="61" t="n">
        <f aca="false">+SUMIF(AGRICORP!I:I,C265,AGRICORP!F:F)</f>
        <v>0</v>
      </c>
      <c r="H265" s="61" t="n">
        <f aca="false">+SUMIF(SMTP!D:D,'ALL 2019'!C265,SMTP!H:H)</f>
        <v>103801714.42</v>
      </c>
      <c r="I265" s="61" t="n">
        <f aca="false">SUMIF(AGRIVET!G:G,C265,AGRIVET!F:F)</f>
        <v>0</v>
      </c>
      <c r="J265" s="61" t="n">
        <f aca="false">+SUMIF(AGRIVAL!G:G,'ALL 2019'!C265,AGRIVAL!F:F)</f>
        <v>0</v>
      </c>
      <c r="K265" s="61" t="n">
        <f aca="false">+SUMIF(AGRIKOBA!G:G,'ALL 2019'!C265,AGRIKOBA!F:F)</f>
        <v>0</v>
      </c>
      <c r="L265" s="61" t="n">
        <f aca="false">+SUMIF(LMOI!F:F,'ALL 2019'!C265,LMOI!E:E)</f>
        <v>0</v>
      </c>
      <c r="M265" s="15" t="n">
        <f aca="false">+SUMIF(TARTINE!G:G,'ALL 2019'!C265,TARTINE!F:F)</f>
        <v>0</v>
      </c>
      <c r="N265" s="15" t="n">
        <f aca="false">+SUMIF(IDF!F:F,'ALL 2019'!C265,IDF!E:E)</f>
        <v>0</v>
      </c>
      <c r="O265" s="15" t="n">
        <f aca="false">+SUMIF(RYA!G:G,C265,RYA!F:F)</f>
        <v>0</v>
      </c>
      <c r="P265" s="15" t="n">
        <f aca="false">+SUMIF('SCI NOAH'!G:G,'ALL 2019'!C265,'SCI NOAH'!F:F)</f>
        <v>0</v>
      </c>
      <c r="Q265" s="15" t="n">
        <f aca="false">+SUMIF(SIM!F:F,'ALL 2019'!C265,SIM!E:E)</f>
        <v>0</v>
      </c>
      <c r="R265" s="93" t="n">
        <f aca="false">SUMIF('First Energy'!F:F,C265,'First Energy'!I:I)</f>
        <v>0</v>
      </c>
      <c r="S265" s="93" t="n">
        <f aca="false">SUMIF('ID Motors'!G:G,C265,'ID Motors'!J:J)</f>
        <v>0</v>
      </c>
      <c r="T265" s="15" t="n">
        <f aca="false">+SUMIF('ID RENTAL'!G:G,'ALL 2019'!C265,'ID RENTAL'!F:F)</f>
        <v>0</v>
      </c>
      <c r="U265" s="29" t="n">
        <f aca="false">+SUMIF('MCM '!G:G,'ALL 2019'!C265,'MCM '!F:F)</f>
        <v>0</v>
      </c>
      <c r="V265" s="61" t="n">
        <f aca="false">+SUMIF(AGRIMOTORS!G:G,C265,AGRIMOTORS!F:F)</f>
        <v>0</v>
      </c>
      <c r="W265" s="15" t="n">
        <f aca="false">+SUMIF(BOVIMA!F:F,'ALL 2019'!C265,BOVIMA!E:E)</f>
        <v>0</v>
      </c>
      <c r="X265" s="15" t="n">
        <f aca="false">+SUMIF(AGRIFEED!F:F,'ALL 2019'!C265,AGRIFEED!E:E)</f>
        <v>0</v>
      </c>
      <c r="Y265" s="15" t="n">
        <f aca="false">+SUMIF(AMIP!F:F,'ALL 2019'!C265,AMIP!E:E)</f>
        <v>0</v>
      </c>
      <c r="Z265" s="15" t="n">
        <f aca="false">+SUMIF(ISF!F:F,'ALL 2019'!C265,ISF!F:F)</f>
        <v>0</v>
      </c>
      <c r="AA265" s="15" t="n">
        <f aca="false">+SUMIF(MABEL!F:F,'ALL 2019'!C265,MABEL!E:E)</f>
        <v>0</v>
      </c>
      <c r="AB265" s="29" t="n">
        <f aca="false">+SUMIF(DISCOI!G:G,'ALL 2019'!C265,DISCOI!F:F)</f>
        <v>0</v>
      </c>
      <c r="AC265" s="15" t="n">
        <f aca="false">+SUMIF(NMP!F:F,'ALL 2019'!C265,NMP!E:E)</f>
        <v>0</v>
      </c>
      <c r="AD265" s="15" t="n">
        <f aca="false">+SUMIF('AMCHO '!F:F,'ALL 2019'!C265,'AMCHO '!E:E)</f>
        <v>0</v>
      </c>
      <c r="AE265" s="15" t="n">
        <f aca="false">SUMIF(CONFORTIS!G:G,'ALL 2019'!C265,CONFORTIS!F:F)</f>
        <v>0</v>
      </c>
      <c r="AF265" s="15" t="n">
        <f aca="false">+SUMIF('IRS IMMO'!G:G,'ALL 2019'!C265,'IRS IMMO'!F:F)</f>
        <v>0</v>
      </c>
      <c r="AG265" s="15" t="n">
        <f aca="false">SUMIF('United Malagasy'!F:F,'ALL 2019'!C265,'United Malagasy'!E:E)</f>
        <v>0</v>
      </c>
      <c r="AH265" s="15" t="n">
        <f aca="false">+SUMIF(AGRIVETAM!F:F,'ALL 2019'!C265,AGRIVETAM!E:E)</f>
        <v>0</v>
      </c>
      <c r="AI265" s="15" t="n">
        <f aca="false">+SUMIF(EUROPAINTS!F:F,'ALL 2019'!C265,EUROPAINTS!E:E)</f>
        <v>0</v>
      </c>
      <c r="AJ265" s="15" t="n">
        <f aca="false">SUMIF('CSS SAKAY'!F:F,'ALL 2019'!C265,'CSS SAKAY'!E:E)</f>
        <v>0</v>
      </c>
      <c r="AK265" s="61" t="n">
        <f aca="false">+SUMIF(AGRIMA!F:F,'ALL 2019'!C265,AGRIMA!E:E)</f>
        <v>0</v>
      </c>
      <c r="AL265" s="15" t="n">
        <f aca="false">+SUMIF(FERRIS!H:H,'ALL 2019'!C265,FERRIS!G:G)</f>
        <v>0</v>
      </c>
      <c r="AM265" s="15" t="n">
        <f aca="false">SUMIF(SEM!F:F,'ALL 2019'!C265,SEM!E:E)</f>
        <v>0</v>
      </c>
      <c r="AN265" s="15" t="n">
        <f aca="false">+SUMIF(Madatrade!F:F,'ALL 2019'!C265,Madatrade!E:E)</f>
        <v>0</v>
      </c>
      <c r="AO265" s="15" t="n">
        <f aca="false">+SUMIF('FIRST INVESTISSEMENT'!G:G,'ALL 2019'!C265,'FIRST INVESTISSEMENT'!F:F)</f>
        <v>0</v>
      </c>
    </row>
    <row r="266" customFormat="false" ht="17.25" hidden="false" customHeight="true" outlineLevel="0" collapsed="false">
      <c r="A266" s="2" t="str">
        <f aca="false">+LEFT(B266)</f>
        <v>6</v>
      </c>
      <c r="B266" s="2" t="str">
        <f aca="false">+LEFT(C266,3)</f>
        <v>613</v>
      </c>
      <c r="C266" s="20" t="n">
        <v>61300000</v>
      </c>
      <c r="D266" s="46" t="s">
        <v>2976</v>
      </c>
      <c r="E266" s="57" t="s">
        <v>717</v>
      </c>
      <c r="F266" s="61" t="n">
        <v>16030703.23</v>
      </c>
      <c r="G266" s="61" t="n">
        <f aca="false">+SUMIF(AGRICORP!I:I,C266,AGRICORP!F:F)</f>
        <v>0</v>
      </c>
      <c r="H266" s="61" t="n">
        <f aca="false">+SUMIF(SMTP!D:D,'ALL 2019'!C266,SMTP!H:H)</f>
        <v>34230077.45</v>
      </c>
      <c r="I266" s="61" t="n">
        <f aca="false">SUMIF(AGRIVET!G:G,C266,AGRIVET!F:F)</f>
        <v>238354935.94</v>
      </c>
      <c r="J266" s="61" t="n">
        <f aca="false">+SUMIF(AGRIVAL!G:G,'ALL 2019'!C266,AGRIVAL!F:F)</f>
        <v>0</v>
      </c>
      <c r="K266" s="61" t="n">
        <f aca="false">+SUMIF(AGRIKOBA!G:G,'ALL 2019'!C266,AGRIKOBA!F:F)</f>
        <v>0</v>
      </c>
      <c r="L266" s="61" t="n">
        <f aca="false">+SUMIF(LMOI!F:F,'ALL 2019'!C266,LMOI!E:E)</f>
        <v>0</v>
      </c>
      <c r="M266" s="15" t="n">
        <f aca="false">+SUMIF(TARTINE!G:G,'ALL 2019'!C266,TARTINE!F:F)</f>
        <v>1800000</v>
      </c>
      <c r="N266" s="15" t="n">
        <f aca="false">+SUMIF(IDF!F:F,'ALL 2019'!C266,IDF!E:E)</f>
        <v>11241564.35</v>
      </c>
      <c r="O266" s="15" t="n">
        <f aca="false">+SUMIF(RYA!G:G,C266,RYA!F:F)</f>
        <v>180000</v>
      </c>
      <c r="P266" s="15" t="n">
        <f aca="false">+SUMIF('SCI NOAH'!G:G,'ALL 2019'!C266,'SCI NOAH'!F:F)</f>
        <v>0</v>
      </c>
      <c r="Q266" s="15" t="n">
        <f aca="false">+SUMIF(SIM!F:F,'ALL 2019'!C266,SIM!E:E)</f>
        <v>1320000</v>
      </c>
      <c r="R266" s="93" t="n">
        <f aca="false">SUMIF('First Energy'!F:F,C266,'First Energy'!I:I)</f>
        <v>0</v>
      </c>
      <c r="S266" s="93" t="n">
        <f aca="false">SUMIF('ID Motors'!G:G,C266,'ID Motors'!J:J)</f>
        <v>0</v>
      </c>
      <c r="T266" s="15" t="n">
        <f aca="false">+SUMIF('ID RENTAL'!G:G,'ALL 2019'!C266,'ID RENTAL'!F:F)</f>
        <v>0</v>
      </c>
      <c r="U266" s="29" t="n">
        <f aca="false">+SUMIF('MCM '!G:G,'ALL 2019'!C266,'MCM '!F:F)</f>
        <v>174801247</v>
      </c>
      <c r="V266" s="61" t="n">
        <f aca="false">+SUMIF(AGRIMOTORS!G:G,C266,AGRIMOTORS!F:F)</f>
        <v>0</v>
      </c>
      <c r="W266" s="15" t="n">
        <f aca="false">+SUMIF(BOVIMA!F:F,'ALL 2019'!C266,BOVIMA!E:E)</f>
        <v>441949960</v>
      </c>
      <c r="X266" s="15" t="n">
        <f aca="false">+SUMIF(AGRIFEED!F:F,'ALL 2019'!C266,AGRIFEED!E:E)</f>
        <v>0</v>
      </c>
      <c r="Y266" s="15" t="n">
        <f aca="false">+SUMIF(AMIP!F:F,'ALL 2019'!C266,AMIP!E:E)</f>
        <v>0</v>
      </c>
      <c r="Z266" s="15" t="n">
        <f aca="false">+SUMIF(ISF!F:F,'ALL 2019'!C266,ISF!F:F)</f>
        <v>0</v>
      </c>
      <c r="AA266" s="15" t="n">
        <f aca="false">+SUMIF(MABEL!F:F,'ALL 2019'!C266,MABEL!E:E)</f>
        <v>0</v>
      </c>
      <c r="AB266" s="29" t="n">
        <f aca="false">+SUMIF(DISCOI!G:G,'ALL 2019'!C266,DISCOI!F:F)</f>
        <v>31684503.1</v>
      </c>
      <c r="AC266" s="15" t="n">
        <f aca="false">+SUMIF(NMP!F:F,'ALL 2019'!C266,NMP!E:E)</f>
        <v>0</v>
      </c>
      <c r="AD266" s="15" t="n">
        <f aca="false">+SUMIF('AMCHO '!F:F,'ALL 2019'!C266,'AMCHO '!E:E)</f>
        <v>3351680</v>
      </c>
      <c r="AE266" s="15" t="n">
        <f aca="false">SUMIF(CONFORTIS!G:G,'ALL 2019'!C266,CONFORTIS!F:F)</f>
        <v>0</v>
      </c>
      <c r="AF266" s="15" t="n">
        <f aca="false">+SUMIF('IRS IMMO'!G:G,'ALL 2019'!C266,'IRS IMMO'!F:F)</f>
        <v>0</v>
      </c>
      <c r="AG266" s="15" t="n">
        <f aca="false">SUMIF('United Malagasy'!F:F,'ALL 2019'!C266,'United Malagasy'!E:E)</f>
        <v>22080333.8</v>
      </c>
      <c r="AH266" s="15" t="n">
        <f aca="false">+SUMIF(AGRIVETAM!F:F,'ALL 2019'!C266,AGRIVETAM!E:E)</f>
        <v>100833333.34</v>
      </c>
      <c r="AI266" s="15" t="n">
        <f aca="false">+SUMIF(EUROPAINTS!F:F,'ALL 2019'!C266,EUROPAINTS!E:E)</f>
        <v>0</v>
      </c>
      <c r="AJ266" s="15" t="n">
        <f aca="false">SUMIF('CSS SAKAY'!F:F,'ALL 2019'!C266,'CSS SAKAY'!E:E)</f>
        <v>109396337</v>
      </c>
      <c r="AK266" s="61" t="n">
        <f aca="false">+SUMIF(AGRIMA!F:F,'ALL 2019'!C266,AGRIMA!E:E)</f>
        <v>1400000</v>
      </c>
      <c r="AL266" s="15" t="n">
        <f aca="false">+SUMIF(FERRIS!H:H,'ALL 2019'!C266,FERRIS!G:G)</f>
        <v>0</v>
      </c>
      <c r="AM266" s="15" t="n">
        <f aca="false">SUMIF(SEM!F:F,'ALL 2019'!C266,SEM!E:E)</f>
        <v>0</v>
      </c>
      <c r="AN266" s="15" t="n">
        <f aca="false">+SUMIF(Madatrade!F:F,'ALL 2019'!C266,Madatrade!E:E)</f>
        <v>122400000</v>
      </c>
      <c r="AO266" s="15" t="n">
        <f aca="false">+SUMIF('FIRST INVESTISSEMENT'!G:G,'ALL 2019'!C266,'FIRST INVESTISSEMENT'!F:F)</f>
        <v>1200000</v>
      </c>
    </row>
    <row r="267" customFormat="false" ht="17.25" hidden="false" customHeight="true" outlineLevel="0" collapsed="false">
      <c r="A267" s="2" t="str">
        <f aca="false">+LEFT(B267)</f>
        <v>6</v>
      </c>
      <c r="B267" s="2" t="str">
        <f aca="false">+LEFT(C267,3)</f>
        <v>615</v>
      </c>
      <c r="C267" s="20" t="n">
        <v>61500000</v>
      </c>
      <c r="D267" s="46" t="s">
        <v>2976</v>
      </c>
      <c r="E267" s="57" t="s">
        <v>387</v>
      </c>
      <c r="F267" s="61" t="n">
        <v>142772533.17</v>
      </c>
      <c r="G267" s="61" t="n">
        <f aca="false">+SUMIF(AGRICORP!I:I,C267,AGRICORP!F:F)</f>
        <v>0</v>
      </c>
      <c r="H267" s="61" t="n">
        <f aca="false">+SUMIF(SMTP!D:D,'ALL 2019'!C267,SMTP!H:H)</f>
        <v>257375686.6481</v>
      </c>
      <c r="I267" s="61" t="n">
        <f aca="false">SUMIF(AGRIVET!G:G,C267,AGRIVET!F:F)</f>
        <v>100850325.6</v>
      </c>
      <c r="J267" s="61" t="n">
        <f aca="false">+SUMIF(AGRIVAL!G:G,'ALL 2019'!C267,AGRIVAL!F:F)</f>
        <v>1370700</v>
      </c>
      <c r="K267" s="61" t="n">
        <f aca="false">+SUMIF(AGRIKOBA!G:G,'ALL 2019'!C267,AGRIKOBA!F:F)</f>
        <v>0</v>
      </c>
      <c r="L267" s="61" t="n">
        <f aca="false">+SUMIF(LMOI!F:F,'ALL 2019'!C267,LMOI!E:E)</f>
        <v>9210000</v>
      </c>
      <c r="M267" s="15" t="n">
        <f aca="false">+SUMIF(TARTINE!G:G,'ALL 2019'!C267,TARTINE!F:F)</f>
        <v>13765261.93</v>
      </c>
      <c r="N267" s="15" t="n">
        <f aca="false">+SUMIF(IDF!F:F,'ALL 2019'!C267,IDF!E:E)</f>
        <v>202748338.27</v>
      </c>
      <c r="O267" s="15" t="n">
        <f aca="false">+SUMIF(RYA!G:G,C267,RYA!F:F)</f>
        <v>0</v>
      </c>
      <c r="P267" s="15" t="n">
        <f aca="false">+SUMIF('SCI NOAH'!G:G,'ALL 2019'!C267,'SCI NOAH'!F:F)</f>
        <v>0</v>
      </c>
      <c r="Q267" s="15" t="n">
        <f aca="false">+SUMIF(SIM!F:F,'ALL 2019'!C267,SIM!E:E)</f>
        <v>48616847.67</v>
      </c>
      <c r="R267" s="93" t="n">
        <f aca="false">SUMIF('First Energy'!F:F,C267,'First Energy'!I:I)</f>
        <v>0</v>
      </c>
      <c r="S267" s="93" t="n">
        <f aca="false">SUMIF('ID Motors'!G:G,C267,'ID Motors'!J:J)</f>
        <v>902747</v>
      </c>
      <c r="T267" s="15" t="n">
        <f aca="false">+SUMIF('ID RENTAL'!G:G,'ALL 2019'!C267,'ID RENTAL'!F:F)</f>
        <v>388400</v>
      </c>
      <c r="U267" s="29" t="n">
        <f aca="false">+SUMIF('MCM '!G:G,'ALL 2019'!C267,'MCM '!F:F)</f>
        <v>42644724.04</v>
      </c>
      <c r="V267" s="61" t="n">
        <f aca="false">+SUMIF(AGRIMOTORS!G:G,C267,AGRIMOTORS!F:F)</f>
        <v>0</v>
      </c>
      <c r="W267" s="15" t="n">
        <f aca="false">+SUMIF(BOVIMA!F:F,'ALL 2019'!C267,BOVIMA!E:E)</f>
        <v>166312298</v>
      </c>
      <c r="X267" s="15" t="n">
        <f aca="false">+SUMIF(AGRIFEED!F:F,'ALL 2019'!C267,AGRIFEED!E:E)</f>
        <v>206000</v>
      </c>
      <c r="Y267" s="15" t="n">
        <f aca="false">+SUMIF(AMIP!F:F,'ALL 2019'!C267,AMIP!E:E)</f>
        <v>0</v>
      </c>
      <c r="Z267" s="15" t="n">
        <f aca="false">+SUMIF(ISF!F:F,'ALL 2019'!C267,ISF!F:F)</f>
        <v>0</v>
      </c>
      <c r="AA267" s="15" t="n">
        <f aca="false">+SUMIF(MABEL!F:F,'ALL 2019'!C267,MABEL!E:E)</f>
        <v>0</v>
      </c>
      <c r="AB267" s="29" t="n">
        <f aca="false">+SUMIF(DISCOI!G:G,'ALL 2019'!C267,DISCOI!F:F)</f>
        <v>8018410.08</v>
      </c>
      <c r="AC267" s="15" t="n">
        <f aca="false">+SUMIF(NMP!F:F,'ALL 2019'!C267,NMP!E:E)</f>
        <v>0</v>
      </c>
      <c r="AD267" s="15" t="n">
        <f aca="false">+SUMIF('AMCHO '!F:F,'ALL 2019'!C267,'AMCHO '!E:E)</f>
        <v>11853419.27</v>
      </c>
      <c r="AE267" s="15" t="n">
        <f aca="false">SUMIF(CONFORTIS!G:G,'ALL 2019'!C267,CONFORTIS!F:F)</f>
        <v>0</v>
      </c>
      <c r="AF267" s="15" t="n">
        <f aca="false">+SUMIF('IRS IMMO'!G:G,'ALL 2019'!C267,'IRS IMMO'!F:F)</f>
        <v>0</v>
      </c>
      <c r="AG267" s="15" t="n">
        <f aca="false">SUMIF('United Malagasy'!F:F,'ALL 2019'!C267,'United Malagasy'!E:E)</f>
        <v>139000</v>
      </c>
      <c r="AH267" s="15" t="n">
        <f aca="false">+SUMIF(AGRIVETAM!F:F,'ALL 2019'!C267,AGRIVETAM!E:E)</f>
        <v>8563550.01</v>
      </c>
      <c r="AI267" s="15" t="n">
        <f aca="false">+SUMIF(EUROPAINTS!F:F,'ALL 2019'!C267,EUROPAINTS!E:E)</f>
        <v>45000</v>
      </c>
      <c r="AJ267" s="15" t="n">
        <f aca="false">SUMIF('CSS SAKAY'!F:F,'ALL 2019'!C267,'CSS SAKAY'!E:E)</f>
        <v>22176566.03</v>
      </c>
      <c r="AK267" s="61" t="n">
        <f aca="false">+SUMIF(AGRIMA!F:F,'ALL 2019'!C267,AGRIMA!E:E)</f>
        <v>7326126.69</v>
      </c>
      <c r="AL267" s="15" t="n">
        <f aca="false">+SUMIF(FERRIS!H:H,'ALL 2019'!C267,FERRIS!G:G)</f>
        <v>0</v>
      </c>
      <c r="AM267" s="15" t="n">
        <f aca="false">SUMIF(SEM!F:F,'ALL 2019'!C267,SEM!E:E)</f>
        <v>0</v>
      </c>
      <c r="AN267" s="15" t="n">
        <f aca="false">+SUMIF(Madatrade!F:F,'ALL 2019'!C267,Madatrade!E:E)</f>
        <v>504570</v>
      </c>
      <c r="AO267" s="15" t="n">
        <f aca="false">+SUMIF('FIRST INVESTISSEMENT'!G:G,'ALL 2019'!C267,'FIRST INVESTISSEMENT'!F:F)</f>
        <v>0</v>
      </c>
    </row>
    <row r="268" customFormat="false" ht="17.25" hidden="false" customHeight="true" outlineLevel="0" collapsed="false">
      <c r="A268" s="2" t="str">
        <f aca="false">+LEFT(B268)</f>
        <v>6</v>
      </c>
      <c r="B268" s="2" t="str">
        <f aca="false">+LEFT(C268,3)</f>
        <v>616</v>
      </c>
      <c r="C268" s="20" t="n">
        <v>61600000</v>
      </c>
      <c r="D268" s="46" t="s">
        <v>2976</v>
      </c>
      <c r="E268" s="57" t="s">
        <v>395</v>
      </c>
      <c r="F268" s="61" t="n">
        <v>13226956.49</v>
      </c>
      <c r="G268" s="61" t="n">
        <f aca="false">+SUMIF(AGRICORP!I:I,C268,AGRICORP!F:F)</f>
        <v>0</v>
      </c>
      <c r="H268" s="61" t="n">
        <f aca="false">+SUMIF(SMTP!D:D,'ALL 2019'!C268,SMTP!H:H)</f>
        <v>39067783.98</v>
      </c>
      <c r="I268" s="61" t="n">
        <f aca="false">SUMIF(AGRIVET!G:G,C268,AGRIVET!F:F)</f>
        <v>29303922.06</v>
      </c>
      <c r="J268" s="61" t="n">
        <f aca="false">+SUMIF(AGRIVAL!G:G,'ALL 2019'!C268,AGRIVAL!F:F)</f>
        <v>0</v>
      </c>
      <c r="K268" s="61" t="n">
        <f aca="false">+SUMIF(AGRIKOBA!G:G,'ALL 2019'!C268,AGRIKOBA!F:F)</f>
        <v>0</v>
      </c>
      <c r="L268" s="61" t="n">
        <f aca="false">+SUMIF(LMOI!F:F,'ALL 2019'!C268,LMOI!E:E)</f>
        <v>0</v>
      </c>
      <c r="M268" s="15" t="n">
        <f aca="false">+SUMIF(TARTINE!G:G,'ALL 2019'!C268,TARTINE!F:F)</f>
        <v>7596944</v>
      </c>
      <c r="N268" s="15" t="n">
        <f aca="false">+SUMIF(IDF!F:F,'ALL 2019'!C268,IDF!E:E)</f>
        <v>166318248.85</v>
      </c>
      <c r="O268" s="15" t="n">
        <f aca="false">+SUMIF(RYA!G:G,C268,RYA!F:F)</f>
        <v>0</v>
      </c>
      <c r="P268" s="15" t="n">
        <f aca="false">+SUMIF('SCI NOAH'!G:G,'ALL 2019'!C268,'SCI NOAH'!F:F)</f>
        <v>0</v>
      </c>
      <c r="Q268" s="15" t="n">
        <f aca="false">+SUMIF(SIM!F:F,'ALL 2019'!C268,SIM!E:E)</f>
        <v>17530102.68</v>
      </c>
      <c r="R268" s="93" t="n">
        <f aca="false">SUMIF('First Energy'!F:F,C268,'First Energy'!I:I)</f>
        <v>0</v>
      </c>
      <c r="S268" s="93" t="n">
        <f aca="false">SUMIF('ID Motors'!G:G,C268,'ID Motors'!J:J)</f>
        <v>0</v>
      </c>
      <c r="T268" s="15" t="n">
        <f aca="false">+SUMIF('ID RENTAL'!G:G,'ALL 2019'!C268,'ID RENTAL'!F:F)</f>
        <v>0</v>
      </c>
      <c r="U268" s="29" t="n">
        <f aca="false">+SUMIF('MCM '!G:G,'ALL 2019'!C268,'MCM '!F:F)</f>
        <v>9517335.13</v>
      </c>
      <c r="V268" s="61" t="n">
        <f aca="false">+SUMIF(AGRIMOTORS!G:G,C268,AGRIMOTORS!F:F)</f>
        <v>0</v>
      </c>
      <c r="W268" s="15" t="n">
        <f aca="false">+SUMIF(BOVIMA!F:F,'ALL 2019'!C268,BOVIMA!E:E)</f>
        <v>48557829</v>
      </c>
      <c r="X268" s="15" t="n">
        <f aca="false">+SUMIF(AGRIFEED!F:F,'ALL 2019'!C268,AGRIFEED!E:E)</f>
        <v>0</v>
      </c>
      <c r="Y268" s="15" t="n">
        <f aca="false">+SUMIF(AMIP!F:F,'ALL 2019'!C268,AMIP!E:E)</f>
        <v>0</v>
      </c>
      <c r="Z268" s="15" t="n">
        <f aca="false">+SUMIF(ISF!F:F,'ALL 2019'!C268,ISF!F:F)</f>
        <v>0</v>
      </c>
      <c r="AA268" s="15" t="n">
        <f aca="false">+SUMIF(MABEL!F:F,'ALL 2019'!C268,MABEL!E:E)</f>
        <v>0</v>
      </c>
      <c r="AB268" s="29" t="n">
        <f aca="false">+SUMIF(DISCOI!G:G,'ALL 2019'!C268,DISCOI!F:F)</f>
        <v>5871474.75</v>
      </c>
      <c r="AC268" s="15" t="n">
        <f aca="false">+SUMIF(NMP!F:F,'ALL 2019'!C268,NMP!E:E)</f>
        <v>714807</v>
      </c>
      <c r="AD268" s="15" t="n">
        <f aca="false">+SUMIF('AMCHO '!F:F,'ALL 2019'!C268,'AMCHO '!E:E)</f>
        <v>8951649.07</v>
      </c>
      <c r="AE268" s="15" t="n">
        <f aca="false">SUMIF(CONFORTIS!G:G,'ALL 2019'!C268,CONFORTIS!F:F)</f>
        <v>0</v>
      </c>
      <c r="AF268" s="15" t="n">
        <f aca="false">+SUMIF('IRS IMMO'!G:G,'ALL 2019'!C268,'IRS IMMO'!F:F)</f>
        <v>0</v>
      </c>
      <c r="AG268" s="15" t="n">
        <f aca="false">SUMIF('United Malagasy'!F:F,'ALL 2019'!C268,'United Malagasy'!E:E)</f>
        <v>0</v>
      </c>
      <c r="AH268" s="15" t="n">
        <f aca="false">+SUMIF(AGRIVETAM!F:F,'ALL 2019'!C268,AGRIVETAM!E:E)</f>
        <v>229779.84</v>
      </c>
      <c r="AI268" s="15" t="n">
        <f aca="false">+SUMIF(EUROPAINTS!F:F,'ALL 2019'!C268,EUROPAINTS!E:E)</f>
        <v>0</v>
      </c>
      <c r="AJ268" s="15" t="n">
        <f aca="false">SUMIF('CSS SAKAY'!F:F,'ALL 2019'!C268,'CSS SAKAY'!E:E)</f>
        <v>274160.79</v>
      </c>
      <c r="AK268" s="61" t="n">
        <f aca="false">+SUMIF(AGRIMA!F:F,'ALL 2019'!C268,AGRIMA!E:E)</f>
        <v>0</v>
      </c>
      <c r="AL268" s="15" t="n">
        <f aca="false">+SUMIF(FERRIS!H:H,'ALL 2019'!C268,FERRIS!G:G)</f>
        <v>0</v>
      </c>
      <c r="AM268" s="15" t="n">
        <f aca="false">SUMIF(SEM!F:F,'ALL 2019'!C268,SEM!E:E)</f>
        <v>0</v>
      </c>
      <c r="AN268" s="15" t="n">
        <f aca="false">+SUMIF(Madatrade!F:F,'ALL 2019'!C268,Madatrade!E:E)</f>
        <v>416415.61</v>
      </c>
      <c r="AO268" s="15" t="n">
        <f aca="false">+SUMIF('FIRST INVESTISSEMENT'!G:G,'ALL 2019'!C268,'FIRST INVESTISSEMENT'!F:F)</f>
        <v>333365.87</v>
      </c>
    </row>
    <row r="269" customFormat="false" ht="17.25" hidden="false" customHeight="true" outlineLevel="0" collapsed="false">
      <c r="A269" s="2" t="str">
        <f aca="false">+LEFT(B269)</f>
        <v>6</v>
      </c>
      <c r="B269" s="2" t="str">
        <f aca="false">+LEFT(C269,3)</f>
        <v>617</v>
      </c>
      <c r="C269" s="20" t="n">
        <v>61700000</v>
      </c>
      <c r="D269" s="46" t="s">
        <v>2976</v>
      </c>
      <c r="E269" s="57" t="s">
        <v>724</v>
      </c>
      <c r="F269" s="61" t="n">
        <v>0</v>
      </c>
      <c r="G269" s="61" t="n">
        <f aca="false">+SUMIF(AGRICORP!I:I,C269,AGRICORP!F:F)</f>
        <v>0</v>
      </c>
      <c r="H269" s="61" t="n">
        <f aca="false">+SUMIF(SMTP!D:D,'ALL 2019'!C269,SMTP!H:H)</f>
        <v>0</v>
      </c>
      <c r="I269" s="61" t="n">
        <f aca="false">SUMIF(AGRIVET!G:G,C269,AGRIVET!F:F)</f>
        <v>0</v>
      </c>
      <c r="J269" s="61" t="n">
        <f aca="false">+SUMIF(AGRIVAL!G:G,'ALL 2019'!C269,AGRIVAL!F:F)</f>
        <v>0</v>
      </c>
      <c r="K269" s="61" t="n">
        <f aca="false">+SUMIF(AGRIKOBA!G:G,'ALL 2019'!C269,AGRIKOBA!F:F)</f>
        <v>0</v>
      </c>
      <c r="L269" s="61" t="n">
        <f aca="false">+SUMIF(LMOI!F:F,'ALL 2019'!C269,LMOI!E:E)</f>
        <v>0</v>
      </c>
      <c r="M269" s="15" t="n">
        <f aca="false">+SUMIF(TARTINE!G:G,'ALL 2019'!C269,TARTINE!F:F)</f>
        <v>0</v>
      </c>
      <c r="N269" s="15" t="n">
        <f aca="false">+SUMIF(IDF!F:F,'ALL 2019'!C269,IDF!E:E)</f>
        <v>0</v>
      </c>
      <c r="O269" s="15" t="n">
        <f aca="false">+SUMIF(RYA!G:G,C269,RYA!F:F)</f>
        <v>0</v>
      </c>
      <c r="P269" s="15" t="n">
        <f aca="false">+SUMIF('SCI NOAH'!G:G,'ALL 2019'!C269,'SCI NOAH'!F:F)</f>
        <v>0</v>
      </c>
      <c r="Q269" s="15" t="n">
        <f aca="false">+SUMIF(SIM!F:F,'ALL 2019'!C269,SIM!E:E)</f>
        <v>0</v>
      </c>
      <c r="R269" s="93" t="n">
        <f aca="false">SUMIF('First Energy'!F:F,C269,'First Energy'!I:I)</f>
        <v>0</v>
      </c>
      <c r="S269" s="93" t="n">
        <f aca="false">SUMIF('ID Motors'!G:G,C269,'ID Motors'!J:J)</f>
        <v>0</v>
      </c>
      <c r="T269" s="15" t="n">
        <f aca="false">+SUMIF('ID RENTAL'!G:G,'ALL 2019'!C269,'ID RENTAL'!F:F)</f>
        <v>0</v>
      </c>
      <c r="U269" s="29" t="n">
        <f aca="false">+SUMIF('MCM '!G:G,'ALL 2019'!C269,'MCM '!F:F)</f>
        <v>0</v>
      </c>
      <c r="V269" s="61" t="n">
        <f aca="false">+SUMIF(AGRIMOTORS!G:G,C269,AGRIMOTORS!F:F)</f>
        <v>0</v>
      </c>
      <c r="W269" s="15" t="n">
        <f aca="false">+SUMIF(BOVIMA!F:F,'ALL 2019'!C269,BOVIMA!E:E)</f>
        <v>0</v>
      </c>
      <c r="X269" s="15" t="n">
        <f aca="false">+SUMIF(AGRIFEED!F:F,'ALL 2019'!C269,AGRIFEED!E:E)</f>
        <v>0</v>
      </c>
      <c r="Y269" s="15" t="n">
        <f aca="false">+SUMIF(AMIP!F:F,'ALL 2019'!C269,AMIP!E:E)</f>
        <v>0</v>
      </c>
      <c r="Z269" s="15" t="n">
        <f aca="false">+SUMIF(ISF!F:F,'ALL 2019'!C269,ISF!F:F)</f>
        <v>0</v>
      </c>
      <c r="AA269" s="15" t="n">
        <f aca="false">+SUMIF(MABEL!F:F,'ALL 2019'!C269,MABEL!E:E)</f>
        <v>0</v>
      </c>
      <c r="AB269" s="29" t="n">
        <f aca="false">+SUMIF(DISCOI!G:G,'ALL 2019'!C269,DISCOI!F:F)</f>
        <v>0</v>
      </c>
      <c r="AC269" s="15" t="n">
        <f aca="false">+SUMIF(NMP!F:F,'ALL 2019'!C269,NMP!E:E)</f>
        <v>0</v>
      </c>
      <c r="AD269" s="15" t="n">
        <f aca="false">+SUMIF('AMCHO '!F:F,'ALL 2019'!C269,'AMCHO '!E:E)</f>
        <v>0</v>
      </c>
      <c r="AE269" s="15" t="n">
        <f aca="false">SUMIF(CONFORTIS!G:G,'ALL 2019'!C269,CONFORTIS!F:F)</f>
        <v>0</v>
      </c>
      <c r="AF269" s="15" t="n">
        <f aca="false">+SUMIF('IRS IMMO'!G:G,'ALL 2019'!C269,'IRS IMMO'!F:F)</f>
        <v>0</v>
      </c>
      <c r="AG269" s="15" t="n">
        <f aca="false">SUMIF('United Malagasy'!F:F,'ALL 2019'!C269,'United Malagasy'!E:E)</f>
        <v>0</v>
      </c>
      <c r="AH269" s="15" t="n">
        <f aca="false">+SUMIF(AGRIVETAM!F:F,'ALL 2019'!C269,AGRIVETAM!E:E)</f>
        <v>0</v>
      </c>
      <c r="AI269" s="15" t="n">
        <f aca="false">+SUMIF(EUROPAINTS!F:F,'ALL 2019'!C269,EUROPAINTS!E:E)</f>
        <v>0</v>
      </c>
      <c r="AJ269" s="15" t="n">
        <f aca="false">SUMIF('CSS SAKAY'!F:F,'ALL 2019'!C269,'CSS SAKAY'!E:E)</f>
        <v>0</v>
      </c>
      <c r="AK269" s="61" t="n">
        <f aca="false">+SUMIF(AGRIMA!F:F,'ALL 2019'!C269,AGRIMA!E:E)</f>
        <v>0</v>
      </c>
      <c r="AL269" s="15" t="n">
        <f aca="false">+SUMIF(FERRIS!H:H,'ALL 2019'!C269,FERRIS!G:G)</f>
        <v>0</v>
      </c>
      <c r="AM269" s="15" t="n">
        <f aca="false">SUMIF(SEM!F:F,'ALL 2019'!C269,SEM!E:E)</f>
        <v>0</v>
      </c>
      <c r="AN269" s="15" t="n">
        <f aca="false">+SUMIF(Madatrade!F:F,'ALL 2019'!C269,Madatrade!E:E)</f>
        <v>0</v>
      </c>
      <c r="AO269" s="15" t="n">
        <f aca="false">+SUMIF('FIRST INVESTISSEMENT'!G:G,'ALL 2019'!C269,'FIRST INVESTISSEMENT'!F:F)</f>
        <v>0</v>
      </c>
    </row>
    <row r="270" customFormat="false" ht="17.25" hidden="false" customHeight="true" outlineLevel="0" collapsed="false">
      <c r="A270" s="2" t="str">
        <f aca="false">+LEFT(B270)</f>
        <v>6</v>
      </c>
      <c r="B270" s="2" t="str">
        <f aca="false">+LEFT(C270,3)</f>
        <v>618</v>
      </c>
      <c r="C270" s="20" t="n">
        <v>61800000</v>
      </c>
      <c r="D270" s="46" t="s">
        <v>2976</v>
      </c>
      <c r="E270" s="57" t="s">
        <v>158</v>
      </c>
      <c r="F270" s="61" t="n">
        <v>1728445.77</v>
      </c>
      <c r="G270" s="61" t="n">
        <f aca="false">+SUMIF(AGRICORP!I:I,C270,AGRICORP!F:F)</f>
        <v>0</v>
      </c>
      <c r="H270" s="61" t="n">
        <f aca="false">+SUMIF(SMTP!D:D,'ALL 2019'!C270,SMTP!H:H)</f>
        <v>2047916.67</v>
      </c>
      <c r="I270" s="61" t="n">
        <f aca="false">SUMIF(AGRIVET!G:G,C270,AGRIVET!F:F)</f>
        <v>7686525</v>
      </c>
      <c r="J270" s="61" t="n">
        <f aca="false">+SUMIF(AGRIVAL!G:G,'ALL 2019'!C270,AGRIVAL!F:F)</f>
        <v>0</v>
      </c>
      <c r="K270" s="61" t="n">
        <f aca="false">+SUMIF(AGRIKOBA!G:G,'ALL 2019'!C270,AGRIKOBA!F:F)</f>
        <v>0</v>
      </c>
      <c r="L270" s="61" t="n">
        <f aca="false">+SUMIF(LMOI!F:F,'ALL 2019'!C270,LMOI!E:E)</f>
        <v>0</v>
      </c>
      <c r="M270" s="15" t="n">
        <f aca="false">+SUMIF(TARTINE!G:G,'ALL 2019'!C270,TARTINE!F:F)</f>
        <v>0</v>
      </c>
      <c r="N270" s="15" t="n">
        <f aca="false">+SUMIF(IDF!F:F,'ALL 2019'!C270,IDF!E:E)</f>
        <v>282912</v>
      </c>
      <c r="O270" s="15" t="n">
        <f aca="false">+SUMIF(RYA!G:G,C270,RYA!F:F)</f>
        <v>9500</v>
      </c>
      <c r="P270" s="15" t="n">
        <f aca="false">+SUMIF('SCI NOAH'!G:G,'ALL 2019'!C270,'SCI NOAH'!F:F)</f>
        <v>0</v>
      </c>
      <c r="Q270" s="15" t="n">
        <f aca="false">+SUMIF(SIM!F:F,'ALL 2019'!C270,SIM!E:E)</f>
        <v>45300</v>
      </c>
      <c r="R270" s="93" t="n">
        <f aca="false">SUMIF('First Energy'!F:F,C270,'First Energy'!I:I)</f>
        <v>0</v>
      </c>
      <c r="S270" s="93" t="n">
        <f aca="false">SUMIF('ID Motors'!G:G,C270,'ID Motors'!J:J)</f>
        <v>0</v>
      </c>
      <c r="T270" s="15" t="n">
        <f aca="false">+SUMIF('ID RENTAL'!G:G,'ALL 2019'!C270,'ID RENTAL'!F:F)</f>
        <v>0</v>
      </c>
      <c r="U270" s="29" t="n">
        <f aca="false">+SUMIF('MCM '!G:G,'ALL 2019'!C270,'MCM '!F:F)</f>
        <v>2896300</v>
      </c>
      <c r="V270" s="61" t="n">
        <f aca="false">+SUMIF(AGRIMOTORS!G:G,C270,AGRIMOTORS!F:F)</f>
        <v>0</v>
      </c>
      <c r="W270" s="15" t="n">
        <f aca="false">+SUMIF(BOVIMA!F:F,'ALL 2019'!C270,BOVIMA!E:E)</f>
        <v>562850</v>
      </c>
      <c r="X270" s="15" t="n">
        <f aca="false">+SUMIF(AGRIFEED!F:F,'ALL 2019'!C270,AGRIFEED!E:E)</f>
        <v>0</v>
      </c>
      <c r="Y270" s="15" t="n">
        <f aca="false">+SUMIF(AMIP!F:F,'ALL 2019'!C270,AMIP!E:E)</f>
        <v>0</v>
      </c>
      <c r="Z270" s="15" t="n">
        <f aca="false">+SUMIF(ISF!F:F,'ALL 2019'!C270,ISF!F:F)</f>
        <v>0</v>
      </c>
      <c r="AA270" s="15" t="n">
        <f aca="false">+SUMIF(MABEL!F:F,'ALL 2019'!C270,MABEL!E:E)</f>
        <v>0</v>
      </c>
      <c r="AB270" s="29" t="n">
        <f aca="false">+SUMIF(DISCOI!G:G,'ALL 2019'!C270,DISCOI!F:F)</f>
        <v>958200</v>
      </c>
      <c r="AC270" s="15" t="n">
        <f aca="false">+SUMIF(NMP!F:F,'ALL 2019'!C270,NMP!E:E)</f>
        <v>0</v>
      </c>
      <c r="AD270" s="15" t="n">
        <f aca="false">+SUMIF('AMCHO '!F:F,'ALL 2019'!C270,'AMCHO '!E:E)</f>
        <v>0</v>
      </c>
      <c r="AE270" s="15" t="n">
        <f aca="false">SUMIF(CONFORTIS!G:G,'ALL 2019'!C270,CONFORTIS!F:F)</f>
        <v>0</v>
      </c>
      <c r="AF270" s="15" t="n">
        <f aca="false">+SUMIF('IRS IMMO'!G:G,'ALL 2019'!C270,'IRS IMMO'!F:F)</f>
        <v>0</v>
      </c>
      <c r="AG270" s="15" t="n">
        <f aca="false">SUMIF('United Malagasy'!F:F,'ALL 2019'!C270,'United Malagasy'!E:E)</f>
        <v>31400</v>
      </c>
      <c r="AH270" s="15" t="n">
        <f aca="false">+SUMIF(AGRIVETAM!F:F,'ALL 2019'!C270,AGRIVETAM!E:E)</f>
        <v>108500</v>
      </c>
      <c r="AI270" s="15" t="n">
        <f aca="false">+SUMIF(EUROPAINTS!F:F,'ALL 2019'!C270,EUROPAINTS!E:E)</f>
        <v>0</v>
      </c>
      <c r="AJ270" s="15" t="n">
        <f aca="false">SUMIF('CSS SAKAY'!F:F,'ALL 2019'!C270,'CSS SAKAY'!E:E)</f>
        <v>0</v>
      </c>
      <c r="AK270" s="61" t="n">
        <f aca="false">+SUMIF(AGRIMA!F:F,'ALL 2019'!C270,AGRIMA!E:E)</f>
        <v>0</v>
      </c>
      <c r="AL270" s="15" t="n">
        <f aca="false">+SUMIF(FERRIS!H:H,'ALL 2019'!C270,FERRIS!G:G)</f>
        <v>0</v>
      </c>
      <c r="AM270" s="15" t="n">
        <f aca="false">SUMIF(SEM!F:F,'ALL 2019'!C270,SEM!E:E)</f>
        <v>0</v>
      </c>
      <c r="AN270" s="15" t="n">
        <f aca="false">+SUMIF(Madatrade!F:F,'ALL 2019'!C270,Madatrade!E:E)</f>
        <v>28761881.04</v>
      </c>
      <c r="AO270" s="15" t="n">
        <f aca="false">+SUMIF('FIRST INVESTISSEMENT'!G:G,'ALL 2019'!C270,'FIRST INVESTISSEMENT'!F:F)</f>
        <v>0</v>
      </c>
    </row>
    <row r="271" customFormat="false" ht="17.25" hidden="false" customHeight="true" outlineLevel="0" collapsed="false">
      <c r="A271" s="2" t="str">
        <f aca="false">+LEFT(B271)</f>
        <v>6</v>
      </c>
      <c r="B271" s="2" t="str">
        <f aca="false">+LEFT(C271,3)</f>
        <v>619</v>
      </c>
      <c r="C271" s="12" t="n">
        <v>61900000</v>
      </c>
      <c r="D271" s="46" t="s">
        <v>2976</v>
      </c>
      <c r="E271" s="57" t="s">
        <v>397</v>
      </c>
      <c r="F271" s="61" t="n">
        <v>0</v>
      </c>
      <c r="G271" s="61" t="n">
        <f aca="false">+SUMIF(AGRICORP!I:I,C271,AGRICORP!F:F)</f>
        <v>0</v>
      </c>
      <c r="H271" s="61" t="n">
        <f aca="false">+SUMIF(SMTP!D:D,'ALL 2019'!C271,SMTP!H:H)</f>
        <v>0</v>
      </c>
      <c r="I271" s="61" t="n">
        <f aca="false">SUMIF(AGRIVET!G:G,C271,AGRIVET!F:F)</f>
        <v>0</v>
      </c>
      <c r="J271" s="61" t="n">
        <f aca="false">+SUMIF(AGRIVAL!G:G,'ALL 2019'!C271,AGRIVAL!F:F)</f>
        <v>0</v>
      </c>
      <c r="K271" s="61" t="n">
        <f aca="false">+SUMIF(AGRIKOBA!G:G,'ALL 2019'!C271,AGRIKOBA!F:F)</f>
        <v>0</v>
      </c>
      <c r="L271" s="61" t="n">
        <f aca="false">+SUMIF(LMOI!F:F,'ALL 2019'!C271,LMOI!E:E)</f>
        <v>0</v>
      </c>
      <c r="M271" s="15" t="n">
        <f aca="false">+SUMIF(TARTINE!G:G,'ALL 2019'!C271,TARTINE!F:F)</f>
        <v>0</v>
      </c>
      <c r="N271" s="15" t="n">
        <f aca="false">+SUMIF(IDF!F:F,'ALL 2019'!C271,IDF!E:E)</f>
        <v>0</v>
      </c>
      <c r="O271" s="15" t="n">
        <f aca="false">+SUMIF(RYA!G:G,C271,RYA!F:F)</f>
        <v>0</v>
      </c>
      <c r="P271" s="15" t="n">
        <f aca="false">+SUMIF('SCI NOAH'!G:G,'ALL 2019'!C271,'SCI NOAH'!F:F)</f>
        <v>0</v>
      </c>
      <c r="Q271" s="15" t="n">
        <f aca="false">+SUMIF(SIM!F:F,'ALL 2019'!C271,SIM!E:E)</f>
        <v>0</v>
      </c>
      <c r="R271" s="93" t="n">
        <f aca="false">SUMIF('First Energy'!F:F,C271,'First Energy'!I:I)</f>
        <v>0</v>
      </c>
      <c r="S271" s="93" t="n">
        <f aca="false">SUMIF('ID Motors'!G:G,C271,'ID Motors'!J:J)</f>
        <v>0</v>
      </c>
      <c r="T271" s="15" t="n">
        <f aca="false">+SUMIF('ID RENTAL'!G:G,'ALL 2019'!C271,'ID RENTAL'!F:F)</f>
        <v>0</v>
      </c>
      <c r="U271" s="29" t="n">
        <f aca="false">+SUMIF('MCM '!G:G,'ALL 2019'!C271,'MCM '!F:F)</f>
        <v>0</v>
      </c>
      <c r="V271" s="61" t="n">
        <f aca="false">+SUMIF(AGRIMOTORS!G:G,C271,AGRIMOTORS!F:F)</f>
        <v>0</v>
      </c>
      <c r="W271" s="15" t="n">
        <f aca="false">+SUMIF(BOVIMA!F:F,'ALL 2019'!C271,BOVIMA!E:E)</f>
        <v>0</v>
      </c>
      <c r="X271" s="15" t="n">
        <f aca="false">+SUMIF(AGRIFEED!F:F,'ALL 2019'!C271,AGRIFEED!E:E)</f>
        <v>0</v>
      </c>
      <c r="Y271" s="15" t="n">
        <f aca="false">+SUMIF(AMIP!F:F,'ALL 2019'!C271,AMIP!E:E)</f>
        <v>0</v>
      </c>
      <c r="Z271" s="15" t="n">
        <f aca="false">+SUMIF(ISF!F:F,'ALL 2019'!C271,ISF!F:F)</f>
        <v>0</v>
      </c>
      <c r="AA271" s="15" t="n">
        <f aca="false">+SUMIF(MABEL!F:F,'ALL 2019'!C271,MABEL!E:E)</f>
        <v>0</v>
      </c>
      <c r="AB271" s="29" t="n">
        <f aca="false">+SUMIF(DISCOI!G:G,'ALL 2019'!C271,DISCOI!F:F)</f>
        <v>0</v>
      </c>
      <c r="AC271" s="15" t="n">
        <f aca="false">+SUMIF(NMP!F:F,'ALL 2019'!C271,NMP!E:E)</f>
        <v>0</v>
      </c>
      <c r="AD271" s="15" t="n">
        <f aca="false">+SUMIF('AMCHO '!F:F,'ALL 2019'!C271,'AMCHO '!E:E)</f>
        <v>0</v>
      </c>
      <c r="AE271" s="15" t="n">
        <f aca="false">SUMIF(CONFORTIS!G:G,'ALL 2019'!C271,CONFORTIS!F:F)</f>
        <v>0</v>
      </c>
      <c r="AF271" s="15" t="n">
        <f aca="false">+SUMIF('IRS IMMO'!G:G,'ALL 2019'!C271,'IRS IMMO'!F:F)</f>
        <v>0</v>
      </c>
      <c r="AG271" s="15" t="n">
        <f aca="false">SUMIF('United Malagasy'!F:F,'ALL 2019'!C271,'United Malagasy'!E:E)</f>
        <v>0</v>
      </c>
      <c r="AH271" s="15" t="n">
        <f aca="false">+SUMIF(AGRIVETAM!F:F,'ALL 2019'!C271,AGRIVETAM!E:E)</f>
        <v>0</v>
      </c>
      <c r="AI271" s="15" t="n">
        <f aca="false">+SUMIF(EUROPAINTS!F:F,'ALL 2019'!C271,EUROPAINTS!E:E)</f>
        <v>0</v>
      </c>
      <c r="AJ271" s="15" t="n">
        <f aca="false">SUMIF('CSS SAKAY'!F:F,'ALL 2019'!C271,'CSS SAKAY'!E:E)</f>
        <v>0</v>
      </c>
      <c r="AK271" s="61" t="n">
        <f aca="false">+SUMIF(AGRIMA!F:F,'ALL 2019'!C271,AGRIMA!E:E)</f>
        <v>0</v>
      </c>
      <c r="AL271" s="15" t="n">
        <f aca="false">+SUMIF(FERRIS!H:H,'ALL 2019'!C271,FERRIS!G:G)</f>
        <v>0</v>
      </c>
      <c r="AM271" s="15" t="n">
        <f aca="false">SUMIF(SEM!F:F,'ALL 2019'!C271,SEM!E:E)</f>
        <v>0</v>
      </c>
      <c r="AN271" s="15" t="n">
        <f aca="false">+SUMIF(Madatrade!F:F,'ALL 2019'!C271,Madatrade!E:E)</f>
        <v>0</v>
      </c>
      <c r="AO271" s="15" t="n">
        <f aca="false">+SUMIF('FIRST INVESTISSEMENT'!G:G,'ALL 2019'!C271,'FIRST INVESTISSEMENT'!F:F)</f>
        <v>0</v>
      </c>
    </row>
    <row r="272" customFormat="false" ht="17.25" hidden="false" customHeight="true" outlineLevel="0" collapsed="false">
      <c r="A272" s="2" t="str">
        <f aca="false">+LEFT(B272)</f>
        <v>6</v>
      </c>
      <c r="B272" s="2" t="str">
        <f aca="false">+LEFT(C272,3)</f>
        <v>621</v>
      </c>
      <c r="C272" s="20" t="n">
        <v>62100000</v>
      </c>
      <c r="D272" s="46" t="s">
        <v>2976</v>
      </c>
      <c r="E272" s="57" t="s">
        <v>400</v>
      </c>
      <c r="F272" s="61" t="n">
        <v>75187457.36</v>
      </c>
      <c r="G272" s="61" t="n">
        <f aca="false">+SUMIF(AGRICORP!I:I,C272,AGRICORP!F:F)</f>
        <v>0</v>
      </c>
      <c r="H272" s="61" t="n">
        <f aca="false">+SUMIF(SMTP!D:D,'ALL 2019'!C272,SMTP!H:H)</f>
        <v>109526784.543</v>
      </c>
      <c r="I272" s="61" t="n">
        <f aca="false">SUMIF(AGRIVET!G:G,C272,AGRIVET!F:F)</f>
        <v>238046761.25</v>
      </c>
      <c r="J272" s="61" t="n">
        <f aca="false">+SUMIF(AGRIVAL!G:G,'ALL 2019'!C272,AGRIVAL!F:F)</f>
        <v>46825256.36</v>
      </c>
      <c r="K272" s="61" t="n">
        <f aca="false">+SUMIF(AGRIKOBA!G:G,'ALL 2019'!C272,AGRIKOBA!F:F)</f>
        <v>10584294</v>
      </c>
      <c r="L272" s="61" t="n">
        <f aca="false">+SUMIF(LMOI!F:F,'ALL 2019'!C272,LMOI!E:E)</f>
        <v>98340551.01</v>
      </c>
      <c r="M272" s="15" t="n">
        <f aca="false">+SUMIF(TARTINE!G:G,'ALL 2019'!C272,TARTINE!F:F)</f>
        <v>22080000</v>
      </c>
      <c r="N272" s="15" t="n">
        <f aca="false">+SUMIF(IDF!F:F,'ALL 2019'!C272,IDF!E:E)</f>
        <v>358106766.66</v>
      </c>
      <c r="O272" s="15" t="n">
        <f aca="false">+SUMIF(RYA!G:G,C272,RYA!F:F)</f>
        <v>78000</v>
      </c>
      <c r="P272" s="15" t="n">
        <f aca="false">+SUMIF('SCI NOAH'!G:G,'ALL 2019'!C272,'SCI NOAH'!F:F)</f>
        <v>80000</v>
      </c>
      <c r="Q272" s="15" t="n">
        <f aca="false">+SUMIF(SIM!F:F,'ALL 2019'!C272,SIM!E:E)</f>
        <v>37141000</v>
      </c>
      <c r="R272" s="93" t="n">
        <f aca="false">SUMIF('First Energy'!F:F,C272,'First Energy'!I:I)</f>
        <v>0</v>
      </c>
      <c r="S272" s="93" t="n">
        <f aca="false">SUMIF('ID Motors'!G:G,C272,'ID Motors'!J:J)</f>
        <v>139515974.81</v>
      </c>
      <c r="T272" s="15" t="n">
        <f aca="false">+SUMIF('ID RENTAL'!G:G,'ALL 2019'!C272,'ID RENTAL'!F:F)</f>
        <v>2273926.64</v>
      </c>
      <c r="U272" s="29" t="n">
        <f aca="false">+SUMIF('MCM '!G:G,'ALL 2019'!C272,'MCM '!F:F)</f>
        <v>56925483.67</v>
      </c>
      <c r="V272" s="61" t="n">
        <f aca="false">+SUMIF(AGRIMOTORS!G:G,C272,AGRIMOTORS!F:F)</f>
        <v>0</v>
      </c>
      <c r="W272" s="15" t="n">
        <f aca="false">+SUMIF(BOVIMA!F:F,'ALL 2019'!C272,BOVIMA!E:E)</f>
        <v>87416563</v>
      </c>
      <c r="X272" s="15" t="n">
        <f aca="false">+SUMIF(AGRIFEED!F:F,'ALL 2019'!C272,AGRIFEED!E:E)</f>
        <v>9434683.68</v>
      </c>
      <c r="Y272" s="15" t="n">
        <f aca="false">+SUMIF(AMIP!F:F,'ALL 2019'!C272,AMIP!E:E)</f>
        <v>0</v>
      </c>
      <c r="Z272" s="15" t="n">
        <f aca="false">+SUMIF(ISF!F:F,'ALL 2019'!C272,ISF!F:F)</f>
        <v>0</v>
      </c>
      <c r="AA272" s="15" t="n">
        <f aca="false">+SUMIF(MABEL!F:F,'ALL 2019'!C272,MABEL!E:E)</f>
        <v>195000</v>
      </c>
      <c r="AB272" s="29" t="n">
        <f aca="false">+SUMIF(DISCOI!G:G,'ALL 2019'!C272,DISCOI!F:F)</f>
        <v>60869564.79</v>
      </c>
      <c r="AC272" s="15" t="n">
        <f aca="false">+SUMIF(NMP!F:F,'ALL 2019'!C272,NMP!E:E)</f>
        <v>0</v>
      </c>
      <c r="AD272" s="15" t="n">
        <f aca="false">+SUMIF('AMCHO '!F:F,'ALL 2019'!C272,'AMCHO '!E:E)</f>
        <v>58489450.47</v>
      </c>
      <c r="AE272" s="15" t="n">
        <f aca="false">SUMIF(CONFORTIS!G:G,'ALL 2019'!C272,CONFORTIS!F:F)</f>
        <v>0</v>
      </c>
      <c r="AF272" s="15" t="n">
        <f aca="false">+SUMIF('IRS IMMO'!G:G,'ALL 2019'!C272,'IRS IMMO'!F:F)</f>
        <v>0</v>
      </c>
      <c r="AG272" s="15" t="n">
        <f aca="false">SUMIF('United Malagasy'!F:F,'ALL 2019'!C272,'United Malagasy'!E:E)</f>
        <v>110178498</v>
      </c>
      <c r="AH272" s="15" t="n">
        <f aca="false">+SUMIF(AGRIVETAM!F:F,'ALL 2019'!C272,AGRIVETAM!E:E)</f>
        <v>95209166.33</v>
      </c>
      <c r="AI272" s="15" t="n">
        <f aca="false">+SUMIF(EUROPAINTS!F:F,'ALL 2019'!C272,EUROPAINTS!E:E)</f>
        <v>78000</v>
      </c>
      <c r="AJ272" s="15" t="n">
        <f aca="false">SUMIF('CSS SAKAY'!F:F,'ALL 2019'!C272,'CSS SAKAY'!E:E)</f>
        <v>16971250</v>
      </c>
      <c r="AK272" s="61" t="n">
        <f aca="false">+SUMIF(AGRIMA!F:F,'ALL 2019'!C272,AGRIMA!E:E)</f>
        <v>0</v>
      </c>
      <c r="AL272" s="15" t="n">
        <f aca="false">+SUMIF(FERRIS!H:H,'ALL 2019'!C272,FERRIS!G:G)</f>
        <v>0</v>
      </c>
      <c r="AM272" s="15" t="n">
        <f aca="false">SUMIF(SEM!F:F,'ALL 2019'!C272,SEM!E:E)</f>
        <v>10078000</v>
      </c>
      <c r="AN272" s="15" t="n">
        <f aca="false">+SUMIF(Madatrade!F:F,'ALL 2019'!C272,Madatrade!E:E)</f>
        <v>0</v>
      </c>
      <c r="AO272" s="15" t="n">
        <f aca="false">+SUMIF('FIRST INVESTISSEMENT'!G:G,'ALL 2019'!C272,'FIRST INVESTISSEMENT'!F:F)</f>
        <v>0</v>
      </c>
    </row>
    <row r="273" customFormat="false" ht="17.25" hidden="false" customHeight="true" outlineLevel="0" collapsed="false">
      <c r="A273" s="2" t="str">
        <f aca="false">+LEFT(B273)</f>
        <v>6</v>
      </c>
      <c r="B273" s="2" t="str">
        <f aca="false">+LEFT(C273,3)</f>
        <v>622</v>
      </c>
      <c r="C273" s="20" t="n">
        <v>62200000</v>
      </c>
      <c r="D273" s="46" t="s">
        <v>2976</v>
      </c>
      <c r="E273" s="57" t="s">
        <v>403</v>
      </c>
      <c r="F273" s="61" t="n">
        <v>410802556.37</v>
      </c>
      <c r="G273" s="61" t="n">
        <f aca="false">+SUMIF(AGRICORP!I:I,C273,AGRICORP!F:F)</f>
        <v>0</v>
      </c>
      <c r="H273" s="61" t="n">
        <f aca="false">+SUMIF(SMTP!D:D,'ALL 2019'!C273,SMTP!H:H)</f>
        <v>255567418.65</v>
      </c>
      <c r="I273" s="61" t="n">
        <f aca="false">SUMIF(AGRIVET!G:G,C273,AGRIVET!F:F)</f>
        <v>379543106.27</v>
      </c>
      <c r="J273" s="61" t="n">
        <f aca="false">+SUMIF(AGRIVAL!G:G,'ALL 2019'!C273,AGRIVAL!F:F)</f>
        <v>0</v>
      </c>
      <c r="K273" s="61" t="n">
        <f aca="false">+SUMIF(AGRIKOBA!G:G,'ALL 2019'!C273,AGRIKOBA!F:F)</f>
        <v>0</v>
      </c>
      <c r="L273" s="61" t="n">
        <f aca="false">+SUMIF(LMOI!F:F,'ALL 2019'!C273,LMOI!E:E)</f>
        <v>0</v>
      </c>
      <c r="M273" s="15" t="n">
        <f aca="false">+SUMIF(TARTINE!G:G,'ALL 2019'!C273,TARTINE!F:F)</f>
        <v>9465986</v>
      </c>
      <c r="N273" s="15" t="n">
        <f aca="false">+SUMIF(IDF!F:F,'ALL 2019'!C273,IDF!E:E)</f>
        <v>362961920.3</v>
      </c>
      <c r="O273" s="15" t="n">
        <f aca="false">+SUMIF(RYA!G:G,C273,RYA!F:F)</f>
        <v>7568000</v>
      </c>
      <c r="P273" s="15" t="n">
        <f aca="false">+SUMIF('SCI NOAH'!G:G,'ALL 2019'!C273,'SCI NOAH'!F:F)</f>
        <v>0</v>
      </c>
      <c r="Q273" s="15" t="n">
        <f aca="false">+SUMIF(SIM!F:F,'ALL 2019'!C273,SIM!E:E)</f>
        <v>0</v>
      </c>
      <c r="R273" s="93" t="n">
        <f aca="false">SUMIF('First Energy'!F:F,C273,'First Energy'!I:I)</f>
        <v>0</v>
      </c>
      <c r="S273" s="93" t="n">
        <f aca="false">SUMIF('ID Motors'!G:G,C273,'ID Motors'!J:J)</f>
        <v>0</v>
      </c>
      <c r="T273" s="15" t="n">
        <f aca="false">+SUMIF('ID RENTAL'!G:G,'ALL 2019'!C273,'ID RENTAL'!F:F)</f>
        <v>0</v>
      </c>
      <c r="U273" s="29" t="n">
        <f aca="false">+SUMIF('MCM '!G:G,'ALL 2019'!C273,'MCM '!F:F)</f>
        <v>176228714.76</v>
      </c>
      <c r="V273" s="61" t="n">
        <f aca="false">+SUMIF(AGRIMOTORS!G:G,C273,AGRIMOTORS!F:F)</f>
        <v>0</v>
      </c>
      <c r="W273" s="15" t="n">
        <f aca="false">+SUMIF(BOVIMA!F:F,'ALL 2019'!C273,BOVIMA!E:E)</f>
        <v>807375514</v>
      </c>
      <c r="X273" s="15" t="n">
        <f aca="false">+SUMIF(AGRIFEED!F:F,'ALL 2019'!C273,AGRIFEED!E:E)</f>
        <v>0</v>
      </c>
      <c r="Y273" s="15" t="n">
        <f aca="false">+SUMIF(AMIP!F:F,'ALL 2019'!C273,AMIP!E:E)</f>
        <v>0</v>
      </c>
      <c r="Z273" s="15" t="n">
        <f aca="false">+SUMIF(ISF!F:F,'ALL 2019'!C273,ISF!F:F)</f>
        <v>0</v>
      </c>
      <c r="AA273" s="15" t="n">
        <f aca="false">+SUMIF(MABEL!F:F,'ALL 2019'!C273,MABEL!E:E)</f>
        <v>8298000</v>
      </c>
      <c r="AB273" s="29" t="n">
        <f aca="false">+SUMIF(DISCOI!G:G,'ALL 2019'!C273,DISCOI!F:F)</f>
        <v>177477000</v>
      </c>
      <c r="AC273" s="15" t="n">
        <f aca="false">+SUMIF(NMP!F:F,'ALL 2019'!C273,NMP!E:E)</f>
        <v>2220000</v>
      </c>
      <c r="AD273" s="15" t="n">
        <f aca="false">+SUMIF('AMCHO '!F:F,'ALL 2019'!C273,'AMCHO '!E:E)</f>
        <v>41474393.13</v>
      </c>
      <c r="AE273" s="15" t="n">
        <f aca="false">SUMIF(CONFORTIS!G:G,'ALL 2019'!C273,CONFORTIS!F:F)</f>
        <v>0</v>
      </c>
      <c r="AF273" s="15" t="n">
        <f aca="false">+SUMIF('IRS IMMO'!G:G,'ALL 2019'!C273,'IRS IMMO'!F:F)</f>
        <v>0</v>
      </c>
      <c r="AG273" s="15" t="n">
        <f aca="false">SUMIF('United Malagasy'!F:F,'ALL 2019'!C273,'United Malagasy'!E:E)</f>
        <v>13953224.3</v>
      </c>
      <c r="AH273" s="15" t="n">
        <f aca="false">+SUMIF(AGRIVETAM!F:F,'ALL 2019'!C273,AGRIVETAM!E:E)</f>
        <v>35550000</v>
      </c>
      <c r="AI273" s="15" t="n">
        <f aca="false">+SUMIF(EUROPAINTS!F:F,'ALL 2019'!C273,EUROPAINTS!E:E)</f>
        <v>0</v>
      </c>
      <c r="AJ273" s="15" t="n">
        <f aca="false">SUMIF('CSS SAKAY'!F:F,'ALL 2019'!C273,'CSS SAKAY'!E:E)</f>
        <v>38036000</v>
      </c>
      <c r="AK273" s="61" t="n">
        <f aca="false">+SUMIF(AGRIMA!F:F,'ALL 2019'!C273,AGRIMA!E:E)</f>
        <v>3367000</v>
      </c>
      <c r="AL273" s="15" t="n">
        <f aca="false">+SUMIF(FERRIS!H:H,'ALL 2019'!C273,FERRIS!G:G)</f>
        <v>0</v>
      </c>
      <c r="AM273" s="15" t="n">
        <f aca="false">SUMIF(SEM!F:F,'ALL 2019'!C273,SEM!E:E)</f>
        <v>0</v>
      </c>
      <c r="AN273" s="15" t="n">
        <f aca="false">+SUMIF(Madatrade!F:F,'ALL 2019'!C273,Madatrade!E:E)</f>
        <v>6107400</v>
      </c>
      <c r="AO273" s="15" t="n">
        <f aca="false">+SUMIF('FIRST INVESTISSEMENT'!G:G,'ALL 2019'!C273,'FIRST INVESTISSEMENT'!F:F)</f>
        <v>57235589</v>
      </c>
    </row>
    <row r="274" customFormat="false" ht="17.25" hidden="false" customHeight="true" outlineLevel="0" collapsed="false">
      <c r="A274" s="2" t="str">
        <f aca="false">+LEFT(B274)</f>
        <v>6</v>
      </c>
      <c r="B274" s="2" t="str">
        <f aca="false">+LEFT(C274,3)</f>
        <v>623</v>
      </c>
      <c r="C274" s="20" t="n">
        <v>62300000</v>
      </c>
      <c r="D274" s="46" t="s">
        <v>2976</v>
      </c>
      <c r="E274" s="57" t="s">
        <v>165</v>
      </c>
      <c r="F274" s="61" t="n">
        <v>15621098.96</v>
      </c>
      <c r="G274" s="61" t="n">
        <f aca="false">+SUMIF(AGRICORP!I:I,C274,AGRICORP!F:F)</f>
        <v>0</v>
      </c>
      <c r="H274" s="61" t="n">
        <f aca="false">+SUMIF(SMTP!D:D,'ALL 2019'!C274,SMTP!H:H)</f>
        <v>82032912.8023</v>
      </c>
      <c r="I274" s="61" t="n">
        <f aca="false">SUMIF(AGRIVET!G:G,C274,AGRIVET!F:F)</f>
        <v>112682091.95</v>
      </c>
      <c r="J274" s="61" t="n">
        <f aca="false">+SUMIF(AGRIVAL!G:G,'ALL 2019'!C274,AGRIVAL!F:F)</f>
        <v>0</v>
      </c>
      <c r="K274" s="61" t="n">
        <f aca="false">+SUMIF(AGRIKOBA!G:G,'ALL 2019'!C274,AGRIKOBA!F:F)</f>
        <v>0</v>
      </c>
      <c r="L274" s="61" t="n">
        <f aca="false">+SUMIF(LMOI!F:F,'ALL 2019'!C274,LMOI!E:E)</f>
        <v>0</v>
      </c>
      <c r="M274" s="15" t="n">
        <f aca="false">+SUMIF(TARTINE!G:G,'ALL 2019'!C274,TARTINE!F:F)</f>
        <v>1750000</v>
      </c>
      <c r="N274" s="15" t="n">
        <f aca="false">+SUMIF(IDF!F:F,'ALL 2019'!C274,IDF!E:E)</f>
        <v>45297940.97</v>
      </c>
      <c r="O274" s="15" t="n">
        <f aca="false">+SUMIF(RYA!G:G,C274,RYA!F:F)</f>
        <v>0</v>
      </c>
      <c r="P274" s="15" t="n">
        <f aca="false">+SUMIF('SCI NOAH'!G:G,'ALL 2019'!C274,'SCI NOAH'!F:F)</f>
        <v>0</v>
      </c>
      <c r="Q274" s="15" t="n">
        <f aca="false">+SUMIF(SIM!F:F,'ALL 2019'!C274,SIM!E:E)</f>
        <v>5926000</v>
      </c>
      <c r="R274" s="93" t="n">
        <f aca="false">SUMIF('First Energy'!F:F,C274,'First Energy'!I:I)</f>
        <v>0</v>
      </c>
      <c r="S274" s="93" t="n">
        <f aca="false">SUMIF('ID Motors'!G:G,C274,'ID Motors'!J:J)</f>
        <v>0</v>
      </c>
      <c r="T274" s="15" t="n">
        <f aca="false">+SUMIF('ID RENTAL'!G:G,'ALL 2019'!C274,'ID RENTAL'!F:F)</f>
        <v>0</v>
      </c>
      <c r="U274" s="29" t="n">
        <f aca="false">+SUMIF('MCM '!G:G,'ALL 2019'!C274,'MCM '!F:F)</f>
        <v>91372055.2</v>
      </c>
      <c r="V274" s="61" t="n">
        <f aca="false">+SUMIF(AGRIMOTORS!G:G,C274,AGRIMOTORS!F:F)</f>
        <v>0</v>
      </c>
      <c r="W274" s="15" t="n">
        <f aca="false">+SUMIF(BOVIMA!F:F,'ALL 2019'!C274,BOVIMA!E:E)</f>
        <v>1216000</v>
      </c>
      <c r="X274" s="15" t="n">
        <f aca="false">+SUMIF(AGRIFEED!F:F,'ALL 2019'!C274,AGRIFEED!E:E)</f>
        <v>0</v>
      </c>
      <c r="Y274" s="15" t="n">
        <f aca="false">+SUMIF(AMIP!F:F,'ALL 2019'!C274,AMIP!E:E)</f>
        <v>0</v>
      </c>
      <c r="Z274" s="15" t="n">
        <f aca="false">+SUMIF(ISF!F:F,'ALL 2019'!C274,ISF!F:F)</f>
        <v>0</v>
      </c>
      <c r="AA274" s="15" t="n">
        <f aca="false">+SUMIF(MABEL!F:F,'ALL 2019'!C274,MABEL!E:E)</f>
        <v>38700</v>
      </c>
      <c r="AB274" s="29" t="n">
        <f aca="false">+SUMIF(DISCOI!G:G,'ALL 2019'!C274,DISCOI!F:F)</f>
        <v>0</v>
      </c>
      <c r="AC274" s="15" t="n">
        <f aca="false">+SUMIF(NMP!F:F,'ALL 2019'!C274,NMP!E:E)</f>
        <v>0</v>
      </c>
      <c r="AD274" s="15" t="n">
        <f aca="false">+SUMIF('AMCHO '!F:F,'ALL 2019'!C274,'AMCHO '!E:E)</f>
        <v>295000</v>
      </c>
      <c r="AE274" s="15" t="n">
        <f aca="false">SUMIF(CONFORTIS!G:G,'ALL 2019'!C274,CONFORTIS!F:F)</f>
        <v>0</v>
      </c>
      <c r="AF274" s="15" t="n">
        <f aca="false">+SUMIF('IRS IMMO'!G:G,'ALL 2019'!C274,'IRS IMMO'!F:F)</f>
        <v>0</v>
      </c>
      <c r="AG274" s="15" t="n">
        <f aca="false">SUMIF('United Malagasy'!F:F,'ALL 2019'!C274,'United Malagasy'!E:E)</f>
        <v>26165409.02</v>
      </c>
      <c r="AH274" s="15" t="n">
        <f aca="false">+SUMIF(AGRIVETAM!F:F,'ALL 2019'!C274,AGRIVETAM!E:E)</f>
        <v>729300</v>
      </c>
      <c r="AI274" s="15" t="n">
        <f aca="false">+SUMIF(EUROPAINTS!F:F,'ALL 2019'!C274,EUROPAINTS!E:E)</f>
        <v>0</v>
      </c>
      <c r="AJ274" s="15" t="n">
        <f aca="false">SUMIF('CSS SAKAY'!F:F,'ALL 2019'!C274,'CSS SAKAY'!E:E)</f>
        <v>0</v>
      </c>
      <c r="AK274" s="61" t="n">
        <f aca="false">+SUMIF(AGRIMA!F:F,'ALL 2019'!C274,AGRIMA!E:E)</f>
        <v>0</v>
      </c>
      <c r="AL274" s="15" t="n">
        <f aca="false">+SUMIF(FERRIS!H:H,'ALL 2019'!C274,FERRIS!G:G)</f>
        <v>0</v>
      </c>
      <c r="AM274" s="15" t="n">
        <f aca="false">SUMIF(SEM!F:F,'ALL 2019'!C274,SEM!E:E)</f>
        <v>0</v>
      </c>
      <c r="AN274" s="15" t="n">
        <f aca="false">+SUMIF(Madatrade!F:F,'ALL 2019'!C274,Madatrade!E:E)</f>
        <v>0</v>
      </c>
      <c r="AO274" s="15" t="n">
        <f aca="false">+SUMIF('FIRST INVESTISSEMENT'!G:G,'ALL 2019'!C274,'FIRST INVESTISSEMENT'!F:F)</f>
        <v>0</v>
      </c>
    </row>
    <row r="275" customFormat="false" ht="17.25" hidden="false" customHeight="true" outlineLevel="0" collapsed="false">
      <c r="A275" s="2" t="str">
        <f aca="false">+LEFT(B275)</f>
        <v>6</v>
      </c>
      <c r="B275" s="2" t="str">
        <f aca="false">+LEFT(C275,3)</f>
        <v>624</v>
      </c>
      <c r="C275" s="20" t="n">
        <v>62401000</v>
      </c>
      <c r="D275" s="46" t="s">
        <v>2976</v>
      </c>
      <c r="E275" s="57" t="s">
        <v>411</v>
      </c>
      <c r="F275" s="61" t="n">
        <v>49268536.85</v>
      </c>
      <c r="G275" s="61" t="n">
        <f aca="false">+SUMIF(AGRICORP!I:I,C275,AGRICORP!F:F)</f>
        <v>0</v>
      </c>
      <c r="H275" s="61" t="n">
        <f aca="false">+SUMIF(SMTP!D:D,'ALL 2019'!C275,SMTP!H:H)</f>
        <v>94951350</v>
      </c>
      <c r="I275" s="61" t="n">
        <f aca="false">SUMIF(AGRIVET!G:G,C275,AGRIVET!F:F)</f>
        <v>280494708</v>
      </c>
      <c r="J275" s="61" t="n">
        <f aca="false">+SUMIF(AGRIVAL!G:G,'ALL 2019'!C275,AGRIVAL!F:F)</f>
        <v>165564328</v>
      </c>
      <c r="K275" s="61" t="n">
        <f aca="false">+SUMIF(AGRIKOBA!G:G,'ALL 2019'!C275,AGRIKOBA!F:F)</f>
        <v>4556600</v>
      </c>
      <c r="L275" s="61" t="n">
        <f aca="false">+SUMIF(LMOI!F:F,'ALL 2019'!C275,LMOI!E:E)</f>
        <v>207416667</v>
      </c>
      <c r="M275" s="15" t="n">
        <f aca="false">+SUMIF(TARTINE!G:G,'ALL 2019'!C275,TARTINE!F:F)</f>
        <v>2762000</v>
      </c>
      <c r="N275" s="15" t="n">
        <f aca="false">+SUMIF(IDF!F:F,'ALL 2019'!C275,IDF!E:E)</f>
        <v>4706000</v>
      </c>
      <c r="O275" s="15" t="n">
        <f aca="false">+SUMIF(RYA!G:G,C275,RYA!F:F)</f>
        <v>700000</v>
      </c>
      <c r="P275" s="15" t="n">
        <f aca="false">+SUMIF('SCI NOAH'!G:G,'ALL 2019'!C275,'SCI NOAH'!F:F)</f>
        <v>0</v>
      </c>
      <c r="Q275" s="15" t="n">
        <f aca="false">+SUMIF(SIM!F:F,'ALL 2019'!C275,SIM!E:E)</f>
        <v>1000000</v>
      </c>
      <c r="R275" s="93" t="n">
        <f aca="false">SUMIF('First Energy'!F:F,C275,'First Energy'!I:I)</f>
        <v>151333686.67</v>
      </c>
      <c r="S275" s="93" t="n">
        <f aca="false">SUMIF('ID Motors'!G:G,C275,'ID Motors'!J:J)</f>
        <v>156570000</v>
      </c>
      <c r="T275" s="15" t="n">
        <f aca="false">+SUMIF('ID RENTAL'!G:G,'ALL 2019'!C275,'ID RENTAL'!F:F)</f>
        <v>163365480</v>
      </c>
      <c r="U275" s="29" t="n">
        <f aca="false">+SUMIF('MCM '!G:G,'ALL 2019'!C275,'MCM '!F:F)</f>
        <v>18475000</v>
      </c>
      <c r="V275" s="61" t="n">
        <f aca="false">+SUMIF(AGRIMOTORS!G:G,C275,AGRIMOTORS!F:F)</f>
        <v>3600000</v>
      </c>
      <c r="W275" s="15" t="n">
        <f aca="false">+SUMIF(BOVIMA!F:F,'ALL 2019'!C275,BOVIMA!E:E)</f>
        <v>65423968</v>
      </c>
      <c r="X275" s="15" t="n">
        <f aca="false">+SUMIF(AGRIFEED!F:F,'ALL 2019'!C275,AGRIFEED!E:E)</f>
        <v>55237900</v>
      </c>
      <c r="Y275" s="15" t="n">
        <f aca="false">+SUMIF(AMIP!F:F,'ALL 2019'!C275,AMIP!E:E)</f>
        <v>0</v>
      </c>
      <c r="Z275" s="15" t="n">
        <f aca="false">+SUMIF(ISF!F:F,'ALL 2019'!C275,ISF!F:F)</f>
        <v>0</v>
      </c>
      <c r="AA275" s="15" t="n">
        <f aca="false">+SUMIF(MABEL!F:F,'ALL 2019'!C275,MABEL!E:E)</f>
        <v>0</v>
      </c>
      <c r="AB275" s="29" t="n">
        <f aca="false">+SUMIF(DISCOI!G:G,'ALL 2019'!C275,DISCOI!F:F)</f>
        <v>0</v>
      </c>
      <c r="AC275" s="15" t="n">
        <f aca="false">+SUMIF(NMP!F:F,'ALL 2019'!C275,NMP!E:E)</f>
        <v>0</v>
      </c>
      <c r="AD275" s="15" t="n">
        <f aca="false">+SUMIF('AMCHO '!F:F,'ALL 2019'!C275,'AMCHO '!E:E)</f>
        <v>24955000</v>
      </c>
      <c r="AE275" s="15" t="n">
        <f aca="false">SUMIF(CONFORTIS!G:G,'ALL 2019'!C275,CONFORTIS!F:F)</f>
        <v>0</v>
      </c>
      <c r="AF275" s="15" t="n">
        <f aca="false">+SUMIF('IRS IMMO'!G:G,'ALL 2019'!C275,'IRS IMMO'!F:F)</f>
        <v>0</v>
      </c>
      <c r="AG275" s="15" t="n">
        <f aca="false">SUMIF('United Malagasy'!F:F,'ALL 2019'!C275,'United Malagasy'!E:E)</f>
        <v>0</v>
      </c>
      <c r="AH275" s="15" t="n">
        <f aca="false">+SUMIF(AGRIVETAM!F:F,'ALL 2019'!C275,AGRIVETAM!E:E)</f>
        <v>-628500</v>
      </c>
      <c r="AI275" s="15" t="n">
        <f aca="false">+SUMIF(EUROPAINTS!F:F,'ALL 2019'!C275,EUROPAINTS!E:E)</f>
        <v>0</v>
      </c>
      <c r="AJ275" s="15" t="n">
        <f aca="false">SUMIF('CSS SAKAY'!F:F,'ALL 2019'!C275,'CSS SAKAY'!E:E)</f>
        <v>2800000</v>
      </c>
      <c r="AK275" s="61" t="n">
        <f aca="false">+SUMIF(AGRIMA!F:F,'ALL 2019'!C275,AGRIMA!E:E)</f>
        <v>15950000</v>
      </c>
      <c r="AL275" s="15" t="n">
        <f aca="false">+SUMIF(FERRIS!H:H,'ALL 2019'!C275,FERRIS!G:G)</f>
        <v>8468000</v>
      </c>
      <c r="AM275" s="15" t="n">
        <f aca="false">SUMIF(SEM!F:F,'ALL 2019'!C275,SEM!E:E)</f>
        <v>100000</v>
      </c>
      <c r="AN275" s="15" t="n">
        <f aca="false">+SUMIF(Madatrade!F:F,'ALL 2019'!C275,Madatrade!E:E)</f>
        <v>0</v>
      </c>
      <c r="AO275" s="15" t="n">
        <f aca="false">+SUMIF('FIRST INVESTISSEMENT'!G:G,'ALL 2019'!C275,'FIRST INVESTISSEMENT'!F:F)</f>
        <v>0</v>
      </c>
    </row>
    <row r="276" customFormat="false" ht="17.25" hidden="false" customHeight="true" outlineLevel="0" collapsed="false">
      <c r="A276" s="2" t="str">
        <f aca="false">+LEFT(B276)</f>
        <v>6</v>
      </c>
      <c r="B276" s="2" t="str">
        <f aca="false">+LEFT(C276,3)</f>
        <v>625</v>
      </c>
      <c r="C276" s="20" t="n">
        <v>62501000</v>
      </c>
      <c r="D276" s="46" t="s">
        <v>2976</v>
      </c>
      <c r="E276" s="57" t="s">
        <v>169</v>
      </c>
      <c r="F276" s="61" t="n">
        <v>232805024.72</v>
      </c>
      <c r="G276" s="61" t="n">
        <f aca="false">+SUMIF(AGRICORP!I:I,C276,AGRICORP!F:F)</f>
        <v>0</v>
      </c>
      <c r="H276" s="61" t="n">
        <f aca="false">+SUMIF(SMTP!D:D,'ALL 2019'!C276,SMTP!H:H)</f>
        <v>447819485.75</v>
      </c>
      <c r="I276" s="61" t="n">
        <f aca="false">SUMIF(AGRIVET!G:G,C276,AGRIVET!F:F)</f>
        <v>279102680.75</v>
      </c>
      <c r="J276" s="61" t="n">
        <f aca="false">+SUMIF(AGRIVAL!G:G,'ALL 2019'!C276,AGRIVAL!F:F)</f>
        <v>64492419</v>
      </c>
      <c r="K276" s="61" t="n">
        <f aca="false">+SUMIF(AGRIKOBA!G:G,'ALL 2019'!C276,AGRIKOBA!F:F)</f>
        <v>44862500</v>
      </c>
      <c r="L276" s="61" t="n">
        <f aca="false">+SUMIF(LMOI!F:F,'ALL 2019'!C276,LMOI!E:E)</f>
        <v>145798516</v>
      </c>
      <c r="M276" s="15" t="n">
        <f aca="false">+SUMIF(TARTINE!G:G,'ALL 2019'!C276,TARTINE!F:F)</f>
        <v>128562614.68</v>
      </c>
      <c r="N276" s="15" t="n">
        <f aca="false">+SUMIF(IDF!F:F,'ALL 2019'!C276,IDF!E:E)</f>
        <v>57996281.79</v>
      </c>
      <c r="O276" s="15" t="n">
        <f aca="false">+SUMIF(RYA!G:G,C276,RYA!F:F)</f>
        <v>10106900</v>
      </c>
      <c r="P276" s="15" t="n">
        <f aca="false">+SUMIF('SCI NOAH'!G:G,'ALL 2019'!C276,'SCI NOAH'!F:F)</f>
        <v>300000</v>
      </c>
      <c r="Q276" s="15" t="n">
        <f aca="false">+SUMIF(SIM!F:F,'ALL 2019'!C276,SIM!E:E)</f>
        <v>384914</v>
      </c>
      <c r="R276" s="93" t="n">
        <f aca="false">SUMIF('First Energy'!F:F,C276,'First Energy'!I:I)</f>
        <v>49895512.83</v>
      </c>
      <c r="S276" s="93" t="n">
        <f aca="false">SUMIF('ID Motors'!G:G,C276,'ID Motors'!J:J)</f>
        <v>142427946.8</v>
      </c>
      <c r="T276" s="15" t="n">
        <f aca="false">+SUMIF('ID RENTAL'!G:G,'ALL 2019'!C276,'ID RENTAL'!F:F)</f>
        <v>4174200</v>
      </c>
      <c r="U276" s="29" t="n">
        <f aca="false">+SUMIF('MCM '!G:G,'ALL 2019'!C276,'MCM '!F:F)</f>
        <v>30140233.35</v>
      </c>
      <c r="V276" s="61" t="n">
        <f aca="false">+SUMIF(AGRIMOTORS!G:G,C276,AGRIMOTORS!F:F)</f>
        <v>0</v>
      </c>
      <c r="W276" s="15" t="n">
        <f aca="false">+SUMIF(BOVIMA!F:F,'ALL 2019'!C276,BOVIMA!E:E)</f>
        <v>389961046</v>
      </c>
      <c r="X276" s="15" t="n">
        <f aca="false">+SUMIF(AGRIFEED!F:F,'ALL 2019'!C276,AGRIFEED!E:E)</f>
        <v>25557756</v>
      </c>
      <c r="Y276" s="15" t="n">
        <f aca="false">+SUMIF(AMIP!F:F,'ALL 2019'!C276,AMIP!E:E)</f>
        <v>0</v>
      </c>
      <c r="Z276" s="15" t="n">
        <f aca="false">+SUMIF(ISF!F:F,'ALL 2019'!C276,ISF!F:F)</f>
        <v>0</v>
      </c>
      <c r="AA276" s="15" t="n">
        <f aca="false">+SUMIF(MABEL!F:F,'ALL 2019'!C276,MABEL!E:E)</f>
        <v>6312796.07</v>
      </c>
      <c r="AB276" s="29" t="n">
        <f aca="false">+SUMIF(DISCOI!G:G,'ALL 2019'!C276,DISCOI!F:F)</f>
        <v>17394476.67</v>
      </c>
      <c r="AC276" s="15" t="n">
        <f aca="false">+SUMIF(NMP!F:F,'ALL 2019'!C276,NMP!E:E)</f>
        <v>2155380</v>
      </c>
      <c r="AD276" s="15" t="n">
        <f aca="false">+SUMIF('AMCHO '!F:F,'ALL 2019'!C276,'AMCHO '!E:E)</f>
        <v>-8969138.2</v>
      </c>
      <c r="AE276" s="15" t="n">
        <f aca="false">SUMIF(CONFORTIS!G:G,'ALL 2019'!C276,CONFORTIS!F:F)</f>
        <v>0</v>
      </c>
      <c r="AF276" s="15" t="n">
        <f aca="false">+SUMIF('IRS IMMO'!G:G,'ALL 2019'!C276,'IRS IMMO'!F:F)</f>
        <v>0</v>
      </c>
      <c r="AG276" s="15" t="n">
        <f aca="false">SUMIF('United Malagasy'!F:F,'ALL 2019'!C276,'United Malagasy'!E:E)</f>
        <v>18205140</v>
      </c>
      <c r="AH276" s="15" t="n">
        <f aca="false">+SUMIF(AGRIVETAM!F:F,'ALL 2019'!C276,AGRIVETAM!E:E)</f>
        <v>11114600</v>
      </c>
      <c r="AI276" s="15" t="n">
        <f aca="false">+SUMIF(EUROPAINTS!F:F,'ALL 2019'!C276,EUROPAINTS!E:E)</f>
        <v>191455</v>
      </c>
      <c r="AJ276" s="15" t="n">
        <f aca="false">SUMIF('CSS SAKAY'!F:F,'ALL 2019'!C276,'CSS SAKAY'!E:E)</f>
        <v>6894985.01</v>
      </c>
      <c r="AK276" s="61" t="n">
        <f aca="false">+SUMIF(AGRIMA!F:F,'ALL 2019'!C276,AGRIMA!E:E)</f>
        <v>1215500</v>
      </c>
      <c r="AL276" s="15" t="n">
        <f aca="false">+SUMIF(FERRIS!H:H,'ALL 2019'!C276,FERRIS!G:G)</f>
        <v>58917750.68</v>
      </c>
      <c r="AM276" s="15" t="n">
        <f aca="false">SUMIF(SEM!F:F,'ALL 2019'!C276,SEM!E:E)</f>
        <v>0</v>
      </c>
      <c r="AN276" s="15" t="n">
        <f aca="false">+SUMIF(Madatrade!F:F,'ALL 2019'!C276,Madatrade!E:E)</f>
        <v>2262133</v>
      </c>
      <c r="AO276" s="15" t="n">
        <f aca="false">+SUMIF('FIRST INVESTISSEMENT'!G:G,'ALL 2019'!C276,'FIRST INVESTISSEMENT'!F:F)</f>
        <v>0</v>
      </c>
    </row>
    <row r="277" customFormat="false" ht="17.25" hidden="false" customHeight="true" outlineLevel="0" collapsed="false">
      <c r="A277" s="2" t="str">
        <f aca="false">+LEFT(B277)</f>
        <v>6</v>
      </c>
      <c r="B277" s="2" t="str">
        <f aca="false">+LEFT(C277,3)</f>
        <v>626</v>
      </c>
      <c r="C277" s="20" t="n">
        <v>62601000</v>
      </c>
      <c r="D277" s="46" t="s">
        <v>2976</v>
      </c>
      <c r="E277" s="57" t="s">
        <v>418</v>
      </c>
      <c r="F277" s="61" t="n">
        <v>45740248.39</v>
      </c>
      <c r="G277" s="61" t="n">
        <f aca="false">+SUMIF(AGRICORP!I:I,C277,AGRICORP!F:F)</f>
        <v>0</v>
      </c>
      <c r="H277" s="61" t="n">
        <f aca="false">+SUMIF(SMTP!D:D,'ALL 2019'!C277,SMTP!H:H)</f>
        <v>105523640.33</v>
      </c>
      <c r="I277" s="61" t="n">
        <f aca="false">SUMIF(AGRIVET!G:G,C277,AGRIVET!F:F)</f>
        <v>53968236.61</v>
      </c>
      <c r="J277" s="61" t="n">
        <f aca="false">+SUMIF(AGRIVAL!G:G,'ALL 2019'!C277,AGRIVAL!F:F)</f>
        <v>246639</v>
      </c>
      <c r="K277" s="61" t="n">
        <f aca="false">+SUMIF(AGRIKOBA!G:G,'ALL 2019'!C277,AGRIKOBA!F:F)</f>
        <v>31126.25</v>
      </c>
      <c r="L277" s="61" t="n">
        <f aca="false">+SUMIF(LMOI!F:F,'ALL 2019'!C277,LMOI!E:E)</f>
        <v>1442322</v>
      </c>
      <c r="M277" s="15" t="n">
        <f aca="false">+SUMIF(TARTINE!G:G,'ALL 2019'!C277,TARTINE!F:F)</f>
        <v>21293045.61</v>
      </c>
      <c r="N277" s="15" t="n">
        <f aca="false">+SUMIF(IDF!F:F,'ALL 2019'!C277,IDF!E:E)</f>
        <v>32050319.92</v>
      </c>
      <c r="O277" s="15" t="n">
        <f aca="false">+SUMIF(RYA!G:G,C277,RYA!F:F)</f>
        <v>75340</v>
      </c>
      <c r="P277" s="15" t="n">
        <f aca="false">+SUMIF('SCI NOAH'!G:G,'ALL 2019'!C277,'SCI NOAH'!F:F)</f>
        <v>0</v>
      </c>
      <c r="Q277" s="15" t="n">
        <f aca="false">+SUMIF(SIM!F:F,'ALL 2019'!C277,SIM!E:E)</f>
        <v>1626760.25</v>
      </c>
      <c r="R277" s="93" t="n">
        <f aca="false">SUMIF('First Energy'!F:F,C277,'First Energy'!I:I)</f>
        <v>191971.25</v>
      </c>
      <c r="S277" s="93" t="n">
        <f aca="false">SUMIF('ID Motors'!G:G,C277,'ID Motors'!J:J)</f>
        <v>51086.75</v>
      </c>
      <c r="T277" s="15" t="n">
        <f aca="false">+SUMIF('ID RENTAL'!G:G,'ALL 2019'!C277,'ID RENTAL'!F:F)</f>
        <v>0</v>
      </c>
      <c r="U277" s="29" t="n">
        <f aca="false">+SUMIF('MCM '!G:G,'ALL 2019'!C277,'MCM '!F:F)</f>
        <v>28545765.89</v>
      </c>
      <c r="V277" s="61" t="n">
        <f aca="false">+SUMIF(AGRIMOTORS!G:G,C277,AGRIMOTORS!F:F)</f>
        <v>0</v>
      </c>
      <c r="W277" s="15" t="n">
        <f aca="false">+SUMIF(BOVIMA!F:F,'ALL 2019'!C277,BOVIMA!E:E)</f>
        <v>27803131</v>
      </c>
      <c r="X277" s="15" t="n">
        <f aca="false">+SUMIF(AGRIFEED!F:F,'ALL 2019'!C277,AGRIFEED!E:E)</f>
        <v>0</v>
      </c>
      <c r="Y277" s="15" t="n">
        <f aca="false">+SUMIF(AMIP!F:F,'ALL 2019'!C277,AMIP!E:E)</f>
        <v>0</v>
      </c>
      <c r="Z277" s="15" t="n">
        <f aca="false">+SUMIF(ISF!F:F,'ALL 2019'!C277,ISF!F:F)</f>
        <v>0</v>
      </c>
      <c r="AA277" s="15" t="n">
        <f aca="false">+SUMIF(MABEL!F:F,'ALL 2019'!C277,MABEL!E:E)</f>
        <v>1551799.9</v>
      </c>
      <c r="AB277" s="29" t="n">
        <f aca="false">+SUMIF(DISCOI!G:G,'ALL 2019'!C277,DISCOI!F:F)</f>
        <v>54583484.15</v>
      </c>
      <c r="AC277" s="15" t="n">
        <f aca="false">+SUMIF(NMP!F:F,'ALL 2019'!C277,NMP!E:E)</f>
        <v>0</v>
      </c>
      <c r="AD277" s="15" t="n">
        <f aca="false">+SUMIF('AMCHO '!F:F,'ALL 2019'!C277,'AMCHO '!E:E)</f>
        <v>5989716.33</v>
      </c>
      <c r="AE277" s="15" t="n">
        <f aca="false">SUMIF(CONFORTIS!G:G,'ALL 2019'!C277,CONFORTIS!F:F)</f>
        <v>0</v>
      </c>
      <c r="AF277" s="15" t="n">
        <f aca="false">+SUMIF('IRS IMMO'!G:G,'ALL 2019'!C277,'IRS IMMO'!F:F)</f>
        <v>0</v>
      </c>
      <c r="AG277" s="15" t="n">
        <f aca="false">SUMIF('United Malagasy'!F:F,'ALL 2019'!C277,'United Malagasy'!E:E)</f>
        <v>10352891.27</v>
      </c>
      <c r="AH277" s="15" t="n">
        <f aca="false">+SUMIF(AGRIVETAM!F:F,'ALL 2019'!C277,AGRIVETAM!E:E)</f>
        <v>8416931.4</v>
      </c>
      <c r="AI277" s="15" t="n">
        <f aca="false">+SUMIF(EUROPAINTS!F:F,'ALL 2019'!C277,EUROPAINTS!E:E)</f>
        <v>82213</v>
      </c>
      <c r="AJ277" s="15" t="n">
        <f aca="false">SUMIF('CSS SAKAY'!F:F,'ALL 2019'!C277,'CSS SAKAY'!E:E)</f>
        <v>20799</v>
      </c>
      <c r="AK277" s="61" t="n">
        <f aca="false">+SUMIF(AGRIMA!F:F,'ALL 2019'!C277,AGRIMA!E:E)</f>
        <v>849072.14</v>
      </c>
      <c r="AL277" s="15" t="n">
        <f aca="false">+SUMIF(FERRIS!H:H,'ALL 2019'!C277,FERRIS!G:G)</f>
        <v>975344</v>
      </c>
      <c r="AM277" s="15" t="n">
        <f aca="false">SUMIF(SEM!F:F,'ALL 2019'!C277,SEM!E:E)</f>
        <v>0</v>
      </c>
      <c r="AN277" s="15" t="n">
        <f aca="false">+SUMIF(Madatrade!F:F,'ALL 2019'!C277,Madatrade!E:E)</f>
        <v>39247734.32</v>
      </c>
      <c r="AO277" s="15" t="n">
        <f aca="false">+SUMIF('FIRST INVESTISSEMENT'!G:G,'ALL 2019'!C277,'FIRST INVESTISSEMENT'!F:F)</f>
        <v>0</v>
      </c>
    </row>
    <row r="278" customFormat="false" ht="17.25" hidden="false" customHeight="true" outlineLevel="0" collapsed="false">
      <c r="A278" s="2" t="str">
        <f aca="false">+LEFT(B278)</f>
        <v>6</v>
      </c>
      <c r="B278" s="2" t="str">
        <f aca="false">+LEFT(C278,3)</f>
        <v>627</v>
      </c>
      <c r="C278" s="20" t="n">
        <v>62701000</v>
      </c>
      <c r="D278" s="46" t="s">
        <v>2976</v>
      </c>
      <c r="E278" s="57" t="s">
        <v>181</v>
      </c>
      <c r="F278" s="61" t="n">
        <v>31728035.76</v>
      </c>
      <c r="G278" s="61" t="n">
        <f aca="false">+SUMIF(AGRICORP!I:I,C278,AGRICORP!F:F)</f>
        <v>0</v>
      </c>
      <c r="H278" s="61" t="n">
        <f aca="false">+SUMIF(SMTP!D:D,'ALL 2019'!C278,SMTP!H:H)</f>
        <v>97802548.8925</v>
      </c>
      <c r="I278" s="61" t="n">
        <f aca="false">SUMIF(AGRIVET!G:G,C278,AGRIVET!F:F)</f>
        <v>269724068.16</v>
      </c>
      <c r="J278" s="61" t="n">
        <f aca="false">+SUMIF(AGRIVAL!G:G,'ALL 2019'!C278,AGRIVAL!F:F)</f>
        <v>34050</v>
      </c>
      <c r="K278" s="61" t="n">
        <f aca="false">+SUMIF(AGRIKOBA!G:G,'ALL 2019'!C278,AGRIKOBA!F:F)</f>
        <v>0</v>
      </c>
      <c r="L278" s="61" t="n">
        <f aca="false">+SUMIF(LMOI!F:F,'ALL 2019'!C278,LMOI!E:E)</f>
        <v>0</v>
      </c>
      <c r="M278" s="15" t="n">
        <f aca="false">+SUMIF(TARTINE!G:G,'ALL 2019'!C278,TARTINE!F:F)</f>
        <v>9553529.12</v>
      </c>
      <c r="N278" s="15" t="n">
        <f aca="false">+SUMIF(IDF!F:F,'ALL 2019'!C278,IDF!E:E)</f>
        <v>8865515.94</v>
      </c>
      <c r="O278" s="15" t="n">
        <f aca="false">+SUMIF(RYA!G:G,C278,RYA!F:F)</f>
        <v>446400</v>
      </c>
      <c r="P278" s="15" t="n">
        <f aca="false">+SUMIF('SCI NOAH'!G:G,'ALL 2019'!C278,'SCI NOAH'!F:F)</f>
        <v>174000.01</v>
      </c>
      <c r="Q278" s="15" t="n">
        <f aca="false">+SUMIF(SIM!F:F,'ALL 2019'!C278,SIM!E:E)</f>
        <v>2225766.51</v>
      </c>
      <c r="R278" s="93" t="n">
        <f aca="false">SUMIF('First Energy'!F:F,C278,'First Energy'!I:I)</f>
        <v>0</v>
      </c>
      <c r="S278" s="93" t="n">
        <f aca="false">SUMIF('ID Motors'!G:G,C278,'ID Motors'!J:J)</f>
        <v>749030</v>
      </c>
      <c r="T278" s="15" t="n">
        <f aca="false">+SUMIF('ID RENTAL'!G:G,'ALL 2019'!C278,'ID RENTAL'!F:F)</f>
        <v>29700</v>
      </c>
      <c r="U278" s="29" t="n">
        <f aca="false">+SUMIF('MCM '!G:G,'ALL 2019'!C278,'MCM '!F:F)</f>
        <v>71169058.83</v>
      </c>
      <c r="V278" s="61" t="n">
        <f aca="false">+SUMIF(AGRIMOTORS!G:G,C278,AGRIMOTORS!F:F)</f>
        <v>0</v>
      </c>
      <c r="W278" s="15" t="n">
        <f aca="false">+SUMIF(BOVIMA!F:F,'ALL 2019'!C278,BOVIMA!E:E)</f>
        <v>20536122</v>
      </c>
      <c r="X278" s="15" t="n">
        <f aca="false">+SUMIF(AGRIFEED!F:F,'ALL 2019'!C278,AGRIFEED!E:E)</f>
        <v>0</v>
      </c>
      <c r="Y278" s="15" t="n">
        <f aca="false">+SUMIF(AMIP!F:F,'ALL 2019'!C278,AMIP!E:E)</f>
        <v>110000</v>
      </c>
      <c r="Z278" s="15" t="n">
        <f aca="false">+SUMIF(ISF!F:F,'ALL 2019'!C278,ISF!F:F)</f>
        <v>0</v>
      </c>
      <c r="AA278" s="15" t="n">
        <f aca="false">+SUMIF(MABEL!F:F,'ALL 2019'!C278,MABEL!E:E)</f>
        <v>402477.2</v>
      </c>
      <c r="AB278" s="29" t="n">
        <f aca="false">+SUMIF(DISCOI!G:G,'ALL 2019'!C278,DISCOI!F:F)</f>
        <v>22919396.62</v>
      </c>
      <c r="AC278" s="15" t="n">
        <f aca="false">+SUMIF(NMP!F:F,'ALL 2019'!C278,NMP!E:E)</f>
        <v>1501692.95</v>
      </c>
      <c r="AD278" s="15" t="n">
        <f aca="false">+SUMIF('AMCHO '!F:F,'ALL 2019'!C278,'AMCHO '!E:E)</f>
        <v>20284765.99</v>
      </c>
      <c r="AE278" s="15" t="n">
        <f aca="false">SUMIF(CONFORTIS!G:G,'ALL 2019'!C278,CONFORTIS!F:F)</f>
        <v>0</v>
      </c>
      <c r="AF278" s="15" t="n">
        <f aca="false">+SUMIF('IRS IMMO'!G:G,'ALL 2019'!C278,'IRS IMMO'!F:F)</f>
        <v>60000</v>
      </c>
      <c r="AG278" s="15" t="n">
        <f aca="false">SUMIF('United Malagasy'!F:F,'ALL 2019'!C278,'United Malagasy'!E:E)</f>
        <v>680656.6</v>
      </c>
      <c r="AH278" s="15" t="n">
        <f aca="false">+SUMIF(AGRIVETAM!F:F,'ALL 2019'!C278,AGRIVETAM!E:E)</f>
        <v>835300</v>
      </c>
      <c r="AI278" s="15" t="n">
        <f aca="false">+SUMIF(EUROPAINTS!F:F,'ALL 2019'!C278,EUROPAINTS!E:E)</f>
        <v>27400</v>
      </c>
      <c r="AJ278" s="15" t="n">
        <f aca="false">SUMIF('CSS SAKAY'!F:F,'ALL 2019'!C278,'CSS SAKAY'!E:E)</f>
        <v>1441613.57</v>
      </c>
      <c r="AK278" s="61" t="n">
        <f aca="false">+SUMIF(AGRIMA!F:F,'ALL 2019'!C278,AGRIMA!E:E)</f>
        <v>447735.22</v>
      </c>
      <c r="AL278" s="15" t="n">
        <f aca="false">+SUMIF(FERRIS!H:H,'ALL 2019'!C278,FERRIS!G:G)</f>
        <v>0</v>
      </c>
      <c r="AM278" s="15" t="n">
        <f aca="false">SUMIF(SEM!F:F,'ALL 2019'!C278,SEM!E:E)</f>
        <v>0</v>
      </c>
      <c r="AN278" s="15" t="n">
        <f aca="false">+SUMIF(Madatrade!F:F,'ALL 2019'!C278,Madatrade!E:E)</f>
        <v>103775972.13</v>
      </c>
      <c r="AO278" s="15" t="n">
        <f aca="false">+SUMIF('FIRST INVESTISSEMENT'!G:G,'ALL 2019'!C278,'FIRST INVESTISSEMENT'!F:F)</f>
        <v>2797988.86</v>
      </c>
    </row>
    <row r="279" customFormat="false" ht="17.25" hidden="false" customHeight="true" outlineLevel="0" collapsed="false">
      <c r="A279" s="2" t="str">
        <f aca="false">+LEFT(B279)</f>
        <v>6</v>
      </c>
      <c r="B279" s="2" t="str">
        <f aca="false">+LEFT(C279,3)</f>
        <v>628</v>
      </c>
      <c r="C279" s="20" t="n">
        <v>62800000</v>
      </c>
      <c r="D279" s="46" t="s">
        <v>2976</v>
      </c>
      <c r="E279" s="57" t="s">
        <v>441</v>
      </c>
      <c r="F279" s="61" t="n">
        <v>404800</v>
      </c>
      <c r="G279" s="61" t="n">
        <f aca="false">+SUMIF(AGRICORP!I:I,C279,AGRICORP!F:F)</f>
        <v>0</v>
      </c>
      <c r="H279" s="61" t="n">
        <f aca="false">+SUMIF(SMTP!D:D,'ALL 2019'!C279,SMTP!H:H)</f>
        <v>5402800</v>
      </c>
      <c r="I279" s="61" t="n">
        <f aca="false">SUMIF(AGRIVET!G:G,C279,AGRIVET!F:F)</f>
        <v>1163000</v>
      </c>
      <c r="J279" s="61" t="n">
        <f aca="false">+SUMIF(AGRIVAL!G:G,'ALL 2019'!C279,AGRIVAL!F:F)</f>
        <v>2601200</v>
      </c>
      <c r="K279" s="61" t="n">
        <f aca="false">+SUMIF(AGRIKOBA!G:G,'ALL 2019'!C279,AGRIKOBA!F:F)</f>
        <v>0</v>
      </c>
      <c r="L279" s="61" t="n">
        <f aca="false">+SUMIF(LMOI!F:F,'ALL 2019'!C279,LMOI!E:E)</f>
        <v>50000</v>
      </c>
      <c r="M279" s="15" t="n">
        <f aca="false">+SUMIF(TARTINE!G:G,'ALL 2019'!C279,TARTINE!F:F)</f>
        <v>5000000</v>
      </c>
      <c r="N279" s="15" t="n">
        <f aca="false">+SUMIF(IDF!F:F,'ALL 2019'!C279,IDF!E:E)</f>
        <v>5150600</v>
      </c>
      <c r="O279" s="15" t="n">
        <f aca="false">+SUMIF(RYA!G:G,C279,RYA!F:F)</f>
        <v>0</v>
      </c>
      <c r="P279" s="15" t="n">
        <f aca="false">+SUMIF('SCI NOAH'!G:G,'ALL 2019'!C279,'SCI NOAH'!F:F)</f>
        <v>0</v>
      </c>
      <c r="Q279" s="15" t="n">
        <f aca="false">+SUMIF(SIM!F:F,'ALL 2019'!C279,SIM!E:E)</f>
        <v>0</v>
      </c>
      <c r="R279" s="93" t="n">
        <f aca="false">SUMIF('First Energy'!F:F,C279,'First Energy'!I:I)</f>
        <v>101200</v>
      </c>
      <c r="S279" s="93" t="n">
        <f aca="false">SUMIF('ID Motors'!G:G,C279,'ID Motors'!J:J)</f>
        <v>129800</v>
      </c>
      <c r="T279" s="15" t="n">
        <f aca="false">+SUMIF('ID RENTAL'!G:G,'ALL 2019'!C279,'ID RENTAL'!F:F)</f>
        <v>0</v>
      </c>
      <c r="U279" s="29" t="n">
        <f aca="false">+SUMIF('MCM '!G:G,'ALL 2019'!C279,'MCM '!F:F)</f>
        <v>4398750</v>
      </c>
      <c r="V279" s="61" t="n">
        <f aca="false">+SUMIF(AGRIMOTORS!G:G,C279,AGRIMOTORS!F:F)</f>
        <v>0</v>
      </c>
      <c r="W279" s="15" t="n">
        <f aca="false">+SUMIF(BOVIMA!F:F,'ALL 2019'!C279,BOVIMA!E:E)</f>
        <v>0</v>
      </c>
      <c r="X279" s="15" t="n">
        <f aca="false">+SUMIF(AGRIFEED!F:F,'ALL 2019'!C279,AGRIFEED!E:E)</f>
        <v>0</v>
      </c>
      <c r="Y279" s="15" t="n">
        <f aca="false">+SUMIF(AMIP!F:F,'ALL 2019'!C279,AMIP!E:E)</f>
        <v>0</v>
      </c>
      <c r="Z279" s="15" t="n">
        <f aca="false">+SUMIF(ISF!F:F,'ALL 2019'!C279,ISF!F:F)</f>
        <v>0</v>
      </c>
      <c r="AA279" s="15" t="n">
        <f aca="false">+SUMIF(MABEL!F:F,'ALL 2019'!C279,MABEL!E:E)</f>
        <v>0</v>
      </c>
      <c r="AB279" s="29" t="n">
        <f aca="false">+SUMIF(DISCOI!G:G,'ALL 2019'!C279,DISCOI!F:F)</f>
        <v>0</v>
      </c>
      <c r="AC279" s="15" t="n">
        <f aca="false">+SUMIF(NMP!F:F,'ALL 2019'!C279,NMP!E:E)</f>
        <v>0</v>
      </c>
      <c r="AD279" s="15" t="n">
        <f aca="false">+SUMIF('AMCHO '!F:F,'ALL 2019'!C279,'AMCHO '!E:E)</f>
        <v>2331446.75</v>
      </c>
      <c r="AE279" s="15" t="n">
        <f aca="false">SUMIF(CONFORTIS!G:G,'ALL 2019'!C279,CONFORTIS!F:F)</f>
        <v>0</v>
      </c>
      <c r="AF279" s="15" t="n">
        <f aca="false">+SUMIF('IRS IMMO'!G:G,'ALL 2019'!C279,'IRS IMMO'!F:F)</f>
        <v>0</v>
      </c>
      <c r="AG279" s="15" t="n">
        <f aca="false">SUMIF('United Malagasy'!F:F,'ALL 2019'!C279,'United Malagasy'!E:E)</f>
        <v>0</v>
      </c>
      <c r="AH279" s="15" t="n">
        <f aca="false">+SUMIF(AGRIVETAM!F:F,'ALL 2019'!C279,AGRIVETAM!E:E)</f>
        <v>0</v>
      </c>
      <c r="AI279" s="15" t="n">
        <f aca="false">+SUMIF(EUROPAINTS!F:F,'ALL 2019'!C279,EUROPAINTS!E:E)</f>
        <v>50600</v>
      </c>
      <c r="AJ279" s="15" t="n">
        <f aca="false">SUMIF('CSS SAKAY'!F:F,'ALL 2019'!C279,'CSS SAKAY'!E:E)</f>
        <v>0</v>
      </c>
      <c r="AK279" s="61" t="n">
        <f aca="false">+SUMIF(AGRIMA!F:F,'ALL 2019'!C279,AGRIMA!E:E)</f>
        <v>0</v>
      </c>
      <c r="AL279" s="15" t="n">
        <f aca="false">+SUMIF(FERRIS!H:H,'ALL 2019'!C279,FERRIS!G:G)</f>
        <v>0</v>
      </c>
      <c r="AM279" s="15" t="n">
        <f aca="false">SUMIF(SEM!F:F,'ALL 2019'!C279,SEM!E:E)</f>
        <v>696000</v>
      </c>
      <c r="AN279" s="15" t="n">
        <f aca="false">+SUMIF(Madatrade!F:F,'ALL 2019'!C279,Madatrade!E:E)</f>
        <v>4050000</v>
      </c>
      <c r="AO279" s="15" t="n">
        <f aca="false">+SUMIF('FIRST INVESTISSEMENT'!G:G,'ALL 2019'!C279,'FIRST INVESTISSEMENT'!F:F)</f>
        <v>0</v>
      </c>
    </row>
    <row r="280" customFormat="false" ht="17.25" hidden="false" customHeight="true" outlineLevel="0" collapsed="false">
      <c r="A280" s="2" t="str">
        <f aca="false">+LEFT(B280)</f>
        <v>6</v>
      </c>
      <c r="B280" s="2" t="str">
        <f aca="false">+LEFT(C280,3)</f>
        <v>631</v>
      </c>
      <c r="C280" s="12" t="n">
        <v>63100000</v>
      </c>
      <c r="D280" s="46" t="s">
        <v>2977</v>
      </c>
      <c r="E280" s="86" t="s">
        <v>1435</v>
      </c>
      <c r="F280" s="61"/>
      <c r="G280" s="61" t="n">
        <f aca="false">+SUMIF(AGRICORP!I:I,C280,AGRICORP!F:F)</f>
        <v>0</v>
      </c>
      <c r="H280" s="61" t="n">
        <f aca="false">+SUMIF(SMTP!D:D,'ALL 2019'!C280,SMTP!H:H)</f>
        <v>0</v>
      </c>
      <c r="I280" s="61" t="n">
        <f aca="false">SUMIF(AGRIVET!G:G,C280,AGRIVET!F:F)</f>
        <v>0</v>
      </c>
      <c r="J280" s="61" t="n">
        <f aca="false">+SUMIF(AGRIVAL!G:G,'ALL 2019'!C280,AGRIVAL!F:F)</f>
        <v>0</v>
      </c>
      <c r="M280" s="15" t="n">
        <f aca="false">+SUMIF(TARTINE!G:G,'ALL 2019'!C280,TARTINE!F:F)</f>
        <v>0</v>
      </c>
      <c r="N280" s="15" t="n">
        <f aca="false">+SUMIF(IDF!F:F,'ALL 2019'!C280,IDF!E:E)</f>
        <v>0</v>
      </c>
      <c r="O280" s="15" t="n">
        <f aca="false">+SUMIF(RYA!G:G,C280,RYA!F:F)</f>
        <v>0</v>
      </c>
      <c r="P280" s="15" t="n">
        <f aca="false">+SUMIF('SCI NOAH'!G:G,'ALL 2019'!C280,'SCI NOAH'!F:F)</f>
        <v>0</v>
      </c>
      <c r="Q280" s="15" t="n">
        <f aca="false">+SUMIF(SIM!F:F,'ALL 2019'!C280,SIM!E:E)</f>
        <v>0</v>
      </c>
      <c r="R280" s="93" t="n">
        <f aca="false">SUMIF('First Energy'!F:F,C280,'First Energy'!I:I)</f>
        <v>0</v>
      </c>
      <c r="S280" s="93" t="n">
        <f aca="false">SUMIF('ID Motors'!G:G,C280,'ID Motors'!J:J)</f>
        <v>0</v>
      </c>
      <c r="T280" s="15" t="n">
        <f aca="false">+SUMIF('ID RENTAL'!G:G,'ALL 2019'!C280,'ID RENTAL'!F:F)</f>
        <v>0</v>
      </c>
      <c r="U280" s="29" t="n">
        <f aca="false">+SUMIF('MCM '!G:G,'ALL 2019'!C280,'MCM '!F:F)</f>
        <v>0</v>
      </c>
      <c r="V280" s="61" t="n">
        <f aca="false">+SUMIF(AGRIMOTORS!G:G,C280,AGRIMOTORS!F:F)</f>
        <v>0</v>
      </c>
      <c r="W280" s="15" t="n">
        <f aca="false">+SUMIF(BOVIMA!F:F,'ALL 2019'!C280,BOVIMA!E:E)</f>
        <v>0</v>
      </c>
      <c r="X280" s="15" t="n">
        <f aca="false">+SUMIF(AGRIFEED!F:F,'ALL 2019'!C280,AGRIFEED!E:E)</f>
        <v>0</v>
      </c>
      <c r="Y280" s="15" t="n">
        <f aca="false">+SUMIF(AMIP!F:F,'ALL 2019'!C280,AMIP!E:E)</f>
        <v>0</v>
      </c>
      <c r="Z280" s="15" t="n">
        <f aca="false">+SUMIF(ISF!F:F,'ALL 2019'!C280,ISF!F:F)</f>
        <v>0</v>
      </c>
      <c r="AA280" s="15" t="n">
        <f aca="false">+SUMIF(MABEL!F:F,'ALL 2019'!C280,MABEL!E:E)</f>
        <v>0</v>
      </c>
      <c r="AB280" s="29" t="n">
        <f aca="false">+SUMIF(DISCOI!G:G,'ALL 2019'!C280,DISCOI!F:F)</f>
        <v>0</v>
      </c>
      <c r="AC280" s="15" t="n">
        <f aca="false">+SUMIF(NMP!F:F,'ALL 2019'!C280,NMP!E:E)</f>
        <v>0</v>
      </c>
      <c r="AD280" s="15" t="n">
        <f aca="false">+SUMIF('AMCHO '!F:F,'ALL 2019'!C280,'AMCHO '!E:E)</f>
        <v>0</v>
      </c>
      <c r="AE280" s="15" t="n">
        <f aca="false">SUMIF(CONFORTIS!G:G,'ALL 2019'!C280,CONFORTIS!F:F)</f>
        <v>0</v>
      </c>
      <c r="AF280" s="15" t="n">
        <f aca="false">+SUMIF('IRS IMMO'!G:G,'ALL 2019'!C280,'IRS IMMO'!F:F)</f>
        <v>0</v>
      </c>
      <c r="AG280" s="15" t="n">
        <f aca="false">SUMIF('United Malagasy'!F:F,'ALL 2019'!C280,'United Malagasy'!E:E)</f>
        <v>0</v>
      </c>
      <c r="AH280" s="15" t="n">
        <f aca="false">+SUMIF(AGRIVETAM!F:F,'ALL 2019'!C280,AGRIVETAM!E:E)</f>
        <v>0</v>
      </c>
      <c r="AI280" s="15" t="n">
        <f aca="false">+SUMIF(EUROPAINTS!F:F,'ALL 2019'!C280,EUROPAINTS!E:E)</f>
        <v>0</v>
      </c>
      <c r="AJ280" s="15" t="n">
        <f aca="false">SUMIF('CSS SAKAY'!F:F,'ALL 2019'!C280,'CSS SAKAY'!E:E)</f>
        <v>0</v>
      </c>
      <c r="AK280" s="61" t="n">
        <f aca="false">+SUMIF(AGRIMA!F:F,'ALL 2019'!C280,AGRIMA!E:E)</f>
        <v>0</v>
      </c>
      <c r="AL280" s="15" t="n">
        <f aca="false">+SUMIF(FERRIS!H:H,'ALL 2019'!C280,FERRIS!G:G)</f>
        <v>0</v>
      </c>
      <c r="AM280" s="15" t="n">
        <f aca="false">SUMIF(SEM!F:F,'ALL 2019'!C280,SEM!E:E)</f>
        <v>0</v>
      </c>
      <c r="AN280" s="15" t="n">
        <f aca="false">+SUMIF(Madatrade!F:F,'ALL 2019'!C280,Madatrade!E:E)</f>
        <v>0</v>
      </c>
      <c r="AO280" s="15" t="n">
        <f aca="false">+SUMIF('FIRST INVESTISSEMENT'!G:G,'ALL 2019'!C280,'FIRST INVESTISSEMENT'!F:F)</f>
        <v>0</v>
      </c>
    </row>
    <row r="281" customFormat="false" ht="17.25" hidden="false" customHeight="true" outlineLevel="0" collapsed="false">
      <c r="A281" s="2" t="str">
        <f aca="false">+LEFT(B281)</f>
        <v>6</v>
      </c>
      <c r="B281" s="2" t="str">
        <f aca="false">+LEFT(C281,3)</f>
        <v>635</v>
      </c>
      <c r="C281" s="20" t="n">
        <v>63500000</v>
      </c>
      <c r="D281" s="46" t="s">
        <v>2977</v>
      </c>
      <c r="E281" s="57" t="s">
        <v>189</v>
      </c>
      <c r="F281" s="61" t="n">
        <v>0</v>
      </c>
      <c r="G281" s="61" t="n">
        <f aca="false">+SUMIF(AGRICORP!I:I,C281,AGRICORP!F:F)</f>
        <v>0</v>
      </c>
      <c r="H281" s="61" t="n">
        <f aca="false">+SUMIF(SMTP!D:D,'ALL 2019'!C281,SMTP!H:H)</f>
        <v>1782850.22</v>
      </c>
      <c r="I281" s="61" t="n">
        <f aca="false">SUMIF(AGRIVET!G:G,C281,AGRIVET!F:F)</f>
        <v>4242213.17</v>
      </c>
      <c r="J281" s="61" t="n">
        <f aca="false">+SUMIF(AGRIVAL!G:G,'ALL 2019'!C281,AGRIVAL!F:F)</f>
        <v>0</v>
      </c>
      <c r="K281" s="61" t="n">
        <f aca="false">+SUMIF(AGRIKOBA!G:G,'ALL 2019'!C281,AGRIKOBA!F:F)</f>
        <v>0</v>
      </c>
      <c r="L281" s="61" t="n">
        <f aca="false">+SUMIF(LMOI!F:F,'ALL 2019'!C281,LMOI!E:E)</f>
        <v>0</v>
      </c>
      <c r="M281" s="15" t="n">
        <f aca="false">+SUMIF(TARTINE!G:G,'ALL 2019'!C281,TARTINE!F:F)</f>
        <v>0</v>
      </c>
      <c r="N281" s="15" t="n">
        <f aca="false">+SUMIF(IDF!F:F,'ALL 2019'!C281,IDF!E:E)</f>
        <v>0</v>
      </c>
      <c r="O281" s="15" t="n">
        <f aca="false">+SUMIF(RYA!G:G,C281,RYA!F:F)</f>
        <v>2247000</v>
      </c>
      <c r="P281" s="15" t="n">
        <f aca="false">+SUMIF('SCI NOAH'!G:G,'ALL 2019'!C281,'SCI NOAH'!F:F)</f>
        <v>0</v>
      </c>
      <c r="Q281" s="15" t="n">
        <f aca="false">+SUMIF(SIM!F:F,'ALL 2019'!C281,SIM!E:E)</f>
        <v>0</v>
      </c>
      <c r="R281" s="93" t="n">
        <f aca="false">SUMIF('First Energy'!F:F,C281,'First Energy'!I:I)</f>
        <v>0</v>
      </c>
      <c r="S281" s="93" t="n">
        <f aca="false">SUMIF('ID Motors'!G:G,C281,'ID Motors'!J:J)</f>
        <v>0</v>
      </c>
      <c r="T281" s="15" t="n">
        <f aca="false">+SUMIF('ID RENTAL'!G:G,'ALL 2019'!C281,'ID RENTAL'!F:F)</f>
        <v>0</v>
      </c>
      <c r="U281" s="29" t="n">
        <f aca="false">+SUMIF('MCM '!G:G,'ALL 2019'!C281,'MCM '!F:F)</f>
        <v>129188</v>
      </c>
      <c r="V281" s="61" t="n">
        <f aca="false">+SUMIF(AGRIMOTORS!G:G,C281,AGRIMOTORS!F:F)</f>
        <v>0</v>
      </c>
      <c r="W281" s="15" t="n">
        <f aca="false">+SUMIF(BOVIMA!F:F,'ALL 2019'!C281,BOVIMA!E:E)</f>
        <v>0</v>
      </c>
      <c r="X281" s="15" t="n">
        <f aca="false">+SUMIF(AGRIFEED!F:F,'ALL 2019'!C281,AGRIFEED!E:E)</f>
        <v>0</v>
      </c>
      <c r="Y281" s="15" t="n">
        <f aca="false">+SUMIF(AMIP!F:F,'ALL 2019'!C281,AMIP!E:E)</f>
        <v>0</v>
      </c>
      <c r="Z281" s="15" t="n">
        <f aca="false">+SUMIF(ISF!F:F,'ALL 2019'!C281,ISF!F:F)</f>
        <v>0</v>
      </c>
      <c r="AA281" s="15" t="n">
        <f aca="false">+SUMIF(MABEL!F:F,'ALL 2019'!C281,MABEL!E:E)</f>
        <v>12400</v>
      </c>
      <c r="AB281" s="29" t="n">
        <f aca="false">+SUMIF(DISCOI!G:G,'ALL 2019'!C281,DISCOI!F:F)</f>
        <v>108900</v>
      </c>
      <c r="AC281" s="15" t="n">
        <f aca="false">+SUMIF(NMP!F:F,'ALL 2019'!C281,NMP!E:E)</f>
        <v>0</v>
      </c>
      <c r="AD281" s="15" t="n">
        <f aca="false">+SUMIF('AMCHO '!F:F,'ALL 2019'!C281,'AMCHO '!E:E)</f>
        <v>822000</v>
      </c>
      <c r="AE281" s="15" t="n">
        <f aca="false">SUMIF(CONFORTIS!G:G,'ALL 2019'!C281,CONFORTIS!F:F)</f>
        <v>0</v>
      </c>
      <c r="AF281" s="15" t="n">
        <f aca="false">+SUMIF('IRS IMMO'!G:G,'ALL 2019'!C281,'IRS IMMO'!F:F)</f>
        <v>0</v>
      </c>
      <c r="AG281" s="15" t="n">
        <f aca="false">SUMIF('United Malagasy'!F:F,'ALL 2019'!C281,'United Malagasy'!E:E)</f>
        <v>0</v>
      </c>
      <c r="AH281" s="15" t="n">
        <f aca="false">+SUMIF(AGRIVETAM!F:F,'ALL 2019'!C281,AGRIVETAM!E:E)</f>
        <v>15114000</v>
      </c>
      <c r="AI281" s="15" t="n">
        <f aca="false">+SUMIF(EUROPAINTS!F:F,'ALL 2019'!C281,EUROPAINTS!E:E)</f>
        <v>0</v>
      </c>
      <c r="AJ281" s="15" t="n">
        <f aca="false">SUMIF('CSS SAKAY'!F:F,'ALL 2019'!C281,'CSS SAKAY'!E:E)</f>
        <v>0</v>
      </c>
      <c r="AK281" s="61" t="n">
        <f aca="false">+SUMIF(AGRIMA!F:F,'ALL 2019'!C281,AGRIMA!E:E)</f>
        <v>0</v>
      </c>
      <c r="AL281" s="15" t="n">
        <f aca="false">+SUMIF(FERRIS!H:H,'ALL 2019'!C281,FERRIS!G:G)</f>
        <v>0</v>
      </c>
      <c r="AM281" s="15" t="n">
        <f aca="false">SUMIF(SEM!F:F,'ALL 2019'!C281,SEM!E:E)</f>
        <v>0</v>
      </c>
      <c r="AN281" s="15" t="n">
        <f aca="false">+SUMIF(Madatrade!F:F,'ALL 2019'!C281,Madatrade!E:E)</f>
        <v>0</v>
      </c>
      <c r="AO281" s="15" t="n">
        <f aca="false">+SUMIF('FIRST INVESTISSEMENT'!G:G,'ALL 2019'!C281,'FIRST INVESTISSEMENT'!F:F)</f>
        <v>261280</v>
      </c>
    </row>
    <row r="282" customFormat="false" ht="17.25" hidden="false" customHeight="true" outlineLevel="0" collapsed="false">
      <c r="A282" s="2" t="str">
        <f aca="false">+LEFT(B282)</f>
        <v>6</v>
      </c>
      <c r="B282" s="2" t="str">
        <f aca="false">+LEFT(C282,3)</f>
        <v>635</v>
      </c>
      <c r="C282" s="20" t="n">
        <v>63501000</v>
      </c>
      <c r="D282" s="46" t="s">
        <v>2977</v>
      </c>
      <c r="E282" s="57" t="s">
        <v>443</v>
      </c>
      <c r="F282" s="61" t="n">
        <v>113600</v>
      </c>
      <c r="G282" s="61" t="n">
        <f aca="false">+SUMIF(AGRICORP!I:I,C282,AGRICORP!F:F)</f>
        <v>0</v>
      </c>
      <c r="H282" s="61" t="n">
        <f aca="false">+SUMIF(SMTP!D:D,'ALL 2019'!C282,SMTP!H:H)</f>
        <v>373300</v>
      </c>
      <c r="I282" s="61" t="n">
        <f aca="false">SUMIF(AGRIVET!G:G,C282,AGRIVET!F:F)</f>
        <v>537200</v>
      </c>
      <c r="J282" s="61" t="n">
        <f aca="false">+SUMIF(AGRIVAL!G:G,'ALL 2019'!C282,AGRIVAL!F:F)</f>
        <v>23954000</v>
      </c>
      <c r="K282" s="61" t="n">
        <f aca="false">+SUMIF(AGRIKOBA!G:G,'ALL 2019'!C282,AGRIKOBA!F:F)</f>
        <v>0</v>
      </c>
      <c r="L282" s="61" t="n">
        <f aca="false">+SUMIF(LMOI!F:F,'ALL 2019'!C282,LMOI!E:E)</f>
        <v>3010000</v>
      </c>
      <c r="M282" s="15" t="n">
        <f aca="false">+SUMIF(TARTINE!G:G,'ALL 2019'!C282,TARTINE!F:F)</f>
        <v>0</v>
      </c>
      <c r="N282" s="15" t="n">
        <f aca="false">+SUMIF(IDF!F:F,'ALL 2019'!C282,IDF!E:E)</f>
        <v>90500</v>
      </c>
      <c r="O282" s="15" t="n">
        <f aca="false">+SUMIF(RYA!G:G,C282,RYA!F:F)</f>
        <v>4400</v>
      </c>
      <c r="P282" s="15" t="n">
        <f aca="false">+SUMIF('SCI NOAH'!G:G,'ALL 2019'!C282,'SCI NOAH'!F:F)</f>
        <v>0</v>
      </c>
      <c r="Q282" s="15" t="n">
        <f aca="false">+SUMIF(SIM!F:F,'ALL 2019'!C282,SIM!E:E)</f>
        <v>51700</v>
      </c>
      <c r="R282" s="93" t="n">
        <f aca="false">SUMIF('First Energy'!F:F,C282,'First Energy'!I:I)</f>
        <v>71100</v>
      </c>
      <c r="S282" s="93" t="n">
        <f aca="false">SUMIF('ID Motors'!G:G,C282,'ID Motors'!J:J)</f>
        <v>9550900</v>
      </c>
      <c r="T282" s="15" t="n">
        <f aca="false">+SUMIF('ID RENTAL'!G:G,'ALL 2019'!C282,'ID RENTAL'!F:F)</f>
        <v>2296000</v>
      </c>
      <c r="U282" s="29" t="n">
        <f aca="false">+SUMIF('MCM '!G:G,'ALL 2019'!C282,'MCM '!F:F)</f>
        <v>0</v>
      </c>
      <c r="V282" s="61" t="n">
        <f aca="false">+SUMIF(AGRIMOTORS!G:G,C282,AGRIMOTORS!F:F)</f>
        <v>0</v>
      </c>
      <c r="W282" s="15" t="n">
        <f aca="false">+SUMIF(BOVIMA!F:F,'ALL 2019'!C282,BOVIMA!E:E)</f>
        <v>150200</v>
      </c>
      <c r="X282" s="15" t="n">
        <f aca="false">+SUMIF(AGRIFEED!F:F,'ALL 2019'!C282,AGRIFEED!E:E)</f>
        <v>0</v>
      </c>
      <c r="Y282" s="15" t="n">
        <f aca="false">+SUMIF(AMIP!F:F,'ALL 2019'!C282,AMIP!E:E)</f>
        <v>0</v>
      </c>
      <c r="Z282" s="15" t="n">
        <f aca="false">+SUMIF(ISF!F:F,'ALL 2019'!C282,ISF!F:F)</f>
        <v>0</v>
      </c>
      <c r="AA282" s="15" t="n">
        <f aca="false">+SUMIF(MABEL!F:F,'ALL 2019'!C282,MABEL!E:E)</f>
        <v>0</v>
      </c>
      <c r="AB282" s="29" t="n">
        <f aca="false">+SUMIF(DISCOI!G:G,'ALL 2019'!C282,DISCOI!F:F)</f>
        <v>0</v>
      </c>
      <c r="AC282" s="15" t="n">
        <f aca="false">+SUMIF(NMP!F:F,'ALL 2019'!C282,NMP!E:E)</f>
        <v>0</v>
      </c>
      <c r="AD282" s="15" t="n">
        <f aca="false">+SUMIF('AMCHO '!F:F,'ALL 2019'!C282,'AMCHO '!E:E)</f>
        <v>445100</v>
      </c>
      <c r="AE282" s="15" t="n">
        <f aca="false">SUMIF(CONFORTIS!G:G,'ALL 2019'!C282,CONFORTIS!F:F)</f>
        <v>0</v>
      </c>
      <c r="AF282" s="15" t="n">
        <f aca="false">+SUMIF('IRS IMMO'!G:G,'ALL 2019'!C282,'IRS IMMO'!F:F)</f>
        <v>0</v>
      </c>
      <c r="AG282" s="15" t="n">
        <f aca="false">SUMIF('United Malagasy'!F:F,'ALL 2019'!C282,'United Malagasy'!E:E)</f>
        <v>0</v>
      </c>
      <c r="AH282" s="15" t="n">
        <f aca="false">+SUMIF(AGRIVETAM!F:F,'ALL 2019'!C282,AGRIVETAM!E:E)</f>
        <v>0</v>
      </c>
      <c r="AI282" s="15" t="n">
        <f aca="false">+SUMIF(EUROPAINTS!F:F,'ALL 2019'!C282,EUROPAINTS!E:E)</f>
        <v>1000</v>
      </c>
      <c r="AJ282" s="15" t="n">
        <f aca="false">SUMIF('CSS SAKAY'!F:F,'ALL 2019'!C282,'CSS SAKAY'!E:E)</f>
        <v>0</v>
      </c>
      <c r="AK282" s="61" t="n">
        <f aca="false">+SUMIF(AGRIMA!F:F,'ALL 2019'!C282,AGRIMA!E:E)</f>
        <v>0</v>
      </c>
      <c r="AL282" s="15" t="n">
        <f aca="false">+SUMIF(FERRIS!H:H,'ALL 2019'!C282,FERRIS!G:G)</f>
        <v>69300</v>
      </c>
      <c r="AM282" s="15" t="n">
        <f aca="false">SUMIF(SEM!F:F,'ALL 2019'!C282,SEM!E:E)</f>
        <v>0</v>
      </c>
      <c r="AN282" s="15" t="n">
        <f aca="false">+SUMIF(Madatrade!F:F,'ALL 2019'!C282,Madatrade!E:E)</f>
        <v>0</v>
      </c>
      <c r="AO282" s="15" t="n">
        <f aca="false">+SUMIF('FIRST INVESTISSEMENT'!G:G,'ALL 2019'!C282,'FIRST INVESTISSEMENT'!F:F)</f>
        <v>0</v>
      </c>
    </row>
    <row r="283" customFormat="false" ht="17.25" hidden="false" customHeight="true" outlineLevel="0" collapsed="false">
      <c r="A283" s="2" t="str">
        <f aca="false">+LEFT(B283)</f>
        <v>6</v>
      </c>
      <c r="B283" s="2" t="str">
        <f aca="false">+LEFT(C283,3)</f>
        <v>635</v>
      </c>
      <c r="C283" s="20" t="n">
        <v>63502000</v>
      </c>
      <c r="D283" s="46" t="s">
        <v>2977</v>
      </c>
      <c r="E283" s="57" t="s">
        <v>448</v>
      </c>
      <c r="F283" s="61" t="n">
        <v>0</v>
      </c>
      <c r="G283" s="61" t="n">
        <f aca="false">+SUMIF(AGRICORP!I:I,C283,AGRICORP!F:F)</f>
        <v>0</v>
      </c>
      <c r="H283" s="61" t="n">
        <f aca="false">+SUMIF(SMTP!D:D,'ALL 2019'!C283,SMTP!H:H)</f>
        <v>0</v>
      </c>
      <c r="I283" s="61" t="n">
        <f aca="false">SUMIF(AGRIVET!G:G,C283,AGRIVET!F:F)</f>
        <v>0</v>
      </c>
      <c r="J283" s="61" t="n">
        <f aca="false">+SUMIF(AGRIVAL!G:G,'ALL 2019'!C283,AGRIVAL!F:F)</f>
        <v>0</v>
      </c>
      <c r="K283" s="61" t="n">
        <f aca="false">+SUMIF(AGRIKOBA!G:G,'ALL 2019'!C283,AGRIKOBA!F:F)</f>
        <v>0</v>
      </c>
      <c r="L283" s="61" t="n">
        <f aca="false">+SUMIF(LMOI!F:F,'ALL 2019'!C283,LMOI!E:E)</f>
        <v>0</v>
      </c>
      <c r="M283" s="15" t="n">
        <f aca="false">+SUMIF(TARTINE!G:G,'ALL 2019'!C283,TARTINE!F:F)</f>
        <v>0</v>
      </c>
      <c r="N283" s="15" t="n">
        <f aca="false">+SUMIF(IDF!F:F,'ALL 2019'!C283,IDF!E:E)</f>
        <v>440056598</v>
      </c>
      <c r="O283" s="15" t="n">
        <f aca="false">+SUMIF(RYA!G:G,C283,RYA!F:F)</f>
        <v>0</v>
      </c>
      <c r="P283" s="15" t="n">
        <f aca="false">+SUMIF('SCI NOAH'!G:G,'ALL 2019'!C283,'SCI NOAH'!F:F)</f>
        <v>11500</v>
      </c>
      <c r="Q283" s="15" t="n">
        <f aca="false">+SUMIF(SIM!F:F,'ALL 2019'!C283,SIM!E:E)</f>
        <v>59736</v>
      </c>
      <c r="R283" s="93" t="n">
        <f aca="false">SUMIF('First Energy'!F:F,C283,'First Energy'!I:I)</f>
        <v>0</v>
      </c>
      <c r="S283" s="93" t="n">
        <f aca="false">SUMIF('ID Motors'!G:G,C283,'ID Motors'!J:J)</f>
        <v>0</v>
      </c>
      <c r="T283" s="15" t="n">
        <f aca="false">+SUMIF('ID RENTAL'!G:G,'ALL 2019'!C283,'ID RENTAL'!F:F)</f>
        <v>0</v>
      </c>
      <c r="U283" s="29" t="n">
        <f aca="false">+SUMIF('MCM '!G:G,'ALL 2019'!C283,'MCM '!F:F)</f>
        <v>0</v>
      </c>
      <c r="V283" s="61" t="n">
        <f aca="false">+SUMIF(AGRIMOTORS!G:G,C283,AGRIMOTORS!F:F)</f>
        <v>0</v>
      </c>
      <c r="W283" s="15" t="n">
        <f aca="false">+SUMIF(BOVIMA!F:F,'ALL 2019'!C283,BOVIMA!E:E)</f>
        <v>525000</v>
      </c>
      <c r="X283" s="15" t="n">
        <f aca="false">+SUMIF(AGRIFEED!F:F,'ALL 2019'!C283,AGRIFEED!E:E)</f>
        <v>0</v>
      </c>
      <c r="Y283" s="15" t="n">
        <f aca="false">+SUMIF(AMIP!F:F,'ALL 2019'!C283,AMIP!E:E)</f>
        <v>0</v>
      </c>
      <c r="Z283" s="15" t="n">
        <f aca="false">+SUMIF(ISF!F:F,'ALL 2019'!C283,ISF!F:F)</f>
        <v>0</v>
      </c>
      <c r="AA283" s="15" t="n">
        <f aca="false">+SUMIF(MABEL!F:F,'ALL 2019'!C283,MABEL!E:E)</f>
        <v>122000</v>
      </c>
      <c r="AB283" s="29" t="n">
        <f aca="false">+SUMIF(DISCOI!G:G,'ALL 2019'!C283,DISCOI!F:F)</f>
        <v>0</v>
      </c>
      <c r="AC283" s="15" t="n">
        <f aca="false">+SUMIF(NMP!F:F,'ALL 2019'!C283,NMP!E:E)</f>
        <v>0</v>
      </c>
      <c r="AD283" s="15" t="n">
        <f aca="false">+SUMIF('AMCHO '!F:F,'ALL 2019'!C283,'AMCHO '!E:E)</f>
        <v>0</v>
      </c>
      <c r="AE283" s="15" t="n">
        <f aca="false">SUMIF(CONFORTIS!G:G,'ALL 2019'!C283,CONFORTIS!F:F)</f>
        <v>0</v>
      </c>
      <c r="AF283" s="15" t="n">
        <f aca="false">+SUMIF('IRS IMMO'!G:G,'ALL 2019'!C283,'IRS IMMO'!F:F)</f>
        <v>0</v>
      </c>
      <c r="AG283" s="15" t="n">
        <f aca="false">SUMIF('United Malagasy'!F:F,'ALL 2019'!C283,'United Malagasy'!E:E)</f>
        <v>0</v>
      </c>
      <c r="AH283" s="15" t="n">
        <f aca="false">+SUMIF(AGRIVETAM!F:F,'ALL 2019'!C283,AGRIVETAM!E:E)</f>
        <v>0</v>
      </c>
      <c r="AI283" s="15" t="n">
        <f aca="false">+SUMIF(EUROPAINTS!F:F,'ALL 2019'!C283,EUROPAINTS!E:E)</f>
        <v>0</v>
      </c>
      <c r="AJ283" s="15" t="n">
        <f aca="false">SUMIF('CSS SAKAY'!F:F,'ALL 2019'!C283,'CSS SAKAY'!E:E)</f>
        <v>0</v>
      </c>
      <c r="AK283" s="61" t="n">
        <f aca="false">+SUMIF(AGRIMA!F:F,'ALL 2019'!C283,AGRIMA!E:E)</f>
        <v>0</v>
      </c>
      <c r="AL283" s="15" t="n">
        <f aca="false">+SUMIF(FERRIS!H:H,'ALL 2019'!C283,FERRIS!G:G)</f>
        <v>0</v>
      </c>
      <c r="AM283" s="15" t="n">
        <f aca="false">SUMIF(SEM!F:F,'ALL 2019'!C283,SEM!E:E)</f>
        <v>0</v>
      </c>
      <c r="AN283" s="15" t="n">
        <f aca="false">+SUMIF(Madatrade!F:F,'ALL 2019'!C283,Madatrade!E:E)</f>
        <v>0</v>
      </c>
      <c r="AO283" s="15" t="n">
        <f aca="false">+SUMIF('FIRST INVESTISSEMENT'!G:G,'ALL 2019'!C283,'FIRST INVESTISSEMENT'!F:F)</f>
        <v>0</v>
      </c>
    </row>
    <row r="284" customFormat="false" ht="17.25" hidden="false" customHeight="true" outlineLevel="0" collapsed="false">
      <c r="A284" s="2" t="str">
        <f aca="false">+LEFT(B284)</f>
        <v>6</v>
      </c>
      <c r="B284" s="2" t="str">
        <f aca="false">+LEFT(C284,3)</f>
        <v>635</v>
      </c>
      <c r="C284" s="20" t="n">
        <v>63503000</v>
      </c>
      <c r="D284" s="46" t="s">
        <v>2977</v>
      </c>
      <c r="E284" s="57" t="s">
        <v>187</v>
      </c>
      <c r="F284" s="61" t="n">
        <v>185000</v>
      </c>
      <c r="G284" s="61" t="n">
        <f aca="false">+SUMIF(AGRICORP!I:I,C284,AGRICORP!F:F)</f>
        <v>0</v>
      </c>
      <c r="H284" s="61" t="n">
        <f aca="false">+SUMIF(SMTP!D:D,'ALL 2019'!C284,SMTP!H:H)</f>
        <v>687800</v>
      </c>
      <c r="I284" s="61" t="n">
        <f aca="false">SUMIF(AGRIVET!G:G,C284,AGRIVET!F:F)</f>
        <v>619000</v>
      </c>
      <c r="J284" s="61" t="n">
        <f aca="false">+SUMIF(AGRIVAL!G:G,'ALL 2019'!C284,AGRIVAL!F:F)</f>
        <v>0</v>
      </c>
      <c r="K284" s="61" t="n">
        <f aca="false">+SUMIF(AGRIKOBA!G:G,'ALL 2019'!C284,AGRIKOBA!F:F)</f>
        <v>57000</v>
      </c>
      <c r="L284" s="61" t="n">
        <f aca="false">+SUMIF(LMOI!F:F,'ALL 2019'!C284,LMOI!E:E)</f>
        <v>40000</v>
      </c>
      <c r="M284" s="15" t="n">
        <f aca="false">+SUMIF(TARTINE!G:G,'ALL 2019'!C284,TARTINE!F:F)</f>
        <v>0</v>
      </c>
      <c r="N284" s="15" t="n">
        <f aca="false">+SUMIF(IDF!F:F,'ALL 2019'!C284,IDF!E:E)</f>
        <v>40000</v>
      </c>
      <c r="O284" s="15" t="n">
        <f aca="false">+SUMIF(RYA!G:G,C284,RYA!F:F)</f>
        <v>0</v>
      </c>
      <c r="P284" s="15" t="n">
        <f aca="false">+SUMIF('SCI NOAH'!G:G,'ALL 2019'!C284,'SCI NOAH'!F:F)</f>
        <v>0</v>
      </c>
      <c r="Q284" s="15" t="n">
        <f aca="false">+SUMIF(SIM!F:F,'ALL 2019'!C284,SIM!E:E)</f>
        <v>0</v>
      </c>
      <c r="R284" s="93" t="n">
        <f aca="false">SUMIF('First Energy'!F:F,C284,'First Energy'!I:I)</f>
        <v>497000</v>
      </c>
      <c r="S284" s="93" t="n">
        <f aca="false">SUMIF('ID Motors'!G:G,C284,'ID Motors'!J:J)</f>
        <v>22550000</v>
      </c>
      <c r="T284" s="15" t="n">
        <f aca="false">+SUMIF('ID RENTAL'!G:G,'ALL 2019'!C284,'ID RENTAL'!F:F)</f>
        <v>0</v>
      </c>
      <c r="U284" s="29" t="n">
        <f aca="false">+SUMIF('MCM '!G:G,'ALL 2019'!C284,'MCM '!F:F)</f>
        <v>636800</v>
      </c>
      <c r="V284" s="61" t="n">
        <f aca="false">+SUMIF(AGRIMOTORS!G:G,C284,AGRIMOTORS!F:F)</f>
        <v>0</v>
      </c>
      <c r="W284" s="15" t="n">
        <f aca="false">+SUMIF(BOVIMA!F:F,'ALL 2019'!C284,BOVIMA!E:E)</f>
        <v>357600</v>
      </c>
      <c r="X284" s="15" t="n">
        <f aca="false">+SUMIF(AGRIFEED!F:F,'ALL 2019'!C284,AGRIFEED!E:E)</f>
        <v>30000</v>
      </c>
      <c r="Y284" s="15" t="n">
        <f aca="false">+SUMIF(AMIP!F:F,'ALL 2019'!C284,AMIP!E:E)</f>
        <v>0</v>
      </c>
      <c r="Z284" s="15" t="n">
        <f aca="false">+SUMIF(ISF!F:F,'ALL 2019'!C284,ISF!F:F)</f>
        <v>0</v>
      </c>
      <c r="AA284" s="15" t="n">
        <f aca="false">+SUMIF(MABEL!F:F,'ALL 2019'!C284,MABEL!E:E)</f>
        <v>0</v>
      </c>
      <c r="AB284" s="29" t="n">
        <f aca="false">+SUMIF(DISCOI!G:G,'ALL 2019'!C284,DISCOI!F:F)</f>
        <v>2000</v>
      </c>
      <c r="AC284" s="15" t="n">
        <f aca="false">+SUMIF(NMP!F:F,'ALL 2019'!C284,NMP!E:E)</f>
        <v>0</v>
      </c>
      <c r="AD284" s="15" t="n">
        <f aca="false">+SUMIF('AMCHO '!F:F,'ALL 2019'!C284,'AMCHO '!E:E)</f>
        <v>0</v>
      </c>
      <c r="AE284" s="15" t="n">
        <f aca="false">SUMIF(CONFORTIS!G:G,'ALL 2019'!C284,CONFORTIS!F:F)</f>
        <v>0</v>
      </c>
      <c r="AF284" s="15" t="n">
        <f aca="false">+SUMIF('IRS IMMO'!G:G,'ALL 2019'!C284,'IRS IMMO'!F:F)</f>
        <v>0</v>
      </c>
      <c r="AG284" s="15" t="n">
        <f aca="false">SUMIF('United Malagasy'!F:F,'ALL 2019'!C284,'United Malagasy'!E:E)</f>
        <v>0</v>
      </c>
      <c r="AH284" s="15" t="n">
        <f aca="false">+SUMIF(AGRIVETAM!F:F,'ALL 2019'!C284,AGRIVETAM!E:E)</f>
        <v>386000</v>
      </c>
      <c r="AI284" s="15" t="n">
        <f aca="false">+SUMIF(EUROPAINTS!F:F,'ALL 2019'!C284,EUROPAINTS!E:E)</f>
        <v>35000</v>
      </c>
      <c r="AJ284" s="15" t="n">
        <f aca="false">SUMIF('CSS SAKAY'!F:F,'ALL 2019'!C284,'CSS SAKAY'!E:E)</f>
        <v>0</v>
      </c>
      <c r="AK284" s="61" t="n">
        <f aca="false">+SUMIF(AGRIMA!F:F,'ALL 2019'!C284,AGRIMA!E:E)</f>
        <v>0</v>
      </c>
      <c r="AL284" s="15" t="n">
        <f aca="false">+SUMIF(FERRIS!H:H,'ALL 2019'!C284,FERRIS!G:G)</f>
        <v>3517300</v>
      </c>
      <c r="AM284" s="15" t="n">
        <f aca="false">SUMIF(SEM!F:F,'ALL 2019'!C284,SEM!E:E)</f>
        <v>0</v>
      </c>
      <c r="AN284" s="15" t="n">
        <f aca="false">+SUMIF(Madatrade!F:F,'ALL 2019'!C284,Madatrade!E:E)</f>
        <v>0</v>
      </c>
      <c r="AO284" s="15" t="n">
        <f aca="false">+SUMIF('FIRST INVESTISSEMENT'!G:G,'ALL 2019'!C284,'FIRST INVESTISSEMENT'!F:F)</f>
        <v>0</v>
      </c>
    </row>
    <row r="285" customFormat="false" ht="17.25" hidden="false" customHeight="true" outlineLevel="0" collapsed="false">
      <c r="A285" s="2" t="str">
        <f aca="false">+LEFT(B285)</f>
        <v>6</v>
      </c>
      <c r="B285" s="2" t="str">
        <f aca="false">+LEFT(C285,3)</f>
        <v>635</v>
      </c>
      <c r="C285" s="20" t="n">
        <v>63504000</v>
      </c>
      <c r="D285" s="46" t="s">
        <v>2977</v>
      </c>
      <c r="E285" s="57" t="s">
        <v>450</v>
      </c>
      <c r="F285" s="61" t="n">
        <v>34342221.3</v>
      </c>
      <c r="G285" s="61" t="n">
        <f aca="false">+SUMIF(AGRICORP!I:I,C285,AGRICORP!F:F)</f>
        <v>0</v>
      </c>
      <c r="H285" s="61" t="n">
        <f aca="false">+SUMIF(SMTP!D:D,'ALL 2019'!C285,SMTP!H:H)</f>
        <v>15499457</v>
      </c>
      <c r="I285" s="61" t="n">
        <f aca="false">SUMIF(AGRIVET!G:G,C285,AGRIVET!F:F)</f>
        <v>54528639.65</v>
      </c>
      <c r="J285" s="61" t="n">
        <f aca="false">+SUMIF(AGRIVAL!G:G,'ALL 2019'!C285,AGRIVAL!F:F)</f>
        <v>2299368.42</v>
      </c>
      <c r="K285" s="61" t="n">
        <f aca="false">+SUMIF(AGRIKOBA!G:G,'ALL 2019'!C285,AGRIKOBA!F:F)</f>
        <v>2140033.33</v>
      </c>
      <c r="L285" s="61" t="n">
        <f aca="false">+SUMIF(LMOI!F:F,'ALL 2019'!C285,LMOI!E:E)</f>
        <v>11753697.85</v>
      </c>
      <c r="M285" s="15" t="n">
        <f aca="false">+SUMIF(TARTINE!G:G,'ALL 2019'!C285,TARTINE!F:F)</f>
        <v>0</v>
      </c>
      <c r="N285" s="15" t="n">
        <f aca="false">+SUMIF(IDF!F:F,'ALL 2019'!C285,IDF!E:E)</f>
        <v>4296700.01</v>
      </c>
      <c r="O285" s="15" t="n">
        <f aca="false">+SUMIF(RYA!G:G,C285,RYA!F:F)</f>
        <v>2328000</v>
      </c>
      <c r="P285" s="15" t="n">
        <f aca="false">+SUMIF('SCI NOAH'!G:G,'ALL 2019'!C285,'SCI NOAH'!F:F)</f>
        <v>300000</v>
      </c>
      <c r="Q285" s="15" t="n">
        <f aca="false">+SUMIF(SIM!F:F,'ALL 2019'!C285,SIM!E:E)</f>
        <v>12000</v>
      </c>
      <c r="R285" s="93" t="n">
        <f aca="false">SUMIF('First Energy'!F:F,C285,'First Energy'!I:I)</f>
        <v>17726925.8</v>
      </c>
      <c r="S285" s="93" t="n">
        <f aca="false">SUMIF('ID Motors'!G:G,C285,'ID Motors'!J:J)</f>
        <v>91489043.85</v>
      </c>
      <c r="T285" s="15" t="n">
        <f aca="false">+SUMIF('ID RENTAL'!G:G,'ALL 2019'!C285,'ID RENTAL'!F:F)</f>
        <v>0</v>
      </c>
      <c r="U285" s="29" t="n">
        <f aca="false">+SUMIF('MCM '!G:G,'ALL 2019'!C285,'MCM '!F:F)</f>
        <v>4256558.67</v>
      </c>
      <c r="V285" s="61" t="n">
        <f aca="false">+SUMIF(AGRIMOTORS!G:G,C285,AGRIMOTORS!F:F)</f>
        <v>0</v>
      </c>
      <c r="W285" s="15" t="n">
        <f aca="false">+SUMIF(BOVIMA!F:F,'ALL 2019'!C285,BOVIMA!E:E)</f>
        <v>9157177</v>
      </c>
      <c r="X285" s="15" t="n">
        <f aca="false">+SUMIF(AGRIFEED!F:F,'ALL 2019'!C285,AGRIFEED!E:E)</f>
        <v>1041900</v>
      </c>
      <c r="Y285" s="15" t="n">
        <f aca="false">+SUMIF(AMIP!F:F,'ALL 2019'!C285,AMIP!E:E)</f>
        <v>0</v>
      </c>
      <c r="Z285" s="15" t="n">
        <f aca="false">+SUMIF(ISF!F:F,'ALL 2019'!C285,ISF!F:F)</f>
        <v>0</v>
      </c>
      <c r="AA285" s="15" t="n">
        <f aca="false">+SUMIF(MABEL!F:F,'ALL 2019'!C285,MABEL!E:E)</f>
        <v>125000</v>
      </c>
      <c r="AB285" s="29" t="n">
        <f aca="false">+SUMIF(DISCOI!G:G,'ALL 2019'!C285,DISCOI!F:F)</f>
        <v>10576150</v>
      </c>
      <c r="AC285" s="15" t="n">
        <f aca="false">+SUMIF(NMP!F:F,'ALL 2019'!C285,NMP!E:E)</f>
        <v>94900</v>
      </c>
      <c r="AD285" s="15" t="n">
        <f aca="false">+SUMIF('AMCHO '!F:F,'ALL 2019'!C285,'AMCHO '!E:E)</f>
        <v>2568800</v>
      </c>
      <c r="AE285" s="15" t="n">
        <f aca="false">SUMIF(CONFORTIS!G:G,'ALL 2019'!C285,CONFORTIS!F:F)</f>
        <v>0</v>
      </c>
      <c r="AF285" s="15" t="n">
        <f aca="false">+SUMIF('IRS IMMO'!G:G,'ALL 2019'!C285,'IRS IMMO'!F:F)</f>
        <v>0</v>
      </c>
      <c r="AG285" s="15" t="n">
        <f aca="false">SUMIF('United Malagasy'!F:F,'ALL 2019'!C285,'United Malagasy'!E:E)</f>
        <v>1589522.43</v>
      </c>
      <c r="AH285" s="15" t="n">
        <f aca="false">+SUMIF(AGRIVETAM!F:F,'ALL 2019'!C285,AGRIVETAM!E:E)</f>
        <v>0</v>
      </c>
      <c r="AI285" s="15" t="n">
        <f aca="false">+SUMIF(EUROPAINTS!F:F,'ALL 2019'!C285,EUROPAINTS!E:E)</f>
        <v>371000</v>
      </c>
      <c r="AJ285" s="15" t="n">
        <f aca="false">SUMIF('CSS SAKAY'!F:F,'ALL 2019'!C285,'CSS SAKAY'!E:E)</f>
        <v>1647406</v>
      </c>
      <c r="AK285" s="61" t="n">
        <f aca="false">+SUMIF(AGRIMA!F:F,'ALL 2019'!C285,AGRIMA!E:E)</f>
        <v>3462000</v>
      </c>
      <c r="AL285" s="15" t="n">
        <f aca="false">+SUMIF(FERRIS!H:H,'ALL 2019'!C285,FERRIS!G:G)</f>
        <v>24044542.35</v>
      </c>
      <c r="AM285" s="15" t="n">
        <f aca="false">SUMIF(SEM!F:F,'ALL 2019'!C285,SEM!E:E)</f>
        <v>14296850</v>
      </c>
      <c r="AN285" s="15" t="n">
        <f aca="false">+SUMIF(Madatrade!F:F,'ALL 2019'!C285,Madatrade!E:E)</f>
        <v>385845000</v>
      </c>
      <c r="AO285" s="15" t="n">
        <f aca="false">+SUMIF('FIRST INVESTISSEMENT'!G:G,'ALL 2019'!C285,'FIRST INVESTISSEMENT'!F:F)</f>
        <v>0</v>
      </c>
    </row>
    <row r="286" customFormat="false" ht="17.25" hidden="false" customHeight="true" outlineLevel="0" collapsed="false">
      <c r="A286" s="2" t="str">
        <f aca="false">+LEFT(B286)</f>
        <v>6</v>
      </c>
      <c r="B286" s="2" t="str">
        <f aca="false">+LEFT(C286,3)</f>
        <v>635</v>
      </c>
      <c r="C286" s="20" t="n">
        <v>63506000</v>
      </c>
      <c r="D286" s="46" t="s">
        <v>2977</v>
      </c>
      <c r="E286" s="57" t="s">
        <v>452</v>
      </c>
      <c r="F286" s="61" t="n">
        <v>329500.35</v>
      </c>
      <c r="G286" s="61" t="n">
        <f aca="false">+SUMIF(AGRICORP!I:I,C286,AGRICORP!F:F)</f>
        <v>0</v>
      </c>
      <c r="H286" s="61" t="n">
        <f aca="false">+SUMIF(SMTP!D:D,'ALL 2019'!C286,SMTP!H:H)</f>
        <v>13632524.8616</v>
      </c>
      <c r="I286" s="61" t="n">
        <f aca="false">SUMIF(AGRIVET!G:G,C286,AGRIVET!F:F)</f>
        <v>0</v>
      </c>
      <c r="J286" s="61" t="n">
        <f aca="false">+SUMIF(AGRIVAL!G:G,'ALL 2019'!C286,AGRIVAL!F:F)</f>
        <v>43877204.67</v>
      </c>
      <c r="K286" s="61" t="n">
        <f aca="false">+SUMIF(AGRIKOBA!G:G,'ALL 2019'!C286,AGRIKOBA!F:F)</f>
        <v>0</v>
      </c>
      <c r="L286" s="61" t="n">
        <f aca="false">+SUMIF(LMOI!F:F,'ALL 2019'!C286,LMOI!E:E)</f>
        <v>0</v>
      </c>
      <c r="M286" s="15" t="n">
        <f aca="false">+SUMIF(TARTINE!G:G,'ALL 2019'!C286,TARTINE!F:F)</f>
        <v>0</v>
      </c>
      <c r="N286" s="15" t="n">
        <f aca="false">+SUMIF(IDF!F:F,'ALL 2019'!C286,IDF!E:E)</f>
        <v>76000</v>
      </c>
      <c r="O286" s="15" t="n">
        <f aca="false">+SUMIF(RYA!G:G,C286,RYA!F:F)</f>
        <v>0</v>
      </c>
      <c r="P286" s="15" t="n">
        <f aca="false">+SUMIF('SCI NOAH'!G:G,'ALL 2019'!C286,'SCI NOAH'!F:F)</f>
        <v>0</v>
      </c>
      <c r="Q286" s="15" t="n">
        <f aca="false">+SUMIF(SIM!F:F,'ALL 2019'!C286,SIM!E:E)</f>
        <v>10000</v>
      </c>
      <c r="R286" s="93" t="n">
        <f aca="false">SUMIF('First Energy'!F:F,C286,'First Energy'!I:I)</f>
        <v>432487</v>
      </c>
      <c r="S286" s="93" t="n">
        <f aca="false">SUMIF('ID Motors'!G:G,C286,'ID Motors'!J:J)</f>
        <v>0</v>
      </c>
      <c r="T286" s="15" t="n">
        <f aca="false">+SUMIF('ID RENTAL'!G:G,'ALL 2019'!C286,'ID RENTAL'!F:F)</f>
        <v>0</v>
      </c>
      <c r="U286" s="29" t="n">
        <f aca="false">+SUMIF('MCM '!G:G,'ALL 2019'!C286,'MCM '!F:F)</f>
        <v>0</v>
      </c>
      <c r="V286" s="61" t="n">
        <f aca="false">+SUMIF(AGRIMOTORS!G:G,C286,AGRIMOTORS!F:F)</f>
        <v>106400</v>
      </c>
      <c r="W286" s="15" t="n">
        <f aca="false">+SUMIF(BOVIMA!F:F,'ALL 2019'!C286,BOVIMA!E:E)</f>
        <v>0</v>
      </c>
      <c r="X286" s="15" t="n">
        <f aca="false">+SUMIF(AGRIFEED!F:F,'ALL 2019'!C286,AGRIFEED!E:E)</f>
        <v>0</v>
      </c>
      <c r="Y286" s="15" t="n">
        <f aca="false">+SUMIF(AMIP!F:F,'ALL 2019'!C286,AMIP!E:E)</f>
        <v>0</v>
      </c>
      <c r="Z286" s="15" t="n">
        <f aca="false">+SUMIF(ISF!F:F,'ALL 2019'!C286,ISF!F:F)</f>
        <v>0</v>
      </c>
      <c r="AA286" s="15" t="n">
        <f aca="false">+SUMIF(MABEL!F:F,'ALL 2019'!C286,MABEL!E:E)</f>
        <v>0</v>
      </c>
      <c r="AB286" s="29" t="n">
        <f aca="false">+SUMIF(DISCOI!G:G,'ALL 2019'!C286,DISCOI!F:F)</f>
        <v>0</v>
      </c>
      <c r="AC286" s="15" t="n">
        <f aca="false">+SUMIF(NMP!F:F,'ALL 2019'!C286,NMP!E:E)</f>
        <v>0</v>
      </c>
      <c r="AD286" s="15" t="n">
        <f aca="false">+SUMIF('AMCHO '!F:F,'ALL 2019'!C286,'AMCHO '!E:E)</f>
        <v>0</v>
      </c>
      <c r="AE286" s="15" t="n">
        <f aca="false">SUMIF(CONFORTIS!G:G,'ALL 2019'!C286,CONFORTIS!F:F)</f>
        <v>4000</v>
      </c>
      <c r="AF286" s="15" t="n">
        <f aca="false">+SUMIF('IRS IMMO'!G:G,'ALL 2019'!C286,'IRS IMMO'!F:F)</f>
        <v>0</v>
      </c>
      <c r="AG286" s="15" t="n">
        <f aca="false">SUMIF('United Malagasy'!F:F,'ALL 2019'!C286,'United Malagasy'!E:E)</f>
        <v>0</v>
      </c>
      <c r="AH286" s="15" t="n">
        <f aca="false">+SUMIF(AGRIVETAM!F:F,'ALL 2019'!C286,AGRIVETAM!E:E)</f>
        <v>1504968</v>
      </c>
      <c r="AI286" s="15" t="n">
        <f aca="false">+SUMIF(EUROPAINTS!F:F,'ALL 2019'!C286,EUROPAINTS!E:E)</f>
        <v>3273114</v>
      </c>
      <c r="AJ286" s="15" t="n">
        <f aca="false">SUMIF('CSS SAKAY'!F:F,'ALL 2019'!C286,'CSS SAKAY'!E:E)</f>
        <v>0</v>
      </c>
      <c r="AK286" s="61" t="n">
        <f aca="false">+SUMIF(AGRIMA!F:F,'ALL 2019'!C286,AGRIMA!E:E)</f>
        <v>72000</v>
      </c>
      <c r="AL286" s="15" t="n">
        <f aca="false">+SUMIF(FERRIS!H:H,'ALL 2019'!C286,FERRIS!G:G)</f>
        <v>5605980</v>
      </c>
      <c r="AM286" s="15" t="n">
        <f aca="false">SUMIF(SEM!F:F,'ALL 2019'!C286,SEM!E:E)</f>
        <v>0</v>
      </c>
      <c r="AN286" s="15" t="n">
        <f aca="false">+SUMIF(Madatrade!F:F,'ALL 2019'!C286,Madatrade!E:E)</f>
        <v>0</v>
      </c>
      <c r="AO286" s="15" t="n">
        <f aca="false">+SUMIF('FIRST INVESTISSEMENT'!G:G,'ALL 2019'!C286,'FIRST INVESTISSEMENT'!F:F)</f>
        <v>0</v>
      </c>
    </row>
    <row r="287" customFormat="false" ht="17.25" hidden="false" customHeight="true" outlineLevel="0" collapsed="false">
      <c r="A287" s="2" t="str">
        <f aca="false">+LEFT(B287)</f>
        <v>6</v>
      </c>
      <c r="B287" s="2" t="str">
        <f aca="false">+LEFT(C287,3)</f>
        <v>635</v>
      </c>
      <c r="C287" s="12" t="n">
        <v>63507000</v>
      </c>
      <c r="D287" s="46" t="s">
        <v>2977</v>
      </c>
      <c r="E287" s="57" t="s">
        <v>453</v>
      </c>
      <c r="F287" s="61" t="n">
        <v>486216340.91</v>
      </c>
      <c r="G287" s="61" t="n">
        <f aca="false">+SUMIF(AGRICORP!I:I,C287,AGRICORP!F:F)</f>
        <v>0</v>
      </c>
      <c r="H287" s="61" t="n">
        <f aca="false">+SUMIF(SMTP!D:D,'ALL 2019'!C287,SMTP!H:H)</f>
        <v>0</v>
      </c>
      <c r="I287" s="61" t="n">
        <f aca="false">SUMIF(AGRIVET!G:G,C287,AGRIVET!F:F)</f>
        <v>814930170.89</v>
      </c>
      <c r="J287" s="61" t="n">
        <f aca="false">+SUMIF(AGRIVAL!G:G,'ALL 2019'!C287,AGRIVAL!F:F)</f>
        <v>1128843267.01</v>
      </c>
      <c r="K287" s="61" t="n">
        <f aca="false">+SUMIF(AGRIKOBA!G:G,'ALL 2019'!C287,AGRIKOBA!F:F)</f>
        <v>0</v>
      </c>
      <c r="L287" s="61" t="n">
        <f aca="false">+SUMIF(LMOI!F:F,'ALL 2019'!C287,LMOI!E:E)</f>
        <v>0</v>
      </c>
      <c r="M287" s="15" t="n">
        <f aca="false">+SUMIF(TARTINE!G:G,'ALL 2019'!C287,TARTINE!F:F)</f>
        <v>0</v>
      </c>
      <c r="N287" s="15" t="n">
        <f aca="false">+SUMIF(IDF!F:F,'ALL 2019'!C287,IDF!E:E)</f>
        <v>0</v>
      </c>
      <c r="O287" s="15" t="n">
        <f aca="false">+SUMIF(RYA!G:G,C287,RYA!F:F)</f>
        <v>965460</v>
      </c>
      <c r="P287" s="15" t="n">
        <f aca="false">+SUMIF('SCI NOAH'!G:G,'ALL 2019'!C287,'SCI NOAH'!F:F)</f>
        <v>0</v>
      </c>
      <c r="Q287" s="15" t="n">
        <f aca="false">+SUMIF(SIM!F:F,'ALL 2019'!C287,SIM!E:E)</f>
        <v>0</v>
      </c>
      <c r="R287" s="93" t="n">
        <f aca="false">SUMIF('First Energy'!F:F,C287,'First Energy'!I:I)</f>
        <v>0</v>
      </c>
      <c r="S287" s="93" t="n">
        <f aca="false">SUMIF('ID Motors'!G:G,C287,'ID Motors'!J:J)</f>
        <v>40000</v>
      </c>
      <c r="T287" s="15" t="n">
        <f aca="false">+SUMIF('ID RENTAL'!G:G,'ALL 2019'!C287,'ID RENTAL'!F:F)</f>
        <v>0</v>
      </c>
      <c r="U287" s="29" t="n">
        <f aca="false">+SUMIF('MCM '!G:G,'ALL 2019'!C287,'MCM '!F:F)</f>
        <v>0</v>
      </c>
      <c r="V287" s="61" t="n">
        <f aca="false">+SUMIF(AGRIMOTORS!G:G,C287,AGRIMOTORS!F:F)</f>
        <v>0</v>
      </c>
      <c r="W287" s="15" t="n">
        <f aca="false">+SUMIF(BOVIMA!F:F,'ALL 2019'!C287,BOVIMA!E:E)</f>
        <v>157822</v>
      </c>
      <c r="X287" s="15" t="n">
        <f aca="false">+SUMIF(AGRIFEED!F:F,'ALL 2019'!C287,AGRIFEED!E:E)</f>
        <v>0</v>
      </c>
      <c r="Y287" s="15" t="n">
        <f aca="false">+SUMIF(AMIP!F:F,'ALL 2019'!C287,AMIP!E:E)</f>
        <v>0</v>
      </c>
      <c r="Z287" s="15" t="n">
        <f aca="false">+SUMIF(ISF!F:F,'ALL 2019'!C287,ISF!F:F)</f>
        <v>0</v>
      </c>
      <c r="AA287" s="15" t="n">
        <f aca="false">+SUMIF(MABEL!F:F,'ALL 2019'!C287,MABEL!E:E)</f>
        <v>0</v>
      </c>
      <c r="AB287" s="29" t="n">
        <f aca="false">+SUMIF(DISCOI!G:G,'ALL 2019'!C287,DISCOI!F:F)</f>
        <v>0</v>
      </c>
      <c r="AC287" s="15" t="n">
        <f aca="false">+SUMIF(NMP!F:F,'ALL 2019'!C287,NMP!E:E)</f>
        <v>0</v>
      </c>
      <c r="AD287" s="15" t="n">
        <f aca="false">+SUMIF('AMCHO '!F:F,'ALL 2019'!C287,'AMCHO '!E:E)</f>
        <v>3480737.86</v>
      </c>
      <c r="AE287" s="15" t="n">
        <f aca="false">SUMIF(CONFORTIS!G:G,'ALL 2019'!C287,CONFORTIS!F:F)</f>
        <v>0</v>
      </c>
      <c r="AF287" s="15" t="n">
        <f aca="false">+SUMIF('IRS IMMO'!G:G,'ALL 2019'!C287,'IRS IMMO'!F:F)</f>
        <v>0</v>
      </c>
      <c r="AG287" s="15" t="n">
        <f aca="false">SUMIF('United Malagasy'!F:F,'ALL 2019'!C287,'United Malagasy'!E:E)</f>
        <v>0</v>
      </c>
      <c r="AH287" s="15" t="n">
        <f aca="false">+SUMIF(AGRIVETAM!F:F,'ALL 2019'!C287,AGRIVETAM!E:E)</f>
        <v>24271898.1</v>
      </c>
      <c r="AI287" s="15" t="n">
        <f aca="false">+SUMIF(EUROPAINTS!F:F,'ALL 2019'!C287,EUROPAINTS!E:E)</f>
        <v>0</v>
      </c>
      <c r="AJ287" s="15" t="n">
        <f aca="false">SUMIF('CSS SAKAY'!F:F,'ALL 2019'!C287,'CSS SAKAY'!E:E)</f>
        <v>0</v>
      </c>
      <c r="AK287" s="61" t="n">
        <f aca="false">+SUMIF(AGRIMA!F:F,'ALL 2019'!C287,AGRIMA!E:E)</f>
        <v>0</v>
      </c>
      <c r="AL287" s="15" t="n">
        <f aca="false">+SUMIF(FERRIS!H:H,'ALL 2019'!C287,FERRIS!G:G)</f>
        <v>0</v>
      </c>
      <c r="AM287" s="15" t="n">
        <f aca="false">SUMIF(SEM!F:F,'ALL 2019'!C287,SEM!E:E)</f>
        <v>0</v>
      </c>
      <c r="AN287" s="15" t="n">
        <f aca="false">+SUMIF(Madatrade!F:F,'ALL 2019'!C287,Madatrade!E:E)</f>
        <v>0</v>
      </c>
      <c r="AO287" s="15" t="n">
        <f aca="false">+SUMIF('FIRST INVESTISSEMENT'!G:G,'ALL 2019'!C287,'FIRST INVESTISSEMENT'!F:F)</f>
        <v>0</v>
      </c>
    </row>
    <row r="288" customFormat="false" ht="17.25" hidden="false" customHeight="true" outlineLevel="0" collapsed="false">
      <c r="A288" s="2" t="str">
        <f aca="false">+LEFT(B288)</f>
        <v>6</v>
      </c>
      <c r="B288" s="2" t="str">
        <f aca="false">+LEFT(C288,3)</f>
        <v>635</v>
      </c>
      <c r="C288" s="20" t="n">
        <v>63508000</v>
      </c>
      <c r="D288" s="46" t="s">
        <v>2977</v>
      </c>
      <c r="E288" s="57" t="s">
        <v>802</v>
      </c>
      <c r="F288" s="61" t="n">
        <v>0</v>
      </c>
      <c r="G288" s="61" t="n">
        <f aca="false">+SUMIF(AGRICORP!I:I,C288,AGRICORP!F:F)</f>
        <v>0</v>
      </c>
      <c r="H288" s="61" t="n">
        <f aca="false">+SUMIF(SMTP!D:D,'ALL 2019'!C288,SMTP!H:H)</f>
        <v>0</v>
      </c>
      <c r="I288" s="61" t="n">
        <f aca="false">SUMIF(AGRIVET!G:G,C288,AGRIVET!F:F)</f>
        <v>0</v>
      </c>
      <c r="J288" s="61" t="n">
        <f aca="false">+SUMIF(AGRIVAL!G:G,'ALL 2019'!C288,AGRIVAL!F:F)</f>
        <v>231200</v>
      </c>
      <c r="K288" s="61" t="n">
        <f aca="false">+SUMIF(AGRIKOBA!G:G,'ALL 2019'!C288,AGRIKOBA!F:F)</f>
        <v>0</v>
      </c>
      <c r="L288" s="61" t="n">
        <f aca="false">+SUMIF(LMOI!F:F,'ALL 2019'!C288,LMOI!E:E)</f>
        <v>41200</v>
      </c>
      <c r="M288" s="15" t="n">
        <f aca="false">+SUMIF(TARTINE!G:G,'ALL 2019'!C288,TARTINE!F:F)</f>
        <v>0</v>
      </c>
      <c r="N288" s="15" t="n">
        <f aca="false">+SUMIF(IDF!F:F,'ALL 2019'!C288,IDF!E:E)</f>
        <v>12871653.7</v>
      </c>
      <c r="O288" s="15" t="n">
        <f aca="false">+SUMIF(RYA!G:G,C288,RYA!F:F)</f>
        <v>0</v>
      </c>
      <c r="P288" s="15" t="n">
        <f aca="false">+SUMIF('SCI NOAH'!G:G,'ALL 2019'!C288,'SCI NOAH'!F:F)</f>
        <v>0</v>
      </c>
      <c r="Q288" s="15" t="n">
        <f aca="false">+SUMIF(SIM!F:F,'ALL 2019'!C288,SIM!E:E)</f>
        <v>0</v>
      </c>
      <c r="R288" s="93" t="n">
        <f aca="false">SUMIF('First Energy'!F:F,C288,'First Energy'!I:I)</f>
        <v>0</v>
      </c>
      <c r="S288" s="93" t="n">
        <f aca="false">SUMIF('ID Motors'!G:G,C288,'ID Motors'!J:J)</f>
        <v>0</v>
      </c>
      <c r="T288" s="15" t="n">
        <f aca="false">+SUMIF('ID RENTAL'!G:G,'ALL 2019'!C288,'ID RENTAL'!F:F)</f>
        <v>0</v>
      </c>
      <c r="U288" s="29" t="n">
        <f aca="false">+SUMIF('MCM '!G:G,'ALL 2019'!C288,'MCM '!F:F)</f>
        <v>0</v>
      </c>
      <c r="V288" s="61" t="n">
        <f aca="false">+SUMIF(AGRIMOTORS!G:G,C288,AGRIMOTORS!F:F)</f>
        <v>0</v>
      </c>
      <c r="W288" s="15" t="n">
        <f aca="false">+SUMIF(BOVIMA!F:F,'ALL 2019'!C288,BOVIMA!E:E)</f>
        <v>0</v>
      </c>
      <c r="X288" s="15" t="n">
        <f aca="false">+SUMIF(AGRIFEED!F:F,'ALL 2019'!C288,AGRIFEED!E:E)</f>
        <v>0</v>
      </c>
      <c r="Y288" s="15" t="n">
        <f aca="false">+SUMIF(AMIP!F:F,'ALL 2019'!C288,AMIP!E:E)</f>
        <v>0</v>
      </c>
      <c r="Z288" s="15" t="n">
        <f aca="false">+SUMIF(ISF!F:F,'ALL 2019'!C288,ISF!F:F)</f>
        <v>0</v>
      </c>
      <c r="AA288" s="15" t="n">
        <f aca="false">+SUMIF(MABEL!F:F,'ALL 2019'!C288,MABEL!E:E)</f>
        <v>0</v>
      </c>
      <c r="AB288" s="29" t="n">
        <f aca="false">+SUMIF(DISCOI!G:G,'ALL 2019'!C288,DISCOI!F:F)</f>
        <v>0</v>
      </c>
      <c r="AC288" s="15" t="n">
        <f aca="false">+SUMIF(NMP!F:F,'ALL 2019'!C288,NMP!E:E)</f>
        <v>0</v>
      </c>
      <c r="AD288" s="15" t="n">
        <f aca="false">+SUMIF('AMCHO '!F:F,'ALL 2019'!C288,'AMCHO '!E:E)</f>
        <v>0</v>
      </c>
      <c r="AE288" s="15" t="n">
        <f aca="false">SUMIF(CONFORTIS!G:G,'ALL 2019'!C288,CONFORTIS!F:F)</f>
        <v>0</v>
      </c>
      <c r="AF288" s="15" t="n">
        <f aca="false">+SUMIF('IRS IMMO'!G:G,'ALL 2019'!C288,'IRS IMMO'!F:F)</f>
        <v>0</v>
      </c>
      <c r="AG288" s="15" t="n">
        <f aca="false">SUMIF('United Malagasy'!F:F,'ALL 2019'!C288,'United Malagasy'!E:E)</f>
        <v>0</v>
      </c>
      <c r="AH288" s="15" t="n">
        <f aca="false">+SUMIF(AGRIVETAM!F:F,'ALL 2019'!C288,AGRIVETAM!E:E)</f>
        <v>0</v>
      </c>
      <c r="AI288" s="15" t="n">
        <f aca="false">+SUMIF(EUROPAINTS!F:F,'ALL 2019'!C288,EUROPAINTS!E:E)</f>
        <v>0</v>
      </c>
      <c r="AJ288" s="15" t="n">
        <f aca="false">SUMIF('CSS SAKAY'!F:F,'ALL 2019'!C288,'CSS SAKAY'!E:E)</f>
        <v>0</v>
      </c>
      <c r="AK288" s="61" t="n">
        <f aca="false">+SUMIF(AGRIMA!F:F,'ALL 2019'!C288,AGRIMA!E:E)</f>
        <v>0</v>
      </c>
      <c r="AL288" s="15" t="n">
        <f aca="false">+SUMIF(FERRIS!H:H,'ALL 2019'!C288,FERRIS!G:G)</f>
        <v>0</v>
      </c>
      <c r="AM288" s="15" t="n">
        <f aca="false">SUMIF(SEM!F:F,'ALL 2019'!C288,SEM!E:E)</f>
        <v>0</v>
      </c>
      <c r="AN288" s="15" t="n">
        <f aca="false">+SUMIF(Madatrade!F:F,'ALL 2019'!C288,Madatrade!E:E)</f>
        <v>0</v>
      </c>
      <c r="AO288" s="15" t="n">
        <f aca="false">+SUMIF('FIRST INVESTISSEMENT'!G:G,'ALL 2019'!C288,'FIRST INVESTISSEMENT'!F:F)</f>
        <v>0</v>
      </c>
    </row>
    <row r="289" customFormat="false" ht="17.25" hidden="false" customHeight="true" outlineLevel="0" collapsed="false">
      <c r="A289" s="2" t="str">
        <f aca="false">+LEFT(B289)</f>
        <v>6</v>
      </c>
      <c r="B289" s="2" t="str">
        <f aca="false">+LEFT(C289,3)</f>
        <v>641</v>
      </c>
      <c r="C289" s="20" t="n">
        <v>64101000</v>
      </c>
      <c r="D289" s="46" t="s">
        <v>2978</v>
      </c>
      <c r="E289" s="57" t="s">
        <v>190</v>
      </c>
      <c r="F289" s="61" t="n">
        <v>1359868170.33</v>
      </c>
      <c r="G289" s="61" t="n">
        <f aca="false">+SUMIF(AGRICORP!I:I,C289,AGRICORP!F:F)</f>
        <v>0</v>
      </c>
      <c r="H289" s="61" t="n">
        <f aca="false">+SUMIF(SMTP!D:D,'ALL 2019'!C289,SMTP!H:H)</f>
        <v>2484363450.12</v>
      </c>
      <c r="I289" s="61" t="n">
        <f aca="false">SUMIF(AGRIVET!G:G,C289,AGRIVET!F:F)</f>
        <v>1969453046.15</v>
      </c>
      <c r="J289" s="61" t="n">
        <f aca="false">+SUMIF(AGRIVAL!G:G,'ALL 2019'!C289,AGRIVAL!F:F)</f>
        <v>1125284744.23</v>
      </c>
      <c r="K289" s="61" t="n">
        <f aca="false">+SUMIF(AGRIKOBA!G:G,'ALL 2019'!C289,AGRIKOBA!F:F)</f>
        <v>320267532.45</v>
      </c>
      <c r="L289" s="61" t="n">
        <f aca="false">+SUMIF(LMOI!F:F,'ALL 2019'!C289,LMOI!E:E)</f>
        <v>351983916.18</v>
      </c>
      <c r="M289" s="15" t="n">
        <f aca="false">+SUMIF(TARTINE!G:G,'ALL 2019'!C289,TARTINE!F:F)</f>
        <v>303805719.07</v>
      </c>
      <c r="N289" s="15" t="n">
        <f aca="false">+SUMIF(IDF!F:F,'ALL 2019'!C289,IDF!E:E)</f>
        <v>575670376.87</v>
      </c>
      <c r="O289" s="15" t="n">
        <f aca="false">+SUMIF(RYA!G:G,C289,RYA!F:F)</f>
        <v>15549960.7</v>
      </c>
      <c r="P289" s="15" t="n">
        <f aca="false">+SUMIF('SCI NOAH'!G:G,'ALL 2019'!C289,'SCI NOAH'!F:F)</f>
        <v>5139161.46</v>
      </c>
      <c r="Q289" s="15" t="n">
        <f aca="false">+SUMIF(SIM!F:F,'ALL 2019'!C289,SIM!E:E)</f>
        <v>38210430.56</v>
      </c>
      <c r="R289" s="93" t="n">
        <f aca="false">SUMIF('First Energy'!F:F,C289,'First Energy'!I:I)</f>
        <v>605748238.87</v>
      </c>
      <c r="S289" s="93" t="n">
        <f aca="false">SUMIF('ID Motors'!G:G,C289,'ID Motors'!J:J)</f>
        <v>1045357924.39</v>
      </c>
      <c r="T289" s="15" t="n">
        <f aca="false">+SUMIF('ID RENTAL'!G:G,'ALL 2019'!C289,'ID RENTAL'!F:F)</f>
        <v>62667145.57</v>
      </c>
      <c r="U289" s="29" t="n">
        <f aca="false">+SUMIF('MCM '!G:G,'ALL 2019'!C289,'MCM '!F:F)</f>
        <v>553067832.13</v>
      </c>
      <c r="V289" s="61" t="n">
        <f aca="false">+SUMIF(AGRIMOTORS!G:G,C289,AGRIMOTORS!F:F)</f>
        <v>0</v>
      </c>
      <c r="W289" s="15" t="n">
        <f aca="false">+SUMIF(BOVIMA!F:F,'ALL 2019'!C289,BOVIMA!E:E)</f>
        <v>807134033</v>
      </c>
      <c r="X289" s="15" t="n">
        <f aca="false">+SUMIF(AGRIFEED!F:F,'ALL 2019'!C289,AGRIFEED!E:E)</f>
        <v>405730533.14</v>
      </c>
      <c r="Y289" s="15" t="n">
        <f aca="false">+SUMIF(AMIP!F:F,'ALL 2019'!C289,AMIP!E:E)</f>
        <v>0</v>
      </c>
      <c r="Z289" s="15" t="n">
        <f aca="false">+SUMIF(ISF!F:F,'ALL 2019'!C289,ISF!F:F)</f>
        <v>0</v>
      </c>
      <c r="AA289" s="15" t="n">
        <f aca="false">+SUMIF(MABEL!F:F,'ALL 2019'!C289,MABEL!E:E)</f>
        <v>147096025.63</v>
      </c>
      <c r="AB289" s="29" t="n">
        <f aca="false">+SUMIF(DISCOI!G:G,'ALL 2019'!C289,DISCOI!F:F)</f>
        <v>421608098.52</v>
      </c>
      <c r="AC289" s="15" t="n">
        <f aca="false">+SUMIF(NMP!F:F,'ALL 2019'!C289,NMP!E:E)</f>
        <v>11898342.88</v>
      </c>
      <c r="AD289" s="15" t="n">
        <f aca="false">+SUMIF('AMCHO '!F:F,'ALL 2019'!C289,'AMCHO '!E:E)</f>
        <v>251003703.89</v>
      </c>
      <c r="AE289" s="15" t="n">
        <f aca="false">SUMIF(CONFORTIS!G:G,'ALL 2019'!C289,CONFORTIS!F:F)</f>
        <v>0</v>
      </c>
      <c r="AF289" s="15" t="n">
        <f aca="false">+SUMIF('IRS IMMO'!G:G,'ALL 2019'!C289,'IRS IMMO'!F:F)</f>
        <v>0</v>
      </c>
      <c r="AG289" s="15" t="n">
        <f aca="false">SUMIF('United Malagasy'!F:F,'ALL 2019'!C289,'United Malagasy'!E:E)</f>
        <v>175810111.6</v>
      </c>
      <c r="AH289" s="15" t="n">
        <f aca="false">+SUMIF(AGRIVETAM!F:F,'ALL 2019'!C289,AGRIVETAM!E:E)</f>
        <v>89961353.37</v>
      </c>
      <c r="AI289" s="15" t="n">
        <f aca="false">+SUMIF(EUROPAINTS!F:F,'ALL 2019'!C289,EUROPAINTS!E:E)</f>
        <v>91996379.36</v>
      </c>
      <c r="AJ289" s="15" t="n">
        <f aca="false">SUMIF('CSS SAKAY'!F:F,'ALL 2019'!C289,'CSS SAKAY'!E:E)</f>
        <v>35749341.17</v>
      </c>
      <c r="AK289" s="61" t="n">
        <f aca="false">+SUMIF(AGRIMA!F:F,'ALL 2019'!C289,AGRIMA!E:E)</f>
        <v>16598843</v>
      </c>
      <c r="AL289" s="15" t="n">
        <f aca="false">+SUMIF(FERRIS!H:H,'ALL 2019'!C289,FERRIS!G:G)</f>
        <v>401293375.58</v>
      </c>
      <c r="AM289" s="15" t="n">
        <f aca="false">SUMIF(SEM!F:F,'ALL 2019'!C289,SEM!E:E)</f>
        <v>999440910.49</v>
      </c>
      <c r="AN289" s="15" t="n">
        <f aca="false">+SUMIF(Madatrade!F:F,'ALL 2019'!C289,Madatrade!E:E)</f>
        <v>125920897.03</v>
      </c>
      <c r="AO289" s="15" t="n">
        <f aca="false">+SUMIF('FIRST INVESTISSEMENT'!G:G,'ALL 2019'!C289,'FIRST INVESTISSEMENT'!F:F)</f>
        <v>136650686</v>
      </c>
    </row>
    <row r="290" customFormat="false" ht="17.25" hidden="false" customHeight="true" outlineLevel="0" collapsed="false">
      <c r="A290" s="2" t="str">
        <f aca="false">+LEFT(B290)</f>
        <v>6</v>
      </c>
      <c r="B290" s="2" t="str">
        <f aca="false">+LEFT(C290,3)</f>
        <v>645</v>
      </c>
      <c r="C290" s="20" t="n">
        <v>64501000</v>
      </c>
      <c r="D290" s="46" t="s">
        <v>2978</v>
      </c>
      <c r="E290" s="57" t="s">
        <v>461</v>
      </c>
      <c r="F290" s="61" t="n">
        <v>141294235.03</v>
      </c>
      <c r="G290" s="61" t="n">
        <f aca="false">+SUMIF(AGRICORP!I:I,C290,AGRICORP!F:F)</f>
        <v>0</v>
      </c>
      <c r="H290" s="61" t="n">
        <f aca="false">+SUMIF(SMTP!D:D,'ALL 2019'!C290,SMTP!H:H)</f>
        <v>380685920.03</v>
      </c>
      <c r="I290" s="61" t="n">
        <f aca="false">SUMIF(AGRIVET!G:G,C290,AGRIVET!F:F)</f>
        <v>237914661.72</v>
      </c>
      <c r="J290" s="61" t="n">
        <f aca="false">+SUMIF(AGRIVAL!G:G,'ALL 2019'!C290,AGRIVAL!F:F)</f>
        <v>131669068.05</v>
      </c>
      <c r="K290" s="61" t="n">
        <f aca="false">+SUMIF(AGRIKOBA!G:G,'ALL 2019'!C290,AGRIKOBA!F:F)</f>
        <v>34563881.56</v>
      </c>
      <c r="L290" s="61" t="n">
        <f aca="false">+SUMIF(LMOI!F:F,'ALL 2019'!C290,LMOI!E:E)</f>
        <v>24264647.66</v>
      </c>
      <c r="M290" s="15" t="n">
        <f aca="false">+SUMIF(TARTINE!G:G,'ALL 2019'!C290,TARTINE!F:F)</f>
        <v>25969312.22</v>
      </c>
      <c r="N290" s="15" t="n">
        <f aca="false">+SUMIF(IDF!F:F,'ALL 2019'!C290,IDF!E:E)</f>
        <v>58708832.57</v>
      </c>
      <c r="O290" s="15" t="n">
        <f aca="false">+SUMIF(RYA!G:G,C290,RYA!F:F)</f>
        <v>2954491.68</v>
      </c>
      <c r="P290" s="15" t="n">
        <f aca="false">+SUMIF('SCI NOAH'!G:G,'ALL 2019'!C290,'SCI NOAH'!F:F)</f>
        <v>976440.78</v>
      </c>
      <c r="Q290" s="15" t="n">
        <f aca="false">+SUMIF(SIM!F:F,'ALL 2019'!C290,SIM!E:E)</f>
        <v>6070260.01</v>
      </c>
      <c r="R290" s="93" t="n">
        <f aca="false">SUMIF('First Energy'!F:F,C290,'First Energy'!I:I)</f>
        <v>58272099.6</v>
      </c>
      <c r="S290" s="93" t="n">
        <f aca="false">SUMIF('ID Motors'!G:G,C290,'ID Motors'!J:J)</f>
        <v>97632096.51</v>
      </c>
      <c r="T290" s="15" t="n">
        <f aca="false">+SUMIF('ID RENTAL'!G:G,'ALL 2019'!C290,'ID RENTAL'!F:F)</f>
        <v>7365406.75</v>
      </c>
      <c r="U290" s="29" t="n">
        <f aca="false">+SUMIF('MCM '!G:G,'ALL 2019'!C290,'MCM '!F:F)</f>
        <v>56568509.54</v>
      </c>
      <c r="V290" s="61" t="n">
        <f aca="false">+SUMIF(AGRIMOTORS!G:G,C290,AGRIMOTORS!F:F)</f>
        <v>0</v>
      </c>
      <c r="W290" s="15" t="n">
        <f aca="false">+SUMIF(BOVIMA!F:F,'ALL 2019'!C290,BOVIMA!E:E)</f>
        <v>105333129</v>
      </c>
      <c r="X290" s="15" t="n">
        <f aca="false">+SUMIF(AGRIFEED!F:F,'ALL 2019'!C290,AGRIFEED!E:E)</f>
        <v>45643397.15</v>
      </c>
      <c r="Y290" s="15" t="n">
        <f aca="false">+SUMIF(AMIP!F:F,'ALL 2019'!C290,AMIP!E:E)</f>
        <v>0</v>
      </c>
      <c r="Z290" s="15" t="n">
        <f aca="false">+SUMIF(ISF!F:F,'ALL 2019'!C290,ISF!F:F)</f>
        <v>0</v>
      </c>
      <c r="AA290" s="15" t="n">
        <f aca="false">+SUMIF(MABEL!F:F,'ALL 2019'!C290,MABEL!E:E)</f>
        <v>16707197.96</v>
      </c>
      <c r="AB290" s="29" t="n">
        <f aca="false">+SUMIF(DISCOI!G:G,'ALL 2019'!C290,DISCOI!F:F)</f>
        <v>52905733.5</v>
      </c>
      <c r="AC290" s="15" t="n">
        <f aca="false">+SUMIF(NMP!F:F,'ALL 2019'!C290,NMP!E:E)</f>
        <v>2038057.04</v>
      </c>
      <c r="AD290" s="15" t="n">
        <f aca="false">+SUMIF('AMCHO '!F:F,'ALL 2019'!C290,'AMCHO '!E:E)</f>
        <v>33001488.83</v>
      </c>
      <c r="AE290" s="15" t="n">
        <f aca="false">SUMIF(CONFORTIS!G:G,'ALL 2019'!C290,CONFORTIS!F:F)</f>
        <v>0</v>
      </c>
      <c r="AF290" s="15" t="n">
        <f aca="false">+SUMIF('IRS IMMO'!G:G,'ALL 2019'!C290,'IRS IMMO'!F:F)</f>
        <v>0</v>
      </c>
      <c r="AG290" s="15" t="n">
        <f aca="false">SUMIF('United Malagasy'!F:F,'ALL 2019'!C290,'United Malagasy'!E:E)</f>
        <v>23831098.93</v>
      </c>
      <c r="AH290" s="15" t="n">
        <f aca="false">+SUMIF(AGRIVETAM!F:F,'ALL 2019'!C290,AGRIVETAM!E:E)</f>
        <v>16602586.78</v>
      </c>
      <c r="AI290" s="15" t="n">
        <f aca="false">+SUMIF(EUROPAINTS!F:F,'ALL 2019'!C290,EUROPAINTS!E:E)</f>
        <v>11541750.22</v>
      </c>
      <c r="AJ290" s="15" t="n">
        <f aca="false">SUMIF('CSS SAKAY'!F:F,'ALL 2019'!C290,'CSS SAKAY'!E:E)</f>
        <v>3764095.37</v>
      </c>
      <c r="AK290" s="61" t="n">
        <f aca="false">+SUMIF(AGRIMA!F:F,'ALL 2019'!C290,AGRIMA!E:E)</f>
        <v>3066204.99</v>
      </c>
      <c r="AL290" s="15" t="n">
        <f aca="false">+SUMIF(FERRIS!H:H,'ALL 2019'!C290,FERRIS!G:G)</f>
        <v>30412824.92</v>
      </c>
      <c r="AM290" s="15" t="n">
        <f aca="false">SUMIF(SEM!F:F,'ALL 2019'!C290,SEM!E:E)</f>
        <v>143879142.61</v>
      </c>
      <c r="AN290" s="15" t="n">
        <f aca="false">+SUMIF(Madatrade!F:F,'ALL 2019'!C290,Madatrade!E:E)</f>
        <v>23301429.96</v>
      </c>
      <c r="AO290" s="15" t="n">
        <f aca="false">+SUMIF('FIRST INVESTISSEMENT'!G:G,'ALL 2019'!C290,'FIRST INVESTISSEMENT'!F:F)</f>
        <v>5846117.29</v>
      </c>
    </row>
    <row r="291" customFormat="false" ht="17.25" hidden="false" customHeight="true" outlineLevel="0" collapsed="false">
      <c r="A291" s="2" t="str">
        <f aca="false">+LEFT(B291)</f>
        <v>6</v>
      </c>
      <c r="B291" s="2" t="str">
        <f aca="false">+LEFT(C291,3)</f>
        <v>647</v>
      </c>
      <c r="C291" s="20" t="n">
        <v>64700000</v>
      </c>
      <c r="D291" s="46" t="s">
        <v>2978</v>
      </c>
      <c r="E291" s="57" t="s">
        <v>197</v>
      </c>
      <c r="F291" s="61" t="n">
        <v>240000</v>
      </c>
      <c r="G291" s="61" t="n">
        <f aca="false">+SUMIF(AGRICORP!I:I,C291,AGRICORP!F:F)</f>
        <v>0</v>
      </c>
      <c r="H291" s="61" t="n">
        <f aca="false">+SUMIF(SMTP!D:D,'ALL 2019'!C291,SMTP!H:H)</f>
        <v>1061280</v>
      </c>
      <c r="I291" s="61" t="n">
        <f aca="false">SUMIF(AGRIVET!G:G,C291,AGRIVET!F:F)</f>
        <v>200000</v>
      </c>
      <c r="J291" s="61" t="n">
        <f aca="false">+SUMIF(AGRIVAL!G:G,'ALL 2019'!C291,AGRIVAL!F:F)</f>
        <v>120000</v>
      </c>
      <c r="K291" s="61" t="n">
        <f aca="false">+SUMIF(AGRIKOBA!G:G,'ALL 2019'!C291,AGRIKOBA!F:F)</f>
        <v>0</v>
      </c>
      <c r="L291" s="61" t="n">
        <f aca="false">+SUMIF(LMOI!F:F,'ALL 2019'!C291,LMOI!E:E)</f>
        <v>0</v>
      </c>
      <c r="M291" s="15" t="n">
        <f aca="false">+SUMIF(TARTINE!G:G,'ALL 2019'!C291,TARTINE!F:F)</f>
        <v>0</v>
      </c>
      <c r="N291" s="15" t="n">
        <f aca="false">+SUMIF(IDF!F:F,'ALL 2019'!C291,IDF!E:E)</f>
        <v>0</v>
      </c>
      <c r="O291" s="15" t="n">
        <f aca="false">+SUMIF(RYA!G:G,C291,RYA!F:F)</f>
        <v>0</v>
      </c>
      <c r="P291" s="15" t="n">
        <f aca="false">+SUMIF('SCI NOAH'!G:G,'ALL 2019'!C291,'SCI NOAH'!F:F)</f>
        <v>0</v>
      </c>
      <c r="Q291" s="15" t="n">
        <f aca="false">+SUMIF(SIM!F:F,'ALL 2019'!C291,SIM!E:E)</f>
        <v>0</v>
      </c>
      <c r="R291" s="93" t="n">
        <f aca="false">SUMIF('First Energy'!F:F,C291,'First Energy'!I:I)</f>
        <v>20000</v>
      </c>
      <c r="S291" s="93" t="n">
        <f aca="false">SUMIF('ID Motors'!G:G,C291,'ID Motors'!J:J)</f>
        <v>120000</v>
      </c>
      <c r="T291" s="15" t="n">
        <f aca="false">+SUMIF('ID RENTAL'!G:G,'ALL 2019'!C291,'ID RENTAL'!F:F)</f>
        <v>0</v>
      </c>
      <c r="U291" s="29" t="n">
        <f aca="false">+SUMIF('MCM '!G:G,'ALL 2019'!C291,'MCM '!F:F)</f>
        <v>0</v>
      </c>
      <c r="V291" s="61" t="n">
        <f aca="false">+SUMIF(AGRIMOTORS!G:G,C291,AGRIMOTORS!F:F)</f>
        <v>0</v>
      </c>
      <c r="W291" s="15" t="n">
        <f aca="false">+SUMIF(BOVIMA!F:F,'ALL 2019'!C291,BOVIMA!E:E)</f>
        <v>200000</v>
      </c>
      <c r="X291" s="15" t="n">
        <f aca="false">+SUMIF(AGRIFEED!F:F,'ALL 2019'!C291,AGRIFEED!E:E)</f>
        <v>0</v>
      </c>
      <c r="Y291" s="15" t="n">
        <f aca="false">+SUMIF(AMIP!F:F,'ALL 2019'!C291,AMIP!E:E)</f>
        <v>0</v>
      </c>
      <c r="Z291" s="15" t="n">
        <f aca="false">+SUMIF(ISF!F:F,'ALL 2019'!C291,ISF!F:F)</f>
        <v>0</v>
      </c>
      <c r="AA291" s="15" t="n">
        <f aca="false">+SUMIF(MABEL!F:F,'ALL 2019'!C291,MABEL!E:E)</f>
        <v>0</v>
      </c>
      <c r="AB291" s="29" t="n">
        <f aca="false">+SUMIF(DISCOI!G:G,'ALL 2019'!C291,DISCOI!F:F)</f>
        <v>0</v>
      </c>
      <c r="AC291" s="15" t="n">
        <f aca="false">+SUMIF(NMP!F:F,'ALL 2019'!C291,NMP!E:E)</f>
        <v>20000</v>
      </c>
      <c r="AD291" s="15" t="n">
        <f aca="false">+SUMIF('AMCHO '!F:F,'ALL 2019'!C291,'AMCHO '!E:E)</f>
        <v>0</v>
      </c>
      <c r="AE291" s="15" t="n">
        <f aca="false">SUMIF(CONFORTIS!G:G,'ALL 2019'!C291,CONFORTIS!F:F)</f>
        <v>0</v>
      </c>
      <c r="AF291" s="15" t="n">
        <f aca="false">+SUMIF('IRS IMMO'!G:G,'ALL 2019'!C291,'IRS IMMO'!F:F)</f>
        <v>0</v>
      </c>
      <c r="AG291" s="15" t="n">
        <f aca="false">SUMIF('United Malagasy'!F:F,'ALL 2019'!C291,'United Malagasy'!E:E)</f>
        <v>0</v>
      </c>
      <c r="AH291" s="15" t="n">
        <f aca="false">+SUMIF(AGRIVETAM!F:F,'ALL 2019'!C291,AGRIVETAM!E:E)</f>
        <v>0</v>
      </c>
      <c r="AI291" s="15" t="n">
        <f aca="false">+SUMIF(EUROPAINTS!F:F,'ALL 2019'!C291,EUROPAINTS!E:E)</f>
        <v>0</v>
      </c>
      <c r="AJ291" s="15" t="n">
        <f aca="false">SUMIF('CSS SAKAY'!F:F,'ALL 2019'!C291,'CSS SAKAY'!E:E)</f>
        <v>0</v>
      </c>
      <c r="AK291" s="61" t="n">
        <f aca="false">+SUMIF(AGRIMA!F:F,'ALL 2019'!C291,AGRIMA!E:E)</f>
        <v>0</v>
      </c>
      <c r="AL291" s="15" t="n">
        <f aca="false">+SUMIF(FERRIS!H:H,'ALL 2019'!C291,FERRIS!G:G)</f>
        <v>0</v>
      </c>
      <c r="AM291" s="15" t="n">
        <f aca="false">SUMIF(SEM!F:F,'ALL 2019'!C291,SEM!E:E)</f>
        <v>45422232.2</v>
      </c>
      <c r="AN291" s="15" t="n">
        <f aca="false">+SUMIF(Madatrade!F:F,'ALL 2019'!C291,Madatrade!E:E)</f>
        <v>0</v>
      </c>
      <c r="AO291" s="15" t="n">
        <f aca="false">+SUMIF('FIRST INVESTISSEMENT'!G:G,'ALL 2019'!C291,'FIRST INVESTISSEMENT'!F:F)</f>
        <v>0</v>
      </c>
    </row>
    <row r="292" customFormat="false" ht="17.25" hidden="false" customHeight="true" outlineLevel="0" collapsed="false">
      <c r="A292" s="2" t="str">
        <f aca="false">+LEFT(B292)</f>
        <v>6</v>
      </c>
      <c r="B292" s="2" t="str">
        <f aca="false">+LEFT(C292,3)</f>
        <v>648</v>
      </c>
      <c r="C292" s="20" t="n">
        <v>64801000</v>
      </c>
      <c r="D292" s="46" t="s">
        <v>2978</v>
      </c>
      <c r="E292" s="57" t="s">
        <v>534</v>
      </c>
      <c r="F292" s="61" t="n">
        <v>27966277.43</v>
      </c>
      <c r="G292" s="61" t="n">
        <f aca="false">+SUMIF(AGRICORP!I:I,C292,AGRICORP!F:F)</f>
        <v>0</v>
      </c>
      <c r="H292" s="61" t="n">
        <f aca="false">+SUMIF(SMTP!D:D,'ALL 2019'!C292,SMTP!H:H)</f>
        <v>8906649.982</v>
      </c>
      <c r="I292" s="61" t="n">
        <f aca="false">SUMIF(AGRIVET!G:G,C292,AGRIVET!F:F)</f>
        <v>19394385.17</v>
      </c>
      <c r="J292" s="61" t="n">
        <f aca="false">+SUMIF(AGRIVAL!G:G,'ALL 2019'!C292,AGRIVAL!F:F)</f>
        <v>21234870.6</v>
      </c>
      <c r="K292" s="61" t="n">
        <f aca="false">+SUMIF(AGRIKOBA!G:G,'ALL 2019'!C292,AGRIKOBA!F:F)</f>
        <v>6000500</v>
      </c>
      <c r="L292" s="61" t="n">
        <f aca="false">+SUMIF(LMOI!F:F,'ALL 2019'!C292,LMOI!E:E)</f>
        <v>0</v>
      </c>
      <c r="M292" s="15" t="n">
        <f aca="false">+SUMIF(TARTINE!G:G,'ALL 2019'!C292,TARTINE!F:F)</f>
        <v>29663057.59</v>
      </c>
      <c r="N292" s="15" t="n">
        <f aca="false">+SUMIF(IDF!F:F,'ALL 2019'!C292,IDF!E:E)</f>
        <v>585000</v>
      </c>
      <c r="O292" s="15" t="n">
        <f aca="false">+SUMIF(RYA!G:G,C292,RYA!F:F)</f>
        <v>0</v>
      </c>
      <c r="P292" s="15" t="n">
        <f aca="false">+SUMIF('SCI NOAH'!G:G,'ALL 2019'!C292,'SCI NOAH'!F:F)</f>
        <v>0</v>
      </c>
      <c r="Q292" s="15" t="n">
        <f aca="false">+SUMIF(SIM!F:F,'ALL 2019'!C292,SIM!E:E)</f>
        <v>996.02</v>
      </c>
      <c r="R292" s="93" t="n">
        <f aca="false">SUMIF('First Energy'!F:F,C292,'First Energy'!I:I)</f>
        <v>3254515</v>
      </c>
      <c r="S292" s="93" t="n">
        <f aca="false">SUMIF('ID Motors'!G:G,C292,'ID Motors'!J:J)</f>
        <v>0</v>
      </c>
      <c r="T292" s="15" t="n">
        <f aca="false">+SUMIF('ID RENTAL'!G:G,'ALL 2019'!C292,'ID RENTAL'!F:F)</f>
        <v>0</v>
      </c>
      <c r="U292" s="29" t="n">
        <f aca="false">+SUMIF('MCM '!G:G,'ALL 2019'!C292,'MCM '!F:F)</f>
        <v>3566648</v>
      </c>
      <c r="V292" s="61" t="n">
        <f aca="false">+SUMIF(AGRIMOTORS!G:G,C292,AGRIMOTORS!F:F)</f>
        <v>0</v>
      </c>
      <c r="W292" s="15" t="n">
        <f aca="false">+SUMIF(BOVIMA!F:F,'ALL 2019'!C292,BOVIMA!E:E)</f>
        <v>24182793</v>
      </c>
      <c r="X292" s="15" t="n">
        <f aca="false">+SUMIF(AGRIFEED!F:F,'ALL 2019'!C292,AGRIFEED!E:E)</f>
        <v>1302000</v>
      </c>
      <c r="Y292" s="15" t="n">
        <f aca="false">+SUMIF(AMIP!F:F,'ALL 2019'!C292,AMIP!E:E)</f>
        <v>0</v>
      </c>
      <c r="Z292" s="15" t="n">
        <f aca="false">+SUMIF(ISF!F:F,'ALL 2019'!C292,ISF!F:F)</f>
        <v>0</v>
      </c>
      <c r="AA292" s="15" t="n">
        <f aca="false">+SUMIF(MABEL!F:F,'ALL 2019'!C292,MABEL!E:E)</f>
        <v>1401109.87</v>
      </c>
      <c r="AB292" s="29" t="n">
        <f aca="false">+SUMIF(DISCOI!G:G,'ALL 2019'!C292,DISCOI!F:F)</f>
        <v>2269000</v>
      </c>
      <c r="AC292" s="15" t="n">
        <f aca="false">+SUMIF(NMP!F:F,'ALL 2019'!C292,NMP!E:E)</f>
        <v>0</v>
      </c>
      <c r="AD292" s="15" t="n">
        <f aca="false">+SUMIF('AMCHO '!F:F,'ALL 2019'!C292,'AMCHO '!E:E)</f>
        <v>4116976.66</v>
      </c>
      <c r="AE292" s="15" t="n">
        <f aca="false">SUMIF(CONFORTIS!G:G,'ALL 2019'!C292,CONFORTIS!F:F)</f>
        <v>0</v>
      </c>
      <c r="AF292" s="15" t="n">
        <f aca="false">+SUMIF('IRS IMMO'!G:G,'ALL 2019'!C292,'IRS IMMO'!F:F)</f>
        <v>0</v>
      </c>
      <c r="AG292" s="15" t="n">
        <f aca="false">SUMIF('United Malagasy'!F:F,'ALL 2019'!C292,'United Malagasy'!E:E)</f>
        <v>0</v>
      </c>
      <c r="AH292" s="15" t="n">
        <f aca="false">+SUMIF(AGRIVETAM!F:F,'ALL 2019'!C292,AGRIVETAM!E:E)</f>
        <v>1674950</v>
      </c>
      <c r="AI292" s="15" t="n">
        <f aca="false">+SUMIF(EUROPAINTS!F:F,'ALL 2019'!C292,EUROPAINTS!E:E)</f>
        <v>694000</v>
      </c>
      <c r="AJ292" s="15" t="n">
        <f aca="false">SUMIF('CSS SAKAY'!F:F,'ALL 2019'!C292,'CSS SAKAY'!E:E)</f>
        <v>0</v>
      </c>
      <c r="AK292" s="61" t="n">
        <f aca="false">+SUMIF(AGRIMA!F:F,'ALL 2019'!C292,AGRIMA!E:E)</f>
        <v>0</v>
      </c>
      <c r="AL292" s="15" t="n">
        <f aca="false">+SUMIF(FERRIS!H:H,'ALL 2019'!C292,FERRIS!G:G)</f>
        <v>29484531.5</v>
      </c>
      <c r="AM292" s="15" t="n">
        <f aca="false">SUMIF(SEM!F:F,'ALL 2019'!C292,SEM!E:E)</f>
        <v>0</v>
      </c>
      <c r="AN292" s="15" t="n">
        <f aca="false">+SUMIF(Madatrade!F:F,'ALL 2019'!C292,Madatrade!E:E)</f>
        <v>0</v>
      </c>
      <c r="AO292" s="15" t="n">
        <f aca="false">+SUMIF('FIRST INVESTISSEMENT'!G:G,'ALL 2019'!C292,'FIRST INVESTISSEMENT'!F:F)</f>
        <v>400000</v>
      </c>
    </row>
    <row r="293" customFormat="false" ht="17.25" hidden="false" customHeight="true" outlineLevel="0" collapsed="false">
      <c r="A293" s="2" t="str">
        <f aca="false">+LEFT(B293)</f>
        <v>6</v>
      </c>
      <c r="B293" s="2" t="str">
        <f aca="false">+LEFT(C293,3)</f>
        <v>651</v>
      </c>
      <c r="C293" s="20" t="n">
        <v>65100000</v>
      </c>
      <c r="D293" s="46" t="s">
        <v>2979</v>
      </c>
      <c r="E293" s="57" t="s">
        <v>202</v>
      </c>
      <c r="F293" s="61" t="n">
        <v>4096267.83</v>
      </c>
      <c r="G293" s="61" t="n">
        <f aca="false">+SUMIF(AGRICORP!I:I,C293,AGRICORP!F:F)</f>
        <v>0</v>
      </c>
      <c r="H293" s="61" t="n">
        <f aca="false">+SUMIF(SMTP!D:D,'ALL 2019'!C293,SMTP!H:H)</f>
        <v>32776610.87</v>
      </c>
      <c r="I293" s="61" t="n">
        <f aca="false">SUMIF(AGRIVET!G:G,C293,AGRIVET!F:F)</f>
        <v>1266267.83</v>
      </c>
      <c r="J293" s="61" t="n">
        <f aca="false">+SUMIF(AGRIVAL!G:G,'ALL 2019'!C293,AGRIVAL!F:F)</f>
        <v>9562022.83</v>
      </c>
      <c r="K293" s="61" t="n">
        <f aca="false">+SUMIF(AGRIKOBA!G:G,'ALL 2019'!C293,AGRIKOBA!F:F)</f>
        <v>1196267.83</v>
      </c>
      <c r="L293" s="61" t="n">
        <f aca="false">+SUMIF(LMOI!F:F,'ALL 2019'!C293,LMOI!E:E)</f>
        <v>1196267.83</v>
      </c>
      <c r="M293" s="15" t="n">
        <f aca="false">+SUMIF(TARTINE!G:G,'ALL 2019'!C293,TARTINE!F:F)</f>
        <v>0</v>
      </c>
      <c r="N293" s="15" t="n">
        <f aca="false">+SUMIF(IDF!F:F,'ALL 2019'!C293,IDF!E:E)</f>
        <v>1996267.83</v>
      </c>
      <c r="O293" s="15" t="n">
        <f aca="false">+SUMIF(RYA!G:G,C293,RYA!F:F)</f>
        <v>0</v>
      </c>
      <c r="P293" s="15" t="n">
        <f aca="false">+SUMIF('SCI NOAH'!G:G,'ALL 2019'!C293,'SCI NOAH'!F:F)</f>
        <v>0</v>
      </c>
      <c r="Q293" s="15" t="n">
        <f aca="false">+SUMIF(SIM!F:F,'ALL 2019'!C293,SIM!E:E)</f>
        <v>0</v>
      </c>
      <c r="R293" s="93" t="n">
        <f aca="false">SUMIF('First Energy'!F:F,C293,'First Energy'!I:I)</f>
        <v>0</v>
      </c>
      <c r="S293" s="93" t="n">
        <f aca="false">SUMIF('ID Motors'!G:G,C293,'ID Motors'!J:J)</f>
        <v>1250000</v>
      </c>
      <c r="T293" s="15" t="n">
        <f aca="false">+SUMIF('ID RENTAL'!G:G,'ALL 2019'!C293,'ID RENTAL'!F:F)</f>
        <v>0</v>
      </c>
      <c r="U293" s="29" t="n">
        <f aca="false">+SUMIF('MCM '!G:G,'ALL 2019'!C293,'MCM '!F:F)</f>
        <v>0</v>
      </c>
      <c r="V293" s="61" t="n">
        <f aca="false">+SUMIF(AGRIMOTORS!G:G,C293,AGRIMOTORS!F:F)</f>
        <v>0</v>
      </c>
      <c r="W293" s="15" t="n">
        <f aca="false">+SUMIF(BOVIMA!F:F,'ALL 2019'!C293,BOVIMA!E:E)</f>
        <v>1196268</v>
      </c>
      <c r="X293" s="15" t="n">
        <f aca="false">+SUMIF(AGRIFEED!F:F,'ALL 2019'!C293,AGRIFEED!E:E)</f>
        <v>0</v>
      </c>
      <c r="Y293" s="15" t="n">
        <f aca="false">+SUMIF(AMIP!F:F,'ALL 2019'!C293,AMIP!E:E)</f>
        <v>0</v>
      </c>
      <c r="Z293" s="15" t="n">
        <f aca="false">+SUMIF(ISF!F:F,'ALL 2019'!C293,ISF!F:F)</f>
        <v>0</v>
      </c>
      <c r="AA293" s="15" t="n">
        <f aca="false">+SUMIF(MABEL!F:F,'ALL 2019'!C293,MABEL!E:E)</f>
        <v>0</v>
      </c>
      <c r="AB293" s="29" t="n">
        <f aca="false">+SUMIF(DISCOI!G:G,'ALL 2019'!C293,DISCOI!F:F)</f>
        <v>1896267.83</v>
      </c>
      <c r="AC293" s="15" t="n">
        <f aca="false">+SUMIF(NMP!F:F,'ALL 2019'!C293,NMP!E:E)</f>
        <v>0</v>
      </c>
      <c r="AD293" s="15" t="n">
        <f aca="false">+SUMIF('AMCHO '!F:F,'ALL 2019'!C293,'AMCHO '!E:E)</f>
        <v>1196267.83</v>
      </c>
      <c r="AE293" s="15" t="n">
        <f aca="false">SUMIF(CONFORTIS!G:G,'ALL 2019'!C293,CONFORTIS!F:F)</f>
        <v>0</v>
      </c>
      <c r="AF293" s="15" t="n">
        <f aca="false">+SUMIF('IRS IMMO'!G:G,'ALL 2019'!C293,'IRS IMMO'!F:F)</f>
        <v>0</v>
      </c>
      <c r="AG293" s="15" t="n">
        <f aca="false">SUMIF('United Malagasy'!F:F,'ALL 2019'!C293,'United Malagasy'!E:E)</f>
        <v>0</v>
      </c>
      <c r="AH293" s="15" t="n">
        <f aca="false">+SUMIF(AGRIVETAM!F:F,'ALL 2019'!C293,AGRIVETAM!E:E)</f>
        <v>1541084.78</v>
      </c>
      <c r="AI293" s="15" t="n">
        <f aca="false">+SUMIF(EUROPAINTS!F:F,'ALL 2019'!C293,EUROPAINTS!E:E)</f>
        <v>1436267.83</v>
      </c>
      <c r="AJ293" s="15" t="n">
        <f aca="false">SUMIF('CSS SAKAY'!F:F,'ALL 2019'!C293,'CSS SAKAY'!E:E)</f>
        <v>0</v>
      </c>
      <c r="AK293" s="61" t="n">
        <f aca="false">+SUMIF(AGRIMA!F:F,'ALL 2019'!C293,AGRIMA!E:E)</f>
        <v>0</v>
      </c>
      <c r="AL293" s="15" t="n">
        <f aca="false">+SUMIF(FERRIS!H:H,'ALL 2019'!C293,FERRIS!G:G)</f>
        <v>0</v>
      </c>
      <c r="AM293" s="15" t="n">
        <f aca="false">SUMIF(SEM!F:F,'ALL 2019'!C293,SEM!E:E)</f>
        <v>0</v>
      </c>
      <c r="AN293" s="15" t="n">
        <f aca="false">+SUMIF(Madatrade!F:F,'ALL 2019'!C293,Madatrade!E:E)</f>
        <v>0</v>
      </c>
      <c r="AO293" s="15" t="n">
        <f aca="false">+SUMIF('FIRST INVESTISSEMENT'!G:G,'ALL 2019'!C293,'FIRST INVESTISSEMENT'!F:F)</f>
        <v>0</v>
      </c>
    </row>
    <row r="294" customFormat="false" ht="17.25" hidden="false" customHeight="true" outlineLevel="0" collapsed="false">
      <c r="A294" s="2" t="str">
        <f aca="false">+LEFT(B294)</f>
        <v>6</v>
      </c>
      <c r="B294" s="2" t="str">
        <f aca="false">+LEFT(C294,3)</f>
        <v>652</v>
      </c>
      <c r="C294" s="20" t="n">
        <v>65200000</v>
      </c>
      <c r="D294" s="46" t="s">
        <v>2979</v>
      </c>
      <c r="E294" s="57" t="s">
        <v>473</v>
      </c>
      <c r="F294" s="61" t="n">
        <v>0</v>
      </c>
      <c r="G294" s="61" t="n">
        <f aca="false">+SUMIF(AGRICORP!I:I,C294,AGRICORP!F:F)</f>
        <v>0</v>
      </c>
      <c r="H294" s="61" t="n">
        <f aca="false">+SUMIF(SMTP!D:D,'ALL 2019'!C294,SMTP!H:H)</f>
        <v>784159021.2844</v>
      </c>
      <c r="I294" s="61" t="n">
        <f aca="false">SUMIF(AGRIVET!G:G,C294,AGRIVET!F:F)</f>
        <v>0</v>
      </c>
      <c r="J294" s="61" t="n">
        <f aca="false">+SUMIF(AGRIVAL!G:G,'ALL 2019'!C294,AGRIVAL!F:F)</f>
        <v>0</v>
      </c>
      <c r="K294" s="61" t="n">
        <f aca="false">+SUMIF(AGRIKOBA!G:G,'ALL 2019'!C294,AGRIKOBA!F:F)</f>
        <v>0</v>
      </c>
      <c r="L294" s="61" t="n">
        <f aca="false">+SUMIF(LMOI!F:F,'ALL 2019'!C294,LMOI!E:E)</f>
        <v>0</v>
      </c>
      <c r="M294" s="15" t="n">
        <f aca="false">+SUMIF(TARTINE!G:G,'ALL 2019'!C294,TARTINE!F:F)</f>
        <v>0</v>
      </c>
      <c r="N294" s="15" t="n">
        <f aca="false">+SUMIF(IDF!F:F,'ALL 2019'!C294,IDF!E:E)</f>
        <v>0</v>
      </c>
      <c r="O294" s="15" t="n">
        <f aca="false">+SUMIF(RYA!G:G,C294,RYA!F:F)</f>
        <v>0</v>
      </c>
      <c r="P294" s="15" t="n">
        <f aca="false">+SUMIF('SCI NOAH'!G:G,'ALL 2019'!C294,'SCI NOAH'!F:F)</f>
        <v>0</v>
      </c>
      <c r="Q294" s="15" t="n">
        <f aca="false">+SUMIF(SIM!F:F,'ALL 2019'!C294,SIM!E:E)</f>
        <v>0</v>
      </c>
      <c r="R294" s="93" t="n">
        <f aca="false">SUMIF('First Energy'!F:F,C294,'First Energy'!I:I)</f>
        <v>0</v>
      </c>
      <c r="S294" s="93" t="n">
        <f aca="false">SUMIF('ID Motors'!G:G,C294,'ID Motors'!J:J)</f>
        <v>0</v>
      </c>
      <c r="T294" s="15" t="n">
        <f aca="false">+SUMIF('ID RENTAL'!G:G,'ALL 2019'!C294,'ID RENTAL'!F:F)</f>
        <v>0</v>
      </c>
      <c r="U294" s="29" t="n">
        <f aca="false">+SUMIF('MCM '!G:G,'ALL 2019'!C294,'MCM '!F:F)</f>
        <v>0</v>
      </c>
      <c r="V294" s="61" t="n">
        <f aca="false">+SUMIF(AGRIMOTORS!G:G,C294,AGRIMOTORS!F:F)</f>
        <v>0</v>
      </c>
      <c r="W294" s="15" t="n">
        <f aca="false">+SUMIF(BOVIMA!F:F,'ALL 2019'!C294,BOVIMA!E:E)</f>
        <v>11341600</v>
      </c>
      <c r="X294" s="15" t="n">
        <f aca="false">+SUMIF(AGRIFEED!F:F,'ALL 2019'!C294,AGRIFEED!E:E)</f>
        <v>0</v>
      </c>
      <c r="Y294" s="15" t="n">
        <f aca="false">+SUMIF(AMIP!F:F,'ALL 2019'!C294,AMIP!E:E)</f>
        <v>0</v>
      </c>
      <c r="Z294" s="15" t="n">
        <f aca="false">+SUMIF(ISF!F:F,'ALL 2019'!C294,ISF!F:F)</f>
        <v>0</v>
      </c>
      <c r="AA294" s="15" t="n">
        <f aca="false">+SUMIF(MABEL!F:F,'ALL 2019'!C294,MABEL!E:E)</f>
        <v>129466827.76</v>
      </c>
      <c r="AB294" s="29" t="n">
        <f aca="false">+SUMIF(DISCOI!G:G,'ALL 2019'!C294,DISCOI!F:F)</f>
        <v>84641203.7</v>
      </c>
      <c r="AC294" s="15" t="n">
        <f aca="false">+SUMIF(NMP!F:F,'ALL 2019'!C294,NMP!E:E)</f>
        <v>0</v>
      </c>
      <c r="AD294" s="15" t="n">
        <f aca="false">+SUMIF('AMCHO '!F:F,'ALL 2019'!C294,'AMCHO '!E:E)</f>
        <v>0</v>
      </c>
      <c r="AE294" s="15" t="n">
        <f aca="false">SUMIF(CONFORTIS!G:G,'ALL 2019'!C294,CONFORTIS!F:F)</f>
        <v>0</v>
      </c>
      <c r="AF294" s="15" t="n">
        <f aca="false">+SUMIF('IRS IMMO'!G:G,'ALL 2019'!C294,'IRS IMMO'!F:F)</f>
        <v>0</v>
      </c>
      <c r="AG294" s="15" t="n">
        <f aca="false">SUMIF('United Malagasy'!F:F,'ALL 2019'!C294,'United Malagasy'!E:E)</f>
        <v>0</v>
      </c>
      <c r="AH294" s="15" t="n">
        <f aca="false">+SUMIF(AGRIVETAM!F:F,'ALL 2019'!C294,AGRIVETAM!E:E)</f>
        <v>0</v>
      </c>
      <c r="AI294" s="15" t="n">
        <f aca="false">+SUMIF(EUROPAINTS!F:F,'ALL 2019'!C294,EUROPAINTS!E:E)</f>
        <v>26915258.44</v>
      </c>
      <c r="AJ294" s="15" t="n">
        <f aca="false">SUMIF('CSS SAKAY'!F:F,'ALL 2019'!C294,'CSS SAKAY'!E:E)</f>
        <v>0</v>
      </c>
      <c r="AK294" s="61" t="n">
        <f aca="false">+SUMIF(AGRIMA!F:F,'ALL 2019'!C294,AGRIMA!E:E)</f>
        <v>0</v>
      </c>
      <c r="AL294" s="15" t="n">
        <f aca="false">+SUMIF(FERRIS!H:H,'ALL 2019'!C294,FERRIS!G:G)</f>
        <v>0</v>
      </c>
      <c r="AM294" s="15" t="n">
        <f aca="false">SUMIF(SEM!F:F,'ALL 2019'!C294,SEM!E:E)</f>
        <v>0</v>
      </c>
      <c r="AN294" s="15" t="n">
        <f aca="false">+SUMIF(Madatrade!F:F,'ALL 2019'!C294,Madatrade!E:E)</f>
        <v>0</v>
      </c>
      <c r="AO294" s="15" t="n">
        <f aca="false">+SUMIF('FIRST INVESTISSEMENT'!G:G,'ALL 2019'!C294,'FIRST INVESTISSEMENT'!F:F)</f>
        <v>0</v>
      </c>
    </row>
    <row r="295" customFormat="false" ht="17.25" hidden="false" customHeight="true" outlineLevel="0" collapsed="false">
      <c r="A295" s="2" t="str">
        <f aca="false">+LEFT(B295)</f>
        <v>6</v>
      </c>
      <c r="B295" s="2" t="str">
        <f aca="false">+LEFT(C295,3)</f>
        <v>654</v>
      </c>
      <c r="C295" s="20" t="n">
        <v>65410000</v>
      </c>
      <c r="D295" s="46" t="s">
        <v>2979</v>
      </c>
      <c r="E295" s="57" t="s">
        <v>803</v>
      </c>
      <c r="F295" s="61"/>
      <c r="G295" s="61" t="n">
        <f aca="false">+SUMIF(AGRICORP!I:I,C295,AGRICORP!F:F)</f>
        <v>0</v>
      </c>
      <c r="H295" s="61" t="n">
        <f aca="false">+SUMIF(SMTP!D:D,'ALL 2019'!C295,SMTP!H:H)</f>
        <v>0</v>
      </c>
      <c r="I295" s="61" t="n">
        <f aca="false">SUMIF(AGRIVET!G:G,C295,AGRIVET!F:F)</f>
        <v>0</v>
      </c>
      <c r="J295" s="61" t="n">
        <f aca="false">+SUMIF(AGRIVAL!G:G,'ALL 2019'!C295,AGRIVAL!F:F)</f>
        <v>0</v>
      </c>
      <c r="K295" s="61" t="n">
        <f aca="false">+SUMIF(AGRIKOBA!G:G,'ALL 2019'!C295,AGRIKOBA!F:F)</f>
        <v>0</v>
      </c>
      <c r="L295" s="61" t="n">
        <f aca="false">+SUMIF(LMOI!F:F,'ALL 2019'!C295,LMOI!E:E)</f>
        <v>0</v>
      </c>
      <c r="M295" s="15" t="n">
        <f aca="false">+SUMIF(TARTINE!G:G,'ALL 2019'!C295,TARTINE!F:F)</f>
        <v>0</v>
      </c>
      <c r="N295" s="15" t="n">
        <f aca="false">+SUMIF(IDF!F:F,'ALL 2019'!C295,IDF!E:E)</f>
        <v>0</v>
      </c>
      <c r="O295" s="15" t="n">
        <f aca="false">+SUMIF(RYA!G:G,C295,RYA!F:F)</f>
        <v>0</v>
      </c>
      <c r="P295" s="15" t="n">
        <f aca="false">+SUMIF('SCI NOAH'!G:G,'ALL 2019'!C295,'SCI NOAH'!F:F)</f>
        <v>0</v>
      </c>
      <c r="Q295" s="15" t="n">
        <f aca="false">+SUMIF(SIM!F:F,'ALL 2019'!C295,SIM!E:E)</f>
        <v>0</v>
      </c>
      <c r="R295" s="93" t="n">
        <f aca="false">SUMIF('First Energy'!F:F,C295,'First Energy'!I:I)</f>
        <v>0</v>
      </c>
      <c r="S295" s="93" t="n">
        <f aca="false">SUMIF('ID Motors'!G:G,C295,'ID Motors'!J:J)</f>
        <v>0</v>
      </c>
      <c r="T295" s="15" t="n">
        <f aca="false">+SUMIF('ID RENTAL'!G:G,'ALL 2019'!C295,'ID RENTAL'!F:F)</f>
        <v>0</v>
      </c>
      <c r="U295" s="29" t="n">
        <f aca="false">+SUMIF('MCM '!G:G,'ALL 2019'!C295,'MCM '!F:F)</f>
        <v>0</v>
      </c>
      <c r="V295" s="61" t="n">
        <f aca="false">+SUMIF(AGRIMOTORS!G:G,C295,AGRIMOTORS!F:F)</f>
        <v>0</v>
      </c>
      <c r="W295" s="15" t="n">
        <f aca="false">+SUMIF(BOVIMA!F:F,'ALL 2019'!C295,BOVIMA!E:E)</f>
        <v>0</v>
      </c>
      <c r="X295" s="15" t="n">
        <f aca="false">+SUMIF(AGRIFEED!F:F,'ALL 2019'!C295,AGRIFEED!E:E)</f>
        <v>0</v>
      </c>
      <c r="Y295" s="15" t="n">
        <f aca="false">+SUMIF(AMIP!F:F,'ALL 2019'!C295,AMIP!E:E)</f>
        <v>0</v>
      </c>
      <c r="Z295" s="15" t="n">
        <f aca="false">+SUMIF(ISF!F:F,'ALL 2019'!C295,ISF!F:F)</f>
        <v>0</v>
      </c>
      <c r="AA295" s="15" t="n">
        <f aca="false">+SUMIF(MABEL!F:F,'ALL 2019'!C295,MABEL!E:E)</f>
        <v>0</v>
      </c>
      <c r="AB295" s="29" t="n">
        <f aca="false">+SUMIF(DISCOI!G:G,'ALL 2019'!C295,DISCOI!F:F)</f>
        <v>0</v>
      </c>
      <c r="AC295" s="15" t="n">
        <f aca="false">+SUMIF(NMP!F:F,'ALL 2019'!C295,NMP!E:E)</f>
        <v>0</v>
      </c>
      <c r="AD295" s="15" t="n">
        <f aca="false">+SUMIF('AMCHO '!F:F,'ALL 2019'!C295,'AMCHO '!E:E)</f>
        <v>0</v>
      </c>
      <c r="AE295" s="15" t="n">
        <f aca="false">SUMIF(CONFORTIS!G:G,'ALL 2019'!C295,CONFORTIS!F:F)</f>
        <v>0</v>
      </c>
      <c r="AF295" s="15" t="n">
        <f aca="false">+SUMIF('IRS IMMO'!G:G,'ALL 2019'!C295,'IRS IMMO'!F:F)</f>
        <v>0</v>
      </c>
      <c r="AG295" s="15" t="n">
        <f aca="false">SUMIF('United Malagasy'!F:F,'ALL 2019'!C295,'United Malagasy'!E:E)</f>
        <v>0</v>
      </c>
      <c r="AH295" s="15" t="n">
        <f aca="false">+SUMIF(AGRIVETAM!F:F,'ALL 2019'!C295,AGRIVETAM!E:E)</f>
        <v>0</v>
      </c>
      <c r="AI295" s="15" t="n">
        <f aca="false">+SUMIF(EUROPAINTS!F:F,'ALL 2019'!C295,EUROPAINTS!E:E)</f>
        <v>0</v>
      </c>
      <c r="AJ295" s="15" t="n">
        <f aca="false">SUMIF('CSS SAKAY'!F:F,'ALL 2019'!C295,'CSS SAKAY'!E:E)</f>
        <v>0</v>
      </c>
      <c r="AK295" s="61" t="n">
        <f aca="false">+SUMIF(AGRIMA!F:F,'ALL 2019'!C295,AGRIMA!E:E)</f>
        <v>0</v>
      </c>
      <c r="AL295" s="15" t="n">
        <f aca="false">+SUMIF(FERRIS!H:H,'ALL 2019'!C295,FERRIS!G:G)</f>
        <v>0</v>
      </c>
      <c r="AM295" s="15" t="n">
        <f aca="false">SUMIF(SEM!F:F,'ALL 2019'!C295,SEM!E:E)</f>
        <v>0</v>
      </c>
      <c r="AN295" s="15" t="n">
        <f aca="false">+SUMIF(Madatrade!F:F,'ALL 2019'!C295,Madatrade!E:E)</f>
        <v>0</v>
      </c>
      <c r="AO295" s="15" t="n">
        <f aca="false">+SUMIF('FIRST INVESTISSEMENT'!G:G,'ALL 2019'!C295,'FIRST INVESTISSEMENT'!F:F)</f>
        <v>0</v>
      </c>
    </row>
    <row r="296" customFormat="false" ht="17.25" hidden="false" customHeight="true" outlineLevel="0" collapsed="false">
      <c r="A296" s="2" t="str">
        <f aca="false">+LEFT(B296)</f>
        <v>6</v>
      </c>
      <c r="B296" s="2" t="str">
        <f aca="false">+LEFT(C296,3)</f>
        <v>656</v>
      </c>
      <c r="C296" s="20" t="n">
        <v>65601000</v>
      </c>
      <c r="D296" s="46" t="s">
        <v>2979</v>
      </c>
      <c r="E296" s="57" t="s">
        <v>539</v>
      </c>
      <c r="F296" s="61" t="n">
        <v>59790385.47</v>
      </c>
      <c r="G296" s="61" t="n">
        <f aca="false">+SUMIF(AGRICORP!I:I,C296,AGRICORP!F:F)</f>
        <v>0</v>
      </c>
      <c r="H296" s="61" t="n">
        <f aca="false">+SUMIF(SMTP!D:D,'ALL 2019'!C296,SMTP!H:H)</f>
        <v>65083543.8</v>
      </c>
      <c r="I296" s="61" t="n">
        <f aca="false">SUMIF(AGRIVET!G:G,C296,AGRIVET!F:F)</f>
        <v>200722856.39</v>
      </c>
      <c r="J296" s="61" t="n">
        <f aca="false">+SUMIF(AGRIVAL!G:G,'ALL 2019'!C296,AGRIVAL!F:F)</f>
        <v>429880174</v>
      </c>
      <c r="K296" s="61" t="n">
        <f aca="false">+SUMIF(AGRIKOBA!G:G,'ALL 2019'!C296,AGRIKOBA!F:F)</f>
        <v>0</v>
      </c>
      <c r="L296" s="61" t="n">
        <f aca="false">+SUMIF(LMOI!F:F,'ALL 2019'!C296,LMOI!E:E)</f>
        <v>0</v>
      </c>
      <c r="M296" s="15" t="n">
        <f aca="false">+SUMIF(TARTINE!G:G,'ALL 2019'!C296,TARTINE!F:F)</f>
        <v>0</v>
      </c>
      <c r="N296" s="15" t="n">
        <f aca="false">+SUMIF(IDF!F:F,'ALL 2019'!C296,IDF!E:E)</f>
        <v>500000</v>
      </c>
      <c r="O296" s="15" t="n">
        <f aca="false">+SUMIF(RYA!G:G,C296,RYA!F:F)</f>
        <v>0</v>
      </c>
      <c r="P296" s="15" t="n">
        <f aca="false">+SUMIF('SCI NOAH'!G:G,'ALL 2019'!C296,'SCI NOAH'!F:F)</f>
        <v>0</v>
      </c>
      <c r="Q296" s="15" t="n">
        <f aca="false">+SUMIF(SIM!F:F,'ALL 2019'!C296,SIM!E:E)</f>
        <v>0</v>
      </c>
      <c r="R296" s="93" t="n">
        <f aca="false">SUMIF('First Energy'!F:F,C296,'First Energy'!I:I)</f>
        <v>11328070.84</v>
      </c>
      <c r="S296" s="93" t="n">
        <f aca="false">SUMIF('ID Motors'!G:G,C296,'ID Motors'!J:J)</f>
        <v>10377709</v>
      </c>
      <c r="T296" s="15" t="n">
        <f aca="false">+SUMIF('ID RENTAL'!G:G,'ALL 2019'!C296,'ID RENTAL'!F:F)</f>
        <v>0</v>
      </c>
      <c r="U296" s="29" t="n">
        <f aca="false">+SUMIF('MCM '!G:G,'ALL 2019'!C296,'MCM '!F:F)</f>
        <v>52853189.97</v>
      </c>
      <c r="V296" s="61" t="n">
        <f aca="false">+SUMIF(AGRIMOTORS!G:G,C296,AGRIMOTORS!F:F)</f>
        <v>0</v>
      </c>
      <c r="W296" s="15" t="n">
        <f aca="false">+SUMIF(BOVIMA!F:F,'ALL 2019'!C296,BOVIMA!E:E)</f>
        <v>100000</v>
      </c>
      <c r="X296" s="15" t="n">
        <f aca="false">+SUMIF(AGRIFEED!F:F,'ALL 2019'!C296,AGRIFEED!E:E)</f>
        <v>0</v>
      </c>
      <c r="Y296" s="15" t="n">
        <f aca="false">+SUMIF(AMIP!F:F,'ALL 2019'!C296,AMIP!E:E)</f>
        <v>0</v>
      </c>
      <c r="Z296" s="15" t="n">
        <f aca="false">+SUMIF(ISF!F:F,'ALL 2019'!C296,ISF!F:F)</f>
        <v>0</v>
      </c>
      <c r="AA296" s="15" t="n">
        <f aca="false">+SUMIF(MABEL!F:F,'ALL 2019'!C296,MABEL!E:E)</f>
        <v>0</v>
      </c>
      <c r="AB296" s="29" t="n">
        <f aca="false">+SUMIF(DISCOI!G:G,'ALL 2019'!C296,DISCOI!F:F)</f>
        <v>9236307</v>
      </c>
      <c r="AC296" s="15" t="n">
        <f aca="false">+SUMIF(NMP!F:F,'ALL 2019'!C296,NMP!E:E)</f>
        <v>0</v>
      </c>
      <c r="AD296" s="15" t="n">
        <f aca="false">+SUMIF('AMCHO '!F:F,'ALL 2019'!C296,'AMCHO '!E:E)</f>
        <v>0</v>
      </c>
      <c r="AE296" s="15" t="n">
        <f aca="false">SUMIF(CONFORTIS!G:G,'ALL 2019'!C296,CONFORTIS!F:F)</f>
        <v>0</v>
      </c>
      <c r="AF296" s="15" t="n">
        <f aca="false">+SUMIF('IRS IMMO'!G:G,'ALL 2019'!C296,'IRS IMMO'!F:F)</f>
        <v>0</v>
      </c>
      <c r="AG296" s="15" t="n">
        <f aca="false">SUMIF('United Malagasy'!F:F,'ALL 2019'!C296,'United Malagasy'!E:E)</f>
        <v>0</v>
      </c>
      <c r="AH296" s="15" t="n">
        <f aca="false">+SUMIF(AGRIVETAM!F:F,'ALL 2019'!C296,AGRIVETAM!E:E)</f>
        <v>0</v>
      </c>
      <c r="AI296" s="15" t="n">
        <f aca="false">+SUMIF(EUROPAINTS!F:F,'ALL 2019'!C296,EUROPAINTS!E:E)</f>
        <v>0</v>
      </c>
      <c r="AJ296" s="15" t="n">
        <f aca="false">SUMIF('CSS SAKAY'!F:F,'ALL 2019'!C296,'CSS SAKAY'!E:E)</f>
        <v>0</v>
      </c>
      <c r="AK296" s="61" t="n">
        <f aca="false">+SUMIF(AGRIMA!F:F,'ALL 2019'!C296,AGRIMA!E:E)</f>
        <v>0</v>
      </c>
      <c r="AL296" s="15" t="n">
        <f aca="false">+SUMIF(FERRIS!H:H,'ALL 2019'!C296,FERRIS!G:G)</f>
        <v>146988.16</v>
      </c>
      <c r="AM296" s="15" t="n">
        <f aca="false">SUMIF(SEM!F:F,'ALL 2019'!C296,SEM!E:E)</f>
        <v>0</v>
      </c>
      <c r="AN296" s="15" t="n">
        <f aca="false">+SUMIF(Madatrade!F:F,'ALL 2019'!C296,Madatrade!E:E)</f>
        <v>3617538</v>
      </c>
      <c r="AO296" s="15" t="n">
        <f aca="false">+SUMIF('FIRST INVESTISSEMENT'!G:G,'ALL 2019'!C296,'FIRST INVESTISSEMENT'!F:F)</f>
        <v>49942760</v>
      </c>
    </row>
    <row r="297" customFormat="false" ht="17.25" hidden="false" customHeight="true" outlineLevel="0" collapsed="false">
      <c r="A297" s="2" t="str">
        <f aca="false">+LEFT(B297)</f>
        <v>6</v>
      </c>
      <c r="B297" s="2" t="str">
        <f aca="false">+LEFT(C297,3)</f>
        <v>656</v>
      </c>
      <c r="C297" s="20" t="n">
        <v>65602000</v>
      </c>
      <c r="D297" s="46" t="s">
        <v>2979</v>
      </c>
      <c r="E297" s="57" t="s">
        <v>203</v>
      </c>
      <c r="F297" s="61" t="n">
        <v>1647451.22</v>
      </c>
      <c r="G297" s="61" t="n">
        <f aca="false">+SUMIF(AGRICORP!I:I,C297,AGRICORP!F:F)</f>
        <v>0</v>
      </c>
      <c r="H297" s="61" t="n">
        <f aca="false">+SUMIF(SMTP!D:D,'ALL 2019'!C297,SMTP!H:H)</f>
        <v>11356300.433</v>
      </c>
      <c r="I297" s="61" t="n">
        <f aca="false">SUMIF(AGRIVET!G:G,C297,AGRIVET!F:F)</f>
        <v>21131001.14</v>
      </c>
      <c r="J297" s="61" t="n">
        <f aca="false">+SUMIF(AGRIVAL!G:G,'ALL 2019'!C297,AGRIVAL!F:F)</f>
        <v>1082709.32</v>
      </c>
      <c r="K297" s="61" t="n">
        <f aca="false">+SUMIF(AGRIKOBA!G:G,'ALL 2019'!C297,AGRIKOBA!F:F)</f>
        <v>616666.72</v>
      </c>
      <c r="L297" s="61" t="n">
        <f aca="false">+SUMIF(LMOI!F:F,'ALL 2019'!C297,LMOI!E:E)</f>
        <v>2050000</v>
      </c>
      <c r="M297" s="15" t="n">
        <f aca="false">+SUMIF(TARTINE!G:G,'ALL 2019'!C297,TARTINE!F:F)</f>
        <v>1900000</v>
      </c>
      <c r="N297" s="15" t="n">
        <f aca="false">+SUMIF(IDF!F:F,'ALL 2019'!C297,IDF!E:E)</f>
        <v>2175000</v>
      </c>
      <c r="O297" s="15" t="n">
        <f aca="false">+SUMIF(RYA!G:G,C297,RYA!F:F)</f>
        <v>4200000</v>
      </c>
      <c r="P297" s="15" t="n">
        <f aca="false">+SUMIF('SCI NOAH'!G:G,'ALL 2019'!C297,'SCI NOAH'!F:F)</f>
        <v>0</v>
      </c>
      <c r="Q297" s="15" t="n">
        <f aca="false">+SUMIF(SIM!F:F,'ALL 2019'!C297,SIM!E:E)</f>
        <v>0</v>
      </c>
      <c r="R297" s="93" t="n">
        <f aca="false">SUMIF('First Energy'!F:F,C297,'First Energy'!I:I)</f>
        <v>800000</v>
      </c>
      <c r="S297" s="93" t="n">
        <f aca="false">SUMIF('ID Motors'!G:G,C297,'ID Motors'!J:J)</f>
        <v>1890000</v>
      </c>
      <c r="T297" s="15" t="n">
        <f aca="false">+SUMIF('ID RENTAL'!G:G,'ALL 2019'!C297,'ID RENTAL'!F:F)</f>
        <v>600000</v>
      </c>
      <c r="U297" s="29" t="n">
        <f aca="false">+SUMIF('MCM '!G:G,'ALL 2019'!C297,'MCM '!F:F)</f>
        <v>0</v>
      </c>
      <c r="V297" s="61" t="n">
        <f aca="false">+SUMIF(AGRIMOTORS!G:G,C297,AGRIMOTORS!F:F)</f>
        <v>0</v>
      </c>
      <c r="W297" s="15" t="n">
        <f aca="false">+SUMIF(BOVIMA!F:F,'ALL 2019'!C297,BOVIMA!E:E)</f>
        <v>900000</v>
      </c>
      <c r="X297" s="15" t="n">
        <f aca="false">+SUMIF(AGRIFEED!F:F,'ALL 2019'!C297,AGRIFEED!E:E)</f>
        <v>40000</v>
      </c>
      <c r="Y297" s="15" t="n">
        <f aca="false">+SUMIF(AMIP!F:F,'ALL 2019'!C297,AMIP!E:E)</f>
        <v>0</v>
      </c>
      <c r="Z297" s="15" t="n">
        <f aca="false">+SUMIF(ISF!F:F,'ALL 2019'!C297,ISF!F:F)</f>
        <v>0</v>
      </c>
      <c r="AA297" s="15" t="n">
        <f aca="false">+SUMIF(MABEL!F:F,'ALL 2019'!C297,MABEL!E:E)</f>
        <v>0</v>
      </c>
      <c r="AB297" s="29" t="n">
        <f aca="false">+SUMIF(DISCOI!G:G,'ALL 2019'!C297,DISCOI!F:F)</f>
        <v>0</v>
      </c>
      <c r="AC297" s="15" t="n">
        <f aca="false">+SUMIF(NMP!F:F,'ALL 2019'!C297,NMP!E:E)</f>
        <v>0</v>
      </c>
      <c r="AD297" s="15" t="n">
        <f aca="false">+SUMIF('AMCHO '!F:F,'ALL 2019'!C297,'AMCHO '!E:E)</f>
        <v>0</v>
      </c>
      <c r="AE297" s="15" t="n">
        <f aca="false">SUMIF(CONFORTIS!G:G,'ALL 2019'!C297,CONFORTIS!F:F)</f>
        <v>0</v>
      </c>
      <c r="AF297" s="15" t="n">
        <f aca="false">+SUMIF('IRS IMMO'!G:G,'ALL 2019'!C297,'IRS IMMO'!F:F)</f>
        <v>0</v>
      </c>
      <c r="AG297" s="15" t="n">
        <f aca="false">SUMIF('United Malagasy'!F:F,'ALL 2019'!C297,'United Malagasy'!E:E)</f>
        <v>0</v>
      </c>
      <c r="AH297" s="15" t="n">
        <f aca="false">+SUMIF(AGRIVETAM!F:F,'ALL 2019'!C297,AGRIVETAM!E:E)</f>
        <v>0</v>
      </c>
      <c r="AI297" s="15" t="n">
        <f aca="false">+SUMIF(EUROPAINTS!F:F,'ALL 2019'!C297,EUROPAINTS!E:E)</f>
        <v>179541.49</v>
      </c>
      <c r="AJ297" s="15" t="n">
        <f aca="false">SUMIF('CSS SAKAY'!F:F,'ALL 2019'!C297,'CSS SAKAY'!E:E)</f>
        <v>0</v>
      </c>
      <c r="AK297" s="61" t="n">
        <f aca="false">+SUMIF(AGRIMA!F:F,'ALL 2019'!C297,AGRIMA!E:E)</f>
        <v>0</v>
      </c>
      <c r="AL297" s="15" t="n">
        <f aca="false">+SUMIF(FERRIS!H:H,'ALL 2019'!C297,FERRIS!G:G)</f>
        <v>29543467</v>
      </c>
      <c r="AM297" s="15" t="n">
        <f aca="false">SUMIF(SEM!F:F,'ALL 2019'!C297,SEM!E:E)</f>
        <v>3760500</v>
      </c>
      <c r="AN297" s="15" t="n">
        <f aca="false">+SUMIF(Madatrade!F:F,'ALL 2019'!C297,Madatrade!E:E)</f>
        <v>50000</v>
      </c>
      <c r="AO297" s="15" t="n">
        <f aca="false">+SUMIF('FIRST INVESTISSEMENT'!G:G,'ALL 2019'!C297,'FIRST INVESTISSEMENT'!F:F)</f>
        <v>0</v>
      </c>
    </row>
    <row r="298" customFormat="false" ht="17.25" hidden="false" customHeight="true" outlineLevel="0" collapsed="false">
      <c r="A298" s="2" t="str">
        <f aca="false">+LEFT(B298)</f>
        <v>6</v>
      </c>
      <c r="B298" s="2" t="str">
        <f aca="false">+LEFT(C298,3)</f>
        <v>657</v>
      </c>
      <c r="C298" s="20" t="n">
        <v>65700000</v>
      </c>
      <c r="D298" s="46" t="s">
        <v>2979</v>
      </c>
      <c r="E298" s="57" t="s">
        <v>746</v>
      </c>
      <c r="F298" s="61" t="n">
        <v>43224494.24</v>
      </c>
      <c r="G298" s="61" t="n">
        <f aca="false">+SUMIF(AGRICORP!I:I,C298,AGRICORP!F:F)</f>
        <v>0</v>
      </c>
      <c r="H298" s="61" t="n">
        <f aca="false">+SUMIF(SMTP!D:D,'ALL 2019'!C298,SMTP!H:H)</f>
        <v>76700277.4293</v>
      </c>
      <c r="I298" s="61" t="n">
        <f aca="false">SUMIF(AGRIVET!G:G,C298,AGRIVET!F:F)</f>
        <v>170856499.8</v>
      </c>
      <c r="J298" s="61" t="n">
        <f aca="false">+SUMIF(AGRIVAL!G:G,'ALL 2019'!C298,AGRIVAL!F:F)</f>
        <v>11859841.03</v>
      </c>
      <c r="K298" s="61" t="n">
        <f aca="false">+SUMIF(AGRIKOBA!G:G,'ALL 2019'!C298,AGRIKOBA!F:F)</f>
        <v>0</v>
      </c>
      <c r="L298" s="61" t="n">
        <f aca="false">+SUMIF(LMOI!F:F,'ALL 2019'!C298,LMOI!E:E)</f>
        <v>5614566.86</v>
      </c>
      <c r="M298" s="15" t="n">
        <f aca="false">+SUMIF(TARTINE!G:G,'ALL 2019'!C298,TARTINE!F:F)</f>
        <v>1048024.45</v>
      </c>
      <c r="N298" s="15" t="n">
        <f aca="false">+SUMIF(IDF!F:F,'ALL 2019'!C298,IDF!E:E)</f>
        <v>78415243.79</v>
      </c>
      <c r="O298" s="15" t="n">
        <f aca="false">+SUMIF(RYA!G:G,C298,RYA!F:F)</f>
        <v>300028.2</v>
      </c>
      <c r="P298" s="15" t="n">
        <f aca="false">+SUMIF('SCI NOAH'!G:G,'ALL 2019'!C298,'SCI NOAH'!F:F)</f>
        <v>2032050</v>
      </c>
      <c r="Q298" s="15" t="n">
        <f aca="false">+SUMIF(SIM!F:F,'ALL 2019'!C298,SIM!E:E)</f>
        <v>0</v>
      </c>
      <c r="R298" s="93" t="n">
        <f aca="false">SUMIF('First Energy'!F:F,C298,'First Energy'!I:I)</f>
        <v>7366883.67</v>
      </c>
      <c r="S298" s="93" t="n">
        <f aca="false">SUMIF('ID Motors'!G:G,C298,'ID Motors'!J:J)</f>
        <v>8050324.05</v>
      </c>
      <c r="T298" s="15" t="n">
        <f aca="false">+SUMIF('ID RENTAL'!G:G,'ALL 2019'!C298,'ID RENTAL'!F:F)</f>
        <v>1733.28</v>
      </c>
      <c r="U298" s="29" t="n">
        <f aca="false">+SUMIF('MCM '!G:G,'ALL 2019'!C298,'MCM '!F:F)</f>
        <v>0</v>
      </c>
      <c r="V298" s="61" t="n">
        <f aca="false">+SUMIF(AGRIMOTORS!G:G,C298,AGRIMOTORS!F:F)</f>
        <v>0</v>
      </c>
      <c r="W298" s="15" t="n">
        <f aca="false">+SUMIF(BOVIMA!F:F,'ALL 2019'!C298,BOVIMA!E:E)</f>
        <v>1029107</v>
      </c>
      <c r="X298" s="15" t="n">
        <f aca="false">+SUMIF(AGRIFEED!F:F,'ALL 2019'!C298,AGRIFEED!E:E)</f>
        <v>41.24</v>
      </c>
      <c r="Y298" s="15" t="n">
        <f aca="false">+SUMIF(AMIP!F:F,'ALL 2019'!C298,AMIP!E:E)</f>
        <v>0</v>
      </c>
      <c r="Z298" s="15" t="n">
        <f aca="false">+SUMIF(ISF!F:F,'ALL 2019'!C298,ISF!F:F)</f>
        <v>0</v>
      </c>
      <c r="AA298" s="15" t="n">
        <f aca="false">+SUMIF(MABEL!F:F,'ALL 2019'!C298,MABEL!E:E)</f>
        <v>0</v>
      </c>
      <c r="AB298" s="29" t="n">
        <f aca="false">+SUMIF(DISCOI!G:G,'ALL 2019'!C298,DISCOI!F:F)</f>
        <v>890500</v>
      </c>
      <c r="AC298" s="15" t="n">
        <f aca="false">+SUMIF(NMP!F:F,'ALL 2019'!C298,NMP!E:E)</f>
        <v>0</v>
      </c>
      <c r="AD298" s="15" t="n">
        <f aca="false">+SUMIF('AMCHO '!F:F,'ALL 2019'!C298,'AMCHO '!E:E)</f>
        <v>350917.83</v>
      </c>
      <c r="AE298" s="15" t="n">
        <f aca="false">SUMIF(CONFORTIS!G:G,'ALL 2019'!C298,CONFORTIS!F:F)</f>
        <v>0</v>
      </c>
      <c r="AF298" s="15" t="n">
        <f aca="false">+SUMIF('IRS IMMO'!G:G,'ALL 2019'!C298,'IRS IMMO'!F:F)</f>
        <v>0</v>
      </c>
      <c r="AG298" s="15" t="n">
        <f aca="false">SUMIF('United Malagasy'!F:F,'ALL 2019'!C298,'United Malagasy'!E:E)</f>
        <v>0</v>
      </c>
      <c r="AH298" s="15" t="n">
        <f aca="false">+SUMIF(AGRIVETAM!F:F,'ALL 2019'!C298,AGRIVETAM!E:E)</f>
        <v>0</v>
      </c>
      <c r="AI298" s="15" t="n">
        <f aca="false">+SUMIF(EUROPAINTS!F:F,'ALL 2019'!C298,EUROPAINTS!E:E)</f>
        <v>176312.7</v>
      </c>
      <c r="AJ298" s="15" t="n">
        <f aca="false">SUMIF('CSS SAKAY'!F:F,'ALL 2019'!C298,'CSS SAKAY'!E:E)</f>
        <v>0</v>
      </c>
      <c r="AK298" s="61" t="n">
        <f aca="false">+SUMIF(AGRIMA!F:F,'ALL 2019'!C298,AGRIMA!E:E)</f>
        <v>0</v>
      </c>
      <c r="AL298" s="15" t="n">
        <f aca="false">+SUMIF(FERRIS!H:H,'ALL 2019'!C298,FERRIS!G:G)</f>
        <v>13222873.84</v>
      </c>
      <c r="AM298" s="15" t="n">
        <f aca="false">SUMIF(SEM!F:F,'ALL 2019'!C298,SEM!E:E)</f>
        <v>0</v>
      </c>
      <c r="AN298" s="15" t="n">
        <f aca="false">+SUMIF(Madatrade!F:F,'ALL 2019'!C298,Madatrade!E:E)</f>
        <v>1338.54</v>
      </c>
      <c r="AO298" s="15" t="n">
        <f aca="false">+SUMIF('FIRST INVESTISSEMENT'!G:G,'ALL 2019'!C298,'FIRST INVESTISSEMENT'!F:F)</f>
        <v>1208.13</v>
      </c>
    </row>
    <row r="299" customFormat="false" ht="17.25" hidden="false" customHeight="true" outlineLevel="0" collapsed="false">
      <c r="A299" s="2" t="str">
        <f aca="false">+LEFT(B299)</f>
        <v>6</v>
      </c>
      <c r="B299" s="2" t="str">
        <f aca="false">+LEFT(C299,3)</f>
        <v>658</v>
      </c>
      <c r="C299" s="20" t="n">
        <v>65800000</v>
      </c>
      <c r="D299" s="46" t="s">
        <v>2979</v>
      </c>
      <c r="E299" s="57" t="s">
        <v>475</v>
      </c>
      <c r="F299" s="61" t="n">
        <v>0</v>
      </c>
      <c r="G299" s="61" t="n">
        <f aca="false">+SUMIF(AGRICORP!I:I,C299,AGRICORP!F:F)</f>
        <v>0</v>
      </c>
      <c r="H299" s="61" t="n">
        <f aca="false">+SUMIF(SMTP!D:D,'ALL 2019'!C299,SMTP!H:H)</f>
        <v>0</v>
      </c>
      <c r="I299" s="61" t="n">
        <f aca="false">SUMIF(AGRIVET!G:G,C299,AGRIVET!F:F)</f>
        <v>53877367.02</v>
      </c>
      <c r="J299" s="61" t="n">
        <f aca="false">+SUMIF(AGRIVAL!G:G,'ALL 2019'!C299,AGRIVAL!F:F)</f>
        <v>7392092.38</v>
      </c>
      <c r="K299" s="61" t="n">
        <f aca="false">+SUMIF(AGRIKOBA!G:G,'ALL 2019'!C299,AGRIKOBA!F:F)</f>
        <v>3636028.72</v>
      </c>
      <c r="L299" s="61" t="n">
        <f aca="false">+SUMIF(LMOI!F:F,'ALL 2019'!C299,LMOI!E:E)</f>
        <v>396990.53</v>
      </c>
      <c r="M299" s="15" t="n">
        <f aca="false">+SUMIF(TARTINE!G:G,'ALL 2019'!C299,TARTINE!F:F)</f>
        <v>0</v>
      </c>
      <c r="N299" s="15" t="n">
        <f aca="false">+SUMIF(IDF!F:F,'ALL 2019'!C299,IDF!E:E)</f>
        <v>0</v>
      </c>
      <c r="O299" s="15" t="n">
        <f aca="false">+SUMIF(RYA!G:G,C299,RYA!F:F)</f>
        <v>0</v>
      </c>
      <c r="P299" s="15" t="n">
        <f aca="false">+SUMIF('SCI NOAH'!G:G,'ALL 2019'!C299,'SCI NOAH'!F:F)</f>
        <v>0</v>
      </c>
      <c r="Q299" s="15" t="n">
        <f aca="false">+SUMIF(SIM!F:F,'ALL 2019'!C299,SIM!E:E)</f>
        <v>0</v>
      </c>
      <c r="R299" s="93" t="n">
        <f aca="false">SUMIF('First Energy'!F:F,C299,'First Energy'!I:I)</f>
        <v>0</v>
      </c>
      <c r="S299" s="93" t="n">
        <f aca="false">SUMIF('ID Motors'!G:G,C299,'ID Motors'!J:J)</f>
        <v>20024647.9</v>
      </c>
      <c r="T299" s="15" t="n">
        <f aca="false">+SUMIF('ID RENTAL'!G:G,'ALL 2019'!C299,'ID RENTAL'!F:F)</f>
        <v>0</v>
      </c>
      <c r="U299" s="29" t="n">
        <f aca="false">+SUMIF('MCM '!G:G,'ALL 2019'!C299,'MCM '!F:F)</f>
        <v>49686.14</v>
      </c>
      <c r="V299" s="61" t="n">
        <f aca="false">+SUMIF(AGRIMOTORS!G:G,C299,AGRIMOTORS!F:F)</f>
        <v>0</v>
      </c>
      <c r="W299" s="15" t="n">
        <f aca="false">+SUMIF(BOVIMA!F:F,'ALL 2019'!C299,BOVIMA!E:E)</f>
        <v>250809</v>
      </c>
      <c r="X299" s="15" t="n">
        <f aca="false">+SUMIF(AGRIFEED!F:F,'ALL 2019'!C299,AGRIFEED!E:E)</f>
        <v>0</v>
      </c>
      <c r="Y299" s="15" t="n">
        <f aca="false">+SUMIF(AMIP!F:F,'ALL 2019'!C299,AMIP!E:E)</f>
        <v>500</v>
      </c>
      <c r="Z299" s="15" t="n">
        <f aca="false">+SUMIF(ISF!F:F,'ALL 2019'!C299,ISF!F:F)</f>
        <v>0</v>
      </c>
      <c r="AA299" s="15" t="n">
        <f aca="false">+SUMIF(MABEL!F:F,'ALL 2019'!C299,MABEL!E:E)</f>
        <v>352324.05</v>
      </c>
      <c r="AB299" s="29" t="n">
        <f aca="false">+SUMIF(DISCOI!G:G,'ALL 2019'!C299,DISCOI!F:F)</f>
        <v>2677005.71</v>
      </c>
      <c r="AC299" s="15" t="n">
        <f aca="false">+SUMIF(NMP!F:F,'ALL 2019'!C299,NMP!E:E)</f>
        <v>0.36</v>
      </c>
      <c r="AD299" s="15" t="n">
        <f aca="false">+SUMIF('AMCHO '!F:F,'ALL 2019'!C299,'AMCHO '!E:E)</f>
        <v>1053.01</v>
      </c>
      <c r="AE299" s="15" t="n">
        <f aca="false">SUMIF(CONFORTIS!G:G,'ALL 2019'!C299,CONFORTIS!F:F)</f>
        <v>0</v>
      </c>
      <c r="AF299" s="15" t="n">
        <f aca="false">+SUMIF('IRS IMMO'!G:G,'ALL 2019'!C299,'IRS IMMO'!F:F)</f>
        <v>0</v>
      </c>
      <c r="AG299" s="15" t="n">
        <f aca="false">SUMIF('United Malagasy'!F:F,'ALL 2019'!C299,'United Malagasy'!E:E)</f>
        <v>6</v>
      </c>
      <c r="AH299" s="15" t="n">
        <f aca="false">+SUMIF(AGRIVETAM!F:F,'ALL 2019'!C299,AGRIVETAM!E:E)</f>
        <v>400509.56</v>
      </c>
      <c r="AI299" s="15" t="n">
        <f aca="false">+SUMIF(EUROPAINTS!F:F,'ALL 2019'!C299,EUROPAINTS!E:E)</f>
        <v>0</v>
      </c>
      <c r="AJ299" s="15" t="n">
        <f aca="false">SUMIF('CSS SAKAY'!F:F,'ALL 2019'!C299,'CSS SAKAY'!E:E)</f>
        <v>322331</v>
      </c>
      <c r="AK299" s="61" t="n">
        <f aca="false">+SUMIF(AGRIMA!F:F,'ALL 2019'!C299,AGRIMA!E:E)</f>
        <v>0</v>
      </c>
      <c r="AL299" s="15" t="n">
        <f aca="false">+SUMIF(FERRIS!H:H,'ALL 2019'!C299,FERRIS!G:G)</f>
        <v>10313500</v>
      </c>
      <c r="AM299" s="15" t="n">
        <f aca="false">SUMIF(SEM!F:F,'ALL 2019'!C299,SEM!E:E)</f>
        <v>0</v>
      </c>
      <c r="AN299" s="15" t="n">
        <f aca="false">+SUMIF(Madatrade!F:F,'ALL 2019'!C299,Madatrade!E:E)</f>
        <v>0</v>
      </c>
      <c r="AO299" s="15" t="n">
        <f aca="false">+SUMIF('FIRST INVESTISSEMENT'!G:G,'ALL 2019'!C299,'FIRST INVESTISSEMENT'!F:F)</f>
        <v>0</v>
      </c>
    </row>
    <row r="300" customFormat="false" ht="17.25" hidden="false" customHeight="true" outlineLevel="0" collapsed="false">
      <c r="A300" s="2" t="str">
        <f aca="false">+LEFT(B300)</f>
        <v>6</v>
      </c>
      <c r="B300" s="2" t="str">
        <f aca="false">+LEFT(C300,3)</f>
        <v>661</v>
      </c>
      <c r="C300" s="20" t="n">
        <v>66100000</v>
      </c>
      <c r="D300" s="46" t="s">
        <v>2980</v>
      </c>
      <c r="E300" s="57" t="s">
        <v>478</v>
      </c>
      <c r="F300" s="61" t="n">
        <v>107709036.43</v>
      </c>
      <c r="G300" s="61" t="n">
        <f aca="false">+SUMIF(AGRICORP!I:I,C300,AGRICORP!F:F)</f>
        <v>0</v>
      </c>
      <c r="H300" s="61" t="n">
        <f aca="false">+SUMIF(SMTP!D:D,'ALL 2019'!C300,SMTP!H:H)</f>
        <v>324323321.41</v>
      </c>
      <c r="I300" s="61" t="n">
        <f aca="false">SUMIF(AGRIVET!G:G,C300,AGRIVET!F:F)</f>
        <v>817604915.97</v>
      </c>
      <c r="J300" s="61" t="n">
        <f aca="false">+SUMIF(AGRIVAL!G:G,'ALL 2019'!C300,AGRIVAL!F:F)</f>
        <v>0</v>
      </c>
      <c r="K300" s="61" t="n">
        <f aca="false">+SUMIF(AGRIKOBA!G:G,'ALL 2019'!C300,AGRIKOBA!F:F)</f>
        <v>0</v>
      </c>
      <c r="L300" s="61" t="n">
        <f aca="false">+SUMIF(LMOI!F:F,'ALL 2019'!C300,LMOI!E:E)</f>
        <v>0</v>
      </c>
      <c r="M300" s="15" t="n">
        <f aca="false">+SUMIF(TARTINE!G:G,'ALL 2019'!C300,TARTINE!F:F)</f>
        <v>1412976.49</v>
      </c>
      <c r="N300" s="15" t="n">
        <f aca="false">+SUMIF(IDF!F:F,'ALL 2019'!C300,IDF!E:E)</f>
        <v>503756350.07</v>
      </c>
      <c r="O300" s="15" t="n">
        <f aca="false">+SUMIF(RYA!G:G,C300,RYA!F:F)</f>
        <v>418014.99</v>
      </c>
      <c r="P300" s="15" t="n">
        <f aca="false">+SUMIF('SCI NOAH'!G:G,'ALL 2019'!C300,'SCI NOAH'!F:F)</f>
        <v>1833043.13</v>
      </c>
      <c r="Q300" s="15" t="n">
        <f aca="false">+SUMIF(SIM!F:F,'ALL 2019'!C300,SIM!E:E)</f>
        <v>153563791.82</v>
      </c>
      <c r="R300" s="93" t="n">
        <f aca="false">SUMIF('First Energy'!F:F,C300,'First Energy'!I:I)</f>
        <v>0</v>
      </c>
      <c r="S300" s="93" t="n">
        <f aca="false">SUMIF('ID Motors'!G:G,C300,'ID Motors'!J:J)</f>
        <v>0</v>
      </c>
      <c r="T300" s="15" t="n">
        <f aca="false">+SUMIF('ID RENTAL'!G:G,'ALL 2019'!C300,'ID RENTAL'!F:F)</f>
        <v>0</v>
      </c>
      <c r="U300" s="29" t="n">
        <f aca="false">+SUMIF('MCM '!G:G,'ALL 2019'!C300,'MCM '!F:F)</f>
        <v>252623412.27</v>
      </c>
      <c r="V300" s="61" t="n">
        <f aca="false">+SUMIF(AGRIMOTORS!G:G,C300,AGRIMOTORS!F:F)</f>
        <v>0</v>
      </c>
      <c r="W300" s="15" t="n">
        <f aca="false">+SUMIF(BOVIMA!F:F,'ALL 2019'!C300,BOVIMA!E:E)</f>
        <v>2261601695</v>
      </c>
      <c r="X300" s="15" t="n">
        <f aca="false">+SUMIF(AGRIFEED!F:F,'ALL 2019'!C300,AGRIFEED!E:E)</f>
        <v>0</v>
      </c>
      <c r="Y300" s="15" t="n">
        <f aca="false">+SUMIF(AMIP!F:F,'ALL 2019'!C300,AMIP!E:E)</f>
        <v>0</v>
      </c>
      <c r="Z300" s="15" t="n">
        <f aca="false">+SUMIF(ISF!F:F,'ALL 2019'!C300,ISF!F:F)</f>
        <v>0</v>
      </c>
      <c r="AA300" s="15" t="n">
        <f aca="false">+SUMIF(MABEL!F:F,'ALL 2019'!C300,MABEL!E:E)</f>
        <v>656533.76</v>
      </c>
      <c r="AB300" s="29" t="n">
        <f aca="false">+SUMIF(DISCOI!G:G,'ALL 2019'!C300,DISCOI!F:F)</f>
        <v>19844727.66</v>
      </c>
      <c r="AC300" s="15" t="n">
        <f aca="false">+SUMIF(NMP!F:F,'ALL 2019'!C300,NMP!E:E)</f>
        <v>746175.35</v>
      </c>
      <c r="AD300" s="15" t="n">
        <f aca="false">+SUMIF('AMCHO '!F:F,'ALL 2019'!C300,'AMCHO '!E:E)</f>
        <v>361503628.18</v>
      </c>
      <c r="AE300" s="15" t="n">
        <f aca="false">SUMIF(CONFORTIS!G:G,'ALL 2019'!C300,CONFORTIS!F:F)</f>
        <v>0</v>
      </c>
      <c r="AF300" s="15" t="n">
        <f aca="false">+SUMIF('IRS IMMO'!G:G,'ALL 2019'!C300,'IRS IMMO'!F:F)</f>
        <v>0</v>
      </c>
      <c r="AG300" s="15" t="n">
        <f aca="false">SUMIF('United Malagasy'!F:F,'ALL 2019'!C300,'United Malagasy'!E:E)</f>
        <v>1296842.47</v>
      </c>
      <c r="AH300" s="15" t="n">
        <f aca="false">+SUMIF(AGRIVETAM!F:F,'ALL 2019'!C300,AGRIVETAM!E:E)</f>
        <v>0</v>
      </c>
      <c r="AI300" s="15" t="n">
        <f aca="false">+SUMIF(EUROPAINTS!F:F,'ALL 2019'!C300,EUROPAINTS!E:E)</f>
        <v>0</v>
      </c>
      <c r="AJ300" s="15" t="n">
        <f aca="false">SUMIF('CSS SAKAY'!F:F,'ALL 2019'!C300,'CSS SAKAY'!E:E)</f>
        <v>74484.17</v>
      </c>
      <c r="AK300" s="61" t="n">
        <f aca="false">+SUMIF(AGRIMA!F:F,'ALL 2019'!C300,AGRIMA!E:E)</f>
        <v>1260.26</v>
      </c>
      <c r="AL300" s="15" t="n">
        <f aca="false">+SUMIF(FERRIS!H:H,'ALL 2019'!C300,FERRIS!G:G)</f>
        <v>0</v>
      </c>
      <c r="AM300" s="15" t="n">
        <f aca="false">SUMIF(SEM!F:F,'ALL 2019'!C300,SEM!E:E)</f>
        <v>0</v>
      </c>
      <c r="AN300" s="15" t="n">
        <f aca="false">+SUMIF(Madatrade!F:F,'ALL 2019'!C300,Madatrade!E:E)</f>
        <v>59024337.74</v>
      </c>
      <c r="AO300" s="15" t="n">
        <f aca="false">+SUMIF('FIRST INVESTISSEMENT'!G:G,'ALL 2019'!C300,'FIRST INVESTISSEMENT'!F:F)</f>
        <v>61963645.06</v>
      </c>
    </row>
    <row r="301" customFormat="false" ht="17.25" hidden="false" customHeight="true" outlineLevel="0" collapsed="false">
      <c r="A301" s="2" t="str">
        <f aca="false">+LEFT(B301)</f>
        <v>6</v>
      </c>
      <c r="B301" s="2" t="str">
        <f aca="false">+LEFT(C301,3)</f>
        <v>666</v>
      </c>
      <c r="C301" s="20" t="n">
        <v>66600000</v>
      </c>
      <c r="D301" s="46" t="s">
        <v>2980</v>
      </c>
      <c r="E301" s="57" t="s">
        <v>206</v>
      </c>
      <c r="F301" s="61" t="n">
        <v>24156663.43</v>
      </c>
      <c r="G301" s="61" t="n">
        <f aca="false">+SUMIF(AGRICORP!I:I,C301,AGRICORP!F:F)</f>
        <v>0</v>
      </c>
      <c r="H301" s="61" t="n">
        <f aca="false">+SUMIF(SMTP!D:D,'ALL 2019'!C301,SMTP!H:H)</f>
        <v>176332020.4827</v>
      </c>
      <c r="I301" s="61" t="n">
        <f aca="false">SUMIF(AGRIVET!G:G,C301,AGRIVET!F:F)</f>
        <v>376290842.94</v>
      </c>
      <c r="J301" s="61" t="n">
        <f aca="false">+SUMIF(AGRIVAL!G:G,'ALL 2019'!C301,AGRIVAL!F:F)</f>
        <v>214628811.57</v>
      </c>
      <c r="K301" s="61" t="n">
        <f aca="false">+SUMIF(AGRIKOBA!G:G,'ALL 2019'!C301,AGRIKOBA!F:F)</f>
        <v>48767310.86</v>
      </c>
      <c r="L301" s="61" t="n">
        <f aca="false">+SUMIF(LMOI!F:F,'ALL 2019'!C301,LMOI!E:E)</f>
        <v>950369779.47</v>
      </c>
      <c r="M301" s="15" t="n">
        <f aca="false">+SUMIF(TARTINE!G:G,'ALL 2019'!C301,TARTINE!F:F)</f>
        <v>0</v>
      </c>
      <c r="N301" s="15" t="n">
        <f aca="false">+SUMIF(IDF!F:F,'ALL 2019'!C301,IDF!E:E)</f>
        <v>10774072.98</v>
      </c>
      <c r="O301" s="15" t="n">
        <f aca="false">+SUMIF(RYA!G:G,C301,RYA!F:F)</f>
        <v>0</v>
      </c>
      <c r="P301" s="15" t="n">
        <f aca="false">+SUMIF('SCI NOAH'!G:G,'ALL 2019'!C301,'SCI NOAH'!F:F)</f>
        <v>0</v>
      </c>
      <c r="Q301" s="15" t="n">
        <f aca="false">+SUMIF(SIM!F:F,'ALL 2019'!C301,SIM!E:E)</f>
        <v>0</v>
      </c>
      <c r="R301" s="93" t="n">
        <f aca="false">SUMIF('First Energy'!F:F,C301,'First Energy'!I:I)</f>
        <v>169076362.84</v>
      </c>
      <c r="S301" s="93" t="n">
        <f aca="false">SUMIF('ID Motors'!G:G,C301,'ID Motors'!J:J)</f>
        <v>248450890</v>
      </c>
      <c r="T301" s="15" t="n">
        <f aca="false">+SUMIF('ID RENTAL'!G:G,'ALL 2019'!C301,'ID RENTAL'!F:F)</f>
        <v>0</v>
      </c>
      <c r="U301" s="29" t="n">
        <f aca="false">+SUMIF('MCM '!G:G,'ALL 2019'!C301,'MCM '!F:F)</f>
        <v>22031915.35</v>
      </c>
      <c r="V301" s="61" t="n">
        <f aca="false">+SUMIF(AGRIMOTORS!G:G,C301,AGRIMOTORS!F:F)</f>
        <v>0</v>
      </c>
      <c r="W301" s="15" t="n">
        <f aca="false">+SUMIF(BOVIMA!F:F,'ALL 2019'!C301,BOVIMA!E:E)</f>
        <v>366419860</v>
      </c>
      <c r="X301" s="15" t="n">
        <f aca="false">+SUMIF(AGRIFEED!F:F,'ALL 2019'!C301,AGRIFEED!E:E)</f>
        <v>288636.66</v>
      </c>
      <c r="Y301" s="15" t="n">
        <f aca="false">+SUMIF(AMIP!F:F,'ALL 2019'!C301,AMIP!E:E)</f>
        <v>0</v>
      </c>
      <c r="Z301" s="15" t="n">
        <f aca="false">+SUMIF(ISF!F:F,'ALL 2019'!C301,ISF!F:F)</f>
        <v>0</v>
      </c>
      <c r="AA301" s="15" t="n">
        <f aca="false">+SUMIF(MABEL!F:F,'ALL 2019'!C301,MABEL!E:E)</f>
        <v>0</v>
      </c>
      <c r="AB301" s="29" t="n">
        <f aca="false">+SUMIF(DISCOI!G:G,'ALL 2019'!C301,DISCOI!F:F)</f>
        <v>49541902.8</v>
      </c>
      <c r="AC301" s="15" t="n">
        <f aca="false">+SUMIF(NMP!F:F,'ALL 2019'!C301,NMP!E:E)</f>
        <v>1038056.23</v>
      </c>
      <c r="AD301" s="15" t="n">
        <f aca="false">+SUMIF('AMCHO '!F:F,'ALL 2019'!C301,'AMCHO '!E:E)</f>
        <v>131976513.43</v>
      </c>
      <c r="AE301" s="15" t="n">
        <f aca="false">SUMIF(CONFORTIS!G:G,'ALL 2019'!C301,CONFORTIS!F:F)</f>
        <v>0</v>
      </c>
      <c r="AF301" s="15" t="n">
        <f aca="false">+SUMIF('IRS IMMO'!G:G,'ALL 2019'!C301,'IRS IMMO'!F:F)</f>
        <v>0</v>
      </c>
      <c r="AG301" s="15" t="n">
        <f aca="false">SUMIF('United Malagasy'!F:F,'ALL 2019'!C301,'United Malagasy'!E:E)</f>
        <v>2765162.92</v>
      </c>
      <c r="AH301" s="15" t="n">
        <f aca="false">+SUMIF(AGRIVETAM!F:F,'ALL 2019'!C301,AGRIVETAM!E:E)</f>
        <v>0</v>
      </c>
      <c r="AI301" s="15" t="n">
        <f aca="false">+SUMIF(EUROPAINTS!F:F,'ALL 2019'!C301,EUROPAINTS!E:E)</f>
        <v>167113.51</v>
      </c>
      <c r="AJ301" s="15" t="n">
        <f aca="false">SUMIF('CSS SAKAY'!F:F,'ALL 2019'!C301,'CSS SAKAY'!E:E)</f>
        <v>0</v>
      </c>
      <c r="AK301" s="61" t="n">
        <f aca="false">+SUMIF(AGRIMA!F:F,'ALL 2019'!C301,AGRIMA!E:E)</f>
        <v>0</v>
      </c>
      <c r="AL301" s="15" t="n">
        <f aca="false">+SUMIF(FERRIS!H:H,'ALL 2019'!C301,FERRIS!G:G)</f>
        <v>0</v>
      </c>
      <c r="AM301" s="15" t="n">
        <f aca="false">SUMIF(SEM!F:F,'ALL 2019'!C301,SEM!E:E)</f>
        <v>89378863.5</v>
      </c>
      <c r="AN301" s="15" t="n">
        <f aca="false">+SUMIF(Madatrade!F:F,'ALL 2019'!C301,Madatrade!E:E)</f>
        <v>123946926.31</v>
      </c>
      <c r="AO301" s="15" t="n">
        <f aca="false">+SUMIF('FIRST INVESTISSEMENT'!G:G,'ALL 2019'!C301,'FIRST INVESTISSEMENT'!F:F)</f>
        <v>0</v>
      </c>
    </row>
    <row r="302" customFormat="false" ht="17.25" hidden="false" customHeight="true" outlineLevel="0" collapsed="false">
      <c r="A302" s="2" t="str">
        <f aca="false">+LEFT(B302)</f>
        <v>6</v>
      </c>
      <c r="B302" s="2" t="str">
        <f aca="false">+LEFT(C302,3)</f>
        <v>681</v>
      </c>
      <c r="C302" s="20" t="n">
        <v>68111000</v>
      </c>
      <c r="D302" s="46" t="s">
        <v>2981</v>
      </c>
      <c r="E302" s="57" t="s">
        <v>487</v>
      </c>
      <c r="F302" s="61" t="n">
        <v>966464.07</v>
      </c>
      <c r="G302" s="61" t="n">
        <f aca="false">+SUMIF(AGRICORP!I:I,C302,AGRICORP!F:F)</f>
        <v>0</v>
      </c>
      <c r="H302" s="61" t="n">
        <f aca="false">+SUMIF(SMTP!D:D,'ALL 2019'!C302,SMTP!H:H)</f>
        <v>33329593.06</v>
      </c>
      <c r="I302" s="61" t="n">
        <f aca="false">SUMIF(AGRIVET!G:G,C302,AGRIVET!F:F)</f>
        <v>63223251.38</v>
      </c>
      <c r="J302" s="61" t="n">
        <f aca="false">+SUMIF(AGRIVAL!G:G,'ALL 2019'!C302,AGRIVAL!F:F)</f>
        <v>4244732.87</v>
      </c>
      <c r="K302" s="61" t="n">
        <f aca="false">+SUMIF(AGRIKOBA!G:G,'ALL 2019'!C302,AGRIKOBA!F:F)</f>
        <v>0</v>
      </c>
      <c r="L302" s="61" t="n">
        <f aca="false">+SUMIF(LMOI!F:F,'ALL 2019'!C302,LMOI!E:E)</f>
        <v>0</v>
      </c>
      <c r="M302" s="15" t="n">
        <f aca="false">+SUMIF(TARTINE!G:G,'ALL 2019'!C302,TARTINE!F:F)</f>
        <v>0</v>
      </c>
      <c r="N302" s="15" t="n">
        <f aca="false">+SUMIF(IDF!F:F,'ALL 2019'!C302,IDF!E:E)</f>
        <v>1208080.09</v>
      </c>
      <c r="O302" s="15" t="n">
        <f aca="false">+SUMIF(RYA!G:G,C302,RYA!F:F)</f>
        <v>0</v>
      </c>
      <c r="P302" s="15" t="n">
        <f aca="false">+SUMIF('SCI NOAH'!G:G,'ALL 2019'!C302,'SCI NOAH'!F:F)</f>
        <v>0</v>
      </c>
      <c r="Q302" s="15" t="n">
        <f aca="false">+SUMIF(SIM!F:F,'ALL 2019'!C302,SIM!E:E)</f>
        <v>0</v>
      </c>
      <c r="R302" s="93" t="n">
        <f aca="false">SUMIF('First Energy'!F:F,C302,'First Energy'!I:I)</f>
        <v>423428832.84</v>
      </c>
      <c r="S302" s="93" t="n">
        <f aca="false">SUMIF('ID Motors'!G:G,C302,'ID Motors'!J:J)</f>
        <v>966464.07</v>
      </c>
      <c r="T302" s="15" t="n">
        <f aca="false">+SUMIF('ID RENTAL'!G:G,'ALL 2019'!C302,'ID RENTAL'!F:F)</f>
        <v>0</v>
      </c>
      <c r="U302" s="29" t="n">
        <f aca="false">+SUMIF('MCM '!G:G,'ALL 2019'!C302,'MCM '!F:F)</f>
        <v>0</v>
      </c>
      <c r="V302" s="61" t="n">
        <f aca="false">+SUMIF(AGRIMOTORS!G:G,C302,AGRIMOTORS!F:F)</f>
        <v>0</v>
      </c>
      <c r="W302" s="15" t="n">
        <f aca="false">+SUMIF(BOVIMA!F:F,'ALL 2019'!C302,BOVIMA!E:E)</f>
        <v>0</v>
      </c>
      <c r="X302" s="15" t="n">
        <f aca="false">+SUMIF(AGRIFEED!F:F,'ALL 2019'!C302,AGRIFEED!E:E)</f>
        <v>0</v>
      </c>
      <c r="Y302" s="15" t="n">
        <f aca="false">+SUMIF(AMIP!F:F,'ALL 2019'!C302,AMIP!E:E)</f>
        <v>0</v>
      </c>
      <c r="Z302" s="15" t="n">
        <f aca="false">+SUMIF(ISF!F:F,'ALL 2019'!C302,ISF!F:F)</f>
        <v>0</v>
      </c>
      <c r="AA302" s="15" t="n">
        <f aca="false">+SUMIF(MABEL!F:F,'ALL 2019'!C302,MABEL!E:E)</f>
        <v>0</v>
      </c>
      <c r="AB302" s="29" t="n">
        <f aca="false">+SUMIF(DISCOI!G:G,'ALL 2019'!C302,DISCOI!F:F)</f>
        <v>1594665.72</v>
      </c>
      <c r="AC302" s="15" t="n">
        <f aca="false">+SUMIF(NMP!F:F,'ALL 2019'!C302,NMP!E:E)</f>
        <v>0</v>
      </c>
      <c r="AD302" s="15" t="n">
        <f aca="false">+SUMIF('AMCHO '!F:F,'ALL 2019'!C302,'AMCHO '!E:E)</f>
        <v>0</v>
      </c>
      <c r="AE302" s="15" t="n">
        <f aca="false">SUMIF(CONFORTIS!G:G,'ALL 2019'!C302,CONFORTIS!F:F)</f>
        <v>0</v>
      </c>
      <c r="AF302" s="15" t="n">
        <f aca="false">+SUMIF('IRS IMMO'!G:G,'ALL 2019'!C302,'IRS IMMO'!F:F)</f>
        <v>0</v>
      </c>
      <c r="AG302" s="15" t="n">
        <f aca="false">SUMIF('United Malagasy'!F:F,'ALL 2019'!C302,'United Malagasy'!E:E)</f>
        <v>0</v>
      </c>
      <c r="AH302" s="15" t="n">
        <f aca="false">+SUMIF(AGRIVETAM!F:F,'ALL 2019'!C302,AGRIVETAM!E:E)</f>
        <v>0</v>
      </c>
      <c r="AI302" s="15" t="n">
        <f aca="false">+SUMIF(EUROPAINTS!F:F,'ALL 2019'!C302,EUROPAINTS!E:E)</f>
        <v>966464.07</v>
      </c>
      <c r="AJ302" s="15" t="n">
        <f aca="false">SUMIF('CSS SAKAY'!F:F,'ALL 2019'!C302,'CSS SAKAY'!E:E)</f>
        <v>0</v>
      </c>
      <c r="AK302" s="61" t="n">
        <f aca="false">+SUMIF(AGRIMA!F:F,'ALL 2019'!C302,AGRIMA!E:E)</f>
        <v>0</v>
      </c>
      <c r="AL302" s="15" t="n">
        <f aca="false">+SUMIF(FERRIS!H:H,'ALL 2019'!C302,FERRIS!G:G)</f>
        <v>0</v>
      </c>
      <c r="AM302" s="15" t="n">
        <f aca="false">SUMIF(SEM!F:F,'ALL 2019'!C302,SEM!E:E)</f>
        <v>805386.73</v>
      </c>
      <c r="AN302" s="15" t="n">
        <f aca="false">+SUMIF(Madatrade!F:F,'ALL 2019'!C302,Madatrade!E:E)</f>
        <v>0</v>
      </c>
      <c r="AO302" s="15" t="n">
        <f aca="false">+SUMIF('FIRST INVESTISSEMENT'!G:G,'ALL 2019'!C302,'FIRST INVESTISSEMENT'!F:F)</f>
        <v>0</v>
      </c>
    </row>
    <row r="303" customFormat="false" ht="17.25" hidden="false" customHeight="true" outlineLevel="0" collapsed="false">
      <c r="A303" s="2" t="str">
        <f aca="false">+LEFT(B303)</f>
        <v>6</v>
      </c>
      <c r="B303" s="2" t="str">
        <f aca="false">+LEFT(C303,3)</f>
        <v>681</v>
      </c>
      <c r="C303" s="20" t="n">
        <v>68112000</v>
      </c>
      <c r="D303" s="46" t="s">
        <v>2981</v>
      </c>
      <c r="E303" s="57" t="s">
        <v>489</v>
      </c>
      <c r="F303" s="61" t="n">
        <v>950529170.66</v>
      </c>
      <c r="G303" s="61" t="n">
        <f aca="false">+SUMIF(AGRICORP!I:I,C303,AGRICORP!F:F)</f>
        <v>0</v>
      </c>
      <c r="H303" s="61" t="n">
        <f aca="false">+SUMIF(SMTP!D:D,'ALL 2019'!C303,SMTP!H:H)</f>
        <v>677632702.714031</v>
      </c>
      <c r="I303" s="61" t="n">
        <f aca="false">SUMIF(AGRIVET!G:G,C303,AGRIVET!F:F)</f>
        <v>247923796.68</v>
      </c>
      <c r="J303" s="61" t="n">
        <f aca="false">+SUMIF(AGRIVAL!G:G,'ALL 2019'!C303,AGRIVAL!F:F)</f>
        <v>1341470717.4</v>
      </c>
      <c r="K303" s="61" t="n">
        <f aca="false">+SUMIF(AGRIKOBA!G:G,'ALL 2019'!C303,AGRIKOBA!F:F)</f>
        <v>643092367.39</v>
      </c>
      <c r="L303" s="61" t="n">
        <f aca="false">+SUMIF(LMOI!F:F,'ALL 2019'!C303,LMOI!E:E)</f>
        <v>629933351.3</v>
      </c>
      <c r="M303" s="15" t="n">
        <f aca="false">+SUMIF(TARTINE!G:G,'ALL 2019'!C303,TARTINE!F:F)</f>
        <v>538778662.99</v>
      </c>
      <c r="N303" s="15" t="n">
        <f aca="false">+SUMIF(IDF!F:F,'ALL 2019'!C303,IDF!E:E)</f>
        <v>1956198546.57</v>
      </c>
      <c r="O303" s="15" t="n">
        <f aca="false">+SUMIF(RYA!G:G,C303,RYA!F:F)</f>
        <v>67976897.67</v>
      </c>
      <c r="P303" s="15" t="n">
        <f aca="false">+SUMIF('SCI NOAH'!G:G,'ALL 2019'!C303,'SCI NOAH'!F:F)</f>
        <v>0</v>
      </c>
      <c r="Q303" s="15" t="n">
        <f aca="false">+SUMIF(SIM!F:F,'ALL 2019'!C303,SIM!E:E)</f>
        <v>325458591.32</v>
      </c>
      <c r="R303" s="93" t="n">
        <f aca="false">SUMIF('First Energy'!F:F,C303,'First Energy'!I:I)</f>
        <v>1101786743.99</v>
      </c>
      <c r="S303" s="93" t="n">
        <f aca="false">SUMIF('ID Motors'!G:G,C303,'ID Motors'!J:J)</f>
        <v>300164032.02</v>
      </c>
      <c r="T303" s="15" t="n">
        <f aca="false">+SUMIF('ID RENTAL'!G:G,'ALL 2019'!C303,'ID RENTAL'!F:F)</f>
        <v>93681</v>
      </c>
      <c r="U303" s="29" t="n">
        <f aca="false">+SUMIF('MCM '!G:G,'ALL 2019'!C303,'MCM '!F:F)</f>
        <v>75772845.51</v>
      </c>
      <c r="V303" s="61" t="n">
        <f aca="false">+SUMIF(AGRIMOTORS!G:G,C303,AGRIMOTORS!F:F)</f>
        <v>2811949</v>
      </c>
      <c r="W303" s="15" t="n">
        <f aca="false">+SUMIF(BOVIMA!F:F,'ALL 2019'!C303,BOVIMA!E:E)</f>
        <v>382455127</v>
      </c>
      <c r="X303" s="15" t="n">
        <f aca="false">+SUMIF(AGRIFEED!F:F,'ALL 2019'!C303,AGRIFEED!E:E)</f>
        <v>10118371.6</v>
      </c>
      <c r="Y303" s="15" t="n">
        <f aca="false">+SUMIF(AMIP!F:F,'ALL 2019'!C303,AMIP!E:E)</f>
        <v>0</v>
      </c>
      <c r="Z303" s="15" t="n">
        <f aca="false">+SUMIF(ISF!F:F,'ALL 2019'!C303,ISF!F:F)</f>
        <v>0</v>
      </c>
      <c r="AA303" s="15" t="n">
        <f aca="false">+SUMIF(MABEL!F:F,'ALL 2019'!C303,MABEL!E:E)</f>
        <v>51102165.61</v>
      </c>
      <c r="AB303" s="29" t="n">
        <f aca="false">+SUMIF(DISCOI!G:G,'ALL 2019'!C303,DISCOI!F:F)</f>
        <v>243833871.47</v>
      </c>
      <c r="AC303" s="15" t="n">
        <f aca="false">+SUMIF(NMP!F:F,'ALL 2019'!C303,NMP!E:E)</f>
        <v>64216168.74</v>
      </c>
      <c r="AD303" s="15" t="n">
        <f aca="false">+SUMIF('AMCHO '!F:F,'ALL 2019'!C303,'AMCHO '!E:E)</f>
        <v>544690207.41</v>
      </c>
      <c r="AE303" s="15" t="n">
        <f aca="false">SUMIF(CONFORTIS!G:G,'ALL 2019'!C303,CONFORTIS!F:F)</f>
        <v>0</v>
      </c>
      <c r="AF303" s="15" t="n">
        <f aca="false">+SUMIF('IRS IMMO'!G:G,'ALL 2019'!C303,'IRS IMMO'!F:F)</f>
        <v>0</v>
      </c>
      <c r="AG303" s="15" t="n">
        <f aca="false">SUMIF('United Malagasy'!F:F,'ALL 2019'!C303,'United Malagasy'!E:E)</f>
        <v>9376003.75</v>
      </c>
      <c r="AH303" s="15" t="n">
        <f aca="false">+SUMIF(AGRIVETAM!F:F,'ALL 2019'!C303,AGRIVETAM!E:E)</f>
        <v>43207586.87</v>
      </c>
      <c r="AI303" s="15" t="n">
        <f aca="false">+SUMIF(EUROPAINTS!F:F,'ALL 2019'!C303,EUROPAINTS!E:E)</f>
        <v>3634209.24</v>
      </c>
      <c r="AJ303" s="15" t="n">
        <f aca="false">SUMIF('CSS SAKAY'!F:F,'ALL 2019'!C303,'CSS SAKAY'!E:E)</f>
        <v>803634.58</v>
      </c>
      <c r="AK303" s="61" t="n">
        <f aca="false">+SUMIF(AGRIMA!F:F,'ALL 2019'!C303,AGRIMA!E:E)</f>
        <v>45969621.4</v>
      </c>
      <c r="AL303" s="15" t="n">
        <f aca="false">+SUMIF(FERRIS!H:H,'ALL 2019'!C303,FERRIS!G:G)</f>
        <v>392281293.1</v>
      </c>
      <c r="AM303" s="15" t="n">
        <f aca="false">SUMIF(SEM!F:F,'ALL 2019'!C303,SEM!E:E)</f>
        <v>576041125.94</v>
      </c>
      <c r="AN303" s="15" t="n">
        <f aca="false">+SUMIF(Madatrade!F:F,'ALL 2019'!C303,Madatrade!E:E)</f>
        <v>66698532.19</v>
      </c>
      <c r="AO303" s="15" t="n">
        <f aca="false">+SUMIF('FIRST INVESTISSEMENT'!G:G,'ALL 2019'!C303,'FIRST INVESTISSEMENT'!F:F)</f>
        <v>1023577802.96</v>
      </c>
    </row>
    <row r="304" customFormat="false" ht="17.25" hidden="false" customHeight="true" outlineLevel="0" collapsed="false">
      <c r="A304" s="2" t="str">
        <f aca="false">+LEFT(B304)</f>
        <v>6</v>
      </c>
      <c r="B304" s="2" t="str">
        <f aca="false">+LEFT(C304,3)</f>
        <v>681</v>
      </c>
      <c r="C304" s="12" t="n">
        <v>68173000</v>
      </c>
      <c r="D304" s="46" t="s">
        <v>2981</v>
      </c>
      <c r="E304" s="86" t="s">
        <v>1311</v>
      </c>
      <c r="F304" s="61"/>
      <c r="G304" s="61" t="n">
        <f aca="false">+SUMIF(AGRICORP!I:I,C304,AGRICORP!F:F)</f>
        <v>0</v>
      </c>
      <c r="H304" s="61" t="n">
        <f aca="false">+SUMIF(SMTP!D:D,'ALL 2019'!C304,SMTP!H:H)</f>
        <v>0</v>
      </c>
      <c r="I304" s="61" t="n">
        <f aca="false">SUMIF(AGRIVET!G:G,C304,AGRIVET!F:F)</f>
        <v>0</v>
      </c>
      <c r="J304" s="61" t="n">
        <f aca="false">+SUMIF(AGRIVAL!G:G,'ALL 2019'!C304,AGRIVAL!F:F)</f>
        <v>0</v>
      </c>
      <c r="L304" s="61" t="n">
        <f aca="false">+SUMIF(LMOI!F:F,'ALL 2019'!C304,LMOI!E:E)</f>
        <v>0</v>
      </c>
      <c r="M304" s="15" t="n">
        <f aca="false">+SUMIF(TARTINE!G:G,'ALL 2019'!C304,TARTINE!F:F)</f>
        <v>0</v>
      </c>
      <c r="N304" s="15" t="n">
        <f aca="false">+SUMIF(IDF!F:F,'ALL 2019'!C304,IDF!E:E)</f>
        <v>0</v>
      </c>
      <c r="O304" s="15" t="n">
        <f aca="false">+SUMIF(RYA!G:G,C304,RYA!F:F)</f>
        <v>0</v>
      </c>
      <c r="P304" s="15" t="n">
        <f aca="false">+SUMIF('SCI NOAH'!G:G,'ALL 2019'!C304,'SCI NOAH'!F:F)</f>
        <v>0</v>
      </c>
      <c r="Q304" s="15" t="n">
        <f aca="false">+SUMIF(SIM!F:F,'ALL 2019'!C304,SIM!E:E)</f>
        <v>0</v>
      </c>
      <c r="R304" s="93" t="n">
        <f aca="false">SUMIF('First Energy'!F:F,C304,'First Energy'!I:I)</f>
        <v>0</v>
      </c>
      <c r="S304" s="93" t="n">
        <f aca="false">SUMIF('ID Motors'!G:G,C304,'ID Motors'!J:J)</f>
        <v>0</v>
      </c>
      <c r="T304" s="15" t="n">
        <f aca="false">+SUMIF('ID RENTAL'!G:G,'ALL 2019'!C304,'ID RENTAL'!F:F)</f>
        <v>0</v>
      </c>
      <c r="U304" s="29" t="n">
        <f aca="false">+SUMIF('MCM '!G:G,'ALL 2019'!C304,'MCM '!F:F)</f>
        <v>0</v>
      </c>
      <c r="V304" s="61" t="n">
        <f aca="false">+SUMIF(AGRIMOTORS!G:G,C304,AGRIMOTORS!F:F)</f>
        <v>0</v>
      </c>
      <c r="W304" s="15" t="n">
        <f aca="false">+SUMIF(BOVIMA!F:F,'ALL 2019'!C304,BOVIMA!E:E)</f>
        <v>0</v>
      </c>
      <c r="X304" s="15" t="n">
        <f aca="false">+SUMIF(AGRIFEED!F:F,'ALL 2019'!C304,AGRIFEED!E:E)</f>
        <v>0</v>
      </c>
      <c r="Y304" s="15" t="n">
        <f aca="false">+SUMIF(AMIP!F:F,'ALL 2019'!C304,AMIP!E:E)</f>
        <v>0</v>
      </c>
      <c r="Z304" s="15" t="n">
        <f aca="false">+SUMIF(ISF!F:F,'ALL 2019'!C304,ISF!F:F)</f>
        <v>0</v>
      </c>
      <c r="AA304" s="15" t="n">
        <f aca="false">+SUMIF(MABEL!F:F,'ALL 2019'!C304,MABEL!E:E)</f>
        <v>0</v>
      </c>
      <c r="AB304" s="29" t="n">
        <f aca="false">+SUMIF(DISCOI!G:G,'ALL 2019'!C304,DISCOI!F:F)</f>
        <v>0</v>
      </c>
      <c r="AC304" s="15" t="n">
        <f aca="false">+SUMIF(NMP!F:F,'ALL 2019'!C304,NMP!E:E)</f>
        <v>0</v>
      </c>
      <c r="AD304" s="15" t="n">
        <f aca="false">+SUMIF('AMCHO '!F:F,'ALL 2019'!C304,'AMCHO '!E:E)</f>
        <v>0</v>
      </c>
      <c r="AE304" s="15" t="n">
        <f aca="false">SUMIF(CONFORTIS!G:G,'ALL 2019'!C304,CONFORTIS!F:F)</f>
        <v>0</v>
      </c>
      <c r="AF304" s="15" t="n">
        <f aca="false">+SUMIF('IRS IMMO'!G:G,'ALL 2019'!C304,'IRS IMMO'!F:F)</f>
        <v>0</v>
      </c>
      <c r="AG304" s="15" t="n">
        <f aca="false">SUMIF('United Malagasy'!F:F,'ALL 2019'!C304,'United Malagasy'!E:E)</f>
        <v>0</v>
      </c>
      <c r="AH304" s="15" t="n">
        <f aca="false">+SUMIF(AGRIVETAM!F:F,'ALL 2019'!C304,AGRIVETAM!E:E)</f>
        <v>0</v>
      </c>
      <c r="AI304" s="15" t="n">
        <f aca="false">+SUMIF(EUROPAINTS!F:F,'ALL 2019'!C304,EUROPAINTS!E:E)</f>
        <v>0</v>
      </c>
      <c r="AJ304" s="15" t="n">
        <f aca="false">SUMIF('CSS SAKAY'!F:F,'ALL 2019'!C304,'CSS SAKAY'!E:E)</f>
        <v>0</v>
      </c>
      <c r="AK304" s="61" t="n">
        <f aca="false">+SUMIF(AGRIMA!F:F,'ALL 2019'!C304,AGRIMA!E:E)</f>
        <v>0</v>
      </c>
      <c r="AL304" s="15" t="n">
        <f aca="false">+SUMIF(FERRIS!H:H,'ALL 2019'!C304,FERRIS!G:G)</f>
        <v>0</v>
      </c>
      <c r="AM304" s="15" t="n">
        <f aca="false">SUMIF(SEM!F:F,'ALL 2019'!C304,SEM!E:E)</f>
        <v>0</v>
      </c>
      <c r="AN304" s="15" t="n">
        <f aca="false">+SUMIF(Madatrade!F:F,'ALL 2019'!C304,Madatrade!E:E)</f>
        <v>0</v>
      </c>
      <c r="AO304" s="15" t="n">
        <f aca="false">+SUMIF('FIRST INVESTISSEMENT'!G:G,'ALL 2019'!C304,'FIRST INVESTISSEMENT'!F:F)</f>
        <v>0</v>
      </c>
    </row>
    <row r="305" customFormat="false" ht="17.25" hidden="false" customHeight="true" outlineLevel="0" collapsed="false">
      <c r="A305" s="2" t="str">
        <f aca="false">+LEFT(B305)</f>
        <v>6</v>
      </c>
      <c r="B305" s="2" t="str">
        <f aca="false">+LEFT(C305,3)</f>
        <v>685</v>
      </c>
      <c r="C305" s="20" t="n">
        <v>68500000</v>
      </c>
      <c r="D305" s="46" t="s">
        <v>2981</v>
      </c>
      <c r="E305" s="57" t="s">
        <v>490</v>
      </c>
      <c r="F305" s="61" t="n">
        <v>105922802.32</v>
      </c>
      <c r="G305" s="61" t="n">
        <f aca="false">+SUMIF(AGRICORP!I:I,C305,AGRICORP!F:F)</f>
        <v>0</v>
      </c>
      <c r="H305" s="61" t="n">
        <f aca="false">+SUMIF(SMTP!D:D,'ALL 2019'!C305,SMTP!H:H)</f>
        <v>304274391.72</v>
      </c>
      <c r="I305" s="61" t="n">
        <f aca="false">SUMIF(AGRIVET!G:G,C305,AGRIVET!F:F)</f>
        <v>0</v>
      </c>
      <c r="J305" s="61" t="n">
        <f aca="false">+SUMIF(AGRIVAL!G:G,'ALL 2019'!C305,AGRIVAL!F:F)</f>
        <v>17729500</v>
      </c>
      <c r="K305" s="61" t="n">
        <f aca="false">+SUMIF(AGRIKOBA!G:G,'ALL 2019'!C305,AGRIKOBA!F:F)</f>
        <v>0</v>
      </c>
      <c r="L305" s="61" t="n">
        <f aca="false">+SUMIF(LMOI!F:F,'ALL 2019'!C305,LMOI!E:E)</f>
        <v>0</v>
      </c>
      <c r="M305" s="15" t="n">
        <f aca="false">+SUMIF(TARTINE!G:G,'ALL 2019'!C305,TARTINE!F:F)</f>
        <v>0</v>
      </c>
      <c r="N305" s="15" t="n">
        <f aca="false">+SUMIF(IDF!F:F,'ALL 2019'!C305,IDF!E:E)</f>
        <v>629728328.94</v>
      </c>
      <c r="O305" s="15" t="n">
        <f aca="false">+SUMIF(RYA!G:G,C305,RYA!F:F)</f>
        <v>0</v>
      </c>
      <c r="P305" s="15" t="n">
        <f aca="false">+SUMIF('SCI NOAH'!G:G,'ALL 2019'!C305,'SCI NOAH'!F:F)</f>
        <v>0</v>
      </c>
      <c r="Q305" s="15" t="n">
        <f aca="false">+SUMIF(SIM!F:F,'ALL 2019'!C305,SIM!E:E)</f>
        <v>2500000.01</v>
      </c>
      <c r="R305" s="93" t="n">
        <f aca="false">SUMIF('First Energy'!F:F,C305,'First Energy'!I:I)</f>
        <v>0</v>
      </c>
      <c r="S305" s="93" t="n">
        <f aca="false">SUMIF('ID Motors'!G:G,C305,'ID Motors'!J:J)</f>
        <v>0</v>
      </c>
      <c r="T305" s="15" t="n">
        <f aca="false">+SUMIF('ID RENTAL'!G:G,'ALL 2019'!C305,'ID RENTAL'!F:F)</f>
        <v>0</v>
      </c>
      <c r="U305" s="29" t="n">
        <f aca="false">+SUMIF('MCM '!G:G,'ALL 2019'!C305,'MCM '!F:F)</f>
        <v>0</v>
      </c>
      <c r="V305" s="61" t="n">
        <f aca="false">+SUMIF(AGRIMOTORS!G:G,C305,AGRIMOTORS!F:F)</f>
        <v>0</v>
      </c>
      <c r="W305" s="15" t="n">
        <f aca="false">+SUMIF(BOVIMA!F:F,'ALL 2019'!C305,BOVIMA!E:E)</f>
        <v>0</v>
      </c>
      <c r="X305" s="15" t="n">
        <f aca="false">+SUMIF(AGRIFEED!F:F,'ALL 2019'!C305,AGRIFEED!E:E)</f>
        <v>0</v>
      </c>
      <c r="Y305" s="15" t="n">
        <f aca="false">+SUMIF(AMIP!F:F,'ALL 2019'!C305,AMIP!E:E)</f>
        <v>0</v>
      </c>
      <c r="Z305" s="15" t="n">
        <f aca="false">+SUMIF(ISF!F:F,'ALL 2019'!C305,ISF!F:F)</f>
        <v>0</v>
      </c>
      <c r="AA305" s="15" t="n">
        <f aca="false">+SUMIF(MABEL!F:F,'ALL 2019'!C305,MABEL!E:E)</f>
        <v>0</v>
      </c>
      <c r="AB305" s="29" t="n">
        <f aca="false">+SUMIF(DISCOI!G:G,'ALL 2019'!C305,DISCOI!F:F)</f>
        <v>893188.42</v>
      </c>
      <c r="AC305" s="15" t="n">
        <f aca="false">+SUMIF(NMP!F:F,'ALL 2019'!C305,NMP!E:E)</f>
        <v>0</v>
      </c>
      <c r="AD305" s="15" t="n">
        <f aca="false">+SUMIF('AMCHO '!F:F,'ALL 2019'!C305,'AMCHO '!E:E)</f>
        <v>0</v>
      </c>
      <c r="AE305" s="15" t="n">
        <f aca="false">SUMIF(CONFORTIS!G:G,'ALL 2019'!C305,CONFORTIS!F:F)</f>
        <v>0</v>
      </c>
      <c r="AF305" s="15" t="n">
        <f aca="false">+SUMIF('IRS IMMO'!G:G,'ALL 2019'!C305,'IRS IMMO'!F:F)</f>
        <v>0</v>
      </c>
      <c r="AG305" s="15" t="n">
        <f aca="false">SUMIF('United Malagasy'!F:F,'ALL 2019'!C305,'United Malagasy'!E:E)</f>
        <v>0</v>
      </c>
      <c r="AH305" s="15" t="n">
        <f aca="false">+SUMIF(AGRIVETAM!F:F,'ALL 2019'!C305,AGRIVETAM!E:E)</f>
        <v>0</v>
      </c>
      <c r="AI305" s="15" t="n">
        <f aca="false">+SUMIF(EUROPAINTS!F:F,'ALL 2019'!C305,EUROPAINTS!E:E)</f>
        <v>1341394</v>
      </c>
      <c r="AJ305" s="15" t="n">
        <f aca="false">SUMIF('CSS SAKAY'!F:F,'ALL 2019'!C305,'CSS SAKAY'!E:E)</f>
        <v>0</v>
      </c>
      <c r="AK305" s="61" t="n">
        <f aca="false">+SUMIF(AGRIMA!F:F,'ALL 2019'!C305,AGRIMA!E:E)</f>
        <v>0</v>
      </c>
      <c r="AL305" s="15" t="n">
        <f aca="false">+SUMIF(FERRIS!H:H,'ALL 2019'!C305,FERRIS!G:G)</f>
        <v>0</v>
      </c>
      <c r="AM305" s="15" t="n">
        <f aca="false">SUMIF(SEM!F:F,'ALL 2019'!C305,SEM!E:E)</f>
        <v>0</v>
      </c>
      <c r="AN305" s="15" t="n">
        <f aca="false">+SUMIF(Madatrade!F:F,'ALL 2019'!C305,Madatrade!E:E)</f>
        <v>0</v>
      </c>
      <c r="AO305" s="15" t="n">
        <f aca="false">+SUMIF('FIRST INVESTISSEMENT'!G:G,'ALL 2019'!C305,'FIRST INVESTISSEMENT'!F:F)</f>
        <v>0</v>
      </c>
    </row>
    <row r="306" customFormat="false" ht="17.25" hidden="false" customHeight="true" outlineLevel="0" collapsed="false">
      <c r="A306" s="2" t="str">
        <f aca="false">+LEFT(B306)</f>
        <v>6</v>
      </c>
      <c r="B306" s="2" t="str">
        <f aca="false">+LEFT(C306,3)</f>
        <v>698</v>
      </c>
      <c r="C306" s="20" t="n">
        <v>69800000</v>
      </c>
      <c r="D306" s="46" t="s">
        <v>2982</v>
      </c>
      <c r="E306" s="57" t="s">
        <v>491</v>
      </c>
      <c r="F306" s="61" t="n">
        <v>388690236.206</v>
      </c>
      <c r="G306" s="61" t="n">
        <f aca="false">+SUMIF(AGRICORP!I:I,C306,AGRICORP!F:F)</f>
        <v>150000</v>
      </c>
      <c r="H306" s="61" t="n">
        <f aca="false">+SUMIF(SMTP!D:D,'ALL 2019'!C306,SMTP!H:H)</f>
        <v>62694375.6702173</v>
      </c>
      <c r="I306" s="61" t="n">
        <f aca="false">SUMIF(AGRIVET!G:G,C306,AGRIVET!F:F)</f>
        <v>1810408175.57</v>
      </c>
      <c r="J306" s="61" t="n">
        <f aca="false">+SUMIF(AGRIVAL!G:G,'ALL 2019'!C306,AGRIVAL!F:F)</f>
        <v>691959094.59</v>
      </c>
      <c r="K306" s="61" t="n">
        <f aca="false">+SUMIF(AGRIKOBA!G:G,'ALL 2019'!C306,AGRIKOBA!F:F)</f>
        <v>29260454.89</v>
      </c>
      <c r="L306" s="61" t="n">
        <f aca="false">+SUMIF(LMOI!F:F,'ALL 2019'!C306,LMOI!E:E)</f>
        <v>0</v>
      </c>
      <c r="M306" s="15" t="n">
        <f aca="false">+SUMIF(TARTINE!G:G,'ALL 2019'!C306,TARTINE!F:F)</f>
        <v>0</v>
      </c>
      <c r="N306" s="15" t="n">
        <f aca="false">+SUMIF(IDF!F:F,'ALL 2019'!C306,IDF!E:E)</f>
        <v>358927453.04</v>
      </c>
      <c r="O306" s="15" t="n">
        <f aca="false">+SUMIF(RYA!G:G,C306,RYA!F:F)</f>
        <v>560000</v>
      </c>
      <c r="P306" s="15" t="n">
        <f aca="false">+SUMIF('SCI NOAH'!G:G,'ALL 2019'!C306,'SCI NOAH'!F:F)</f>
        <v>320000</v>
      </c>
      <c r="Q306" s="15" t="n">
        <f aca="false">+SUMIF(SIM!F:F,'ALL 2019'!C306,SIM!E:E)</f>
        <v>99867452.47</v>
      </c>
      <c r="R306" s="93" t="n">
        <f aca="false">SUMIF('First Energy'!F:F,C306,'First Energy'!I:I)</f>
        <v>493575619.26</v>
      </c>
      <c r="S306" s="93" t="n">
        <f aca="false">SUMIF('ID Motors'!G:G,C306,'ID Motors'!J:J)</f>
        <v>-217594163.88</v>
      </c>
      <c r="T306" s="15" t="n">
        <f aca="false">+SUMIF('ID RENTAL'!G:G,'ALL 2019'!C306,'ID RENTAL'!F:F)</f>
        <v>0</v>
      </c>
      <c r="U306" s="29" t="n">
        <f aca="false">+SUMIF('MCM '!G:G,'ALL 2019'!C306,'MCM '!F:F)</f>
        <v>45661249.7969003</v>
      </c>
      <c r="V306" s="61" t="n">
        <f aca="false">+SUMIF(AGRIMOTORS!G:G,C306,AGRIMOTORS!F:F)</f>
        <v>2140974.75</v>
      </c>
      <c r="W306" s="15" t="n">
        <f aca="false">+SUMIF(BOVIMA!F:F,'ALL 2019'!C306,BOVIMA!E:E)</f>
        <v>0</v>
      </c>
      <c r="X306" s="15" t="n">
        <f aca="false">+SUMIF(AGRIFEED!F:F,'ALL 2019'!C306,AGRIFEED!E:E)</f>
        <v>0</v>
      </c>
      <c r="Y306" s="15" t="n">
        <f aca="false">+SUMIF(AMIP!F:F,'ALL 2019'!C306,AMIP!E:E)</f>
        <v>0</v>
      </c>
      <c r="Z306" s="15" t="n">
        <f aca="false">+SUMIF(ISF!F:F,'ALL 2019'!C306,ISF!F:F)</f>
        <v>0</v>
      </c>
      <c r="AA306" s="15" t="n">
        <f aca="false">+SUMIF(MABEL!F:F,'ALL 2019'!C306,MABEL!E:E)</f>
        <v>100000</v>
      </c>
      <c r="AB306" s="29" t="n">
        <f aca="false">+SUMIF(DISCOI!G:G,'ALL 2019'!C306,DISCOI!F:F)</f>
        <v>157530944.17</v>
      </c>
      <c r="AC306" s="15" t="n">
        <f aca="false">+SUMIF(NMP!F:F,'ALL 2019'!C306,NMP!E:E)</f>
        <v>281396.97</v>
      </c>
      <c r="AD306" s="15" t="n">
        <f aca="false">+SUMIF('AMCHO '!F:F,'ALL 2019'!C306,'AMCHO '!E:E)</f>
        <v>0</v>
      </c>
      <c r="AE306" s="15" t="n">
        <f aca="false">SUMIF(CONFORTIS!G:G,'ALL 2019'!C306,CONFORTIS!F:F)</f>
        <v>150000</v>
      </c>
      <c r="AF306" s="15" t="n">
        <f aca="false">+SUMIF('IRS IMMO'!G:G,'ALL 2019'!C306,'IRS IMMO'!F:F)</f>
        <v>320000</v>
      </c>
      <c r="AG306" s="15" t="n">
        <f aca="false">SUMIF('United Malagasy'!F:F,'ALL 2019'!C306,'United Malagasy'!E:E)</f>
        <v>2749727</v>
      </c>
      <c r="AH306" s="15" t="n">
        <f aca="false">+SUMIF(AGRIVETAM!F:F,'ALL 2019'!C306,AGRIVETAM!E:E)</f>
        <v>55993854.75</v>
      </c>
      <c r="AI306" s="15" t="n">
        <f aca="false">+SUMIF(EUROPAINTS!F:F,'ALL 2019'!C306,EUROPAINTS!E:E)</f>
        <v>1824015.05</v>
      </c>
      <c r="AJ306" s="15" t="n">
        <f aca="false">SUMIF('CSS SAKAY'!F:F,'ALL 2019'!C306,'CSS SAKAY'!E:E)</f>
        <v>1416807</v>
      </c>
      <c r="AK306" s="61" t="n">
        <f aca="false">+SUMIF(AGRIMA!F:F,'ALL 2019'!C306,AGRIMA!E:E)</f>
        <v>732156.65</v>
      </c>
      <c r="AL306" s="15" t="n">
        <f aca="false">+SUMIF(FERRIS!H:H,'ALL 2019'!C306,FERRIS!G:G)</f>
        <v>20477987.4160002</v>
      </c>
      <c r="AM306" s="15" t="n">
        <f aca="false">SUMIF(SEM!F:F,'ALL 2019'!C306,SEM!E:E)</f>
        <v>123904661.64</v>
      </c>
      <c r="AN306" s="15" t="n">
        <f aca="false">+SUMIF(Madatrade!F:F,'ALL 2019'!C306,Madatrade!E:E)</f>
        <v>259943815.61</v>
      </c>
      <c r="AO306" s="15" t="n">
        <f aca="false">+SUMIF('FIRST INVESTISSEMENT'!G:G,'ALL 2019'!C306,'FIRST INVESTISSEMENT'!F:F)</f>
        <v>3832753.71</v>
      </c>
    </row>
    <row r="307" customFormat="false" ht="17.25" hidden="false" customHeight="true" outlineLevel="0" collapsed="false">
      <c r="A307" s="2" t="str">
        <f aca="false">+LEFT(B307)</f>
        <v>7</v>
      </c>
      <c r="B307" s="2" t="str">
        <f aca="false">+LEFT(C307,3)</f>
        <v>701</v>
      </c>
      <c r="C307" s="20" t="n">
        <v>70101000</v>
      </c>
      <c r="D307" s="46" t="s">
        <v>2983</v>
      </c>
      <c r="E307" s="57" t="s">
        <v>493</v>
      </c>
      <c r="F307" s="61"/>
      <c r="G307" s="61" t="n">
        <f aca="false">+SUMIF(AGRICORP!I:I,C307,AGRICORP!F:F)</f>
        <v>0</v>
      </c>
      <c r="H307" s="61" t="n">
        <f aca="false">+SUMIF(SMTP!D:D,'ALL 2019'!C307,SMTP!H:H)</f>
        <v>0</v>
      </c>
      <c r="I307" s="61" t="n">
        <f aca="false">SUMIF(AGRIVET!G:G,C307,AGRIVET!F:F)</f>
        <v>0</v>
      </c>
      <c r="J307" s="61" t="n">
        <f aca="false">+SUMIF(AGRIVAL!G:G,'ALL 2019'!C307,AGRIVAL!F:F)</f>
        <v>-6590325910</v>
      </c>
      <c r="K307" s="61" t="n">
        <f aca="false">+SUMIF(AGRIKOBA!G:G,'ALL 2019'!C307,AGRIKOBA!F:F)</f>
        <v>0</v>
      </c>
      <c r="L307" s="61" t="n">
        <f aca="false">+SUMIF(LMOI!F:F,'ALL 2019'!C307,LMOI!E:E)</f>
        <v>0</v>
      </c>
      <c r="M307" s="15" t="n">
        <f aca="false">+SUMIF(TARTINE!G:G,'ALL 2019'!C307,TARTINE!F:F)</f>
        <v>0</v>
      </c>
      <c r="N307" s="15" t="n">
        <f aca="false">+SUMIF(IDF!F:F,'ALL 2019'!C307,IDF!E:E)</f>
        <v>0</v>
      </c>
      <c r="O307" s="15" t="n">
        <f aca="false">+SUMIF(RYA!G:G,C307,RYA!F:F)</f>
        <v>0</v>
      </c>
      <c r="P307" s="15" t="n">
        <f aca="false">+SUMIF('SCI NOAH'!G:G,'ALL 2019'!C307,'SCI NOAH'!F:F)</f>
        <v>0</v>
      </c>
      <c r="Q307" s="15" t="n">
        <f aca="false">+SUMIF(SIM!F:F,'ALL 2019'!C307,SIM!E:E)</f>
        <v>0</v>
      </c>
      <c r="R307" s="93" t="n">
        <f aca="false">SUMIF('First Energy'!F:F,C307,'First Energy'!I:I)</f>
        <v>0</v>
      </c>
      <c r="S307" s="93" t="n">
        <f aca="false">SUMIF('ID Motors'!G:G,C307,'ID Motors'!J:J)</f>
        <v>0</v>
      </c>
      <c r="T307" s="15" t="n">
        <f aca="false">+SUMIF('ID RENTAL'!G:G,'ALL 2019'!C307,'ID RENTAL'!F:F)</f>
        <v>0</v>
      </c>
      <c r="U307" s="29" t="n">
        <f aca="false">+SUMIF('MCM '!G:G,'ALL 2019'!C307,'MCM '!F:F)</f>
        <v>0</v>
      </c>
      <c r="V307" s="61" t="n">
        <f aca="false">+SUMIF(AGRIMOTORS!G:G,C307,AGRIMOTORS!F:F)</f>
        <v>0</v>
      </c>
      <c r="W307" s="15" t="n">
        <f aca="false">+SUMIF(BOVIMA!F:F,'ALL 2019'!C307,BOVIMA!E:E)</f>
        <v>0</v>
      </c>
      <c r="X307" s="15" t="n">
        <f aca="false">+SUMIF(AGRIFEED!F:F,'ALL 2019'!C307,AGRIFEED!E:E)</f>
        <v>0</v>
      </c>
      <c r="Y307" s="15" t="n">
        <f aca="false">+SUMIF(AMIP!F:F,'ALL 2019'!C307,AMIP!E:E)</f>
        <v>0</v>
      </c>
      <c r="Z307" s="15" t="n">
        <f aca="false">+SUMIF(ISF!F:F,'ALL 2019'!C307,ISF!F:F)</f>
        <v>0</v>
      </c>
      <c r="AA307" s="15" t="n">
        <f aca="false">+SUMIF(MABEL!F:F,'ALL 2019'!C307,MABEL!E:E)</f>
        <v>0</v>
      </c>
      <c r="AB307" s="29" t="n">
        <f aca="false">+SUMIF(DISCOI!G:G,'ALL 2019'!C307,DISCOI!F:F)</f>
        <v>0</v>
      </c>
      <c r="AC307" s="15" t="n">
        <f aca="false">+SUMIF(NMP!F:F,'ALL 2019'!C307,NMP!E:E)</f>
        <v>0</v>
      </c>
      <c r="AD307" s="15" t="n">
        <f aca="false">+SUMIF('AMCHO '!F:F,'ALL 2019'!C307,'AMCHO '!E:E)</f>
        <v>0</v>
      </c>
      <c r="AE307" s="15" t="n">
        <f aca="false">SUMIF(CONFORTIS!G:G,'ALL 2019'!C307,CONFORTIS!F:F)</f>
        <v>0</v>
      </c>
      <c r="AF307" s="15" t="n">
        <f aca="false">+SUMIF('IRS IMMO'!G:G,'ALL 2019'!C307,'IRS IMMO'!F:F)</f>
        <v>0</v>
      </c>
      <c r="AG307" s="15" t="n">
        <f aca="false">SUMIF('United Malagasy'!F:F,'ALL 2019'!C307,'United Malagasy'!E:E)</f>
        <v>0</v>
      </c>
      <c r="AH307" s="15" t="n">
        <f aca="false">+SUMIF(AGRIVETAM!F:F,'ALL 2019'!C307,AGRIVETAM!E:E)</f>
        <v>0</v>
      </c>
      <c r="AI307" s="15" t="n">
        <f aca="false">+SUMIF(EUROPAINTS!F:F,'ALL 2019'!C307,EUROPAINTS!E:E)</f>
        <v>0</v>
      </c>
      <c r="AJ307" s="15" t="n">
        <f aca="false">SUMIF('CSS SAKAY'!F:F,'ALL 2019'!C307,'CSS SAKAY'!E:E)</f>
        <v>0</v>
      </c>
      <c r="AK307" s="61" t="n">
        <f aca="false">+SUMIF(AGRIMA!F:F,'ALL 2019'!C307,AGRIMA!E:E)</f>
        <v>0</v>
      </c>
      <c r="AL307" s="15" t="n">
        <f aca="false">+SUMIF(FERRIS!H:H,'ALL 2019'!C307,FERRIS!G:G)</f>
        <v>0</v>
      </c>
      <c r="AM307" s="15" t="n">
        <f aca="false">SUMIF(SEM!F:F,'ALL 2019'!C307,SEM!E:E)</f>
        <v>0</v>
      </c>
      <c r="AN307" s="15" t="n">
        <f aca="false">+SUMIF(Madatrade!F:F,'ALL 2019'!C307,Madatrade!E:E)</f>
        <v>0</v>
      </c>
      <c r="AO307" s="15" t="n">
        <f aca="false">+SUMIF('FIRST INVESTISSEMENT'!G:G,'ALL 2019'!C307,'FIRST INVESTISSEMENT'!F:F)</f>
        <v>0</v>
      </c>
    </row>
    <row r="308" customFormat="false" ht="17.25" hidden="false" customHeight="true" outlineLevel="0" collapsed="false">
      <c r="A308" s="2" t="str">
        <f aca="false">+LEFT(B308)</f>
        <v>7</v>
      </c>
      <c r="B308" s="2" t="str">
        <f aca="false">+LEFT(C308,3)</f>
        <v>701</v>
      </c>
      <c r="C308" s="20" t="n">
        <v>70110000</v>
      </c>
      <c r="D308" s="46" t="s">
        <v>2983</v>
      </c>
      <c r="E308" s="57" t="s">
        <v>1312</v>
      </c>
      <c r="F308" s="61" t="n">
        <v>-14831187962.5</v>
      </c>
      <c r="G308" s="61" t="n">
        <f aca="false">+SUMIF(AGRICORP!I:I,C308,AGRICORP!F:F)</f>
        <v>0</v>
      </c>
      <c r="H308" s="61" t="n">
        <f aca="false">+SUMIF(SMTP!D:D,'ALL 2019'!C308,SMTP!H:H)</f>
        <v>-10102433593.466</v>
      </c>
      <c r="I308" s="61" t="n">
        <f aca="false">SUMIF(AGRIVET!G:G,C308,AGRIVET!F:F)</f>
        <v>0</v>
      </c>
      <c r="J308" s="61" t="n">
        <f aca="false">+SUMIF(AGRIVAL!G:G,'ALL 2019'!C308,AGRIVAL!F:F)</f>
        <v>-51595491098.02</v>
      </c>
      <c r="K308" s="61" t="n">
        <f aca="false">+SUMIF(AGRIKOBA!G:G,'ALL 2019'!C308,AGRIKOBA!F:F)</f>
        <v>-3891016358.21</v>
      </c>
      <c r="L308" s="61" t="n">
        <f aca="false">+SUMIF(LMOI!F:F,'ALL 2019'!C308,LMOI!E:E)</f>
        <v>0</v>
      </c>
      <c r="M308" s="15" t="n">
        <f aca="false">+SUMIF(TARTINE!G:G,'ALL 2019'!C308,TARTINE!F:F)</f>
        <v>-6148641153.33</v>
      </c>
      <c r="N308" s="15" t="n">
        <f aca="false">+SUMIF(IDF!F:F,'ALL 2019'!C308,IDF!E:E)</f>
        <v>0</v>
      </c>
      <c r="O308" s="15" t="n">
        <f aca="false">+SUMIF(RYA!G:G,C308,RYA!F:F)</f>
        <v>0</v>
      </c>
      <c r="P308" s="15" t="n">
        <f aca="false">+SUMIF('SCI NOAH'!G:G,'ALL 2019'!C308,'SCI NOAH'!F:F)</f>
        <v>0</v>
      </c>
      <c r="Q308" s="15" t="n">
        <f aca="false">+SUMIF(SIM!F:F,'ALL 2019'!C308,SIM!E:E)</f>
        <v>0</v>
      </c>
      <c r="R308" s="93" t="n">
        <f aca="false">SUMIF('First Energy'!F:F,C308,'First Energy'!I:I)</f>
        <v>0</v>
      </c>
      <c r="S308" s="93" t="n">
        <f aca="false">SUMIF('ID Motors'!G:G,C308,'ID Motors'!J:J)</f>
        <v>0</v>
      </c>
      <c r="T308" s="15" t="n">
        <f aca="false">+SUMIF('ID RENTAL'!G:G,'ALL 2019'!C308,'ID RENTAL'!F:F)</f>
        <v>0</v>
      </c>
      <c r="U308" s="29" t="n">
        <f aca="false">+SUMIF('MCM '!G:G,'ALL 2019'!C308,'MCM '!F:F)</f>
        <v>0</v>
      </c>
      <c r="V308" s="61" t="n">
        <f aca="false">+SUMIF(AGRIMOTORS!G:G,C308,AGRIMOTORS!F:F)</f>
        <v>0</v>
      </c>
      <c r="W308" s="15" t="n">
        <f aca="false">+SUMIF(BOVIMA!F:F,'ALL 2019'!C308,BOVIMA!E:E)</f>
        <v>0</v>
      </c>
      <c r="X308" s="15" t="n">
        <f aca="false">+SUMIF(AGRIFEED!F:F,'ALL 2019'!C308,AGRIFEED!E:E)</f>
        <v>0</v>
      </c>
      <c r="Y308" s="15" t="n">
        <f aca="false">+SUMIF(AMIP!F:F,'ALL 2019'!C308,AMIP!E:E)</f>
        <v>0</v>
      </c>
      <c r="Z308" s="15" t="n">
        <f aca="false">+SUMIF(ISF!F:F,'ALL 2019'!C308,ISF!F:F)</f>
        <v>0</v>
      </c>
      <c r="AA308" s="15" t="n">
        <f aca="false">+SUMIF(MABEL!F:F,'ALL 2019'!C308,MABEL!E:E)</f>
        <v>0</v>
      </c>
      <c r="AB308" s="29" t="n">
        <f aca="false">+SUMIF(DISCOI!G:G,'ALL 2019'!C308,DISCOI!F:F)</f>
        <v>0</v>
      </c>
      <c r="AC308" s="15" t="n">
        <f aca="false">+SUMIF(NMP!F:F,'ALL 2019'!C308,NMP!E:E)</f>
        <v>-56279394.21</v>
      </c>
      <c r="AD308" s="15" t="n">
        <f aca="false">+SUMIF('AMCHO '!F:F,'ALL 2019'!C308,'AMCHO '!E:E)</f>
        <v>-2919948657.83</v>
      </c>
      <c r="AE308" s="15" t="n">
        <f aca="false">SUMIF(CONFORTIS!G:G,'ALL 2019'!C308,CONFORTIS!F:F)</f>
        <v>0</v>
      </c>
      <c r="AF308" s="15" t="n">
        <f aca="false">+SUMIF('IRS IMMO'!G:G,'ALL 2019'!C308,'IRS IMMO'!F:F)</f>
        <v>0</v>
      </c>
      <c r="AG308" s="15" t="n">
        <f aca="false">SUMIF('United Malagasy'!F:F,'ALL 2019'!C308,'United Malagasy'!E:E)</f>
        <v>0</v>
      </c>
      <c r="AH308" s="15" t="n">
        <f aca="false">+SUMIF(AGRIVETAM!F:F,'ALL 2019'!C308,AGRIVETAM!E:E)</f>
        <v>0</v>
      </c>
      <c r="AI308" s="15" t="n">
        <f aca="false">+SUMIF(EUROPAINTS!F:F,'ALL 2019'!C308,EUROPAINTS!E:E)</f>
        <v>0</v>
      </c>
      <c r="AJ308" s="15" t="n">
        <f aca="false">SUMIF('CSS SAKAY'!F:F,'ALL 2019'!C308,'CSS SAKAY'!E:E)</f>
        <v>-263361400</v>
      </c>
      <c r="AK308" s="61" t="n">
        <f aca="false">+SUMIF(AGRIMA!F:F,'ALL 2019'!C308,AGRIMA!E:E)</f>
        <v>-126431330</v>
      </c>
      <c r="AL308" s="15" t="n">
        <f aca="false">+SUMIF(FERRIS!H:H,'ALL 2019'!C308,FERRIS!G:G)</f>
        <v>0</v>
      </c>
      <c r="AM308" s="15" t="n">
        <f aca="false">SUMIF(SEM!F:F,'ALL 2019'!C308,SEM!E:E)</f>
        <v>-728915466</v>
      </c>
      <c r="AN308" s="15" t="n">
        <f aca="false">+SUMIF(Madatrade!F:F,'ALL 2019'!C308,Madatrade!E:E)</f>
        <v>0</v>
      </c>
      <c r="AO308" s="15" t="n">
        <f aca="false">+SUMIF('FIRST INVESTISSEMENT'!G:G,'ALL 2019'!C308,'FIRST INVESTISSEMENT'!F:F)</f>
        <v>0</v>
      </c>
    </row>
    <row r="309" customFormat="false" ht="17.25" hidden="false" customHeight="true" outlineLevel="0" collapsed="false">
      <c r="A309" s="2" t="str">
        <f aca="false">+LEFT(B309)</f>
        <v>7</v>
      </c>
      <c r="B309" s="2" t="str">
        <f aca="false">+LEFT(C309,3)</f>
        <v>702</v>
      </c>
      <c r="C309" s="20" t="n">
        <v>70200000</v>
      </c>
      <c r="D309" s="46" t="s">
        <v>2983</v>
      </c>
      <c r="E309" s="57" t="s">
        <v>1060</v>
      </c>
      <c r="F309" s="61" t="n">
        <v>0</v>
      </c>
      <c r="G309" s="61" t="n">
        <f aca="false">+SUMIF(AGRICORP!I:I,C309,AGRICORP!F:F)</f>
        <v>0</v>
      </c>
      <c r="H309" s="61" t="n">
        <f aca="false">+SUMIF(SMTP!D:D,'ALL 2019'!C309,SMTP!H:H)</f>
        <v>0</v>
      </c>
      <c r="I309" s="61" t="n">
        <f aca="false">SUMIF(AGRIVET!G:G,C309,AGRIVET!F:F)</f>
        <v>0</v>
      </c>
      <c r="J309" s="61" t="n">
        <f aca="false">+SUMIF(AGRIVAL!G:G,'ALL 2019'!C309,AGRIVAL!F:F)</f>
        <v>0</v>
      </c>
      <c r="K309" s="61" t="n">
        <f aca="false">+SUMIF(AGRIKOBA!G:G,'ALL 2019'!C309,AGRIKOBA!F:F)</f>
        <v>0</v>
      </c>
      <c r="L309" s="61" t="n">
        <f aca="false">+SUMIF(LMOI!F:F,'ALL 2019'!C309,LMOI!E:E)</f>
        <v>0</v>
      </c>
      <c r="M309" s="15" t="n">
        <f aca="false">+SUMIF(TARTINE!G:G,'ALL 2019'!C309,TARTINE!F:F)</f>
        <v>0</v>
      </c>
      <c r="N309" s="15" t="n">
        <f aca="false">+SUMIF(IDF!F:F,'ALL 2019'!C309,IDF!E:E)</f>
        <v>0</v>
      </c>
      <c r="O309" s="15" t="n">
        <f aca="false">+SUMIF(RYA!G:G,C309,RYA!F:F)</f>
        <v>0</v>
      </c>
      <c r="P309" s="15" t="n">
        <f aca="false">+SUMIF('SCI NOAH'!G:G,'ALL 2019'!C309,'SCI NOAH'!F:F)</f>
        <v>0</v>
      </c>
      <c r="Q309" s="15" t="n">
        <f aca="false">+SUMIF(SIM!F:F,'ALL 2019'!C309,SIM!E:E)</f>
        <v>0</v>
      </c>
      <c r="R309" s="93" t="n">
        <f aca="false">SUMIF('First Energy'!F:F,C309,'First Energy'!I:I)</f>
        <v>0</v>
      </c>
      <c r="S309" s="93" t="n">
        <f aca="false">SUMIF('ID Motors'!G:G,C309,'ID Motors'!J:J)</f>
        <v>0</v>
      </c>
      <c r="T309" s="15" t="n">
        <f aca="false">+SUMIF('ID RENTAL'!G:G,'ALL 2019'!C309,'ID RENTAL'!F:F)</f>
        <v>0</v>
      </c>
      <c r="U309" s="29" t="n">
        <f aca="false">+SUMIF('MCM '!G:G,'ALL 2019'!C309,'MCM '!F:F)</f>
        <v>0</v>
      </c>
      <c r="V309" s="61" t="n">
        <f aca="false">+SUMIF(AGRIMOTORS!G:G,C309,AGRIMOTORS!F:F)</f>
        <v>0</v>
      </c>
      <c r="W309" s="15" t="n">
        <f aca="false">+SUMIF(BOVIMA!F:F,'ALL 2019'!C309,BOVIMA!E:E)</f>
        <v>0</v>
      </c>
      <c r="X309" s="15" t="n">
        <f aca="false">+SUMIF(AGRIFEED!F:F,'ALL 2019'!C309,AGRIFEED!E:E)</f>
        <v>0</v>
      </c>
      <c r="Y309" s="15" t="n">
        <f aca="false">+SUMIF(AMIP!F:F,'ALL 2019'!C309,AMIP!E:E)</f>
        <v>0</v>
      </c>
      <c r="Z309" s="15" t="n">
        <f aca="false">+SUMIF(ISF!F:F,'ALL 2019'!C309,ISF!F:F)</f>
        <v>0</v>
      </c>
      <c r="AA309" s="15" t="n">
        <f aca="false">+SUMIF(MABEL!F:F,'ALL 2019'!C309,MABEL!E:E)</f>
        <v>0</v>
      </c>
      <c r="AB309" s="29" t="n">
        <f aca="false">+SUMIF(DISCOI!G:G,'ALL 2019'!C309,DISCOI!F:F)</f>
        <v>0</v>
      </c>
      <c r="AC309" s="15" t="n">
        <f aca="false">+SUMIF(NMP!F:F,'ALL 2019'!C309,NMP!E:E)</f>
        <v>0</v>
      </c>
      <c r="AD309" s="15" t="n">
        <f aca="false">+SUMIF('AMCHO '!F:F,'ALL 2019'!C309,'AMCHO '!E:E)</f>
        <v>0</v>
      </c>
      <c r="AE309" s="15" t="n">
        <f aca="false">SUMIF(CONFORTIS!G:G,'ALL 2019'!C309,CONFORTIS!F:F)</f>
        <v>0</v>
      </c>
      <c r="AF309" s="15" t="n">
        <f aca="false">+SUMIF('IRS IMMO'!G:G,'ALL 2019'!C309,'IRS IMMO'!F:F)</f>
        <v>0</v>
      </c>
      <c r="AG309" s="15" t="n">
        <f aca="false">SUMIF('United Malagasy'!F:F,'ALL 2019'!C309,'United Malagasy'!E:E)</f>
        <v>0</v>
      </c>
      <c r="AH309" s="15" t="n">
        <f aca="false">+SUMIF(AGRIVETAM!F:F,'ALL 2019'!C309,AGRIVETAM!E:E)</f>
        <v>0</v>
      </c>
      <c r="AI309" s="15" t="n">
        <f aca="false">+SUMIF(EUROPAINTS!F:F,'ALL 2019'!C309,EUROPAINTS!E:E)</f>
        <v>0</v>
      </c>
      <c r="AJ309" s="15" t="n">
        <f aca="false">SUMIF('CSS SAKAY'!F:F,'ALL 2019'!C309,'CSS SAKAY'!E:E)</f>
        <v>0</v>
      </c>
      <c r="AK309" s="61" t="n">
        <f aca="false">+SUMIF(AGRIMA!F:F,'ALL 2019'!C309,AGRIMA!E:E)</f>
        <v>0</v>
      </c>
      <c r="AL309" s="15" t="n">
        <f aca="false">+SUMIF(FERRIS!H:H,'ALL 2019'!C309,FERRIS!G:G)</f>
        <v>0</v>
      </c>
      <c r="AM309" s="15" t="n">
        <f aca="false">SUMIF(SEM!F:F,'ALL 2019'!C309,SEM!E:E)</f>
        <v>0</v>
      </c>
      <c r="AN309" s="15" t="n">
        <f aca="false">+SUMIF(Madatrade!F:F,'ALL 2019'!C309,Madatrade!E:E)</f>
        <v>0</v>
      </c>
      <c r="AO309" s="15" t="n">
        <f aca="false">+SUMIF('FIRST INVESTISSEMENT'!G:G,'ALL 2019'!C309,'FIRST INVESTISSEMENT'!F:F)</f>
        <v>0</v>
      </c>
    </row>
    <row r="310" customFormat="false" ht="17.25" hidden="false" customHeight="true" outlineLevel="0" collapsed="false">
      <c r="A310" s="2" t="str">
        <f aca="false">+LEFT(B310)</f>
        <v>7</v>
      </c>
      <c r="B310" s="2" t="str">
        <f aca="false">+LEFT(C310,3)</f>
        <v>703</v>
      </c>
      <c r="C310" s="12" t="n">
        <v>70300000</v>
      </c>
      <c r="D310" s="46" t="s">
        <v>2983</v>
      </c>
      <c r="E310" s="57" t="s">
        <v>497</v>
      </c>
      <c r="F310" s="61" t="n">
        <v>-11569.26</v>
      </c>
      <c r="G310" s="61" t="n">
        <f aca="false">+SUMIF(AGRICORP!I:I,C310,AGRICORP!F:F)</f>
        <v>0</v>
      </c>
      <c r="H310" s="61" t="n">
        <f aca="false">+SUMIF(SMTP!D:D,'ALL 2019'!C310,SMTP!H:H)</f>
        <v>0</v>
      </c>
      <c r="I310" s="61" t="n">
        <f aca="false">SUMIF(AGRIVET!G:G,C310,AGRIVET!F:F)</f>
        <v>0</v>
      </c>
      <c r="J310" s="61" t="n">
        <f aca="false">+SUMIF(AGRIVAL!G:G,'ALL 2019'!C310,AGRIVAL!F:F)</f>
        <v>0</v>
      </c>
      <c r="K310" s="61" t="n">
        <f aca="false">+SUMIF(AGRIKOBA!G:G,'ALL 2019'!C310,AGRIKOBA!F:F)</f>
        <v>0</v>
      </c>
      <c r="L310" s="61" t="n">
        <f aca="false">+SUMIF(LMOI!F:F,'ALL 2019'!C310,LMOI!E:E)</f>
        <v>0</v>
      </c>
      <c r="M310" s="15" t="n">
        <f aca="false">+SUMIF(TARTINE!G:G,'ALL 2019'!C310,TARTINE!F:F)</f>
        <v>0</v>
      </c>
      <c r="N310" s="15" t="n">
        <f aca="false">+SUMIF(IDF!F:F,'ALL 2019'!C310,IDF!E:E)</f>
        <v>0</v>
      </c>
      <c r="O310" s="15" t="n">
        <f aca="false">+SUMIF(RYA!G:G,C310,RYA!F:F)</f>
        <v>0</v>
      </c>
      <c r="P310" s="15" t="n">
        <f aca="false">+SUMIF('SCI NOAH'!G:G,'ALL 2019'!C310,'SCI NOAH'!F:F)</f>
        <v>0</v>
      </c>
      <c r="Q310" s="15" t="n">
        <f aca="false">+SUMIF(SIM!F:F,'ALL 2019'!C310,SIM!E:E)</f>
        <v>0</v>
      </c>
      <c r="R310" s="93" t="n">
        <f aca="false">SUMIF('First Energy'!F:F,C310,'First Energy'!I:I)</f>
        <v>0</v>
      </c>
      <c r="S310" s="93" t="n">
        <f aca="false">SUMIF('ID Motors'!G:G,C310,'ID Motors'!J:J)</f>
        <v>0</v>
      </c>
      <c r="T310" s="15" t="n">
        <f aca="false">+SUMIF('ID RENTAL'!G:G,'ALL 2019'!C310,'ID RENTAL'!F:F)</f>
        <v>0</v>
      </c>
      <c r="U310" s="29" t="n">
        <f aca="false">+SUMIF('MCM '!G:G,'ALL 2019'!C310,'MCM '!F:F)</f>
        <v>0</v>
      </c>
      <c r="V310" s="61" t="n">
        <f aca="false">+SUMIF(AGRIMOTORS!G:G,C310,AGRIMOTORS!F:F)</f>
        <v>0</v>
      </c>
      <c r="W310" s="15" t="n">
        <f aca="false">+SUMIF(BOVIMA!F:F,'ALL 2019'!C310,BOVIMA!E:E)</f>
        <v>0</v>
      </c>
      <c r="X310" s="15" t="n">
        <f aca="false">+SUMIF(AGRIFEED!F:F,'ALL 2019'!C310,AGRIFEED!E:E)</f>
        <v>0</v>
      </c>
      <c r="Y310" s="15" t="n">
        <f aca="false">+SUMIF(AMIP!F:F,'ALL 2019'!C310,AMIP!E:E)</f>
        <v>0</v>
      </c>
      <c r="Z310" s="15" t="n">
        <f aca="false">+SUMIF(ISF!F:F,'ALL 2019'!C310,ISF!F:F)</f>
        <v>0</v>
      </c>
      <c r="AA310" s="15" t="n">
        <f aca="false">+SUMIF(MABEL!F:F,'ALL 2019'!C310,MABEL!E:E)</f>
        <v>0</v>
      </c>
      <c r="AB310" s="29" t="n">
        <f aca="false">+SUMIF(DISCOI!G:G,'ALL 2019'!C310,DISCOI!F:F)</f>
        <v>0</v>
      </c>
      <c r="AC310" s="15" t="n">
        <f aca="false">+SUMIF(NMP!F:F,'ALL 2019'!C310,NMP!E:E)</f>
        <v>0</v>
      </c>
      <c r="AD310" s="15" t="n">
        <f aca="false">+SUMIF('AMCHO '!F:F,'ALL 2019'!C310,'AMCHO '!E:E)</f>
        <v>0</v>
      </c>
      <c r="AE310" s="15" t="n">
        <f aca="false">SUMIF(CONFORTIS!G:G,'ALL 2019'!C310,CONFORTIS!F:F)</f>
        <v>0</v>
      </c>
      <c r="AF310" s="15" t="n">
        <f aca="false">+SUMIF('IRS IMMO'!G:G,'ALL 2019'!C310,'IRS IMMO'!F:F)</f>
        <v>0</v>
      </c>
      <c r="AG310" s="15" t="n">
        <f aca="false">SUMIF('United Malagasy'!F:F,'ALL 2019'!C310,'United Malagasy'!E:E)</f>
        <v>0</v>
      </c>
      <c r="AH310" s="15" t="n">
        <f aca="false">+SUMIF(AGRIVETAM!F:F,'ALL 2019'!C310,AGRIVETAM!E:E)</f>
        <v>0</v>
      </c>
      <c r="AI310" s="15" t="n">
        <f aca="false">+SUMIF(EUROPAINTS!F:F,'ALL 2019'!C310,EUROPAINTS!E:E)</f>
        <v>0</v>
      </c>
      <c r="AJ310" s="15" t="n">
        <f aca="false">SUMIF('CSS SAKAY'!F:F,'ALL 2019'!C310,'CSS SAKAY'!E:E)</f>
        <v>0</v>
      </c>
      <c r="AK310" s="61" t="n">
        <f aca="false">+SUMIF(AGRIMA!F:F,'ALL 2019'!C310,AGRIMA!E:E)</f>
        <v>0</v>
      </c>
      <c r="AL310" s="15" t="n">
        <f aca="false">+SUMIF(FERRIS!H:H,'ALL 2019'!C310,FERRIS!G:G)</f>
        <v>0</v>
      </c>
      <c r="AM310" s="15" t="n">
        <f aca="false">SUMIF(SEM!F:F,'ALL 2019'!C310,SEM!E:E)</f>
        <v>0</v>
      </c>
      <c r="AN310" s="15" t="n">
        <f aca="false">+SUMIF(Madatrade!F:F,'ALL 2019'!C310,Madatrade!E:E)</f>
        <v>0</v>
      </c>
      <c r="AO310" s="15" t="n">
        <f aca="false">+SUMIF('FIRST INVESTISSEMENT'!G:G,'ALL 2019'!C310,'FIRST INVESTISSEMENT'!F:F)</f>
        <v>0</v>
      </c>
    </row>
    <row r="311" customFormat="false" ht="17.25" hidden="false" customHeight="true" outlineLevel="0" collapsed="false">
      <c r="A311" s="2" t="str">
        <f aca="false">+LEFT(B311)</f>
        <v>7</v>
      </c>
      <c r="B311" s="2" t="str">
        <f aca="false">+LEFT(C311,3)</f>
        <v>706</v>
      </c>
      <c r="C311" s="20" t="n">
        <v>70600000</v>
      </c>
      <c r="D311" s="46" t="s">
        <v>2983</v>
      </c>
      <c r="E311" s="57" t="s">
        <v>499</v>
      </c>
      <c r="F311" s="61" t="n">
        <v>-41713677.64</v>
      </c>
      <c r="G311" s="61" t="n">
        <f aca="false">+SUMIF(AGRICORP!I:I,C311,AGRICORP!F:F)</f>
        <v>0</v>
      </c>
      <c r="H311" s="61" t="n">
        <f aca="false">+SUMIF(SMTP!D:D,'ALL 2019'!C311,SMTP!H:H)</f>
        <v>-875000</v>
      </c>
      <c r="I311" s="61" t="n">
        <f aca="false">SUMIF(AGRIVET!G:G,C311,AGRIVET!F:F)</f>
        <v>0</v>
      </c>
      <c r="J311" s="61" t="n">
        <f aca="false">+SUMIF(AGRIVAL!G:G,'ALL 2019'!C311,AGRIVAL!F:F)</f>
        <v>-108290280.14</v>
      </c>
      <c r="K311" s="61" t="n">
        <f aca="false">+SUMIF(AGRIKOBA!G:G,'ALL 2019'!C311,AGRIKOBA!F:F)</f>
        <v>0</v>
      </c>
      <c r="L311" s="61" t="n">
        <f aca="false">+SUMIF(LMOI!F:F,'ALL 2019'!C311,LMOI!E:E)</f>
        <v>0</v>
      </c>
      <c r="M311" s="15" t="n">
        <f aca="false">+SUMIF(TARTINE!G:G,'ALL 2019'!C311,TARTINE!F:F)</f>
        <v>0</v>
      </c>
      <c r="N311" s="15" t="n">
        <f aca="false">+SUMIF(IDF!F:F,'ALL 2019'!C311,IDF!E:E)</f>
        <v>-7782334650.52</v>
      </c>
      <c r="O311" s="15" t="n">
        <f aca="false">+SUMIF(RYA!G:G,C311,RYA!F:F)</f>
        <v>-48000000</v>
      </c>
      <c r="P311" s="15" t="n">
        <f aca="false">+SUMIF('SCI NOAH'!G:G,'ALL 2019'!C311,'SCI NOAH'!F:F)</f>
        <v>0</v>
      </c>
      <c r="Q311" s="15" t="n">
        <f aca="false">+SUMIF(SIM!F:F,'ALL 2019'!C311,SIM!E:E)</f>
        <v>-1073210818.02</v>
      </c>
      <c r="R311" s="93" t="n">
        <f aca="false">SUMIF('First Energy'!F:F,C311,'First Energy'!I:I)</f>
        <v>0</v>
      </c>
      <c r="S311" s="93" t="n">
        <f aca="false">SUMIF('ID Motors'!G:G,C311,'ID Motors'!J:J)</f>
        <v>-490127113.55</v>
      </c>
      <c r="T311" s="15" t="n">
        <f aca="false">+SUMIF('ID RENTAL'!G:G,'ALL 2019'!C311,'ID RENTAL'!F:F)</f>
        <v>0</v>
      </c>
      <c r="U311" s="29" t="n">
        <f aca="false">+SUMIF('MCM '!G:G,'ALL 2019'!C311,'MCM '!F:F)</f>
        <v>-153388471.82</v>
      </c>
      <c r="V311" s="61" t="n">
        <f aca="false">+SUMIF(AGRIMOTORS!G:G,C311,AGRIMOTORS!F:F)</f>
        <v>0</v>
      </c>
      <c r="W311" s="15" t="n">
        <f aca="false">+SUMIF(BOVIMA!F:F,'ALL 2019'!C311,BOVIMA!E:E)</f>
        <v>0</v>
      </c>
      <c r="X311" s="15" t="n">
        <f aca="false">+SUMIF(AGRIFEED!F:F,'ALL 2019'!C311,AGRIFEED!E:E)</f>
        <v>0</v>
      </c>
      <c r="Y311" s="15" t="n">
        <f aca="false">+SUMIF(AMIP!F:F,'ALL 2019'!C311,AMIP!E:E)</f>
        <v>0</v>
      </c>
      <c r="Z311" s="15" t="n">
        <f aca="false">+SUMIF(ISF!F:F,'ALL 2019'!C311,ISF!F:F)</f>
        <v>0</v>
      </c>
      <c r="AA311" s="15" t="n">
        <f aca="false">+SUMIF(MABEL!F:F,'ALL 2019'!C311,MABEL!E:E)</f>
        <v>0</v>
      </c>
      <c r="AB311" s="29" t="n">
        <f aca="false">+SUMIF(DISCOI!G:G,'ALL 2019'!C311,DISCOI!F:F)</f>
        <v>0</v>
      </c>
      <c r="AC311" s="15" t="n">
        <f aca="false">+SUMIF(NMP!F:F,'ALL 2019'!C311,NMP!E:E)</f>
        <v>0</v>
      </c>
      <c r="AD311" s="15" t="n">
        <f aca="false">+SUMIF('AMCHO '!F:F,'ALL 2019'!C311,'AMCHO '!E:E)</f>
        <v>0</v>
      </c>
      <c r="AE311" s="15" t="n">
        <f aca="false">SUMIF(CONFORTIS!G:G,'ALL 2019'!C311,CONFORTIS!F:F)</f>
        <v>0</v>
      </c>
      <c r="AF311" s="15" t="n">
        <f aca="false">+SUMIF('IRS IMMO'!G:G,'ALL 2019'!C311,'IRS IMMO'!F:F)</f>
        <v>0</v>
      </c>
      <c r="AG311" s="15" t="n">
        <f aca="false">SUMIF('United Malagasy'!F:F,'ALL 2019'!C311,'United Malagasy'!E:E)</f>
        <v>-485945407.41</v>
      </c>
      <c r="AH311" s="15" t="n">
        <f aca="false">+SUMIF(AGRIVETAM!F:F,'ALL 2019'!C311,AGRIVETAM!E:E)</f>
        <v>0</v>
      </c>
      <c r="AI311" s="15" t="n">
        <f aca="false">+SUMIF(EUROPAINTS!F:F,'ALL 2019'!C311,EUROPAINTS!E:E)</f>
        <v>0</v>
      </c>
      <c r="AJ311" s="15" t="n">
        <f aca="false">SUMIF('CSS SAKAY'!F:F,'ALL 2019'!C311,'CSS SAKAY'!E:E)</f>
        <v>0</v>
      </c>
      <c r="AK311" s="61" t="n">
        <f aca="false">+SUMIF(AGRIMA!F:F,'ALL 2019'!C311,AGRIMA!E:E)</f>
        <v>0</v>
      </c>
      <c r="AL311" s="15" t="n">
        <f aca="false">+SUMIF(FERRIS!H:H,'ALL 2019'!C311,FERRIS!G:G)</f>
        <v>0</v>
      </c>
      <c r="AM311" s="15" t="n">
        <f aca="false">SUMIF(SEM!F:F,'ALL 2019'!C311,SEM!E:E)</f>
        <v>0</v>
      </c>
      <c r="AN311" s="15" t="n">
        <f aca="false">+SUMIF(Madatrade!F:F,'ALL 2019'!C311,Madatrade!E:E)</f>
        <v>0</v>
      </c>
      <c r="AO311" s="15" t="n">
        <f aca="false">+SUMIF('FIRST INVESTISSEMENT'!G:G,'ALL 2019'!C311,'FIRST INVESTISSEMENT'!F:F)</f>
        <v>0</v>
      </c>
    </row>
    <row r="312" customFormat="false" ht="17.25" hidden="false" customHeight="true" outlineLevel="0" collapsed="false">
      <c r="A312" s="2" t="str">
        <f aca="false">+LEFT(B312)</f>
        <v>7</v>
      </c>
      <c r="B312" s="2" t="str">
        <f aca="false">+LEFT(C312,3)</f>
        <v>707</v>
      </c>
      <c r="C312" s="20" t="n">
        <v>70710000</v>
      </c>
      <c r="D312" s="46" t="s">
        <v>2983</v>
      </c>
      <c r="E312" s="57" t="s">
        <v>550</v>
      </c>
      <c r="F312" s="61" t="n">
        <v>-30120000</v>
      </c>
      <c r="G312" s="61" t="n">
        <f aca="false">+SUMIF(AGRICORP!I:I,C312,AGRICORP!F:F)</f>
        <v>0</v>
      </c>
      <c r="H312" s="61" t="n">
        <f aca="false">+SUMIF(SMTP!D:D,'ALL 2019'!C312,SMTP!H:H)</f>
        <v>-2448555549.078</v>
      </c>
      <c r="I312" s="61" t="n">
        <f aca="false">SUMIF(AGRIVET!G:G,C312,AGRIVET!F:F)</f>
        <v>-52505211418.87</v>
      </c>
      <c r="J312" s="61" t="n">
        <f aca="false">+SUMIF(AGRIVAL!G:G,'ALL 2019'!C312,AGRIVAL!F:F)</f>
        <v>0</v>
      </c>
      <c r="K312" s="61" t="n">
        <f aca="false">+SUMIF(AGRIKOBA!G:G,'ALL 2019'!C312,AGRIKOBA!F:F)</f>
        <v>0</v>
      </c>
      <c r="L312" s="61" t="n">
        <f aca="false">+SUMIF(LMOI!F:F,'ALL 2019'!C312,LMOI!E:E)</f>
        <v>0</v>
      </c>
      <c r="M312" s="15" t="n">
        <f aca="false">+SUMIF(TARTINE!G:G,'ALL 2019'!C312,TARTINE!F:F)</f>
        <v>0</v>
      </c>
      <c r="N312" s="15" t="n">
        <f aca="false">+SUMIF(IDF!F:F,'ALL 2019'!C312,IDF!E:E)</f>
        <v>0</v>
      </c>
      <c r="O312" s="15" t="n">
        <f aca="false">+SUMIF(RYA!G:G,C312,RYA!F:F)</f>
        <v>0</v>
      </c>
      <c r="P312" s="15" t="n">
        <f aca="false">+SUMIF('SCI NOAH'!G:G,'ALL 2019'!C312,'SCI NOAH'!F:F)</f>
        <v>0</v>
      </c>
      <c r="Q312" s="15" t="n">
        <f aca="false">+SUMIF(SIM!F:F,'ALL 2019'!C312,SIM!E:E)</f>
        <v>0</v>
      </c>
      <c r="R312" s="93" t="n">
        <f aca="false">SUMIF('First Energy'!F:F,C312,'First Energy'!I:I)</f>
        <v>-784605419.77</v>
      </c>
      <c r="S312" s="93" t="n">
        <f aca="false">SUMIF('ID Motors'!G:G,C312,'ID Motors'!J:J)</f>
        <v>-12122586878.21</v>
      </c>
      <c r="T312" s="15" t="n">
        <f aca="false">+SUMIF('ID RENTAL'!G:G,'ALL 2019'!C312,'ID RENTAL'!F:F)</f>
        <v>0</v>
      </c>
      <c r="U312" s="29" t="n">
        <f aca="false">+SUMIF('MCM '!G:G,'ALL 2019'!C312,'MCM '!F:F)</f>
        <v>-8958462599.65006</v>
      </c>
      <c r="V312" s="61" t="n">
        <f aca="false">+SUMIF(AGRIMOTORS!G:G,C312,AGRIMOTORS!F:F)</f>
        <v>-47500000</v>
      </c>
      <c r="W312" s="15" t="n">
        <f aca="false">+SUMIF(BOVIMA!F:F,'ALL 2019'!C312,BOVIMA!E:E)</f>
        <v>0</v>
      </c>
      <c r="X312" s="15" t="n">
        <f aca="false">+SUMIF(AGRIFEED!F:F,'ALL 2019'!C312,AGRIFEED!E:E)</f>
        <v>0</v>
      </c>
      <c r="Y312" s="15" t="n">
        <f aca="false">+SUMIF(AMIP!F:F,'ALL 2019'!C312,AMIP!E:E)</f>
        <v>0</v>
      </c>
      <c r="Z312" s="15" t="n">
        <f aca="false">+SUMIF(ISF!F:F,'ALL 2019'!C312,ISF!F:F)</f>
        <v>0</v>
      </c>
      <c r="AA312" s="15" t="n">
        <f aca="false">+SUMIF(MABEL!F:F,'ALL 2019'!C312,MABEL!E:E)</f>
        <v>0</v>
      </c>
      <c r="AB312" s="29" t="n">
        <f aca="false">+SUMIF(DISCOI!G:G,'ALL 2019'!C312,DISCOI!F:F)</f>
        <v>-11465713860.86</v>
      </c>
      <c r="AC312" s="15" t="n">
        <f aca="false">+SUMIF(NMP!F:F,'ALL 2019'!C312,NMP!E:E)</f>
        <v>0</v>
      </c>
      <c r="AD312" s="15" t="n">
        <f aca="false">+SUMIF('AMCHO '!F:F,'ALL 2019'!C312,'AMCHO '!E:E)</f>
        <v>0</v>
      </c>
      <c r="AE312" s="15" t="n">
        <f aca="false">SUMIF(CONFORTIS!G:G,'ALL 2019'!C312,CONFORTIS!F:F)</f>
        <v>0</v>
      </c>
      <c r="AF312" s="15" t="n">
        <f aca="false">+SUMIF('IRS IMMO'!G:G,'ALL 2019'!C312,'IRS IMMO'!F:F)</f>
        <v>0</v>
      </c>
      <c r="AG312" s="15" t="n">
        <f aca="false">SUMIF('United Malagasy'!F:F,'ALL 2019'!C312,'United Malagasy'!E:E)</f>
        <v>0</v>
      </c>
      <c r="AH312" s="15" t="n">
        <f aca="false">+SUMIF(AGRIVETAM!F:F,'ALL 2019'!C312,AGRIVETAM!E:E)</f>
        <v>-11134770950.96</v>
      </c>
      <c r="AI312" s="15" t="n">
        <f aca="false">+SUMIF(EUROPAINTS!F:F,'ALL 2019'!C312,EUROPAINTS!E:E)</f>
        <v>0</v>
      </c>
      <c r="AJ312" s="15" t="n">
        <f aca="false">SUMIF('CSS SAKAY'!F:F,'ALL 2019'!C312,'CSS SAKAY'!E:E)</f>
        <v>0</v>
      </c>
      <c r="AK312" s="61" t="n">
        <f aca="false">+SUMIF(AGRIMA!F:F,'ALL 2019'!C312,AGRIMA!E:E)</f>
        <v>0</v>
      </c>
      <c r="AL312" s="15" t="n">
        <f aca="false">+SUMIF(FERRIS!H:H,'ALL 2019'!C312,FERRIS!G:G)</f>
        <v>0</v>
      </c>
      <c r="AM312" s="15" t="n">
        <f aca="false">SUMIF(SEM!F:F,'ALL 2019'!C312,SEM!E:E)</f>
        <v>0</v>
      </c>
      <c r="AN312" s="15" t="n">
        <f aca="false">+SUMIF(Madatrade!F:F,'ALL 2019'!C312,Madatrade!E:E)</f>
        <v>-47487659449.62</v>
      </c>
      <c r="AO312" s="15" t="n">
        <f aca="false">+SUMIF('FIRST INVESTISSEMENT'!G:G,'ALL 2019'!C312,'FIRST INVESTISSEMENT'!F:F)</f>
        <v>0</v>
      </c>
    </row>
    <row r="313" customFormat="false" ht="17.25" hidden="false" customHeight="true" outlineLevel="0" collapsed="false">
      <c r="A313" s="2" t="str">
        <f aca="false">+LEFT(B313)</f>
        <v>7</v>
      </c>
      <c r="B313" s="2" t="str">
        <f aca="false">+LEFT(C313,3)</f>
        <v>708</v>
      </c>
      <c r="C313" s="20" t="n">
        <v>70800000</v>
      </c>
      <c r="D313" s="46" t="s">
        <v>2983</v>
      </c>
      <c r="E313" s="57" t="s">
        <v>500</v>
      </c>
      <c r="F313" s="61" t="n">
        <v>-339884999.96</v>
      </c>
      <c r="G313" s="61" t="n">
        <f aca="false">+SUMIF(AGRICORP!I:I,C313,AGRICORP!F:F)</f>
        <v>0</v>
      </c>
      <c r="H313" s="61" t="n">
        <f aca="false">+SUMIF(SMTP!D:D,'ALL 2019'!C313,SMTP!H:H)</f>
        <v>-67578706.6214</v>
      </c>
      <c r="I313" s="61" t="n">
        <f aca="false">SUMIF(AGRIVET!G:G,C313,AGRIVET!F:F)</f>
        <v>0</v>
      </c>
      <c r="J313" s="61" t="n">
        <f aca="false">+SUMIF(AGRIVAL!G:G,'ALL 2019'!C313,AGRIVAL!F:F)</f>
        <v>0</v>
      </c>
      <c r="K313" s="61" t="n">
        <f aca="false">+SUMIF(AGRIKOBA!G:G,'ALL 2019'!C313,AGRIKOBA!F:F)</f>
        <v>0</v>
      </c>
      <c r="L313" s="61" t="n">
        <f aca="false">+SUMIF(LMOI!F:F,'ALL 2019'!C313,LMOI!E:E)</f>
        <v>0</v>
      </c>
      <c r="M313" s="15" t="n">
        <f aca="false">+SUMIF(TARTINE!G:G,'ALL 2019'!C313,TARTINE!F:F)</f>
        <v>0</v>
      </c>
      <c r="N313" s="15" t="n">
        <f aca="false">+SUMIF(IDF!F:F,'ALL 2019'!C313,IDF!E:E)</f>
        <v>-339171455.88</v>
      </c>
      <c r="O313" s="15" t="n">
        <f aca="false">+SUMIF(RYA!G:G,C313,RYA!F:F)</f>
        <v>0</v>
      </c>
      <c r="P313" s="15" t="n">
        <f aca="false">+SUMIF('SCI NOAH'!G:G,'ALL 2019'!C313,'SCI NOAH'!F:F)</f>
        <v>0</v>
      </c>
      <c r="Q313" s="15" t="n">
        <f aca="false">+SUMIF(SIM!F:F,'ALL 2019'!C313,SIM!E:E)</f>
        <v>0</v>
      </c>
      <c r="R313" s="93" t="n">
        <f aca="false">SUMIF('First Energy'!F:F,C313,'First Energy'!I:I)</f>
        <v>0</v>
      </c>
      <c r="S313" s="93" t="n">
        <f aca="false">SUMIF('ID Motors'!G:G,C313,'ID Motors'!J:J)</f>
        <v>0</v>
      </c>
      <c r="T313" s="15" t="n">
        <f aca="false">+SUMIF('ID RENTAL'!G:G,'ALL 2019'!C313,'ID RENTAL'!F:F)</f>
        <v>0</v>
      </c>
      <c r="U313" s="29" t="n">
        <f aca="false">+SUMIF('MCM '!G:G,'ALL 2019'!C313,'MCM '!F:F)</f>
        <v>-24050468.2</v>
      </c>
      <c r="V313" s="61" t="n">
        <f aca="false">+SUMIF(AGRIMOTORS!G:G,C313,AGRIMOTORS!F:F)</f>
        <v>0</v>
      </c>
      <c r="W313" s="15" t="n">
        <f aca="false">+SUMIF(BOVIMA!F:F,'ALL 2019'!C313,BOVIMA!E:E)</f>
        <v>0</v>
      </c>
      <c r="X313" s="15" t="n">
        <f aca="false">+SUMIF(AGRIFEED!F:F,'ALL 2019'!C313,AGRIFEED!E:E)</f>
        <v>0</v>
      </c>
      <c r="Y313" s="15" t="n">
        <f aca="false">+SUMIF(AMIP!F:F,'ALL 2019'!C313,AMIP!E:E)</f>
        <v>0</v>
      </c>
      <c r="Z313" s="15" t="n">
        <f aca="false">+SUMIF(ISF!F:F,'ALL 2019'!C313,ISF!F:F)</f>
        <v>0</v>
      </c>
      <c r="AA313" s="15" t="n">
        <f aca="false">+SUMIF(MABEL!F:F,'ALL 2019'!C313,MABEL!E:E)</f>
        <v>0</v>
      </c>
      <c r="AB313" s="29" t="n">
        <f aca="false">+SUMIF(DISCOI!G:G,'ALL 2019'!C313,DISCOI!F:F)</f>
        <v>0</v>
      </c>
      <c r="AC313" s="15" t="n">
        <f aca="false">+SUMIF(NMP!F:F,'ALL 2019'!C313,NMP!E:E)</f>
        <v>0</v>
      </c>
      <c r="AD313" s="15" t="n">
        <f aca="false">+SUMIF('AMCHO '!F:F,'ALL 2019'!C313,'AMCHO '!E:E)</f>
        <v>-12000</v>
      </c>
      <c r="AE313" s="15" t="n">
        <f aca="false">SUMIF(CONFORTIS!G:G,'ALL 2019'!C313,CONFORTIS!F:F)</f>
        <v>0</v>
      </c>
      <c r="AF313" s="15" t="n">
        <f aca="false">+SUMIF('IRS IMMO'!G:G,'ALL 2019'!C313,'IRS IMMO'!F:F)</f>
        <v>0</v>
      </c>
      <c r="AG313" s="15" t="n">
        <f aca="false">SUMIF('United Malagasy'!F:F,'ALL 2019'!C313,'United Malagasy'!E:E)</f>
        <v>0</v>
      </c>
      <c r="AH313" s="15" t="n">
        <f aca="false">+SUMIF(AGRIVETAM!F:F,'ALL 2019'!C313,AGRIVETAM!E:E)</f>
        <v>0</v>
      </c>
      <c r="AI313" s="15" t="n">
        <f aca="false">+SUMIF(EUROPAINTS!F:F,'ALL 2019'!C313,EUROPAINTS!E:E)</f>
        <v>0</v>
      </c>
      <c r="AJ313" s="15" t="n">
        <f aca="false">SUMIF('CSS SAKAY'!F:F,'ALL 2019'!C313,'CSS SAKAY'!E:E)</f>
        <v>0</v>
      </c>
      <c r="AK313" s="61" t="n">
        <f aca="false">+SUMIF(AGRIMA!F:F,'ALL 2019'!C313,AGRIMA!E:E)</f>
        <v>0</v>
      </c>
      <c r="AL313" s="15" t="n">
        <f aca="false">+SUMIF(FERRIS!H:H,'ALL 2019'!C313,FERRIS!G:G)</f>
        <v>0</v>
      </c>
      <c r="AM313" s="15" t="n">
        <f aca="false">SUMIF(SEM!F:F,'ALL 2019'!C313,SEM!E:E)</f>
        <v>-41953116</v>
      </c>
      <c r="AN313" s="15" t="n">
        <f aca="false">+SUMIF(Madatrade!F:F,'ALL 2019'!C313,Madatrade!E:E)</f>
        <v>-27011250</v>
      </c>
      <c r="AO313" s="15" t="n">
        <f aca="false">+SUMIF('FIRST INVESTISSEMENT'!G:G,'ALL 2019'!C313,'FIRST INVESTISSEMENT'!F:F)</f>
        <v>-702550741.12</v>
      </c>
    </row>
    <row r="314" customFormat="false" ht="17.25" hidden="false" customHeight="true" outlineLevel="0" collapsed="false">
      <c r="A314" s="2" t="str">
        <f aca="false">+LEFT(B314)</f>
        <v>7</v>
      </c>
      <c r="B314" s="2" t="str">
        <f aca="false">+LEFT(C314,3)</f>
        <v>709</v>
      </c>
      <c r="C314" s="20" t="n">
        <v>70900000</v>
      </c>
      <c r="D314" s="46" t="s">
        <v>2983</v>
      </c>
      <c r="E314" s="57" t="s">
        <v>501</v>
      </c>
      <c r="F314" s="61" t="n">
        <v>1104733.47</v>
      </c>
      <c r="G314" s="61" t="n">
        <f aca="false">+SUMIF(AGRICORP!I:I,C314,AGRICORP!F:F)</f>
        <v>0</v>
      </c>
      <c r="H314" s="61" t="n">
        <f aca="false">+SUMIF(SMTP!D:D,'ALL 2019'!C314,SMTP!H:H)</f>
        <v>606570636.45</v>
      </c>
      <c r="I314" s="61" t="n">
        <f aca="false">SUMIF(AGRIVET!G:G,C314,AGRIVET!F:F)</f>
        <v>2307627677.73</v>
      </c>
      <c r="J314" s="61" t="n">
        <f aca="false">+SUMIF(AGRIVAL!G:G,'ALL 2019'!C314,AGRIVAL!F:F)</f>
        <v>0</v>
      </c>
      <c r="K314" s="61" t="n">
        <f aca="false">+SUMIF(AGRIKOBA!G:G,'ALL 2019'!C314,AGRIKOBA!F:F)</f>
        <v>7654639.06</v>
      </c>
      <c r="L314" s="61" t="n">
        <f aca="false">+SUMIF(LMOI!F:F,'ALL 2019'!C314,LMOI!E:E)</f>
        <v>0</v>
      </c>
      <c r="M314" s="15" t="n">
        <f aca="false">+SUMIF(TARTINE!G:G,'ALL 2019'!C314,TARTINE!F:F)</f>
        <v>0</v>
      </c>
      <c r="N314" s="15" t="n">
        <f aca="false">+SUMIF(IDF!F:F,'ALL 2019'!C314,IDF!E:E)</f>
        <v>0</v>
      </c>
      <c r="O314" s="15" t="n">
        <f aca="false">+SUMIF(RYA!G:G,C314,RYA!F:F)</f>
        <v>0</v>
      </c>
      <c r="P314" s="15" t="n">
        <f aca="false">+SUMIF('SCI NOAH'!G:G,'ALL 2019'!C314,'SCI NOAH'!F:F)</f>
        <v>0</v>
      </c>
      <c r="Q314" s="15" t="n">
        <f aca="false">+SUMIF(SIM!F:F,'ALL 2019'!C314,SIM!E:E)</f>
        <v>0</v>
      </c>
      <c r="R314" s="93" t="n">
        <f aca="false">SUMIF('First Energy'!F:F,C314,'First Energy'!I:I)</f>
        <v>0</v>
      </c>
      <c r="S314" s="93" t="n">
        <f aca="false">SUMIF('ID Motors'!G:G,C314,'ID Motors'!J:J)</f>
        <v>150945544.98</v>
      </c>
      <c r="T314" s="15" t="n">
        <f aca="false">+SUMIF('ID RENTAL'!G:G,'ALL 2019'!C314,'ID RENTAL'!F:F)</f>
        <v>0</v>
      </c>
      <c r="U314" s="29" t="n">
        <f aca="false">+SUMIF('MCM '!G:G,'ALL 2019'!C314,'MCM '!F:F)</f>
        <v>23651580.29</v>
      </c>
      <c r="V314" s="61" t="n">
        <f aca="false">+SUMIF(AGRIMOTORS!G:G,C314,AGRIMOTORS!F:F)</f>
        <v>0</v>
      </c>
      <c r="W314" s="15" t="n">
        <f aca="false">+SUMIF(BOVIMA!F:F,'ALL 2019'!C314,BOVIMA!E:E)</f>
        <v>0</v>
      </c>
      <c r="X314" s="15" t="n">
        <f aca="false">+SUMIF(AGRIFEED!F:F,'ALL 2019'!C314,AGRIFEED!E:E)</f>
        <v>0</v>
      </c>
      <c r="Y314" s="15" t="n">
        <f aca="false">+SUMIF(AMIP!F:F,'ALL 2019'!C314,AMIP!E:E)</f>
        <v>0</v>
      </c>
      <c r="Z314" s="15" t="n">
        <f aca="false">+SUMIF(ISF!F:F,'ALL 2019'!C314,ISF!F:F)</f>
        <v>0</v>
      </c>
      <c r="AA314" s="15" t="n">
        <f aca="false">+SUMIF(MABEL!F:F,'ALL 2019'!C314,MABEL!E:E)</f>
        <v>0</v>
      </c>
      <c r="AB314" s="29" t="n">
        <f aca="false">+SUMIF(DISCOI!G:G,'ALL 2019'!C314,DISCOI!F:F)</f>
        <v>1999646</v>
      </c>
      <c r="AC314" s="15" t="n">
        <f aca="false">+SUMIF(NMP!F:F,'ALL 2019'!C314,NMP!E:E)</f>
        <v>0</v>
      </c>
      <c r="AD314" s="15" t="n">
        <f aca="false">+SUMIF('AMCHO '!F:F,'ALL 2019'!C314,'AMCHO '!E:E)</f>
        <v>0</v>
      </c>
      <c r="AE314" s="15" t="n">
        <f aca="false">SUMIF(CONFORTIS!G:G,'ALL 2019'!C314,CONFORTIS!F:F)</f>
        <v>0</v>
      </c>
      <c r="AF314" s="15" t="n">
        <f aca="false">+SUMIF('IRS IMMO'!G:G,'ALL 2019'!C314,'IRS IMMO'!F:F)</f>
        <v>0</v>
      </c>
      <c r="AG314" s="15" t="n">
        <f aca="false">SUMIF('United Malagasy'!F:F,'ALL 2019'!C314,'United Malagasy'!E:E)</f>
        <v>0</v>
      </c>
      <c r="AH314" s="15" t="n">
        <f aca="false">+SUMIF(AGRIVETAM!F:F,'ALL 2019'!C314,AGRIVETAM!E:E)</f>
        <v>0</v>
      </c>
      <c r="AI314" s="15" t="n">
        <f aca="false">+SUMIF(EUROPAINTS!F:F,'ALL 2019'!C314,EUROPAINTS!E:E)</f>
        <v>3576250</v>
      </c>
      <c r="AJ314" s="15" t="n">
        <f aca="false">SUMIF('CSS SAKAY'!F:F,'ALL 2019'!C314,'CSS SAKAY'!E:E)</f>
        <v>0</v>
      </c>
      <c r="AK314" s="61" t="n">
        <f aca="false">+SUMIF(AGRIMA!F:F,'ALL 2019'!C314,AGRIMA!E:E)</f>
        <v>0</v>
      </c>
      <c r="AL314" s="15" t="n">
        <f aca="false">+SUMIF(FERRIS!H:H,'ALL 2019'!C314,FERRIS!G:G)</f>
        <v>1624067.33</v>
      </c>
      <c r="AM314" s="15" t="n">
        <f aca="false">SUMIF(SEM!F:F,'ALL 2019'!C314,SEM!E:E)</f>
        <v>0</v>
      </c>
      <c r="AN314" s="15" t="n">
        <f aca="false">+SUMIF(Madatrade!F:F,'ALL 2019'!C314,Madatrade!E:E)</f>
        <v>0</v>
      </c>
      <c r="AO314" s="15" t="n">
        <f aca="false">+SUMIF('FIRST INVESTISSEMENT'!G:G,'ALL 2019'!C314,'FIRST INVESTISSEMENT'!F:F)</f>
        <v>0</v>
      </c>
    </row>
    <row r="315" customFormat="false" ht="17.25" hidden="false" customHeight="true" outlineLevel="0" collapsed="false">
      <c r="A315" s="2" t="str">
        <f aca="false">+LEFT(B315)</f>
        <v>7</v>
      </c>
      <c r="B315" s="2" t="str">
        <f aca="false">+LEFT(C315,3)</f>
        <v>714</v>
      </c>
      <c r="C315" s="12" t="n">
        <v>71400000</v>
      </c>
      <c r="D315" s="46" t="s">
        <v>2984</v>
      </c>
      <c r="E315" s="57" t="s">
        <v>762</v>
      </c>
      <c r="F315" s="61" t="n">
        <v>0</v>
      </c>
      <c r="G315" s="61" t="n">
        <f aca="false">+SUMIF(AGRICORP!I:I,C315,AGRICORP!F:F)</f>
        <v>0</v>
      </c>
      <c r="H315" s="61" t="n">
        <f aca="false">+SUMIF(SMTP!D:D,'ALL 2019'!C315,SMTP!H:H)</f>
        <v>1241351610.85</v>
      </c>
      <c r="I315" s="61" t="n">
        <f aca="false">SUMIF(AGRIVET!G:G,C315,AGRIVET!F:F)</f>
        <v>-148959619.92</v>
      </c>
      <c r="J315" s="61" t="n">
        <f aca="false">+SUMIF(AGRIVAL!G:G,'ALL 2019'!C315,AGRIVAL!F:F)</f>
        <v>-414939383</v>
      </c>
      <c r="K315" s="61" t="n">
        <f aca="false">+SUMIF(AGRIKOBA!G:G,'ALL 2019'!C315,AGRIKOBA!F:F)</f>
        <v>-311899719</v>
      </c>
      <c r="L315" s="61" t="n">
        <f aca="false">+SUMIF(LMOI!F:F,'ALL 2019'!C315,LMOI!E:E)</f>
        <v>-2177738153.61</v>
      </c>
      <c r="M315" s="15" t="n">
        <f aca="false">+SUMIF(TARTINE!G:G,'ALL 2019'!C315,TARTINE!F:F)</f>
        <v>-63711112</v>
      </c>
      <c r="N315" s="15" t="n">
        <f aca="false">+SUMIF(IDF!F:F,'ALL 2019'!C315,IDF!E:E)</f>
        <v>0</v>
      </c>
      <c r="O315" s="15" t="n">
        <f aca="false">+SUMIF(RYA!G:G,C315,RYA!F:F)</f>
        <v>0</v>
      </c>
      <c r="P315" s="15" t="n">
        <f aca="false">+SUMIF('SCI NOAH'!G:G,'ALL 2019'!C315,'SCI NOAH'!F:F)</f>
        <v>0</v>
      </c>
      <c r="Q315" s="15" t="n">
        <f aca="false">+SUMIF(SIM!F:F,'ALL 2019'!C315,SIM!E:E)</f>
        <v>0</v>
      </c>
      <c r="R315" s="93" t="n">
        <f aca="false">SUMIF('First Energy'!F:F,C315,'First Energy'!I:I)</f>
        <v>0</v>
      </c>
      <c r="S315" s="93" t="n">
        <f aca="false">SUMIF('ID Motors'!G:G,C315,'ID Motors'!J:J)</f>
        <v>0</v>
      </c>
      <c r="T315" s="15" t="n">
        <f aca="false">+SUMIF('ID RENTAL'!G:G,'ALL 2019'!C315,'ID RENTAL'!F:F)</f>
        <v>0</v>
      </c>
      <c r="U315" s="29" t="n">
        <f aca="false">+SUMIF('MCM '!G:G,'ALL 2019'!C315,'MCM '!F:F)</f>
        <v>0</v>
      </c>
      <c r="V315" s="61" t="n">
        <f aca="false">+SUMIF(AGRIMOTORS!G:G,C315,AGRIMOTORS!F:F)</f>
        <v>0</v>
      </c>
      <c r="W315" s="15" t="n">
        <f aca="false">+SUMIF(BOVIMA!F:F,'ALL 2019'!C315,BOVIMA!E:E)</f>
        <v>0</v>
      </c>
      <c r="X315" s="15" t="n">
        <f aca="false">+SUMIF(AGRIFEED!F:F,'ALL 2019'!C315,AGRIFEED!E:E)</f>
        <v>0</v>
      </c>
      <c r="Y315" s="15" t="n">
        <f aca="false">+SUMIF(AMIP!F:F,'ALL 2019'!C315,AMIP!E:E)</f>
        <v>0</v>
      </c>
      <c r="Z315" s="15" t="n">
        <f aca="false">+SUMIF(ISF!F:F,'ALL 2019'!C315,ISF!F:F)</f>
        <v>0</v>
      </c>
      <c r="AA315" s="15" t="n">
        <f aca="false">+SUMIF(MABEL!F:F,'ALL 2019'!C315,MABEL!E:E)</f>
        <v>0</v>
      </c>
      <c r="AB315" s="29" t="n">
        <f aca="false">+SUMIF(DISCOI!G:G,'ALL 2019'!C315,DISCOI!F:F)</f>
        <v>0</v>
      </c>
      <c r="AC315" s="15" t="n">
        <f aca="false">+SUMIF(NMP!F:F,'ALL 2019'!C315,NMP!E:E)</f>
        <v>40069152.3</v>
      </c>
      <c r="AD315" s="15" t="n">
        <f aca="false">+SUMIF('AMCHO '!F:F,'ALL 2019'!C315,'AMCHO '!E:E)</f>
        <v>-257108926.07</v>
      </c>
      <c r="AE315" s="15" t="n">
        <f aca="false">SUMIF(CONFORTIS!G:G,'ALL 2019'!C315,CONFORTIS!F:F)</f>
        <v>0</v>
      </c>
      <c r="AF315" s="15" t="n">
        <f aca="false">+SUMIF('IRS IMMO'!G:G,'ALL 2019'!C315,'IRS IMMO'!F:F)</f>
        <v>0</v>
      </c>
      <c r="AG315" s="15" t="n">
        <f aca="false">SUMIF('United Malagasy'!F:F,'ALL 2019'!C315,'United Malagasy'!E:E)</f>
        <v>0</v>
      </c>
      <c r="AH315" s="15" t="n">
        <f aca="false">+SUMIF(AGRIVETAM!F:F,'ALL 2019'!C315,AGRIVETAM!E:E)</f>
        <v>0</v>
      </c>
      <c r="AI315" s="15" t="n">
        <f aca="false">+SUMIF(EUROPAINTS!F:F,'ALL 2019'!C315,EUROPAINTS!E:E)</f>
        <v>0</v>
      </c>
      <c r="AJ315" s="15" t="n">
        <f aca="false">SUMIF('CSS SAKAY'!F:F,'ALL 2019'!C315,'CSS SAKAY'!E:E)</f>
        <v>0</v>
      </c>
      <c r="AK315" s="61" t="n">
        <f aca="false">+SUMIF(AGRIMA!F:F,'ALL 2019'!C315,AGRIMA!E:E)</f>
        <v>-274989000</v>
      </c>
      <c r="AL315" s="15" t="n">
        <f aca="false">+SUMIF(FERRIS!H:H,'ALL 2019'!C315,FERRIS!G:G)</f>
        <v>0</v>
      </c>
      <c r="AM315" s="15" t="n">
        <f aca="false">SUMIF(SEM!F:F,'ALL 2019'!C315,SEM!E:E)</f>
        <v>1381480229.12</v>
      </c>
      <c r="AN315" s="15" t="n">
        <f aca="false">+SUMIF(Madatrade!F:F,'ALL 2019'!C315,Madatrade!E:E)</f>
        <v>0</v>
      </c>
      <c r="AO315" s="15" t="n">
        <f aca="false">+SUMIF('FIRST INVESTISSEMENT'!G:G,'ALL 2019'!C315,'FIRST INVESTISSEMENT'!F:F)</f>
        <v>0</v>
      </c>
    </row>
    <row r="316" customFormat="false" ht="17.25" hidden="false" customHeight="true" outlineLevel="0" collapsed="false">
      <c r="A316" s="2" t="str">
        <f aca="false">+LEFT(B316)</f>
        <v>7</v>
      </c>
      <c r="B316" s="2" t="str">
        <f aca="false">+LEFT(C316,3)</f>
        <v>752</v>
      </c>
      <c r="C316" s="20" t="n">
        <v>75200000</v>
      </c>
      <c r="D316" s="46" t="s">
        <v>2985</v>
      </c>
      <c r="E316" s="57" t="s">
        <v>502</v>
      </c>
      <c r="F316" s="61" t="n">
        <v>-416666.67</v>
      </c>
      <c r="G316" s="61" t="n">
        <f aca="false">+SUMIF(AGRICORP!I:I,C316,AGRICORP!F:F)</f>
        <v>0</v>
      </c>
      <c r="H316" s="61" t="n">
        <f aca="false">+SUMIF(SMTP!D:D,'ALL 2019'!C316,SMTP!H:H)</f>
        <v>-954597413.62</v>
      </c>
      <c r="I316" s="61" t="n">
        <f aca="false">SUMIF(AGRIVET!G:G,C316,AGRIVET!F:F)</f>
        <v>-833333.34</v>
      </c>
      <c r="J316" s="61" t="n">
        <f aca="false">+SUMIF(AGRIVAL!G:G,'ALL 2019'!C316,AGRIVAL!F:F)</f>
        <v>0</v>
      </c>
      <c r="K316" s="61" t="n">
        <f aca="false">+SUMIF(AGRIKOBA!G:G,'ALL 2019'!C316,AGRIKOBA!F:F)</f>
        <v>0</v>
      </c>
      <c r="L316" s="61" t="n">
        <f aca="false">+SUMIF(LMOI!F:F,'ALL 2019'!C316,LMOI!E:E)</f>
        <v>0</v>
      </c>
      <c r="M316" s="15" t="n">
        <f aca="false">+SUMIF(TARTINE!G:G,'ALL 2019'!C316,TARTINE!F:F)</f>
        <v>0</v>
      </c>
      <c r="N316" s="15" t="n">
        <f aca="false">+SUMIF(IDF!F:F,'ALL 2019'!C316,IDF!E:E)</f>
        <v>0</v>
      </c>
      <c r="O316" s="15" t="n">
        <f aca="false">+SUMIF(RYA!G:G,C316,RYA!F:F)</f>
        <v>0</v>
      </c>
      <c r="P316" s="15" t="n">
        <f aca="false">+SUMIF('SCI NOAH'!G:G,'ALL 2019'!C316,'SCI NOAH'!F:F)</f>
        <v>0</v>
      </c>
      <c r="Q316" s="15" t="n">
        <f aca="false">+SUMIF(SIM!F:F,'ALL 2019'!C316,SIM!E:E)</f>
        <v>0</v>
      </c>
      <c r="R316" s="93" t="n">
        <f aca="false">SUMIF('First Energy'!F:F,C316,'First Energy'!I:I)</f>
        <v>-251750500</v>
      </c>
      <c r="S316" s="93" t="n">
        <f aca="false">SUMIF('ID Motors'!G:G,C316,'ID Motors'!J:J)</f>
        <v>0</v>
      </c>
      <c r="T316" s="15" t="n">
        <f aca="false">+SUMIF('ID RENTAL'!G:G,'ALL 2019'!C316,'ID RENTAL'!F:F)</f>
        <v>0</v>
      </c>
      <c r="U316" s="29" t="n">
        <f aca="false">+SUMIF('MCM '!G:G,'ALL 2019'!C316,'MCM '!F:F)</f>
        <v>0</v>
      </c>
      <c r="V316" s="61" t="n">
        <f aca="false">+SUMIF(AGRIMOTORS!G:G,C316,AGRIMOTORS!F:F)</f>
        <v>0</v>
      </c>
      <c r="W316" s="15" t="n">
        <f aca="false">+SUMIF(BOVIMA!F:F,'ALL 2019'!C316,BOVIMA!E:E)</f>
        <v>0</v>
      </c>
      <c r="X316" s="15" t="n">
        <f aca="false">+SUMIF(AGRIFEED!F:F,'ALL 2019'!C316,AGRIFEED!E:E)</f>
        <v>0</v>
      </c>
      <c r="Y316" s="15" t="n">
        <f aca="false">+SUMIF(AMIP!F:F,'ALL 2019'!C316,AMIP!E:E)</f>
        <v>0</v>
      </c>
      <c r="Z316" s="15" t="n">
        <f aca="false">+SUMIF(ISF!F:F,'ALL 2019'!C316,ISF!F:F)</f>
        <v>0</v>
      </c>
      <c r="AA316" s="15" t="n">
        <f aca="false">+SUMIF(MABEL!F:F,'ALL 2019'!C316,MABEL!E:E)</f>
        <v>-230000000</v>
      </c>
      <c r="AB316" s="29" t="n">
        <f aca="false">+SUMIF(DISCOI!G:G,'ALL 2019'!C316,DISCOI!F:F)</f>
        <v>-139138166.66</v>
      </c>
      <c r="AC316" s="15" t="n">
        <f aca="false">+SUMIF(NMP!F:F,'ALL 2019'!C316,NMP!E:E)</f>
        <v>0</v>
      </c>
      <c r="AD316" s="15" t="n">
        <f aca="false">+SUMIF('AMCHO '!F:F,'ALL 2019'!C316,'AMCHO '!E:E)</f>
        <v>0</v>
      </c>
      <c r="AE316" s="15" t="n">
        <f aca="false">SUMIF(CONFORTIS!G:G,'ALL 2019'!C316,CONFORTIS!F:F)</f>
        <v>0</v>
      </c>
      <c r="AF316" s="15" t="n">
        <f aca="false">+SUMIF('IRS IMMO'!G:G,'ALL 2019'!C316,'IRS IMMO'!F:F)</f>
        <v>0</v>
      </c>
      <c r="AG316" s="15" t="n">
        <f aca="false">SUMIF('United Malagasy'!F:F,'ALL 2019'!C316,'United Malagasy'!E:E)</f>
        <v>0</v>
      </c>
      <c r="AH316" s="15" t="n">
        <f aca="false">+SUMIF(AGRIVETAM!F:F,'ALL 2019'!C316,AGRIVETAM!E:E)</f>
        <v>0</v>
      </c>
      <c r="AI316" s="15" t="n">
        <f aca="false">+SUMIF(EUROPAINTS!F:F,'ALL 2019'!C316,EUROPAINTS!E:E)</f>
        <v>-131666666.68</v>
      </c>
      <c r="AJ316" s="15" t="n">
        <f aca="false">SUMIF('CSS SAKAY'!F:F,'ALL 2019'!C316,'CSS SAKAY'!E:E)</f>
        <v>0</v>
      </c>
      <c r="AK316" s="61" t="n">
        <f aca="false">+SUMIF(AGRIMA!F:F,'ALL 2019'!C316,AGRIMA!E:E)</f>
        <v>0</v>
      </c>
      <c r="AL316" s="15" t="n">
        <f aca="false">+SUMIF(FERRIS!H:H,'ALL 2019'!C316,FERRIS!G:G)</f>
        <v>0</v>
      </c>
      <c r="AM316" s="15" t="n">
        <f aca="false">SUMIF(SEM!F:F,'ALL 2019'!C316,SEM!E:E)</f>
        <v>0</v>
      </c>
      <c r="AN316" s="15" t="n">
        <f aca="false">+SUMIF(Madatrade!F:F,'ALL 2019'!C316,Madatrade!E:E)</f>
        <v>0</v>
      </c>
      <c r="AO316" s="15" t="n">
        <f aca="false">+SUMIF('FIRST INVESTISSEMENT'!G:G,'ALL 2019'!C316,'FIRST INVESTISSEMENT'!F:F)</f>
        <v>0</v>
      </c>
    </row>
    <row r="317" customFormat="false" ht="17.25" hidden="false" customHeight="true" outlineLevel="0" collapsed="false">
      <c r="A317" s="2" t="str">
        <f aca="false">+LEFT(B317)</f>
        <v>7</v>
      </c>
      <c r="B317" s="2" t="str">
        <f aca="false">+LEFT(C317,3)</f>
        <v>758</v>
      </c>
      <c r="C317" s="20" t="n">
        <v>75800000</v>
      </c>
      <c r="D317" s="46" t="s">
        <v>2985</v>
      </c>
      <c r="E317" s="57" t="s">
        <v>211</v>
      </c>
      <c r="F317" s="61" t="n">
        <v>-64531661.82</v>
      </c>
      <c r="G317" s="61" t="n">
        <f aca="false">+SUMIF(AGRICORP!I:I,C317,AGRICORP!F:F)</f>
        <v>0</v>
      </c>
      <c r="H317" s="61" t="n">
        <f aca="false">+SUMIF(SMTP!D:D,'ALL 2019'!C317,SMTP!H:H)</f>
        <v>-1260627163.8572</v>
      </c>
      <c r="I317" s="61" t="n">
        <f aca="false">SUMIF(AGRIVET!G:G,C317,AGRIVET!F:F)</f>
        <v>-43654269.25</v>
      </c>
      <c r="J317" s="61" t="n">
        <f aca="false">+SUMIF(AGRIVAL!G:G,'ALL 2019'!C317,AGRIVAL!F:F)</f>
        <v>-72732729.92</v>
      </c>
      <c r="K317" s="61" t="n">
        <f aca="false">+SUMIF(AGRIKOBA!G:G,'ALL 2019'!C317,AGRIKOBA!F:F)</f>
        <v>-73114591.26</v>
      </c>
      <c r="L317" s="61" t="n">
        <f aca="false">+SUMIF(LMOI!F:F,'ALL 2019'!C317,LMOI!E:E)</f>
        <v>-8150418.96</v>
      </c>
      <c r="M317" s="15" t="n">
        <f aca="false">+SUMIF(TARTINE!G:G,'ALL 2019'!C317,TARTINE!F:F)</f>
        <v>-39199.92</v>
      </c>
      <c r="N317" s="15" t="n">
        <f aca="false">+SUMIF(IDF!F:F,'ALL 2019'!C317,IDF!E:E)</f>
        <v>-586706742.34</v>
      </c>
      <c r="O317" s="15" t="n">
        <f aca="false">+SUMIF(RYA!G:G,C317,RYA!F:F)</f>
        <v>-15001.01</v>
      </c>
      <c r="P317" s="15" t="n">
        <f aca="false">+SUMIF('SCI NOAH'!G:G,'ALL 2019'!C317,'SCI NOAH'!F:F)</f>
        <v>0</v>
      </c>
      <c r="Q317" s="15" t="n">
        <f aca="false">+SUMIF(SIM!F:F,'ALL 2019'!C317,SIM!E:E)</f>
        <v>-90816387.4499999</v>
      </c>
      <c r="R317" s="93" t="n">
        <f aca="false">SUMIF('First Energy'!F:F,C317,'First Energy'!I:I)</f>
        <v>-12518486.5</v>
      </c>
      <c r="S317" s="93" t="n">
        <f aca="false">SUMIF('ID Motors'!G:G,C317,'ID Motors'!J:J)</f>
        <v>-6545811.48</v>
      </c>
      <c r="T317" s="15" t="n">
        <f aca="false">+SUMIF('ID RENTAL'!G:G,'ALL 2019'!C317,'ID RENTAL'!F:F)</f>
        <v>0</v>
      </c>
      <c r="U317" s="29" t="n">
        <f aca="false">+SUMIF('MCM '!G:G,'ALL 2019'!C317,'MCM '!F:F)</f>
        <v>-113757279.7</v>
      </c>
      <c r="V317" s="61" t="n">
        <f aca="false">+SUMIF(AGRIMOTORS!G:G,C317,AGRIMOTORS!F:F)</f>
        <v>0</v>
      </c>
      <c r="W317" s="15" t="n">
        <f aca="false">+SUMIF(BOVIMA!F:F,'ALL 2019'!C317,BOVIMA!E:E)</f>
        <v>-15184755</v>
      </c>
      <c r="X317" s="15" t="n">
        <f aca="false">+SUMIF(AGRIFEED!F:F,'ALL 2019'!C317,AGRIFEED!E:E)</f>
        <v>-982.65</v>
      </c>
      <c r="Y317" s="15" t="n">
        <f aca="false">+SUMIF(AMIP!F:F,'ALL 2019'!C317,AMIP!E:E)</f>
        <v>0</v>
      </c>
      <c r="Z317" s="15" t="n">
        <f aca="false">+SUMIF(ISF!F:F,'ALL 2019'!C317,ISF!F:F)</f>
        <v>0</v>
      </c>
      <c r="AA317" s="15" t="n">
        <f aca="false">+SUMIF(MABEL!F:F,'ALL 2019'!C317,MABEL!E:E)</f>
        <v>-92293443.95</v>
      </c>
      <c r="AB317" s="29" t="n">
        <f aca="false">+SUMIF(DISCOI!G:G,'ALL 2019'!C317,DISCOI!F:F)</f>
        <v>-72935210.61</v>
      </c>
      <c r="AC317" s="15" t="n">
        <f aca="false">+SUMIF(NMP!F:F,'ALL 2019'!C317,NMP!E:E)</f>
        <v>-289637.58</v>
      </c>
      <c r="AD317" s="15" t="n">
        <f aca="false">+SUMIF('AMCHO '!F:F,'ALL 2019'!C317,'AMCHO '!E:E)</f>
        <v>-64624560.54</v>
      </c>
      <c r="AE317" s="15" t="n">
        <f aca="false">SUMIF(CONFORTIS!G:G,'ALL 2019'!C317,CONFORTIS!F:F)</f>
        <v>0</v>
      </c>
      <c r="AF317" s="15" t="n">
        <f aca="false">+SUMIF('IRS IMMO'!G:G,'ALL 2019'!C317,'IRS IMMO'!F:F)</f>
        <v>0</v>
      </c>
      <c r="AG317" s="15" t="n">
        <f aca="false">SUMIF('United Malagasy'!F:F,'ALL 2019'!C317,'United Malagasy'!E:E)</f>
        <v>-206329.6</v>
      </c>
      <c r="AH317" s="15" t="n">
        <f aca="false">+SUMIF(AGRIVETAM!F:F,'ALL 2019'!C317,AGRIVETAM!E:E)</f>
        <v>-17047.31</v>
      </c>
      <c r="AI317" s="15" t="n">
        <f aca="false">+SUMIF(EUROPAINTS!F:F,'ALL 2019'!C317,EUROPAINTS!E:E)</f>
        <v>-3417539</v>
      </c>
      <c r="AJ317" s="15" t="n">
        <f aca="false">SUMIF('CSS SAKAY'!F:F,'ALL 2019'!C317,'CSS SAKAY'!E:E)</f>
        <v>-118400.34</v>
      </c>
      <c r="AK317" s="61" t="n">
        <f aca="false">+SUMIF(AGRIMA!F:F,'ALL 2019'!C317,AGRIMA!E:E)</f>
        <v>-16000</v>
      </c>
      <c r="AL317" s="15" t="n">
        <f aca="false">+SUMIF(FERRIS!H:H,'ALL 2019'!C317,FERRIS!G:G)</f>
        <v>-555972.08</v>
      </c>
      <c r="AM317" s="15" t="n">
        <f aca="false">SUMIF(SEM!F:F,'ALL 2019'!C317,SEM!E:E)</f>
        <v>-355327.59</v>
      </c>
      <c r="AN317" s="15" t="n">
        <f aca="false">+SUMIF(Madatrade!F:F,'ALL 2019'!C317,Madatrade!E:E)</f>
        <v>-60452320.75</v>
      </c>
      <c r="AO317" s="15" t="n">
        <f aca="false">+SUMIF('FIRST INVESTISSEMENT'!G:G,'ALL 2019'!C317,'FIRST INVESTISSEMENT'!F:F)</f>
        <v>-74.44</v>
      </c>
    </row>
    <row r="318" customFormat="false" ht="17.25" hidden="false" customHeight="true" outlineLevel="0" collapsed="false">
      <c r="A318" s="2" t="str">
        <f aca="false">+LEFT(B318)</f>
        <v>7</v>
      </c>
      <c r="B318" s="2" t="str">
        <f aca="false">+LEFT(C318,3)</f>
        <v>765</v>
      </c>
      <c r="C318" s="20" t="n">
        <v>76500000</v>
      </c>
      <c r="D318" s="46" t="s">
        <v>2986</v>
      </c>
      <c r="E318" s="57" t="s">
        <v>505</v>
      </c>
      <c r="F318" s="61" t="n">
        <v>-20974895.02</v>
      </c>
      <c r="G318" s="61" t="n">
        <f aca="false">+SUMIF(AGRICORP!I:I,C318,AGRICORP!F:F)</f>
        <v>0</v>
      </c>
      <c r="H318" s="61" t="n">
        <f aca="false">+SUMIF(SMTP!D:D,'ALL 2019'!C318,SMTP!H:H)</f>
        <v>-100022559.71</v>
      </c>
      <c r="I318" s="61" t="n">
        <f aca="false">SUMIF(AGRIVET!G:G,C318,AGRIVET!F:F)</f>
        <v>-4962223.74</v>
      </c>
      <c r="J318" s="61" t="n">
        <f aca="false">+SUMIF(AGRIVAL!G:G,'ALL 2019'!C318,AGRIVAL!F:F)</f>
        <v>-102598.54</v>
      </c>
      <c r="K318" s="61" t="n">
        <f aca="false">+SUMIF(AGRIKOBA!G:G,'ALL 2019'!C318,AGRIKOBA!F:F)</f>
        <v>-1390072.68</v>
      </c>
      <c r="L318" s="61" t="n">
        <f aca="false">+SUMIF(LMOI!F:F,'ALL 2019'!C318,LMOI!E:E)</f>
        <v>-4559808.15</v>
      </c>
      <c r="M318" s="15" t="n">
        <f aca="false">+SUMIF(TARTINE!G:G,'ALL 2019'!C318,TARTINE!F:F)</f>
        <v>-2557610.81</v>
      </c>
      <c r="N318" s="15" t="n">
        <f aca="false">+SUMIF(IDF!F:F,'ALL 2019'!C318,IDF!E:E)</f>
        <v>-3187076.07</v>
      </c>
      <c r="O318" s="15" t="n">
        <f aca="false">+SUMIF(RYA!G:G,C318,RYA!F:F)</f>
        <v>-41045.95</v>
      </c>
      <c r="P318" s="15" t="n">
        <f aca="false">+SUMIF('SCI NOAH'!G:G,'ALL 2019'!C318,'SCI NOAH'!F:F)</f>
        <v>0</v>
      </c>
      <c r="Q318" s="15" t="n">
        <f aca="false">+SUMIF(SIM!F:F,'ALL 2019'!C318,SIM!E:E)</f>
        <v>0</v>
      </c>
      <c r="R318" s="93" t="n">
        <f aca="false">SUMIF('First Energy'!F:F,C318,'First Energy'!I:I)</f>
        <v>0</v>
      </c>
      <c r="S318" s="93" t="n">
        <f aca="false">SUMIF('ID Motors'!G:G,C318,'ID Motors'!J:J)</f>
        <v>-457209.32</v>
      </c>
      <c r="T318" s="15" t="n">
        <f aca="false">+SUMIF('ID RENTAL'!G:G,'ALL 2019'!C318,'ID RENTAL'!F:F)</f>
        <v>0</v>
      </c>
      <c r="U318" s="29" t="n">
        <f aca="false">+SUMIF('MCM '!G:G,'ALL 2019'!C318,'MCM '!F:F)</f>
        <v>-384167.51</v>
      </c>
      <c r="V318" s="61" t="n">
        <f aca="false">+SUMIF(AGRIMOTORS!G:G,C318,AGRIMOTORS!F:F)</f>
        <v>0</v>
      </c>
      <c r="W318" s="15" t="n">
        <f aca="false">+SUMIF(BOVIMA!F:F,'ALL 2019'!C318,BOVIMA!E:E)</f>
        <v>0</v>
      </c>
      <c r="X318" s="15" t="n">
        <f aca="false">+SUMIF(AGRIFEED!F:F,'ALL 2019'!C318,AGRIFEED!E:E)</f>
        <v>-202430.33</v>
      </c>
      <c r="Y318" s="15" t="n">
        <f aca="false">+SUMIF(AMIP!F:F,'ALL 2019'!C318,AMIP!E:E)</f>
        <v>0</v>
      </c>
      <c r="Z318" s="15" t="n">
        <f aca="false">+SUMIF(ISF!F:F,'ALL 2019'!C318,ISF!F:F)</f>
        <v>0</v>
      </c>
      <c r="AA318" s="15" t="n">
        <f aca="false">+SUMIF(MABEL!F:F,'ALL 2019'!C318,MABEL!E:E)</f>
        <v>-146830.98</v>
      </c>
      <c r="AB318" s="29" t="n">
        <f aca="false">+SUMIF(DISCOI!G:G,'ALL 2019'!C318,DISCOI!F:F)</f>
        <v>-89750.26</v>
      </c>
      <c r="AC318" s="15" t="n">
        <f aca="false">+SUMIF(NMP!F:F,'ALL 2019'!C318,NMP!E:E)</f>
        <v>0</v>
      </c>
      <c r="AD318" s="15" t="n">
        <f aca="false">+SUMIF('AMCHO '!F:F,'ALL 2019'!C318,'AMCHO '!E:E)</f>
        <v>-1031225.67</v>
      </c>
      <c r="AE318" s="15" t="n">
        <f aca="false">SUMIF(CONFORTIS!G:G,'ALL 2019'!C318,CONFORTIS!F:F)</f>
        <v>0</v>
      </c>
      <c r="AF318" s="15" t="n">
        <f aca="false">+SUMIF('IRS IMMO'!G:G,'ALL 2019'!C318,'IRS IMMO'!F:F)</f>
        <v>0</v>
      </c>
      <c r="AG318" s="15" t="n">
        <f aca="false">SUMIF('United Malagasy'!F:F,'ALL 2019'!C318,'United Malagasy'!E:E)</f>
        <v>0</v>
      </c>
      <c r="AH318" s="15" t="n">
        <f aca="false">+SUMIF(AGRIVETAM!F:F,'ALL 2019'!C318,AGRIVETAM!E:E)</f>
        <v>-9233737.8</v>
      </c>
      <c r="AI318" s="15" t="n">
        <f aca="false">+SUMIF(EUROPAINTS!F:F,'ALL 2019'!C318,EUROPAINTS!E:E)</f>
        <v>-16815.15</v>
      </c>
      <c r="AJ318" s="15" t="n">
        <f aca="false">SUMIF('CSS SAKAY'!F:F,'ALL 2019'!C318,'CSS SAKAY'!E:E)</f>
        <v>0</v>
      </c>
      <c r="AK318" s="61" t="n">
        <f aca="false">+SUMIF(AGRIMA!F:F,'ALL 2019'!C318,AGRIMA!E:E)</f>
        <v>0</v>
      </c>
      <c r="AL318" s="15" t="n">
        <f aca="false">+SUMIF(FERRIS!H:H,'ALL 2019'!C318,FERRIS!G:G)</f>
        <v>-5605.38</v>
      </c>
      <c r="AM318" s="15" t="n">
        <f aca="false">SUMIF(SEM!F:F,'ALL 2019'!C318,SEM!E:E)</f>
        <v>0</v>
      </c>
      <c r="AN318" s="15" t="n">
        <f aca="false">+SUMIF(Madatrade!F:F,'ALL 2019'!C318,Madatrade!E:E)</f>
        <v>-24540464.94</v>
      </c>
      <c r="AO318" s="15" t="n">
        <f aca="false">+SUMIF('FIRST INVESTISSEMENT'!G:G,'ALL 2019'!C318,'FIRST INVESTISSEMENT'!F:F)</f>
        <v>-184349.93</v>
      </c>
    </row>
    <row r="319" customFormat="false" ht="17.25" hidden="false" customHeight="true" outlineLevel="0" collapsed="false">
      <c r="A319" s="2" t="str">
        <f aca="false">+LEFT(B319)</f>
        <v>7</v>
      </c>
      <c r="B319" s="2" t="str">
        <f aca="false">+LEFT(C319,3)</f>
        <v>766</v>
      </c>
      <c r="C319" s="20" t="n">
        <v>76600000</v>
      </c>
      <c r="D319" s="46" t="s">
        <v>2986</v>
      </c>
      <c r="E319" s="57" t="s">
        <v>213</v>
      </c>
      <c r="F319" s="61" t="n">
        <v>-10909472.98</v>
      </c>
      <c r="G319" s="61" t="n">
        <f aca="false">+SUMIF(AGRICORP!I:I,C319,AGRICORP!F:F)</f>
        <v>0</v>
      </c>
      <c r="H319" s="61" t="n">
        <f aca="false">+SUMIF(SMTP!D:D,'ALL 2019'!C319,SMTP!H:H)</f>
        <v>-52732998.5235</v>
      </c>
      <c r="I319" s="61" t="n">
        <f aca="false">SUMIF(AGRIVET!G:G,C319,AGRIVET!F:F)</f>
        <v>-41579229.85</v>
      </c>
      <c r="J319" s="61" t="n">
        <f aca="false">+SUMIF(AGRIVAL!G:G,'ALL 2019'!C319,AGRIVAL!F:F)</f>
        <v>-53323665.81</v>
      </c>
      <c r="K319" s="61" t="n">
        <f aca="false">+SUMIF(AGRIKOBA!G:G,'ALL 2019'!C319,AGRIKOBA!F:F)</f>
        <v>-2342342.92</v>
      </c>
      <c r="L319" s="61" t="n">
        <f aca="false">+SUMIF(LMOI!F:F,'ALL 2019'!C319,LMOI!E:E)</f>
        <v>-625595833.93</v>
      </c>
      <c r="M319" s="15" t="n">
        <f aca="false">+SUMIF(TARTINE!G:G,'ALL 2019'!C319,TARTINE!F:F)</f>
        <v>0</v>
      </c>
      <c r="N319" s="15" t="n">
        <f aca="false">+SUMIF(IDF!F:F,'ALL 2019'!C319,IDF!E:E)</f>
        <v>-421005</v>
      </c>
      <c r="O319" s="15" t="n">
        <f aca="false">+SUMIF(RYA!G:G,C319,RYA!F:F)</f>
        <v>0</v>
      </c>
      <c r="P319" s="15" t="n">
        <f aca="false">+SUMIF('SCI NOAH'!G:G,'ALL 2019'!C319,'SCI NOAH'!F:F)</f>
        <v>0</v>
      </c>
      <c r="Q319" s="15" t="n">
        <f aca="false">+SUMIF(SIM!F:F,'ALL 2019'!C319,SIM!E:E)</f>
        <v>0</v>
      </c>
      <c r="R319" s="93" t="n">
        <f aca="false">SUMIF('First Energy'!F:F,C319,'First Energy'!I:I)</f>
        <v>-28245313.88</v>
      </c>
      <c r="S319" s="93" t="n">
        <f aca="false">SUMIF('ID Motors'!G:G,C319,'ID Motors'!J:J)</f>
        <v>-323118036.41</v>
      </c>
      <c r="T319" s="15" t="n">
        <f aca="false">+SUMIF('ID RENTAL'!G:G,'ALL 2019'!C319,'ID RENTAL'!F:F)</f>
        <v>0</v>
      </c>
      <c r="U319" s="29" t="n">
        <f aca="false">+SUMIF('MCM '!G:G,'ALL 2019'!C319,'MCM '!F:F)</f>
        <v>-3726627.4</v>
      </c>
      <c r="V319" s="61" t="n">
        <f aca="false">+SUMIF(AGRIMOTORS!G:G,C319,AGRIMOTORS!F:F)</f>
        <v>0</v>
      </c>
      <c r="W319" s="15" t="n">
        <f aca="false">+SUMIF(BOVIMA!F:F,'ALL 2019'!C319,BOVIMA!E:E)</f>
        <v>-110403332</v>
      </c>
      <c r="X319" s="15" t="n">
        <f aca="false">+SUMIF(AGRIFEED!F:F,'ALL 2019'!C319,AGRIFEED!E:E)</f>
        <v>0</v>
      </c>
      <c r="Y319" s="15" t="n">
        <f aca="false">+SUMIF(AMIP!F:F,'ALL 2019'!C319,AMIP!E:E)</f>
        <v>0</v>
      </c>
      <c r="Z319" s="15" t="n">
        <f aca="false">+SUMIF(ISF!F:F,'ALL 2019'!C319,ISF!F:F)</f>
        <v>0</v>
      </c>
      <c r="AA319" s="15" t="n">
        <f aca="false">+SUMIF(MABEL!F:F,'ALL 2019'!C319,MABEL!E:E)</f>
        <v>-52353766.78</v>
      </c>
      <c r="AB319" s="29" t="n">
        <f aca="false">+SUMIF(DISCOI!G:G,'ALL 2019'!C319,DISCOI!F:F)</f>
        <v>-6478906.32</v>
      </c>
      <c r="AC319" s="15" t="n">
        <f aca="false">+SUMIF(NMP!F:F,'ALL 2019'!C319,NMP!E:E)</f>
        <v>-3278954.35</v>
      </c>
      <c r="AD319" s="15" t="n">
        <f aca="false">+SUMIF('AMCHO '!F:F,'ALL 2019'!C319,'AMCHO '!E:E)</f>
        <v>-24014072.81</v>
      </c>
      <c r="AE319" s="15" t="n">
        <f aca="false">SUMIF(CONFORTIS!G:G,'ALL 2019'!C319,CONFORTIS!F:F)</f>
        <v>0</v>
      </c>
      <c r="AF319" s="15" t="n">
        <f aca="false">+SUMIF('IRS IMMO'!G:G,'ALL 2019'!C319,'IRS IMMO'!F:F)</f>
        <v>0</v>
      </c>
      <c r="AG319" s="15" t="n">
        <f aca="false">SUMIF('United Malagasy'!F:F,'ALL 2019'!C319,'United Malagasy'!E:E)</f>
        <v>0</v>
      </c>
      <c r="AH319" s="15" t="n">
        <f aca="false">+SUMIF(AGRIVETAM!F:F,'ALL 2019'!C319,AGRIVETAM!E:E)</f>
        <v>0</v>
      </c>
      <c r="AI319" s="15" t="n">
        <f aca="false">+SUMIF(EUROPAINTS!F:F,'ALL 2019'!C319,EUROPAINTS!E:E)</f>
        <v>-426146.58</v>
      </c>
      <c r="AJ319" s="15" t="n">
        <f aca="false">SUMIF('CSS SAKAY'!F:F,'ALL 2019'!C319,'CSS SAKAY'!E:E)</f>
        <v>0</v>
      </c>
      <c r="AK319" s="61" t="n">
        <f aca="false">+SUMIF(AGRIMA!F:F,'ALL 2019'!C319,AGRIMA!E:E)</f>
        <v>0</v>
      </c>
      <c r="AL319" s="15" t="n">
        <f aca="false">+SUMIF(FERRIS!H:H,'ALL 2019'!C319,FERRIS!G:G)</f>
        <v>0</v>
      </c>
      <c r="AM319" s="15" t="n">
        <f aca="false">SUMIF(SEM!F:F,'ALL 2019'!C319,SEM!E:E)</f>
        <v>-23735143.15</v>
      </c>
      <c r="AN319" s="15" t="n">
        <f aca="false">+SUMIF(Madatrade!F:F,'ALL 2019'!C319,Madatrade!E:E)</f>
        <v>-66474097.34</v>
      </c>
      <c r="AO319" s="15" t="n">
        <f aca="false">+SUMIF('FIRST INVESTISSEMENT'!G:G,'ALL 2019'!C319,'FIRST INVESTISSEMENT'!F:F)</f>
        <v>0</v>
      </c>
    </row>
    <row r="320" customFormat="false" ht="17.25" hidden="false" customHeight="true" outlineLevel="0" collapsed="false">
      <c r="A320" s="2" t="str">
        <f aca="false">+LEFT(B320)</f>
        <v>7</v>
      </c>
      <c r="B320" s="2" t="str">
        <f aca="false">+LEFT(C320,3)</f>
        <v>721</v>
      </c>
      <c r="C320" s="20" t="n">
        <v>72100000</v>
      </c>
      <c r="D320" s="46" t="s">
        <v>2987</v>
      </c>
      <c r="E320" s="57" t="s">
        <v>1323</v>
      </c>
      <c r="F320" s="61"/>
      <c r="G320" s="61" t="n">
        <f aca="false">+SUMIF(AGRICORP!I:I,C320,AGRICORP!F:F)</f>
        <v>0</v>
      </c>
      <c r="H320" s="61" t="n">
        <f aca="false">+SUMIF(SMTP!D:D,'ALL 2019'!C320,SMTP!H:H)</f>
        <v>0</v>
      </c>
      <c r="I320" s="61" t="n">
        <f aca="false">SUMIF(AGRIVET!G:G,C320,AGRIVET!F:F)</f>
        <v>0</v>
      </c>
      <c r="J320" s="61" t="n">
        <f aca="false">+SUMIF(AGRIVAL!G:G,'ALL 2019'!C320,AGRIVAL!F:F)</f>
        <v>0</v>
      </c>
      <c r="L320" s="61" t="n">
        <f aca="false">+SUMIF(LMOI!F:F,'ALL 2019'!C320,LMOI!E:E)</f>
        <v>0</v>
      </c>
      <c r="M320" s="15" t="n">
        <f aca="false">+SUMIF(TARTINE!G:G,'ALL 2019'!C320,TARTINE!F:F)</f>
        <v>0</v>
      </c>
      <c r="N320" s="15" t="n">
        <f aca="false">+SUMIF(IDF!F:F,'ALL 2019'!C320,IDF!E:E)</f>
        <v>0</v>
      </c>
      <c r="O320" s="15" t="n">
        <f aca="false">+SUMIF(RYA!G:G,C320,RYA!F:F)</f>
        <v>0</v>
      </c>
      <c r="P320" s="15" t="n">
        <f aca="false">+SUMIF('SCI NOAH'!G:G,'ALL 2019'!C320,'SCI NOAH'!F:F)</f>
        <v>-1480150</v>
      </c>
      <c r="Q320" s="15" t="n">
        <f aca="false">+SUMIF(SIM!F:F,'ALL 2019'!C320,SIM!E:E)</f>
        <v>0</v>
      </c>
      <c r="R320" s="93" t="n">
        <f aca="false">SUMIF('First Energy'!F:F,C320,'First Energy'!I:I)</f>
        <v>0</v>
      </c>
      <c r="S320" s="93" t="n">
        <f aca="false">SUMIF('ID Motors'!G:G,C320,'ID Motors'!J:J)</f>
        <v>0</v>
      </c>
      <c r="T320" s="15" t="n">
        <f aca="false">+SUMIF('ID RENTAL'!G:G,'ALL 2019'!C320,'ID RENTAL'!F:F)</f>
        <v>0</v>
      </c>
      <c r="U320" s="29" t="n">
        <f aca="false">+SUMIF('MCM '!G:G,'ALL 2019'!C320,'MCM '!F:F)</f>
        <v>0</v>
      </c>
      <c r="V320" s="61" t="n">
        <f aca="false">+SUMIF(AGRIMOTORS!G:G,C320,AGRIMOTORS!F:F)</f>
        <v>0</v>
      </c>
      <c r="W320" s="15" t="n">
        <f aca="false">+SUMIF(BOVIMA!F:F,'ALL 2019'!C320,BOVIMA!E:E)</f>
        <v>-6231419387</v>
      </c>
      <c r="X320" s="15" t="n">
        <f aca="false">+SUMIF(AGRIFEED!F:F,'ALL 2019'!C320,AGRIFEED!E:E)</f>
        <v>0</v>
      </c>
      <c r="Y320" s="15" t="n">
        <f aca="false">+SUMIF(AMIP!F:F,'ALL 2019'!C320,AMIP!E:E)</f>
        <v>0</v>
      </c>
      <c r="Z320" s="15" t="n">
        <f aca="false">+SUMIF(ISF!F:F,'ALL 2019'!C320,ISF!F:F)</f>
        <v>0</v>
      </c>
      <c r="AA320" s="15" t="n">
        <f aca="false">+SUMIF(MABEL!F:F,'ALL 2019'!C320,MABEL!E:E)</f>
        <v>-5505500.17</v>
      </c>
      <c r="AB320" s="29" t="n">
        <f aca="false">+SUMIF(DISCOI!G:G,'ALL 2019'!C320,DISCOI!F:F)</f>
        <v>0</v>
      </c>
      <c r="AC320" s="15" t="n">
        <f aca="false">+SUMIF(NMP!F:F,'ALL 2019'!C320,NMP!E:E)</f>
        <v>0</v>
      </c>
      <c r="AD320" s="15" t="n">
        <f aca="false">+SUMIF('AMCHO '!F:F,'ALL 2019'!C320,'AMCHO '!E:E)</f>
        <v>0</v>
      </c>
      <c r="AE320" s="15" t="n">
        <f aca="false">SUMIF(CONFORTIS!G:G,'ALL 2019'!C320,CONFORTIS!F:F)</f>
        <v>0</v>
      </c>
      <c r="AF320" s="15" t="n">
        <f aca="false">+SUMIF('IRS IMMO'!G:G,'ALL 2019'!C320,'IRS IMMO'!F:F)</f>
        <v>0</v>
      </c>
      <c r="AG320" s="15" t="n">
        <f aca="false">SUMIF('United Malagasy'!F:F,'ALL 2019'!C320,'United Malagasy'!E:E)</f>
        <v>0</v>
      </c>
      <c r="AH320" s="15" t="n">
        <f aca="false">+SUMIF(AGRIVETAM!F:F,'ALL 2019'!C320,AGRIVETAM!E:E)</f>
        <v>0</v>
      </c>
      <c r="AI320" s="15" t="n">
        <f aca="false">+SUMIF(EUROPAINTS!F:F,'ALL 2019'!C320,EUROPAINTS!E:E)</f>
        <v>0</v>
      </c>
      <c r="AJ320" s="15" t="n">
        <f aca="false">SUMIF('CSS SAKAY'!F:F,'ALL 2019'!C320,'CSS SAKAY'!E:E)</f>
        <v>0</v>
      </c>
      <c r="AK320" s="61" t="n">
        <f aca="false">+SUMIF(AGRIMA!F:F,'ALL 2019'!C320,AGRIMA!E:E)</f>
        <v>0</v>
      </c>
      <c r="AL320" s="15" t="n">
        <f aca="false">+SUMIF(FERRIS!H:H,'ALL 2019'!C320,FERRIS!G:G)</f>
        <v>0</v>
      </c>
      <c r="AM320" s="15" t="n">
        <f aca="false">SUMIF(SEM!F:F,'ALL 2019'!C320,SEM!E:E)</f>
        <v>0</v>
      </c>
      <c r="AN320" s="15" t="n">
        <f aca="false">+SUMIF(Madatrade!F:F,'ALL 2019'!C320,Madatrade!E:E)</f>
        <v>0</v>
      </c>
      <c r="AO320" s="15" t="n">
        <f aca="false">+SUMIF('FIRST INVESTISSEMENT'!G:G,'ALL 2019'!C320,'FIRST INVESTISSEMENT'!F:F)</f>
        <v>0</v>
      </c>
    </row>
    <row r="321" customFormat="false" ht="17.25" hidden="false" customHeight="true" outlineLevel="0" collapsed="false">
      <c r="A321" s="2" t="str">
        <f aca="false">+LEFT(B321)</f>
        <v>7</v>
      </c>
      <c r="B321" s="2" t="str">
        <f aca="false">+LEFT(C321,3)</f>
        <v>785</v>
      </c>
      <c r="C321" s="20" t="n">
        <v>78500000</v>
      </c>
      <c r="D321" s="46" t="s">
        <v>2988</v>
      </c>
      <c r="E321" s="57" t="s">
        <v>507</v>
      </c>
      <c r="F321" s="61" t="n">
        <v>-6295000</v>
      </c>
      <c r="G321" s="61" t="n">
        <f aca="false">+SUMIF(AGRICORP!I:I,C321,AGRICORP!F:F)</f>
        <v>0</v>
      </c>
      <c r="H321" s="61" t="n">
        <f aca="false">+SUMIF(SMTP!D:D,'ALL 2019'!C321,SMTP!H:H)</f>
        <v>-2478807.8</v>
      </c>
      <c r="I321" s="61" t="n">
        <f aca="false">SUMIF(AGRIVET!G:G,C321,AGRIVET!F:F)</f>
        <v>-89521598.64</v>
      </c>
      <c r="J321" s="61" t="n">
        <f aca="false">+SUMIF(AGRIVAL!G:G,'ALL 2019'!C321,AGRIVAL!F:F)</f>
        <v>-26585750</v>
      </c>
      <c r="K321" s="61" t="n">
        <f aca="false">+SUMIF(AGRIKOBA!G:G,'ALL 2019'!C321,AGRIKOBA!F:F)</f>
        <v>0</v>
      </c>
      <c r="L321" s="61" t="n">
        <f aca="false">+SUMIF(LMOI!F:F,'ALL 2019'!C321,LMOI!E:E)</f>
        <v>0</v>
      </c>
      <c r="M321" s="15" t="n">
        <f aca="false">+SUMIF(TARTINE!G:G,'ALL 2019'!C321,TARTINE!F:F)</f>
        <v>0</v>
      </c>
      <c r="N321" s="15" t="n">
        <f aca="false">+SUMIF(IDF!F:F,'ALL 2019'!C321,IDF!E:E)</f>
        <v>-61681549.76</v>
      </c>
      <c r="O321" s="15" t="n">
        <f aca="false">+SUMIF(RYA!G:G,C321,RYA!F:F)</f>
        <v>0</v>
      </c>
      <c r="P321" s="15" t="n">
        <f aca="false">+SUMIF('SCI NOAH'!G:G,'ALL 2019'!C321,'SCI NOAH'!F:F)</f>
        <v>0</v>
      </c>
      <c r="Q321" s="15" t="n">
        <f aca="false">+SUMIF(SIM!F:F,'ALL 2019'!C321,SIM!E:E)</f>
        <v>0</v>
      </c>
      <c r="R321" s="93" t="n">
        <f aca="false">SUMIF('First Energy'!F:F,C321,'First Energy'!I:I)</f>
        <v>0</v>
      </c>
      <c r="S321" s="93" t="n">
        <f aca="false">SUMIF('ID Motors'!G:G,C321,'ID Motors'!J:J)</f>
        <v>0</v>
      </c>
      <c r="T321" s="15" t="n">
        <f aca="false">+SUMIF('ID RENTAL'!G:G,'ALL 2019'!C321,'ID RENTAL'!F:F)</f>
        <v>0</v>
      </c>
      <c r="U321" s="29" t="n">
        <f aca="false">+SUMIF('MCM '!G:G,'ALL 2019'!C321,'MCM '!F:F)</f>
        <v>0</v>
      </c>
      <c r="V321" s="61" t="n">
        <f aca="false">+SUMIF(AGRIMOTORS!G:G,C321,AGRIMOTORS!F:F)</f>
        <v>0</v>
      </c>
      <c r="W321" s="15" t="n">
        <f aca="false">+SUMIF(BOVIMA!F:F,'ALL 2019'!C321,BOVIMA!E:E)</f>
        <v>0</v>
      </c>
      <c r="X321" s="15" t="n">
        <f aca="false">+SUMIF(AGRIFEED!F:F,'ALL 2019'!C321,AGRIFEED!E:E)</f>
        <v>0</v>
      </c>
      <c r="Y321" s="15" t="n">
        <f aca="false">+SUMIF(AMIP!F:F,'ALL 2019'!C321,AMIP!E:E)</f>
        <v>0</v>
      </c>
      <c r="Z321" s="15" t="n">
        <f aca="false">+SUMIF(ISF!F:F,'ALL 2019'!C321,ISF!F:F)</f>
        <v>0</v>
      </c>
      <c r="AA321" s="15" t="n">
        <f aca="false">+SUMIF(MABEL!F:F,'ALL 2019'!C321,MABEL!E:E)</f>
        <v>0</v>
      </c>
      <c r="AB321" s="29" t="n">
        <f aca="false">+SUMIF(DISCOI!G:G,'ALL 2019'!C321,DISCOI!F:F)</f>
        <v>-12180372.85</v>
      </c>
      <c r="AC321" s="15" t="n">
        <f aca="false">+SUMIF(NMP!F:F,'ALL 2019'!C321,NMP!E:E)</f>
        <v>0</v>
      </c>
      <c r="AD321" s="15" t="n">
        <f aca="false">+SUMIF('AMCHO '!F:F,'ALL 2019'!C321,'AMCHO '!E:E)</f>
        <v>0</v>
      </c>
      <c r="AE321" s="15" t="n">
        <f aca="false">SUMIF(CONFORTIS!G:G,'ALL 2019'!C321,CONFORTIS!F:F)</f>
        <v>0</v>
      </c>
      <c r="AF321" s="15" t="n">
        <f aca="false">+SUMIF('IRS IMMO'!G:G,'ALL 2019'!C321,'IRS IMMO'!F:F)</f>
        <v>0</v>
      </c>
      <c r="AG321" s="15" t="n">
        <f aca="false">SUMIF('United Malagasy'!F:F,'ALL 2019'!C321,'United Malagasy'!E:E)</f>
        <v>0</v>
      </c>
      <c r="AH321" s="15" t="n">
        <f aca="false">+SUMIF(AGRIVETAM!F:F,'ALL 2019'!C321,AGRIVETAM!E:E)</f>
        <v>0</v>
      </c>
      <c r="AI321" s="15" t="n">
        <f aca="false">+SUMIF(EUROPAINTS!F:F,'ALL 2019'!C321,EUROPAINTS!E:E)</f>
        <v>-4683617</v>
      </c>
      <c r="AJ321" s="15" t="n">
        <f aca="false">SUMIF('CSS SAKAY'!F:F,'ALL 2019'!C321,'CSS SAKAY'!E:E)</f>
        <v>0</v>
      </c>
      <c r="AK321" s="61" t="n">
        <f aca="false">+SUMIF(AGRIMA!F:F,'ALL 2019'!C321,AGRIMA!E:E)</f>
        <v>0</v>
      </c>
      <c r="AL321" s="15" t="n">
        <f aca="false">+SUMIF(FERRIS!H:H,'ALL 2019'!C321,FERRIS!G:G)</f>
        <v>0</v>
      </c>
      <c r="AM321" s="15" t="n">
        <f aca="false">SUMIF(SEM!F:F,'ALL 2019'!C321,SEM!E:E)</f>
        <v>0</v>
      </c>
      <c r="AN321" s="15" t="n">
        <f aca="false">+SUMIF(Madatrade!F:F,'ALL 2019'!C321,Madatrade!E:E)</f>
        <v>0</v>
      </c>
      <c r="AO321" s="15" t="n">
        <f aca="false">+SUMIF('FIRST INVESTISSEMENT'!G:G,'ALL 2019'!C321,'FIRST INVESTISSEMENT'!F:F)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18.58"/>
    <col collapsed="false" customWidth="true" hidden="false" outlineLevel="0" max="3" min="2" style="4" width="17.58"/>
    <col collapsed="false" customWidth="true" hidden="false" outlineLevel="0" max="4" min="4" style="4" width="34.58"/>
    <col collapsed="false" customWidth="true" hidden="false" outlineLevel="0" max="5" min="5" style="4" width="18.58"/>
    <col collapsed="false" customWidth="true" hidden="false" outlineLevel="0" max="6" min="6" style="4" width="28.58"/>
    <col collapsed="false" customWidth="true" hidden="false" outlineLevel="0" max="8" min="7" style="4" width="17.58"/>
    <col collapsed="false" customWidth="true" hidden="false" outlineLevel="0" max="9" min="9" style="4" width="16.58"/>
    <col collapsed="false" customWidth="true" hidden="false" outlineLevel="0" max="10" min="10" style="2" width="21.72"/>
    <col collapsed="false" customWidth="true" hidden="false" outlineLevel="0" max="11" min="11" style="2" width="16.29"/>
    <col collapsed="false" customWidth="true" hidden="false" outlineLevel="0" max="12" min="12" style="2" width="12.44"/>
  </cols>
  <sheetData>
    <row r="1" customFormat="false" ht="17.25" hidden="false" customHeight="true" outlineLevel="0" collapsed="false">
      <c r="A1" s="108" t="s">
        <v>2989</v>
      </c>
      <c r="B1" s="56" t="s">
        <v>2990</v>
      </c>
      <c r="C1" s="56"/>
      <c r="D1" s="56"/>
      <c r="E1" s="109" t="s">
        <v>2991</v>
      </c>
      <c r="F1" s="109" t="s">
        <v>2992</v>
      </c>
      <c r="G1" s="110"/>
      <c r="H1" s="4" t="s">
        <v>2993</v>
      </c>
      <c r="I1" s="4" t="s">
        <v>2994</v>
      </c>
    </row>
    <row r="2" customFormat="false" ht="17.25" hidden="false" customHeight="true" outlineLevel="0" collapsed="false">
      <c r="A2" s="108"/>
      <c r="B2" s="56" t="s">
        <v>2995</v>
      </c>
      <c r="C2" s="56" t="s">
        <v>2996</v>
      </c>
      <c r="D2" s="56" t="s">
        <v>2997</v>
      </c>
      <c r="E2" s="109"/>
      <c r="F2" s="109"/>
      <c r="G2" s="55" t="n">
        <f aca="false">SUM(G3:G35)</f>
        <v>-884279.206376319</v>
      </c>
      <c r="H2" s="96" t="n">
        <v>4541.59</v>
      </c>
      <c r="I2" s="56" t="n">
        <v>4041.9</v>
      </c>
      <c r="K2" s="15"/>
    </row>
    <row r="3" customFormat="false" ht="17.25" hidden="false" customHeight="true" outlineLevel="0" collapsed="false">
      <c r="A3" s="2" t="s">
        <v>112</v>
      </c>
      <c r="B3" s="15" t="n">
        <f aca="false">'First Energy'!E5</f>
        <v>-7635978335.245</v>
      </c>
      <c r="C3" s="15" t="n">
        <f aca="false">SUM('First Energy'!I129:I250)</f>
        <v>2818442819.59</v>
      </c>
      <c r="D3" s="15" t="n">
        <f aca="false">+B3+C3</f>
        <v>-4817535515.655</v>
      </c>
      <c r="E3" s="15" t="n">
        <f aca="false">'First Energy'!D5</f>
        <v>-8437873934.24535</v>
      </c>
      <c r="F3" s="15" t="n">
        <f aca="false">+E3-D3</f>
        <v>-3620338418.59035</v>
      </c>
      <c r="G3" s="15" t="n">
        <f aca="false">+F3/$H$2</f>
        <v>-797152.190882566</v>
      </c>
      <c r="K3" s="15"/>
      <c r="L3" s="15"/>
    </row>
    <row r="4" customFormat="false" ht="17.25" hidden="false" customHeight="true" outlineLevel="0" collapsed="false">
      <c r="A4" s="2" t="s">
        <v>115</v>
      </c>
      <c r="B4" s="15" t="n">
        <f aca="false">'ID Motors'!J5+'ID Motors'!J6</f>
        <v>-4814383258.87</v>
      </c>
      <c r="C4" s="15" t="n">
        <f aca="false">SUM('ID Motors'!J153:J283)</f>
        <v>-2435138346.19</v>
      </c>
      <c r="D4" s="15" t="n">
        <f aca="false">+B4+C4</f>
        <v>-7249521605.06</v>
      </c>
      <c r="E4" s="15" t="n">
        <v>-2020567208.84162</v>
      </c>
      <c r="F4" s="15" t="n">
        <f aca="false">+E4-D4</f>
        <v>5228954396.21838</v>
      </c>
      <c r="G4" s="15" t="n">
        <f aca="false">+F4/$H$2</f>
        <v>1151348.84395517</v>
      </c>
      <c r="K4" s="15"/>
    </row>
    <row r="5" customFormat="false" ht="17.25" hidden="false" customHeight="true" outlineLevel="0" collapsed="false">
      <c r="A5" s="2" t="s">
        <v>100</v>
      </c>
      <c r="B5" s="15" t="n">
        <v>-6344644630.84</v>
      </c>
      <c r="C5" s="15" t="n">
        <v>-2297834346.224</v>
      </c>
      <c r="D5" s="15" t="n">
        <f aca="false">+B5+C5</f>
        <v>-8642478977.064</v>
      </c>
      <c r="E5" s="15" t="n">
        <v>-8509870977.06</v>
      </c>
      <c r="F5" s="15" t="n">
        <f aca="false">+E5-D5</f>
        <v>132608000.003999</v>
      </c>
      <c r="G5" s="15" t="n">
        <f aca="false">+F5/$H$2</f>
        <v>29198.5846375386</v>
      </c>
      <c r="I5" s="29"/>
      <c r="K5" s="15"/>
    </row>
    <row r="6" customFormat="false" ht="17.25" hidden="false" customHeight="true" outlineLevel="0" collapsed="false">
      <c r="A6" s="2" t="s">
        <v>101</v>
      </c>
      <c r="B6" s="15" t="n">
        <v>-427770.08</v>
      </c>
      <c r="C6" s="15" t="n">
        <v>10157430.1899998</v>
      </c>
      <c r="D6" s="15" t="n">
        <f aca="false">+B6+C6</f>
        <v>9729660.1099998</v>
      </c>
      <c r="E6" s="15" t="n">
        <f aca="false">+B6+C6</f>
        <v>9729660.1099998</v>
      </c>
      <c r="F6" s="15" t="n">
        <f aca="false">+E6-D6</f>
        <v>0</v>
      </c>
      <c r="G6" s="15" t="n">
        <f aca="false">+F6/$H$2</f>
        <v>0</v>
      </c>
      <c r="I6" s="29"/>
    </row>
    <row r="7" customFormat="false" ht="17.25" hidden="false" customHeight="true" outlineLevel="0" collapsed="false">
      <c r="A7" s="2" t="s">
        <v>102</v>
      </c>
      <c r="B7" s="15" t="n">
        <v>574694116.85</v>
      </c>
      <c r="C7" s="15" t="n">
        <v>1080506222.70075</v>
      </c>
      <c r="D7" s="15" t="n">
        <f aca="false">+B7+C7</f>
        <v>1655200339.55075</v>
      </c>
      <c r="E7" s="15" t="n">
        <f aca="false">AGRIKOBA!E4</f>
        <v>1655200339.55</v>
      </c>
      <c r="F7" s="15" t="n">
        <f aca="false">+E7-D7</f>
        <v>-0.000750303268432617</v>
      </c>
      <c r="G7" s="15" t="n">
        <f aca="false">+F7/$H$2</f>
        <v>-1.6520717819808E-007</v>
      </c>
      <c r="I7" s="29"/>
    </row>
    <row r="8" customFormat="false" ht="17.25" hidden="false" customHeight="true" outlineLevel="0" collapsed="false">
      <c r="A8" s="2" t="s">
        <v>639</v>
      </c>
      <c r="C8" s="15" t="n">
        <v>-619039.51000005</v>
      </c>
      <c r="D8" s="15" t="n">
        <f aca="false">+B8+C8</f>
        <v>-619039.51000005</v>
      </c>
      <c r="E8" s="15" t="n">
        <v>-619039.51000005</v>
      </c>
      <c r="F8" s="15" t="n">
        <f aca="false">+E8-D8</f>
        <v>0</v>
      </c>
      <c r="G8" s="15" t="n">
        <f aca="false">+F8/$H$2</f>
        <v>0</v>
      </c>
    </row>
    <row r="9" customFormat="false" ht="17.25" hidden="false" customHeight="true" outlineLevel="0" collapsed="false">
      <c r="A9" s="2" t="s">
        <v>103</v>
      </c>
      <c r="C9" s="15" t="n">
        <v>-8563898.99999997</v>
      </c>
      <c r="D9" s="15" t="n">
        <f aca="false">+B9+C9</f>
        <v>-8563898.99999997</v>
      </c>
      <c r="E9" s="15" t="n">
        <v>-8563898.99999997</v>
      </c>
      <c r="F9" s="15" t="n">
        <f aca="false">+E9-D9</f>
        <v>0</v>
      </c>
      <c r="G9" s="15" t="n">
        <f aca="false">+F9/$H$2</f>
        <v>0</v>
      </c>
      <c r="K9" s="29"/>
    </row>
    <row r="10" customFormat="false" ht="17.25" hidden="false" customHeight="true" outlineLevel="0" collapsed="false">
      <c r="A10" s="2" t="s">
        <v>104</v>
      </c>
      <c r="B10" s="15" t="n">
        <v>-10271543191.34</v>
      </c>
      <c r="C10" s="15" t="n">
        <v>-5733539829.91901</v>
      </c>
      <c r="D10" s="15" t="n">
        <f aca="false">+B10+C10</f>
        <v>-16005083021.259</v>
      </c>
      <c r="E10" s="15" t="n">
        <v>-16005083021.36</v>
      </c>
      <c r="F10" s="15" t="n">
        <f aca="false">+E10-D10</f>
        <v>-0.100990295410156</v>
      </c>
      <c r="G10" s="15" t="n">
        <f aca="false">+F10/$H$2</f>
        <v>-2.22367706926773E-005</v>
      </c>
    </row>
    <row r="11" customFormat="false" ht="17.25" hidden="false" customHeight="true" outlineLevel="0" collapsed="false">
      <c r="A11" s="2" t="s">
        <v>105</v>
      </c>
      <c r="B11" s="15" t="n">
        <v>-13415487053.44</v>
      </c>
      <c r="C11" s="15" t="n">
        <v>-6848638202.48</v>
      </c>
      <c r="D11" s="15" t="n">
        <f aca="false">+B11+C11</f>
        <v>-20264125255.92</v>
      </c>
      <c r="E11" s="15" t="n">
        <f aca="false">AGRIVET!E6</f>
        <v>-20264125255.93</v>
      </c>
      <c r="F11" s="15" t="n">
        <f aca="false">+E11-D11</f>
        <v>-0.0100021362304688</v>
      </c>
      <c r="G11" s="15" t="n">
        <f aca="false">+F11/$H$2</f>
        <v>-2.20234240221349E-006</v>
      </c>
    </row>
    <row r="12" customFormat="false" ht="17.25" hidden="false" customHeight="true" outlineLevel="0" collapsed="false">
      <c r="A12" s="2" t="s">
        <v>657</v>
      </c>
      <c r="B12" s="15" t="n">
        <v>-6449819.76</v>
      </c>
      <c r="C12" s="15" t="n">
        <v>231738200.579999</v>
      </c>
      <c r="D12" s="15" t="n">
        <f aca="false">+B12+C12</f>
        <v>225288380.819999</v>
      </c>
      <c r="E12" s="15" t="n">
        <v>277827086.472</v>
      </c>
      <c r="F12" s="15" t="n">
        <f aca="false">+E12-D12</f>
        <v>52538705.652001</v>
      </c>
      <c r="G12" s="15" t="n">
        <f aca="false">+F12/$H$2</f>
        <v>11568.3506551672</v>
      </c>
    </row>
    <row r="13" customFormat="false" ht="17.25" hidden="false" customHeight="true" outlineLevel="0" collapsed="false">
      <c r="A13" s="2" t="s">
        <v>2897</v>
      </c>
      <c r="B13" s="15" t="n">
        <v>1612750</v>
      </c>
      <c r="C13" s="15" t="n">
        <v>110500</v>
      </c>
      <c r="D13" s="15" t="n">
        <f aca="false">+B13+C13</f>
        <v>1723250</v>
      </c>
      <c r="E13" s="15" t="n">
        <f aca="false">+AMIP!D3</f>
        <v>1723250</v>
      </c>
      <c r="F13" s="15" t="n">
        <f aca="false">+E13-D13</f>
        <v>0</v>
      </c>
      <c r="G13" s="15" t="n">
        <f aca="false">+F13/$H$2</f>
        <v>0</v>
      </c>
    </row>
    <row r="14" customFormat="false" ht="17.25" hidden="false" customHeight="true" outlineLevel="0" collapsed="false">
      <c r="A14" s="2" t="s">
        <v>111</v>
      </c>
      <c r="B14" s="15" t="n">
        <v>-3117720.72000003</v>
      </c>
      <c r="C14" s="15" t="n">
        <v>394901235.589999</v>
      </c>
      <c r="D14" s="15" t="n">
        <f aca="false">+B14+C14</f>
        <v>391783514.869999</v>
      </c>
      <c r="E14" s="15" t="n">
        <f aca="false">+BOVIMA!D3</f>
        <v>391783514.87</v>
      </c>
      <c r="F14" s="15" t="n">
        <f aca="false">+E14-D14</f>
        <v>0</v>
      </c>
      <c r="G14" s="15" t="n">
        <f aca="false">+F14/$H$2</f>
        <v>0</v>
      </c>
    </row>
    <row r="15" customFormat="false" ht="17.25" hidden="false" customHeight="true" outlineLevel="0" collapsed="false">
      <c r="A15" s="2" t="s">
        <v>2899</v>
      </c>
      <c r="B15" s="15" t="n">
        <v>2012451.23</v>
      </c>
      <c r="C15" s="15" t="n">
        <v>313136.73</v>
      </c>
      <c r="D15" s="15" t="n">
        <f aca="false">+B15+C15</f>
        <v>2325587.96</v>
      </c>
      <c r="E15" s="15" t="n">
        <f aca="false">+B15+C15</f>
        <v>2325587.96</v>
      </c>
      <c r="F15" s="15" t="n">
        <f aca="false">+E15-D15</f>
        <v>0</v>
      </c>
      <c r="G15" s="15" t="n">
        <f aca="false">+F15/$H$2</f>
        <v>0</v>
      </c>
    </row>
    <row r="16" customFormat="false" ht="17.25" hidden="false" customHeight="true" outlineLevel="0" collapsed="false">
      <c r="A16" s="2" t="s">
        <v>2902</v>
      </c>
      <c r="C16" s="15" t="n">
        <v>19556682.9</v>
      </c>
      <c r="D16" s="15" t="n">
        <f aca="false">+B16+C16</f>
        <v>19556682.9</v>
      </c>
      <c r="E16" s="15" t="n">
        <f aca="false">'CSS SAKAY'!D4</f>
        <v>19556682.9</v>
      </c>
      <c r="F16" s="15" t="n">
        <f aca="false">+E16-D16</f>
        <v>0</v>
      </c>
      <c r="G16" s="15" t="n">
        <f aca="false">+F16/$H$2</f>
        <v>0</v>
      </c>
    </row>
    <row r="17" customFormat="false" ht="17.25" hidden="false" customHeight="true" outlineLevel="0" collapsed="false">
      <c r="A17" s="2" t="s">
        <v>1478</v>
      </c>
      <c r="B17" s="15" t="n">
        <v>-2328849881.88</v>
      </c>
      <c r="C17" s="15" t="n">
        <v>-617319963.970001</v>
      </c>
      <c r="D17" s="15" t="n">
        <f aca="false">+B17+C17</f>
        <v>-2946169845.85</v>
      </c>
      <c r="E17" s="15" t="n">
        <f aca="false">+DISCOI!E4</f>
        <v>-2946169845.85</v>
      </c>
      <c r="F17" s="15" t="n">
        <f aca="false">+E17-D17</f>
        <v>0</v>
      </c>
      <c r="G17" s="15" t="n">
        <f aca="false">+F17/$H$2</f>
        <v>0</v>
      </c>
    </row>
    <row r="18" customFormat="false" ht="17.25" hidden="false" customHeight="true" outlineLevel="0" collapsed="false">
      <c r="A18" s="2" t="s">
        <v>2901</v>
      </c>
      <c r="B18" s="29" t="n">
        <v>-45822718.03</v>
      </c>
      <c r="C18" s="15" t="n">
        <v>53242540.6931359</v>
      </c>
      <c r="D18" s="15" t="n">
        <f aca="false">+B18+C18</f>
        <v>7419822.66313592</v>
      </c>
      <c r="E18" s="15" t="n">
        <f aca="false">EUROPAINTS!D5</f>
        <v>7419822.66</v>
      </c>
      <c r="F18" s="15" t="n">
        <f aca="false">+E18-D18</f>
        <v>-0.00313591957092285</v>
      </c>
      <c r="G18" s="15" t="n">
        <f aca="false">+F18/$H$2</f>
        <v>-6.90489359656607E-007</v>
      </c>
    </row>
    <row r="19" customFormat="false" ht="17.25" hidden="false" customHeight="true" outlineLevel="0" collapsed="false">
      <c r="A19" s="2" t="s">
        <v>2998</v>
      </c>
      <c r="B19" s="15" t="n">
        <f aca="false">FERRIS!G4+FERRIS!G7</f>
        <v>-251270361.42</v>
      </c>
      <c r="C19" s="15" t="n">
        <v>-244133734.294</v>
      </c>
      <c r="D19" s="15" t="n">
        <f aca="false">+B19+C19</f>
        <v>-495404095.714</v>
      </c>
      <c r="E19" s="15" t="n">
        <f aca="false">(FERRIS!F5+FERRIS!F7)</f>
        <v>-49865104.91</v>
      </c>
      <c r="F19" s="15" t="n">
        <f aca="false">+E19-D19</f>
        <v>445538990.804</v>
      </c>
      <c r="G19" s="15" t="n">
        <f aca="false">+F19/$H$2</f>
        <v>98101.9842839182</v>
      </c>
    </row>
    <row r="20" customFormat="false" ht="17.25" hidden="false" customHeight="true" outlineLevel="0" collapsed="false">
      <c r="A20" s="2" t="s">
        <v>116</v>
      </c>
      <c r="B20" s="41" t="n">
        <v>0</v>
      </c>
      <c r="C20" s="15" t="n">
        <v>-834336569.5</v>
      </c>
      <c r="D20" s="15" t="n">
        <f aca="false">+B20+C20</f>
        <v>-834336569.5</v>
      </c>
      <c r="E20" s="15" t="n">
        <f aca="false">'ID RENTAL'!E3</f>
        <v>-499599172.73</v>
      </c>
      <c r="F20" s="15" t="n">
        <f aca="false">+E20-D20</f>
        <v>334737396.77</v>
      </c>
      <c r="G20" s="15" t="n">
        <f aca="false">+F20/$H$2</f>
        <v>73704.8911878879</v>
      </c>
    </row>
    <row r="21" customFormat="false" ht="17.25" hidden="false" customHeight="true" outlineLevel="0" collapsed="false">
      <c r="A21" s="2" t="s">
        <v>119</v>
      </c>
      <c r="B21" s="15" t="n">
        <f aca="false">MABEL!E4</f>
        <v>126121909.8</v>
      </c>
      <c r="C21" s="15" t="n">
        <v>-8267910.65999997</v>
      </c>
      <c r="D21" s="15" t="n">
        <f aca="false">+B21+C21</f>
        <v>117853999.14</v>
      </c>
      <c r="E21" s="15" t="n">
        <f aca="false">MABEL!D4</f>
        <v>117853999.14</v>
      </c>
      <c r="F21" s="15" t="n">
        <f aca="false">+E21-D21</f>
        <v>0</v>
      </c>
      <c r="G21" s="15" t="n">
        <f aca="false">+F21/$H$2</f>
        <v>0</v>
      </c>
    </row>
    <row r="22" customFormat="false" ht="17.25" hidden="false" customHeight="true" outlineLevel="0" collapsed="false">
      <c r="A22" s="2" t="s">
        <v>120</v>
      </c>
      <c r="B22" s="15" t="n">
        <f aca="false">+'MCM '!F4+'MCM '!F6</f>
        <v>-1375924552.18</v>
      </c>
      <c r="C22" s="15" t="n">
        <f aca="false">+SUM('MCM '!F125:F266)</f>
        <v>6128165279.64146</v>
      </c>
      <c r="D22" s="15" t="n">
        <f aca="false">+B22+C22</f>
        <v>4752240727.46146</v>
      </c>
      <c r="E22" s="15" t="n">
        <f aca="false">+'MCM '!E4</f>
        <v>-1500000000</v>
      </c>
      <c r="F22" s="15" t="n">
        <f aca="false">+E22-D22</f>
        <v>-6252240727.46146</v>
      </c>
      <c r="G22" s="15" t="n">
        <f aca="false">+F22/$H$2</f>
        <v>-1376663.39926358</v>
      </c>
    </row>
    <row r="23" customFormat="false" ht="17.25" hidden="false" customHeight="true" outlineLevel="0" collapsed="false">
      <c r="A23" s="2" t="s">
        <v>307</v>
      </c>
      <c r="B23" s="15" t="n">
        <v>2106451.23</v>
      </c>
      <c r="C23" s="15" t="n">
        <v>313132.98</v>
      </c>
      <c r="D23" s="15" t="n">
        <f aca="false">+B23+C23</f>
        <v>2419584.21</v>
      </c>
      <c r="E23" s="15" t="n">
        <f aca="false">+'ALL 2020'!G11</f>
        <v>2419584.21</v>
      </c>
      <c r="F23" s="15" t="n">
        <f aca="false">+E23-D23</f>
        <v>0</v>
      </c>
      <c r="G23" s="15" t="n">
        <f aca="false">+F23/$H$2</f>
        <v>0</v>
      </c>
    </row>
    <row r="24" customFormat="false" ht="17.25" hidden="false" customHeight="true" outlineLevel="0" collapsed="false">
      <c r="A24" s="2" t="s">
        <v>129</v>
      </c>
      <c r="B24" s="15" t="n">
        <v>-4581824033.9877</v>
      </c>
      <c r="C24" s="15" t="n">
        <v>-396415454.508057</v>
      </c>
      <c r="D24" s="15" t="n">
        <f aca="false">+B24+C24</f>
        <v>-4978239488.49576</v>
      </c>
      <c r="E24" s="15" t="n">
        <f aca="false">SMTP!G5</f>
        <v>-4978239488.5</v>
      </c>
      <c r="F24" s="15" t="n">
        <f aca="false">+E24-D24</f>
        <v>-0.00424289703369141</v>
      </c>
      <c r="G24" s="15" t="n">
        <f aca="false">+F24/$H$2</f>
        <v>-9.34231631144909E-007</v>
      </c>
    </row>
    <row r="25" customFormat="false" ht="17.25" hidden="false" customHeight="true" outlineLevel="0" collapsed="false">
      <c r="A25" s="2" t="s">
        <v>317</v>
      </c>
      <c r="B25" s="29" t="n">
        <v>-6638231627.35</v>
      </c>
      <c r="C25" s="15" t="n">
        <v>-1341747914.686</v>
      </c>
      <c r="D25" s="15" t="n">
        <f aca="false">+B25+C25</f>
        <v>-7979979542.036</v>
      </c>
      <c r="E25" s="15" t="n">
        <f aca="false">+IDF!D4+IDF!D6</f>
        <v>-7979979542.04</v>
      </c>
      <c r="F25" s="15" t="n">
        <f aca="false">+E25-D25</f>
        <v>-0.00399971008300781</v>
      </c>
      <c r="G25" s="15" t="n">
        <f aca="false">+F25/$H$2</f>
        <v>-8.80684976628849E-007</v>
      </c>
    </row>
    <row r="26" customFormat="false" ht="17.25" hidden="false" customHeight="true" outlineLevel="0" collapsed="false">
      <c r="A26" s="2" t="s">
        <v>1712</v>
      </c>
      <c r="B26" s="15" t="n">
        <v>44761037.67</v>
      </c>
      <c r="C26" s="15" t="n">
        <v>-22734534.3499832</v>
      </c>
      <c r="D26" s="15" t="n">
        <f aca="false">+B26+C26</f>
        <v>22026503.3200168</v>
      </c>
      <c r="E26" s="15" t="n">
        <f aca="false">+SUM(LMOI!D6:D8)</f>
        <v>22026503.32</v>
      </c>
      <c r="F26" s="15" t="n">
        <f aca="false">+E26-D26</f>
        <v>-1.68047845363617E-005</v>
      </c>
      <c r="G26" s="15" t="n">
        <f aca="false">+F26/$H$2</f>
        <v>-3.70019850677003E-009</v>
      </c>
    </row>
    <row r="27" customFormat="false" ht="17.25" hidden="false" customHeight="true" outlineLevel="0" collapsed="false">
      <c r="A27" s="2" t="s">
        <v>2999</v>
      </c>
      <c r="B27" s="15" t="n">
        <v>6906485.19</v>
      </c>
      <c r="C27" s="15" t="n">
        <v>10356695.38</v>
      </c>
      <c r="D27" s="15" t="n">
        <f aca="false">+B27+C27</f>
        <v>17263180.57</v>
      </c>
      <c r="E27" s="15" t="n">
        <f aca="false">+'SCI NOAH'!E4</f>
        <v>17263180.57</v>
      </c>
      <c r="F27" s="15" t="n">
        <f aca="false">+E27-D27</f>
        <v>0</v>
      </c>
      <c r="G27" s="15" t="n">
        <f aca="false">+F27/$H$2</f>
        <v>0</v>
      </c>
    </row>
    <row r="28" customFormat="false" ht="17.25" hidden="false" customHeight="true" outlineLevel="0" collapsed="false">
      <c r="A28" s="2" t="s">
        <v>308</v>
      </c>
      <c r="B28" s="15" t="n">
        <v>34693290.94</v>
      </c>
      <c r="C28" s="15" t="n">
        <v>68797183.26105</v>
      </c>
      <c r="D28" s="15" t="n">
        <f aca="false">+B28+C28</f>
        <v>103490474.20105</v>
      </c>
      <c r="E28" s="15" t="n">
        <f aca="false">+NMP!D5</f>
        <v>103490474.2</v>
      </c>
      <c r="F28" s="15" t="n">
        <f aca="false">+E28-D28</f>
        <v>-0.00104998052120209</v>
      </c>
      <c r="G28" s="15" t="n">
        <f aca="false">+F28/$H$2</f>
        <v>-2.311922743361E-007</v>
      </c>
    </row>
    <row r="29" customFormat="false" ht="17.25" hidden="false" customHeight="true" outlineLevel="0" collapsed="false">
      <c r="A29" s="2" t="s">
        <v>309</v>
      </c>
      <c r="B29" s="15" t="n">
        <v>111501552.84</v>
      </c>
      <c r="C29" s="15" t="n">
        <v>69509425.479</v>
      </c>
      <c r="D29" s="15" t="n">
        <f aca="false">+B29+C29</f>
        <v>181010978.319</v>
      </c>
      <c r="E29" s="15" t="n">
        <f aca="false">+RYA!E4</f>
        <v>181010978.32</v>
      </c>
      <c r="F29" s="15" t="n">
        <f aca="false">+E29-D29</f>
        <v>0.000999957323074341</v>
      </c>
      <c r="G29" s="15" t="n">
        <f aca="false">+F29/$H$2</f>
        <v>2.20177806247226E-007</v>
      </c>
    </row>
    <row r="30" customFormat="false" ht="17.25" hidden="false" customHeight="true" outlineLevel="0" collapsed="false">
      <c r="A30" s="2" t="s">
        <v>58</v>
      </c>
      <c r="B30" s="15" t="n">
        <v>208190338.62</v>
      </c>
      <c r="C30" s="15" t="n">
        <v>-265124960.09</v>
      </c>
      <c r="D30" s="15" t="n">
        <f aca="false">+B30+C30</f>
        <v>-56934621.4700002</v>
      </c>
      <c r="E30" s="15" t="n">
        <f aca="false">+SUM(SEM!D7,SEM!D8,SEM!D9)</f>
        <v>-458341420.31</v>
      </c>
      <c r="F30" s="15" t="n">
        <f aca="false">+E30-D30</f>
        <v>-401406798.84</v>
      </c>
      <c r="G30" s="15" t="n">
        <f aca="false">+F30/$H$2</f>
        <v>-88384.6403660392</v>
      </c>
    </row>
    <row r="31" customFormat="false" ht="17.25" hidden="false" customHeight="true" outlineLevel="0" collapsed="false">
      <c r="A31" s="2" t="s">
        <v>128</v>
      </c>
      <c r="B31" s="15" t="n">
        <v>-236206473.61</v>
      </c>
      <c r="C31" s="15" t="n">
        <v>-399469809.9</v>
      </c>
      <c r="D31" s="15" t="n">
        <f aca="false">+B31+C31</f>
        <v>-635676283.51</v>
      </c>
      <c r="E31" s="15" t="n">
        <v>-635676283.51</v>
      </c>
      <c r="F31" s="15" t="n">
        <f aca="false">+E31-D31</f>
        <v>0</v>
      </c>
      <c r="G31" s="15" t="n">
        <f aca="false">+F31/$H$2</f>
        <v>0</v>
      </c>
    </row>
    <row r="32" customFormat="false" ht="17.25" hidden="false" customHeight="true" outlineLevel="0" collapsed="false">
      <c r="A32" s="2" t="s">
        <v>3000</v>
      </c>
      <c r="B32" s="15" t="n">
        <v>0</v>
      </c>
      <c r="C32" s="29" t="n">
        <v>114095652</v>
      </c>
      <c r="D32" s="15" t="n">
        <f aca="false">+B32+C32</f>
        <v>114095652</v>
      </c>
      <c r="E32" s="29" t="n">
        <f aca="false">+C32</f>
        <v>114095652</v>
      </c>
      <c r="F32" s="15" t="n">
        <f aca="false">+E32-D32</f>
        <v>0</v>
      </c>
      <c r="G32" s="15" t="n">
        <f aca="false">+F32/$H$2</f>
        <v>0</v>
      </c>
    </row>
    <row r="33" customFormat="false" ht="17.25" hidden="false" customHeight="true" outlineLevel="0" collapsed="false">
      <c r="A33" s="2" t="s">
        <v>2903</v>
      </c>
      <c r="B33" s="29" t="n">
        <v>-5272086000.44</v>
      </c>
      <c r="C33" s="15" t="n">
        <v>-1036157724.44998</v>
      </c>
      <c r="D33" s="15" t="n">
        <f aca="false">+B33+C33</f>
        <v>-6308243724.88998</v>
      </c>
      <c r="E33" s="15" t="n">
        <f aca="false">+Madatrade!D4+Madatrade!D3</f>
        <v>-6308243724.89</v>
      </c>
      <c r="F33" s="15" t="n">
        <f aca="false">+E33-D33</f>
        <v>0</v>
      </c>
      <c r="G33" s="15" t="n">
        <f aca="false">+F33/$H$2</f>
        <v>0</v>
      </c>
    </row>
    <row r="34" customFormat="false" ht="17.25" hidden="false" customHeight="true" outlineLevel="0" collapsed="false">
      <c r="A34" s="2" t="s">
        <v>931</v>
      </c>
      <c r="B34" s="15" t="n">
        <v>820064943.04</v>
      </c>
      <c r="C34" s="15" t="n">
        <v>642980482.63</v>
      </c>
      <c r="D34" s="15" t="n">
        <f aca="false">+B34+C34</f>
        <v>1463045425.67</v>
      </c>
      <c r="E34" s="15" t="n">
        <f aca="false">+'FIRST INVESTISSEMENT'!E3</f>
        <v>1463045425.67</v>
      </c>
      <c r="F34" s="15" t="n">
        <f aca="false">+E34-D34</f>
        <v>0</v>
      </c>
      <c r="G34" s="15" t="n">
        <f aca="false">+F34/$H$2</f>
        <v>0</v>
      </c>
    </row>
    <row r="35" customFormat="false" ht="17.25" hidden="false" customHeight="true" outlineLevel="0" collapsed="false">
      <c r="A35" s="2" t="s">
        <v>952</v>
      </c>
      <c r="B35" s="15" t="n">
        <v>-53744614.93</v>
      </c>
      <c r="C35" s="15" t="n">
        <v>-366077955.15</v>
      </c>
      <c r="D35" s="15" t="n">
        <f aca="false">+B35+C35</f>
        <v>-419822570.08</v>
      </c>
      <c r="E35" s="15" t="n">
        <f aca="false">+TARTINE!E6+TARTINE!E5</f>
        <v>-356247715.4</v>
      </c>
      <c r="F35" s="15" t="n">
        <f aca="false">+E35-D35</f>
        <v>63574854.6799997</v>
      </c>
      <c r="G35" s="15" t="n">
        <f aca="false">+F35/$H$2</f>
        <v>13998.3694433006</v>
      </c>
    </row>
    <row r="36" customFormat="false" ht="17.25" hidden="false" customHeight="true" outlineLevel="0" collapsed="false">
      <c r="A36" s="111"/>
      <c r="B36" s="112" t="n">
        <f aca="false">SUM(B3:B35)</f>
        <v>-61343326716.7127</v>
      </c>
      <c r="C36" s="112" t="n">
        <f aca="false">SUM(C3:C35)</f>
        <v>-11212933574.5356</v>
      </c>
      <c r="D36" s="112" t="n">
        <f aca="false">SUM(D3:D35)</f>
        <v>-72556260291.2483</v>
      </c>
      <c r="E36" s="112" t="n">
        <f aca="false">SUM(E3:E35)</f>
        <v>-76572293892.135</v>
      </c>
      <c r="F36" s="112" t="n">
        <f aca="false">SUM(F3:F35)</f>
        <v>-4016033600.88662</v>
      </c>
      <c r="G36" s="112" t="n">
        <f aca="false">SUM(G3:G35)</f>
        <v>-884279.206376319</v>
      </c>
      <c r="I36" s="29"/>
    </row>
    <row r="37" customFormat="false" ht="17.25" hidden="false" customHeight="true" outlineLevel="0" collapsed="false">
      <c r="A37" s="111"/>
      <c r="B37" s="113" t="n">
        <f aca="false">B36/4041.9</f>
        <v>-15176854.132144</v>
      </c>
      <c r="C37" s="113" t="n">
        <f aca="false">C36/4041.9</f>
        <v>-2774173.92180302</v>
      </c>
      <c r="D37" s="113" t="n">
        <f aca="false">D36/4041.9</f>
        <v>-17951028.053947</v>
      </c>
      <c r="E37" s="113" t="n">
        <f aca="false">E36/H2</f>
        <v>-16860239.2316645</v>
      </c>
      <c r="F37" s="113" t="n">
        <f aca="false">F36/H2</f>
        <v>-884279.206376319</v>
      </c>
      <c r="G37" s="114"/>
    </row>
    <row r="38" customFormat="false" ht="17.25" hidden="false" customHeight="true" outlineLevel="0" collapsed="false">
      <c r="A38" s="115" t="s">
        <v>3001</v>
      </c>
      <c r="B38" s="116"/>
      <c r="C38" s="116"/>
      <c r="D38" s="116"/>
      <c r="E38" s="117" t="n">
        <f aca="false">SUM(E39:E41)</f>
        <v>-246714249.63</v>
      </c>
      <c r="F38" s="118" t="n">
        <f aca="false">E38/H2</f>
        <v>-54323.320605779</v>
      </c>
      <c r="G38" s="117" t="n">
        <f aca="false">-SUM(G39:G41)</f>
        <v>54323.320605779</v>
      </c>
    </row>
    <row r="39" customFormat="false" ht="17.25" hidden="false" customHeight="true" outlineLevel="0" collapsed="false">
      <c r="A39" s="2" t="s">
        <v>108</v>
      </c>
      <c r="B39" s="15"/>
      <c r="C39" s="15"/>
      <c r="D39" s="15"/>
      <c r="E39" s="15" t="n">
        <f aca="false">+AGRIVETAM!D4+AGRIVETAM!D5+AGRIVETAM!D3</f>
        <v>-249555289.08</v>
      </c>
      <c r="F39" s="15" t="n">
        <f aca="false">+E39-D39</f>
        <v>-249555289.08</v>
      </c>
      <c r="G39" s="15" t="n">
        <f aca="false">+F39/$H$2</f>
        <v>-54948.8811363421</v>
      </c>
    </row>
    <row r="40" customFormat="false" ht="17.25" hidden="false" customHeight="true" outlineLevel="0" collapsed="false">
      <c r="A40" s="2" t="s">
        <v>130</v>
      </c>
      <c r="E40" s="15" t="n">
        <f aca="false">+'IRS IMMO'!E6</f>
        <v>2376000</v>
      </c>
      <c r="F40" s="15" t="n">
        <f aca="false">+E40-D40</f>
        <v>2376000</v>
      </c>
      <c r="G40" s="15" t="n">
        <f aca="false">+F40/$H$2</f>
        <v>523.164794708461</v>
      </c>
    </row>
    <row r="41" customFormat="false" ht="17.25" hidden="false" customHeight="true" outlineLevel="0" collapsed="false">
      <c r="A41" s="2" t="s">
        <v>2898</v>
      </c>
      <c r="E41" s="15" t="n">
        <v>465039.45</v>
      </c>
      <c r="F41" s="15" t="n">
        <f aca="false">+E41-D41</f>
        <v>465039.45</v>
      </c>
      <c r="G41" s="15" t="n">
        <f aca="false">+F41/$H$2</f>
        <v>102.395735854624</v>
      </c>
    </row>
    <row r="42" customFormat="false" ht="17.25" hidden="false" customHeight="true" outlineLevel="0" collapsed="false">
      <c r="E42" s="29" t="n">
        <f aca="false">E36+E38</f>
        <v>-76819008141.765</v>
      </c>
    </row>
    <row r="43" customFormat="false" ht="17.25" hidden="false" customHeight="true" outlineLevel="0" collapsed="false">
      <c r="D43" s="56" t="s">
        <v>3002</v>
      </c>
      <c r="E43" s="56" t="s">
        <v>3003</v>
      </c>
    </row>
    <row r="44" customFormat="false" ht="17.25" hidden="false" customHeight="true" outlineLevel="0" collapsed="false">
      <c r="B44" s="4" t="s">
        <v>3004</v>
      </c>
      <c r="D44" s="29" t="n">
        <f aca="false">+D36</f>
        <v>-72556260291.2483</v>
      </c>
      <c r="E44" s="29" t="n">
        <f aca="false">E36</f>
        <v>-76572293892.135</v>
      </c>
      <c r="F44" s="29" t="n">
        <f aca="false">E44-D44</f>
        <v>-4016033600.88663</v>
      </c>
    </row>
    <row r="45" customFormat="false" ht="17.25" hidden="false" customHeight="true" outlineLevel="0" collapsed="false">
      <c r="B45" s="4" t="s">
        <v>3005</v>
      </c>
      <c r="D45" s="15" t="n">
        <f aca="false">D36/H2</f>
        <v>-15975960.0252881</v>
      </c>
      <c r="E45" s="29" t="n">
        <f aca="false">E37</f>
        <v>-16860239.2316645</v>
      </c>
      <c r="F45" s="117" t="n">
        <f aca="false">E45-D45</f>
        <v>-884279.20637632</v>
      </c>
      <c r="G45" s="4" t="s">
        <v>3006</v>
      </c>
      <c r="I45" s="29"/>
      <c r="J45" s="29"/>
    </row>
    <row r="46" customFormat="false" ht="17.25" hidden="false" customHeight="true" outlineLevel="0" collapsed="false">
      <c r="B46" s="4" t="s">
        <v>3007</v>
      </c>
      <c r="D46" s="29" t="n">
        <f aca="false">D37-D45</f>
        <v>-1975068.02865886</v>
      </c>
      <c r="F46" s="29" t="n">
        <f aca="false">-D46</f>
        <v>1975068.02865886</v>
      </c>
      <c r="G46" s="4" t="s">
        <v>3008</v>
      </c>
      <c r="I46" s="119" t="s">
        <v>3009</v>
      </c>
    </row>
    <row r="47" customFormat="false" ht="17.25" hidden="false" customHeight="true" outlineLevel="0" collapsed="false">
      <c r="B47" s="4" t="s">
        <v>3010</v>
      </c>
      <c r="D47" s="29"/>
      <c r="F47" s="117" t="n">
        <f aca="false">-G38</f>
        <v>-54323.320605779</v>
      </c>
      <c r="G47" s="4" t="s">
        <v>3006</v>
      </c>
    </row>
    <row r="48" customFormat="false" ht="17.25" hidden="false" customHeight="true" outlineLevel="0" collapsed="false">
      <c r="D48" s="29"/>
      <c r="F48" s="29"/>
    </row>
    <row r="49" customFormat="false" ht="17.25" hidden="false" customHeight="true" outlineLevel="0" collapsed="false"/>
    <row r="50" customFormat="false" ht="17.25" hidden="false" customHeight="true" outlineLevel="0" collapsed="false">
      <c r="E50" s="29" t="s">
        <v>3011</v>
      </c>
      <c r="F50" s="15" t="n">
        <f aca="false">-(F45+F47)</f>
        <v>938602.526982099</v>
      </c>
    </row>
    <row r="51" customFormat="false" ht="17.25" hidden="false" customHeight="true" outlineLevel="0" collapsed="false">
      <c r="F51" s="15"/>
    </row>
    <row r="52" customFormat="false" ht="17.25" hidden="false" customHeight="true" outlineLevel="0" collapsed="false">
      <c r="E52" s="29"/>
      <c r="F52" s="29"/>
      <c r="G52" s="15"/>
    </row>
    <row r="53" customFormat="false" ht="17.25" hidden="false" customHeight="true" outlineLevel="0" collapsed="false">
      <c r="G53" s="15"/>
    </row>
  </sheetData>
  <mergeCells count="4">
    <mergeCell ref="A1:A2"/>
    <mergeCell ref="B1:C1"/>
    <mergeCell ref="E1:E2"/>
    <mergeCell ref="F1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20" width="12.44"/>
    <col collapsed="false" customWidth="true" hidden="false" outlineLevel="0" max="2" min="2" style="2" width="12.44"/>
    <col collapsed="false" customWidth="true" hidden="false" outlineLevel="0" max="3" min="3" style="3" width="12.44"/>
    <col collapsed="false" customWidth="true" hidden="false" outlineLevel="0" max="5" min="4" style="26" width="12.44"/>
  </cols>
  <sheetData>
    <row r="1" customFormat="false" ht="17.25" hidden="false" customHeight="true" outlineLevel="0" collapsed="false">
      <c r="A1" s="121" t="s">
        <v>3012</v>
      </c>
      <c r="B1" s="53" t="s">
        <v>3013</v>
      </c>
      <c r="C1" s="56" t="s">
        <v>3014</v>
      </c>
      <c r="D1" s="54" t="s">
        <v>3015</v>
      </c>
      <c r="E1" s="54" t="s">
        <v>3016</v>
      </c>
    </row>
    <row r="2" customFormat="false" ht="17.25" hidden="false" customHeight="true" outlineLevel="0" collapsed="false">
      <c r="A2" s="45" t="n">
        <v>43832</v>
      </c>
      <c r="B2" s="2" t="s">
        <v>3017</v>
      </c>
      <c r="C2" s="29" t="n">
        <v>4059.25</v>
      </c>
      <c r="D2" s="41" t="n">
        <v>4015</v>
      </c>
      <c r="E2" s="41" t="n">
        <v>4105</v>
      </c>
    </row>
    <row r="3" customFormat="false" ht="17.25" hidden="false" customHeight="true" outlineLevel="0" collapsed="false">
      <c r="A3" s="45" t="n">
        <v>43833</v>
      </c>
      <c r="B3" s="2" t="s">
        <v>3017</v>
      </c>
      <c r="C3" s="29" t="n">
        <v>4058.74</v>
      </c>
      <c r="D3" s="41" t="n">
        <v>4014</v>
      </c>
      <c r="E3" s="41" t="n">
        <v>4105</v>
      </c>
    </row>
    <row r="4" customFormat="false" ht="17.25" hidden="false" customHeight="true" outlineLevel="0" collapsed="false">
      <c r="A4" s="45" t="n">
        <v>43836</v>
      </c>
      <c r="B4" s="2" t="s">
        <v>3017</v>
      </c>
      <c r="C4" s="29" t="n">
        <v>4061.11</v>
      </c>
      <c r="D4" s="41" t="n">
        <v>4015</v>
      </c>
      <c r="E4" s="41" t="n">
        <v>4110</v>
      </c>
    </row>
    <row r="5" customFormat="false" ht="17.25" hidden="false" customHeight="true" outlineLevel="0" collapsed="false">
      <c r="A5" s="45" t="n">
        <v>43837</v>
      </c>
      <c r="B5" s="2" t="s">
        <v>3017</v>
      </c>
      <c r="C5" s="29" t="n">
        <v>4082.12</v>
      </c>
      <c r="D5" s="41" t="n">
        <v>4035</v>
      </c>
      <c r="E5" s="41" t="n">
        <v>4120</v>
      </c>
    </row>
    <row r="6" customFormat="false" ht="17.25" hidden="false" customHeight="true" outlineLevel="0" collapsed="false">
      <c r="A6" s="45" t="n">
        <v>43838</v>
      </c>
      <c r="B6" s="2" t="s">
        <v>3017</v>
      </c>
      <c r="C6" s="29" t="n">
        <v>4091.18</v>
      </c>
      <c r="D6" s="41" t="n">
        <v>4040</v>
      </c>
      <c r="E6" s="41" t="n">
        <v>4125</v>
      </c>
    </row>
    <row r="7" customFormat="false" ht="17.25" hidden="false" customHeight="true" outlineLevel="0" collapsed="false">
      <c r="A7" s="45" t="n">
        <v>43839</v>
      </c>
      <c r="B7" s="2" t="s">
        <v>3017</v>
      </c>
      <c r="C7" s="29" t="n">
        <v>4088.14</v>
      </c>
      <c r="D7" s="41" t="n">
        <v>4040</v>
      </c>
      <c r="E7" s="41" t="n">
        <v>4120</v>
      </c>
    </row>
    <row r="8" customFormat="false" ht="17.25" hidden="false" customHeight="true" outlineLevel="0" collapsed="false">
      <c r="A8" s="45" t="n">
        <v>43840</v>
      </c>
      <c r="B8" s="2" t="s">
        <v>3017</v>
      </c>
      <c r="C8" s="29" t="n">
        <v>4090.42</v>
      </c>
      <c r="D8" s="41" t="n">
        <v>4045</v>
      </c>
      <c r="E8" s="41" t="n">
        <v>4125</v>
      </c>
    </row>
    <row r="9" customFormat="false" ht="17.25" hidden="false" customHeight="true" outlineLevel="0" collapsed="false">
      <c r="A9" s="45" t="n">
        <v>43843</v>
      </c>
      <c r="B9" s="2" t="s">
        <v>3017</v>
      </c>
      <c r="C9" s="29" t="n">
        <v>4095.12</v>
      </c>
      <c r="D9" s="41" t="n">
        <v>4050</v>
      </c>
      <c r="E9" s="41" t="n">
        <v>4130</v>
      </c>
    </row>
    <row r="10" customFormat="false" ht="17.25" hidden="false" customHeight="true" outlineLevel="0" collapsed="false">
      <c r="A10" s="45" t="n">
        <v>43844</v>
      </c>
      <c r="B10" s="2" t="s">
        <v>3017</v>
      </c>
      <c r="C10" s="29" t="n">
        <v>4094.92</v>
      </c>
      <c r="D10" s="41" t="n">
        <v>4050</v>
      </c>
      <c r="E10" s="41" t="n">
        <v>4130</v>
      </c>
    </row>
    <row r="11" customFormat="false" ht="17.25" hidden="false" customHeight="true" outlineLevel="0" collapsed="false">
      <c r="A11" s="45" t="n">
        <v>43845</v>
      </c>
      <c r="B11" s="2" t="s">
        <v>3017</v>
      </c>
      <c r="C11" s="29" t="n">
        <v>4100.65</v>
      </c>
      <c r="D11" s="41" t="n">
        <v>4060</v>
      </c>
      <c r="E11" s="41" t="n">
        <v>4130</v>
      </c>
    </row>
    <row r="12" customFormat="false" ht="17.25" hidden="false" customHeight="true" outlineLevel="0" collapsed="false">
      <c r="A12" s="45" t="n">
        <v>43846</v>
      </c>
      <c r="B12" s="2" t="s">
        <v>3017</v>
      </c>
      <c r="C12" s="29" t="n">
        <v>4115.87</v>
      </c>
      <c r="D12" s="41" t="n">
        <v>4075</v>
      </c>
      <c r="E12" s="41" t="n">
        <v>4145</v>
      </c>
    </row>
    <row r="13" customFormat="false" ht="17.25" hidden="false" customHeight="true" outlineLevel="0" collapsed="false">
      <c r="A13" s="45" t="n">
        <v>43847</v>
      </c>
      <c r="B13" s="2" t="s">
        <v>3017</v>
      </c>
      <c r="C13" s="29" t="n">
        <v>4108.53</v>
      </c>
      <c r="D13" s="41" t="n">
        <v>4070</v>
      </c>
      <c r="E13" s="41" t="n">
        <v>4140</v>
      </c>
    </row>
    <row r="14" customFormat="false" ht="17.25" hidden="false" customHeight="true" outlineLevel="0" collapsed="false">
      <c r="A14" s="45" t="n">
        <v>43850</v>
      </c>
      <c r="B14" s="2" t="s">
        <v>3017</v>
      </c>
      <c r="C14" s="29" t="n">
        <v>4074.23</v>
      </c>
      <c r="D14" s="41" t="n">
        <v>4020</v>
      </c>
      <c r="E14" s="41" t="n">
        <v>4115</v>
      </c>
    </row>
    <row r="15" customFormat="false" ht="17.25" hidden="false" customHeight="true" outlineLevel="0" collapsed="false">
      <c r="A15" s="45" t="n">
        <v>43851</v>
      </c>
      <c r="B15" s="2" t="s">
        <v>3017</v>
      </c>
      <c r="C15" s="29" t="n">
        <v>4046.26</v>
      </c>
      <c r="D15" s="41" t="n">
        <v>3990</v>
      </c>
      <c r="E15" s="41" t="n">
        <v>4090</v>
      </c>
    </row>
    <row r="16" customFormat="false" ht="17.25" hidden="false" customHeight="true" outlineLevel="0" collapsed="false">
      <c r="A16" s="45" t="n">
        <v>43852</v>
      </c>
      <c r="B16" s="2" t="s">
        <v>3017</v>
      </c>
      <c r="C16" s="29" t="n">
        <v>4047.19</v>
      </c>
      <c r="D16" s="41" t="n">
        <v>3990</v>
      </c>
      <c r="E16" s="41" t="n">
        <v>4090</v>
      </c>
    </row>
    <row r="17" customFormat="false" ht="17.25" hidden="false" customHeight="true" outlineLevel="0" collapsed="false">
      <c r="A17" s="45" t="n">
        <v>43853</v>
      </c>
      <c r="B17" s="2" t="s">
        <v>3017</v>
      </c>
      <c r="C17" s="29" t="n">
        <v>4038.3</v>
      </c>
      <c r="D17" s="41" t="n">
        <v>3980</v>
      </c>
      <c r="E17" s="41" t="n">
        <v>4080</v>
      </c>
    </row>
    <row r="18" customFormat="false" ht="17.25" hidden="false" customHeight="true" outlineLevel="0" collapsed="false">
      <c r="A18" s="45" t="n">
        <v>43854</v>
      </c>
      <c r="B18" s="2" t="s">
        <v>3017</v>
      </c>
      <c r="C18" s="29" t="n">
        <v>4035.57</v>
      </c>
      <c r="D18" s="41" t="n">
        <v>3975</v>
      </c>
      <c r="E18" s="41" t="n">
        <v>4075</v>
      </c>
    </row>
    <row r="19" customFormat="false" ht="17.25" hidden="false" customHeight="true" outlineLevel="0" collapsed="false">
      <c r="A19" s="45" t="n">
        <v>43857</v>
      </c>
      <c r="B19" s="2" t="s">
        <v>3017</v>
      </c>
      <c r="C19" s="29" t="n">
        <v>4014.54</v>
      </c>
      <c r="D19" s="41" t="n">
        <v>3955</v>
      </c>
      <c r="E19" s="41" t="n">
        <v>4055</v>
      </c>
    </row>
    <row r="20" customFormat="false" ht="17.25" hidden="false" customHeight="true" outlineLevel="0" collapsed="false">
      <c r="A20" s="45" t="n">
        <v>43858</v>
      </c>
      <c r="B20" s="2" t="s">
        <v>3017</v>
      </c>
      <c r="C20" s="29" t="n">
        <v>4015.34</v>
      </c>
      <c r="D20" s="41" t="n">
        <v>3955</v>
      </c>
      <c r="E20" s="41" t="n">
        <v>4055</v>
      </c>
    </row>
    <row r="21" customFormat="false" ht="17.25" hidden="false" customHeight="true" outlineLevel="0" collapsed="false">
      <c r="A21" s="45" t="n">
        <v>43859</v>
      </c>
      <c r="B21" s="2" t="s">
        <v>3017</v>
      </c>
      <c r="C21" s="29" t="n">
        <v>3997.8</v>
      </c>
      <c r="D21" s="41" t="n">
        <v>3935</v>
      </c>
      <c r="E21" s="41" t="n">
        <v>4035</v>
      </c>
    </row>
    <row r="22" customFormat="false" ht="17.25" hidden="false" customHeight="true" outlineLevel="0" collapsed="false">
      <c r="A22" s="45" t="n">
        <v>43860</v>
      </c>
      <c r="B22" s="2" t="s">
        <v>3017</v>
      </c>
      <c r="C22" s="29" t="n">
        <v>3993.59</v>
      </c>
      <c r="D22" s="41" t="n">
        <v>3930</v>
      </c>
      <c r="E22" s="41" t="n">
        <v>4035</v>
      </c>
    </row>
    <row r="23" customFormat="false" ht="17.25" hidden="false" customHeight="true" outlineLevel="0" collapsed="false">
      <c r="A23" s="45" t="n">
        <v>43861</v>
      </c>
      <c r="B23" s="2" t="s">
        <v>3017</v>
      </c>
      <c r="C23" s="29" t="n">
        <v>4001.82</v>
      </c>
      <c r="D23" s="41" t="n">
        <v>3940</v>
      </c>
      <c r="E23" s="41" t="n">
        <v>4045</v>
      </c>
    </row>
    <row r="24" customFormat="false" ht="17.25" hidden="false" customHeight="true" outlineLevel="0" collapsed="false">
      <c r="A24" s="45" t="n">
        <v>43864</v>
      </c>
      <c r="B24" s="2" t="s">
        <v>3017</v>
      </c>
      <c r="C24" s="29" t="n">
        <v>4018.42</v>
      </c>
      <c r="D24" s="41" t="n">
        <v>3950</v>
      </c>
      <c r="E24" s="41" t="n">
        <v>4055</v>
      </c>
    </row>
    <row r="25" customFormat="false" ht="17.25" hidden="false" customHeight="true" outlineLevel="0" collapsed="false">
      <c r="A25" s="45" t="n">
        <v>43865</v>
      </c>
      <c r="B25" s="2" t="s">
        <v>3017</v>
      </c>
      <c r="C25" s="29" t="n">
        <v>4017.13</v>
      </c>
      <c r="D25" s="41" t="n">
        <v>3950</v>
      </c>
      <c r="E25" s="41" t="n">
        <v>4055</v>
      </c>
    </row>
    <row r="26" customFormat="false" ht="17.25" hidden="false" customHeight="true" outlineLevel="0" collapsed="false">
      <c r="A26" s="45" t="n">
        <v>43866</v>
      </c>
      <c r="B26" s="2" t="s">
        <v>3017</v>
      </c>
      <c r="C26" s="29" t="n">
        <v>4017.62</v>
      </c>
      <c r="D26" s="41" t="n">
        <v>3950</v>
      </c>
      <c r="E26" s="41" t="n">
        <v>4055</v>
      </c>
    </row>
    <row r="27" customFormat="false" ht="17.25" hidden="false" customHeight="true" outlineLevel="0" collapsed="false">
      <c r="A27" s="45" t="n">
        <v>43867</v>
      </c>
      <c r="B27" s="2" t="s">
        <v>3017</v>
      </c>
      <c r="C27" s="29" t="n">
        <v>4020.8</v>
      </c>
      <c r="D27" s="41" t="n">
        <v>3985</v>
      </c>
      <c r="E27" s="41" t="n">
        <v>4060</v>
      </c>
    </row>
    <row r="28" customFormat="false" ht="17.25" hidden="false" customHeight="true" outlineLevel="0" collapsed="false">
      <c r="A28" s="45" t="n">
        <v>43868</v>
      </c>
      <c r="B28" s="2" t="s">
        <v>3017</v>
      </c>
      <c r="C28" s="29" t="n">
        <v>4029.17</v>
      </c>
      <c r="D28" s="41" t="n">
        <v>3995</v>
      </c>
      <c r="E28" s="41" t="n">
        <v>4065</v>
      </c>
    </row>
    <row r="29" customFormat="false" ht="17.25" hidden="false" customHeight="true" outlineLevel="0" collapsed="false">
      <c r="A29" s="45" t="n">
        <v>43871</v>
      </c>
      <c r="B29" s="2" t="s">
        <v>3017</v>
      </c>
      <c r="C29" s="29" t="n">
        <v>4012.74</v>
      </c>
      <c r="D29" s="41" t="n">
        <v>3978</v>
      </c>
      <c r="E29" s="41" t="n">
        <v>4050</v>
      </c>
    </row>
    <row r="30" customFormat="false" ht="17.25" hidden="false" customHeight="true" outlineLevel="0" collapsed="false">
      <c r="A30" s="45" t="n">
        <v>43872</v>
      </c>
      <c r="B30" s="2" t="s">
        <v>3017</v>
      </c>
      <c r="C30" s="29" t="n">
        <v>4003.64</v>
      </c>
      <c r="D30" s="41" t="n">
        <v>3965</v>
      </c>
      <c r="E30" s="41" t="n">
        <v>4040</v>
      </c>
    </row>
    <row r="31" customFormat="false" ht="17.25" hidden="false" customHeight="true" outlineLevel="0" collapsed="false">
      <c r="A31" s="45" t="n">
        <v>43873</v>
      </c>
      <c r="B31" s="2" t="s">
        <v>3017</v>
      </c>
      <c r="C31" s="29" t="n">
        <v>4020.12</v>
      </c>
      <c r="D31" s="41" t="n">
        <v>3985</v>
      </c>
      <c r="E31" s="41" t="n">
        <v>4055</v>
      </c>
    </row>
    <row r="32" customFormat="false" ht="17.25" hidden="false" customHeight="true" outlineLevel="0" collapsed="false">
      <c r="A32" s="45" t="n">
        <v>43874</v>
      </c>
      <c r="B32" s="2" t="s">
        <v>3017</v>
      </c>
      <c r="C32" s="29" t="n">
        <v>4014.23</v>
      </c>
      <c r="D32" s="41" t="n">
        <v>3975</v>
      </c>
      <c r="E32" s="41" t="n">
        <v>4050</v>
      </c>
    </row>
    <row r="33" customFormat="false" ht="17.25" hidden="false" customHeight="true" outlineLevel="0" collapsed="false">
      <c r="A33" s="45" t="n">
        <v>43875</v>
      </c>
      <c r="B33" s="2" t="s">
        <v>3017</v>
      </c>
      <c r="C33" s="29" t="n">
        <v>4008.89</v>
      </c>
      <c r="D33" s="41" t="n">
        <v>3970</v>
      </c>
      <c r="E33" s="41" t="n">
        <v>4045</v>
      </c>
    </row>
    <row r="34" customFormat="false" ht="17.25" hidden="false" customHeight="true" outlineLevel="0" collapsed="false">
      <c r="A34" s="45" t="n">
        <v>43878</v>
      </c>
      <c r="B34" s="2" t="s">
        <v>3017</v>
      </c>
      <c r="C34" s="29" t="n">
        <v>4011.63</v>
      </c>
      <c r="D34" s="41" t="n">
        <v>3975</v>
      </c>
      <c r="E34" s="41" t="n">
        <v>4050</v>
      </c>
    </row>
    <row r="35" customFormat="false" ht="17.25" hidden="false" customHeight="true" outlineLevel="0" collapsed="false">
      <c r="A35" s="45" t="n">
        <v>43879</v>
      </c>
      <c r="B35" s="2" t="s">
        <v>3017</v>
      </c>
      <c r="C35" s="29" t="n">
        <v>4005.83</v>
      </c>
      <c r="D35" s="41" t="n">
        <v>3970</v>
      </c>
      <c r="E35" s="41" t="n">
        <v>4050</v>
      </c>
    </row>
    <row r="36" customFormat="false" ht="17.25" hidden="false" customHeight="true" outlineLevel="0" collapsed="false">
      <c r="A36" s="45" t="n">
        <v>43880</v>
      </c>
      <c r="B36" s="2" t="s">
        <v>3017</v>
      </c>
      <c r="C36" s="29" t="n">
        <v>4005.24</v>
      </c>
      <c r="D36" s="41" t="n">
        <v>3970</v>
      </c>
      <c r="E36" s="41" t="n">
        <v>4045</v>
      </c>
    </row>
    <row r="37" customFormat="false" ht="17.25" hidden="false" customHeight="true" outlineLevel="0" collapsed="false">
      <c r="A37" s="45" t="n">
        <v>43881</v>
      </c>
      <c r="B37" s="2" t="s">
        <v>3017</v>
      </c>
      <c r="C37" s="29" t="n">
        <v>4007.09</v>
      </c>
      <c r="D37" s="41" t="n">
        <v>3970</v>
      </c>
      <c r="E37" s="41" t="n">
        <v>4045</v>
      </c>
    </row>
    <row r="38" customFormat="false" ht="17.25" hidden="false" customHeight="true" outlineLevel="0" collapsed="false">
      <c r="A38" s="45" t="n">
        <v>43882</v>
      </c>
      <c r="B38" s="2" t="s">
        <v>3017</v>
      </c>
      <c r="C38" s="29" t="n">
        <v>4017.17</v>
      </c>
      <c r="D38" s="41" t="n">
        <v>3980</v>
      </c>
      <c r="E38" s="41" t="n">
        <v>4055</v>
      </c>
    </row>
    <row r="39" customFormat="false" ht="17.25" hidden="false" customHeight="true" outlineLevel="0" collapsed="false">
      <c r="A39" s="45" t="n">
        <v>43885</v>
      </c>
      <c r="B39" s="2" t="s">
        <v>3017</v>
      </c>
      <c r="C39" s="29" t="n">
        <v>4031.14</v>
      </c>
      <c r="D39" s="41" t="n">
        <v>3995</v>
      </c>
      <c r="E39" s="41" t="n">
        <v>4070</v>
      </c>
    </row>
    <row r="40" customFormat="false" ht="17.25" hidden="false" customHeight="true" outlineLevel="0" collapsed="false">
      <c r="A40" s="45" t="n">
        <v>43886</v>
      </c>
      <c r="B40" s="2" t="s">
        <v>3017</v>
      </c>
      <c r="C40" s="29" t="n">
        <v>4030.3</v>
      </c>
      <c r="D40" s="41" t="n">
        <v>3990</v>
      </c>
      <c r="E40" s="41" t="n">
        <v>4070</v>
      </c>
    </row>
    <row r="41" customFormat="false" ht="17.25" hidden="false" customHeight="true" outlineLevel="0" collapsed="false">
      <c r="A41" s="45" t="n">
        <v>43887</v>
      </c>
      <c r="B41" s="2" t="s">
        <v>3017</v>
      </c>
      <c r="C41" s="29" t="n">
        <v>4028.85</v>
      </c>
      <c r="D41" s="41" t="n">
        <v>3990</v>
      </c>
      <c r="E41" s="41" t="n">
        <v>4065</v>
      </c>
    </row>
    <row r="42" customFormat="false" ht="17.25" hidden="false" customHeight="true" outlineLevel="0" collapsed="false">
      <c r="A42" s="45" t="n">
        <v>43888</v>
      </c>
      <c r="B42" s="2" t="s">
        <v>3017</v>
      </c>
      <c r="C42" s="29" t="n">
        <v>4041.18</v>
      </c>
      <c r="D42" s="41" t="n">
        <v>4005</v>
      </c>
      <c r="E42" s="41" t="n">
        <v>4075</v>
      </c>
    </row>
    <row r="43" customFormat="false" ht="17.25" hidden="false" customHeight="true" outlineLevel="0" collapsed="false">
      <c r="A43" s="45" t="n">
        <v>43889</v>
      </c>
      <c r="B43" s="2" t="s">
        <v>3017</v>
      </c>
      <c r="C43" s="29" t="n">
        <v>4075.14</v>
      </c>
      <c r="D43" s="41" t="n">
        <v>4040</v>
      </c>
      <c r="E43" s="41" t="n">
        <v>4110</v>
      </c>
    </row>
    <row r="44" customFormat="false" ht="17.25" hidden="false" customHeight="true" outlineLevel="0" collapsed="false">
      <c r="A44" s="45" t="n">
        <v>43892</v>
      </c>
      <c r="B44" s="2" t="s">
        <v>3017</v>
      </c>
      <c r="C44" s="29" t="n">
        <v>4081.4</v>
      </c>
      <c r="D44" s="41" t="n">
        <v>4045</v>
      </c>
      <c r="E44" s="41" t="n">
        <v>4118</v>
      </c>
    </row>
    <row r="45" customFormat="false" ht="17.25" hidden="false" customHeight="true" outlineLevel="0" collapsed="false">
      <c r="A45" s="45" t="n">
        <v>43893</v>
      </c>
      <c r="B45" s="2" t="s">
        <v>3017</v>
      </c>
      <c r="C45" s="29" t="n">
        <v>4090.63</v>
      </c>
      <c r="D45" s="41" t="n">
        <v>4055</v>
      </c>
      <c r="E45" s="41" t="n">
        <v>4130</v>
      </c>
    </row>
    <row r="46" customFormat="false" ht="17.25" hidden="false" customHeight="true" outlineLevel="0" collapsed="false">
      <c r="A46" s="45" t="n">
        <v>43894</v>
      </c>
      <c r="B46" s="2" t="s">
        <v>3017</v>
      </c>
      <c r="C46" s="29" t="n">
        <v>4088.5</v>
      </c>
      <c r="D46" s="41" t="n">
        <v>4050</v>
      </c>
      <c r="E46" s="41" t="n">
        <v>4125</v>
      </c>
    </row>
    <row r="47" customFormat="false" ht="17.25" hidden="false" customHeight="true" outlineLevel="0" collapsed="false">
      <c r="A47" s="45" t="n">
        <v>43895</v>
      </c>
      <c r="B47" s="2" t="s">
        <v>3017</v>
      </c>
      <c r="C47" s="29" t="n">
        <v>4079.54</v>
      </c>
      <c r="D47" s="41" t="n">
        <v>4040</v>
      </c>
      <c r="E47" s="41" t="n">
        <v>4115</v>
      </c>
    </row>
    <row r="48" customFormat="false" ht="17.25" hidden="false" customHeight="true" outlineLevel="0" collapsed="false">
      <c r="A48" s="45" t="n">
        <v>43896</v>
      </c>
      <c r="B48" s="2" t="s">
        <v>3017</v>
      </c>
      <c r="C48" s="29" t="n">
        <v>4106.51</v>
      </c>
      <c r="D48" s="41" t="n">
        <v>4070</v>
      </c>
      <c r="E48" s="41" t="n">
        <v>4145</v>
      </c>
    </row>
    <row r="49" customFormat="false" ht="17.25" hidden="false" customHeight="true" outlineLevel="0" collapsed="false">
      <c r="A49" s="45" t="n">
        <v>43899</v>
      </c>
      <c r="B49" s="2" t="s">
        <v>3017</v>
      </c>
      <c r="C49" s="29" t="n">
        <v>4139.48</v>
      </c>
      <c r="D49" s="41" t="n">
        <v>4105</v>
      </c>
      <c r="E49" s="41" t="n">
        <v>4180</v>
      </c>
    </row>
    <row r="50" customFormat="false" ht="17.25" hidden="false" customHeight="true" outlineLevel="0" collapsed="false">
      <c r="A50" s="45" t="n">
        <v>43900</v>
      </c>
      <c r="B50" s="2" t="s">
        <v>3017</v>
      </c>
      <c r="C50" s="29" t="n">
        <v>4117.88</v>
      </c>
      <c r="D50" s="41" t="n">
        <v>4080</v>
      </c>
      <c r="E50" s="41" t="n">
        <v>4160</v>
      </c>
    </row>
    <row r="51" customFormat="false" ht="17.25" hidden="false" customHeight="true" outlineLevel="0" collapsed="false">
      <c r="A51" s="45" t="n">
        <v>43901</v>
      </c>
      <c r="B51" s="2" t="s">
        <v>3017</v>
      </c>
      <c r="C51" s="29" t="n">
        <v>4116.33</v>
      </c>
      <c r="D51" s="41" t="n">
        <v>4080</v>
      </c>
      <c r="E51" s="41" t="n">
        <v>4155</v>
      </c>
    </row>
    <row r="52" customFormat="false" ht="17.25" hidden="false" customHeight="true" outlineLevel="0" collapsed="false">
      <c r="A52" s="45" t="n">
        <v>43902</v>
      </c>
      <c r="B52" s="2" t="s">
        <v>3017</v>
      </c>
      <c r="C52" s="29" t="n">
        <v>4109.2</v>
      </c>
      <c r="D52" s="41" t="n">
        <v>4075</v>
      </c>
      <c r="E52" s="41" t="n">
        <v>4145</v>
      </c>
    </row>
    <row r="53" customFormat="false" ht="17.25" hidden="false" customHeight="true" outlineLevel="0" collapsed="false">
      <c r="A53" s="45" t="n">
        <v>43903</v>
      </c>
      <c r="B53" s="2" t="s">
        <v>3017</v>
      </c>
      <c r="C53" s="29" t="n">
        <v>4096.91</v>
      </c>
      <c r="D53" s="41" t="n">
        <v>4060</v>
      </c>
      <c r="E53" s="41" t="n">
        <v>4135</v>
      </c>
    </row>
    <row r="54" customFormat="false" ht="17.25" hidden="false" customHeight="true" outlineLevel="0" collapsed="false">
      <c r="A54" s="45" t="n">
        <v>43906</v>
      </c>
      <c r="B54" s="2" t="s">
        <v>3017</v>
      </c>
      <c r="C54" s="29" t="n">
        <v>4110.97</v>
      </c>
      <c r="D54" s="41" t="n">
        <v>4075</v>
      </c>
      <c r="E54" s="41" t="n">
        <v>4150</v>
      </c>
    </row>
    <row r="55" customFormat="false" ht="17.25" hidden="false" customHeight="true" outlineLevel="0" collapsed="false">
      <c r="A55" s="45" t="n">
        <v>43907</v>
      </c>
      <c r="B55" s="2" t="s">
        <v>3017</v>
      </c>
      <c r="C55" s="29" t="n">
        <v>4119.46</v>
      </c>
      <c r="D55" s="41" t="n">
        <v>4080</v>
      </c>
      <c r="E55" s="41" t="n">
        <v>4155</v>
      </c>
    </row>
    <row r="56" customFormat="false" ht="17.25" hidden="false" customHeight="true" outlineLevel="0" collapsed="false">
      <c r="A56" s="45" t="n">
        <v>43908</v>
      </c>
      <c r="B56" s="2" t="s">
        <v>3017</v>
      </c>
      <c r="C56" s="29" t="n">
        <v>4090.53</v>
      </c>
      <c r="D56" s="41" t="n">
        <v>4055</v>
      </c>
      <c r="E56" s="41" t="n">
        <v>4130</v>
      </c>
    </row>
    <row r="57" customFormat="false" ht="17.25" hidden="false" customHeight="true" outlineLevel="0" collapsed="false">
      <c r="A57" s="45" t="n">
        <v>43909</v>
      </c>
      <c r="B57" s="2" t="s">
        <v>3017</v>
      </c>
      <c r="C57" s="29" t="n">
        <v>4088.85</v>
      </c>
      <c r="D57" s="41" t="n">
        <v>4050</v>
      </c>
      <c r="E57" s="41" t="n">
        <v>4125</v>
      </c>
    </row>
    <row r="58" customFormat="false" ht="17.25" hidden="false" customHeight="true" outlineLevel="0" collapsed="false">
      <c r="A58" s="45" t="n">
        <v>43910</v>
      </c>
      <c r="B58" s="2" t="s">
        <v>3017</v>
      </c>
      <c r="C58" s="29" t="n">
        <v>4026.97</v>
      </c>
      <c r="D58" s="41" t="n">
        <v>3990</v>
      </c>
      <c r="E58" s="41" t="n">
        <v>4065</v>
      </c>
    </row>
    <row r="59" customFormat="false" ht="17.25" hidden="false" customHeight="true" outlineLevel="0" collapsed="false">
      <c r="A59" s="45" t="n">
        <v>43913</v>
      </c>
      <c r="B59" s="2" t="s">
        <v>3017</v>
      </c>
      <c r="C59" s="29" t="n">
        <v>4012.39</v>
      </c>
      <c r="D59" s="41" t="n">
        <v>3975</v>
      </c>
      <c r="E59" s="41" t="n">
        <v>4050</v>
      </c>
    </row>
    <row r="60" customFormat="false" ht="17.25" hidden="false" customHeight="true" outlineLevel="0" collapsed="false">
      <c r="A60" s="45" t="n">
        <v>43914</v>
      </c>
      <c r="B60" s="2" t="s">
        <v>3017</v>
      </c>
      <c r="C60" s="29" t="n">
        <v>4017.7</v>
      </c>
      <c r="D60" s="41" t="n">
        <v>3985</v>
      </c>
      <c r="E60" s="41" t="n">
        <v>4050</v>
      </c>
    </row>
    <row r="61" customFormat="false" ht="17.25" hidden="false" customHeight="true" outlineLevel="0" collapsed="false">
      <c r="A61" s="45" t="n">
        <v>43915</v>
      </c>
      <c r="B61" s="2" t="s">
        <v>3017</v>
      </c>
      <c r="C61" s="29" t="n">
        <v>4032.56</v>
      </c>
      <c r="D61" s="41" t="n">
        <v>3995</v>
      </c>
      <c r="E61" s="41" t="n">
        <v>4070</v>
      </c>
    </row>
    <row r="62" customFormat="false" ht="17.25" hidden="false" customHeight="true" outlineLevel="0" collapsed="false">
      <c r="A62" s="45" t="n">
        <v>43916</v>
      </c>
      <c r="B62" s="2" t="s">
        <v>3017</v>
      </c>
      <c r="C62" s="29" t="n">
        <v>4065.71</v>
      </c>
      <c r="D62" s="41" t="n">
        <v>4030</v>
      </c>
      <c r="E62" s="41" t="n">
        <v>4100</v>
      </c>
    </row>
    <row r="63" customFormat="false" ht="17.25" hidden="false" customHeight="true" outlineLevel="0" collapsed="false">
      <c r="A63" s="45" t="n">
        <v>43917</v>
      </c>
      <c r="B63" s="2" t="s">
        <v>3017</v>
      </c>
      <c r="C63" s="29" t="n">
        <v>4092.2</v>
      </c>
      <c r="D63" s="41" t="n">
        <v>4055</v>
      </c>
      <c r="E63" s="41" t="n">
        <v>4130</v>
      </c>
    </row>
    <row r="64" customFormat="false" ht="17.25" hidden="false" customHeight="true" outlineLevel="0" collapsed="false">
      <c r="A64" s="45" t="n">
        <v>43920</v>
      </c>
      <c r="B64" s="2" t="s">
        <v>3017</v>
      </c>
      <c r="C64" s="29" t="n">
        <v>4121.19</v>
      </c>
      <c r="D64" s="41" t="n">
        <v>4085</v>
      </c>
      <c r="E64" s="41" t="n">
        <v>4155</v>
      </c>
    </row>
    <row r="65" customFormat="false" ht="17.25" hidden="false" customHeight="true" outlineLevel="0" collapsed="false">
      <c r="A65" s="45" t="n">
        <v>43921</v>
      </c>
      <c r="B65" s="2" t="s">
        <v>3017</v>
      </c>
      <c r="C65" s="29" t="n">
        <v>4118.9</v>
      </c>
      <c r="D65" s="41" t="n">
        <v>4080</v>
      </c>
      <c r="E65" s="41" t="n">
        <v>4155</v>
      </c>
    </row>
    <row r="66" customFormat="false" ht="17.25" hidden="false" customHeight="true" outlineLevel="0" collapsed="false">
      <c r="A66" s="45" t="n">
        <v>43922</v>
      </c>
      <c r="B66" s="2" t="s">
        <v>3017</v>
      </c>
      <c r="C66" s="29" t="n">
        <v>4112.9</v>
      </c>
      <c r="D66" s="41" t="n">
        <v>4075</v>
      </c>
      <c r="E66" s="41" t="n">
        <v>4150</v>
      </c>
    </row>
    <row r="67" customFormat="false" ht="17.25" hidden="false" customHeight="true" outlineLevel="0" collapsed="false">
      <c r="A67" s="45" t="n">
        <v>43923</v>
      </c>
      <c r="B67" s="2" t="s">
        <v>3017</v>
      </c>
      <c r="C67" s="29" t="n">
        <v>4092.28</v>
      </c>
      <c r="D67" s="41" t="n">
        <v>4055</v>
      </c>
      <c r="E67" s="41" t="n">
        <v>4125</v>
      </c>
    </row>
    <row r="68" customFormat="false" ht="17.25" hidden="false" customHeight="true" outlineLevel="0" collapsed="false">
      <c r="A68" s="45" t="n">
        <v>43924</v>
      </c>
      <c r="B68" s="2" t="s">
        <v>3017</v>
      </c>
      <c r="C68" s="29" t="n">
        <v>4083.36</v>
      </c>
      <c r="D68" s="41" t="n">
        <v>4045</v>
      </c>
      <c r="E68" s="41" t="n">
        <v>4120</v>
      </c>
    </row>
    <row r="69" customFormat="false" ht="17.25" hidden="false" customHeight="true" outlineLevel="0" collapsed="false">
      <c r="A69" s="45" t="n">
        <v>43927</v>
      </c>
      <c r="B69" s="2" t="s">
        <v>3017</v>
      </c>
      <c r="C69" s="29" t="n">
        <v>4061.6</v>
      </c>
      <c r="D69" s="41" t="n">
        <v>4023</v>
      </c>
      <c r="E69" s="41" t="n">
        <v>4095</v>
      </c>
    </row>
    <row r="70" customFormat="false" ht="17.25" hidden="false" customHeight="true" outlineLevel="0" collapsed="false">
      <c r="A70" s="45" t="n">
        <v>43928</v>
      </c>
      <c r="B70" s="2" t="s">
        <v>3017</v>
      </c>
      <c r="C70" s="29" t="n">
        <v>4071.59</v>
      </c>
      <c r="D70" s="41" t="n">
        <v>4030</v>
      </c>
      <c r="E70" s="41" t="n">
        <v>4105</v>
      </c>
    </row>
    <row r="71" customFormat="false" ht="17.25" hidden="false" customHeight="true" outlineLevel="0" collapsed="false">
      <c r="A71" s="45" t="n">
        <v>43929</v>
      </c>
      <c r="B71" s="2" t="s">
        <v>3017</v>
      </c>
      <c r="C71" s="29" t="n">
        <v>4074.32</v>
      </c>
      <c r="D71" s="41" t="n">
        <v>4035</v>
      </c>
      <c r="E71" s="41" t="n">
        <v>4110</v>
      </c>
    </row>
    <row r="72" customFormat="false" ht="17.25" hidden="false" customHeight="true" outlineLevel="0" collapsed="false">
      <c r="A72" s="45" t="n">
        <v>43930</v>
      </c>
      <c r="B72" s="2" t="s">
        <v>3017</v>
      </c>
      <c r="C72" s="29" t="n">
        <v>4092.57</v>
      </c>
      <c r="D72" s="41" t="n">
        <v>4055</v>
      </c>
      <c r="E72" s="41" t="n">
        <v>4125</v>
      </c>
    </row>
    <row r="73" customFormat="false" ht="17.25" hidden="false" customHeight="true" outlineLevel="0" collapsed="false">
      <c r="A73" s="45" t="n">
        <v>43935</v>
      </c>
      <c r="B73" s="2" t="s">
        <v>3017</v>
      </c>
      <c r="C73" s="29" t="n">
        <v>4097.83</v>
      </c>
      <c r="D73" s="41" t="n">
        <v>4060</v>
      </c>
      <c r="E73" s="41" t="n">
        <v>4132</v>
      </c>
    </row>
    <row r="74" customFormat="false" ht="17.25" hidden="false" customHeight="true" outlineLevel="0" collapsed="false">
      <c r="A74" s="45" t="n">
        <v>43936</v>
      </c>
      <c r="B74" s="2" t="s">
        <v>3017</v>
      </c>
      <c r="C74" s="29" t="n">
        <v>4102.63</v>
      </c>
      <c r="D74" s="41" t="n">
        <v>4065</v>
      </c>
      <c r="E74" s="41" t="n">
        <v>4135</v>
      </c>
    </row>
    <row r="75" customFormat="false" ht="17.25" hidden="false" customHeight="true" outlineLevel="0" collapsed="false">
      <c r="A75" s="45" t="n">
        <v>43937</v>
      </c>
      <c r="B75" s="2" t="s">
        <v>3017</v>
      </c>
      <c r="C75" s="29" t="n">
        <v>4093.14</v>
      </c>
      <c r="D75" s="41" t="n">
        <v>4055</v>
      </c>
      <c r="E75" s="41" t="n">
        <v>4130</v>
      </c>
    </row>
    <row r="76" customFormat="false" ht="17.25" hidden="false" customHeight="true" outlineLevel="0" collapsed="false">
      <c r="A76" s="45" t="n">
        <v>43938</v>
      </c>
      <c r="B76" s="2" t="s">
        <v>3017</v>
      </c>
      <c r="C76" s="29" t="n">
        <v>4083.26</v>
      </c>
      <c r="D76" s="41" t="n">
        <v>4045</v>
      </c>
      <c r="E76" s="41" t="n">
        <v>4120</v>
      </c>
    </row>
    <row r="77" customFormat="false" ht="17.25" hidden="false" customHeight="true" outlineLevel="0" collapsed="false">
      <c r="A77" s="45" t="n">
        <v>43941</v>
      </c>
      <c r="B77" s="2" t="s">
        <v>3017</v>
      </c>
      <c r="C77" s="29" t="n">
        <v>4083.16</v>
      </c>
      <c r="D77" s="41" t="n">
        <v>4045</v>
      </c>
      <c r="E77" s="41" t="n">
        <v>4120</v>
      </c>
    </row>
    <row r="78" customFormat="false" ht="17.25" hidden="false" customHeight="true" outlineLevel="0" collapsed="false">
      <c r="A78" s="45" t="n">
        <v>43942</v>
      </c>
      <c r="B78" s="2" t="s">
        <v>3017</v>
      </c>
      <c r="C78" s="29" t="n">
        <v>4097.58</v>
      </c>
      <c r="D78" s="41" t="n">
        <v>4060</v>
      </c>
      <c r="E78" s="41" t="n">
        <v>4135</v>
      </c>
    </row>
    <row r="79" customFormat="false" ht="17.25" hidden="false" customHeight="true" outlineLevel="0" collapsed="false">
      <c r="A79" s="45" t="n">
        <v>43943</v>
      </c>
      <c r="B79" s="2" t="s">
        <v>3017</v>
      </c>
      <c r="C79" s="29" t="n">
        <v>4097.78</v>
      </c>
      <c r="D79" s="41" t="n">
        <v>4060</v>
      </c>
      <c r="E79" s="41" t="n">
        <v>4135</v>
      </c>
    </row>
    <row r="80" customFormat="false" ht="17.25" hidden="false" customHeight="true" outlineLevel="0" collapsed="false">
      <c r="A80" s="45" t="n">
        <v>43944</v>
      </c>
      <c r="B80" s="2" t="s">
        <v>3017</v>
      </c>
      <c r="C80" s="29" t="n">
        <v>4100.79</v>
      </c>
      <c r="D80" s="41" t="n">
        <v>4060</v>
      </c>
      <c r="E80" s="41" t="n">
        <v>4135</v>
      </c>
    </row>
    <row r="81" customFormat="false" ht="17.25" hidden="false" customHeight="true" outlineLevel="0" collapsed="false">
      <c r="A81" s="45" t="n">
        <v>43945</v>
      </c>
      <c r="B81" s="2" t="s">
        <v>3017</v>
      </c>
      <c r="C81" s="29" t="n">
        <v>4078.9</v>
      </c>
      <c r="D81" s="41" t="n">
        <v>4040</v>
      </c>
      <c r="E81" s="41" t="n">
        <v>4115</v>
      </c>
    </row>
    <row r="82" customFormat="false" ht="17.25" hidden="false" customHeight="true" outlineLevel="0" collapsed="false">
      <c r="A82" s="45" t="n">
        <v>43948</v>
      </c>
      <c r="B82" s="2" t="s">
        <v>3017</v>
      </c>
      <c r="C82" s="29" t="n">
        <v>4098.27</v>
      </c>
      <c r="D82" s="41" t="n">
        <v>4055</v>
      </c>
      <c r="E82" s="41" t="n">
        <v>4135</v>
      </c>
    </row>
    <row r="83" customFormat="false" ht="17.25" hidden="false" customHeight="true" outlineLevel="0" collapsed="false">
      <c r="A83" s="45" t="n">
        <v>43949</v>
      </c>
      <c r="B83" s="2" t="s">
        <v>3017</v>
      </c>
      <c r="C83" s="29" t="n">
        <v>4105.15</v>
      </c>
      <c r="D83" s="41" t="n">
        <v>4070</v>
      </c>
      <c r="E83" s="41" t="n">
        <v>4140</v>
      </c>
    </row>
    <row r="84" customFormat="false" ht="17.25" hidden="false" customHeight="true" outlineLevel="0" collapsed="false">
      <c r="A84" s="45" t="n">
        <v>43950</v>
      </c>
      <c r="B84" s="2" t="s">
        <v>3017</v>
      </c>
      <c r="C84" s="29" t="n">
        <v>4118.09</v>
      </c>
      <c r="D84" s="41" t="n">
        <v>4080</v>
      </c>
      <c r="E84" s="41" t="n">
        <v>4155</v>
      </c>
    </row>
    <row r="85" customFormat="false" ht="17.25" hidden="false" customHeight="true" outlineLevel="0" collapsed="false">
      <c r="A85" s="45" t="n">
        <v>43951</v>
      </c>
      <c r="B85" s="2" t="s">
        <v>3017</v>
      </c>
      <c r="C85" s="29" t="n">
        <v>4118.53</v>
      </c>
      <c r="D85" s="41" t="n">
        <v>4080</v>
      </c>
      <c r="E85" s="41" t="n">
        <v>4155</v>
      </c>
    </row>
    <row r="86" customFormat="false" ht="17.25" hidden="false" customHeight="true" outlineLevel="0" collapsed="false">
      <c r="A86" s="45" t="n">
        <v>43955</v>
      </c>
      <c r="B86" s="2" t="s">
        <v>3017</v>
      </c>
      <c r="C86" s="29" t="n">
        <v>4135.29</v>
      </c>
      <c r="D86" s="41" t="n">
        <v>4100</v>
      </c>
      <c r="E86" s="41" t="n">
        <v>4175</v>
      </c>
    </row>
    <row r="87" customFormat="false" ht="17.25" hidden="false" customHeight="true" outlineLevel="0" collapsed="false">
      <c r="A87" s="45" t="n">
        <v>43956</v>
      </c>
      <c r="B87" s="2" t="s">
        <v>3017</v>
      </c>
      <c r="C87" s="29" t="n">
        <v>4141.14</v>
      </c>
      <c r="D87" s="41" t="n">
        <v>4105</v>
      </c>
      <c r="E87" s="41" t="n">
        <v>4180</v>
      </c>
    </row>
    <row r="88" customFormat="false" ht="17.25" hidden="false" customHeight="true" outlineLevel="0" collapsed="false">
      <c r="A88" s="45" t="n">
        <v>43957</v>
      </c>
      <c r="B88" s="2" t="s">
        <v>3017</v>
      </c>
      <c r="C88" s="29" t="n">
        <v>4107.71</v>
      </c>
      <c r="D88" s="41" t="n">
        <v>4070</v>
      </c>
      <c r="E88" s="41" t="n">
        <v>4145</v>
      </c>
    </row>
    <row r="89" customFormat="false" ht="17.25" hidden="false" customHeight="true" outlineLevel="0" collapsed="false">
      <c r="A89" s="45" t="n">
        <v>43958</v>
      </c>
      <c r="B89" s="2" t="s">
        <v>3017</v>
      </c>
      <c r="C89" s="29" t="n">
        <v>4098.55</v>
      </c>
      <c r="D89" s="41" t="n">
        <v>4060</v>
      </c>
      <c r="E89" s="41" t="n">
        <v>4135</v>
      </c>
    </row>
    <row r="90" customFormat="false" ht="17.25" hidden="false" customHeight="true" outlineLevel="0" collapsed="false">
      <c r="A90" s="45" t="n">
        <v>43959</v>
      </c>
      <c r="B90" s="2" t="s">
        <v>3017</v>
      </c>
      <c r="C90" s="29" t="n">
        <v>4113.52</v>
      </c>
      <c r="D90" s="41" t="n">
        <v>4075</v>
      </c>
      <c r="E90" s="41" t="n">
        <v>4150</v>
      </c>
    </row>
    <row r="91" customFormat="false" ht="17.25" hidden="false" customHeight="true" outlineLevel="0" collapsed="false">
      <c r="A91" s="45" t="n">
        <v>43962</v>
      </c>
      <c r="B91" s="2" t="s">
        <v>3017</v>
      </c>
      <c r="C91" s="29" t="n">
        <v>4118.67</v>
      </c>
      <c r="D91" s="41" t="n">
        <v>4082</v>
      </c>
      <c r="E91" s="41" t="n">
        <v>4155</v>
      </c>
    </row>
    <row r="92" customFormat="false" ht="17.25" hidden="false" customHeight="true" outlineLevel="0" collapsed="false">
      <c r="A92" s="45" t="n">
        <v>43963</v>
      </c>
      <c r="B92" s="2" t="s">
        <v>3017</v>
      </c>
      <c r="C92" s="29" t="n">
        <v>4119.78</v>
      </c>
      <c r="D92" s="41" t="n">
        <v>4080</v>
      </c>
      <c r="E92" s="41" t="n">
        <v>4155</v>
      </c>
    </row>
    <row r="93" customFormat="false" ht="17.25" hidden="false" customHeight="true" outlineLevel="0" collapsed="false">
      <c r="A93" s="45" t="n">
        <v>43964</v>
      </c>
      <c r="B93" s="2" t="s">
        <v>3017</v>
      </c>
      <c r="C93" s="29" t="n">
        <v>4127.71</v>
      </c>
      <c r="D93" s="41" t="n">
        <v>4089</v>
      </c>
      <c r="E93" s="41" t="n">
        <v>4165</v>
      </c>
    </row>
    <row r="94" customFormat="false" ht="17.25" hidden="false" customHeight="true" outlineLevel="0" collapsed="false">
      <c r="A94" s="45" t="n">
        <v>43965</v>
      </c>
      <c r="B94" s="2" t="s">
        <v>3017</v>
      </c>
      <c r="C94" s="29" t="n">
        <v>4129.85</v>
      </c>
      <c r="D94" s="41" t="n">
        <v>4090</v>
      </c>
      <c r="E94" s="41" t="n">
        <v>4165</v>
      </c>
    </row>
    <row r="95" customFormat="false" ht="17.25" hidden="false" customHeight="true" outlineLevel="0" collapsed="false">
      <c r="A95" s="45" t="n">
        <v>43966</v>
      </c>
      <c r="B95" s="2" t="s">
        <v>3017</v>
      </c>
      <c r="C95" s="29" t="n">
        <v>4136.04</v>
      </c>
      <c r="D95" s="41" t="n">
        <v>4083</v>
      </c>
      <c r="E95" s="41" t="n">
        <v>4172</v>
      </c>
    </row>
    <row r="96" customFormat="false" ht="17.25" hidden="false" customHeight="true" outlineLevel="0" collapsed="false">
      <c r="A96" s="45" t="n">
        <v>43969</v>
      </c>
      <c r="B96" s="2" t="s">
        <v>3017</v>
      </c>
      <c r="C96" s="29" t="n">
        <v>4126.24</v>
      </c>
      <c r="D96" s="41" t="n">
        <v>4090</v>
      </c>
      <c r="E96" s="41" t="n">
        <v>4165</v>
      </c>
    </row>
    <row r="97" customFormat="false" ht="17.25" hidden="false" customHeight="true" outlineLevel="0" collapsed="false">
      <c r="A97" s="45" t="n">
        <v>43970</v>
      </c>
      <c r="B97" s="2" t="s">
        <v>3017</v>
      </c>
      <c r="C97" s="29" t="n">
        <v>4139.48</v>
      </c>
      <c r="D97" s="41" t="n">
        <v>4105</v>
      </c>
      <c r="E97" s="41" t="n">
        <v>4175</v>
      </c>
    </row>
    <row r="98" customFormat="false" ht="17.25" hidden="false" customHeight="true" outlineLevel="0" collapsed="false">
      <c r="A98" s="45" t="n">
        <v>43971</v>
      </c>
      <c r="B98" s="2" t="s">
        <v>3017</v>
      </c>
      <c r="C98" s="29" t="n">
        <v>4150.54</v>
      </c>
      <c r="D98" s="41" t="n">
        <v>4115</v>
      </c>
      <c r="E98" s="41" t="n">
        <v>4185</v>
      </c>
    </row>
    <row r="99" customFormat="false" ht="17.25" hidden="false" customHeight="true" outlineLevel="0" collapsed="false">
      <c r="A99" s="45" t="n">
        <v>43973</v>
      </c>
      <c r="B99" s="2" t="s">
        <v>3017</v>
      </c>
      <c r="C99" s="29" t="n">
        <v>4158.11</v>
      </c>
      <c r="D99" s="41" t="n">
        <v>4120</v>
      </c>
      <c r="E99" s="41" t="n">
        <v>4195</v>
      </c>
    </row>
    <row r="100" customFormat="false" ht="17.25" hidden="false" customHeight="true" outlineLevel="0" collapsed="false">
      <c r="A100" s="45" t="n">
        <v>43976</v>
      </c>
      <c r="B100" s="2" t="s">
        <v>3017</v>
      </c>
      <c r="C100" s="29" t="n">
        <v>4136.12</v>
      </c>
      <c r="D100" s="41" t="n">
        <v>4098</v>
      </c>
      <c r="E100" s="41" t="n">
        <v>4175</v>
      </c>
    </row>
    <row r="101" customFormat="false" ht="17.25" hidden="false" customHeight="true" outlineLevel="0" collapsed="false">
      <c r="A101" s="45" t="n">
        <v>43977</v>
      </c>
      <c r="B101" s="2" t="s">
        <v>3017</v>
      </c>
      <c r="C101" s="29" t="n">
        <v>4159.29</v>
      </c>
      <c r="D101" s="41" t="n">
        <v>4123</v>
      </c>
      <c r="E101" s="41" t="n">
        <v>4198</v>
      </c>
    </row>
    <row r="102" customFormat="false" ht="17.25" hidden="false" customHeight="true" outlineLevel="0" collapsed="false">
      <c r="A102" s="45" t="n">
        <v>43978</v>
      </c>
      <c r="B102" s="2" t="s">
        <v>3017</v>
      </c>
      <c r="C102" s="29" t="n">
        <v>4154.22</v>
      </c>
      <c r="D102" s="41" t="n">
        <v>4115</v>
      </c>
      <c r="E102" s="41" t="n">
        <v>4190</v>
      </c>
    </row>
    <row r="103" customFormat="false" ht="17.25" hidden="false" customHeight="true" outlineLevel="0" collapsed="false">
      <c r="A103" s="45" t="n">
        <v>43979</v>
      </c>
      <c r="B103" s="2" t="s">
        <v>3017</v>
      </c>
      <c r="C103" s="29" t="n">
        <v>4167.85</v>
      </c>
      <c r="D103" s="41" t="n">
        <v>4130</v>
      </c>
      <c r="E103" s="41" t="n">
        <v>4205</v>
      </c>
    </row>
    <row r="104" customFormat="false" ht="17.25" hidden="false" customHeight="true" outlineLevel="0" collapsed="false">
      <c r="A104" s="45" t="n">
        <v>43980</v>
      </c>
      <c r="B104" s="2" t="s">
        <v>3017</v>
      </c>
      <c r="C104" s="29" t="n">
        <v>4177.07</v>
      </c>
      <c r="D104" s="41" t="n">
        <v>4140</v>
      </c>
      <c r="E104" s="41" t="n">
        <v>4215</v>
      </c>
    </row>
    <row r="105" customFormat="false" ht="17.25" hidden="false" customHeight="true" outlineLevel="0" collapsed="false">
      <c r="A105" s="45" t="n">
        <v>43984</v>
      </c>
      <c r="B105" s="2" t="s">
        <v>3017</v>
      </c>
      <c r="C105" s="29" t="n">
        <v>4183.07</v>
      </c>
      <c r="D105" s="41" t="n">
        <v>4145</v>
      </c>
      <c r="E105" s="41" t="n">
        <v>4220</v>
      </c>
    </row>
    <row r="106" customFormat="false" ht="17.25" hidden="false" customHeight="true" outlineLevel="0" collapsed="false">
      <c r="A106" s="45" t="n">
        <v>43985</v>
      </c>
      <c r="B106" s="2" t="s">
        <v>3017</v>
      </c>
      <c r="C106" s="29" t="n">
        <v>4201.76</v>
      </c>
      <c r="D106" s="41" t="n">
        <v>4165</v>
      </c>
      <c r="E106" s="41" t="n">
        <v>4240</v>
      </c>
    </row>
    <row r="107" customFormat="false" ht="17.25" hidden="false" customHeight="true" outlineLevel="0" collapsed="false">
      <c r="A107" s="45" t="n">
        <v>43986</v>
      </c>
      <c r="B107" s="2" t="s">
        <v>3017</v>
      </c>
      <c r="C107" s="29" t="n">
        <v>4202.16</v>
      </c>
      <c r="D107" s="41" t="n">
        <v>4165</v>
      </c>
      <c r="E107" s="41" t="n">
        <v>4240</v>
      </c>
    </row>
    <row r="108" customFormat="false" ht="17.25" hidden="false" customHeight="true" outlineLevel="0" collapsed="false">
      <c r="A108" s="45" t="n">
        <v>43987</v>
      </c>
      <c r="B108" s="2" t="s">
        <v>3017</v>
      </c>
      <c r="C108" s="29" t="n">
        <v>4248.85</v>
      </c>
      <c r="D108" s="41" t="n">
        <v>4210</v>
      </c>
      <c r="E108" s="41" t="n">
        <v>4285</v>
      </c>
    </row>
    <row r="109" customFormat="false" ht="17.25" hidden="false" customHeight="true" outlineLevel="0" collapsed="false">
      <c r="A109" s="45" t="n">
        <v>43990</v>
      </c>
      <c r="B109" s="2" t="s">
        <v>3017</v>
      </c>
      <c r="C109" s="29" t="n">
        <v>4245.37</v>
      </c>
      <c r="D109" s="41" t="n">
        <v>4205</v>
      </c>
      <c r="E109" s="41" t="n">
        <v>4280</v>
      </c>
    </row>
    <row r="110" customFormat="false" ht="17.25" hidden="false" customHeight="true" outlineLevel="0" collapsed="false">
      <c r="A110" s="45" t="n">
        <v>43991</v>
      </c>
      <c r="B110" s="2" t="s">
        <v>3017</v>
      </c>
      <c r="C110" s="29" t="n">
        <v>4255.6</v>
      </c>
      <c r="D110" s="41" t="n">
        <v>4220</v>
      </c>
      <c r="E110" s="41" t="n">
        <v>4290</v>
      </c>
    </row>
    <row r="111" customFormat="false" ht="17.25" hidden="false" customHeight="true" outlineLevel="0" collapsed="false">
      <c r="A111" s="45" t="n">
        <v>43992</v>
      </c>
      <c r="B111" s="2" t="s">
        <v>3017</v>
      </c>
      <c r="C111" s="29" t="n">
        <v>4287.63</v>
      </c>
      <c r="D111" s="41" t="n">
        <v>4250</v>
      </c>
      <c r="E111" s="41" t="n">
        <v>4325</v>
      </c>
    </row>
    <row r="112" customFormat="false" ht="17.25" hidden="false" customHeight="true" outlineLevel="0" collapsed="false">
      <c r="A112" s="45" t="n">
        <v>43993</v>
      </c>
      <c r="B112" s="2" t="s">
        <v>3017</v>
      </c>
      <c r="C112" s="29" t="n">
        <v>4304.39</v>
      </c>
      <c r="D112" s="41" t="n">
        <v>4265</v>
      </c>
      <c r="E112" s="41" t="n">
        <v>4340</v>
      </c>
    </row>
    <row r="113" customFormat="false" ht="17.25" hidden="false" customHeight="true" outlineLevel="0" collapsed="false">
      <c r="A113" s="45" t="n">
        <v>43994</v>
      </c>
      <c r="B113" s="2" t="s">
        <v>3017</v>
      </c>
      <c r="C113" s="29" t="n">
        <v>4301.65</v>
      </c>
      <c r="D113" s="41" t="n">
        <v>4265</v>
      </c>
      <c r="E113" s="41" t="n">
        <v>4340</v>
      </c>
    </row>
    <row r="114" customFormat="false" ht="17.25" hidden="false" customHeight="true" outlineLevel="0" collapsed="false">
      <c r="A114" s="45" t="n">
        <v>43997</v>
      </c>
      <c r="B114" s="2" t="s">
        <v>3017</v>
      </c>
      <c r="C114" s="29" t="n">
        <v>4300.3</v>
      </c>
      <c r="D114" s="41" t="n">
        <v>4265</v>
      </c>
      <c r="E114" s="41" t="n">
        <v>4335</v>
      </c>
    </row>
    <row r="115" customFormat="false" ht="17.25" hidden="false" customHeight="true" outlineLevel="0" collapsed="false">
      <c r="A115" s="45" t="n">
        <v>43998</v>
      </c>
      <c r="B115" s="2" t="s">
        <v>3017</v>
      </c>
      <c r="C115" s="29" t="n">
        <v>4323.71</v>
      </c>
      <c r="D115" s="41" t="n">
        <v>4285</v>
      </c>
      <c r="E115" s="41" t="n">
        <v>4360</v>
      </c>
    </row>
    <row r="116" customFormat="false" ht="17.25" hidden="false" customHeight="true" outlineLevel="0" collapsed="false">
      <c r="A116" s="45" t="n">
        <v>43999</v>
      </c>
      <c r="B116" s="2" t="s">
        <v>3017</v>
      </c>
      <c r="C116" s="29" t="n">
        <v>4315.27</v>
      </c>
      <c r="D116" s="41" t="n">
        <v>4105</v>
      </c>
      <c r="E116" s="41" t="n">
        <v>4350</v>
      </c>
    </row>
    <row r="117" customFormat="false" ht="17.25" hidden="false" customHeight="true" outlineLevel="0" collapsed="false">
      <c r="A117" s="45" t="n">
        <v>44000</v>
      </c>
      <c r="B117" s="2" t="s">
        <v>3017</v>
      </c>
      <c r="C117" s="29" t="n">
        <v>4315.02</v>
      </c>
      <c r="D117" s="41" t="n">
        <v>4280</v>
      </c>
      <c r="E117" s="41" t="n">
        <v>4350</v>
      </c>
    </row>
    <row r="118" customFormat="false" ht="17.25" hidden="false" customHeight="true" outlineLevel="0" collapsed="false">
      <c r="A118" s="45" t="n">
        <v>44001</v>
      </c>
      <c r="B118" s="2" t="s">
        <v>3017</v>
      </c>
      <c r="C118" s="29" t="n">
        <v>4313.34</v>
      </c>
      <c r="D118" s="41" t="n">
        <v>4278</v>
      </c>
      <c r="E118" s="41" t="n">
        <v>4350</v>
      </c>
    </row>
    <row r="119" customFormat="false" ht="17.25" hidden="false" customHeight="true" outlineLevel="0" collapsed="false">
      <c r="A119" s="45" t="n">
        <v>44004</v>
      </c>
      <c r="B119" s="2" t="s">
        <v>3017</v>
      </c>
      <c r="C119" s="29" t="n">
        <v>4311.62</v>
      </c>
      <c r="D119" s="41" t="n">
        <v>4275</v>
      </c>
      <c r="E119" s="41" t="n">
        <v>4350</v>
      </c>
    </row>
    <row r="120" customFormat="false" ht="17.25" hidden="false" customHeight="true" outlineLevel="0" collapsed="false">
      <c r="A120" s="45" t="n">
        <v>44005</v>
      </c>
      <c r="B120" s="2" t="s">
        <v>3017</v>
      </c>
      <c r="C120" s="29" t="n">
        <v>4322.06</v>
      </c>
      <c r="D120" s="41" t="n">
        <v>4285</v>
      </c>
      <c r="E120" s="41" t="n">
        <v>4360</v>
      </c>
    </row>
    <row r="121" customFormat="false" ht="17.25" hidden="false" customHeight="true" outlineLevel="0" collapsed="false">
      <c r="A121" s="45" t="n">
        <v>44006</v>
      </c>
      <c r="B121" s="2" t="s">
        <v>3017</v>
      </c>
      <c r="C121" s="29" t="n">
        <v>4339.47</v>
      </c>
      <c r="D121" s="41" t="n">
        <v>4305</v>
      </c>
      <c r="E121" s="41" t="n">
        <v>4375</v>
      </c>
    </row>
    <row r="122" customFormat="false" ht="17.25" hidden="false" customHeight="true" outlineLevel="0" collapsed="false">
      <c r="A122" s="45" t="n">
        <v>44007</v>
      </c>
      <c r="B122" s="2" t="s">
        <v>3017</v>
      </c>
      <c r="C122" s="29" t="n">
        <v>4316.5</v>
      </c>
      <c r="D122" s="41" t="n">
        <v>4280</v>
      </c>
      <c r="E122" s="41" t="n">
        <v>4355</v>
      </c>
    </row>
    <row r="123" customFormat="false" ht="17.25" hidden="false" customHeight="true" outlineLevel="0" collapsed="false">
      <c r="A123" s="45" t="n">
        <v>44011</v>
      </c>
      <c r="B123" s="2" t="s">
        <v>3017</v>
      </c>
      <c r="C123" s="29" t="n">
        <v>4326.86</v>
      </c>
      <c r="D123" s="41" t="n">
        <v>4290</v>
      </c>
      <c r="E123" s="41" t="n">
        <v>4362</v>
      </c>
    </row>
    <row r="124" customFormat="false" ht="17.25" hidden="false" customHeight="true" outlineLevel="0" collapsed="false">
      <c r="A124" s="45" t="n">
        <v>44012</v>
      </c>
      <c r="B124" s="2" t="s">
        <v>3017</v>
      </c>
      <c r="C124" s="29" t="n">
        <v>4328.15</v>
      </c>
      <c r="D124" s="41" t="n">
        <v>4290</v>
      </c>
      <c r="E124" s="41" t="n">
        <v>4365</v>
      </c>
    </row>
    <row r="125" customFormat="false" ht="17.25" hidden="false" customHeight="true" outlineLevel="0" collapsed="false">
      <c r="A125" s="45" t="n">
        <v>44013</v>
      </c>
      <c r="B125" s="2" t="s">
        <v>3017</v>
      </c>
      <c r="C125" s="29" t="n">
        <v>4317.76</v>
      </c>
      <c r="D125" s="41" t="n">
        <v>4280</v>
      </c>
      <c r="E125" s="41" t="n">
        <v>4355</v>
      </c>
    </row>
    <row r="126" customFormat="false" ht="17.25" hidden="false" customHeight="true" outlineLevel="0" collapsed="false">
      <c r="A126" s="45" t="n">
        <v>44014</v>
      </c>
      <c r="B126" s="2" t="s">
        <v>3017</v>
      </c>
      <c r="C126" s="29" t="n">
        <v>4330.38</v>
      </c>
      <c r="D126" s="41" t="n">
        <v>4292</v>
      </c>
      <c r="E126" s="41" t="n">
        <v>4366</v>
      </c>
    </row>
    <row r="127" customFormat="false" ht="17.25" hidden="false" customHeight="true" outlineLevel="0" collapsed="false">
      <c r="A127" s="45" t="n">
        <v>44015</v>
      </c>
      <c r="B127" s="2" t="s">
        <v>3017</v>
      </c>
      <c r="C127" s="29" t="n">
        <v>4326.44</v>
      </c>
      <c r="D127" s="41" t="n">
        <v>4290</v>
      </c>
      <c r="E127" s="41" t="n">
        <v>4360</v>
      </c>
    </row>
    <row r="128" customFormat="false" ht="17.25" hidden="false" customHeight="true" outlineLevel="0" collapsed="false">
      <c r="A128" s="45" t="n">
        <v>44018</v>
      </c>
      <c r="B128" s="2" t="s">
        <v>3017</v>
      </c>
      <c r="C128" s="29" t="n">
        <v>4332.34</v>
      </c>
      <c r="D128" s="41" t="n">
        <v>4295</v>
      </c>
      <c r="E128" s="41" t="n">
        <v>4368</v>
      </c>
    </row>
    <row r="129" customFormat="false" ht="17.25" hidden="false" customHeight="true" outlineLevel="0" collapsed="false">
      <c r="A129" s="45" t="n">
        <v>44019</v>
      </c>
      <c r="B129" s="2" t="s">
        <v>3017</v>
      </c>
      <c r="C129" s="29" t="n">
        <v>4335.03</v>
      </c>
      <c r="D129" s="41" t="n">
        <v>4300</v>
      </c>
      <c r="E129" s="41" t="n">
        <v>4370</v>
      </c>
    </row>
    <row r="130" customFormat="false" ht="17.25" hidden="false" customHeight="true" outlineLevel="0" collapsed="false">
      <c r="A130" s="45" t="n">
        <v>44020</v>
      </c>
      <c r="B130" s="2" t="s">
        <v>3017</v>
      </c>
      <c r="C130" s="29" t="n">
        <v>4330.21</v>
      </c>
      <c r="D130" s="41" t="n">
        <v>4295</v>
      </c>
      <c r="E130" s="41" t="n">
        <v>4365</v>
      </c>
    </row>
    <row r="131" customFormat="false" ht="17.25" hidden="false" customHeight="true" outlineLevel="0" collapsed="false">
      <c r="A131" s="45" t="n">
        <v>44021</v>
      </c>
      <c r="B131" s="2" t="s">
        <v>3017</v>
      </c>
      <c r="C131" s="29" t="n">
        <v>4338.67</v>
      </c>
      <c r="D131" s="41" t="n">
        <v>4300</v>
      </c>
      <c r="E131" s="41" t="n">
        <v>4375</v>
      </c>
    </row>
    <row r="132" customFormat="false" ht="17.25" hidden="false" customHeight="true" outlineLevel="0" collapsed="false">
      <c r="A132" s="45" t="n">
        <v>44022</v>
      </c>
      <c r="B132" s="2" t="s">
        <v>3017</v>
      </c>
      <c r="C132" s="29" t="n">
        <v>4317.97</v>
      </c>
      <c r="D132" s="41" t="n">
        <v>4280</v>
      </c>
      <c r="E132" s="41" t="n">
        <v>4355</v>
      </c>
    </row>
    <row r="133" customFormat="false" ht="17.25" hidden="false" customHeight="true" outlineLevel="0" collapsed="false">
      <c r="A133" s="45" t="n">
        <v>44025</v>
      </c>
      <c r="B133" s="2" t="s">
        <v>3017</v>
      </c>
      <c r="C133" s="29" t="n">
        <v>4335.19</v>
      </c>
      <c r="D133" s="41" t="n">
        <v>4300</v>
      </c>
      <c r="E133" s="41" t="n">
        <v>4370</v>
      </c>
    </row>
    <row r="134" customFormat="false" ht="17.25" hidden="false" customHeight="true" outlineLevel="0" collapsed="false">
      <c r="A134" s="45" t="n">
        <v>44026</v>
      </c>
      <c r="B134" s="2" t="s">
        <v>3017</v>
      </c>
      <c r="C134" s="29" t="n">
        <v>4342.96</v>
      </c>
      <c r="D134" s="41" t="n">
        <v>4300</v>
      </c>
      <c r="E134" s="41" t="n">
        <v>4380</v>
      </c>
    </row>
    <row r="135" customFormat="false" ht="17.25" hidden="false" customHeight="true" outlineLevel="0" collapsed="false">
      <c r="A135" s="45" t="n">
        <v>44027</v>
      </c>
      <c r="B135" s="2" t="s">
        <v>3017</v>
      </c>
      <c r="C135" s="29" t="n">
        <v>4347.7</v>
      </c>
      <c r="D135" s="41" t="n">
        <v>4315</v>
      </c>
      <c r="E135" s="41" t="n">
        <v>4385</v>
      </c>
    </row>
    <row r="136" customFormat="false" ht="17.25" hidden="false" customHeight="true" outlineLevel="0" collapsed="false">
      <c r="A136" s="45" t="n">
        <v>44028</v>
      </c>
      <c r="B136" s="2" t="s">
        <v>3017</v>
      </c>
      <c r="C136" s="29" t="n">
        <v>4352.93</v>
      </c>
      <c r="D136" s="41" t="n">
        <v>4315</v>
      </c>
      <c r="E136" s="41" t="n">
        <v>4390</v>
      </c>
    </row>
    <row r="137" customFormat="false" ht="17.25" hidden="false" customHeight="true" outlineLevel="0" collapsed="false">
      <c r="A137" s="45" t="n">
        <v>44029</v>
      </c>
      <c r="B137" s="2" t="s">
        <v>3017</v>
      </c>
      <c r="C137" s="29" t="n">
        <v>4355.41</v>
      </c>
      <c r="D137" s="41" t="n">
        <v>4320</v>
      </c>
      <c r="E137" s="41" t="n">
        <v>4390</v>
      </c>
    </row>
    <row r="138" customFormat="false" ht="17.25" hidden="false" customHeight="true" outlineLevel="0" collapsed="false">
      <c r="A138" s="45" t="n">
        <v>44032</v>
      </c>
      <c r="B138" s="2" t="s">
        <v>3017</v>
      </c>
      <c r="C138" s="29" t="n">
        <v>4360.36</v>
      </c>
      <c r="D138" s="41" t="n">
        <v>4325</v>
      </c>
      <c r="E138" s="41" t="n">
        <v>4397</v>
      </c>
    </row>
    <row r="139" customFormat="false" ht="17.25" hidden="false" customHeight="true" outlineLevel="0" collapsed="false">
      <c r="A139" s="45" t="n">
        <v>44033</v>
      </c>
      <c r="B139" s="2" t="s">
        <v>3017</v>
      </c>
      <c r="C139" s="29" t="n">
        <v>4364.85</v>
      </c>
      <c r="D139" s="41" t="n">
        <v>4330</v>
      </c>
      <c r="E139" s="41" t="n">
        <v>4398</v>
      </c>
    </row>
    <row r="140" customFormat="false" ht="17.25" hidden="false" customHeight="true" outlineLevel="0" collapsed="false">
      <c r="A140" s="45" t="n">
        <v>44034</v>
      </c>
      <c r="B140" s="2" t="s">
        <v>3017</v>
      </c>
      <c r="C140" s="29" t="n">
        <v>4375.11</v>
      </c>
      <c r="D140" s="41" t="n">
        <v>4340</v>
      </c>
      <c r="E140" s="41" t="n">
        <v>4410</v>
      </c>
    </row>
    <row r="141" customFormat="false" ht="17.25" hidden="false" customHeight="true" outlineLevel="0" collapsed="false">
      <c r="A141" s="45" t="n">
        <v>44035</v>
      </c>
      <c r="B141" s="2" t="s">
        <v>3017</v>
      </c>
      <c r="C141" s="29" t="n">
        <v>4383.29</v>
      </c>
      <c r="D141" s="41" t="n">
        <v>4345</v>
      </c>
      <c r="E141" s="41" t="n">
        <v>4415</v>
      </c>
    </row>
    <row r="142" customFormat="false" ht="17.25" hidden="false" customHeight="true" outlineLevel="0" collapsed="false">
      <c r="A142" s="45" t="n">
        <v>44036</v>
      </c>
      <c r="B142" s="2" t="s">
        <v>3017</v>
      </c>
      <c r="C142" s="29" t="n">
        <v>4397.34</v>
      </c>
      <c r="D142" s="41" t="n">
        <v>4360</v>
      </c>
      <c r="E142" s="41" t="n">
        <v>4435</v>
      </c>
    </row>
    <row r="143" customFormat="false" ht="17.25" hidden="false" customHeight="true" outlineLevel="0" collapsed="false">
      <c r="A143" s="45" t="n">
        <v>44039</v>
      </c>
      <c r="B143" s="2" t="s">
        <v>3017</v>
      </c>
      <c r="C143" s="29" t="n">
        <v>4431.49</v>
      </c>
      <c r="D143" s="41" t="n">
        <v>4395</v>
      </c>
      <c r="E143" s="41" t="n">
        <v>4470</v>
      </c>
    </row>
    <row r="144" customFormat="false" ht="17.25" hidden="false" customHeight="true" outlineLevel="0" collapsed="false">
      <c r="A144" s="45" t="n">
        <v>44040</v>
      </c>
      <c r="B144" s="2" t="s">
        <v>3017</v>
      </c>
      <c r="C144" s="29" t="n">
        <v>4441.08</v>
      </c>
      <c r="D144" s="41" t="n">
        <v>4405</v>
      </c>
      <c r="E144" s="41" t="n">
        <v>4475</v>
      </c>
    </row>
    <row r="145" customFormat="false" ht="17.25" hidden="false" customHeight="true" outlineLevel="0" collapsed="false">
      <c r="A145" s="45" t="n">
        <v>44041</v>
      </c>
      <c r="B145" s="2" t="s">
        <v>3017</v>
      </c>
      <c r="C145" s="29" t="n">
        <v>4441.35</v>
      </c>
      <c r="D145" s="41" t="n">
        <v>4405</v>
      </c>
      <c r="E145" s="41" t="n">
        <v>4475</v>
      </c>
    </row>
    <row r="146" customFormat="false" ht="17.25" hidden="false" customHeight="true" outlineLevel="0" collapsed="false">
      <c r="A146" s="45" t="n">
        <v>44042</v>
      </c>
      <c r="B146" s="2" t="s">
        <v>3017</v>
      </c>
      <c r="C146" s="29" t="n">
        <v>4450.7</v>
      </c>
      <c r="D146" s="41" t="n">
        <v>4415</v>
      </c>
      <c r="E146" s="41" t="n">
        <v>4485</v>
      </c>
    </row>
    <row r="147" customFormat="false" ht="17.25" hidden="false" customHeight="true" outlineLevel="0" collapsed="false">
      <c r="A147" s="45" t="n">
        <v>44046</v>
      </c>
      <c r="B147" s="2" t="s">
        <v>3017</v>
      </c>
      <c r="C147" s="29" t="n">
        <v>4453.69</v>
      </c>
      <c r="D147" s="41" t="n">
        <v>4418</v>
      </c>
      <c r="E147" s="41" t="n">
        <v>4492</v>
      </c>
    </row>
    <row r="148" customFormat="false" ht="17.25" hidden="false" customHeight="true" outlineLevel="0" collapsed="false">
      <c r="A148" s="45" t="n">
        <v>44047</v>
      </c>
      <c r="B148" s="2" t="s">
        <v>3017</v>
      </c>
      <c r="C148" s="29" t="n">
        <v>4454.54</v>
      </c>
      <c r="D148" s="41" t="n">
        <v>4418</v>
      </c>
      <c r="E148" s="41" t="n">
        <v>4492</v>
      </c>
    </row>
    <row r="149" customFormat="false" ht="17.25" hidden="false" customHeight="true" outlineLevel="0" collapsed="false">
      <c r="A149" s="45" t="n">
        <v>44048</v>
      </c>
      <c r="B149" s="2" t="s">
        <v>3017</v>
      </c>
      <c r="C149" s="29" t="n">
        <v>4472.28</v>
      </c>
      <c r="D149" s="41" t="n">
        <v>4435</v>
      </c>
      <c r="E149" s="41" t="n">
        <v>4510</v>
      </c>
    </row>
    <row r="150" customFormat="false" ht="17.25" hidden="false" customHeight="true" outlineLevel="0" collapsed="false">
      <c r="A150" s="45" t="n">
        <v>44049</v>
      </c>
      <c r="B150" s="2" t="s">
        <v>3017</v>
      </c>
      <c r="C150" s="29" t="n">
        <v>4482.66</v>
      </c>
      <c r="D150" s="41" t="n">
        <v>4445</v>
      </c>
      <c r="E150" s="41" t="n">
        <v>4520</v>
      </c>
    </row>
    <row r="151" customFormat="false" ht="17.25" hidden="false" customHeight="true" outlineLevel="0" collapsed="false">
      <c r="A151" s="45" t="n">
        <v>44050</v>
      </c>
      <c r="B151" s="2" t="s">
        <v>3017</v>
      </c>
      <c r="C151" s="29" t="n">
        <v>4471.63</v>
      </c>
      <c r="D151" s="41" t="n">
        <v>4435</v>
      </c>
      <c r="E151" s="41" t="n">
        <v>4510</v>
      </c>
    </row>
    <row r="152" customFormat="false" ht="17.25" hidden="false" customHeight="true" outlineLevel="0" collapsed="false">
      <c r="A152" s="45" t="n">
        <v>44053</v>
      </c>
      <c r="B152" s="2" t="s">
        <v>3017</v>
      </c>
      <c r="C152" s="29" t="n">
        <v>4457.61</v>
      </c>
      <c r="D152" s="41" t="n">
        <v>4420</v>
      </c>
      <c r="E152" s="41" t="n">
        <v>4495</v>
      </c>
    </row>
    <row r="153" customFormat="false" ht="17.25" hidden="false" customHeight="true" outlineLevel="0" collapsed="false">
      <c r="A153" s="45" t="n">
        <v>44054</v>
      </c>
      <c r="B153" s="2" t="s">
        <v>3017</v>
      </c>
      <c r="C153" s="29" t="n">
        <v>4443.54</v>
      </c>
      <c r="D153" s="41" t="n">
        <v>4405</v>
      </c>
      <c r="E153" s="41" t="n">
        <v>4480</v>
      </c>
    </row>
    <row r="154" customFormat="false" ht="17.25" hidden="false" customHeight="true" outlineLevel="0" collapsed="false">
      <c r="A154" s="45" t="n">
        <v>44055</v>
      </c>
      <c r="B154" s="2" t="s">
        <v>3017</v>
      </c>
      <c r="C154" s="29" t="n">
        <v>4440.41</v>
      </c>
      <c r="D154" s="41" t="n">
        <v>4402</v>
      </c>
      <c r="E154" s="41" t="n">
        <v>4478</v>
      </c>
    </row>
    <row r="155" customFormat="false" ht="17.25" hidden="false" customHeight="true" outlineLevel="0" collapsed="false">
      <c r="A155" s="45" t="n">
        <v>44056</v>
      </c>
      <c r="B155" s="2" t="s">
        <v>3017</v>
      </c>
      <c r="C155" s="29" t="n">
        <v>4472.15</v>
      </c>
      <c r="D155" s="41" t="n">
        <v>4435</v>
      </c>
      <c r="E155" s="41" t="n">
        <v>4510</v>
      </c>
    </row>
    <row r="156" customFormat="false" ht="17.25" hidden="false" customHeight="true" outlineLevel="0" collapsed="false">
      <c r="A156" s="45" t="n">
        <v>44057</v>
      </c>
      <c r="B156" s="2" t="s">
        <v>3017</v>
      </c>
      <c r="C156" s="29" t="n">
        <v>4465.27</v>
      </c>
      <c r="D156" s="41" t="n">
        <v>4428</v>
      </c>
      <c r="E156" s="41" t="n">
        <v>4502</v>
      </c>
    </row>
    <row r="157" customFormat="false" ht="17.25" hidden="false" customHeight="true" outlineLevel="0" collapsed="false">
      <c r="A157" s="45" t="n">
        <v>44060</v>
      </c>
      <c r="B157" s="2" t="s">
        <v>3017</v>
      </c>
      <c r="C157" s="29" t="n">
        <v>4466.52</v>
      </c>
      <c r="D157" s="41" t="n">
        <v>4428</v>
      </c>
      <c r="E157" s="41" t="n">
        <v>4504</v>
      </c>
    </row>
    <row r="158" customFormat="false" ht="17.25" hidden="false" customHeight="true" outlineLevel="0" collapsed="false">
      <c r="A158" s="45" t="n">
        <v>44061</v>
      </c>
      <c r="B158" s="2" t="s">
        <v>3017</v>
      </c>
      <c r="C158" s="29" t="n">
        <v>4482.09</v>
      </c>
      <c r="D158" s="41" t="n">
        <v>4445</v>
      </c>
      <c r="E158" s="41" t="n">
        <v>4520</v>
      </c>
    </row>
    <row r="159" customFormat="false" ht="17.25" hidden="false" customHeight="true" outlineLevel="0" collapsed="false">
      <c r="A159" s="45" t="n">
        <v>44062</v>
      </c>
      <c r="B159" s="2" t="s">
        <v>3017</v>
      </c>
      <c r="C159" s="29" t="n">
        <v>4483.1</v>
      </c>
      <c r="D159" s="41" t="n">
        <v>4445</v>
      </c>
      <c r="E159" s="41" t="n">
        <v>4520</v>
      </c>
    </row>
    <row r="160" customFormat="false" ht="17.25" hidden="false" customHeight="true" outlineLevel="0" collapsed="false">
      <c r="A160" s="45" t="n">
        <v>44063</v>
      </c>
      <c r="B160" s="2" t="s">
        <v>3017</v>
      </c>
      <c r="C160" s="29" t="n">
        <v>4465.14</v>
      </c>
      <c r="D160" s="41" t="n">
        <v>4428</v>
      </c>
      <c r="E160" s="41" t="n">
        <v>4503</v>
      </c>
    </row>
    <row r="161" customFormat="false" ht="17.25" hidden="false" customHeight="true" outlineLevel="0" collapsed="false">
      <c r="A161" s="45" t="n">
        <v>44064</v>
      </c>
      <c r="B161" s="2" t="s">
        <v>3017</v>
      </c>
      <c r="C161" s="29" t="n">
        <v>4481.82</v>
      </c>
      <c r="D161" s="41" t="n">
        <v>4445</v>
      </c>
      <c r="E161" s="41" t="n">
        <v>4520</v>
      </c>
    </row>
    <row r="162" customFormat="false" ht="17.25" hidden="false" customHeight="true" outlineLevel="0" collapsed="false">
      <c r="A162" s="45" t="n">
        <v>44067</v>
      </c>
      <c r="B162" s="2" t="s">
        <v>3017</v>
      </c>
      <c r="C162" s="29" t="n">
        <v>4475.07</v>
      </c>
      <c r="D162" s="41" t="n">
        <v>4440</v>
      </c>
      <c r="E162" s="41" t="n">
        <v>4510</v>
      </c>
    </row>
    <row r="163" customFormat="false" ht="17.25" hidden="false" customHeight="true" outlineLevel="0" collapsed="false">
      <c r="A163" s="45" t="n">
        <v>44068</v>
      </c>
      <c r="B163" s="2" t="s">
        <v>3017</v>
      </c>
      <c r="C163" s="29" t="n">
        <v>4478.88</v>
      </c>
      <c r="D163" s="41" t="n">
        <v>4440</v>
      </c>
      <c r="E163" s="41" t="n">
        <v>4515</v>
      </c>
    </row>
    <row r="164" customFormat="false" ht="17.25" hidden="false" customHeight="true" outlineLevel="0" collapsed="false">
      <c r="A164" s="45" t="n">
        <v>44069</v>
      </c>
      <c r="B164" s="2" t="s">
        <v>3017</v>
      </c>
      <c r="C164" s="29" t="n">
        <v>4486.16</v>
      </c>
      <c r="D164" s="41" t="n">
        <v>4450</v>
      </c>
      <c r="E164" s="41" t="n">
        <v>4520</v>
      </c>
    </row>
    <row r="165" customFormat="false" ht="17.25" hidden="false" customHeight="true" outlineLevel="0" collapsed="false">
      <c r="A165" s="45" t="n">
        <v>44070</v>
      </c>
      <c r="B165" s="2" t="s">
        <v>3017</v>
      </c>
      <c r="C165" s="29" t="n">
        <v>4490.58</v>
      </c>
      <c r="D165" s="41" t="n">
        <v>4450</v>
      </c>
      <c r="E165" s="41" t="n">
        <v>4525</v>
      </c>
    </row>
    <row r="166" customFormat="false" ht="17.25" hidden="false" customHeight="true" outlineLevel="0" collapsed="false">
      <c r="A166" s="45" t="n">
        <v>44071</v>
      </c>
      <c r="B166" s="2" t="s">
        <v>3017</v>
      </c>
      <c r="C166" s="29" t="n">
        <v>4504.17</v>
      </c>
      <c r="D166" s="41" t="n">
        <v>4470</v>
      </c>
      <c r="E166" s="41" t="n">
        <v>4540</v>
      </c>
    </row>
    <row r="167" customFormat="false" ht="17.25" hidden="false" customHeight="true" outlineLevel="0" collapsed="false">
      <c r="A167" s="45" t="n">
        <v>44074</v>
      </c>
      <c r="B167" s="2" t="s">
        <v>3017</v>
      </c>
      <c r="C167" s="29" t="n">
        <v>4529.4</v>
      </c>
      <c r="D167" s="41" t="n">
        <v>4495</v>
      </c>
      <c r="E167" s="41" t="n">
        <v>4565</v>
      </c>
    </row>
    <row r="168" customFormat="false" ht="17.25" hidden="false" customHeight="true" outlineLevel="0" collapsed="false">
      <c r="A168" s="45" t="n">
        <v>44075</v>
      </c>
      <c r="B168" s="2" t="s">
        <v>3017</v>
      </c>
      <c r="C168" s="29" t="n">
        <v>4520.12</v>
      </c>
      <c r="D168" s="41" t="n">
        <v>4485</v>
      </c>
      <c r="E168" s="41" t="n">
        <v>4555</v>
      </c>
    </row>
    <row r="169" customFormat="false" ht="17.25" hidden="false" customHeight="true" outlineLevel="0" collapsed="false">
      <c r="A169" s="45" t="n">
        <v>44076</v>
      </c>
      <c r="B169" s="2" t="s">
        <v>3017</v>
      </c>
      <c r="C169" s="29" t="n">
        <v>4504.35</v>
      </c>
      <c r="D169" s="41" t="n">
        <v>4470</v>
      </c>
      <c r="E169" s="41" t="n">
        <v>4540</v>
      </c>
    </row>
    <row r="170" customFormat="false" ht="17.25" hidden="false" customHeight="true" outlineLevel="0" collapsed="false">
      <c r="A170" s="45" t="n">
        <v>44077</v>
      </c>
      <c r="B170" s="2" t="s">
        <v>3017</v>
      </c>
      <c r="C170" s="29" t="n">
        <v>4481.38</v>
      </c>
      <c r="D170" s="41" t="n">
        <v>4445</v>
      </c>
      <c r="E170" s="41" t="n">
        <v>4515</v>
      </c>
    </row>
    <row r="171" customFormat="false" ht="17.25" hidden="false" customHeight="true" outlineLevel="0" collapsed="false">
      <c r="A171" s="45" t="n">
        <v>44078</v>
      </c>
      <c r="B171" s="2" t="s">
        <v>3017</v>
      </c>
      <c r="C171" s="29" t="n">
        <v>4491.99</v>
      </c>
      <c r="D171" s="41" t="n">
        <v>4455</v>
      </c>
      <c r="E171" s="41" t="n">
        <v>4525</v>
      </c>
    </row>
    <row r="172" customFormat="false" ht="17.25" hidden="false" customHeight="true" outlineLevel="0" collapsed="false">
      <c r="A172" s="45" t="n">
        <v>44081</v>
      </c>
      <c r="B172" s="2" t="s">
        <v>3017</v>
      </c>
      <c r="C172" s="29" t="n">
        <v>4500.37</v>
      </c>
      <c r="D172" s="41" t="n">
        <v>4465</v>
      </c>
      <c r="E172" s="41" t="n">
        <v>4540</v>
      </c>
    </row>
    <row r="173" customFormat="false" ht="17.25" hidden="false" customHeight="true" outlineLevel="0" collapsed="false">
      <c r="A173" s="45" t="n">
        <v>44082</v>
      </c>
      <c r="B173" s="2" t="s">
        <v>3017</v>
      </c>
      <c r="C173" s="29" t="n">
        <v>4503.55</v>
      </c>
      <c r="D173" s="41" t="n">
        <v>4465</v>
      </c>
      <c r="E173" s="41" t="n">
        <v>4540</v>
      </c>
    </row>
    <row r="174" customFormat="false" ht="17.25" hidden="false" customHeight="true" outlineLevel="0" collapsed="false">
      <c r="A174" s="45" t="n">
        <v>44083</v>
      </c>
      <c r="B174" s="2" t="s">
        <v>3017</v>
      </c>
      <c r="C174" s="29" t="n">
        <v>4503.08</v>
      </c>
      <c r="D174" s="41" t="n">
        <v>4465</v>
      </c>
      <c r="E174" s="41" t="n">
        <v>4540</v>
      </c>
    </row>
    <row r="175" customFormat="false" ht="17.25" hidden="false" customHeight="true" outlineLevel="0" collapsed="false">
      <c r="A175" s="45" t="n">
        <v>44084</v>
      </c>
      <c r="B175" s="2" t="s">
        <v>3017</v>
      </c>
      <c r="C175" s="29" t="n">
        <v>4527.26</v>
      </c>
      <c r="D175" s="41" t="n">
        <v>4490</v>
      </c>
      <c r="E175" s="41" t="n">
        <v>4565</v>
      </c>
    </row>
    <row r="176" customFormat="false" ht="17.25" hidden="false" customHeight="true" outlineLevel="0" collapsed="false">
      <c r="A176" s="45" t="n">
        <v>44085</v>
      </c>
      <c r="B176" s="2" t="s">
        <v>3017</v>
      </c>
      <c r="C176" s="29" t="n">
        <v>4529.34</v>
      </c>
      <c r="D176" s="41" t="n">
        <v>4490</v>
      </c>
      <c r="E176" s="41" t="n">
        <v>4565</v>
      </c>
    </row>
    <row r="177" customFormat="false" ht="17.25" hidden="false" customHeight="true" outlineLevel="0" collapsed="false">
      <c r="A177" s="45" t="n">
        <v>44088</v>
      </c>
      <c r="B177" s="2" t="s">
        <v>3017</v>
      </c>
      <c r="C177" s="29" t="n">
        <v>4532.37</v>
      </c>
      <c r="D177" s="41" t="n">
        <v>4495</v>
      </c>
      <c r="E177" s="41" t="n">
        <v>4570</v>
      </c>
    </row>
    <row r="178" customFormat="false" ht="17.25" hidden="false" customHeight="true" outlineLevel="0" collapsed="false">
      <c r="A178" s="45" t="n">
        <v>44089</v>
      </c>
      <c r="B178" s="2" t="s">
        <v>3017</v>
      </c>
      <c r="C178" s="29" t="n">
        <v>4538.64</v>
      </c>
      <c r="D178" s="41" t="n">
        <v>4500</v>
      </c>
      <c r="E178" s="41" t="n">
        <v>4575</v>
      </c>
    </row>
    <row r="179" customFormat="false" ht="17.25" hidden="false" customHeight="true" outlineLevel="0" collapsed="false">
      <c r="A179" s="45" t="n">
        <v>44090</v>
      </c>
      <c r="B179" s="2" t="s">
        <v>3017</v>
      </c>
      <c r="C179" s="29" t="n">
        <v>4540.58</v>
      </c>
      <c r="D179" s="41" t="n">
        <v>4505</v>
      </c>
      <c r="E179" s="41" t="n">
        <v>4575</v>
      </c>
    </row>
    <row r="180" customFormat="false" ht="17.25" hidden="false" customHeight="true" outlineLevel="0" collapsed="false">
      <c r="A180" s="45" t="n">
        <v>44091</v>
      </c>
      <c r="B180" s="2" t="s">
        <v>3017</v>
      </c>
      <c r="C180" s="29" t="n">
        <v>4532.4</v>
      </c>
      <c r="D180" s="41" t="n">
        <v>4495</v>
      </c>
      <c r="E180" s="41" t="n">
        <v>4570</v>
      </c>
    </row>
    <row r="181" customFormat="false" ht="17.25" hidden="false" customHeight="true" outlineLevel="0" collapsed="false">
      <c r="A181" s="45" t="n">
        <v>44092</v>
      </c>
      <c r="B181" s="2" t="s">
        <v>3017</v>
      </c>
      <c r="C181" s="29" t="n">
        <v>4543.42</v>
      </c>
      <c r="D181" s="41" t="n">
        <v>4505</v>
      </c>
      <c r="E181" s="41" t="n">
        <v>4580</v>
      </c>
    </row>
    <row r="182" customFormat="false" ht="17.25" hidden="false" customHeight="true" outlineLevel="0" collapsed="false">
      <c r="A182" s="45" t="n">
        <v>44095</v>
      </c>
      <c r="B182" s="2" t="s">
        <v>3017</v>
      </c>
      <c r="C182" s="29" t="n">
        <v>4557.71</v>
      </c>
      <c r="D182" s="41" t="n">
        <v>4520</v>
      </c>
      <c r="E182" s="41" t="n">
        <v>4595</v>
      </c>
    </row>
    <row r="183" customFormat="false" ht="17.25" hidden="false" customHeight="true" outlineLevel="0" collapsed="false">
      <c r="A183" s="45" t="n">
        <v>44096</v>
      </c>
      <c r="B183" s="2" t="s">
        <v>3017</v>
      </c>
      <c r="C183" s="29" t="n">
        <v>4535.99</v>
      </c>
      <c r="D183" s="41" t="n">
        <v>4500</v>
      </c>
      <c r="E183" s="41" t="n">
        <v>4570</v>
      </c>
    </row>
    <row r="184" customFormat="false" ht="17.25" hidden="false" customHeight="true" outlineLevel="0" collapsed="false">
      <c r="A184" s="45" t="n">
        <v>44097</v>
      </c>
      <c r="B184" s="2" t="s">
        <v>3017</v>
      </c>
      <c r="C184" s="29" t="n">
        <v>4512.43</v>
      </c>
      <c r="D184" s="41" t="n">
        <v>4475</v>
      </c>
      <c r="E184" s="41" t="n">
        <v>4550</v>
      </c>
    </row>
    <row r="185" customFormat="false" ht="17.25" hidden="false" customHeight="true" outlineLevel="0" collapsed="false">
      <c r="A185" s="45" t="n">
        <v>44098</v>
      </c>
      <c r="B185" s="2" t="s">
        <v>3017</v>
      </c>
      <c r="C185" s="29" t="n">
        <v>4505.71</v>
      </c>
      <c r="D185" s="41" t="n">
        <v>4470</v>
      </c>
      <c r="E185" s="41" t="n">
        <v>4540</v>
      </c>
    </row>
    <row r="186" customFormat="false" ht="17.25" hidden="false" customHeight="true" outlineLevel="0" collapsed="false">
      <c r="A186" s="45" t="n">
        <v>44099</v>
      </c>
      <c r="B186" s="2" t="s">
        <v>3017</v>
      </c>
      <c r="C186" s="29" t="n">
        <v>4512.46</v>
      </c>
      <c r="D186" s="41" t="n">
        <v>4475</v>
      </c>
      <c r="E186" s="41" t="n">
        <v>4548</v>
      </c>
    </row>
    <row r="187" customFormat="false" ht="17.25" hidden="false" customHeight="true" outlineLevel="0" collapsed="false">
      <c r="A187" s="45" t="n">
        <v>44102</v>
      </c>
      <c r="B187" s="2" t="s">
        <v>3017</v>
      </c>
      <c r="C187" s="29" t="n">
        <v>4509.36</v>
      </c>
      <c r="D187" s="41" t="n">
        <v>4470</v>
      </c>
      <c r="E187" s="41" t="n">
        <v>4552</v>
      </c>
    </row>
    <row r="188" customFormat="false" ht="17.25" hidden="false" customHeight="true" outlineLevel="0" collapsed="false">
      <c r="A188" s="45" t="n">
        <v>44103</v>
      </c>
      <c r="B188" s="2" t="s">
        <v>3017</v>
      </c>
      <c r="C188" s="29" t="n">
        <v>4525.13</v>
      </c>
      <c r="D188" s="41" t="n">
        <v>4490</v>
      </c>
      <c r="E188" s="41" t="n">
        <v>4565</v>
      </c>
    </row>
    <row r="189" customFormat="false" ht="17.25" hidden="false" customHeight="true" outlineLevel="0" collapsed="false">
      <c r="A189" s="45" t="n">
        <v>44104</v>
      </c>
      <c r="B189" s="2" t="s">
        <v>3017</v>
      </c>
      <c r="C189" s="29" t="n">
        <v>4541.59</v>
      </c>
      <c r="D189" s="41" t="n">
        <v>4505</v>
      </c>
      <c r="E189" s="41" t="n">
        <v>4590</v>
      </c>
    </row>
    <row r="190" customFormat="false" ht="17.25" hidden="false" customHeight="true" outlineLevel="0" collapsed="false">
      <c r="A190" s="45" t="n">
        <v>44105</v>
      </c>
      <c r="B190" s="2" t="s">
        <v>3017</v>
      </c>
      <c r="C190" s="29" t="n">
        <v>4557.03</v>
      </c>
      <c r="D190" s="41" t="n">
        <v>4520</v>
      </c>
      <c r="E190" s="41" t="n">
        <v>4590</v>
      </c>
    </row>
    <row r="191" customFormat="false" ht="17.25" hidden="false" customHeight="true" outlineLevel="0" collapsed="false">
      <c r="A191" s="45" t="n">
        <v>44106</v>
      </c>
      <c r="B191" s="2" t="s">
        <v>3017</v>
      </c>
      <c r="C191" s="29" t="n">
        <v>4553.75</v>
      </c>
      <c r="D191" s="41" t="n">
        <v>4515</v>
      </c>
      <c r="E191" s="41" t="n">
        <v>4590</v>
      </c>
    </row>
    <row r="192" customFormat="false" ht="17.25" hidden="false" customHeight="true" outlineLevel="0" collapsed="false">
      <c r="A192" s="45" t="n">
        <v>44109</v>
      </c>
      <c r="B192" s="2" t="s">
        <v>3017</v>
      </c>
      <c r="C192" s="29" t="n">
        <v>4556.04</v>
      </c>
      <c r="D192" s="41" t="n">
        <v>4520</v>
      </c>
      <c r="E192" s="41" t="n">
        <v>4590</v>
      </c>
    </row>
    <row r="193" customFormat="false" ht="17.25" hidden="false" customHeight="true" outlineLevel="0" collapsed="false">
      <c r="A193" s="45" t="n">
        <v>44110</v>
      </c>
      <c r="B193" s="2" t="s">
        <v>3017</v>
      </c>
      <c r="C193" s="29" t="n">
        <v>4567.14</v>
      </c>
      <c r="D193" s="41" t="n">
        <v>4530</v>
      </c>
      <c r="E193" s="41" t="n">
        <v>4600</v>
      </c>
    </row>
    <row r="194" customFormat="false" ht="17.25" hidden="false" customHeight="true" outlineLevel="0" collapsed="false">
      <c r="A194" s="45" t="n">
        <v>44111</v>
      </c>
      <c r="B194" s="2" t="s">
        <v>3017</v>
      </c>
      <c r="C194" s="29" t="n">
        <v>4560.51</v>
      </c>
      <c r="D194" s="41" t="n">
        <v>4525</v>
      </c>
      <c r="E194" s="41" t="n">
        <v>4595</v>
      </c>
    </row>
    <row r="195" customFormat="false" ht="17.25" hidden="false" customHeight="true" outlineLevel="0" collapsed="false">
      <c r="A195" s="45" t="n">
        <v>44112</v>
      </c>
      <c r="B195" s="2" t="s">
        <v>3017</v>
      </c>
      <c r="C195" s="29" t="n">
        <v>4573.13</v>
      </c>
      <c r="D195" s="41" t="n">
        <v>4535</v>
      </c>
      <c r="E195" s="41" t="n">
        <v>4610</v>
      </c>
    </row>
    <row r="196" customFormat="false" ht="17.25" hidden="false" customHeight="true" outlineLevel="0" collapsed="false">
      <c r="A196" s="45" t="n">
        <v>44113</v>
      </c>
      <c r="B196" s="2" t="s">
        <v>3017</v>
      </c>
      <c r="C196" s="29" t="n">
        <v>4577.97</v>
      </c>
      <c r="D196" s="41" t="n">
        <v>4540</v>
      </c>
      <c r="E196" s="41" t="n">
        <v>4615</v>
      </c>
    </row>
    <row r="197" customFormat="false" ht="17.25" hidden="false" customHeight="true" outlineLevel="0" collapsed="false">
      <c r="A197" s="45" t="n">
        <v>44116</v>
      </c>
      <c r="B197" s="2" t="s">
        <v>3017</v>
      </c>
      <c r="C197" s="29" t="n">
        <v>4584.6</v>
      </c>
      <c r="D197" s="41" t="n">
        <v>4545</v>
      </c>
      <c r="E197" s="41" t="n">
        <v>4620</v>
      </c>
    </row>
    <row r="198" customFormat="false" ht="17.25" hidden="false" customHeight="true" outlineLevel="0" collapsed="false">
      <c r="A198" s="45" t="n">
        <v>44117</v>
      </c>
      <c r="B198" s="2" t="s">
        <v>3017</v>
      </c>
      <c r="C198" s="29" t="n">
        <v>4591.33</v>
      </c>
      <c r="D198" s="41" t="n">
        <v>4555</v>
      </c>
      <c r="E198" s="41" t="n">
        <v>4625</v>
      </c>
    </row>
    <row r="199" customFormat="false" ht="17.25" hidden="false" customHeight="true" outlineLevel="0" collapsed="false">
      <c r="A199" s="45" t="n">
        <v>44118</v>
      </c>
      <c r="B199" s="2" t="s">
        <v>3017</v>
      </c>
      <c r="C199" s="29" t="n">
        <v>4582.12</v>
      </c>
      <c r="D199" s="41" t="n">
        <v>4545</v>
      </c>
      <c r="E199" s="41" t="n">
        <v>4620</v>
      </c>
    </row>
    <row r="200" customFormat="false" ht="17.25" hidden="false" customHeight="true" outlineLevel="0" collapsed="false">
      <c r="A200" s="45" t="n">
        <v>44119</v>
      </c>
      <c r="B200" s="2" t="s">
        <v>3017</v>
      </c>
      <c r="C200" s="29" t="n">
        <v>4581.96</v>
      </c>
      <c r="D200" s="41" t="n">
        <v>4545</v>
      </c>
      <c r="E200" s="41" t="n">
        <v>4615</v>
      </c>
    </row>
    <row r="201" customFormat="false" ht="17.25" hidden="false" customHeight="true" outlineLevel="0" collapsed="false">
      <c r="A201" s="45" t="n">
        <v>44120</v>
      </c>
      <c r="B201" s="2" t="s">
        <v>3017</v>
      </c>
      <c r="C201" s="29" t="n">
        <v>4584.31</v>
      </c>
      <c r="D201" s="41" t="n">
        <v>4545</v>
      </c>
      <c r="E201" s="41" t="n">
        <v>4620</v>
      </c>
    </row>
    <row r="202" customFormat="false" ht="17.25" hidden="false" customHeight="true" outlineLevel="0" collapsed="false">
      <c r="A202" s="45" t="n">
        <v>44123</v>
      </c>
      <c r="B202" s="2" t="s">
        <v>3017</v>
      </c>
      <c r="C202" s="29" t="n">
        <v>4589.42</v>
      </c>
      <c r="D202" s="41" t="n">
        <v>4550</v>
      </c>
      <c r="E202" s="41" t="n">
        <v>4625</v>
      </c>
    </row>
    <row r="203" customFormat="false" ht="17.25" hidden="false" customHeight="true" outlineLevel="0" collapsed="false">
      <c r="A203" s="45" t="n">
        <v>44124</v>
      </c>
      <c r="B203" s="2" t="s">
        <v>3017</v>
      </c>
      <c r="C203" s="29" t="n">
        <v>4613.5</v>
      </c>
      <c r="D203" s="41" t="n">
        <v>4578</v>
      </c>
      <c r="E203" s="41" t="n">
        <v>4660</v>
      </c>
    </row>
    <row r="204" customFormat="false" ht="17.25" hidden="false" customHeight="true" outlineLevel="0" collapsed="false">
      <c r="A204" s="45" t="n">
        <v>44125</v>
      </c>
      <c r="B204" s="2" t="s">
        <v>3017</v>
      </c>
      <c r="C204" s="29" t="n">
        <v>4635.45</v>
      </c>
      <c r="D204" s="41" t="n">
        <v>4619</v>
      </c>
      <c r="E204" s="41" t="n">
        <v>4645</v>
      </c>
    </row>
    <row r="205" customFormat="false" ht="17.25" hidden="false" customHeight="true" outlineLevel="0" collapsed="false">
      <c r="A205" s="45" t="n">
        <v>44126</v>
      </c>
      <c r="B205" s="2" t="s">
        <v>3017</v>
      </c>
      <c r="C205" s="29" t="n">
        <v>4641.08</v>
      </c>
      <c r="D205" s="41" t="n">
        <v>4610</v>
      </c>
      <c r="E205" s="41" t="n">
        <v>4667</v>
      </c>
    </row>
    <row r="206" customFormat="false" ht="17.25" hidden="false" customHeight="true" outlineLevel="0" collapsed="false">
      <c r="A206" s="45" t="n">
        <v>44127</v>
      </c>
      <c r="B206" s="2" t="s">
        <v>3017</v>
      </c>
      <c r="C206" s="29" t="n">
        <v>4631.07</v>
      </c>
      <c r="D206" s="41" t="n">
        <v>4605</v>
      </c>
      <c r="E206" s="41" t="n">
        <v>4662</v>
      </c>
    </row>
    <row r="207" customFormat="false" ht="17.25" hidden="false" customHeight="true" outlineLevel="0" collapsed="false">
      <c r="A207" s="45" t="n">
        <v>44130</v>
      </c>
      <c r="B207" s="2" t="s">
        <v>3017</v>
      </c>
      <c r="C207" s="29" t="n">
        <v>4651.1</v>
      </c>
      <c r="D207" s="41" t="n">
        <v>4620</v>
      </c>
      <c r="E207" s="41" t="n">
        <v>4675</v>
      </c>
    </row>
    <row r="208" customFormat="false" ht="17.25" hidden="false" customHeight="true" outlineLevel="0" collapsed="false">
      <c r="A208" s="45" t="n">
        <v>44131</v>
      </c>
      <c r="B208" s="2" t="s">
        <v>3017</v>
      </c>
      <c r="C208" s="29" t="n">
        <v>4661.05</v>
      </c>
      <c r="D208" s="41" t="n">
        <v>4630</v>
      </c>
      <c r="E208" s="41" t="n">
        <v>4685</v>
      </c>
    </row>
    <row r="209" customFormat="false" ht="17.25" hidden="false" customHeight="true" outlineLevel="0" collapsed="false">
      <c r="A209" s="45" t="n">
        <v>44132</v>
      </c>
      <c r="B209" s="2" t="s">
        <v>3017</v>
      </c>
      <c r="C209" s="29" t="n">
        <v>4640.55</v>
      </c>
      <c r="D209" s="41" t="n">
        <v>4610</v>
      </c>
      <c r="E209" s="41" t="n">
        <v>4665</v>
      </c>
    </row>
    <row r="210" customFormat="false" ht="17.25" hidden="false" customHeight="true" outlineLevel="0" collapsed="false">
      <c r="A210" s="45" t="n">
        <v>44133</v>
      </c>
      <c r="B210" s="2" t="s">
        <v>3017</v>
      </c>
      <c r="C210" s="29" t="n">
        <v>4609.69</v>
      </c>
      <c r="D210" s="41" t="n">
        <v>4585</v>
      </c>
      <c r="E210" s="41" t="n">
        <v>4635</v>
      </c>
    </row>
    <row r="211" customFormat="false" ht="17.25" hidden="false" customHeight="true" outlineLevel="0" collapsed="false">
      <c r="A211" s="45" t="n">
        <v>44134</v>
      </c>
      <c r="B211" s="2" t="s">
        <v>3017</v>
      </c>
      <c r="C211" s="29" t="n">
        <v>4545.29</v>
      </c>
      <c r="D211" s="41" t="n">
        <v>4519</v>
      </c>
      <c r="E211" s="41" t="n">
        <v>4582</v>
      </c>
    </row>
    <row r="212" customFormat="false" ht="17.25" hidden="false" customHeight="true" outlineLevel="0" collapsed="false">
      <c r="A212" s="45" t="n">
        <v>44137</v>
      </c>
      <c r="B212" s="2" t="s">
        <v>3017</v>
      </c>
      <c r="C212" s="29" t="n">
        <v>4542.32</v>
      </c>
      <c r="D212" s="41" t="n">
        <v>4515</v>
      </c>
      <c r="E212" s="41" t="n">
        <v>4575</v>
      </c>
    </row>
    <row r="213" customFormat="false" ht="17.25" hidden="false" customHeight="true" outlineLevel="0" collapsed="false">
      <c r="A213" s="45" t="n">
        <v>44138</v>
      </c>
      <c r="B213" s="2" t="s">
        <v>3017</v>
      </c>
      <c r="C213" s="29" t="n">
        <v>4553.23</v>
      </c>
      <c r="D213" s="41" t="n">
        <v>4525</v>
      </c>
      <c r="E213" s="41" t="n">
        <v>4590</v>
      </c>
    </row>
    <row r="214" customFormat="false" ht="17.25" hidden="false" customHeight="true" outlineLevel="0" collapsed="false">
      <c r="A214" s="45" t="n">
        <v>44139</v>
      </c>
      <c r="B214" s="2" t="s">
        <v>3017</v>
      </c>
      <c r="C214" s="29" t="n">
        <v>4558.78</v>
      </c>
      <c r="D214" s="41" t="n">
        <v>4520</v>
      </c>
      <c r="E214" s="41" t="n">
        <v>4580</v>
      </c>
    </row>
    <row r="215" customFormat="false" ht="17.25" hidden="false" customHeight="true" outlineLevel="0" collapsed="false">
      <c r="A215" s="45" t="n">
        <v>44140</v>
      </c>
      <c r="B215" s="2" t="s">
        <v>3017</v>
      </c>
      <c r="C215" s="29" t="n">
        <v>4566.01</v>
      </c>
      <c r="D215" s="41" t="n">
        <v>4535</v>
      </c>
      <c r="E215" s="41" t="n">
        <v>4585</v>
      </c>
    </row>
    <row r="216" customFormat="false" ht="17.25" hidden="false" customHeight="true" outlineLevel="0" collapsed="false">
      <c r="A216" s="45" t="n">
        <v>44141</v>
      </c>
      <c r="B216" s="2" t="s">
        <v>3017</v>
      </c>
      <c r="C216" s="29" t="n">
        <v>4585.68</v>
      </c>
      <c r="D216" s="41" t="n">
        <v>4560</v>
      </c>
      <c r="E216" s="41" t="n">
        <v>4610</v>
      </c>
    </row>
    <row r="217" customFormat="false" ht="17.25" hidden="false" customHeight="true" outlineLevel="0" collapsed="false">
      <c r="A217" s="45" t="n">
        <v>44144</v>
      </c>
      <c r="B217" s="2" t="s">
        <v>3017</v>
      </c>
      <c r="C217" s="29" t="n">
        <v>4597.48</v>
      </c>
      <c r="D217" s="41" t="n">
        <v>4573</v>
      </c>
      <c r="E217" s="41" t="n">
        <v>4618</v>
      </c>
    </row>
    <row r="218" customFormat="false" ht="17.25" hidden="false" customHeight="true" outlineLevel="0" collapsed="false">
      <c r="A218" s="45" t="n">
        <v>44145</v>
      </c>
      <c r="B218" s="2" t="s">
        <v>3017</v>
      </c>
      <c r="C218" s="29" t="n">
        <v>4591.97</v>
      </c>
      <c r="D218" s="41" t="n">
        <v>4583</v>
      </c>
      <c r="E218" s="41" t="n">
        <v>4610</v>
      </c>
    </row>
    <row r="219" customFormat="false" ht="17.25" hidden="false" customHeight="true" outlineLevel="0" collapsed="false">
      <c r="A219" s="45" t="n">
        <v>44146</v>
      </c>
      <c r="B219" s="2" t="s">
        <v>3017</v>
      </c>
      <c r="C219" s="29" t="n">
        <v>4591.26</v>
      </c>
      <c r="D219" s="41" t="n">
        <v>4555</v>
      </c>
      <c r="E219" s="41" t="n">
        <v>4620</v>
      </c>
    </row>
    <row r="220" customFormat="false" ht="17.25" hidden="false" customHeight="true" outlineLevel="0" collapsed="false">
      <c r="A220" s="45" t="n">
        <v>44147</v>
      </c>
      <c r="B220" s="2" t="s">
        <v>3017</v>
      </c>
      <c r="C220" s="29" t="n">
        <v>4582.43</v>
      </c>
      <c r="D220" s="41" t="n">
        <v>4550</v>
      </c>
      <c r="E220" s="41" t="n">
        <v>4610</v>
      </c>
    </row>
    <row r="221" customFormat="false" ht="17.25" hidden="false" customHeight="true" outlineLevel="0" collapsed="false">
      <c r="A221" s="45" t="n">
        <v>44148</v>
      </c>
      <c r="B221" s="2" t="s">
        <v>3017</v>
      </c>
      <c r="C221" s="29" t="n">
        <v>4603.39</v>
      </c>
      <c r="D221" s="41" t="n">
        <v>4570</v>
      </c>
      <c r="E221" s="41" t="n">
        <v>4665</v>
      </c>
    </row>
    <row r="222" customFormat="false" ht="17.25" hidden="false" customHeight="true" outlineLevel="0" collapsed="false">
      <c r="A222" s="45" t="n">
        <v>44151</v>
      </c>
      <c r="B222" s="2" t="s">
        <v>3017</v>
      </c>
      <c r="C222" s="29" t="n">
        <v>4623.2</v>
      </c>
      <c r="D222" s="41" t="n">
        <v>4590</v>
      </c>
      <c r="E222" s="41" t="n">
        <v>4655</v>
      </c>
    </row>
    <row r="223" customFormat="false" ht="17.25" hidden="false" customHeight="true" outlineLevel="0" collapsed="false">
      <c r="A223" s="45" t="n">
        <v>44152</v>
      </c>
      <c r="B223" s="2" t="s">
        <v>3017</v>
      </c>
      <c r="C223" s="29" t="n">
        <v>4586.08</v>
      </c>
      <c r="D223" s="41" t="n">
        <v>4555</v>
      </c>
      <c r="E223" s="41" t="n">
        <v>4625</v>
      </c>
    </row>
    <row r="224" customFormat="false" ht="17.25" hidden="false" customHeight="true" outlineLevel="0" collapsed="false">
      <c r="A224" s="45" t="n">
        <v>44153</v>
      </c>
      <c r="B224" s="2" t="s">
        <v>3017</v>
      </c>
      <c r="C224" s="29" t="n">
        <v>4551.04</v>
      </c>
      <c r="D224" s="41" t="n">
        <v>4520</v>
      </c>
      <c r="E224" s="41" t="n">
        <v>4580</v>
      </c>
    </row>
    <row r="225" customFormat="false" ht="17.25" hidden="false" customHeight="true" outlineLevel="0" collapsed="false">
      <c r="A225" s="45" t="n">
        <v>44154</v>
      </c>
      <c r="B225" s="2" t="s">
        <v>3017</v>
      </c>
      <c r="C225" s="29" t="n">
        <v>4545.16</v>
      </c>
      <c r="D225" s="41" t="n">
        <v>4515</v>
      </c>
      <c r="E225" s="41" t="n">
        <v>4575</v>
      </c>
    </row>
    <row r="226" customFormat="false" ht="17.25" hidden="false" customHeight="true" outlineLevel="0" collapsed="false">
      <c r="A226" s="45" t="n">
        <v>44155</v>
      </c>
      <c r="B226" s="2" t="s">
        <v>3017</v>
      </c>
      <c r="C226" s="29" t="n">
        <v>4554.84</v>
      </c>
      <c r="D226" s="41" t="n">
        <v>4520</v>
      </c>
      <c r="E226" s="41" t="n">
        <v>4588</v>
      </c>
    </row>
    <row r="227" customFormat="false" ht="17.25" hidden="false" customHeight="true" outlineLevel="0" collapsed="false">
      <c r="A227" s="45" t="n">
        <v>44158</v>
      </c>
      <c r="B227" s="2" t="s">
        <v>3017</v>
      </c>
      <c r="C227" s="29" t="n">
        <v>4559.67</v>
      </c>
      <c r="D227" s="41" t="n">
        <v>4525</v>
      </c>
      <c r="E227" s="41" t="n">
        <v>4595</v>
      </c>
    </row>
    <row r="228" customFormat="false" ht="17.25" hidden="false" customHeight="true" outlineLevel="0" collapsed="false">
      <c r="A228" s="45" t="n">
        <v>44159</v>
      </c>
      <c r="B228" s="2" t="s">
        <v>3017</v>
      </c>
      <c r="C228" s="29" t="n">
        <v>4563.05</v>
      </c>
      <c r="D228" s="41" t="n">
        <v>4525</v>
      </c>
      <c r="E228" s="41" t="n">
        <v>4595</v>
      </c>
    </row>
    <row r="229" customFormat="false" ht="17.25" hidden="false" customHeight="true" outlineLevel="0" collapsed="false">
      <c r="A229" s="45" t="n">
        <v>44160</v>
      </c>
      <c r="B229" s="2" t="s">
        <v>3017</v>
      </c>
      <c r="C229" s="29" t="n">
        <v>4545.77</v>
      </c>
      <c r="D229" s="41" t="n">
        <v>4512</v>
      </c>
      <c r="E229" s="41" t="n">
        <v>4580</v>
      </c>
    </row>
    <row r="230" customFormat="false" ht="17.25" hidden="false" customHeight="true" outlineLevel="0" collapsed="false">
      <c r="A230" s="45" t="n">
        <v>44161</v>
      </c>
      <c r="B230" s="2" t="s">
        <v>3017</v>
      </c>
      <c r="C230" s="29" t="n">
        <v>4551.43</v>
      </c>
      <c r="D230" s="41" t="n">
        <v>4515</v>
      </c>
      <c r="E230" s="41" t="n">
        <v>4585</v>
      </c>
    </row>
    <row r="231" customFormat="false" ht="17.25" hidden="false" customHeight="true" outlineLevel="0" collapsed="false">
      <c r="A231" s="45" t="n">
        <v>44162</v>
      </c>
      <c r="B231" s="2" t="s">
        <v>3017</v>
      </c>
      <c r="C231" s="29" t="n">
        <v>4502.59</v>
      </c>
      <c r="D231" s="41" t="n">
        <v>4470</v>
      </c>
      <c r="E231" s="41" t="n">
        <v>4540</v>
      </c>
    </row>
    <row r="232" customFormat="false" ht="17.25" hidden="false" customHeight="true" outlineLevel="0" collapsed="false">
      <c r="A232" s="45" t="n">
        <v>44165</v>
      </c>
      <c r="B232" s="2" t="s">
        <v>3017</v>
      </c>
      <c r="C232" s="29" t="n">
        <v>4511.92</v>
      </c>
      <c r="D232" s="41" t="n">
        <v>4480</v>
      </c>
      <c r="E232" s="41" t="n">
        <v>4545</v>
      </c>
    </row>
    <row r="233" customFormat="false" ht="17.25" hidden="false" customHeight="true" outlineLevel="0" collapsed="false">
      <c r="A233" s="45" t="n">
        <v>44166</v>
      </c>
      <c r="B233" s="2" t="s">
        <v>3017</v>
      </c>
      <c r="C233" s="29" t="n">
        <v>4472.16</v>
      </c>
      <c r="D233" s="41" t="n">
        <v>4440</v>
      </c>
      <c r="E233" s="41" t="n">
        <v>4507</v>
      </c>
    </row>
    <row r="234" customFormat="false" ht="17.25" hidden="false" customHeight="true" outlineLevel="0" collapsed="false">
      <c r="A234" s="45" t="n">
        <v>44167</v>
      </c>
      <c r="B234" s="2" t="s">
        <v>3017</v>
      </c>
      <c r="C234" s="29" t="n">
        <v>4486.66</v>
      </c>
      <c r="D234" s="41" t="n">
        <v>4453</v>
      </c>
      <c r="E234" s="41" t="n">
        <v>4522</v>
      </c>
    </row>
    <row r="235" customFormat="false" ht="17.25" hidden="false" customHeight="true" outlineLevel="0" collapsed="false">
      <c r="A235" s="45" t="n">
        <v>44168</v>
      </c>
      <c r="B235" s="2" t="s">
        <v>3017</v>
      </c>
      <c r="C235" s="29" t="n">
        <v>4505.17</v>
      </c>
      <c r="D235" s="41" t="n">
        <v>4470</v>
      </c>
      <c r="E235" s="41" t="n">
        <v>4560</v>
      </c>
    </row>
    <row r="236" customFormat="false" ht="17.25" hidden="false" customHeight="true" outlineLevel="0" collapsed="false">
      <c r="A236" s="45" t="n">
        <v>44169</v>
      </c>
      <c r="B236" s="2" t="s">
        <v>3017</v>
      </c>
      <c r="C236" s="29" t="n">
        <v>4516.37</v>
      </c>
      <c r="D236" s="41" t="n">
        <v>4476</v>
      </c>
      <c r="E236" s="41" t="n">
        <v>4556</v>
      </c>
    </row>
    <row r="237" customFormat="false" ht="17.25" hidden="false" customHeight="true" outlineLevel="0" collapsed="false">
      <c r="A237" s="45" t="n">
        <v>44172</v>
      </c>
      <c r="B237" s="2" t="s">
        <v>3017</v>
      </c>
      <c r="C237" s="29" t="n">
        <v>4520.48</v>
      </c>
      <c r="D237" s="41" t="n">
        <v>4480</v>
      </c>
      <c r="E237" s="41" t="n">
        <v>4586</v>
      </c>
    </row>
    <row r="238" customFormat="false" ht="17.25" hidden="false" customHeight="true" outlineLevel="0" collapsed="false">
      <c r="A238" s="45" t="n">
        <v>44173</v>
      </c>
      <c r="B238" s="2" t="s">
        <v>3017</v>
      </c>
      <c r="C238" s="29" t="n">
        <v>4528.67</v>
      </c>
      <c r="D238" s="41" t="n">
        <v>4490</v>
      </c>
      <c r="E238" s="41" t="n">
        <v>4585</v>
      </c>
    </row>
    <row r="239" customFormat="false" ht="17.25" hidden="false" customHeight="true" outlineLevel="0" collapsed="false">
      <c r="A239" s="45" t="n">
        <v>44174</v>
      </c>
      <c r="B239" s="2" t="s">
        <v>3017</v>
      </c>
      <c r="C239" s="29" t="n">
        <v>4534.85</v>
      </c>
      <c r="D239" s="41" t="n">
        <v>4500</v>
      </c>
      <c r="E239" s="41" t="n">
        <v>4570</v>
      </c>
    </row>
    <row r="240" customFormat="false" ht="17.25" hidden="false" customHeight="true" outlineLevel="0" collapsed="false">
      <c r="A240" s="45" t="n">
        <v>44175</v>
      </c>
      <c r="B240" s="2" t="s">
        <v>3017</v>
      </c>
      <c r="C240" s="41" t="n">
        <v>4481</v>
      </c>
      <c r="D240" s="41" t="n">
        <v>4442</v>
      </c>
      <c r="E240" s="41" t="n">
        <v>4520</v>
      </c>
    </row>
    <row r="241" customFormat="false" ht="17.25" hidden="false" customHeight="true" outlineLevel="0" collapsed="false">
      <c r="A241" s="45" t="n">
        <v>44176</v>
      </c>
      <c r="B241" s="2" t="s">
        <v>3017</v>
      </c>
      <c r="C241" s="29" t="n">
        <v>4507.8</v>
      </c>
      <c r="D241" s="41" t="n">
        <v>4465</v>
      </c>
      <c r="E241" s="41" t="n">
        <v>4602</v>
      </c>
    </row>
    <row r="242" customFormat="false" ht="17.25" hidden="false" customHeight="true" outlineLevel="0" collapsed="false">
      <c r="A242" s="45" t="n">
        <v>44179</v>
      </c>
      <c r="B242" s="2" t="s">
        <v>3017</v>
      </c>
      <c r="C242" s="29" t="n">
        <v>4519.55</v>
      </c>
      <c r="D242" s="41" t="n">
        <v>4483</v>
      </c>
      <c r="E242" s="41" t="n">
        <v>4560</v>
      </c>
    </row>
    <row r="243" customFormat="false" ht="17.25" hidden="false" customHeight="true" outlineLevel="0" collapsed="false">
      <c r="A243" s="45" t="n">
        <v>44180</v>
      </c>
      <c r="B243" s="2" t="s">
        <v>3017</v>
      </c>
      <c r="C243" s="29" t="n">
        <v>4518.87</v>
      </c>
      <c r="D243" s="41" t="n">
        <v>4480</v>
      </c>
      <c r="E243" s="41" t="n">
        <v>4555</v>
      </c>
    </row>
    <row r="244" customFormat="false" ht="17.25" hidden="false" customHeight="true" outlineLevel="0" collapsed="false">
      <c r="A244" s="45" t="n">
        <v>44181</v>
      </c>
      <c r="B244" s="2" t="s">
        <v>3017</v>
      </c>
      <c r="C244" s="29" t="n">
        <v>4522.16</v>
      </c>
      <c r="D244" s="41" t="n">
        <v>4485</v>
      </c>
      <c r="E244" s="41" t="n">
        <v>4560</v>
      </c>
    </row>
    <row r="245" customFormat="false" ht="17.25" hidden="false" customHeight="true" outlineLevel="0" collapsed="false">
      <c r="A245" s="45" t="n">
        <v>44182</v>
      </c>
      <c r="B245" s="2" t="s">
        <v>3017</v>
      </c>
      <c r="C245" s="29" t="n">
        <v>4550.14</v>
      </c>
      <c r="D245" s="41" t="n">
        <v>4512</v>
      </c>
      <c r="E245" s="41" t="n">
        <v>4590</v>
      </c>
    </row>
    <row r="246" customFormat="false" ht="17.25" hidden="false" customHeight="true" outlineLevel="0" collapsed="false">
      <c r="A246" s="45" t="n">
        <v>44183</v>
      </c>
      <c r="B246" s="2" t="s">
        <v>3017</v>
      </c>
      <c r="C246" s="29" t="n">
        <v>4582.67</v>
      </c>
      <c r="D246" s="41" t="n">
        <v>4545</v>
      </c>
      <c r="E246" s="41" t="n">
        <v>4653</v>
      </c>
    </row>
    <row r="247" customFormat="false" ht="17.25" hidden="false" customHeight="true" outlineLevel="0" collapsed="false">
      <c r="A247" s="45" t="n">
        <v>44186</v>
      </c>
      <c r="B247" s="2" t="s">
        <v>3017</v>
      </c>
      <c r="C247" s="29" t="n">
        <v>4586.02</v>
      </c>
      <c r="D247" s="41" t="n">
        <v>4550</v>
      </c>
      <c r="E247" s="41" t="n">
        <v>4625</v>
      </c>
    </row>
    <row r="248" customFormat="false" ht="17.25" hidden="false" customHeight="true" outlineLevel="0" collapsed="false">
      <c r="A248" s="45" t="n">
        <v>44187</v>
      </c>
      <c r="B248" s="2" t="s">
        <v>3017</v>
      </c>
      <c r="C248" s="29" t="n">
        <v>4602.96</v>
      </c>
      <c r="D248" s="41" t="n">
        <v>4565</v>
      </c>
      <c r="E248" s="41" t="n">
        <v>4643</v>
      </c>
    </row>
    <row r="249" customFormat="false" ht="17.25" hidden="false" customHeight="true" outlineLevel="0" collapsed="false">
      <c r="A249" s="45" t="n">
        <v>44188</v>
      </c>
      <c r="B249" s="2" t="s">
        <v>3017</v>
      </c>
      <c r="C249" s="29" t="n">
        <v>4640.08</v>
      </c>
      <c r="D249" s="41" t="n">
        <v>4602</v>
      </c>
      <c r="E249" s="41" t="n">
        <v>4680</v>
      </c>
    </row>
    <row r="250" customFormat="false" ht="17.25" hidden="false" customHeight="true" outlineLevel="0" collapsed="false">
      <c r="A250" s="45" t="n">
        <v>44193</v>
      </c>
      <c r="B250" s="2" t="s">
        <v>3017</v>
      </c>
      <c r="C250" s="29" t="n">
        <v>4656.59</v>
      </c>
      <c r="D250" s="41" t="n">
        <v>4620</v>
      </c>
      <c r="E250" s="41" t="n">
        <v>4690</v>
      </c>
    </row>
    <row r="251" customFormat="false" ht="17.25" hidden="false" customHeight="true" outlineLevel="0" collapsed="false">
      <c r="A251" s="45" t="n">
        <v>44194</v>
      </c>
      <c r="B251" s="2" t="s">
        <v>3017</v>
      </c>
      <c r="C251" s="29" t="n">
        <v>4680.97</v>
      </c>
      <c r="D251" s="41" t="n">
        <v>4640</v>
      </c>
      <c r="E251" s="41" t="n">
        <v>4715</v>
      </c>
    </row>
    <row r="252" customFormat="false" ht="17.25" hidden="false" customHeight="true" outlineLevel="0" collapsed="false">
      <c r="A252" s="45" t="n">
        <v>44195</v>
      </c>
      <c r="B252" s="2" t="s">
        <v>3017</v>
      </c>
      <c r="C252" s="29" t="n">
        <v>4686.98</v>
      </c>
      <c r="D252" s="41" t="n">
        <v>4650</v>
      </c>
      <c r="E252" s="41" t="n">
        <v>4722</v>
      </c>
    </row>
    <row r="253" customFormat="false" ht="17.25" hidden="false" customHeight="true" outlineLevel="0" collapsed="false">
      <c r="C253" s="29" t="n">
        <f aca="false">AVERAGE(C2:C252)</f>
        <v>4316.03410358566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.01"/>
    <col collapsed="false" customWidth="true" hidden="false" outlineLevel="0" max="2" min="2" style="2" width="4.01"/>
    <col collapsed="false" customWidth="true" hidden="false" outlineLevel="0" max="3" min="3" style="1" width="10.01"/>
    <col collapsed="false" customWidth="true" hidden="false" outlineLevel="0" max="4" min="4" style="81" width="7.15"/>
    <col collapsed="false" customWidth="true" hidden="false" outlineLevel="0" max="5" min="5" style="86" width="36.01"/>
    <col collapsed="false" customWidth="true" hidden="true" outlineLevel="0" max="30" min="6" style="3" width="12.44"/>
    <col collapsed="false" customWidth="true" hidden="true" outlineLevel="0" max="31" min="31" style="38" width="12.44"/>
    <col collapsed="false" customWidth="true" hidden="true" outlineLevel="0" max="45" min="32" style="3" width="12.44"/>
    <col collapsed="false" customWidth="true" hidden="false" outlineLevel="0" max="46" min="46" style="3" width="18.58"/>
    <col collapsed="false" customWidth="true" hidden="false" outlineLevel="0" max="47" min="47" style="3" width="25.15"/>
    <col collapsed="false" customWidth="true" hidden="false" outlineLevel="0" max="48" min="48" style="2" width="12.44"/>
    <col collapsed="false" customWidth="true" hidden="false" outlineLevel="0" max="49" min="49" style="4" width="12.44"/>
    <col collapsed="false" customWidth="true" hidden="false" outlineLevel="0" max="50" min="50" style="4" width="13.87"/>
  </cols>
  <sheetData>
    <row r="1" customFormat="false" ht="17.25" hidden="false" customHeight="true" outlineLevel="0" collapsed="false"/>
    <row r="2" customFormat="false" ht="17.25" hidden="false" customHeight="true" outlineLevel="0" collapsed="false">
      <c r="B2" s="2" t="s">
        <v>2896</v>
      </c>
      <c r="E2" s="29" t="n">
        <f aca="false">SUM(F4:AS4)</f>
        <v>19572102974.9742</v>
      </c>
      <c r="F2" s="3" t="s">
        <v>100</v>
      </c>
      <c r="G2" s="3" t="s">
        <v>307</v>
      </c>
      <c r="H2" s="3" t="s">
        <v>129</v>
      </c>
      <c r="I2" s="3" t="s">
        <v>105</v>
      </c>
      <c r="J2" s="3" t="s">
        <v>104</v>
      </c>
      <c r="K2" s="3" t="s">
        <v>102</v>
      </c>
      <c r="L2" s="57" t="s">
        <v>1712</v>
      </c>
      <c r="M2" s="57" t="s">
        <v>952</v>
      </c>
      <c r="N2" s="57" t="s">
        <v>317</v>
      </c>
      <c r="O2" s="57" t="s">
        <v>309</v>
      </c>
      <c r="P2" s="57" t="s">
        <v>124</v>
      </c>
      <c r="Q2" s="57" t="s">
        <v>128</v>
      </c>
      <c r="R2" s="15" t="s">
        <v>112</v>
      </c>
      <c r="S2" s="15" t="s">
        <v>115</v>
      </c>
      <c r="T2" s="57" t="s">
        <v>116</v>
      </c>
      <c r="U2" s="57" t="s">
        <v>120</v>
      </c>
      <c r="V2" s="57" t="s">
        <v>103</v>
      </c>
      <c r="W2" s="57" t="s">
        <v>111</v>
      </c>
      <c r="X2" s="57" t="s">
        <v>101</v>
      </c>
      <c r="Y2" s="57" t="s">
        <v>2897</v>
      </c>
      <c r="Z2" s="57" t="s">
        <v>2898</v>
      </c>
      <c r="AA2" s="57" t="s">
        <v>1478</v>
      </c>
      <c r="AB2" s="57" t="s">
        <v>119</v>
      </c>
      <c r="AC2" s="57" t="s">
        <v>308</v>
      </c>
      <c r="AD2" s="57" t="s">
        <v>657</v>
      </c>
      <c r="AE2" s="5" t="s">
        <v>2899</v>
      </c>
      <c r="AF2" s="57" t="s">
        <v>130</v>
      </c>
      <c r="AG2" s="57" t="s">
        <v>108</v>
      </c>
      <c r="AH2" s="57" t="s">
        <v>2901</v>
      </c>
      <c r="AI2" s="57" t="s">
        <v>3018</v>
      </c>
      <c r="AJ2" s="57" t="s">
        <v>3019</v>
      </c>
      <c r="AK2" s="57" t="s">
        <v>2902</v>
      </c>
      <c r="AL2" s="57" t="s">
        <v>639</v>
      </c>
      <c r="AM2" s="57" t="s">
        <v>1819</v>
      </c>
      <c r="AN2" s="57" t="s">
        <v>125</v>
      </c>
      <c r="AO2" s="57" t="s">
        <v>930</v>
      </c>
      <c r="AP2" s="57" t="s">
        <v>58</v>
      </c>
      <c r="AQ2" s="57" t="s">
        <v>2903</v>
      </c>
      <c r="AR2" s="57" t="s">
        <v>3020</v>
      </c>
      <c r="AS2" s="57" t="s">
        <v>931</v>
      </c>
      <c r="AT2" s="122" t="s">
        <v>3021</v>
      </c>
      <c r="AU2" s="122" t="s">
        <v>3022</v>
      </c>
      <c r="AW2" s="123" t="n">
        <v>4541.59</v>
      </c>
      <c r="AX2" s="15"/>
    </row>
    <row r="3" customFormat="false" ht="17.25" hidden="false" customHeight="true" outlineLevel="0" collapsed="false">
      <c r="F3" s="41" t="n">
        <v>2020</v>
      </c>
      <c r="G3" s="41" t="n">
        <v>2020</v>
      </c>
      <c r="H3" s="41" t="n">
        <v>2020</v>
      </c>
      <c r="I3" s="41" t="n">
        <v>2020</v>
      </c>
      <c r="J3" s="41" t="n">
        <v>2020</v>
      </c>
      <c r="K3" s="41" t="n">
        <v>2020</v>
      </c>
      <c r="L3" s="15" t="n">
        <v>2020</v>
      </c>
      <c r="M3" s="15" t="n">
        <v>2020</v>
      </c>
      <c r="N3" s="15" t="n">
        <v>2020</v>
      </c>
      <c r="O3" s="15" t="n">
        <v>2020</v>
      </c>
      <c r="P3" s="15" t="n">
        <v>2020</v>
      </c>
      <c r="Q3" s="15" t="n">
        <v>2020</v>
      </c>
      <c r="AU3" s="56" t="s">
        <v>3023</v>
      </c>
      <c r="AW3" s="55" t="n">
        <f aca="false">'Cours moyen 2020'!C253</f>
        <v>4316.03410358566</v>
      </c>
      <c r="AX3" s="15" t="n">
        <f aca="false">E2/AW3</f>
        <v>4534742.42910041</v>
      </c>
    </row>
    <row r="4" customFormat="false" ht="17.25" hidden="false" customHeight="true" outlineLevel="0" collapsed="false">
      <c r="A4" s="11"/>
      <c r="B4" s="11"/>
      <c r="C4" s="10" t="s">
        <v>1761</v>
      </c>
      <c r="D4" s="124"/>
      <c r="E4" s="122"/>
      <c r="F4" s="56" t="n">
        <f aca="false">+SUBTOTAL(9,F5:F324)</f>
        <v>-1.12528141471557E-006</v>
      </c>
      <c r="G4" s="56" t="n">
        <f aca="false">+SUBTOTAL(9,G5:G324)</f>
        <v>6351571.45</v>
      </c>
      <c r="H4" s="56" t="n">
        <f aca="false">+SUBTOTAL(9,H5:H324)</f>
        <v>0.00210706961850519</v>
      </c>
      <c r="I4" s="56" t="n">
        <f aca="false">+SUBTOTAL(9,I5:I324)</f>
        <v>0</v>
      </c>
      <c r="J4" s="56" t="n">
        <f aca="false">+SUBTOTAL(9,J5:J324)</f>
        <v>585186888.7</v>
      </c>
      <c r="K4" s="56" t="n">
        <f aca="false">+SUBTOTAL(9,K5:K324)</f>
        <v>3421236409.08</v>
      </c>
      <c r="L4" s="56" t="n">
        <f aca="false">+SUBTOTAL(9,L5:L324)</f>
        <v>6378172053.10996</v>
      </c>
      <c r="M4" s="56" t="n">
        <f aca="false">+SUBTOTAL(9,M5:M324)</f>
        <v>-1.11763482379956E-006</v>
      </c>
      <c r="N4" s="56" t="n">
        <f aca="false">+SUBTOTAL(9,N5:N324)</f>
        <v>5.38580934517086E-007</v>
      </c>
      <c r="O4" s="56" t="n">
        <f aca="false">+SUBTOTAL(9,O5:O324)</f>
        <v>-3.81483914679848E-007</v>
      </c>
      <c r="P4" s="56" t="n">
        <f aca="false">+SUBTOTAL(9,P5:P324)</f>
        <v>0</v>
      </c>
      <c r="Q4" s="56" t="n">
        <f aca="false">+SUBTOTAL(9,Q5:Q324)</f>
        <v>-7.56495865061879E-007</v>
      </c>
      <c r="R4" s="56" t="n">
        <f aca="false">+SUBTOTAL(9,R5:R324)</f>
        <v>5612568165.84706</v>
      </c>
      <c r="S4" s="56" t="n">
        <f aca="false">+SUBTOTAL(9,S5:S324)</f>
        <v>-8057592879.21488</v>
      </c>
      <c r="T4" s="56" t="n">
        <f aca="false">+SUBTOTAL(9,T5:T324)</f>
        <v>1692693954.04</v>
      </c>
      <c r="U4" s="56" t="n">
        <f aca="false">+SUBTOTAL(9,U5:U324)</f>
        <v>-3.49505571650699E-007</v>
      </c>
      <c r="V4" s="56" t="n">
        <f aca="false">+SUBTOTAL(9,V5:V324)</f>
        <v>-301124472.06</v>
      </c>
      <c r="W4" s="56" t="n">
        <f aca="false">+SUBTOTAL(9,W5:W324)</f>
        <v>0</v>
      </c>
      <c r="X4" s="56" t="n">
        <f aca="false">+SUBTOTAL(9,X5:X324)</f>
        <v>192108872.4</v>
      </c>
      <c r="Y4" s="56" t="n">
        <f aca="false">+SUBTOTAL(9,Y5:Y324)</f>
        <v>6.70552253723145E-008</v>
      </c>
      <c r="Z4" s="56" t="n">
        <f aca="false">+SUBTOTAL(9,Z5:Z324)</f>
        <v>0</v>
      </c>
      <c r="AA4" s="56" t="n">
        <f aca="false">+SUBTOTAL(9,AA5:AA324)</f>
        <v>4.98668669024482E-007</v>
      </c>
      <c r="AB4" s="56" t="n">
        <f aca="false">+SUBTOTAL(9,AB5:AB324)</f>
        <v>-1.11405097413808E-006</v>
      </c>
      <c r="AC4" s="56" t="n">
        <f aca="false">+SUBTOTAL(9,AC5:AC324)</f>
        <v>-8.09741322882474E-008</v>
      </c>
      <c r="AD4" s="56" t="n">
        <f aca="false">+SUBTOTAL(9,AD5:AD324)</f>
        <v>0</v>
      </c>
      <c r="AE4" s="56" t="n">
        <f aca="false">+SUBTOTAL(9,AE5:AE324)</f>
        <v>1361246.42</v>
      </c>
      <c r="AF4" s="56" t="n">
        <f aca="false">+SUBTOTAL(9,AF5:AF324)</f>
        <v>2.77759681921452E-008</v>
      </c>
      <c r="AG4" s="56" t="n">
        <f aca="false">+SUBTOTAL(9,AG5:AG324)</f>
        <v>1.79716153070331E-007</v>
      </c>
      <c r="AH4" s="56" t="n">
        <f aca="false">+SUBTOTAL(9,AH5:AH324)</f>
        <v>988571974.73</v>
      </c>
      <c r="AI4" s="56" t="n">
        <f aca="false">+SUBTOTAL(9,AI5:AI324)</f>
        <v>-1.01985642686486E-006</v>
      </c>
      <c r="AJ4" s="56" t="n">
        <f aca="false">+SUBTOTAL(9,AJ5:AJ324)</f>
        <v>38460190.3500005</v>
      </c>
      <c r="AK4" s="56" t="n">
        <f aca="false">+SUBTOTAL(9,AK5:AK324)</f>
        <v>0.0399999986809689</v>
      </c>
      <c r="AL4" s="56" t="n">
        <f aca="false">+SUBTOTAL(9,AL5:AL324)</f>
        <v>0</v>
      </c>
      <c r="AM4" s="56" t="n">
        <f aca="false">+SUBTOTAL(9,AM5:AM324)</f>
        <v>8.96252458915114E-008</v>
      </c>
      <c r="AN4" s="56" t="n">
        <f aca="false">+SUBTOTAL(9,AN5:AN324)</f>
        <v>-52833849.78</v>
      </c>
      <c r="AO4" s="56" t="n">
        <f aca="false">+SUBTOTAL(9,AO5:AO324)</f>
        <v>3630600605.71</v>
      </c>
      <c r="AP4" s="56" t="n">
        <f aca="false">+SUBTOTAL(9,AP5:AP324)</f>
        <v>5464568626.84</v>
      </c>
      <c r="AQ4" s="71" t="n">
        <f aca="false">+SUBTOTAL(9,AQ5:AQ324)</f>
        <v>-1.34149333490541E-005</v>
      </c>
      <c r="AR4" s="71" t="n">
        <f aca="false">+SUBTOTAL(9,AR5:AR324)</f>
        <v>-28226382.6900003</v>
      </c>
      <c r="AS4" s="71" t="n">
        <f aca="false">+SUBTOTAL(9,AS5:AS324)</f>
        <v>4.04047896140902E-007</v>
      </c>
      <c r="AT4" s="71" t="n">
        <f aca="false">+SUBTOTAL(9,AT5:AT324)</f>
        <v>19572102974.9742</v>
      </c>
      <c r="AU4" s="71" t="n">
        <f aca="false">+SUBTOTAL(9,AU5:AU324)</f>
        <v>4606087.88725723</v>
      </c>
    </row>
    <row r="5" customFormat="false" ht="17.25" hidden="false" customHeight="true" outlineLevel="0" collapsed="false">
      <c r="A5" s="6" t="str">
        <f aca="false">+LEFT(B5)</f>
        <v>1</v>
      </c>
      <c r="B5" s="6" t="str">
        <f aca="false">+LEFT(C5,3)</f>
        <v>101</v>
      </c>
      <c r="C5" s="20" t="n">
        <v>10100000</v>
      </c>
      <c r="D5" s="46" t="s">
        <v>2904</v>
      </c>
      <c r="E5" s="57" t="s">
        <v>1</v>
      </c>
      <c r="F5" s="15" t="n">
        <f aca="false">+SUMIF(AGRIFARM!H:H,C5,AGRIFARM!L:L)</f>
        <v>-3540000000</v>
      </c>
      <c r="G5" s="15" t="n">
        <f aca="false">+SUMIF(AGRICORP!I:I,C5,AGRICORP!E:E)</f>
        <v>-2000000</v>
      </c>
      <c r="H5" s="15" t="n">
        <f aca="false">+SUMIF(SMTP!D:D,'ALL 2020'!C5,SMTP!G:G)</f>
        <v>-7050000000</v>
      </c>
      <c r="I5" s="15" t="n">
        <f aca="false">+SUMIF(AGRIVET!G:G,C5,AGRIVET!E:E)</f>
        <v>-4000000000</v>
      </c>
      <c r="J5" s="15" t="n">
        <f aca="false">+SUMIF(AGRIVAL!G:G,'ALL 2020'!C5,AGRIVAL!E:E)</f>
        <v>-3980000000</v>
      </c>
      <c r="K5" s="15" t="n">
        <f aca="false">+SUMIF(AGRIKOBA!G:G,'ALL 2020'!C5,AGRIKOBA!E:E)</f>
        <v>-100000000</v>
      </c>
      <c r="L5" s="15" t="n">
        <f aca="false">+SUMIF(LMOI!F:F,'ALL 2020'!C5,LMOI!D:D)</f>
        <v>-2500000000</v>
      </c>
      <c r="M5" s="15" t="n">
        <f aca="false">+SUMIF(TARTINE!G:G,'ALL 2020'!C5,TARTINE!E:E)</f>
        <v>-10000000</v>
      </c>
      <c r="N5" s="15" t="n">
        <f aca="false">+SUMIF(IDF!F:F,'ALL 2020'!C5,IDF!D:D)</f>
        <v>-4520000000</v>
      </c>
      <c r="O5" s="15" t="n">
        <f aca="false">+SUMIF(RYA!G:G,C5,RYA!E:E)</f>
        <v>-1100000000</v>
      </c>
      <c r="P5" s="15" t="n">
        <f aca="false">+SUMIF('SCI NOAH'!G:G,'ALL 2020'!C5,'SCI NOAH'!E:E)</f>
        <v>-2000000</v>
      </c>
      <c r="Q5" s="15" t="n">
        <f aca="false">+SUMIF(SIM!F:F,'ALL 2020'!C5,SIM!D:D)</f>
        <v>-2000000</v>
      </c>
      <c r="R5" s="15" t="n">
        <f aca="false">+SUMIF('First Energy'!A:A,'ALL 2020'!C5,'First Energy'!D:D)</f>
        <v>-2000000</v>
      </c>
      <c r="S5" s="15" t="n">
        <f aca="false">+SUMIF('ID Motors'!G:G,C5,'ID Motors'!E:E)</f>
        <v>-2000000</v>
      </c>
      <c r="T5" s="15" t="n">
        <f aca="false">+SUMIF('ID RENTAL'!G:G,'ALL 2020'!C5,'ID RENTAL'!E:E)</f>
        <v>-2000000</v>
      </c>
      <c r="U5" s="15" t="n">
        <f aca="false">+SUMIF('MCM '!G:G,'ALL 2020'!C5,'MCM '!E:E)</f>
        <v>-1500000000</v>
      </c>
      <c r="V5" s="15" t="n">
        <f aca="false">SUMIF(AGRIMOTORS!G:G,C5,AGRIMOTORS!E:E)</f>
        <v>-2000000</v>
      </c>
      <c r="W5" s="15" t="n">
        <f aca="false">+SUMIF(BOVIMA!F:F,'ALL 2020'!C5,BOVIMA!D:D)</f>
        <v>-2440000000</v>
      </c>
      <c r="X5" s="15" t="n">
        <f aca="false">+SUMIF(AGRIFEED!F:F,'ALL 2020'!C5,AGRIFEED!D:D)</f>
        <v>-143000000</v>
      </c>
      <c r="Y5" s="15" t="n">
        <f aca="false">SUMIF(AMIP!F:F,'ALL 2020'!C5,AMIP!D:D)</f>
        <v>-2000000</v>
      </c>
      <c r="Z5" s="15" t="n">
        <f aca="false">+SUMIF(ISF!G:G,'ALL 2020'!C5,ISF!E:E)</f>
        <v>-1000000</v>
      </c>
      <c r="AA5" s="29" t="n">
        <f aca="false">+SUMIF(DISCOI!G:G,'ALL 2020'!C5,DISCOI!E:E)</f>
        <v>-1130000000</v>
      </c>
      <c r="AB5" s="15" t="n">
        <f aca="false">+SUMIF(MABEL!F:F,'ALL 2020'!C5,MABEL!D:D)</f>
        <v>-10000000</v>
      </c>
      <c r="AC5" s="15" t="n">
        <f aca="false">+SUMIF(NMP!F:F,'ALL 2020'!C5,NMP!D:D)</f>
        <v>-2000000</v>
      </c>
      <c r="AD5" s="15" t="n">
        <f aca="false">SUMIF('AMCHO '!F:F,'ALL 2020'!C5,'AMCHO '!D:D)</f>
        <v>-2000000</v>
      </c>
      <c r="AE5" s="15" t="n">
        <f aca="false">+SUMIF(CONFORTIS!G:G,'ALL 2020'!C5,CONFORTIS!E:E)</f>
        <v>-2000000</v>
      </c>
      <c r="AF5" s="15" t="n">
        <f aca="false">+SUMIF('IRS IMMO'!G:G,'ALL 2020'!C5,'IRS IMMO'!E:E)</f>
        <v>-2000000</v>
      </c>
      <c r="AG5" s="15" t="n">
        <f aca="false">+SUMIF(AGRIVETAM!F:F,'ALL 2020'!C5,AGRIVETAM!D:D)</f>
        <v>-2000000</v>
      </c>
      <c r="AH5" s="15" t="n">
        <f aca="false">+SUMIF(EUROPAINTS!F:F,'ALL 2020'!C5,EUROPAINTS!D:D)</f>
        <v>-550000000</v>
      </c>
      <c r="AI5" s="15" t="n">
        <f aca="false">+SUMIF('VET ABE'!F:F,'ALL 2020'!C5,'VET ABE'!E:E)</f>
        <v>-2000000</v>
      </c>
      <c r="AJ5" s="15" t="n">
        <f aca="false">SUMIF('VET FIA'!F:F,'ALL 2020'!C5,'VET FIA'!E:E)</f>
        <v>-2000000</v>
      </c>
      <c r="AK5" s="15" t="n">
        <f aca="false">+SUMIF('CSS SAKAY'!F:F,'ALL 2020'!C5,'CSS SAKAY'!D:D)</f>
        <v>-2000000</v>
      </c>
      <c r="AL5" s="15" t="n">
        <f aca="false">+SUMIF(AGRIMA!F:F,'ALL 2020'!C5,AGRIMA!D:D)</f>
        <v>-10000000</v>
      </c>
      <c r="AM5" s="15" t="n">
        <f aca="false">SUMIF('United Malagasy'!F:F,'ALL 2020'!C5,'United Malagasy'!D:D)</f>
        <v>-10000000</v>
      </c>
      <c r="AN5" s="15" t="n">
        <f aca="false">+SUMIF(NUTRIFOOD!E:E,'ALL 2020'!C5,NUTRIFOOD!D:D)</f>
        <v>-100000000</v>
      </c>
      <c r="AO5" s="15" t="n">
        <f aca="false">+SUMIF(FERRIS!H:H,'ALL 2020'!C5,FERRIS!F:F)</f>
        <v>-1500000000</v>
      </c>
      <c r="AP5" s="15" t="n">
        <f aca="false">+SUMIF(SEM!F:F,'ALL 2020'!C5,SEM!D:D)</f>
        <v>-600000000</v>
      </c>
      <c r="AQ5" s="15" t="n">
        <f aca="false">+SUMIF(Madatrade!F:F,'ALL 2020'!C5,Madatrade!D:D)</f>
        <v>-10000000</v>
      </c>
      <c r="AR5" s="15" t="n">
        <f aca="false">+SUMIF('FLY TECH'!F:F,'ALL 2020'!C5,'FLY TECH'!E:E)</f>
        <v>-2000000</v>
      </c>
      <c r="AS5" s="15" t="n">
        <f aca="false">+SUMIF('FIRST INVESTISSEMENT'!G:G,'ALL 2020'!C5,'FIRST INVESTISSEMENT'!E:E)</f>
        <v>-10000000</v>
      </c>
      <c r="AT5" s="105" t="n">
        <f aca="false">+SUM(F5:AS5)</f>
        <v>-34848000000</v>
      </c>
      <c r="AU5" s="106" t="n">
        <f aca="false">+AT5/$AW$2</f>
        <v>-7673083.6557241</v>
      </c>
    </row>
    <row r="6" customFormat="false" ht="17.25" hidden="false" customHeight="true" outlineLevel="0" collapsed="false">
      <c r="A6" s="6" t="str">
        <f aca="false">+LEFT(B6)</f>
        <v>1</v>
      </c>
      <c r="B6" s="6" t="str">
        <f aca="false">+LEFT(C6,3)</f>
        <v>105</v>
      </c>
      <c r="C6" s="20" t="n">
        <v>10500000</v>
      </c>
      <c r="D6" s="46" t="s">
        <v>2905</v>
      </c>
      <c r="E6" s="57" t="s">
        <v>1177</v>
      </c>
      <c r="F6" s="15" t="n">
        <f aca="false">+SUMIF(AGRIFARM!H:H,C6,AGRIFARM!L:L)</f>
        <v>0</v>
      </c>
      <c r="G6" s="15" t="n">
        <f aca="false">+SUMIF(AGRICORP!I:I,C6,AGRICORP!E:E)</f>
        <v>0</v>
      </c>
      <c r="H6" s="15" t="n">
        <f aca="false">+SUMIF(SMTP!D:D,'ALL 2020'!C6,SMTP!G:G)</f>
        <v>0</v>
      </c>
      <c r="I6" s="15" t="n">
        <f aca="false">+SUMIF(AGRIVET!G:G,C6,AGRIVET!E:E)</f>
        <v>0</v>
      </c>
      <c r="J6" s="15"/>
      <c r="K6" s="15"/>
      <c r="L6" s="15" t="n">
        <f aca="false">+SUMIF(LMOI!F:F,'ALL 2020'!C6,LMOI!D:D)</f>
        <v>-4868162581.52</v>
      </c>
      <c r="M6" s="15" t="n">
        <f aca="false">+SUMIF(TARTINE!G:G,'ALL 2020'!C6,TARTINE!E:E)</f>
        <v>0</v>
      </c>
      <c r="N6" s="15" t="n">
        <f aca="false">+SUMIF(IDF!F:F,'ALL 2020'!C6,IDF!D:D)</f>
        <v>0</v>
      </c>
      <c r="O6" s="15" t="n">
        <f aca="false">+SUMIF(RYA!G:G,C6,RYA!E:E)</f>
        <v>0</v>
      </c>
      <c r="P6" s="15" t="n">
        <f aca="false">+SUMIF('SCI NOAH'!G:G,'ALL 2020'!C6,'SCI NOAH'!E:E)</f>
        <v>0</v>
      </c>
      <c r="Q6" s="15" t="n">
        <f aca="false">+SUMIF(SIM!F:F,'ALL 2020'!C6,SIM!D:D)</f>
        <v>0</v>
      </c>
      <c r="R6" s="15" t="n">
        <f aca="false">+SUMIF('First Energy'!A:A,'ALL 2020'!C6,'First Energy'!D:D)</f>
        <v>0</v>
      </c>
      <c r="S6" s="15" t="n">
        <f aca="false">+SUMIF('ID Motors'!G:G,C6,'ID Motors'!E:E)</f>
        <v>0</v>
      </c>
      <c r="T6" s="15" t="n">
        <f aca="false">+SUMIF('ID RENTAL'!G:G,'ALL 2020'!C6,'ID RENTAL'!E:E)</f>
        <v>0</v>
      </c>
      <c r="U6" s="15" t="n">
        <f aca="false">+SUMIF('MCM '!G:G,'ALL 2020'!C6,'MCM '!E:E)</f>
        <v>0</v>
      </c>
      <c r="V6" s="15" t="n">
        <f aca="false">SUMIF(AGRIMOTORS!G:G,C6,AGRIMOTORS!E:E)</f>
        <v>0</v>
      </c>
      <c r="W6" s="15" t="n">
        <f aca="false">+SUMIF(BOVIMA!F:F,'ALL 2020'!C6,BOVIMA!D:D)</f>
        <v>0</v>
      </c>
      <c r="X6" s="15" t="n">
        <f aca="false">+SUMIF(AGRIFEED!F:F,'ALL 2020'!C6,AGRIFEED!D:D)</f>
        <v>0</v>
      </c>
      <c r="Y6" s="15" t="n">
        <f aca="false">SUMIF(AMIP!F:F,'ALL 2020'!C6,AMIP!D:D)</f>
        <v>0</v>
      </c>
      <c r="Z6" s="15" t="n">
        <f aca="false">+SUMIF(ISF!G:G,'ALL 2020'!C6,ISF!E:E)</f>
        <v>0</v>
      </c>
      <c r="AA6" s="29" t="n">
        <f aca="false">+SUMIF(DISCOI!G:G,'ALL 2020'!C6,DISCOI!E:E)</f>
        <v>0</v>
      </c>
      <c r="AB6" s="15" t="n">
        <f aca="false">+SUMIF(MABEL!F:F,'ALL 2020'!C6,MABEL!D:D)</f>
        <v>0</v>
      </c>
      <c r="AC6" s="15" t="n">
        <f aca="false">+SUMIF(NMP!F:F,'ALL 2020'!C6,NMP!D:D)</f>
        <v>0</v>
      </c>
      <c r="AD6" s="15" t="n">
        <f aca="false">SUMIF('AMCHO '!F:F,'ALL 2020'!C6,'AMCHO '!D:D)</f>
        <v>0</v>
      </c>
      <c r="AE6" s="41" t="n">
        <f aca="false">+SUMIF(CONFORTIS!G:G,'ALL 2020'!C6,CONFORTIS!E:E)</f>
        <v>0</v>
      </c>
      <c r="AF6" s="15" t="n">
        <f aca="false">+SUMIF('IRS IMMO'!G:G,'ALL 2020'!C6,'IRS IMMO'!E:E)</f>
        <v>0</v>
      </c>
      <c r="AG6" s="15" t="n">
        <f aca="false">+SUMIF(AGRIVETAM!F:F,'ALL 2020'!C6,AGRIVETAM!D:D)</f>
        <v>0</v>
      </c>
      <c r="AH6" s="15" t="n">
        <f aca="false">+SUMIF(EUROPAINTS!F:F,'ALL 2020'!C6,EUROPAINTS!D:D)</f>
        <v>0</v>
      </c>
      <c r="AI6" s="15" t="n">
        <f aca="false">+SUMIF('VET ABE'!F:F,'ALL 2020'!C6,'VET ABE'!E:E)</f>
        <v>0</v>
      </c>
      <c r="AJ6" s="15" t="n">
        <f aca="false">SUMIF('VET FIA'!F:F,'ALL 2020'!C6,'VET FIA'!E:E)</f>
        <v>0</v>
      </c>
      <c r="AK6" s="15" t="n">
        <f aca="false">+SUMIF('CSS SAKAY'!F:F,'ALL 2020'!C6,'CSS SAKAY'!D:D)</f>
        <v>0</v>
      </c>
      <c r="AL6" s="15" t="n">
        <f aca="false">+SUMIF(AGRIMA!F:F,'ALL 2020'!C6,AGRIMA!D:D)</f>
        <v>0</v>
      </c>
      <c r="AM6" s="15" t="n">
        <f aca="false">SUMIF('United Malagasy'!F:F,'ALL 2020'!C6,'United Malagasy'!D:D)</f>
        <v>0</v>
      </c>
      <c r="AN6" s="15" t="n">
        <f aca="false">+SUMIF(NUTRIFOOD!E:E,'ALL 2020'!C6,NUTRIFOOD!D:D)</f>
        <v>0</v>
      </c>
      <c r="AO6" s="15" t="n">
        <f aca="false">+SUMIF(FERRIS!H:H,'ALL 2020'!C6,FERRIS!F:F)</f>
        <v>0</v>
      </c>
      <c r="AP6" s="15" t="n">
        <f aca="false">+SUMIF(SEM!F:F,'ALL 2020'!C6,SEM!D:D)</f>
        <v>0</v>
      </c>
      <c r="AQ6" s="15" t="n">
        <f aca="false">+SUMIF(Madatrade!F:F,'ALL 2020'!C6,Madatrade!D:D)</f>
        <v>0</v>
      </c>
      <c r="AR6" s="15" t="n">
        <f aca="false">+SUMIF('FLY TECH'!F:F,'ALL 2020'!C6,'FLY TECH'!E:E)</f>
        <v>0</v>
      </c>
      <c r="AS6" s="15" t="n">
        <f aca="false">+SUMIF('FIRST INVESTISSEMENT'!G:G,'ALL 2020'!C6,'FIRST INVESTISSEMENT'!E:E)</f>
        <v>0</v>
      </c>
      <c r="AT6" s="105" t="n">
        <f aca="false">+SUM(F6:AS6)</f>
        <v>-4868162581.52</v>
      </c>
      <c r="AU6" s="106" t="n">
        <f aca="false">+AT6/$AW$2</f>
        <v>-1071907.10335367</v>
      </c>
    </row>
    <row r="7" customFormat="false" ht="17.25" hidden="false" customHeight="true" outlineLevel="0" collapsed="false">
      <c r="A7" s="6" t="str">
        <f aca="false">+LEFT(B7)</f>
        <v>1</v>
      </c>
      <c r="B7" s="6" t="str">
        <f aca="false">+LEFT(C7,3)</f>
        <v>106</v>
      </c>
      <c r="C7" s="20" t="n">
        <v>10610000</v>
      </c>
      <c r="D7" s="46" t="s">
        <v>2906</v>
      </c>
      <c r="E7" s="57" t="s">
        <v>214</v>
      </c>
      <c r="F7" s="15" t="n">
        <f aca="false">+SUMIF(AGRIFARM!H:H,C7,AGRIFARM!L:L)</f>
        <v>-354000000</v>
      </c>
      <c r="G7" s="15" t="n">
        <f aca="false">+SUMIF(AGRICORP!I:I,C7,AGRICORP!E:E)</f>
        <v>0</v>
      </c>
      <c r="H7" s="15" t="n">
        <f aca="false">+SUMIF(SMTP!D:D,'ALL 2020'!C7,SMTP!G:G)</f>
        <v>-705000000</v>
      </c>
      <c r="I7" s="15" t="n">
        <f aca="false">+SUMIF(AGRIVET!G:G,C7,AGRIVET!E:E)</f>
        <v>-400000000</v>
      </c>
      <c r="J7" s="15" t="n">
        <f aca="false">+SUMIF(AGRIVAL!G:G,'ALL 2020'!C7,AGRIVAL!E:E)</f>
        <v>-398000000</v>
      </c>
      <c r="K7" s="15" t="n">
        <f aca="false">+SUMIF(AGRIKOBA!G:G,'ALL 2020'!C7,AGRIKOBA!E:E)</f>
        <v>0</v>
      </c>
      <c r="L7" s="15" t="n">
        <f aca="false">+SUMIF(LMOI!F:F,'ALL 2020'!C7,LMOI!D:D)</f>
        <v>0</v>
      </c>
      <c r="M7" s="15" t="n">
        <f aca="false">+SUMIF(TARTINE!G:G,'ALL 2020'!C7,TARTINE!E:E)</f>
        <v>0</v>
      </c>
      <c r="N7" s="15" t="n">
        <f aca="false">+SUMIF(IDF!F:F,'ALL 2020'!C7,IDF!D:D)</f>
        <v>-452000000</v>
      </c>
      <c r="O7" s="15" t="n">
        <f aca="false">+SUMIF(RYA!G:G,C7,RYA!E:E)</f>
        <v>0</v>
      </c>
      <c r="P7" s="15" t="n">
        <f aca="false">+SUMIF('SCI NOAH'!G:G,'ALL 2020'!C7,'SCI NOAH'!E:E)</f>
        <v>0</v>
      </c>
      <c r="Q7" s="15" t="n">
        <f aca="false">+SUMIF(SIM!F:F,'ALL 2020'!C7,SIM!D:D)</f>
        <v>-200000</v>
      </c>
      <c r="R7" s="15" t="n">
        <f aca="false">+SUMIF('First Energy'!A:A,'ALL 2020'!C7,'First Energy'!D:D)</f>
        <v>-200000</v>
      </c>
      <c r="S7" s="15" t="n">
        <f aca="false">+SUMIF('ID Motors'!G:G,C7,'ID Motors'!E:E)</f>
        <v>-200000</v>
      </c>
      <c r="T7" s="15" t="n">
        <f aca="false">+SUMIF('ID RENTAL'!G:G,'ALL 2020'!C7,'ID RENTAL'!E:E)</f>
        <v>0</v>
      </c>
      <c r="U7" s="15" t="n">
        <f aca="false">+SUMIF('MCM '!G:G,'ALL 2020'!C7,'MCM '!E:E)</f>
        <v>0</v>
      </c>
      <c r="V7" s="15" t="n">
        <f aca="false">SUMIF(AGRIMOTORS!G:G,C7,AGRIMOTORS!E:E)</f>
        <v>0</v>
      </c>
      <c r="W7" s="15" t="n">
        <f aca="false">+SUMIF(BOVIMA!F:F,'ALL 2020'!C7,BOVIMA!D:D)</f>
        <v>0</v>
      </c>
      <c r="X7" s="15" t="n">
        <f aca="false">+SUMIF(AGRIFEED!F:F,'ALL 2020'!C7,AGRIFEED!D:D)</f>
        <v>0</v>
      </c>
      <c r="Y7" s="15" t="n">
        <f aca="false">SUMIF(AMIP!F:F,'ALL 2020'!C7,AMIP!D:D)</f>
        <v>0</v>
      </c>
      <c r="Z7" s="15" t="n">
        <f aca="false">+SUMIF(ISF!G:G,'ALL 2020'!C7,ISF!E:E)</f>
        <v>0</v>
      </c>
      <c r="AA7" s="29" t="n">
        <f aca="false">+SUMIF(DISCOI!G:G,'ALL 2020'!C7,DISCOI!E:E)</f>
        <v>-113000000</v>
      </c>
      <c r="AB7" s="15" t="n">
        <f aca="false">+SUMIF(MABEL!F:F,'ALL 2020'!C7,MABEL!D:D)</f>
        <v>0</v>
      </c>
      <c r="AC7" s="15" t="n">
        <f aca="false">+SUMIF(NMP!F:F,'ALL 2020'!C7,NMP!D:D)</f>
        <v>-200000</v>
      </c>
      <c r="AD7" s="15" t="n">
        <f aca="false">SUMIF('AMCHO '!F:F,'ALL 2020'!C7,'AMCHO '!D:D)</f>
        <v>-200000</v>
      </c>
      <c r="AE7" s="41" t="n">
        <f aca="false">+SUMIF(CONFORTIS!G:G,'ALL 2020'!C7,CONFORTIS!E:E)</f>
        <v>0</v>
      </c>
      <c r="AF7" s="15" t="n">
        <f aca="false">+SUMIF('IRS IMMO'!G:G,'ALL 2020'!C7,'IRS IMMO'!E:E)</f>
        <v>0</v>
      </c>
      <c r="AG7" s="15" t="n">
        <f aca="false">+SUMIF(AGRIVETAM!F:F,'ALL 2020'!C7,AGRIVETAM!D:D)</f>
        <v>0</v>
      </c>
      <c r="AH7" s="15" t="n">
        <f aca="false">+SUMIF(EUROPAINTS!F:F,'ALL 2020'!C7,EUROPAINTS!D:D)</f>
        <v>-55000000</v>
      </c>
      <c r="AI7" s="15" t="n">
        <f aca="false">+SUMIF('VET ABE'!F:F,'ALL 2020'!C7,'VET ABE'!E:E)</f>
        <v>0</v>
      </c>
      <c r="AJ7" s="15" t="n">
        <f aca="false">SUMIF('VET FIA'!F:F,'ALL 2020'!C7,'VET FIA'!E:E)</f>
        <v>0</v>
      </c>
      <c r="AK7" s="15" t="n">
        <f aca="false">+SUMIF('CSS SAKAY'!F:F,'ALL 2020'!C7,'CSS SAKAY'!D:D)</f>
        <v>0</v>
      </c>
      <c r="AL7" s="15" t="n">
        <f aca="false">+SUMIF(AGRIMA!F:F,'ALL 2020'!C7,AGRIMA!D:D)</f>
        <v>0</v>
      </c>
      <c r="AM7" s="15" t="n">
        <f aca="false">SUMIF('United Malagasy'!F:F,'ALL 2020'!C7,'United Malagasy'!D:D)</f>
        <v>0</v>
      </c>
      <c r="AN7" s="15" t="n">
        <f aca="false">+SUMIF(NUTRIFOOD!E:E,'ALL 2020'!C7,NUTRIFOOD!D:D)</f>
        <v>0</v>
      </c>
      <c r="AO7" s="15" t="n">
        <f aca="false">+SUMIF(FERRIS!H:H,'ALL 2020'!C7,FERRIS!F:F)</f>
        <v>-200000</v>
      </c>
      <c r="AP7" s="15" t="n">
        <f aca="false">+SUMIF(SEM!F:F,'ALL 2020'!C7,SEM!D:D)</f>
        <v>0</v>
      </c>
      <c r="AQ7" s="15" t="n">
        <f aca="false">+SUMIF(Madatrade!F:F,'ALL 2020'!C7,Madatrade!D:D)</f>
        <v>0</v>
      </c>
      <c r="AR7" s="15" t="n">
        <f aca="false">+SUMIF('FLY TECH'!F:F,'ALL 2020'!C7,'FLY TECH'!E:E)</f>
        <v>0</v>
      </c>
      <c r="AS7" s="15" t="n">
        <f aca="false">+SUMIF('FIRST INVESTISSEMENT'!G:G,'ALL 2020'!C7,'FIRST INVESTISSEMENT'!E:E)</f>
        <v>0</v>
      </c>
      <c r="AT7" s="105" t="n">
        <f aca="false">+SUM(F7:AS7)</f>
        <v>-2478200000</v>
      </c>
      <c r="AU7" s="106" t="n">
        <f aca="false">+AT7/$AW$2</f>
        <v>-545667.926871426</v>
      </c>
    </row>
    <row r="8" customFormat="false" ht="17.25" hidden="false" customHeight="true" outlineLevel="0" collapsed="false">
      <c r="A8" s="6" t="str">
        <f aca="false">+LEFT(B8)</f>
        <v>1</v>
      </c>
      <c r="B8" s="6" t="str">
        <f aca="false">+LEFT(C8,3)</f>
        <v>106</v>
      </c>
      <c r="C8" s="20" t="n">
        <v>10620000</v>
      </c>
      <c r="D8" s="46" t="s">
        <v>2906</v>
      </c>
      <c r="E8" s="57" t="s">
        <v>2708</v>
      </c>
      <c r="F8" s="15" t="n">
        <f aca="false">+SUMIF(AGRIFARM!H:H,C8,AGRIFARM!L:L)</f>
        <v>0</v>
      </c>
      <c r="G8" s="15" t="n">
        <f aca="false">+SUMIF(AGRICORP!I:I,C8,AGRICORP!E:E)</f>
        <v>0</v>
      </c>
      <c r="H8" s="15" t="n">
        <f aca="false">+SUMIF(SMTP!D:D,'ALL 2020'!C8,SMTP!G:G)</f>
        <v>0</v>
      </c>
      <c r="I8" s="15" t="n">
        <f aca="false">+SUMIF(AGRIVET!G:G,C8,AGRIVET!E:E)</f>
        <v>-453421850.64</v>
      </c>
      <c r="J8" s="15" t="n">
        <f aca="false">+SUMIF(AGRIVAL!G:G,'ALL 2020'!C8,AGRIVAL!E:E)</f>
        <v>0</v>
      </c>
      <c r="K8" s="15" t="n">
        <f aca="false">+SUMIF(AGRIKOBA!G:G,'ALL 2020'!C8,AGRIKOBA!E:E)</f>
        <v>0</v>
      </c>
      <c r="L8" s="15" t="n">
        <f aca="false">+SUMIF(LMOI!F:F,'ALL 2020'!C8,LMOI!D:D)</f>
        <v>0</v>
      </c>
      <c r="M8" s="15" t="n">
        <f aca="false">+SUMIF(TARTINE!G:G,'ALL 2020'!C8,TARTINE!E:E)</f>
        <v>0</v>
      </c>
      <c r="N8" s="15" t="n">
        <f aca="false">+SUMIF(IDF!F:F,'ALL 2020'!C8,IDF!D:D)</f>
        <v>0</v>
      </c>
      <c r="O8" s="15" t="n">
        <f aca="false">+SUMIF(RYA!G:G,C8,RYA!E:E)</f>
        <v>0</v>
      </c>
      <c r="P8" s="15" t="n">
        <f aca="false">+SUMIF('SCI NOAH'!G:G,'ALL 2020'!C8,'SCI NOAH'!E:E)</f>
        <v>0</v>
      </c>
      <c r="Q8" s="15" t="n">
        <f aca="false">+SUMIF(SIM!F:F,'ALL 2020'!C8,SIM!D:D)</f>
        <v>0</v>
      </c>
      <c r="R8" s="15" t="n">
        <f aca="false">+SUMIF('First Energy'!A:A,'ALL 2020'!C8,'First Energy'!D:D)</f>
        <v>0</v>
      </c>
      <c r="S8" s="15" t="n">
        <f aca="false">+SUMIF('ID Motors'!G:G,C8,'ID Motors'!E:E)</f>
        <v>0</v>
      </c>
      <c r="T8" s="15" t="n">
        <f aca="false">+SUMIF('ID RENTAL'!G:G,'ALL 2020'!C8,'ID RENTAL'!E:E)</f>
        <v>0</v>
      </c>
      <c r="U8" s="15" t="n">
        <f aca="false">+SUMIF('MCM '!G:G,'ALL 2020'!C8,'MCM '!E:E)</f>
        <v>-950746700.3</v>
      </c>
      <c r="V8" s="15" t="n">
        <f aca="false">SUMIF(AGRIMOTORS!G:G,C8,AGRIMOTORS!E:E)</f>
        <v>0</v>
      </c>
      <c r="W8" s="15" t="n">
        <f aca="false">+SUMIF(BOVIMA!F:F,'ALL 2020'!C8,BOVIMA!D:D)</f>
        <v>0</v>
      </c>
      <c r="X8" s="15" t="n">
        <f aca="false">+SUMIF(AGRIFEED!F:F,'ALL 2020'!C8,AGRIFEED!D:D)</f>
        <v>0</v>
      </c>
      <c r="Y8" s="15" t="n">
        <f aca="false">SUMIF(AMIP!F:F,'ALL 2020'!C8,AMIP!D:D)</f>
        <v>0</v>
      </c>
      <c r="Z8" s="15" t="n">
        <f aca="false">+SUMIF(ISF!G:G,'ALL 2020'!C8,ISF!E:E)</f>
        <v>0</v>
      </c>
      <c r="AA8" s="29" t="n">
        <f aca="false">+SUMIF(DISCOI!G:G,'ALL 2020'!C8,DISCOI!E:E)</f>
        <v>0</v>
      </c>
      <c r="AB8" s="15" t="n">
        <f aca="false">+SUMIF(MABEL!F:F,'ALL 2020'!C8,MABEL!D:D)</f>
        <v>0</v>
      </c>
      <c r="AC8" s="15" t="n">
        <f aca="false">+SUMIF(NMP!F:F,'ALL 2020'!C8,NMP!D:D)</f>
        <v>0</v>
      </c>
      <c r="AD8" s="15" t="n">
        <f aca="false">SUMIF('AMCHO '!F:F,'ALL 2020'!C8,'AMCHO '!D:D)</f>
        <v>0</v>
      </c>
      <c r="AE8" s="41" t="n">
        <f aca="false">+SUMIF(CONFORTIS!G:G,'ALL 2020'!C8,CONFORTIS!E:E)</f>
        <v>0</v>
      </c>
      <c r="AF8" s="15" t="n">
        <f aca="false">+SUMIF('IRS IMMO'!G:G,'ALL 2020'!C8,'IRS IMMO'!E:E)</f>
        <v>0</v>
      </c>
      <c r="AG8" s="15" t="n">
        <f aca="false">+SUMIF(AGRIVETAM!F:F,'ALL 2020'!C8,AGRIVETAM!D:D)</f>
        <v>0</v>
      </c>
      <c r="AH8" s="15" t="n">
        <f aca="false">+SUMIF(EUROPAINTS!F:F,'ALL 2020'!C8,EUROPAINTS!D:D)</f>
        <v>0</v>
      </c>
      <c r="AI8" s="15" t="n">
        <f aca="false">+SUMIF('VET ABE'!F:F,'ALL 2020'!C8,'VET ABE'!E:E)</f>
        <v>0</v>
      </c>
      <c r="AJ8" s="15" t="n">
        <f aca="false">SUMIF('VET FIA'!F:F,'ALL 2020'!C8,'VET FIA'!E:E)</f>
        <v>0</v>
      </c>
      <c r="AK8" s="15" t="n">
        <f aca="false">+SUMIF('CSS SAKAY'!F:F,'ALL 2020'!C8,'CSS SAKAY'!D:D)</f>
        <v>0</v>
      </c>
      <c r="AL8" s="15" t="n">
        <f aca="false">+SUMIF(AGRIMA!F:F,'ALL 2020'!C8,AGRIMA!D:D)</f>
        <v>0</v>
      </c>
      <c r="AM8" s="15" t="n">
        <f aca="false">SUMIF('United Malagasy'!F:F,'ALL 2020'!C8,'United Malagasy'!D:D)</f>
        <v>0</v>
      </c>
      <c r="AN8" s="15" t="n">
        <f aca="false">+SUMIF(NUTRIFOOD!E:E,'ALL 2020'!C8,NUTRIFOOD!D:D)</f>
        <v>0</v>
      </c>
      <c r="AO8" s="15" t="n">
        <f aca="false">+SUMIF(FERRIS!H:H,'ALL 2020'!C8,FERRIS!F:F)</f>
        <v>0</v>
      </c>
      <c r="AP8" s="15" t="n">
        <f aca="false">+SUMIF(SEM!F:F,'ALL 2020'!C8,SEM!D:D)</f>
        <v>220000</v>
      </c>
      <c r="AQ8" s="15" t="n">
        <f aca="false">+SUMIF(Madatrade!F:F,'ALL 2020'!C8,Madatrade!D:D)</f>
        <v>0</v>
      </c>
      <c r="AR8" s="15" t="n">
        <f aca="false">+SUMIF('FLY TECH'!F:F,'ALL 2020'!C8,'FLY TECH'!E:E)</f>
        <v>0</v>
      </c>
      <c r="AS8" s="15" t="n">
        <f aca="false">+SUMIF('FIRST INVESTISSEMENT'!G:G,'ALL 2020'!C8,'FIRST INVESTISSEMENT'!E:E)</f>
        <v>0</v>
      </c>
      <c r="AT8" s="105" t="n">
        <f aca="false">+SUM(F8:AS8)</f>
        <v>-1403948550.94</v>
      </c>
      <c r="AU8" s="106" t="n">
        <f aca="false">+AT8/$AW$2</f>
        <v>-309131.504812191</v>
      </c>
    </row>
    <row r="9" customFormat="false" ht="17.25" hidden="false" customHeight="true" outlineLevel="0" collapsed="false">
      <c r="A9" s="6" t="str">
        <f aca="false">+LEFT(B9)</f>
        <v>1</v>
      </c>
      <c r="B9" s="6" t="str">
        <f aca="false">+LEFT(C9,3)</f>
        <v>110</v>
      </c>
      <c r="C9" s="20" t="n">
        <v>11000000</v>
      </c>
      <c r="D9" s="46" t="s">
        <v>2907</v>
      </c>
      <c r="E9" s="57" t="s">
        <v>215</v>
      </c>
      <c r="F9" s="15" t="n">
        <f aca="false">+SUMIF(AGRIFARM!H:H,C9,AGRIFARM!L:L)</f>
        <v>-8509870977.06</v>
      </c>
      <c r="G9" s="15" t="n">
        <f aca="false">+SUMIF(AGRICORP!I:I,C9,AGRICORP!E:E)</f>
        <v>0</v>
      </c>
      <c r="H9" s="15" t="n">
        <f aca="false">+SUMIF(SMTP!D:D,'ALL 2020'!C9,SMTP!G:G)</f>
        <v>-4978239488.5</v>
      </c>
      <c r="I9" s="15" t="n">
        <f aca="false">+SUMIF(AGRIVET!G:G,C9,AGRIVET!E:E)</f>
        <v>-20264125255.93</v>
      </c>
      <c r="J9" s="15" t="n">
        <f aca="false">+SUMIF(AGRIVAL!G:G,'ALL 2020'!C9,AGRIVAL!E:E)</f>
        <v>-16005083021.36</v>
      </c>
      <c r="K9" s="15" t="n">
        <f aca="false">+SUMIF(AGRIKOBA!G:G,'ALL 2020'!C9,AGRIKOBA!E:E)</f>
        <v>0</v>
      </c>
      <c r="L9" s="15" t="n">
        <f aca="false">+SUMIF(LMOI!F:F,'ALL 2020'!C9,LMOI!D:D)</f>
        <v>0</v>
      </c>
      <c r="M9" s="15" t="n">
        <f aca="false">+SUMIF(TARTINE!G:G,'ALL 2020'!C9,TARTINE!E:E)</f>
        <v>-166731221.84</v>
      </c>
      <c r="N9" s="15" t="n">
        <f aca="false">+SUMIF(IDF!F:F,'ALL 2020'!C9,IDF!D:D)</f>
        <v>-5345387183.75</v>
      </c>
      <c r="O9" s="15" t="n">
        <f aca="false">+SUMIF(RYA!G:G,C9,RYA!E:E)</f>
        <v>0</v>
      </c>
      <c r="P9" s="15" t="n">
        <f aca="false">+SUMIF('SCI NOAH'!G:G,'ALL 2020'!C9,'SCI NOAH'!E:E)</f>
        <v>0</v>
      </c>
      <c r="Q9" s="15" t="n">
        <f aca="false">+SUMIF(SIM!F:F,'ALL 2020'!C9,SIM!D:D)</f>
        <v>-635676283.51</v>
      </c>
      <c r="R9" s="15" t="n">
        <f aca="false">+SUMIF('First Energy'!F:F,'ALL 2020'!C9,'First Energy'!D:D)</f>
        <v>-8437873934.24535</v>
      </c>
      <c r="S9" s="15" t="n">
        <f aca="false">+SUMIF('ID Motors'!G:G,C9,'ID Motors'!E:E)</f>
        <v>-2978489466.38</v>
      </c>
      <c r="T9" s="15" t="n">
        <f aca="false">+SUMIF('ID RENTAL'!G:G,'ALL 2020'!C9,'ID RENTAL'!E:E)</f>
        <v>0</v>
      </c>
      <c r="U9" s="15" t="n">
        <f aca="false">+SUMIF('MCM '!G:G,'ALL 2020'!C9,'MCM '!E:E)</f>
        <v>-675059298.29</v>
      </c>
      <c r="V9" s="15" t="n">
        <f aca="false">SUMIF(AGRIMOTORS!G:G,C9,AGRIMOTORS!E:E)</f>
        <v>0</v>
      </c>
      <c r="W9" s="15" t="n">
        <f aca="false">+SUMIF(BOVIMA!F:F,'ALL 2020'!C9,BOVIMA!D:D)</f>
        <v>391783514.87</v>
      </c>
      <c r="X9" s="15" t="n">
        <f aca="false">+SUMIF(AGRIFEED!F:F,'ALL 2020'!C9,AGRIFEED!D:D)</f>
        <v>-427770.08</v>
      </c>
      <c r="Y9" s="15" t="n">
        <f aca="false">SUMIF(AMIP!F:F,'ALL 2020'!C9,AMIP!D:D)</f>
        <v>0</v>
      </c>
      <c r="Z9" s="15" t="n">
        <f aca="false">+SUMIF(ISF!G:G,'ALL 2020'!C9,ISF!E:E)</f>
        <v>0</v>
      </c>
      <c r="AA9" s="29" t="n">
        <f aca="false">+SUMIF(DISCOI!G:G,'ALL 2020'!C9,DISCOI!E:E)</f>
        <v>-2946169845.85</v>
      </c>
      <c r="AB9" s="15" t="n">
        <f aca="false">+SUMIF(MABEL!F:F,'ALL 2020'!C9,MABEL!D:D)</f>
        <v>0</v>
      </c>
      <c r="AC9" s="15" t="n">
        <f aca="false">+SUMIF(NMP!F:F,'ALL 2020'!C9,NMP!D:D)</f>
        <v>0</v>
      </c>
      <c r="AD9" s="15" t="n">
        <f aca="false">SUMIF('AMCHO '!F:F,'ALL 2020'!C9,'AMCHO '!D:D)</f>
        <v>-10222484.69</v>
      </c>
      <c r="AE9" s="41" t="n">
        <f aca="false">+SUMIF(CONFORTIS!G:G,'ALL 2020'!C9,CONFORTIS!E:E)</f>
        <v>0</v>
      </c>
      <c r="AF9" s="15" t="n">
        <f aca="false">+SUMIF('IRS IMMO'!G:G,'ALL 2020'!C9,'IRS IMMO'!E:E)</f>
        <v>0</v>
      </c>
      <c r="AG9" s="15" t="n">
        <f aca="false">+SUMIF(AGRIVETAM!F:F,'ALL 2020'!C9,AGRIVETAM!D:D)</f>
        <v>21297281.9</v>
      </c>
      <c r="AH9" s="15" t="n">
        <f aca="false">+SUMIF(EUROPAINTS!F:F,'ALL 2020'!C9,EUROPAINTS!D:D)</f>
        <v>0</v>
      </c>
      <c r="AI9" s="15" t="n">
        <f aca="false">+SUMIF('VET ABE'!F:F,'ALL 2020'!C9,'VET ABE'!E:E)</f>
        <v>0</v>
      </c>
      <c r="AJ9" s="15" t="n">
        <f aca="false">SUMIF('VET FIA'!F:F,'ALL 2020'!C9,'VET FIA'!E:E)</f>
        <v>0</v>
      </c>
      <c r="AK9" s="15" t="n">
        <f aca="false">+SUMIF('CSS SAKAY'!F:F,'ALL 2020'!C9,'CSS SAKAY'!D:D)</f>
        <v>0</v>
      </c>
      <c r="AL9" s="15" t="n">
        <f aca="false">+SUMIF(AGRIMA!F:F,'ALL 2020'!C9,AGRIMA!D:D)</f>
        <v>0</v>
      </c>
      <c r="AM9" s="15" t="n">
        <f aca="false">SUMIF('United Malagasy'!F:F,'ALL 2020'!C9,'United Malagasy'!D:D)</f>
        <v>0</v>
      </c>
      <c r="AN9" s="15" t="n">
        <f aca="false">+SUMIF(NUTRIFOOD!E:E,'ALL 2020'!C9,NUTRIFOOD!D:D)</f>
        <v>0</v>
      </c>
      <c r="AO9" s="15" t="n">
        <f aca="false">+SUMIF(FERRIS!H:H,'ALL 2020'!C9,FERRIS!F:F)</f>
        <v>0</v>
      </c>
      <c r="AP9" s="15" t="n">
        <f aca="false">+SUMIF(SEM!F:F,'ALL 2020'!C9,SEM!D:D)</f>
        <v>0</v>
      </c>
      <c r="AQ9" s="15" t="n">
        <f aca="false">+SUMIF(Madatrade!F:F,'ALL 2020'!C9,Madatrade!D:D)</f>
        <v>-17194447.33</v>
      </c>
      <c r="AR9" s="15" t="n">
        <f aca="false">+SUMIF('FLY TECH'!F:F,'ALL 2020'!C9,'FLY TECH'!E:E)</f>
        <v>0</v>
      </c>
      <c r="AS9" s="15" t="n">
        <f aca="false">+SUMIF('FIRST INVESTISSEMENT'!G:G,'ALL 2020'!C9,'FIRST INVESTISSEMENT'!E:E)</f>
        <v>0</v>
      </c>
      <c r="AT9" s="105" t="n">
        <f aca="false">+SUM(F9:AS9)</f>
        <v>-70557469882.0454</v>
      </c>
      <c r="AU9" s="106" t="n">
        <f aca="false">+AT9/$AW$2</f>
        <v>-15535851.9553824</v>
      </c>
    </row>
    <row r="10" customFormat="false" ht="17.25" hidden="false" customHeight="true" outlineLevel="0" collapsed="false">
      <c r="A10" s="6" t="str">
        <f aca="false">+LEFT(B10)</f>
        <v>1</v>
      </c>
      <c r="B10" s="6" t="str">
        <f aca="false">+LEFT(C10,3)</f>
        <v>111</v>
      </c>
      <c r="C10" s="20" t="n">
        <v>11100000</v>
      </c>
      <c r="D10" s="46" t="s">
        <v>2908</v>
      </c>
      <c r="E10" s="57" t="s">
        <v>2709</v>
      </c>
      <c r="F10" s="15" t="n">
        <f aca="false">+SUMIF(AGRIFARM!H:H,C10,AGRIFARM!L:L)</f>
        <v>0</v>
      </c>
      <c r="G10" s="15" t="n">
        <f aca="false">+SUMIF(AGRICORP!I:I,C10,AGRICORP!E:E)</f>
        <v>0</v>
      </c>
      <c r="H10" s="15" t="n">
        <f aca="false">+SUMIF(SMTP!D:D,'ALL 2020'!C10,SMTP!G:G)</f>
        <v>0</v>
      </c>
      <c r="I10" s="15" t="n">
        <f aca="false">+SUMIF(AGRIVET!G:G,C10,AGRIVET!E:E)</f>
        <v>0</v>
      </c>
      <c r="J10" s="15"/>
      <c r="K10" s="15"/>
      <c r="M10" s="15"/>
      <c r="N10" s="15"/>
      <c r="O10" s="15"/>
      <c r="P10" s="15"/>
      <c r="Q10" s="15"/>
      <c r="R10" s="15"/>
      <c r="S10" s="15"/>
      <c r="T10" s="15"/>
      <c r="U10" s="15"/>
      <c r="V10" s="15" t="n">
        <f aca="false">SUMIF(AGRIMOTORS!G:G,C10,AGRIMOTORS!E:E)</f>
        <v>0</v>
      </c>
      <c r="W10" s="15"/>
      <c r="X10" s="15"/>
      <c r="Y10" s="15"/>
      <c r="Z10" s="15"/>
      <c r="AA10" s="29"/>
      <c r="AC10" s="15"/>
      <c r="AD10" s="15"/>
      <c r="AF10" s="15"/>
      <c r="AG10" s="15"/>
      <c r="AH10" s="15"/>
      <c r="AI10" s="15"/>
      <c r="AJ10" s="15"/>
      <c r="AK10" s="15" t="n">
        <f aca="false">+SUMIF('CSS SAKAY'!F:F,'ALL 2020'!C10,'CSS SAKAY'!D:D)</f>
        <v>0</v>
      </c>
      <c r="AL10" s="15" t="n">
        <f aca="false">+SUMIF(AGRIMA!F:F,'ALL 2020'!C10,AGRIMA!D:D)</f>
        <v>0</v>
      </c>
      <c r="AM10" s="15" t="n">
        <f aca="false">SUMIF('United Malagasy'!F:F,'ALL 2020'!C10,'United Malagasy'!D:D)</f>
        <v>0</v>
      </c>
      <c r="AN10" s="15" t="n">
        <f aca="false">+SUMIF(NUTRIFOOD!E:E,'ALL 2020'!C10,NUTRIFOOD!D:D)</f>
        <v>0</v>
      </c>
      <c r="AO10" s="15"/>
      <c r="AP10" s="15" t="n">
        <f aca="false">+SUMIF(SEM!F:F,'ALL 2020'!C10,SEM!D:D)</f>
        <v>0</v>
      </c>
      <c r="AQ10" s="15" t="n">
        <f aca="false">+SUMIF(Madatrade!F:F,'ALL 2020'!C10,Madatrade!D:D)</f>
        <v>0</v>
      </c>
      <c r="AR10" s="15" t="n">
        <f aca="false">+SUMIF('FLY TECH'!F:F,'ALL 2020'!C10,'FLY TECH'!E:E)</f>
        <v>0</v>
      </c>
      <c r="AS10" s="15" t="n">
        <f aca="false">+SUMIF('FIRST INVESTISSEMENT'!G:G,'ALL 2020'!C10,'FIRST INVESTISSEMENT'!E:E)</f>
        <v>0</v>
      </c>
      <c r="AT10" s="105" t="n">
        <f aca="false">+SUM(F10:AS10)</f>
        <v>0</v>
      </c>
      <c r="AU10" s="106" t="n">
        <f aca="false">+AT10/$AW$2</f>
        <v>0</v>
      </c>
    </row>
    <row r="11" customFormat="false" ht="17.25" hidden="false" customHeight="true" outlineLevel="0" collapsed="false">
      <c r="A11" s="6" t="str">
        <f aca="false">+LEFT(B11)</f>
        <v>1</v>
      </c>
      <c r="B11" s="6" t="str">
        <f aca="false">+LEFT(C11,3)</f>
        <v>119</v>
      </c>
      <c r="C11" s="20" t="n">
        <v>11900000</v>
      </c>
      <c r="D11" s="46" t="s">
        <v>2907</v>
      </c>
      <c r="E11" s="57" t="s">
        <v>1158</v>
      </c>
      <c r="F11" s="15" t="n">
        <f aca="false">+SUMIF(AGRIFARM!H:H,C11,AGRIFARM!L:L)</f>
        <v>0</v>
      </c>
      <c r="G11" s="15" t="n">
        <f aca="false">+SUMIF(AGRICORP!I:I,C11,AGRICORP!E:E)</f>
        <v>2419584.21</v>
      </c>
      <c r="H11" s="15" t="n">
        <f aca="false">+SUMIF(SMTP!D:D,'ALL 2020'!C11,SMTP!G:G)</f>
        <v>0</v>
      </c>
      <c r="I11" s="15" t="n">
        <f aca="false">+SUMIF(AGRIVET!G:G,C11,AGRIVET!E:E)</f>
        <v>0</v>
      </c>
      <c r="J11" s="15"/>
      <c r="K11" s="15" t="n">
        <f aca="false">+SUMIF(AGRIKOBA!G:G,'ALL 2020'!C11,AGRIKOBA!E:E)</f>
        <v>1655200339.55</v>
      </c>
      <c r="L11" s="15" t="n">
        <f aca="false">+SUMIF(LMOI!F:F,'ALL 2020'!C11,LMOI!D:D)</f>
        <v>26908968.54</v>
      </c>
      <c r="M11" s="15" t="n">
        <f aca="false">+SUMIF(TARTINE!G:G,'ALL 2020'!C11,TARTINE!E:E)</f>
        <v>0</v>
      </c>
      <c r="N11" s="15" t="n">
        <f aca="false">+SUMIF(IDF!F:F,'ALL 2020'!C11,IDF!D:D)</f>
        <v>0</v>
      </c>
      <c r="O11" s="15" t="n">
        <f aca="false">+SUMIF(RYA!G:G,C11,RYA!E:E)</f>
        <v>181010978.32</v>
      </c>
      <c r="P11" s="15" t="n">
        <f aca="false">+SUMIF('SCI NOAH'!G:G,'ALL 2020'!C11,'SCI NOAH'!E:E)</f>
        <v>17263180.57</v>
      </c>
      <c r="Q11" s="15" t="n">
        <f aca="false">+SUMIF(SIM!F:F,'ALL 2020'!C11,SIM!D:D)</f>
        <v>0</v>
      </c>
      <c r="R11" s="15" t="n">
        <f aca="false">+SUMIF('First Energy'!F:F,'ALL 2020'!C11,'First Energy'!D:D)</f>
        <v>0</v>
      </c>
      <c r="S11" s="15" t="n">
        <f aca="false">+SUMIF('ID Motors'!G:G,C11,'ID Motors'!E:E)</f>
        <v>0</v>
      </c>
      <c r="T11" s="15" t="n">
        <f aca="false">+SUMIF('ID RENTAL'!G:G,'ALL 2020'!C11,'ID RENTAL'!E:E)</f>
        <v>0</v>
      </c>
      <c r="U11" s="15" t="n">
        <f aca="false">+SUMIF('MCM '!G:G,'ALL 2020'!C11,'MCM '!E:E)</f>
        <v>-0.19</v>
      </c>
      <c r="V11" s="15" t="n">
        <f aca="false">SUMIF(AGRIMOTORS!G:G,C11,AGRIMOTORS!E:E)</f>
        <v>0</v>
      </c>
      <c r="W11" s="15" t="n">
        <f aca="false">+SUMIF(BOVIMA!F:F,'ALL 2020'!C11,BOVIMA!D:D)</f>
        <v>0</v>
      </c>
      <c r="X11" s="15" t="n">
        <f aca="false">+SUMIF(AGRIFEED!F:F,'ALL 2020'!C11,AGRIFEED!D:D)</f>
        <v>10157430.19</v>
      </c>
      <c r="Y11" s="15" t="n">
        <f aca="false">SUMIF(AMIP!F:F,'ALL 2020'!C11,AMIP!D:D)</f>
        <v>1723250</v>
      </c>
      <c r="Z11" s="15" t="n">
        <f aca="false">+SUMIF(ISF!G:G,'ALL 2020'!C11,ISF!E:E)</f>
        <v>465039.45</v>
      </c>
      <c r="AA11" s="29" t="n">
        <f aca="false">+SUMIF(DISCOI!G:G,'ALL 2020'!C11,DISCOI!E:E)</f>
        <v>0</v>
      </c>
      <c r="AB11" s="15" t="n">
        <f aca="false">+SUMIF(MABEL!F:F,'ALL 2020'!C11,MABEL!D:D)</f>
        <v>117853999.14</v>
      </c>
      <c r="AC11" s="15" t="n">
        <f aca="false">+SUMIF(NMP!F:F,'ALL 2020'!C11,NMP!D:D)</f>
        <v>103490474.2</v>
      </c>
      <c r="AD11" s="15" t="n">
        <f aca="false">SUMIF('AMCHO '!F:F,'ALL 2020'!C11,'AMCHO '!D:D)</f>
        <v>3772664.93</v>
      </c>
      <c r="AE11" s="29" t="n">
        <f aca="false">+SUMIF(CONFORTIS!G:G,'ALL 2020'!C11,CONFORTIS!E:E)</f>
        <v>2325587.96</v>
      </c>
      <c r="AF11" s="15" t="n">
        <f aca="false">+SUMIF('IRS IMMO'!G:G,'ALL 2020'!C11,'IRS IMMO'!E:E)</f>
        <v>0</v>
      </c>
      <c r="AG11" s="15" t="n">
        <f aca="false">+SUMIF(AGRIVETAM!F:F,'ALL 2020'!C11,AGRIVETAM!D:D)</f>
        <v>0</v>
      </c>
      <c r="AH11" s="15" t="n">
        <f aca="false">+SUMIF(EUROPAINTS!F:F,'ALL 2020'!C11,EUROPAINTS!D:D)</f>
        <v>7419822.66</v>
      </c>
      <c r="AI11" s="15" t="n">
        <f aca="false">+SUMIF('VET ABE'!F:F,'ALL 2020'!C11,'VET ABE'!E:E)</f>
        <v>0</v>
      </c>
      <c r="AJ11" s="15" t="n">
        <f aca="false">SUMIF('VET FIA'!F:F,'ALL 2020'!C11,'VET FIA'!E:E)</f>
        <v>0</v>
      </c>
      <c r="AK11" s="15" t="n">
        <f aca="false">+SUMIF('CSS SAKAY'!F:F,'ALL 2020'!C11,'CSS SAKAY'!D:D)</f>
        <v>0</v>
      </c>
      <c r="AL11" s="15" t="n">
        <f aca="false">+SUMIF(AGRIMA!F:F,'ALL 2020'!C11,AGRIMA!D:D)</f>
        <v>0</v>
      </c>
      <c r="AM11" s="15" t="n">
        <f aca="false">SUMIF('United Malagasy'!F:F,'ALL 2020'!C11,'United Malagasy'!D:D)</f>
        <v>0</v>
      </c>
      <c r="AN11" s="15" t="n">
        <f aca="false">+SUMIF(NUTRIFOOD!E:E,'ALL 2020'!C11,NUTRIFOOD!D:D)</f>
        <v>0</v>
      </c>
      <c r="AO11" s="15" t="n">
        <f aca="false">+SUMIF(FERRIS!H:H,'ALL 2020'!C11,FERRIS!F:F)</f>
        <v>6403477.29</v>
      </c>
      <c r="AP11" s="15" t="n">
        <f aca="false">+SUMIF(SEM!F:F,'ALL 2020'!C11,SEM!D:D)</f>
        <v>0</v>
      </c>
      <c r="AQ11" s="15" t="n">
        <f aca="false">+SUMIF(Madatrade!F:F,'ALL 2020'!C11,Madatrade!D:D)</f>
        <v>0</v>
      </c>
      <c r="AR11" s="15" t="n">
        <f aca="false">+SUMIF('FLY TECH'!F:F,'ALL 2020'!C11,'FLY TECH'!E:E)</f>
        <v>0</v>
      </c>
      <c r="AS11" s="15" t="n">
        <f aca="false">+SUMIF('FIRST INVESTISSEMENT'!G:G,'ALL 2020'!C11,'FIRST INVESTISSEMENT'!E:E)</f>
        <v>0</v>
      </c>
      <c r="AT11" s="105" t="n">
        <f aca="false">+SUM(F11:AS11)</f>
        <v>2136414796.82</v>
      </c>
      <c r="AU11" s="106" t="n">
        <f aca="false">+AT11/$AW$2</f>
        <v>470411.198901706</v>
      </c>
    </row>
    <row r="12" customFormat="false" ht="17.25" hidden="false" customHeight="true" outlineLevel="0" collapsed="false">
      <c r="A12" s="6" t="str">
        <f aca="false">+LEFT(B12)</f>
        <v>1</v>
      </c>
      <c r="B12" s="6" t="str">
        <f aca="false">+LEFT(C12,3)</f>
        <v>120</v>
      </c>
      <c r="C12" s="20" t="n">
        <v>12000000</v>
      </c>
      <c r="D12" s="46" t="s">
        <v>2907</v>
      </c>
      <c r="E12" s="57" t="s">
        <v>2909</v>
      </c>
      <c r="F12" s="15" t="n">
        <f aca="false">+SUMIF(AGRIFARM!H:H,C12,AGRIFARM!L:L)</f>
        <v>0</v>
      </c>
      <c r="G12" s="15" t="n">
        <f aca="false">+SUMIF(AGRICORP!I:I,C12,AGRICORP!E:E)</f>
        <v>0</v>
      </c>
      <c r="H12" s="15" t="n">
        <f aca="false">+SUMIF(SMTP!D:D,'ALL 2020'!C12,SMTP!G:G)</f>
        <v>0</v>
      </c>
      <c r="I12" s="15" t="n">
        <f aca="false">+SUMIF(AGRIVET!G:G,C12,AGRIVET!E:E)</f>
        <v>0</v>
      </c>
      <c r="J12" s="15" t="n">
        <f aca="false">+SUMIF(AGRIVAL!G:G,'ALL 2020'!C12,AGRIVAL!E:E)</f>
        <v>0</v>
      </c>
      <c r="K12" s="15" t="n">
        <f aca="false">+SUMIF(AGRIKOBA!G:G,'ALL 2020'!C12,AGRIKOBA!E:E)</f>
        <v>0</v>
      </c>
      <c r="L12" s="15" t="n">
        <f aca="false">+SUMIF(LMOI!F:F,'ALL 2020'!C12,LMOI!D:D)</f>
        <v>0</v>
      </c>
      <c r="M12" s="15" t="n">
        <f aca="false">+SUMIF(TARTINE!G:G,'ALL 2020'!C12,TARTINE!E:E)</f>
        <v>-189516493.56</v>
      </c>
      <c r="N12" s="15" t="n">
        <f aca="false">+SUMIF(IDF!F:F,'ALL 2020'!C12,IDF!D:D)</f>
        <v>0</v>
      </c>
      <c r="O12" s="15" t="n">
        <f aca="false">+SUMIF(RYA!G:G,C12,RYA!E:E)</f>
        <v>0</v>
      </c>
      <c r="P12" s="15" t="n">
        <f aca="false">+SUMIF('SCI NOAH'!G:G,'ALL 2020'!C12,'SCI NOAH'!E:E)</f>
        <v>0</v>
      </c>
      <c r="Q12" s="15" t="n">
        <f aca="false">+SUMIF(SIM!F:F,'ALL 2020'!C12,SIM!D:D)</f>
        <v>0</v>
      </c>
      <c r="R12" s="15" t="n">
        <f aca="false">+SUMIF('First Energy'!F:F,'ALL 2020'!C12,'First Energy'!D:D)</f>
        <v>-0.00430870056152344</v>
      </c>
      <c r="S12" s="15" t="n">
        <f aca="false">+SUMIF('ID Motors'!G:G,C12,'ID Motors'!E:E)</f>
        <v>957922257.53838</v>
      </c>
      <c r="T12" s="15" t="n">
        <f aca="false">+SUMIF('ID RENTAL'!G:G,'ALL 2020'!C12,'ID RENTAL'!E:E)</f>
        <v>-499599172.73</v>
      </c>
      <c r="U12" s="15" t="n">
        <f aca="false">+SUMIF('MCM '!G:G,'ALL 2020'!C12,'MCM '!E:E)</f>
        <v>0</v>
      </c>
      <c r="V12" s="15" t="n">
        <f aca="false">SUMIF(AGRIMOTORS!G:G,C12,AGRIMOTORS!E:E)</f>
        <v>0</v>
      </c>
      <c r="W12" s="15" t="n">
        <f aca="false">+SUMIF(BOVIMA!F:F,'ALL 2020'!C12,BOVIMA!D:D)</f>
        <v>0</v>
      </c>
      <c r="X12" s="15" t="n">
        <f aca="false">+SUMIF(AGRIFEED!F:F,'ALL 2020'!C12,AGRIFEED!D:D)</f>
        <v>0</v>
      </c>
      <c r="Y12" s="15" t="n">
        <f aca="false">SUMIF(AMIP!F:F,'ALL 2020'!C12,AMIP!D:D)</f>
        <v>0</v>
      </c>
      <c r="Z12" s="15" t="n">
        <f aca="false">+SUMIF(ISF!G:G,'ALL 2020'!C12,ISF!E:E)</f>
        <v>0</v>
      </c>
      <c r="AA12" s="29" t="n">
        <f aca="false">+SUMIF(DISCOI!G:G,'ALL 2020'!C12,DISCOI!E:E)</f>
        <v>0</v>
      </c>
      <c r="AB12" s="15" t="n">
        <f aca="false">+SUMIF(MABEL!F:F,'ALL 2020'!C12,MABEL!D:D)</f>
        <v>0</v>
      </c>
      <c r="AC12" s="15" t="n">
        <f aca="false">+SUMIF(NMP!F:F,'ALL 2020'!C12,NMP!D:D)</f>
        <v>0</v>
      </c>
      <c r="AD12" s="15" t="n">
        <f aca="false">SUMIF('AMCHO '!F:F,'ALL 2020'!C12,'AMCHO '!D:D)</f>
        <v>0</v>
      </c>
      <c r="AE12" s="41" t="n">
        <f aca="false">+SUMIF(CONFORTIS!G:G,'ALL 2020'!C12,CONFORTIS!E:E)</f>
        <v>0</v>
      </c>
      <c r="AF12" s="15" t="n">
        <f aca="false">+SUMIF('IRS IMMO'!G:G,'ALL 2020'!C12,'IRS IMMO'!E:E)</f>
        <v>0</v>
      </c>
      <c r="AG12" s="15" t="n">
        <f aca="false">+SUMIF(AGRIVETAM!F:F,'ALL 2020'!C12,AGRIVETAM!D:D)</f>
        <v>-270852570.98</v>
      </c>
      <c r="AH12" s="15" t="n">
        <f aca="false">+SUMIF(EUROPAINTS!F:F,'ALL 2020'!C12,EUROPAINTS!D:D)</f>
        <v>0</v>
      </c>
      <c r="AI12" s="15" t="n">
        <f aca="false">+SUMIF('VET ABE'!F:F,'ALL 2020'!C12,'VET ABE'!E:E)</f>
        <v>0</v>
      </c>
      <c r="AJ12" s="15" t="n">
        <f aca="false">SUMIF('VET FIA'!F:F,'ALL 2020'!C12,'VET FIA'!E:E)</f>
        <v>0</v>
      </c>
      <c r="AK12" s="15" t="n">
        <f aca="false">+SUMIF('CSS SAKAY'!F:F,'ALL 2020'!C12,'CSS SAKAY'!D:D)</f>
        <v>0</v>
      </c>
      <c r="AL12" s="15" t="n">
        <f aca="false">+SUMIF(AGRIMA!F:F,'ALL 2020'!C12,AGRIMA!D:D)</f>
        <v>0</v>
      </c>
      <c r="AM12" s="15" t="n">
        <f aca="false">SUMIF('United Malagasy'!F:F,'ALL 2020'!C12,'United Malagasy'!D:D)</f>
        <v>0</v>
      </c>
      <c r="AN12" s="15" t="n">
        <f aca="false">+SUMIF(NUTRIFOOD!E:E,'ALL 2020'!C12,NUTRIFOOD!D:D)</f>
        <v>0</v>
      </c>
      <c r="AO12" s="15" t="n">
        <f aca="false">+SUMIF(FERRIS!H:H,'ALL 2020'!C12,FERRIS!F:F)</f>
        <v>0</v>
      </c>
      <c r="AP12" s="15" t="n">
        <f aca="false">+SUMIF(SEM!F:F,'ALL 2020'!C12,SEM!D:D)</f>
        <v>-623046241.28</v>
      </c>
      <c r="AQ12" s="15" t="n">
        <f aca="false">+SUMIF(Madatrade!F:F,'ALL 2020'!C12,Madatrade!D:D)</f>
        <v>0</v>
      </c>
      <c r="AR12" s="15" t="n">
        <f aca="false">+SUMIF('FLY TECH'!F:F,'ALL 2020'!C12,'FLY TECH'!E:E)</f>
        <v>0</v>
      </c>
      <c r="AS12" s="15" t="n">
        <f aca="false">+SUMIF('FIRST INVESTISSEMENT'!G:G,'ALL 2020'!C12,'FIRST INVESTISSEMENT'!E:E)</f>
        <v>0</v>
      </c>
      <c r="AT12" s="105" t="n">
        <f aca="false">+SUM(F12:AS12)</f>
        <v>-625092221.015929</v>
      </c>
      <c r="AU12" s="106" t="n">
        <f aca="false">+AT12/$AW$2</f>
        <v>-137637.307862649</v>
      </c>
    </row>
    <row r="13" customFormat="false" ht="17.25" hidden="false" customHeight="true" outlineLevel="0" collapsed="false">
      <c r="A13" s="6" t="str">
        <f aca="false">+LEFT(B13)</f>
        <v>1</v>
      </c>
      <c r="B13" s="6" t="str">
        <f aca="false">+LEFT(C13,3)</f>
        <v>128</v>
      </c>
      <c r="C13" s="20" t="n">
        <v>12800000</v>
      </c>
      <c r="D13" s="46" t="s">
        <v>2907</v>
      </c>
      <c r="E13" s="57" t="s">
        <v>1341</v>
      </c>
      <c r="F13" s="15" t="n">
        <f aca="false">+SUMIF(AGRIFARM!H:H,C13,AGRIFARM!L:L)</f>
        <v>0</v>
      </c>
      <c r="G13" s="15" t="n">
        <f aca="false">+SUMIF(AGRICORP!I:I,C13,AGRICORP!E:E)</f>
        <v>0</v>
      </c>
      <c r="H13" s="15" t="n">
        <f aca="false">+SUMIF(SMTP!D:D,'ALL 2020'!C13,SMTP!G:G)</f>
        <v>0</v>
      </c>
      <c r="I13" s="15" t="n">
        <f aca="false">+SUMIF(AGRIVET!G:G,C13,AGRIVET!E:E)</f>
        <v>0</v>
      </c>
      <c r="J13" s="15" t="n">
        <f aca="false">+SUMIF(AGRIVAL!G:G,'ALL 2020'!C13,AGRIVAL!E:E)</f>
        <v>0</v>
      </c>
      <c r="K13" s="15" t="n">
        <f aca="false">+SUMIF(AGRIKOBA!G:G,'ALL 2020'!C13,AGRIKOBA!E:E)</f>
        <v>0</v>
      </c>
      <c r="L13" s="15" t="n">
        <f aca="false">+SUMIF(LMOI!F:F,'ALL 2020'!C13,LMOI!D:D)</f>
        <v>-22734534.35</v>
      </c>
      <c r="M13" s="15" t="n">
        <f aca="false">+SUMIF(TARTINE!G:G,'ALL 2020'!C13,TARTINE!E:E)</f>
        <v>0</v>
      </c>
      <c r="N13" s="15" t="n">
        <f aca="false">+SUMIF(IDF!F:F,'ALL 2020'!C13,IDF!D:D)</f>
        <v>-2634592358.29</v>
      </c>
      <c r="O13" s="15" t="n">
        <f aca="false">+SUMIF(RYA!G:G,C13,RYA!E:E)</f>
        <v>0</v>
      </c>
      <c r="P13" s="15" t="n">
        <f aca="false">+SUMIF('SCI NOAH'!G:G,'ALL 2020'!C13,'SCI NOAH'!E:E)</f>
        <v>0</v>
      </c>
      <c r="Q13" s="15" t="n">
        <f aca="false">+SUMIF(SIM!F:F,'ALL 2020'!C13,SIM!D:D)</f>
        <v>0</v>
      </c>
      <c r="R13" s="15" t="n">
        <f aca="false">+SUMIF('First Energy'!F:F,'ALL 2020'!C13,'First Energy'!D:D)</f>
        <v>0</v>
      </c>
      <c r="S13" s="15" t="n">
        <f aca="false">+SUMIF('ID Motors'!G:G,C13,'ID Motors'!E:E)</f>
        <v>0</v>
      </c>
      <c r="T13" s="15" t="n">
        <f aca="false">+SUMIF('ID RENTAL'!G:G,'ALL 2020'!C13,'ID RENTAL'!E:E)</f>
        <v>0</v>
      </c>
      <c r="U13" s="15" t="n">
        <f aca="false">+SUMIF('MCM '!G:G,'ALL 2020'!C13,'MCM '!E:E)</f>
        <v>0</v>
      </c>
      <c r="V13" s="15" t="n">
        <f aca="false">SUMIF(AGRIMOTORS!G:G,C13,AGRIMOTORS!E:E)</f>
        <v>-8563899</v>
      </c>
      <c r="W13" s="15" t="n">
        <f aca="false">+SUMIF(BOVIMA!F:F,'ALL 2020'!C13,BOVIMA!D:D)</f>
        <v>0</v>
      </c>
      <c r="X13" s="15" t="n">
        <f aca="false">+SUMIF(AGRIFEED!F:F,'ALL 2020'!C13,AGRIFEED!D:D)</f>
        <v>0</v>
      </c>
      <c r="Y13" s="15" t="n">
        <f aca="false">SUMIF(AMIP!F:F,'ALL 2020'!C13,AMIP!D:D)</f>
        <v>0</v>
      </c>
      <c r="Z13" s="15" t="n">
        <f aca="false">+SUMIF(ISF!G:G,'ALL 2020'!C13,ISF!E:E)</f>
        <v>0</v>
      </c>
      <c r="AA13" s="29" t="n">
        <f aca="false">+SUMIF(DISCOI!G:G,'ALL 2020'!C13,DISCOI!E:E)</f>
        <v>0</v>
      </c>
      <c r="AB13" s="15" t="n">
        <f aca="false">+SUMIF(MABEL!F:F,'ALL 2020'!C13,MABEL!D:D)</f>
        <v>0</v>
      </c>
      <c r="AC13" s="15" t="n">
        <f aca="false">+SUMIF(NMP!F:F,'ALL 2020'!C13,NMP!D:D)</f>
        <v>0</v>
      </c>
      <c r="AD13" s="15" t="n">
        <f aca="false">SUMIF('AMCHO '!F:F,'ALL 2020'!C13,'AMCHO '!D:D)</f>
        <v>0</v>
      </c>
      <c r="AE13" s="41" t="n">
        <f aca="false">+SUMIF(CONFORTIS!G:G,'ALL 2020'!C13,CONFORTIS!E:E)</f>
        <v>0</v>
      </c>
      <c r="AF13" s="15" t="n">
        <f aca="false">+SUMIF('IRS IMMO'!G:G,'ALL 2020'!C13,'IRS IMMO'!E:E)</f>
        <v>2376000</v>
      </c>
      <c r="AG13" s="15" t="n">
        <f aca="false">+SUMIF(AGRIVETAM!F:F,'ALL 2020'!C13,AGRIVETAM!D:D)</f>
        <v>0</v>
      </c>
      <c r="AH13" s="15" t="n">
        <f aca="false">+SUMIF(EUROPAINTS!F:F,'ALL 2020'!C13,EUROPAINTS!D:D)</f>
        <v>0</v>
      </c>
      <c r="AI13" s="15" t="n">
        <f aca="false">+SUMIF('VET ABE'!F:F,'ALL 2020'!C13,'VET ABE'!E:E)</f>
        <v>0</v>
      </c>
      <c r="AJ13" s="15" t="n">
        <f aca="false">SUMIF('VET FIA'!F:F,'ALL 2020'!C13,'VET FIA'!E:E)</f>
        <v>0</v>
      </c>
      <c r="AK13" s="15" t="n">
        <f aca="false">+SUMIF('CSS SAKAY'!F:F,'ALL 2020'!C13,'CSS SAKAY'!D:D)</f>
        <v>19556682.9</v>
      </c>
      <c r="AL13" s="15" t="n">
        <f aca="false">+SUMIF(AGRIMA!F:F,'ALL 2020'!C13,AGRIMA!D:D)</f>
        <v>-619039.51</v>
      </c>
      <c r="AM13" s="15" t="n">
        <f aca="false">SUMIF('United Malagasy'!F:F,'ALL 2020'!C13,'United Malagasy'!D:D)</f>
        <v>0</v>
      </c>
      <c r="AN13" s="15" t="n">
        <f aca="false">+SUMIF(NUTRIFOOD!E:E,'ALL 2020'!C13,NUTRIFOOD!D:D)</f>
        <v>0</v>
      </c>
      <c r="AO13" s="15" t="n">
        <f aca="false">+SUMIF(FERRIS!H:H,'ALL 2020'!C13,FERRIS!F:F)</f>
        <v>-56268582.2</v>
      </c>
      <c r="AP13" s="15" t="n">
        <f aca="false">+SUMIF(SEM!F:F,'ALL 2020'!C13,SEM!D:D)</f>
        <v>-43485517.65</v>
      </c>
      <c r="AQ13" s="15" t="n">
        <f aca="false">+SUMIF(Madatrade!F:F,'ALL 2020'!C13,Madatrade!D:D)</f>
        <v>-6291049277.56</v>
      </c>
      <c r="AR13" s="15" t="n">
        <f aca="false">+SUMIF('FLY TECH'!F:F,'ALL 2020'!C13,'FLY TECH'!E:E)</f>
        <v>0</v>
      </c>
      <c r="AS13" s="15" t="n">
        <f aca="false">+SUMIF('FIRST INVESTISSEMENT'!G:G,'ALL 2020'!C13,'FIRST INVESTISSEMENT'!E:E)</f>
        <v>1463045425.67</v>
      </c>
      <c r="AT13" s="105" t="n">
        <f aca="false">+SUM(F13:AS13)</f>
        <v>-7572335099.99</v>
      </c>
      <c r="AU13" s="106" t="n">
        <f aca="false">+AT13/$AW$2</f>
        <v>-1667331.28705806</v>
      </c>
    </row>
    <row r="14" customFormat="false" ht="17.25" hidden="false" customHeight="true" outlineLevel="0" collapsed="false">
      <c r="A14" s="6" t="str">
        <f aca="false">+LEFT(B14)</f>
        <v>1</v>
      </c>
      <c r="B14" s="6" t="str">
        <f aca="false">+LEFT(C14,3)</f>
        <v>129</v>
      </c>
      <c r="C14" s="20" t="n">
        <v>12900000</v>
      </c>
      <c r="D14" s="46" t="s">
        <v>2907</v>
      </c>
      <c r="E14" s="57" t="s">
        <v>4</v>
      </c>
      <c r="F14" s="15" t="n">
        <f aca="false">+SUMIF(AGRIFARM!H:H,C14,AGRIFARM!L:L)</f>
        <v>0</v>
      </c>
      <c r="G14" s="15" t="n">
        <f aca="false">+SUMIF(AGRICORP!I:I,C14,AGRICORP!E:E)</f>
        <v>0</v>
      </c>
      <c r="H14" s="15" t="n">
        <f aca="false">+SUMIF(SMTP!D:D,'ALL 2020'!C14,SMTP!G:G)</f>
        <v>0</v>
      </c>
      <c r="I14" s="15" t="n">
        <f aca="false">+SUMIF(AGRIVET!G:G,C14,AGRIVET!E:E)</f>
        <v>0</v>
      </c>
      <c r="J14" s="15"/>
      <c r="K14" s="15"/>
      <c r="L14" s="15" t="n">
        <f aca="false">+SUMIF(LMOI!F:F,'ALL 2020'!C14,LMOI!D:D)</f>
        <v>17852069.13</v>
      </c>
      <c r="M14" s="15" t="n">
        <f aca="false">+SUMIF(TARTINE!G:G,'ALL 2020'!C14,TARTINE!E:E)</f>
        <v>0</v>
      </c>
      <c r="N14" s="15" t="n">
        <f aca="false">+SUMIF(IDF!F:F,'ALL 2020'!C14,IDF!D:D)</f>
        <v>0</v>
      </c>
      <c r="O14" s="15" t="n">
        <f aca="false">+SUMIF(RYA!G:G,C14,RYA!E:E)</f>
        <v>0</v>
      </c>
      <c r="P14" s="15" t="n">
        <f aca="false">+SUMIF('SCI NOAH'!G:G,'ALL 2020'!C14,'SCI NOAH'!E:E)</f>
        <v>0</v>
      </c>
      <c r="Q14" s="15" t="n">
        <f aca="false">+SUMIF(SIM!F:F,'ALL 2020'!C14,SIM!D:D)</f>
        <v>0</v>
      </c>
      <c r="R14" s="15" t="n">
        <f aca="false">+SUMIF('First Energy'!F:F,'ALL 2020'!C14,'First Energy'!D:D)</f>
        <v>0</v>
      </c>
      <c r="S14" s="15" t="n">
        <f aca="false">+SUMIF('ID Motors'!G:G,C14,'ID Motors'!E:E)</f>
        <v>0</v>
      </c>
      <c r="T14" s="15" t="n">
        <f aca="false">+SUMIF('ID RENTAL'!G:G,'ALL 2020'!C14,'ID RENTAL'!E:E)</f>
        <v>0</v>
      </c>
      <c r="U14" s="15" t="n">
        <f aca="false">+SUMIF('MCM '!G:G,'ALL 2020'!C14,'MCM '!E:E)</f>
        <v>0</v>
      </c>
      <c r="V14" s="15" t="n">
        <f aca="false">SUMIF(AGRIMOTORS!G:G,C14,AGRIMOTORS!E:E)</f>
        <v>0</v>
      </c>
      <c r="W14" s="15" t="n">
        <f aca="false">+SUMIF(BOVIMA!F:F,'ALL 2020'!C14,BOVIMA!D:D)</f>
        <v>0</v>
      </c>
      <c r="X14" s="15" t="n">
        <f aca="false">+SUMIF(AGRIFEED!F:F,'ALL 2020'!C14,AGRIFEED!D:D)</f>
        <v>0</v>
      </c>
      <c r="Y14" s="15" t="n">
        <f aca="false">SUMIF(AMIP!F:F,'ALL 2020'!C14,AMIP!D:D)</f>
        <v>0</v>
      </c>
      <c r="Z14" s="15" t="n">
        <f aca="false">+SUMIF(ISF!G:G,'ALL 2020'!C14,ISF!E:E)</f>
        <v>0</v>
      </c>
      <c r="AA14" s="29" t="n">
        <f aca="false">+SUMIF(DISCOI!G:G,'ALL 2020'!C14,DISCOI!E:E)</f>
        <v>0</v>
      </c>
      <c r="AB14" s="15" t="n">
        <f aca="false">+SUMIF(MABEL!F:F,'ALL 2020'!C14,MABEL!D:D)</f>
        <v>0</v>
      </c>
      <c r="AC14" s="15" t="n">
        <f aca="false">+SUMIF(NMP!F:F,'ALL 2020'!C14,NMP!D:D)</f>
        <v>0</v>
      </c>
      <c r="AD14" s="15" t="n">
        <f aca="false">SUMIF('AMCHO '!F:F,'ALL 2020'!C14,'AMCHO '!D:D)</f>
        <v>284276906.232</v>
      </c>
      <c r="AE14" s="41" t="n">
        <f aca="false">+SUMIF(CONFORTIS!G:G,'ALL 2020'!C14,CONFORTIS!E:E)</f>
        <v>0</v>
      </c>
      <c r="AF14" s="15" t="n">
        <f aca="false">+SUMIF('IRS IMMO'!G:G,'ALL 2020'!C14,'IRS IMMO'!E:E)</f>
        <v>0</v>
      </c>
      <c r="AG14" s="15" t="n">
        <f aca="false">+SUMIF(AGRIVETAM!F:F,'ALL 2020'!C14,AGRIVETAM!D:D)</f>
        <v>-434873390.47</v>
      </c>
      <c r="AH14" s="15" t="n">
        <f aca="false">+SUMIF(EUROPAINTS!F:F,'ALL 2020'!C14,EUROPAINTS!D:D)</f>
        <v>0</v>
      </c>
      <c r="AI14" s="15" t="n">
        <f aca="false">+SUMIF('VET ABE'!F:F,'ALL 2020'!C14,'VET ABE'!E:E)</f>
        <v>0</v>
      </c>
      <c r="AJ14" s="15" t="n">
        <f aca="false">SUMIF('VET FIA'!F:F,'ALL 2020'!C14,'VET FIA'!E:E)</f>
        <v>0</v>
      </c>
      <c r="AK14" s="15" t="n">
        <f aca="false">+SUMIF('CSS SAKAY'!F:F,'ALL 2020'!C14,'CSS SAKAY'!D:D)</f>
        <v>0</v>
      </c>
      <c r="AL14" s="15" t="n">
        <f aca="false">+SUMIF(AGRIMA!F:F,'ALL 2020'!C14,AGRIMA!D:D)</f>
        <v>0</v>
      </c>
      <c r="AM14" s="15" t="n">
        <f aca="false">SUMIF('United Malagasy'!F:F,'ALL 2020'!C14,'United Malagasy'!D:D)</f>
        <v>114095651.81</v>
      </c>
      <c r="AN14" s="15" t="n">
        <f aca="false">+SUMIF(NUTRIFOOD!E:E,'ALL 2020'!C14,NUTRIFOOD!D:D)</f>
        <v>0</v>
      </c>
      <c r="AO14" s="15" t="n">
        <f aca="false">+SUMIF(FERRIS!H:H,'ALL 2020'!C14,FERRIS!F:F)</f>
        <v>0</v>
      </c>
      <c r="AP14" s="15" t="n">
        <f aca="false">+SUMIF(SEM!F:F,'ALL 2020'!C14,SEM!D:D)</f>
        <v>208190338.62</v>
      </c>
      <c r="AQ14" s="15" t="n">
        <f aca="false">+SUMIF(Madatrade!F:F,'ALL 2020'!C14,Madatrade!D:D)</f>
        <v>0</v>
      </c>
      <c r="AR14" s="15" t="n">
        <f aca="false">+SUMIF('FLY TECH'!F:F,'ALL 2020'!C14,'FLY TECH'!E:E)</f>
        <v>0</v>
      </c>
      <c r="AS14" s="15" t="n">
        <f aca="false">+SUMIF('FIRST INVESTISSEMENT'!G:G,'ALL 2020'!C14,'FIRST INVESTISSEMENT'!E:E)</f>
        <v>0</v>
      </c>
      <c r="AT14" s="105" t="n">
        <f aca="false">+SUM(F14:AS14)</f>
        <v>189541575.322</v>
      </c>
      <c r="AU14" s="106" t="n">
        <f aca="false">+AT14/$AW$2</f>
        <v>41734.6293527157</v>
      </c>
    </row>
    <row r="15" customFormat="false" ht="17.25" hidden="false" customHeight="true" outlineLevel="0" collapsed="false">
      <c r="A15" s="6" t="str">
        <f aca="false">+LEFT(B15)</f>
        <v>1</v>
      </c>
      <c r="B15" s="6" t="str">
        <f aca="false">+LEFT(C15,3)</f>
        <v>131</v>
      </c>
      <c r="C15" s="20" t="n">
        <v>13100000</v>
      </c>
      <c r="D15" s="46" t="s">
        <v>2910</v>
      </c>
      <c r="E15" s="57" t="s">
        <v>2036</v>
      </c>
      <c r="F15" s="15" t="n">
        <f aca="false">+SUMIF(AGRIFARM!H:H,C15,AGRIFARM!L:L)</f>
        <v>0</v>
      </c>
      <c r="G15" s="15" t="n">
        <f aca="false">+SUMIF(AGRICORP!I:I,C15,AGRICORP!E:E)</f>
        <v>0</v>
      </c>
      <c r="H15" s="15" t="n">
        <f aca="false">+SUMIF(SMTP!D:D,'ALL 2020'!C15,SMTP!G:G)</f>
        <v>0</v>
      </c>
      <c r="I15" s="15" t="n">
        <f aca="false">+SUMIF(AGRIVET!G:G,C15,AGRIVET!E:E)</f>
        <v>0</v>
      </c>
      <c r="J15" s="15"/>
      <c r="K15" s="15"/>
      <c r="M15" s="15"/>
      <c r="N15" s="15"/>
      <c r="O15" s="15"/>
      <c r="P15" s="15"/>
      <c r="Q15" s="15"/>
      <c r="R15" s="15"/>
      <c r="S15" s="15"/>
      <c r="T15" s="15"/>
      <c r="U15" s="15"/>
      <c r="V15" s="15" t="n">
        <f aca="false">SUMIF(AGRIMOTORS!G:G,C15,AGRIMOTORS!E:E)</f>
        <v>0</v>
      </c>
      <c r="W15" s="15" t="n">
        <f aca="false">+SUMIF(BOVIMA!F:F,'ALL 2020'!C15,BOVIMA!D:D)</f>
        <v>-178194785</v>
      </c>
      <c r="X15" s="15" t="n">
        <f aca="false">+SUMIF(AGRIFEED!F:F,'ALL 2020'!C15,AGRIFEED!D:D)</f>
        <v>-92729577</v>
      </c>
      <c r="Y15" s="15" t="n">
        <f aca="false">SUMIF(AMIP!F:F,'ALL 2020'!C15,AMIP!D:D)</f>
        <v>0</v>
      </c>
      <c r="Z15" s="15" t="n">
        <f aca="false">+SUMIF(ISF!G:G,'ALL 2020'!C15,ISF!E:E)</f>
        <v>0</v>
      </c>
      <c r="AA15" s="29" t="n">
        <f aca="false">+SUMIF(DISCOI!G:G,'ALL 2020'!C15,DISCOI!E:E)</f>
        <v>0</v>
      </c>
      <c r="AB15" s="15" t="n">
        <f aca="false">+SUMIF(MABEL!F:F,'ALL 2020'!C15,MABEL!D:D)</f>
        <v>-2077781712.47</v>
      </c>
      <c r="AC15" s="15" t="n">
        <f aca="false">+SUMIF(NMP!F:F,'ALL 2020'!C15,NMP!D:D)</f>
        <v>0</v>
      </c>
      <c r="AD15" s="15" t="n">
        <f aca="false">SUMIF('AMCHO '!F:F,'ALL 2020'!C15,'AMCHO '!D:D)</f>
        <v>0</v>
      </c>
      <c r="AE15" s="41" t="n">
        <f aca="false">+SUMIF(CONFORTIS!G:G,'ALL 2020'!C15,CONFORTIS!E:E)</f>
        <v>0</v>
      </c>
      <c r="AF15" s="15" t="n">
        <f aca="false">+SUMIF('IRS IMMO'!G:G,'ALL 2020'!C15,'IRS IMMO'!E:E)</f>
        <v>0</v>
      </c>
      <c r="AG15" s="15" t="n">
        <f aca="false">+SUMIF(AGRIVETAM!F:F,'ALL 2020'!C15,AGRIVETAM!D:D)</f>
        <v>0</v>
      </c>
      <c r="AH15" s="15" t="n">
        <f aca="false">+SUMIF(EUROPAINTS!F:F,'ALL 2020'!C15,EUROPAINTS!D:D)</f>
        <v>0</v>
      </c>
      <c r="AI15" s="15" t="n">
        <f aca="false">+SUMIF('VET ABE'!F:F,'ALL 2020'!C15,'VET ABE'!E:E)</f>
        <v>0</v>
      </c>
      <c r="AJ15" s="15" t="n">
        <f aca="false">SUMIF('VET FIA'!F:F,'ALL 2020'!C15,'VET FIA'!E:E)</f>
        <v>0</v>
      </c>
      <c r="AK15" s="15" t="n">
        <f aca="false">+SUMIF('CSS SAKAY'!F:F,'ALL 2020'!C15,'CSS SAKAY'!D:D)</f>
        <v>0</v>
      </c>
      <c r="AL15" s="15" t="n">
        <f aca="false">+SUMIF(AGRIMA!F:F,'ALL 2020'!C15,AGRIMA!D:D)</f>
        <v>0</v>
      </c>
      <c r="AM15" s="15" t="n">
        <f aca="false">SUMIF('United Malagasy'!F:F,'ALL 2020'!C15,'United Malagasy'!D:D)</f>
        <v>0</v>
      </c>
      <c r="AN15" s="15" t="n">
        <f aca="false">+SUMIF(NUTRIFOOD!E:E,'ALL 2020'!C15,NUTRIFOOD!D:D)</f>
        <v>0</v>
      </c>
      <c r="AO15" s="15" t="n">
        <f aca="false">+SUMIF(FERRIS!H:H,'ALL 2020'!C15,FERRIS!F:F)</f>
        <v>0</v>
      </c>
      <c r="AP15" s="15" t="n">
        <f aca="false">+SUMIF(SEM!F:F,'ALL 2020'!C15,SEM!D:D)</f>
        <v>22790349.31</v>
      </c>
      <c r="AQ15" s="15" t="n">
        <f aca="false">+SUMIF(Madatrade!F:F,'ALL 2020'!C15,Madatrade!D:D)</f>
        <v>0</v>
      </c>
      <c r="AR15" s="15" t="n">
        <f aca="false">+SUMIF('FLY TECH'!F:F,'ALL 2020'!C15,'FLY TECH'!E:E)</f>
        <v>0</v>
      </c>
      <c r="AS15" s="15" t="n">
        <f aca="false">+SUMIF('FIRST INVESTISSEMENT'!G:G,'ALL 2020'!C15,'FIRST INVESTISSEMENT'!E:E)</f>
        <v>0</v>
      </c>
      <c r="AT15" s="105" t="n">
        <f aca="false">+SUM(F15:AS15)</f>
        <v>-2325915725.16</v>
      </c>
      <c r="AU15" s="106" t="n">
        <f aca="false">+AT15/$AW$2</f>
        <v>-512136.878309138</v>
      </c>
    </row>
    <row r="16" customFormat="false" ht="17.25" hidden="false" customHeight="true" outlineLevel="0" collapsed="false">
      <c r="A16" s="6" t="str">
        <f aca="false">+LEFT(B16)</f>
        <v>1</v>
      </c>
      <c r="B16" s="6" t="str">
        <f aca="false">+LEFT(C16,3)</f>
        <v>131</v>
      </c>
      <c r="C16" s="20" t="n">
        <v>13110000</v>
      </c>
      <c r="D16" s="46" t="s">
        <v>2910</v>
      </c>
      <c r="E16" s="57" t="s">
        <v>2037</v>
      </c>
      <c r="F16" s="15" t="n">
        <f aca="false">+SUMIF(AGRIFARM!H:H,C16,AGRIFARM!L:L)</f>
        <v>0</v>
      </c>
      <c r="G16" s="15" t="n">
        <f aca="false">+SUMIF(AGRICORP!I:I,C16,AGRICORP!E:E)</f>
        <v>0</v>
      </c>
      <c r="H16" s="15" t="n">
        <f aca="false">+SUMIF(SMTP!D:D,'ALL 2020'!C16,SMTP!G:G)</f>
        <v>0</v>
      </c>
      <c r="I16" s="15" t="n">
        <f aca="false">+SUMIF(AGRIVET!G:G,C16,AGRIVET!E:E)</f>
        <v>0</v>
      </c>
      <c r="J16" s="15"/>
      <c r="K16" s="15"/>
      <c r="M16" s="15"/>
      <c r="N16" s="15"/>
      <c r="O16" s="15"/>
      <c r="P16" s="15"/>
      <c r="Q16" s="15"/>
      <c r="R16" s="15"/>
      <c r="S16" s="15"/>
      <c r="T16" s="15"/>
      <c r="U16" s="15"/>
      <c r="V16" s="15" t="n">
        <f aca="false">SUMIF(AGRIMOTORS!G:G,C16,AGRIMOTORS!E:E)</f>
        <v>0</v>
      </c>
      <c r="W16" s="15" t="n">
        <f aca="false">+SUMIF(BOVIMA!F:F,'ALL 2020'!C16,BOVIMA!D:D)</f>
        <v>-2256507840.11</v>
      </c>
      <c r="X16" s="15" t="n">
        <f aca="false">+SUMIF(AGRIFEED!F:F,'ALL 2020'!C16,AGRIFEED!D:D)</f>
        <v>0</v>
      </c>
      <c r="Y16" s="15" t="n">
        <f aca="false">SUMIF(AMIP!F:F,'ALL 2020'!C16,AMIP!D:D)</f>
        <v>0</v>
      </c>
      <c r="Z16" s="15" t="n">
        <f aca="false">+SUMIF(ISF!G:G,'ALL 2020'!C16,ISF!E:E)</f>
        <v>0</v>
      </c>
      <c r="AA16" s="29" t="n">
        <f aca="false">+SUMIF(DISCOI!G:G,'ALL 2020'!C16,DISCOI!E:E)</f>
        <v>0</v>
      </c>
      <c r="AB16" s="15" t="n">
        <f aca="false">+SUMIF(MABEL!F:F,'ALL 2020'!C16,MABEL!D:D)</f>
        <v>0</v>
      </c>
      <c r="AC16" s="15" t="n">
        <f aca="false">+SUMIF(NMP!F:F,'ALL 2020'!C16,NMP!D:D)</f>
        <v>0</v>
      </c>
      <c r="AD16" s="15" t="n">
        <f aca="false">SUMIF('AMCHO '!F:F,'ALL 2020'!C16,'AMCHO '!D:D)</f>
        <v>0</v>
      </c>
      <c r="AE16" s="41" t="n">
        <f aca="false">+SUMIF(CONFORTIS!G:G,'ALL 2020'!C16,CONFORTIS!E:E)</f>
        <v>0</v>
      </c>
      <c r="AF16" s="15" t="n">
        <f aca="false">+SUMIF('IRS IMMO'!G:G,'ALL 2020'!C16,'IRS IMMO'!E:E)</f>
        <v>0</v>
      </c>
      <c r="AG16" s="15" t="n">
        <f aca="false">+SUMIF(AGRIVETAM!F:F,'ALL 2020'!C16,AGRIVETAM!D:D)</f>
        <v>0</v>
      </c>
      <c r="AH16" s="15" t="n">
        <f aca="false">+SUMIF(EUROPAINTS!F:F,'ALL 2020'!C16,EUROPAINTS!D:D)</f>
        <v>0</v>
      </c>
      <c r="AI16" s="15" t="n">
        <f aca="false">+SUMIF('VET ABE'!F:F,'ALL 2020'!C16,'VET ABE'!E:E)</f>
        <v>0</v>
      </c>
      <c r="AJ16" s="15" t="n">
        <f aca="false">SUMIF('VET FIA'!F:F,'ALL 2020'!C16,'VET FIA'!E:E)</f>
        <v>0</v>
      </c>
      <c r="AK16" s="15" t="n">
        <f aca="false">+SUMIF('CSS SAKAY'!F:F,'ALL 2020'!C16,'CSS SAKAY'!D:D)</f>
        <v>0</v>
      </c>
      <c r="AL16" s="15" t="n">
        <f aca="false">+SUMIF(AGRIMA!F:F,'ALL 2020'!C16,AGRIMA!D:D)</f>
        <v>0</v>
      </c>
      <c r="AM16" s="15" t="n">
        <f aca="false">SUMIF('United Malagasy'!F:F,'ALL 2020'!C16,'United Malagasy'!D:D)</f>
        <v>0</v>
      </c>
      <c r="AN16" s="15" t="n">
        <f aca="false">+SUMIF(NUTRIFOOD!E:E,'ALL 2020'!C16,NUTRIFOOD!D:D)</f>
        <v>0</v>
      </c>
      <c r="AO16" s="15" t="n">
        <f aca="false">+SUMIF(FERRIS!H:H,'ALL 2020'!C16,FERRIS!F:F)</f>
        <v>0</v>
      </c>
      <c r="AP16" s="15" t="n">
        <f aca="false">+SUMIF(SEM!F:F,'ALL 2020'!C16,SEM!D:D)</f>
        <v>0</v>
      </c>
      <c r="AQ16" s="15" t="n">
        <f aca="false">+SUMIF(Madatrade!F:F,'ALL 2020'!C16,Madatrade!D:D)</f>
        <v>0</v>
      </c>
      <c r="AR16" s="15" t="n">
        <f aca="false">+SUMIF('FLY TECH'!F:F,'ALL 2020'!C16,'FLY TECH'!E:E)</f>
        <v>0</v>
      </c>
      <c r="AS16" s="15" t="n">
        <f aca="false">+SUMIF('FIRST INVESTISSEMENT'!G:G,'ALL 2020'!C16,'FIRST INVESTISSEMENT'!E:E)</f>
        <v>0</v>
      </c>
      <c r="AT16" s="105" t="n">
        <f aca="false">+SUM(F16:AS16)</f>
        <v>-2256507840.11</v>
      </c>
      <c r="AU16" s="106" t="n">
        <f aca="false">+AT16/$AW$2</f>
        <v>-496854.150222719</v>
      </c>
    </row>
    <row r="17" customFormat="false" ht="17.25" hidden="false" customHeight="true" outlineLevel="0" collapsed="false">
      <c r="A17" s="6" t="str">
        <f aca="false">+LEFT(B17)</f>
        <v>1</v>
      </c>
      <c r="B17" s="6" t="str">
        <f aca="false">+LEFT(C17,3)</f>
        <v>133</v>
      </c>
      <c r="C17" s="20" t="n">
        <v>13300000</v>
      </c>
      <c r="D17" s="46" t="s">
        <v>2911</v>
      </c>
      <c r="E17" s="57" t="s">
        <v>2711</v>
      </c>
      <c r="F17" s="15" t="n">
        <f aca="false">+SUMIF(AGRIFARM!H:H,C17,AGRIFARM!L:L)</f>
        <v>0</v>
      </c>
      <c r="G17" s="15" t="n">
        <f aca="false">+SUMIF(AGRICORP!I:I,C17,AGRICORP!E:E)</f>
        <v>0</v>
      </c>
      <c r="H17" s="15" t="n">
        <f aca="false">+SUMIF(SMTP!D:D,'ALL 2020'!C17,SMTP!G:G)</f>
        <v>0</v>
      </c>
      <c r="I17" s="15" t="n">
        <f aca="false">+SUMIF(AGRIVET!G:G,C17,AGRIVET!E:E)</f>
        <v>0</v>
      </c>
      <c r="J17" s="15"/>
      <c r="K17" s="15"/>
      <c r="M17" s="15"/>
      <c r="N17" s="15"/>
      <c r="O17" s="15"/>
      <c r="P17" s="15"/>
      <c r="Q17" s="15"/>
      <c r="R17" s="15"/>
      <c r="S17" s="15"/>
      <c r="T17" s="15"/>
      <c r="U17" s="15"/>
      <c r="V17" s="15" t="n">
        <f aca="false">SUMIF(AGRIMOTORS!G:G,C17,AGRIMOTORS!E:E)</f>
        <v>0</v>
      </c>
      <c r="W17" s="15"/>
      <c r="X17" s="15"/>
      <c r="Y17" s="15"/>
      <c r="Z17" s="15"/>
      <c r="AA17" s="29"/>
      <c r="AC17" s="15" t="n">
        <f aca="false">+SUMIF(NMP!F:F,'ALL 2020'!C17,NMP!D:D)</f>
        <v>0</v>
      </c>
      <c r="AD17" s="15"/>
      <c r="AE17" s="41" t="n">
        <f aca="false">+SUMIF(CONFORTIS!G:G,'ALL 2020'!C17,CONFORTIS!E:E)</f>
        <v>0</v>
      </c>
      <c r="AF17" s="15" t="n">
        <f aca="false">+SUMIF('IRS IMMO'!G:G,'ALL 2020'!C17,'IRS IMMO'!E:E)</f>
        <v>0</v>
      </c>
      <c r="AG17" s="15" t="n">
        <f aca="false">+SUMIF(AGRIVETAM!F:F,'ALL 2020'!C17,AGRIVETAM!D:D)</f>
        <v>0</v>
      </c>
      <c r="AH17" s="15" t="n">
        <f aca="false">+SUMIF(EUROPAINTS!F:F,'ALL 2020'!C17,EUROPAINTS!D:D)</f>
        <v>0</v>
      </c>
      <c r="AI17" s="15" t="n">
        <f aca="false">+SUMIF('VET ABE'!F:F,'ALL 2020'!C17,'VET ABE'!E:E)</f>
        <v>0</v>
      </c>
      <c r="AJ17" s="15" t="n">
        <f aca="false">SUMIF('VET FIA'!F:F,'ALL 2020'!C17,'VET FIA'!E:E)</f>
        <v>0</v>
      </c>
      <c r="AK17" s="15" t="n">
        <f aca="false">+SUMIF('CSS SAKAY'!F:F,'ALL 2020'!C17,'CSS SAKAY'!D:D)</f>
        <v>0</v>
      </c>
      <c r="AL17" s="15" t="n">
        <f aca="false">+SUMIF(AGRIMA!F:F,'ALL 2020'!C17,AGRIMA!D:D)</f>
        <v>0</v>
      </c>
      <c r="AM17" s="15" t="n">
        <f aca="false">SUMIF('United Malagasy'!F:F,'ALL 2020'!C17,'United Malagasy'!D:D)</f>
        <v>0</v>
      </c>
      <c r="AN17" s="15" t="n">
        <f aca="false">+SUMIF(NUTRIFOOD!E:E,'ALL 2020'!C17,NUTRIFOOD!D:D)</f>
        <v>0</v>
      </c>
      <c r="AO17" s="15" t="n">
        <f aca="false">+SUMIF(FERRIS!H:H,'ALL 2020'!C17,FERRIS!F:F)</f>
        <v>0</v>
      </c>
      <c r="AP17" s="15" t="n">
        <f aca="false">+SUMIF(SEM!F:F,'ALL 2020'!C17,SEM!D:D)</f>
        <v>0</v>
      </c>
      <c r="AQ17" s="15" t="n">
        <f aca="false">+SUMIF(Madatrade!F:F,'ALL 2020'!C17,Madatrade!D:D)</f>
        <v>0</v>
      </c>
      <c r="AR17" s="15" t="n">
        <f aca="false">+SUMIF('FLY TECH'!F:F,'ALL 2020'!C17,'FLY TECH'!E:E)</f>
        <v>0</v>
      </c>
      <c r="AS17" s="15" t="n">
        <f aca="false">+SUMIF('FIRST INVESTISSEMENT'!G:G,'ALL 2020'!C17,'FIRST INVESTISSEMENT'!E:E)</f>
        <v>0</v>
      </c>
      <c r="AT17" s="105" t="n">
        <f aca="false">+SUM(F17:AS17)</f>
        <v>0</v>
      </c>
      <c r="AU17" s="106" t="n">
        <f aca="false">+AT17/$AW$2</f>
        <v>0</v>
      </c>
    </row>
    <row r="18" customFormat="false" ht="17.25" hidden="false" customHeight="true" outlineLevel="0" collapsed="false">
      <c r="A18" s="6" t="str">
        <f aca="false">+LEFT(B18)</f>
        <v>1</v>
      </c>
      <c r="B18" s="6" t="str">
        <f aca="false">+LEFT(C18,3)</f>
        <v>161</v>
      </c>
      <c r="C18" s="20" t="n">
        <v>16100000</v>
      </c>
      <c r="D18" s="46" t="s">
        <v>2912</v>
      </c>
      <c r="E18" s="57" t="s">
        <v>216</v>
      </c>
      <c r="F18" s="15" t="n">
        <f aca="false">+SUMIF(AGRIFARM!H:H,C18,AGRIFARM!L:L)</f>
        <v>-2000000000</v>
      </c>
      <c r="G18" s="15" t="n">
        <f aca="false">+SUMIF(AGRICORP!I:I,C18,AGRICORP!E:E)</f>
        <v>0</v>
      </c>
      <c r="H18" s="15" t="n">
        <f aca="false">+SUMIF(SMTP!D:D,'ALL 2020'!C18,SMTP!G:G)</f>
        <v>-1000000000</v>
      </c>
      <c r="I18" s="15" t="n">
        <f aca="false">+SUMIF(AGRIVET!G:G,C18,AGRIVET!E:E)</f>
        <v>-2000000000</v>
      </c>
      <c r="J18" s="15" t="n">
        <f aca="false">+SUMIF(AGRIVAL!G:G,'ALL 2020'!C18,AGRIVAL!E:E)</f>
        <v>0</v>
      </c>
      <c r="K18" s="15" t="n">
        <f aca="false">+SUMIF(AGRIKOBA!G:G,'ALL 2020'!C18,AGRIKOBA!E:E)</f>
        <v>0</v>
      </c>
      <c r="L18" s="15" t="n">
        <f aca="false">+SUMIF(LMOI!F:F,'ALL 2020'!C18,LMOI!D:D)</f>
        <v>-8175614410.24</v>
      </c>
      <c r="M18" s="15" t="n">
        <f aca="false">+SUMIF(TARTINE!G:G,'ALL 2020'!C18,TARTINE!E:E)</f>
        <v>92.52</v>
      </c>
      <c r="N18" s="15" t="n">
        <f aca="false">+SUMIF(IDF!F:F,'ALL 2020'!C18,IDF!D:D)</f>
        <v>-2161565880.26</v>
      </c>
      <c r="O18" s="15" t="n">
        <f aca="false">+SUMIF(RYA!G:G,C18,RYA!E:E)</f>
        <v>0</v>
      </c>
      <c r="P18" s="15" t="n">
        <f aca="false">+SUMIF('SCI NOAH'!G:G,'ALL 2020'!C18,'SCI NOAH'!E:E)</f>
        <v>0</v>
      </c>
      <c r="Q18" s="15" t="n">
        <f aca="false">+SUMIF(SIM!F:F,'ALL 2020'!C18,SIM!D:D)</f>
        <v>0</v>
      </c>
      <c r="R18" s="15" t="n">
        <f aca="false">+SUMIF('First Energy'!F:F,'ALL 2020'!C18,'First Energy'!D:D)</f>
        <v>0</v>
      </c>
      <c r="S18" s="15" t="n">
        <f aca="false">+SUMIF('ID Motors'!G:G,C18,'ID Motors'!E:E)</f>
        <v>-257745890.6</v>
      </c>
      <c r="T18" s="15" t="n">
        <f aca="false">+SUMIF('ID RENTAL'!G:G,'ALL 2020'!C18,'ID RENTAL'!E:E)</f>
        <v>0</v>
      </c>
      <c r="U18" s="15" t="n">
        <f aca="false">+SUMIF('MCM '!G:G,'ALL 2020'!C18,'MCM '!E:E)</f>
        <v>0</v>
      </c>
      <c r="V18" s="15" t="n">
        <f aca="false">SUMIF(AGRIMOTORS!G:G,C18,AGRIMOTORS!E:E)</f>
        <v>0</v>
      </c>
      <c r="W18" s="15" t="n">
        <f aca="false">+SUMIF(BOVIMA!F:F,'ALL 2020'!C18,BOVIMA!D:D)</f>
        <v>-8321128557.08</v>
      </c>
      <c r="X18" s="15" t="n">
        <f aca="false">+SUMIF(AGRIFEED!F:F,'ALL 2020'!C18,AGRIFEED!D:D)</f>
        <v>0</v>
      </c>
      <c r="Y18" s="15" t="n">
        <f aca="false">SUMIF(AMIP!F:F,'ALL 2020'!C18,AMIP!D:D)</f>
        <v>0</v>
      </c>
      <c r="Z18" s="15" t="n">
        <f aca="false">+SUMIF(ISF!G:G,'ALL 2020'!C18,ISF!E:E)</f>
        <v>0</v>
      </c>
      <c r="AA18" s="29" t="n">
        <f aca="false">+SUMIF(DISCOI!G:G,'ALL 2020'!C18,DISCOI!E:E)</f>
        <v>0</v>
      </c>
      <c r="AB18" s="15" t="n">
        <f aca="false">+SUMIF(MABEL!F:F,'ALL 2020'!C18,MABEL!D:D)</f>
        <v>0</v>
      </c>
      <c r="AC18" s="15" t="n">
        <f aca="false">+SUMIF(NMP!F:F,'ALL 2020'!C18,NMP!D:D)</f>
        <v>0</v>
      </c>
      <c r="AD18" s="15" t="n">
        <f aca="false">SUMIF('AMCHO '!F:F,'ALL 2020'!C18,'AMCHO '!D:D)</f>
        <v>0</v>
      </c>
      <c r="AE18" s="41" t="n">
        <f aca="false">+SUMIF(CONFORTIS!G:G,'ALL 2020'!C18,CONFORTIS!E:E)</f>
        <v>0</v>
      </c>
      <c r="AF18" s="15" t="n">
        <f aca="false">+SUMIF('IRS IMMO'!G:G,'ALL 2020'!C18,'IRS IMMO'!E:E)</f>
        <v>0</v>
      </c>
      <c r="AG18" s="15" t="n">
        <f aca="false">+SUMIF(AGRIVETAM!F:F,'ALL 2020'!C18,AGRIVETAM!D:D)</f>
        <v>0</v>
      </c>
      <c r="AH18" s="15" t="n">
        <f aca="false">+SUMIF(EUROPAINTS!F:F,'ALL 2020'!C18,EUROPAINTS!D:D)</f>
        <v>0</v>
      </c>
      <c r="AI18" s="15" t="n">
        <f aca="false">+SUMIF('VET ABE'!F:F,'ALL 2020'!C18,'VET ABE'!E:E)</f>
        <v>0</v>
      </c>
      <c r="AJ18" s="15" t="n">
        <f aca="false">SUMIF('VET FIA'!F:F,'ALL 2020'!C18,'VET FIA'!E:E)</f>
        <v>0</v>
      </c>
      <c r="AK18" s="15" t="n">
        <f aca="false">+SUMIF('CSS SAKAY'!F:F,'ALL 2020'!C18,'CSS SAKAY'!D:D)</f>
        <v>0</v>
      </c>
      <c r="AL18" s="15" t="n">
        <f aca="false">+SUMIF(AGRIMA!F:F,'ALL 2020'!C18,AGRIMA!D:D)</f>
        <v>0</v>
      </c>
      <c r="AM18" s="15" t="n">
        <f aca="false">SUMIF('United Malagasy'!F:F,'ALL 2020'!C18,'United Malagasy'!D:D)</f>
        <v>0</v>
      </c>
      <c r="AN18" s="15" t="n">
        <f aca="false">+SUMIF(NUTRIFOOD!E:E,'ALL 2020'!C18,NUTRIFOOD!D:D)</f>
        <v>0</v>
      </c>
      <c r="AO18" s="15" t="n">
        <f aca="false">+SUMIF(FERRIS!H:H,'ALL 2020'!C18,FERRIS!F:F)</f>
        <v>0</v>
      </c>
      <c r="AP18" s="15" t="n">
        <f aca="false">+SUMIF(SEM!F:F,'ALL 2020'!C18,SEM!D:D)</f>
        <v>0</v>
      </c>
      <c r="AQ18" s="15" t="n">
        <f aca="false">+SUMIF(Madatrade!F:F,'ALL 2020'!C18,Madatrade!D:D)</f>
        <v>0</v>
      </c>
      <c r="AR18" s="15" t="n">
        <f aca="false">+SUMIF('FLY TECH'!F:F,'ALL 2020'!C18,'FLY TECH'!E:E)</f>
        <v>0</v>
      </c>
      <c r="AS18" s="15" t="n">
        <f aca="false">+SUMIF('FIRST INVESTISSEMENT'!G:G,'ALL 2020'!C18,'FIRST INVESTISSEMENT'!E:E)</f>
        <v>-178600308.9</v>
      </c>
      <c r="AT18" s="105" t="n">
        <f aca="false">+SUM(F18:AS18)</f>
        <v>-24094654954.56</v>
      </c>
      <c r="AU18" s="106" t="n">
        <f aca="false">+AT18/$AW$2</f>
        <v>-5305334.68555286</v>
      </c>
    </row>
    <row r="19" customFormat="false" ht="17.25" hidden="false" customHeight="true" outlineLevel="0" collapsed="false">
      <c r="A19" s="6" t="str">
        <f aca="false">+LEFT(B19)</f>
        <v>1</v>
      </c>
      <c r="B19" s="6" t="str">
        <f aca="false">+LEFT(C19,3)</f>
        <v>161</v>
      </c>
      <c r="C19" s="20" t="n">
        <v>16110000</v>
      </c>
      <c r="D19" s="46" t="s">
        <v>2912</v>
      </c>
      <c r="E19" s="57" t="s">
        <v>1179</v>
      </c>
      <c r="F19" s="15" t="n">
        <f aca="false">+SUMIF(AGRIFARM!H:H,C19,AGRIFARM!L:L)</f>
        <v>0</v>
      </c>
      <c r="G19" s="15" t="n">
        <f aca="false">+SUMIF(AGRICORP!I:I,C19,AGRICORP!E:E)</f>
        <v>0</v>
      </c>
      <c r="H19" s="15" t="n">
        <f aca="false">+SUMIF(SMTP!D:D,'ALL 2020'!C19,SMTP!G:G)</f>
        <v>0</v>
      </c>
      <c r="I19" s="15" t="n">
        <f aca="false">+SUMIF(AGRIVET!G:G,C19,AGRIVET!E:E)</f>
        <v>0</v>
      </c>
      <c r="J19" s="15"/>
      <c r="K19" s="15"/>
      <c r="L19" s="15" t="n">
        <f aca="false">+SUMIF(LMOI!F:F,'ALL 2020'!C19,LMOI!D:D)</f>
        <v>-17941800081.44</v>
      </c>
      <c r="M19" s="15" t="n">
        <f aca="false">+SUMIF(TARTINE!G:G,'ALL 2020'!C19,TARTINE!E:E)</f>
        <v>0</v>
      </c>
      <c r="N19" s="15" t="n">
        <f aca="false">+SUMIF(IDF!F:F,'ALL 2020'!C19,IDF!D:D)</f>
        <v>0</v>
      </c>
      <c r="O19" s="15" t="n">
        <f aca="false">+SUMIF(RYA!G:G,C19,RYA!E:E)</f>
        <v>0</v>
      </c>
      <c r="P19" s="15" t="n">
        <f aca="false">+SUMIF('SCI NOAH'!G:G,'ALL 2020'!C19,'SCI NOAH'!E:E)</f>
        <v>0</v>
      </c>
      <c r="Q19" s="15" t="n">
        <f aca="false">+SUMIF(SIM!F:F,'ALL 2020'!C19,SIM!D:D)</f>
        <v>0</v>
      </c>
      <c r="R19" s="15" t="n">
        <f aca="false">+SUMIF('First Energy'!F:F,'ALL 2020'!C19,'First Energy'!D:D)</f>
        <v>0</v>
      </c>
      <c r="S19" s="15" t="n">
        <f aca="false">+SUMIF('ID Motors'!G:G,C19,'ID Motors'!E:E)</f>
        <v>0</v>
      </c>
      <c r="T19" s="15" t="n">
        <f aca="false">+SUMIF('ID RENTAL'!G:G,'ALL 2020'!C19,'ID RENTAL'!E:E)</f>
        <v>0</v>
      </c>
      <c r="U19" s="15" t="n">
        <f aca="false">+SUMIF('MCM '!G:G,'ALL 2020'!C19,'MCM '!E:E)</f>
        <v>0</v>
      </c>
      <c r="V19" s="15" t="n">
        <f aca="false">SUMIF(AGRIMOTORS!G:G,C19,AGRIMOTORS!E:E)</f>
        <v>0</v>
      </c>
      <c r="W19" s="15" t="n">
        <f aca="false">+SUMIF(BOVIMA!F:F,'ALL 2020'!C19,BOVIMA!D:D)</f>
        <v>0</v>
      </c>
      <c r="X19" s="15" t="n">
        <f aca="false">+SUMIF(AGRIFEED!F:F,'ALL 2020'!C19,AGRIFEED!D:D)</f>
        <v>0</v>
      </c>
      <c r="Y19" s="15" t="n">
        <f aca="false">SUMIF(AMIP!F:F,'ALL 2020'!C19,AMIP!D:D)</f>
        <v>0</v>
      </c>
      <c r="Z19" s="15" t="n">
        <f aca="false">+SUMIF(ISF!G:G,'ALL 2020'!C19,ISF!E:E)</f>
        <v>0</v>
      </c>
      <c r="AA19" s="29" t="n">
        <f aca="false">+SUMIF(DISCOI!G:G,'ALL 2020'!C19,DISCOI!E:E)</f>
        <v>0</v>
      </c>
      <c r="AB19" s="15" t="n">
        <f aca="false">+SUMIF(MABEL!F:F,'ALL 2020'!C19,MABEL!D:D)</f>
        <v>0</v>
      </c>
      <c r="AC19" s="15" t="n">
        <f aca="false">+SUMIF(NMP!F:F,'ALL 2020'!C19,NMP!D:D)</f>
        <v>0</v>
      </c>
      <c r="AD19" s="15" t="n">
        <f aca="false">SUMIF('AMCHO '!F:F,'ALL 2020'!C19,'AMCHO '!D:D)</f>
        <v>0</v>
      </c>
      <c r="AE19" s="41" t="n">
        <f aca="false">+SUMIF(CONFORTIS!G:G,'ALL 2020'!C19,CONFORTIS!E:E)</f>
        <v>0</v>
      </c>
      <c r="AF19" s="15" t="n">
        <f aca="false">+SUMIF('IRS IMMO'!G:G,'ALL 2020'!C19,'IRS IMMO'!E:E)</f>
        <v>0</v>
      </c>
      <c r="AG19" s="15" t="n">
        <f aca="false">+SUMIF(AGRIVETAM!F:F,'ALL 2020'!C19,AGRIVETAM!D:D)</f>
        <v>0</v>
      </c>
      <c r="AH19" s="15" t="n">
        <f aca="false">+SUMIF(EUROPAINTS!F:F,'ALL 2020'!C19,EUROPAINTS!D:D)</f>
        <v>0</v>
      </c>
      <c r="AI19" s="15" t="n">
        <f aca="false">+SUMIF('VET ABE'!F:F,'ALL 2020'!C19,'VET ABE'!E:E)</f>
        <v>0</v>
      </c>
      <c r="AJ19" s="15" t="n">
        <f aca="false">SUMIF('VET FIA'!F:F,'ALL 2020'!C19,'VET FIA'!E:E)</f>
        <v>0</v>
      </c>
      <c r="AK19" s="15" t="n">
        <f aca="false">+SUMIF('CSS SAKAY'!F:F,'ALL 2020'!C19,'CSS SAKAY'!D:D)</f>
        <v>0</v>
      </c>
      <c r="AL19" s="15" t="n">
        <f aca="false">+SUMIF(AGRIMA!F:F,'ALL 2020'!C19,AGRIMA!D:D)</f>
        <v>0</v>
      </c>
      <c r="AM19" s="15" t="n">
        <f aca="false">SUMIF('United Malagasy'!F:F,'ALL 2020'!C19,'United Malagasy'!D:D)</f>
        <v>0</v>
      </c>
      <c r="AN19" s="15" t="n">
        <f aca="false">+SUMIF(NUTRIFOOD!E:E,'ALL 2020'!C19,NUTRIFOOD!D:D)</f>
        <v>0</v>
      </c>
      <c r="AO19" s="15" t="n">
        <f aca="false">+SUMIF(FERRIS!H:H,'ALL 2020'!C19,FERRIS!F:F)</f>
        <v>0</v>
      </c>
      <c r="AP19" s="15" t="n">
        <f aca="false">+SUMIF(SEM!F:F,'ALL 2020'!C19,SEM!D:D)</f>
        <v>0</v>
      </c>
      <c r="AQ19" s="15" t="n">
        <f aca="false">+SUMIF(Madatrade!F:F,'ALL 2020'!C19,Madatrade!D:D)</f>
        <v>0</v>
      </c>
      <c r="AR19" s="15" t="n">
        <f aca="false">+SUMIF('FLY TECH'!F:F,'ALL 2020'!C19,'FLY TECH'!E:E)</f>
        <v>0</v>
      </c>
      <c r="AS19" s="15" t="n">
        <f aca="false">+SUMIF('FIRST INVESTISSEMENT'!G:G,'ALL 2020'!C19,'FIRST INVESTISSEMENT'!E:E)</f>
        <v>0</v>
      </c>
      <c r="AT19" s="105" t="n">
        <f aca="false">+SUM(F19:AS19)</f>
        <v>-17941800081.44</v>
      </c>
      <c r="AU19" s="106" t="n">
        <f aca="false">+AT19/$AW$2</f>
        <v>-3950554.77959041</v>
      </c>
    </row>
    <row r="20" customFormat="false" ht="17.25" hidden="false" customHeight="true" outlineLevel="0" collapsed="false">
      <c r="A20" s="6" t="str">
        <f aca="false">+LEFT(B20)</f>
        <v>1</v>
      </c>
      <c r="B20" s="6" t="str">
        <f aca="false">+LEFT(C20,3)</f>
        <v>161</v>
      </c>
      <c r="C20" s="20" t="n">
        <v>16120000</v>
      </c>
      <c r="D20" s="46" t="s">
        <v>2912</v>
      </c>
      <c r="E20" s="57" t="s">
        <v>217</v>
      </c>
      <c r="F20" s="15" t="n">
        <f aca="false">+SUMIF(AGRIFARM!H:H,C20,AGRIFARM!L:L)</f>
        <v>-1894675228.9</v>
      </c>
      <c r="G20" s="15" t="n">
        <f aca="false">+SUMIF(AGRICORP!I:I,C20,AGRICORP!E:E)</f>
        <v>0</v>
      </c>
      <c r="H20" s="15" t="n">
        <f aca="false">+SUMIF(SMTP!D:D,'ALL 2020'!C20,SMTP!G:G)</f>
        <v>0</v>
      </c>
      <c r="I20" s="15" t="n">
        <f aca="false">+SUMIF(AGRIVET!G:G,C20,AGRIVET!E:E)</f>
        <v>0</v>
      </c>
      <c r="J20" s="15" t="n">
        <f aca="false">+SUMIF(AGRIVAL!G:G,'ALL 2020'!C20,AGRIVAL!E:E)</f>
        <v>0</v>
      </c>
      <c r="K20" s="15" t="n">
        <f aca="false">+SUMIF(AGRIKOBA!G:G,'ALL 2020'!C20,AGRIKOBA!E:E)</f>
        <v>0</v>
      </c>
      <c r="L20" s="15" t="n">
        <f aca="false">+SUMIF(LMOI!F:F,'ALL 2020'!C20,LMOI!D:D)</f>
        <v>0</v>
      </c>
      <c r="M20" s="15" t="n">
        <f aca="false">+SUMIF(TARTINE!G:G,'ALL 2020'!C20,TARTINE!E:E)</f>
        <v>0</v>
      </c>
      <c r="N20" s="15" t="n">
        <f aca="false">+SUMIF(IDF!F:F,'ALL 2020'!C20,IDF!D:D)</f>
        <v>0</v>
      </c>
      <c r="O20" s="15" t="n">
        <f aca="false">+SUMIF(RYA!G:G,C20,RYA!E:E)</f>
        <v>0</v>
      </c>
      <c r="P20" s="15" t="n">
        <f aca="false">+SUMIF('SCI NOAH'!G:G,'ALL 2020'!C20,'SCI NOAH'!E:E)</f>
        <v>0</v>
      </c>
      <c r="Q20" s="15" t="n">
        <f aca="false">+SUMIF(SIM!F:F,'ALL 2020'!C20,SIM!D:D)</f>
        <v>-1422885269.64</v>
      </c>
      <c r="R20" s="15" t="n">
        <f aca="false">+SUMIF('First Energy'!F:F,'ALL 2020'!C20,'First Energy'!D:D)</f>
        <v>0</v>
      </c>
      <c r="S20" s="15" t="n">
        <f aca="false">+SUMIF('ID Motors'!G:G,C20,'ID Motors'!E:E)</f>
        <v>0</v>
      </c>
      <c r="T20" s="15" t="n">
        <f aca="false">+SUMIF('ID RENTAL'!G:G,'ALL 2020'!C20,'ID RENTAL'!E:E)</f>
        <v>0</v>
      </c>
      <c r="U20" s="15" t="n">
        <f aca="false">+SUMIF('MCM '!G:G,'ALL 2020'!C20,'MCM '!E:E)</f>
        <v>0</v>
      </c>
      <c r="V20" s="15" t="n">
        <f aca="false">SUMIF(AGRIMOTORS!G:G,C20,AGRIMOTORS!E:E)</f>
        <v>0</v>
      </c>
      <c r="W20" s="15" t="n">
        <f aca="false">+SUMIF(BOVIMA!F:F,'ALL 2020'!C20,BOVIMA!D:D)</f>
        <v>0</v>
      </c>
      <c r="X20" s="15" t="n">
        <f aca="false">+SUMIF(AGRIFEED!F:F,'ALL 2020'!C20,AGRIFEED!D:D)</f>
        <v>0</v>
      </c>
      <c r="Y20" s="15" t="n">
        <f aca="false">SUMIF(AMIP!F:F,'ALL 2020'!C20,AMIP!D:D)</f>
        <v>0</v>
      </c>
      <c r="Z20" s="15" t="n">
        <f aca="false">+SUMIF(ISF!G:G,'ALL 2020'!C20,ISF!E:E)</f>
        <v>0</v>
      </c>
      <c r="AA20" s="29" t="n">
        <f aca="false">+SUMIF(DISCOI!G:G,'ALL 2020'!C20,DISCOI!E:E)</f>
        <v>0</v>
      </c>
      <c r="AB20" s="15" t="n">
        <f aca="false">+SUMIF(MABEL!F:F,'ALL 2020'!C20,MABEL!D:D)</f>
        <v>0</v>
      </c>
      <c r="AC20" s="15" t="n">
        <f aca="false">+SUMIF(NMP!F:F,'ALL 2020'!C20,NMP!D:D)</f>
        <v>0</v>
      </c>
      <c r="AD20" s="15" t="n">
        <f aca="false">SUMIF('AMCHO '!F:F,'ALL 2020'!C20,'AMCHO '!D:D)</f>
        <v>0</v>
      </c>
      <c r="AE20" s="41" t="n">
        <f aca="false">+SUMIF(CONFORTIS!G:G,'ALL 2020'!C20,CONFORTIS!E:E)</f>
        <v>0</v>
      </c>
      <c r="AF20" s="15" t="n">
        <f aca="false">+SUMIF('IRS IMMO'!G:G,'ALL 2020'!C20,'IRS IMMO'!E:E)</f>
        <v>0</v>
      </c>
      <c r="AG20" s="15" t="n">
        <f aca="false">+SUMIF(AGRIVETAM!F:F,'ALL 2020'!C20,AGRIVETAM!D:D)</f>
        <v>0</v>
      </c>
      <c r="AH20" s="15" t="n">
        <f aca="false">+SUMIF(EUROPAINTS!F:F,'ALL 2020'!C20,EUROPAINTS!D:D)</f>
        <v>0</v>
      </c>
      <c r="AI20" s="15" t="n">
        <f aca="false">+SUMIF('VET ABE'!F:F,'ALL 2020'!C20,'VET ABE'!E:E)</f>
        <v>0</v>
      </c>
      <c r="AJ20" s="15" t="n">
        <f aca="false">SUMIF('VET FIA'!F:F,'ALL 2020'!C20,'VET FIA'!E:E)</f>
        <v>0</v>
      </c>
      <c r="AK20" s="15" t="n">
        <f aca="false">+SUMIF('CSS SAKAY'!F:F,'ALL 2020'!C20,'CSS SAKAY'!D:D)</f>
        <v>0</v>
      </c>
      <c r="AL20" s="15" t="n">
        <f aca="false">+SUMIF(AGRIMA!F:F,'ALL 2020'!C20,AGRIMA!D:D)</f>
        <v>0</v>
      </c>
      <c r="AM20" s="15" t="n">
        <f aca="false">SUMIF('United Malagasy'!F:F,'ALL 2020'!C20,'United Malagasy'!D:D)</f>
        <v>0</v>
      </c>
      <c r="AN20" s="15" t="n">
        <f aca="false">+SUMIF(NUTRIFOOD!E:E,'ALL 2020'!C20,NUTRIFOOD!D:D)</f>
        <v>0</v>
      </c>
      <c r="AO20" s="15" t="n">
        <f aca="false">+SUMIF(FERRIS!H:H,'ALL 2020'!C20,FERRIS!F:F)</f>
        <v>0</v>
      </c>
      <c r="AP20" s="15" t="n">
        <f aca="false">+SUMIF(SEM!F:F,'ALL 2020'!C20,SEM!D:D)</f>
        <v>0</v>
      </c>
      <c r="AQ20" s="15" t="n">
        <f aca="false">+SUMIF(Madatrade!F:F,'ALL 2020'!C20,Madatrade!D:D)</f>
        <v>0</v>
      </c>
      <c r="AR20" s="15" t="n">
        <f aca="false">+SUMIF('FLY TECH'!F:F,'ALL 2020'!C20,'FLY TECH'!E:E)</f>
        <v>0</v>
      </c>
      <c r="AS20" s="15" t="n">
        <f aca="false">+SUMIF('FIRST INVESTISSEMENT'!G:G,'ALL 2020'!C20,'FIRST INVESTISSEMENT'!E:E)</f>
        <v>-3044465431.25</v>
      </c>
      <c r="AT20" s="105" t="n">
        <f aca="false">+SUM(F20:AS20)</f>
        <v>-6362025929.79</v>
      </c>
      <c r="AU20" s="106" t="n">
        <f aca="false">+AT20/$AW$2</f>
        <v>-1400836.69591267</v>
      </c>
    </row>
    <row r="21" customFormat="false" ht="17.25" hidden="false" customHeight="true" outlineLevel="0" collapsed="false">
      <c r="A21" s="6" t="str">
        <f aca="false">+LEFT(B21)</f>
        <v>1</v>
      </c>
      <c r="B21" s="6" t="str">
        <f aca="false">+LEFT(C21,3)</f>
        <v>161</v>
      </c>
      <c r="C21" s="20" t="n">
        <v>16130000</v>
      </c>
      <c r="D21" s="46" t="s">
        <v>2912</v>
      </c>
      <c r="E21" s="57" t="s">
        <v>218</v>
      </c>
      <c r="F21" s="15" t="n">
        <f aca="false">+SUMIF(AGRIFARM!H:H,C21,AGRIFARM!L:L)</f>
        <v>-4000000000</v>
      </c>
      <c r="G21" s="15" t="n">
        <f aca="false">+SUMIF(AGRICORP!I:I,C21,AGRICORP!E:E)</f>
        <v>0</v>
      </c>
      <c r="H21" s="15" t="n">
        <f aca="false">+SUMIF(SMTP!D:D,'ALL 2020'!C21,SMTP!G:G)</f>
        <v>0</v>
      </c>
      <c r="I21" s="15" t="n">
        <f aca="false">+SUMIF(AGRIVET!G:G,C21,AGRIVET!E:E)</f>
        <v>-6000000000</v>
      </c>
      <c r="J21" s="15" t="n">
        <f aca="false">+SUMIF(AGRIVAL!G:G,'ALL 2020'!C21,AGRIVAL!E:E)</f>
        <v>0</v>
      </c>
      <c r="K21" s="15" t="n">
        <f aca="false">+SUMIF(AGRIKOBA!G:G,'ALL 2020'!C21,AGRIKOBA!E:E)</f>
        <v>0</v>
      </c>
      <c r="L21" s="15" t="n">
        <f aca="false">+SUMIF(LMOI!F:F,'ALL 2020'!C21,LMOI!D:D)</f>
        <v>0</v>
      </c>
      <c r="M21" s="15" t="n">
        <f aca="false">+SUMIF(TARTINE!G:G,'ALL 2020'!C21,TARTINE!E:E)</f>
        <v>0</v>
      </c>
      <c r="N21" s="15" t="n">
        <f aca="false">+SUMIF(IDF!F:F,'ALL 2020'!C21,IDF!D:D)</f>
        <v>0</v>
      </c>
      <c r="O21" s="15" t="n">
        <f aca="false">+SUMIF(RYA!G:G,C21,RYA!E:E)</f>
        <v>0</v>
      </c>
      <c r="P21" s="15" t="n">
        <f aca="false">+SUMIF('SCI NOAH'!G:G,'ALL 2020'!C21,'SCI NOAH'!E:E)</f>
        <v>0</v>
      </c>
      <c r="Q21" s="15" t="n">
        <f aca="false">+SUMIF(SIM!F:F,'ALL 2020'!C21,SIM!D:D)</f>
        <v>0</v>
      </c>
      <c r="R21" s="15" t="n">
        <f aca="false">+SUMIF('First Energy'!F:F,'ALL 2020'!C21,'First Energy'!D:D)</f>
        <v>0</v>
      </c>
      <c r="S21" s="15" t="n">
        <f aca="false">+SUMIF('ID Motors'!G:G,C21,'ID Motors'!E:E)</f>
        <v>0</v>
      </c>
      <c r="T21" s="15" t="n">
        <f aca="false">+SUMIF('ID RENTAL'!G:G,'ALL 2020'!C21,'ID RENTAL'!E:E)</f>
        <v>0</v>
      </c>
      <c r="U21" s="15" t="n">
        <f aca="false">+SUMIF('MCM '!G:G,'ALL 2020'!C21,'MCM '!E:E)</f>
        <v>0</v>
      </c>
      <c r="V21" s="15" t="n">
        <f aca="false">SUMIF(AGRIMOTORS!G:G,C21,AGRIMOTORS!E:E)</f>
        <v>0</v>
      </c>
      <c r="W21" s="15" t="n">
        <f aca="false">+SUMIF(BOVIMA!F:F,'ALL 2020'!C21,BOVIMA!D:D)</f>
        <v>0</v>
      </c>
      <c r="X21" s="15" t="n">
        <f aca="false">+SUMIF(AGRIFEED!F:F,'ALL 2020'!C21,AGRIFEED!D:D)</f>
        <v>0</v>
      </c>
      <c r="Y21" s="15" t="n">
        <f aca="false">SUMIF(AMIP!F:F,'ALL 2020'!C21,AMIP!D:D)</f>
        <v>0</v>
      </c>
      <c r="Z21" s="15" t="n">
        <f aca="false">+SUMIF(ISF!G:G,'ALL 2020'!C21,ISF!E:E)</f>
        <v>0</v>
      </c>
      <c r="AA21" s="29" t="n">
        <f aca="false">+SUMIF(DISCOI!G:G,'ALL 2020'!C21,DISCOI!E:E)</f>
        <v>0</v>
      </c>
      <c r="AB21" s="15" t="n">
        <f aca="false">+SUMIF(MABEL!F:F,'ALL 2020'!C21,MABEL!D:D)</f>
        <v>0</v>
      </c>
      <c r="AC21" s="15" t="n">
        <f aca="false">+SUMIF(NMP!F:F,'ALL 2020'!C21,NMP!D:D)</f>
        <v>0</v>
      </c>
      <c r="AD21" s="15" t="n">
        <f aca="false">SUMIF('AMCHO '!F:F,'ALL 2020'!C21,'AMCHO '!D:D)</f>
        <v>0</v>
      </c>
      <c r="AE21" s="41" t="n">
        <f aca="false">+SUMIF(CONFORTIS!G:G,'ALL 2020'!C21,CONFORTIS!E:E)</f>
        <v>0</v>
      </c>
      <c r="AF21" s="15" t="n">
        <f aca="false">+SUMIF('IRS IMMO'!G:G,'ALL 2020'!C21,'IRS IMMO'!E:E)</f>
        <v>0</v>
      </c>
      <c r="AG21" s="15" t="n">
        <f aca="false">+SUMIF(AGRIVETAM!F:F,'ALL 2020'!C21,AGRIVETAM!D:D)</f>
        <v>0</v>
      </c>
      <c r="AH21" s="15" t="n">
        <f aca="false">+SUMIF(EUROPAINTS!F:F,'ALL 2020'!C21,EUROPAINTS!D:D)</f>
        <v>0</v>
      </c>
      <c r="AI21" s="15" t="n">
        <f aca="false">+SUMIF('VET ABE'!F:F,'ALL 2020'!C21,'VET ABE'!E:E)</f>
        <v>0</v>
      </c>
      <c r="AJ21" s="15" t="n">
        <f aca="false">SUMIF('VET FIA'!F:F,'ALL 2020'!C21,'VET FIA'!E:E)</f>
        <v>0</v>
      </c>
      <c r="AK21" s="15" t="n">
        <f aca="false">+SUMIF('CSS SAKAY'!F:F,'ALL 2020'!C21,'CSS SAKAY'!D:D)</f>
        <v>0</v>
      </c>
      <c r="AL21" s="15" t="n">
        <f aca="false">+SUMIF(AGRIMA!F:F,'ALL 2020'!C21,AGRIMA!D:D)</f>
        <v>0</v>
      </c>
      <c r="AM21" s="15" t="n">
        <f aca="false">SUMIF('United Malagasy'!F:F,'ALL 2020'!C21,'United Malagasy'!D:D)</f>
        <v>0</v>
      </c>
      <c r="AN21" s="15" t="n">
        <f aca="false">+SUMIF(NUTRIFOOD!E:E,'ALL 2020'!C21,NUTRIFOOD!D:D)</f>
        <v>0</v>
      </c>
      <c r="AO21" s="15" t="n">
        <f aca="false">+SUMIF(FERRIS!H:H,'ALL 2020'!C21,FERRIS!F:F)</f>
        <v>0</v>
      </c>
      <c r="AP21" s="15" t="n">
        <f aca="false">+SUMIF(SEM!F:F,'ALL 2020'!C21,SEM!D:D)</f>
        <v>0</v>
      </c>
      <c r="AQ21" s="15" t="n">
        <f aca="false">+SUMIF(Madatrade!F:F,'ALL 2020'!C21,Madatrade!D:D)</f>
        <v>0</v>
      </c>
      <c r="AR21" s="15" t="n">
        <f aca="false">+SUMIF('FLY TECH'!F:F,'ALL 2020'!C21,'FLY TECH'!E:E)</f>
        <v>0</v>
      </c>
      <c r="AS21" s="15" t="n">
        <f aca="false">+SUMIF('FIRST INVESTISSEMENT'!G:G,'ALL 2020'!C21,'FIRST INVESTISSEMENT'!E:E)</f>
        <v>-255116250.47</v>
      </c>
      <c r="AT21" s="105" t="n">
        <f aca="false">+SUM(F21:AS21)</f>
        <v>-10255116250.47</v>
      </c>
      <c r="AU21" s="106" t="n">
        <f aca="false">+AT21/$AW$2</f>
        <v>-2258045.36527296</v>
      </c>
    </row>
    <row r="22" customFormat="false" ht="17.25" hidden="false" customHeight="true" outlineLevel="0" collapsed="false">
      <c r="A22" s="6" t="str">
        <f aca="false">+LEFT(B22)</f>
        <v>1</v>
      </c>
      <c r="B22" s="6" t="str">
        <f aca="false">+LEFT(C22,3)</f>
        <v>161</v>
      </c>
      <c r="C22" s="20" t="n">
        <v>16150000</v>
      </c>
      <c r="D22" s="46" t="s">
        <v>2912</v>
      </c>
      <c r="E22" s="57" t="s">
        <v>2913</v>
      </c>
      <c r="F22" s="15" t="n">
        <f aca="false">+SUMIF(AGRIFARM!H:H,C22,AGRIFARM!L:L)</f>
        <v>0</v>
      </c>
      <c r="G22" s="15" t="n">
        <f aca="false">+SUMIF(AGRICORP!I:I,C22,AGRICORP!E:E)</f>
        <v>0</v>
      </c>
      <c r="H22" s="15" t="n">
        <f aca="false">+SUMIF(SMTP!D:D,'ALL 2020'!C22,SMTP!G:G)</f>
        <v>0</v>
      </c>
      <c r="I22" s="15" t="n">
        <f aca="false">+SUMIF(AGRIVET!G:G,C22,AGRIVET!E:E)</f>
        <v>0</v>
      </c>
      <c r="J22" s="15"/>
      <c r="K22" s="15" t="n">
        <f aca="false">+SUMIF(AGRIKOBA!G:G,'ALL 2020'!C22,AGRIKOBA!E:E)</f>
        <v>0</v>
      </c>
      <c r="L22" s="15" t="n">
        <f aca="false">+SUMIF(LMOI!F:F,'ALL 2020'!C22,LMOI!D:D)</f>
        <v>0</v>
      </c>
      <c r="M22" s="15" t="n">
        <f aca="false">+SUMIF(TARTINE!G:G,'ALL 2020'!C22,TARTINE!E:E)</f>
        <v>0</v>
      </c>
      <c r="N22" s="15" t="n">
        <f aca="false">+SUMIF(IDF!F:F,'ALL 2020'!C22,IDF!D:D)</f>
        <v>-1759685644.29</v>
      </c>
      <c r="O22" s="15" t="n">
        <f aca="false">+SUMIF(RYA!G:G,C22,RYA!E:E)</f>
        <v>0</v>
      </c>
      <c r="P22" s="15" t="n">
        <f aca="false">+SUMIF('SCI NOAH'!G:G,'ALL 2020'!C22,'SCI NOAH'!E:E)</f>
        <v>0</v>
      </c>
      <c r="Q22" s="15" t="n">
        <f aca="false">+SUMIF(SIM!F:F,'ALL 2020'!C22,SIM!D:D)</f>
        <v>0</v>
      </c>
      <c r="R22" s="15" t="n">
        <f aca="false">+SUMIF('First Energy'!F:F,'ALL 2020'!C22,'First Energy'!D:D)</f>
        <v>0</v>
      </c>
      <c r="S22" s="15" t="n">
        <f aca="false">+SUMIF('ID Motors'!G:G,C22,'ID Motors'!E:E)</f>
        <v>0</v>
      </c>
      <c r="T22" s="15" t="n">
        <f aca="false">+SUMIF('ID RENTAL'!G:G,'ALL 2020'!C22,'ID RENTAL'!E:E)</f>
        <v>0</v>
      </c>
      <c r="U22" s="15" t="n">
        <f aca="false">+SUMIF('MCM '!G:G,'ALL 2020'!C22,'MCM '!E:E)</f>
        <v>0</v>
      </c>
      <c r="V22" s="15" t="n">
        <f aca="false">SUMIF(AGRIMOTORS!G:G,C22,AGRIMOTORS!E:E)</f>
        <v>0</v>
      </c>
      <c r="W22" s="15" t="n">
        <f aca="false">+SUMIF(BOVIMA!F:F,'ALL 2020'!C22,BOVIMA!D:D)</f>
        <v>0</v>
      </c>
      <c r="X22" s="15" t="n">
        <f aca="false">+SUMIF(AGRIFEED!F:F,'ALL 2020'!C22,AGRIFEED!D:D)</f>
        <v>0</v>
      </c>
      <c r="Y22" s="15" t="n">
        <f aca="false">SUMIF(AMIP!F:F,'ALL 2020'!C22,AMIP!D:D)</f>
        <v>0</v>
      </c>
      <c r="Z22" s="15" t="n">
        <f aca="false">+SUMIF(ISF!G:G,'ALL 2020'!C22,ISF!E:E)</f>
        <v>0</v>
      </c>
      <c r="AA22" s="29" t="n">
        <f aca="false">+SUMIF(DISCOI!G:G,'ALL 2020'!C22,DISCOI!E:E)</f>
        <v>0</v>
      </c>
      <c r="AB22" s="15" t="n">
        <f aca="false">+SUMIF(MABEL!F:F,'ALL 2020'!C22,MABEL!D:D)</f>
        <v>0</v>
      </c>
      <c r="AC22" s="15" t="n">
        <f aca="false">+SUMIF(NMP!F:F,'ALL 2020'!C22,NMP!D:D)</f>
        <v>0</v>
      </c>
      <c r="AD22" s="15" t="n">
        <f aca="false">SUMIF('AMCHO '!F:F,'ALL 2020'!C22,'AMCHO '!D:D)</f>
        <v>0</v>
      </c>
      <c r="AE22" s="41" t="n">
        <f aca="false">+SUMIF(CONFORTIS!G:G,'ALL 2020'!C22,CONFORTIS!E:E)</f>
        <v>0</v>
      </c>
      <c r="AF22" s="15" t="n">
        <f aca="false">+SUMIF('IRS IMMO'!G:G,'ALL 2020'!C22,'IRS IMMO'!E:E)</f>
        <v>0</v>
      </c>
      <c r="AG22" s="15" t="n">
        <f aca="false">+SUMIF(AGRIVETAM!F:F,'ALL 2020'!C22,AGRIVETAM!D:D)</f>
        <v>0</v>
      </c>
      <c r="AH22" s="15" t="n">
        <f aca="false">+SUMIF(EUROPAINTS!F:F,'ALL 2020'!C22,EUROPAINTS!D:D)</f>
        <v>0</v>
      </c>
      <c r="AI22" s="15" t="n">
        <f aca="false">+SUMIF('VET ABE'!F:F,'ALL 2020'!C22,'VET ABE'!E:E)</f>
        <v>0</v>
      </c>
      <c r="AJ22" s="15" t="n">
        <f aca="false">SUMIF('VET FIA'!F:F,'ALL 2020'!C22,'VET FIA'!E:E)</f>
        <v>0</v>
      </c>
      <c r="AK22" s="15" t="n">
        <f aca="false">+SUMIF('CSS SAKAY'!F:F,'ALL 2020'!C22,'CSS SAKAY'!D:D)</f>
        <v>0</v>
      </c>
      <c r="AL22" s="15" t="n">
        <f aca="false">+SUMIF(AGRIMA!F:F,'ALL 2020'!C22,AGRIMA!D:D)</f>
        <v>0</v>
      </c>
      <c r="AM22" s="15" t="n">
        <f aca="false">SUMIF('United Malagasy'!F:F,'ALL 2020'!C22,'United Malagasy'!D:D)</f>
        <v>0</v>
      </c>
      <c r="AN22" s="15" t="n">
        <f aca="false">+SUMIF(NUTRIFOOD!E:E,'ALL 2020'!C22,NUTRIFOOD!D:D)</f>
        <v>0</v>
      </c>
      <c r="AO22" s="15" t="n">
        <f aca="false">+SUMIF(FERRIS!H:H,'ALL 2020'!C22,FERRIS!F:F)</f>
        <v>0</v>
      </c>
      <c r="AP22" s="15" t="n">
        <f aca="false">+SUMIF(SEM!F:F,'ALL 2020'!C22,SEM!D:D)</f>
        <v>0</v>
      </c>
      <c r="AQ22" s="15" t="n">
        <f aca="false">+SUMIF(Madatrade!F:F,'ALL 2020'!C22,Madatrade!D:D)</f>
        <v>0</v>
      </c>
      <c r="AR22" s="15" t="n">
        <f aca="false">+SUMIF('FLY TECH'!F:F,'ALL 2020'!C22,'FLY TECH'!E:E)</f>
        <v>0</v>
      </c>
      <c r="AS22" s="15" t="n">
        <f aca="false">+SUMIF('FIRST INVESTISSEMENT'!G:G,'ALL 2020'!C22,'FIRST INVESTISSEMENT'!E:E)</f>
        <v>0</v>
      </c>
      <c r="AT22" s="105" t="n">
        <f aca="false">+SUM(F22:AS22)</f>
        <v>-1759685644.29</v>
      </c>
      <c r="AU22" s="106" t="n">
        <f aca="false">+AT22/$AW$2</f>
        <v>-387460.260457241</v>
      </c>
    </row>
    <row r="23" customFormat="false" ht="17.25" hidden="false" customHeight="true" outlineLevel="0" collapsed="false">
      <c r="A23" s="6" t="str">
        <f aca="false">+LEFT(B23)</f>
        <v>1</v>
      </c>
      <c r="B23" s="6" t="str">
        <f aca="false">+LEFT(C23,3)</f>
        <v>164</v>
      </c>
      <c r="C23" s="20" t="n">
        <v>16410000</v>
      </c>
      <c r="D23" s="46" t="s">
        <v>2912</v>
      </c>
      <c r="E23" s="57" t="s">
        <v>1768</v>
      </c>
      <c r="F23" s="15" t="n">
        <f aca="false">+SUMIF(AGRIFARM!H:H,C23,AGRIFARM!L:L)</f>
        <v>0</v>
      </c>
      <c r="G23" s="15" t="n">
        <f aca="false">+SUMIF(AGRICORP!I:I,C23,AGRICORP!E:E)</f>
        <v>0</v>
      </c>
      <c r="H23" s="15" t="n">
        <f aca="false">+SUMIF(SMTP!D:D,'ALL 2020'!C23,SMTP!G:G)</f>
        <v>0</v>
      </c>
      <c r="I23" s="15" t="n">
        <f aca="false">+SUMIF(AGRIVET!G:G,C23,AGRIVET!E:E)</f>
        <v>0</v>
      </c>
      <c r="J23" s="15"/>
      <c r="K23" s="15"/>
      <c r="M23" s="15"/>
      <c r="N23" s="15"/>
      <c r="O23" s="15"/>
      <c r="P23" s="15" t="n">
        <f aca="false">+SUMIF('SCI NOAH'!G:G,'ALL 2020'!C23,'SCI NOAH'!E:E)</f>
        <v>0</v>
      </c>
      <c r="Q23" s="15" t="n">
        <f aca="false">+SUMIF(SIM!F:F,'ALL 2020'!C23,SIM!D:D)</f>
        <v>0</v>
      </c>
      <c r="R23" s="15" t="n">
        <f aca="false">+SUMIF('First Energy'!F:F,'ALL 2020'!C23,'First Energy'!D:D)</f>
        <v>0</v>
      </c>
      <c r="S23" s="15" t="n">
        <f aca="false">+SUMIF('ID Motors'!G:G,C23,'ID Motors'!E:E)</f>
        <v>-3064226526.56761</v>
      </c>
      <c r="T23" s="15" t="n">
        <f aca="false">+SUMIF('ID RENTAL'!G:G,'ALL 2020'!C23,'ID RENTAL'!E:E)</f>
        <v>0</v>
      </c>
      <c r="U23" s="15" t="n">
        <f aca="false">+SUMIF('MCM '!G:G,'ALL 2020'!C23,'MCM '!E:E)</f>
        <v>0</v>
      </c>
      <c r="V23" s="15" t="n">
        <f aca="false">SUMIF(AGRIMOTORS!G:G,C23,AGRIMOTORS!E:E)</f>
        <v>0</v>
      </c>
      <c r="W23" s="15" t="n">
        <f aca="false">+SUMIF(BOVIMA!F:F,'ALL 2020'!C23,BOVIMA!D:D)</f>
        <v>0</v>
      </c>
      <c r="X23" s="15" t="n">
        <f aca="false">+SUMIF(AGRIFEED!F:F,'ALL 2020'!C23,AGRIFEED!D:D)</f>
        <v>0</v>
      </c>
      <c r="Y23" s="15" t="n">
        <f aca="false">SUMIF(AMIP!F:F,'ALL 2020'!C23,AMIP!D:D)</f>
        <v>0</v>
      </c>
      <c r="Z23" s="15" t="n">
        <f aca="false">+SUMIF(ISF!G:G,'ALL 2020'!C23,ISF!E:E)</f>
        <v>0</v>
      </c>
      <c r="AA23" s="29" t="n">
        <f aca="false">+SUMIF(DISCOI!G:G,'ALL 2020'!C23,DISCOI!E:E)</f>
        <v>0</v>
      </c>
      <c r="AB23" s="15" t="n">
        <f aca="false">+SUMIF(MABEL!F:F,'ALL 2020'!C23,MABEL!D:D)</f>
        <v>0</v>
      </c>
      <c r="AC23" s="15" t="n">
        <f aca="false">+SUMIF(NMP!F:F,'ALL 2020'!C23,NMP!D:D)</f>
        <v>0</v>
      </c>
      <c r="AD23" s="15" t="n">
        <f aca="false">SUMIF('AMCHO '!F:F,'ALL 2020'!C23,'AMCHO '!D:D)</f>
        <v>0</v>
      </c>
      <c r="AE23" s="41" t="n">
        <f aca="false">+SUMIF(CONFORTIS!G:G,'ALL 2020'!C23,CONFORTIS!E:E)</f>
        <v>0</v>
      </c>
      <c r="AF23" s="15" t="n">
        <f aca="false">+SUMIF('IRS IMMO'!G:G,'ALL 2020'!C23,'IRS IMMO'!E:E)</f>
        <v>0</v>
      </c>
      <c r="AG23" s="15" t="n">
        <f aca="false">+SUMIF(AGRIVETAM!F:F,'ALL 2020'!C23,AGRIVETAM!D:D)</f>
        <v>0</v>
      </c>
      <c r="AH23" s="15" t="n">
        <f aca="false">+SUMIF(EUROPAINTS!F:F,'ALL 2020'!C23,EUROPAINTS!D:D)</f>
        <v>0</v>
      </c>
      <c r="AI23" s="15" t="n">
        <f aca="false">+SUMIF('VET ABE'!F:F,'ALL 2020'!C23,'VET ABE'!E:E)</f>
        <v>0</v>
      </c>
      <c r="AJ23" s="15" t="n">
        <f aca="false">SUMIF('VET FIA'!F:F,'ALL 2020'!C23,'VET FIA'!E:E)</f>
        <v>0</v>
      </c>
      <c r="AK23" s="15" t="n">
        <f aca="false">+SUMIF('CSS SAKAY'!F:F,'ALL 2020'!C23,'CSS SAKAY'!D:D)</f>
        <v>0</v>
      </c>
      <c r="AL23" s="15" t="n">
        <f aca="false">+SUMIF(AGRIMA!F:F,'ALL 2020'!C23,AGRIMA!D:D)</f>
        <v>0</v>
      </c>
      <c r="AM23" s="15" t="n">
        <f aca="false">SUMIF('United Malagasy'!F:F,'ALL 2020'!C23,'United Malagasy'!D:D)</f>
        <v>0</v>
      </c>
      <c r="AN23" s="15" t="n">
        <f aca="false">+SUMIF(NUTRIFOOD!E:E,'ALL 2020'!C23,NUTRIFOOD!D:D)</f>
        <v>0</v>
      </c>
      <c r="AO23" s="15" t="n">
        <f aca="false">+SUMIF(FERRIS!H:H,'ALL 2020'!C23,FERRIS!F:F)</f>
        <v>0</v>
      </c>
      <c r="AP23" s="15" t="n">
        <f aca="false">+SUMIF(SEM!F:F,'ALL 2020'!C23,SEM!D:D)</f>
        <v>0</v>
      </c>
      <c r="AQ23" s="15" t="n">
        <f aca="false">+SUMIF(Madatrade!F:F,'ALL 2020'!C23,Madatrade!D:D)</f>
        <v>0</v>
      </c>
      <c r="AR23" s="15" t="n">
        <f aca="false">+SUMIF('FLY TECH'!F:F,'ALL 2020'!C23,'FLY TECH'!E:E)</f>
        <v>0</v>
      </c>
      <c r="AS23" s="15" t="n">
        <f aca="false">+SUMIF('FIRST INVESTISSEMENT'!G:G,'ALL 2020'!C23,'FIRST INVESTISSEMENT'!E:E)</f>
        <v>0</v>
      </c>
      <c r="AT23" s="105" t="n">
        <f aca="false">+SUM(F23:AS23)</f>
        <v>-3064226526.56761</v>
      </c>
      <c r="AU23" s="106" t="n">
        <f aca="false">+AT23/$AW$2</f>
        <v>-674703.468733991</v>
      </c>
    </row>
    <row r="24" customFormat="false" ht="17.25" hidden="false" customHeight="true" outlineLevel="0" collapsed="false">
      <c r="A24" s="6" t="str">
        <f aca="false">+LEFT(B24)</f>
        <v>1</v>
      </c>
      <c r="B24" s="6" t="str">
        <f aca="false">+LEFT(C24,3)</f>
        <v>161</v>
      </c>
      <c r="C24" s="20" t="n">
        <v>16160000</v>
      </c>
      <c r="D24" s="46" t="s">
        <v>2912</v>
      </c>
      <c r="E24" s="57" t="s">
        <v>3024</v>
      </c>
      <c r="F24" s="15" t="n">
        <f aca="false">+SUMIF(AGRIFARM!H:H,C24,AGRIFARM!L:L)</f>
        <v>0</v>
      </c>
      <c r="G24" s="15" t="n">
        <f aca="false">+SUMIF(AGRICORP!I:I,C24,AGRICORP!E:E)</f>
        <v>0</v>
      </c>
      <c r="H24" s="15" t="n">
        <f aca="false">+SUMIF(SMTP!D:D,'ALL 2020'!C24,SMTP!G:G)</f>
        <v>0</v>
      </c>
      <c r="I24" s="15" t="n">
        <f aca="false">+SUMIF(AGRIVET!G:G,C24,AGRIVET!E:E)</f>
        <v>0</v>
      </c>
      <c r="J24" s="15"/>
      <c r="K24" s="15"/>
      <c r="M24" s="15"/>
      <c r="N24" s="15"/>
      <c r="O24" s="15"/>
      <c r="P24" s="15"/>
      <c r="Q24" s="15"/>
      <c r="R24" s="15"/>
      <c r="S24" s="15"/>
      <c r="T24" s="15"/>
      <c r="U24" s="15"/>
      <c r="V24" s="15" t="n">
        <f aca="false">SUMIF(AGRIMOTORS!G:G,C24,AGRIMOTORS!E:E)</f>
        <v>0</v>
      </c>
      <c r="W24" s="15" t="n">
        <f aca="false">+SUMIF(BOVIMA!F:F,'ALL 2020'!C24,BOVIMA!D:D)</f>
        <v>-17211780000</v>
      </c>
      <c r="X24" s="15" t="n">
        <f aca="false">+SUMIF(AGRIFEED!F:F,'ALL 2020'!C24,AGRIFEED!D:D)</f>
        <v>0</v>
      </c>
      <c r="Y24" s="15" t="n">
        <f aca="false">SUMIF(AMIP!F:F,'ALL 2020'!C24,AMIP!D:D)</f>
        <v>0</v>
      </c>
      <c r="Z24" s="15" t="n">
        <f aca="false">+SUMIF(ISF!G:G,'ALL 2020'!C24,ISF!E:E)</f>
        <v>0</v>
      </c>
      <c r="AA24" s="29" t="n">
        <f aca="false">+SUMIF(DISCOI!G:G,'ALL 2020'!C24,DISCOI!E:E)</f>
        <v>0</v>
      </c>
      <c r="AB24" s="15" t="n">
        <f aca="false">+SUMIF(MABEL!F:F,'ALL 2020'!C24,MABEL!D:D)</f>
        <v>-4228009058.6</v>
      </c>
      <c r="AC24" s="15" t="n">
        <f aca="false">+SUMIF(NMP!F:F,'ALL 2020'!C24,NMP!D:D)</f>
        <v>0</v>
      </c>
      <c r="AD24" s="15" t="n">
        <f aca="false">SUMIF('AMCHO '!F:F,'ALL 2020'!C24,'AMCHO '!D:D)</f>
        <v>-2807908610.18</v>
      </c>
      <c r="AE24" s="41" t="n">
        <f aca="false">+SUMIF(CONFORTIS!G:G,'ALL 2020'!C24,CONFORTIS!E:E)</f>
        <v>0</v>
      </c>
      <c r="AF24" s="15" t="n">
        <f aca="false">+SUMIF('IRS IMMO'!G:G,'ALL 2020'!C24,'IRS IMMO'!E:E)</f>
        <v>0</v>
      </c>
      <c r="AG24" s="15" t="n">
        <f aca="false">+SUMIF(AGRIVETAM!F:F,'ALL 2020'!C24,AGRIVETAM!D:D)</f>
        <v>0</v>
      </c>
      <c r="AH24" s="15" t="n">
        <f aca="false">+SUMIF(EUROPAINTS!F:F,'ALL 2020'!C24,EUROPAINTS!D:D)</f>
        <v>0</v>
      </c>
      <c r="AI24" s="15" t="n">
        <f aca="false">+SUMIF('VET ABE'!F:F,'ALL 2020'!C24,'VET ABE'!E:E)</f>
        <v>0</v>
      </c>
      <c r="AJ24" s="15" t="n">
        <f aca="false">SUMIF('VET FIA'!F:F,'ALL 2020'!C24,'VET FIA'!E:E)</f>
        <v>0</v>
      </c>
      <c r="AK24" s="15" t="n">
        <f aca="false">+SUMIF('CSS SAKAY'!F:F,'ALL 2020'!C24,'CSS SAKAY'!D:D)</f>
        <v>0</v>
      </c>
      <c r="AL24" s="15" t="n">
        <f aca="false">+SUMIF(AGRIMA!F:F,'ALL 2020'!C24,AGRIMA!D:D)</f>
        <v>0</v>
      </c>
      <c r="AM24" s="15" t="n">
        <f aca="false">SUMIF('United Malagasy'!F:F,'ALL 2020'!C24,'United Malagasy'!D:D)</f>
        <v>0</v>
      </c>
      <c r="AN24" s="15" t="n">
        <f aca="false">+SUMIF(NUTRIFOOD!E:E,'ALL 2020'!C24,NUTRIFOOD!D:D)</f>
        <v>0</v>
      </c>
      <c r="AO24" s="15" t="n">
        <f aca="false">+SUMIF(FERRIS!H:H,'ALL 2020'!C24,FERRIS!F:F)</f>
        <v>0</v>
      </c>
      <c r="AP24" s="15" t="n">
        <f aca="false">+SUMIF(SEM!F:F,'ALL 2020'!C24,SEM!D:D)</f>
        <v>0</v>
      </c>
      <c r="AQ24" s="15" t="n">
        <f aca="false">+SUMIF(Madatrade!F:F,'ALL 2020'!C24,Madatrade!D:D)</f>
        <v>0</v>
      </c>
      <c r="AR24" s="15" t="n">
        <f aca="false">+SUMIF('FLY TECH'!F:F,'ALL 2020'!C24,'FLY TECH'!E:E)</f>
        <v>0</v>
      </c>
      <c r="AS24" s="15" t="n">
        <f aca="false">+SUMIF('FIRST INVESTISSEMENT'!G:G,'ALL 2020'!C24,'FIRST INVESTISSEMENT'!E:E)</f>
        <v>0</v>
      </c>
      <c r="AT24" s="105" t="n">
        <f aca="false">+SUM(F24:AS24)</f>
        <v>-24247697668.78</v>
      </c>
      <c r="AU24" s="106" t="n">
        <f aca="false">+AT24/$AW$2</f>
        <v>-5339032.73276099</v>
      </c>
    </row>
    <row r="25" customFormat="false" ht="17.25" hidden="false" customHeight="true" outlineLevel="0" collapsed="false">
      <c r="A25" s="6" t="str">
        <f aca="false">+LEFT(B25)</f>
        <v>1</v>
      </c>
      <c r="B25" s="6" t="str">
        <f aca="false">+LEFT(C25,3)</f>
        <v>161</v>
      </c>
      <c r="C25" s="20" t="n">
        <v>16170000</v>
      </c>
      <c r="D25" s="46" t="s">
        <v>2912</v>
      </c>
      <c r="E25" s="57" t="s">
        <v>2716</v>
      </c>
      <c r="F25" s="15" t="n">
        <f aca="false">+SUMIF(AGRIFARM!H:H,C25,AGRIFARM!L:L)</f>
        <v>0</v>
      </c>
      <c r="G25" s="15" t="n">
        <f aca="false">+SUMIF(AGRICORP!I:I,C25,AGRICORP!E:E)</f>
        <v>0</v>
      </c>
      <c r="H25" s="15" t="n">
        <f aca="false">+SUMIF(SMTP!D:D,'ALL 2020'!C25,SMTP!G:G)</f>
        <v>0</v>
      </c>
      <c r="I25" s="15" t="n">
        <f aca="false">+SUMIF(AGRIVET!G:G,C25,AGRIVET!E:E)</f>
        <v>0</v>
      </c>
      <c r="J25" s="15"/>
      <c r="K25" s="15"/>
      <c r="M25" s="15"/>
      <c r="N25" s="15"/>
      <c r="O25" s="15"/>
      <c r="P25" s="15"/>
      <c r="Q25" s="15"/>
      <c r="R25" s="15"/>
      <c r="S25" s="15"/>
      <c r="T25" s="15"/>
      <c r="U25" s="15"/>
      <c r="V25" s="15" t="n">
        <f aca="false">SUMIF(AGRIMOTORS!G:G,C25,AGRIMOTORS!E:E)</f>
        <v>0</v>
      </c>
      <c r="W25" s="15"/>
      <c r="X25" s="15"/>
      <c r="Y25" s="15"/>
      <c r="Z25" s="15"/>
      <c r="AA25" s="29"/>
      <c r="AC25" s="15"/>
      <c r="AD25" s="15"/>
      <c r="AF25" s="15"/>
      <c r="AG25" s="15"/>
      <c r="AH25" s="15"/>
      <c r="AI25" s="15"/>
      <c r="AJ25" s="15"/>
      <c r="AK25" s="15" t="n">
        <f aca="false">+SUMIF('CSS SAKAY'!F:F,'ALL 2020'!C25,'CSS SAKAY'!D:D)</f>
        <v>0</v>
      </c>
      <c r="AL25" s="15" t="n">
        <f aca="false">+SUMIF(AGRIMA!F:F,'ALL 2020'!C25,AGRIMA!D:D)</f>
        <v>0</v>
      </c>
      <c r="AM25" s="15" t="n">
        <f aca="false">SUMIF('United Malagasy'!F:F,'ALL 2020'!C25,'United Malagasy'!D:D)</f>
        <v>0</v>
      </c>
      <c r="AN25" s="15" t="n">
        <f aca="false">+SUMIF(NUTRIFOOD!E:E,'ALL 2020'!C25,NUTRIFOOD!D:D)</f>
        <v>0</v>
      </c>
      <c r="AO25" s="15"/>
      <c r="AP25" s="15" t="n">
        <f aca="false">+SUMIF(SEM!F:F,'ALL 2020'!C25,SEM!D:D)</f>
        <v>0</v>
      </c>
      <c r="AQ25" s="15" t="n">
        <f aca="false">+SUMIF(Madatrade!F:F,'ALL 2020'!C25,Madatrade!D:D)</f>
        <v>0</v>
      </c>
      <c r="AR25" s="15" t="n">
        <f aca="false">+SUMIF('FLY TECH'!F:F,'ALL 2020'!C25,'FLY TECH'!E:E)</f>
        <v>0</v>
      </c>
      <c r="AS25" s="15" t="n">
        <f aca="false">+SUMIF('FIRST INVESTISSEMENT'!G:G,'ALL 2020'!C25,'FIRST INVESTISSEMENT'!E:E)</f>
        <v>0</v>
      </c>
      <c r="AT25" s="105" t="n">
        <f aca="false">+SUM(F25:AS25)</f>
        <v>0</v>
      </c>
      <c r="AU25" s="106" t="n">
        <f aca="false">+AT25/$AW$2</f>
        <v>0</v>
      </c>
    </row>
    <row r="26" customFormat="false" ht="17.25" hidden="false" customHeight="true" outlineLevel="0" collapsed="false">
      <c r="A26" s="6" t="str">
        <f aca="false">+LEFT(B26)</f>
        <v>1</v>
      </c>
      <c r="B26" s="6" t="str">
        <f aca="false">+LEFT(C26,3)</f>
        <v>165</v>
      </c>
      <c r="C26" s="20" t="n">
        <v>16500000</v>
      </c>
      <c r="D26" s="46" t="s">
        <v>2914</v>
      </c>
      <c r="E26" s="57" t="s">
        <v>2915</v>
      </c>
      <c r="F26" s="15" t="n">
        <f aca="false">+SUMIF(AGRIFARM!H:H,C26,AGRIFARM!L:L)</f>
        <v>0</v>
      </c>
      <c r="G26" s="15" t="n">
        <f aca="false">+SUMIF(AGRICORP!I:I,C26,AGRICORP!E:E)</f>
        <v>0</v>
      </c>
      <c r="H26" s="15" t="n">
        <f aca="false">+SUMIF(SMTP!D:D,'ALL 2020'!C26,SMTP!G:G)</f>
        <v>0</v>
      </c>
      <c r="I26" s="15" t="n">
        <f aca="false">+SUMIF(AGRIVET!G:G,C26,AGRIVET!E:E)</f>
        <v>0</v>
      </c>
      <c r="J26" s="15"/>
      <c r="K26" s="15"/>
      <c r="M26" s="15"/>
      <c r="N26" s="15" t="n">
        <f aca="false">+SUMIF(IDF!F:F,'ALL 2020'!C26,IDF!D:D)</f>
        <v>-776533795.19</v>
      </c>
      <c r="O26" s="15" t="n">
        <f aca="false">+SUMIF(RYA!G:G,C26,RYA!E:E)</f>
        <v>-44340784.35</v>
      </c>
      <c r="P26" s="15" t="n">
        <f aca="false">+SUMIF('SCI NOAH'!G:G,'ALL 2020'!C26,'SCI NOAH'!E:E)</f>
        <v>0</v>
      </c>
      <c r="Q26" s="15" t="n">
        <f aca="false">+SUMIF(SIM!F:F,'ALL 2020'!C26,SIM!D:D)</f>
        <v>-44488765.79</v>
      </c>
      <c r="R26" s="15" t="n">
        <f aca="false">+SUMIF('First Energy'!F:F,'ALL 2020'!C26,'First Energy'!D:D)</f>
        <v>0</v>
      </c>
      <c r="S26" s="15" t="n">
        <f aca="false">+SUMIF('ID Motors'!G:G,C26,'ID Motors'!E:E)</f>
        <v>0</v>
      </c>
      <c r="T26" s="15" t="n">
        <f aca="false">+SUMIF('ID RENTAL'!G:G,'ALL 2020'!C26,'ID RENTAL'!E:E)</f>
        <v>0</v>
      </c>
      <c r="U26" s="15" t="n">
        <f aca="false">+SUMIF('MCM '!G:G,'ALL 2020'!C26,'MCM '!E:E)</f>
        <v>0</v>
      </c>
      <c r="V26" s="15" t="n">
        <f aca="false">SUMIF(AGRIMOTORS!G:G,C26,AGRIMOTORS!E:E)</f>
        <v>0</v>
      </c>
      <c r="W26" s="15" t="n">
        <f aca="false">+SUMIF(BOVIMA!F:F,'ALL 2020'!C26,BOVIMA!D:D)</f>
        <v>0</v>
      </c>
      <c r="X26" s="15" t="n">
        <f aca="false">+SUMIF(AGRIFEED!F:F,'ALL 2020'!C26,AGRIFEED!D:D)</f>
        <v>0</v>
      </c>
      <c r="Y26" s="15" t="n">
        <f aca="false">SUMIF(AMIP!F:F,'ALL 2020'!C26,AMIP!D:D)</f>
        <v>0</v>
      </c>
      <c r="Z26" s="15" t="n">
        <f aca="false">+SUMIF(ISF!G:G,'ALL 2020'!C26,ISF!E:E)</f>
        <v>0</v>
      </c>
      <c r="AA26" s="29" t="n">
        <f aca="false">+SUMIF(DISCOI!G:G,'ALL 2020'!C26,DISCOI!E:E)</f>
        <v>0</v>
      </c>
      <c r="AB26" s="15" t="n">
        <f aca="false">+SUMIF(MABEL!F:F,'ALL 2020'!C26,MABEL!D:D)</f>
        <v>0</v>
      </c>
      <c r="AC26" s="15" t="n">
        <f aca="false">+SUMIF(NMP!F:F,'ALL 2020'!C26,NMP!D:D)</f>
        <v>0</v>
      </c>
      <c r="AD26" s="15" t="n">
        <f aca="false">SUMIF('AMCHO '!F:F,'ALL 2020'!C26,'AMCHO '!D:D)</f>
        <v>0</v>
      </c>
      <c r="AE26" s="41" t="n">
        <f aca="false">+SUMIF(CONFORTIS!G:G,'ALL 2020'!C26,CONFORTIS!E:E)</f>
        <v>0</v>
      </c>
      <c r="AF26" s="15" t="n">
        <f aca="false">+SUMIF('IRS IMMO'!G:G,'ALL 2020'!C26,'IRS IMMO'!E:E)</f>
        <v>-31986294.54</v>
      </c>
      <c r="AG26" s="15" t="n">
        <f aca="false">+SUMIF(AGRIVETAM!F:F,'ALL 2020'!C26,AGRIVETAM!D:D)</f>
        <v>0</v>
      </c>
      <c r="AH26" s="15" t="n">
        <f aca="false">+SUMIF(EUROPAINTS!F:F,'ALL 2020'!C26,EUROPAINTS!D:D)</f>
        <v>0</v>
      </c>
      <c r="AI26" s="15" t="n">
        <f aca="false">+SUMIF('VET ABE'!F:F,'ALL 2020'!C26,'VET ABE'!E:E)</f>
        <v>0</v>
      </c>
      <c r="AJ26" s="15" t="n">
        <f aca="false">SUMIF('VET FIA'!F:F,'ALL 2020'!C26,'VET FIA'!E:E)</f>
        <v>0</v>
      </c>
      <c r="AK26" s="15" t="n">
        <f aca="false">+SUMIF('CSS SAKAY'!F:F,'ALL 2020'!C26,'CSS SAKAY'!D:D)</f>
        <v>0</v>
      </c>
      <c r="AL26" s="15" t="n">
        <f aca="false">+SUMIF(AGRIMA!F:F,'ALL 2020'!C26,AGRIMA!D:D)</f>
        <v>0</v>
      </c>
      <c r="AM26" s="15" t="n">
        <f aca="false">SUMIF('United Malagasy'!F:F,'ALL 2020'!C26,'United Malagasy'!D:D)</f>
        <v>0</v>
      </c>
      <c r="AN26" s="15" t="n">
        <f aca="false">+SUMIF(NUTRIFOOD!E:E,'ALL 2020'!C26,NUTRIFOOD!D:D)</f>
        <v>0</v>
      </c>
      <c r="AO26" s="15" t="n">
        <f aca="false">+SUMIF(FERRIS!H:H,'ALL 2020'!C26,FERRIS!F:F)</f>
        <v>0</v>
      </c>
      <c r="AP26" s="15" t="n">
        <f aca="false">+SUMIF(SEM!F:F,'ALL 2020'!C26,SEM!D:D)</f>
        <v>0</v>
      </c>
      <c r="AQ26" s="15" t="n">
        <f aca="false">+SUMIF(Madatrade!F:F,'ALL 2020'!C26,Madatrade!D:D)</f>
        <v>0</v>
      </c>
      <c r="AR26" s="15" t="n">
        <f aca="false">+SUMIF('FLY TECH'!F:F,'ALL 2020'!C26,'FLY TECH'!E:E)</f>
        <v>0</v>
      </c>
      <c r="AS26" s="15" t="n">
        <f aca="false">+SUMIF('FIRST INVESTISSEMENT'!G:G,'ALL 2020'!C26,'FIRST INVESTISSEMENT'!E:E)</f>
        <v>0</v>
      </c>
      <c r="AT26" s="105" t="n">
        <f aca="false">+SUM(F26:AS26)</f>
        <v>-897349639.87</v>
      </c>
      <c r="AU26" s="106" t="n">
        <f aca="false">+AT26/$AW$2</f>
        <v>-197584.907459722</v>
      </c>
    </row>
    <row r="27" customFormat="false" ht="17.25" hidden="false" customHeight="true" outlineLevel="0" collapsed="false">
      <c r="A27" s="6" t="str">
        <f aca="false">+LEFT(B27)</f>
        <v>1</v>
      </c>
      <c r="B27" s="6" t="str">
        <f aca="false">+LEFT(C27,3)</f>
        <v>168</v>
      </c>
      <c r="C27" s="20" t="n">
        <v>16884000</v>
      </c>
      <c r="D27" s="46" t="s">
        <v>2912</v>
      </c>
      <c r="E27" s="57" t="s">
        <v>1456</v>
      </c>
      <c r="F27" s="15" t="n">
        <f aca="false">+SUMIF(AGRIFARM!H:H,C27,AGRIFARM!L:L)</f>
        <v>-30840096.92</v>
      </c>
      <c r="G27" s="15" t="n">
        <f aca="false">+SUMIF(AGRICORP!I:I,C27,AGRICORP!E:E)</f>
        <v>0</v>
      </c>
      <c r="H27" s="15" t="n">
        <f aca="false">+SUMIF(SMTP!D:D,'ALL 2020'!C27,SMTP!G:G)</f>
        <v>-19313948.22</v>
      </c>
      <c r="I27" s="15" t="n">
        <f aca="false">+SUMIF(AGRIVET!G:G,C27,AGRIVET!E:E)</f>
        <v>-66824742.38</v>
      </c>
      <c r="J27" s="15" t="n">
        <f aca="false">+SUMIF(AGRIVAL!G:G,'ALL 2020'!C27,AGRIVAL!E:E)</f>
        <v>0</v>
      </c>
      <c r="K27" s="15" t="n">
        <f aca="false">+SUMIF(AGRIKOBA!G:G,'ALL 2020'!C27,AGRIKOBA!E:E)</f>
        <v>0</v>
      </c>
      <c r="L27" s="15" t="n">
        <f aca="false">+SUMIF(LMOI!F:F,'ALL 2020'!C27,LMOI!D:D)</f>
        <v>0</v>
      </c>
      <c r="M27" s="15" t="n">
        <f aca="false">+SUMIF(TARTINE!G:G,'ALL 2020'!C27,TARTINE!E:E)</f>
        <v>0</v>
      </c>
      <c r="N27" s="15" t="n">
        <f aca="false">+SUMIF(IDF!F:F,'ALL 2020'!C27,IDF!D:D)</f>
        <v>-3020833.33</v>
      </c>
      <c r="O27" s="15" t="n">
        <f aca="false">+SUMIF(RYA!G:G,C27,RYA!E:E)</f>
        <v>0</v>
      </c>
      <c r="P27" s="15" t="n">
        <f aca="false">+SUMIF('SCI NOAH'!G:G,'ALL 2020'!C27,'SCI NOAH'!E:E)</f>
        <v>0</v>
      </c>
      <c r="Q27" s="15" t="n">
        <f aca="false">+SUMIF(SIM!F:F,'ALL 2020'!C27,SIM!D:D)</f>
        <v>0</v>
      </c>
      <c r="R27" s="15" t="n">
        <f aca="false">+SUMIF('First Energy'!F:F,'ALL 2020'!C27,'First Energy'!D:D)</f>
        <v>0</v>
      </c>
      <c r="S27" s="15" t="n">
        <f aca="false">+SUMIF('ID Motors'!G:G,C27,'ID Motors'!E:E)</f>
        <v>0</v>
      </c>
      <c r="T27" s="15" t="n">
        <f aca="false">+SUMIF('ID RENTAL'!G:G,'ALL 2020'!C27,'ID RENTAL'!E:E)</f>
        <v>0</v>
      </c>
      <c r="U27" s="15" t="n">
        <f aca="false">+SUMIF('MCM '!G:G,'ALL 2020'!C27,'MCM '!E:E)</f>
        <v>0</v>
      </c>
      <c r="V27" s="15" t="n">
        <f aca="false">SUMIF(AGRIMOTORS!G:G,C27,AGRIMOTORS!E:E)</f>
        <v>0</v>
      </c>
      <c r="W27" s="15" t="n">
        <f aca="false">+SUMIF(BOVIMA!F:F,'ALL 2020'!C27,BOVIMA!D:D)</f>
        <v>0</v>
      </c>
      <c r="X27" s="15" t="n">
        <f aca="false">+SUMIF(AGRIFEED!F:F,'ALL 2020'!C27,AGRIFEED!D:D)</f>
        <v>0</v>
      </c>
      <c r="Y27" s="15" t="n">
        <f aca="false">SUMIF(AMIP!F:F,'ALL 2020'!C27,AMIP!D:D)</f>
        <v>0</v>
      </c>
      <c r="Z27" s="15" t="n">
        <f aca="false">+SUMIF(ISF!G:G,'ALL 2020'!C27,ISF!E:E)</f>
        <v>0</v>
      </c>
      <c r="AA27" s="29" t="n">
        <f aca="false">+SUMIF(DISCOI!G:G,'ALL 2020'!C27,DISCOI!E:E)</f>
        <v>0</v>
      </c>
      <c r="AB27" s="15" t="n">
        <f aca="false">+SUMIF(MABEL!F:F,'ALL 2020'!C27,MABEL!D:D)</f>
        <v>0</v>
      </c>
      <c r="AC27" s="15" t="n">
        <f aca="false">+SUMIF(NMP!F:F,'ALL 2020'!C27,NMP!D:D)</f>
        <v>0</v>
      </c>
      <c r="AD27" s="15" t="n">
        <f aca="false">SUMIF('AMCHO '!F:F,'ALL 2020'!C27,'AMCHO '!D:D)</f>
        <v>-1860767.87</v>
      </c>
      <c r="AE27" s="41" t="n">
        <f aca="false">+SUMIF(CONFORTIS!G:G,'ALL 2020'!C27,CONFORTIS!E:E)</f>
        <v>0</v>
      </c>
      <c r="AF27" s="15" t="n">
        <f aca="false">+SUMIF('IRS IMMO'!G:G,'ALL 2020'!C27,'IRS IMMO'!E:E)</f>
        <v>0</v>
      </c>
      <c r="AG27" s="15" t="n">
        <f aca="false">+SUMIF(AGRIVETAM!F:F,'ALL 2020'!C27,AGRIVETAM!D:D)</f>
        <v>0</v>
      </c>
      <c r="AH27" s="15" t="n">
        <f aca="false">+SUMIF(EUROPAINTS!F:F,'ALL 2020'!C27,EUROPAINTS!D:D)</f>
        <v>0</v>
      </c>
      <c r="AI27" s="15" t="n">
        <f aca="false">+SUMIF('VET ABE'!F:F,'ALL 2020'!C27,'VET ABE'!E:E)</f>
        <v>0</v>
      </c>
      <c r="AJ27" s="15" t="n">
        <f aca="false">SUMIF('VET FIA'!F:F,'ALL 2020'!C27,'VET FIA'!E:E)</f>
        <v>0</v>
      </c>
      <c r="AK27" s="15" t="n">
        <f aca="false">+SUMIF('CSS SAKAY'!F:F,'ALL 2020'!C27,'CSS SAKAY'!D:D)</f>
        <v>0</v>
      </c>
      <c r="AL27" s="15" t="n">
        <f aca="false">+SUMIF(AGRIMA!F:F,'ALL 2020'!C27,AGRIMA!D:D)</f>
        <v>0</v>
      </c>
      <c r="AM27" s="15" t="n">
        <f aca="false">SUMIF('United Malagasy'!F:F,'ALL 2020'!C27,'United Malagasy'!D:D)</f>
        <v>0</v>
      </c>
      <c r="AN27" s="15" t="n">
        <f aca="false">+SUMIF(NUTRIFOOD!E:E,'ALL 2020'!C27,NUTRIFOOD!D:D)</f>
        <v>0</v>
      </c>
      <c r="AO27" s="15" t="n">
        <f aca="false">+SUMIF(FERRIS!H:H,'ALL 2020'!C27,FERRIS!F:F)</f>
        <v>0</v>
      </c>
      <c r="AP27" s="15" t="n">
        <f aca="false">+SUMIF(SEM!F:F,'ALL 2020'!C27,SEM!D:D)</f>
        <v>0</v>
      </c>
      <c r="AQ27" s="15" t="n">
        <f aca="false">+SUMIF(Madatrade!F:F,'ALL 2020'!C27,Madatrade!D:D)</f>
        <v>0</v>
      </c>
      <c r="AR27" s="15" t="n">
        <f aca="false">+SUMIF('FLY TECH'!F:F,'ALL 2020'!C27,'FLY TECH'!E:E)</f>
        <v>0</v>
      </c>
      <c r="AS27" s="15" t="n">
        <f aca="false">+SUMIF('FIRST INVESTISSEMENT'!G:G,'ALL 2020'!C27,'FIRST INVESTISSEMENT'!E:E)</f>
        <v>0</v>
      </c>
      <c r="AT27" s="105" t="n">
        <f aca="false">+SUM(F27:AS27)</f>
        <v>-121860388.72</v>
      </c>
      <c r="AU27" s="106" t="n">
        <f aca="false">+AT27/$AW$2</f>
        <v>-26832.0981682627</v>
      </c>
    </row>
    <row r="28" customFormat="false" ht="17.25" hidden="false" customHeight="true" outlineLevel="0" collapsed="false">
      <c r="A28" s="6" t="str">
        <f aca="false">+LEFT(B28)</f>
        <v>2</v>
      </c>
      <c r="B28" s="6" t="str">
        <f aca="false">+LEFT(C28,3)</f>
        <v>203</v>
      </c>
      <c r="C28" s="20" t="n">
        <v>20300000</v>
      </c>
      <c r="D28" s="46" t="s">
        <v>2916</v>
      </c>
      <c r="E28" s="57" t="s">
        <v>1343</v>
      </c>
      <c r="F28" s="15" t="n">
        <f aca="false">+SUMIF(AGRIFARM!H:H,C28,AGRIFARM!L:L)</f>
        <v>0</v>
      </c>
      <c r="G28" s="15" t="n">
        <f aca="false">+SUMIF(AGRICORP!I:I,C28,AGRICORP!E:E)</f>
        <v>0</v>
      </c>
      <c r="H28" s="15" t="n">
        <f aca="false">+SUMIF(SMTP!D:D,'ALL 2020'!C28,SMTP!G:G)</f>
        <v>0</v>
      </c>
      <c r="I28" s="15" t="n">
        <f aca="false">+SUMIF(AGRIVET!G:G,C28,AGRIVET!E:E)</f>
        <v>0</v>
      </c>
      <c r="J28" s="15"/>
      <c r="K28" s="15"/>
      <c r="M28" s="15" t="n">
        <f aca="false">+SUMIF(TARTINE!G:G,'ALL 2020'!C28,TARTINE!E:E)</f>
        <v>395000</v>
      </c>
      <c r="N28" s="15" t="n">
        <f aca="false">+SUMIF(IDF!F:F,'ALL 2020'!C28,IDF!D:D)</f>
        <v>0</v>
      </c>
      <c r="O28" s="15" t="n">
        <f aca="false">+SUMIF(RYA!G:G,C28,RYA!E:E)</f>
        <v>0</v>
      </c>
      <c r="P28" s="15" t="n">
        <f aca="false">+SUMIF('SCI NOAH'!G:G,'ALL 2020'!C28,'SCI NOAH'!E:E)</f>
        <v>0</v>
      </c>
      <c r="Q28" s="15" t="n">
        <f aca="false">+SUMIF(SIM!F:F,'ALL 2020'!C28,SIM!D:D)</f>
        <v>0</v>
      </c>
      <c r="R28" s="15" t="n">
        <f aca="false">+SUMIF('First Energy'!F:F,'ALL 2020'!C28,'First Energy'!D:D)</f>
        <v>0</v>
      </c>
      <c r="S28" s="15" t="n">
        <f aca="false">+SUMIF('ID Motors'!G:G,C28,'ID Motors'!E:E)</f>
        <v>0</v>
      </c>
      <c r="T28" s="15" t="n">
        <f aca="false">+SUMIF('ID RENTAL'!G:G,'ALL 2020'!C28,'ID RENTAL'!E:E)</f>
        <v>0</v>
      </c>
      <c r="U28" s="15" t="n">
        <f aca="false">+SUMIF('MCM '!G:G,'ALL 2020'!C28,'MCM '!E:E)</f>
        <v>0</v>
      </c>
      <c r="V28" s="15" t="n">
        <f aca="false">SUMIF(AGRIMOTORS!G:G,C28,AGRIMOTORS!E:E)</f>
        <v>0</v>
      </c>
      <c r="W28" s="15" t="n">
        <f aca="false">+SUMIF(BOVIMA!F:F,'ALL 2020'!C28,BOVIMA!D:D)</f>
        <v>0</v>
      </c>
      <c r="X28" s="15" t="n">
        <f aca="false">+SUMIF(AGRIFEED!F:F,'ALL 2020'!C28,AGRIFEED!D:D)</f>
        <v>0</v>
      </c>
      <c r="Y28" s="15" t="n">
        <f aca="false">SUMIF(AMIP!F:F,'ALL 2020'!C28,AMIP!D:D)</f>
        <v>0</v>
      </c>
      <c r="Z28" s="15" t="n">
        <f aca="false">+SUMIF(ISF!G:G,'ALL 2020'!C28,ISF!E:E)</f>
        <v>0</v>
      </c>
      <c r="AA28" s="29" t="n">
        <f aca="false">+SUMIF(DISCOI!G:G,'ALL 2020'!C28,DISCOI!E:E)</f>
        <v>0</v>
      </c>
      <c r="AB28" s="15" t="n">
        <f aca="false">+SUMIF(MABEL!F:F,'ALL 2020'!C28,MABEL!D:D)</f>
        <v>0</v>
      </c>
      <c r="AC28" s="15" t="n">
        <f aca="false">+SUMIF(NMP!F:F,'ALL 2020'!C28,NMP!D:D)</f>
        <v>0</v>
      </c>
      <c r="AD28" s="15" t="n">
        <f aca="false">SUMIF('AMCHO '!F:F,'ALL 2020'!C28,'AMCHO '!D:D)</f>
        <v>0</v>
      </c>
      <c r="AE28" s="41" t="n">
        <f aca="false">+SUMIF(CONFORTIS!G:G,'ALL 2020'!C28,CONFORTIS!E:E)</f>
        <v>0</v>
      </c>
      <c r="AF28" s="15" t="n">
        <f aca="false">+SUMIF('IRS IMMO'!G:G,'ALL 2020'!C28,'IRS IMMO'!E:E)</f>
        <v>0</v>
      </c>
      <c r="AG28" s="15" t="n">
        <f aca="false">+SUMIF(AGRIVETAM!F:F,'ALL 2020'!C28,AGRIVETAM!D:D)</f>
        <v>0</v>
      </c>
      <c r="AH28" s="15" t="n">
        <f aca="false">+SUMIF(EUROPAINTS!F:F,'ALL 2020'!C28,EUROPAINTS!D:D)</f>
        <v>0</v>
      </c>
      <c r="AI28" s="15" t="n">
        <f aca="false">+SUMIF('VET ABE'!F:F,'ALL 2020'!C28,'VET ABE'!E:E)</f>
        <v>0</v>
      </c>
      <c r="AJ28" s="15" t="n">
        <f aca="false">SUMIF('VET FIA'!F:F,'ALL 2020'!C28,'VET FIA'!E:E)</f>
        <v>0</v>
      </c>
      <c r="AK28" s="15" t="n">
        <f aca="false">+SUMIF('CSS SAKAY'!F:F,'ALL 2020'!C28,'CSS SAKAY'!D:D)</f>
        <v>0</v>
      </c>
      <c r="AL28" s="15" t="n">
        <f aca="false">+SUMIF(AGRIMA!F:F,'ALL 2020'!C28,AGRIMA!D:D)</f>
        <v>0</v>
      </c>
      <c r="AM28" s="15" t="n">
        <f aca="false">SUMIF('United Malagasy'!F:F,'ALL 2020'!C28,'United Malagasy'!D:D)</f>
        <v>0</v>
      </c>
      <c r="AN28" s="15" t="n">
        <f aca="false">+SUMIF(NUTRIFOOD!E:E,'ALL 2020'!C28,NUTRIFOOD!D:D)</f>
        <v>0</v>
      </c>
      <c r="AO28" s="15" t="n">
        <f aca="false">+SUMIF(FERRIS!H:H,'ALL 2020'!C28,FERRIS!F:F)</f>
        <v>0</v>
      </c>
      <c r="AP28" s="15" t="n">
        <f aca="false">+SUMIF(SEM!F:F,'ALL 2020'!C28,SEM!D:D)</f>
        <v>0</v>
      </c>
      <c r="AQ28" s="15" t="n">
        <f aca="false">+SUMIF(Madatrade!F:F,'ALL 2020'!C28,Madatrade!D:D)</f>
        <v>0</v>
      </c>
      <c r="AR28" s="15" t="n">
        <f aca="false">+SUMIF('FLY TECH'!F:F,'ALL 2020'!C28,'FLY TECH'!E:E)</f>
        <v>0</v>
      </c>
      <c r="AS28" s="15" t="n">
        <f aca="false">+SUMIF('FIRST INVESTISSEMENT'!G:G,'ALL 2020'!C28,'FIRST INVESTISSEMENT'!E:E)</f>
        <v>0</v>
      </c>
      <c r="AT28" s="105" t="n">
        <f aca="false">+SUM(F28:AS28)</f>
        <v>395000</v>
      </c>
      <c r="AU28" s="106" t="n">
        <f aca="false">+AT28/$AW$2</f>
        <v>86.9739452482501</v>
      </c>
    </row>
    <row r="29" customFormat="false" ht="17.25" hidden="false" customHeight="true" outlineLevel="0" collapsed="false">
      <c r="A29" s="6" t="str">
        <f aca="false">+LEFT(B29)</f>
        <v>2</v>
      </c>
      <c r="B29" s="6" t="str">
        <f aca="false">+LEFT(C29,3)</f>
        <v>204</v>
      </c>
      <c r="C29" s="20" t="n">
        <v>20400000</v>
      </c>
      <c r="D29" s="46" t="s">
        <v>2917</v>
      </c>
      <c r="E29" s="57" t="s">
        <v>5</v>
      </c>
      <c r="F29" s="15" t="n">
        <f aca="false">+SUMIF(AGRIFARM!H:H,C29,AGRIFARM!L:L)</f>
        <v>4832320.36</v>
      </c>
      <c r="G29" s="15" t="n">
        <f aca="false">+SUMIF(AGRICORP!I:I,C29,AGRICORP!E:E)</f>
        <v>0</v>
      </c>
      <c r="H29" s="15" t="n">
        <f aca="false">+SUMIF(SMTP!D:D,'ALL 2020'!C29,SMTP!G:G)</f>
        <v>168079047.42</v>
      </c>
      <c r="I29" s="15" t="n">
        <f aca="false">+SUMIF(AGRIVET!G:G,C29,AGRIVET!E:E)</f>
        <v>89779560.36</v>
      </c>
      <c r="J29" s="15" t="n">
        <f aca="false">+SUMIF(AGRIVAL!G:G,'ALL 2020'!C29,AGRIVAL!E:E)</f>
        <v>21223664.36</v>
      </c>
      <c r="K29" s="15" t="n">
        <f aca="false">+SUMIF(AGRIKOBA!G:G,'ALL 2020'!C29,AGRIKOBA!E:E)</f>
        <v>0</v>
      </c>
      <c r="L29" s="15" t="n">
        <f aca="false">+SUMIF(LMOI!F:F,'ALL 2020'!C29,LMOI!D:D)</f>
        <v>245000</v>
      </c>
      <c r="M29" s="15" t="n">
        <f aca="false">+SUMIF(TARTINE!G:G,'ALL 2020'!C29,TARTINE!E:E)</f>
        <v>0</v>
      </c>
      <c r="N29" s="15" t="n">
        <f aca="false">+SUMIF(IDF!F:F,'ALL 2020'!C29,IDF!D:D)</f>
        <v>4832320.36</v>
      </c>
      <c r="O29" s="15" t="n">
        <f aca="false">+SUMIF(RYA!G:G,C29,RYA!E:E)</f>
        <v>0</v>
      </c>
      <c r="P29" s="15" t="n">
        <f aca="false">+SUMIF('SCI NOAH'!G:G,'ALL 2020'!C29,'SCI NOAH'!E:E)</f>
        <v>0</v>
      </c>
      <c r="Q29" s="15" t="n">
        <f aca="false">+SUMIF(SIM!F:F,'ALL 2020'!C29,SIM!D:D)</f>
        <v>0</v>
      </c>
      <c r="R29" s="15" t="n">
        <f aca="false">+SUMIF('First Energy'!F:F,'ALL 2020'!C29,'First Energy'!D:D)</f>
        <v>4832320.36</v>
      </c>
      <c r="S29" s="15" t="n">
        <f aca="false">+SUMIF('ID Motors'!G:G,C29,'ID Motors'!E:E)</f>
        <v>4832320.36</v>
      </c>
      <c r="T29" s="15" t="n">
        <f aca="false">+SUMIF('ID RENTAL'!G:G,'ALL 2020'!C29,'ID RENTAL'!E:E)</f>
        <v>0</v>
      </c>
      <c r="U29" s="15" t="n">
        <f aca="false">+SUMIF('MCM '!G:G,'ALL 2020'!C29,'MCM '!E:E)</f>
        <v>3492900</v>
      </c>
      <c r="V29" s="15" t="n">
        <f aca="false">SUMIF(AGRIMOTORS!G:G,C29,AGRIMOTORS!E:E)</f>
        <v>0</v>
      </c>
      <c r="W29" s="15" t="n">
        <f aca="false">+SUMIF(BOVIMA!F:F,'ALL 2020'!C29,BOVIMA!D:D)</f>
        <v>0</v>
      </c>
      <c r="X29" s="15" t="n">
        <f aca="false">+SUMIF(AGRIFEED!F:F,'ALL 2020'!C29,AGRIFEED!D:D)</f>
        <v>0</v>
      </c>
      <c r="Y29" s="15" t="n">
        <f aca="false">SUMIF(AMIP!F:F,'ALL 2020'!C29,AMIP!D:D)</f>
        <v>0</v>
      </c>
      <c r="Z29" s="15" t="n">
        <f aca="false">+SUMIF(ISF!G:G,'ALL 2020'!C29,ISF!E:E)</f>
        <v>0</v>
      </c>
      <c r="AA29" s="29" t="n">
        <f aca="false">+SUMIF(DISCOI!G:G,'ALL 2020'!C29,DISCOI!E:E)</f>
        <v>4832320.36</v>
      </c>
      <c r="AB29" s="15" t="n">
        <f aca="false">+SUMIF(MABEL!F:F,'ALL 2020'!C29,MABEL!D:D)</f>
        <v>0</v>
      </c>
      <c r="AC29" s="15" t="n">
        <f aca="false">+SUMIF(NMP!F:F,'ALL 2020'!C29,NMP!D:D)</f>
        <v>0</v>
      </c>
      <c r="AD29" s="15" t="n">
        <f aca="false">SUMIF('AMCHO '!F:F,'ALL 2020'!C29,'AMCHO '!D:D)</f>
        <v>0</v>
      </c>
      <c r="AE29" s="41" t="n">
        <f aca="false">+SUMIF(CONFORTIS!G:G,'ALL 2020'!C29,CONFORTIS!E:E)</f>
        <v>0</v>
      </c>
      <c r="AF29" s="15" t="n">
        <f aca="false">+SUMIF('IRS IMMO'!G:G,'ALL 2020'!C29,'IRS IMMO'!E:E)</f>
        <v>0</v>
      </c>
      <c r="AG29" s="15" t="n">
        <f aca="false">+SUMIF(AGRIVETAM!F:F,'ALL 2020'!C29,AGRIVETAM!D:D)</f>
        <v>11737260.29</v>
      </c>
      <c r="AH29" s="15" t="n">
        <f aca="false">+SUMIF(EUROPAINTS!F:F,'ALL 2020'!C29,EUROPAINTS!D:D)</f>
        <v>4832320.36</v>
      </c>
      <c r="AI29" s="15" t="n">
        <f aca="false">+SUMIF('VET ABE'!F:F,'ALL 2020'!C29,'VET ABE'!E:E)</f>
        <v>0</v>
      </c>
      <c r="AJ29" s="15" t="n">
        <f aca="false">SUMIF('VET FIA'!F:F,'ALL 2020'!C29,'VET FIA'!E:E)</f>
        <v>0</v>
      </c>
      <c r="AK29" s="15" t="n">
        <f aca="false">+SUMIF('CSS SAKAY'!F:F,'ALL 2020'!C29,'CSS SAKAY'!D:D)</f>
        <v>0</v>
      </c>
      <c r="AL29" s="15" t="n">
        <f aca="false">+SUMIF(AGRIMA!F:F,'ALL 2020'!C29,AGRIMA!D:D)</f>
        <v>0</v>
      </c>
      <c r="AM29" s="15" t="n">
        <f aca="false">SUMIF('United Malagasy'!F:F,'ALL 2020'!C29,'United Malagasy'!D:D)</f>
        <v>0</v>
      </c>
      <c r="AN29" s="15" t="n">
        <f aca="false">+SUMIF(NUTRIFOOD!E:E,'ALL 2020'!C29,NUTRIFOOD!D:D)</f>
        <v>0</v>
      </c>
      <c r="AO29" s="15" t="n">
        <f aca="false">+SUMIF(FERRIS!H:H,'ALL 2020'!C29,FERRIS!F:F)</f>
        <v>0</v>
      </c>
      <c r="AP29" s="15" t="n">
        <f aca="false">+SUMIF(SEM!F:F,'ALL 2020'!C29,SEM!D:D)</f>
        <v>7970823.85</v>
      </c>
      <c r="AQ29" s="15" t="n">
        <f aca="false">+SUMIF(Madatrade!F:F,'ALL 2020'!C29,Madatrade!D:D)</f>
        <v>0</v>
      </c>
      <c r="AR29" s="15" t="n">
        <f aca="false">+SUMIF('FLY TECH'!F:F,'ALL 2020'!C29,'FLY TECH'!E:E)</f>
        <v>0</v>
      </c>
      <c r="AS29" s="15" t="n">
        <f aca="false">+SUMIF('FIRST INVESTISSEMENT'!G:G,'ALL 2020'!C29,'FIRST INVESTISSEMENT'!E:E)</f>
        <v>0</v>
      </c>
      <c r="AT29" s="105" t="n">
        <f aca="false">+SUM(F29:AS29)</f>
        <v>331522178.44</v>
      </c>
      <c r="AU29" s="106" t="n">
        <f aca="false">+AT29/$AW$2</f>
        <v>72996.9412562561</v>
      </c>
    </row>
    <row r="30" customFormat="false" ht="17.25" hidden="false" customHeight="true" outlineLevel="0" collapsed="false">
      <c r="A30" s="6" t="str">
        <f aca="false">+LEFT(B30)</f>
        <v>2</v>
      </c>
      <c r="B30" s="6" t="str">
        <f aca="false">+LEFT(C30,3)</f>
        <v>205</v>
      </c>
      <c r="C30" s="20" t="n">
        <v>20500000</v>
      </c>
      <c r="D30" s="46" t="s">
        <v>2916</v>
      </c>
      <c r="E30" s="57" t="s">
        <v>771</v>
      </c>
      <c r="F30" s="15" t="n">
        <f aca="false">+SUMIF(AGRIFARM!H:H,C30,AGRIFARM!L:L)</f>
        <v>0</v>
      </c>
      <c r="G30" s="15" t="n">
        <f aca="false">+SUMIF(AGRICORP!I:I,C30,AGRICORP!E:E)</f>
        <v>0</v>
      </c>
      <c r="H30" s="15" t="n">
        <f aca="false">+SUMIF(SMTP!D:D,'ALL 2020'!C30,SMTP!G:G)</f>
        <v>0</v>
      </c>
      <c r="I30" s="15" t="n">
        <f aca="false">+SUMIF(AGRIVET!G:G,C30,AGRIVET!E:E)</f>
        <v>0</v>
      </c>
      <c r="J30" s="15" t="n">
        <f aca="false">+SUMIF(AGRIVAL!G:G,'ALL 2020'!C30,AGRIVAL!E:E)</f>
        <v>6174624.81</v>
      </c>
      <c r="K30" s="15" t="n">
        <f aca="false">+SUMIF(AGRIKOBA!G:G,'ALL 2020'!C30,AGRIKOBA!E:E)</f>
        <v>0</v>
      </c>
      <c r="L30" s="15" t="n">
        <f aca="false">+SUMIF(LMOI!F:F,'ALL 2020'!C30,LMOI!D:D)</f>
        <v>0</v>
      </c>
      <c r="M30" s="15" t="n">
        <f aca="false">+SUMIF(TARTINE!G:G,'ALL 2020'!C30,TARTINE!E:E)</f>
        <v>0</v>
      </c>
      <c r="N30" s="15" t="n">
        <f aca="false">+SUMIF(IDF!F:F,'ALL 2020'!C30,IDF!D:D)</f>
        <v>0</v>
      </c>
      <c r="O30" s="15" t="n">
        <f aca="false">+SUMIF(RYA!G:G,C30,RYA!E:E)</f>
        <v>0</v>
      </c>
      <c r="P30" s="15" t="n">
        <f aca="false">+SUMIF('SCI NOAH'!G:G,'ALL 2020'!C30,'SCI NOAH'!E:E)</f>
        <v>0</v>
      </c>
      <c r="Q30" s="15" t="n">
        <f aca="false">+SUMIF(SIM!F:F,'ALL 2020'!C30,SIM!D:D)</f>
        <v>0</v>
      </c>
      <c r="R30" s="15" t="n">
        <f aca="false">+SUMIF('First Energy'!F:F,'ALL 2020'!C30,'First Energy'!D:D)</f>
        <v>0</v>
      </c>
      <c r="S30" s="15" t="n">
        <f aca="false">+SUMIF('ID Motors'!G:G,C30,'ID Motors'!E:E)</f>
        <v>0</v>
      </c>
      <c r="T30" s="15" t="n">
        <f aca="false">+SUMIF('ID RENTAL'!G:G,'ALL 2020'!C30,'ID RENTAL'!E:E)</f>
        <v>0</v>
      </c>
      <c r="U30" s="15" t="n">
        <f aca="false">+SUMIF('MCM '!G:G,'ALL 2020'!C30,'MCM '!E:E)</f>
        <v>0</v>
      </c>
      <c r="V30" s="15" t="n">
        <f aca="false">SUMIF(AGRIMOTORS!G:G,C30,AGRIMOTORS!E:E)</f>
        <v>0</v>
      </c>
      <c r="W30" s="15" t="n">
        <f aca="false">+SUMIF(BOVIMA!F:F,'ALL 2020'!C30,BOVIMA!D:D)</f>
        <v>0</v>
      </c>
      <c r="X30" s="15" t="n">
        <f aca="false">+SUMIF(AGRIFEED!F:F,'ALL 2020'!C30,AGRIFEED!D:D)</f>
        <v>0</v>
      </c>
      <c r="Y30" s="15" t="n">
        <f aca="false">SUMIF(AMIP!F:F,'ALL 2020'!C30,AMIP!D:D)</f>
        <v>0</v>
      </c>
      <c r="Z30" s="15" t="n">
        <f aca="false">+SUMIF(ISF!G:G,'ALL 2020'!C30,ISF!E:E)</f>
        <v>0</v>
      </c>
      <c r="AA30" s="29" t="n">
        <f aca="false">+SUMIF(DISCOI!G:G,'ALL 2020'!C30,DISCOI!E:E)</f>
        <v>0</v>
      </c>
      <c r="AB30" s="15" t="n">
        <f aca="false">+SUMIF(MABEL!F:F,'ALL 2020'!C30,MABEL!D:D)</f>
        <v>0</v>
      </c>
      <c r="AC30" s="15" t="n">
        <f aca="false">+SUMIF(NMP!F:F,'ALL 2020'!C30,NMP!D:D)</f>
        <v>0</v>
      </c>
      <c r="AD30" s="15" t="n">
        <f aca="false">SUMIF('AMCHO '!F:F,'ALL 2020'!C30,'AMCHO '!D:D)</f>
        <v>0</v>
      </c>
      <c r="AE30" s="41" t="n">
        <f aca="false">+SUMIF(CONFORTIS!G:G,'ALL 2020'!C30,CONFORTIS!E:E)</f>
        <v>0</v>
      </c>
      <c r="AF30" s="15" t="n">
        <f aca="false">+SUMIF('IRS IMMO'!G:G,'ALL 2020'!C30,'IRS IMMO'!E:E)</f>
        <v>0</v>
      </c>
      <c r="AG30" s="15" t="n">
        <f aca="false">+SUMIF(AGRIVETAM!F:F,'ALL 2020'!C30,AGRIVETAM!D:D)</f>
        <v>0</v>
      </c>
      <c r="AH30" s="15" t="n">
        <f aca="false">+SUMIF(EUROPAINTS!F:F,'ALL 2020'!C30,EUROPAINTS!D:D)</f>
        <v>0</v>
      </c>
      <c r="AI30" s="15" t="n">
        <f aca="false">+SUMIF('VET ABE'!F:F,'ALL 2020'!C30,'VET ABE'!E:E)</f>
        <v>0</v>
      </c>
      <c r="AJ30" s="15" t="n">
        <f aca="false">SUMIF('VET FIA'!F:F,'ALL 2020'!C30,'VET FIA'!E:E)</f>
        <v>0</v>
      </c>
      <c r="AK30" s="15" t="n">
        <f aca="false">+SUMIF('CSS SAKAY'!F:F,'ALL 2020'!C30,'CSS SAKAY'!D:D)</f>
        <v>0</v>
      </c>
      <c r="AL30" s="15" t="n">
        <f aca="false">+SUMIF(AGRIMA!F:F,'ALL 2020'!C30,AGRIMA!D:D)</f>
        <v>0</v>
      </c>
      <c r="AM30" s="15" t="n">
        <f aca="false">SUMIF('United Malagasy'!F:F,'ALL 2020'!C30,'United Malagasy'!D:D)</f>
        <v>0</v>
      </c>
      <c r="AN30" s="15" t="n">
        <f aca="false">+SUMIF(NUTRIFOOD!E:E,'ALL 2020'!C30,NUTRIFOOD!D:D)</f>
        <v>0</v>
      </c>
      <c r="AO30" s="15" t="n">
        <f aca="false">+SUMIF(FERRIS!H:H,'ALL 2020'!C30,FERRIS!F:F)</f>
        <v>0</v>
      </c>
      <c r="AP30" s="15" t="n">
        <f aca="false">+SUMIF(SEM!F:F,'ALL 2020'!C30,SEM!D:D)</f>
        <v>0</v>
      </c>
      <c r="AQ30" s="15" t="n">
        <f aca="false">+SUMIF(Madatrade!F:F,'ALL 2020'!C30,Madatrade!D:D)</f>
        <v>0</v>
      </c>
      <c r="AR30" s="15" t="n">
        <f aca="false">+SUMIF('FLY TECH'!F:F,'ALL 2020'!C30,'FLY TECH'!E:E)</f>
        <v>0</v>
      </c>
      <c r="AS30" s="15" t="n">
        <f aca="false">+SUMIF('FIRST INVESTISSEMENT'!G:G,'ALL 2020'!C30,'FIRST INVESTISSEMENT'!E:E)</f>
        <v>0</v>
      </c>
      <c r="AT30" s="105" t="n">
        <f aca="false">+SUM(F30:AS30)</f>
        <v>6174624.81</v>
      </c>
      <c r="AU30" s="106" t="n">
        <f aca="false">+AT30/$AW$2</f>
        <v>1359.57336747703</v>
      </c>
    </row>
    <row r="31" customFormat="false" ht="17.25" hidden="false" customHeight="true" outlineLevel="0" collapsed="false">
      <c r="A31" s="6" t="str">
        <f aca="false">+LEFT(B31)</f>
        <v>2</v>
      </c>
      <c r="B31" s="6" t="str">
        <f aca="false">+LEFT(C31,3)</f>
        <v>208</v>
      </c>
      <c r="C31" s="20" t="n">
        <v>20800000</v>
      </c>
      <c r="D31" s="46" t="s">
        <v>2916</v>
      </c>
      <c r="E31" s="57" t="s">
        <v>1457</v>
      </c>
      <c r="F31" s="15" t="n">
        <f aca="false">+SUMIF(AGRIFARM!H:H,C31,AGRIFARM!L:L)</f>
        <v>0</v>
      </c>
      <c r="G31" s="15" t="n">
        <f aca="false">+SUMIF(AGRICORP!I:I,C31,AGRICORP!E:E)</f>
        <v>0</v>
      </c>
      <c r="H31" s="15" t="n">
        <f aca="false">+SUMIF(SMTP!D:D,'ALL 2020'!C31,SMTP!G:G)</f>
        <v>0</v>
      </c>
      <c r="I31" s="15" t="n">
        <f aca="false">+SUMIF(AGRIVET!G:G,C31,AGRIVET!E:E)</f>
        <v>0</v>
      </c>
      <c r="J31" s="15"/>
      <c r="K31" s="15"/>
      <c r="M31" s="15"/>
      <c r="N31" s="15" t="n">
        <f aca="false">+SUMIF(IDF!F:F,'ALL 2020'!C31,IDF!D:D)</f>
        <v>2347216993</v>
      </c>
      <c r="O31" s="15" t="n">
        <f aca="false">+SUMIF(RYA!G:G,C31,RYA!E:E)</f>
        <v>0</v>
      </c>
      <c r="P31" s="15" t="n">
        <f aca="false">+SUMIF('SCI NOAH'!G:G,'ALL 2020'!C31,'SCI NOAH'!E:E)</f>
        <v>0</v>
      </c>
      <c r="Q31" s="15" t="n">
        <f aca="false">+SUMIF(SIM!F:F,'ALL 2020'!C31,SIM!D:D)</f>
        <v>0</v>
      </c>
      <c r="R31" s="15" t="n">
        <f aca="false">+SUMIF('First Energy'!F:F,'ALL 2020'!C31,'First Energy'!D:D)</f>
        <v>0</v>
      </c>
      <c r="S31" s="15" t="n">
        <f aca="false">+SUMIF('ID Motors'!G:G,C31,'ID Motors'!E:E)</f>
        <v>0</v>
      </c>
      <c r="T31" s="15" t="n">
        <f aca="false">+SUMIF('ID RENTAL'!G:G,'ALL 2020'!C31,'ID RENTAL'!E:E)</f>
        <v>0</v>
      </c>
      <c r="U31" s="15" t="n">
        <f aca="false">+SUMIF('MCM '!G:G,'ALL 2020'!C31,'MCM '!E:E)</f>
        <v>0</v>
      </c>
      <c r="V31" s="15" t="n">
        <f aca="false">SUMIF(AGRIMOTORS!G:G,C31,AGRIMOTORS!E:E)</f>
        <v>0</v>
      </c>
      <c r="W31" s="15" t="n">
        <f aca="false">+SUMIF(BOVIMA!F:F,'ALL 2020'!C31,BOVIMA!D:D)</f>
        <v>0</v>
      </c>
      <c r="X31" s="15" t="n">
        <f aca="false">+SUMIF(AGRIFEED!F:F,'ALL 2020'!C31,AGRIFEED!D:D)</f>
        <v>0</v>
      </c>
      <c r="Y31" s="15" t="n">
        <f aca="false">SUMIF(AMIP!F:F,'ALL 2020'!C31,AMIP!D:D)</f>
        <v>0</v>
      </c>
      <c r="Z31" s="15" t="n">
        <f aca="false">+SUMIF(ISF!G:G,'ALL 2020'!C31,ISF!E:E)</f>
        <v>0</v>
      </c>
      <c r="AA31" s="29" t="n">
        <f aca="false">+SUMIF(DISCOI!G:G,'ALL 2020'!C31,DISCOI!E:E)</f>
        <v>0</v>
      </c>
      <c r="AB31" s="15" t="n">
        <f aca="false">+SUMIF(MABEL!F:F,'ALL 2020'!C31,MABEL!D:D)</f>
        <v>0</v>
      </c>
      <c r="AC31" s="15" t="n">
        <f aca="false">+SUMIF(NMP!F:F,'ALL 2020'!C31,NMP!D:D)</f>
        <v>0</v>
      </c>
      <c r="AD31" s="15" t="n">
        <f aca="false">SUMIF('AMCHO '!F:F,'ALL 2020'!C31,'AMCHO '!D:D)</f>
        <v>0</v>
      </c>
      <c r="AE31" s="41" t="n">
        <f aca="false">+SUMIF(CONFORTIS!G:G,'ALL 2020'!C31,CONFORTIS!E:E)</f>
        <v>0</v>
      </c>
      <c r="AF31" s="15" t="n">
        <f aca="false">+SUMIF('IRS IMMO'!G:G,'ALL 2020'!C31,'IRS IMMO'!E:E)</f>
        <v>0</v>
      </c>
      <c r="AG31" s="15" t="n">
        <f aca="false">+SUMIF(AGRIVETAM!F:F,'ALL 2020'!C31,AGRIVETAM!D:D)</f>
        <v>0</v>
      </c>
      <c r="AH31" s="15" t="n">
        <f aca="false">+SUMIF(EUROPAINTS!F:F,'ALL 2020'!C31,EUROPAINTS!D:D)</f>
        <v>0</v>
      </c>
      <c r="AI31" s="15" t="n">
        <f aca="false">+SUMIF('VET ABE'!F:F,'ALL 2020'!C31,'VET ABE'!E:E)</f>
        <v>0</v>
      </c>
      <c r="AJ31" s="15" t="n">
        <f aca="false">SUMIF('VET FIA'!F:F,'ALL 2020'!C31,'VET FIA'!E:E)</f>
        <v>0</v>
      </c>
      <c r="AK31" s="15" t="n">
        <f aca="false">+SUMIF('CSS SAKAY'!F:F,'ALL 2020'!C31,'CSS SAKAY'!D:D)</f>
        <v>0</v>
      </c>
      <c r="AL31" s="15" t="n">
        <f aca="false">+SUMIF(AGRIMA!F:F,'ALL 2020'!C31,AGRIMA!D:D)</f>
        <v>0</v>
      </c>
      <c r="AM31" s="15" t="n">
        <f aca="false">SUMIF('United Malagasy'!F:F,'ALL 2020'!C31,'United Malagasy'!D:D)</f>
        <v>0</v>
      </c>
      <c r="AN31" s="15" t="n">
        <f aca="false">+SUMIF(NUTRIFOOD!E:E,'ALL 2020'!C31,NUTRIFOOD!D:D)</f>
        <v>0</v>
      </c>
      <c r="AO31" s="15" t="n">
        <f aca="false">+SUMIF(FERRIS!H:H,'ALL 2020'!C31,FERRIS!F:F)</f>
        <v>0</v>
      </c>
      <c r="AP31" s="15" t="n">
        <f aca="false">+SUMIF(SEM!F:F,'ALL 2020'!C31,SEM!D:D)</f>
        <v>0</v>
      </c>
      <c r="AQ31" s="15" t="n">
        <f aca="false">+SUMIF(Madatrade!F:F,'ALL 2020'!C31,Madatrade!D:D)</f>
        <v>0</v>
      </c>
      <c r="AR31" s="15" t="n">
        <f aca="false">+SUMIF('FLY TECH'!F:F,'ALL 2020'!C31,'FLY TECH'!E:E)</f>
        <v>0</v>
      </c>
      <c r="AS31" s="15" t="n">
        <f aca="false">+SUMIF('FIRST INVESTISSEMENT'!G:G,'ALL 2020'!C31,'FIRST INVESTISSEMENT'!E:E)</f>
        <v>0</v>
      </c>
      <c r="AT31" s="105" t="n">
        <f aca="false">+SUM(F31:AS31)</f>
        <v>2347216993</v>
      </c>
      <c r="AU31" s="106" t="n">
        <f aca="false">+AT31/$AW$2</f>
        <v>516827.144898593</v>
      </c>
    </row>
    <row r="32" customFormat="false" ht="17.25" hidden="false" customHeight="true" outlineLevel="0" collapsed="false">
      <c r="A32" s="6" t="str">
        <f aca="false">+LEFT(B32)</f>
        <v>2</v>
      </c>
      <c r="B32" s="6" t="str">
        <f aca="false">+LEFT(C32,3)</f>
        <v>211</v>
      </c>
      <c r="C32" s="20" t="n">
        <v>21100000</v>
      </c>
      <c r="D32" s="46" t="s">
        <v>2918</v>
      </c>
      <c r="E32" s="57" t="s">
        <v>224</v>
      </c>
      <c r="F32" s="15" t="n">
        <f aca="false">+SUMIF(AGRIFARM!H:H,C32,AGRIFARM!L:L)</f>
        <v>734848628.33</v>
      </c>
      <c r="G32" s="15" t="n">
        <f aca="false">+SUMIF(AGRICORP!I:I,C32,AGRICORP!E:E)</f>
        <v>0</v>
      </c>
      <c r="H32" s="15" t="n">
        <f aca="false">+SUMIF(SMTP!D:D,'ALL 2020'!C32,SMTP!G:G)</f>
        <v>397740841.99</v>
      </c>
      <c r="I32" s="15" t="n">
        <f aca="false">+SUMIF(AGRIVET!G:G,C32,AGRIVET!E:E)</f>
        <v>0</v>
      </c>
      <c r="J32" s="15" t="n">
        <f aca="false">+SUMIF(AGRIVAL!G:G,'ALL 2020'!C32,AGRIVAL!E:E)</f>
        <v>214200000</v>
      </c>
      <c r="K32" s="15" t="n">
        <f aca="false">+SUMIF(AGRIKOBA!G:G,'ALL 2020'!C32,AGRIKOBA!E:E)</f>
        <v>66666666.67</v>
      </c>
      <c r="L32" s="15" t="n">
        <f aca="false">+SUMIF(LMOI!F:F,'ALL 2020'!C32,LMOI!D:D)</f>
        <v>0</v>
      </c>
      <c r="M32" s="15" t="n">
        <f aca="false">+SUMIF(TARTINE!G:G,'ALL 2020'!C32,TARTINE!E:E)</f>
        <v>0</v>
      </c>
      <c r="N32" s="15" t="n">
        <f aca="false">+SUMIF(IDF!F:F,'ALL 2020'!C32,IDF!D:D)</f>
        <v>1602971140</v>
      </c>
      <c r="O32" s="15" t="n">
        <f aca="false">+SUMIF(RYA!G:G,C32,RYA!E:E)</f>
        <v>913189386.95</v>
      </c>
      <c r="P32" s="15" t="n">
        <f aca="false">+SUMIF('SCI NOAH'!G:G,'ALL 2020'!C32,'SCI NOAH'!E:E)</f>
        <v>145000000</v>
      </c>
      <c r="Q32" s="15" t="n">
        <f aca="false">+SUMIF(SIM!F:F,'ALL 2020'!C32,SIM!D:D)</f>
        <v>1206360000</v>
      </c>
      <c r="R32" s="15" t="n">
        <f aca="false">+SUMIF('First Energy'!F:F,'ALL 2020'!C32,'First Energy'!D:D)</f>
        <v>87050320</v>
      </c>
      <c r="S32" s="15" t="n">
        <f aca="false">+SUMIF('ID Motors'!G:G,C32,'ID Motors'!E:E)</f>
        <v>0</v>
      </c>
      <c r="T32" s="15" t="n">
        <f aca="false">+SUMIF('ID RENTAL'!G:G,'ALL 2020'!C32,'ID RENTAL'!E:E)</f>
        <v>0</v>
      </c>
      <c r="U32" s="15" t="n">
        <f aca="false">+SUMIF('MCM '!G:G,'ALL 2020'!C32,'MCM '!E:E)</f>
        <v>0</v>
      </c>
      <c r="V32" s="15" t="n">
        <f aca="false">SUMIF(AGRIMOTORS!G:G,C32,AGRIMOTORS!E:E)</f>
        <v>0</v>
      </c>
      <c r="W32" s="15" t="n">
        <f aca="false">+SUMIF(BOVIMA!F:F,'ALL 2020'!C32,BOVIMA!D:D)</f>
        <v>0</v>
      </c>
      <c r="X32" s="15" t="n">
        <f aca="false">+SUMIF(AGRIFEED!F:F,'ALL 2020'!C32,AGRIFEED!D:D)</f>
        <v>0</v>
      </c>
      <c r="Y32" s="15" t="n">
        <f aca="false">SUMIF(AMIP!F:F,'ALL 2020'!C32,AMIP!D:D)</f>
        <v>2060921450</v>
      </c>
      <c r="Z32" s="15" t="n">
        <f aca="false">+SUMIF(ISF!G:G,'ALL 2020'!C32,ISF!E:E)</f>
        <v>0</v>
      </c>
      <c r="AA32" s="29" t="n">
        <f aca="false">+SUMIF(DISCOI!G:G,'ALL 2020'!C32,DISCOI!E:E)</f>
        <v>0</v>
      </c>
      <c r="AB32" s="15" t="n">
        <f aca="false">+SUMIF(MABEL!F:F,'ALL 2020'!C32,MABEL!D:D)</f>
        <v>3849751156.84</v>
      </c>
      <c r="AC32" s="15" t="n">
        <f aca="false">+SUMIF(NMP!F:F,'ALL 2020'!C32,NMP!D:D)</f>
        <v>0</v>
      </c>
      <c r="AD32" s="15" t="n">
        <f aca="false">SUMIF('AMCHO '!F:F,'ALL 2020'!C32,'AMCHO '!D:D)</f>
        <v>40000000</v>
      </c>
      <c r="AE32" s="41" t="n">
        <f aca="false">+SUMIF(CONFORTIS!G:G,'ALL 2020'!C32,CONFORTIS!E:E)</f>
        <v>0</v>
      </c>
      <c r="AF32" s="15" t="n">
        <f aca="false">+SUMIF('IRS IMMO'!G:G,'ALL 2020'!C32,'IRS IMMO'!E:E)</f>
        <v>1400000000</v>
      </c>
      <c r="AG32" s="15" t="n">
        <f aca="false">+SUMIF(AGRIVETAM!F:F,'ALL 2020'!C32,AGRIVETAM!D:D)</f>
        <v>0</v>
      </c>
      <c r="AH32" s="15" t="n">
        <f aca="false">+SUMIF(EUROPAINTS!F:F,'ALL 2020'!C32,EUROPAINTS!D:D)</f>
        <v>0</v>
      </c>
      <c r="AI32" s="15" t="n">
        <f aca="false">+SUMIF('VET ABE'!F:F,'ALL 2020'!C32,'VET ABE'!E:E)</f>
        <v>0</v>
      </c>
      <c r="AJ32" s="15" t="n">
        <f aca="false">SUMIF('VET FIA'!F:F,'ALL 2020'!C32,'VET FIA'!E:E)</f>
        <v>0</v>
      </c>
      <c r="AK32" s="15" t="n">
        <f aca="false">+SUMIF('CSS SAKAY'!F:F,'ALL 2020'!C32,'CSS SAKAY'!D:D)</f>
        <v>0</v>
      </c>
      <c r="AL32" s="15" t="n">
        <f aca="false">+SUMIF(AGRIMA!F:F,'ALL 2020'!C32,AGRIMA!D:D)</f>
        <v>0</v>
      </c>
      <c r="AM32" s="15" t="n">
        <f aca="false">SUMIF('United Malagasy'!F:F,'ALL 2020'!C32,'United Malagasy'!D:D)</f>
        <v>0</v>
      </c>
      <c r="AN32" s="15" t="n">
        <f aca="false">+SUMIF(NUTRIFOOD!E:E,'ALL 2020'!C32,NUTRIFOOD!D:D)</f>
        <v>0</v>
      </c>
      <c r="AO32" s="15" t="n">
        <f aca="false">+SUMIF(FERRIS!H:H,'ALL 2020'!C32,FERRIS!F:F)</f>
        <v>12022200</v>
      </c>
      <c r="AP32" s="15" t="n">
        <f aca="false">+SUMIF(SEM!F:F,'ALL 2020'!C32,SEM!D:D)</f>
        <v>31200000</v>
      </c>
      <c r="AQ32" s="15" t="n">
        <f aca="false">+SUMIF(Madatrade!F:F,'ALL 2020'!C32,Madatrade!D:D)</f>
        <v>0</v>
      </c>
      <c r="AR32" s="15" t="n">
        <f aca="false">+SUMIF('FLY TECH'!F:F,'ALL 2020'!C32,'FLY TECH'!E:E)</f>
        <v>0</v>
      </c>
      <c r="AS32" s="15" t="n">
        <f aca="false">+SUMIF('FIRST INVESTISSEMENT'!G:G,'ALL 2020'!C32,'FIRST INVESTISSEMENT'!E:E)</f>
        <v>1680746000</v>
      </c>
      <c r="AT32" s="105" t="n">
        <f aca="false">+SUM(F32:AS32)</f>
        <v>14442667790.78</v>
      </c>
      <c r="AU32" s="106" t="n">
        <f aca="false">+AT32/$AW$2</f>
        <v>3180090.6270227</v>
      </c>
    </row>
    <row r="33" customFormat="false" ht="17.25" hidden="false" customHeight="true" outlineLevel="0" collapsed="false">
      <c r="A33" s="6" t="str">
        <f aca="false">+LEFT(B33)</f>
        <v>2</v>
      </c>
      <c r="B33" s="6" t="str">
        <f aca="false">+LEFT(C33,3)</f>
        <v>212</v>
      </c>
      <c r="C33" s="20" t="n">
        <v>21200000</v>
      </c>
      <c r="D33" s="46" t="s">
        <v>2919</v>
      </c>
      <c r="E33" s="57" t="s">
        <v>225</v>
      </c>
      <c r="F33" s="15" t="n">
        <f aca="false">+SUMIF(AGRIFARM!H:H,C33,AGRIFARM!L:L)</f>
        <v>1103218676.63</v>
      </c>
      <c r="G33" s="15" t="n">
        <f aca="false">+SUMIF(AGRICORP!I:I,C33,AGRICORP!E:E)</f>
        <v>0</v>
      </c>
      <c r="H33" s="15" t="n">
        <f aca="false">+SUMIF(SMTP!D:D,'ALL 2020'!C33,SMTP!G:G)</f>
        <v>159821084.44</v>
      </c>
      <c r="I33" s="15" t="n">
        <f aca="false">+SUMIF(AGRIVET!G:G,C33,AGRIVET!E:E)</f>
        <v>4654500</v>
      </c>
      <c r="J33" s="15" t="n">
        <f aca="false">+SUMIF(AGRIVAL!G:G,'ALL 2020'!C33,AGRIVAL!E:E)</f>
        <v>335848587.45</v>
      </c>
      <c r="K33" s="15" t="n">
        <f aca="false">+SUMIF(AGRIKOBA!G:G,'ALL 2020'!C33,AGRIKOBA!E:E)</f>
        <v>110417775</v>
      </c>
      <c r="L33" s="15" t="n">
        <f aca="false">+SUMIF(LMOI!F:F,'ALL 2020'!C33,LMOI!D:D)</f>
        <v>3177732000</v>
      </c>
      <c r="M33" s="15" t="n">
        <f aca="false">+SUMIF(TARTINE!G:G,'ALL 2020'!C33,TARTINE!E:E)</f>
        <v>0</v>
      </c>
      <c r="N33" s="15" t="n">
        <f aca="false">+SUMIF(IDF!F:F,'ALL 2020'!C33,IDF!D:D)</f>
        <v>479602126.74</v>
      </c>
      <c r="O33" s="15" t="n">
        <f aca="false">+SUMIF(RYA!G:G,C33,RYA!E:E)</f>
        <v>176832711.71</v>
      </c>
      <c r="P33" s="15" t="n">
        <f aca="false">+SUMIF('SCI NOAH'!G:G,'ALL 2020'!C33,'SCI NOAH'!E:E)</f>
        <v>0</v>
      </c>
      <c r="Q33" s="15" t="n">
        <f aca="false">+SUMIF(SIM!F:F,'ALL 2020'!C33,SIM!D:D)</f>
        <v>0</v>
      </c>
      <c r="R33" s="15" t="n">
        <f aca="false">+SUMIF('First Energy'!F:F,'ALL 2020'!C33,'First Energy'!D:D)</f>
        <v>5757579</v>
      </c>
      <c r="S33" s="15" t="n">
        <f aca="false">+SUMIF('ID Motors'!G:G,C33,'ID Motors'!E:E)</f>
        <v>0</v>
      </c>
      <c r="T33" s="15" t="n">
        <f aca="false">+SUMIF('ID RENTAL'!G:G,'ALL 2020'!C33,'ID RENTAL'!E:E)</f>
        <v>0</v>
      </c>
      <c r="U33" s="15" t="n">
        <f aca="false">+SUMIF('MCM '!G:G,'ALL 2020'!C33,'MCM '!E:E)</f>
        <v>0</v>
      </c>
      <c r="V33" s="15" t="n">
        <f aca="false">SUMIF(AGRIMOTORS!G:G,C33,AGRIMOTORS!E:E)</f>
        <v>0</v>
      </c>
      <c r="W33" s="15" t="n">
        <f aca="false">+SUMIF(BOVIMA!F:F,'ALL 2020'!C33,BOVIMA!D:D)</f>
        <v>0</v>
      </c>
      <c r="X33" s="15" t="n">
        <f aca="false">+SUMIF(AGRIFEED!F:F,'ALL 2020'!C33,AGRIFEED!D:D)</f>
        <v>0</v>
      </c>
      <c r="Y33" s="15" t="n">
        <f aca="false">SUMIF(AMIP!F:F,'ALL 2020'!C33,AMIP!D:D)</f>
        <v>0</v>
      </c>
      <c r="Z33" s="15" t="n">
        <f aca="false">+SUMIF(ISF!G:G,'ALL 2020'!C33,ISF!E:E)</f>
        <v>0</v>
      </c>
      <c r="AA33" s="29" t="n">
        <f aca="false">+SUMIF(DISCOI!G:G,'ALL 2020'!C33,DISCOI!E:E)</f>
        <v>0</v>
      </c>
      <c r="AB33" s="15" t="n">
        <f aca="false">+SUMIF(MABEL!F:F,'ALL 2020'!C33,MABEL!D:D)</f>
        <v>516572264</v>
      </c>
      <c r="AC33" s="15" t="n">
        <f aca="false">+SUMIF(NMP!F:F,'ALL 2020'!C33,NMP!D:D)</f>
        <v>0</v>
      </c>
      <c r="AD33" s="15" t="n">
        <f aca="false">SUMIF('AMCHO '!F:F,'ALL 2020'!C33,'AMCHO '!D:D)</f>
        <v>44182023.31</v>
      </c>
      <c r="AE33" s="41" t="n">
        <f aca="false">+SUMIF(CONFORTIS!G:G,'ALL 2020'!C33,CONFORTIS!E:E)</f>
        <v>0</v>
      </c>
      <c r="AF33" s="15" t="n">
        <f aca="false">+SUMIF('IRS IMMO'!G:G,'ALL 2020'!C33,'IRS IMMO'!E:E)</f>
        <v>0</v>
      </c>
      <c r="AG33" s="15" t="n">
        <f aca="false">+SUMIF(AGRIVETAM!F:F,'ALL 2020'!C33,AGRIVETAM!D:D)</f>
        <v>0</v>
      </c>
      <c r="AH33" s="15" t="n">
        <f aca="false">+SUMIF(EUROPAINTS!F:F,'ALL 2020'!C33,EUROPAINTS!D:D)</f>
        <v>0</v>
      </c>
      <c r="AI33" s="15" t="n">
        <f aca="false">+SUMIF('VET ABE'!F:F,'ALL 2020'!C33,'VET ABE'!E:E)</f>
        <v>0</v>
      </c>
      <c r="AJ33" s="15" t="n">
        <f aca="false">SUMIF('VET FIA'!F:F,'ALL 2020'!C33,'VET FIA'!E:E)</f>
        <v>0</v>
      </c>
      <c r="AK33" s="15" t="n">
        <f aca="false">+SUMIF('CSS SAKAY'!F:F,'ALL 2020'!C33,'CSS SAKAY'!D:D)</f>
        <v>0</v>
      </c>
      <c r="AL33" s="15" t="n">
        <f aca="false">+SUMIF(AGRIMA!F:F,'ALL 2020'!C33,AGRIMA!D:D)</f>
        <v>0</v>
      </c>
      <c r="AM33" s="15" t="n">
        <f aca="false">SUMIF('United Malagasy'!F:F,'ALL 2020'!C33,'United Malagasy'!D:D)</f>
        <v>0</v>
      </c>
      <c r="AN33" s="15" t="n">
        <f aca="false">+SUMIF(NUTRIFOOD!E:E,'ALL 2020'!C33,NUTRIFOOD!D:D)</f>
        <v>0</v>
      </c>
      <c r="AO33" s="15" t="n">
        <f aca="false">+SUMIF(FERRIS!H:H,'ALL 2020'!C33,FERRIS!F:F)</f>
        <v>0</v>
      </c>
      <c r="AP33" s="15" t="n">
        <f aca="false">+SUMIF(SEM!F:F,'ALL 2020'!C33,SEM!D:D)</f>
        <v>0</v>
      </c>
      <c r="AQ33" s="15" t="n">
        <f aca="false">+SUMIF(Madatrade!F:F,'ALL 2020'!C33,Madatrade!D:D)</f>
        <v>0</v>
      </c>
      <c r="AR33" s="15" t="n">
        <f aca="false">+SUMIF('FLY TECH'!F:F,'ALL 2020'!C33,'FLY TECH'!E:E)</f>
        <v>0</v>
      </c>
      <c r="AS33" s="15" t="n">
        <f aca="false">+SUMIF('FIRST INVESTISSEMENT'!G:G,'ALL 2020'!C33,'FIRST INVESTISSEMENT'!E:E)</f>
        <v>9256000</v>
      </c>
      <c r="AT33" s="105" t="n">
        <f aca="false">+SUM(F33:AS33)</f>
        <v>6123895328.28</v>
      </c>
      <c r="AU33" s="106" t="n">
        <f aca="false">+AT33/$AW$2</f>
        <v>1348403.38477934</v>
      </c>
    </row>
    <row r="34" customFormat="false" ht="17.25" hidden="false" customHeight="true" outlineLevel="0" collapsed="false">
      <c r="A34" s="6" t="str">
        <f aca="false">+LEFT(B34)</f>
        <v>2</v>
      </c>
      <c r="B34" s="6" t="str">
        <f aca="false">+LEFT(C34,3)</f>
        <v>213</v>
      </c>
      <c r="C34" s="20" t="n">
        <v>21300000</v>
      </c>
      <c r="D34" s="46" t="s">
        <v>2920</v>
      </c>
      <c r="E34" s="57" t="s">
        <v>226</v>
      </c>
      <c r="F34" s="15" t="n">
        <f aca="false">+SUMIF(AGRIFARM!H:H,C34,AGRIFARM!L:L)</f>
        <v>8687289999.27</v>
      </c>
      <c r="G34" s="15" t="n">
        <f aca="false">+SUMIF(AGRICORP!I:I,C34,AGRICORP!E:E)</f>
        <v>0</v>
      </c>
      <c r="H34" s="15" t="n">
        <f aca="false">+SUMIF(SMTP!D:D,'ALL 2020'!C34,SMTP!G:G)</f>
        <v>2466359501.76</v>
      </c>
      <c r="I34" s="15" t="n">
        <f aca="false">+SUMIF(AGRIVET!G:G,C34,AGRIVET!E:E)</f>
        <v>59268358.74</v>
      </c>
      <c r="J34" s="15" t="n">
        <f aca="false">+SUMIF(AGRIVAL!G:G,'ALL 2020'!C34,AGRIVAL!E:E)</f>
        <v>9809021234.44</v>
      </c>
      <c r="K34" s="15" t="n">
        <f aca="false">+SUMIF(AGRIKOBA!G:G,'ALL 2020'!C34,AGRIKOBA!E:E)</f>
        <v>2768694482.29</v>
      </c>
      <c r="L34" s="15" t="n">
        <f aca="false">+SUMIF(LMOI!F:F,'ALL 2020'!C34,LMOI!D:D)</f>
        <v>0</v>
      </c>
      <c r="M34" s="15" t="n">
        <f aca="false">+SUMIF(TARTINE!G:G,'ALL 2020'!C34,TARTINE!E:E)</f>
        <v>0</v>
      </c>
      <c r="N34" s="15" t="n">
        <f aca="false">+SUMIF(IDF!F:F,'ALL 2020'!C34,IDF!D:D)</f>
        <v>31075860844.11</v>
      </c>
      <c r="O34" s="15" t="n">
        <f aca="false">+SUMIF(RYA!G:G,C34,RYA!E:E)</f>
        <v>446979934.33</v>
      </c>
      <c r="P34" s="15" t="n">
        <f aca="false">+SUMIF('SCI NOAH'!G:G,'ALL 2020'!C34,'SCI NOAH'!E:E)</f>
        <v>0</v>
      </c>
      <c r="Q34" s="15" t="n">
        <f aca="false">+SUMIF(SIM!F:F,'ALL 2020'!C34,SIM!D:D)</f>
        <v>4840906373.61</v>
      </c>
      <c r="R34" s="15" t="n">
        <f aca="false">+SUMIF('First Energy'!F:F,'ALL 2020'!C34,'First Energy'!D:D)</f>
        <v>822334857.88</v>
      </c>
      <c r="S34" s="15" t="n">
        <f aca="false">+SUMIF('ID Motors'!G:G,C34,'ID Motors'!E:E)</f>
        <v>0</v>
      </c>
      <c r="T34" s="15" t="n">
        <f aca="false">+SUMIF('ID RENTAL'!G:G,'ALL 2020'!C34,'ID RENTAL'!E:E)</f>
        <v>0</v>
      </c>
      <c r="U34" s="15" t="n">
        <f aca="false">+SUMIF('MCM '!G:G,'ALL 2020'!C34,'MCM '!E:E)</f>
        <v>0</v>
      </c>
      <c r="V34" s="15" t="n">
        <f aca="false">SUMIF(AGRIMOTORS!G:G,C34,AGRIMOTORS!E:E)</f>
        <v>6873600</v>
      </c>
      <c r="W34" s="15" t="n">
        <f aca="false">+SUMIF(BOVIMA!F:F,'ALL 2020'!C34,BOVIMA!D:D)</f>
        <v>72015038.5</v>
      </c>
      <c r="X34" s="15" t="n">
        <f aca="false">+SUMIF(AGRIFEED!F:F,'ALL 2020'!C34,AGRIFEED!D:D)</f>
        <v>0</v>
      </c>
      <c r="Y34" s="15" t="n">
        <f aca="false">SUMIF(AMIP!F:F,'ALL 2020'!C34,AMIP!D:D)</f>
        <v>0</v>
      </c>
      <c r="Z34" s="15" t="n">
        <f aca="false">+SUMIF(ISF!G:G,'ALL 2020'!C34,ISF!E:E)</f>
        <v>294345000</v>
      </c>
      <c r="AA34" s="29" t="n">
        <f aca="false">+SUMIF(DISCOI!G:G,'ALL 2020'!C34,DISCOI!E:E)</f>
        <v>0</v>
      </c>
      <c r="AB34" s="15" t="n">
        <f aca="false">+SUMIF(MABEL!F:F,'ALL 2020'!C34,MABEL!D:D)</f>
        <v>0</v>
      </c>
      <c r="AC34" s="15" t="n">
        <f aca="false">+SUMIF(NMP!F:F,'ALL 2020'!C34,NMP!D:D)</f>
        <v>0</v>
      </c>
      <c r="AD34" s="15" t="n">
        <f aca="false">SUMIF('AMCHO '!F:F,'ALL 2020'!C34,'AMCHO '!D:D)</f>
        <v>3251379763.26</v>
      </c>
      <c r="AE34" s="41" t="n">
        <f aca="false">+SUMIF(CONFORTIS!G:G,'ALL 2020'!C34,CONFORTIS!E:E)</f>
        <v>0</v>
      </c>
      <c r="AF34" s="15" t="n">
        <f aca="false">+SUMIF('IRS IMMO'!G:G,'ALL 2020'!C34,'IRS IMMO'!E:E)</f>
        <v>0</v>
      </c>
      <c r="AG34" s="15" t="n">
        <f aca="false">+SUMIF(AGRIVETAM!F:F,'ALL 2020'!C34,AGRIVETAM!D:D)</f>
        <v>0</v>
      </c>
      <c r="AH34" s="15" t="n">
        <f aca="false">+SUMIF(EUROPAINTS!F:F,'ALL 2020'!C34,EUROPAINTS!D:D)</f>
        <v>0</v>
      </c>
      <c r="AI34" s="15" t="n">
        <f aca="false">+SUMIF('VET ABE'!F:F,'ALL 2020'!C34,'VET ABE'!E:E)</f>
        <v>0</v>
      </c>
      <c r="AJ34" s="15" t="n">
        <f aca="false">SUMIF('VET FIA'!F:F,'ALL 2020'!C34,'VET FIA'!E:E)</f>
        <v>0</v>
      </c>
      <c r="AK34" s="15" t="n">
        <f aca="false">+SUMIF('CSS SAKAY'!F:F,'ALL 2020'!C34,'CSS SAKAY'!D:D)</f>
        <v>0</v>
      </c>
      <c r="AL34" s="15" t="n">
        <f aca="false">+SUMIF(AGRIMA!F:F,'ALL 2020'!C34,AGRIMA!D:D)</f>
        <v>0</v>
      </c>
      <c r="AM34" s="15" t="n">
        <f aca="false">SUMIF('United Malagasy'!F:F,'ALL 2020'!C34,'United Malagasy'!D:D)</f>
        <v>0</v>
      </c>
      <c r="AN34" s="15" t="n">
        <f aca="false">+SUMIF(NUTRIFOOD!E:E,'ALL 2020'!C34,NUTRIFOOD!D:D)</f>
        <v>0</v>
      </c>
      <c r="AO34" s="15" t="n">
        <f aca="false">+SUMIF(FERRIS!H:H,'ALL 2020'!C34,FERRIS!F:F)</f>
        <v>0</v>
      </c>
      <c r="AP34" s="15" t="n">
        <f aca="false">+SUMIF(SEM!F:F,'ALL 2020'!C34,SEM!D:D)</f>
        <v>565485333.33</v>
      </c>
      <c r="AQ34" s="15" t="n">
        <f aca="false">+SUMIF(Madatrade!F:F,'ALL 2020'!C34,Madatrade!D:D)</f>
        <v>531201637.67</v>
      </c>
      <c r="AR34" s="15" t="n">
        <f aca="false">+SUMIF('FLY TECH'!F:F,'ALL 2020'!C34,'FLY TECH'!E:E)</f>
        <v>0</v>
      </c>
      <c r="AS34" s="15" t="n">
        <f aca="false">+SUMIF('FIRST INVESTISSEMENT'!G:G,'ALL 2020'!C34,'FIRST INVESTISSEMENT'!E:E)</f>
        <v>13837411130.35</v>
      </c>
      <c r="AT34" s="105" t="n">
        <f aca="false">+SUM(F34:AS34)</f>
        <v>79535427089.54</v>
      </c>
      <c r="AU34" s="106" t="n">
        <f aca="false">+AT34/$AW$2</f>
        <v>17512683.242992</v>
      </c>
    </row>
    <row r="35" customFormat="false" ht="17.25" hidden="false" customHeight="true" outlineLevel="0" collapsed="false">
      <c r="A35" s="6" t="str">
        <f aca="false">+LEFT(B35)</f>
        <v>2</v>
      </c>
      <c r="B35" s="6" t="str">
        <f aca="false">+LEFT(C35,3)</f>
        <v>215</v>
      </c>
      <c r="C35" s="20" t="n">
        <v>21500000</v>
      </c>
      <c r="D35" s="46" t="s">
        <v>2919</v>
      </c>
      <c r="E35" s="57" t="s">
        <v>227</v>
      </c>
      <c r="F35" s="15" t="n">
        <f aca="false">+SUMIF(AGRIFARM!H:H,C35,AGRIFARM!L:L)</f>
        <v>290037763.62</v>
      </c>
      <c r="G35" s="15" t="n">
        <f aca="false">+SUMIF(AGRICORP!I:I,C35,AGRICORP!E:E)</f>
        <v>0</v>
      </c>
      <c r="H35" s="15" t="n">
        <f aca="false">+SUMIF(SMTP!D:D,'ALL 2020'!C35,SMTP!G:G)</f>
        <v>407159419.72</v>
      </c>
      <c r="I35" s="15" t="n">
        <f aca="false">+SUMIF(AGRIVET!G:G,C35,AGRIVET!E:E)</f>
        <v>681804957.04</v>
      </c>
      <c r="J35" s="15" t="n">
        <f aca="false">+SUMIF(AGRIVAL!G:G,'ALL 2020'!C35,AGRIVAL!E:E)</f>
        <v>80159881.92</v>
      </c>
      <c r="K35" s="15" t="n">
        <f aca="false">+SUMIF(AGRIKOBA!G:G,'ALL 2020'!C35,AGRIKOBA!E:E)</f>
        <v>1259183452.89</v>
      </c>
      <c r="L35" s="15" t="n">
        <f aca="false">+SUMIF(LMOI!F:F,'ALL 2020'!C35,LMOI!D:D)</f>
        <v>0</v>
      </c>
      <c r="M35" s="15" t="n">
        <f aca="false">+SUMIF(TARTINE!G:G,'ALL 2020'!C35,TARTINE!E:E)</f>
        <v>33185707.4</v>
      </c>
      <c r="N35" s="15" t="n">
        <f aca="false">+SUMIF(IDF!F:F,'ALL 2020'!C35,IDF!D:D)</f>
        <v>3115338196.16</v>
      </c>
      <c r="O35" s="15" t="n">
        <f aca="false">+SUMIF(RYA!G:G,C35,RYA!E:E)</f>
        <v>63528990.65</v>
      </c>
      <c r="P35" s="15" t="n">
        <f aca="false">+SUMIF('SCI NOAH'!G:G,'ALL 2020'!C35,'SCI NOAH'!E:E)</f>
        <v>0</v>
      </c>
      <c r="Q35" s="15" t="n">
        <f aca="false">+SUMIF(SIM!F:F,'ALL 2020'!C35,SIM!D:D)</f>
        <v>635123699.38</v>
      </c>
      <c r="R35" s="15" t="n">
        <f aca="false">+SUMIF('First Energy'!F:F,'ALL 2020'!C35,'First Energy'!D:D)</f>
        <v>8121930</v>
      </c>
      <c r="S35" s="15" t="n">
        <f aca="false">+SUMIF('ID Motors'!G:G,C35,'ID Motors'!E:E)</f>
        <v>217431532.7</v>
      </c>
      <c r="T35" s="15" t="n">
        <f aca="false">+SUMIF('ID RENTAL'!G:G,'ALL 2020'!C35,'ID RENTAL'!E:E)</f>
        <v>0</v>
      </c>
      <c r="U35" s="15" t="n">
        <f aca="false">+SUMIF('MCM '!G:G,'ALL 2020'!C35,'MCM '!E:E)</f>
        <v>323924944.3</v>
      </c>
      <c r="V35" s="15" t="n">
        <f aca="false">SUMIF(AGRIMOTORS!G:G,C35,AGRIMOTORS!E:E)</f>
        <v>0</v>
      </c>
      <c r="W35" s="15" t="n">
        <f aca="false">+SUMIF(BOVIMA!F:F,'ALL 2020'!C35,BOVIMA!D:D)</f>
        <v>0</v>
      </c>
      <c r="X35" s="15" t="n">
        <f aca="false">+SUMIF(AGRIFEED!F:F,'ALL 2020'!C35,AGRIFEED!D:D)</f>
        <v>0</v>
      </c>
      <c r="Y35" s="15" t="n">
        <f aca="false">SUMIF(AMIP!F:F,'ALL 2020'!C35,AMIP!D:D)</f>
        <v>0</v>
      </c>
      <c r="Z35" s="15" t="n">
        <f aca="false">+SUMIF(ISF!G:G,'ALL 2020'!C35,ISF!E:E)</f>
        <v>0</v>
      </c>
      <c r="AA35" s="29" t="n">
        <f aca="false">+SUMIF(DISCOI!G:G,'ALL 2020'!C35,DISCOI!E:E)</f>
        <v>267779073.42</v>
      </c>
      <c r="AB35" s="15" t="n">
        <f aca="false">+SUMIF(MABEL!F:F,'ALL 2020'!C35,MABEL!D:D)</f>
        <v>0</v>
      </c>
      <c r="AC35" s="15" t="n">
        <f aca="false">+SUMIF(NMP!F:F,'ALL 2020'!C35,NMP!D:D)</f>
        <v>0</v>
      </c>
      <c r="AD35" s="15" t="n">
        <f aca="false">SUMIF('AMCHO '!F:F,'ALL 2020'!C35,'AMCHO '!D:D)</f>
        <v>0</v>
      </c>
      <c r="AE35" s="41" t="n">
        <f aca="false">+SUMIF(CONFORTIS!G:G,'ALL 2020'!C35,CONFORTIS!E:E)</f>
        <v>0</v>
      </c>
      <c r="AF35" s="15" t="n">
        <f aca="false">+SUMIF('IRS IMMO'!G:G,'ALL 2020'!C35,'IRS IMMO'!E:E)</f>
        <v>0</v>
      </c>
      <c r="AG35" s="15" t="n">
        <f aca="false">+SUMIF(AGRIVETAM!F:F,'ALL 2020'!C35,AGRIVETAM!D:D)</f>
        <v>0</v>
      </c>
      <c r="AH35" s="15" t="n">
        <f aca="false">+SUMIF(EUROPAINTS!F:F,'ALL 2020'!C35,EUROPAINTS!D:D)</f>
        <v>12127000</v>
      </c>
      <c r="AI35" s="15" t="n">
        <f aca="false">+SUMIF('VET ABE'!F:F,'ALL 2020'!C35,'VET ABE'!E:E)</f>
        <v>30603100</v>
      </c>
      <c r="AJ35" s="15" t="n">
        <f aca="false">SUMIF('VET FIA'!F:F,'ALL 2020'!C35,'VET FIA'!E:E)</f>
        <v>0</v>
      </c>
      <c r="AK35" s="15" t="n">
        <f aca="false">+SUMIF('CSS SAKAY'!F:F,'ALL 2020'!C35,'CSS SAKAY'!D:D)</f>
        <v>0</v>
      </c>
      <c r="AL35" s="15" t="n">
        <f aca="false">+SUMIF(AGRIMA!F:F,'ALL 2020'!C35,AGRIMA!D:D)</f>
        <v>3284614</v>
      </c>
      <c r="AM35" s="15" t="n">
        <f aca="false">SUMIF('United Malagasy'!F:F,'ALL 2020'!C35,'United Malagasy'!D:D)</f>
        <v>0</v>
      </c>
      <c r="AN35" s="15" t="n">
        <f aca="false">+SUMIF(NUTRIFOOD!E:E,'ALL 2020'!C35,NUTRIFOOD!D:D)</f>
        <v>0</v>
      </c>
      <c r="AO35" s="15" t="n">
        <f aca="false">+SUMIF(FERRIS!H:H,'ALL 2020'!C35,FERRIS!F:F)</f>
        <v>0</v>
      </c>
      <c r="AP35" s="15" t="n">
        <f aca="false">+SUMIF(SEM!F:F,'ALL 2020'!C35,SEM!D:D)</f>
        <v>62163602.04</v>
      </c>
      <c r="AQ35" s="15" t="n">
        <f aca="false">+SUMIF(Madatrade!F:F,'ALL 2020'!C35,Madatrade!D:D)</f>
        <v>0</v>
      </c>
      <c r="AR35" s="15" t="n">
        <f aca="false">+SUMIF('FLY TECH'!F:F,'ALL 2020'!C35,'FLY TECH'!E:E)</f>
        <v>178011504.62</v>
      </c>
      <c r="AS35" s="15" t="n">
        <f aca="false">+SUMIF('FIRST INVESTISSEMENT'!G:G,'ALL 2020'!C35,'FIRST INVESTISSEMENT'!E:E)</f>
        <v>40522342.09</v>
      </c>
      <c r="AT35" s="105" t="n">
        <f aca="false">+SUM(F35:AS35)</f>
        <v>7709491711.95</v>
      </c>
      <c r="AU35" s="106" t="n">
        <f aca="false">+AT35/$AW$2</f>
        <v>1697531.41784045</v>
      </c>
    </row>
    <row r="36" customFormat="false" ht="17.25" hidden="false" customHeight="true" outlineLevel="0" collapsed="false">
      <c r="A36" s="6" t="str">
        <f aca="false">+LEFT(B36)</f>
        <v>2</v>
      </c>
      <c r="B36" s="6" t="str">
        <f aca="false">+LEFT(C36,3)</f>
        <v>215</v>
      </c>
      <c r="C36" s="20" t="n">
        <v>21510000</v>
      </c>
      <c r="D36" s="46" t="s">
        <v>2921</v>
      </c>
      <c r="E36" s="57" t="s">
        <v>1673</v>
      </c>
      <c r="F36" s="15" t="n">
        <f aca="false">+SUMIF(AGRIFARM!H:H,C36,AGRIFARM!L:L)</f>
        <v>0</v>
      </c>
      <c r="G36" s="15" t="n">
        <f aca="false">+SUMIF(AGRICORP!I:I,C36,AGRICORP!E:E)</f>
        <v>0</v>
      </c>
      <c r="H36" s="15" t="n">
        <f aca="false">+SUMIF(SMTP!D:D,'ALL 2020'!C36,SMTP!G:G)</f>
        <v>0</v>
      </c>
      <c r="I36" s="15" t="n">
        <f aca="false">+SUMIF(AGRIVET!G:G,C36,AGRIVET!E:E)</f>
        <v>0</v>
      </c>
      <c r="J36" s="15"/>
      <c r="K36" s="15"/>
      <c r="M36" s="15"/>
      <c r="N36" s="15"/>
      <c r="O36" s="15"/>
      <c r="P36" s="15"/>
      <c r="Q36" s="15"/>
      <c r="R36" s="15" t="n">
        <f aca="false">+SUMIF('First Energy'!F:F,'ALL 2020'!C36,'First Energy'!D:D)</f>
        <v>4826137767.41</v>
      </c>
      <c r="S36" s="15"/>
      <c r="T36" s="15"/>
      <c r="U36" s="15"/>
      <c r="V36" s="15" t="n">
        <f aca="false">SUMIF(AGRIMOTORS!G:G,C36,AGRIMOTORS!E:E)</f>
        <v>0</v>
      </c>
      <c r="W36" s="15" t="n">
        <f aca="false">+SUMIF(BOVIMA!F:F,'ALL 2020'!C36,BOVIMA!D:D)</f>
        <v>0</v>
      </c>
      <c r="X36" s="15" t="n">
        <f aca="false">+SUMIF(AGRIFEED!F:F,'ALL 2020'!C36,AGRIFEED!D:D)</f>
        <v>0</v>
      </c>
      <c r="Y36" s="15" t="n">
        <f aca="false">SUMIF(AMIP!F:F,'ALL 2020'!C36,AMIP!D:D)</f>
        <v>0</v>
      </c>
      <c r="Z36" s="15" t="n">
        <f aca="false">+SUMIF(ISF!G:G,'ALL 2020'!C36,ISF!E:E)</f>
        <v>0</v>
      </c>
      <c r="AA36" s="29" t="n">
        <f aca="false">+SUMIF(DISCOI!G:G,'ALL 2020'!C36,DISCOI!E:E)</f>
        <v>0</v>
      </c>
      <c r="AB36" s="15" t="n">
        <f aca="false">+SUMIF(MABEL!F:F,'ALL 2020'!C36,MABEL!D:D)</f>
        <v>0</v>
      </c>
      <c r="AC36" s="15" t="n">
        <f aca="false">+SUMIF(NMP!F:F,'ALL 2020'!C36,NMP!D:D)</f>
        <v>0</v>
      </c>
      <c r="AD36" s="15" t="n">
        <f aca="false">SUMIF('AMCHO '!F:F,'ALL 2020'!C36,'AMCHO '!D:D)</f>
        <v>0</v>
      </c>
      <c r="AE36" s="41" t="n">
        <f aca="false">+SUMIF(CONFORTIS!G:G,'ALL 2020'!C36,CONFORTIS!E:E)</f>
        <v>0</v>
      </c>
      <c r="AF36" s="15" t="n">
        <f aca="false">+SUMIF('IRS IMMO'!G:G,'ALL 2020'!C36,'IRS IMMO'!E:E)</f>
        <v>0</v>
      </c>
      <c r="AG36" s="15" t="n">
        <f aca="false">+SUMIF(AGRIVETAM!F:F,'ALL 2020'!C36,AGRIVETAM!D:D)</f>
        <v>0</v>
      </c>
      <c r="AH36" s="15" t="n">
        <f aca="false">+SUMIF(EUROPAINTS!F:F,'ALL 2020'!C36,EUROPAINTS!D:D)</f>
        <v>0</v>
      </c>
      <c r="AI36" s="15" t="n">
        <f aca="false">+SUMIF('VET ABE'!F:F,'ALL 2020'!C36,'VET ABE'!E:E)</f>
        <v>0</v>
      </c>
      <c r="AJ36" s="15" t="n">
        <f aca="false">SUMIF('VET FIA'!F:F,'ALL 2020'!C36,'VET FIA'!E:E)</f>
        <v>0</v>
      </c>
      <c r="AK36" s="15" t="n">
        <f aca="false">+SUMIF('CSS SAKAY'!F:F,'ALL 2020'!C36,'CSS SAKAY'!D:D)</f>
        <v>0</v>
      </c>
      <c r="AL36" s="15" t="n">
        <f aca="false">+SUMIF(AGRIMA!F:F,'ALL 2020'!C36,AGRIMA!D:D)</f>
        <v>0</v>
      </c>
      <c r="AM36" s="15" t="n">
        <f aca="false">SUMIF('United Malagasy'!F:F,'ALL 2020'!C36,'United Malagasy'!D:D)</f>
        <v>0</v>
      </c>
      <c r="AN36" s="15" t="n">
        <f aca="false">+SUMIF(NUTRIFOOD!E:E,'ALL 2020'!C36,NUTRIFOOD!D:D)</f>
        <v>0</v>
      </c>
      <c r="AO36" s="15" t="n">
        <f aca="false">+SUMIF(FERRIS!H:H,'ALL 2020'!C36,FERRIS!F:F)</f>
        <v>0</v>
      </c>
      <c r="AP36" s="15" t="n">
        <f aca="false">+SUMIF(SEM!F:F,'ALL 2020'!C36,SEM!D:D)</f>
        <v>0</v>
      </c>
      <c r="AQ36" s="15" t="n">
        <f aca="false">+SUMIF(Madatrade!F:F,'ALL 2020'!C36,Madatrade!D:D)</f>
        <v>0</v>
      </c>
      <c r="AR36" s="15" t="n">
        <f aca="false">+SUMIF('FLY TECH'!F:F,'ALL 2020'!C36,'FLY TECH'!E:E)</f>
        <v>0</v>
      </c>
      <c r="AS36" s="15" t="n">
        <f aca="false">+SUMIF('FIRST INVESTISSEMENT'!G:G,'ALL 2020'!C36,'FIRST INVESTISSEMENT'!E:E)</f>
        <v>0</v>
      </c>
      <c r="AT36" s="105" t="n">
        <f aca="false">+SUM(F36:AS36)</f>
        <v>4826137767.41</v>
      </c>
      <c r="AU36" s="106" t="n">
        <f aca="false">+AT36/$AW$2</f>
        <v>1062653.77707147</v>
      </c>
    </row>
    <row r="37" customFormat="false" ht="17.25" hidden="false" customHeight="true" outlineLevel="0" collapsed="false">
      <c r="A37" s="6" t="str">
        <f aca="false">+LEFT(B37)</f>
        <v>2</v>
      </c>
      <c r="B37" s="6" t="str">
        <f aca="false">+LEFT(C37,3)</f>
        <v>215</v>
      </c>
      <c r="C37" s="20" t="n">
        <v>21520000</v>
      </c>
      <c r="D37" s="46" t="s">
        <v>2919</v>
      </c>
      <c r="E37" s="57" t="s">
        <v>230</v>
      </c>
      <c r="F37" s="15" t="n">
        <f aca="false">+SUMIF(AGRIFARM!H:H,C37,AGRIFARM!L:L)</f>
        <v>33571787.55</v>
      </c>
      <c r="G37" s="15" t="n">
        <f aca="false">+SUMIF(AGRICORP!I:I,C37,AGRICORP!E:E)</f>
        <v>0</v>
      </c>
      <c r="H37" s="15" t="n">
        <f aca="false">+SUMIF(SMTP!D:D,'ALL 2020'!C37,SMTP!G:G)</f>
        <v>41336399.32</v>
      </c>
      <c r="I37" s="15" t="n">
        <f aca="false">+SUMIF(AGRIVET!G:G,C37,AGRIVET!E:E)</f>
        <v>61223064.07</v>
      </c>
      <c r="J37" s="15" t="n">
        <f aca="false">+SUMIF(AGRIVAL!G:G,'ALL 2020'!C37,AGRIVAL!E:E)</f>
        <v>17308000</v>
      </c>
      <c r="K37" s="15" t="n">
        <f aca="false">+SUMIF(AGRIKOBA!G:G,'ALL 2020'!C37,AGRIKOBA!E:E)</f>
        <v>0</v>
      </c>
      <c r="L37" s="15" t="n">
        <f aca="false">+SUMIF(LMOI!F:F,'ALL 2020'!C37,LMOI!D:D)</f>
        <v>0</v>
      </c>
      <c r="M37" s="15" t="n">
        <f aca="false">+SUMIF(TARTINE!G:G,'ALL 2020'!C37,TARTINE!E:E)</f>
        <v>0</v>
      </c>
      <c r="N37" s="15" t="n">
        <f aca="false">+SUMIF(IDF!F:F,'ALL 2020'!C37,IDF!D:D)</f>
        <v>30999161</v>
      </c>
      <c r="O37" s="15" t="n">
        <f aca="false">+SUMIF(RYA!G:G,C37,RYA!E:E)</f>
        <v>0</v>
      </c>
      <c r="P37" s="15" t="n">
        <f aca="false">+SUMIF('SCI NOAH'!G:G,'ALL 2020'!C37,'SCI NOAH'!E:E)</f>
        <v>0</v>
      </c>
      <c r="Q37" s="15" t="n">
        <f aca="false">+SUMIF(SIM!F:F,'ALL 2020'!C37,SIM!D:D)</f>
        <v>0</v>
      </c>
      <c r="R37" s="15" t="n">
        <f aca="false">+SUMIF('First Energy'!F:F,'ALL 2020'!C37,'First Energy'!D:D)</f>
        <v>668553738.29</v>
      </c>
      <c r="S37" s="15" t="n">
        <f aca="false">+SUMIF('ID Motors'!G:G,C37,'ID Motors'!E:E)</f>
        <v>4631041.9</v>
      </c>
      <c r="T37" s="15" t="n">
        <f aca="false">+SUMIF('ID RENTAL'!G:G,'ALL 2020'!C37,'ID RENTAL'!E:E)</f>
        <v>0</v>
      </c>
      <c r="U37" s="15" t="n">
        <f aca="false">+SUMIF('MCM '!G:G,'ALL 2020'!C37,'MCM '!E:E)</f>
        <v>3129764.67</v>
      </c>
      <c r="V37" s="15" t="n">
        <f aca="false">SUMIF(AGRIMOTORS!G:G,C37,AGRIMOTORS!E:E)</f>
        <v>0</v>
      </c>
      <c r="W37" s="15" t="n">
        <f aca="false">+SUMIF(BOVIMA!F:F,'ALL 2020'!C37,BOVIMA!D:D)</f>
        <v>0</v>
      </c>
      <c r="X37" s="15" t="n">
        <f aca="false">+SUMIF(AGRIFEED!F:F,'ALL 2020'!C37,AGRIFEED!D:D)</f>
        <v>0</v>
      </c>
      <c r="Y37" s="15" t="n">
        <f aca="false">SUMIF(AMIP!F:F,'ALL 2020'!C37,AMIP!D:D)</f>
        <v>0</v>
      </c>
      <c r="Z37" s="15" t="n">
        <f aca="false">+SUMIF(ISF!G:G,'ALL 2020'!C37,ISF!E:E)</f>
        <v>0</v>
      </c>
      <c r="AA37" s="29" t="n">
        <f aca="false">+SUMIF(DISCOI!G:G,'ALL 2020'!C37,DISCOI!E:E)</f>
        <v>0</v>
      </c>
      <c r="AB37" s="15" t="n">
        <f aca="false">+SUMIF(MABEL!F:F,'ALL 2020'!C37,MABEL!D:D)</f>
        <v>0</v>
      </c>
      <c r="AC37" s="15" t="n">
        <f aca="false">+SUMIF(NMP!F:F,'ALL 2020'!C37,NMP!D:D)</f>
        <v>0</v>
      </c>
      <c r="AD37" s="15" t="n">
        <f aca="false">SUMIF('AMCHO '!F:F,'ALL 2020'!C37,'AMCHO '!D:D)</f>
        <v>0</v>
      </c>
      <c r="AE37" s="41" t="n">
        <f aca="false">+SUMIF(CONFORTIS!G:G,'ALL 2020'!C37,CONFORTIS!E:E)</f>
        <v>0</v>
      </c>
      <c r="AF37" s="15" t="n">
        <f aca="false">+SUMIF('IRS IMMO'!G:G,'ALL 2020'!C37,'IRS IMMO'!E:E)</f>
        <v>0</v>
      </c>
      <c r="AG37" s="15" t="n">
        <f aca="false">+SUMIF(AGRIVETAM!F:F,'ALL 2020'!C37,AGRIVETAM!D:D)</f>
        <v>0</v>
      </c>
      <c r="AH37" s="15" t="n">
        <f aca="false">+SUMIF(EUROPAINTS!F:F,'ALL 2020'!C37,EUROPAINTS!D:D)</f>
        <v>0</v>
      </c>
      <c r="AI37" s="15" t="n">
        <f aca="false">+SUMIF('VET ABE'!F:F,'ALL 2020'!C37,'VET ABE'!E:E)</f>
        <v>0</v>
      </c>
      <c r="AJ37" s="15" t="n">
        <f aca="false">SUMIF('VET FIA'!F:F,'ALL 2020'!C37,'VET FIA'!E:E)</f>
        <v>0</v>
      </c>
      <c r="AK37" s="15" t="n">
        <f aca="false">+SUMIF('CSS SAKAY'!F:F,'ALL 2020'!C37,'CSS SAKAY'!D:D)</f>
        <v>0</v>
      </c>
      <c r="AL37" s="15" t="n">
        <f aca="false">+SUMIF(AGRIMA!F:F,'ALL 2020'!C37,AGRIMA!D:D)</f>
        <v>0</v>
      </c>
      <c r="AM37" s="15" t="n">
        <f aca="false">SUMIF('United Malagasy'!F:F,'ALL 2020'!C37,'United Malagasy'!D:D)</f>
        <v>0</v>
      </c>
      <c r="AN37" s="15" t="n">
        <f aca="false">+SUMIF(NUTRIFOOD!E:E,'ALL 2020'!C37,NUTRIFOOD!D:D)</f>
        <v>0</v>
      </c>
      <c r="AO37" s="15" t="n">
        <f aca="false">+SUMIF(FERRIS!H:H,'ALL 2020'!C37,FERRIS!F:F)</f>
        <v>0</v>
      </c>
      <c r="AP37" s="15" t="n">
        <f aca="false">+SUMIF(SEM!F:F,'ALL 2020'!C37,SEM!D:D)</f>
        <v>20620044.9</v>
      </c>
      <c r="AQ37" s="15" t="n">
        <f aca="false">+SUMIF(Madatrade!F:F,'ALL 2020'!C37,Madatrade!D:D)</f>
        <v>0</v>
      </c>
      <c r="AR37" s="15" t="n">
        <f aca="false">+SUMIF('FLY TECH'!F:F,'ALL 2020'!C37,'FLY TECH'!E:E)</f>
        <v>3526392</v>
      </c>
      <c r="AS37" s="15" t="n">
        <f aca="false">+SUMIF('FIRST INVESTISSEMENT'!G:G,'ALL 2020'!C37,'FIRST INVESTISSEMENT'!E:E)</f>
        <v>0</v>
      </c>
      <c r="AT37" s="105" t="n">
        <f aca="false">+SUM(F37:AS37)</f>
        <v>884899393.7</v>
      </c>
      <c r="AU37" s="106" t="n">
        <f aca="false">+AT37/$AW$2</f>
        <v>194843.522576895</v>
      </c>
    </row>
    <row r="38" customFormat="false" ht="17.25" hidden="false" customHeight="true" outlineLevel="0" collapsed="false">
      <c r="A38" s="6" t="str">
        <f aca="false">+LEFT(B38)</f>
        <v>2</v>
      </c>
      <c r="B38" s="6" t="str">
        <f aca="false">+LEFT(C38,3)</f>
        <v>215</v>
      </c>
      <c r="C38" s="20" t="n">
        <v>21530000</v>
      </c>
      <c r="D38" s="46" t="s">
        <v>2921</v>
      </c>
      <c r="E38" s="57" t="s">
        <v>1674</v>
      </c>
      <c r="F38" s="15" t="n">
        <f aca="false">+SUMIF(AGRIFARM!H:H,C38,AGRIFARM!L:L)</f>
        <v>0</v>
      </c>
      <c r="G38" s="15" t="n">
        <f aca="false">+SUMIF(AGRICORP!I:I,C38,AGRICORP!E:E)</f>
        <v>0</v>
      </c>
      <c r="H38" s="15" t="n">
        <f aca="false">+SUMIF(SMTP!D:D,'ALL 2020'!C38,SMTP!G:G)</f>
        <v>0</v>
      </c>
      <c r="I38" s="15" t="n">
        <f aca="false">+SUMIF(AGRIVET!G:G,C38,AGRIVET!E:E)</f>
        <v>0</v>
      </c>
      <c r="J38" s="15"/>
      <c r="K38" s="15"/>
      <c r="M38" s="15"/>
      <c r="N38" s="15"/>
      <c r="O38" s="15"/>
      <c r="P38" s="15"/>
      <c r="Q38" s="15"/>
      <c r="R38" s="15" t="n">
        <f aca="false">+SUMIF('First Energy'!F:F,'ALL 2020'!C38,'First Energy'!D:D)</f>
        <v>10611946616.67</v>
      </c>
      <c r="S38" s="15"/>
      <c r="T38" s="15"/>
      <c r="U38" s="15"/>
      <c r="V38" s="15" t="n">
        <f aca="false">SUMIF(AGRIMOTORS!G:G,C38,AGRIMOTORS!E:E)</f>
        <v>0</v>
      </c>
      <c r="W38" s="15" t="n">
        <f aca="false">+SUMIF(BOVIMA!F:F,'ALL 2020'!C38,BOVIMA!D:D)</f>
        <v>0</v>
      </c>
      <c r="X38" s="15" t="n">
        <f aca="false">+SUMIF(AGRIFEED!F:F,'ALL 2020'!C38,AGRIFEED!D:D)</f>
        <v>0</v>
      </c>
      <c r="Y38" s="15" t="n">
        <f aca="false">SUMIF(AMIP!F:F,'ALL 2020'!C38,AMIP!D:D)</f>
        <v>0</v>
      </c>
      <c r="Z38" s="15" t="n">
        <f aca="false">+SUMIF(ISF!G:G,'ALL 2020'!C38,ISF!E:E)</f>
        <v>0</v>
      </c>
      <c r="AA38" s="29" t="n">
        <f aca="false">+SUMIF(DISCOI!G:G,'ALL 2020'!C38,DISCOI!E:E)</f>
        <v>0</v>
      </c>
      <c r="AB38" s="15" t="n">
        <f aca="false">+SUMIF(MABEL!F:F,'ALL 2020'!C38,MABEL!D:D)</f>
        <v>0</v>
      </c>
      <c r="AC38" s="15" t="n">
        <f aca="false">+SUMIF(NMP!F:F,'ALL 2020'!C38,NMP!D:D)</f>
        <v>0</v>
      </c>
      <c r="AD38" s="15" t="n">
        <f aca="false">SUMIF('AMCHO '!F:F,'ALL 2020'!C38,'AMCHO '!D:D)</f>
        <v>0</v>
      </c>
      <c r="AE38" s="41" t="n">
        <f aca="false">+SUMIF(CONFORTIS!G:G,'ALL 2020'!C38,CONFORTIS!E:E)</f>
        <v>0</v>
      </c>
      <c r="AF38" s="15" t="n">
        <f aca="false">+SUMIF('IRS IMMO'!G:G,'ALL 2020'!C38,'IRS IMMO'!E:E)</f>
        <v>0</v>
      </c>
      <c r="AG38" s="15" t="n">
        <f aca="false">+SUMIF(AGRIVETAM!F:F,'ALL 2020'!C38,AGRIVETAM!D:D)</f>
        <v>0</v>
      </c>
      <c r="AH38" s="15" t="n">
        <f aca="false">+SUMIF(EUROPAINTS!F:F,'ALL 2020'!C38,EUROPAINTS!D:D)</f>
        <v>0</v>
      </c>
      <c r="AI38" s="15" t="n">
        <f aca="false">+SUMIF('VET ABE'!F:F,'ALL 2020'!C38,'VET ABE'!E:E)</f>
        <v>0</v>
      </c>
      <c r="AJ38" s="15" t="n">
        <f aca="false">SUMIF('VET FIA'!F:F,'ALL 2020'!C38,'VET FIA'!E:E)</f>
        <v>0</v>
      </c>
      <c r="AK38" s="15" t="n">
        <f aca="false">+SUMIF('CSS SAKAY'!F:F,'ALL 2020'!C38,'CSS SAKAY'!D:D)</f>
        <v>0</v>
      </c>
      <c r="AL38" s="15" t="n">
        <f aca="false">+SUMIF(AGRIMA!F:F,'ALL 2020'!C38,AGRIMA!D:D)</f>
        <v>0</v>
      </c>
      <c r="AM38" s="15" t="n">
        <f aca="false">SUMIF('United Malagasy'!F:F,'ALL 2020'!C38,'United Malagasy'!D:D)</f>
        <v>0</v>
      </c>
      <c r="AN38" s="15" t="n">
        <f aca="false">+SUMIF(NUTRIFOOD!E:E,'ALL 2020'!C38,NUTRIFOOD!D:D)</f>
        <v>0</v>
      </c>
      <c r="AO38" s="15" t="n">
        <f aca="false">+SUMIF(FERRIS!H:H,'ALL 2020'!C38,FERRIS!F:F)</f>
        <v>0</v>
      </c>
      <c r="AP38" s="15" t="n">
        <f aca="false">+SUMIF(SEM!F:F,'ALL 2020'!C38,SEM!D:D)</f>
        <v>237948184.6</v>
      </c>
      <c r="AQ38" s="15" t="n">
        <f aca="false">+SUMIF(Madatrade!F:F,'ALL 2020'!C38,Madatrade!D:D)</f>
        <v>0</v>
      </c>
      <c r="AR38" s="15" t="n">
        <f aca="false">+SUMIF('FLY TECH'!F:F,'ALL 2020'!C38,'FLY TECH'!E:E)</f>
        <v>0</v>
      </c>
      <c r="AS38" s="15" t="n">
        <f aca="false">+SUMIF('FIRST INVESTISSEMENT'!G:G,'ALL 2020'!C38,'FIRST INVESTISSEMENT'!E:E)</f>
        <v>0</v>
      </c>
      <c r="AT38" s="105" t="n">
        <f aca="false">+SUM(F38:AS38)</f>
        <v>10849894801.27</v>
      </c>
      <c r="AU38" s="106" t="n">
        <f aca="false">+AT38/$AW$2</f>
        <v>2389007.99087324</v>
      </c>
    </row>
    <row r="39" customFormat="false" ht="17.25" hidden="false" customHeight="true" outlineLevel="0" collapsed="false">
      <c r="A39" s="6" t="str">
        <f aca="false">+LEFT(B39)</f>
        <v>2</v>
      </c>
      <c r="B39" s="6" t="str">
        <f aca="false">+LEFT(C39,3)</f>
        <v>215</v>
      </c>
      <c r="C39" s="20" t="n">
        <v>21540000</v>
      </c>
      <c r="D39" s="46" t="s">
        <v>2921</v>
      </c>
      <c r="E39" s="57" t="s">
        <v>229</v>
      </c>
      <c r="F39" s="15" t="n">
        <f aca="false">+SUMIF(AGRIFARM!H:H,C39,AGRIFARM!L:L)</f>
        <v>4793102017.22</v>
      </c>
      <c r="G39" s="15" t="n">
        <f aca="false">+SUMIF(AGRICORP!I:I,C39,AGRICORP!E:E)</f>
        <v>0</v>
      </c>
      <c r="H39" s="15" t="n">
        <f aca="false">+SUMIF(SMTP!D:D,'ALL 2020'!C39,SMTP!G:G)</f>
        <v>6580381316.4625</v>
      </c>
      <c r="I39" s="15" t="n">
        <f aca="false">+SUMIF(AGRIVET!G:G,C39,AGRIVET!E:E)</f>
        <v>1056191974.41</v>
      </c>
      <c r="J39" s="15" t="n">
        <f aca="false">+SUMIF(AGRIVAL!G:G,'ALL 2020'!C39,AGRIVAL!E:E)</f>
        <v>0</v>
      </c>
      <c r="K39" s="15" t="n">
        <f aca="false">+SUMIF(AGRIKOBA!G:G,'ALL 2020'!C39,AGRIKOBA!E:E)</f>
        <v>0</v>
      </c>
      <c r="L39" s="15" t="n">
        <f aca="false">+SUMIF(LMOI!F:F,'ALL 2020'!C39,LMOI!D:D)</f>
        <v>2836669515.79</v>
      </c>
      <c r="M39" s="15" t="n">
        <f aca="false">+SUMIF(TARTINE!G:G,'ALL 2020'!C39,TARTINE!E:E)</f>
        <v>4469372227.5</v>
      </c>
      <c r="N39" s="15" t="n">
        <f aca="false">+SUMIF(IDF!F:F,'ALL 2020'!C39,IDF!D:D)</f>
        <v>811532361.03</v>
      </c>
      <c r="O39" s="15" t="n">
        <f aca="false">+SUMIF(RYA!G:G,C39,RYA!E:E)</f>
        <v>3613750</v>
      </c>
      <c r="P39" s="15" t="n">
        <f aca="false">+SUMIF('SCI NOAH'!G:G,'ALL 2020'!C39,'SCI NOAH'!E:E)</f>
        <v>0</v>
      </c>
      <c r="Q39" s="15" t="n">
        <f aca="false">+SUMIF(SIM!F:F,'ALL 2020'!C39,SIM!D:D)</f>
        <v>127898372.47</v>
      </c>
      <c r="R39" s="15" t="n">
        <f aca="false">+SUMIF('First Energy'!F:F,'ALL 2020'!C39,'First Energy'!D:D)</f>
        <v>0</v>
      </c>
      <c r="S39" s="15" t="n">
        <f aca="false">+SUMIF('ID Motors'!G:G,C39,'ID Motors'!E:E)</f>
        <v>0</v>
      </c>
      <c r="T39" s="15" t="n">
        <f aca="false">+SUMIF('ID RENTAL'!G:G,'ALL 2020'!C39,'ID RENTAL'!E:E)</f>
        <v>0</v>
      </c>
      <c r="U39" s="15" t="n">
        <f aca="false">+SUMIF('MCM '!G:G,'ALL 2020'!C39,'MCM '!E:E)</f>
        <v>96095357.69</v>
      </c>
      <c r="V39" s="15" t="n">
        <f aca="false">SUMIF(AGRIMOTORS!G:G,C39,AGRIMOTORS!E:E)</f>
        <v>0</v>
      </c>
      <c r="W39" s="15" t="n">
        <f aca="false">+SUMIF(BOVIMA!F:F,'ALL 2020'!C39,BOVIMA!D:D)</f>
        <v>1157674308.38</v>
      </c>
      <c r="X39" s="15" t="n">
        <f aca="false">+SUMIF(AGRIFEED!F:F,'ALL 2020'!C39,AGRIFEED!D:D)</f>
        <v>0</v>
      </c>
      <c r="Y39" s="15" t="n">
        <f aca="false">SUMIF(AMIP!F:F,'ALL 2020'!C39,AMIP!D:D)</f>
        <v>0</v>
      </c>
      <c r="Z39" s="15" t="n">
        <f aca="false">+SUMIF(ISF!G:G,'ALL 2020'!C39,ISF!E:E)</f>
        <v>0</v>
      </c>
      <c r="AA39" s="29" t="n">
        <f aca="false">+SUMIF(DISCOI!G:G,'ALL 2020'!C39,DISCOI!E:E)</f>
        <v>315651130.91</v>
      </c>
      <c r="AB39" s="15" t="n">
        <f aca="false">+SUMIF(MABEL!F:F,'ALL 2020'!C39,MABEL!D:D)</f>
        <v>191824688.19</v>
      </c>
      <c r="AC39" s="15" t="n">
        <f aca="false">+SUMIF(NMP!F:F,'ALL 2020'!C39,NMP!D:D)</f>
        <v>642161687.33</v>
      </c>
      <c r="AD39" s="15" t="n">
        <f aca="false">SUMIF('AMCHO '!F:F,'ALL 2020'!C39,'AMCHO '!D:D)</f>
        <v>4451690866.58</v>
      </c>
      <c r="AE39" s="41" t="n">
        <f aca="false">+SUMIF(CONFORTIS!G:G,'ALL 2020'!C39,CONFORTIS!E:E)</f>
        <v>0</v>
      </c>
      <c r="AF39" s="15" t="n">
        <f aca="false">+SUMIF('IRS IMMO'!G:G,'ALL 2020'!C39,'IRS IMMO'!E:E)</f>
        <v>0</v>
      </c>
      <c r="AG39" s="15" t="n">
        <f aca="false">+SUMIF(AGRIVETAM!F:F,'ALL 2020'!C39,AGRIVETAM!D:D)</f>
        <v>7740208</v>
      </c>
      <c r="AH39" s="15" t="n">
        <f aca="false">+SUMIF(EUROPAINTS!F:F,'ALL 2020'!C39,EUROPAINTS!D:D)</f>
        <v>0</v>
      </c>
      <c r="AI39" s="15" t="n">
        <f aca="false">+SUMIF('VET ABE'!F:F,'ALL 2020'!C39,'VET ABE'!E:E)</f>
        <v>1169174</v>
      </c>
      <c r="AJ39" s="15" t="n">
        <f aca="false">SUMIF('VET FIA'!F:F,'ALL 2020'!C39,'VET FIA'!E:E)</f>
        <v>0</v>
      </c>
      <c r="AK39" s="15" t="n">
        <f aca="false">+SUMIF('CSS SAKAY'!F:F,'ALL 2020'!C39,'CSS SAKAY'!D:D)</f>
        <v>412500</v>
      </c>
      <c r="AL39" s="15" t="n">
        <f aca="false">+SUMIF(AGRIMA!F:F,'ALL 2020'!C39,AGRIMA!D:D)</f>
        <v>315546817.89</v>
      </c>
      <c r="AM39" s="15" t="n">
        <f aca="false">SUMIF('United Malagasy'!F:F,'ALL 2020'!C39,'United Malagasy'!D:D)</f>
        <v>157000000</v>
      </c>
      <c r="AN39" s="15" t="n">
        <f aca="false">+SUMIF(NUTRIFOOD!E:E,'ALL 2020'!C39,NUTRIFOOD!D:D)</f>
        <v>0</v>
      </c>
      <c r="AO39" s="15" t="n">
        <f aca="false">+SUMIF(FERRIS!H:H,'ALL 2020'!C39,FERRIS!F:F)</f>
        <v>0</v>
      </c>
      <c r="AP39" s="15" t="n">
        <f aca="false">+SUMIF(SEM!F:F,'ALL 2020'!C39,SEM!D:D)</f>
        <v>0</v>
      </c>
      <c r="AQ39" s="15" t="n">
        <f aca="false">+SUMIF(Madatrade!F:F,'ALL 2020'!C39,Madatrade!D:D)</f>
        <v>792209.45</v>
      </c>
      <c r="AR39" s="15" t="n">
        <f aca="false">+SUMIF('FLY TECH'!F:F,'ALL 2020'!C39,'FLY TECH'!E:E)</f>
        <v>0</v>
      </c>
      <c r="AS39" s="15" t="n">
        <f aca="false">+SUMIF('FIRST INVESTISSEMENT'!G:G,'ALL 2020'!C39,'FIRST INVESTISSEMENT'!E:E)</f>
        <v>4446299.97</v>
      </c>
      <c r="AT39" s="105" t="n">
        <f aca="false">+SUM(F39:AS39)</f>
        <v>28020966783.2725</v>
      </c>
      <c r="AU39" s="106" t="n">
        <f aca="false">+AT39/$AW$2</f>
        <v>6169858.30585158</v>
      </c>
    </row>
    <row r="40" customFormat="false" ht="17.25" hidden="false" customHeight="true" outlineLevel="0" collapsed="false">
      <c r="A40" s="6" t="str">
        <f aca="false">+LEFT(B40)</f>
        <v>2</v>
      </c>
      <c r="B40" s="6" t="str">
        <f aca="false">+LEFT(C40,3)</f>
        <v>215</v>
      </c>
      <c r="C40" s="20" t="n">
        <v>21550000</v>
      </c>
      <c r="D40" s="46" t="s">
        <v>2921</v>
      </c>
      <c r="E40" s="57" t="s">
        <v>2922</v>
      </c>
      <c r="F40" s="15" t="n">
        <f aca="false">+SUMIF(AGRIFARM!H:H,C40,AGRIFARM!L:L)</f>
        <v>0</v>
      </c>
      <c r="G40" s="15" t="n">
        <f aca="false">+SUMIF(AGRICORP!I:I,C40,AGRICORP!E:E)</f>
        <v>0</v>
      </c>
      <c r="H40" s="15" t="n">
        <f aca="false">+SUMIF(SMTP!D:D,'ALL 2020'!C40,SMTP!G:G)</f>
        <v>0</v>
      </c>
      <c r="I40" s="15" t="n">
        <f aca="false">+SUMIF(AGRIVET!G:G,C40,AGRIVET!E:E)</f>
        <v>0</v>
      </c>
      <c r="J40" s="15"/>
      <c r="K40" s="15"/>
      <c r="M40" s="15"/>
      <c r="N40" s="15"/>
      <c r="O40" s="15"/>
      <c r="P40" s="15"/>
      <c r="Q40" s="15"/>
      <c r="R40" s="15" t="n">
        <f aca="false">+SUMIF('First Energy'!F:F,'ALL 2020'!C40,'First Energy'!D:D)</f>
        <v>0</v>
      </c>
      <c r="S40" s="15"/>
      <c r="T40" s="15"/>
      <c r="U40" s="15"/>
      <c r="V40" s="15" t="n">
        <f aca="false">SUMIF(AGRIMOTORS!G:G,C40,AGRIMOTORS!E:E)</f>
        <v>0</v>
      </c>
      <c r="W40" s="15" t="n">
        <f aca="false">+SUMIF(BOVIMA!F:F,'ALL 2020'!C40,BOVIMA!D:D)</f>
        <v>0</v>
      </c>
      <c r="X40" s="15" t="n">
        <f aca="false">+SUMIF(AGRIFEED!F:F,'ALL 2020'!C40,AGRIFEED!D:D)</f>
        <v>0</v>
      </c>
      <c r="Y40" s="15" t="n">
        <f aca="false">SUMIF(AMIP!F:F,'ALL 2020'!C40,AMIP!D:D)</f>
        <v>0</v>
      </c>
      <c r="Z40" s="15" t="n">
        <f aca="false">+SUMIF(ISF!G:G,'ALL 2020'!C40,ISF!E:E)</f>
        <v>0</v>
      </c>
      <c r="AA40" s="29" t="n">
        <f aca="false">+SUMIF(DISCOI!G:G,'ALL 2020'!C40,DISCOI!E:E)</f>
        <v>0</v>
      </c>
      <c r="AB40" s="15" t="n">
        <f aca="false">+SUMIF(MABEL!F:F,'ALL 2020'!C40,MABEL!D:D)</f>
        <v>0</v>
      </c>
      <c r="AC40" s="15" t="n">
        <f aca="false">+SUMIF(NMP!F:F,'ALL 2020'!C40,NMP!D:D)</f>
        <v>0</v>
      </c>
      <c r="AD40" s="15" t="n">
        <f aca="false">SUMIF('AMCHO '!F:F,'ALL 2020'!C40,'AMCHO '!D:D)</f>
        <v>0</v>
      </c>
      <c r="AE40" s="41" t="n">
        <f aca="false">+SUMIF(CONFORTIS!G:G,'ALL 2020'!C40,CONFORTIS!E:E)</f>
        <v>0</v>
      </c>
      <c r="AF40" s="15" t="n">
        <f aca="false">+SUMIF('IRS IMMO'!G:G,'ALL 2020'!C40,'IRS IMMO'!E:E)</f>
        <v>0</v>
      </c>
      <c r="AG40" s="15" t="n">
        <f aca="false">+SUMIF(AGRIVETAM!F:F,'ALL 2020'!C40,AGRIVETAM!D:D)</f>
        <v>0</v>
      </c>
      <c r="AH40" s="15" t="n">
        <f aca="false">+SUMIF(EUROPAINTS!F:F,'ALL 2020'!C40,EUROPAINTS!D:D)</f>
        <v>0</v>
      </c>
      <c r="AI40" s="15" t="n">
        <f aca="false">+SUMIF('VET ABE'!F:F,'ALL 2020'!C40,'VET ABE'!E:E)</f>
        <v>0</v>
      </c>
      <c r="AJ40" s="15" t="n">
        <f aca="false">SUMIF('VET FIA'!F:F,'ALL 2020'!C40,'VET FIA'!E:E)</f>
        <v>0</v>
      </c>
      <c r="AK40" s="15" t="n">
        <f aca="false">+SUMIF('CSS SAKAY'!F:F,'ALL 2020'!C40,'CSS SAKAY'!D:D)</f>
        <v>0</v>
      </c>
      <c r="AL40" s="15" t="n">
        <f aca="false">+SUMIF(AGRIMA!F:F,'ALL 2020'!C40,AGRIMA!D:D)</f>
        <v>0</v>
      </c>
      <c r="AM40" s="15" t="n">
        <f aca="false">SUMIF('United Malagasy'!F:F,'ALL 2020'!C40,'United Malagasy'!D:D)</f>
        <v>0</v>
      </c>
      <c r="AN40" s="15" t="n">
        <f aca="false">+SUMIF(NUTRIFOOD!E:E,'ALL 2020'!C40,NUTRIFOOD!D:D)</f>
        <v>0</v>
      </c>
      <c r="AO40" s="15" t="n">
        <f aca="false">+SUMIF(FERRIS!H:H,'ALL 2020'!C40,FERRIS!F:F)</f>
        <v>0</v>
      </c>
      <c r="AP40" s="15" t="n">
        <f aca="false">+SUMIF(SEM!F:F,'ALL 2020'!C40,SEM!D:D)</f>
        <v>0</v>
      </c>
      <c r="AQ40" s="15" t="n">
        <f aca="false">+SUMIF(Madatrade!F:F,'ALL 2020'!C40,Madatrade!D:D)</f>
        <v>0</v>
      </c>
      <c r="AR40" s="15" t="n">
        <f aca="false">+SUMIF('FLY TECH'!F:F,'ALL 2020'!C40,'FLY TECH'!E:E)</f>
        <v>0</v>
      </c>
      <c r="AS40" s="15" t="n">
        <f aca="false">+SUMIF('FIRST INVESTISSEMENT'!G:G,'ALL 2020'!C40,'FIRST INVESTISSEMENT'!E:E)</f>
        <v>0</v>
      </c>
      <c r="AT40" s="105" t="n">
        <f aca="false">+SUM(F40:AS40)</f>
        <v>0</v>
      </c>
      <c r="AU40" s="106" t="n">
        <f aca="false">+AT40/$AW$2</f>
        <v>0</v>
      </c>
    </row>
    <row r="41" customFormat="false" ht="17.25" hidden="false" customHeight="true" outlineLevel="0" collapsed="false">
      <c r="A41" s="6" t="str">
        <f aca="false">+LEFT(B41)</f>
        <v>2</v>
      </c>
      <c r="B41" s="6" t="str">
        <f aca="false">+LEFT(C41,3)</f>
        <v>218</v>
      </c>
      <c r="C41" s="20" t="n">
        <v>21810000</v>
      </c>
      <c r="D41" s="46" t="s">
        <v>2921</v>
      </c>
      <c r="E41" s="57" t="s">
        <v>1691</v>
      </c>
      <c r="F41" s="15" t="n">
        <f aca="false">+SUMIF(AGRIFARM!H:H,C41,AGRIFARM!L:L)</f>
        <v>0</v>
      </c>
      <c r="G41" s="15" t="n">
        <f aca="false">+SUMIF(AGRICORP!I:I,C41,AGRICORP!E:E)</f>
        <v>0</v>
      </c>
      <c r="H41" s="15" t="n">
        <f aca="false">+SUMIF(SMTP!D:D,'ALL 2020'!C41,SMTP!G:G)</f>
        <v>0</v>
      </c>
      <c r="I41" s="15" t="n">
        <f aca="false">+SUMIF(AGRIVET!G:G,C41,AGRIVET!E:E)</f>
        <v>0</v>
      </c>
      <c r="J41" s="15"/>
      <c r="K41" s="15"/>
      <c r="M41" s="15"/>
      <c r="N41" s="15"/>
      <c r="O41" s="15"/>
      <c r="P41" s="15"/>
      <c r="Q41" s="15"/>
      <c r="R41" s="15" t="n">
        <f aca="false">+SUMIF('First Energy'!F:F,'ALL 2020'!C41,'First Energy'!D:D)</f>
        <v>366798405.79</v>
      </c>
      <c r="S41" s="15"/>
      <c r="T41" s="15"/>
      <c r="U41" s="15"/>
      <c r="V41" s="15" t="n">
        <f aca="false">SUMIF(AGRIMOTORS!G:G,C41,AGRIMOTORS!E:E)</f>
        <v>0</v>
      </c>
      <c r="W41" s="15" t="n">
        <f aca="false">+SUMIF(BOVIMA!F:F,'ALL 2020'!C41,BOVIMA!D:D)</f>
        <v>0</v>
      </c>
      <c r="X41" s="15" t="n">
        <f aca="false">+SUMIF(AGRIFEED!F:F,'ALL 2020'!C41,AGRIFEED!D:D)</f>
        <v>11712916.67</v>
      </c>
      <c r="Y41" s="15" t="n">
        <f aca="false">SUMIF(AMIP!F:F,'ALL 2020'!C41,AMIP!D:D)</f>
        <v>0</v>
      </c>
      <c r="Z41" s="15" t="n">
        <f aca="false">+SUMIF(ISF!G:G,'ALL 2020'!C41,ISF!E:E)</f>
        <v>0</v>
      </c>
      <c r="AA41" s="29" t="n">
        <f aca="false">+SUMIF(DISCOI!G:G,'ALL 2020'!C41,DISCOI!E:E)</f>
        <v>0</v>
      </c>
      <c r="AB41" s="15" t="n">
        <f aca="false">+SUMIF(MABEL!F:F,'ALL 2020'!C41,MABEL!D:D)</f>
        <v>0</v>
      </c>
      <c r="AC41" s="15" t="n">
        <f aca="false">+SUMIF(NMP!F:F,'ALL 2020'!C41,NMP!D:D)</f>
        <v>0</v>
      </c>
      <c r="AD41" s="15" t="n">
        <f aca="false">SUMIF('AMCHO '!F:F,'ALL 2020'!C41,'AMCHO '!D:D)</f>
        <v>0</v>
      </c>
      <c r="AE41" s="41" t="n">
        <f aca="false">+SUMIF(CONFORTIS!G:G,'ALL 2020'!C41,CONFORTIS!E:E)</f>
        <v>0</v>
      </c>
      <c r="AF41" s="15" t="n">
        <f aca="false">+SUMIF('IRS IMMO'!G:G,'ALL 2020'!C41,'IRS IMMO'!E:E)</f>
        <v>0</v>
      </c>
      <c r="AG41" s="15" t="n">
        <f aca="false">+SUMIF(AGRIVETAM!F:F,'ALL 2020'!C41,AGRIVETAM!D:D)</f>
        <v>0</v>
      </c>
      <c r="AH41" s="15" t="n">
        <f aca="false">+SUMIF(EUROPAINTS!F:F,'ALL 2020'!C41,EUROPAINTS!D:D)</f>
        <v>105662004.77</v>
      </c>
      <c r="AI41" s="15" t="n">
        <f aca="false">+SUMIF('VET ABE'!F:F,'ALL 2020'!C41,'VET ABE'!E:E)</f>
        <v>0</v>
      </c>
      <c r="AJ41" s="15" t="n">
        <f aca="false">SUMIF('VET FIA'!F:F,'ALL 2020'!C41,'VET FIA'!E:E)</f>
        <v>1169175</v>
      </c>
      <c r="AK41" s="15" t="n">
        <f aca="false">+SUMIF('CSS SAKAY'!F:F,'ALL 2020'!C41,'CSS SAKAY'!D:D)</f>
        <v>0</v>
      </c>
      <c r="AL41" s="15" t="n">
        <f aca="false">+SUMIF(AGRIMA!F:F,'ALL 2020'!C41,AGRIMA!D:D)</f>
        <v>0</v>
      </c>
      <c r="AM41" s="15" t="n">
        <f aca="false">SUMIF('United Malagasy'!F:F,'ALL 2020'!C41,'United Malagasy'!D:D)</f>
        <v>0</v>
      </c>
      <c r="AN41" s="15" t="n">
        <f aca="false">+SUMIF(NUTRIFOOD!E:E,'ALL 2020'!C41,NUTRIFOOD!D:D)</f>
        <v>0</v>
      </c>
      <c r="AO41" s="15" t="n">
        <f aca="false">+SUMIF(FERRIS!H:H,'ALL 2020'!C41,FERRIS!F:F)</f>
        <v>534210169.23</v>
      </c>
      <c r="AP41" s="15" t="n">
        <f aca="false">+SUMIF(SEM!F:F,'ALL 2020'!C41,SEM!D:D)</f>
        <v>4901032247.99</v>
      </c>
      <c r="AQ41" s="15" t="n">
        <f aca="false">+SUMIF(Madatrade!F:F,'ALL 2020'!C41,Madatrade!D:D)</f>
        <v>0</v>
      </c>
      <c r="AR41" s="15" t="n">
        <f aca="false">+SUMIF('FLY TECH'!F:F,'ALL 2020'!C41,'FLY TECH'!E:E)</f>
        <v>10969365</v>
      </c>
      <c r="AS41" s="15" t="n">
        <f aca="false">+SUMIF('FIRST INVESTISSEMENT'!G:G,'ALL 2020'!C41,'FIRST INVESTISSEMENT'!E:E)</f>
        <v>0</v>
      </c>
      <c r="AT41" s="105" t="n">
        <f aca="false">+SUM(F41:AS41)</f>
        <v>5931554284.45</v>
      </c>
      <c r="AU41" s="106" t="n">
        <f aca="false">+AT41/$AW$2</f>
        <v>1306052.34828551</v>
      </c>
    </row>
    <row r="42" customFormat="false" ht="17.25" hidden="false" customHeight="true" outlineLevel="0" collapsed="false">
      <c r="A42" s="6" t="str">
        <f aca="false">+LEFT(B42)</f>
        <v>2</v>
      </c>
      <c r="B42" s="6" t="str">
        <f aca="false">+LEFT(C42,3)</f>
        <v>218</v>
      </c>
      <c r="C42" s="20" t="n">
        <v>21820000</v>
      </c>
      <c r="D42" s="46" t="s">
        <v>2923</v>
      </c>
      <c r="E42" s="57" t="s">
        <v>10</v>
      </c>
      <c r="F42" s="15" t="n">
        <f aca="false">+SUMIF(AGRIFARM!H:H,C42,AGRIFARM!L:L)</f>
        <v>56439391.45</v>
      </c>
      <c r="G42" s="15" t="n">
        <f aca="false">+SUMIF(AGRICORP!I:I,C42,AGRICORP!E:E)</f>
        <v>0</v>
      </c>
      <c r="H42" s="15" t="n">
        <f aca="false">+SUMIF(SMTP!D:D,'ALL 2020'!C42,SMTP!G:G)</f>
        <v>251822348.0215</v>
      </c>
      <c r="I42" s="15" t="n">
        <f aca="false">+SUMIF(AGRIVET!G:G,C42,AGRIVET!E:E)</f>
        <v>105169599.78</v>
      </c>
      <c r="J42" s="15" t="n">
        <f aca="false">+SUMIF(AGRIVAL!G:G,'ALL 2020'!C42,AGRIVAL!E:E)</f>
        <v>84742606.86</v>
      </c>
      <c r="K42" s="15" t="n">
        <f aca="false">+SUMIF(AGRIKOBA!G:G,'ALL 2020'!C42,AGRIKOBA!E:E)</f>
        <v>14310573.24</v>
      </c>
      <c r="L42" s="15" t="n">
        <f aca="false">+SUMIF(LMOI!F:F,'ALL 2020'!C42,LMOI!D:D)</f>
        <v>19993000</v>
      </c>
      <c r="M42" s="15" t="n">
        <f aca="false">+SUMIF(TARTINE!G:G,'ALL 2020'!C42,TARTINE!E:E)</f>
        <v>329705181.33</v>
      </c>
      <c r="N42" s="15" t="n">
        <f aca="false">+SUMIF(IDF!F:F,'ALL 2020'!C42,IDF!D:D)</f>
        <v>760738166.4</v>
      </c>
      <c r="O42" s="15" t="n">
        <f aca="false">+SUMIF(RYA!G:G,C42,RYA!E:E)</f>
        <v>3976733.34</v>
      </c>
      <c r="P42" s="15" t="n">
        <f aca="false">+SUMIF('SCI NOAH'!G:G,'ALL 2020'!C42,'SCI NOAH'!E:E)</f>
        <v>0</v>
      </c>
      <c r="Q42" s="15" t="n">
        <f aca="false">+SUMIF(SIM!F:F,'ALL 2020'!C42,SIM!D:D)</f>
        <v>1793333.34</v>
      </c>
      <c r="R42" s="15" t="n">
        <f aca="false">+SUMIF('First Energy'!F:F,'ALL 2020'!C42,'First Energy'!D:D)</f>
        <v>8826515.91</v>
      </c>
      <c r="S42" s="15" t="n">
        <f aca="false">+SUMIF('ID Motors'!G:G,C42,'ID Motors'!E:E)</f>
        <v>14993622.4</v>
      </c>
      <c r="T42" s="15" t="n">
        <f aca="false">+SUMIF('ID RENTAL'!G:G,'ALL 2020'!C42,'ID RENTAL'!E:E)</f>
        <v>0</v>
      </c>
      <c r="U42" s="15" t="n">
        <f aca="false">+SUMIF('MCM '!G:G,'ALL 2020'!C42,'MCM '!E:E)</f>
        <v>47660667.12</v>
      </c>
      <c r="V42" s="15" t="n">
        <f aca="false">SUMIF(AGRIMOTORS!G:G,C42,AGRIMOTORS!E:E)</f>
        <v>4411156.05</v>
      </c>
      <c r="W42" s="15" t="n">
        <f aca="false">+SUMIF(BOVIMA!F:F,'ALL 2020'!C42,BOVIMA!D:D)</f>
        <v>17222151.38</v>
      </c>
      <c r="X42" s="15" t="n">
        <f aca="false">+SUMIF(AGRIFEED!F:F,'ALL 2020'!C42,AGRIFEED!D:D)</f>
        <v>660000</v>
      </c>
      <c r="Y42" s="15" t="n">
        <f aca="false">SUMIF(AMIP!F:F,'ALL 2020'!C42,AMIP!D:D)</f>
        <v>0</v>
      </c>
      <c r="Z42" s="15" t="n">
        <f aca="false">+SUMIF(ISF!G:G,'ALL 2020'!C42,ISF!E:E)</f>
        <v>0</v>
      </c>
      <c r="AA42" s="29" t="n">
        <f aca="false">+SUMIF(DISCOI!G:G,'ALL 2020'!C42,DISCOI!E:E)</f>
        <v>39643812.16</v>
      </c>
      <c r="AB42" s="15" t="n">
        <f aca="false">+SUMIF(MABEL!F:F,'ALL 2020'!C42,MABEL!D:D)</f>
        <v>637342.8</v>
      </c>
      <c r="AC42" s="15" t="n">
        <f aca="false">+SUMIF(NMP!F:F,'ALL 2020'!C42,NMP!D:D)</f>
        <v>0</v>
      </c>
      <c r="AD42" s="15" t="n">
        <f aca="false">SUMIF('AMCHO '!F:F,'ALL 2020'!C42,'AMCHO '!D:D)</f>
        <v>33741235.52</v>
      </c>
      <c r="AE42" s="41" t="n">
        <f aca="false">+SUMIF(CONFORTIS!G:G,'ALL 2020'!C42,CONFORTIS!E:E)</f>
        <v>0</v>
      </c>
      <c r="AF42" s="15" t="n">
        <f aca="false">+SUMIF('IRS IMMO'!G:G,'ALL 2020'!C42,'IRS IMMO'!E:E)</f>
        <v>0</v>
      </c>
      <c r="AG42" s="15" t="n">
        <f aca="false">+SUMIF(AGRIVETAM!F:F,'ALL 2020'!C42,AGRIVETAM!D:D)</f>
        <v>57263022.93</v>
      </c>
      <c r="AH42" s="15" t="n">
        <f aca="false">+SUMIF(EUROPAINTS!F:F,'ALL 2020'!C42,EUROPAINTS!D:D)</f>
        <v>0</v>
      </c>
      <c r="AI42" s="15" t="n">
        <f aca="false">+SUMIF('VET ABE'!F:F,'ALL 2020'!C42,'VET ABE'!E:E)</f>
        <v>4866642</v>
      </c>
      <c r="AJ42" s="15" t="n">
        <f aca="false">SUMIF('VET FIA'!F:F,'ALL 2020'!C42,'VET FIA'!E:E)</f>
        <v>0</v>
      </c>
      <c r="AK42" s="15" t="n">
        <f aca="false">+SUMIF('CSS SAKAY'!F:F,'ALL 2020'!C42,'CSS SAKAY'!D:D)</f>
        <v>0</v>
      </c>
      <c r="AL42" s="15" t="n">
        <f aca="false">+SUMIF(AGRIMA!F:F,'ALL 2020'!C42,AGRIMA!D:D)</f>
        <v>0</v>
      </c>
      <c r="AM42" s="15" t="n">
        <f aca="false">SUMIF('United Malagasy'!F:F,'ALL 2020'!C42,'United Malagasy'!D:D)</f>
        <v>2068000</v>
      </c>
      <c r="AN42" s="15" t="n">
        <f aca="false">+SUMIF(NUTRIFOOD!E:E,'ALL 2020'!C42,NUTRIFOOD!D:D)</f>
        <v>0</v>
      </c>
      <c r="AO42" s="15" t="n">
        <f aca="false">+SUMIF(FERRIS!H:H,'ALL 2020'!C42,FERRIS!F:F)</f>
        <v>14580863</v>
      </c>
      <c r="AP42" s="15" t="n">
        <f aca="false">+SUMIF(SEM!F:F,'ALL 2020'!C42,SEM!D:D)</f>
        <v>18737171.37</v>
      </c>
      <c r="AQ42" s="15" t="n">
        <f aca="false">+SUMIF(Madatrade!F:F,'ALL 2020'!C42,Madatrade!D:D)</f>
        <v>170025374.33</v>
      </c>
      <c r="AR42" s="15" t="n">
        <f aca="false">+SUMIF('FLY TECH'!F:F,'ALL 2020'!C42,'FLY TECH'!E:E)</f>
        <v>96611920.93</v>
      </c>
      <c r="AS42" s="15" t="n">
        <f aca="false">+SUMIF('FIRST INVESTISSEMENT'!G:G,'ALL 2020'!C42,'FIRST INVESTISSEMENT'!E:E)</f>
        <v>25200000</v>
      </c>
      <c r="AT42" s="105" t="n">
        <f aca="false">+SUM(F42:AS42)</f>
        <v>2185840431.6615</v>
      </c>
      <c r="AU42" s="106" t="n">
        <f aca="false">+AT42/$AW$2</f>
        <v>481294.09120187</v>
      </c>
    </row>
    <row r="43" customFormat="false" ht="17.25" hidden="false" customHeight="true" outlineLevel="0" collapsed="false">
      <c r="A43" s="6" t="str">
        <f aca="false">+LEFT(B43)</f>
        <v>2</v>
      </c>
      <c r="B43" s="6" t="str">
        <f aca="false">+LEFT(C43,3)</f>
        <v>218</v>
      </c>
      <c r="C43" s="20" t="n">
        <v>21830000</v>
      </c>
      <c r="D43" s="46" t="s">
        <v>2924</v>
      </c>
      <c r="E43" s="57" t="s">
        <v>11</v>
      </c>
      <c r="F43" s="15" t="n">
        <f aca="false">+SUMIF(AGRIFARM!H:H,C43,AGRIFARM!L:L)</f>
        <v>901078319.99</v>
      </c>
      <c r="G43" s="15" t="n">
        <f aca="false">+SUMIF(AGRICORP!I:I,C43,AGRICORP!E:E)</f>
        <v>0</v>
      </c>
      <c r="H43" s="15" t="n">
        <f aca="false">+SUMIF(SMTP!D:D,'ALL 2020'!C43,SMTP!G:G)</f>
        <v>964711988.5885</v>
      </c>
      <c r="I43" s="15" t="n">
        <f aca="false">+SUMIF(AGRIVET!G:G,C43,AGRIVET!E:E)</f>
        <v>1059294231.88</v>
      </c>
      <c r="J43" s="15" t="n">
        <f aca="false">+SUMIF(AGRIVAL!G:G,'ALL 2020'!C43,AGRIVAL!E:E)</f>
        <v>409696738.98</v>
      </c>
      <c r="K43" s="15" t="n">
        <f aca="false">+SUMIF(AGRIKOBA!G:G,'ALL 2020'!C43,AGRIKOBA!E:E)</f>
        <v>0</v>
      </c>
      <c r="L43" s="15" t="n">
        <f aca="false">+SUMIF(LMOI!F:F,'ALL 2020'!C43,LMOI!D:D)</f>
        <v>1513606829.88</v>
      </c>
      <c r="M43" s="15" t="n">
        <f aca="false">+SUMIF(TARTINE!G:G,'ALL 2020'!C43,TARTINE!E:E)</f>
        <v>636315786.16</v>
      </c>
      <c r="N43" s="15" t="n">
        <f aca="false">+SUMIF(IDF!F:F,'ALL 2020'!C43,IDF!D:D)</f>
        <v>172415244.95</v>
      </c>
      <c r="O43" s="15" t="n">
        <f aca="false">+SUMIF(RYA!G:G,C43,RYA!E:E)</f>
        <v>0</v>
      </c>
      <c r="P43" s="15" t="n">
        <f aca="false">+SUMIF('SCI NOAH'!G:G,'ALL 2020'!C43,'SCI NOAH'!E:E)</f>
        <v>0</v>
      </c>
      <c r="Q43" s="15" t="n">
        <f aca="false">+SUMIF(SIM!F:F,'ALL 2020'!C43,SIM!D:D)</f>
        <v>70310075.33</v>
      </c>
      <c r="R43" s="15" t="n">
        <f aca="false">+SUMIF('First Energy'!F:F,'ALL 2020'!C43,'First Energy'!D:D)</f>
        <v>945406539.05</v>
      </c>
      <c r="S43" s="15" t="n">
        <f aca="false">+SUMIF('ID Motors'!G:G,C43,'ID Motors'!E:E)</f>
        <v>380109307.03</v>
      </c>
      <c r="T43" s="15" t="n">
        <f aca="false">+SUMIF('ID RENTAL'!G:G,'ALL 2020'!C43,'ID RENTAL'!E:E)</f>
        <v>5301481698.258</v>
      </c>
      <c r="U43" s="15" t="n">
        <f aca="false">+SUMIF('MCM '!G:G,'ALL 2020'!C43,'MCM '!E:E)</f>
        <v>192197103.03</v>
      </c>
      <c r="V43" s="15" t="n">
        <f aca="false">SUMIF(AGRIMOTORS!G:G,C43,AGRIMOTORS!E:E)</f>
        <v>0</v>
      </c>
      <c r="W43" s="15" t="n">
        <f aca="false">+SUMIF(BOVIMA!F:F,'ALL 2020'!C43,BOVIMA!D:D)</f>
        <v>1347147527.87</v>
      </c>
      <c r="X43" s="15" t="n">
        <f aca="false">+SUMIF(AGRIFEED!F:F,'ALL 2020'!C43,AGRIFEED!D:D)</f>
        <v>159461000.01</v>
      </c>
      <c r="Y43" s="15" t="n">
        <f aca="false">SUMIF(AMIP!F:F,'ALL 2020'!C43,AMIP!D:D)</f>
        <v>0</v>
      </c>
      <c r="Z43" s="15" t="n">
        <f aca="false">+SUMIF(ISF!G:G,'ALL 2020'!C43,ISF!E:E)</f>
        <v>0</v>
      </c>
      <c r="AA43" s="29" t="n">
        <f aca="false">+SUMIF(DISCOI!G:G,'ALL 2020'!C43,DISCOI!E:E)</f>
        <v>567907282.67</v>
      </c>
      <c r="AB43" s="15" t="n">
        <f aca="false">+SUMIF(MABEL!F:F,'ALL 2020'!C43,MABEL!D:D)</f>
        <v>4704166.68</v>
      </c>
      <c r="AC43" s="15" t="n">
        <f aca="false">+SUMIF(NMP!F:F,'ALL 2020'!C43,NMP!D:D)</f>
        <v>93458413.75</v>
      </c>
      <c r="AD43" s="15" t="n">
        <f aca="false">SUMIF('AMCHO '!F:F,'ALL 2020'!C43,'AMCHO '!D:D)</f>
        <v>0</v>
      </c>
      <c r="AE43" s="41" t="n">
        <f aca="false">+SUMIF(CONFORTIS!G:G,'ALL 2020'!C43,CONFORTIS!E:E)</f>
        <v>0</v>
      </c>
      <c r="AF43" s="15" t="n">
        <f aca="false">+SUMIF('IRS IMMO'!G:G,'ALL 2020'!C43,'IRS IMMO'!E:E)</f>
        <v>0</v>
      </c>
      <c r="AG43" s="15" t="n">
        <f aca="false">+SUMIF(AGRIVETAM!F:F,'ALL 2020'!C43,AGRIVETAM!D:D)</f>
        <v>186077403</v>
      </c>
      <c r="AH43" s="15" t="n">
        <f aca="false">+SUMIF(EUROPAINTS!F:F,'ALL 2020'!C43,EUROPAINTS!D:D)</f>
        <v>18410000</v>
      </c>
      <c r="AI43" s="15" t="n">
        <f aca="false">+SUMIF('VET ABE'!F:F,'ALL 2020'!C43,'VET ABE'!E:E)</f>
        <v>4547499.66</v>
      </c>
      <c r="AJ43" s="15" t="n">
        <f aca="false">SUMIF('VET FIA'!F:F,'ALL 2020'!C43,'VET FIA'!E:E)</f>
        <v>6502500</v>
      </c>
      <c r="AK43" s="15" t="n">
        <f aca="false">+SUMIF('CSS SAKAY'!F:F,'ALL 2020'!C43,'CSS SAKAY'!D:D)</f>
        <v>0</v>
      </c>
      <c r="AL43" s="15" t="n">
        <f aca="false">+SUMIF(AGRIMA!F:F,'ALL 2020'!C43,AGRIMA!D:D)</f>
        <v>448630872.4</v>
      </c>
      <c r="AM43" s="15" t="n">
        <f aca="false">SUMIF('United Malagasy'!F:F,'ALL 2020'!C43,'United Malagasy'!D:D)</f>
        <v>0</v>
      </c>
      <c r="AN43" s="15" t="n">
        <f aca="false">+SUMIF(NUTRIFOOD!E:E,'ALL 2020'!C43,NUTRIFOOD!D:D)</f>
        <v>0</v>
      </c>
      <c r="AO43" s="15" t="n">
        <f aca="false">+SUMIF(FERRIS!H:H,'ALL 2020'!C43,FERRIS!F:F)</f>
        <v>1465639566.34</v>
      </c>
      <c r="AP43" s="15" t="n">
        <f aca="false">+SUMIF(SEM!F:F,'ALL 2020'!C43,SEM!D:D)</f>
        <v>222558378</v>
      </c>
      <c r="AQ43" s="15" t="n">
        <f aca="false">+SUMIF(Madatrade!F:F,'ALL 2020'!C43,Madatrade!D:D)</f>
        <v>384058036.14</v>
      </c>
      <c r="AR43" s="15" t="n">
        <f aca="false">+SUMIF('FLY TECH'!F:F,'ALL 2020'!C43,'FLY TECH'!E:E)</f>
        <v>0</v>
      </c>
      <c r="AS43" s="15" t="n">
        <f aca="false">+SUMIF('FIRST INVESTISSEMENT'!G:G,'ALL 2020'!C43,'FIRST INVESTISSEMENT'!E:E)</f>
        <v>137991811.33</v>
      </c>
      <c r="AT43" s="105" t="n">
        <f aca="false">+SUM(F43:AS43)</f>
        <v>17593718320.9765</v>
      </c>
      <c r="AU43" s="106" t="n">
        <f aca="false">+AT43/$AW$2</f>
        <v>3873911.6302829</v>
      </c>
    </row>
    <row r="44" customFormat="false" ht="17.25" hidden="false" customHeight="true" outlineLevel="0" collapsed="false">
      <c r="A44" s="6" t="str">
        <f aca="false">+LEFT(B44)</f>
        <v>2</v>
      </c>
      <c r="B44" s="6" t="str">
        <f aca="false">+LEFT(C44,3)</f>
        <v>218</v>
      </c>
      <c r="C44" s="20" t="n">
        <v>21831000</v>
      </c>
      <c r="D44" s="46" t="s">
        <v>2924</v>
      </c>
      <c r="E44" s="57" t="s">
        <v>1774</v>
      </c>
      <c r="F44" s="15" t="n">
        <f aca="false">+SUMIF(AGRIFARM!H:H,C44,AGRIFARM!L:L)</f>
        <v>0</v>
      </c>
      <c r="G44" s="15" t="n">
        <f aca="false">+SUMIF(AGRICORP!I:I,C44,AGRICORP!E:E)</f>
        <v>0</v>
      </c>
      <c r="H44" s="15" t="n">
        <f aca="false">+SUMIF(SMTP!D:D,'ALL 2020'!C44,SMTP!G:G)</f>
        <v>0</v>
      </c>
      <c r="I44" s="15" t="n">
        <f aca="false">+SUMIF(AGRIVET!G:G,C44,AGRIVET!E:E)</f>
        <v>0</v>
      </c>
      <c r="J44" s="15"/>
      <c r="K44" s="15"/>
      <c r="M44" s="15"/>
      <c r="N44" s="15"/>
      <c r="O44" s="15"/>
      <c r="P44" s="15" t="n">
        <f aca="false">+SUMIF('SCI NOAH'!G:G,'ALL 2020'!C44,'SCI NOAH'!E:E)</f>
        <v>0</v>
      </c>
      <c r="Q44" s="15" t="n">
        <f aca="false">+SUMIF(SIM!F:F,'ALL 2020'!C44,SIM!D:D)</f>
        <v>0</v>
      </c>
      <c r="R44" s="15" t="n">
        <f aca="false">+SUMIF('First Energy'!F:F,'ALL 2020'!C44,'First Energy'!D:D)</f>
        <v>0</v>
      </c>
      <c r="S44" s="15" t="n">
        <f aca="false">+SUMIF('ID Motors'!G:G,C44,'ID Motors'!E:E)</f>
        <v>4396252345.21</v>
      </c>
      <c r="T44" s="15" t="n">
        <f aca="false">+SUMIF('ID RENTAL'!G:G,'ALL 2020'!C44,'ID RENTAL'!E:E)</f>
        <v>0</v>
      </c>
      <c r="U44" s="15" t="n">
        <f aca="false">+SUMIF('MCM '!G:G,'ALL 2020'!C44,'MCM '!E:E)</f>
        <v>0</v>
      </c>
      <c r="V44" s="15" t="n">
        <f aca="false">SUMIF(AGRIMOTORS!G:G,C44,AGRIMOTORS!E:E)</f>
        <v>0</v>
      </c>
      <c r="W44" s="15" t="n">
        <f aca="false">+SUMIF(BOVIMA!F:F,'ALL 2020'!C44,BOVIMA!D:D)</f>
        <v>0</v>
      </c>
      <c r="X44" s="15" t="n">
        <f aca="false">+SUMIF(AGRIFEED!F:F,'ALL 2020'!C44,AGRIFEED!D:D)</f>
        <v>0</v>
      </c>
      <c r="Y44" s="15" t="n">
        <f aca="false">SUMIF(AMIP!F:F,'ALL 2020'!C44,AMIP!D:D)</f>
        <v>0</v>
      </c>
      <c r="Z44" s="15" t="n">
        <f aca="false">+SUMIF(ISF!G:G,'ALL 2020'!C44,ISF!E:E)</f>
        <v>0</v>
      </c>
      <c r="AA44" s="29" t="n">
        <f aca="false">+SUMIF(DISCOI!G:G,'ALL 2020'!C44,DISCOI!E:E)</f>
        <v>0</v>
      </c>
      <c r="AB44" s="15" t="n">
        <f aca="false">+SUMIF(MABEL!F:F,'ALL 2020'!C44,MABEL!D:D)</f>
        <v>0</v>
      </c>
      <c r="AC44" s="15" t="n">
        <f aca="false">+SUMIF(NMP!F:F,'ALL 2020'!C44,NMP!D:D)</f>
        <v>0</v>
      </c>
      <c r="AD44" s="15" t="n">
        <f aca="false">SUMIF('AMCHO '!F:F,'ALL 2020'!C44,'AMCHO '!D:D)</f>
        <v>0</v>
      </c>
      <c r="AE44" s="41" t="n">
        <f aca="false">+SUMIF(CONFORTIS!G:G,'ALL 2020'!C44,CONFORTIS!E:E)</f>
        <v>0</v>
      </c>
      <c r="AF44" s="15" t="n">
        <f aca="false">+SUMIF('IRS IMMO'!G:G,'ALL 2020'!C44,'IRS IMMO'!E:E)</f>
        <v>0</v>
      </c>
      <c r="AG44" s="15" t="n">
        <f aca="false">+SUMIF(AGRIVETAM!F:F,'ALL 2020'!C44,AGRIVETAM!D:D)</f>
        <v>0</v>
      </c>
      <c r="AH44" s="15" t="n">
        <f aca="false">+SUMIF(EUROPAINTS!F:F,'ALL 2020'!C44,EUROPAINTS!D:D)</f>
        <v>0</v>
      </c>
      <c r="AI44" s="15" t="n">
        <f aca="false">+SUMIF('VET ABE'!F:F,'ALL 2020'!C44,'VET ABE'!E:E)</f>
        <v>0</v>
      </c>
      <c r="AJ44" s="15" t="n">
        <f aca="false">SUMIF('VET FIA'!F:F,'ALL 2020'!C44,'VET FIA'!E:E)</f>
        <v>0</v>
      </c>
      <c r="AK44" s="15" t="n">
        <f aca="false">+SUMIF('CSS SAKAY'!F:F,'ALL 2020'!C44,'CSS SAKAY'!D:D)</f>
        <v>0</v>
      </c>
      <c r="AL44" s="15" t="n">
        <f aca="false">+SUMIF(AGRIMA!F:F,'ALL 2020'!C44,AGRIMA!D:D)</f>
        <v>0</v>
      </c>
      <c r="AM44" s="15" t="n">
        <f aca="false">SUMIF('United Malagasy'!F:F,'ALL 2020'!C44,'United Malagasy'!D:D)</f>
        <v>0</v>
      </c>
      <c r="AN44" s="15" t="n">
        <f aca="false">+SUMIF(NUTRIFOOD!E:E,'ALL 2020'!C44,NUTRIFOOD!D:D)</f>
        <v>0</v>
      </c>
      <c r="AO44" s="15" t="n">
        <f aca="false">+SUMIF(FERRIS!H:H,'ALL 2020'!C44,FERRIS!F:F)</f>
        <v>4674877485.11</v>
      </c>
      <c r="AP44" s="15" t="n">
        <f aca="false">+SUMIF(SEM!F:F,'ALL 2020'!C44,SEM!D:D)</f>
        <v>0</v>
      </c>
      <c r="AQ44" s="15" t="n">
        <f aca="false">+SUMIF(Madatrade!F:F,'ALL 2020'!C44,Madatrade!D:D)</f>
        <v>0</v>
      </c>
      <c r="AR44" s="15" t="n">
        <f aca="false">+SUMIF('FLY TECH'!F:F,'ALL 2020'!C44,'FLY TECH'!E:E)</f>
        <v>0</v>
      </c>
      <c r="AS44" s="15" t="n">
        <f aca="false">+SUMIF('FIRST INVESTISSEMENT'!G:G,'ALL 2020'!C44,'FIRST INVESTISSEMENT'!E:E)</f>
        <v>0</v>
      </c>
      <c r="AT44" s="105" t="n">
        <f aca="false">+SUM(F44:AS44)</f>
        <v>9071129830.32</v>
      </c>
      <c r="AU44" s="106" t="n">
        <f aca="false">+AT44/$AW$2</f>
        <v>1997346.70684056</v>
      </c>
    </row>
    <row r="45" customFormat="false" ht="17.25" hidden="false" customHeight="true" outlineLevel="0" collapsed="false">
      <c r="A45" s="6" t="str">
        <f aca="false">+LEFT(B45)</f>
        <v>2</v>
      </c>
      <c r="B45" s="6" t="str">
        <f aca="false">+LEFT(C45,3)</f>
        <v>218</v>
      </c>
      <c r="C45" s="20" t="n">
        <v>21840000</v>
      </c>
      <c r="D45" s="46" t="s">
        <v>2925</v>
      </c>
      <c r="E45" s="57" t="s">
        <v>12</v>
      </c>
      <c r="F45" s="15" t="n">
        <f aca="false">+SUMIF(AGRIFARM!H:H,C45,AGRIFARM!L:L)</f>
        <v>95049060.35</v>
      </c>
      <c r="G45" s="15" t="n">
        <f aca="false">+SUMIF(AGRICORP!I:I,C45,AGRICORP!E:E)</f>
        <v>0</v>
      </c>
      <c r="H45" s="15" t="n">
        <f aca="false">+SUMIF(SMTP!D:D,'ALL 2020'!C45,SMTP!G:G)</f>
        <v>389285092.4393</v>
      </c>
      <c r="I45" s="15" t="n">
        <f aca="false">+SUMIF(AGRIVET!G:G,C45,AGRIVET!E:E)</f>
        <v>330068602.19</v>
      </c>
      <c r="J45" s="15" t="n">
        <f aca="false">+SUMIF(AGRIVAL!G:G,'ALL 2020'!C45,AGRIVAL!E:E)</f>
        <v>85681242.94</v>
      </c>
      <c r="K45" s="15" t="n">
        <f aca="false">+SUMIF(AGRIKOBA!G:G,'ALL 2020'!C45,AGRIKOBA!E:E)</f>
        <v>40168647.3</v>
      </c>
      <c r="L45" s="15" t="n">
        <f aca="false">+SUMIF(LMOI!F:F,'ALL 2020'!C45,LMOI!D:D)</f>
        <v>183928070.99</v>
      </c>
      <c r="M45" s="15" t="n">
        <f aca="false">+SUMIF(TARTINE!G:G,'ALL 2020'!C45,TARTINE!E:E)</f>
        <v>261732754.56</v>
      </c>
      <c r="N45" s="15" t="n">
        <f aca="false">+SUMIF(IDF!F:F,'ALL 2020'!C45,IDF!D:D)</f>
        <v>30275432.08</v>
      </c>
      <c r="O45" s="15" t="n">
        <f aca="false">+SUMIF(RYA!G:G,C45,RYA!E:E)</f>
        <v>0</v>
      </c>
      <c r="P45" s="15" t="n">
        <f aca="false">+SUMIF('SCI NOAH'!G:G,'ALL 2020'!C45,'SCI NOAH'!E:E)</f>
        <v>0</v>
      </c>
      <c r="Q45" s="15" t="n">
        <f aca="false">+SUMIF(SIM!F:F,'ALL 2020'!C45,SIM!D:D)</f>
        <v>0</v>
      </c>
      <c r="R45" s="15" t="n">
        <f aca="false">+SUMIF('First Energy'!F:F,'ALL 2020'!C45,'First Energy'!D:D)</f>
        <v>35645649.04</v>
      </c>
      <c r="S45" s="15" t="n">
        <f aca="false">+SUMIF('ID Motors'!G:G,C45,'ID Motors'!E:E)</f>
        <v>89166415.1</v>
      </c>
      <c r="T45" s="15" t="n">
        <f aca="false">+SUMIF('ID RENTAL'!G:G,'ALL 2020'!C45,'ID RENTAL'!E:E)</f>
        <v>5316500</v>
      </c>
      <c r="U45" s="15" t="n">
        <f aca="false">+SUMIF('MCM '!G:G,'ALL 2020'!C45,'MCM '!E:E)</f>
        <v>61246877.85</v>
      </c>
      <c r="V45" s="15" t="n">
        <f aca="false">SUMIF(AGRIMOTORS!G:G,C45,AGRIMOTORS!E:E)</f>
        <v>3825680</v>
      </c>
      <c r="W45" s="15" t="n">
        <f aca="false">+SUMIF(BOVIMA!F:F,'ALL 2020'!C45,BOVIMA!D:D)</f>
        <v>31640648</v>
      </c>
      <c r="X45" s="15" t="n">
        <f aca="false">+SUMIF(AGRIFEED!F:F,'ALL 2020'!C45,AGRIFEED!D:D)</f>
        <v>3953600</v>
      </c>
      <c r="Y45" s="15" t="n">
        <f aca="false">SUMIF(AMIP!F:F,'ALL 2020'!C45,AMIP!D:D)</f>
        <v>0</v>
      </c>
      <c r="Z45" s="15" t="n">
        <f aca="false">+SUMIF(ISF!G:G,'ALL 2020'!C45,ISF!E:E)</f>
        <v>0</v>
      </c>
      <c r="AA45" s="29" t="n">
        <f aca="false">+SUMIF(DISCOI!G:G,'ALL 2020'!C45,DISCOI!E:E)</f>
        <v>56959480</v>
      </c>
      <c r="AB45" s="15" t="n">
        <f aca="false">+SUMIF(MABEL!F:F,'ALL 2020'!C45,MABEL!D:D)</f>
        <v>6462000</v>
      </c>
      <c r="AC45" s="15" t="n">
        <f aca="false">+SUMIF(NMP!F:F,'ALL 2020'!C45,NMP!D:D)</f>
        <v>0</v>
      </c>
      <c r="AD45" s="15" t="n">
        <f aca="false">SUMIF('AMCHO '!F:F,'ALL 2020'!C45,'AMCHO '!D:D)</f>
        <v>18400121.75</v>
      </c>
      <c r="AE45" s="41" t="n">
        <f aca="false">+SUMIF(CONFORTIS!G:G,'ALL 2020'!C45,CONFORTIS!E:E)</f>
        <v>0</v>
      </c>
      <c r="AF45" s="15" t="n">
        <f aca="false">+SUMIF('IRS IMMO'!G:G,'ALL 2020'!C45,'IRS IMMO'!E:E)</f>
        <v>0</v>
      </c>
      <c r="AG45" s="15" t="n">
        <f aca="false">+SUMIF(AGRIVETAM!F:F,'ALL 2020'!C45,AGRIVETAM!D:D)</f>
        <v>15858497.54</v>
      </c>
      <c r="AH45" s="15" t="n">
        <f aca="false">+SUMIF(EUROPAINTS!F:F,'ALL 2020'!C45,EUROPAINTS!D:D)</f>
        <v>0</v>
      </c>
      <c r="AI45" s="15" t="n">
        <f aca="false">+SUMIF('VET ABE'!F:F,'ALL 2020'!C45,'VET ABE'!E:E)</f>
        <v>12676540</v>
      </c>
      <c r="AJ45" s="15" t="n">
        <f aca="false">SUMIF('VET FIA'!F:F,'ALL 2020'!C45,'VET FIA'!E:E)</f>
        <v>5091000</v>
      </c>
      <c r="AK45" s="15" t="n">
        <f aca="false">+SUMIF('CSS SAKAY'!F:F,'ALL 2020'!C45,'CSS SAKAY'!D:D)</f>
        <v>3019200</v>
      </c>
      <c r="AL45" s="15" t="n">
        <f aca="false">+SUMIF(AGRIMA!F:F,'ALL 2020'!C45,AGRIMA!D:D)</f>
        <v>3470000</v>
      </c>
      <c r="AM45" s="15" t="n">
        <f aca="false">SUMIF('United Malagasy'!F:F,'ALL 2020'!C45,'United Malagasy'!D:D)</f>
        <v>6208000</v>
      </c>
      <c r="AN45" s="15" t="n">
        <f aca="false">+SUMIF(NUTRIFOOD!E:E,'ALL 2020'!C45,NUTRIFOOD!D:D)</f>
        <v>0</v>
      </c>
      <c r="AO45" s="15" t="n">
        <f aca="false">+SUMIF(FERRIS!H:H,'ALL 2020'!C45,FERRIS!F:F)</f>
        <v>55442400.67</v>
      </c>
      <c r="AP45" s="15" t="n">
        <f aca="false">+SUMIF(SEM!F:F,'ALL 2020'!C45,SEM!D:D)</f>
        <v>14898527.22</v>
      </c>
      <c r="AQ45" s="15" t="n">
        <f aca="false">+SUMIF(Madatrade!F:F,'ALL 2020'!C45,Madatrade!D:D)</f>
        <v>9313167</v>
      </c>
      <c r="AR45" s="15" t="n">
        <f aca="false">+SUMIF('FLY TECH'!F:F,'ALL 2020'!C45,'FLY TECH'!E:E)</f>
        <v>23826267</v>
      </c>
      <c r="AS45" s="15" t="n">
        <f aca="false">+SUMIF('FIRST INVESTISSEMENT'!G:G,'ALL 2020'!C45,'FIRST INVESTISSEMENT'!E:E)</f>
        <v>0</v>
      </c>
      <c r="AT45" s="105" t="n">
        <f aca="false">+SUM(F45:AS45)</f>
        <v>1878609474.0193</v>
      </c>
      <c r="AU45" s="106" t="n">
        <f aca="false">+AT45/$AW$2</f>
        <v>413645.765914426</v>
      </c>
    </row>
    <row r="46" customFormat="false" ht="17.25" hidden="false" customHeight="true" outlineLevel="0" collapsed="false">
      <c r="A46" s="6" t="str">
        <f aca="false">+LEFT(B46)</f>
        <v>2</v>
      </c>
      <c r="B46" s="6" t="str">
        <f aca="false">+LEFT(C46,3)</f>
        <v>218</v>
      </c>
      <c r="C46" s="20" t="n">
        <v>21850000</v>
      </c>
      <c r="D46" s="46" t="s">
        <v>2921</v>
      </c>
      <c r="E46" s="57" t="s">
        <v>3025</v>
      </c>
      <c r="F46" s="15" t="n">
        <f aca="false">+SUMIF(AGRIFARM!H:H,C46,AGRIFARM!L:L)</f>
        <v>0</v>
      </c>
      <c r="G46" s="15" t="n">
        <f aca="false">+SUMIF(AGRICORP!I:I,C46,AGRICORP!E:E)</f>
        <v>0</v>
      </c>
      <c r="H46" s="15" t="n">
        <f aca="false">+SUMIF(SMTP!D:D,'ALL 2020'!C46,SMTP!G:G)</f>
        <v>0</v>
      </c>
      <c r="I46" s="15" t="n">
        <f aca="false">+SUMIF(AGRIVET!G:G,C46,AGRIVET!E:E)</f>
        <v>0</v>
      </c>
      <c r="J46" s="15"/>
      <c r="K46" s="15"/>
      <c r="M46" s="15"/>
      <c r="N46" s="15"/>
      <c r="O46" s="15"/>
      <c r="P46" s="15"/>
      <c r="Q46" s="15"/>
      <c r="R46" s="15"/>
      <c r="S46" s="15"/>
      <c r="T46" s="15"/>
      <c r="U46" s="15"/>
      <c r="V46" s="15" t="n">
        <f aca="false">SUMIF(AGRIMOTORS!G:G,C46,AGRIMOTORS!E:E)</f>
        <v>0</v>
      </c>
      <c r="W46" s="15"/>
      <c r="X46" s="15"/>
      <c r="Y46" s="15"/>
      <c r="Z46" s="15"/>
      <c r="AA46" s="29"/>
      <c r="AC46" s="15"/>
      <c r="AD46" s="15"/>
      <c r="AF46" s="15"/>
      <c r="AG46" s="15"/>
      <c r="AH46" s="15"/>
      <c r="AI46" s="15"/>
      <c r="AJ46" s="15"/>
      <c r="AK46" s="15" t="n">
        <f aca="false">+SUMIF('CSS SAKAY'!F:F,'ALL 2020'!C46,'CSS SAKAY'!D:D)</f>
        <v>0</v>
      </c>
      <c r="AL46" s="15" t="n">
        <f aca="false">+SUMIF(AGRIMA!F:F,'ALL 2020'!C46,AGRIMA!D:D)</f>
        <v>0</v>
      </c>
      <c r="AM46" s="15" t="n">
        <f aca="false">SUMIF('United Malagasy'!F:F,'ALL 2020'!C46,'United Malagasy'!D:D)</f>
        <v>0</v>
      </c>
      <c r="AN46" s="15" t="n">
        <f aca="false">+SUMIF(NUTRIFOOD!E:E,'ALL 2020'!C46,NUTRIFOOD!D:D)</f>
        <v>0</v>
      </c>
      <c r="AO46" s="15" t="n">
        <f aca="false">+SUMIF(FERRIS!H:H,'ALL 2020'!C46,FERRIS!F:F)</f>
        <v>44344697</v>
      </c>
      <c r="AP46" s="15" t="n">
        <f aca="false">+SUMIF(SEM!F:F,'ALL 2020'!C46,SEM!D:D)</f>
        <v>16834450</v>
      </c>
      <c r="AQ46" s="15" t="n">
        <f aca="false">+SUMIF(Madatrade!F:F,'ALL 2020'!C46,Madatrade!D:D)</f>
        <v>0</v>
      </c>
      <c r="AR46" s="15" t="n">
        <f aca="false">+SUMIF('FLY TECH'!F:F,'ALL 2020'!C46,'FLY TECH'!E:E)</f>
        <v>573166.67</v>
      </c>
      <c r="AS46" s="15" t="n">
        <f aca="false">+SUMIF('FIRST INVESTISSEMENT'!G:G,'ALL 2020'!C46,'FIRST INVESTISSEMENT'!E:E)</f>
        <v>0</v>
      </c>
      <c r="AT46" s="105" t="n">
        <f aca="false">+SUM(F46:AS46)</f>
        <v>61752313.67</v>
      </c>
      <c r="AU46" s="106" t="n">
        <f aca="false">+AT46/$AW$2</f>
        <v>13597.0692356642</v>
      </c>
    </row>
    <row r="47" customFormat="false" ht="17.25" hidden="false" customHeight="true" outlineLevel="0" collapsed="false">
      <c r="A47" s="6" t="str">
        <f aca="false">+LEFT(B47)</f>
        <v>2</v>
      </c>
      <c r="B47" s="6" t="str">
        <f aca="false">+LEFT(C47,3)</f>
        <v>232</v>
      </c>
      <c r="C47" s="20" t="n">
        <v>23200000</v>
      </c>
      <c r="D47" s="46" t="s">
        <v>2926</v>
      </c>
      <c r="E47" s="57" t="s">
        <v>236</v>
      </c>
      <c r="F47" s="15" t="n">
        <f aca="false">+SUMIF(AGRIFARM!H:H,C47,AGRIFARM!L:L)</f>
        <v>1751661600.75</v>
      </c>
      <c r="G47" s="15" t="n">
        <f aca="false">+SUMIF(AGRICORP!I:I,C47,AGRICORP!E:E)</f>
        <v>0</v>
      </c>
      <c r="H47" s="15" t="n">
        <f aca="false">+SUMIF(SMTP!D:D,'ALL 2020'!C47,SMTP!G:G)</f>
        <v>27302720.93</v>
      </c>
      <c r="I47" s="15" t="n">
        <f aca="false">+SUMIF(AGRIVET!G:G,C47,AGRIVET!E:E)</f>
        <v>104395125</v>
      </c>
      <c r="J47" s="15" t="n">
        <f aca="false">+SUMIF(AGRIVAL!G:G,'ALL 2020'!C47,AGRIVAL!E:E)</f>
        <v>0</v>
      </c>
      <c r="K47" s="15" t="n">
        <f aca="false">+SUMIF(AGRIKOBA!G:G,'ALL 2020'!C47,AGRIKOBA!E:E)</f>
        <v>0</v>
      </c>
      <c r="L47" s="15" t="n">
        <f aca="false">+SUMIF(LMOI!F:F,'ALL 2020'!C47,LMOI!D:D)</f>
        <v>0</v>
      </c>
      <c r="M47" s="15" t="n">
        <f aca="false">+SUMIF(TARTINE!G:G,'ALL 2020'!C47,TARTINE!E:E)</f>
        <v>255977729.63</v>
      </c>
      <c r="N47" s="15" t="n">
        <f aca="false">+SUMIF(IDF!F:F,'ALL 2020'!C47,IDF!D:D)</f>
        <v>311420170.6</v>
      </c>
      <c r="O47" s="15" t="n">
        <f aca="false">+SUMIF(RYA!G:G,C47,RYA!E:E)</f>
        <v>6130502618.94</v>
      </c>
      <c r="P47" s="15" t="n">
        <f aca="false">+SUMIF('SCI NOAH'!G:G,'ALL 2020'!C47,'SCI NOAH'!E:E)</f>
        <v>892022632.54</v>
      </c>
      <c r="Q47" s="15" t="n">
        <f aca="false">+SUMIF(SIM!F:F,'ALL 2020'!C47,SIM!D:D)</f>
        <v>0</v>
      </c>
      <c r="R47" s="15" t="n">
        <f aca="false">+SUMIF('First Energy'!F:F,'ALL 2020'!C47,'First Energy'!D:D)</f>
        <v>0</v>
      </c>
      <c r="S47" s="15" t="n">
        <f aca="false">+SUMIF('ID Motors'!G:G,C47,'ID Motors'!E:E)</f>
        <v>0</v>
      </c>
      <c r="T47" s="15" t="n">
        <f aca="false">+SUMIF('ID RENTAL'!G:G,'ALL 2020'!C47,'ID RENTAL'!E:E)</f>
        <v>0</v>
      </c>
      <c r="U47" s="15" t="n">
        <f aca="false">+SUMIF('MCM '!G:G,'ALL 2020'!C47,'MCM '!E:E)</f>
        <v>21700500</v>
      </c>
      <c r="V47" s="15" t="n">
        <f aca="false">SUMIF(AGRIMOTORS!G:G,C47,AGRIMOTORS!E:E)</f>
        <v>0</v>
      </c>
      <c r="W47" s="15" t="n">
        <f aca="false">+SUMIF(BOVIMA!F:F,'ALL 2020'!C47,BOVIMA!D:D)</f>
        <v>38069564622.76</v>
      </c>
      <c r="X47" s="15" t="n">
        <f aca="false">+SUMIF(AGRIFEED!F:F,'ALL 2020'!C47,AGRIFEED!D:D)</f>
        <v>0</v>
      </c>
      <c r="Y47" s="15" t="n">
        <f aca="false">SUMIF(AMIP!F:F,'ALL 2020'!C47,AMIP!D:D)</f>
        <v>0</v>
      </c>
      <c r="Z47" s="15" t="n">
        <f aca="false">+SUMIF(ISF!G:G,'ALL 2020'!C47,ISF!E:E)</f>
        <v>17263051</v>
      </c>
      <c r="AA47" s="29" t="n">
        <f aca="false">+SUMIF(DISCOI!G:G,'ALL 2020'!C47,DISCOI!E:E)</f>
        <v>0</v>
      </c>
      <c r="AB47" s="15" t="n">
        <f aca="false">+SUMIF(MABEL!F:F,'ALL 2020'!C47,MABEL!D:D)</f>
        <v>2540866687.23</v>
      </c>
      <c r="AC47" s="15" t="n">
        <f aca="false">+SUMIF(NMP!F:F,'ALL 2020'!C47,NMP!D:D)</f>
        <v>0</v>
      </c>
      <c r="AD47" s="15" t="n">
        <f aca="false">SUMIF('AMCHO '!F:F,'ALL 2020'!C47,'AMCHO '!D:D)</f>
        <v>89574088.87</v>
      </c>
      <c r="AE47" s="41" t="n">
        <f aca="false">+SUMIF(CONFORTIS!G:G,'ALL 2020'!C47,CONFORTIS!E:E)</f>
        <v>0</v>
      </c>
      <c r="AF47" s="15" t="n">
        <f aca="false">+SUMIF('IRS IMMO'!G:G,'ALL 2020'!C47,'IRS IMMO'!E:E)</f>
        <v>1096803000</v>
      </c>
      <c r="AG47" s="15" t="n">
        <f aca="false">+SUMIF(AGRIVETAM!F:F,'ALL 2020'!C47,AGRIVETAM!D:D)</f>
        <v>0</v>
      </c>
      <c r="AH47" s="15" t="n">
        <f aca="false">+SUMIF(EUROPAINTS!F:F,'ALL 2020'!C47,EUROPAINTS!D:D)</f>
        <v>0</v>
      </c>
      <c r="AI47" s="15" t="n">
        <f aca="false">+SUMIF('VET ABE'!F:F,'ALL 2020'!C47,'VET ABE'!E:E)</f>
        <v>0</v>
      </c>
      <c r="AJ47" s="15" t="n">
        <f aca="false">SUMIF('VET FIA'!F:F,'ALL 2020'!C47,'VET FIA'!E:E)</f>
        <v>0</v>
      </c>
      <c r="AK47" s="15" t="n">
        <f aca="false">+SUMIF('CSS SAKAY'!F:F,'ALL 2020'!C47,'CSS SAKAY'!D:D)</f>
        <v>0</v>
      </c>
      <c r="AL47" s="15" t="n">
        <f aca="false">+SUMIF(AGRIMA!F:F,'ALL 2020'!C47,AGRIMA!D:D)</f>
        <v>0</v>
      </c>
      <c r="AM47" s="15" t="n">
        <f aca="false">SUMIF('United Malagasy'!F:F,'ALL 2020'!C47,'United Malagasy'!D:D)</f>
        <v>0</v>
      </c>
      <c r="AN47" s="15" t="n">
        <f aca="false">+SUMIF(NUTRIFOOD!E:E,'ALL 2020'!C47,NUTRIFOOD!D:D)</f>
        <v>0</v>
      </c>
      <c r="AO47" s="15" t="n">
        <f aca="false">+SUMIF(FERRIS!H:H,'ALL 2020'!C47,FERRIS!F:F)</f>
        <v>0</v>
      </c>
      <c r="AP47" s="15" t="n">
        <f aca="false">+SUMIF(SEM!F:F,'ALL 2020'!C47,SEM!D:D)</f>
        <v>0</v>
      </c>
      <c r="AQ47" s="15" t="n">
        <f aca="false">+SUMIF(Madatrade!F:F,'ALL 2020'!C47,Madatrade!D:D)</f>
        <v>0</v>
      </c>
      <c r="AR47" s="15" t="n">
        <f aca="false">+SUMIF('FLY TECH'!F:F,'ALL 2020'!C47,'FLY TECH'!E:E)</f>
        <v>0</v>
      </c>
      <c r="AS47" s="15" t="n">
        <f aca="false">+SUMIF('FIRST INVESTISSEMENT'!G:G,'ALL 2020'!C47,'FIRST INVESTISSEMENT'!E:E)</f>
        <v>2079408306.18</v>
      </c>
      <c r="AT47" s="105" t="n">
        <f aca="false">+SUM(F47:AS47)</f>
        <v>53388462854.43</v>
      </c>
      <c r="AU47" s="106" t="n">
        <f aca="false">+AT47/$AW$2</f>
        <v>11755456.3169353</v>
      </c>
    </row>
    <row r="48" customFormat="false" ht="17.25" hidden="false" customHeight="true" outlineLevel="0" collapsed="false">
      <c r="A48" s="6" t="str">
        <f aca="false">+LEFT(B48)</f>
        <v>2</v>
      </c>
      <c r="B48" s="6" t="str">
        <f aca="false">+LEFT(C48,3)</f>
        <v>261</v>
      </c>
      <c r="C48" s="20" t="n">
        <v>26100000</v>
      </c>
      <c r="D48" s="46" t="s">
        <v>2927</v>
      </c>
      <c r="E48" s="57" t="s">
        <v>13</v>
      </c>
      <c r="F48" s="15" t="n">
        <f aca="false">+SUMIF(AGRIFARM!H:H,C48,AGRIFARM!L:L)</f>
        <v>0</v>
      </c>
      <c r="G48" s="15" t="n">
        <f aca="false">+SUMIF(AGRICORP!I:I,C48,AGRICORP!E:E)</f>
        <v>3980000</v>
      </c>
      <c r="H48" s="15" t="n">
        <f aca="false">+SUMIF(SMTP!D:D,'ALL 2020'!C48,SMTP!G:G)</f>
        <v>107020000</v>
      </c>
      <c r="I48" s="15" t="n">
        <f aca="false">+SUMIF(AGRIVET!G:G,C48,AGRIVET!E:E)</f>
        <v>693665330.27</v>
      </c>
      <c r="J48" s="15" t="n">
        <f aca="false">+SUMIF(AGRIVAL!G:G,'ALL 2020'!C48,AGRIVAL!E:E)</f>
        <v>19000000</v>
      </c>
      <c r="K48" s="15" t="n">
        <f aca="false">+SUMIF(AGRIKOBA!G:G,'ALL 2020'!C48,AGRIKOBA!E:E)</f>
        <v>0</v>
      </c>
      <c r="L48" s="15" t="n">
        <f aca="false">+SUMIF(LMOI!F:F,'ALL 2020'!C48,LMOI!D:D)</f>
        <v>0</v>
      </c>
      <c r="M48" s="15" t="n">
        <f aca="false">+SUMIF(TARTINE!G:G,'ALL 2020'!C48,TARTINE!E:E)</f>
        <v>0</v>
      </c>
      <c r="N48" s="15" t="n">
        <f aca="false">+SUMIF(IDF!F:F,'ALL 2020'!C48,IDF!D:D)</f>
        <v>0</v>
      </c>
      <c r="O48" s="15" t="n">
        <f aca="false">+SUMIF(RYA!G:G,C48,RYA!E:E)</f>
        <v>0</v>
      </c>
      <c r="P48" s="15" t="n">
        <f aca="false">+SUMIF('SCI NOAH'!G:G,'ALL 2020'!C48,'SCI NOAH'!E:E)</f>
        <v>0</v>
      </c>
      <c r="Q48" s="15" t="n">
        <f aca="false">+SUMIF(SIM!F:F,'ALL 2020'!C48,SIM!D:D)</f>
        <v>0</v>
      </c>
      <c r="R48" s="15" t="n">
        <f aca="false">+SUMIF('First Energy'!F:F,'ALL 2020'!C48,'First Energy'!D:D)</f>
        <v>0</v>
      </c>
      <c r="S48" s="15" t="n">
        <f aca="false">+SUMIF('ID Motors'!G:G,C48,'ID Motors'!E:E)</f>
        <v>1307000000</v>
      </c>
      <c r="T48" s="15" t="n">
        <f aca="false">+SUMIF('ID RENTAL'!G:G,'ALL 2020'!C48,'ID RENTAL'!E:E)</f>
        <v>0</v>
      </c>
      <c r="U48" s="15" t="n">
        <f aca="false">+SUMIF('MCM '!G:G,'ALL 2020'!C48,'MCM '!E:E)</f>
        <v>0</v>
      </c>
      <c r="V48" s="15" t="n">
        <f aca="false">SUMIF(AGRIMOTORS!G:G,C48,AGRIMOTORS!E:E)</f>
        <v>0</v>
      </c>
      <c r="W48" s="15" t="n">
        <f aca="false">+SUMIF(BOVIMA!F:F,'ALL 2020'!C48,BOVIMA!D:D)</f>
        <v>0</v>
      </c>
      <c r="X48" s="15" t="n">
        <f aca="false">+SUMIF(AGRIFEED!F:F,'ALL 2020'!C48,AGRIFEED!D:D)</f>
        <v>0</v>
      </c>
      <c r="Y48" s="15" t="n">
        <f aca="false">SUMIF(AMIP!F:F,'ALL 2020'!C48,AMIP!D:D)</f>
        <v>0</v>
      </c>
      <c r="Z48" s="15" t="n">
        <f aca="false">+SUMIF(ISF!G:G,'ALL 2020'!C48,ISF!E:E)</f>
        <v>0</v>
      </c>
      <c r="AA48" s="29" t="n">
        <f aca="false">+SUMIF(DISCOI!G:G,'ALL 2020'!C48,DISCOI!E:E)</f>
        <v>0</v>
      </c>
      <c r="AB48" s="15" t="n">
        <f aca="false">+SUMIF(MABEL!F:F,'ALL 2020'!C48,MABEL!D:D)</f>
        <v>0</v>
      </c>
      <c r="AC48" s="15" t="n">
        <f aca="false">+SUMIF(NMP!F:F,'ALL 2020'!C48,NMP!D:D)</f>
        <v>0</v>
      </c>
      <c r="AD48" s="15" t="n">
        <f aca="false">SUMIF('AMCHO '!F:F,'ALL 2020'!C48,'AMCHO '!D:D)</f>
        <v>0</v>
      </c>
      <c r="AE48" s="41" t="n">
        <f aca="false">+SUMIF(CONFORTIS!G:G,'ALL 2020'!C48,CONFORTIS!E:E)</f>
        <v>0</v>
      </c>
      <c r="AF48" s="15" t="n">
        <f aca="false">+SUMIF('IRS IMMO'!G:G,'ALL 2020'!C48,'IRS IMMO'!E:E)</f>
        <v>0</v>
      </c>
      <c r="AG48" s="15" t="n">
        <f aca="false">+SUMIF(AGRIVETAM!F:F,'ALL 2020'!C48,AGRIVETAM!D:D)</f>
        <v>0</v>
      </c>
      <c r="AH48" s="15" t="n">
        <f aca="false">+SUMIF(EUROPAINTS!F:F,'ALL 2020'!C48,EUROPAINTS!D:D)</f>
        <v>0</v>
      </c>
      <c r="AI48" s="15" t="n">
        <f aca="false">+SUMIF('VET ABE'!F:F,'ALL 2020'!C48,'VET ABE'!E:E)</f>
        <v>0</v>
      </c>
      <c r="AJ48" s="15" t="n">
        <f aca="false">SUMIF('VET FIA'!F:F,'ALL 2020'!C48,'VET FIA'!E:E)</f>
        <v>0</v>
      </c>
      <c r="AK48" s="15" t="n">
        <f aca="false">+SUMIF('CSS SAKAY'!F:F,'ALL 2020'!C48,'CSS SAKAY'!D:D)</f>
        <v>0</v>
      </c>
      <c r="AL48" s="15" t="n">
        <f aca="false">+SUMIF(AGRIMA!F:F,'ALL 2020'!C48,AGRIMA!D:D)</f>
        <v>0</v>
      </c>
      <c r="AM48" s="15" t="n">
        <f aca="false">SUMIF('United Malagasy'!F:F,'ALL 2020'!C48,'United Malagasy'!D:D)</f>
        <v>0</v>
      </c>
      <c r="AN48" s="15" t="n">
        <f aca="false">+SUMIF(NUTRIFOOD!E:E,'ALL 2020'!C48,NUTRIFOOD!D:D)</f>
        <v>0</v>
      </c>
      <c r="AO48" s="15" t="n">
        <f aca="false">+SUMIF(FERRIS!H:H,'ALL 2020'!C48,FERRIS!F:F)</f>
        <v>0</v>
      </c>
      <c r="AP48" s="15" t="n">
        <f aca="false">+SUMIF(SEM!F:F,'ALL 2020'!C48,SEM!D:D)</f>
        <v>0</v>
      </c>
      <c r="AQ48" s="15" t="n">
        <f aca="false">+SUMIF(Madatrade!F:F,'ALL 2020'!C48,Madatrade!D:D)</f>
        <v>0</v>
      </c>
      <c r="AR48" s="15" t="n">
        <f aca="false">+SUMIF('FLY TECH'!F:F,'ALL 2020'!C48,'FLY TECH'!E:E)</f>
        <v>0</v>
      </c>
      <c r="AS48" s="15" t="n">
        <f aca="false">+SUMIF('FIRST INVESTISSEMENT'!G:G,'ALL 2020'!C48,'FIRST INVESTISSEMENT'!E:E)</f>
        <v>0</v>
      </c>
      <c r="AT48" s="105" t="n">
        <f aca="false">+SUM(F48:AS48)</f>
        <v>2130665330.27</v>
      </c>
      <c r="AU48" s="106" t="n">
        <f aca="false">+AT48/$AW$2</f>
        <v>469145.239942399</v>
      </c>
    </row>
    <row r="49" customFormat="false" ht="17.25" hidden="false" customHeight="true" outlineLevel="0" collapsed="false">
      <c r="A49" s="6" t="str">
        <f aca="false">+LEFT(B49)</f>
        <v>2</v>
      </c>
      <c r="B49" s="6" t="str">
        <f aca="false">+LEFT(C49,3)</f>
        <v>274</v>
      </c>
      <c r="C49" s="20" t="n">
        <v>27400000</v>
      </c>
      <c r="D49" s="46" t="s">
        <v>2927</v>
      </c>
      <c r="E49" s="57" t="s">
        <v>2147</v>
      </c>
      <c r="F49" s="15" t="n">
        <f aca="false">+SUMIF(AGRIFARM!H:H,C49,AGRIFARM!L:L)</f>
        <v>0</v>
      </c>
      <c r="G49" s="15" t="n">
        <f aca="false">+SUMIF(AGRICORP!I:I,C49,AGRICORP!E:E)</f>
        <v>0</v>
      </c>
      <c r="H49" s="15" t="n">
        <f aca="false">+SUMIF(SMTP!D:D,'ALL 2020'!C49,SMTP!G:G)</f>
        <v>0</v>
      </c>
      <c r="I49" s="15" t="n">
        <f aca="false">+SUMIF(AGRIVET!G:G,C49,AGRIVET!E:E)</f>
        <v>0</v>
      </c>
      <c r="J49" s="15"/>
      <c r="K49" s="15"/>
      <c r="M49" s="15"/>
      <c r="N49" s="15"/>
      <c r="O49" s="15"/>
      <c r="P49" s="15"/>
      <c r="Q49" s="15"/>
      <c r="R49" s="15"/>
      <c r="S49" s="15"/>
      <c r="T49" s="15"/>
      <c r="U49" s="15"/>
      <c r="V49" s="15" t="n">
        <f aca="false">SUMIF(AGRIMOTORS!G:G,C49,AGRIMOTORS!E:E)</f>
        <v>0</v>
      </c>
      <c r="W49" s="15"/>
      <c r="X49" s="15"/>
      <c r="Y49" s="15"/>
      <c r="Z49" s="15"/>
      <c r="AA49" s="29"/>
      <c r="AB49" s="15" t="n">
        <f aca="false">+SUMIF(MABEL!F:F,'ALL 2020'!C49,MABEL!D:D)</f>
        <v>4228009058.6</v>
      </c>
      <c r="AC49" s="15" t="n">
        <f aca="false">+SUMIF(NMP!F:F,'ALL 2020'!C49,NMP!D:D)</f>
        <v>0</v>
      </c>
      <c r="AD49" s="15" t="n">
        <f aca="false">SUMIF('AMCHO '!F:F,'ALL 2020'!C49,'AMCHO '!D:D)</f>
        <v>0</v>
      </c>
      <c r="AE49" s="41" t="n">
        <f aca="false">+SUMIF(CONFORTIS!G:G,'ALL 2020'!C49,CONFORTIS!E:E)</f>
        <v>0</v>
      </c>
      <c r="AF49" s="15" t="n">
        <f aca="false">+SUMIF('IRS IMMO'!G:G,'ALL 2020'!C49,'IRS IMMO'!E:E)</f>
        <v>0</v>
      </c>
      <c r="AG49" s="15" t="n">
        <f aca="false">+SUMIF(AGRIVETAM!F:F,'ALL 2020'!C49,AGRIVETAM!D:D)</f>
        <v>0</v>
      </c>
      <c r="AH49" s="15" t="n">
        <f aca="false">+SUMIF(EUROPAINTS!F:F,'ALL 2020'!C49,EUROPAINTS!D:D)</f>
        <v>0</v>
      </c>
      <c r="AI49" s="15" t="n">
        <f aca="false">+SUMIF('VET ABE'!F:F,'ALL 2020'!C49,'VET ABE'!E:E)</f>
        <v>0</v>
      </c>
      <c r="AJ49" s="15" t="n">
        <f aca="false">SUMIF('VET FIA'!F:F,'ALL 2020'!C49,'VET FIA'!E:E)</f>
        <v>0</v>
      </c>
      <c r="AK49" s="15" t="n">
        <f aca="false">+SUMIF('CSS SAKAY'!F:F,'ALL 2020'!C49,'CSS SAKAY'!D:D)</f>
        <v>0</v>
      </c>
      <c r="AL49" s="15" t="n">
        <f aca="false">+SUMIF(AGRIMA!F:F,'ALL 2020'!C49,AGRIMA!D:D)</f>
        <v>0</v>
      </c>
      <c r="AM49" s="15" t="n">
        <f aca="false">SUMIF('United Malagasy'!F:F,'ALL 2020'!C49,'United Malagasy'!D:D)</f>
        <v>0</v>
      </c>
      <c r="AN49" s="15" t="n">
        <f aca="false">+SUMIF(NUTRIFOOD!E:E,'ALL 2020'!C49,NUTRIFOOD!D:D)</f>
        <v>0</v>
      </c>
      <c r="AO49" s="15" t="n">
        <f aca="false">+SUMIF(FERRIS!H:H,'ALL 2020'!C49,FERRIS!F:F)</f>
        <v>0</v>
      </c>
      <c r="AP49" s="15" t="n">
        <f aca="false">+SUMIF(SEM!F:F,'ALL 2020'!C49,SEM!D:D)</f>
        <v>0</v>
      </c>
      <c r="AQ49" s="15" t="n">
        <f aca="false">+SUMIF(Madatrade!F:F,'ALL 2020'!C49,Madatrade!D:D)</f>
        <v>0</v>
      </c>
      <c r="AR49" s="15" t="n">
        <f aca="false">+SUMIF('FLY TECH'!F:F,'ALL 2020'!C49,'FLY TECH'!E:E)</f>
        <v>0</v>
      </c>
      <c r="AS49" s="15" t="n">
        <f aca="false">+SUMIF('FIRST INVESTISSEMENT'!G:G,'ALL 2020'!C49,'FIRST INVESTISSEMENT'!E:E)</f>
        <v>0</v>
      </c>
      <c r="AT49" s="105" t="n">
        <f aca="false">+SUM(F49:AS49)</f>
        <v>4228009058.6</v>
      </c>
      <c r="AU49" s="106" t="n">
        <f aca="false">+AT49/$AW$2</f>
        <v>930953.489548814</v>
      </c>
    </row>
    <row r="50" customFormat="false" ht="17.25" hidden="false" customHeight="true" outlineLevel="0" collapsed="false">
      <c r="A50" s="6" t="str">
        <f aca="false">+LEFT(B50)</f>
        <v>2</v>
      </c>
      <c r="B50" s="6" t="str">
        <f aca="false">+LEFT(C50,3)</f>
        <v>275</v>
      </c>
      <c r="C50" s="20" t="n">
        <v>27500000</v>
      </c>
      <c r="D50" s="46" t="s">
        <v>2927</v>
      </c>
      <c r="E50" s="57" t="s">
        <v>14</v>
      </c>
      <c r="F50" s="15" t="n">
        <f aca="false">+SUMIF(AGRIFARM!H:H,C50,AGRIFARM!L:L)</f>
        <v>1200000</v>
      </c>
      <c r="G50" s="15" t="n">
        <f aca="false">+SUMIF(AGRICORP!I:I,C50,AGRICORP!E:E)</f>
        <v>0</v>
      </c>
      <c r="H50" s="15" t="n">
        <f aca="false">+SUMIF(SMTP!D:D,'ALL 2020'!C50,SMTP!G:G)</f>
        <v>167027045.89</v>
      </c>
      <c r="I50" s="15" t="n">
        <f aca="false">+SUMIF(AGRIVET!G:G,C50,AGRIVET!E:E)</f>
        <v>330864399.56</v>
      </c>
      <c r="J50" s="15" t="n">
        <f aca="false">+SUMIF(AGRIVAL!G:G,'ALL 2020'!C50,AGRIVAL!E:E)</f>
        <v>324368000</v>
      </c>
      <c r="K50" s="15" t="n">
        <f aca="false">+SUMIF(AGRIKOBA!G:G,'ALL 2020'!C50,AGRIKOBA!E:E)</f>
        <v>16380000</v>
      </c>
      <c r="L50" s="15" t="n">
        <f aca="false">+SUMIF(LMOI!F:F,'ALL 2020'!C50,LMOI!D:D)</f>
        <v>4877655.53</v>
      </c>
      <c r="M50" s="15" t="n">
        <f aca="false">+SUMIF(TARTINE!G:G,'ALL 2020'!C50,TARTINE!E:E)</f>
        <v>7776400</v>
      </c>
      <c r="N50" s="15" t="n">
        <f aca="false">+SUMIF(IDF!F:F,'ALL 2020'!C50,IDF!D:D)</f>
        <v>0</v>
      </c>
      <c r="O50" s="15" t="n">
        <f aca="false">+SUMIF(RYA!G:G,C50,RYA!E:E)</f>
        <v>0</v>
      </c>
      <c r="P50" s="15" t="n">
        <f aca="false">+SUMIF('SCI NOAH'!G:G,'ALL 2020'!C50,'SCI NOAH'!E:E)</f>
        <v>0</v>
      </c>
      <c r="Q50" s="15" t="n">
        <f aca="false">+SUMIF(SIM!F:F,'ALL 2020'!C50,SIM!D:D)</f>
        <v>0</v>
      </c>
      <c r="R50" s="15" t="n">
        <f aca="false">+SUMIF('First Energy'!F:F,'ALL 2020'!C50,'First Energy'!D:D)</f>
        <v>208631800</v>
      </c>
      <c r="S50" s="15" t="n">
        <f aca="false">+SUMIF('ID Motors'!G:G,C50,'ID Motors'!E:E)</f>
        <v>80776051</v>
      </c>
      <c r="T50" s="15" t="n">
        <f aca="false">+SUMIF('ID RENTAL'!G:G,'ALL 2020'!C50,'ID RENTAL'!E:E)</f>
        <v>2144000</v>
      </c>
      <c r="U50" s="15" t="n">
        <f aca="false">+SUMIF('MCM '!G:G,'ALL 2020'!C50,'MCM '!E:E)</f>
        <v>58501601.31</v>
      </c>
      <c r="V50" s="15" t="n">
        <f aca="false">SUMIF(AGRIMOTORS!G:G,C50,AGRIMOTORS!E:E)</f>
        <v>500000</v>
      </c>
      <c r="W50" s="15" t="n">
        <f aca="false">+SUMIF(BOVIMA!F:F,'ALL 2020'!C50,BOVIMA!D:D)</f>
        <v>1100000</v>
      </c>
      <c r="X50" s="15" t="n">
        <f aca="false">+SUMIF(AGRIFEED!F:F,'ALL 2020'!C50,AGRIFEED!D:D)</f>
        <v>0</v>
      </c>
      <c r="Y50" s="15" t="n">
        <f aca="false">SUMIF(AMIP!F:F,'ALL 2020'!C50,AMIP!D:D)</f>
        <v>0</v>
      </c>
      <c r="Z50" s="15" t="n">
        <f aca="false">+SUMIF(ISF!G:G,'ALL 2020'!C50,ISF!E:E)</f>
        <v>0</v>
      </c>
      <c r="AA50" s="29" t="n">
        <f aca="false">+SUMIF(DISCOI!G:G,'ALL 2020'!C50,DISCOI!E:E)</f>
        <v>17865468</v>
      </c>
      <c r="AB50" s="15" t="n">
        <f aca="false">+SUMIF(MABEL!F:F,'ALL 2020'!C50,MABEL!D:D)</f>
        <v>0</v>
      </c>
      <c r="AC50" s="15" t="n">
        <f aca="false">+SUMIF(NMP!F:F,'ALL 2020'!C50,NMP!D:D)</f>
        <v>0</v>
      </c>
      <c r="AD50" s="15" t="n">
        <f aca="false">SUMIF('AMCHO '!F:F,'ALL 2020'!C50,'AMCHO '!D:D)</f>
        <v>3360000</v>
      </c>
      <c r="AE50" s="41" t="n">
        <f aca="false">+SUMIF(CONFORTIS!G:G,'ALL 2020'!C50,CONFORTIS!E:E)</f>
        <v>0</v>
      </c>
      <c r="AF50" s="15" t="n">
        <f aca="false">+SUMIF('IRS IMMO'!G:G,'ALL 2020'!C50,'IRS IMMO'!E:E)</f>
        <v>0</v>
      </c>
      <c r="AG50" s="15" t="n">
        <f aca="false">+SUMIF(AGRIVETAM!F:F,'ALL 2020'!C50,AGRIVETAM!D:D)</f>
        <v>0</v>
      </c>
      <c r="AH50" s="15" t="n">
        <f aca="false">+SUMIF(EUROPAINTS!F:F,'ALL 2020'!C50,EUROPAINTS!D:D)</f>
        <v>0</v>
      </c>
      <c r="AI50" s="15" t="n">
        <f aca="false">+SUMIF('VET ABE'!F:F,'ALL 2020'!C50,'VET ABE'!E:E)</f>
        <v>0</v>
      </c>
      <c r="AJ50" s="15" t="n">
        <f aca="false">SUMIF('VET FIA'!F:F,'ALL 2020'!C50,'VET FIA'!E:E)</f>
        <v>0</v>
      </c>
      <c r="AK50" s="15" t="n">
        <f aca="false">+SUMIF('CSS SAKAY'!F:F,'ALL 2020'!C50,'CSS SAKAY'!D:D)</f>
        <v>0</v>
      </c>
      <c r="AL50" s="15" t="n">
        <f aca="false">+SUMIF(AGRIMA!F:F,'ALL 2020'!C50,AGRIMA!D:D)</f>
        <v>0</v>
      </c>
      <c r="AM50" s="15" t="n">
        <f aca="false">SUMIF('United Malagasy'!F:F,'ALL 2020'!C50,'United Malagasy'!D:D)</f>
        <v>0</v>
      </c>
      <c r="AN50" s="15" t="n">
        <f aca="false">+SUMIF(NUTRIFOOD!E:E,'ALL 2020'!C50,NUTRIFOOD!D:D)</f>
        <v>0</v>
      </c>
      <c r="AO50" s="15" t="n">
        <f aca="false">+SUMIF(FERRIS!H:H,'ALL 2020'!C50,FERRIS!F:F)</f>
        <v>3300000</v>
      </c>
      <c r="AP50" s="15" t="n">
        <f aca="false">+SUMIF(SEM!F:F,'ALL 2020'!C50,SEM!D:D)</f>
        <v>53728000</v>
      </c>
      <c r="AQ50" s="15" t="n">
        <f aca="false">+SUMIF(Madatrade!F:F,'ALL 2020'!C50,Madatrade!D:D)</f>
        <v>12849439</v>
      </c>
      <c r="AR50" s="15" t="n">
        <f aca="false">+SUMIF('FLY TECH'!F:F,'ALL 2020'!C50,'FLY TECH'!E:E)</f>
        <v>11052660</v>
      </c>
      <c r="AS50" s="15" t="n">
        <f aca="false">+SUMIF('FIRST INVESTISSEMENT'!G:G,'ALL 2020'!C50,'FIRST INVESTISSEMENT'!E:E)</f>
        <v>48695821.82</v>
      </c>
      <c r="AT50" s="105" t="n">
        <f aca="false">+SUM(F50:AS50)</f>
        <v>1354998342.11</v>
      </c>
      <c r="AU50" s="106" t="n">
        <f aca="false">+AT50/$AW$2</f>
        <v>298353.295235809</v>
      </c>
    </row>
    <row r="51" customFormat="false" ht="17.25" hidden="false" customHeight="true" outlineLevel="0" collapsed="false">
      <c r="A51" s="6" t="str">
        <f aca="false">+LEFT(B51)</f>
        <v>2</v>
      </c>
      <c r="B51" s="6" t="str">
        <f aca="false">+LEFT(C51,3)</f>
        <v>280</v>
      </c>
      <c r="C51" s="20" t="n">
        <v>28030000</v>
      </c>
      <c r="D51" s="46" t="s">
        <v>2928</v>
      </c>
      <c r="E51" s="57" t="s">
        <v>1351</v>
      </c>
      <c r="F51" s="15" t="n">
        <f aca="false">+SUMIF(AGRIFARM!H:H,C51,AGRIFARM!L:L)</f>
        <v>0</v>
      </c>
      <c r="G51" s="15" t="n">
        <f aca="false">+SUMIF(AGRICORP!I:I,C51,AGRICORP!E:E)</f>
        <v>0</v>
      </c>
      <c r="H51" s="15" t="n">
        <f aca="false">+SUMIF(SMTP!D:D,'ALL 2020'!C51,SMTP!G:G)</f>
        <v>0</v>
      </c>
      <c r="I51" s="15" t="n">
        <f aca="false">+SUMIF(AGRIVET!G:G,C51,AGRIVET!E:E)</f>
        <v>0</v>
      </c>
      <c r="J51" s="15"/>
      <c r="K51" s="15"/>
      <c r="M51" s="15" t="n">
        <f aca="false">+SUMIF(TARTINE!G:G,'ALL 2020'!C51,TARTINE!E:E)</f>
        <v>-395000</v>
      </c>
      <c r="N51" s="15" t="n">
        <f aca="false">+SUMIF(IDF!F:F,'ALL 2020'!C51,IDF!D:D)</f>
        <v>0</v>
      </c>
      <c r="O51" s="15" t="n">
        <f aca="false">+SUMIF(RYA!G:G,C51,RYA!E:E)</f>
        <v>0</v>
      </c>
      <c r="P51" s="15" t="n">
        <f aca="false">+SUMIF('SCI NOAH'!G:G,'ALL 2020'!C51,'SCI NOAH'!E:E)</f>
        <v>0</v>
      </c>
      <c r="Q51" s="15" t="n">
        <f aca="false">+SUMIF(SIM!F:F,'ALL 2020'!C51,SIM!D:D)</f>
        <v>0</v>
      </c>
      <c r="R51" s="15" t="n">
        <f aca="false">+SUMIF('First Energy'!F:F,'ALL 2020'!C51,'First Energy'!D:D)</f>
        <v>0</v>
      </c>
      <c r="S51" s="15" t="n">
        <f aca="false">+SUMIF('ID Motors'!G:G,C51,'ID Motors'!E:E)</f>
        <v>0</v>
      </c>
      <c r="T51" s="15" t="n">
        <f aca="false">+SUMIF('ID RENTAL'!G:G,'ALL 2020'!C51,'ID RENTAL'!E:E)</f>
        <v>0</v>
      </c>
      <c r="U51" s="15" t="n">
        <f aca="false">+SUMIF('MCM '!G:G,'ALL 2020'!C51,'MCM '!E:E)</f>
        <v>0</v>
      </c>
      <c r="V51" s="15" t="n">
        <f aca="false">SUMIF(AGRIMOTORS!G:G,C51,AGRIMOTORS!E:E)</f>
        <v>0</v>
      </c>
      <c r="W51" s="15" t="n">
        <f aca="false">+SUMIF(BOVIMA!F:F,'ALL 2020'!C51,BOVIMA!D:D)</f>
        <v>0</v>
      </c>
      <c r="X51" s="15" t="n">
        <f aca="false">+SUMIF(AGRIFEED!F:F,'ALL 2020'!C51,AGRIFEED!D:D)</f>
        <v>0</v>
      </c>
      <c r="Y51" s="15" t="n">
        <f aca="false">SUMIF(AMIP!F:F,'ALL 2020'!C51,AMIP!D:D)</f>
        <v>0</v>
      </c>
      <c r="Z51" s="15" t="n">
        <f aca="false">+SUMIF(ISF!G:G,'ALL 2020'!C51,ISF!E:E)</f>
        <v>0</v>
      </c>
      <c r="AA51" s="29" t="n">
        <f aca="false">+SUMIF(DISCOI!G:G,'ALL 2020'!C51,DISCOI!E:E)</f>
        <v>0</v>
      </c>
      <c r="AB51" s="15" t="n">
        <f aca="false">+SUMIF(MABEL!F:F,'ALL 2020'!C51,MABEL!D:D)</f>
        <v>0</v>
      </c>
      <c r="AC51" s="15" t="n">
        <f aca="false">+SUMIF(NMP!F:F,'ALL 2020'!C51,NMP!D:D)</f>
        <v>0</v>
      </c>
      <c r="AD51" s="15" t="n">
        <f aca="false">SUMIF('AMCHO '!F:F,'ALL 2020'!C51,'AMCHO '!D:D)</f>
        <v>0</v>
      </c>
      <c r="AE51" s="41" t="n">
        <f aca="false">+SUMIF(CONFORTIS!G:G,'ALL 2020'!C51,CONFORTIS!E:E)</f>
        <v>0</v>
      </c>
      <c r="AF51" s="15" t="n">
        <f aca="false">+SUMIF('IRS IMMO'!G:G,'ALL 2020'!C51,'IRS IMMO'!E:E)</f>
        <v>0</v>
      </c>
      <c r="AG51" s="15" t="n">
        <f aca="false">+SUMIF(AGRIVETAM!F:F,'ALL 2020'!C51,AGRIVETAM!D:D)</f>
        <v>0</v>
      </c>
      <c r="AH51" s="15" t="n">
        <f aca="false">+SUMIF(EUROPAINTS!F:F,'ALL 2020'!C51,EUROPAINTS!D:D)</f>
        <v>0</v>
      </c>
      <c r="AI51" s="15" t="n">
        <f aca="false">+SUMIF('VET ABE'!F:F,'ALL 2020'!C51,'VET ABE'!E:E)</f>
        <v>0</v>
      </c>
      <c r="AJ51" s="15" t="n">
        <f aca="false">SUMIF('VET FIA'!F:F,'ALL 2020'!C51,'VET FIA'!E:E)</f>
        <v>0</v>
      </c>
      <c r="AK51" s="15" t="n">
        <f aca="false">+SUMIF('CSS SAKAY'!F:F,'ALL 2020'!C51,'CSS SAKAY'!D:D)</f>
        <v>0</v>
      </c>
      <c r="AL51" s="15" t="n">
        <f aca="false">+SUMIF(AGRIMA!F:F,'ALL 2020'!C51,AGRIMA!D:D)</f>
        <v>0</v>
      </c>
      <c r="AM51" s="15" t="n">
        <f aca="false">SUMIF('United Malagasy'!F:F,'ALL 2020'!C51,'United Malagasy'!D:D)</f>
        <v>0</v>
      </c>
      <c r="AN51" s="15" t="n">
        <f aca="false">+SUMIF(NUTRIFOOD!E:E,'ALL 2020'!C51,NUTRIFOOD!D:D)</f>
        <v>0</v>
      </c>
      <c r="AO51" s="15" t="n">
        <f aca="false">+SUMIF(FERRIS!H:H,'ALL 2020'!C51,FERRIS!F:F)</f>
        <v>0</v>
      </c>
      <c r="AP51" s="15" t="n">
        <f aca="false">+SUMIF(SEM!F:F,'ALL 2020'!C51,SEM!D:D)</f>
        <v>-6998147.11</v>
      </c>
      <c r="AQ51" s="15" t="n">
        <f aca="false">+SUMIF(Madatrade!F:F,'ALL 2020'!C51,Madatrade!D:D)</f>
        <v>0</v>
      </c>
      <c r="AR51" s="15" t="n">
        <f aca="false">+SUMIF('FLY TECH'!F:F,'ALL 2020'!C51,'FLY TECH'!E:E)</f>
        <v>0</v>
      </c>
      <c r="AS51" s="15" t="n">
        <f aca="false">+SUMIF('FIRST INVESTISSEMENT'!G:G,'ALL 2020'!C51,'FIRST INVESTISSEMENT'!E:E)</f>
        <v>0</v>
      </c>
      <c r="AT51" s="105" t="n">
        <f aca="false">+SUM(F51:AS51)</f>
        <v>-7393147.11</v>
      </c>
      <c r="AU51" s="106" t="n">
        <f aca="false">+AT51/$AW$2</f>
        <v>-1627.87638470227</v>
      </c>
    </row>
    <row r="52" customFormat="false" ht="17.25" hidden="false" customHeight="true" outlineLevel="0" collapsed="false">
      <c r="A52" s="6" t="str">
        <f aca="false">+LEFT(B52)</f>
        <v>2</v>
      </c>
      <c r="B52" s="6" t="str">
        <f aca="false">+LEFT(C52,3)</f>
        <v>280</v>
      </c>
      <c r="C52" s="20" t="n">
        <v>28040000</v>
      </c>
      <c r="D52" s="46" t="s">
        <v>2929</v>
      </c>
      <c r="E52" s="57" t="s">
        <v>239</v>
      </c>
      <c r="F52" s="15" t="n">
        <f aca="false">+SUMIF(AGRIFARM!H:H,C52,AGRIFARM!L:L)</f>
        <v>-3868540.9</v>
      </c>
      <c r="G52" s="15" t="n">
        <f aca="false">+SUMIF(AGRICORP!I:I,C52,AGRICORP!E:E)</f>
        <v>0</v>
      </c>
      <c r="H52" s="15" t="n">
        <f aca="false">+SUMIF(SMTP!D:D,'ALL 2020'!C52,SMTP!G:G)</f>
        <v>-127843558.83</v>
      </c>
      <c r="I52" s="15" t="n">
        <f aca="false">+SUMIF(AGRIVET!G:G,C52,AGRIVET!E:E)</f>
        <v>-45715393.48</v>
      </c>
      <c r="J52" s="15" t="n">
        <f aca="false">+SUMIF(AGRIVAL!G:G,'ALL 2020'!C52,AGRIVAL!E:E)</f>
        <v>-17008935.01</v>
      </c>
      <c r="K52" s="15" t="n">
        <f aca="false">+SUMIF(AGRIKOBA!G:G,'ALL 2020'!C52,AGRIKOBA!E:E)</f>
        <v>0</v>
      </c>
      <c r="L52" s="15" t="n">
        <f aca="false">+SUMIF(LMOI!F:F,'ALL 2020'!C52,LMOI!D:D)</f>
        <v>-19687.53</v>
      </c>
      <c r="M52" s="15" t="n">
        <f aca="false">+SUMIF(TARTINE!G:G,'ALL 2020'!C52,TARTINE!E:E)</f>
        <v>0</v>
      </c>
      <c r="N52" s="15" t="n">
        <f aca="false">+SUMIF(IDF!F:F,'ALL 2020'!C52,IDF!D:D)</f>
        <v>-4832320.36</v>
      </c>
      <c r="O52" s="15" t="n">
        <f aca="false">+SUMIF(RYA!G:G,C52,RYA!E:E)</f>
        <v>0</v>
      </c>
      <c r="P52" s="15" t="n">
        <f aca="false">+SUMIF('SCI NOAH'!G:G,'ALL 2020'!C52,'SCI NOAH'!E:E)</f>
        <v>0</v>
      </c>
      <c r="Q52" s="15" t="n">
        <f aca="false">+SUMIF(SIM!F:F,'ALL 2020'!C52,SIM!D:D)</f>
        <v>0</v>
      </c>
      <c r="R52" s="15" t="n">
        <f aca="false">+SUMIF('First Energy'!F:F,'ALL 2020'!C52,'First Energy'!D:D)</f>
        <v>-3881964.01411111</v>
      </c>
      <c r="S52" s="15" t="n">
        <f aca="false">+SUMIF('ID Motors'!G:G,C52,'ID Motors'!E:E)</f>
        <v>-3881964.01</v>
      </c>
      <c r="T52" s="15" t="n">
        <f aca="false">+SUMIF('ID RENTAL'!G:G,'ALL 2020'!C52,'ID RENTAL'!E:E)</f>
        <v>0</v>
      </c>
      <c r="U52" s="15" t="n">
        <f aca="false">+SUMIF('MCM '!G:G,'ALL 2020'!C52,'MCM '!E:E)</f>
        <v>-2729384.63</v>
      </c>
      <c r="V52" s="15" t="n">
        <f aca="false">SUMIF(AGRIMOTORS!G:G,C52,AGRIMOTORS!E:E)</f>
        <v>0</v>
      </c>
      <c r="W52" s="15" t="n">
        <f aca="false">+SUMIF(BOVIMA!F:F,'ALL 2020'!C52,BOVIMA!D:D)</f>
        <v>0</v>
      </c>
      <c r="X52" s="15" t="n">
        <f aca="false">+SUMIF(AGRIFEED!F:F,'ALL 2020'!C52,AGRIFEED!D:D)</f>
        <v>0</v>
      </c>
      <c r="Y52" s="15" t="n">
        <f aca="false">SUMIF(AMIP!F:F,'ALL 2020'!C52,AMIP!D:D)</f>
        <v>0</v>
      </c>
      <c r="Z52" s="15" t="n">
        <f aca="false">+SUMIF(ISF!G:G,'ALL 2020'!C52,ISF!E:E)</f>
        <v>0</v>
      </c>
      <c r="AA52" s="29" t="n">
        <f aca="false">+SUMIF(DISCOI!G:G,'ALL 2020'!C52,DISCOI!E:E)</f>
        <v>-4832320.37</v>
      </c>
      <c r="AB52" s="15" t="n">
        <f aca="false">+SUMIF(MABEL!F:F,'ALL 2020'!C52,MABEL!D:D)</f>
        <v>0</v>
      </c>
      <c r="AC52" s="15" t="n">
        <f aca="false">+SUMIF(NMP!F:F,'ALL 2020'!C52,NMP!D:D)</f>
        <v>0</v>
      </c>
      <c r="AD52" s="15" t="n">
        <f aca="false">SUMIF('AMCHO '!F:F,'ALL 2020'!C52,'AMCHO '!D:D)</f>
        <v>0</v>
      </c>
      <c r="AE52" s="41" t="n">
        <f aca="false">+SUMIF(CONFORTIS!G:G,'ALL 2020'!C52,CONFORTIS!E:E)</f>
        <v>0</v>
      </c>
      <c r="AF52" s="15" t="n">
        <f aca="false">+SUMIF('IRS IMMO'!G:G,'ALL 2020'!C52,'IRS IMMO'!E:E)</f>
        <v>0</v>
      </c>
      <c r="AG52" s="15" t="n">
        <f aca="false">+SUMIF(AGRIVETAM!F:F,'ALL 2020'!C52,AGRIVETAM!D:D)</f>
        <v>0</v>
      </c>
      <c r="AH52" s="15" t="n">
        <f aca="false">+SUMIF(EUROPAINTS!F:F,'ALL 2020'!C52,EUROPAINTS!D:D)</f>
        <v>-3868540.9</v>
      </c>
      <c r="AI52" s="15" t="n">
        <f aca="false">+SUMIF('VET ABE'!F:F,'ALL 2020'!C52,'VET ABE'!E:E)</f>
        <v>0</v>
      </c>
      <c r="AJ52" s="15" t="n">
        <f aca="false">SUMIF('VET FIA'!F:F,'ALL 2020'!C52,'VET FIA'!E:E)</f>
        <v>0</v>
      </c>
      <c r="AK52" s="15" t="n">
        <f aca="false">+SUMIF('CSS SAKAY'!F:F,'ALL 2020'!C52,'CSS SAKAY'!D:D)</f>
        <v>0</v>
      </c>
      <c r="AL52" s="15" t="n">
        <f aca="false">+SUMIF(AGRIMA!F:F,'ALL 2020'!C52,AGRIMA!D:D)</f>
        <v>0</v>
      </c>
      <c r="AM52" s="15" t="n">
        <f aca="false">SUMIF('United Malagasy'!F:F,'ALL 2020'!C52,'United Malagasy'!D:D)</f>
        <v>0</v>
      </c>
      <c r="AN52" s="15" t="n">
        <f aca="false">+SUMIF(NUTRIFOOD!E:E,'ALL 2020'!C52,NUTRIFOOD!D:D)</f>
        <v>0</v>
      </c>
      <c r="AO52" s="15" t="n">
        <f aca="false">+SUMIF(FERRIS!H:H,'ALL 2020'!C52,FERRIS!F:F)</f>
        <v>0</v>
      </c>
      <c r="AP52" s="15" t="n">
        <f aca="false">+SUMIF(SEM!F:F,'ALL 2020'!C52,SEM!D:D)</f>
        <v>0</v>
      </c>
      <c r="AQ52" s="15" t="n">
        <f aca="false">+SUMIF(Madatrade!F:F,'ALL 2020'!C52,Madatrade!D:D)</f>
        <v>0</v>
      </c>
      <c r="AR52" s="15" t="n">
        <f aca="false">+SUMIF('FLY TECH'!F:F,'ALL 2020'!C52,'FLY TECH'!E:E)</f>
        <v>0</v>
      </c>
      <c r="AS52" s="15" t="n">
        <f aca="false">+SUMIF('FIRST INVESTISSEMENT'!G:G,'ALL 2020'!C52,'FIRST INVESTISSEMENT'!E:E)</f>
        <v>0</v>
      </c>
      <c r="AT52" s="105" t="n">
        <f aca="false">+SUM(F52:AS52)</f>
        <v>-218482610.034111</v>
      </c>
      <c r="AU52" s="106" t="n">
        <f aca="false">+AT52/$AW$2</f>
        <v>-48107.0748425356</v>
      </c>
    </row>
    <row r="53" customFormat="false" ht="17.25" hidden="false" customHeight="true" outlineLevel="0" collapsed="false">
      <c r="A53" s="6" t="str">
        <f aca="false">+LEFT(B53)</f>
        <v>2</v>
      </c>
      <c r="B53" s="6" t="str">
        <f aca="false">+LEFT(C53,3)</f>
        <v>280</v>
      </c>
      <c r="C53" s="20" t="n">
        <v>28050000</v>
      </c>
      <c r="D53" s="46" t="s">
        <v>2928</v>
      </c>
      <c r="E53" s="57" t="s">
        <v>773</v>
      </c>
      <c r="F53" s="15" t="n">
        <f aca="false">+SUMIF(AGRIFARM!H:H,C53,AGRIFARM!L:L)</f>
        <v>0</v>
      </c>
      <c r="G53" s="15" t="n">
        <f aca="false">+SUMIF(AGRICORP!I:I,C53,AGRICORP!E:E)</f>
        <v>0</v>
      </c>
      <c r="H53" s="15" t="n">
        <f aca="false">+SUMIF(SMTP!D:D,'ALL 2020'!C53,SMTP!G:G)</f>
        <v>0</v>
      </c>
      <c r="I53" s="15" t="n">
        <f aca="false">+SUMIF(AGRIVET!G:G,C53,AGRIVET!E:E)</f>
        <v>0</v>
      </c>
      <c r="J53" s="15" t="n">
        <f aca="false">+SUMIF(AGRIVAL!G:G,'ALL 2020'!C53,AGRIVAL!E:E)</f>
        <v>-6174624.8</v>
      </c>
      <c r="K53" s="15" t="n">
        <f aca="false">+SUMIF(AGRIKOBA!G:G,'ALL 2020'!C53,AGRIKOBA!E:E)</f>
        <v>0</v>
      </c>
      <c r="L53" s="15" t="n">
        <f aca="false">+SUMIF(LMOI!F:F,'ALL 2020'!C53,LMOI!D:D)</f>
        <v>0</v>
      </c>
      <c r="M53" s="15" t="n">
        <f aca="false">+SUMIF(TARTINE!G:G,'ALL 2020'!C53,TARTINE!E:E)</f>
        <v>0</v>
      </c>
      <c r="N53" s="15" t="n">
        <f aca="false">+SUMIF(IDF!F:F,'ALL 2020'!C53,IDF!D:D)</f>
        <v>0</v>
      </c>
      <c r="O53" s="15" t="n">
        <f aca="false">+SUMIF(RYA!G:G,C53,RYA!E:E)</f>
        <v>0</v>
      </c>
      <c r="P53" s="15" t="n">
        <f aca="false">+SUMIF('SCI NOAH'!G:G,'ALL 2020'!C53,'SCI NOAH'!E:E)</f>
        <v>0</v>
      </c>
      <c r="Q53" s="15" t="n">
        <f aca="false">+SUMIF(SIM!F:F,'ALL 2020'!C53,SIM!D:D)</f>
        <v>0</v>
      </c>
      <c r="R53" s="15" t="n">
        <f aca="false">+SUMIF('First Energy'!F:F,'ALL 2020'!C53,'First Energy'!D:D)</f>
        <v>0</v>
      </c>
      <c r="S53" s="15" t="n">
        <f aca="false">+SUMIF('ID Motors'!G:G,C53,'ID Motors'!E:E)</f>
        <v>0</v>
      </c>
      <c r="T53" s="15" t="n">
        <f aca="false">+SUMIF('ID RENTAL'!G:G,'ALL 2020'!C53,'ID RENTAL'!E:E)</f>
        <v>0</v>
      </c>
      <c r="U53" s="15" t="n">
        <f aca="false">+SUMIF('MCM '!G:G,'ALL 2020'!C53,'MCM '!E:E)</f>
        <v>0</v>
      </c>
      <c r="V53" s="15" t="n">
        <f aca="false">SUMIF(AGRIMOTORS!G:G,C53,AGRIMOTORS!E:E)</f>
        <v>0</v>
      </c>
      <c r="W53" s="15" t="n">
        <f aca="false">+SUMIF(BOVIMA!F:F,'ALL 2020'!C53,BOVIMA!D:D)</f>
        <v>0</v>
      </c>
      <c r="X53" s="15" t="n">
        <f aca="false">+SUMIF(AGRIFEED!F:F,'ALL 2020'!C53,AGRIFEED!D:D)</f>
        <v>0</v>
      </c>
      <c r="Y53" s="15" t="n">
        <f aca="false">SUMIF(AMIP!F:F,'ALL 2020'!C53,AMIP!D:D)</f>
        <v>0</v>
      </c>
      <c r="Z53" s="15" t="n">
        <f aca="false">+SUMIF(ISF!G:G,'ALL 2020'!C53,ISF!E:E)</f>
        <v>0</v>
      </c>
      <c r="AA53" s="29" t="n">
        <f aca="false">+SUMIF(DISCOI!G:G,'ALL 2020'!C53,DISCOI!E:E)</f>
        <v>0</v>
      </c>
      <c r="AB53" s="15" t="n">
        <f aca="false">+SUMIF(MABEL!F:F,'ALL 2020'!C53,MABEL!D:D)</f>
        <v>0</v>
      </c>
      <c r="AC53" s="15" t="n">
        <f aca="false">+SUMIF(NMP!F:F,'ALL 2020'!C53,NMP!D:D)</f>
        <v>0</v>
      </c>
      <c r="AD53" s="15" t="n">
        <f aca="false">SUMIF('AMCHO '!F:F,'ALL 2020'!C53,'AMCHO '!D:D)</f>
        <v>0</v>
      </c>
      <c r="AE53" s="41" t="n">
        <f aca="false">+SUMIF(CONFORTIS!G:G,'ALL 2020'!C53,CONFORTIS!E:E)</f>
        <v>0</v>
      </c>
      <c r="AF53" s="15" t="n">
        <f aca="false">+SUMIF('IRS IMMO'!G:G,'ALL 2020'!C53,'IRS IMMO'!E:E)</f>
        <v>0</v>
      </c>
      <c r="AG53" s="15" t="n">
        <f aca="false">+SUMIF(AGRIVETAM!F:F,'ALL 2020'!C53,AGRIVETAM!D:D)</f>
        <v>0</v>
      </c>
      <c r="AH53" s="15" t="n">
        <f aca="false">+SUMIF(EUROPAINTS!F:F,'ALL 2020'!C53,EUROPAINTS!D:D)</f>
        <v>0</v>
      </c>
      <c r="AI53" s="15" t="n">
        <f aca="false">+SUMIF('VET ABE'!F:F,'ALL 2020'!C53,'VET ABE'!E:E)</f>
        <v>0</v>
      </c>
      <c r="AJ53" s="15" t="n">
        <f aca="false">SUMIF('VET FIA'!F:F,'ALL 2020'!C53,'VET FIA'!E:E)</f>
        <v>0</v>
      </c>
      <c r="AK53" s="15" t="n">
        <f aca="false">+SUMIF('CSS SAKAY'!F:F,'ALL 2020'!C53,'CSS SAKAY'!D:D)</f>
        <v>0</v>
      </c>
      <c r="AL53" s="15" t="n">
        <f aca="false">+SUMIF(AGRIMA!F:F,'ALL 2020'!C53,AGRIMA!D:D)</f>
        <v>0</v>
      </c>
      <c r="AM53" s="15" t="n">
        <f aca="false">SUMIF('United Malagasy'!F:F,'ALL 2020'!C53,'United Malagasy'!D:D)</f>
        <v>0</v>
      </c>
      <c r="AN53" s="15" t="n">
        <f aca="false">+SUMIF(NUTRIFOOD!E:E,'ALL 2020'!C53,NUTRIFOOD!D:D)</f>
        <v>0</v>
      </c>
      <c r="AO53" s="15" t="n">
        <f aca="false">+SUMIF(FERRIS!H:H,'ALL 2020'!C53,FERRIS!F:F)</f>
        <v>0</v>
      </c>
      <c r="AP53" s="15" t="n">
        <f aca="false">+SUMIF(SEM!F:F,'ALL 2020'!C53,SEM!D:D)</f>
        <v>0</v>
      </c>
      <c r="AQ53" s="15" t="n">
        <f aca="false">+SUMIF(Madatrade!F:F,'ALL 2020'!C53,Madatrade!D:D)</f>
        <v>0</v>
      </c>
      <c r="AR53" s="15" t="n">
        <f aca="false">+SUMIF('FLY TECH'!F:F,'ALL 2020'!C53,'FLY TECH'!E:E)</f>
        <v>0</v>
      </c>
      <c r="AS53" s="15" t="n">
        <f aca="false">+SUMIF('FIRST INVESTISSEMENT'!G:G,'ALL 2020'!C53,'FIRST INVESTISSEMENT'!E:E)</f>
        <v>0</v>
      </c>
      <c r="AT53" s="105" t="n">
        <f aca="false">+SUM(F53:AS53)</f>
        <v>-6174624.8</v>
      </c>
      <c r="AU53" s="106" t="n">
        <f aca="false">+AT53/$AW$2</f>
        <v>-1359.57336527516</v>
      </c>
    </row>
    <row r="54" customFormat="false" ht="17.25" hidden="false" customHeight="true" outlineLevel="0" collapsed="false">
      <c r="A54" s="6" t="str">
        <f aca="false">+LEFT(B54)</f>
        <v>2</v>
      </c>
      <c r="B54" s="6" t="str">
        <f aca="false">+LEFT(C54,3)</f>
        <v>281</v>
      </c>
      <c r="C54" s="20" t="n">
        <v>28120000</v>
      </c>
      <c r="D54" s="46" t="s">
        <v>2930</v>
      </c>
      <c r="E54" s="57" t="s">
        <v>241</v>
      </c>
      <c r="F54" s="15" t="n">
        <f aca="false">+SUMIF(AGRIFARM!H:H,C54,AGRIFARM!L:L)</f>
        <v>-238397239.98</v>
      </c>
      <c r="G54" s="15" t="n">
        <f aca="false">+SUMIF(AGRICORP!I:I,C54,AGRICORP!E:E)</f>
        <v>0</v>
      </c>
      <c r="H54" s="15" t="n">
        <f aca="false">+SUMIF(SMTP!D:D,'ALL 2020'!C54,SMTP!G:G)</f>
        <v>-55213919.99</v>
      </c>
      <c r="I54" s="15" t="n">
        <f aca="false">+SUMIF(AGRIVET!G:G,C54,AGRIVET!E:E)</f>
        <v>-1917395.42</v>
      </c>
      <c r="J54" s="15" t="n">
        <f aca="false">+SUMIF(AGRIVAL!G:G,'ALL 2020'!C54,AGRIVAL!E:E)</f>
        <v>-61180804.46</v>
      </c>
      <c r="K54" s="15" t="n">
        <f aca="false">+SUMIF(AGRIKOBA!G:G,'ALL 2020'!C54,AGRIKOBA!E:E)</f>
        <v>-6807507.01</v>
      </c>
      <c r="L54" s="15" t="n">
        <f aca="false">+SUMIF(LMOI!F:F,'ALL 2020'!C54,LMOI!D:D)</f>
        <v>-271630790.14</v>
      </c>
      <c r="M54" s="15" t="n">
        <f aca="false">+SUMIF(TARTINE!G:G,'ALL 2020'!C54,TARTINE!E:E)</f>
        <v>0</v>
      </c>
      <c r="N54" s="15" t="n">
        <f aca="false">+SUMIF(IDF!F:F,'ALL 2020'!C54,IDF!D:D)</f>
        <v>-355360789.46</v>
      </c>
      <c r="O54" s="15" t="n">
        <f aca="false">+SUMIF(RYA!G:G,C54,RYA!E:E)</f>
        <v>-35421744.63</v>
      </c>
      <c r="P54" s="15" t="n">
        <f aca="false">+SUMIF('SCI NOAH'!G:G,'ALL 2020'!C54,'SCI NOAH'!E:E)</f>
        <v>0</v>
      </c>
      <c r="Q54" s="15" t="n">
        <f aca="false">+SUMIF(SIM!F:F,'ALL 2020'!C54,SIM!D:D)</f>
        <v>0</v>
      </c>
      <c r="R54" s="15" t="n">
        <f aca="false">+SUMIF('First Energy'!F:F,'ALL 2020'!C54,'First Energy'!D:D)</f>
        <v>-2015152.6475</v>
      </c>
      <c r="S54" s="15" t="n">
        <f aca="false">+SUMIF('ID Motors'!G:G,C54,'ID Motors'!E:E)</f>
        <v>0</v>
      </c>
      <c r="T54" s="15" t="n">
        <f aca="false">+SUMIF('ID RENTAL'!G:G,'ALL 2020'!C54,'ID RENTAL'!E:E)</f>
        <v>0</v>
      </c>
      <c r="U54" s="15" t="n">
        <f aca="false">+SUMIF('MCM '!G:G,'ALL 2020'!C54,'MCM '!E:E)</f>
        <v>0</v>
      </c>
      <c r="V54" s="15" t="n">
        <f aca="false">SUMIF(AGRIMOTORS!G:G,C54,AGRIMOTORS!E:E)</f>
        <v>0</v>
      </c>
      <c r="W54" s="15" t="n">
        <f aca="false">+SUMIF(BOVIMA!F:F,'ALL 2020'!C54,BOVIMA!D:D)</f>
        <v>0</v>
      </c>
      <c r="X54" s="15" t="n">
        <f aca="false">+SUMIF(AGRIFEED!F:F,'ALL 2020'!C54,AGRIFEED!D:D)</f>
        <v>0</v>
      </c>
      <c r="Y54" s="15" t="n">
        <f aca="false">SUMIF(AMIP!F:F,'ALL 2020'!C54,AMIP!D:D)</f>
        <v>0</v>
      </c>
      <c r="Z54" s="15" t="n">
        <f aca="false">+SUMIF(ISF!G:G,'ALL 2020'!C54,ISF!E:E)</f>
        <v>0</v>
      </c>
      <c r="AA54" s="29" t="n">
        <f aca="false">+SUMIF(DISCOI!G:G,'ALL 2020'!C54,DISCOI!E:E)</f>
        <v>0</v>
      </c>
      <c r="AB54" s="15" t="n">
        <f aca="false">+SUMIF(MABEL!F:F,'ALL 2020'!C54,MABEL!D:D)</f>
        <v>-21425031</v>
      </c>
      <c r="AC54" s="15" t="n">
        <f aca="false">+SUMIF(NMP!F:F,'ALL 2020'!C54,NMP!D:D)</f>
        <v>0</v>
      </c>
      <c r="AD54" s="15" t="n">
        <f aca="false">SUMIF('AMCHO '!F:F,'ALL 2020'!C54,'AMCHO '!D:D)</f>
        <v>-6184032.41</v>
      </c>
      <c r="AE54" s="41" t="n">
        <f aca="false">+SUMIF(CONFORTIS!G:G,'ALL 2020'!C54,CONFORTIS!E:E)</f>
        <v>0</v>
      </c>
      <c r="AF54" s="15" t="n">
        <f aca="false">+SUMIF('IRS IMMO'!G:G,'ALL 2020'!C54,'IRS IMMO'!E:E)</f>
        <v>0</v>
      </c>
      <c r="AG54" s="15" t="n">
        <f aca="false">+SUMIF(AGRIVETAM!F:F,'ALL 2020'!C54,AGRIVETAM!D:D)</f>
        <v>0</v>
      </c>
      <c r="AH54" s="15" t="n">
        <f aca="false">+SUMIF(EUROPAINTS!F:F,'ALL 2020'!C54,EUROPAINTS!D:D)</f>
        <v>0</v>
      </c>
      <c r="AI54" s="15" t="n">
        <f aca="false">+SUMIF('VET ABE'!F:F,'ALL 2020'!C54,'VET ABE'!E:E)</f>
        <v>0</v>
      </c>
      <c r="AJ54" s="15" t="n">
        <f aca="false">SUMIF('VET FIA'!F:F,'ALL 2020'!C54,'VET FIA'!E:E)</f>
        <v>0</v>
      </c>
      <c r="AK54" s="15" t="n">
        <f aca="false">+SUMIF('CSS SAKAY'!F:F,'ALL 2020'!C54,'CSS SAKAY'!D:D)</f>
        <v>0</v>
      </c>
      <c r="AL54" s="15" t="n">
        <f aca="false">+SUMIF(AGRIMA!F:F,'ALL 2020'!C54,AGRIMA!D:D)</f>
        <v>0</v>
      </c>
      <c r="AM54" s="15" t="n">
        <f aca="false">SUMIF('United Malagasy'!F:F,'ALL 2020'!C54,'United Malagasy'!D:D)</f>
        <v>0</v>
      </c>
      <c r="AN54" s="15" t="n">
        <f aca="false">+SUMIF(NUTRIFOOD!E:E,'ALL 2020'!C54,NUTRIFOOD!D:D)</f>
        <v>0</v>
      </c>
      <c r="AO54" s="15" t="n">
        <f aca="false">+SUMIF(FERRIS!H:H,'ALL 2020'!C54,FERRIS!F:F)</f>
        <v>0</v>
      </c>
      <c r="AP54" s="15" t="n">
        <f aca="false">+SUMIF(SEM!F:F,'ALL 2020'!C54,SEM!D:D)</f>
        <v>0</v>
      </c>
      <c r="AQ54" s="15" t="n">
        <f aca="false">+SUMIF(Madatrade!F:F,'ALL 2020'!C54,Madatrade!D:D)</f>
        <v>0</v>
      </c>
      <c r="AR54" s="15" t="n">
        <f aca="false">+SUMIF('FLY TECH'!F:F,'ALL 2020'!C54,'FLY TECH'!E:E)</f>
        <v>0</v>
      </c>
      <c r="AS54" s="15" t="n">
        <f aca="false">+SUMIF('FIRST INVESTISSEMENT'!G:G,'ALL 2020'!C54,'FIRST INVESTISSEMENT'!E:E)</f>
        <v>-75940059</v>
      </c>
      <c r="AT54" s="105" t="n">
        <f aca="false">+SUM(F54:AS54)</f>
        <v>-1131494466.1475</v>
      </c>
      <c r="AU54" s="106" t="n">
        <f aca="false">+AT54/$AW$2</f>
        <v>-249140.601892179</v>
      </c>
    </row>
    <row r="55" customFormat="false" ht="17.25" hidden="false" customHeight="true" outlineLevel="0" collapsed="false">
      <c r="A55" s="6" t="str">
        <f aca="false">+LEFT(B55)</f>
        <v>2</v>
      </c>
      <c r="B55" s="6" t="str">
        <f aca="false">+LEFT(C55,3)</f>
        <v>281</v>
      </c>
      <c r="C55" s="20" t="n">
        <v>28130000</v>
      </c>
      <c r="D55" s="46" t="s">
        <v>2931</v>
      </c>
      <c r="E55" s="57" t="s">
        <v>242</v>
      </c>
      <c r="F55" s="15" t="n">
        <f aca="false">+SUMIF(AGRIFARM!H:H,C55,AGRIFARM!L:L)</f>
        <v>-2104097875.43</v>
      </c>
      <c r="G55" s="15" t="n">
        <f aca="false">+SUMIF(AGRICORP!I:I,C55,AGRICORP!E:E)</f>
        <v>0</v>
      </c>
      <c r="H55" s="15" t="n">
        <f aca="false">+SUMIF(SMTP!D:D,'ALL 2020'!C55,SMTP!G:G)</f>
        <v>-1644337181.85</v>
      </c>
      <c r="I55" s="15" t="n">
        <f aca="false">+SUMIF(AGRIVET!G:G,C55,AGRIVET!E:E)</f>
        <v>-54774933.33</v>
      </c>
      <c r="J55" s="15" t="n">
        <f aca="false">+SUMIF(AGRIVAL!G:G,'ALL 2020'!C55,AGRIVAL!E:E)</f>
        <v>-1470399392.01</v>
      </c>
      <c r="K55" s="15" t="n">
        <f aca="false">+SUMIF(AGRIKOBA!G:G,'ALL 2020'!C55,AGRIKOBA!E:E)</f>
        <v>-150097873.06</v>
      </c>
      <c r="L55" s="15" t="n">
        <f aca="false">+SUMIF(LMOI!F:F,'ALL 2020'!C55,LMOI!D:D)</f>
        <v>0</v>
      </c>
      <c r="M55" s="15" t="n">
        <f aca="false">+SUMIF(TARTINE!G:G,'ALL 2020'!C55,TARTINE!E:E)</f>
        <v>0</v>
      </c>
      <c r="N55" s="15" t="n">
        <f aca="false">+SUMIF(IDF!F:F,'ALL 2020'!C55,IDF!D:D)</f>
        <v>-15516793382.93</v>
      </c>
      <c r="O55" s="15" t="n">
        <f aca="false">+SUMIF(RYA!G:G,C55,RYA!E:E)</f>
        <v>-89395986.86</v>
      </c>
      <c r="P55" s="15" t="n">
        <f aca="false">+SUMIF('SCI NOAH'!G:G,'ALL 2020'!C55,'SCI NOAH'!E:E)</f>
        <v>0</v>
      </c>
      <c r="Q55" s="15" t="n">
        <f aca="false">+SUMIF(SIM!F:F,'ALL 2020'!C55,SIM!D:D)</f>
        <v>-1093785632.13</v>
      </c>
      <c r="R55" s="15" t="n">
        <f aca="false">+SUMIF('First Energy'!F:F,'ALL 2020'!C55,'First Energy'!D:D)</f>
        <v>-95342543.0969278</v>
      </c>
      <c r="S55" s="15" t="n">
        <f aca="false">+SUMIF('ID Motors'!G:G,C55,'ID Motors'!E:E)</f>
        <v>0</v>
      </c>
      <c r="T55" s="15" t="n">
        <f aca="false">+SUMIF('ID RENTAL'!G:G,'ALL 2020'!C55,'ID RENTAL'!E:E)</f>
        <v>0</v>
      </c>
      <c r="U55" s="15" t="n">
        <f aca="false">+SUMIF('MCM '!G:G,'ALL 2020'!C55,'MCM '!E:E)</f>
        <v>0</v>
      </c>
      <c r="V55" s="15" t="n">
        <f aca="false">SUMIF(AGRIMOTORS!G:G,C55,AGRIMOTORS!E:E)</f>
        <v>-1914630.19</v>
      </c>
      <c r="W55" s="15" t="n">
        <f aca="false">+SUMIF(BOVIMA!F:F,'ALL 2020'!C55,BOVIMA!D:D)</f>
        <v>-20664315.21</v>
      </c>
      <c r="X55" s="15" t="n">
        <f aca="false">+SUMIF(AGRIFEED!F:F,'ALL 2020'!C55,AGRIFEED!D:D)</f>
        <v>0</v>
      </c>
      <c r="Y55" s="15" t="n">
        <f aca="false">SUMIF(AMIP!F:F,'ALL 2020'!C55,AMIP!D:D)</f>
        <v>0</v>
      </c>
      <c r="Z55" s="15" t="n">
        <f aca="false">+SUMIF(ISF!G:G,'ALL 2020'!C55,ISF!E:E)</f>
        <v>-14717250</v>
      </c>
      <c r="AA55" s="29" t="n">
        <f aca="false">+SUMIF(DISCOI!G:G,'ALL 2020'!C55,DISCOI!E:E)</f>
        <v>0</v>
      </c>
      <c r="AB55" s="15" t="n">
        <f aca="false">+SUMIF(MABEL!F:F,'ALL 2020'!C55,MABEL!D:D)</f>
        <v>0</v>
      </c>
      <c r="AC55" s="15" t="n">
        <f aca="false">+SUMIF(NMP!F:F,'ALL 2020'!C55,NMP!D:D)</f>
        <v>0</v>
      </c>
      <c r="AD55" s="15" t="n">
        <f aca="false">SUMIF('AMCHO '!F:F,'ALL 2020'!C55,'AMCHO '!D:D)</f>
        <v>-321073751.62</v>
      </c>
      <c r="AE55" s="41" t="n">
        <f aca="false">+SUMIF(CONFORTIS!G:G,'ALL 2020'!C55,CONFORTIS!E:E)</f>
        <v>0</v>
      </c>
      <c r="AF55" s="15" t="n">
        <f aca="false">+SUMIF('IRS IMMO'!G:G,'ALL 2020'!C55,'IRS IMMO'!E:E)</f>
        <v>0</v>
      </c>
      <c r="AG55" s="15" t="n">
        <f aca="false">+SUMIF(AGRIVETAM!F:F,'ALL 2020'!C55,AGRIVETAM!D:D)</f>
        <v>0</v>
      </c>
      <c r="AH55" s="15" t="n">
        <f aca="false">+SUMIF(EUROPAINTS!F:F,'ALL 2020'!C55,EUROPAINTS!D:D)</f>
        <v>0</v>
      </c>
      <c r="AI55" s="15" t="n">
        <f aca="false">+SUMIF('VET ABE'!F:F,'ALL 2020'!C55,'VET ABE'!E:E)</f>
        <v>0</v>
      </c>
      <c r="AJ55" s="15" t="n">
        <f aca="false">SUMIF('VET FIA'!F:F,'ALL 2020'!C55,'VET FIA'!E:E)</f>
        <v>0</v>
      </c>
      <c r="AK55" s="15" t="n">
        <f aca="false">+SUMIF('CSS SAKAY'!F:F,'ALL 2020'!C55,'CSS SAKAY'!D:D)</f>
        <v>0</v>
      </c>
      <c r="AL55" s="15" t="n">
        <f aca="false">+SUMIF(AGRIMA!F:F,'ALL 2020'!C55,AGRIMA!D:D)</f>
        <v>0</v>
      </c>
      <c r="AM55" s="15" t="n">
        <f aca="false">SUMIF('United Malagasy'!F:F,'ALL 2020'!C55,'United Malagasy'!D:D)</f>
        <v>0</v>
      </c>
      <c r="AN55" s="15" t="n">
        <f aca="false">+SUMIF(NUTRIFOOD!E:E,'ALL 2020'!C55,NUTRIFOOD!D:D)</f>
        <v>0</v>
      </c>
      <c r="AO55" s="15" t="n">
        <f aca="false">+SUMIF(FERRIS!H:H,'ALL 2020'!C55,FERRIS!F:F)</f>
        <v>0</v>
      </c>
      <c r="AP55" s="15" t="n">
        <f aca="false">+SUMIF(SEM!F:F,'ALL 2020'!C55,SEM!D:D)</f>
        <v>-174999109.73</v>
      </c>
      <c r="AQ55" s="15" t="n">
        <f aca="false">+SUMIF(Madatrade!F:F,'ALL 2020'!C55,Madatrade!D:D)</f>
        <v>-43746860.08</v>
      </c>
      <c r="AR55" s="15" t="n">
        <f aca="false">+SUMIF('FLY TECH'!F:F,'ALL 2020'!C55,'FLY TECH'!E:E)</f>
        <v>0</v>
      </c>
      <c r="AS55" s="15" t="n">
        <f aca="false">+SUMIF('FIRST INVESTISSEMENT'!G:G,'ALL 2020'!C55,'FIRST INVESTISSEMENT'!E:E)</f>
        <v>-5140581778.42</v>
      </c>
      <c r="AT55" s="105" t="n">
        <f aca="false">+SUM(F55:AS55)</f>
        <v>-27936722495.9469</v>
      </c>
      <c r="AU55" s="106" t="n">
        <f aca="false">+AT55/$AW$2</f>
        <v>-6151308.79184315</v>
      </c>
    </row>
    <row r="56" customFormat="false" ht="17.25" hidden="false" customHeight="true" outlineLevel="0" collapsed="false">
      <c r="A56" s="6" t="str">
        <f aca="false">+LEFT(B56)</f>
        <v>2</v>
      </c>
      <c r="B56" s="6" t="str">
        <f aca="false">+LEFT(C56,3)</f>
        <v>281</v>
      </c>
      <c r="C56" s="20" t="n">
        <v>28150000</v>
      </c>
      <c r="D56" s="46" t="s">
        <v>2930</v>
      </c>
      <c r="E56" s="57" t="s">
        <v>243</v>
      </c>
      <c r="F56" s="15" t="n">
        <f aca="false">+SUMIF(AGRIFARM!H:H,C56,AGRIFARM!L:L)</f>
        <v>-176347059.71</v>
      </c>
      <c r="G56" s="15" t="n">
        <f aca="false">+SUMIF(AGRICORP!I:I,C56,AGRICORP!E:E)</f>
        <v>0</v>
      </c>
      <c r="H56" s="15" t="n">
        <f aca="false">+SUMIF(SMTP!D:D,'ALL 2020'!C56,SMTP!G:G)</f>
        <v>-306578721.15</v>
      </c>
      <c r="I56" s="15" t="n">
        <f aca="false">+SUMIF(AGRIVET!G:G,C56,AGRIVET!E:E)</f>
        <v>-377323548.74</v>
      </c>
      <c r="J56" s="15" t="n">
        <f aca="false">+SUMIF(AGRIVAL!G:G,'ALL 2020'!C56,AGRIVAL!E:E)</f>
        <v>-54344278.4</v>
      </c>
      <c r="K56" s="15" t="n">
        <f aca="false">+SUMIF(AGRIKOBA!G:G,'ALL 2020'!C56,AGRIKOBA!E:E)</f>
        <v>-256513893.22</v>
      </c>
      <c r="L56" s="15" t="n">
        <f aca="false">+SUMIF(LMOI!F:F,'ALL 2020'!C56,LMOI!D:D)</f>
        <v>0</v>
      </c>
      <c r="M56" s="15" t="n">
        <f aca="false">+SUMIF(TARTINE!G:G,'ALL 2020'!C56,TARTINE!E:E)</f>
        <v>-22048761.44</v>
      </c>
      <c r="N56" s="15" t="n">
        <f aca="false">+SUMIF(IDF!F:F,'ALL 2020'!C56,IDF!D:D)</f>
        <v>-1094079148.55</v>
      </c>
      <c r="O56" s="15" t="n">
        <f aca="false">+SUMIF(RYA!G:G,C56,RYA!E:E)</f>
        <v>-12730220.65</v>
      </c>
      <c r="P56" s="15" t="n">
        <f aca="false">+SUMIF('SCI NOAH'!G:G,'ALL 2020'!C56,'SCI NOAH'!E:E)</f>
        <v>0</v>
      </c>
      <c r="Q56" s="15" t="n">
        <f aca="false">+SUMIF(SIM!F:F,'ALL 2020'!C56,SIM!D:D)</f>
        <v>-127673169.33</v>
      </c>
      <c r="R56" s="15" t="n">
        <f aca="false">+SUMIF('First Energy'!F:F,'ALL 2020'!C56,'First Energy'!D:D)</f>
        <v>0</v>
      </c>
      <c r="S56" s="15" t="n">
        <f aca="false">+SUMIF('ID Motors'!G:G,C56,'ID Motors'!E:E)</f>
        <v>-90795164.85</v>
      </c>
      <c r="T56" s="15" t="n">
        <f aca="false">+SUMIF('ID RENTAL'!G:G,'ALL 2020'!C56,'ID RENTAL'!E:E)</f>
        <v>0</v>
      </c>
      <c r="U56" s="15" t="n">
        <f aca="false">+SUMIF('MCM '!G:G,'ALL 2020'!C56,'MCM '!E:E)</f>
        <v>-150733432.05</v>
      </c>
      <c r="V56" s="15" t="n">
        <f aca="false">SUMIF(AGRIMOTORS!G:G,C56,AGRIMOTORS!E:E)</f>
        <v>0</v>
      </c>
      <c r="W56" s="15" t="n">
        <f aca="false">+SUMIF(BOVIMA!F:F,'ALL 2020'!C56,BOVIMA!D:D)</f>
        <v>0</v>
      </c>
      <c r="X56" s="15" t="n">
        <f aca="false">+SUMIF(AGRIFEED!F:F,'ALL 2020'!C56,AGRIFEED!D:D)</f>
        <v>0</v>
      </c>
      <c r="Y56" s="15" t="n">
        <f aca="false">SUMIF(AMIP!F:F,'ALL 2020'!C56,AMIP!D:D)</f>
        <v>0</v>
      </c>
      <c r="Z56" s="15" t="n">
        <f aca="false">+SUMIF(ISF!G:G,'ALL 2020'!C56,ISF!E:E)</f>
        <v>0</v>
      </c>
      <c r="AA56" s="29" t="n">
        <f aca="false">+SUMIF(DISCOI!G:G,'ALL 2020'!C56,DISCOI!E:E)</f>
        <v>-174979868.27</v>
      </c>
      <c r="AB56" s="15" t="n">
        <f aca="false">+SUMIF(MABEL!F:F,'ALL 2020'!C56,MABEL!D:D)</f>
        <v>0</v>
      </c>
      <c r="AC56" s="15" t="n">
        <f aca="false">+SUMIF(NMP!F:F,'ALL 2020'!C56,NMP!D:D)</f>
        <v>0</v>
      </c>
      <c r="AD56" s="15" t="n">
        <f aca="false">SUMIF('AMCHO '!F:F,'ALL 2020'!C56,'AMCHO '!D:D)</f>
        <v>0</v>
      </c>
      <c r="AE56" s="41" t="n">
        <f aca="false">+SUMIF(CONFORTIS!G:G,'ALL 2020'!C56,CONFORTIS!E:E)</f>
        <v>0</v>
      </c>
      <c r="AF56" s="15" t="n">
        <f aca="false">+SUMIF('IRS IMMO'!G:G,'ALL 2020'!C56,'IRS IMMO'!E:E)</f>
        <v>0</v>
      </c>
      <c r="AG56" s="15" t="n">
        <f aca="false">+SUMIF(AGRIVETAM!F:F,'ALL 2020'!C56,AGRIVETAM!D:D)</f>
        <v>0</v>
      </c>
      <c r="AH56" s="15" t="n">
        <f aca="false">+SUMIF(EUROPAINTS!F:F,'ALL 2020'!C56,EUROPAINTS!D:D)</f>
        <v>-12127000</v>
      </c>
      <c r="AI56" s="15" t="n">
        <f aca="false">+SUMIF('VET ABE'!F:F,'ALL 2020'!C56,'VET ABE'!E:E)</f>
        <v>-3825387.5</v>
      </c>
      <c r="AJ56" s="15" t="n">
        <f aca="false">SUMIF('VET FIA'!F:F,'ALL 2020'!C56,'VET FIA'!E:E)</f>
        <v>0</v>
      </c>
      <c r="AK56" s="15" t="n">
        <f aca="false">+SUMIF('CSS SAKAY'!F:F,'ALL 2020'!C56,'CSS SAKAY'!D:D)</f>
        <v>0</v>
      </c>
      <c r="AL56" s="15" t="n">
        <f aca="false">+SUMIF(AGRIMA!F:F,'ALL 2020'!C56,AGRIMA!D:D)</f>
        <v>-295615.26</v>
      </c>
      <c r="AM56" s="15" t="n">
        <f aca="false">SUMIF('United Malagasy'!F:F,'ALL 2020'!C56,'United Malagasy'!D:D)</f>
        <v>0</v>
      </c>
      <c r="AN56" s="15" t="n">
        <f aca="false">+SUMIF(NUTRIFOOD!E:E,'ALL 2020'!C56,NUTRIFOOD!D:D)</f>
        <v>0</v>
      </c>
      <c r="AO56" s="15" t="n">
        <f aca="false">+SUMIF(FERRIS!H:H,'ALL 2020'!C56,FERRIS!F:F)</f>
        <v>0</v>
      </c>
      <c r="AP56" s="15" t="n">
        <f aca="false">+SUMIF(SEM!F:F,'ALL 2020'!C56,SEM!D:D)</f>
        <v>-44271477.78</v>
      </c>
      <c r="AQ56" s="15" t="n">
        <f aca="false">+SUMIF(Madatrade!F:F,'ALL 2020'!C56,Madatrade!D:D)</f>
        <v>0</v>
      </c>
      <c r="AR56" s="15" t="n">
        <f aca="false">+SUMIF('FLY TECH'!F:F,'ALL 2020'!C56,'FLY TECH'!E:E)</f>
        <v>-4814643.63</v>
      </c>
      <c r="AS56" s="15" t="n">
        <f aca="false">+SUMIF('FIRST INVESTISSEMENT'!G:G,'ALL 2020'!C56,'FIRST INVESTISSEMENT'!E:E)</f>
        <v>-24988777.21</v>
      </c>
      <c r="AT56" s="105" t="n">
        <f aca="false">+SUM(F56:AS56)</f>
        <v>-2934470167.74</v>
      </c>
      <c r="AU56" s="106" t="n">
        <f aca="false">+AT56/$AW$2</f>
        <v>-646132.778991499</v>
      </c>
    </row>
    <row r="57" customFormat="false" ht="17.25" hidden="false" customHeight="true" outlineLevel="0" collapsed="false">
      <c r="A57" s="6" t="str">
        <f aca="false">+LEFT(B57)</f>
        <v>2</v>
      </c>
      <c r="B57" s="6" t="str">
        <f aca="false">+LEFT(C57,3)</f>
        <v>281</v>
      </c>
      <c r="C57" s="20" t="n">
        <v>28151000</v>
      </c>
      <c r="D57" s="46" t="s">
        <v>2932</v>
      </c>
      <c r="E57" s="57" t="s">
        <v>1687</v>
      </c>
      <c r="F57" s="15" t="n">
        <f aca="false">+SUMIF(AGRIFARM!H:H,C57,AGRIFARM!L:L)</f>
        <v>0</v>
      </c>
      <c r="G57" s="15" t="n">
        <f aca="false">+SUMIF(AGRICORP!I:I,C57,AGRICORP!E:E)</f>
        <v>0</v>
      </c>
      <c r="H57" s="15" t="n">
        <f aca="false">+SUMIF(SMTP!D:D,'ALL 2020'!C57,SMTP!G:G)</f>
        <v>0</v>
      </c>
      <c r="I57" s="15" t="n">
        <f aca="false">+SUMIF(AGRIVET!G:G,C57,AGRIVET!E:E)</f>
        <v>0</v>
      </c>
      <c r="J57" s="15"/>
      <c r="K57" s="15"/>
      <c r="M57" s="15"/>
      <c r="N57" s="15"/>
      <c r="O57" s="15"/>
      <c r="P57" s="15"/>
      <c r="Q57" s="15"/>
      <c r="R57" s="15" t="n">
        <f aca="false">+SUMIF('First Energy'!F:F,'ALL 2020'!C57,'First Energy'!D:D)</f>
        <v>-2042200139.95839</v>
      </c>
      <c r="S57" s="15"/>
      <c r="T57" s="15"/>
      <c r="U57" s="15"/>
      <c r="V57" s="15" t="n">
        <f aca="false">SUMIF(AGRIMOTORS!G:G,C57,AGRIMOTORS!E:E)</f>
        <v>0</v>
      </c>
      <c r="W57" s="15" t="n">
        <f aca="false">+SUMIF(BOVIMA!F:F,'ALL 2020'!C57,BOVIMA!D:D)</f>
        <v>0</v>
      </c>
      <c r="X57" s="15" t="n">
        <f aca="false">+SUMIF(AGRIFEED!F:F,'ALL 2020'!C57,AGRIFEED!D:D)</f>
        <v>0</v>
      </c>
      <c r="Y57" s="15" t="n">
        <f aca="false">SUMIF(AMIP!F:F,'ALL 2020'!C57,AMIP!D:D)</f>
        <v>0</v>
      </c>
      <c r="Z57" s="15" t="n">
        <f aca="false">+SUMIF(ISF!G:G,'ALL 2020'!C57,ISF!E:E)</f>
        <v>0</v>
      </c>
      <c r="AA57" s="29" t="n">
        <f aca="false">+SUMIF(DISCOI!G:G,'ALL 2020'!C57,DISCOI!E:E)</f>
        <v>0</v>
      </c>
      <c r="AB57" s="15" t="n">
        <f aca="false">+SUMIF(MABEL!F:F,'ALL 2020'!C57,MABEL!D:D)</f>
        <v>0</v>
      </c>
      <c r="AC57" s="15" t="n">
        <f aca="false">+SUMIF(NMP!F:F,'ALL 2020'!C57,NMP!D:D)</f>
        <v>0</v>
      </c>
      <c r="AD57" s="15" t="n">
        <f aca="false">SUMIF('AMCHO '!F:F,'ALL 2020'!C57,'AMCHO '!D:D)</f>
        <v>0</v>
      </c>
      <c r="AE57" s="41" t="n">
        <f aca="false">+SUMIF(CONFORTIS!G:G,'ALL 2020'!C57,CONFORTIS!E:E)</f>
        <v>0</v>
      </c>
      <c r="AF57" s="15" t="n">
        <f aca="false">+SUMIF('IRS IMMO'!G:G,'ALL 2020'!C57,'IRS IMMO'!E:E)</f>
        <v>0</v>
      </c>
      <c r="AG57" s="15" t="n">
        <f aca="false">+SUMIF(AGRIVETAM!F:F,'ALL 2020'!C57,AGRIVETAM!D:D)</f>
        <v>0</v>
      </c>
      <c r="AH57" s="15" t="n">
        <f aca="false">+SUMIF(EUROPAINTS!F:F,'ALL 2020'!C57,EUROPAINTS!D:D)</f>
        <v>0</v>
      </c>
      <c r="AI57" s="15" t="n">
        <f aca="false">+SUMIF('VET ABE'!F:F,'ALL 2020'!C57,'VET ABE'!E:E)</f>
        <v>0</v>
      </c>
      <c r="AJ57" s="15" t="n">
        <f aca="false">SUMIF('VET FIA'!F:F,'ALL 2020'!C57,'VET FIA'!E:E)</f>
        <v>0</v>
      </c>
      <c r="AK57" s="15" t="n">
        <f aca="false">+SUMIF('CSS SAKAY'!F:F,'ALL 2020'!C57,'CSS SAKAY'!D:D)</f>
        <v>0</v>
      </c>
      <c r="AL57" s="15" t="n">
        <f aca="false">+SUMIF(AGRIMA!F:F,'ALL 2020'!C57,AGRIMA!D:D)</f>
        <v>0</v>
      </c>
      <c r="AM57" s="15" t="n">
        <f aca="false">SUMIF('United Malagasy'!F:F,'ALL 2020'!C57,'United Malagasy'!D:D)</f>
        <v>0</v>
      </c>
      <c r="AN57" s="15" t="n">
        <f aca="false">+SUMIF(NUTRIFOOD!E:E,'ALL 2020'!C57,NUTRIFOOD!D:D)</f>
        <v>0</v>
      </c>
      <c r="AO57" s="15" t="n">
        <f aca="false">+SUMIF(FERRIS!H:H,'ALL 2020'!C57,FERRIS!F:F)</f>
        <v>0</v>
      </c>
      <c r="AP57" s="15" t="n">
        <f aca="false">+SUMIF(SEM!F:F,'ALL 2020'!C57,SEM!D:D)</f>
        <v>0</v>
      </c>
      <c r="AQ57" s="15" t="n">
        <f aca="false">+SUMIF(Madatrade!F:F,'ALL 2020'!C57,Madatrade!D:D)</f>
        <v>0</v>
      </c>
      <c r="AR57" s="15" t="n">
        <f aca="false">+SUMIF('FLY TECH'!F:F,'ALL 2020'!C57,'FLY TECH'!E:E)</f>
        <v>0</v>
      </c>
      <c r="AS57" s="15" t="n">
        <f aca="false">+SUMIF('FIRST INVESTISSEMENT'!G:G,'ALL 2020'!C57,'FIRST INVESTISSEMENT'!E:E)</f>
        <v>0</v>
      </c>
      <c r="AT57" s="105" t="n">
        <f aca="false">+SUM(F57:AS57)</f>
        <v>-2042200139.95839</v>
      </c>
      <c r="AU57" s="106" t="n">
        <f aca="false">+AT57/$AW$2</f>
        <v>-449666.337110658</v>
      </c>
    </row>
    <row r="58" customFormat="false" ht="17.25" hidden="false" customHeight="true" outlineLevel="0" collapsed="false">
      <c r="A58" s="6" t="str">
        <f aca="false">+LEFT(B58)</f>
        <v>2</v>
      </c>
      <c r="B58" s="6" t="str">
        <f aca="false">+LEFT(C58,3)</f>
        <v>281</v>
      </c>
      <c r="C58" s="20" t="n">
        <v>28152000</v>
      </c>
      <c r="D58" s="46" t="s">
        <v>2930</v>
      </c>
      <c r="E58" s="57" t="s">
        <v>584</v>
      </c>
      <c r="F58" s="15" t="n">
        <f aca="false">+SUMIF(AGRIFARM!H:H,C58,AGRIFARM!L:L)</f>
        <v>-4126812.04</v>
      </c>
      <c r="G58" s="15" t="n">
        <f aca="false">+SUMIF(AGRICORP!I:I,C58,AGRICORP!E:E)</f>
        <v>0</v>
      </c>
      <c r="H58" s="15" t="n">
        <f aca="false">+SUMIF(SMTP!D:D,'ALL 2020'!C58,SMTP!G:G)</f>
        <v>-36504190.27</v>
      </c>
      <c r="I58" s="15" t="n">
        <f aca="false">+SUMIF(AGRIVET!G:G,C58,AGRIVET!E:E)</f>
        <v>-59626418.19</v>
      </c>
      <c r="J58" s="15" t="n">
        <f aca="false">+SUMIF(AGRIVAL!G:G,'ALL 2020'!C58,AGRIVAL!E:E)</f>
        <v>-2162386.11</v>
      </c>
      <c r="K58" s="15" t="n">
        <f aca="false">+SUMIF(AGRIKOBA!G:G,'ALL 2020'!C58,AGRIKOBA!E:E)</f>
        <v>0</v>
      </c>
      <c r="L58" s="15" t="n">
        <f aca="false">+SUMIF(LMOI!F:F,'ALL 2020'!C58,LMOI!D:D)</f>
        <v>0</v>
      </c>
      <c r="M58" s="15" t="n">
        <f aca="false">+SUMIF(TARTINE!G:G,'ALL 2020'!C58,TARTINE!E:E)</f>
        <v>0</v>
      </c>
      <c r="N58" s="15" t="n">
        <f aca="false">+SUMIF(IDF!F:F,'ALL 2020'!C58,IDF!D:D)</f>
        <v>-4012755.1</v>
      </c>
      <c r="O58" s="15" t="n">
        <f aca="false">+SUMIF(RYA!G:G,C58,RYA!E:E)</f>
        <v>0</v>
      </c>
      <c r="P58" s="15" t="n">
        <f aca="false">+SUMIF('SCI NOAH'!G:G,'ALL 2020'!C58,'SCI NOAH'!E:E)</f>
        <v>0</v>
      </c>
      <c r="Q58" s="15" t="n">
        <f aca="false">+SUMIF(SIM!F:F,'ALL 2020'!C58,SIM!D:D)</f>
        <v>0</v>
      </c>
      <c r="R58" s="15" t="n">
        <f aca="false">+SUMIF('First Energy'!F:F,'ALL 2020'!C58,'First Energy'!D:D)</f>
        <v>-291317868.970722</v>
      </c>
      <c r="S58" s="15" t="n">
        <f aca="false">+SUMIF('ID Motors'!G:G,C58,'ID Motors'!E:E)</f>
        <v>-1974624.81</v>
      </c>
      <c r="T58" s="15" t="n">
        <f aca="false">+SUMIF('ID RENTAL'!G:G,'ALL 2020'!C58,'ID RENTAL'!E:E)</f>
        <v>0</v>
      </c>
      <c r="U58" s="15" t="n">
        <f aca="false">+SUMIF('MCM '!G:G,'ALL 2020'!C58,'MCM '!E:E)</f>
        <v>0</v>
      </c>
      <c r="V58" s="15" t="n">
        <f aca="false">SUMIF(AGRIMOTORS!G:G,C58,AGRIMOTORS!E:E)</f>
        <v>0</v>
      </c>
      <c r="W58" s="15" t="n">
        <f aca="false">+SUMIF(BOVIMA!F:F,'ALL 2020'!C58,BOVIMA!D:D)</f>
        <v>0</v>
      </c>
      <c r="X58" s="15" t="n">
        <f aca="false">+SUMIF(AGRIFEED!F:F,'ALL 2020'!C58,AGRIFEED!D:D)</f>
        <v>0</v>
      </c>
      <c r="Y58" s="15" t="n">
        <f aca="false">SUMIF(AMIP!F:F,'ALL 2020'!C58,AMIP!D:D)</f>
        <v>0</v>
      </c>
      <c r="Z58" s="15" t="n">
        <f aca="false">+SUMIF(ISF!G:G,'ALL 2020'!C58,ISF!E:E)</f>
        <v>0</v>
      </c>
      <c r="AA58" s="29" t="n">
        <f aca="false">+SUMIF(DISCOI!G:G,'ALL 2020'!C58,DISCOI!E:E)</f>
        <v>0</v>
      </c>
      <c r="AB58" s="15" t="n">
        <f aca="false">+SUMIF(MABEL!F:F,'ALL 2020'!C58,MABEL!D:D)</f>
        <v>0</v>
      </c>
      <c r="AC58" s="15" t="n">
        <f aca="false">+SUMIF(NMP!F:F,'ALL 2020'!C58,NMP!D:D)</f>
        <v>0</v>
      </c>
      <c r="AD58" s="15" t="n">
        <f aca="false">SUMIF('AMCHO '!F:F,'ALL 2020'!C58,'AMCHO '!D:D)</f>
        <v>0</v>
      </c>
      <c r="AE58" s="41" t="n">
        <f aca="false">+SUMIF(CONFORTIS!G:G,'ALL 2020'!C58,CONFORTIS!E:E)</f>
        <v>0</v>
      </c>
      <c r="AF58" s="15" t="n">
        <f aca="false">+SUMIF('IRS IMMO'!G:G,'ALL 2020'!C58,'IRS IMMO'!E:E)</f>
        <v>0</v>
      </c>
      <c r="AG58" s="15" t="n">
        <f aca="false">+SUMIF(AGRIVETAM!F:F,'ALL 2020'!C58,AGRIVETAM!D:D)</f>
        <v>0</v>
      </c>
      <c r="AH58" s="15" t="n">
        <f aca="false">+SUMIF(EUROPAINTS!F:F,'ALL 2020'!C58,EUROPAINTS!D:D)</f>
        <v>0</v>
      </c>
      <c r="AI58" s="15" t="n">
        <f aca="false">+SUMIF('VET ABE'!F:F,'ALL 2020'!C58,'VET ABE'!E:E)</f>
        <v>0</v>
      </c>
      <c r="AJ58" s="15" t="n">
        <f aca="false">SUMIF('VET FIA'!F:F,'ALL 2020'!C58,'VET FIA'!E:E)</f>
        <v>0</v>
      </c>
      <c r="AK58" s="15" t="n">
        <f aca="false">+SUMIF('CSS SAKAY'!F:F,'ALL 2020'!C58,'CSS SAKAY'!D:D)</f>
        <v>0</v>
      </c>
      <c r="AL58" s="15" t="n">
        <f aca="false">+SUMIF(AGRIMA!F:F,'ALL 2020'!C58,AGRIMA!D:D)</f>
        <v>0</v>
      </c>
      <c r="AM58" s="15" t="n">
        <f aca="false">SUMIF('United Malagasy'!F:F,'ALL 2020'!C58,'United Malagasy'!D:D)</f>
        <v>0</v>
      </c>
      <c r="AN58" s="15" t="n">
        <f aca="false">+SUMIF(NUTRIFOOD!E:E,'ALL 2020'!C58,NUTRIFOOD!D:D)</f>
        <v>0</v>
      </c>
      <c r="AO58" s="15" t="n">
        <f aca="false">+SUMIF(FERRIS!H:H,'ALL 2020'!C58,FERRIS!F:F)</f>
        <v>0</v>
      </c>
      <c r="AP58" s="15" t="n">
        <f aca="false">+SUMIF(SEM!F:F,'ALL 2020'!C58,SEM!D:D)</f>
        <v>-9873330.93</v>
      </c>
      <c r="AQ58" s="15" t="n">
        <f aca="false">+SUMIF(Madatrade!F:F,'ALL 2020'!C58,Madatrade!D:D)</f>
        <v>0</v>
      </c>
      <c r="AR58" s="15" t="n">
        <f aca="false">+SUMIF('FLY TECH'!F:F,'ALL 2020'!C58,'FLY TECH'!E:E)</f>
        <v>-210603.97</v>
      </c>
      <c r="AS58" s="15" t="n">
        <f aca="false">+SUMIF('FIRST INVESTISSEMENT'!G:G,'ALL 2020'!C58,'FIRST INVESTISSEMENT'!E:E)</f>
        <v>0</v>
      </c>
      <c r="AT58" s="105" t="n">
        <f aca="false">+SUM(F58:AS58)</f>
        <v>-409808990.390722</v>
      </c>
      <c r="AU58" s="106" t="n">
        <f aca="false">+AT58/$AW$2</f>
        <v>-90234.6954240084</v>
      </c>
    </row>
    <row r="59" customFormat="false" ht="17.25" hidden="false" customHeight="true" outlineLevel="0" collapsed="false">
      <c r="A59" s="6" t="str">
        <f aca="false">+LEFT(B59)</f>
        <v>2</v>
      </c>
      <c r="B59" s="6" t="str">
        <f aca="false">+LEFT(C59,3)</f>
        <v>281</v>
      </c>
      <c r="C59" s="20" t="n">
        <v>28153000</v>
      </c>
      <c r="D59" s="46" t="s">
        <v>2932</v>
      </c>
      <c r="E59" s="57" t="s">
        <v>1688</v>
      </c>
      <c r="F59" s="15" t="n">
        <f aca="false">+SUMIF(AGRIFARM!H:H,C59,AGRIFARM!L:L)</f>
        <v>0</v>
      </c>
      <c r="G59" s="15" t="n">
        <f aca="false">+SUMIF(AGRICORP!I:I,C59,AGRICORP!E:E)</f>
        <v>0</v>
      </c>
      <c r="H59" s="15" t="n">
        <f aca="false">+SUMIF(SMTP!D:D,'ALL 2020'!C59,SMTP!G:G)</f>
        <v>0</v>
      </c>
      <c r="I59" s="15" t="n">
        <f aca="false">+SUMIF(AGRIVET!G:G,C59,AGRIVET!E:E)</f>
        <v>0</v>
      </c>
      <c r="J59" s="15"/>
      <c r="K59" s="15"/>
      <c r="M59" s="15"/>
      <c r="N59" s="15"/>
      <c r="O59" s="15"/>
      <c r="P59" s="15"/>
      <c r="Q59" s="15"/>
      <c r="R59" s="15" t="n">
        <f aca="false">+SUMIF('First Energy'!F:F,'ALL 2020'!C59,'First Energy'!D:D)</f>
        <v>-1879713476.56771</v>
      </c>
      <c r="S59" s="15"/>
      <c r="T59" s="15"/>
      <c r="U59" s="15"/>
      <c r="V59" s="15" t="n">
        <f aca="false">SUMIF(AGRIMOTORS!G:G,C59,AGRIMOTORS!E:E)</f>
        <v>0</v>
      </c>
      <c r="W59" s="15" t="n">
        <f aca="false">+SUMIF(BOVIMA!F:F,'ALL 2020'!C59,BOVIMA!D:D)</f>
        <v>0</v>
      </c>
      <c r="X59" s="15" t="n">
        <f aca="false">+SUMIF(AGRIFEED!F:F,'ALL 2020'!C59,AGRIFEED!D:D)</f>
        <v>0</v>
      </c>
      <c r="Y59" s="15" t="n">
        <f aca="false">SUMIF(AMIP!F:F,'ALL 2020'!C59,AMIP!D:D)</f>
        <v>0</v>
      </c>
      <c r="Z59" s="15" t="n">
        <f aca="false">+SUMIF(ISF!G:G,'ALL 2020'!C59,ISF!E:E)</f>
        <v>0</v>
      </c>
      <c r="AA59" s="29" t="n">
        <f aca="false">+SUMIF(DISCOI!G:G,'ALL 2020'!C59,DISCOI!E:E)</f>
        <v>0</v>
      </c>
      <c r="AB59" s="15" t="n">
        <f aca="false">+SUMIF(MABEL!F:F,'ALL 2020'!C59,MABEL!D:D)</f>
        <v>0</v>
      </c>
      <c r="AC59" s="15" t="n">
        <f aca="false">+SUMIF(NMP!F:F,'ALL 2020'!C59,NMP!D:D)</f>
        <v>0</v>
      </c>
      <c r="AD59" s="15" t="n">
        <f aca="false">SUMIF('AMCHO '!F:F,'ALL 2020'!C59,'AMCHO '!D:D)</f>
        <v>0</v>
      </c>
      <c r="AE59" s="41" t="n">
        <f aca="false">+SUMIF(CONFORTIS!G:G,'ALL 2020'!C59,CONFORTIS!E:E)</f>
        <v>0</v>
      </c>
      <c r="AF59" s="15" t="n">
        <f aca="false">+SUMIF('IRS IMMO'!G:G,'ALL 2020'!C59,'IRS IMMO'!E:E)</f>
        <v>0</v>
      </c>
      <c r="AG59" s="15" t="n">
        <f aca="false">+SUMIF(AGRIVETAM!F:F,'ALL 2020'!C59,AGRIVETAM!D:D)</f>
        <v>0</v>
      </c>
      <c r="AH59" s="15" t="n">
        <f aca="false">+SUMIF(EUROPAINTS!F:F,'ALL 2020'!C59,EUROPAINTS!D:D)</f>
        <v>0</v>
      </c>
      <c r="AI59" s="15" t="n">
        <f aca="false">+SUMIF('VET ABE'!F:F,'ALL 2020'!C59,'VET ABE'!E:E)</f>
        <v>0</v>
      </c>
      <c r="AJ59" s="15" t="n">
        <f aca="false">SUMIF('VET FIA'!F:F,'ALL 2020'!C59,'VET FIA'!E:E)</f>
        <v>0</v>
      </c>
      <c r="AK59" s="15" t="n">
        <f aca="false">+SUMIF('CSS SAKAY'!F:F,'ALL 2020'!C59,'CSS SAKAY'!D:D)</f>
        <v>0</v>
      </c>
      <c r="AL59" s="15" t="n">
        <f aca="false">+SUMIF(AGRIMA!F:F,'ALL 2020'!C59,AGRIMA!D:D)</f>
        <v>0</v>
      </c>
      <c r="AM59" s="15" t="n">
        <f aca="false">SUMIF('United Malagasy'!F:F,'ALL 2020'!C59,'United Malagasy'!D:D)</f>
        <v>0</v>
      </c>
      <c r="AN59" s="15" t="n">
        <f aca="false">+SUMIF(NUTRIFOOD!E:E,'ALL 2020'!C59,NUTRIFOOD!D:D)</f>
        <v>0</v>
      </c>
      <c r="AO59" s="15" t="n">
        <f aca="false">+SUMIF(FERRIS!H:H,'ALL 2020'!C59,FERRIS!F:F)</f>
        <v>0</v>
      </c>
      <c r="AP59" s="15" t="n">
        <f aca="false">+SUMIF(SEM!F:F,'ALL 2020'!C59,SEM!D:D)</f>
        <v>-86302596.37</v>
      </c>
      <c r="AQ59" s="15" t="n">
        <f aca="false">+SUMIF(Madatrade!F:F,'ALL 2020'!C59,Madatrade!D:D)</f>
        <v>0</v>
      </c>
      <c r="AR59" s="15" t="n">
        <f aca="false">+SUMIF('FLY TECH'!F:F,'ALL 2020'!C59,'FLY TECH'!E:E)</f>
        <v>0</v>
      </c>
      <c r="AS59" s="15" t="n">
        <f aca="false">+SUMIF('FIRST INVESTISSEMENT'!G:G,'ALL 2020'!C59,'FIRST INVESTISSEMENT'!E:E)</f>
        <v>0</v>
      </c>
      <c r="AT59" s="105" t="n">
        <f aca="false">+SUM(F59:AS59)</f>
        <v>-1966016072.93771</v>
      </c>
      <c r="AU59" s="106" t="n">
        <f aca="false">+AT59/$AW$2</f>
        <v>-432891.58046801</v>
      </c>
    </row>
    <row r="60" customFormat="false" ht="17.25" hidden="false" customHeight="true" outlineLevel="0" collapsed="false">
      <c r="A60" s="6" t="str">
        <f aca="false">+LEFT(B60)</f>
        <v>2</v>
      </c>
      <c r="B60" s="6" t="str">
        <f aca="false">+LEFT(C60,3)</f>
        <v>281</v>
      </c>
      <c r="C60" s="20" t="n">
        <v>28154000</v>
      </c>
      <c r="D60" s="46" t="s">
        <v>2932</v>
      </c>
      <c r="E60" s="57" t="s">
        <v>248</v>
      </c>
      <c r="F60" s="15" t="n">
        <f aca="false">+SUMIF(AGRIFARM!H:H,C60,AGRIFARM!L:L)</f>
        <v>-2450054193.36</v>
      </c>
      <c r="G60" s="15" t="n">
        <f aca="false">+SUMIF(AGRICORP!I:I,C60,AGRICORP!E:E)</f>
        <v>0</v>
      </c>
      <c r="H60" s="15" t="n">
        <f aca="false">+SUMIF(SMTP!D:D,'ALL 2020'!C60,SMTP!G:G)</f>
        <v>-5199519198.51</v>
      </c>
      <c r="I60" s="15" t="n">
        <f aca="false">+SUMIF(AGRIVET!G:G,C60,AGRIVET!E:E)</f>
        <v>-485272359.83</v>
      </c>
      <c r="J60" s="15" t="n">
        <f aca="false">+SUMIF(AGRIVAL!G:G,'ALL 2020'!C60,AGRIVAL!E:E)</f>
        <v>0</v>
      </c>
      <c r="K60" s="15" t="n">
        <f aca="false">+SUMIF(AGRIKOBA!G:G,'ALL 2020'!C60,AGRIKOBA!E:E)</f>
        <v>0</v>
      </c>
      <c r="L60" s="15" t="n">
        <f aca="false">+SUMIF(LMOI!F:F,'ALL 2020'!C60,LMOI!D:D)</f>
        <v>-116472338.99</v>
      </c>
      <c r="M60" s="15" t="n">
        <f aca="false">+SUMIF(TARTINE!G:G,'ALL 2020'!C60,TARTINE!E:E)</f>
        <v>-3404027916.93</v>
      </c>
      <c r="N60" s="15" t="n">
        <f aca="false">+SUMIF(IDF!F:F,'ALL 2020'!C60,IDF!D:D)</f>
        <v>-380354807.23</v>
      </c>
      <c r="O60" s="15" t="n">
        <f aca="false">+SUMIF(RYA!G:G,C60,RYA!E:E)</f>
        <v>-1139335.07</v>
      </c>
      <c r="P60" s="15" t="n">
        <f aca="false">+SUMIF('SCI NOAH'!G:G,'ALL 2020'!C60,'SCI NOAH'!E:E)</f>
        <v>0</v>
      </c>
      <c r="Q60" s="15" t="n">
        <f aca="false">+SUMIF(SIM!F:F,'ALL 2020'!C60,SIM!D:D)</f>
        <v>-48799464.88</v>
      </c>
      <c r="R60" s="15" t="n">
        <f aca="false">+SUMIF('First Energy'!F:F,'ALL 2020'!C60,'First Energy'!D:D)</f>
        <v>0</v>
      </c>
      <c r="S60" s="15" t="n">
        <f aca="false">+SUMIF('ID Motors'!G:G,C60,'ID Motors'!E:E)</f>
        <v>0</v>
      </c>
      <c r="T60" s="15" t="n">
        <f aca="false">+SUMIF('ID RENTAL'!G:G,'ALL 2020'!C60,'ID RENTAL'!E:E)</f>
        <v>0</v>
      </c>
      <c r="U60" s="15" t="n">
        <f aca="false">+SUMIF('MCM '!G:G,'ALL 2020'!C60,'MCM '!E:E)</f>
        <v>-81091415.54</v>
      </c>
      <c r="V60" s="15" t="n">
        <f aca="false">SUMIF(AGRIMOTORS!G:G,C60,AGRIMOTORS!E:E)</f>
        <v>0</v>
      </c>
      <c r="W60" s="15" t="n">
        <f aca="false">+SUMIF(BOVIMA!F:F,'ALL 2020'!C60,BOVIMA!D:D)</f>
        <v>-275033517.09</v>
      </c>
      <c r="X60" s="15" t="n">
        <f aca="false">+SUMIF(AGRIFEED!F:F,'ALL 2020'!C60,AGRIFEED!D:D)</f>
        <v>0</v>
      </c>
      <c r="Y60" s="15" t="n">
        <f aca="false">SUMIF(AMIP!F:F,'ALL 2020'!C60,AMIP!D:D)</f>
        <v>0</v>
      </c>
      <c r="Z60" s="15" t="n">
        <f aca="false">+SUMIF(ISF!G:G,'ALL 2020'!C60,ISF!E:E)</f>
        <v>0</v>
      </c>
      <c r="AA60" s="29" t="n">
        <f aca="false">+SUMIF(DISCOI!G:G,'ALL 2020'!C60,DISCOI!E:E)</f>
        <v>-84728374.3</v>
      </c>
      <c r="AB60" s="15" t="n">
        <f aca="false">+SUMIF(MABEL!F:F,'ALL 2020'!C60,MABEL!D:D)</f>
        <v>-74135616.33</v>
      </c>
      <c r="AC60" s="15" t="n">
        <f aca="false">+SUMIF(NMP!F:F,'ALL 2020'!C60,NMP!D:D)</f>
        <v>-383162377.9</v>
      </c>
      <c r="AD60" s="15" t="n">
        <f aca="false">SUMIF('AMCHO '!F:F,'ALL 2020'!C60,'AMCHO '!D:D)</f>
        <v>-779207566.6</v>
      </c>
      <c r="AE60" s="41" t="n">
        <f aca="false">+SUMIF(CONFORTIS!G:G,'ALL 2020'!C60,CONFORTIS!E:E)</f>
        <v>0</v>
      </c>
      <c r="AF60" s="15" t="n">
        <f aca="false">+SUMIF('IRS IMMO'!G:G,'ALL 2020'!C60,'IRS IMMO'!E:E)</f>
        <v>0</v>
      </c>
      <c r="AG60" s="15" t="n">
        <f aca="false">+SUMIF(AGRIVETAM!F:F,'ALL 2020'!C60,AGRIVETAM!D:D)</f>
        <v>-4368495.35</v>
      </c>
      <c r="AH60" s="15" t="n">
        <f aca="false">+SUMIF(EUROPAINTS!F:F,'ALL 2020'!C60,EUROPAINTS!D:D)</f>
        <v>0</v>
      </c>
      <c r="AI60" s="15" t="n">
        <f aca="false">+SUMIF('VET ABE'!F:F,'ALL 2020'!C60,'VET ABE'!E:E)</f>
        <v>-136403.75</v>
      </c>
      <c r="AJ60" s="15" t="n">
        <f aca="false">SUMIF('VET FIA'!F:F,'ALL 2020'!C60,'VET FIA'!E:E)</f>
        <v>0</v>
      </c>
      <c r="AK60" s="15" t="n">
        <f aca="false">+SUMIF('CSS SAKAY'!F:F,'ALL 2020'!C60,'CSS SAKAY'!D:D)</f>
        <v>-81697.92</v>
      </c>
      <c r="AL60" s="15" t="n">
        <f aca="false">+SUMIF(AGRIMA!F:F,'ALL 2020'!C60,AGRIMA!D:D)</f>
        <v>-30327686.96</v>
      </c>
      <c r="AM60" s="15" t="n">
        <f aca="false">SUMIF('United Malagasy'!F:F,'ALL 2020'!C60,'United Malagasy'!D:D)</f>
        <v>-23563194.44</v>
      </c>
      <c r="AN60" s="15" t="n">
        <f aca="false">+SUMIF(NUTRIFOOD!E:E,'ALL 2020'!C60,NUTRIFOOD!D:D)</f>
        <v>0</v>
      </c>
      <c r="AO60" s="15" t="n">
        <f aca="false">+SUMIF(FERRIS!H:H,'ALL 2020'!C60,FERRIS!F:F)</f>
        <v>0</v>
      </c>
      <c r="AP60" s="15" t="n">
        <f aca="false">+SUMIF(SEM!F:F,'ALL 2020'!C60,SEM!D:D)</f>
        <v>0</v>
      </c>
      <c r="AQ60" s="15" t="n">
        <f aca="false">+SUMIF(Madatrade!F:F,'ALL 2020'!C60,Madatrade!D:D)</f>
        <v>-792209.4</v>
      </c>
      <c r="AR60" s="15" t="n">
        <f aca="false">+SUMIF('FLY TECH'!F:F,'ALL 2020'!C60,'FLY TECH'!E:E)</f>
        <v>0</v>
      </c>
      <c r="AS60" s="15" t="n">
        <f aca="false">+SUMIF('FIRST INVESTISSEMENT'!G:G,'ALL 2020'!C60,'FIRST INVESTISSEMENT'!E:E)</f>
        <v>-3112410</v>
      </c>
      <c r="AT60" s="105" t="n">
        <f aca="false">+SUM(F60:AS60)</f>
        <v>-13825380580.38</v>
      </c>
      <c r="AU60" s="106" t="n">
        <f aca="false">+AT60/$AW$2</f>
        <v>-3044171.8826182</v>
      </c>
    </row>
    <row r="61" customFormat="false" ht="17.25" hidden="false" customHeight="true" outlineLevel="0" collapsed="false">
      <c r="A61" s="6" t="str">
        <f aca="false">+LEFT(B61)</f>
        <v>2</v>
      </c>
      <c r="B61" s="6" t="str">
        <f aca="false">+LEFT(C61,3)</f>
        <v>281</v>
      </c>
      <c r="C61" s="20" t="n">
        <v>28155000</v>
      </c>
      <c r="D61" s="46" t="s">
        <v>2932</v>
      </c>
      <c r="E61" s="57" t="s">
        <v>1689</v>
      </c>
      <c r="F61" s="15" t="n">
        <f aca="false">+SUMIF(AGRIFARM!H:H,C61,AGRIFARM!L:L)</f>
        <v>0</v>
      </c>
      <c r="G61" s="15" t="n">
        <f aca="false">+SUMIF(AGRICORP!I:I,C61,AGRICORP!E:E)</f>
        <v>0</v>
      </c>
      <c r="H61" s="15" t="n">
        <f aca="false">+SUMIF(SMTP!D:D,'ALL 2020'!C61,SMTP!G:G)</f>
        <v>0</v>
      </c>
      <c r="I61" s="15" t="n">
        <f aca="false">+SUMIF(AGRIVET!G:G,C61,AGRIVET!E:E)</f>
        <v>0</v>
      </c>
      <c r="J61" s="15"/>
      <c r="K61" s="15"/>
      <c r="M61" s="15"/>
      <c r="N61" s="15"/>
      <c r="O61" s="15"/>
      <c r="P61" s="15"/>
      <c r="Q61" s="15"/>
      <c r="R61" s="15" t="n">
        <f aca="false">+SUMIF('First Energy'!F:F,'ALL 2020'!C61,'First Energy'!D:D)</f>
        <v>0</v>
      </c>
      <c r="S61" s="15"/>
      <c r="T61" s="15"/>
      <c r="U61" s="15"/>
      <c r="V61" s="15" t="n">
        <f aca="false">SUMIF(AGRIMOTORS!G:G,C61,AGRIMOTORS!E:E)</f>
        <v>0</v>
      </c>
      <c r="W61" s="15" t="n">
        <f aca="false">+SUMIF(BOVIMA!F:F,'ALL 2020'!C61,BOVIMA!D:D)</f>
        <v>0</v>
      </c>
      <c r="X61" s="15" t="n">
        <f aca="false">+SUMIF(AGRIFEED!F:F,'ALL 2020'!C61,AGRIFEED!D:D)</f>
        <v>0</v>
      </c>
      <c r="Y61" s="15" t="n">
        <f aca="false">SUMIF(AMIP!F:F,'ALL 2020'!C61,AMIP!D:D)</f>
        <v>0</v>
      </c>
      <c r="Z61" s="15" t="n">
        <f aca="false">+SUMIF(ISF!G:G,'ALL 2020'!C61,ISF!E:E)</f>
        <v>0</v>
      </c>
      <c r="AA61" s="29" t="n">
        <f aca="false">+SUMIF(DISCOI!G:G,'ALL 2020'!C61,DISCOI!E:E)</f>
        <v>0</v>
      </c>
      <c r="AB61" s="15" t="n">
        <f aca="false">+SUMIF(MABEL!F:F,'ALL 2020'!C61,MABEL!D:D)</f>
        <v>0</v>
      </c>
      <c r="AC61" s="15" t="n">
        <f aca="false">+SUMIF(NMP!F:F,'ALL 2020'!C61,NMP!D:D)</f>
        <v>0</v>
      </c>
      <c r="AD61" s="15" t="n">
        <f aca="false">SUMIF('AMCHO '!F:F,'ALL 2020'!C61,'AMCHO '!D:D)</f>
        <v>0</v>
      </c>
      <c r="AE61" s="41" t="n">
        <f aca="false">+SUMIF(CONFORTIS!G:G,'ALL 2020'!C61,CONFORTIS!E:E)</f>
        <v>0</v>
      </c>
      <c r="AF61" s="15" t="n">
        <f aca="false">+SUMIF('IRS IMMO'!G:G,'ALL 2020'!C61,'IRS IMMO'!E:E)</f>
        <v>0</v>
      </c>
      <c r="AG61" s="15" t="n">
        <f aca="false">+SUMIF(AGRIVETAM!F:F,'ALL 2020'!C61,AGRIVETAM!D:D)</f>
        <v>0</v>
      </c>
      <c r="AH61" s="15" t="n">
        <f aca="false">+SUMIF(EUROPAINTS!F:F,'ALL 2020'!C61,EUROPAINTS!D:D)</f>
        <v>0</v>
      </c>
      <c r="AI61" s="15" t="n">
        <f aca="false">+SUMIF('VET ABE'!F:F,'ALL 2020'!C61,'VET ABE'!E:E)</f>
        <v>0</v>
      </c>
      <c r="AJ61" s="15" t="n">
        <f aca="false">SUMIF('VET FIA'!F:F,'ALL 2020'!C61,'VET FIA'!E:E)</f>
        <v>0</v>
      </c>
      <c r="AK61" s="15" t="n">
        <f aca="false">+SUMIF('CSS SAKAY'!F:F,'ALL 2020'!C61,'CSS SAKAY'!D:D)</f>
        <v>0</v>
      </c>
      <c r="AL61" s="15" t="n">
        <f aca="false">+SUMIF(AGRIMA!F:F,'ALL 2020'!C61,AGRIMA!D:D)</f>
        <v>0</v>
      </c>
      <c r="AM61" s="15" t="n">
        <f aca="false">SUMIF('United Malagasy'!F:F,'ALL 2020'!C61,'United Malagasy'!D:D)</f>
        <v>0</v>
      </c>
      <c r="AN61" s="15" t="n">
        <f aca="false">+SUMIF(NUTRIFOOD!E:E,'ALL 2020'!C61,NUTRIFOOD!D:D)</f>
        <v>0</v>
      </c>
      <c r="AO61" s="15" t="n">
        <f aca="false">+SUMIF(FERRIS!H:H,'ALL 2020'!C61,FERRIS!F:F)</f>
        <v>0</v>
      </c>
      <c r="AP61" s="15" t="n">
        <f aca="false">+SUMIF(SEM!F:F,'ALL 2020'!C61,SEM!D:D)</f>
        <v>0</v>
      </c>
      <c r="AQ61" s="15" t="n">
        <f aca="false">+SUMIF(Madatrade!F:F,'ALL 2020'!C61,Madatrade!D:D)</f>
        <v>0</v>
      </c>
      <c r="AR61" s="15" t="n">
        <f aca="false">+SUMIF('FLY TECH'!F:F,'ALL 2020'!C61,'FLY TECH'!E:E)</f>
        <v>0</v>
      </c>
      <c r="AS61" s="15" t="n">
        <f aca="false">+SUMIF('FIRST INVESTISSEMENT'!G:G,'ALL 2020'!C61,'FIRST INVESTISSEMENT'!E:E)</f>
        <v>0</v>
      </c>
      <c r="AT61" s="105" t="n">
        <f aca="false">+SUM(F61:AS61)</f>
        <v>0</v>
      </c>
      <c r="AU61" s="106" t="n">
        <f aca="false">+AT61/$AW$2</f>
        <v>0</v>
      </c>
    </row>
    <row r="62" customFormat="false" ht="17.25" hidden="false" customHeight="true" outlineLevel="0" collapsed="false">
      <c r="A62" s="6" t="str">
        <f aca="false">+LEFT(B62)</f>
        <v>2</v>
      </c>
      <c r="B62" s="6" t="str">
        <f aca="false">+LEFT(C62,3)</f>
        <v>281</v>
      </c>
      <c r="C62" s="20" t="n">
        <v>28181000</v>
      </c>
      <c r="D62" s="46" t="s">
        <v>2932</v>
      </c>
      <c r="E62" s="57" t="s">
        <v>3026</v>
      </c>
      <c r="F62" s="15" t="n">
        <f aca="false">+SUMIF(AGRIFARM!H:H,C62,AGRIFARM!L:L)</f>
        <v>0</v>
      </c>
      <c r="G62" s="15" t="n">
        <f aca="false">+SUMIF(AGRICORP!I:I,C62,AGRICORP!E:E)</f>
        <v>0</v>
      </c>
      <c r="H62" s="15" t="n">
        <f aca="false">+SUMIF(SMTP!D:D,'ALL 2020'!C62,SMTP!G:G)</f>
        <v>0</v>
      </c>
      <c r="I62" s="15" t="n">
        <f aca="false">+SUMIF(AGRIVET!G:G,C62,AGRIVET!E:E)</f>
        <v>0</v>
      </c>
      <c r="J62" s="15"/>
      <c r="K62" s="15"/>
      <c r="M62" s="15"/>
      <c r="N62" s="15"/>
      <c r="O62" s="15"/>
      <c r="P62" s="15"/>
      <c r="Q62" s="15"/>
      <c r="R62" s="15" t="n">
        <f aca="false">+SUMIF('First Energy'!F:F,'ALL 2020'!C62,'First Energy'!D:D)</f>
        <v>-156808436.449264</v>
      </c>
      <c r="S62" s="15"/>
      <c r="T62" s="15"/>
      <c r="U62" s="15"/>
      <c r="V62" s="15" t="n">
        <f aca="false">SUMIF(AGRIMOTORS!G:G,C62,AGRIMOTORS!E:E)</f>
        <v>0</v>
      </c>
      <c r="W62" s="15" t="n">
        <f aca="false">+SUMIF(BOVIMA!F:F,'ALL 2020'!C62,BOVIMA!D:D)</f>
        <v>0</v>
      </c>
      <c r="X62" s="15" t="n">
        <f aca="false">+SUMIF(AGRIFEED!F:F,'ALL 2020'!C62,AGRIFEED!D:D)</f>
        <v>-2533960.77</v>
      </c>
      <c r="Y62" s="15" t="n">
        <f aca="false">SUMIF(AMIP!F:F,'ALL 2020'!C62,AMIP!D:D)</f>
        <v>0</v>
      </c>
      <c r="Z62" s="15" t="n">
        <f aca="false">+SUMIF(ISF!G:G,'ALL 2020'!C62,ISF!E:E)</f>
        <v>0</v>
      </c>
      <c r="AA62" s="29" t="n">
        <f aca="false">+SUMIF(DISCOI!G:G,'ALL 2020'!C62,DISCOI!E:E)</f>
        <v>0</v>
      </c>
      <c r="AB62" s="15" t="n">
        <f aca="false">+SUMIF(MABEL!F:F,'ALL 2020'!C62,MABEL!D:D)</f>
        <v>0</v>
      </c>
      <c r="AC62" s="15" t="n">
        <f aca="false">+SUMIF(NMP!F:F,'ALL 2020'!C62,NMP!D:D)</f>
        <v>0</v>
      </c>
      <c r="AD62" s="15" t="n">
        <f aca="false">SUMIF('AMCHO '!F:F,'ALL 2020'!C62,'AMCHO '!D:D)</f>
        <v>0</v>
      </c>
      <c r="AE62" s="41" t="n">
        <f aca="false">+SUMIF(CONFORTIS!G:G,'ALL 2020'!C62,CONFORTIS!E:E)</f>
        <v>0</v>
      </c>
      <c r="AF62" s="15" t="n">
        <f aca="false">+SUMIF('IRS IMMO'!G:G,'ALL 2020'!C62,'IRS IMMO'!E:E)</f>
        <v>0</v>
      </c>
      <c r="AG62" s="15" t="n">
        <f aca="false">+SUMIF(AGRIVETAM!F:F,'ALL 2020'!C62,AGRIVETAM!D:D)</f>
        <v>0</v>
      </c>
      <c r="AH62" s="15" t="n">
        <f aca="false">+SUMIF(EUROPAINTS!F:F,'ALL 2020'!C62,EUROPAINTS!D:D)</f>
        <v>-99049368.25</v>
      </c>
      <c r="AI62" s="15" t="n">
        <f aca="false">+SUMIF('VET ABE'!F:F,'ALL 2020'!C62,'VET ABE'!E:E)</f>
        <v>0</v>
      </c>
      <c r="AJ62" s="15" t="n">
        <f aca="false">SUMIF('VET FIA'!F:F,'ALL 2020'!C62,'VET FIA'!E:E)</f>
        <v>-146146.88</v>
      </c>
      <c r="AK62" s="15" t="n">
        <f aca="false">+SUMIF('CSS SAKAY'!F:F,'ALL 2020'!C62,'CSS SAKAY'!D:D)</f>
        <v>0</v>
      </c>
      <c r="AL62" s="15" t="n">
        <f aca="false">+SUMIF(AGRIMA!F:F,'ALL 2020'!C62,AGRIMA!D:D)</f>
        <v>0</v>
      </c>
      <c r="AM62" s="15" t="n">
        <f aca="false">SUMIF('United Malagasy'!F:F,'ALL 2020'!C62,'United Malagasy'!D:D)</f>
        <v>0</v>
      </c>
      <c r="AN62" s="15" t="n">
        <f aca="false">+SUMIF(NUTRIFOOD!E:E,'ALL 2020'!C62,NUTRIFOOD!D:D)</f>
        <v>0</v>
      </c>
      <c r="AO62" s="15" t="n">
        <f aca="false">+SUMIF(FERRIS!H:H,'ALL 2020'!C62,FERRIS!F:F)</f>
        <v>-259758801.34</v>
      </c>
      <c r="AP62" s="15" t="n">
        <f aca="false">+SUMIF(SEM!F:F,'ALL 2020'!C62,SEM!D:D)</f>
        <v>-2851696605.38</v>
      </c>
      <c r="AQ62" s="15" t="n">
        <f aca="false">+SUMIF(Madatrade!F:F,'ALL 2020'!C62,Madatrade!D:D)</f>
        <v>0</v>
      </c>
      <c r="AR62" s="15" t="n">
        <f aca="false">+SUMIF('FLY TECH'!F:F,'ALL 2020'!C62,'FLY TECH'!E:E)</f>
        <v>-355138.74</v>
      </c>
      <c r="AS62" s="15" t="n">
        <f aca="false">+SUMIF('FIRST INVESTISSEMENT'!G:G,'ALL 2020'!C62,'FIRST INVESTISSEMENT'!E:E)</f>
        <v>0</v>
      </c>
      <c r="AT62" s="105" t="n">
        <f aca="false">+SUM(F62:AS62)</f>
        <v>-3370348457.80926</v>
      </c>
      <c r="AU62" s="106" t="n">
        <f aca="false">+AT62/$AW$2</f>
        <v>-742107.600600068</v>
      </c>
    </row>
    <row r="63" customFormat="false" ht="17.25" hidden="false" customHeight="true" outlineLevel="0" collapsed="false">
      <c r="A63" s="6" t="str">
        <f aca="false">+LEFT(B63)</f>
        <v>2</v>
      </c>
      <c r="B63" s="6" t="str">
        <f aca="false">+LEFT(C63,3)</f>
        <v>281</v>
      </c>
      <c r="C63" s="20" t="n">
        <v>28182000</v>
      </c>
      <c r="D63" s="46" t="s">
        <v>2933</v>
      </c>
      <c r="E63" s="57" t="s">
        <v>17</v>
      </c>
      <c r="F63" s="15" t="n">
        <f aca="false">+SUMIF(AGRIFARM!H:H,C63,AGRIFARM!L:L)</f>
        <v>-32673032.26</v>
      </c>
      <c r="G63" s="15" t="n">
        <f aca="false">+SUMIF(AGRICORP!I:I,C63,AGRICORP!E:E)</f>
        <v>0</v>
      </c>
      <c r="H63" s="15" t="n">
        <f aca="false">+SUMIF(SMTP!D:D,'ALL 2020'!C63,SMTP!G:G)</f>
        <v>-170956271.03</v>
      </c>
      <c r="I63" s="15" t="n">
        <f aca="false">+SUMIF(AGRIVET!G:G,C63,AGRIVET!E:E)</f>
        <v>-196505707.2</v>
      </c>
      <c r="J63" s="15" t="n">
        <f aca="false">+SUMIF(AGRIVAL!G:G,'ALL 2020'!C63,AGRIVAL!E:E)</f>
        <v>-26947420.46</v>
      </c>
      <c r="K63" s="15" t="n">
        <f aca="false">+SUMIF(AGRIKOBA!G:G,'ALL 2020'!C63,AGRIKOBA!E:E)</f>
        <v>-2185819.54</v>
      </c>
      <c r="L63" s="15" t="n">
        <f aca="false">+SUMIF(LMOI!F:F,'ALL 2020'!C63,LMOI!D:D)</f>
        <v>-2704759.9</v>
      </c>
      <c r="M63" s="15" t="n">
        <f aca="false">+SUMIF(TARTINE!G:G,'ALL 2020'!C63,TARTINE!E:E)</f>
        <v>-324304484.78</v>
      </c>
      <c r="N63" s="15" t="n">
        <f aca="false">+SUMIF(IDF!F:F,'ALL 2020'!C63,IDF!D:D)</f>
        <v>-531675457.5</v>
      </c>
      <c r="O63" s="15" t="n">
        <f aca="false">+SUMIF(RYA!G:G,C63,RYA!E:E)</f>
        <v>-20337.96</v>
      </c>
      <c r="P63" s="15" t="n">
        <f aca="false">+SUMIF('SCI NOAH'!G:G,'ALL 2020'!C63,'SCI NOAH'!E:E)</f>
        <v>0</v>
      </c>
      <c r="Q63" s="15" t="n">
        <f aca="false">+SUMIF(SIM!F:F,'ALL 2020'!C63,SIM!D:D)</f>
        <v>-67748.15</v>
      </c>
      <c r="R63" s="15" t="n">
        <f aca="false">+SUMIF('First Energy'!F:F,'ALL 2020'!C63,'First Energy'!D:D)</f>
        <v>-2798440.250875</v>
      </c>
      <c r="S63" s="15" t="n">
        <f aca="false">+SUMIF('ID Motors'!G:G,C63,'ID Motors'!E:E)</f>
        <v>-3047722.92</v>
      </c>
      <c r="T63" s="15" t="n">
        <f aca="false">+SUMIF('ID RENTAL'!G:G,'ALL 2020'!C63,'ID RENTAL'!E:E)</f>
        <v>0</v>
      </c>
      <c r="U63" s="15" t="n">
        <f aca="false">+SUMIF('MCM '!G:G,'ALL 2020'!C63,'MCM '!E:E)</f>
        <v>-36802970.65</v>
      </c>
      <c r="V63" s="15" t="n">
        <f aca="false">SUMIF(AGRIMOTORS!G:G,C63,AGRIMOTORS!E:E)</f>
        <v>-1161604.61</v>
      </c>
      <c r="W63" s="15" t="n">
        <f aca="false">+SUMIF(BOVIMA!F:F,'ALL 2020'!C63,BOVIMA!D:D)</f>
        <v>-20735683.18</v>
      </c>
      <c r="X63" s="15" t="n">
        <f aca="false">+SUMIF(AGRIFEED!F:F,'ALL 2020'!C63,AGRIFEED!D:D)</f>
        <v>-120633.33</v>
      </c>
      <c r="Y63" s="15" t="n">
        <f aca="false">SUMIF(AMIP!F:F,'ALL 2020'!C63,AMIP!D:D)</f>
        <v>0</v>
      </c>
      <c r="Z63" s="15" t="n">
        <f aca="false">+SUMIF(ISF!G:G,'ALL 2020'!C63,ISF!E:E)</f>
        <v>0</v>
      </c>
      <c r="AA63" s="29" t="n">
        <f aca="false">+SUMIF(DISCOI!G:G,'ALL 2020'!C63,DISCOI!E:E)</f>
        <v>-12890778</v>
      </c>
      <c r="AB63" s="15" t="n">
        <f aca="false">+SUMIF(MABEL!F:F,'ALL 2020'!C63,MABEL!D:D)</f>
        <v>-6040578.36</v>
      </c>
      <c r="AC63" s="15" t="n">
        <f aca="false">+SUMIF(NMP!F:F,'ALL 2020'!C63,NMP!D:D)</f>
        <v>0</v>
      </c>
      <c r="AD63" s="15" t="n">
        <f aca="false">SUMIF('AMCHO '!F:F,'ALL 2020'!C63,'AMCHO '!D:D)</f>
        <v>-3606107.35</v>
      </c>
      <c r="AE63" s="41" t="n">
        <f aca="false">+SUMIF(CONFORTIS!G:G,'ALL 2020'!C63,CONFORTIS!E:E)</f>
        <v>0</v>
      </c>
      <c r="AF63" s="15" t="n">
        <f aca="false">+SUMIF('IRS IMMO'!G:G,'ALL 2020'!C63,'IRS IMMO'!E:E)</f>
        <v>0</v>
      </c>
      <c r="AG63" s="15" t="n">
        <f aca="false">+SUMIF(AGRIVETAM!F:F,'ALL 2020'!C63,AGRIVETAM!D:D)</f>
        <v>-27935815.14</v>
      </c>
      <c r="AH63" s="15" t="n">
        <f aca="false">+SUMIF(EUROPAINTS!F:F,'ALL 2020'!C63,EUROPAINTS!D:D)</f>
        <v>0</v>
      </c>
      <c r="AI63" s="15" t="n">
        <f aca="false">+SUMIF('VET ABE'!F:F,'ALL 2020'!C63,'VET ABE'!E:E)</f>
        <v>-567774.9</v>
      </c>
      <c r="AJ63" s="15" t="n">
        <f aca="false">SUMIF('VET FIA'!F:F,'ALL 2020'!C63,'VET FIA'!E:E)</f>
        <v>0</v>
      </c>
      <c r="AK63" s="15" t="n">
        <f aca="false">+SUMIF('CSS SAKAY'!F:F,'ALL 2020'!C63,'CSS SAKAY'!D:D)</f>
        <v>-1517986.66</v>
      </c>
      <c r="AL63" s="15" t="n">
        <f aca="false">+SUMIF(AGRIMA!F:F,'ALL 2020'!C63,AGRIMA!D:D)</f>
        <v>-948187.5</v>
      </c>
      <c r="AM63" s="15" t="n">
        <f aca="false">SUMIF('United Malagasy'!F:F,'ALL 2020'!C63,'United Malagasy'!D:D)</f>
        <v>-262521.12</v>
      </c>
      <c r="AN63" s="15" t="n">
        <f aca="false">+SUMIF(NUTRIFOOD!E:E,'ALL 2020'!C63,NUTRIFOOD!D:D)</f>
        <v>0</v>
      </c>
      <c r="AO63" s="15" t="n">
        <f aca="false">+SUMIF(FERRIS!H:H,'ALL 2020'!C63,FERRIS!F:F)</f>
        <v>-9255650.9</v>
      </c>
      <c r="AP63" s="15" t="n">
        <f aca="false">+SUMIF(SEM!F:F,'ALL 2020'!C63,SEM!D:D)</f>
        <v>-6124577.2</v>
      </c>
      <c r="AQ63" s="15" t="n">
        <f aca="false">+SUMIF(Madatrade!F:F,'ALL 2020'!C63,Madatrade!D:D)</f>
        <v>-26180816.56</v>
      </c>
      <c r="AR63" s="15" t="n">
        <f aca="false">+SUMIF('FLY TECH'!F:F,'ALL 2020'!C63,'FLY TECH'!E:E)</f>
        <v>-4580731.84</v>
      </c>
      <c r="AS63" s="15" t="n">
        <f aca="false">+SUMIF('FIRST INVESTISSEMENT'!G:G,'ALL 2020'!C63,'FIRST INVESTISSEMENT'!E:E)</f>
        <v>-5250000</v>
      </c>
      <c r="AT63" s="105" t="n">
        <f aca="false">+SUM(F63:AS63)</f>
        <v>-1457869619.25088</v>
      </c>
      <c r="AU63" s="106" t="n">
        <f aca="false">+AT63/$AW$2</f>
        <v>-321004.234034969</v>
      </c>
    </row>
    <row r="64" customFormat="false" ht="17.25" hidden="false" customHeight="true" outlineLevel="0" collapsed="false">
      <c r="A64" s="6" t="str">
        <f aca="false">+LEFT(B64)</f>
        <v>2</v>
      </c>
      <c r="B64" s="6" t="str">
        <f aca="false">+LEFT(C64,3)</f>
        <v>281</v>
      </c>
      <c r="C64" s="20" t="n">
        <v>28183000</v>
      </c>
      <c r="D64" s="46" t="s">
        <v>2934</v>
      </c>
      <c r="E64" s="57" t="s">
        <v>18</v>
      </c>
      <c r="F64" s="15" t="n">
        <f aca="false">+SUMIF(AGRIFARM!H:H,C64,AGRIFARM!L:L)</f>
        <v>-754237694.58</v>
      </c>
      <c r="G64" s="15" t="n">
        <f aca="false">+SUMIF(AGRICORP!I:I,C64,AGRICORP!E:E)</f>
        <v>0</v>
      </c>
      <c r="H64" s="15" t="n">
        <f aca="false">+SUMIF(SMTP!D:D,'ALL 2020'!C64,SMTP!G:G)</f>
        <v>-710364667.45</v>
      </c>
      <c r="I64" s="15" t="n">
        <f aca="false">+SUMIF(AGRIVET!G:G,C64,AGRIVET!E:E)</f>
        <v>-797644430.99</v>
      </c>
      <c r="J64" s="15" t="n">
        <f aca="false">+SUMIF(AGRIVAL!G:G,'ALL 2020'!C64,AGRIVAL!E:E)</f>
        <v>-177948927.58</v>
      </c>
      <c r="K64" s="15" t="n">
        <f aca="false">+SUMIF(AGRIKOBA!G:G,'ALL 2020'!C64,AGRIKOBA!E:E)</f>
        <v>0</v>
      </c>
      <c r="L64" s="15" t="n">
        <f aca="false">+SUMIF(LMOI!F:F,'ALL 2020'!C64,LMOI!D:D)</f>
        <v>-378376317.77</v>
      </c>
      <c r="M64" s="15" t="n">
        <f aca="false">+SUMIF(TARTINE!G:G,'ALL 2020'!C64,TARTINE!E:E)</f>
        <v>-479741151.52</v>
      </c>
      <c r="N64" s="15" t="n">
        <f aca="false">+SUMIF(IDF!F:F,'ALL 2020'!C64,IDF!D:D)</f>
        <v>-167895198.65</v>
      </c>
      <c r="O64" s="15" t="n">
        <f aca="false">+SUMIF(RYA!G:G,C64,RYA!E:E)</f>
        <v>0</v>
      </c>
      <c r="P64" s="15" t="n">
        <f aca="false">+SUMIF('SCI NOAH'!G:G,'ALL 2020'!C64,'SCI NOAH'!E:E)</f>
        <v>0</v>
      </c>
      <c r="Q64" s="15" t="n">
        <f aca="false">+SUMIF(SIM!F:F,'ALL 2020'!C64,SIM!D:D)</f>
        <v>-69698276.02</v>
      </c>
      <c r="R64" s="15" t="n">
        <f aca="false">+SUMIF('First Energy'!F:F,'ALL 2020'!C64,'First Energy'!D:D)</f>
        <v>-829028601.238326</v>
      </c>
      <c r="S64" s="15" t="n">
        <f aca="false">+SUMIF('ID Motors'!G:G,C64,'ID Motors'!E:E)</f>
        <v>-302011611.42</v>
      </c>
      <c r="T64" s="15" t="n">
        <f aca="false">+SUMIF('ID RENTAL'!G:G,'ALL 2020'!C64,'ID RENTAL'!E:E)</f>
        <v>-1380592550.33172</v>
      </c>
      <c r="U64" s="15" t="n">
        <f aca="false">+SUMIF('MCM '!G:G,'ALL 2020'!C64,'MCM '!E:E)</f>
        <v>-159610297.45</v>
      </c>
      <c r="V64" s="15" t="n">
        <f aca="false">SUMIF(AGRIMOTORS!G:G,C64,AGRIMOTORS!E:E)</f>
        <v>0</v>
      </c>
      <c r="W64" s="15" t="n">
        <f aca="false">+SUMIF(BOVIMA!F:F,'ALL 2020'!C64,BOVIMA!D:D)</f>
        <v>-730133594.5</v>
      </c>
      <c r="X64" s="15" t="n">
        <f aca="false">+SUMIF(AGRIFEED!F:F,'ALL 2020'!C64,AGRIFEED!D:D)</f>
        <v>-38474208.34</v>
      </c>
      <c r="Y64" s="15" t="n">
        <f aca="false">SUMIF(AMIP!F:F,'ALL 2020'!C64,AMIP!D:D)</f>
        <v>0</v>
      </c>
      <c r="Z64" s="15" t="n">
        <f aca="false">+SUMIF(ISF!G:G,'ALL 2020'!C64,ISF!E:E)</f>
        <v>0</v>
      </c>
      <c r="AA64" s="29" t="n">
        <f aca="false">+SUMIF(DISCOI!G:G,'ALL 2020'!C64,DISCOI!E:E)</f>
        <v>-476899232.82</v>
      </c>
      <c r="AB64" s="15" t="n">
        <f aca="false">+SUMIF(MABEL!F:F,'ALL 2020'!C64,MABEL!D:D)</f>
        <v>-45734.95</v>
      </c>
      <c r="AC64" s="15" t="n">
        <f aca="false">+SUMIF(NMP!F:F,'ALL 2020'!C64,NMP!D:D)</f>
        <v>-93458413.76</v>
      </c>
      <c r="AD64" s="15" t="n">
        <f aca="false">SUMIF('AMCHO '!F:F,'ALL 2020'!C64,'AMCHO '!D:D)</f>
        <v>0</v>
      </c>
      <c r="AE64" s="41" t="n">
        <f aca="false">+SUMIF(CONFORTIS!G:G,'ALL 2020'!C64,CONFORTIS!E:E)</f>
        <v>0</v>
      </c>
      <c r="AF64" s="15" t="n">
        <f aca="false">+SUMIF('IRS IMMO'!G:G,'ALL 2020'!C64,'IRS IMMO'!E:E)</f>
        <v>0</v>
      </c>
      <c r="AG64" s="15" t="n">
        <f aca="false">+SUMIF(AGRIVETAM!F:F,'ALL 2020'!C64,AGRIVETAM!D:D)</f>
        <v>-155161706.65</v>
      </c>
      <c r="AH64" s="15" t="n">
        <f aca="false">+SUMIF(EUROPAINTS!F:F,'ALL 2020'!C64,EUROPAINTS!D:D)</f>
        <v>-18410000</v>
      </c>
      <c r="AI64" s="15" t="n">
        <f aca="false">+SUMIF('VET ABE'!F:F,'ALL 2020'!C64,'VET ABE'!E:E)</f>
        <v>-1421093.64</v>
      </c>
      <c r="AJ64" s="15" t="n">
        <f aca="false">SUMIF('VET FIA'!F:F,'ALL 2020'!C64,'VET FIA'!E:E)</f>
        <v>-270937.5</v>
      </c>
      <c r="AK64" s="15" t="n">
        <f aca="false">+SUMIF('CSS SAKAY'!F:F,'ALL 2020'!C64,'CSS SAKAY'!D:D)</f>
        <v>0</v>
      </c>
      <c r="AL64" s="15" t="n">
        <f aca="false">+SUMIF(AGRIMA!F:F,'ALL 2020'!C64,AGRIMA!D:D)</f>
        <v>-104430831.84</v>
      </c>
      <c r="AM64" s="15" t="n">
        <f aca="false">SUMIF('United Malagasy'!F:F,'ALL 2020'!C64,'United Malagasy'!D:D)</f>
        <v>0</v>
      </c>
      <c r="AN64" s="15" t="n">
        <f aca="false">+SUMIF(NUTRIFOOD!E:E,'ALL 2020'!C64,NUTRIFOOD!D:D)</f>
        <v>0</v>
      </c>
      <c r="AO64" s="15" t="n">
        <f aca="false">+SUMIF(FERRIS!H:H,'ALL 2020'!C64,FERRIS!F:F)</f>
        <v>-1345002367.84</v>
      </c>
      <c r="AP64" s="15" t="n">
        <f aca="false">+SUMIF(SEM!F:F,'ALL 2020'!C64,SEM!D:D)</f>
        <v>-122522870.67</v>
      </c>
      <c r="AQ64" s="15" t="n">
        <f aca="false">+SUMIF(Madatrade!F:F,'ALL 2020'!C64,Madatrade!D:D)</f>
        <v>-313234535.78</v>
      </c>
      <c r="AR64" s="15" t="n">
        <f aca="false">+SUMIF('FLY TECH'!F:F,'ALL 2020'!C64,'FLY TECH'!E:E)</f>
        <v>0</v>
      </c>
      <c r="AS64" s="15" t="n">
        <f aca="false">+SUMIF('FIRST INVESTISSEMENT'!G:G,'ALL 2020'!C64,'FIRST INVESTISSEMENT'!E:E)</f>
        <v>-137991810.33</v>
      </c>
      <c r="AT64" s="105" t="n">
        <f aca="false">+SUM(F64:AS64)</f>
        <v>-9744607063.62005</v>
      </c>
      <c r="AU64" s="106" t="n">
        <f aca="false">+AT64/$AW$2</f>
        <v>-2145637.77523291</v>
      </c>
    </row>
    <row r="65" customFormat="false" ht="17.25" hidden="false" customHeight="true" outlineLevel="0" collapsed="false">
      <c r="A65" s="6" t="str">
        <f aca="false">+LEFT(B65)</f>
        <v>2</v>
      </c>
      <c r="B65" s="6" t="str">
        <f aca="false">+LEFT(C65,3)</f>
        <v>281</v>
      </c>
      <c r="C65" s="20" t="n">
        <v>28183100</v>
      </c>
      <c r="D65" s="46" t="s">
        <v>2934</v>
      </c>
      <c r="E65" s="57" t="s">
        <v>1778</v>
      </c>
      <c r="F65" s="15" t="n">
        <f aca="false">+SUMIF(AGRIFARM!H:H,C65,AGRIFARM!L:L)</f>
        <v>0</v>
      </c>
      <c r="G65" s="15" t="n">
        <f aca="false">+SUMIF(AGRICORP!I:I,C65,AGRICORP!E:E)</f>
        <v>0</v>
      </c>
      <c r="H65" s="15" t="n">
        <f aca="false">+SUMIF(SMTP!D:D,'ALL 2020'!C65,SMTP!G:G)</f>
        <v>0</v>
      </c>
      <c r="I65" s="15" t="n">
        <f aca="false">+SUMIF(AGRIVET!G:G,C65,AGRIVET!E:E)</f>
        <v>0</v>
      </c>
      <c r="J65" s="15"/>
      <c r="K65" s="15"/>
      <c r="M65" s="15"/>
      <c r="N65" s="15"/>
      <c r="O65" s="15"/>
      <c r="P65" s="15" t="n">
        <f aca="false">+SUMIF('SCI NOAH'!G:G,'ALL 2020'!C65,'SCI NOAH'!E:E)</f>
        <v>0</v>
      </c>
      <c r="Q65" s="15" t="n">
        <f aca="false">+SUMIF(SIM!F:F,'ALL 2020'!C65,SIM!D:D)</f>
        <v>0</v>
      </c>
      <c r="R65" s="15" t="n">
        <f aca="false">+SUMIF('First Energy'!F:F,'ALL 2020'!C65,'First Energy'!D:D)</f>
        <v>0</v>
      </c>
      <c r="S65" s="15" t="n">
        <f aca="false">+SUMIF('ID Motors'!G:G,C65,'ID Motors'!E:E)</f>
        <v>-1521890414.60053</v>
      </c>
      <c r="T65" s="15" t="n">
        <f aca="false">+SUMIF('ID RENTAL'!G:G,'ALL 2020'!C65,'ID RENTAL'!E:E)</f>
        <v>0</v>
      </c>
      <c r="U65" s="15" t="n">
        <f aca="false">+SUMIF('MCM '!G:G,'ALL 2020'!C65,'MCM '!E:E)</f>
        <v>0</v>
      </c>
      <c r="V65" s="15" t="n">
        <f aca="false">SUMIF(AGRIMOTORS!G:G,C65,AGRIMOTORS!E:E)</f>
        <v>0</v>
      </c>
      <c r="W65" s="15" t="n">
        <f aca="false">+SUMIF(BOVIMA!F:F,'ALL 2020'!C65,BOVIMA!D:D)</f>
        <v>0</v>
      </c>
      <c r="X65" s="15" t="n">
        <f aca="false">+SUMIF(AGRIFEED!F:F,'ALL 2020'!C65,AGRIFEED!D:D)</f>
        <v>0</v>
      </c>
      <c r="Y65" s="15" t="n">
        <f aca="false">SUMIF(AMIP!F:F,'ALL 2020'!C65,AMIP!D:D)</f>
        <v>0</v>
      </c>
      <c r="Z65" s="15" t="n">
        <f aca="false">+SUMIF(ISF!G:G,'ALL 2020'!C65,ISF!E:E)</f>
        <v>0</v>
      </c>
      <c r="AA65" s="29" t="n">
        <f aca="false">+SUMIF(DISCOI!G:G,'ALL 2020'!C65,DISCOI!E:E)</f>
        <v>0</v>
      </c>
      <c r="AB65" s="15" t="n">
        <f aca="false">+SUMIF(MABEL!F:F,'ALL 2020'!C65,MABEL!D:D)</f>
        <v>0</v>
      </c>
      <c r="AC65" s="15" t="n">
        <f aca="false">+SUMIF(NMP!F:F,'ALL 2020'!C65,NMP!D:D)</f>
        <v>0</v>
      </c>
      <c r="AD65" s="15" t="n">
        <f aca="false">SUMIF('AMCHO '!F:F,'ALL 2020'!C65,'AMCHO '!D:D)</f>
        <v>0</v>
      </c>
      <c r="AE65" s="41" t="n">
        <f aca="false">+SUMIF(CONFORTIS!G:G,'ALL 2020'!C65,CONFORTIS!E:E)</f>
        <v>0</v>
      </c>
      <c r="AF65" s="15" t="n">
        <f aca="false">+SUMIF('IRS IMMO'!G:G,'ALL 2020'!C65,'IRS IMMO'!E:E)</f>
        <v>0</v>
      </c>
      <c r="AG65" s="15" t="n">
        <f aca="false">+SUMIF(AGRIVETAM!F:F,'ALL 2020'!C65,AGRIVETAM!D:D)</f>
        <v>0</v>
      </c>
      <c r="AH65" s="15" t="n">
        <f aca="false">+SUMIF(EUROPAINTS!F:F,'ALL 2020'!C65,EUROPAINTS!D:D)</f>
        <v>0</v>
      </c>
      <c r="AI65" s="15" t="n">
        <f aca="false">+SUMIF('VET ABE'!F:F,'ALL 2020'!C65,'VET ABE'!E:E)</f>
        <v>0</v>
      </c>
      <c r="AJ65" s="15" t="n">
        <f aca="false">SUMIF('VET FIA'!F:F,'ALL 2020'!C65,'VET FIA'!E:E)</f>
        <v>0</v>
      </c>
      <c r="AK65" s="15" t="n">
        <f aca="false">+SUMIF('CSS SAKAY'!F:F,'ALL 2020'!C65,'CSS SAKAY'!D:D)</f>
        <v>0</v>
      </c>
      <c r="AL65" s="15" t="n">
        <f aca="false">+SUMIF(AGRIMA!F:F,'ALL 2020'!C65,AGRIMA!D:D)</f>
        <v>0</v>
      </c>
      <c r="AM65" s="15" t="n">
        <f aca="false">SUMIF('United Malagasy'!F:F,'ALL 2020'!C65,'United Malagasy'!D:D)</f>
        <v>0</v>
      </c>
      <c r="AN65" s="15" t="n">
        <f aca="false">+SUMIF(NUTRIFOOD!E:E,'ALL 2020'!C65,NUTRIFOOD!D:D)</f>
        <v>0</v>
      </c>
      <c r="AO65" s="15" t="n">
        <f aca="false">+SUMIF(FERRIS!H:H,'ALL 2020'!C65,FERRIS!F:F)</f>
        <v>-2952833338.72</v>
      </c>
      <c r="AP65" s="15" t="n">
        <f aca="false">+SUMIF(SEM!F:F,'ALL 2020'!C65,SEM!D:D)</f>
        <v>0</v>
      </c>
      <c r="AQ65" s="15" t="n">
        <f aca="false">+SUMIF(Madatrade!F:F,'ALL 2020'!C65,Madatrade!D:D)</f>
        <v>0</v>
      </c>
      <c r="AR65" s="15" t="n">
        <f aca="false">+SUMIF('FLY TECH'!F:F,'ALL 2020'!C65,'FLY TECH'!E:E)</f>
        <v>0</v>
      </c>
      <c r="AS65" s="15" t="n">
        <f aca="false">+SUMIF('FIRST INVESTISSEMENT'!G:G,'ALL 2020'!C65,'FIRST INVESTISSEMENT'!E:E)</f>
        <v>0</v>
      </c>
      <c r="AT65" s="105" t="n">
        <f aca="false">+SUM(F65:AS65)</f>
        <v>-4474723753.32053</v>
      </c>
      <c r="AU65" s="106" t="n">
        <f aca="false">+AT65/$AW$2</f>
        <v>-985276.908157832</v>
      </c>
    </row>
    <row r="66" customFormat="false" ht="17.25" hidden="false" customHeight="true" outlineLevel="0" collapsed="false">
      <c r="A66" s="6" t="str">
        <f aca="false">+LEFT(B66)</f>
        <v>2</v>
      </c>
      <c r="B66" s="6" t="str">
        <f aca="false">+LEFT(C66,3)</f>
        <v>281</v>
      </c>
      <c r="C66" s="20" t="n">
        <v>28184000</v>
      </c>
      <c r="D66" s="46" t="s">
        <v>2935</v>
      </c>
      <c r="E66" s="57" t="s">
        <v>19</v>
      </c>
      <c r="F66" s="15" t="n">
        <f aca="false">+SUMIF(AGRIFARM!H:H,C66,AGRIFARM!L:L)</f>
        <v>-80279547.97</v>
      </c>
      <c r="G66" s="15" t="n">
        <f aca="false">+SUMIF(AGRICORP!I:I,C66,AGRICORP!E:E)</f>
        <v>0</v>
      </c>
      <c r="H66" s="15" t="n">
        <f aca="false">+SUMIF(SMTP!D:D,'ALL 2020'!C66,SMTP!G:G)</f>
        <v>-285605586.13</v>
      </c>
      <c r="I66" s="15" t="n">
        <f aca="false">+SUMIF(AGRIVET!G:G,C66,AGRIVET!E:E)</f>
        <v>-2599532.14</v>
      </c>
      <c r="J66" s="15" t="n">
        <f aca="false">+SUMIF(AGRIVAL!G:G,'ALL 2020'!C66,AGRIVAL!E:E)</f>
        <v>-54419289.18</v>
      </c>
      <c r="K66" s="15" t="n">
        <f aca="false">+SUMIF(AGRIKOBA!G:G,'ALL 2020'!C66,AGRIKOBA!E:E)</f>
        <v>-18859028.02</v>
      </c>
      <c r="L66" s="15" t="n">
        <f aca="false">+SUMIF(LMOI!F:F,'ALL 2020'!C66,LMOI!D:D)</f>
        <v>-56976320.19</v>
      </c>
      <c r="M66" s="15" t="n">
        <f aca="false">+SUMIF(TARTINE!G:G,'ALL 2020'!C66,TARTINE!E:E)</f>
        <v>-247852024.97</v>
      </c>
      <c r="N66" s="15" t="n">
        <f aca="false">+SUMIF(IDF!F:F,'ALL 2020'!C66,IDF!D:D)</f>
        <v>-15839755.59</v>
      </c>
      <c r="O66" s="15" t="n">
        <f aca="false">+SUMIF(RYA!G:G,C66,RYA!E:E)</f>
        <v>0</v>
      </c>
      <c r="P66" s="15" t="n">
        <f aca="false">+SUMIF('SCI NOAH'!G:G,'ALL 2020'!C66,'SCI NOAH'!E:E)</f>
        <v>0</v>
      </c>
      <c r="Q66" s="15" t="n">
        <f aca="false">+SUMIF(SIM!F:F,'ALL 2020'!C66,SIM!D:D)</f>
        <v>0</v>
      </c>
      <c r="R66" s="15" t="n">
        <f aca="false">+SUMIF('First Energy'!F:F,'ALL 2020'!C66,'First Energy'!D:D)</f>
        <v>-25372133.4751111</v>
      </c>
      <c r="S66" s="15" t="n">
        <f aca="false">+SUMIF('ID Motors'!G:G,C66,'ID Motors'!E:E)</f>
        <v>-43776516.48</v>
      </c>
      <c r="T66" s="15" t="n">
        <f aca="false">+SUMIF('ID RENTAL'!G:G,'ALL 2020'!C66,'ID RENTAL'!E:E)</f>
        <v>-607837.94</v>
      </c>
      <c r="U66" s="15" t="n">
        <f aca="false">+SUMIF('MCM '!G:G,'ALL 2020'!C66,'MCM '!E:E)</f>
        <v>-45430769.43</v>
      </c>
      <c r="V66" s="15" t="n">
        <f aca="false">SUMIF(AGRIMOTORS!G:G,C66,AGRIMOTORS!E:E)</f>
        <v>-1721556</v>
      </c>
      <c r="W66" s="15" t="n">
        <f aca="false">+SUMIF(BOVIMA!F:F,'ALL 2020'!C66,BOVIMA!D:D)</f>
        <v>0</v>
      </c>
      <c r="X66" s="15" t="n">
        <f aca="false">+SUMIF(AGRIFEED!F:F,'ALL 2020'!C66,AGRIFEED!D:D)</f>
        <v>-1828540</v>
      </c>
      <c r="Y66" s="15" t="n">
        <f aca="false">SUMIF(AMIP!F:F,'ALL 2020'!C66,AMIP!D:D)</f>
        <v>0</v>
      </c>
      <c r="Z66" s="15" t="n">
        <f aca="false">+SUMIF(ISF!G:G,'ALL 2020'!C66,ISF!E:E)</f>
        <v>0</v>
      </c>
      <c r="AA66" s="29" t="n">
        <f aca="false">+SUMIF(DISCOI!G:G,'ALL 2020'!C66,DISCOI!E:E)</f>
        <v>-46407605.24</v>
      </c>
      <c r="AB66" s="15" t="n">
        <f aca="false">+SUMIF(MABEL!F:F,'ALL 2020'!C66,MABEL!D:D)</f>
        <v>0</v>
      </c>
      <c r="AC66" s="15" t="n">
        <f aca="false">+SUMIF(NMP!F:F,'ALL 2020'!C66,NMP!D:D)</f>
        <v>0</v>
      </c>
      <c r="AD66" s="15" t="n">
        <f aca="false">SUMIF('AMCHO '!F:F,'ALL 2020'!C66,'AMCHO '!D:D)</f>
        <v>-4678951.23</v>
      </c>
      <c r="AE66" s="41" t="n">
        <f aca="false">+SUMIF(CONFORTIS!G:G,'ALL 2020'!C66,CONFORTIS!E:E)</f>
        <v>0</v>
      </c>
      <c r="AF66" s="15" t="n">
        <f aca="false">+SUMIF('IRS IMMO'!G:G,'ALL 2020'!C66,'IRS IMMO'!E:E)</f>
        <v>0</v>
      </c>
      <c r="AG66" s="15" t="n">
        <f aca="false">+SUMIF(AGRIVETAM!F:F,'ALL 2020'!C66,AGRIVETAM!D:D)</f>
        <v>-8176157.9</v>
      </c>
      <c r="AH66" s="15" t="n">
        <f aca="false">+SUMIF(EUROPAINTS!F:F,'ALL 2020'!C66,EUROPAINTS!D:D)</f>
        <v>-1778192.21</v>
      </c>
      <c r="AI66" s="15" t="n">
        <f aca="false">+SUMIF('VET ABE'!F:F,'ALL 2020'!C66,'VET ABE'!E:E)</f>
        <v>-3610572.5</v>
      </c>
      <c r="AJ66" s="15" t="n">
        <f aca="false">SUMIF('VET FIA'!F:F,'ALL 2020'!C66,'VET FIA'!E:E)</f>
        <v>-636375</v>
      </c>
      <c r="AK66" s="15" t="n">
        <f aca="false">+SUMIF('CSS SAKAY'!F:F,'ALL 2020'!C66,'CSS SAKAY'!D:D)</f>
        <v>0</v>
      </c>
      <c r="AL66" s="15" t="n">
        <f aca="false">+SUMIF(AGRIMA!F:F,'ALL 2020'!C66,AGRIMA!D:D)</f>
        <v>0</v>
      </c>
      <c r="AM66" s="15" t="n">
        <f aca="false">SUMIF('United Malagasy'!F:F,'ALL 2020'!C66,'United Malagasy'!D:D)</f>
        <v>-1038976.77</v>
      </c>
      <c r="AN66" s="15" t="n">
        <f aca="false">+SUMIF(NUTRIFOOD!E:E,'ALL 2020'!C66,NUTRIFOOD!D:D)</f>
        <v>0</v>
      </c>
      <c r="AO66" s="15" t="n">
        <f aca="false">+SUMIF(FERRIS!H:H,'ALL 2020'!C66,FERRIS!F:F)</f>
        <v>-50620424.36</v>
      </c>
      <c r="AP66" s="15" t="n">
        <f aca="false">+SUMIF(SEM!F:F,'ALL 2020'!C66,SEM!D:D)</f>
        <v>-9579941.32</v>
      </c>
      <c r="AQ66" s="15" t="n">
        <f aca="false">+SUMIF(Madatrade!F:F,'ALL 2020'!C66,Madatrade!D:D)</f>
        <v>-2785317</v>
      </c>
      <c r="AR66" s="15" t="n">
        <f aca="false">+SUMIF('FLY TECH'!F:F,'ALL 2020'!C66,'FLY TECH'!E:E)</f>
        <v>-2573289.43</v>
      </c>
      <c r="AS66" s="15" t="n">
        <f aca="false">+SUMIF('FIRST INVESTISSEMENT'!G:G,'ALL 2020'!C66,'FIRST INVESTISSEMENT'!E:E)</f>
        <v>0</v>
      </c>
      <c r="AT66" s="105" t="n">
        <f aca="false">+SUM(F66:AS66)</f>
        <v>-1013054240.47511</v>
      </c>
      <c r="AU66" s="106" t="n">
        <f aca="false">+AT66/$AW$2</f>
        <v>-223061.579859721</v>
      </c>
    </row>
    <row r="67" customFormat="false" ht="17.25" hidden="false" customHeight="true" outlineLevel="0" collapsed="false">
      <c r="A67" s="6" t="str">
        <f aca="false">+LEFT(B67)</f>
        <v>2</v>
      </c>
      <c r="B67" s="6" t="str">
        <f aca="false">+LEFT(C67,3)</f>
        <v>281</v>
      </c>
      <c r="C67" s="20" t="n">
        <v>28185000</v>
      </c>
      <c r="D67" s="46" t="s">
        <v>2932</v>
      </c>
      <c r="E67" s="57" t="s">
        <v>2489</v>
      </c>
      <c r="F67" s="15" t="n">
        <f aca="false">+SUMIF(AGRIFARM!H:H,C67,AGRIFARM!L:L)</f>
        <v>0</v>
      </c>
      <c r="G67" s="15" t="n">
        <f aca="false">+SUMIF(AGRICORP!I:I,C67,AGRICORP!E:E)</f>
        <v>0</v>
      </c>
      <c r="H67" s="15" t="n">
        <f aca="false">+SUMIF(SMTP!D:D,'ALL 2020'!C67,SMTP!G:G)</f>
        <v>0</v>
      </c>
      <c r="I67" s="15" t="n">
        <f aca="false">+SUMIF(AGRIVET!G:G,C67,AGRIVET!E:E)</f>
        <v>0</v>
      </c>
      <c r="J67" s="15"/>
      <c r="K67" s="15"/>
      <c r="M67" s="15"/>
      <c r="N67" s="15"/>
      <c r="O67" s="15"/>
      <c r="P67" s="15"/>
      <c r="Q67" s="15"/>
      <c r="R67" s="15"/>
      <c r="S67" s="15"/>
      <c r="T67" s="15"/>
      <c r="U67" s="15"/>
      <c r="V67" s="15" t="n">
        <f aca="false">SUMIF(AGRIMOTORS!G:G,C67,AGRIMOTORS!E:E)</f>
        <v>0</v>
      </c>
      <c r="W67" s="15"/>
      <c r="X67" s="15"/>
      <c r="Y67" s="15"/>
      <c r="Z67" s="15"/>
      <c r="AA67" s="29"/>
      <c r="AC67" s="15"/>
      <c r="AD67" s="15"/>
      <c r="AF67" s="15"/>
      <c r="AG67" s="15"/>
      <c r="AH67" s="15"/>
      <c r="AI67" s="15"/>
      <c r="AJ67" s="15"/>
      <c r="AK67" s="15" t="n">
        <f aca="false">+SUMIF('CSS SAKAY'!F:F,'ALL 2020'!C67,'CSS SAKAY'!D:D)</f>
        <v>0</v>
      </c>
      <c r="AL67" s="15" t="n">
        <f aca="false">+SUMIF(AGRIMA!F:F,'ALL 2020'!C67,AGRIMA!D:D)</f>
        <v>0</v>
      </c>
      <c r="AM67" s="15" t="n">
        <f aca="false">SUMIF('United Malagasy'!F:F,'ALL 2020'!C67,'United Malagasy'!D:D)</f>
        <v>0</v>
      </c>
      <c r="AN67" s="15" t="n">
        <f aca="false">+SUMIF(NUTRIFOOD!E:E,'ALL 2020'!C67,NUTRIFOOD!D:D)</f>
        <v>0</v>
      </c>
      <c r="AO67" s="15" t="n">
        <f aca="false">+SUMIF(FERRIS!H:H,'ALL 2020'!C67,FERRIS!F:F)</f>
        <v>-24402651.37</v>
      </c>
      <c r="AP67" s="15" t="n">
        <f aca="false">+SUMIF(SEM!F:F,'ALL 2020'!C67,SEM!D:D)</f>
        <v>-15562555.89</v>
      </c>
      <c r="AQ67" s="15" t="n">
        <f aca="false">+SUMIF(Madatrade!F:F,'ALL 2020'!C67,Madatrade!D:D)</f>
        <v>0</v>
      </c>
      <c r="AR67" s="15" t="n">
        <f aca="false">+SUMIF('FLY TECH'!F:F,'ALL 2020'!C67,'FLY TECH'!E:E)</f>
        <v>-18627.91</v>
      </c>
      <c r="AS67" s="15" t="n">
        <f aca="false">+SUMIF('FIRST INVESTISSEMENT'!G:G,'ALL 2020'!C67,'FIRST INVESTISSEMENT'!E:E)</f>
        <v>0</v>
      </c>
      <c r="AT67" s="105" t="n">
        <f aca="false">+SUM(F67:AS67)</f>
        <v>-39983835.17</v>
      </c>
      <c r="AU67" s="106" t="n">
        <f aca="false">+AT67/$AW$2</f>
        <v>-8803.92883769781</v>
      </c>
    </row>
    <row r="68" customFormat="false" ht="17.25" hidden="false" customHeight="true" outlineLevel="0" collapsed="false">
      <c r="A68" s="6" t="str">
        <f aca="false">+LEFT(B68)</f>
        <v>3</v>
      </c>
      <c r="B68" s="6" t="str">
        <f aca="false">+LEFT(C68,3)</f>
        <v>310</v>
      </c>
      <c r="C68" s="20" t="n">
        <v>31000000</v>
      </c>
      <c r="D68" s="46" t="s">
        <v>2937</v>
      </c>
      <c r="E68" s="57" t="s">
        <v>251</v>
      </c>
      <c r="F68" s="15" t="n">
        <f aca="false">+SUMIF(AGRIFARM!H:H,C68,AGRIFARM!L:L)</f>
        <v>1357888674.16</v>
      </c>
      <c r="G68" s="15" t="n">
        <f aca="false">+SUMIF(AGRICORP!I:I,C68,AGRICORP!E:E)</f>
        <v>0</v>
      </c>
      <c r="H68" s="15" t="n">
        <f aca="false">+SUMIF(SMTP!D:D,'ALL 2020'!C68,SMTP!G:G)</f>
        <v>3171424675.73</v>
      </c>
      <c r="I68" s="15" t="n">
        <f aca="false">+SUMIF(AGRIVET!G:G,C68,AGRIVET!E:E)</f>
        <v>139994797</v>
      </c>
      <c r="J68" s="15" t="n">
        <f aca="false">+SUMIF(AGRIVAL!G:G,'ALL 2020'!C68,AGRIVAL!E:E)</f>
        <v>7376878860.59</v>
      </c>
      <c r="K68" s="15" t="n">
        <f aca="false">+SUMIF(AGRIKOBA!G:G,'ALL 2020'!C68,AGRIKOBA!E:E)</f>
        <v>1599582212.79</v>
      </c>
      <c r="L68" s="15" t="n">
        <f aca="false">+SUMIF(LMOI!F:F,'ALL 2020'!C68,LMOI!D:D)</f>
        <v>28472678376.22</v>
      </c>
      <c r="M68" s="15" t="n">
        <f aca="false">+SUMIF(TARTINE!G:G,'ALL 2020'!C68,TARTINE!E:E)</f>
        <v>2913947581</v>
      </c>
      <c r="N68" s="15" t="n">
        <f aca="false">+SUMIF(IDF!F:F,'ALL 2020'!C68,IDF!D:D)</f>
        <v>0</v>
      </c>
      <c r="O68" s="15" t="n">
        <f aca="false">+SUMIF(RYA!G:G,C68,RYA!E:E)</f>
        <v>0</v>
      </c>
      <c r="P68" s="15" t="n">
        <f aca="false">+SUMIF('SCI NOAH'!G:G,'ALL 2020'!C68,'SCI NOAH'!E:E)</f>
        <v>0</v>
      </c>
      <c r="Q68" s="15" t="n">
        <f aca="false">+SUMIF(SIM!F:F,'ALL 2020'!C68,SIM!D:D)</f>
        <v>0</v>
      </c>
      <c r="R68" s="15" t="n">
        <f aca="false">+SUMIF('First Energy'!F:F,'ALL 2020'!C68,'First Energy'!D:D)</f>
        <v>0</v>
      </c>
      <c r="S68" s="15" t="n">
        <f aca="false">+SUMIF('ID Motors'!G:G,C68,'ID Motors'!E:E)</f>
        <v>0</v>
      </c>
      <c r="T68" s="15" t="n">
        <f aca="false">+SUMIF('ID RENTAL'!G:G,'ALL 2020'!C68,'ID RENTAL'!E:E)</f>
        <v>0</v>
      </c>
      <c r="U68" s="15" t="n">
        <f aca="false">+SUMIF('MCM '!G:G,'ALL 2020'!C68,'MCM '!E:E)</f>
        <v>0</v>
      </c>
      <c r="V68" s="15" t="n">
        <f aca="false">SUMIF(AGRIMOTORS!G:G,C68,AGRIMOTORS!E:E)</f>
        <v>0</v>
      </c>
      <c r="W68" s="15" t="n">
        <f aca="false">+SUMIF(BOVIMA!F:F,'ALL 2020'!C68,BOVIMA!D:D)</f>
        <v>772037536.4</v>
      </c>
      <c r="X68" s="15" t="n">
        <f aca="false">+SUMIF(AGRIFEED!F:F,'ALL 2020'!C68,AGRIFEED!D:D)</f>
        <v>185156025.91</v>
      </c>
      <c r="Y68" s="15" t="n">
        <f aca="false">SUMIF(AMIP!F:F,'ALL 2020'!C68,AMIP!D:D)</f>
        <v>0</v>
      </c>
      <c r="Z68" s="15" t="n">
        <f aca="false">+SUMIF(ISF!G:G,'ALL 2020'!C68,ISF!E:E)</f>
        <v>0</v>
      </c>
      <c r="AA68" s="29" t="n">
        <f aca="false">+SUMIF(DISCOI!G:G,'ALL 2020'!C68,DISCOI!E:E)</f>
        <v>0</v>
      </c>
      <c r="AB68" s="15" t="n">
        <f aca="false">+SUMIF(MABEL!F:F,'ALL 2020'!C68,MABEL!D:D)</f>
        <v>0</v>
      </c>
      <c r="AC68" s="15" t="n">
        <f aca="false">+SUMIF(NMP!F:F,'ALL 2020'!C68,NMP!D:D)</f>
        <v>0</v>
      </c>
      <c r="AD68" s="15" t="n">
        <f aca="false">SUMIF('AMCHO '!F:F,'ALL 2020'!C68,'AMCHO '!D:D)</f>
        <v>0</v>
      </c>
      <c r="AE68" s="41" t="n">
        <f aca="false">+SUMIF(CONFORTIS!G:G,'ALL 2020'!C68,CONFORTIS!E:E)</f>
        <v>0</v>
      </c>
      <c r="AF68" s="15" t="n">
        <f aca="false">+SUMIF('IRS IMMO'!G:G,'ALL 2020'!C68,'IRS IMMO'!E:E)</f>
        <v>0</v>
      </c>
      <c r="AG68" s="15" t="n">
        <f aca="false">+SUMIF(AGRIVETAM!F:F,'ALL 2020'!C68,AGRIVETAM!D:D)</f>
        <v>0</v>
      </c>
      <c r="AH68" s="15" t="n">
        <f aca="false">+SUMIF(EUROPAINTS!F:F,'ALL 2020'!C68,EUROPAINTS!D:D)</f>
        <v>960466203.82</v>
      </c>
      <c r="AI68" s="15" t="n">
        <f aca="false">+SUMIF('VET ABE'!F:F,'ALL 2020'!C68,'VET ABE'!E:E)</f>
        <v>0</v>
      </c>
      <c r="AJ68" s="15" t="n">
        <f aca="false">SUMIF('VET FIA'!F:F,'ALL 2020'!C68,'VET FIA'!E:E)</f>
        <v>0</v>
      </c>
      <c r="AK68" s="15" t="n">
        <f aca="false">+SUMIF('CSS SAKAY'!F:F,'ALL 2020'!C68,'CSS SAKAY'!D:D)</f>
        <v>0</v>
      </c>
      <c r="AL68" s="15" t="n">
        <f aca="false">+SUMIF(AGRIMA!F:F,'ALL 2020'!C68,AGRIMA!D:D)</f>
        <v>28770782.8</v>
      </c>
      <c r="AM68" s="15" t="n">
        <f aca="false">SUMIF('United Malagasy'!F:F,'ALL 2020'!C68,'United Malagasy'!D:D)</f>
        <v>0</v>
      </c>
      <c r="AN68" s="15" t="n">
        <f aca="false">+SUMIF(NUTRIFOOD!E:E,'ALL 2020'!C68,NUTRIFOOD!D:D)</f>
        <v>0</v>
      </c>
      <c r="AO68" s="15" t="n">
        <f aca="false">+SUMIF(FERRIS!H:H,'ALL 2020'!C68,FERRIS!F:F)</f>
        <v>0</v>
      </c>
      <c r="AP68" s="15" t="n">
        <f aca="false">+SUMIF(SEM!F:F,'ALL 2020'!C68,SEM!D:D)</f>
        <v>1325773974.36</v>
      </c>
      <c r="AQ68" s="15" t="n">
        <f aca="false">+SUMIF(Madatrade!F:F,'ALL 2020'!C68,Madatrade!D:D)</f>
        <v>0</v>
      </c>
      <c r="AR68" s="15" t="n">
        <f aca="false">+SUMIF('FLY TECH'!F:F,'ALL 2020'!C68,'FLY TECH'!E:E)</f>
        <v>0</v>
      </c>
      <c r="AS68" s="15" t="n">
        <f aca="false">+SUMIF('FIRST INVESTISSEMENT'!G:G,'ALL 2020'!C68,'FIRST INVESTISSEMENT'!E:E)</f>
        <v>0</v>
      </c>
      <c r="AT68" s="105" t="n">
        <f aca="false">+SUM(F68:AS68)</f>
        <v>48304599700.78</v>
      </c>
      <c r="AU68" s="106" t="n">
        <f aca="false">+AT68/$AW$2</f>
        <v>10636054.7078842</v>
      </c>
    </row>
    <row r="69" customFormat="false" ht="17.25" hidden="false" customHeight="true" outlineLevel="0" collapsed="false">
      <c r="A69" s="6" t="str">
        <f aca="false">+LEFT(B69)</f>
        <v>3</v>
      </c>
      <c r="B69" s="6" t="str">
        <f aca="false">+LEFT(C69,3)</f>
        <v>311</v>
      </c>
      <c r="C69" s="20" t="n">
        <v>31100000</v>
      </c>
      <c r="D69" s="46" t="s">
        <v>2937</v>
      </c>
      <c r="E69" s="57" t="s">
        <v>1164</v>
      </c>
      <c r="F69" s="15" t="n">
        <f aca="false">+SUMIF(AGRIFARM!H:H,C69,AGRIFARM!L:L)</f>
        <v>0</v>
      </c>
      <c r="G69" s="15" t="n">
        <f aca="false">+SUMIF(AGRICORP!I:I,C69,AGRICORP!E:E)</f>
        <v>0</v>
      </c>
      <c r="H69" s="15" t="n">
        <f aca="false">+SUMIF(SMTP!D:D,'ALL 2020'!C69,SMTP!G:G)</f>
        <v>0</v>
      </c>
      <c r="I69" s="15" t="n">
        <f aca="false">+SUMIF(AGRIVET!G:G,C69,AGRIVET!E:E)</f>
        <v>0</v>
      </c>
      <c r="J69" s="15"/>
      <c r="K69" s="15" t="n">
        <f aca="false">+SUMIF(AGRIKOBA!G:G,'ALL 2020'!C69,AGRIKOBA!E:E)</f>
        <v>24830517</v>
      </c>
      <c r="L69" s="15" t="n">
        <f aca="false">+SUMIF(LMOI!F:F,'ALL 2020'!C69,LMOI!D:D)</f>
        <v>0</v>
      </c>
      <c r="M69" s="15" t="n">
        <f aca="false">+SUMIF(TARTINE!G:G,'ALL 2020'!C69,TARTINE!E:E)</f>
        <v>0</v>
      </c>
      <c r="N69" s="15" t="n">
        <f aca="false">+SUMIF(IDF!F:F,'ALL 2020'!C69,IDF!D:D)</f>
        <v>0</v>
      </c>
      <c r="O69" s="15" t="n">
        <f aca="false">+SUMIF(RYA!G:G,C69,RYA!E:E)</f>
        <v>0</v>
      </c>
      <c r="P69" s="15" t="n">
        <f aca="false">+SUMIF('SCI NOAH'!G:G,'ALL 2020'!C69,'SCI NOAH'!E:E)</f>
        <v>0</v>
      </c>
      <c r="Q69" s="15" t="n">
        <f aca="false">+SUMIF(SIM!F:F,'ALL 2020'!C69,SIM!D:D)</f>
        <v>0</v>
      </c>
      <c r="R69" s="15" t="n">
        <f aca="false">+SUMIF('First Energy'!F:F,'ALL 2020'!C69,'First Energy'!D:D)</f>
        <v>0</v>
      </c>
      <c r="S69" s="15" t="n">
        <f aca="false">+SUMIF('ID Motors'!G:G,C69,'ID Motors'!E:E)</f>
        <v>0</v>
      </c>
      <c r="T69" s="15" t="n">
        <f aca="false">+SUMIF('ID RENTAL'!G:G,'ALL 2020'!C69,'ID RENTAL'!E:E)</f>
        <v>0</v>
      </c>
      <c r="U69" s="15" t="n">
        <f aca="false">+SUMIF('MCM '!G:G,'ALL 2020'!C69,'MCM '!E:E)</f>
        <v>0</v>
      </c>
      <c r="V69" s="15" t="n">
        <f aca="false">SUMIF(AGRIMOTORS!G:G,C69,AGRIMOTORS!E:E)</f>
        <v>0</v>
      </c>
      <c r="W69" s="15" t="n">
        <f aca="false">+SUMIF(BOVIMA!F:F,'ALL 2020'!C69,BOVIMA!D:D)</f>
        <v>0</v>
      </c>
      <c r="X69" s="15" t="n">
        <f aca="false">+SUMIF(AGRIFEED!F:F,'ALL 2020'!C69,AGRIFEED!D:D)</f>
        <v>0</v>
      </c>
      <c r="Y69" s="15" t="n">
        <f aca="false">SUMIF(AMIP!F:F,'ALL 2020'!C69,AMIP!D:D)</f>
        <v>0</v>
      </c>
      <c r="Z69" s="15" t="n">
        <f aca="false">+SUMIF(ISF!G:G,'ALL 2020'!C69,ISF!E:E)</f>
        <v>0</v>
      </c>
      <c r="AA69" s="29" t="n">
        <f aca="false">+SUMIF(DISCOI!G:G,'ALL 2020'!C69,DISCOI!E:E)</f>
        <v>0</v>
      </c>
      <c r="AB69" s="15" t="n">
        <f aca="false">+SUMIF(MABEL!F:F,'ALL 2020'!C69,MABEL!D:D)</f>
        <v>0</v>
      </c>
      <c r="AC69" s="15" t="n">
        <f aca="false">+SUMIF(NMP!F:F,'ALL 2020'!C69,NMP!D:D)</f>
        <v>83060438.16</v>
      </c>
      <c r="AD69" s="15" t="n">
        <f aca="false">SUMIF('AMCHO '!F:F,'ALL 2020'!C69,'AMCHO '!D:D)</f>
        <v>616849839.53</v>
      </c>
      <c r="AE69" s="41" t="n">
        <f aca="false">+SUMIF(CONFORTIS!G:G,'ALL 2020'!C69,CONFORTIS!E:E)</f>
        <v>0</v>
      </c>
      <c r="AF69" s="15" t="n">
        <f aca="false">+SUMIF('IRS IMMO'!G:G,'ALL 2020'!C69,'IRS IMMO'!E:E)</f>
        <v>0</v>
      </c>
      <c r="AG69" s="15" t="n">
        <f aca="false">+SUMIF(AGRIVETAM!F:F,'ALL 2020'!C69,AGRIVETAM!D:D)</f>
        <v>0</v>
      </c>
      <c r="AH69" s="15" t="n">
        <f aca="false">+SUMIF(EUROPAINTS!F:F,'ALL 2020'!C69,EUROPAINTS!D:D)</f>
        <v>0</v>
      </c>
      <c r="AI69" s="15" t="n">
        <f aca="false">+SUMIF('VET ABE'!F:F,'ALL 2020'!C69,'VET ABE'!E:E)</f>
        <v>0</v>
      </c>
      <c r="AJ69" s="15" t="n">
        <f aca="false">SUMIF('VET FIA'!F:F,'ALL 2020'!C69,'VET FIA'!E:E)</f>
        <v>0</v>
      </c>
      <c r="AK69" s="15" t="n">
        <f aca="false">+SUMIF('CSS SAKAY'!F:F,'ALL 2020'!C69,'CSS SAKAY'!D:D)</f>
        <v>0</v>
      </c>
      <c r="AL69" s="15" t="n">
        <f aca="false">+SUMIF(AGRIMA!F:F,'ALL 2020'!C69,AGRIMA!D:D)</f>
        <v>0</v>
      </c>
      <c r="AM69" s="15" t="n">
        <f aca="false">SUMIF('United Malagasy'!F:F,'ALL 2020'!C69,'United Malagasy'!D:D)</f>
        <v>0</v>
      </c>
      <c r="AN69" s="15" t="n">
        <f aca="false">+SUMIF(NUTRIFOOD!E:E,'ALL 2020'!C69,NUTRIFOOD!D:D)</f>
        <v>0</v>
      </c>
      <c r="AO69" s="15" t="n">
        <f aca="false">+SUMIF(FERRIS!H:H,'ALL 2020'!C69,FERRIS!F:F)</f>
        <v>0</v>
      </c>
      <c r="AP69" s="15" t="n">
        <f aca="false">+SUMIF(SEM!F:F,'ALL 2020'!C69,SEM!D:D)</f>
        <v>0</v>
      </c>
      <c r="AQ69" s="15" t="n">
        <f aca="false">+SUMIF(Madatrade!F:F,'ALL 2020'!C69,Madatrade!D:D)</f>
        <v>0</v>
      </c>
      <c r="AR69" s="15" t="n">
        <f aca="false">+SUMIF('FLY TECH'!F:F,'ALL 2020'!C69,'FLY TECH'!E:E)</f>
        <v>0</v>
      </c>
      <c r="AS69" s="15" t="n">
        <f aca="false">+SUMIF('FIRST INVESTISSEMENT'!G:G,'ALL 2020'!C69,'FIRST INVESTISSEMENT'!E:E)</f>
        <v>0</v>
      </c>
      <c r="AT69" s="105" t="n">
        <f aca="false">+SUM(F69:AS69)</f>
        <v>724740794.69</v>
      </c>
      <c r="AU69" s="106" t="n">
        <f aca="false">+AT69/$AW$2</f>
        <v>159578.648598839</v>
      </c>
    </row>
    <row r="70" customFormat="false" ht="17.25" hidden="false" customHeight="true" outlineLevel="0" collapsed="false">
      <c r="A70" s="6" t="str">
        <f aca="false">+LEFT(B70)</f>
        <v>3</v>
      </c>
      <c r="B70" s="6" t="str">
        <f aca="false">+LEFT(C70,3)</f>
        <v>331</v>
      </c>
      <c r="C70" s="20" t="n">
        <v>33100000</v>
      </c>
      <c r="D70" s="46" t="s">
        <v>2937</v>
      </c>
      <c r="E70" s="57" t="s">
        <v>2190</v>
      </c>
      <c r="F70" s="15" t="n">
        <f aca="false">+SUMIF(AGRIFARM!H:H,C70,AGRIFARM!L:L)</f>
        <v>0</v>
      </c>
      <c r="G70" s="15" t="n">
        <f aca="false">+SUMIF(AGRICORP!I:I,C70,AGRICORP!E:E)</f>
        <v>0</v>
      </c>
      <c r="H70" s="15" t="n">
        <f aca="false">+SUMIF(SMTP!D:D,'ALL 2020'!C70,SMTP!G:G)</f>
        <v>0</v>
      </c>
      <c r="I70" s="15" t="n">
        <f aca="false">+SUMIF(AGRIVET!G:G,C70,AGRIVET!E:E)</f>
        <v>0</v>
      </c>
      <c r="J70" s="15"/>
      <c r="K70" s="15"/>
      <c r="M70" s="15"/>
      <c r="N70" s="15"/>
      <c r="O70" s="15"/>
      <c r="P70" s="15"/>
      <c r="Q70" s="15"/>
      <c r="R70" s="15"/>
      <c r="S70" s="15"/>
      <c r="T70" s="15"/>
      <c r="U70" s="15"/>
      <c r="V70" s="15" t="n">
        <f aca="false">SUMIF(AGRIMOTORS!G:G,C70,AGRIMOTORS!E:E)</f>
        <v>0</v>
      </c>
      <c r="W70" s="15"/>
      <c r="X70" s="15"/>
      <c r="Y70" s="15"/>
      <c r="Z70" s="15"/>
      <c r="AA70" s="29"/>
      <c r="AC70" s="15"/>
      <c r="AD70" s="15" t="n">
        <f aca="false">SUMIF('AMCHO '!F:F,'ALL 2020'!C70,'AMCHO '!D:D)</f>
        <v>0</v>
      </c>
      <c r="AE70" s="41" t="n">
        <f aca="false">+SUMIF(CONFORTIS!G:G,'ALL 2020'!C70,CONFORTIS!E:E)</f>
        <v>0</v>
      </c>
      <c r="AF70" s="15" t="n">
        <f aca="false">+SUMIF('IRS IMMO'!G:G,'ALL 2020'!C70,'IRS IMMO'!E:E)</f>
        <v>0</v>
      </c>
      <c r="AG70" s="15" t="n">
        <f aca="false">+SUMIF(AGRIVETAM!F:F,'ALL 2020'!C70,AGRIVETAM!D:D)</f>
        <v>0</v>
      </c>
      <c r="AH70" s="15" t="n">
        <f aca="false">+SUMIF(EUROPAINTS!F:F,'ALL 2020'!C70,EUROPAINTS!D:D)</f>
        <v>0</v>
      </c>
      <c r="AI70" s="15" t="n">
        <f aca="false">+SUMIF('VET ABE'!F:F,'ALL 2020'!C70,'VET ABE'!E:E)</f>
        <v>0</v>
      </c>
      <c r="AJ70" s="15" t="n">
        <f aca="false">SUMIF('VET FIA'!F:F,'ALL 2020'!C70,'VET FIA'!E:E)</f>
        <v>0</v>
      </c>
      <c r="AK70" s="15" t="n">
        <f aca="false">+SUMIF('CSS SAKAY'!F:F,'ALL 2020'!C70,'CSS SAKAY'!D:D)</f>
        <v>0</v>
      </c>
      <c r="AL70" s="15" t="n">
        <f aca="false">+SUMIF(AGRIMA!F:F,'ALL 2020'!C70,AGRIMA!D:D)</f>
        <v>0</v>
      </c>
      <c r="AM70" s="15" t="n">
        <f aca="false">SUMIF('United Malagasy'!F:F,'ALL 2020'!C70,'United Malagasy'!D:D)</f>
        <v>0</v>
      </c>
      <c r="AN70" s="15" t="n">
        <f aca="false">+SUMIF(NUTRIFOOD!E:E,'ALL 2020'!C70,NUTRIFOOD!D:D)</f>
        <v>0</v>
      </c>
      <c r="AO70" s="15" t="n">
        <f aca="false">+SUMIF(FERRIS!H:H,'ALL 2020'!C70,FERRIS!F:F)</f>
        <v>0</v>
      </c>
      <c r="AP70" s="15" t="n">
        <f aca="false">+SUMIF(SEM!F:F,'ALL 2020'!C70,SEM!D:D)</f>
        <v>0</v>
      </c>
      <c r="AQ70" s="15" t="n">
        <f aca="false">+SUMIF(Madatrade!F:F,'ALL 2020'!C70,Madatrade!D:D)</f>
        <v>0</v>
      </c>
      <c r="AR70" s="15" t="n">
        <f aca="false">+SUMIF('FLY TECH'!F:F,'ALL 2020'!C70,'FLY TECH'!E:E)</f>
        <v>0</v>
      </c>
      <c r="AS70" s="15" t="n">
        <f aca="false">+SUMIF('FIRST INVESTISSEMENT'!G:G,'ALL 2020'!C70,'FIRST INVESTISSEMENT'!E:E)</f>
        <v>0</v>
      </c>
      <c r="AT70" s="105" t="n">
        <f aca="false">+SUM(F70:AS70)</f>
        <v>0</v>
      </c>
      <c r="AU70" s="106" t="n">
        <f aca="false">+AT70/$AW$2</f>
        <v>0</v>
      </c>
    </row>
    <row r="71" customFormat="false" ht="17.25" hidden="false" customHeight="true" outlineLevel="0" collapsed="false">
      <c r="A71" s="6" t="str">
        <f aca="false">+LEFT(B71)</f>
        <v>3</v>
      </c>
      <c r="B71" s="6" t="str">
        <f aca="false">+LEFT(C71,3)</f>
        <v>351</v>
      </c>
      <c r="C71" s="20" t="n">
        <v>35100000</v>
      </c>
      <c r="D71" s="46" t="s">
        <v>2937</v>
      </c>
      <c r="E71" s="57" t="s">
        <v>252</v>
      </c>
      <c r="F71" s="15" t="n">
        <f aca="false">+SUMIF(AGRIFARM!H:H,C71,AGRIFARM!L:L)</f>
        <v>2170427858.5</v>
      </c>
      <c r="G71" s="15" t="n">
        <f aca="false">+SUMIF(AGRICORP!I:I,C71,AGRICORP!E:E)</f>
        <v>0</v>
      </c>
      <c r="H71" s="15" t="n">
        <f aca="false">+SUMIF(SMTP!D:D,'ALL 2020'!C71,SMTP!G:G)</f>
        <v>0</v>
      </c>
      <c r="I71" s="15" t="n">
        <f aca="false">+SUMIF(AGRIVET!G:G,C71,AGRIVET!E:E)</f>
        <v>0</v>
      </c>
      <c r="J71" s="15" t="n">
        <f aca="false">+SUMIF(AGRIVAL!G:G,'ALL 2020'!C71,AGRIVAL!E:E)</f>
        <v>0</v>
      </c>
      <c r="K71" s="15" t="n">
        <f aca="false">+SUMIF(AGRIKOBA!G:G,'ALL 2020'!C71,AGRIKOBA!E:E)</f>
        <v>0</v>
      </c>
      <c r="L71" s="15" t="n">
        <f aca="false">+SUMIF(LMOI!F:F,'ALL 2020'!C71,LMOI!D:D)</f>
        <v>0</v>
      </c>
      <c r="M71" s="15" t="n">
        <f aca="false">+SUMIF(TARTINE!G:G,'ALL 2020'!C71,TARTINE!E:E)</f>
        <v>0</v>
      </c>
      <c r="N71" s="15" t="n">
        <f aca="false">+SUMIF(IDF!F:F,'ALL 2020'!C71,IDF!D:D)</f>
        <v>0</v>
      </c>
      <c r="O71" s="15" t="n">
        <f aca="false">+SUMIF(RYA!G:G,C71,RYA!E:E)</f>
        <v>0</v>
      </c>
      <c r="P71" s="15" t="n">
        <f aca="false">+SUMIF('SCI NOAH'!G:G,'ALL 2020'!C71,'SCI NOAH'!E:E)</f>
        <v>0</v>
      </c>
      <c r="Q71" s="15" t="n">
        <f aca="false">+SUMIF(SIM!F:F,'ALL 2020'!C71,SIM!D:D)</f>
        <v>0</v>
      </c>
      <c r="R71" s="15" t="n">
        <f aca="false">+SUMIF('First Energy'!F:F,'ALL 2020'!C71,'First Energy'!D:D)</f>
        <v>0</v>
      </c>
      <c r="S71" s="15" t="n">
        <f aca="false">+SUMIF('ID Motors'!G:G,C71,'ID Motors'!E:E)</f>
        <v>0</v>
      </c>
      <c r="T71" s="15" t="n">
        <f aca="false">+SUMIF('ID RENTAL'!G:G,'ALL 2020'!C71,'ID RENTAL'!E:E)</f>
        <v>0</v>
      </c>
      <c r="U71" s="15" t="n">
        <f aca="false">+SUMIF('MCM '!G:G,'ALL 2020'!C71,'MCM '!E:E)</f>
        <v>0</v>
      </c>
      <c r="V71" s="15" t="n">
        <f aca="false">SUMIF(AGRIMOTORS!G:G,C71,AGRIMOTORS!E:E)</f>
        <v>0</v>
      </c>
      <c r="W71" s="15" t="n">
        <f aca="false">+SUMIF(BOVIMA!F:F,'ALL 2020'!C71,BOVIMA!D:D)</f>
        <v>0</v>
      </c>
      <c r="X71" s="15" t="n">
        <f aca="false">+SUMIF(AGRIFEED!F:F,'ALL 2020'!C71,AGRIFEED!D:D)</f>
        <v>0</v>
      </c>
      <c r="Y71" s="15" t="n">
        <f aca="false">SUMIF(AMIP!F:F,'ALL 2020'!C71,AMIP!D:D)</f>
        <v>0</v>
      </c>
      <c r="Z71" s="15" t="n">
        <f aca="false">+SUMIF(ISF!G:G,'ALL 2020'!C71,ISF!E:E)</f>
        <v>0</v>
      </c>
      <c r="AA71" s="29" t="n">
        <f aca="false">+SUMIF(DISCOI!G:G,'ALL 2020'!C71,DISCOI!E:E)</f>
        <v>0</v>
      </c>
      <c r="AB71" s="15" t="n">
        <f aca="false">+SUMIF(MABEL!F:F,'ALL 2020'!C71,MABEL!D:D)</f>
        <v>0</v>
      </c>
      <c r="AC71" s="15" t="n">
        <f aca="false">+SUMIF(NMP!F:F,'ALL 2020'!C71,NMP!D:D)</f>
        <v>0</v>
      </c>
      <c r="AD71" s="15" t="n">
        <f aca="false">SUMIF('AMCHO '!F:F,'ALL 2020'!C71,'AMCHO '!D:D)</f>
        <v>0</v>
      </c>
      <c r="AE71" s="41" t="n">
        <f aca="false">+SUMIF(CONFORTIS!G:G,'ALL 2020'!C71,CONFORTIS!E:E)</f>
        <v>0</v>
      </c>
      <c r="AF71" s="15" t="n">
        <f aca="false">+SUMIF('IRS IMMO'!G:G,'ALL 2020'!C71,'IRS IMMO'!E:E)</f>
        <v>0</v>
      </c>
      <c r="AG71" s="15" t="n">
        <f aca="false">+SUMIF(AGRIVETAM!F:F,'ALL 2020'!C71,AGRIVETAM!D:D)</f>
        <v>0</v>
      </c>
      <c r="AH71" s="15" t="n">
        <f aca="false">+SUMIF(EUROPAINTS!F:F,'ALL 2020'!C71,EUROPAINTS!D:D)</f>
        <v>0</v>
      </c>
      <c r="AI71" s="15" t="n">
        <f aca="false">+SUMIF('VET ABE'!F:F,'ALL 2020'!C71,'VET ABE'!E:E)</f>
        <v>0</v>
      </c>
      <c r="AJ71" s="15" t="n">
        <f aca="false">SUMIF('VET FIA'!F:F,'ALL 2020'!C71,'VET FIA'!E:E)</f>
        <v>0</v>
      </c>
      <c r="AK71" s="15" t="n">
        <f aca="false">+SUMIF('CSS SAKAY'!F:F,'ALL 2020'!C71,'CSS SAKAY'!D:D)</f>
        <v>0</v>
      </c>
      <c r="AL71" s="15" t="n">
        <f aca="false">+SUMIF(AGRIMA!F:F,'ALL 2020'!C71,AGRIMA!D:D)</f>
        <v>0</v>
      </c>
      <c r="AM71" s="15" t="n">
        <f aca="false">SUMIF('United Malagasy'!F:F,'ALL 2020'!C71,'United Malagasy'!D:D)</f>
        <v>0</v>
      </c>
      <c r="AN71" s="15" t="n">
        <f aca="false">+SUMIF(NUTRIFOOD!E:E,'ALL 2020'!C71,NUTRIFOOD!D:D)</f>
        <v>0</v>
      </c>
      <c r="AO71" s="15" t="n">
        <f aca="false">+SUMIF(FERRIS!H:H,'ALL 2020'!C71,FERRIS!F:F)</f>
        <v>0</v>
      </c>
      <c r="AP71" s="15" t="n">
        <f aca="false">+SUMIF(SEM!F:F,'ALL 2020'!C71,SEM!D:D)</f>
        <v>0</v>
      </c>
      <c r="AQ71" s="15" t="n">
        <f aca="false">+SUMIF(Madatrade!F:F,'ALL 2020'!C71,Madatrade!D:D)</f>
        <v>0</v>
      </c>
      <c r="AR71" s="15" t="n">
        <f aca="false">+SUMIF('FLY TECH'!F:F,'ALL 2020'!C71,'FLY TECH'!E:E)</f>
        <v>0</v>
      </c>
      <c r="AS71" s="15" t="n">
        <f aca="false">+SUMIF('FIRST INVESTISSEMENT'!G:G,'ALL 2020'!C71,'FIRST INVESTISSEMENT'!E:E)</f>
        <v>0</v>
      </c>
      <c r="AT71" s="105" t="n">
        <f aca="false">+SUM(F71:AS71)</f>
        <v>2170427858.5</v>
      </c>
      <c r="AU71" s="106" t="n">
        <f aca="false">+AT71/$AW$2</f>
        <v>477900.439823938</v>
      </c>
    </row>
    <row r="72" customFormat="false" ht="17.25" hidden="false" customHeight="true" outlineLevel="0" collapsed="false">
      <c r="A72" s="6" t="str">
        <f aca="false">+LEFT(B72)</f>
        <v>3</v>
      </c>
      <c r="B72" s="6" t="str">
        <f aca="false">+LEFT(C72,3)</f>
        <v>350</v>
      </c>
      <c r="C72" s="20" t="n">
        <v>35000000</v>
      </c>
      <c r="D72" s="46" t="s">
        <v>2937</v>
      </c>
      <c r="E72" s="57" t="s">
        <v>1779</v>
      </c>
      <c r="F72" s="15" t="n">
        <f aca="false">+SUMIF(AGRIFARM!H:H,C72,AGRIFARM!L:L)</f>
        <v>0</v>
      </c>
      <c r="G72" s="15" t="n">
        <f aca="false">+SUMIF(AGRICORP!I:I,C72,AGRICORP!E:E)</f>
        <v>0</v>
      </c>
      <c r="H72" s="15" t="n">
        <f aca="false">+SUMIF(SMTP!D:D,'ALL 2020'!C72,SMTP!G:G)</f>
        <v>0</v>
      </c>
      <c r="I72" s="15" t="n">
        <f aca="false">+SUMIF(AGRIVET!G:G,C72,AGRIVET!E:E)</f>
        <v>0</v>
      </c>
      <c r="J72" s="15"/>
      <c r="K72" s="15"/>
      <c r="M72" s="15"/>
      <c r="N72" s="15"/>
      <c r="O72" s="15"/>
      <c r="P72" s="15" t="n">
        <f aca="false">+SUMIF('SCI NOAH'!G:G,'ALL 2020'!C72,'SCI NOAH'!E:E)</f>
        <v>0</v>
      </c>
      <c r="Q72" s="15" t="n">
        <f aca="false">+SUMIF(SIM!F:F,'ALL 2020'!C72,SIM!D:D)</f>
        <v>0</v>
      </c>
      <c r="R72" s="15" t="n">
        <f aca="false">+SUMIF('First Energy'!F:F,'ALL 2020'!C72,'First Energy'!D:D)</f>
        <v>0</v>
      </c>
      <c r="S72" s="15" t="n">
        <f aca="false">+SUMIF('ID Motors'!G:G,C72,'ID Motors'!E:E)</f>
        <v>2292412988.75337</v>
      </c>
      <c r="T72" s="15" t="n">
        <f aca="false">+SUMIF('ID RENTAL'!G:G,'ALL 2020'!C72,'ID RENTAL'!E:E)</f>
        <v>0</v>
      </c>
      <c r="U72" s="15" t="n">
        <f aca="false">+SUMIF('MCM '!G:G,'ALL 2020'!C72,'MCM '!E:E)</f>
        <v>1306024647.69</v>
      </c>
      <c r="V72" s="15" t="n">
        <f aca="false">SUMIF(AGRIMOTORS!G:G,C72,AGRIMOTORS!E:E)</f>
        <v>0</v>
      </c>
      <c r="W72" s="15" t="n">
        <f aca="false">+SUMIF(BOVIMA!F:F,'ALL 2020'!C72,BOVIMA!D:D)</f>
        <v>0</v>
      </c>
      <c r="X72" s="15" t="n">
        <f aca="false">+SUMIF(AGRIFEED!F:F,'ALL 2020'!C72,AGRIFEED!D:D)</f>
        <v>0</v>
      </c>
      <c r="Y72" s="15" t="n">
        <f aca="false">SUMIF(AMIP!F:F,'ALL 2020'!C72,AMIP!D:D)</f>
        <v>0</v>
      </c>
      <c r="Z72" s="15" t="n">
        <f aca="false">+SUMIF(ISF!G:G,'ALL 2020'!C72,ISF!E:E)</f>
        <v>0</v>
      </c>
      <c r="AA72" s="29" t="n">
        <f aca="false">+SUMIF(DISCOI!G:G,'ALL 2020'!C72,DISCOI!E:E)</f>
        <v>0</v>
      </c>
      <c r="AB72" s="15" t="n">
        <f aca="false">+SUMIF(MABEL!F:F,'ALL 2020'!C72,MABEL!D:D)</f>
        <v>0</v>
      </c>
      <c r="AC72" s="15" t="n">
        <f aca="false">+SUMIF(NMP!F:F,'ALL 2020'!C72,NMP!D:D)</f>
        <v>0</v>
      </c>
      <c r="AD72" s="15" t="n">
        <f aca="false">SUMIF('AMCHO '!F:F,'ALL 2020'!C72,'AMCHO '!D:D)</f>
        <v>0</v>
      </c>
      <c r="AE72" s="41" t="n">
        <f aca="false">+SUMIF(CONFORTIS!G:G,'ALL 2020'!C72,CONFORTIS!E:E)</f>
        <v>0</v>
      </c>
      <c r="AF72" s="15" t="n">
        <f aca="false">+SUMIF('IRS IMMO'!G:G,'ALL 2020'!C72,'IRS IMMO'!E:E)</f>
        <v>0</v>
      </c>
      <c r="AG72" s="15" t="n">
        <f aca="false">+SUMIF(AGRIVETAM!F:F,'ALL 2020'!C72,AGRIVETAM!D:D)</f>
        <v>0</v>
      </c>
      <c r="AH72" s="15" t="n">
        <f aca="false">+SUMIF(EUROPAINTS!F:F,'ALL 2020'!C72,EUROPAINTS!D:D)</f>
        <v>0</v>
      </c>
      <c r="AI72" s="15" t="n">
        <f aca="false">+SUMIF('VET ABE'!F:F,'ALL 2020'!C72,'VET ABE'!E:E)</f>
        <v>0</v>
      </c>
      <c r="AJ72" s="15" t="n">
        <f aca="false">SUMIF('VET FIA'!F:F,'ALL 2020'!C72,'VET FIA'!E:E)</f>
        <v>0</v>
      </c>
      <c r="AK72" s="15" t="n">
        <f aca="false">+SUMIF('CSS SAKAY'!F:F,'ALL 2020'!C72,'CSS SAKAY'!D:D)</f>
        <v>0</v>
      </c>
      <c r="AL72" s="15" t="n">
        <f aca="false">+SUMIF(AGRIMA!F:F,'ALL 2020'!C72,AGRIMA!D:D)</f>
        <v>0</v>
      </c>
      <c r="AM72" s="15" t="n">
        <f aca="false">SUMIF('United Malagasy'!F:F,'ALL 2020'!C72,'United Malagasy'!D:D)</f>
        <v>0</v>
      </c>
      <c r="AN72" s="15" t="n">
        <f aca="false">+SUMIF(NUTRIFOOD!E:E,'ALL 2020'!C72,NUTRIFOOD!D:D)</f>
        <v>0</v>
      </c>
      <c r="AO72" s="15" t="n">
        <f aca="false">+SUMIF(FERRIS!H:H,'ALL 2020'!C72,FERRIS!F:F)</f>
        <v>0</v>
      </c>
      <c r="AP72" s="15" t="n">
        <f aca="false">+SUMIF(SEM!F:F,'ALL 2020'!C72,SEM!D:D)</f>
        <v>0</v>
      </c>
      <c r="AQ72" s="15" t="n">
        <f aca="false">+SUMIF(Madatrade!F:F,'ALL 2020'!C72,Madatrade!D:D)</f>
        <v>0</v>
      </c>
      <c r="AR72" s="15" t="n">
        <f aca="false">+SUMIF('FLY TECH'!F:F,'ALL 2020'!C72,'FLY TECH'!E:E)</f>
        <v>0</v>
      </c>
      <c r="AS72" s="15" t="n">
        <f aca="false">+SUMIF('FIRST INVESTISSEMENT'!G:G,'ALL 2020'!C72,'FIRST INVESTISSEMENT'!E:E)</f>
        <v>0</v>
      </c>
      <c r="AT72" s="105" t="n">
        <f aca="false">+SUM(F72:AS72)</f>
        <v>3598437636.44337</v>
      </c>
      <c r="AU72" s="106" t="n">
        <f aca="false">+AT72/$AW$2</f>
        <v>792329.918914603</v>
      </c>
    </row>
    <row r="73" customFormat="false" ht="17.25" hidden="false" customHeight="true" outlineLevel="0" collapsed="false">
      <c r="A73" s="6" t="str">
        <f aca="false">+LEFT(B73)</f>
        <v>3</v>
      </c>
      <c r="B73" s="6" t="str">
        <f aca="false">+LEFT(C73,3)</f>
        <v>355</v>
      </c>
      <c r="C73" s="20" t="n">
        <v>35500000</v>
      </c>
      <c r="D73" s="46" t="s">
        <v>2938</v>
      </c>
      <c r="E73" s="57" t="s">
        <v>591</v>
      </c>
      <c r="F73" s="15" t="n">
        <f aca="false">+SUMIF(AGRIFARM!H:H,C73,AGRIFARM!L:L)</f>
        <v>0</v>
      </c>
      <c r="G73" s="15" t="n">
        <f aca="false">+SUMIF(AGRICORP!I:I,C73,AGRICORP!E:E)</f>
        <v>0</v>
      </c>
      <c r="H73" s="15" t="n">
        <f aca="false">+SUMIF(SMTP!D:D,'ALL 2020'!C73,SMTP!G:G)</f>
        <v>2100805481.96</v>
      </c>
      <c r="I73" s="15" t="n">
        <f aca="false">+SUMIF(AGRIVET!G:G,C73,AGRIVET!E:E)</f>
        <v>178787438</v>
      </c>
      <c r="J73" s="15" t="n">
        <f aca="false">+SUMIF(AGRIVAL!G:G,'ALL 2020'!C73,AGRIVAL!E:E)</f>
        <v>1350069585</v>
      </c>
      <c r="K73" s="15" t="n">
        <f aca="false">+SUMIF(AGRIKOBA!G:G,'ALL 2020'!C73,AGRIKOBA!E:E)</f>
        <v>79263117.91</v>
      </c>
      <c r="L73" s="15" t="n">
        <f aca="false">+SUMIF(LMOI!F:F,'ALL 2020'!C73,LMOI!D:D)</f>
        <v>0</v>
      </c>
      <c r="M73" s="15" t="n">
        <f aca="false">+SUMIF(TARTINE!G:G,'ALL 2020'!C73,TARTINE!E:E)</f>
        <v>-1292000</v>
      </c>
      <c r="N73" s="15" t="n">
        <f aca="false">+SUMIF(IDF!F:F,'ALL 2020'!C73,IDF!D:D)</f>
        <v>0</v>
      </c>
      <c r="O73" s="15" t="n">
        <f aca="false">+SUMIF(RYA!G:G,C73,RYA!E:E)</f>
        <v>0</v>
      </c>
      <c r="P73" s="15" t="n">
        <f aca="false">+SUMIF('SCI NOAH'!G:G,'ALL 2020'!C73,'SCI NOAH'!E:E)</f>
        <v>0</v>
      </c>
      <c r="Q73" s="15" t="n">
        <f aca="false">+SUMIF(SIM!F:F,'ALL 2020'!C73,SIM!D:D)</f>
        <v>0</v>
      </c>
      <c r="R73" s="15" t="n">
        <f aca="false">+SUMIF('First Energy'!F:F,'ALL 2020'!C73,'First Energy'!D:D)</f>
        <v>0</v>
      </c>
      <c r="S73" s="15" t="n">
        <f aca="false">+SUMIF('ID Motors'!G:G,C73,'ID Motors'!E:E)</f>
        <v>0</v>
      </c>
      <c r="T73" s="15" t="n">
        <f aca="false">+SUMIF('ID RENTAL'!G:G,'ALL 2020'!C73,'ID RENTAL'!E:E)</f>
        <v>0</v>
      </c>
      <c r="U73" s="15" t="n">
        <f aca="false">+SUMIF('MCM '!G:G,'ALL 2020'!C73,'MCM '!E:E)</f>
        <v>0</v>
      </c>
      <c r="V73" s="15" t="n">
        <f aca="false">SUMIF(AGRIMOTORS!G:G,C73,AGRIMOTORS!E:E)</f>
        <v>0</v>
      </c>
      <c r="W73" s="15" t="n">
        <f aca="false">+SUMIF(BOVIMA!F:F,'ALL 2020'!C73,BOVIMA!D:D)</f>
        <v>0</v>
      </c>
      <c r="X73" s="15" t="n">
        <f aca="false">+SUMIF(AGRIFEED!F:F,'ALL 2020'!C73,AGRIFEED!D:D)</f>
        <v>0</v>
      </c>
      <c r="Y73" s="15" t="n">
        <f aca="false">SUMIF(AMIP!F:F,'ALL 2020'!C73,AMIP!D:D)</f>
        <v>0</v>
      </c>
      <c r="Z73" s="15" t="n">
        <f aca="false">+SUMIF(ISF!G:G,'ALL 2020'!C73,ISF!E:E)</f>
        <v>0</v>
      </c>
      <c r="AA73" s="29" t="n">
        <f aca="false">+SUMIF(DISCOI!G:G,'ALL 2020'!C73,DISCOI!E:E)</f>
        <v>0</v>
      </c>
      <c r="AB73" s="15" t="n">
        <f aca="false">+SUMIF(MABEL!F:F,'ALL 2020'!C73,MABEL!D:D)</f>
        <v>0</v>
      </c>
      <c r="AC73" s="15" t="n">
        <f aca="false">+SUMIF(NMP!F:F,'ALL 2020'!C73,NMP!D:D)</f>
        <v>672555622.83</v>
      </c>
      <c r="AD73" s="15" t="n">
        <f aca="false">SUMIF('AMCHO '!F:F,'ALL 2020'!C73,'AMCHO '!D:D)</f>
        <v>897930721.092</v>
      </c>
      <c r="AE73" s="41" t="n">
        <f aca="false">+SUMIF(CONFORTIS!G:G,'ALL 2020'!C73,CONFORTIS!E:E)</f>
        <v>0</v>
      </c>
      <c r="AF73" s="15" t="n">
        <f aca="false">+SUMIF('IRS IMMO'!G:G,'ALL 2020'!C73,'IRS IMMO'!E:E)</f>
        <v>0</v>
      </c>
      <c r="AG73" s="15" t="n">
        <f aca="false">+SUMIF(AGRIVETAM!F:F,'ALL 2020'!C73,AGRIVETAM!D:D)</f>
        <v>0</v>
      </c>
      <c r="AH73" s="15" t="n">
        <f aca="false">+SUMIF(EUROPAINTS!F:F,'ALL 2020'!C73,EUROPAINTS!D:D)</f>
        <v>74061346.83</v>
      </c>
      <c r="AI73" s="15" t="n">
        <f aca="false">+SUMIF('VET ABE'!F:F,'ALL 2020'!C73,'VET ABE'!E:E)</f>
        <v>0</v>
      </c>
      <c r="AJ73" s="15" t="n">
        <f aca="false">SUMIF('VET FIA'!F:F,'ALL 2020'!C73,'VET FIA'!E:E)</f>
        <v>0</v>
      </c>
      <c r="AK73" s="15" t="n">
        <f aca="false">+SUMIF('CSS SAKAY'!F:F,'ALL 2020'!C73,'CSS SAKAY'!D:D)</f>
        <v>0</v>
      </c>
      <c r="AL73" s="15" t="n">
        <f aca="false">+SUMIF(AGRIMA!F:F,'ALL 2020'!C73,AGRIMA!D:D)</f>
        <v>722050000</v>
      </c>
      <c r="AM73" s="15" t="n">
        <f aca="false">SUMIF('United Malagasy'!F:F,'ALL 2020'!C73,'United Malagasy'!D:D)</f>
        <v>0</v>
      </c>
      <c r="AN73" s="15" t="n">
        <f aca="false">+SUMIF(NUTRIFOOD!E:E,'ALL 2020'!C73,NUTRIFOOD!D:D)</f>
        <v>0</v>
      </c>
      <c r="AO73" s="15" t="n">
        <f aca="false">+SUMIF(FERRIS!H:H,'ALL 2020'!C73,FERRIS!F:F)</f>
        <v>0</v>
      </c>
      <c r="AP73" s="15" t="n">
        <f aca="false">+SUMIF(SEM!F:F,'ALL 2020'!C73,SEM!D:D)</f>
        <v>1826545300.06</v>
      </c>
      <c r="AQ73" s="15" t="n">
        <f aca="false">+SUMIF(Madatrade!F:F,'ALL 2020'!C73,Madatrade!D:D)</f>
        <v>0</v>
      </c>
      <c r="AR73" s="15" t="n">
        <f aca="false">+SUMIF('FLY TECH'!F:F,'ALL 2020'!C73,'FLY TECH'!E:E)</f>
        <v>0</v>
      </c>
      <c r="AS73" s="15" t="n">
        <f aca="false">+SUMIF('FIRST INVESTISSEMENT'!G:G,'ALL 2020'!C73,'FIRST INVESTISSEMENT'!E:E)</f>
        <v>0</v>
      </c>
      <c r="AT73" s="105" t="n">
        <f aca="false">+SUM(F73:AS73)</f>
        <v>7900776613.682</v>
      </c>
      <c r="AU73" s="106" t="n">
        <f aca="false">+AT73/$AW$2</f>
        <v>1739649.90535958</v>
      </c>
    </row>
    <row r="74" customFormat="false" ht="17.25" hidden="false" customHeight="true" outlineLevel="0" collapsed="false">
      <c r="A74" s="6" t="str">
        <f aca="false">+LEFT(B74)</f>
        <v>3</v>
      </c>
      <c r="B74" s="6" t="str">
        <f aca="false">+LEFT(C74,3)</f>
        <v>371</v>
      </c>
      <c r="C74" s="20" t="n">
        <v>37100000</v>
      </c>
      <c r="D74" s="46" t="s">
        <v>2939</v>
      </c>
      <c r="E74" s="57" t="s">
        <v>593</v>
      </c>
      <c r="F74" s="15" t="n">
        <f aca="false">+SUMIF(AGRIFARM!H:H,C74,AGRIFARM!L:L)</f>
        <v>0</v>
      </c>
      <c r="G74" s="15" t="n">
        <f aca="false">+SUMIF(AGRICORP!I:I,C74,AGRICORP!E:E)</f>
        <v>0</v>
      </c>
      <c r="H74" s="15" t="n">
        <f aca="false">+SUMIF(SMTP!D:D,'ALL 2020'!C74,SMTP!G:G)</f>
        <v>4271446634.84</v>
      </c>
      <c r="I74" s="15" t="n">
        <f aca="false">+SUMIF(AGRIVET!G:G,C74,AGRIVET!E:E)</f>
        <v>13207592395</v>
      </c>
      <c r="J74" s="15" t="n">
        <f aca="false">+SUMIF(AGRIVAL!G:G,'ALL 2020'!C74,AGRIVAL!E:E)</f>
        <v>0</v>
      </c>
      <c r="K74" s="15" t="n">
        <f aca="false">+SUMIF(AGRIKOBA!G:G,'ALL 2020'!C74,AGRIKOBA!E:E)</f>
        <v>0</v>
      </c>
      <c r="L74" s="15" t="n">
        <f aca="false">+SUMIF(LMOI!F:F,'ALL 2020'!C74,LMOI!D:D)</f>
        <v>0</v>
      </c>
      <c r="M74" s="15" t="n">
        <f aca="false">+SUMIF(TARTINE!G:G,'ALL 2020'!C74,TARTINE!E:E)</f>
        <v>0</v>
      </c>
      <c r="N74" s="15" t="n">
        <f aca="false">+SUMIF(IDF!F:F,'ALL 2020'!C74,IDF!D:D)</f>
        <v>0</v>
      </c>
      <c r="O74" s="15" t="n">
        <f aca="false">+SUMIF(RYA!G:G,C74,RYA!E:E)</f>
        <v>0</v>
      </c>
      <c r="P74" s="15" t="n">
        <f aca="false">+SUMIF('SCI NOAH'!G:G,'ALL 2020'!C74,'SCI NOAH'!E:E)</f>
        <v>0</v>
      </c>
      <c r="Q74" s="15" t="n">
        <f aca="false">+SUMIF(SIM!F:F,'ALL 2020'!C74,SIM!D:D)</f>
        <v>0</v>
      </c>
      <c r="R74" s="15" t="n">
        <f aca="false">+SUMIF('First Energy'!F:F,'ALL 2020'!C74,'First Energy'!D:D)</f>
        <v>1236703396.49</v>
      </c>
      <c r="S74" s="15" t="n">
        <f aca="false">+SUMIF('ID Motors'!G:G,C74,'ID Motors'!E:E)</f>
        <v>3825662538.64839</v>
      </c>
      <c r="T74" s="15" t="n">
        <f aca="false">+SUMIF('ID RENTAL'!G:G,'ALL 2020'!C74,'ID RENTAL'!E:E)</f>
        <v>0</v>
      </c>
      <c r="U74" s="15" t="n">
        <f aca="false">+SUMIF('MCM '!G:G,'ALL 2020'!C74,'MCM '!E:E)</f>
        <v>2463929448.63</v>
      </c>
      <c r="V74" s="15" t="n">
        <f aca="false">SUMIF(AGRIMOTORS!G:G,C74,AGRIMOTORS!E:E)</f>
        <v>1683160813</v>
      </c>
      <c r="W74" s="15" t="n">
        <f aca="false">+SUMIF(BOVIMA!F:F,'ALL 2020'!C74,BOVIMA!D:D)</f>
        <v>0</v>
      </c>
      <c r="X74" s="15" t="n">
        <f aca="false">+SUMIF(AGRIFEED!F:F,'ALL 2020'!C74,AGRIFEED!D:D)</f>
        <v>0</v>
      </c>
      <c r="Y74" s="15" t="n">
        <f aca="false">SUMIF(AMIP!F:F,'ALL 2020'!C74,AMIP!D:D)</f>
        <v>0</v>
      </c>
      <c r="Z74" s="15" t="n">
        <f aca="false">+SUMIF(ISF!G:G,'ALL 2020'!C74,ISF!E:E)</f>
        <v>0</v>
      </c>
      <c r="AA74" s="29" t="n">
        <f aca="false">+SUMIF(DISCOI!G:G,'ALL 2020'!C74,DISCOI!E:E)</f>
        <v>0</v>
      </c>
      <c r="AB74" s="15" t="n">
        <f aca="false">+SUMIF(MABEL!F:F,'ALL 2020'!C74,MABEL!D:D)</f>
        <v>0</v>
      </c>
      <c r="AC74" s="15" t="n">
        <f aca="false">+SUMIF(NMP!F:F,'ALL 2020'!C74,NMP!D:D)</f>
        <v>0</v>
      </c>
      <c r="AD74" s="15" t="n">
        <f aca="false">SUMIF('AMCHO '!F:F,'ALL 2020'!C74,'AMCHO '!D:D)</f>
        <v>0</v>
      </c>
      <c r="AE74" s="41" t="n">
        <f aca="false">+SUMIF(CONFORTIS!G:G,'ALL 2020'!C74,CONFORTIS!E:E)</f>
        <v>0</v>
      </c>
      <c r="AF74" s="15" t="n">
        <f aca="false">+SUMIF('IRS IMMO'!G:G,'ALL 2020'!C74,'IRS IMMO'!E:E)</f>
        <v>0</v>
      </c>
      <c r="AG74" s="15" t="n">
        <f aca="false">+SUMIF(AGRIVETAM!F:F,'ALL 2020'!C74,AGRIVETAM!D:D)</f>
        <v>279335749</v>
      </c>
      <c r="AH74" s="15" t="n">
        <f aca="false">+SUMIF(EUROPAINTS!F:F,'ALL 2020'!C74,EUROPAINTS!D:D)</f>
        <v>0</v>
      </c>
      <c r="AI74" s="15" t="n">
        <f aca="false">+SUMIF('VET ABE'!F:F,'ALL 2020'!C74,'VET ABE'!E:E)</f>
        <v>313301897.01</v>
      </c>
      <c r="AJ74" s="15" t="n">
        <f aca="false">SUMIF('VET FIA'!F:F,'ALL 2020'!C74,'VET FIA'!E:E)</f>
        <v>0</v>
      </c>
      <c r="AK74" s="15" t="n">
        <f aca="false">+SUMIF('CSS SAKAY'!F:F,'ALL 2020'!C74,'CSS SAKAY'!D:D)</f>
        <v>0</v>
      </c>
      <c r="AL74" s="15" t="n">
        <f aca="false">+SUMIF(AGRIMA!F:F,'ALL 2020'!C74,AGRIMA!D:D)</f>
        <v>0</v>
      </c>
      <c r="AM74" s="15" t="n">
        <f aca="false">SUMIF('United Malagasy'!F:F,'ALL 2020'!C74,'United Malagasy'!D:D)</f>
        <v>0</v>
      </c>
      <c r="AN74" s="15" t="n">
        <f aca="false">+SUMIF(NUTRIFOOD!E:E,'ALL 2020'!C74,NUTRIFOOD!D:D)</f>
        <v>0</v>
      </c>
      <c r="AO74" s="15" t="n">
        <f aca="false">+SUMIF(FERRIS!H:H,'ALL 2020'!C74,FERRIS!F:F)</f>
        <v>0</v>
      </c>
      <c r="AP74" s="15" t="n">
        <f aca="false">+SUMIF(SEM!F:F,'ALL 2020'!C74,SEM!D:D)</f>
        <v>0</v>
      </c>
      <c r="AQ74" s="15" t="n">
        <f aca="false">+SUMIF(Madatrade!F:F,'ALL 2020'!C74,Madatrade!D:D)</f>
        <v>25461783259.92</v>
      </c>
      <c r="AR74" s="15" t="n">
        <f aca="false">+SUMIF('FLY TECH'!F:F,'ALL 2020'!C74,'FLY TECH'!E:E)</f>
        <v>1957240772.1</v>
      </c>
      <c r="AS74" s="15" t="n">
        <f aca="false">+SUMIF('FIRST INVESTISSEMENT'!G:G,'ALL 2020'!C74,'FIRST INVESTISSEMENT'!E:E)</f>
        <v>0</v>
      </c>
      <c r="AT74" s="105" t="n">
        <f aca="false">+SUM(F74:AS74)</f>
        <v>54700156904.6384</v>
      </c>
      <c r="AU74" s="106" t="n">
        <f aca="false">+AT74/$AW$2</f>
        <v>12044274.5612524</v>
      </c>
    </row>
    <row r="75" customFormat="false" ht="17.25" hidden="false" customHeight="true" outlineLevel="0" collapsed="false">
      <c r="A75" s="6" t="str">
        <f aca="false">+LEFT(B75)</f>
        <v>3</v>
      </c>
      <c r="B75" s="6" t="str">
        <f aca="false">+LEFT(C75,3)</f>
        <v>380</v>
      </c>
      <c r="C75" s="20" t="n">
        <v>38000000</v>
      </c>
      <c r="D75" s="46" t="s">
        <v>2940</v>
      </c>
      <c r="E75" s="57" t="s">
        <v>595</v>
      </c>
      <c r="F75" s="15" t="n">
        <f aca="false">+SUMIF(AGRIFARM!H:H,C75,AGRIFARM!L:L)</f>
        <v>0</v>
      </c>
      <c r="G75" s="15" t="n">
        <f aca="false">+SUMIF(AGRICORP!I:I,C75,AGRICORP!E:E)</f>
        <v>0</v>
      </c>
      <c r="H75" s="15" t="n">
        <f aca="false">+SUMIF(SMTP!D:D,'ALL 2020'!C75,SMTP!G:G)</f>
        <v>3089878664.91</v>
      </c>
      <c r="I75" s="15" t="n">
        <f aca="false">+SUMIF(AGRIVET!G:G,C75,AGRIVET!E:E)</f>
        <v>2028972632.99</v>
      </c>
      <c r="J75" s="15" t="n">
        <f aca="false">+SUMIF(AGRIVAL!G:G,'ALL 2020'!C75,AGRIVAL!E:E)</f>
        <v>915741643.18</v>
      </c>
      <c r="K75" s="15" t="n">
        <f aca="false">+SUMIF(AGRIKOBA!G:G,'ALL 2020'!C75,AGRIKOBA!E:E)</f>
        <v>0</v>
      </c>
      <c r="L75" s="15" t="n">
        <f aca="false">+SUMIF(LMOI!F:F,'ALL 2020'!C75,LMOI!D:D)</f>
        <v>0</v>
      </c>
      <c r="M75" s="15" t="n">
        <f aca="false">+SUMIF(TARTINE!G:G,'ALL 2020'!C75,TARTINE!E:E)</f>
        <v>0</v>
      </c>
      <c r="N75" s="15" t="n">
        <f aca="false">+SUMIF(IDF!F:F,'ALL 2020'!C75,IDF!D:D)</f>
        <v>0</v>
      </c>
      <c r="O75" s="15" t="n">
        <f aca="false">+SUMIF(RYA!G:G,C75,RYA!E:E)</f>
        <v>0</v>
      </c>
      <c r="P75" s="15" t="n">
        <f aca="false">+SUMIF('SCI NOAH'!G:G,'ALL 2020'!C75,'SCI NOAH'!E:E)</f>
        <v>0</v>
      </c>
      <c r="Q75" s="15" t="n">
        <f aca="false">+SUMIF(SIM!F:F,'ALL 2020'!C75,SIM!D:D)</f>
        <v>0</v>
      </c>
      <c r="R75" s="15" t="n">
        <f aca="false">+SUMIF('First Energy'!F:F,'ALL 2020'!C75,'First Energy'!D:D)</f>
        <v>0</v>
      </c>
      <c r="S75" s="15" t="n">
        <f aca="false">+SUMIF('ID Motors'!G:G,C75,'ID Motors'!E:E)</f>
        <v>1131603500.04</v>
      </c>
      <c r="T75" s="15" t="n">
        <f aca="false">+SUMIF('ID RENTAL'!G:G,'ALL 2020'!C75,'ID RENTAL'!E:E)</f>
        <v>0</v>
      </c>
      <c r="U75" s="15" t="n">
        <f aca="false">+SUMIF('MCM '!G:G,'ALL 2020'!C75,'MCM '!E:E)</f>
        <v>0</v>
      </c>
      <c r="V75" s="15" t="n">
        <f aca="false">SUMIF(AGRIMOTORS!G:G,C75,AGRIMOTORS!E:E)</f>
        <v>0</v>
      </c>
      <c r="W75" s="15" t="n">
        <f aca="false">+SUMIF(BOVIMA!F:F,'ALL 2020'!C75,BOVIMA!D:D)</f>
        <v>0</v>
      </c>
      <c r="X75" s="15" t="n">
        <f aca="false">+SUMIF(AGRIFEED!F:F,'ALL 2020'!C75,AGRIFEED!D:D)</f>
        <v>0</v>
      </c>
      <c r="Y75" s="15" t="n">
        <f aca="false">SUMIF(AMIP!F:F,'ALL 2020'!C75,AMIP!D:D)</f>
        <v>0</v>
      </c>
      <c r="Z75" s="15" t="n">
        <f aca="false">+SUMIF(ISF!G:G,'ALL 2020'!C75,ISF!E:E)</f>
        <v>0</v>
      </c>
      <c r="AA75" s="29" t="n">
        <f aca="false">+SUMIF(DISCOI!G:G,'ALL 2020'!C75,DISCOI!E:E)</f>
        <v>106789324.07</v>
      </c>
      <c r="AB75" s="15" t="n">
        <f aca="false">+SUMIF(MABEL!F:F,'ALL 2020'!C75,MABEL!D:D)</f>
        <v>0</v>
      </c>
      <c r="AC75" s="15" t="n">
        <f aca="false">+SUMIF(NMP!F:F,'ALL 2020'!C75,NMP!D:D)</f>
        <v>0</v>
      </c>
      <c r="AD75" s="15" t="n">
        <f aca="false">SUMIF('AMCHO '!F:F,'ALL 2020'!C75,'AMCHO '!D:D)</f>
        <v>0</v>
      </c>
      <c r="AE75" s="41" t="n">
        <f aca="false">+SUMIF(CONFORTIS!G:G,'ALL 2020'!C75,CONFORTIS!E:E)</f>
        <v>0</v>
      </c>
      <c r="AF75" s="15" t="n">
        <f aca="false">+SUMIF('IRS IMMO'!G:G,'ALL 2020'!C75,'IRS IMMO'!E:E)</f>
        <v>0</v>
      </c>
      <c r="AG75" s="15" t="n">
        <f aca="false">+SUMIF(AGRIVETAM!F:F,'ALL 2020'!C75,AGRIVETAM!D:D)</f>
        <v>473036583</v>
      </c>
      <c r="AH75" s="15" t="n">
        <f aca="false">+SUMIF(EUROPAINTS!F:F,'ALL 2020'!C75,EUROPAINTS!D:D)</f>
        <v>0</v>
      </c>
      <c r="AI75" s="15" t="n">
        <f aca="false">+SUMIF('VET ABE'!F:F,'ALL 2020'!C75,'VET ABE'!E:E)</f>
        <v>0</v>
      </c>
      <c r="AJ75" s="15" t="n">
        <f aca="false">SUMIF('VET FIA'!F:F,'ALL 2020'!C75,'VET FIA'!E:E)</f>
        <v>0</v>
      </c>
      <c r="AK75" s="15" t="n">
        <f aca="false">+SUMIF('CSS SAKAY'!F:F,'ALL 2020'!C75,'CSS SAKAY'!D:D)</f>
        <v>0</v>
      </c>
      <c r="AL75" s="15" t="n">
        <f aca="false">+SUMIF(AGRIMA!F:F,'ALL 2020'!C75,AGRIMA!D:D)</f>
        <v>0</v>
      </c>
      <c r="AM75" s="15" t="n">
        <f aca="false">SUMIF('United Malagasy'!F:F,'ALL 2020'!C75,'United Malagasy'!D:D)</f>
        <v>0</v>
      </c>
      <c r="AN75" s="15" t="n">
        <f aca="false">+SUMIF(NUTRIFOOD!E:E,'ALL 2020'!C75,NUTRIFOOD!D:D)</f>
        <v>0</v>
      </c>
      <c r="AO75" s="15" t="n">
        <f aca="false">+SUMIF(FERRIS!H:H,'ALL 2020'!C75,FERRIS!F:F)</f>
        <v>0</v>
      </c>
      <c r="AP75" s="15" t="n">
        <f aca="false">+SUMIF(SEM!F:F,'ALL 2020'!C75,SEM!D:D)</f>
        <v>0</v>
      </c>
      <c r="AQ75" s="15" t="n">
        <f aca="false">+SUMIF(Madatrade!F:F,'ALL 2020'!C75,Madatrade!D:D)</f>
        <v>0</v>
      </c>
      <c r="AR75" s="15" t="n">
        <f aca="false">+SUMIF('FLY TECH'!F:F,'ALL 2020'!C75,'FLY TECH'!E:E)</f>
        <v>220411799.32</v>
      </c>
      <c r="AS75" s="15" t="n">
        <f aca="false">+SUMIF('FIRST INVESTISSEMENT'!G:G,'ALL 2020'!C75,'FIRST INVESTISSEMENT'!E:E)</f>
        <v>0</v>
      </c>
      <c r="AT75" s="105" t="n">
        <f aca="false">+SUM(F75:AS75)</f>
        <v>7966434147.51</v>
      </c>
      <c r="AU75" s="106" t="n">
        <f aca="false">+AT75/$AW$2</f>
        <v>1754106.85409956</v>
      </c>
    </row>
    <row r="76" customFormat="false" ht="17.25" hidden="false" customHeight="true" outlineLevel="0" collapsed="false">
      <c r="A76" s="6" t="str">
        <f aca="false">+LEFT(B76)</f>
        <v>3</v>
      </c>
      <c r="B76" s="6" t="str">
        <f aca="false">+LEFT(C76,3)</f>
        <v>390</v>
      </c>
      <c r="C76" s="20" t="n">
        <v>39000000</v>
      </c>
      <c r="D76" s="46" t="s">
        <v>2941</v>
      </c>
      <c r="E76" s="57" t="s">
        <v>2942</v>
      </c>
      <c r="F76" s="15" t="n">
        <f aca="false">+SUMIF(AGRIFARM!H:H,C76,AGRIFARM!L:L)</f>
        <v>0</v>
      </c>
      <c r="G76" s="15" t="n">
        <f aca="false">+SUMIF(AGRICORP!I:I,C76,AGRICORP!E:E)</f>
        <v>0</v>
      </c>
      <c r="H76" s="15" t="n">
        <f aca="false">+SUMIF(SMTP!D:D,'ALL 2020'!C76,SMTP!G:G)</f>
        <v>0</v>
      </c>
      <c r="I76" s="15" t="n">
        <f aca="false">+SUMIF(AGRIVET!G:G,C76,AGRIVET!E:E)</f>
        <v>0</v>
      </c>
      <c r="J76" s="15" t="n">
        <f aca="false">+SUMIF(AGRIVAL!G:G,'ALL 2020'!C76,AGRIVAL!E:E)</f>
        <v>0</v>
      </c>
      <c r="K76" s="15" t="n">
        <f aca="false">+SUMIF(AGRIKOBA!G:G,'ALL 2020'!C76,AGRIKOBA!E:E)</f>
        <v>0</v>
      </c>
      <c r="L76" s="15" t="n">
        <f aca="false">+SUMIF(LMOI!F:F,'ALL 2020'!C76,LMOI!D:D)</f>
        <v>0</v>
      </c>
      <c r="M76" s="15" t="n">
        <f aca="false">+SUMIF(TARTINE!G:G,'ALL 2020'!C76,TARTINE!E:E)</f>
        <v>0</v>
      </c>
      <c r="N76" s="15" t="n">
        <f aca="false">+SUMIF(IDF!F:F,'ALL 2020'!C76,IDF!D:D)</f>
        <v>0</v>
      </c>
      <c r="O76" s="15" t="n">
        <f aca="false">+SUMIF(RYA!G:G,C76,RYA!E:E)</f>
        <v>0</v>
      </c>
      <c r="P76" s="15" t="n">
        <f aca="false">+SUMIF('SCI NOAH'!G:G,'ALL 2020'!C76,'SCI NOAH'!E:E)</f>
        <v>0</v>
      </c>
      <c r="Q76" s="15" t="n">
        <f aca="false">+SUMIF(SIM!F:F,'ALL 2020'!C76,SIM!D:D)</f>
        <v>0</v>
      </c>
      <c r="R76" s="15" t="n">
        <f aca="false">+SUMIF('First Energy'!F:F,'ALL 2020'!C76,'First Energy'!D:D)</f>
        <v>0</v>
      </c>
      <c r="S76" s="15" t="n">
        <f aca="false">+SUMIF('ID Motors'!G:G,C76,'ID Motors'!E:E)</f>
        <v>0</v>
      </c>
      <c r="T76" s="15" t="n">
        <f aca="false">+SUMIF('ID RENTAL'!G:G,'ALL 2020'!C76,'ID RENTAL'!E:E)</f>
        <v>0</v>
      </c>
      <c r="U76" s="15" t="n">
        <f aca="false">+SUMIF('MCM '!G:G,'ALL 2020'!C76,'MCM '!E:E)</f>
        <v>0</v>
      </c>
      <c r="V76" s="15" t="n">
        <f aca="false">SUMIF(AGRIMOTORS!G:G,C76,AGRIMOTORS!E:E)</f>
        <v>0</v>
      </c>
      <c r="W76" s="15" t="n">
        <f aca="false">+SUMIF(BOVIMA!F:F,'ALL 2020'!C76,BOVIMA!D:D)</f>
        <v>0</v>
      </c>
      <c r="X76" s="15" t="n">
        <f aca="false">+SUMIF(AGRIFEED!F:F,'ALL 2020'!C76,AGRIFEED!D:D)</f>
        <v>0</v>
      </c>
      <c r="Y76" s="15" t="n">
        <f aca="false">SUMIF(AMIP!F:F,'ALL 2020'!C76,AMIP!D:D)</f>
        <v>0</v>
      </c>
      <c r="Z76" s="15" t="n">
        <f aca="false">+SUMIF(ISF!G:G,'ALL 2020'!C76,ISF!E:E)</f>
        <v>0</v>
      </c>
      <c r="AA76" s="29" t="n">
        <f aca="false">+SUMIF(DISCOI!G:G,'ALL 2020'!C76,DISCOI!E:E)</f>
        <v>0</v>
      </c>
      <c r="AB76" s="15" t="n">
        <f aca="false">+SUMIF(MABEL!F:F,'ALL 2020'!C76,MABEL!D:D)</f>
        <v>0</v>
      </c>
      <c r="AC76" s="15" t="n">
        <f aca="false">+SUMIF(NMP!F:F,'ALL 2020'!C76,NMP!D:D)</f>
        <v>0</v>
      </c>
      <c r="AD76" s="15" t="n">
        <f aca="false">SUMIF('AMCHO '!F:F,'ALL 2020'!C76,'AMCHO '!D:D)</f>
        <v>0</v>
      </c>
      <c r="AE76" s="41" t="n">
        <f aca="false">+SUMIF(CONFORTIS!G:G,'ALL 2020'!C76,CONFORTIS!E:E)</f>
        <v>0</v>
      </c>
      <c r="AF76" s="15" t="n">
        <f aca="false">+SUMIF('IRS IMMO'!G:G,'ALL 2020'!C76,'IRS IMMO'!E:E)</f>
        <v>0</v>
      </c>
      <c r="AG76" s="15" t="n">
        <f aca="false">+SUMIF(AGRIVETAM!F:F,'ALL 2020'!C76,AGRIVETAM!D:D)</f>
        <v>0</v>
      </c>
      <c r="AH76" s="15" t="n">
        <f aca="false">+SUMIF(EUROPAINTS!F:F,'ALL 2020'!C76,EUROPAINTS!D:D)</f>
        <v>0</v>
      </c>
      <c r="AI76" s="15" t="n">
        <f aca="false">+SUMIF('VET ABE'!F:F,'ALL 2020'!C76,'VET ABE'!E:E)</f>
        <v>0</v>
      </c>
      <c r="AJ76" s="15" t="n">
        <f aca="false">SUMIF('VET FIA'!F:F,'ALL 2020'!C76,'VET FIA'!E:E)</f>
        <v>0</v>
      </c>
      <c r="AK76" s="15" t="n">
        <f aca="false">+SUMIF('CSS SAKAY'!F:F,'ALL 2020'!C76,'CSS SAKAY'!D:D)</f>
        <v>0</v>
      </c>
      <c r="AL76" s="15" t="n">
        <f aca="false">+SUMIF(AGRIMA!F:F,'ALL 2020'!C76,AGRIMA!D:D)</f>
        <v>0</v>
      </c>
      <c r="AM76" s="15" t="n">
        <f aca="false">SUMIF('United Malagasy'!F:F,'ALL 2020'!C76,'United Malagasy'!D:D)</f>
        <v>0</v>
      </c>
      <c r="AN76" s="15" t="n">
        <f aca="false">+SUMIF(NUTRIFOOD!E:E,'ALL 2020'!C76,NUTRIFOOD!D:D)</f>
        <v>0</v>
      </c>
      <c r="AO76" s="15" t="n">
        <f aca="false">+SUMIF(FERRIS!H:H,'ALL 2020'!C76,FERRIS!F:F)</f>
        <v>0</v>
      </c>
      <c r="AP76" s="15" t="n">
        <f aca="false">+SUMIF(SEM!F:F,'ALL 2020'!C76,SEM!D:D)</f>
        <v>0</v>
      </c>
      <c r="AQ76" s="15" t="n">
        <f aca="false">+SUMIF(Madatrade!F:F,'ALL 2020'!C76,Madatrade!D:D)</f>
        <v>0</v>
      </c>
      <c r="AR76" s="15" t="n">
        <f aca="false">+SUMIF('FLY TECH'!F:F,'ALL 2020'!C76,'FLY TECH'!E:E)</f>
        <v>0</v>
      </c>
      <c r="AS76" s="15" t="n">
        <f aca="false">+SUMIF('FIRST INVESTISSEMENT'!G:G,'ALL 2020'!C76,'FIRST INVESTISSEMENT'!E:E)</f>
        <v>0</v>
      </c>
      <c r="AT76" s="105" t="n">
        <f aca="false">+SUM(F76:AS76)</f>
        <v>0</v>
      </c>
      <c r="AU76" s="106" t="n">
        <f aca="false">+AT76/$AW$2</f>
        <v>0</v>
      </c>
    </row>
    <row r="77" customFormat="false" ht="17.25" hidden="false" customHeight="true" outlineLevel="0" collapsed="false">
      <c r="A77" s="6" t="str">
        <f aca="false">+LEFT(B77)</f>
        <v>4</v>
      </c>
      <c r="B77" s="6" t="str">
        <f aca="false">+LEFT(C77,3)</f>
        <v>401</v>
      </c>
      <c r="C77" s="20" t="n">
        <v>40110000</v>
      </c>
      <c r="D77" s="46" t="s">
        <v>2943</v>
      </c>
      <c r="E77" s="57" t="s">
        <v>21</v>
      </c>
      <c r="F77" s="15" t="n">
        <f aca="false">+SUMIF(AGRIFARM!H:H,C77,AGRIFARM!L:L)</f>
        <v>-1633879089.4</v>
      </c>
      <c r="G77" s="15" t="n">
        <f aca="false">+SUMIF(AGRICORP!I:I,C77,AGRICORP!E:E)</f>
        <v>0</v>
      </c>
      <c r="H77" s="15" t="n">
        <f aca="false">+SUMIF(SMTP!D:D,'ALL 2020'!C77,SMTP!G:G)</f>
        <v>-1106654826.3867</v>
      </c>
      <c r="I77" s="15" t="n">
        <f aca="false">+SUMIF(AGRIVET!G:G,C77,AGRIVET!E:E)</f>
        <v>-1054706826.62</v>
      </c>
      <c r="J77" s="15" t="n">
        <f aca="false">+SUMIF(AGRIVAL!G:G,'ALL 2020'!C77,AGRIVAL!E:E)</f>
        <v>-983460396.74</v>
      </c>
      <c r="K77" s="15" t="n">
        <f aca="false">+SUMIF(AGRIKOBA!G:G,'ALL 2020'!C77,AGRIKOBA!E:E)</f>
        <v>-3691424320.01</v>
      </c>
      <c r="L77" s="15" t="n">
        <f aca="false">+SUMIF(LMOI!F:F,'ALL 2020'!C77,LMOI!D:D)</f>
        <v>-3068721319.21999</v>
      </c>
      <c r="M77" s="15" t="n">
        <f aca="false">+SUMIF(TARTINE!G:G,'ALL 2020'!C77,TARTINE!E:E)</f>
        <v>-398716055.75</v>
      </c>
      <c r="N77" s="15" t="n">
        <f aca="false">+SUMIF(IDF!F:F,'ALL 2020'!C77,IDF!D:D)</f>
        <v>-621740212.49</v>
      </c>
      <c r="O77" s="15" t="n">
        <f aca="false">+SUMIF(RYA!G:G,C77,RYA!E:E)</f>
        <v>-388341766.93</v>
      </c>
      <c r="P77" s="15" t="n">
        <f aca="false">+SUMIF('SCI NOAH'!G:G,'ALL 2020'!C77,'SCI NOAH'!E:E)</f>
        <v>0</v>
      </c>
      <c r="Q77" s="15" t="n">
        <f aca="false">+SUMIF(SIM!F:F,'ALL 2020'!C77,SIM!D:D)</f>
        <v>-11781771.27</v>
      </c>
      <c r="R77" s="15" t="n">
        <f aca="false">+SUMIF('First Energy'!F:F,'ALL 2020'!C77,'First Energy'!D:D)</f>
        <v>-1381274553.43</v>
      </c>
      <c r="S77" s="15" t="n">
        <f aca="false">+SUMIF('ID Motors'!G:G,C77,'ID Motors'!E:E)</f>
        <v>0</v>
      </c>
      <c r="T77" s="15" t="n">
        <f aca="false">+SUMIF('ID RENTAL'!G:G,'ALL 2020'!C77,'ID RENTAL'!E:E)</f>
        <v>5040921.21999979</v>
      </c>
      <c r="U77" s="15" t="n">
        <f aca="false">+SUMIF('MCM '!G:G,'ALL 2020'!C77,'MCM '!E:E)</f>
        <v>-676076121.66</v>
      </c>
      <c r="V77" s="15" t="n">
        <f aca="false">SUMIF(AGRIMOTORS!G:G,C77,AGRIMOTORS!E:E)</f>
        <v>-1099426043</v>
      </c>
      <c r="W77" s="15" t="n">
        <f aca="false">+SUMIF(BOVIMA!F:F,'ALL 2020'!C77,BOVIMA!D:D)</f>
        <v>-663719085.04</v>
      </c>
      <c r="X77" s="15" t="n">
        <f aca="false">+SUMIF(AGRIFEED!F:F,'ALL 2020'!C77,AGRIFEED!D:D)</f>
        <v>0</v>
      </c>
      <c r="Y77" s="15" t="n">
        <f aca="false">SUMIF(AMIP!F:F,'ALL 2020'!C77,AMIP!D:D)</f>
        <v>-5400000</v>
      </c>
      <c r="Z77" s="15" t="n">
        <f aca="false">+SUMIF(ISF!G:G,'ALL 2020'!C77,ISF!E:E)</f>
        <v>-1500000</v>
      </c>
      <c r="AA77" s="29" t="n">
        <f aca="false">+SUMIF(DISCOI!G:G,'ALL 2020'!C77,DISCOI!E:E)</f>
        <v>-7939801.11999995</v>
      </c>
      <c r="AB77" s="15" t="n">
        <f aca="false">+SUMIF(MABEL!F:F,'ALL 2020'!C77,MABEL!D:D)</f>
        <v>-179560771.44</v>
      </c>
      <c r="AC77" s="15" t="n">
        <f aca="false">+SUMIF(NMP!F:F,'ALL 2020'!C77,NMP!D:D)</f>
        <v>-1989.60000000009</v>
      </c>
      <c r="AD77" s="15" t="n">
        <f aca="false">SUMIF('AMCHO '!F:F,'ALL 2020'!C77,'AMCHO '!D:D)</f>
        <v>-206825772.84</v>
      </c>
      <c r="AE77" s="41" t="n">
        <f aca="false">+SUMIF(CONFORTIS!G:G,'ALL 2020'!C77,CONFORTIS!E:E)</f>
        <v>0</v>
      </c>
      <c r="AF77" s="15" t="n">
        <f aca="false">+SUMIF('IRS IMMO'!G:G,'ALL 2020'!C77,'IRS IMMO'!E:E)</f>
        <v>0</v>
      </c>
      <c r="AG77" s="15" t="n">
        <f aca="false">+SUMIF(AGRIVETAM!F:F,'ALL 2020'!C77,AGRIVETAM!D:D)</f>
        <v>-1206212550.43</v>
      </c>
      <c r="AH77" s="15" t="n">
        <f aca="false">+SUMIF(EUROPAINTS!F:F,'ALL 2020'!C77,EUROPAINTS!D:D)</f>
        <v>0</v>
      </c>
      <c r="AI77" s="15" t="n">
        <f aca="false">+SUMIF('VET ABE'!F:F,'ALL 2020'!C77,'VET ABE'!E:E)</f>
        <v>-1001653048.85</v>
      </c>
      <c r="AJ77" s="15" t="n">
        <f aca="false">SUMIF('VET FIA'!F:F,'ALL 2020'!C77,'VET FIA'!E:E)</f>
        <v>-294847566.1</v>
      </c>
      <c r="AK77" s="15" t="n">
        <f aca="false">+SUMIF('CSS SAKAY'!F:F,'ALL 2020'!C77,'CSS SAKAY'!D:D)</f>
        <v>0</v>
      </c>
      <c r="AL77" s="15" t="n">
        <f aca="false">+SUMIF(AGRIMA!F:F,'ALL 2020'!C77,AGRIMA!D:D)</f>
        <v>-789937104.7</v>
      </c>
      <c r="AM77" s="15" t="n">
        <f aca="false">SUMIF('United Malagasy'!F:F,'ALL 2020'!C77,'United Malagasy'!D:D)</f>
        <v>-75907132.95</v>
      </c>
      <c r="AN77" s="15" t="n">
        <f aca="false">+SUMIF(NUTRIFOOD!E:E,'ALL 2020'!C77,NUTRIFOOD!D:D)</f>
        <v>0</v>
      </c>
      <c r="AO77" s="15" t="n">
        <f aca="false">+SUMIF(FERRIS!H:H,'ALL 2020'!C77,FERRIS!F:F)</f>
        <v>0</v>
      </c>
      <c r="AP77" s="15" t="n">
        <f aca="false">+SUMIF(SEM!F:F,'ALL 2020'!C77,SEM!D:D)</f>
        <v>-204743058.19</v>
      </c>
      <c r="AQ77" s="15" t="n">
        <f aca="false">+SUMIF(Madatrade!F:F,'ALL 2020'!C77,Madatrade!D:D)</f>
        <v>1091069990.59</v>
      </c>
      <c r="AR77" s="15" t="n">
        <f aca="false">+SUMIF('FLY TECH'!F:F,'ALL 2020'!C77,'FLY TECH'!E:E)</f>
        <v>-175538498.73</v>
      </c>
      <c r="AS77" s="15" t="n">
        <f aca="false">+SUMIF('FIRST INVESTISSEMENT'!G:G,'ALL 2020'!C77,'FIRST INVESTISSEMENT'!E:E)</f>
        <v>559094827.41</v>
      </c>
      <c r="AT77" s="105" t="n">
        <f aca="false">+SUM(F77:AS77)</f>
        <v>-19274783943.6767</v>
      </c>
      <c r="AU77" s="106" t="n">
        <f aca="false">+AT77/$AW$2</f>
        <v>-4244060.76807389</v>
      </c>
    </row>
    <row r="78" customFormat="false" ht="17.25" hidden="false" customHeight="true" outlineLevel="0" collapsed="false">
      <c r="A78" s="6" t="str">
        <f aca="false">+LEFT(B78)</f>
        <v>4</v>
      </c>
      <c r="B78" s="6" t="str">
        <f aca="false">+LEFT(C78,3)</f>
        <v>401</v>
      </c>
      <c r="C78" s="20" t="n">
        <v>40120000</v>
      </c>
      <c r="D78" s="46" t="s">
        <v>2943</v>
      </c>
      <c r="E78" s="57" t="s">
        <v>23</v>
      </c>
      <c r="F78" s="15" t="n">
        <f aca="false">+SUMIF(AGRIFARM!H:H,C78,AGRIFARM!L:L)</f>
        <v>-1187360119.46</v>
      </c>
      <c r="G78" s="15" t="n">
        <f aca="false">+SUMIF(AGRICORP!I:I,C78,AGRICORP!E:E)</f>
        <v>0</v>
      </c>
      <c r="H78" s="15" t="n">
        <f aca="false">+SUMIF(SMTP!D:D,'ALL 2020'!C78,SMTP!G:G)</f>
        <v>-1870526285.9797</v>
      </c>
      <c r="I78" s="15" t="n">
        <f aca="false">+SUMIF(AGRIVET!G:G,C78,AGRIVET!E:E)</f>
        <v>-2765464834.36</v>
      </c>
      <c r="J78" s="15" t="n">
        <f aca="false">+SUMIF(AGRIVAL!G:G,'ALL 2020'!C78,AGRIVAL!E:E)</f>
        <v>-681251977.04</v>
      </c>
      <c r="K78" s="15" t="n">
        <f aca="false">+SUMIF(AGRIKOBA!G:G,'ALL 2020'!C78,AGRIKOBA!E:E)</f>
        <v>0</v>
      </c>
      <c r="L78" s="15" t="n">
        <f aca="false">+SUMIF(LMOI!F:F,'ALL 2020'!C78,LMOI!D:D)</f>
        <v>-30940729878.06</v>
      </c>
      <c r="M78" s="15" t="n">
        <f aca="false">+SUMIF(TARTINE!G:G,'ALL 2020'!C78,TARTINE!E:E)</f>
        <v>0</v>
      </c>
      <c r="N78" s="15" t="n">
        <f aca="false">+SUMIF(IDF!F:F,'ALL 2020'!C78,IDF!D:D)</f>
        <v>0</v>
      </c>
      <c r="O78" s="15" t="n">
        <f aca="false">+SUMIF(RYA!G:G,C78,RYA!E:E)</f>
        <v>0</v>
      </c>
      <c r="P78" s="15" t="n">
        <f aca="false">+SUMIF('SCI NOAH'!G:G,'ALL 2020'!C78,'SCI NOAH'!E:E)</f>
        <v>0</v>
      </c>
      <c r="Q78" s="15" t="n">
        <f aca="false">+SUMIF(SIM!F:F,'ALL 2020'!C78,SIM!D:D)</f>
        <v>0</v>
      </c>
      <c r="R78" s="15" t="n">
        <f aca="false">+SUMIF('First Energy'!F:F,'ALL 2020'!C78,'First Energy'!D:D)</f>
        <v>-1755185677.6803</v>
      </c>
      <c r="S78" s="15" t="n">
        <f aca="false">+SUMIF('ID Motors'!G:G,C78,'ID Motors'!E:E)</f>
        <v>-3766804976.31</v>
      </c>
      <c r="T78" s="15" t="n">
        <f aca="false">+SUMIF('ID RENTAL'!G:G,'ALL 2020'!C78,'ID RENTAL'!E:E)</f>
        <v>0</v>
      </c>
      <c r="U78" s="15" t="n">
        <f aca="false">+SUMIF('MCM '!G:G,'ALL 2020'!C78,'MCM '!E:E)</f>
        <v>-2365722710.25</v>
      </c>
      <c r="V78" s="15" t="n">
        <f aca="false">SUMIF(AGRIMOTORS!G:G,C78,AGRIMOTORS!E:E)</f>
        <v>-1003105006</v>
      </c>
      <c r="W78" s="15" t="n">
        <f aca="false">+SUMIF(BOVIMA!F:F,'ALL 2020'!C78,BOVIMA!D:D)</f>
        <v>-424950586.55</v>
      </c>
      <c r="X78" s="15" t="n">
        <f aca="false">+SUMIF(AGRIFEED!F:F,'ALL 2020'!C78,AGRIFEED!D:D)</f>
        <v>0</v>
      </c>
      <c r="Y78" s="15" t="n">
        <f aca="false">SUMIF(AMIP!F:F,'ALL 2020'!C78,AMIP!D:D)</f>
        <v>0</v>
      </c>
      <c r="Z78" s="15" t="n">
        <f aca="false">+SUMIF(ISF!G:G,'ALL 2020'!C78,ISF!E:E)</f>
        <v>0</v>
      </c>
      <c r="AA78" s="29" t="n">
        <f aca="false">+SUMIF(DISCOI!G:G,'ALL 2020'!C78,DISCOI!E:E)</f>
        <v>-341826781.1</v>
      </c>
      <c r="AB78" s="15" t="n">
        <f aca="false">+SUMIF(MABEL!F:F,'ALL 2020'!C78,MABEL!D:D)</f>
        <v>-722124802.3</v>
      </c>
      <c r="AC78" s="15" t="n">
        <f aca="false">+SUMIF(NMP!F:F,'ALL 2020'!C78,NMP!D:D)</f>
        <v>0</v>
      </c>
      <c r="AD78" s="15" t="n">
        <f aca="false">SUMIF('AMCHO '!F:F,'ALL 2020'!C78,'AMCHO '!D:D)</f>
        <v>-627010503.83</v>
      </c>
      <c r="AE78" s="41" t="n">
        <f aca="false">+SUMIF(CONFORTIS!G:G,'ALL 2020'!C78,CONFORTIS!E:E)</f>
        <v>0</v>
      </c>
      <c r="AF78" s="15" t="n">
        <f aca="false">+SUMIF('IRS IMMO'!G:G,'ALL 2020'!C78,'IRS IMMO'!E:E)</f>
        <v>0</v>
      </c>
      <c r="AG78" s="15" t="n">
        <f aca="false">+SUMIF(AGRIVETAM!F:F,'ALL 2020'!C78,AGRIVETAM!D:D)</f>
        <v>0</v>
      </c>
      <c r="AH78" s="15" t="n">
        <f aca="false">+SUMIF(EUROPAINTS!F:F,'ALL 2020'!C78,EUROPAINTS!D:D)</f>
        <v>0</v>
      </c>
      <c r="AI78" s="15" t="n">
        <f aca="false">+SUMIF('VET ABE'!F:F,'ALL 2020'!C78,'VET ABE'!E:E)</f>
        <v>0</v>
      </c>
      <c r="AJ78" s="15" t="n">
        <f aca="false">SUMIF('VET FIA'!F:F,'ALL 2020'!C78,'VET FIA'!E:E)</f>
        <v>0</v>
      </c>
      <c r="AK78" s="15" t="n">
        <f aca="false">+SUMIF('CSS SAKAY'!F:F,'ALL 2020'!C78,'CSS SAKAY'!D:D)</f>
        <v>0</v>
      </c>
      <c r="AL78" s="15" t="n">
        <f aca="false">+SUMIF(AGRIMA!F:F,'ALL 2020'!C78,AGRIMA!D:D)</f>
        <v>-352532763.71</v>
      </c>
      <c r="AM78" s="15" t="n">
        <f aca="false">SUMIF('United Malagasy'!F:F,'ALL 2020'!C78,'United Malagasy'!D:D)</f>
        <v>-9705876.37</v>
      </c>
      <c r="AN78" s="15" t="n">
        <f aca="false">+SUMIF(NUTRIFOOD!E:E,'ALL 2020'!C78,NUTRIFOOD!D:D)</f>
        <v>0</v>
      </c>
      <c r="AO78" s="15" t="n">
        <f aca="false">+SUMIF(FERRIS!H:H,'ALL 2020'!C78,FERRIS!F:F)</f>
        <v>0</v>
      </c>
      <c r="AP78" s="15" t="n">
        <f aca="false">+SUMIF(SEM!F:F,'ALL 2020'!C78,SEM!D:D)</f>
        <v>632277509.27</v>
      </c>
      <c r="AQ78" s="15" t="n">
        <f aca="false">+SUMIF(Madatrade!F:F,'ALL 2020'!C78,Madatrade!D:D)</f>
        <v>0</v>
      </c>
      <c r="AR78" s="15" t="n">
        <f aca="false">+SUMIF('FLY TECH'!F:F,'ALL 2020'!C78,'FLY TECH'!E:E)</f>
        <v>-2658002535.9</v>
      </c>
      <c r="AS78" s="15" t="n">
        <f aca="false">+SUMIF('FIRST INVESTISSEMENT'!G:G,'ALL 2020'!C78,'FIRST INVESTISSEMENT'!E:E)</f>
        <v>0</v>
      </c>
      <c r="AT78" s="105" t="n">
        <f aca="false">+SUM(F78:AS78)</f>
        <v>-50840027805.63</v>
      </c>
      <c r="AU78" s="106" t="n">
        <f aca="false">+AT78/$AW$2</f>
        <v>-11194323.5311047</v>
      </c>
    </row>
    <row r="79" customFormat="false" ht="17.25" hidden="false" customHeight="true" outlineLevel="0" collapsed="false">
      <c r="A79" s="6" t="str">
        <f aca="false">+LEFT(B79)</f>
        <v>4</v>
      </c>
      <c r="B79" s="6" t="str">
        <f aca="false">+LEFT(C79,3)</f>
        <v>403</v>
      </c>
      <c r="C79" s="20" t="n">
        <v>40310000</v>
      </c>
      <c r="D79" s="46" t="s">
        <v>2943</v>
      </c>
      <c r="E79" s="57" t="s">
        <v>254</v>
      </c>
      <c r="F79" s="15" t="n">
        <f aca="false">+SUMIF(AGRIFARM!H:H,C79,AGRIFARM!L:L)</f>
        <v>-38404703.73</v>
      </c>
      <c r="G79" s="15" t="n">
        <f aca="false">+SUMIF(AGRICORP!I:I,C79,AGRICORP!E:E)</f>
        <v>0</v>
      </c>
      <c r="H79" s="15" t="n">
        <f aca="false">+SUMIF(SMTP!D:D,'ALL 2020'!C79,SMTP!G:G)</f>
        <v>-391346292.86</v>
      </c>
      <c r="I79" s="15" t="n">
        <f aca="false">+SUMIF(AGRIVET!G:G,C79,AGRIVET!E:E)</f>
        <v>-1318540125.14</v>
      </c>
      <c r="J79" s="15" t="n">
        <f aca="false">+SUMIF(AGRIVAL!G:G,'ALL 2020'!C79,AGRIVAL!E:E)</f>
        <v>-4341125.23</v>
      </c>
      <c r="K79" s="15" t="n">
        <f aca="false">+SUMIF(AGRIKOBA!G:G,'ALL 2020'!C79,AGRIKOBA!E:E)</f>
        <v>0</v>
      </c>
      <c r="L79" s="15" t="n">
        <f aca="false">+SUMIF(LMOI!F:F,'ALL 2020'!C79,LMOI!D:D)</f>
        <v>-331006906.980001</v>
      </c>
      <c r="M79" s="15" t="n">
        <f aca="false">+SUMIF(TARTINE!G:G,'ALL 2020'!C79,TARTINE!E:E)</f>
        <v>0</v>
      </c>
      <c r="N79" s="15" t="n">
        <f aca="false">+SUMIF(IDF!F:F,'ALL 2020'!C79,IDF!D:D)</f>
        <v>-13527351.57</v>
      </c>
      <c r="O79" s="15" t="n">
        <f aca="false">+SUMIF(RYA!G:G,C79,RYA!E:E)</f>
        <v>0</v>
      </c>
      <c r="P79" s="15" t="n">
        <f aca="false">+SUMIF('SCI NOAH'!G:G,'ALL 2020'!C79,'SCI NOAH'!E:E)</f>
        <v>0</v>
      </c>
      <c r="Q79" s="15" t="n">
        <f aca="false">+SUMIF(SIM!F:F,'ALL 2020'!C79,SIM!D:D)</f>
        <v>-1153544.29</v>
      </c>
      <c r="R79" s="15" t="n">
        <f aca="false">+SUMIF('First Energy'!F:F,'ALL 2020'!C79,'First Energy'!D:D)</f>
        <v>0</v>
      </c>
      <c r="S79" s="15" t="n">
        <f aca="false">+SUMIF('ID Motors'!G:G,C79,'ID Motors'!E:E)</f>
        <v>0</v>
      </c>
      <c r="T79" s="15" t="n">
        <f aca="false">+SUMIF('ID RENTAL'!G:G,'ALL 2020'!C79,'ID RENTAL'!E:E)</f>
        <v>0</v>
      </c>
      <c r="U79" s="15" t="n">
        <f aca="false">+SUMIF('MCM '!G:G,'ALL 2020'!C79,'MCM '!E:E)</f>
        <v>-263386949.79</v>
      </c>
      <c r="V79" s="15" t="n">
        <f aca="false">SUMIF(AGRIMOTORS!G:G,C79,AGRIMOTORS!E:E)</f>
        <v>0</v>
      </c>
      <c r="W79" s="15" t="n">
        <f aca="false">+SUMIF(BOVIMA!F:F,'ALL 2020'!C79,BOVIMA!D:D)</f>
        <v>-57410381.64</v>
      </c>
      <c r="X79" s="15" t="n">
        <f aca="false">+SUMIF(AGRIFEED!F:F,'ALL 2020'!C79,AGRIFEED!D:D)</f>
        <v>0</v>
      </c>
      <c r="Y79" s="15" t="n">
        <f aca="false">SUMIF(AMIP!F:F,'ALL 2020'!C79,AMIP!D:D)</f>
        <v>0</v>
      </c>
      <c r="Z79" s="15" t="n">
        <f aca="false">+SUMIF(ISF!G:G,'ALL 2020'!C79,ISF!E:E)</f>
        <v>0</v>
      </c>
      <c r="AA79" s="29" t="n">
        <f aca="false">+SUMIF(DISCOI!G:G,'ALL 2020'!C79,DISCOI!E:E)</f>
        <v>0</v>
      </c>
      <c r="AB79" s="15" t="n">
        <f aca="false">+SUMIF(MABEL!F:F,'ALL 2020'!C79,MABEL!D:D)</f>
        <v>-54623888.06</v>
      </c>
      <c r="AC79" s="15" t="n">
        <f aca="false">+SUMIF(NMP!F:F,'ALL 2020'!C79,NMP!D:D)</f>
        <v>0</v>
      </c>
      <c r="AD79" s="15" t="n">
        <f aca="false">SUMIF('AMCHO '!F:F,'ALL 2020'!C79,'AMCHO '!D:D)</f>
        <v>-20345892</v>
      </c>
      <c r="AE79" s="41" t="n">
        <f aca="false">+SUMIF(CONFORTIS!G:G,'ALL 2020'!C79,CONFORTIS!E:E)</f>
        <v>0</v>
      </c>
      <c r="AF79" s="15" t="n">
        <f aca="false">+SUMIF('IRS IMMO'!G:G,'ALL 2020'!C79,'IRS IMMO'!E:E)</f>
        <v>0</v>
      </c>
      <c r="AG79" s="15" t="n">
        <f aca="false">+SUMIF(AGRIVETAM!F:F,'ALL 2020'!C79,AGRIVETAM!D:D)</f>
        <v>0</v>
      </c>
      <c r="AH79" s="15" t="n">
        <f aca="false">+SUMIF(EUROPAINTS!F:F,'ALL 2020'!C79,EUROPAINTS!D:D)</f>
        <v>0</v>
      </c>
      <c r="AI79" s="15" t="n">
        <f aca="false">+SUMIF('VET ABE'!F:F,'ALL 2020'!C79,'VET ABE'!E:E)</f>
        <v>0</v>
      </c>
      <c r="AJ79" s="15" t="n">
        <f aca="false">SUMIF('VET FIA'!F:F,'ALL 2020'!C79,'VET FIA'!E:E)</f>
        <v>0</v>
      </c>
      <c r="AK79" s="15" t="n">
        <f aca="false">+SUMIF('CSS SAKAY'!F:F,'ALL 2020'!C79,'CSS SAKAY'!D:D)</f>
        <v>0</v>
      </c>
      <c r="AL79" s="15" t="n">
        <f aca="false">+SUMIF(AGRIMA!F:F,'ALL 2020'!C79,AGRIMA!D:D)</f>
        <v>-13287669.22</v>
      </c>
      <c r="AM79" s="15" t="n">
        <f aca="false">SUMIF('United Malagasy'!F:F,'ALL 2020'!C79,'United Malagasy'!D:D)</f>
        <v>0</v>
      </c>
      <c r="AN79" s="15" t="n">
        <f aca="false">+SUMIF(NUTRIFOOD!E:E,'ALL 2020'!C79,NUTRIFOOD!D:D)</f>
        <v>0</v>
      </c>
      <c r="AO79" s="15" t="n">
        <f aca="false">+SUMIF(FERRIS!H:H,'ALL 2020'!C79,FERRIS!F:F)</f>
        <v>-1269893266.68</v>
      </c>
      <c r="AP79" s="15" t="n">
        <f aca="false">+SUMIF(SEM!F:F,'ALL 2020'!C79,SEM!D:D)</f>
        <v>0</v>
      </c>
      <c r="AQ79" s="15" t="n">
        <f aca="false">+SUMIF(Madatrade!F:F,'ALL 2020'!C79,Madatrade!D:D)</f>
        <v>0</v>
      </c>
      <c r="AR79" s="15" t="n">
        <f aca="false">+SUMIF('FLY TECH'!F:F,'ALL 2020'!C79,'FLY TECH'!E:E)</f>
        <v>0</v>
      </c>
      <c r="AS79" s="15" t="n">
        <f aca="false">+SUMIF('FIRST INVESTISSEMENT'!G:G,'ALL 2020'!C79,'FIRST INVESTISSEMENT'!E:E)</f>
        <v>0</v>
      </c>
      <c r="AT79" s="105" t="n">
        <f aca="false">+SUM(F79:AS79)</f>
        <v>-3777268097.19</v>
      </c>
      <c r="AU79" s="106" t="n">
        <f aca="false">+AT79/$AW$2</f>
        <v>-831706.09790624</v>
      </c>
    </row>
    <row r="80" customFormat="false" ht="17.25" hidden="false" customHeight="true" outlineLevel="0" collapsed="false">
      <c r="A80" s="6" t="str">
        <f aca="false">+LEFT(B80)</f>
        <v>4</v>
      </c>
      <c r="B80" s="6" t="str">
        <f aca="false">+LEFT(C80,3)</f>
        <v>404</v>
      </c>
      <c r="C80" s="20" t="n">
        <v>40400000</v>
      </c>
      <c r="D80" s="46" t="s">
        <v>2943</v>
      </c>
      <c r="E80" s="57" t="s">
        <v>257</v>
      </c>
      <c r="F80" s="15" t="n">
        <f aca="false">+SUMIF(AGRIFARM!H:H,C80,AGRIFARM!L:L)</f>
        <v>-1616760</v>
      </c>
      <c r="G80" s="15" t="n">
        <f aca="false">+SUMIF(AGRICORP!I:I,C80,AGRICORP!E:E)</f>
        <v>0</v>
      </c>
      <c r="H80" s="15" t="n">
        <f aca="false">+SUMIF(SMTP!D:D,'ALL 2020'!C80,SMTP!G:G)</f>
        <v>0</v>
      </c>
      <c r="I80" s="15" t="n">
        <f aca="false">+SUMIF(AGRIVET!G:G,C80,AGRIVET!E:E)</f>
        <v>0</v>
      </c>
      <c r="J80" s="15" t="n">
        <f aca="false">+SUMIF(AGRIVAL!G:G,'ALL 2020'!C80,AGRIVAL!E:E)</f>
        <v>0</v>
      </c>
      <c r="K80" s="15" t="n">
        <f aca="false">+SUMIF(AGRIKOBA!G:G,'ALL 2020'!C80,AGRIKOBA!E:E)</f>
        <v>0</v>
      </c>
      <c r="L80" s="15" t="n">
        <f aca="false">+SUMIF(LMOI!F:F,'ALL 2020'!C80,LMOI!D:D)</f>
        <v>-10157798770.44</v>
      </c>
      <c r="M80" s="15" t="n">
        <f aca="false">+SUMIF(TARTINE!G:G,'ALL 2020'!C80,TARTINE!E:E)</f>
        <v>-7849257.6</v>
      </c>
      <c r="N80" s="15" t="n">
        <f aca="false">+SUMIF(IDF!F:F,'ALL 2020'!C80,IDF!D:D)</f>
        <v>-15412600.01</v>
      </c>
      <c r="O80" s="15" t="n">
        <f aca="false">+SUMIF(RYA!G:G,C80,RYA!E:E)</f>
        <v>-554000000</v>
      </c>
      <c r="P80" s="15" t="n">
        <f aca="false">+SUMIF('SCI NOAH'!G:G,'ALL 2020'!C80,'SCI NOAH'!E:E)</f>
        <v>-195372469.6</v>
      </c>
      <c r="Q80" s="15" t="n">
        <f aca="false">+SUMIF(SIM!F:F,'ALL 2020'!C80,SIM!D:D)</f>
        <v>0</v>
      </c>
      <c r="R80" s="15" t="n">
        <f aca="false">+SUMIF('First Energy'!F:F,'ALL 2020'!C80,'First Energy'!D:D)</f>
        <v>-3793230636.59</v>
      </c>
      <c r="S80" s="15" t="n">
        <f aca="false">+SUMIF('ID Motors'!G:G,C80,'ID Motors'!E:E)</f>
        <v>-219000660.27</v>
      </c>
      <c r="T80" s="15" t="n">
        <f aca="false">+SUMIF('ID RENTAL'!G:G,'ALL 2020'!C80,'ID RENTAL'!E:E)</f>
        <v>-242840865.25</v>
      </c>
      <c r="U80" s="15" t="n">
        <f aca="false">+SUMIF('MCM '!G:G,'ALL 2020'!C80,'MCM '!E:E)</f>
        <v>-9641150</v>
      </c>
      <c r="V80" s="15" t="n">
        <f aca="false">SUMIF(AGRIMOTORS!G:G,C80,AGRIMOTORS!E:E)</f>
        <v>0</v>
      </c>
      <c r="W80" s="15" t="n">
        <f aca="false">+SUMIF(BOVIMA!F:F,'ALL 2020'!C80,BOVIMA!D:D)</f>
        <v>-5495566097.28</v>
      </c>
      <c r="X80" s="15" t="n">
        <f aca="false">+SUMIF(AGRIFEED!F:F,'ALL 2020'!C80,AGRIFEED!D:D)</f>
        <v>-212168145.11</v>
      </c>
      <c r="Y80" s="15" t="n">
        <f aca="false">SUMIF(AMIP!F:F,'ALL 2020'!C80,AMIP!D:D)</f>
        <v>0</v>
      </c>
      <c r="Z80" s="15" t="n">
        <f aca="false">+SUMIF(ISF!G:G,'ALL 2020'!C80,ISF!E:E)</f>
        <v>0</v>
      </c>
      <c r="AA80" s="29" t="n">
        <f aca="false">+SUMIF(DISCOI!G:G,'ALL 2020'!C80,DISCOI!E:E)</f>
        <v>0</v>
      </c>
      <c r="AB80" s="15" t="n">
        <f aca="false">+SUMIF(MABEL!F:F,'ALL 2020'!C80,MABEL!D:D)</f>
        <v>-20351664</v>
      </c>
      <c r="AC80" s="15" t="n">
        <f aca="false">+SUMIF(NMP!F:F,'ALL 2020'!C80,NMP!D:D)</f>
        <v>0</v>
      </c>
      <c r="AD80" s="15" t="n">
        <f aca="false">SUMIF('AMCHO '!F:F,'ALL 2020'!C80,'AMCHO '!D:D)</f>
        <v>-601968221.93</v>
      </c>
      <c r="AE80" s="41" t="n">
        <f aca="false">+SUMIF(CONFORTIS!G:G,'ALL 2020'!C80,CONFORTIS!E:E)</f>
        <v>0</v>
      </c>
      <c r="AF80" s="15" t="n">
        <f aca="false">+SUMIF('IRS IMMO'!G:G,'ALL 2020'!C80,'IRS IMMO'!E:E)</f>
        <v>0</v>
      </c>
      <c r="AG80" s="15" t="n">
        <f aca="false">+SUMIF(AGRIVETAM!F:F,'ALL 2020'!C80,AGRIVETAM!D:D)</f>
        <v>0</v>
      </c>
      <c r="AH80" s="15" t="n">
        <f aca="false">+SUMIF(EUROPAINTS!F:F,'ALL 2020'!C80,EUROPAINTS!D:D)</f>
        <v>0</v>
      </c>
      <c r="AI80" s="15" t="n">
        <f aca="false">+SUMIF('VET ABE'!F:F,'ALL 2020'!C80,'VET ABE'!E:E)</f>
        <v>0</v>
      </c>
      <c r="AJ80" s="15" t="n">
        <f aca="false">SUMIF('VET FIA'!F:F,'ALL 2020'!C80,'VET FIA'!E:E)</f>
        <v>0</v>
      </c>
      <c r="AK80" s="15" t="n">
        <f aca="false">+SUMIF('CSS SAKAY'!F:F,'ALL 2020'!C80,'CSS SAKAY'!D:D)</f>
        <v>0</v>
      </c>
      <c r="AL80" s="15" t="n">
        <f aca="false">+SUMIF(AGRIMA!F:F,'ALL 2020'!C80,AGRIMA!D:D)</f>
        <v>0</v>
      </c>
      <c r="AM80" s="15" t="n">
        <f aca="false">SUMIF('United Malagasy'!F:F,'ALL 2020'!C80,'United Malagasy'!D:D)</f>
        <v>0</v>
      </c>
      <c r="AN80" s="15" t="n">
        <f aca="false">+SUMIF(NUTRIFOOD!E:E,'ALL 2020'!C80,NUTRIFOOD!D:D)</f>
        <v>0</v>
      </c>
      <c r="AO80" s="15" t="n">
        <f aca="false">+SUMIF(FERRIS!H:H,'ALL 2020'!C80,FERRIS!F:F)</f>
        <v>0</v>
      </c>
      <c r="AP80" s="15" t="n">
        <f aca="false">+SUMIF(SEM!F:F,'ALL 2020'!C80,SEM!D:D)</f>
        <v>0</v>
      </c>
      <c r="AQ80" s="15" t="n">
        <f aca="false">+SUMIF(Madatrade!F:F,'ALL 2020'!C80,Madatrade!D:D)</f>
        <v>-75000000</v>
      </c>
      <c r="AR80" s="15" t="n">
        <f aca="false">+SUMIF('FLY TECH'!F:F,'ALL 2020'!C80,'FLY TECH'!E:E)</f>
        <v>-2048720.00999999</v>
      </c>
      <c r="AS80" s="15" t="n">
        <f aca="false">+SUMIF('FIRST INVESTISSEMENT'!G:G,'ALL 2020'!C80,'FIRST INVESTISSEMENT'!E:E)</f>
        <v>-5668539985.18</v>
      </c>
      <c r="AT80" s="105" t="n">
        <f aca="false">+SUM(F80:AS80)</f>
        <v>-27272406003.27</v>
      </c>
      <c r="AU80" s="106" t="n">
        <f aca="false">+AT80/$AW$2</f>
        <v>-6005034.80130747</v>
      </c>
    </row>
    <row r="81" customFormat="false" ht="17.25" hidden="false" customHeight="true" outlineLevel="0" collapsed="false">
      <c r="A81" s="6" t="str">
        <f aca="false">+LEFT(B81)</f>
        <v>4</v>
      </c>
      <c r="B81" s="6" t="str">
        <f aca="false">+LEFT(C81,3)</f>
        <v>408</v>
      </c>
      <c r="C81" s="20" t="n">
        <v>40810000</v>
      </c>
      <c r="D81" s="46" t="s">
        <v>2943</v>
      </c>
      <c r="E81" s="57" t="s">
        <v>26</v>
      </c>
      <c r="F81" s="15" t="n">
        <f aca="false">+SUMIF(AGRIFARM!H:H,C81,AGRIFARM!L:L)</f>
        <v>-344354496.21</v>
      </c>
      <c r="G81" s="15" t="n">
        <f aca="false">+SUMIF(AGRICORP!I:I,C81,AGRICORP!E:E)</f>
        <v>0</v>
      </c>
      <c r="H81" s="15" t="n">
        <f aca="false">+SUMIF(SMTP!D:D,'ALL 2020'!C81,SMTP!G:G)</f>
        <v>-147358018</v>
      </c>
      <c r="I81" s="15" t="n">
        <f aca="false">+SUMIF(AGRIVET!G:G,C81,AGRIVET!E:E)</f>
        <v>-501942054.53</v>
      </c>
      <c r="J81" s="15" t="n">
        <f aca="false">+SUMIF(AGRIVAL!G:G,'ALL 2020'!C81,AGRIVAL!E:E)</f>
        <v>-272582088</v>
      </c>
      <c r="K81" s="15" t="n">
        <f aca="false">+SUMIF(AGRIKOBA!G:G,'ALL 2020'!C81,AGRIKOBA!E:E)</f>
        <v>-64753104.45</v>
      </c>
      <c r="L81" s="15" t="n">
        <f aca="false">+SUMIF(LMOI!F:F,'ALL 2020'!C81,LMOI!D:D)</f>
        <v>0</v>
      </c>
      <c r="M81" s="15" t="n">
        <f aca="false">+SUMIF(TARTINE!G:G,'ALL 2020'!C81,TARTINE!E:E)</f>
        <v>0</v>
      </c>
      <c r="N81" s="15" t="n">
        <f aca="false">+SUMIF(IDF!F:F,'ALL 2020'!C81,IDF!D:D)</f>
        <v>-46470561.6299999</v>
      </c>
      <c r="O81" s="15" t="n">
        <f aca="false">+SUMIF(RYA!G:G,C81,RYA!E:E)</f>
        <v>-5019014000</v>
      </c>
      <c r="P81" s="15" t="n">
        <f aca="false">+SUMIF('SCI NOAH'!G:G,'ALL 2020'!C81,'SCI NOAH'!E:E)</f>
        <v>0</v>
      </c>
      <c r="Q81" s="15" t="n">
        <f aca="false">+SUMIF(SIM!F:F,'ALL 2020'!C81,SIM!D:D)</f>
        <v>-5182489.2</v>
      </c>
      <c r="R81" s="15" t="n">
        <f aca="false">+SUMIF('First Energy'!F:F,'ALL 2020'!C81,'First Energy'!D:D)</f>
        <v>0</v>
      </c>
      <c r="S81" s="15" t="n">
        <f aca="false">+SUMIF('ID Motors'!G:G,C81,'ID Motors'!E:E)</f>
        <v>0</v>
      </c>
      <c r="T81" s="15" t="n">
        <f aca="false">+SUMIF('ID RENTAL'!G:G,'ALL 2020'!C81,'ID RENTAL'!E:E)</f>
        <v>0</v>
      </c>
      <c r="U81" s="15" t="n">
        <f aca="false">+SUMIF('MCM '!G:G,'ALL 2020'!C81,'MCM '!E:E)</f>
        <v>0</v>
      </c>
      <c r="V81" s="15" t="n">
        <f aca="false">SUMIF(AGRIMOTORS!G:G,C81,AGRIMOTORS!E:E)</f>
        <v>-4294918.8</v>
      </c>
      <c r="W81" s="15" t="n">
        <f aca="false">+SUMIF(BOVIMA!F:F,'ALL 2020'!C81,BOVIMA!D:D)</f>
        <v>-421849321.88</v>
      </c>
      <c r="X81" s="15" t="n">
        <f aca="false">+SUMIF(AGRIFEED!F:F,'ALL 2020'!C81,AGRIFEED!D:D)</f>
        <v>0</v>
      </c>
      <c r="Y81" s="15" t="n">
        <f aca="false">SUMIF(AMIP!F:F,'ALL 2020'!C81,AMIP!D:D)</f>
        <v>0</v>
      </c>
      <c r="Z81" s="15" t="n">
        <f aca="false">+SUMIF(ISF!G:G,'ALL 2020'!C81,ISF!E:E)</f>
        <v>0</v>
      </c>
      <c r="AA81" s="29" t="n">
        <f aca="false">+SUMIF(DISCOI!G:G,'ALL 2020'!C81,DISCOI!E:E)</f>
        <v>0</v>
      </c>
      <c r="AB81" s="15" t="n">
        <f aca="false">+SUMIF(MABEL!F:F,'ALL 2020'!C81,MABEL!D:D)</f>
        <v>-23061940.64</v>
      </c>
      <c r="AC81" s="15" t="n">
        <f aca="false">+SUMIF(NMP!F:F,'ALL 2020'!C81,NMP!D:D)</f>
        <v>0</v>
      </c>
      <c r="AD81" s="15" t="n">
        <f aca="false">SUMIF('AMCHO '!F:F,'ALL 2020'!C81,'AMCHO '!D:D)</f>
        <v>-117687654.57</v>
      </c>
      <c r="AE81" s="41" t="n">
        <f aca="false">+SUMIF(CONFORTIS!G:G,'ALL 2020'!C81,CONFORTIS!E:E)</f>
        <v>0</v>
      </c>
      <c r="AF81" s="15" t="n">
        <f aca="false">+SUMIF('IRS IMMO'!G:G,'ALL 2020'!C81,'IRS IMMO'!E:E)</f>
        <v>-1096803000</v>
      </c>
      <c r="AG81" s="15" t="n">
        <f aca="false">+SUMIF(AGRIVETAM!F:F,'ALL 2020'!C81,AGRIVETAM!D:D)</f>
        <v>0</v>
      </c>
      <c r="AH81" s="15" t="n">
        <f aca="false">+SUMIF(EUROPAINTS!F:F,'ALL 2020'!C81,EUROPAINTS!D:D)</f>
        <v>0</v>
      </c>
      <c r="AI81" s="15" t="n">
        <f aca="false">+SUMIF('VET ABE'!F:F,'ALL 2020'!C81,'VET ABE'!E:E)</f>
        <v>-27266900</v>
      </c>
      <c r="AJ81" s="15" t="n">
        <f aca="false">SUMIF('VET FIA'!F:F,'ALL 2020'!C81,'VET FIA'!E:E)</f>
        <v>0</v>
      </c>
      <c r="AK81" s="15" t="n">
        <f aca="false">+SUMIF('CSS SAKAY'!F:F,'ALL 2020'!C81,'CSS SAKAY'!D:D)</f>
        <v>0</v>
      </c>
      <c r="AL81" s="15" t="n">
        <f aca="false">+SUMIF(AGRIMA!F:F,'ALL 2020'!C81,AGRIMA!D:D)</f>
        <v>0</v>
      </c>
      <c r="AM81" s="15" t="n">
        <f aca="false">SUMIF('United Malagasy'!F:F,'ALL 2020'!C81,'United Malagasy'!D:D)</f>
        <v>-60435751.22</v>
      </c>
      <c r="AN81" s="15" t="n">
        <f aca="false">+SUMIF(NUTRIFOOD!E:E,'ALL 2020'!C81,NUTRIFOOD!D:D)</f>
        <v>0</v>
      </c>
      <c r="AO81" s="15" t="n">
        <f aca="false">+SUMIF(FERRIS!H:H,'ALL 2020'!C81,FERRIS!F:F)</f>
        <v>0</v>
      </c>
      <c r="AP81" s="15" t="n">
        <f aca="false">+SUMIF(SEM!F:F,'ALL 2020'!C81,SEM!D:D)</f>
        <v>0</v>
      </c>
      <c r="AQ81" s="15" t="n">
        <f aca="false">+SUMIF(Madatrade!F:F,'ALL 2020'!C81,Madatrade!D:D)</f>
        <v>0</v>
      </c>
      <c r="AR81" s="15" t="n">
        <f aca="false">+SUMIF('FLY TECH'!F:F,'ALL 2020'!C81,'FLY TECH'!E:E)</f>
        <v>-8414090.72</v>
      </c>
      <c r="AS81" s="15" t="n">
        <f aca="false">+SUMIF('FIRST INVESTISSEMENT'!G:G,'ALL 2020'!C81,'FIRST INVESTISSEMENT'!E:E)</f>
        <v>0</v>
      </c>
      <c r="AT81" s="105" t="n">
        <f aca="false">+SUM(F81:AS81)</f>
        <v>-8161470389.85</v>
      </c>
      <c r="AU81" s="106" t="n">
        <f aca="false">+AT81/$AW$2</f>
        <v>-1797051.33881526</v>
      </c>
    </row>
    <row r="82" customFormat="false" ht="17.25" hidden="false" customHeight="true" outlineLevel="0" collapsed="false">
      <c r="A82" s="6" t="str">
        <f aca="false">+LEFT(B82)</f>
        <v>4</v>
      </c>
      <c r="B82" s="6" t="str">
        <f aca="false">+LEFT(C82,3)</f>
        <v>409</v>
      </c>
      <c r="C82" s="20" t="n">
        <v>40910000</v>
      </c>
      <c r="D82" s="46" t="s">
        <v>2944</v>
      </c>
      <c r="E82" s="57" t="s">
        <v>2945</v>
      </c>
      <c r="F82" s="15" t="n">
        <f aca="false">+SUMIF(AGRIFARM!H:H,C82,AGRIFARM!L:L)</f>
        <v>436170996.38</v>
      </c>
      <c r="G82" s="15" t="n">
        <f aca="false">+SUMIF(AGRICORP!I:I,C82,AGRICORP!E:E)</f>
        <v>0</v>
      </c>
      <c r="H82" s="15" t="n">
        <f aca="false">+SUMIF(SMTP!D:D,'ALL 2020'!C82,SMTP!G:G)</f>
        <v>250144256.17</v>
      </c>
      <c r="I82" s="15" t="n">
        <f aca="false">+SUMIF(AGRIVET!G:G,C82,AGRIVET!E:E)</f>
        <v>1081243918.71</v>
      </c>
      <c r="J82" s="15" t="n">
        <f aca="false">+SUMIF(AGRIVAL!G:G,'ALL 2020'!C82,AGRIVAL!E:E)</f>
        <v>1496579335.5</v>
      </c>
      <c r="K82" s="15" t="n">
        <f aca="false">+SUMIF(AGRIKOBA!G:G,'ALL 2020'!C82,AGRIKOBA!E:E)</f>
        <v>83376330</v>
      </c>
      <c r="L82" s="15" t="n">
        <f aca="false">+SUMIF(LMOI!F:F,'ALL 2020'!C82,LMOI!D:D)</f>
        <v>20113481334.36</v>
      </c>
      <c r="M82" s="15" t="n">
        <f aca="false">+SUMIF(TARTINE!G:G,'ALL 2020'!C82,TARTINE!E:E)</f>
        <v>0</v>
      </c>
      <c r="N82" s="15" t="n">
        <f aca="false">+SUMIF(IDF!F:F,'ALL 2020'!C82,IDF!D:D)</f>
        <v>325054783.34</v>
      </c>
      <c r="O82" s="15" t="n">
        <f aca="false">+SUMIF(RYA!G:G,C82,RYA!E:E)</f>
        <v>448972990.4</v>
      </c>
      <c r="P82" s="15" t="n">
        <f aca="false">+SUMIF('SCI NOAH'!G:G,'ALL 2020'!C82,'SCI NOAH'!E:E)</f>
        <v>0</v>
      </c>
      <c r="Q82" s="15" t="n">
        <f aca="false">+SUMIF(SIM!F:F,'ALL 2020'!C82,SIM!D:D)</f>
        <v>4880000</v>
      </c>
      <c r="R82" s="15" t="n">
        <f aca="false">+SUMIF('First Energy'!F:F,'ALL 2020'!C82,'First Energy'!D:D)</f>
        <v>0</v>
      </c>
      <c r="S82" s="15" t="n">
        <f aca="false">+SUMIF('ID Motors'!G:G,C82,'ID Motors'!E:E)</f>
        <v>115985359.33</v>
      </c>
      <c r="T82" s="15" t="n">
        <f aca="false">+SUMIF('ID RENTAL'!G:G,'ALL 2020'!C82,'ID RENTAL'!E:E)</f>
        <v>0</v>
      </c>
      <c r="U82" s="15" t="n">
        <f aca="false">+SUMIF('MCM '!G:G,'ALL 2020'!C82,'MCM '!E:E)</f>
        <v>0</v>
      </c>
      <c r="V82" s="15" t="n">
        <f aca="false">SUMIF(AGRIMOTORS!G:G,C82,AGRIMOTORS!E:E)</f>
        <v>518016</v>
      </c>
      <c r="W82" s="15" t="n">
        <f aca="false">+SUMIF(BOVIMA!F:F,'ALL 2020'!C82,BOVIMA!D:D)</f>
        <v>4800000</v>
      </c>
      <c r="X82" s="15" t="n">
        <f aca="false">+SUMIF(AGRIFEED!F:F,'ALL 2020'!C82,AGRIFEED!D:D)</f>
        <v>0</v>
      </c>
      <c r="Y82" s="15" t="n">
        <f aca="false">SUMIF(AMIP!F:F,'ALL 2020'!C82,AMIP!D:D)</f>
        <v>0</v>
      </c>
      <c r="Z82" s="15" t="n">
        <f aca="false">+SUMIF(ISF!G:G,'ALL 2020'!C82,ISF!E:E)</f>
        <v>0</v>
      </c>
      <c r="AA82" s="29" t="n">
        <f aca="false">+SUMIF(DISCOI!G:G,'ALL 2020'!C82,DISCOI!E:E)</f>
        <v>709070.86</v>
      </c>
      <c r="AB82" s="15" t="n">
        <f aca="false">+SUMIF(MABEL!F:F,'ALL 2020'!C82,MABEL!D:D)</f>
        <v>4695081.39999998</v>
      </c>
      <c r="AC82" s="15" t="n">
        <f aca="false">+SUMIF(NMP!F:F,'ALL 2020'!C82,NMP!D:D)</f>
        <v>0</v>
      </c>
      <c r="AD82" s="15" t="n">
        <f aca="false">SUMIF('AMCHO '!F:F,'ALL 2020'!C82,'AMCHO '!D:D)</f>
        <v>44787829.79</v>
      </c>
      <c r="AE82" s="41" t="n">
        <f aca="false">+SUMIF(CONFORTIS!G:G,'ALL 2020'!C82,CONFORTIS!E:E)</f>
        <v>0</v>
      </c>
      <c r="AF82" s="15" t="n">
        <f aca="false">+SUMIF('IRS IMMO'!G:G,'ALL 2020'!C82,'IRS IMMO'!E:E)</f>
        <v>0</v>
      </c>
      <c r="AG82" s="15" t="n">
        <f aca="false">+SUMIF(AGRIVETAM!F:F,'ALL 2020'!C82,AGRIVETAM!D:D)</f>
        <v>0</v>
      </c>
      <c r="AH82" s="15" t="n">
        <f aca="false">+SUMIF(EUROPAINTS!F:F,'ALL 2020'!C82,EUROPAINTS!D:D)</f>
        <v>370366.42</v>
      </c>
      <c r="AI82" s="15" t="n">
        <f aca="false">+SUMIF('VET ABE'!F:F,'ALL 2020'!C82,'VET ABE'!E:E)</f>
        <v>0</v>
      </c>
      <c r="AJ82" s="15" t="n">
        <f aca="false">SUMIF('VET FIA'!F:F,'ALL 2020'!C82,'VET FIA'!E:E)</f>
        <v>0</v>
      </c>
      <c r="AK82" s="15" t="n">
        <f aca="false">+SUMIF('CSS SAKAY'!F:F,'ALL 2020'!C82,'CSS SAKAY'!D:D)</f>
        <v>0</v>
      </c>
      <c r="AL82" s="15" t="n">
        <f aca="false">+SUMIF(AGRIMA!F:F,'ALL 2020'!C82,AGRIMA!D:D)</f>
        <v>0</v>
      </c>
      <c r="AM82" s="15" t="n">
        <f aca="false">SUMIF('United Malagasy'!F:F,'ALL 2020'!C82,'United Malagasy'!D:D)</f>
        <v>27313027.7</v>
      </c>
      <c r="AN82" s="15" t="n">
        <f aca="false">+SUMIF(NUTRIFOOD!E:E,'ALL 2020'!C82,NUTRIFOOD!D:D)</f>
        <v>0</v>
      </c>
      <c r="AO82" s="15" t="n">
        <f aca="false">+SUMIF(FERRIS!H:H,'ALL 2020'!C82,FERRIS!F:F)</f>
        <v>0</v>
      </c>
      <c r="AP82" s="15" t="n">
        <f aca="false">+SUMIF(SEM!F:F,'ALL 2020'!C82,SEM!D:D)</f>
        <v>0</v>
      </c>
      <c r="AQ82" s="15" t="n">
        <f aca="false">+SUMIF(Madatrade!F:F,'ALL 2020'!C82,Madatrade!D:D)</f>
        <v>0</v>
      </c>
      <c r="AR82" s="15" t="n">
        <f aca="false">+SUMIF('FLY TECH'!F:F,'ALL 2020'!C82,'FLY TECH'!E:E)</f>
        <v>36493998.76</v>
      </c>
      <c r="AS82" s="15" t="n">
        <f aca="false">+SUMIF('FIRST INVESTISSEMENT'!G:G,'ALL 2020'!C82,'FIRST INVESTISSEMENT'!E:E)</f>
        <v>0</v>
      </c>
      <c r="AT82" s="105" t="n">
        <f aca="false">+SUM(F82:AS82)</f>
        <v>24475576695.12</v>
      </c>
      <c r="AU82" s="106" t="n">
        <f aca="false">+AT82/$AW$2</f>
        <v>5389208.77822965</v>
      </c>
    </row>
    <row r="83" customFormat="false" ht="17.25" hidden="false" customHeight="true" outlineLevel="0" collapsed="false">
      <c r="A83" s="6" t="str">
        <f aca="false">+LEFT(B83)</f>
        <v>4</v>
      </c>
      <c r="B83" s="6" t="str">
        <f aca="false">+LEFT(C83,3)</f>
        <v>409</v>
      </c>
      <c r="C83" s="20" t="n">
        <v>40980000</v>
      </c>
      <c r="D83" s="46" t="s">
        <v>2944</v>
      </c>
      <c r="E83" s="57" t="s">
        <v>775</v>
      </c>
      <c r="F83" s="15" t="n">
        <f aca="false">+SUMIF(AGRIFARM!H:H,C83,AGRIFARM!L:L)</f>
        <v>0</v>
      </c>
      <c r="G83" s="15" t="n">
        <f aca="false">+SUMIF(AGRICORP!I:I,C83,AGRICORP!E:E)</f>
        <v>0</v>
      </c>
      <c r="H83" s="15" t="n">
        <f aca="false">+SUMIF(SMTP!D:D,'ALL 2020'!C83,SMTP!G:G)</f>
        <v>0</v>
      </c>
      <c r="I83" s="15" t="n">
        <f aca="false">+SUMIF(AGRIVET!G:G,C83,AGRIVET!E:E)</f>
        <v>0</v>
      </c>
      <c r="J83" s="15" t="n">
        <f aca="false">+SUMIF(AGRIVAL!G:G,'ALL 2020'!C83,AGRIVAL!E:E)</f>
        <v>0</v>
      </c>
      <c r="K83" s="15" t="n">
        <f aca="false">+SUMIF(AGRIKOBA!G:G,'ALL 2020'!C83,AGRIKOBA!E:E)</f>
        <v>0</v>
      </c>
      <c r="L83" s="15" t="n">
        <f aca="false">+SUMIF(LMOI!F:F,'ALL 2020'!C83,LMOI!D:D)</f>
        <v>0</v>
      </c>
      <c r="M83" s="15" t="n">
        <f aca="false">+SUMIF(TARTINE!G:G,'ALL 2020'!C83,TARTINE!E:E)</f>
        <v>0</v>
      </c>
      <c r="N83" s="15" t="n">
        <f aca="false">+SUMIF(IDF!F:F,'ALL 2020'!C83,IDF!D:D)</f>
        <v>0</v>
      </c>
      <c r="O83" s="15" t="n">
        <f aca="false">+SUMIF(RYA!G:G,C83,RYA!E:E)</f>
        <v>0</v>
      </c>
      <c r="P83" s="15" t="n">
        <f aca="false">+SUMIF('SCI NOAH'!G:G,'ALL 2020'!C83,'SCI NOAH'!E:E)</f>
        <v>0</v>
      </c>
      <c r="Q83" s="15" t="n">
        <f aca="false">+SUMIF(SIM!F:F,'ALL 2020'!C83,SIM!D:D)</f>
        <v>0</v>
      </c>
      <c r="R83" s="15" t="n">
        <f aca="false">+SUMIF('First Energy'!F:F,'ALL 2020'!C83,'First Energy'!D:D)</f>
        <v>0</v>
      </c>
      <c r="S83" s="15" t="n">
        <f aca="false">+SUMIF('ID Motors'!G:G,C83,'ID Motors'!E:E)</f>
        <v>0</v>
      </c>
      <c r="T83" s="15" t="n">
        <f aca="false">+SUMIF('ID RENTAL'!G:G,'ALL 2020'!C83,'ID RENTAL'!E:E)</f>
        <v>0</v>
      </c>
      <c r="U83" s="15" t="n">
        <f aca="false">+SUMIF('MCM '!G:G,'ALL 2020'!C83,'MCM '!E:E)</f>
        <v>0</v>
      </c>
      <c r="V83" s="15" t="n">
        <f aca="false">SUMIF(AGRIMOTORS!G:G,C83,AGRIMOTORS!E:E)</f>
        <v>0</v>
      </c>
      <c r="W83" s="15" t="n">
        <f aca="false">+SUMIF(BOVIMA!F:F,'ALL 2020'!C83,BOVIMA!D:D)</f>
        <v>0</v>
      </c>
      <c r="X83" s="15" t="n">
        <f aca="false">+SUMIF(AGRIFEED!F:F,'ALL 2020'!C83,AGRIFEED!D:D)</f>
        <v>0</v>
      </c>
      <c r="Y83" s="15" t="n">
        <f aca="false">SUMIF(AMIP!F:F,'ALL 2020'!C83,AMIP!D:D)</f>
        <v>0</v>
      </c>
      <c r="Z83" s="15" t="n">
        <f aca="false">+SUMIF(ISF!G:G,'ALL 2020'!C83,ISF!E:E)</f>
        <v>0</v>
      </c>
      <c r="AA83" s="29" t="n">
        <f aca="false">+SUMIF(DISCOI!G:G,'ALL 2020'!C83,DISCOI!E:E)</f>
        <v>0</v>
      </c>
      <c r="AB83" s="15" t="n">
        <f aca="false">+SUMIF(MABEL!F:F,'ALL 2020'!C83,MABEL!D:D)</f>
        <v>0</v>
      </c>
      <c r="AC83" s="15" t="n">
        <f aca="false">+SUMIF(NMP!F:F,'ALL 2020'!C83,NMP!D:D)</f>
        <v>0</v>
      </c>
      <c r="AD83" s="15" t="n">
        <f aca="false">SUMIF('AMCHO '!F:F,'ALL 2020'!C83,'AMCHO '!D:D)</f>
        <v>0</v>
      </c>
      <c r="AE83" s="41" t="n">
        <f aca="false">+SUMIF(CONFORTIS!G:G,'ALL 2020'!C83,CONFORTIS!E:E)</f>
        <v>0</v>
      </c>
      <c r="AF83" s="15" t="n">
        <f aca="false">+SUMIF('IRS IMMO'!G:G,'ALL 2020'!C83,'IRS IMMO'!E:E)</f>
        <v>0</v>
      </c>
      <c r="AG83" s="15" t="n">
        <f aca="false">+SUMIF(AGRIVETAM!F:F,'ALL 2020'!C83,AGRIVETAM!D:D)</f>
        <v>0</v>
      </c>
      <c r="AH83" s="15" t="n">
        <f aca="false">+SUMIF(EUROPAINTS!F:F,'ALL 2020'!C83,EUROPAINTS!D:D)</f>
        <v>0</v>
      </c>
      <c r="AI83" s="15" t="n">
        <f aca="false">+SUMIF('VET ABE'!F:F,'ALL 2020'!C83,'VET ABE'!E:E)</f>
        <v>0</v>
      </c>
      <c r="AJ83" s="15" t="n">
        <f aca="false">SUMIF('VET FIA'!F:F,'ALL 2020'!C83,'VET FIA'!E:E)</f>
        <v>0</v>
      </c>
      <c r="AK83" s="15" t="n">
        <f aca="false">+SUMIF('CSS SAKAY'!F:F,'ALL 2020'!C83,'CSS SAKAY'!D:D)</f>
        <v>0</v>
      </c>
      <c r="AL83" s="15" t="n">
        <f aca="false">+SUMIF(AGRIMA!F:F,'ALL 2020'!C83,AGRIMA!D:D)</f>
        <v>0</v>
      </c>
      <c r="AM83" s="15" t="n">
        <f aca="false">SUMIF('United Malagasy'!F:F,'ALL 2020'!C83,'United Malagasy'!D:D)</f>
        <v>0</v>
      </c>
      <c r="AN83" s="15" t="n">
        <f aca="false">+SUMIF(NUTRIFOOD!E:E,'ALL 2020'!C83,NUTRIFOOD!D:D)</f>
        <v>0</v>
      </c>
      <c r="AO83" s="15" t="n">
        <f aca="false">+SUMIF(FERRIS!H:H,'ALL 2020'!C83,FERRIS!F:F)</f>
        <v>0</v>
      </c>
      <c r="AP83" s="15" t="n">
        <f aca="false">+SUMIF(SEM!F:F,'ALL 2020'!C83,SEM!D:D)</f>
        <v>0</v>
      </c>
      <c r="AQ83" s="15" t="n">
        <f aca="false">+SUMIF(Madatrade!F:F,'ALL 2020'!C83,Madatrade!D:D)</f>
        <v>0</v>
      </c>
      <c r="AR83" s="15" t="n">
        <f aca="false">+SUMIF('FLY TECH'!F:F,'ALL 2020'!C83,'FLY TECH'!E:E)</f>
        <v>0</v>
      </c>
      <c r="AS83" s="15" t="n">
        <f aca="false">+SUMIF('FIRST INVESTISSEMENT'!G:G,'ALL 2020'!C83,'FIRST INVESTISSEMENT'!E:E)</f>
        <v>0</v>
      </c>
      <c r="AT83" s="105" t="n">
        <f aca="false">+SUM(F83:AS83)</f>
        <v>0</v>
      </c>
      <c r="AU83" s="106" t="n">
        <f aca="false">+AT83/$AW$2</f>
        <v>0</v>
      </c>
    </row>
    <row r="84" customFormat="false" ht="17.25" hidden="false" customHeight="true" outlineLevel="0" collapsed="false">
      <c r="A84" s="6" t="str">
        <f aca="false">+LEFT(B84)</f>
        <v>4</v>
      </c>
      <c r="B84" s="6" t="str">
        <f aca="false">+LEFT(C84,3)</f>
        <v>411</v>
      </c>
      <c r="C84" s="20" t="n">
        <v>41100000</v>
      </c>
      <c r="D84" s="46" t="s">
        <v>2946</v>
      </c>
      <c r="E84" s="57" t="s">
        <v>28</v>
      </c>
      <c r="F84" s="15" t="n">
        <f aca="false">+SUMIF(AGRIFARM!H:H,C84,AGRIFARM!L:L)</f>
        <v>1485470517.61</v>
      </c>
      <c r="G84" s="15" t="n">
        <f aca="false">+SUMIF(AGRICORP!I:I,C84,AGRICORP!E:E)</f>
        <v>0</v>
      </c>
      <c r="H84" s="15" t="n">
        <f aca="false">+SUMIF(SMTP!D:D,'ALL 2020'!C84,SMTP!G:G)</f>
        <v>3646774895.45581</v>
      </c>
      <c r="I84" s="15" t="n">
        <f aca="false">+SUMIF(AGRIVET!G:G,C84,AGRIVET!E:E)</f>
        <v>13900432415.29</v>
      </c>
      <c r="J84" s="15" t="n">
        <f aca="false">+SUMIF(AGRIVAL!G:G,'ALL 2020'!C84,AGRIVAL!E:E)</f>
        <v>0</v>
      </c>
      <c r="K84" s="15" t="n">
        <f aca="false">+SUMIF(AGRIKOBA!G:G,'ALL 2020'!C84,AGRIKOBA!E:E)</f>
        <v>0</v>
      </c>
      <c r="L84" s="15" t="n">
        <f aca="false">+SUMIF(LMOI!F:F,'ALL 2020'!C84,LMOI!D:D)</f>
        <v>3336901536.96996</v>
      </c>
      <c r="M84" s="15" t="n">
        <f aca="false">+SUMIF(TARTINE!G:G,'ALL 2020'!C84,TARTINE!E:E)</f>
        <v>423395616.89</v>
      </c>
      <c r="N84" s="15" t="n">
        <f aca="false">+SUMIF(IDF!F:F,'ALL 2020'!C84,IDF!D:D)</f>
        <v>1005506885.34</v>
      </c>
      <c r="O84" s="15" t="n">
        <f aca="false">+SUMIF(RYA!G:G,C84,RYA!E:E)</f>
        <v>37147316.23</v>
      </c>
      <c r="P84" s="15" t="n">
        <f aca="false">+SUMIF('SCI NOAH'!G:G,'ALL 2020'!C84,'SCI NOAH'!E:E)</f>
        <v>0</v>
      </c>
      <c r="Q84" s="15" t="n">
        <f aca="false">+SUMIF(SIM!F:F,'ALL 2020'!C84,SIM!D:D)</f>
        <v>73550610.0799999</v>
      </c>
      <c r="R84" s="15" t="n">
        <f aca="false">+SUMIF('First Energy'!F:F,'ALL 2020'!C84,'First Energy'!D:D)</f>
        <v>4968601150.52</v>
      </c>
      <c r="S84" s="15" t="n">
        <f aca="false">+SUMIF('ID Motors'!G:G,C84,'ID Motors'!E:E)</f>
        <v>6052117948.52</v>
      </c>
      <c r="T84" s="15" t="n">
        <f aca="false">+SUMIF('ID RENTAL'!G:G,'ALL 2020'!C84,'ID RENTAL'!E:E)</f>
        <v>0</v>
      </c>
      <c r="U84" s="15" t="n">
        <f aca="false">+SUMIF('MCM '!G:G,'ALL 2020'!C84,'MCM '!E:E)</f>
        <v>2520782773.49</v>
      </c>
      <c r="V84" s="15" t="n">
        <f aca="false">SUMIF(AGRIMOTORS!G:G,C84,AGRIMOTORS!E:E)</f>
        <v>0</v>
      </c>
      <c r="W84" s="15" t="n">
        <f aca="false">+SUMIF(BOVIMA!F:F,'ALL 2020'!C84,BOVIMA!D:D)</f>
        <v>0</v>
      </c>
      <c r="X84" s="15" t="n">
        <f aca="false">+SUMIF(AGRIFEED!F:F,'ALL 2020'!C84,AGRIFEED!D:D)</f>
        <v>0</v>
      </c>
      <c r="Y84" s="15" t="n">
        <f aca="false">SUMIF(AMIP!F:F,'ALL 2020'!C84,AMIP!D:D)</f>
        <v>0</v>
      </c>
      <c r="Z84" s="15" t="n">
        <f aca="false">+SUMIF(ISF!G:G,'ALL 2020'!C84,ISF!E:E)</f>
        <v>0</v>
      </c>
      <c r="AA84" s="29" t="n">
        <f aca="false">+SUMIF(DISCOI!G:G,'ALL 2020'!C84,DISCOI!E:E)</f>
        <v>5429935137.84</v>
      </c>
      <c r="AB84" s="15" t="n">
        <f aca="false">+SUMIF(MABEL!F:F,'ALL 2020'!C84,MABEL!D:D)</f>
        <v>0</v>
      </c>
      <c r="AC84" s="15" t="n">
        <f aca="false">+SUMIF(NMP!F:F,'ALL 2020'!C84,NMP!D:D)</f>
        <v>15416223.75</v>
      </c>
      <c r="AD84" s="15" t="n">
        <f aca="false">SUMIF('AMCHO '!F:F,'ALL 2020'!C84,'AMCHO '!D:D)</f>
        <v>674926257.03</v>
      </c>
      <c r="AE84" s="41" t="n">
        <f aca="false">+SUMIF(CONFORTIS!G:G,'ALL 2020'!C84,CONFORTIS!E:E)</f>
        <v>0</v>
      </c>
      <c r="AF84" s="15" t="n">
        <f aca="false">+SUMIF('IRS IMMO'!G:G,'ALL 2020'!C84,'IRS IMMO'!E:E)</f>
        <v>89166692.03</v>
      </c>
      <c r="AG84" s="15" t="n">
        <f aca="false">+SUMIF(AGRIVETAM!F:F,'ALL 2020'!C84,AGRIVETAM!D:D)</f>
        <v>894852915.7</v>
      </c>
      <c r="AH84" s="15" t="n">
        <f aca="false">+SUMIF(EUROPAINTS!F:F,'ALL 2020'!C84,EUROPAINTS!D:D)</f>
        <v>97150520.3199999</v>
      </c>
      <c r="AI84" s="15" t="n">
        <f aca="false">+SUMIF('VET ABE'!F:F,'ALL 2020'!C84,'VET ABE'!E:E)</f>
        <v>545700278.38</v>
      </c>
      <c r="AJ84" s="15" t="n">
        <f aca="false">SUMIF('VET FIA'!F:F,'ALL 2020'!C84,'VET FIA'!E:E)</f>
        <v>78573222.5300002</v>
      </c>
      <c r="AK84" s="15" t="n">
        <f aca="false">+SUMIF('CSS SAKAY'!F:F,'ALL 2020'!C84,'CSS SAKAY'!D:D)</f>
        <v>0</v>
      </c>
      <c r="AL84" s="15" t="n">
        <f aca="false">+SUMIF(AGRIMA!F:F,'ALL 2020'!C84,AGRIMA!D:D)</f>
        <v>54061000</v>
      </c>
      <c r="AM84" s="15" t="n">
        <f aca="false">SUMIF('United Malagasy'!F:F,'ALL 2020'!C84,'United Malagasy'!D:D)</f>
        <v>206177463.68</v>
      </c>
      <c r="AN84" s="15" t="n">
        <f aca="false">+SUMIF(NUTRIFOOD!E:E,'ALL 2020'!C84,NUTRIFOOD!D:D)</f>
        <v>0</v>
      </c>
      <c r="AO84" s="15" t="n">
        <f aca="false">+SUMIF(FERRIS!H:H,'ALL 2020'!C84,FERRIS!F:F)</f>
        <v>2165961534.46</v>
      </c>
      <c r="AP84" s="15" t="n">
        <f aca="false">+SUMIF(SEM!F:F,'ALL 2020'!C84,SEM!D:D)</f>
        <v>2251607229.97</v>
      </c>
      <c r="AQ84" s="15" t="n">
        <f aca="false">+SUMIF(Madatrade!F:F,'ALL 2020'!C84,Madatrade!D:D)</f>
        <v>1499225931.31</v>
      </c>
      <c r="AR84" s="15" t="n">
        <f aca="false">+SUMIF('FLY TECH'!F:F,'ALL 2020'!C84,'FLY TECH'!E:E)</f>
        <v>0</v>
      </c>
      <c r="AS84" s="15" t="n">
        <f aca="false">+SUMIF('FIRST INVESTISSEMENT'!G:G,'ALL 2020'!C84,'FIRST INVESTISSEMENT'!E:E)</f>
        <v>343681145.97</v>
      </c>
      <c r="AT84" s="105" t="n">
        <f aca="false">+SUM(F84:AS84)</f>
        <v>51797117219.3658</v>
      </c>
      <c r="AU84" s="106" t="n">
        <f aca="false">+AT84/$AW$2</f>
        <v>11405062.3722894</v>
      </c>
    </row>
    <row r="85" customFormat="false" ht="17.25" hidden="false" customHeight="true" outlineLevel="0" collapsed="false">
      <c r="A85" s="6" t="str">
        <f aca="false">+LEFT(B85)</f>
        <v>4</v>
      </c>
      <c r="B85" s="6" t="str">
        <f aca="false">+LEFT(C85,3)</f>
        <v>413</v>
      </c>
      <c r="C85" s="20" t="n">
        <v>41310000</v>
      </c>
      <c r="D85" s="46" t="s">
        <v>2946</v>
      </c>
      <c r="E85" s="57" t="s">
        <v>264</v>
      </c>
      <c r="F85" s="15" t="n">
        <f aca="false">+SUMIF(AGRIFARM!H:H,C85,AGRIFARM!L:L)</f>
        <v>71450000</v>
      </c>
      <c r="G85" s="15" t="n">
        <f aca="false">+SUMIF(AGRICORP!I:I,C85,AGRICORP!E:E)</f>
        <v>0</v>
      </c>
      <c r="H85" s="15" t="n">
        <f aca="false">+SUMIF(SMTP!D:D,'ALL 2020'!C85,SMTP!G:G)</f>
        <v>158226730.5304</v>
      </c>
      <c r="I85" s="15" t="n">
        <f aca="false">+SUMIF(AGRIVET!G:G,C85,AGRIVET!E:E)</f>
        <v>488020610.15</v>
      </c>
      <c r="J85" s="15" t="n">
        <f aca="false">+SUMIF(AGRIVAL!G:G,'ALL 2020'!C85,AGRIVAL!E:E)</f>
        <v>0</v>
      </c>
      <c r="K85" s="15" t="n">
        <f aca="false">+SUMIF(AGRIKOBA!G:G,'ALL 2020'!C85,AGRIKOBA!E:E)</f>
        <v>0</v>
      </c>
      <c r="L85" s="15" t="n">
        <f aca="false">+SUMIF(LMOI!F:F,'ALL 2020'!C85,LMOI!D:D)</f>
        <v>0</v>
      </c>
      <c r="M85" s="15" t="n">
        <f aca="false">+SUMIF(TARTINE!G:G,'ALL 2020'!C85,TARTINE!E:E)</f>
        <v>0</v>
      </c>
      <c r="N85" s="15" t="n">
        <f aca="false">+SUMIF(IDF!F:F,'ALL 2020'!C85,IDF!D:D)</f>
        <v>0</v>
      </c>
      <c r="O85" s="15" t="n">
        <f aca="false">+SUMIF(RYA!G:G,C85,RYA!E:E)</f>
        <v>0</v>
      </c>
      <c r="P85" s="15" t="n">
        <f aca="false">+SUMIF('SCI NOAH'!G:G,'ALL 2020'!C85,'SCI NOAH'!E:E)</f>
        <v>0</v>
      </c>
      <c r="Q85" s="15" t="n">
        <f aca="false">+SUMIF(SIM!F:F,'ALL 2020'!C85,SIM!D:D)</f>
        <v>0</v>
      </c>
      <c r="R85" s="15" t="n">
        <f aca="false">+SUMIF('First Energy'!F:F,'ALL 2020'!C85,'First Energy'!D:D)</f>
        <v>0</v>
      </c>
      <c r="S85" s="15" t="n">
        <f aca="false">+SUMIF('ID Motors'!G:G,C85,'ID Motors'!E:E)</f>
        <v>0</v>
      </c>
      <c r="T85" s="15" t="n">
        <f aca="false">+SUMIF('ID RENTAL'!G:G,'ALL 2020'!C85,'ID RENTAL'!E:E)</f>
        <v>0</v>
      </c>
      <c r="U85" s="15" t="n">
        <f aca="false">+SUMIF('MCM '!G:G,'ALL 2020'!C85,'MCM '!E:E)</f>
        <v>430462106.32</v>
      </c>
      <c r="V85" s="15" t="n">
        <f aca="false">SUMIF(AGRIMOTORS!G:G,C85,AGRIMOTORS!E:E)</f>
        <v>0</v>
      </c>
      <c r="W85" s="15" t="n">
        <f aca="false">+SUMIF(BOVIMA!F:F,'ALL 2020'!C85,BOVIMA!D:D)</f>
        <v>0</v>
      </c>
      <c r="X85" s="15" t="n">
        <f aca="false">+SUMIF(AGRIFEED!F:F,'ALL 2020'!C85,AGRIFEED!D:D)</f>
        <v>0</v>
      </c>
      <c r="Y85" s="15" t="n">
        <f aca="false">SUMIF(AMIP!F:F,'ALL 2020'!C85,AMIP!D:D)</f>
        <v>0</v>
      </c>
      <c r="Z85" s="15" t="n">
        <f aca="false">+SUMIF(ISF!G:G,'ALL 2020'!C85,ISF!E:E)</f>
        <v>0</v>
      </c>
      <c r="AA85" s="29" t="n">
        <f aca="false">+SUMIF(DISCOI!G:G,'ALL 2020'!C85,DISCOI!E:E)</f>
        <v>0</v>
      </c>
      <c r="AB85" s="15" t="n">
        <f aca="false">+SUMIF(MABEL!F:F,'ALL 2020'!C85,MABEL!D:D)</f>
        <v>0</v>
      </c>
      <c r="AC85" s="15" t="n">
        <f aca="false">+SUMIF(NMP!F:F,'ALL 2020'!C85,NMP!D:D)</f>
        <v>0</v>
      </c>
      <c r="AD85" s="15" t="n">
        <f aca="false">SUMIF('AMCHO '!F:F,'ALL 2020'!C85,'AMCHO '!D:D)</f>
        <v>0</v>
      </c>
      <c r="AE85" s="41" t="n">
        <f aca="false">+SUMIF(CONFORTIS!G:G,'ALL 2020'!C85,CONFORTIS!E:E)</f>
        <v>0</v>
      </c>
      <c r="AF85" s="15" t="n">
        <f aca="false">+SUMIF('IRS IMMO'!G:G,'ALL 2020'!C85,'IRS IMMO'!E:E)</f>
        <v>0</v>
      </c>
      <c r="AG85" s="15" t="n">
        <f aca="false">+SUMIF(AGRIVETAM!F:F,'ALL 2020'!C85,AGRIVETAM!D:D)</f>
        <v>0</v>
      </c>
      <c r="AH85" s="15" t="n">
        <f aca="false">+SUMIF(EUROPAINTS!F:F,'ALL 2020'!C85,EUROPAINTS!D:D)</f>
        <v>0</v>
      </c>
      <c r="AI85" s="15" t="n">
        <f aca="false">+SUMIF('VET ABE'!F:F,'ALL 2020'!C85,'VET ABE'!E:E)</f>
        <v>0</v>
      </c>
      <c r="AJ85" s="15" t="n">
        <f aca="false">SUMIF('VET FIA'!F:F,'ALL 2020'!C85,'VET FIA'!E:E)</f>
        <v>0</v>
      </c>
      <c r="AK85" s="15" t="n">
        <f aca="false">+SUMIF('CSS SAKAY'!F:F,'ALL 2020'!C85,'CSS SAKAY'!D:D)</f>
        <v>0</v>
      </c>
      <c r="AL85" s="15" t="n">
        <f aca="false">+SUMIF(AGRIMA!F:F,'ALL 2020'!C85,AGRIMA!D:D)</f>
        <v>0</v>
      </c>
      <c r="AM85" s="15" t="n">
        <f aca="false">SUMIF('United Malagasy'!F:F,'ALL 2020'!C85,'United Malagasy'!D:D)</f>
        <v>0</v>
      </c>
      <c r="AN85" s="15" t="n">
        <f aca="false">+SUMIF(NUTRIFOOD!E:E,'ALL 2020'!C85,NUTRIFOOD!D:D)</f>
        <v>0</v>
      </c>
      <c r="AO85" s="15" t="n">
        <f aca="false">+SUMIF(FERRIS!H:H,'ALL 2020'!C85,FERRIS!F:F)</f>
        <v>0</v>
      </c>
      <c r="AP85" s="15" t="n">
        <f aca="false">+SUMIF(SEM!F:F,'ALL 2020'!C85,SEM!D:D)</f>
        <v>0</v>
      </c>
      <c r="AQ85" s="15" t="n">
        <f aca="false">+SUMIF(Madatrade!F:F,'ALL 2020'!C85,Madatrade!D:D)</f>
        <v>0</v>
      </c>
      <c r="AR85" s="15" t="n">
        <f aca="false">+SUMIF('FLY TECH'!F:F,'ALL 2020'!C85,'FLY TECH'!E:E)</f>
        <v>0</v>
      </c>
      <c r="AS85" s="15" t="n">
        <f aca="false">+SUMIF('FIRST INVESTISSEMENT'!G:G,'ALL 2020'!C85,'FIRST INVESTISSEMENT'!E:E)</f>
        <v>0</v>
      </c>
      <c r="AT85" s="105" t="n">
        <f aca="false">+SUM(F85:AS85)</f>
        <v>1148159447.0004</v>
      </c>
      <c r="AU85" s="106" t="n">
        <f aca="false">+AT85/$AW$2</f>
        <v>252810.017416896</v>
      </c>
    </row>
    <row r="86" customFormat="false" ht="17.25" hidden="false" customHeight="true" outlineLevel="0" collapsed="false">
      <c r="A86" s="6" t="str">
        <f aca="false">+LEFT(B86)</f>
        <v>4</v>
      </c>
      <c r="B86" s="6" t="str">
        <f aca="false">+LEFT(C86,3)</f>
        <v>416</v>
      </c>
      <c r="C86" s="20" t="n">
        <v>41600000</v>
      </c>
      <c r="D86" s="46" t="s">
        <v>2946</v>
      </c>
      <c r="E86" s="57" t="s">
        <v>265</v>
      </c>
      <c r="F86" s="15" t="n">
        <f aca="false">+SUMIF(AGRIFARM!H:H,C86,AGRIFARM!L:L)</f>
        <v>794964477.35</v>
      </c>
      <c r="G86" s="15" t="n">
        <f aca="false">+SUMIF(AGRICORP!I:I,C86,AGRICORP!E:E)</f>
        <v>0</v>
      </c>
      <c r="H86" s="15" t="n">
        <f aca="false">+SUMIF(SMTP!D:D,'ALL 2020'!C86,SMTP!G:G)</f>
        <v>552578746.62</v>
      </c>
      <c r="I86" s="15" t="n">
        <f aca="false">+SUMIF(AGRIVET!G:G,C86,AGRIVET!E:E)</f>
        <v>1515631022.26</v>
      </c>
      <c r="J86" s="15" t="n">
        <f aca="false">+SUMIF(AGRIVAL!G:G,'ALL 2020'!C86,AGRIVAL!E:E)</f>
        <v>3023642094.39</v>
      </c>
      <c r="K86" s="15" t="n">
        <f aca="false">+SUMIF(AGRIKOBA!G:G,'ALL 2020'!C86,AGRIKOBA!E:E)</f>
        <v>0</v>
      </c>
      <c r="L86" s="15" t="n">
        <f aca="false">+SUMIF(LMOI!F:F,'ALL 2020'!C86,LMOI!D:D)</f>
        <v>42500004</v>
      </c>
      <c r="M86" s="15" t="n">
        <f aca="false">+SUMIF(TARTINE!G:G,'ALL 2020'!C86,TARTINE!E:E)</f>
        <v>0</v>
      </c>
      <c r="N86" s="15" t="n">
        <f aca="false">+SUMIF(IDF!F:F,'ALL 2020'!C86,IDF!D:D)</f>
        <v>1195441936.86</v>
      </c>
      <c r="O86" s="15" t="n">
        <f aca="false">+SUMIF(RYA!G:G,C86,RYA!E:E)</f>
        <v>0</v>
      </c>
      <c r="P86" s="15" t="n">
        <f aca="false">+SUMIF('SCI NOAH'!G:G,'ALL 2020'!C86,'SCI NOAH'!E:E)</f>
        <v>0</v>
      </c>
      <c r="Q86" s="15" t="n">
        <f aca="false">+SUMIF(SIM!F:F,'ALL 2020'!C86,SIM!D:D)</f>
        <v>2500000.01</v>
      </c>
      <c r="R86" s="15" t="n">
        <f aca="false">+SUMIF('First Energy'!F:F,'ALL 2020'!C86,'First Energy'!D:D)</f>
        <v>675189415.291998</v>
      </c>
      <c r="S86" s="15" t="n">
        <f aca="false">+SUMIF('ID Motors'!G:G,C86,'ID Motors'!E:E)</f>
        <v>767239864.32</v>
      </c>
      <c r="T86" s="15" t="n">
        <f aca="false">+SUMIF('ID RENTAL'!G:G,'ALL 2020'!C86,'ID RENTAL'!E:E)</f>
        <v>0</v>
      </c>
      <c r="U86" s="15" t="n">
        <f aca="false">+SUMIF('MCM '!G:G,'ALL 2020'!C86,'MCM '!E:E)</f>
        <v>191319958.2</v>
      </c>
      <c r="V86" s="15" t="n">
        <f aca="false">SUMIF(AGRIMOTORS!G:G,C86,AGRIMOTORS!E:E)</f>
        <v>0</v>
      </c>
      <c r="W86" s="15" t="n">
        <f aca="false">+SUMIF(BOVIMA!F:F,'ALL 2020'!C86,BOVIMA!D:D)</f>
        <v>0</v>
      </c>
      <c r="X86" s="15" t="n">
        <f aca="false">+SUMIF(AGRIFEED!F:F,'ALL 2020'!C86,AGRIFEED!D:D)</f>
        <v>0</v>
      </c>
      <c r="Y86" s="15" t="n">
        <f aca="false">SUMIF(AMIP!F:F,'ALL 2020'!C86,AMIP!D:D)</f>
        <v>0</v>
      </c>
      <c r="Z86" s="15" t="n">
        <f aca="false">+SUMIF(ISF!G:G,'ALL 2020'!C86,ISF!E:E)</f>
        <v>0</v>
      </c>
      <c r="AA86" s="29" t="n">
        <f aca="false">+SUMIF(DISCOI!G:G,'ALL 2020'!C86,DISCOI!E:E)</f>
        <v>0</v>
      </c>
      <c r="AB86" s="15" t="n">
        <f aca="false">+SUMIF(MABEL!F:F,'ALL 2020'!C86,MABEL!D:D)</f>
        <v>0</v>
      </c>
      <c r="AC86" s="15" t="n">
        <f aca="false">+SUMIF(NMP!F:F,'ALL 2020'!C86,NMP!D:D)</f>
        <v>0</v>
      </c>
      <c r="AD86" s="15" t="n">
        <f aca="false">SUMIF('AMCHO '!F:F,'ALL 2020'!C86,'AMCHO '!D:D)</f>
        <v>0</v>
      </c>
      <c r="AE86" s="41" t="n">
        <f aca="false">+SUMIF(CONFORTIS!G:G,'ALL 2020'!C86,CONFORTIS!E:E)</f>
        <v>0</v>
      </c>
      <c r="AF86" s="15" t="n">
        <f aca="false">+SUMIF('IRS IMMO'!G:G,'ALL 2020'!C86,'IRS IMMO'!E:E)</f>
        <v>0</v>
      </c>
      <c r="AG86" s="15" t="n">
        <f aca="false">+SUMIF(AGRIVETAM!F:F,'ALL 2020'!C86,AGRIVETAM!D:D)</f>
        <v>0</v>
      </c>
      <c r="AH86" s="15" t="n">
        <f aca="false">+SUMIF(EUROPAINTS!F:F,'ALL 2020'!C86,EUROPAINTS!D:D)</f>
        <v>14483941</v>
      </c>
      <c r="AI86" s="15" t="n">
        <f aca="false">+SUMIF('VET ABE'!F:F,'ALL 2020'!C86,'VET ABE'!E:E)</f>
        <v>0</v>
      </c>
      <c r="AJ86" s="15" t="n">
        <f aca="false">SUMIF('VET FIA'!F:F,'ALL 2020'!C86,'VET FIA'!E:E)</f>
        <v>0</v>
      </c>
      <c r="AK86" s="15" t="n">
        <f aca="false">+SUMIF('CSS SAKAY'!F:F,'ALL 2020'!C86,'CSS SAKAY'!D:D)</f>
        <v>0</v>
      </c>
      <c r="AL86" s="15" t="n">
        <f aca="false">+SUMIF(AGRIMA!F:F,'ALL 2020'!C86,AGRIMA!D:D)</f>
        <v>0</v>
      </c>
      <c r="AM86" s="15" t="n">
        <f aca="false">SUMIF('United Malagasy'!F:F,'ALL 2020'!C86,'United Malagasy'!D:D)</f>
        <v>0</v>
      </c>
      <c r="AN86" s="15" t="n">
        <f aca="false">+SUMIF(NUTRIFOOD!E:E,'ALL 2020'!C86,NUTRIFOOD!D:D)</f>
        <v>0</v>
      </c>
      <c r="AO86" s="15" t="n">
        <f aca="false">+SUMIF(FERRIS!H:H,'ALL 2020'!C86,FERRIS!F:F)</f>
        <v>0</v>
      </c>
      <c r="AP86" s="15" t="n">
        <f aca="false">+SUMIF(SEM!F:F,'ALL 2020'!C86,SEM!D:D)</f>
        <v>20479998</v>
      </c>
      <c r="AQ86" s="15" t="n">
        <f aca="false">+SUMIF(Madatrade!F:F,'ALL 2020'!C86,Madatrade!D:D)</f>
        <v>0</v>
      </c>
      <c r="AR86" s="15" t="n">
        <f aca="false">+SUMIF('FLY TECH'!F:F,'ALL 2020'!C86,'FLY TECH'!E:E)</f>
        <v>0</v>
      </c>
      <c r="AS86" s="15" t="n">
        <f aca="false">+SUMIF('FIRST INVESTISSEMENT'!G:G,'ALL 2020'!C86,'FIRST INVESTISSEMENT'!E:E)</f>
        <v>0</v>
      </c>
      <c r="AT86" s="105" t="n">
        <f aca="false">+SUM(F86:AS86)</f>
        <v>8795971458.302</v>
      </c>
      <c r="AU86" s="106" t="n">
        <f aca="false">+AT86/$AW$2</f>
        <v>1936760.35447982</v>
      </c>
    </row>
    <row r="87" customFormat="false" ht="17.25" hidden="false" customHeight="true" outlineLevel="0" collapsed="false">
      <c r="A87" s="6" t="str">
        <f aca="false">+LEFT(B87)</f>
        <v>4</v>
      </c>
      <c r="B87" s="6" t="str">
        <f aca="false">+LEFT(C87,3)</f>
        <v>418</v>
      </c>
      <c r="C87" s="20" t="n">
        <v>41810000</v>
      </c>
      <c r="D87" s="46" t="s">
        <v>2946</v>
      </c>
      <c r="E87" s="57" t="s">
        <v>1555</v>
      </c>
      <c r="F87" s="15" t="n">
        <f aca="false">+SUMIF(AGRIFARM!H:H,C87,AGRIFARM!L:L)</f>
        <v>1500000</v>
      </c>
      <c r="G87" s="15" t="n">
        <f aca="false">+SUMIF(AGRICORP!I:I,C87,AGRICORP!E:E)</f>
        <v>0</v>
      </c>
      <c r="H87" s="15" t="n">
        <f aca="false">+SUMIF(SMTP!D:D,'ALL 2020'!C87,SMTP!G:G)</f>
        <v>0</v>
      </c>
      <c r="I87" s="15" t="n">
        <f aca="false">+SUMIF(AGRIVET!G:G,C87,AGRIVET!E:E)</f>
        <v>3.0517578125E-007</v>
      </c>
      <c r="J87" s="15" t="n">
        <f aca="false">+SUMIF(AGRIVAL!G:G,'ALL 2020'!C87,AGRIVAL!E:E)</f>
        <v>38040882</v>
      </c>
      <c r="K87" s="15" t="n">
        <f aca="false">+SUMIF(AGRIKOBA!G:G,'ALL 2020'!C87,AGRIKOBA!E:E)</f>
        <v>0</v>
      </c>
      <c r="L87" s="15" t="n">
        <f aca="false">+SUMIF(LMOI!F:F,'ALL 2020'!C87,LMOI!D:D)</f>
        <v>0</v>
      </c>
      <c r="M87" s="15" t="n">
        <f aca="false">+SUMIF(TARTINE!G:G,'ALL 2020'!C87,TARTINE!E:E)</f>
        <v>0</v>
      </c>
      <c r="N87" s="15" t="n">
        <f aca="false">+SUMIF(IDF!F:F,'ALL 2020'!C87,IDF!D:D)</f>
        <v>3559900.78</v>
      </c>
      <c r="O87" s="15" t="n">
        <f aca="false">+SUMIF(RYA!G:G,C87,RYA!E:E)</f>
        <v>63146435.2</v>
      </c>
      <c r="P87" s="15" t="n">
        <f aca="false">+SUMIF('SCI NOAH'!G:G,'ALL 2020'!C87,'SCI NOAH'!E:E)</f>
        <v>0</v>
      </c>
      <c r="Q87" s="15" t="n">
        <f aca="false">+SUMIF(SIM!F:F,'ALL 2020'!C87,SIM!D:D)</f>
        <v>700000</v>
      </c>
      <c r="R87" s="15" t="n">
        <f aca="false">+SUMIF('First Energy'!F:F,'ALL 2020'!C87,'First Energy'!D:D)</f>
        <v>-406148692.56</v>
      </c>
      <c r="S87" s="15" t="n">
        <f aca="false">+SUMIF('ID Motors'!G:G,C87,'ID Motors'!E:E)</f>
        <v>0</v>
      </c>
      <c r="T87" s="15" t="n">
        <f aca="false">+SUMIF('ID RENTAL'!G:G,'ALL 2020'!C87,'ID RENTAL'!E:E)</f>
        <v>0</v>
      </c>
      <c r="U87" s="15" t="n">
        <f aca="false">+SUMIF('MCM '!G:G,'ALL 2020'!C87,'MCM '!E:E)</f>
        <v>0</v>
      </c>
      <c r="V87" s="15" t="n">
        <f aca="false">SUMIF(AGRIMOTORS!G:G,C87,AGRIMOTORS!E:E)</f>
        <v>169627500</v>
      </c>
      <c r="W87" s="15" t="n">
        <f aca="false">+SUMIF(BOVIMA!F:F,'ALL 2020'!C87,BOVIMA!D:D)</f>
        <v>0</v>
      </c>
      <c r="X87" s="15" t="n">
        <f aca="false">+SUMIF(AGRIFEED!F:F,'ALL 2020'!C87,AGRIFEED!D:D)</f>
        <v>0</v>
      </c>
      <c r="Y87" s="15" t="n">
        <f aca="false">SUMIF(AMIP!F:F,'ALL 2020'!C87,AMIP!D:D)</f>
        <v>0</v>
      </c>
      <c r="Z87" s="15" t="n">
        <f aca="false">+SUMIF(ISF!G:G,'ALL 2020'!C87,ISF!E:E)</f>
        <v>0</v>
      </c>
      <c r="AA87" s="29" t="n">
        <f aca="false">+SUMIF(DISCOI!G:G,'ALL 2020'!C87,DISCOI!E:E)</f>
        <v>0</v>
      </c>
      <c r="AB87" s="15" t="n">
        <f aca="false">+SUMIF(MABEL!F:F,'ALL 2020'!C87,MABEL!D:D)</f>
        <v>0</v>
      </c>
      <c r="AC87" s="15" t="n">
        <f aca="false">+SUMIF(NMP!F:F,'ALL 2020'!C87,NMP!D:D)</f>
        <v>0</v>
      </c>
      <c r="AD87" s="15" t="n">
        <f aca="false">SUMIF('AMCHO '!F:F,'ALL 2020'!C87,'AMCHO '!D:D)</f>
        <v>760000</v>
      </c>
      <c r="AE87" s="41" t="n">
        <f aca="false">+SUMIF(CONFORTIS!G:G,'ALL 2020'!C87,CONFORTIS!E:E)</f>
        <v>0</v>
      </c>
      <c r="AF87" s="15" t="n">
        <f aca="false">+SUMIF('IRS IMMO'!G:G,'ALL 2020'!C87,'IRS IMMO'!E:E)</f>
        <v>0</v>
      </c>
      <c r="AG87" s="15" t="n">
        <f aca="false">+SUMIF(AGRIVETAM!F:F,'ALL 2020'!C87,AGRIVETAM!D:D)</f>
        <v>143635627.53</v>
      </c>
      <c r="AH87" s="15" t="n">
        <f aca="false">+SUMIF(EUROPAINTS!F:F,'ALL 2020'!C87,EUROPAINTS!D:D)</f>
        <v>0</v>
      </c>
      <c r="AI87" s="15" t="n">
        <f aca="false">+SUMIF('VET ABE'!F:F,'ALL 2020'!C87,'VET ABE'!E:E)</f>
        <v>0</v>
      </c>
      <c r="AJ87" s="15" t="n">
        <f aca="false">SUMIF('VET FIA'!F:F,'ALL 2020'!C87,'VET FIA'!E:E)</f>
        <v>0</v>
      </c>
      <c r="AK87" s="15" t="n">
        <f aca="false">+SUMIF('CSS SAKAY'!F:F,'ALL 2020'!C87,'CSS SAKAY'!D:D)</f>
        <v>0</v>
      </c>
      <c r="AL87" s="15" t="n">
        <f aca="false">+SUMIF(AGRIMA!F:F,'ALL 2020'!C87,AGRIMA!D:D)</f>
        <v>0</v>
      </c>
      <c r="AM87" s="15" t="n">
        <f aca="false">SUMIF('United Malagasy'!F:F,'ALL 2020'!C87,'United Malagasy'!D:D)</f>
        <v>0</v>
      </c>
      <c r="AN87" s="15" t="n">
        <f aca="false">+SUMIF(NUTRIFOOD!E:E,'ALL 2020'!C87,NUTRIFOOD!D:D)</f>
        <v>0</v>
      </c>
      <c r="AO87" s="15" t="n">
        <f aca="false">+SUMIF(FERRIS!H:H,'ALL 2020'!C87,FERRIS!F:F)</f>
        <v>820909349</v>
      </c>
      <c r="AP87" s="15" t="n">
        <f aca="false">+SUMIF(SEM!F:F,'ALL 2020'!C87,SEM!D:D)</f>
        <v>0</v>
      </c>
      <c r="AQ87" s="15" t="n">
        <f aca="false">+SUMIF(Madatrade!F:F,'ALL 2020'!C87,Madatrade!D:D)</f>
        <v>0</v>
      </c>
      <c r="AR87" s="15" t="n">
        <f aca="false">+SUMIF('FLY TECH'!F:F,'ALL 2020'!C87,'FLY TECH'!E:E)</f>
        <v>612281871.53</v>
      </c>
      <c r="AS87" s="15" t="n">
        <f aca="false">+SUMIF('FIRST INVESTISSEMENT'!G:G,'ALL 2020'!C87,'FIRST INVESTISSEMENT'!E:E)</f>
        <v>0</v>
      </c>
      <c r="AT87" s="105" t="n">
        <f aca="false">+SUM(F87:AS87)</f>
        <v>1448012873.48</v>
      </c>
      <c r="AU87" s="106" t="n">
        <f aca="false">+AT87/$AW$2</f>
        <v>318833.90475142</v>
      </c>
    </row>
    <row r="88" customFormat="false" ht="17.25" hidden="false" customHeight="true" outlineLevel="0" collapsed="false">
      <c r="A88" s="6" t="str">
        <f aca="false">+LEFT(B88)</f>
        <v>4</v>
      </c>
      <c r="B88" s="6" t="str">
        <f aca="false">+LEFT(C88,3)</f>
        <v>419</v>
      </c>
      <c r="C88" s="20" t="n">
        <v>41910000</v>
      </c>
      <c r="D88" s="46" t="s">
        <v>2947</v>
      </c>
      <c r="E88" s="57" t="s">
        <v>267</v>
      </c>
      <c r="F88" s="15" t="n">
        <f aca="false">+SUMIF(AGRIFARM!H:H,C88,AGRIFARM!L:L)</f>
        <v>1239999.98</v>
      </c>
      <c r="G88" s="15" t="n">
        <f aca="false">+SUMIF(AGRICORP!I:I,C88,AGRICORP!E:E)</f>
        <v>0</v>
      </c>
      <c r="H88" s="15" t="n">
        <f aca="false">+SUMIF(SMTP!D:D,'ALL 2020'!C88,SMTP!G:G)</f>
        <v>-103893382.495</v>
      </c>
      <c r="I88" s="15" t="n">
        <f aca="false">+SUMIF(AGRIVET!G:G,C88,AGRIVET!E:E)</f>
        <v>-876103685.76</v>
      </c>
      <c r="J88" s="15" t="n">
        <f aca="false">+SUMIF(AGRIVAL!G:G,'ALL 2020'!C88,AGRIVAL!E:E)</f>
        <v>0</v>
      </c>
      <c r="K88" s="15" t="n">
        <f aca="false">+SUMIF(AGRIKOBA!G:G,'ALL 2020'!C88,AGRIKOBA!E:E)</f>
        <v>0</v>
      </c>
      <c r="L88" s="15" t="n">
        <f aca="false">+SUMIF(LMOI!F:F,'ALL 2020'!C88,LMOI!D:D)</f>
        <v>-10000000</v>
      </c>
      <c r="M88" s="15" t="n">
        <f aca="false">+SUMIF(TARTINE!G:G,'ALL 2020'!C88,TARTINE!E:E)</f>
        <v>0</v>
      </c>
      <c r="N88" s="15" t="n">
        <f aca="false">+SUMIF(IDF!F:F,'ALL 2020'!C88,IDF!D:D)</f>
        <v>-67001176.22</v>
      </c>
      <c r="O88" s="15" t="n">
        <f aca="false">+SUMIF(RYA!G:G,C88,RYA!E:E)</f>
        <v>-2000000</v>
      </c>
      <c r="P88" s="15" t="n">
        <f aca="false">+SUMIF('SCI NOAH'!G:G,'ALL 2020'!C88,'SCI NOAH'!E:E)</f>
        <v>0</v>
      </c>
      <c r="Q88" s="15" t="n">
        <f aca="false">+SUMIF(SIM!F:F,'ALL 2020'!C88,SIM!D:D)</f>
        <v>0</v>
      </c>
      <c r="R88" s="15" t="n">
        <f aca="false">+SUMIF('First Energy'!F:F,'ALL 2020'!C88,'First Energy'!D:D)</f>
        <v>-100000000</v>
      </c>
      <c r="S88" s="15" t="n">
        <f aca="false">+SUMIF('ID Motors'!G:G,C88,'ID Motors'!E:E)</f>
        <v>0</v>
      </c>
      <c r="T88" s="15" t="n">
        <f aca="false">+SUMIF('ID RENTAL'!G:G,'ALL 2020'!C88,'ID RENTAL'!E:E)</f>
        <v>0</v>
      </c>
      <c r="U88" s="15" t="n">
        <f aca="false">+SUMIF('MCM '!G:G,'ALL 2020'!C88,'MCM '!E:E)</f>
        <v>0</v>
      </c>
      <c r="V88" s="15" t="n">
        <f aca="false">SUMIF(AGRIMOTORS!G:G,C88,AGRIMOTORS!E:E)</f>
        <v>0</v>
      </c>
      <c r="W88" s="15" t="n">
        <f aca="false">+SUMIF(BOVIMA!F:F,'ALL 2020'!C88,BOVIMA!D:D)</f>
        <v>0</v>
      </c>
      <c r="X88" s="15" t="n">
        <f aca="false">+SUMIF(AGRIFEED!F:F,'ALL 2020'!C88,AGRIFEED!D:D)</f>
        <v>0</v>
      </c>
      <c r="Y88" s="15" t="n">
        <f aca="false">SUMIF(AMIP!F:F,'ALL 2020'!C88,AMIP!D:D)</f>
        <v>0</v>
      </c>
      <c r="Z88" s="15" t="n">
        <f aca="false">+SUMIF(ISF!G:G,'ALL 2020'!C88,ISF!E:E)</f>
        <v>0</v>
      </c>
      <c r="AA88" s="29" t="n">
        <f aca="false">+SUMIF(DISCOI!G:G,'ALL 2020'!C88,DISCOI!E:E)</f>
        <v>-151213.36</v>
      </c>
      <c r="AB88" s="15" t="n">
        <f aca="false">+SUMIF(MABEL!F:F,'ALL 2020'!C88,MABEL!D:D)</f>
        <v>0</v>
      </c>
      <c r="AC88" s="15" t="n">
        <f aca="false">+SUMIF(NMP!F:F,'ALL 2020'!C88,NMP!D:D)</f>
        <v>0</v>
      </c>
      <c r="AD88" s="15" t="n">
        <f aca="false">SUMIF('AMCHO '!F:F,'ALL 2020'!C88,'AMCHO '!D:D)</f>
        <v>-692199883.52</v>
      </c>
      <c r="AE88" s="41" t="n">
        <f aca="false">+SUMIF(CONFORTIS!G:G,'ALL 2020'!C88,CONFORTIS!E:E)</f>
        <v>0</v>
      </c>
      <c r="AF88" s="15" t="n">
        <f aca="false">+SUMIF('IRS IMMO'!G:G,'ALL 2020'!C88,'IRS IMMO'!E:E)</f>
        <v>0</v>
      </c>
      <c r="AG88" s="15" t="n">
        <f aca="false">+SUMIF(AGRIVETAM!F:F,'ALL 2020'!C88,AGRIVETAM!D:D)</f>
        <v>0</v>
      </c>
      <c r="AH88" s="15" t="n">
        <f aca="false">+SUMIF(EUROPAINTS!F:F,'ALL 2020'!C88,EUROPAINTS!D:D)</f>
        <v>-3705669.3</v>
      </c>
      <c r="AI88" s="15" t="n">
        <f aca="false">+SUMIF('VET ABE'!F:F,'ALL 2020'!C88,'VET ABE'!E:E)</f>
        <v>0</v>
      </c>
      <c r="AJ88" s="15" t="n">
        <f aca="false">SUMIF('VET FIA'!F:F,'ALL 2020'!C88,'VET FIA'!E:E)</f>
        <v>0</v>
      </c>
      <c r="AK88" s="15" t="n">
        <f aca="false">+SUMIF('CSS SAKAY'!F:F,'ALL 2020'!C88,'CSS SAKAY'!D:D)</f>
        <v>0</v>
      </c>
      <c r="AL88" s="15" t="n">
        <f aca="false">+SUMIF(AGRIMA!F:F,'ALL 2020'!C88,AGRIMA!D:D)</f>
        <v>-60000000</v>
      </c>
      <c r="AM88" s="15" t="n">
        <f aca="false">SUMIF('United Malagasy'!F:F,'ALL 2020'!C88,'United Malagasy'!D:D)</f>
        <v>-75000000</v>
      </c>
      <c r="AN88" s="15" t="n">
        <f aca="false">+SUMIF(NUTRIFOOD!E:E,'ALL 2020'!C88,NUTRIFOOD!D:D)</f>
        <v>0</v>
      </c>
      <c r="AO88" s="15" t="n">
        <f aca="false">+SUMIF(FERRIS!H:H,'ALL 2020'!C88,FERRIS!F:F)</f>
        <v>0</v>
      </c>
      <c r="AP88" s="15" t="n">
        <f aca="false">+SUMIF(SEM!F:F,'ALL 2020'!C88,SEM!D:D)</f>
        <v>0</v>
      </c>
      <c r="AQ88" s="15" t="n">
        <f aca="false">+SUMIF(Madatrade!F:F,'ALL 2020'!C88,Madatrade!D:D)</f>
        <v>-9281200749.29</v>
      </c>
      <c r="AR88" s="15" t="n">
        <f aca="false">+SUMIF('FLY TECH'!F:F,'ALL 2020'!C88,'FLY TECH'!E:E)</f>
        <v>0</v>
      </c>
      <c r="AS88" s="15" t="n">
        <f aca="false">+SUMIF('FIRST INVESTISSEMENT'!G:G,'ALL 2020'!C88,'FIRST INVESTISSEMENT'!E:E)</f>
        <v>0</v>
      </c>
      <c r="AT88" s="105" t="n">
        <f aca="false">+SUM(F88:AS88)</f>
        <v>-11270015759.965</v>
      </c>
      <c r="AU88" s="106" t="n">
        <f aca="false">+AT88/$AW$2</f>
        <v>-2481513.24975724</v>
      </c>
    </row>
    <row r="89" customFormat="false" ht="17.25" hidden="false" customHeight="true" outlineLevel="0" collapsed="false">
      <c r="A89" s="6" t="str">
        <f aca="false">+LEFT(B89)</f>
        <v>4</v>
      </c>
      <c r="B89" s="6" t="str">
        <f aca="false">+LEFT(C89,3)</f>
        <v>419</v>
      </c>
      <c r="C89" s="20" t="n">
        <v>41980000</v>
      </c>
      <c r="D89" s="46" t="s">
        <v>2947</v>
      </c>
      <c r="E89" s="57" t="s">
        <v>269</v>
      </c>
      <c r="F89" s="15" t="n">
        <f aca="false">+SUMIF(AGRIFARM!H:H,C89,AGRIFARM!L:L)</f>
        <v>-30000</v>
      </c>
      <c r="G89" s="15" t="n">
        <f aca="false">+SUMIF(AGRICORP!I:I,C89,AGRICORP!E:E)</f>
        <v>0</v>
      </c>
      <c r="H89" s="15" t="n">
        <f aca="false">+SUMIF(SMTP!D:D,'ALL 2020'!C89,SMTP!G:G)</f>
        <v>-16061923.65</v>
      </c>
      <c r="I89" s="15" t="n">
        <f aca="false">+SUMIF(AGRIVET!G:G,C89,AGRIVET!E:E)</f>
        <v>-283357556.28</v>
      </c>
      <c r="J89" s="15" t="n">
        <f aca="false">+SUMIF(AGRIVAL!G:G,'ALL 2020'!C89,AGRIVAL!E:E)</f>
        <v>-5462650</v>
      </c>
      <c r="K89" s="15" t="n">
        <f aca="false">+SUMIF(AGRIKOBA!G:G,'ALL 2020'!C89,AGRIKOBA!E:E)</f>
        <v>-216000</v>
      </c>
      <c r="L89" s="15" t="n">
        <f aca="false">+SUMIF(LMOI!F:F,'ALL 2020'!C89,LMOI!D:D)</f>
        <v>0</v>
      </c>
      <c r="M89" s="15" t="n">
        <f aca="false">+SUMIF(TARTINE!G:G,'ALL 2020'!C89,TARTINE!E:E)</f>
        <v>0</v>
      </c>
      <c r="N89" s="15" t="n">
        <f aca="false">+SUMIF(IDF!F:F,'ALL 2020'!C89,IDF!D:D)</f>
        <v>-52274713.81</v>
      </c>
      <c r="O89" s="15" t="n">
        <f aca="false">+SUMIF(RYA!G:G,C89,RYA!E:E)</f>
        <v>0</v>
      </c>
      <c r="P89" s="15" t="n">
        <f aca="false">+SUMIF('SCI NOAH'!G:G,'ALL 2020'!C89,'SCI NOAH'!E:E)</f>
        <v>0</v>
      </c>
      <c r="Q89" s="15" t="n">
        <f aca="false">+SUMIF(SIM!F:F,'ALL 2020'!C89,SIM!D:D)</f>
        <v>0</v>
      </c>
      <c r="R89" s="15" t="n">
        <f aca="false">+SUMIF('First Energy'!F:F,'ALL 2020'!C89,'First Energy'!D:D)</f>
        <v>0</v>
      </c>
      <c r="S89" s="15" t="n">
        <f aca="false">+SUMIF('ID Motors'!G:G,C89,'ID Motors'!E:E)</f>
        <v>0</v>
      </c>
      <c r="T89" s="15" t="n">
        <f aca="false">+SUMIF('ID RENTAL'!G:G,'ALL 2020'!C89,'ID RENTAL'!E:E)</f>
        <v>0</v>
      </c>
      <c r="U89" s="15" t="n">
        <f aca="false">+SUMIF('MCM '!G:G,'ALL 2020'!C89,'MCM '!E:E)</f>
        <v>0</v>
      </c>
      <c r="V89" s="15" t="n">
        <f aca="false">SUMIF(AGRIMOTORS!G:G,C89,AGRIMOTORS!E:E)</f>
        <v>0</v>
      </c>
      <c r="W89" s="15" t="n">
        <f aca="false">+SUMIF(BOVIMA!F:F,'ALL 2020'!C89,BOVIMA!D:D)</f>
        <v>0</v>
      </c>
      <c r="X89" s="15" t="n">
        <f aca="false">+SUMIF(AGRIFEED!F:F,'ALL 2020'!C89,AGRIFEED!D:D)</f>
        <v>0</v>
      </c>
      <c r="Y89" s="15" t="n">
        <f aca="false">SUMIF(AMIP!F:F,'ALL 2020'!C89,AMIP!D:D)</f>
        <v>0</v>
      </c>
      <c r="Z89" s="15" t="n">
        <f aca="false">+SUMIF(ISF!G:G,'ALL 2020'!C89,ISF!E:E)</f>
        <v>0</v>
      </c>
      <c r="AA89" s="29" t="n">
        <f aca="false">+SUMIF(DISCOI!G:G,'ALL 2020'!C89,DISCOI!E:E)</f>
        <v>0</v>
      </c>
      <c r="AB89" s="15" t="n">
        <f aca="false">+SUMIF(MABEL!F:F,'ALL 2020'!C89,MABEL!D:D)</f>
        <v>0</v>
      </c>
      <c r="AC89" s="15" t="n">
        <f aca="false">+SUMIF(NMP!F:F,'ALL 2020'!C89,NMP!D:D)</f>
        <v>0</v>
      </c>
      <c r="AD89" s="15" t="n">
        <f aca="false">SUMIF('AMCHO '!F:F,'ALL 2020'!C89,'AMCHO '!D:D)</f>
        <v>0</v>
      </c>
      <c r="AE89" s="41" t="n">
        <f aca="false">+SUMIF(CONFORTIS!G:G,'ALL 2020'!C89,CONFORTIS!E:E)</f>
        <v>0</v>
      </c>
      <c r="AF89" s="15" t="n">
        <f aca="false">+SUMIF('IRS IMMO'!G:G,'ALL 2020'!C89,'IRS IMMO'!E:E)</f>
        <v>0</v>
      </c>
      <c r="AG89" s="15" t="n">
        <f aca="false">+SUMIF(AGRIVETAM!F:F,'ALL 2020'!C89,AGRIVETAM!D:D)</f>
        <v>0</v>
      </c>
      <c r="AH89" s="15" t="n">
        <f aca="false">+SUMIF(EUROPAINTS!F:F,'ALL 2020'!C89,EUROPAINTS!D:D)</f>
        <v>0</v>
      </c>
      <c r="AI89" s="15" t="n">
        <f aca="false">+SUMIF('VET ABE'!F:F,'ALL 2020'!C89,'VET ABE'!E:E)</f>
        <v>0</v>
      </c>
      <c r="AJ89" s="15" t="n">
        <f aca="false">SUMIF('VET FIA'!F:F,'ALL 2020'!C89,'VET FIA'!E:E)</f>
        <v>0</v>
      </c>
      <c r="AK89" s="15" t="n">
        <f aca="false">+SUMIF('CSS SAKAY'!F:F,'ALL 2020'!C89,'CSS SAKAY'!D:D)</f>
        <v>0</v>
      </c>
      <c r="AL89" s="15" t="n">
        <f aca="false">+SUMIF(AGRIMA!F:F,'ALL 2020'!C89,AGRIMA!D:D)</f>
        <v>0</v>
      </c>
      <c r="AM89" s="15" t="n">
        <f aca="false">SUMIF('United Malagasy'!F:F,'ALL 2020'!C89,'United Malagasy'!D:D)</f>
        <v>0</v>
      </c>
      <c r="AN89" s="15" t="n">
        <f aca="false">+SUMIF(NUTRIFOOD!E:E,'ALL 2020'!C89,NUTRIFOOD!D:D)</f>
        <v>0</v>
      </c>
      <c r="AO89" s="15" t="n">
        <f aca="false">+SUMIF(FERRIS!H:H,'ALL 2020'!C89,FERRIS!F:F)</f>
        <v>0</v>
      </c>
      <c r="AP89" s="15" t="n">
        <f aca="false">+SUMIF(SEM!F:F,'ALL 2020'!C89,SEM!D:D)</f>
        <v>0</v>
      </c>
      <c r="AQ89" s="15" t="n">
        <f aca="false">+SUMIF(Madatrade!F:F,'ALL 2020'!C89,Madatrade!D:D)</f>
        <v>0</v>
      </c>
      <c r="AR89" s="15" t="n">
        <f aca="false">+SUMIF('FLY TECH'!F:F,'ALL 2020'!C89,'FLY TECH'!E:E)</f>
        <v>0</v>
      </c>
      <c r="AS89" s="15" t="n">
        <f aca="false">+SUMIF('FIRST INVESTISSEMENT'!G:G,'ALL 2020'!C89,'FIRST INVESTISSEMENT'!E:E)</f>
        <v>0</v>
      </c>
      <c r="AT89" s="105" t="n">
        <f aca="false">+SUM(F89:AS89)</f>
        <v>-357402843.74</v>
      </c>
      <c r="AU89" s="106" t="n">
        <f aca="false">+AT89/$AW$2</f>
        <v>-78695.5325645864</v>
      </c>
    </row>
    <row r="90" customFormat="false" ht="17.25" hidden="false" customHeight="true" outlineLevel="0" collapsed="false">
      <c r="A90" s="6" t="str">
        <f aca="false">+LEFT(B90)</f>
        <v>4</v>
      </c>
      <c r="B90" s="6" t="str">
        <f aca="false">+LEFT(C90,3)</f>
        <v>421</v>
      </c>
      <c r="C90" s="20" t="n">
        <v>42110000</v>
      </c>
      <c r="D90" s="46" t="s">
        <v>2948</v>
      </c>
      <c r="E90" s="57" t="s">
        <v>30</v>
      </c>
      <c r="F90" s="15" t="n">
        <f aca="false">+SUMIF(AGRIFARM!H:H,C90,AGRIFARM!L:L)</f>
        <v>2619694.09</v>
      </c>
      <c r="G90" s="15" t="n">
        <f aca="false">+SUMIF(AGRICORP!I:I,C90,AGRICORP!E:E)</f>
        <v>0</v>
      </c>
      <c r="H90" s="15" t="n">
        <f aca="false">+SUMIF(SMTP!D:D,'ALL 2020'!C90,SMTP!G:G)</f>
        <v>1032804.99</v>
      </c>
      <c r="I90" s="15" t="n">
        <f aca="false">+SUMIF(AGRIVET!G:G,C90,AGRIVET!E:E)</f>
        <v>1151669.99</v>
      </c>
      <c r="J90" s="15" t="n">
        <f aca="false">+SUMIF(AGRIVAL!G:G,'ALL 2020'!C90,AGRIVAL!E:E)</f>
        <v>7086000</v>
      </c>
      <c r="K90" s="15" t="n">
        <f aca="false">+SUMIF(AGRIKOBA!G:G,'ALL 2020'!C90,AGRIKOBA!E:E)</f>
        <v>0</v>
      </c>
      <c r="L90" s="15" t="n">
        <f aca="false">+SUMIF(LMOI!F:F,'ALL 2020'!C90,LMOI!D:D)</f>
        <v>0</v>
      </c>
      <c r="M90" s="15" t="n">
        <f aca="false">+SUMIF(TARTINE!G:G,'ALL 2020'!C90,TARTINE!E:E)</f>
        <v>0</v>
      </c>
      <c r="N90" s="15" t="n">
        <f aca="false">+SUMIF(IDF!F:F,'ALL 2020'!C90,IDF!D:D)</f>
        <v>-1976146.9000001</v>
      </c>
      <c r="O90" s="15" t="n">
        <f aca="false">+SUMIF(RYA!G:G,C90,RYA!E:E)</f>
        <v>-611400.490000002</v>
      </c>
      <c r="P90" s="15" t="n">
        <f aca="false">+SUMIF('SCI NOAH'!G:G,'ALL 2020'!C90,'SCI NOAH'!E:E)</f>
        <v>0</v>
      </c>
      <c r="Q90" s="15" t="n">
        <f aca="false">+SUMIF(SIM!F:F,'ALL 2020'!C90,SIM!D:D)</f>
        <v>0</v>
      </c>
      <c r="R90" s="15" t="n">
        <f aca="false">+SUMIF('First Energy'!F:F,'ALL 2020'!C90,'First Energy'!D:D)</f>
        <v>801000</v>
      </c>
      <c r="S90" s="15" t="n">
        <f aca="false">+SUMIF('ID Motors'!G:G,C90,'ID Motors'!E:E)</f>
        <v>0</v>
      </c>
      <c r="T90" s="15" t="n">
        <f aca="false">+SUMIF('ID RENTAL'!G:G,'ALL 2020'!C90,'ID RENTAL'!E:E)</f>
        <v>0</v>
      </c>
      <c r="U90" s="15" t="n">
        <f aca="false">+SUMIF('MCM '!G:G,'ALL 2020'!C90,'MCM '!E:E)</f>
        <v>-10137867.66</v>
      </c>
      <c r="V90" s="15" t="n">
        <f aca="false">SUMIF(AGRIMOTORS!G:G,C90,AGRIMOTORS!E:E)</f>
        <v>0</v>
      </c>
      <c r="W90" s="15" t="n">
        <f aca="false">+SUMIF(BOVIMA!F:F,'ALL 2020'!C90,BOVIMA!D:D)</f>
        <v>2999100</v>
      </c>
      <c r="X90" s="15" t="n">
        <f aca="false">+SUMIF(AGRIFEED!F:F,'ALL 2020'!C90,AGRIFEED!D:D)</f>
        <v>1725000</v>
      </c>
      <c r="Y90" s="15" t="n">
        <f aca="false">SUMIF(AMIP!F:F,'ALL 2020'!C90,AMIP!D:D)</f>
        <v>0</v>
      </c>
      <c r="Z90" s="15" t="n">
        <f aca="false">+SUMIF(ISF!G:G,'ALL 2020'!C90,ISF!E:E)</f>
        <v>0</v>
      </c>
      <c r="AA90" s="29" t="n">
        <f aca="false">+SUMIF(DISCOI!G:G,'ALL 2020'!C90,DISCOI!E:E)</f>
        <v>0</v>
      </c>
      <c r="AB90" s="15" t="n">
        <f aca="false">+SUMIF(MABEL!F:F,'ALL 2020'!C90,MABEL!D:D)</f>
        <v>0</v>
      </c>
      <c r="AC90" s="15" t="n">
        <f aca="false">+SUMIF(NMP!F:F,'ALL 2020'!C90,NMP!D:D)</f>
        <v>-45558.7400000002</v>
      </c>
      <c r="AD90" s="15" t="n">
        <f aca="false">SUMIF('AMCHO '!F:F,'ALL 2020'!C90,'AMCHO '!D:D)</f>
        <v>0</v>
      </c>
      <c r="AE90" s="41" t="n">
        <f aca="false">+SUMIF(CONFORTIS!G:G,'ALL 2020'!C90,CONFORTIS!E:E)</f>
        <v>0</v>
      </c>
      <c r="AF90" s="15" t="n">
        <f aca="false">+SUMIF('IRS IMMO'!G:G,'ALL 2020'!C90,'IRS IMMO'!E:E)</f>
        <v>0</v>
      </c>
      <c r="AG90" s="15" t="n">
        <f aca="false">+SUMIF(AGRIVETAM!F:F,'ALL 2020'!C90,AGRIVETAM!D:D)</f>
        <v>0</v>
      </c>
      <c r="AH90" s="15" t="n">
        <f aca="false">+SUMIF(EUROPAINTS!F:F,'ALL 2020'!C90,EUROPAINTS!D:D)</f>
        <v>184800</v>
      </c>
      <c r="AI90" s="15" t="n">
        <f aca="false">+SUMIF('VET ABE'!F:F,'ALL 2020'!C90,'VET ABE'!E:E)</f>
        <v>1129590</v>
      </c>
      <c r="AJ90" s="15" t="n">
        <f aca="false">SUMIF('VET FIA'!F:F,'ALL 2020'!C90,'VET FIA'!E:E)</f>
        <v>0</v>
      </c>
      <c r="AK90" s="15" t="n">
        <f aca="false">+SUMIF('CSS SAKAY'!F:F,'ALL 2020'!C90,'CSS SAKAY'!D:D)</f>
        <v>0</v>
      </c>
      <c r="AL90" s="15" t="n">
        <f aca="false">+SUMIF(AGRIMA!F:F,'ALL 2020'!C90,AGRIMA!D:D)</f>
        <v>0</v>
      </c>
      <c r="AM90" s="15" t="n">
        <f aca="false">SUMIF('United Malagasy'!F:F,'ALL 2020'!C90,'United Malagasy'!D:D)</f>
        <v>0</v>
      </c>
      <c r="AN90" s="15" t="n">
        <f aca="false">+SUMIF(NUTRIFOOD!E:E,'ALL 2020'!C90,NUTRIFOOD!D:D)</f>
        <v>0</v>
      </c>
      <c r="AO90" s="15" t="n">
        <f aca="false">+SUMIF(FERRIS!H:H,'ALL 2020'!C90,FERRIS!F:F)</f>
        <v>0</v>
      </c>
      <c r="AP90" s="15" t="n">
        <f aca="false">+SUMIF(SEM!F:F,'ALL 2020'!C90,SEM!D:D)</f>
        <v>0</v>
      </c>
      <c r="AQ90" s="15" t="n">
        <f aca="false">+SUMIF(Madatrade!F:F,'ALL 2020'!C90,Madatrade!D:D)</f>
        <v>0</v>
      </c>
      <c r="AR90" s="15" t="n">
        <f aca="false">+SUMIF('FLY TECH'!F:F,'ALL 2020'!C90,'FLY TECH'!E:E)</f>
        <v>0</v>
      </c>
      <c r="AS90" s="15" t="n">
        <f aca="false">+SUMIF('FIRST INVESTISSEMENT'!G:G,'ALL 2020'!C90,'FIRST INVESTISSEMENT'!E:E)</f>
        <v>0</v>
      </c>
      <c r="AT90" s="105" t="n">
        <f aca="false">+SUM(F90:AS90)</f>
        <v>5958685.27999989</v>
      </c>
      <c r="AU90" s="106" t="n">
        <f aca="false">+AT90/$AW$2</f>
        <v>1312.02624631459</v>
      </c>
    </row>
    <row r="91" customFormat="false" ht="17.25" hidden="false" customHeight="true" outlineLevel="0" collapsed="false">
      <c r="A91" s="6" t="str">
        <f aca="false">+LEFT(B91)</f>
        <v>4</v>
      </c>
      <c r="B91" s="6" t="str">
        <f aca="false">+LEFT(C91,3)</f>
        <v>425</v>
      </c>
      <c r="C91" s="20" t="n">
        <v>42510000</v>
      </c>
      <c r="D91" s="46" t="s">
        <v>2949</v>
      </c>
      <c r="E91" s="57" t="s">
        <v>31</v>
      </c>
      <c r="F91" s="15" t="n">
        <f aca="false">+SUMIF(AGRIFARM!H:H,C91,AGRIFARM!L:L)</f>
        <v>0</v>
      </c>
      <c r="G91" s="15" t="n">
        <f aca="false">+SUMIF(AGRICORP!I:I,C91,AGRICORP!E:E)</f>
        <v>0</v>
      </c>
      <c r="H91" s="15" t="n">
        <f aca="false">+SUMIF(SMTP!D:D,'ALL 2020'!C91,SMTP!G:G)</f>
        <v>1070000</v>
      </c>
      <c r="I91" s="15" t="n">
        <f aca="false">+SUMIF(AGRIVET!G:G,C91,AGRIVET!E:E)</f>
        <v>197110.65</v>
      </c>
      <c r="J91" s="15" t="n">
        <f aca="false">+SUMIF(AGRIVAL!G:G,'ALL 2020'!C91,AGRIVAL!E:E)</f>
        <v>0</v>
      </c>
      <c r="K91" s="15" t="n">
        <f aca="false">+SUMIF(AGRIKOBA!G:G,'ALL 2020'!C91,AGRIKOBA!E:E)</f>
        <v>0</v>
      </c>
      <c r="L91" s="15" t="n">
        <f aca="false">+SUMIF(LMOI!F:F,'ALL 2020'!C91,LMOI!D:D)</f>
        <v>0</v>
      </c>
      <c r="M91" s="15" t="n">
        <f aca="false">+SUMIF(TARTINE!G:G,'ALL 2020'!C91,TARTINE!E:E)</f>
        <v>0</v>
      </c>
      <c r="N91" s="15" t="n">
        <f aca="false">+SUMIF(IDF!F:F,'ALL 2020'!C91,IDF!D:D)</f>
        <v>0</v>
      </c>
      <c r="O91" s="15" t="n">
        <f aca="false">+SUMIF(RYA!G:G,C91,RYA!E:E)</f>
        <v>0</v>
      </c>
      <c r="P91" s="15" t="n">
        <f aca="false">+SUMIF('SCI NOAH'!G:G,'ALL 2020'!C91,'SCI NOAH'!E:E)</f>
        <v>0</v>
      </c>
      <c r="Q91" s="15" t="n">
        <f aca="false">+SUMIF(SIM!F:F,'ALL 2020'!C91,SIM!D:D)</f>
        <v>0</v>
      </c>
      <c r="R91" s="15" t="n">
        <f aca="false">+SUMIF('First Energy'!F:F,'ALL 2020'!C91,'First Energy'!D:D)</f>
        <v>-100000</v>
      </c>
      <c r="S91" s="15" t="n">
        <f aca="false">+SUMIF('ID Motors'!G:G,C91,'ID Motors'!E:E)</f>
        <v>-1320000</v>
      </c>
      <c r="T91" s="15" t="n">
        <f aca="false">+SUMIF('ID RENTAL'!G:G,'ALL 2020'!C91,'ID RENTAL'!E:E)</f>
        <v>17726333.33</v>
      </c>
      <c r="U91" s="15" t="n">
        <f aca="false">+SUMIF('MCM '!G:G,'ALL 2020'!C91,'MCM '!E:E)</f>
        <v>-1005333.33</v>
      </c>
      <c r="V91" s="15" t="n">
        <f aca="false">SUMIF(AGRIMOTORS!G:G,C91,AGRIMOTORS!E:E)</f>
        <v>0</v>
      </c>
      <c r="W91" s="15" t="n">
        <f aca="false">+SUMIF(BOVIMA!F:F,'ALL 2020'!C91,BOVIMA!D:D)</f>
        <v>0</v>
      </c>
      <c r="X91" s="15" t="n">
        <f aca="false">+SUMIF(AGRIFEED!F:F,'ALL 2020'!C91,AGRIFEED!D:D)</f>
        <v>1200000</v>
      </c>
      <c r="Y91" s="15" t="n">
        <f aca="false">SUMIF(AMIP!F:F,'ALL 2020'!C91,AMIP!D:D)</f>
        <v>0</v>
      </c>
      <c r="Z91" s="15" t="n">
        <f aca="false">+SUMIF(ISF!G:G,'ALL 2020'!C91,ISF!E:E)</f>
        <v>0</v>
      </c>
      <c r="AA91" s="29" t="n">
        <f aca="false">+SUMIF(DISCOI!G:G,'ALL 2020'!C91,DISCOI!E:E)</f>
        <v>0</v>
      </c>
      <c r="AB91" s="15" t="n">
        <f aca="false">+SUMIF(MABEL!F:F,'ALL 2020'!C91,MABEL!D:D)</f>
        <v>0</v>
      </c>
      <c r="AC91" s="15" t="n">
        <f aca="false">+SUMIF(NMP!F:F,'ALL 2020'!C91,NMP!D:D)</f>
        <v>0</v>
      </c>
      <c r="AD91" s="15" t="n">
        <f aca="false">SUMIF('AMCHO '!F:F,'ALL 2020'!C91,'AMCHO '!D:D)</f>
        <v>0</v>
      </c>
      <c r="AE91" s="41" t="n">
        <f aca="false">+SUMIF(CONFORTIS!G:G,'ALL 2020'!C91,CONFORTIS!E:E)</f>
        <v>0</v>
      </c>
      <c r="AF91" s="15" t="n">
        <f aca="false">+SUMIF('IRS IMMO'!G:G,'ALL 2020'!C91,'IRS IMMO'!E:E)</f>
        <v>0</v>
      </c>
      <c r="AG91" s="15" t="n">
        <f aca="false">+SUMIF(AGRIVETAM!F:F,'ALL 2020'!C91,AGRIVETAM!D:D)</f>
        <v>1290000</v>
      </c>
      <c r="AH91" s="15" t="n">
        <f aca="false">+SUMIF(EUROPAINTS!F:F,'ALL 2020'!C91,EUROPAINTS!D:D)</f>
        <v>0</v>
      </c>
      <c r="AI91" s="15" t="n">
        <f aca="false">+SUMIF('VET ABE'!F:F,'ALL 2020'!C91,'VET ABE'!E:E)</f>
        <v>0</v>
      </c>
      <c r="AJ91" s="15" t="n">
        <f aca="false">SUMIF('VET FIA'!F:F,'ALL 2020'!C91,'VET FIA'!E:E)</f>
        <v>0</v>
      </c>
      <c r="AK91" s="15" t="n">
        <f aca="false">+SUMIF('CSS SAKAY'!F:F,'ALL 2020'!C91,'CSS SAKAY'!D:D)</f>
        <v>0</v>
      </c>
      <c r="AL91" s="15" t="n">
        <f aca="false">+SUMIF(AGRIMA!F:F,'ALL 2020'!C91,AGRIMA!D:D)</f>
        <v>0</v>
      </c>
      <c r="AM91" s="15" t="n">
        <f aca="false">SUMIF('United Malagasy'!F:F,'ALL 2020'!C91,'United Malagasy'!D:D)</f>
        <v>0</v>
      </c>
      <c r="AN91" s="15" t="n">
        <f aca="false">+SUMIF(NUTRIFOOD!E:E,'ALL 2020'!C91,NUTRIFOOD!D:D)</f>
        <v>0</v>
      </c>
      <c r="AO91" s="15" t="n">
        <f aca="false">+SUMIF(FERRIS!H:H,'ALL 2020'!C91,FERRIS!F:F)</f>
        <v>1656000</v>
      </c>
      <c r="AP91" s="15" t="n">
        <f aca="false">+SUMIF(SEM!F:F,'ALL 2020'!C91,SEM!D:D)</f>
        <v>0</v>
      </c>
      <c r="AQ91" s="15" t="n">
        <f aca="false">+SUMIF(Madatrade!F:F,'ALL 2020'!C91,Madatrade!D:D)</f>
        <v>0</v>
      </c>
      <c r="AR91" s="15" t="n">
        <f aca="false">+SUMIF('FLY TECH'!F:F,'ALL 2020'!C91,'FLY TECH'!E:E)</f>
        <v>0</v>
      </c>
      <c r="AS91" s="15" t="n">
        <f aca="false">+SUMIF('FIRST INVESTISSEMENT'!G:G,'ALL 2020'!C91,'FIRST INVESTISSEMENT'!E:E)</f>
        <v>0</v>
      </c>
      <c r="AT91" s="105" t="n">
        <f aca="false">+SUM(F91:AS91)</f>
        <v>20714110.65</v>
      </c>
      <c r="AU91" s="106" t="n">
        <f aca="false">+AT91/$AW$2</f>
        <v>4560.9820899729</v>
      </c>
    </row>
    <row r="92" customFormat="false" ht="17.25" hidden="false" customHeight="true" outlineLevel="0" collapsed="false">
      <c r="A92" s="6" t="str">
        <f aca="false">+LEFT(B92)</f>
        <v>4</v>
      </c>
      <c r="B92" s="6" t="str">
        <f aca="false">+LEFT(C92,3)</f>
        <v>425</v>
      </c>
      <c r="C92" s="20" t="n">
        <v>42520000</v>
      </c>
      <c r="D92" s="46" t="s">
        <v>2949</v>
      </c>
      <c r="E92" s="57" t="s">
        <v>272</v>
      </c>
      <c r="F92" s="15" t="n">
        <f aca="false">+SUMIF(AGRIFARM!H:H,C92,AGRIFARM!L:L)</f>
        <v>-2119998.03</v>
      </c>
      <c r="G92" s="15" t="n">
        <f aca="false">+SUMIF(AGRICORP!I:I,C92,AGRICORP!E:E)</f>
        <v>0</v>
      </c>
      <c r="H92" s="15" t="n">
        <f aca="false">+SUMIF(SMTP!D:D,'ALL 2020'!C92,SMTP!G:G)</f>
        <v>32012242.93</v>
      </c>
      <c r="I92" s="15" t="n">
        <f aca="false">+SUMIF(AGRIVET!G:G,C92,AGRIVET!E:E)</f>
        <v>11339833.4</v>
      </c>
      <c r="J92" s="15" t="n">
        <f aca="false">+SUMIF(AGRIVAL!G:G,'ALL 2020'!C92,AGRIVAL!E:E)</f>
        <v>-739999.95</v>
      </c>
      <c r="K92" s="15" t="n">
        <f aca="false">+SUMIF(AGRIKOBA!G:G,'ALL 2020'!C92,AGRIKOBA!E:E)</f>
        <v>7055000</v>
      </c>
      <c r="L92" s="15" t="n">
        <f aca="false">+SUMIF(LMOI!F:F,'ALL 2020'!C92,LMOI!D:D)</f>
        <v>5996000</v>
      </c>
      <c r="M92" s="15" t="n">
        <f aca="false">+SUMIF(TARTINE!G:G,'ALL 2020'!C92,TARTINE!E:E)</f>
        <v>0</v>
      </c>
      <c r="N92" s="15" t="n">
        <f aca="false">+SUMIF(IDF!F:F,'ALL 2020'!C92,IDF!D:D)</f>
        <v>1325000</v>
      </c>
      <c r="O92" s="15" t="n">
        <f aca="false">+SUMIF(RYA!G:G,C92,RYA!E:E)</f>
        <v>0</v>
      </c>
      <c r="P92" s="15" t="n">
        <f aca="false">+SUMIF('SCI NOAH'!G:G,'ALL 2020'!C92,'SCI NOAH'!E:E)</f>
        <v>0</v>
      </c>
      <c r="Q92" s="15" t="n">
        <f aca="false">+SUMIF(SIM!F:F,'ALL 2020'!C92,SIM!D:D)</f>
        <v>0</v>
      </c>
      <c r="R92" s="15" t="n">
        <f aca="false">+SUMIF('First Energy'!F:F,'ALL 2020'!C92,'First Energy'!D:D)</f>
        <v>102800</v>
      </c>
      <c r="S92" s="15" t="n">
        <f aca="false">+SUMIF('ID Motors'!G:G,C92,'ID Motors'!E:E)</f>
        <v>0</v>
      </c>
      <c r="T92" s="15" t="n">
        <f aca="false">+SUMIF('ID RENTAL'!G:G,'ALL 2020'!C92,'ID RENTAL'!E:E)</f>
        <v>0</v>
      </c>
      <c r="U92" s="15" t="n">
        <f aca="false">+SUMIF('MCM '!G:G,'ALL 2020'!C92,'MCM '!E:E)</f>
        <v>675500</v>
      </c>
      <c r="V92" s="15" t="n">
        <f aca="false">SUMIF(AGRIMOTORS!G:G,C92,AGRIMOTORS!E:E)</f>
        <v>-300000</v>
      </c>
      <c r="W92" s="15" t="n">
        <f aca="false">+SUMIF(BOVIMA!F:F,'ALL 2020'!C92,BOVIMA!D:D)</f>
        <v>160000</v>
      </c>
      <c r="X92" s="15" t="n">
        <f aca="false">+SUMIF(AGRIFEED!F:F,'ALL 2020'!C92,AGRIFEED!D:D)</f>
        <v>0</v>
      </c>
      <c r="Y92" s="15" t="n">
        <f aca="false">SUMIF(AMIP!F:F,'ALL 2020'!C92,AMIP!D:D)</f>
        <v>0</v>
      </c>
      <c r="Z92" s="15" t="n">
        <f aca="false">+SUMIF(ISF!G:G,'ALL 2020'!C92,ISF!E:E)</f>
        <v>0</v>
      </c>
      <c r="AA92" s="29" t="n">
        <f aca="false">+SUMIF(DISCOI!G:G,'ALL 2020'!C92,DISCOI!E:E)</f>
        <v>0</v>
      </c>
      <c r="AB92" s="15" t="n">
        <f aca="false">+SUMIF(MABEL!F:F,'ALL 2020'!C92,MABEL!D:D)</f>
        <v>0</v>
      </c>
      <c r="AC92" s="15" t="n">
        <f aca="false">+SUMIF(NMP!F:F,'ALL 2020'!C92,NMP!D:D)</f>
        <v>0</v>
      </c>
      <c r="AD92" s="15" t="n">
        <f aca="false">SUMIF('AMCHO '!F:F,'ALL 2020'!C92,'AMCHO '!D:D)</f>
        <v>100000</v>
      </c>
      <c r="AE92" s="41" t="n">
        <f aca="false">+SUMIF(CONFORTIS!G:G,'ALL 2020'!C92,CONFORTIS!E:E)</f>
        <v>0</v>
      </c>
      <c r="AF92" s="15" t="n">
        <f aca="false">+SUMIF('IRS IMMO'!G:G,'ALL 2020'!C92,'IRS IMMO'!E:E)</f>
        <v>0</v>
      </c>
      <c r="AG92" s="15" t="n">
        <f aca="false">+SUMIF(AGRIVETAM!F:F,'ALL 2020'!C92,AGRIVETAM!D:D)</f>
        <v>0</v>
      </c>
      <c r="AH92" s="15" t="n">
        <f aca="false">+SUMIF(EUROPAINTS!F:F,'ALL 2020'!C92,EUROPAINTS!D:D)</f>
        <v>0</v>
      </c>
      <c r="AI92" s="15" t="n">
        <f aca="false">+SUMIF('VET ABE'!F:F,'ALL 2020'!C92,'VET ABE'!E:E)</f>
        <v>0</v>
      </c>
      <c r="AJ92" s="15" t="n">
        <f aca="false">SUMIF('VET FIA'!F:F,'ALL 2020'!C92,'VET FIA'!E:E)</f>
        <v>0</v>
      </c>
      <c r="AK92" s="15" t="n">
        <f aca="false">+SUMIF('CSS SAKAY'!F:F,'ALL 2020'!C92,'CSS SAKAY'!D:D)</f>
        <v>0</v>
      </c>
      <c r="AL92" s="15" t="n">
        <f aca="false">+SUMIF(AGRIMA!F:F,'ALL 2020'!C92,AGRIMA!D:D)</f>
        <v>0</v>
      </c>
      <c r="AM92" s="15" t="n">
        <f aca="false">SUMIF('United Malagasy'!F:F,'ALL 2020'!C92,'United Malagasy'!D:D)</f>
        <v>0</v>
      </c>
      <c r="AN92" s="15" t="n">
        <f aca="false">+SUMIF(NUTRIFOOD!E:E,'ALL 2020'!C92,NUTRIFOOD!D:D)</f>
        <v>0</v>
      </c>
      <c r="AO92" s="15" t="n">
        <f aca="false">+SUMIF(FERRIS!H:H,'ALL 2020'!C92,FERRIS!F:F)</f>
        <v>0</v>
      </c>
      <c r="AP92" s="15" t="n">
        <f aca="false">+SUMIF(SEM!F:F,'ALL 2020'!C92,SEM!D:D)</f>
        <v>0</v>
      </c>
      <c r="AQ92" s="15" t="n">
        <f aca="false">+SUMIF(Madatrade!F:F,'ALL 2020'!C92,Madatrade!D:D)</f>
        <v>225300</v>
      </c>
      <c r="AR92" s="15" t="n">
        <f aca="false">+SUMIF('FLY TECH'!F:F,'ALL 2020'!C92,'FLY TECH'!E:E)</f>
        <v>0</v>
      </c>
      <c r="AS92" s="15" t="n">
        <f aca="false">+SUMIF('FIRST INVESTISSEMENT'!G:G,'ALL 2020'!C92,'FIRST INVESTISSEMENT'!E:E)</f>
        <v>60000</v>
      </c>
      <c r="AT92" s="105" t="n">
        <f aca="false">+SUM(F92:AS92)</f>
        <v>55891678.35</v>
      </c>
      <c r="AU92" s="106" t="n">
        <f aca="false">+AT92/$AW$2</f>
        <v>12306.6323358119</v>
      </c>
    </row>
    <row r="93" customFormat="false" ht="17.25" hidden="false" customHeight="true" outlineLevel="0" collapsed="false">
      <c r="A93" s="6" t="str">
        <f aca="false">+LEFT(B93)</f>
        <v>4</v>
      </c>
      <c r="B93" s="6" t="str">
        <f aca="false">+LEFT(C93,3)</f>
        <v>428</v>
      </c>
      <c r="C93" s="20" t="n">
        <v>42800000</v>
      </c>
      <c r="D93" s="46" t="s">
        <v>2948</v>
      </c>
      <c r="E93" s="57" t="s">
        <v>274</v>
      </c>
      <c r="F93" s="15" t="n">
        <f aca="false">+SUMIF(AGRIFARM!H:H,C93,AGRIFARM!L:L)</f>
        <v>-120362519.78</v>
      </c>
      <c r="G93" s="15" t="n">
        <f aca="false">+SUMIF(AGRICORP!I:I,C93,AGRICORP!E:E)</f>
        <v>0</v>
      </c>
      <c r="H93" s="15" t="n">
        <f aca="false">+SUMIF(SMTP!D:D,'ALL 2020'!C93,SMTP!G:G)</f>
        <v>-171500586.93</v>
      </c>
      <c r="I93" s="15" t="n">
        <f aca="false">+SUMIF(AGRIVET!G:G,C93,AGRIVET!E:E)</f>
        <v>-128326493.78</v>
      </c>
      <c r="J93" s="15" t="n">
        <f aca="false">+SUMIF(AGRIVAL!G:G,'ALL 2020'!C93,AGRIVAL!E:E)</f>
        <v>-124016738.12</v>
      </c>
      <c r="K93" s="15" t="n">
        <f aca="false">+SUMIF(AGRIKOBA!G:G,'ALL 2020'!C93,AGRIKOBA!E:E)</f>
        <v>-16283331.48</v>
      </c>
      <c r="L93" s="15" t="n">
        <f aca="false">+SUMIF(LMOI!F:F,'ALL 2020'!C93,LMOI!D:D)</f>
        <v>-8520715.12</v>
      </c>
      <c r="M93" s="15" t="n">
        <f aca="false">+SUMIF(TARTINE!G:G,'ALL 2020'!C93,TARTINE!E:E)</f>
        <v>0</v>
      </c>
      <c r="N93" s="15" t="n">
        <f aca="false">+SUMIF(IDF!F:F,'ALL 2020'!C93,IDF!D:D)</f>
        <v>-42239581.97</v>
      </c>
      <c r="O93" s="15" t="n">
        <f aca="false">+SUMIF(RYA!G:G,C93,RYA!E:E)</f>
        <v>0</v>
      </c>
      <c r="P93" s="15" t="n">
        <f aca="false">+SUMIF('SCI NOAH'!G:G,'ALL 2020'!C93,'SCI NOAH'!E:E)</f>
        <v>0</v>
      </c>
      <c r="Q93" s="15" t="n">
        <f aca="false">+SUMIF(SIM!F:F,'ALL 2020'!C93,SIM!D:D)</f>
        <v>-7837487.21</v>
      </c>
      <c r="R93" s="15" t="n">
        <f aca="false">+SUMIF('First Energy'!F:F,'ALL 2020'!C93,'First Energy'!D:D)</f>
        <v>0</v>
      </c>
      <c r="S93" s="15" t="n">
        <f aca="false">+SUMIF('ID Motors'!G:G,C93,'ID Motors'!E:E)</f>
        <v>0</v>
      </c>
      <c r="T93" s="15" t="n">
        <f aca="false">+SUMIF('ID RENTAL'!G:G,'ALL 2020'!C93,'ID RENTAL'!E:E)</f>
        <v>0</v>
      </c>
      <c r="U93" s="15" t="n">
        <f aca="false">+SUMIF('MCM '!G:G,'ALL 2020'!C93,'MCM '!E:E)</f>
        <v>168000</v>
      </c>
      <c r="V93" s="15" t="n">
        <f aca="false">SUMIF(AGRIMOTORS!G:G,C93,AGRIMOTORS!E:E)</f>
        <v>0</v>
      </c>
      <c r="W93" s="15" t="n">
        <f aca="false">+SUMIF(BOVIMA!F:F,'ALL 2020'!C93,BOVIMA!D:D)</f>
        <v>-51004487.19</v>
      </c>
      <c r="X93" s="15" t="n">
        <f aca="false">+SUMIF(AGRIFEED!F:F,'ALL 2020'!C93,AGRIFEED!D:D)</f>
        <v>0</v>
      </c>
      <c r="Y93" s="15" t="n">
        <f aca="false">SUMIF(AMIP!F:F,'ALL 2020'!C93,AMIP!D:D)</f>
        <v>0</v>
      </c>
      <c r="Z93" s="15" t="n">
        <f aca="false">+SUMIF(ISF!G:G,'ALL 2020'!C93,ISF!E:E)</f>
        <v>0</v>
      </c>
      <c r="AA93" s="29" t="n">
        <f aca="false">+SUMIF(DISCOI!G:G,'ALL 2020'!C93,DISCOI!E:E)</f>
        <v>0</v>
      </c>
      <c r="AB93" s="15" t="n">
        <f aca="false">+SUMIF(MABEL!F:F,'ALL 2020'!C93,MABEL!D:D)</f>
        <v>-14480108.75</v>
      </c>
      <c r="AC93" s="15" t="n">
        <f aca="false">+SUMIF(NMP!F:F,'ALL 2020'!C93,NMP!D:D)</f>
        <v>-725742.32</v>
      </c>
      <c r="AD93" s="15" t="n">
        <f aca="false">SUMIF('AMCHO '!F:F,'ALL 2020'!C93,'AMCHO '!D:D)</f>
        <v>-14522058.49</v>
      </c>
      <c r="AE93" s="41" t="n">
        <f aca="false">+SUMIF(CONFORTIS!G:G,'ALL 2020'!C93,CONFORTIS!E:E)</f>
        <v>0</v>
      </c>
      <c r="AF93" s="15" t="n">
        <f aca="false">+SUMIF('IRS IMMO'!G:G,'ALL 2020'!C93,'IRS IMMO'!E:E)</f>
        <v>0</v>
      </c>
      <c r="AG93" s="15" t="n">
        <f aca="false">+SUMIF(AGRIVETAM!F:F,'ALL 2020'!C93,AGRIVETAM!D:D)</f>
        <v>0</v>
      </c>
      <c r="AH93" s="15" t="n">
        <f aca="false">+SUMIF(EUROPAINTS!F:F,'ALL 2020'!C93,EUROPAINTS!D:D)</f>
        <v>0</v>
      </c>
      <c r="AI93" s="15" t="n">
        <f aca="false">+SUMIF('VET ABE'!F:F,'ALL 2020'!C93,'VET ABE'!E:E)</f>
        <v>0</v>
      </c>
      <c r="AJ93" s="15" t="n">
        <f aca="false">SUMIF('VET FIA'!F:F,'ALL 2020'!C93,'VET FIA'!E:E)</f>
        <v>0</v>
      </c>
      <c r="AK93" s="15" t="n">
        <f aca="false">+SUMIF('CSS SAKAY'!F:F,'ALL 2020'!C93,'CSS SAKAY'!D:D)</f>
        <v>0</v>
      </c>
      <c r="AL93" s="15" t="n">
        <f aca="false">+SUMIF(AGRIMA!F:F,'ALL 2020'!C93,AGRIMA!D:D)</f>
        <v>0</v>
      </c>
      <c r="AM93" s="15" t="n">
        <f aca="false">SUMIF('United Malagasy'!F:F,'ALL 2020'!C93,'United Malagasy'!D:D)</f>
        <v>0</v>
      </c>
      <c r="AN93" s="15" t="n">
        <f aca="false">+SUMIF(NUTRIFOOD!E:E,'ALL 2020'!C93,NUTRIFOOD!D:D)</f>
        <v>0</v>
      </c>
      <c r="AO93" s="15" t="n">
        <f aca="false">+SUMIF(FERRIS!H:H,'ALL 2020'!C93,FERRIS!F:F)</f>
        <v>-43033125.3</v>
      </c>
      <c r="AP93" s="15" t="n">
        <f aca="false">+SUMIF(SEM!F:F,'ALL 2020'!C93,SEM!D:D)</f>
        <v>0</v>
      </c>
      <c r="AQ93" s="15" t="n">
        <f aca="false">+SUMIF(Madatrade!F:F,'ALL 2020'!C93,Madatrade!D:D)</f>
        <v>0</v>
      </c>
      <c r="AR93" s="15" t="n">
        <f aca="false">+SUMIF('FLY TECH'!F:F,'ALL 2020'!C93,'FLY TECH'!E:E)</f>
        <v>0</v>
      </c>
      <c r="AS93" s="15" t="n">
        <f aca="false">+SUMIF('FIRST INVESTISSEMENT'!G:G,'ALL 2020'!C93,'FIRST INVESTISSEMENT'!E:E)</f>
        <v>0</v>
      </c>
      <c r="AT93" s="105" t="n">
        <f aca="false">+SUM(F93:AS93)</f>
        <v>-742684976.44</v>
      </c>
      <c r="AU93" s="106" t="n">
        <f aca="false">+AT93/$AW$2</f>
        <v>-163529.727791368</v>
      </c>
    </row>
    <row r="94" customFormat="false" ht="17.25" hidden="false" customHeight="true" outlineLevel="0" collapsed="false">
      <c r="A94" s="6" t="str">
        <f aca="false">+LEFT(B94)</f>
        <v>4</v>
      </c>
      <c r="B94" s="6" t="str">
        <f aca="false">+LEFT(C94,3)</f>
        <v>431</v>
      </c>
      <c r="C94" s="20" t="n">
        <v>43100000</v>
      </c>
      <c r="D94" s="46" t="s">
        <v>2948</v>
      </c>
      <c r="E94" s="57" t="s">
        <v>35</v>
      </c>
      <c r="F94" s="15" t="n">
        <f aca="false">+SUMIF(AGRIFARM!H:H,C94,AGRIFARM!L:L)</f>
        <v>-27917350.29</v>
      </c>
      <c r="G94" s="15" t="n">
        <f aca="false">+SUMIF(AGRICORP!I:I,C94,AGRICORP!E:E)</f>
        <v>0</v>
      </c>
      <c r="H94" s="15" t="n">
        <f aca="false">+SUMIF(SMTP!D:D,'ALL 2020'!C94,SMTP!G:G)</f>
        <v>-87785721.38</v>
      </c>
      <c r="I94" s="15" t="n">
        <f aca="false">+SUMIF(AGRIVET!G:G,C94,AGRIVET!E:E)</f>
        <v>-61652233.6</v>
      </c>
      <c r="J94" s="15" t="n">
        <f aca="false">+SUMIF(AGRIVAL!G:G,'ALL 2020'!C94,AGRIVAL!E:E)</f>
        <v>-47515147.12</v>
      </c>
      <c r="K94" s="15" t="n">
        <f aca="false">+SUMIF(AGRIKOBA!G:G,'ALL 2020'!C94,AGRIKOBA!E:E)</f>
        <v>-11830650.72</v>
      </c>
      <c r="L94" s="15" t="n">
        <f aca="false">+SUMIF(LMOI!F:F,'ALL 2020'!C94,LMOI!D:D)</f>
        <v>-17523191.14</v>
      </c>
      <c r="M94" s="15" t="n">
        <f aca="false">+SUMIF(TARTINE!G:G,'ALL 2020'!C94,TARTINE!E:E)</f>
        <v>-104473.59</v>
      </c>
      <c r="N94" s="15" t="n">
        <f aca="false">+SUMIF(IDF!F:F,'ALL 2020'!C94,IDF!D:D)</f>
        <v>-18007253.36</v>
      </c>
      <c r="O94" s="15" t="n">
        <f aca="false">+SUMIF(RYA!G:G,C94,RYA!E:E)</f>
        <v>-1321687.2</v>
      </c>
      <c r="P94" s="15" t="n">
        <f aca="false">+SUMIF('SCI NOAH'!G:G,'ALL 2020'!C94,'SCI NOAH'!E:E)</f>
        <v>-1403457.44</v>
      </c>
      <c r="Q94" s="15" t="n">
        <f aca="false">+SUMIF(SIM!F:F,'ALL 2020'!C94,SIM!D:D)</f>
        <v>-2559592</v>
      </c>
      <c r="R94" s="15" t="n">
        <f aca="false">+SUMIF('First Energy'!F:F,'ALL 2020'!C94,'First Energy'!D:D)</f>
        <v>-104852676.14</v>
      </c>
      <c r="S94" s="15" t="n">
        <f aca="false">+SUMIF('ID Motors'!G:G,C94,'ID Motors'!E:E)</f>
        <v>-100477225.38</v>
      </c>
      <c r="T94" s="15" t="n">
        <f aca="false">+SUMIF('ID RENTAL'!G:G,'ALL 2020'!C94,'ID RENTAL'!E:E)</f>
        <v>-42333017.09</v>
      </c>
      <c r="U94" s="15" t="n">
        <f aca="false">+SUMIF('MCM '!G:G,'ALL 2020'!C94,'MCM '!E:E)</f>
        <v>-21551383.75</v>
      </c>
      <c r="V94" s="15" t="n">
        <f aca="false">SUMIF(AGRIMOTORS!G:G,C94,AGRIMOTORS!E:E)</f>
        <v>-8500951.8</v>
      </c>
      <c r="W94" s="15" t="n">
        <f aca="false">+SUMIF(BOVIMA!F:F,'ALL 2020'!C94,BOVIMA!D:D)</f>
        <v>-18968687.72</v>
      </c>
      <c r="X94" s="15" t="n">
        <f aca="false">+SUMIF(AGRIFEED!F:F,'ALL 2020'!C94,AGRIFEED!D:D)</f>
        <v>-10632250.6</v>
      </c>
      <c r="Y94" s="15" t="n">
        <f aca="false">SUMIF(AMIP!F:F,'ALL 2020'!C94,AMIP!D:D)</f>
        <v>0</v>
      </c>
      <c r="Z94" s="15" t="n">
        <f aca="false">+SUMIF(ISF!G:G,'ALL 2020'!C94,ISF!E:E)</f>
        <v>0</v>
      </c>
      <c r="AA94" s="29" t="n">
        <f aca="false">+SUMIF(DISCOI!G:G,'ALL 2020'!C94,DISCOI!E:E)</f>
        <v>0</v>
      </c>
      <c r="AB94" s="15" t="n">
        <f aca="false">+SUMIF(MABEL!F:F,'ALL 2020'!C94,MABEL!D:D)</f>
        <v>-3141320</v>
      </c>
      <c r="AC94" s="15" t="n">
        <f aca="false">+SUMIF(NMP!F:F,'ALL 2020'!C94,NMP!D:D)</f>
        <v>-154830.2</v>
      </c>
      <c r="AD94" s="15" t="n">
        <f aca="false">SUMIF('AMCHO '!F:F,'ALL 2020'!C94,'AMCHO '!D:D)</f>
        <v>-11051397.9</v>
      </c>
      <c r="AE94" s="41" t="n">
        <f aca="false">+SUMIF(CONFORTIS!G:G,'ALL 2020'!C94,CONFORTIS!E:E)</f>
        <v>0</v>
      </c>
      <c r="AF94" s="15" t="n">
        <f aca="false">+SUMIF('IRS IMMO'!G:G,'ALL 2020'!C94,'IRS IMMO'!E:E)</f>
        <v>0</v>
      </c>
      <c r="AG94" s="15" t="n">
        <f aca="false">+SUMIF(AGRIVETAM!F:F,'ALL 2020'!C94,AGRIVETAM!D:D)</f>
        <v>-4703486.55</v>
      </c>
      <c r="AH94" s="15" t="n">
        <f aca="false">+SUMIF(EUROPAINTS!F:F,'ALL 2020'!C94,EUROPAINTS!D:D)</f>
        <v>-1434192.76</v>
      </c>
      <c r="AI94" s="15" t="n">
        <f aca="false">+SUMIF('VET ABE'!F:F,'ALL 2020'!C94,'VET ABE'!E:E)</f>
        <v>-2856521.08</v>
      </c>
      <c r="AJ94" s="15" t="n">
        <f aca="false">SUMIF('VET FIA'!F:F,'ALL 2020'!C94,'VET FIA'!E:E)</f>
        <v>-1706972.46</v>
      </c>
      <c r="AK94" s="15" t="n">
        <f aca="false">+SUMIF('CSS SAKAY'!F:F,'ALL 2020'!C94,'CSS SAKAY'!D:D)</f>
        <v>0</v>
      </c>
      <c r="AL94" s="15" t="n">
        <f aca="false">+SUMIF(AGRIMA!F:F,'ALL 2020'!C94,AGRIMA!D:D)</f>
        <v>-3843494.1</v>
      </c>
      <c r="AM94" s="15" t="n">
        <f aca="false">SUMIF('United Malagasy'!F:F,'ALL 2020'!C94,'United Malagasy'!D:D)</f>
        <v>-16488459.4</v>
      </c>
      <c r="AN94" s="15" t="n">
        <f aca="false">+SUMIF(NUTRIFOOD!E:E,'ALL 2020'!C94,NUTRIFOOD!D:D)</f>
        <v>0</v>
      </c>
      <c r="AO94" s="15" t="n">
        <f aca="false">+SUMIF(FERRIS!H:H,'ALL 2020'!C94,FERRIS!F:F)</f>
        <v>-11178433.96</v>
      </c>
      <c r="AP94" s="15" t="n">
        <f aca="false">+SUMIF(SEM!F:F,'ALL 2020'!C94,SEM!D:D)</f>
        <v>-41001181.12</v>
      </c>
      <c r="AQ94" s="15" t="n">
        <f aca="false">+SUMIF(Madatrade!F:F,'ALL 2020'!C94,Madatrade!D:D)</f>
        <v>-3623200</v>
      </c>
      <c r="AR94" s="15" t="n">
        <f aca="false">+SUMIF('FLY TECH'!F:F,'ALL 2020'!C94,'FLY TECH'!E:E)</f>
        <v>-16574131</v>
      </c>
      <c r="AS94" s="15" t="n">
        <f aca="false">+SUMIF('FIRST INVESTISSEMENT'!G:G,'ALL 2020'!C94,'FIRST INVESTISSEMENT'!E:E)</f>
        <v>-1331400</v>
      </c>
      <c r="AT94" s="105" t="n">
        <f aca="false">+SUM(F94:AS94)</f>
        <v>-704025970.85</v>
      </c>
      <c r="AU94" s="106" t="n">
        <f aca="false">+AT94/$AW$2</f>
        <v>-155017.509473554</v>
      </c>
    </row>
    <row r="95" customFormat="false" ht="17.25" hidden="false" customHeight="true" outlineLevel="0" collapsed="false">
      <c r="A95" s="6" t="str">
        <f aca="false">+LEFT(B95)</f>
        <v>4</v>
      </c>
      <c r="B95" s="6" t="str">
        <f aca="false">+LEFT(C95,3)</f>
        <v>431</v>
      </c>
      <c r="C95" s="20" t="n">
        <v>43110000</v>
      </c>
      <c r="D95" s="46" t="s">
        <v>2948</v>
      </c>
      <c r="E95" s="57" t="s">
        <v>275</v>
      </c>
      <c r="F95" s="15" t="n">
        <f aca="false">+SUMIF(AGRIFARM!H:H,C95,AGRIFARM!L:L)</f>
        <v>-1904100</v>
      </c>
      <c r="G95" s="15" t="n">
        <f aca="false">+SUMIF(AGRICORP!I:I,C95,AGRICORP!E:E)</f>
        <v>0</v>
      </c>
      <c r="H95" s="15" t="n">
        <f aca="false">+SUMIF(SMTP!D:D,'ALL 2020'!C95,SMTP!G:G)</f>
        <v>-2641600</v>
      </c>
      <c r="I95" s="15" t="n">
        <f aca="false">+SUMIF(AGRIVET!G:G,C95,AGRIVET!E:E)</f>
        <v>-1132600</v>
      </c>
      <c r="J95" s="15" t="n">
        <f aca="false">+SUMIF(AGRIVAL!G:G,'ALL 2020'!C95,AGRIVAL!E:E)</f>
        <v>-1210600</v>
      </c>
      <c r="K95" s="15" t="n">
        <f aca="false">+SUMIF(AGRIKOBA!G:G,'ALL 2020'!C95,AGRIKOBA!E:E)</f>
        <v>-168000</v>
      </c>
      <c r="L95" s="15" t="n">
        <f aca="false">+SUMIF(LMOI!F:F,'ALL 2020'!C95,LMOI!D:D)</f>
        <v>-96000</v>
      </c>
      <c r="M95" s="15" t="n">
        <f aca="false">+SUMIF(TARTINE!G:G,'ALL 2020'!C95,TARTINE!E:E)</f>
        <v>0</v>
      </c>
      <c r="N95" s="15" t="n">
        <f aca="false">+SUMIF(IDF!F:F,'ALL 2020'!C95,IDF!D:D)</f>
        <v>-396000</v>
      </c>
      <c r="O95" s="15" t="n">
        <f aca="false">+SUMIF(RYA!G:G,C95,RYA!E:E)</f>
        <v>0</v>
      </c>
      <c r="P95" s="15" t="n">
        <f aca="false">+SUMIF('SCI NOAH'!G:G,'ALL 2020'!C95,'SCI NOAH'!E:E)</f>
        <v>0</v>
      </c>
      <c r="Q95" s="15" t="n">
        <f aca="false">+SUMIF(SIM!F:F,'ALL 2020'!C95,SIM!D:D)</f>
        <v>0</v>
      </c>
      <c r="R95" s="15" t="n">
        <f aca="false">+SUMIF('First Energy'!F:F,'ALL 2020'!C95,'First Energy'!D:D)</f>
        <v>-790000</v>
      </c>
      <c r="S95" s="15" t="n">
        <f aca="false">+SUMIF('ID Motors'!G:G,C95,'ID Motors'!E:E)</f>
        <v>-604000</v>
      </c>
      <c r="T95" s="15" t="n">
        <f aca="false">+SUMIF('ID RENTAL'!G:G,'ALL 2020'!C95,'ID RENTAL'!E:E)</f>
        <v>74000</v>
      </c>
      <c r="U95" s="15" t="n">
        <f aca="false">+SUMIF('MCM '!G:G,'ALL 2020'!C95,'MCM '!E:E)</f>
        <v>-2061000</v>
      </c>
      <c r="V95" s="15" t="n">
        <f aca="false">SUMIF(AGRIMOTORS!G:G,C95,AGRIMOTORS!E:E)</f>
        <v>39000</v>
      </c>
      <c r="W95" s="15" t="n">
        <f aca="false">+SUMIF(BOVIMA!F:F,'ALL 2020'!C95,BOVIMA!D:D)</f>
        <v>-503800</v>
      </c>
      <c r="X95" s="15" t="n">
        <f aca="false">+SUMIF(AGRIFEED!F:F,'ALL 2020'!C95,AGRIFEED!D:D)</f>
        <v>323800</v>
      </c>
      <c r="Y95" s="15" t="n">
        <f aca="false">SUMIF(AMIP!F:F,'ALL 2020'!C95,AMIP!D:D)</f>
        <v>0</v>
      </c>
      <c r="Z95" s="15" t="n">
        <f aca="false">+SUMIF(ISF!G:G,'ALL 2020'!C95,ISF!E:E)</f>
        <v>0</v>
      </c>
      <c r="AA95" s="29" t="n">
        <f aca="false">+SUMIF(DISCOI!G:G,'ALL 2020'!C95,DISCOI!E:E)</f>
        <v>0</v>
      </c>
      <c r="AB95" s="15" t="n">
        <f aca="false">+SUMIF(MABEL!F:F,'ALL 2020'!C95,MABEL!D:D)</f>
        <v>-108000</v>
      </c>
      <c r="AC95" s="15" t="n">
        <f aca="false">+SUMIF(NMP!F:F,'ALL 2020'!C95,NMP!D:D)</f>
        <v>-243900</v>
      </c>
      <c r="AD95" s="15" t="n">
        <f aca="false">SUMIF('AMCHO '!F:F,'ALL 2020'!C95,'AMCHO '!D:D)</f>
        <v>-257000</v>
      </c>
      <c r="AE95" s="41" t="n">
        <f aca="false">+SUMIF(CONFORTIS!G:G,'ALL 2020'!C95,CONFORTIS!E:E)</f>
        <v>0</v>
      </c>
      <c r="AF95" s="15" t="n">
        <f aca="false">+SUMIF('IRS IMMO'!G:G,'ALL 2020'!C95,'IRS IMMO'!E:E)</f>
        <v>0</v>
      </c>
      <c r="AG95" s="15" t="n">
        <f aca="false">+SUMIF(AGRIVETAM!F:F,'ALL 2020'!C95,AGRIVETAM!D:D)</f>
        <v>0</v>
      </c>
      <c r="AH95" s="15" t="n">
        <f aca="false">+SUMIF(EUROPAINTS!F:F,'ALL 2020'!C95,EUROPAINTS!D:D)</f>
        <v>-343000</v>
      </c>
      <c r="AI95" s="15" t="n">
        <f aca="false">+SUMIF('VET ABE'!F:F,'ALL 2020'!C95,'VET ABE'!E:E)</f>
        <v>-12000</v>
      </c>
      <c r="AJ95" s="15" t="n">
        <f aca="false">SUMIF('VET FIA'!F:F,'ALL 2020'!C95,'VET FIA'!E:E)</f>
        <v>-6000</v>
      </c>
      <c r="AK95" s="15" t="n">
        <f aca="false">+SUMIF('CSS SAKAY'!F:F,'ALL 2020'!C95,'CSS SAKAY'!D:D)</f>
        <v>0</v>
      </c>
      <c r="AL95" s="15" t="n">
        <f aca="false">+SUMIF(AGRIMA!F:F,'ALL 2020'!C95,AGRIMA!D:D)</f>
        <v>0</v>
      </c>
      <c r="AM95" s="15" t="n">
        <f aca="false">SUMIF('United Malagasy'!F:F,'ALL 2020'!C95,'United Malagasy'!D:D)</f>
        <v>-42000</v>
      </c>
      <c r="AN95" s="15" t="n">
        <f aca="false">+SUMIF(NUTRIFOOD!E:E,'ALL 2020'!C95,NUTRIFOOD!D:D)</f>
        <v>0</v>
      </c>
      <c r="AO95" s="15" t="n">
        <f aca="false">+SUMIF(FERRIS!H:H,'ALL 2020'!C95,FERRIS!F:F)</f>
        <v>-246000</v>
      </c>
      <c r="AP95" s="15" t="n">
        <f aca="false">+SUMIF(SEM!F:F,'ALL 2020'!C95,SEM!D:D)</f>
        <v>-696099</v>
      </c>
      <c r="AQ95" s="15" t="n">
        <f aca="false">+SUMIF(Madatrade!F:F,'ALL 2020'!C95,Madatrade!D:D)</f>
        <v>0</v>
      </c>
      <c r="AR95" s="15" t="n">
        <f aca="false">+SUMIF('FLY TECH'!F:F,'ALL 2020'!C95,'FLY TECH'!E:E)</f>
        <v>0</v>
      </c>
      <c r="AS95" s="15" t="n">
        <f aca="false">+SUMIF('FIRST INVESTISSEMENT'!G:G,'ALL 2020'!C95,'FIRST INVESTISSEMENT'!E:E)</f>
        <v>0</v>
      </c>
      <c r="AT95" s="105" t="n">
        <f aca="false">+SUM(F95:AS95)</f>
        <v>-13024899</v>
      </c>
      <c r="AU95" s="106" t="n">
        <f aca="false">+AT95/$AW$2</f>
        <v>-2867.91608225313</v>
      </c>
    </row>
    <row r="96" customFormat="false" ht="17.25" hidden="false" customHeight="true" outlineLevel="0" collapsed="false">
      <c r="A96" s="6" t="str">
        <f aca="false">+LEFT(B96)</f>
        <v>4</v>
      </c>
      <c r="B96" s="6" t="str">
        <f aca="false">+LEFT(C96,3)</f>
        <v>432</v>
      </c>
      <c r="C96" s="20" t="n">
        <v>43200000</v>
      </c>
      <c r="D96" s="46" t="s">
        <v>2948</v>
      </c>
      <c r="E96" s="57" t="s">
        <v>37</v>
      </c>
      <c r="F96" s="15" t="n">
        <f aca="false">+SUMIF(AGRIFARM!H:H,C96,AGRIFARM!L:L)</f>
        <v>-18611566.86</v>
      </c>
      <c r="G96" s="15" t="n">
        <f aca="false">+SUMIF(AGRICORP!I:I,C96,AGRICORP!E:E)</f>
        <v>0</v>
      </c>
      <c r="H96" s="15" t="n">
        <f aca="false">+SUMIF(SMTP!D:D,'ALL 2020'!C96,SMTP!G:G)</f>
        <v>-37622452.02</v>
      </c>
      <c r="I96" s="15" t="n">
        <f aca="false">+SUMIF(AGRIVET!G:G,C96,AGRIVET!E:E)</f>
        <v>-27820220.82</v>
      </c>
      <c r="J96" s="15" t="n">
        <f aca="false">+SUMIF(AGRIVAL!G:G,'ALL 2020'!C96,AGRIVAL!E:E)</f>
        <v>-20363634.48</v>
      </c>
      <c r="K96" s="15" t="n">
        <f aca="false">+SUMIF(AGRIKOBA!G:G,'ALL 2020'!C96,AGRIKOBA!E:E)</f>
        <v>-5070278.88</v>
      </c>
      <c r="L96" s="15" t="n">
        <f aca="false">+SUMIF(LMOI!F:F,'ALL 2020'!C96,LMOI!D:D)</f>
        <v>-1318344.44</v>
      </c>
      <c r="M96" s="15" t="n">
        <f aca="false">+SUMIF(TARTINE!G:G,'ALL 2020'!C96,TARTINE!E:E)</f>
        <v>-600702.71</v>
      </c>
      <c r="N96" s="15" t="n">
        <f aca="false">+SUMIF(IDF!F:F,'ALL 2020'!C96,IDF!D:D)</f>
        <v>-7652251.44</v>
      </c>
      <c r="O96" s="15" t="n">
        <f aca="false">+SUMIF(RYA!G:G,C96,RYA!E:E)</f>
        <v>0</v>
      </c>
      <c r="P96" s="15" t="n">
        <f aca="false">+SUMIF('SCI NOAH'!G:G,'ALL 2020'!C96,'SCI NOAH'!E:E)</f>
        <v>-601481.76</v>
      </c>
      <c r="Q96" s="15" t="n">
        <f aca="false">+SUMIF(SIM!F:F,'ALL 2020'!C96,SIM!D:D)</f>
        <v>0</v>
      </c>
      <c r="R96" s="15" t="n">
        <f aca="false">+SUMIF('First Energy'!F:F,'ALL 2020'!C96,'First Energy'!D:D)</f>
        <v>-44996004.06</v>
      </c>
      <c r="S96" s="15" t="n">
        <f aca="false">+SUMIF('ID Motors'!G:G,C96,'ID Motors'!E:E)</f>
        <v>-42370438.26</v>
      </c>
      <c r="T96" s="15" t="n">
        <f aca="false">+SUMIF('ID RENTAL'!G:G,'ALL 2020'!C96,'ID RENTAL'!E:E)</f>
        <v>-15935415.45</v>
      </c>
      <c r="U96" s="15" t="n">
        <f aca="false">+SUMIF('MCM '!G:G,'ALL 2020'!C96,'MCM '!E:E)</f>
        <v>-6284985.6</v>
      </c>
      <c r="V96" s="15" t="n">
        <f aca="false">SUMIF(AGRIMOTORS!G:G,C96,AGRIMOTORS!E:E)</f>
        <v>-3643265.08</v>
      </c>
      <c r="W96" s="15" t="n">
        <f aca="false">+SUMIF(BOVIMA!F:F,'ALL 2020'!C96,BOVIMA!D:D)</f>
        <v>-1073296.08</v>
      </c>
      <c r="X96" s="15" t="n">
        <f aca="false">+SUMIF(AGRIFEED!F:F,'ALL 2020'!C96,AGRIFEED!D:D)</f>
        <v>-4556611.4</v>
      </c>
      <c r="Y96" s="15" t="n">
        <f aca="false">SUMIF(AMIP!F:F,'ALL 2020'!C96,AMIP!D:D)</f>
        <v>0</v>
      </c>
      <c r="Z96" s="15" t="n">
        <f aca="false">+SUMIF(ISF!G:G,'ALL 2020'!C96,ISF!E:E)</f>
        <v>0</v>
      </c>
      <c r="AA96" s="29" t="n">
        <f aca="false">+SUMIF(DISCOI!G:G,'ALL 2020'!C96,DISCOI!E:E)</f>
        <v>0</v>
      </c>
      <c r="AB96" s="15" t="n">
        <f aca="false">+SUMIF(MABEL!F:F,'ALL 2020'!C96,MABEL!D:D)</f>
        <v>-1346280</v>
      </c>
      <c r="AC96" s="15" t="n">
        <f aca="false">+SUMIF(NMP!F:F,'ALL 2020'!C96,NMP!D:D)</f>
        <v>-66355.7999999999</v>
      </c>
      <c r="AD96" s="15" t="n">
        <f aca="false">SUMIF('AMCHO '!F:F,'ALL 2020'!C96,'AMCHO '!D:D)</f>
        <v>-4736313.39</v>
      </c>
      <c r="AE96" s="41" t="n">
        <f aca="false">+SUMIF(CONFORTIS!G:G,'ALL 2020'!C96,CONFORTIS!E:E)</f>
        <v>0</v>
      </c>
      <c r="AF96" s="15" t="n">
        <f aca="false">+SUMIF('IRS IMMO'!G:G,'ALL 2020'!C96,'IRS IMMO'!E:E)</f>
        <v>0</v>
      </c>
      <c r="AG96" s="15" t="n">
        <f aca="false">+SUMIF(AGRIVETAM!F:F,'ALL 2020'!C96,AGRIVETAM!D:D)</f>
        <v>-3125539.36</v>
      </c>
      <c r="AH96" s="15" t="n">
        <f aca="false">+SUMIF(EUROPAINTS!F:F,'ALL 2020'!C96,EUROPAINTS!D:D)</f>
        <v>-614654.04</v>
      </c>
      <c r="AI96" s="15" t="n">
        <f aca="false">+SUMIF('VET ABE'!F:F,'ALL 2020'!C96,'VET ABE'!E:E)</f>
        <v>-1224223.32</v>
      </c>
      <c r="AJ96" s="15" t="n">
        <f aca="false">SUMIF('VET FIA'!F:F,'ALL 2020'!C96,'VET FIA'!E:E)</f>
        <v>-758830.84</v>
      </c>
      <c r="AK96" s="15" t="n">
        <f aca="false">+SUMIF('CSS SAKAY'!F:F,'ALL 2020'!C96,'CSS SAKAY'!D:D)</f>
        <v>0</v>
      </c>
      <c r="AL96" s="15" t="n">
        <f aca="false">+SUMIF(AGRIMA!F:F,'ALL 2020'!C96,AGRIMA!D:D)</f>
        <v>0</v>
      </c>
      <c r="AM96" s="15" t="n">
        <f aca="false">SUMIF('United Malagasy'!F:F,'ALL 2020'!C96,'United Malagasy'!D:D)</f>
        <v>-7066482.6</v>
      </c>
      <c r="AN96" s="15" t="n">
        <f aca="false">+SUMIF(NUTRIFOOD!E:E,'ALL 2020'!C96,NUTRIFOOD!D:D)</f>
        <v>0</v>
      </c>
      <c r="AO96" s="15" t="n">
        <f aca="false">+SUMIF(FERRIS!H:H,'ALL 2020'!C96,FERRIS!F:F)</f>
        <v>0</v>
      </c>
      <c r="AP96" s="15" t="n">
        <f aca="false">+SUMIF(SEM!F:F,'ALL 2020'!C96,SEM!D:D)</f>
        <v>-16334146.02</v>
      </c>
      <c r="AQ96" s="15" t="n">
        <f aca="false">+SUMIF(Madatrade!F:F,'ALL 2020'!C96,Madatrade!D:D)</f>
        <v>-1552800</v>
      </c>
      <c r="AR96" s="15" t="n">
        <f aca="false">+SUMIF('FLY TECH'!F:F,'ALL 2020'!C96,'FLY TECH'!E:E)</f>
        <v>-7103198.6</v>
      </c>
      <c r="AS96" s="15" t="n">
        <f aca="false">+SUMIF('FIRST INVESTISSEMENT'!G:G,'ALL 2020'!C96,'FIRST INVESTISSEMENT'!E:E)</f>
        <v>-294600</v>
      </c>
      <c r="AT96" s="105" t="n">
        <f aca="false">+SUM(F96:AS96)</f>
        <v>-282744373.31</v>
      </c>
      <c r="AU96" s="106" t="n">
        <f aca="false">+AT96/$AW$2</f>
        <v>-62256.6927683917</v>
      </c>
    </row>
    <row r="97" customFormat="false" ht="17.25" hidden="false" customHeight="true" outlineLevel="0" collapsed="false">
      <c r="A97" s="6" t="str">
        <f aca="false">+LEFT(B97)</f>
        <v>4</v>
      </c>
      <c r="B97" s="6" t="str">
        <f aca="false">+LEFT(C97,3)</f>
        <v>433</v>
      </c>
      <c r="C97" s="20" t="n">
        <v>43300000</v>
      </c>
      <c r="D97" s="46" t="s">
        <v>2948</v>
      </c>
      <c r="E97" s="57" t="s">
        <v>38</v>
      </c>
      <c r="F97" s="15" t="n">
        <f aca="false">+SUMIF(AGRIFARM!H:H,C97,AGRIFARM!L:L)</f>
        <v>-3101927.81</v>
      </c>
      <c r="G97" s="15" t="n">
        <f aca="false">+SUMIF(AGRICORP!I:I,C97,AGRICORP!E:E)</f>
        <v>0</v>
      </c>
      <c r="H97" s="15" t="n">
        <f aca="false">+SUMIF(SMTP!D:D,'ALL 2020'!C97,SMTP!G:G)</f>
        <v>-7829984.8</v>
      </c>
      <c r="I97" s="15" t="n">
        <f aca="false">+SUMIF(AGRIVET!G:G,C97,AGRIVET!E:E)</f>
        <v>-4982302.4</v>
      </c>
      <c r="J97" s="15" t="n">
        <f aca="false">+SUMIF(AGRIVAL!G:G,'ALL 2020'!C97,AGRIVAL!E:E)</f>
        <v>-3393939.08</v>
      </c>
      <c r="K97" s="15" t="n">
        <f aca="false">+SUMIF(AGRIKOBA!G:G,'ALL 2020'!C97,AGRIKOBA!E:E)</f>
        <v>-845046.48</v>
      </c>
      <c r="L97" s="15" t="n">
        <f aca="false">+SUMIF(LMOI!F:F,'ALL 2020'!C97,LMOI!D:D)</f>
        <v>-1251656.38</v>
      </c>
      <c r="M97" s="15" t="n">
        <f aca="false">+SUMIF(TARTINE!G:G,'ALL 2020'!C97,TARTINE!E:E)</f>
        <v>0</v>
      </c>
      <c r="N97" s="15" t="n">
        <f aca="false">+SUMIF(IDF!F:F,'ALL 2020'!C97,IDF!D:D)</f>
        <v>-1283375.24</v>
      </c>
      <c r="O97" s="15" t="n">
        <f aca="false">+SUMIF(RYA!G:G,C97,RYA!E:E)</f>
        <v>-66084.36</v>
      </c>
      <c r="P97" s="15" t="n">
        <f aca="false">+SUMIF('SCI NOAH'!G:G,'ALL 2020'!C97,'SCI NOAH'!E:E)</f>
        <v>-100246.96</v>
      </c>
      <c r="Q97" s="15" t="n">
        <f aca="false">+SUMIF(SIM!F:F,'ALL 2020'!C97,SIM!D:D)</f>
        <v>-127979.6</v>
      </c>
      <c r="R97" s="15" t="n">
        <f aca="false">+SUMIF('First Energy'!F:F,'ALL 2020'!C97,'First Energy'!D:D)</f>
        <v>-7499334.01</v>
      </c>
      <c r="S97" s="15" t="n">
        <f aca="false">+SUMIF('ID Motors'!G:G,C97,'ID Motors'!E:E)</f>
        <v>-7176944.67</v>
      </c>
      <c r="T97" s="15" t="n">
        <f aca="false">+SUMIF('ID RENTAL'!G:G,'ALL 2020'!C97,'ID RENTAL'!E:E)</f>
        <v>0</v>
      </c>
      <c r="U97" s="15" t="n">
        <f aca="false">+SUMIF('MCM '!G:G,'ALL 2020'!C97,'MCM '!E:E)</f>
        <v>-3400374.81</v>
      </c>
      <c r="V97" s="15" t="n">
        <f aca="false">SUMIF(AGRIMOTORS!G:G,C97,AGRIMOTORS!E:E)</f>
        <v>-607210.84</v>
      </c>
      <c r="W97" s="15" t="n">
        <f aca="false">+SUMIF(BOVIMA!F:F,'ALL 2020'!C97,BOVIMA!D:D)</f>
        <v>-1002099.19</v>
      </c>
      <c r="X97" s="15" t="n">
        <f aca="false">+SUMIF(AGRIFEED!F:F,'ALL 2020'!C97,AGRIFEED!D:D)</f>
        <v>-759443.100000001</v>
      </c>
      <c r="Y97" s="15" t="n">
        <f aca="false">SUMIF(AMIP!F:F,'ALL 2020'!C97,AMIP!D:D)</f>
        <v>0</v>
      </c>
      <c r="Z97" s="15" t="n">
        <f aca="false">+SUMIF(ISF!G:G,'ALL 2020'!C97,ISF!E:E)</f>
        <v>0</v>
      </c>
      <c r="AA97" s="29" t="n">
        <f aca="false">+SUMIF(DISCOI!G:G,'ALL 2020'!C97,DISCOI!E:E)</f>
        <v>0</v>
      </c>
      <c r="AB97" s="15" t="n">
        <f aca="false">+SUMIF(MABEL!F:F,'ALL 2020'!C97,MABEL!D:D)</f>
        <v>-224380</v>
      </c>
      <c r="AC97" s="15" t="n">
        <f aca="false">+SUMIF(NMP!F:F,'ALL 2020'!C97,NMP!D:D)</f>
        <v>-11059.3</v>
      </c>
      <c r="AD97" s="15" t="n">
        <f aca="false">SUMIF('AMCHO '!F:F,'ALL 2020'!C97,'AMCHO '!D:D)</f>
        <v>-789385.57</v>
      </c>
      <c r="AE97" s="41" t="n">
        <f aca="false">+SUMIF(CONFORTIS!G:G,'ALL 2020'!C97,CONFORTIS!E:E)</f>
        <v>0</v>
      </c>
      <c r="AF97" s="15" t="n">
        <f aca="false">+SUMIF('IRS IMMO'!G:G,'ALL 2020'!C97,'IRS IMMO'!E:E)</f>
        <v>0</v>
      </c>
      <c r="AG97" s="15" t="n">
        <f aca="false">+SUMIF(AGRIVETAM!F:F,'ALL 2020'!C97,AGRIVETAM!D:D)</f>
        <v>0</v>
      </c>
      <c r="AH97" s="15" t="n">
        <f aca="false">+SUMIF(EUROPAINTS!F:F,'ALL 2020'!C97,EUROPAINTS!D:D)</f>
        <v>-102442.34</v>
      </c>
      <c r="AI97" s="15" t="n">
        <f aca="false">+SUMIF('VET ABE'!F:F,'ALL 2020'!C97,'VET ABE'!E:E)</f>
        <v>-204037.22</v>
      </c>
      <c r="AJ97" s="15" t="n">
        <f aca="false">SUMIF('VET FIA'!F:F,'ALL 2020'!C97,'VET FIA'!E:E)</f>
        <v>-121926.62</v>
      </c>
      <c r="AK97" s="15" t="n">
        <f aca="false">+SUMIF('CSS SAKAY'!F:F,'ALL 2020'!C97,'CSS SAKAY'!D:D)</f>
        <v>0</v>
      </c>
      <c r="AL97" s="15" t="n">
        <f aca="false">+SUMIF(AGRIMA!F:F,'ALL 2020'!C97,AGRIMA!D:D)</f>
        <v>-256232.94</v>
      </c>
      <c r="AM97" s="15" t="n">
        <f aca="false">SUMIF('United Malagasy'!F:F,'ALL 2020'!C97,'United Malagasy'!D:D)</f>
        <v>-1177747.1</v>
      </c>
      <c r="AN97" s="15" t="n">
        <f aca="false">+SUMIF(NUTRIFOOD!E:E,'ALL 2020'!C97,NUTRIFOOD!D:D)</f>
        <v>0</v>
      </c>
      <c r="AO97" s="15" t="n">
        <f aca="false">+SUMIF(FERRIS!H:H,'ALL 2020'!C97,FERRIS!F:F)</f>
        <v>0</v>
      </c>
      <c r="AP97" s="15" t="n">
        <f aca="false">+SUMIF(SEM!F:F,'ALL 2020'!C97,SEM!D:D)</f>
        <v>-2766557.01</v>
      </c>
      <c r="AQ97" s="15" t="n">
        <f aca="false">+SUMIF(Madatrade!F:F,'ALL 2020'!C97,Madatrade!D:D)</f>
        <v>-258800</v>
      </c>
      <c r="AR97" s="15" t="n">
        <f aca="false">+SUMIF('FLY TECH'!F:F,'ALL 2020'!C97,'FLY TECH'!E:E)</f>
        <v>-1183866.5</v>
      </c>
      <c r="AS97" s="15" t="n">
        <f aca="false">+SUMIF('FIRST INVESTISSEMENT'!G:G,'ALL 2020'!C97,'FIRST INVESTISSEMENT'!E:E)</f>
        <v>-95100</v>
      </c>
      <c r="AT97" s="105" t="n">
        <f aca="false">+SUM(F97:AS97)</f>
        <v>-50619484.33</v>
      </c>
      <c r="AU97" s="106" t="n">
        <f aca="false">+AT97/$AW$2</f>
        <v>-11145.7626800306</v>
      </c>
    </row>
    <row r="98" customFormat="false" ht="17.25" hidden="false" customHeight="true" outlineLevel="0" collapsed="false">
      <c r="A98" s="6" t="str">
        <f aca="false">+LEFT(B98)</f>
        <v>4</v>
      </c>
      <c r="B98" s="6" t="str">
        <f aca="false">+LEFT(C98,3)</f>
        <v>438</v>
      </c>
      <c r="C98" s="20" t="n">
        <v>43860000</v>
      </c>
      <c r="D98" s="46" t="s">
        <v>2948</v>
      </c>
      <c r="E98" s="57" t="s">
        <v>276</v>
      </c>
      <c r="F98" s="15" t="n">
        <f aca="false">+SUMIF(AGRIFARM!H:H,C98,AGRIFARM!L:L)</f>
        <v>-34629801.23</v>
      </c>
      <c r="G98" s="15" t="n">
        <f aca="false">+SUMIF(AGRICORP!I:I,C98,AGRICORP!E:E)</f>
        <v>0</v>
      </c>
      <c r="H98" s="15" t="n">
        <f aca="false">+SUMIF(SMTP!D:D,'ALL 2020'!C98,SMTP!G:G)</f>
        <v>-40664258.15</v>
      </c>
      <c r="I98" s="15" t="n">
        <f aca="false">+SUMIF(AGRIVET!G:G,C98,AGRIVET!E:E)</f>
        <v>-51646849.45</v>
      </c>
      <c r="J98" s="15" t="n">
        <f aca="false">+SUMIF(AGRIVAL!G:G,'ALL 2020'!C98,AGRIVAL!E:E)</f>
        <v>-33175329.71</v>
      </c>
      <c r="K98" s="15" t="n">
        <f aca="false">+SUMIF(AGRIKOBA!G:G,'ALL 2020'!C98,AGRIKOBA!E:E)</f>
        <v>-4777943.28</v>
      </c>
      <c r="L98" s="15" t="n">
        <f aca="false">+SUMIF(LMOI!F:F,'ALL 2020'!C98,LMOI!D:D)</f>
        <v>0</v>
      </c>
      <c r="M98" s="15" t="n">
        <f aca="false">+SUMIF(TARTINE!G:G,'ALL 2020'!C98,TARTINE!E:E)</f>
        <v>0</v>
      </c>
      <c r="N98" s="15" t="n">
        <f aca="false">+SUMIF(IDF!F:F,'ALL 2020'!C98,IDF!D:D)</f>
        <v>-4531293.03</v>
      </c>
      <c r="O98" s="15" t="n">
        <f aca="false">+SUMIF(RYA!G:G,C98,RYA!E:E)</f>
        <v>0</v>
      </c>
      <c r="P98" s="15" t="n">
        <f aca="false">+SUMIF('SCI NOAH'!G:G,'ALL 2020'!C98,'SCI NOAH'!E:E)</f>
        <v>0</v>
      </c>
      <c r="Q98" s="15" t="n">
        <f aca="false">+SUMIF(SIM!F:F,'ALL 2020'!C98,SIM!D:D)</f>
        <v>-2359170.91</v>
      </c>
      <c r="R98" s="15" t="n">
        <f aca="false">+SUMIF('First Energy'!F:F,'ALL 2020'!C98,'First Energy'!D:D)</f>
        <v>-8641897.58</v>
      </c>
      <c r="S98" s="15" t="n">
        <f aca="false">+SUMIF('ID Motors'!G:G,C98,'ID Motors'!E:E)</f>
        <v>0</v>
      </c>
      <c r="T98" s="15" t="n">
        <f aca="false">+SUMIF('ID RENTAL'!G:G,'ALL 2020'!C98,'ID RENTAL'!E:E)</f>
        <v>0</v>
      </c>
      <c r="U98" s="15" t="n">
        <f aca="false">+SUMIF('MCM '!G:G,'ALL 2020'!C98,'MCM '!E:E)</f>
        <v>5992500</v>
      </c>
      <c r="V98" s="15" t="n">
        <f aca="false">SUMIF(AGRIMOTORS!G:G,C98,AGRIMOTORS!E:E)</f>
        <v>0</v>
      </c>
      <c r="W98" s="15" t="n">
        <f aca="false">+SUMIF(BOVIMA!F:F,'ALL 2020'!C98,BOVIMA!D:D)</f>
        <v>-13511402.09</v>
      </c>
      <c r="X98" s="15" t="n">
        <f aca="false">+SUMIF(AGRIFEED!F:F,'ALL 2020'!C98,AGRIFEED!D:D)</f>
        <v>-7952220.9</v>
      </c>
      <c r="Y98" s="15" t="n">
        <f aca="false">SUMIF(AMIP!F:F,'ALL 2020'!C98,AMIP!D:D)</f>
        <v>0</v>
      </c>
      <c r="Z98" s="15" t="n">
        <f aca="false">+SUMIF(ISF!G:G,'ALL 2020'!C98,ISF!E:E)</f>
        <v>0</v>
      </c>
      <c r="AA98" s="29" t="n">
        <f aca="false">+SUMIF(DISCOI!G:G,'ALL 2020'!C98,DISCOI!E:E)</f>
        <v>0</v>
      </c>
      <c r="AB98" s="15" t="n">
        <f aca="false">+SUMIF(MABEL!F:F,'ALL 2020'!C98,MABEL!D:D)</f>
        <v>-3971988.46</v>
      </c>
      <c r="AC98" s="15" t="n">
        <f aca="false">+SUMIF(NMP!F:F,'ALL 2020'!C98,NMP!D:D)</f>
        <v>-166683.63</v>
      </c>
      <c r="AD98" s="15" t="n">
        <f aca="false">SUMIF('AMCHO '!F:F,'ALL 2020'!C98,'AMCHO '!D:D)</f>
        <v>-2101607.81</v>
      </c>
      <c r="AE98" s="41" t="n">
        <f aca="false">+SUMIF(CONFORTIS!G:G,'ALL 2020'!C98,CONFORTIS!E:E)</f>
        <v>0</v>
      </c>
      <c r="AF98" s="15" t="n">
        <f aca="false">+SUMIF('IRS IMMO'!G:G,'ALL 2020'!C98,'IRS IMMO'!E:E)</f>
        <v>0</v>
      </c>
      <c r="AG98" s="15" t="n">
        <f aca="false">+SUMIF(AGRIVETAM!F:F,'ALL 2020'!C98,AGRIVETAM!D:D)</f>
        <v>0</v>
      </c>
      <c r="AH98" s="15" t="n">
        <f aca="false">+SUMIF(EUROPAINTS!F:F,'ALL 2020'!C98,EUROPAINTS!D:D)</f>
        <v>-835712.24</v>
      </c>
      <c r="AI98" s="15" t="n">
        <f aca="false">+SUMIF('VET ABE'!F:F,'ALL 2020'!C98,'VET ABE'!E:E)</f>
        <v>0</v>
      </c>
      <c r="AJ98" s="15" t="n">
        <f aca="false">SUMIF('VET FIA'!F:F,'ALL 2020'!C98,'VET FIA'!E:E)</f>
        <v>0</v>
      </c>
      <c r="AK98" s="15" t="n">
        <f aca="false">+SUMIF('CSS SAKAY'!F:F,'ALL 2020'!C98,'CSS SAKAY'!D:D)</f>
        <v>0</v>
      </c>
      <c r="AL98" s="15" t="n">
        <f aca="false">+SUMIF(AGRIMA!F:F,'ALL 2020'!C98,AGRIMA!D:D)</f>
        <v>0</v>
      </c>
      <c r="AM98" s="15" t="n">
        <f aca="false">SUMIF('United Malagasy'!F:F,'ALL 2020'!C98,'United Malagasy'!D:D)</f>
        <v>0</v>
      </c>
      <c r="AN98" s="15" t="n">
        <f aca="false">+SUMIF(NUTRIFOOD!E:E,'ALL 2020'!C98,NUTRIFOOD!D:D)</f>
        <v>0</v>
      </c>
      <c r="AO98" s="15" t="n">
        <f aca="false">+SUMIF(FERRIS!H:H,'ALL 2020'!C98,FERRIS!F:F)</f>
        <v>-3259079.9</v>
      </c>
      <c r="AP98" s="15" t="n">
        <f aca="false">+SUMIF(SEM!F:F,'ALL 2020'!C98,SEM!D:D)</f>
        <v>-1595974</v>
      </c>
      <c r="AQ98" s="15" t="n">
        <f aca="false">+SUMIF(Madatrade!F:F,'ALL 2020'!C98,Madatrade!D:D)</f>
        <v>0</v>
      </c>
      <c r="AR98" s="15" t="n">
        <f aca="false">+SUMIF('FLY TECH'!F:F,'ALL 2020'!C98,'FLY TECH'!E:E)</f>
        <v>0</v>
      </c>
      <c r="AS98" s="15" t="n">
        <f aca="false">+SUMIF('FIRST INVESTISSEMENT'!G:G,'ALL 2020'!C98,'FIRST INVESTISSEMENT'!E:E)</f>
        <v>0</v>
      </c>
      <c r="AT98" s="105" t="n">
        <f aca="false">+SUM(F98:AS98)</f>
        <v>-207828712.37</v>
      </c>
      <c r="AU98" s="106" t="n">
        <f aca="false">+AT98/$AW$2</f>
        <v>-45761.2229131207</v>
      </c>
    </row>
    <row r="99" customFormat="false" ht="17.25" hidden="false" customHeight="true" outlineLevel="0" collapsed="false">
      <c r="A99" s="6" t="str">
        <f aca="false">+LEFT(B99)</f>
        <v>4</v>
      </c>
      <c r="B99" s="6" t="str">
        <f aca="false">+LEFT(C99,3)</f>
        <v>441</v>
      </c>
      <c r="C99" s="20" t="n">
        <v>44100000</v>
      </c>
      <c r="D99" s="46" t="s">
        <v>2950</v>
      </c>
      <c r="E99" s="57" t="s">
        <v>40</v>
      </c>
      <c r="F99" s="15" t="n">
        <f aca="false">+SUMIF(AGRIFARM!H:H,C99,AGRIFARM!L:L)</f>
        <v>-15129483.36</v>
      </c>
      <c r="G99" s="15" t="n">
        <f aca="false">+SUMIF(AGRICORP!I:I,C99,AGRICORP!E:E)</f>
        <v>0</v>
      </c>
      <c r="H99" s="15" t="n">
        <f aca="false">+SUMIF(SMTP!D:D,'ALL 2020'!C99,SMTP!G:G)</f>
        <v>-42455704.6</v>
      </c>
      <c r="I99" s="15" t="n">
        <f aca="false">+SUMIF(AGRIVET!G:G,C99,AGRIVET!E:E)</f>
        <v>-56910914.2</v>
      </c>
      <c r="J99" s="15" t="n">
        <f aca="false">+SUMIF(AGRIVAL!G:G,'ALL 2020'!C99,AGRIVAL!E:E)</f>
        <v>-28143960.22</v>
      </c>
      <c r="K99" s="15" t="n">
        <f aca="false">+SUMIF(AGRIKOBA!G:G,'ALL 2020'!C99,AGRIKOBA!E:E)</f>
        <v>-7187410.39</v>
      </c>
      <c r="L99" s="15" t="n">
        <f aca="false">+SUMIF(LMOI!F:F,'ALL 2020'!C99,LMOI!D:D)</f>
        <v>-19880750</v>
      </c>
      <c r="M99" s="15" t="n">
        <f aca="false">+SUMIF(TARTINE!G:G,'ALL 2020'!C99,TARTINE!E:E)</f>
        <v>-3827940</v>
      </c>
      <c r="N99" s="15" t="n">
        <f aca="false">+SUMIF(IDF!F:F,'ALL 2020'!C99,IDF!D:D)</f>
        <v>-18295478.41</v>
      </c>
      <c r="O99" s="15" t="n">
        <f aca="false">+SUMIF(RYA!G:G,C99,RYA!E:E)</f>
        <v>-32000</v>
      </c>
      <c r="P99" s="15" t="n">
        <f aca="false">+SUMIF('SCI NOAH'!G:G,'ALL 2020'!C99,'SCI NOAH'!E:E)</f>
        <v>-299080</v>
      </c>
      <c r="Q99" s="15" t="n">
        <f aca="false">+SUMIF(SIM!F:F,'ALL 2020'!C99,SIM!D:D)</f>
        <v>-683953.36</v>
      </c>
      <c r="R99" s="15" t="n">
        <f aca="false">+SUMIF('First Energy'!F:F,'ALL 2020'!C99,'First Energy'!D:D)</f>
        <v>-9573521.96</v>
      </c>
      <c r="S99" s="15" t="n">
        <f aca="false">+SUMIF('ID Motors'!G:G,C99,'ID Motors'!E:E)</f>
        <v>-32988973.35</v>
      </c>
      <c r="T99" s="15" t="n">
        <f aca="false">+SUMIF('ID RENTAL'!G:G,'ALL 2020'!C99,'ID RENTAL'!E:E)</f>
        <v>-10153247.4</v>
      </c>
      <c r="U99" s="15" t="n">
        <f aca="false">+SUMIF('MCM '!G:G,'ALL 2020'!C99,'MCM '!E:E)</f>
        <v>-16132682.09</v>
      </c>
      <c r="V99" s="15" t="n">
        <f aca="false">SUMIF(AGRIMOTORS!G:G,C99,AGRIMOTORS!E:E)</f>
        <v>-2736176.73</v>
      </c>
      <c r="W99" s="15" t="n">
        <f aca="false">+SUMIF(BOVIMA!F:F,'ALL 2020'!C99,BOVIMA!D:D)</f>
        <v>-6470591.34999999</v>
      </c>
      <c r="X99" s="15" t="n">
        <f aca="false">+SUMIF(AGRIFEED!F:F,'ALL 2020'!C99,AGRIFEED!D:D)</f>
        <v>-2971101.86</v>
      </c>
      <c r="Y99" s="15" t="n">
        <f aca="false">SUMIF(AMIP!F:F,'ALL 2020'!C99,AMIP!D:D)</f>
        <v>0</v>
      </c>
      <c r="Z99" s="15" t="n">
        <f aca="false">+SUMIF(ISF!G:G,'ALL 2020'!C99,ISF!E:E)</f>
        <v>0</v>
      </c>
      <c r="AA99" s="29" t="n">
        <f aca="false">+SUMIF(DISCOI!G:G,'ALL 2020'!C99,DISCOI!E:E)</f>
        <v>0</v>
      </c>
      <c r="AB99" s="15" t="n">
        <f aca="false">+SUMIF(MABEL!F:F,'ALL 2020'!C99,MABEL!D:D)</f>
        <v>-4423953.4</v>
      </c>
      <c r="AC99" s="15" t="n">
        <f aca="false">+SUMIF(NMP!F:F,'ALL 2020'!C99,NMP!D:D)</f>
        <v>-6000</v>
      </c>
      <c r="AD99" s="15" t="n">
        <f aca="false">SUMIF('AMCHO '!F:F,'ALL 2020'!C99,'AMCHO '!D:D)</f>
        <v>-4583800</v>
      </c>
      <c r="AE99" s="41" t="n">
        <f aca="false">+SUMIF(CONFORTIS!G:G,'ALL 2020'!C99,CONFORTIS!E:E)</f>
        <v>0</v>
      </c>
      <c r="AF99" s="15" t="n">
        <f aca="false">+SUMIF('IRS IMMO'!G:G,'ALL 2020'!C99,'IRS IMMO'!E:E)</f>
        <v>0</v>
      </c>
      <c r="AG99" s="15" t="n">
        <f aca="false">+SUMIF(AGRIVETAM!F:F,'ALL 2020'!C99,AGRIVETAM!D:D)</f>
        <v>-2246048.96</v>
      </c>
      <c r="AH99" s="15" t="n">
        <f aca="false">+SUMIF(EUROPAINTS!F:F,'ALL 2020'!C99,EUROPAINTS!D:D)</f>
        <v>-577833.24</v>
      </c>
      <c r="AI99" s="15" t="n">
        <f aca="false">+SUMIF('VET ABE'!F:F,'ALL 2020'!C99,'VET ABE'!E:E)</f>
        <v>-2088750.09</v>
      </c>
      <c r="AJ99" s="15" t="n">
        <f aca="false">SUMIF('VET FIA'!F:F,'ALL 2020'!C99,'VET FIA'!E:E)</f>
        <v>-397515.02</v>
      </c>
      <c r="AK99" s="15" t="n">
        <f aca="false">+SUMIF('CSS SAKAY'!F:F,'ALL 2020'!C99,'CSS SAKAY'!D:D)</f>
        <v>0</v>
      </c>
      <c r="AL99" s="15" t="n">
        <f aca="false">+SUMIF(AGRIMA!F:F,'ALL 2020'!C99,AGRIMA!D:D)</f>
        <v>-383539.31</v>
      </c>
      <c r="AM99" s="15" t="n">
        <f aca="false">SUMIF('United Malagasy'!F:F,'ALL 2020'!C99,'United Malagasy'!D:D)</f>
        <v>-4482515.81</v>
      </c>
      <c r="AN99" s="15" t="n">
        <f aca="false">+SUMIF(NUTRIFOOD!E:E,'ALL 2020'!C99,NUTRIFOOD!D:D)</f>
        <v>0</v>
      </c>
      <c r="AO99" s="15" t="n">
        <f aca="false">+SUMIF(FERRIS!H:H,'ALL 2020'!C99,FERRIS!F:F)</f>
        <v>-7937927.44</v>
      </c>
      <c r="AP99" s="15" t="n">
        <f aca="false">+SUMIF(SEM!F:F,'ALL 2020'!C99,SEM!D:D)</f>
        <v>-7816775.63</v>
      </c>
      <c r="AQ99" s="15" t="n">
        <f aca="false">+SUMIF(Madatrade!F:F,'ALL 2020'!C99,Madatrade!D:D)</f>
        <v>-347500</v>
      </c>
      <c r="AR99" s="15" t="n">
        <f aca="false">+SUMIF('FLY TECH'!F:F,'ALL 2020'!C99,'FLY TECH'!E:E)</f>
        <v>-4520845.2</v>
      </c>
      <c r="AS99" s="15" t="n">
        <f aca="false">+SUMIF('FIRST INVESTISSEMENT'!G:G,'ALL 2020'!C99,'FIRST INVESTISSEMENT'!E:E)</f>
        <v>-1929508.4</v>
      </c>
      <c r="AT99" s="105" t="n">
        <f aca="false">+SUM(F99:AS99)</f>
        <v>-315615481.78</v>
      </c>
      <c r="AU99" s="106" t="n">
        <f aca="false">+AT99/$AW$2</f>
        <v>-69494.4902071741</v>
      </c>
    </row>
    <row r="100" customFormat="false" ht="17.25" hidden="false" customHeight="true" outlineLevel="0" collapsed="false">
      <c r="A100" s="6" t="str">
        <f aca="false">+LEFT(B100)</f>
        <v>4</v>
      </c>
      <c r="B100" s="6" t="str">
        <f aca="false">+LEFT(C100,3)</f>
        <v>442</v>
      </c>
      <c r="C100" s="20" t="n">
        <v>44200000</v>
      </c>
      <c r="D100" s="46" t="s">
        <v>2950</v>
      </c>
      <c r="E100" s="57" t="s">
        <v>278</v>
      </c>
      <c r="F100" s="15" t="n">
        <f aca="false">+SUMIF(AGRIFARM!H:H,C100,AGRIFARM!L:L)</f>
        <v>-4488218</v>
      </c>
      <c r="G100" s="15" t="n">
        <f aca="false">+SUMIF(AGRICORP!I:I,C100,AGRICORP!E:E)</f>
        <v>0</v>
      </c>
      <c r="H100" s="15" t="n">
        <f aca="false">+SUMIF(SMTP!D:D,'ALL 2020'!C100,SMTP!G:G)</f>
        <v>0</v>
      </c>
      <c r="I100" s="15" t="n">
        <f aca="false">+SUMIF(AGRIVET!G:G,C100,AGRIVET!E:E)</f>
        <v>0</v>
      </c>
      <c r="J100" s="15" t="n">
        <f aca="false">+SUMIF(AGRIVAL!G:G,'ALL 2020'!C100,AGRIVAL!E:E)</f>
        <v>0</v>
      </c>
      <c r="K100" s="15" t="n">
        <f aca="false">+SUMIF(AGRIKOBA!G:G,'ALL 2020'!C100,AGRIKOBA!E:E)</f>
        <v>0</v>
      </c>
      <c r="L100" s="15" t="n">
        <f aca="false">+SUMIF(LMOI!F:F,'ALL 2020'!C100,LMOI!D:D)</f>
        <v>0</v>
      </c>
      <c r="M100" s="15" t="n">
        <f aca="false">+SUMIF(TARTINE!G:G,'ALL 2020'!C100,TARTINE!E:E)</f>
        <v>0</v>
      </c>
      <c r="N100" s="15" t="n">
        <f aca="false">+SUMIF(IDF!F:F,'ALL 2020'!C100,IDF!D:D)</f>
        <v>-452291346</v>
      </c>
      <c r="O100" s="15" t="n">
        <f aca="false">+SUMIF(RYA!G:G,C100,RYA!E:E)</f>
        <v>0</v>
      </c>
      <c r="P100" s="15" t="n">
        <f aca="false">+SUMIF('SCI NOAH'!G:G,'ALL 2020'!C100,'SCI NOAH'!E:E)</f>
        <v>0</v>
      </c>
      <c r="Q100" s="15" t="n">
        <f aca="false">+SUMIF(SIM!F:F,'ALL 2020'!C100,SIM!D:D)</f>
        <v>0</v>
      </c>
      <c r="R100" s="15" t="n">
        <f aca="false">+SUMIF('First Energy'!F:F,'ALL 2020'!C100,'First Energy'!D:D)</f>
        <v>0</v>
      </c>
      <c r="S100" s="15" t="n">
        <f aca="false">+SUMIF('ID Motors'!G:G,C100,'ID Motors'!E:E)</f>
        <v>0</v>
      </c>
      <c r="T100" s="15" t="n">
        <f aca="false">+SUMIF('ID RENTAL'!G:G,'ALL 2020'!C100,'ID RENTAL'!E:E)</f>
        <v>0</v>
      </c>
      <c r="U100" s="15" t="n">
        <f aca="false">+SUMIF('MCM '!G:G,'ALL 2020'!C100,'MCM '!E:E)</f>
        <v>0</v>
      </c>
      <c r="V100" s="15" t="n">
        <f aca="false">SUMIF(AGRIMOTORS!G:G,C100,AGRIMOTORS!E:E)</f>
        <v>0</v>
      </c>
      <c r="W100" s="15" t="n">
        <f aca="false">+SUMIF(BOVIMA!F:F,'ALL 2020'!C100,BOVIMA!D:D)</f>
        <v>0</v>
      </c>
      <c r="X100" s="15" t="n">
        <f aca="false">+SUMIF(AGRIFEED!F:F,'ALL 2020'!C100,AGRIFEED!D:D)</f>
        <v>0</v>
      </c>
      <c r="Y100" s="15" t="n">
        <f aca="false">SUMIF(AMIP!F:F,'ALL 2020'!C100,AMIP!D:D)</f>
        <v>0</v>
      </c>
      <c r="Z100" s="15" t="n">
        <f aca="false">+SUMIF(ISF!G:G,'ALL 2020'!C100,ISF!E:E)</f>
        <v>0</v>
      </c>
      <c r="AA100" s="29" t="n">
        <f aca="false">+SUMIF(DISCOI!G:G,'ALL 2020'!C100,DISCOI!E:E)</f>
        <v>0</v>
      </c>
      <c r="AB100" s="15" t="n">
        <f aca="false">+SUMIF(MABEL!F:F,'ALL 2020'!C100,MABEL!D:D)</f>
        <v>0</v>
      </c>
      <c r="AC100" s="15" t="n">
        <f aca="false">+SUMIF(NMP!F:F,'ALL 2020'!C100,NMP!D:D)</f>
        <v>0</v>
      </c>
      <c r="AD100" s="15" t="n">
        <f aca="false">SUMIF('AMCHO '!F:F,'ALL 2020'!C100,'AMCHO '!D:D)</f>
        <v>0</v>
      </c>
      <c r="AE100" s="41" t="n">
        <f aca="false">+SUMIF(CONFORTIS!G:G,'ALL 2020'!C100,CONFORTIS!E:E)</f>
        <v>0</v>
      </c>
      <c r="AF100" s="15" t="n">
        <f aca="false">+SUMIF('IRS IMMO'!G:G,'ALL 2020'!C100,'IRS IMMO'!E:E)</f>
        <v>0</v>
      </c>
      <c r="AG100" s="15" t="n">
        <f aca="false">+SUMIF(AGRIVETAM!F:F,'ALL 2020'!C100,AGRIVETAM!D:D)</f>
        <v>0</v>
      </c>
      <c r="AH100" s="15" t="n">
        <f aca="false">+SUMIF(EUROPAINTS!F:F,'ALL 2020'!C100,EUROPAINTS!D:D)</f>
        <v>0</v>
      </c>
      <c r="AI100" s="15" t="n">
        <f aca="false">+SUMIF('VET ABE'!F:F,'ALL 2020'!C100,'VET ABE'!E:E)</f>
        <v>0</v>
      </c>
      <c r="AJ100" s="15" t="n">
        <f aca="false">SUMIF('VET FIA'!F:F,'ALL 2020'!C100,'VET FIA'!E:E)</f>
        <v>0</v>
      </c>
      <c r="AK100" s="15" t="n">
        <f aca="false">+SUMIF('CSS SAKAY'!F:F,'ALL 2020'!C100,'CSS SAKAY'!D:D)</f>
        <v>0</v>
      </c>
      <c r="AL100" s="15" t="n">
        <f aca="false">+SUMIF(AGRIMA!F:F,'ALL 2020'!C100,AGRIMA!D:D)</f>
        <v>0</v>
      </c>
      <c r="AM100" s="15" t="n">
        <f aca="false">SUMIF('United Malagasy'!F:F,'ALL 2020'!C100,'United Malagasy'!D:D)</f>
        <v>0</v>
      </c>
      <c r="AN100" s="15" t="n">
        <f aca="false">+SUMIF(NUTRIFOOD!E:E,'ALL 2020'!C100,NUTRIFOOD!D:D)</f>
        <v>0</v>
      </c>
      <c r="AO100" s="15" t="n">
        <f aca="false">+SUMIF(FERRIS!H:H,'ALL 2020'!C100,FERRIS!F:F)</f>
        <v>0</v>
      </c>
      <c r="AP100" s="15" t="n">
        <f aca="false">+SUMIF(SEM!F:F,'ALL 2020'!C100,SEM!D:D)</f>
        <v>0</v>
      </c>
      <c r="AQ100" s="15" t="n">
        <f aca="false">+SUMIF(Madatrade!F:F,'ALL 2020'!C100,Madatrade!D:D)</f>
        <v>0</v>
      </c>
      <c r="AR100" s="15" t="n">
        <f aca="false">+SUMIF('FLY TECH'!F:F,'ALL 2020'!C100,'FLY TECH'!E:E)</f>
        <v>0</v>
      </c>
      <c r="AS100" s="15" t="n">
        <f aca="false">+SUMIF('FIRST INVESTISSEMENT'!G:G,'ALL 2020'!C100,'FIRST INVESTISSEMENT'!E:E)</f>
        <v>0</v>
      </c>
      <c r="AT100" s="105" t="n">
        <f aca="false">+SUM(F100:AS100)</f>
        <v>-456779564</v>
      </c>
      <c r="AU100" s="106" t="n">
        <f aca="false">+AT100/$AW$2</f>
        <v>-100577.014657862</v>
      </c>
    </row>
    <row r="101" customFormat="false" ht="17.25" hidden="false" customHeight="true" outlineLevel="0" collapsed="false">
      <c r="A101" s="6" t="str">
        <f aca="false">+LEFT(B101)</f>
        <v>4</v>
      </c>
      <c r="B101" s="6" t="str">
        <f aca="false">+LEFT(C101,3)</f>
        <v>443</v>
      </c>
      <c r="C101" s="20" t="n">
        <v>44300000</v>
      </c>
      <c r="D101" s="46" t="s">
        <v>2951</v>
      </c>
      <c r="E101" s="57" t="s">
        <v>279</v>
      </c>
      <c r="F101" s="15" t="n">
        <f aca="false">+SUMIF(AGRIFARM!H:H,C101,AGRIFARM!L:L)</f>
        <v>288797560.89</v>
      </c>
      <c r="G101" s="15" t="n">
        <f aca="false">+SUMIF(AGRICORP!I:I,C101,AGRICORP!E:E)</f>
        <v>150000</v>
      </c>
      <c r="H101" s="15" t="n">
        <f aca="false">+SUMIF(SMTP!D:D,'ALL 2020'!C101,SMTP!G:G)</f>
        <v>77134943.84</v>
      </c>
      <c r="I101" s="15" t="n">
        <f aca="false">+SUMIF(AGRIVET!G:G,C101,AGRIVET!E:E)</f>
        <v>1561208243.72</v>
      </c>
      <c r="J101" s="15" t="n">
        <f aca="false">+SUMIF(AGRIVAL!G:G,'ALL 2020'!C101,AGRIVAL!E:E)</f>
        <v>616142622.66</v>
      </c>
      <c r="K101" s="15" t="n">
        <f aca="false">+SUMIF(AGRIKOBA!G:G,'ALL 2020'!C101,AGRIKOBA!E:E)</f>
        <v>14510227.44</v>
      </c>
      <c r="L101" s="15" t="n">
        <f aca="false">+SUMIF(LMOI!F:F,'ALL 2020'!C101,LMOI!D:D)</f>
        <v>53628780.42</v>
      </c>
      <c r="M101" s="15" t="n">
        <f aca="false">+SUMIF(TARTINE!G:G,'ALL 2020'!C101,TARTINE!E:E)</f>
        <v>0</v>
      </c>
      <c r="N101" s="15" t="n">
        <f aca="false">+SUMIF(IDF!F:F,'ALL 2020'!C101,IDF!D:D)</f>
        <v>343148633.88</v>
      </c>
      <c r="O101" s="15" t="n">
        <f aca="false">+SUMIF(RYA!G:G,C101,RYA!E:E)</f>
        <v>599999.99</v>
      </c>
      <c r="P101" s="15" t="n">
        <f aca="false">+SUMIF('SCI NOAH'!G:G,'ALL 2020'!C101,'SCI NOAH'!E:E)</f>
        <v>320000</v>
      </c>
      <c r="Q101" s="15" t="n">
        <f aca="false">+SUMIF(SIM!F:F,'ALL 2020'!C101,SIM!D:D)</f>
        <v>62844601.21</v>
      </c>
      <c r="R101" s="15" t="n">
        <f aca="false">+SUMIF('First Energy'!F:F,'ALL 2020'!C101,'First Energy'!D:D)</f>
        <v>303366787.29</v>
      </c>
      <c r="S101" s="15" t="n">
        <f aca="false">+SUMIF('ID Motors'!G:G,C101,'ID Motors'!E:E)</f>
        <v>302706766.15</v>
      </c>
      <c r="T101" s="15" t="n">
        <f aca="false">+SUMIF('ID RENTAL'!G:G,'ALL 2020'!C101,'ID RENTAL'!E:E)</f>
        <v>129628167.64</v>
      </c>
      <c r="U101" s="15" t="n">
        <f aca="false">+SUMIF('MCM '!G:G,'ALL 2020'!C101,'MCM '!E:E)</f>
        <v>30826430.34</v>
      </c>
      <c r="V101" s="15" t="n">
        <f aca="false">SUMIF(AGRIMOTORS!G:G,C101,AGRIMOTORS!E:E)</f>
        <v>20558360.52</v>
      </c>
      <c r="W101" s="15" t="n">
        <f aca="false">+SUMIF(BOVIMA!F:F,'ALL 2020'!C101,BOVIMA!D:D)</f>
        <v>0</v>
      </c>
      <c r="X101" s="15" t="n">
        <f aca="false">+SUMIF(AGRIFEED!F:F,'ALL 2020'!C101,AGRIFEED!D:D)</f>
        <v>0</v>
      </c>
      <c r="Y101" s="15" t="n">
        <f aca="false">SUMIF(AMIP!F:F,'ALL 2020'!C101,AMIP!D:D)</f>
        <v>320000</v>
      </c>
      <c r="Z101" s="15" t="n">
        <f aca="false">+SUMIF(ISF!G:G,'ALL 2020'!C101,ISF!E:E)</f>
        <v>320000</v>
      </c>
      <c r="AA101" s="29" t="n">
        <f aca="false">+SUMIF(DISCOI!G:G,'ALL 2020'!C101,DISCOI!E:E)</f>
        <v>108690847.96</v>
      </c>
      <c r="AB101" s="15" t="n">
        <f aca="false">+SUMIF(MABEL!F:F,'ALL 2020'!C101,MABEL!D:D)</f>
        <v>100000</v>
      </c>
      <c r="AC101" s="15" t="n">
        <f aca="false">+SUMIF(NMP!F:F,'ALL 2020'!C101,NMP!D:D)</f>
        <v>4036170.96</v>
      </c>
      <c r="AD101" s="15" t="n">
        <f aca="false">SUMIF('AMCHO '!F:F,'ALL 2020'!C101,'AMCHO '!D:D)</f>
        <v>320000</v>
      </c>
      <c r="AE101" s="41" t="n">
        <f aca="false">+SUMIF(CONFORTIS!G:G,'ALL 2020'!C101,CONFORTIS!E:E)</f>
        <v>150000</v>
      </c>
      <c r="AF101" s="15" t="n">
        <f aca="false">+SUMIF('IRS IMMO'!G:G,'ALL 2020'!C101,'IRS IMMO'!E:E)</f>
        <v>320000</v>
      </c>
      <c r="AG101" s="15" t="n">
        <f aca="false">+SUMIF(AGRIVETAM!F:F,'ALL 2020'!C101,AGRIVETAM!D:D)</f>
        <v>51331701.9</v>
      </c>
      <c r="AH101" s="15" t="n">
        <f aca="false">+SUMIF(EUROPAINTS!F:F,'ALL 2020'!C101,EUROPAINTS!D:D)</f>
        <v>3135207.48</v>
      </c>
      <c r="AI101" s="15" t="n">
        <f aca="false">+SUMIF('VET ABE'!F:F,'ALL 2020'!C101,'VET ABE'!E:E)</f>
        <v>320000</v>
      </c>
      <c r="AJ101" s="15" t="n">
        <f aca="false">SUMIF('VET FIA'!F:F,'ALL 2020'!C101,'VET FIA'!E:E)</f>
        <v>53400</v>
      </c>
      <c r="AK101" s="15" t="n">
        <f aca="false">+SUMIF('CSS SAKAY'!F:F,'ALL 2020'!C101,'CSS SAKAY'!D:D)</f>
        <v>944538</v>
      </c>
      <c r="AL101" s="15" t="n">
        <f aca="false">+SUMIF(AGRIMA!F:F,'ALL 2020'!C101,AGRIMA!D:D)</f>
        <v>488104.44</v>
      </c>
      <c r="AM101" s="15" t="n">
        <f aca="false">SUMIF('United Malagasy'!F:F,'ALL 2020'!C101,'United Malagasy'!D:D)</f>
        <v>4765277.32</v>
      </c>
      <c r="AN101" s="15" t="n">
        <f aca="false">+SUMIF(NUTRIFOOD!E:E,'ALL 2020'!C101,NUTRIFOOD!D:D)</f>
        <v>320000</v>
      </c>
      <c r="AO101" s="15" t="n">
        <f aca="false">+SUMIF(FERRIS!H:H,'ALL 2020'!C101,FERRIS!F:F)</f>
        <v>34240775.82455</v>
      </c>
      <c r="AP101" s="15" t="n">
        <f aca="false">+SUMIF(SEM!F:F,'ALL 2020'!C101,SEM!D:D)</f>
        <v>82245958.7</v>
      </c>
      <c r="AQ101" s="15" t="n">
        <f aca="false">+SUMIF(Madatrade!F:F,'ALL 2020'!C101,Madatrade!D:D)</f>
        <v>374568697.34</v>
      </c>
      <c r="AR101" s="15" t="n">
        <f aca="false">+SUMIF('FLY TECH'!F:F,'ALL 2020'!C101,'FLY TECH'!E:E)</f>
        <v>49115021</v>
      </c>
      <c r="AS101" s="15" t="n">
        <f aca="false">+SUMIF('FIRST INVESTISSEMENT'!G:G,'ALL 2020'!C101,'FIRST INVESTISSEMENT'!E:E)</f>
        <v>3608149.74</v>
      </c>
      <c r="AT101" s="105" t="n">
        <f aca="false">+SUM(F101:AS101)</f>
        <v>4524965976.65455</v>
      </c>
      <c r="AU101" s="106" t="n">
        <f aca="false">+AT101/$AW$2</f>
        <v>996339.602794297</v>
      </c>
    </row>
    <row r="102" customFormat="false" ht="17.25" hidden="false" customHeight="true" outlineLevel="0" collapsed="false">
      <c r="A102" s="6" t="str">
        <f aca="false">+LEFT(B102)</f>
        <v>4</v>
      </c>
      <c r="B102" s="6" t="str">
        <f aca="false">+LEFT(C102,3)</f>
        <v>444</v>
      </c>
      <c r="C102" s="20" t="n">
        <v>44400000</v>
      </c>
      <c r="D102" s="46" t="s">
        <v>2950</v>
      </c>
      <c r="E102" s="57" t="s">
        <v>281</v>
      </c>
      <c r="F102" s="15" t="n">
        <f aca="false">+SUMIF(AGRIFARM!H:H,C102,AGRIFARM!L:L)</f>
        <v>-101410280.006</v>
      </c>
      <c r="G102" s="15" t="n">
        <f aca="false">+SUMIF(AGRICORP!I:I,C102,AGRICORP!E:E)</f>
        <v>0</v>
      </c>
      <c r="H102" s="15" t="n">
        <f aca="false">+SUMIF(SMTP!D:D,'ALL 2020'!C102,SMTP!G:G)</f>
        <v>-268967049.502371</v>
      </c>
      <c r="I102" s="15" t="n">
        <f aca="false">+SUMIF(AGRIVET!G:G,C102,AGRIVET!E:E)</f>
        <v>0</v>
      </c>
      <c r="J102" s="15" t="n">
        <f aca="false">+SUMIF(AGRIVAL!G:G,'ALL 2020'!C102,AGRIVAL!E:E)</f>
        <v>9756010.75</v>
      </c>
      <c r="K102" s="15" t="n">
        <f aca="false">+SUMIF(AGRIKOBA!G:G,'ALL 2020'!C102,AGRIKOBA!E:E)</f>
        <v>-302232.15</v>
      </c>
      <c r="L102" s="15" t="n">
        <f aca="false">+SUMIF(LMOI!F:F,'ALL 2020'!C102,LMOI!D:D)</f>
        <v>-315503.75</v>
      </c>
      <c r="M102" s="15" t="n">
        <f aca="false">+SUMIF(TARTINE!G:G,'ALL 2020'!C102,TARTINE!E:E)</f>
        <v>76617300.73</v>
      </c>
      <c r="N102" s="15" t="n">
        <f aca="false">+SUMIF(IDF!F:F,'ALL 2020'!C102,IDF!D:D)</f>
        <v>-294306911.966</v>
      </c>
      <c r="O102" s="15" t="n">
        <f aca="false">+SUMIF(RYA!G:G,C102,RYA!E:E)</f>
        <v>0</v>
      </c>
      <c r="P102" s="15" t="n">
        <f aca="false">+SUMIF('SCI NOAH'!G:G,'ALL 2020'!C102,'SCI NOAH'!E:E)</f>
        <v>-320000</v>
      </c>
      <c r="Q102" s="15" t="n">
        <f aca="false">+SUMIF(SIM!F:F,'ALL 2020'!C102,SIM!D:D)</f>
        <v>0</v>
      </c>
      <c r="R102" s="15" t="n">
        <f aca="false">+SUMIF('First Energy'!F:F,'ALL 2020'!C102,'First Energy'!D:D)</f>
        <v>-272581140.117195</v>
      </c>
      <c r="S102" s="15" t="n">
        <f aca="false">+SUMIF('ID Motors'!G:G,C102,'ID Motors'!E:E)</f>
        <v>0</v>
      </c>
      <c r="T102" s="15" t="n">
        <f aca="false">+SUMIF('ID RENTAL'!G:G,'ALL 2020'!C102,'ID RENTAL'!E:E)</f>
        <v>0</v>
      </c>
      <c r="U102" s="15" t="n">
        <f aca="false">+SUMIF('MCM '!G:G,'ALL 2020'!C102,'MCM '!E:E)</f>
        <v>-60553234.806</v>
      </c>
      <c r="V102" s="15" t="n">
        <f aca="false">SUMIF(AGRIMOTORS!G:G,C102,AGRIMOTORS!E:E)</f>
        <v>0</v>
      </c>
      <c r="W102" s="15" t="n">
        <f aca="false">+SUMIF(BOVIMA!F:F,'ALL 2020'!C102,BOVIMA!D:D)</f>
        <v>326666.66</v>
      </c>
      <c r="X102" s="15" t="n">
        <f aca="false">+SUMIF(AGRIFEED!F:F,'ALL 2020'!C102,AGRIFEED!D:D)</f>
        <v>0</v>
      </c>
      <c r="Y102" s="15" t="n">
        <f aca="false">SUMIF(AMIP!F:F,'ALL 2020'!C102,AMIP!D:D)</f>
        <v>0</v>
      </c>
      <c r="Z102" s="15" t="n">
        <f aca="false">+SUMIF(ISF!G:G,'ALL 2020'!C102,ISF!E:E)</f>
        <v>-320000</v>
      </c>
      <c r="AA102" s="29" t="n">
        <f aca="false">+SUMIF(DISCOI!G:G,'ALL 2020'!C102,DISCOI!E:E)</f>
        <v>-2408124.31</v>
      </c>
      <c r="AB102" s="15" t="n">
        <f aca="false">+SUMIF(MABEL!F:F,'ALL 2020'!C102,MABEL!D:D)</f>
        <v>-100000</v>
      </c>
      <c r="AC102" s="15" t="n">
        <f aca="false">+SUMIF(NMP!F:F,'ALL 2020'!C102,NMP!D:D)</f>
        <v>-158727.81</v>
      </c>
      <c r="AD102" s="15" t="n">
        <f aca="false">SUMIF('AMCHO '!F:F,'ALL 2020'!C102,'AMCHO '!D:D)</f>
        <v>0</v>
      </c>
      <c r="AE102" s="41" t="n">
        <f aca="false">+SUMIF(CONFORTIS!G:G,'ALL 2020'!C102,CONFORTIS!E:E)</f>
        <v>0</v>
      </c>
      <c r="AF102" s="15" t="n">
        <f aca="false">+SUMIF('IRS IMMO'!G:G,'ALL 2020'!C102,'IRS IMMO'!E:E)</f>
        <v>-32341041.2</v>
      </c>
      <c r="AG102" s="15" t="n">
        <f aca="false">+SUMIF(AGRIVETAM!F:F,'ALL 2020'!C102,AGRIVETAM!D:D)</f>
        <v>-67690738.19</v>
      </c>
      <c r="AH102" s="15" t="n">
        <f aca="false">+SUMIF(EUROPAINTS!F:F,'ALL 2020'!C102,EUROPAINTS!D:D)</f>
        <v>-1078216.57</v>
      </c>
      <c r="AI102" s="15" t="n">
        <f aca="false">+SUMIF('VET ABE'!F:F,'ALL 2020'!C102,'VET ABE'!E:E)</f>
        <v>0</v>
      </c>
      <c r="AJ102" s="15" t="n">
        <f aca="false">SUMIF('VET FIA'!F:F,'ALL 2020'!C102,'VET FIA'!E:E)</f>
        <v>-15056536.1205</v>
      </c>
      <c r="AK102" s="15" t="n">
        <f aca="false">+SUMIF('CSS SAKAY'!F:F,'ALL 2020'!C102,'CSS SAKAY'!D:D)</f>
        <v>-100000</v>
      </c>
      <c r="AL102" s="15" t="n">
        <f aca="false">+SUMIF(AGRIMA!F:F,'ALL 2020'!C102,AGRIMA!D:D)</f>
        <v>-11284651.93</v>
      </c>
      <c r="AM102" s="15" t="n">
        <f aca="false">SUMIF('United Malagasy'!F:F,'ALL 2020'!C102,'United Malagasy'!D:D)</f>
        <v>-3053584.4</v>
      </c>
      <c r="AN102" s="15" t="n">
        <f aca="false">+SUMIF(NUTRIFOOD!E:E,'ALL 2020'!C102,NUTRIFOOD!D:D)</f>
        <v>0</v>
      </c>
      <c r="AO102" s="15" t="n">
        <f aca="false">+SUMIF(FERRIS!H:H,'ALL 2020'!C102,FERRIS!F:F)</f>
        <v>0</v>
      </c>
      <c r="AP102" s="15" t="n">
        <f aca="false">+SUMIF(SEM!F:F,'ALL 2020'!C102,SEM!D:D)</f>
        <v>0</v>
      </c>
      <c r="AQ102" s="15" t="n">
        <f aca="false">+SUMIF(Madatrade!F:F,'ALL 2020'!C102,Madatrade!D:D)</f>
        <v>-364776855.96</v>
      </c>
      <c r="AR102" s="15" t="n">
        <f aca="false">+SUMIF('FLY TECH'!F:F,'ALL 2020'!C102,'FLY TECH'!E:E)</f>
        <v>-2643554.38</v>
      </c>
      <c r="AS102" s="15" t="n">
        <f aca="false">+SUMIF('FIRST INVESTISSEMENT'!G:G,'ALL 2020'!C102,'FIRST INVESTISSEMENT'!E:E)</f>
        <v>81856572.39</v>
      </c>
      <c r="AT102" s="105" t="n">
        <f aca="false">+SUM(F102:AS102)</f>
        <v>-1331211832.63807</v>
      </c>
      <c r="AU102" s="106" t="n">
        <f aca="false">+AT102/$AW$2</f>
        <v>-293115.810242242</v>
      </c>
    </row>
    <row r="103" customFormat="false" ht="17.25" hidden="false" customHeight="true" outlineLevel="0" collapsed="false">
      <c r="A103" s="6" t="str">
        <f aca="false">+LEFT(B103)</f>
        <v>4</v>
      </c>
      <c r="B103" s="6" t="str">
        <f aca="false">+LEFT(C103,3)</f>
        <v>444</v>
      </c>
      <c r="C103" s="20" t="n">
        <v>44410000</v>
      </c>
      <c r="D103" s="46" t="s">
        <v>2951</v>
      </c>
      <c r="E103" s="57" t="s">
        <v>282</v>
      </c>
      <c r="F103" s="15" t="n">
        <f aca="false">+SUMIF(AGRIFARM!H:H,C103,AGRIFARM!L:L)</f>
        <v>234047480.57</v>
      </c>
      <c r="G103" s="15" t="n">
        <f aca="false">+SUMIF(AGRICORP!I:I,C103,AGRICORP!E:E)</f>
        <v>0</v>
      </c>
      <c r="H103" s="15" t="n">
        <f aca="false">+SUMIF(SMTP!D:D,'ALL 2020'!C103,SMTP!G:G)</f>
        <v>106538448.66</v>
      </c>
      <c r="I103" s="15" t="n">
        <f aca="false">+SUMIF(AGRIVET!G:G,C103,AGRIVET!E:E)</f>
        <v>0</v>
      </c>
      <c r="J103" s="15" t="n">
        <f aca="false">+SUMIF(AGRIVAL!G:G,'ALL 2020'!C103,AGRIVAL!E:E)</f>
        <v>-1.9073486328125E-008</v>
      </c>
      <c r="K103" s="15" t="n">
        <f aca="false">+SUMIF(AGRIKOBA!G:G,'ALL 2020'!C103,AGRIKOBA!E:E)</f>
        <v>220000</v>
      </c>
      <c r="L103" s="15" t="n">
        <f aca="false">+SUMIF(LMOI!F:F,'ALL 2020'!C103,LMOI!D:D)</f>
        <v>-1589557097.09</v>
      </c>
      <c r="M103" s="15" t="n">
        <f aca="false">+SUMIF(TARTINE!G:G,'ALL 2020'!C103,TARTINE!E:E)</f>
        <v>0</v>
      </c>
      <c r="N103" s="15" t="n">
        <f aca="false">+SUMIF(IDF!F:F,'ALL 2020'!C103,IDF!D:D)</f>
        <v>70987821.92</v>
      </c>
      <c r="O103" s="15" t="n">
        <f aca="false">+SUMIF(RYA!G:G,C103,RYA!E:E)</f>
        <v>0</v>
      </c>
      <c r="P103" s="15" t="n">
        <f aca="false">+SUMIF('SCI NOAH'!G:G,'ALL 2020'!C103,'SCI NOAH'!E:E)</f>
        <v>0</v>
      </c>
      <c r="Q103" s="15" t="n">
        <f aca="false">+SUMIF(SIM!F:F,'ALL 2020'!C103,SIM!D:D)</f>
        <v>0</v>
      </c>
      <c r="R103" s="15" t="n">
        <f aca="false">+SUMIF('First Energy'!F:F,'ALL 2020'!C103,'First Energy'!D:D)</f>
        <v>0</v>
      </c>
      <c r="S103" s="15" t="n">
        <f aca="false">+SUMIF('ID Motors'!G:G,C103,'ID Motors'!E:E)</f>
        <v>383345540.51025</v>
      </c>
      <c r="T103" s="15" t="n">
        <f aca="false">+SUMIF('ID RENTAL'!G:G,'ALL 2020'!C103,'ID RENTAL'!E:E)</f>
        <v>-80842586.6519</v>
      </c>
      <c r="U103" s="15" t="n">
        <f aca="false">+SUMIF('MCM '!G:G,'ALL 2020'!C103,'MCM '!E:E)</f>
        <v>0</v>
      </c>
      <c r="V103" s="15" t="n">
        <f aca="false">SUMIF(AGRIMOTORS!G:G,C103,AGRIMOTORS!E:E)</f>
        <v>-9278693.39</v>
      </c>
      <c r="W103" s="15" t="n">
        <f aca="false">+SUMIF(BOVIMA!F:F,'ALL 2020'!C103,BOVIMA!D:D)</f>
        <v>0</v>
      </c>
      <c r="X103" s="15" t="n">
        <f aca="false">+SUMIF(AGRIFEED!F:F,'ALL 2020'!C103,AGRIFEED!D:D)</f>
        <v>433333.32</v>
      </c>
      <c r="Y103" s="15" t="n">
        <f aca="false">SUMIF(AMIP!F:F,'ALL 2020'!C103,AMIP!D:D)</f>
        <v>0</v>
      </c>
      <c r="Z103" s="15" t="n">
        <f aca="false">+SUMIF(ISF!G:G,'ALL 2020'!C103,ISF!E:E)</f>
        <v>0</v>
      </c>
      <c r="AA103" s="29" t="n">
        <f aca="false">+SUMIF(DISCOI!G:G,'ALL 2020'!C103,DISCOI!E:E)</f>
        <v>810505.399999999</v>
      </c>
      <c r="AB103" s="15" t="n">
        <f aca="false">+SUMIF(MABEL!F:F,'ALL 2020'!C103,MABEL!D:D)</f>
        <v>3660094.32</v>
      </c>
      <c r="AC103" s="15" t="n">
        <f aca="false">+SUMIF(NMP!F:F,'ALL 2020'!C103,NMP!D:D)</f>
        <v>3660974.79</v>
      </c>
      <c r="AD103" s="15" t="n">
        <f aca="false">SUMIF('AMCHO '!F:F,'ALL 2020'!C103,'AMCHO '!D:D)</f>
        <v>0</v>
      </c>
      <c r="AE103" s="41" t="n">
        <f aca="false">+SUMIF(CONFORTIS!G:G,'ALL 2020'!C103,CONFORTIS!E:E)</f>
        <v>-150000</v>
      </c>
      <c r="AF103" s="15" t="n">
        <f aca="false">+SUMIF('IRS IMMO'!G:G,'ALL 2020'!C103,'IRS IMMO'!E:E)</f>
        <v>0</v>
      </c>
      <c r="AG103" s="15" t="n">
        <f aca="false">+SUMIF(AGRIVETAM!F:F,'ALL 2020'!C103,AGRIVETAM!D:D)</f>
        <v>0</v>
      </c>
      <c r="AH103" s="15" t="n">
        <f aca="false">+SUMIF(EUROPAINTS!F:F,'ALL 2020'!C103,EUROPAINTS!D:D)</f>
        <v>-10606.8</v>
      </c>
      <c r="AI103" s="15" t="n">
        <f aca="false">+SUMIF('VET ABE'!F:F,'ALL 2020'!C103,'VET ABE'!E:E)</f>
        <v>0</v>
      </c>
      <c r="AJ103" s="15" t="n">
        <f aca="false">SUMIF('VET FIA'!F:F,'ALL 2020'!C103,'VET FIA'!E:E)</f>
        <v>-131578.98</v>
      </c>
      <c r="AK103" s="15" t="n">
        <f aca="false">+SUMIF('CSS SAKAY'!F:F,'ALL 2020'!C103,'CSS SAKAY'!D:D)</f>
        <v>0</v>
      </c>
      <c r="AL103" s="15" t="n">
        <f aca="false">+SUMIF(AGRIMA!F:F,'ALL 2020'!C103,AGRIMA!D:D)</f>
        <v>0</v>
      </c>
      <c r="AM103" s="15" t="n">
        <f aca="false">SUMIF('United Malagasy'!F:F,'ALL 2020'!C103,'United Malagasy'!D:D)</f>
        <v>0</v>
      </c>
      <c r="AN103" s="15" t="n">
        <f aca="false">+SUMIF(NUTRIFOOD!E:E,'ALL 2020'!C103,NUTRIFOOD!D:D)</f>
        <v>-100000</v>
      </c>
      <c r="AO103" s="15" t="n">
        <f aca="false">+SUMIF(FERRIS!H:H,'ALL 2020'!C103,FERRIS!F:F)</f>
        <v>-19512365</v>
      </c>
      <c r="AP103" s="15" t="n">
        <f aca="false">+SUMIF(SEM!F:F,'ALL 2020'!C103,SEM!D:D)</f>
        <v>-75872062.48</v>
      </c>
      <c r="AQ103" s="15" t="n">
        <f aca="false">+SUMIF(Madatrade!F:F,'ALL 2020'!C103,Madatrade!D:D)</f>
        <v>0</v>
      </c>
      <c r="AR103" s="15" t="n">
        <f aca="false">+SUMIF('FLY TECH'!F:F,'ALL 2020'!C103,'FLY TECH'!E:E)</f>
        <v>-7067774.53</v>
      </c>
      <c r="AS103" s="15" t="n">
        <f aca="false">+SUMIF('FIRST INVESTISSEMENT'!G:G,'ALL 2020'!C103,'FIRST INVESTISSEMENT'!E:E)</f>
        <v>0</v>
      </c>
      <c r="AT103" s="105" t="n">
        <f aca="false">+SUM(F103:AS103)</f>
        <v>-978818565.43165</v>
      </c>
      <c r="AU103" s="106" t="n">
        <f aca="false">+AT103/$AW$2</f>
        <v>-215523.322323603</v>
      </c>
    </row>
    <row r="104" customFormat="false" ht="17.25" hidden="false" customHeight="true" outlineLevel="0" collapsed="false">
      <c r="A104" s="6" t="str">
        <f aca="false">+LEFT(B104)</f>
        <v>4</v>
      </c>
      <c r="B104" s="6" t="str">
        <f aca="false">+LEFT(C104,3)</f>
        <v>444</v>
      </c>
      <c r="C104" s="20" t="n">
        <v>44411000</v>
      </c>
      <c r="D104" s="46" t="s">
        <v>2950</v>
      </c>
      <c r="E104" s="57" t="s">
        <v>42</v>
      </c>
      <c r="F104" s="15" t="n">
        <f aca="false">+SUMIF(AGRIFARM!H:H,C104,AGRIFARM!L:L)</f>
        <v>-1049017.61</v>
      </c>
      <c r="G104" s="15" t="n">
        <f aca="false">+SUMIF(AGRICORP!I:I,C104,AGRICORP!E:E)</f>
        <v>0</v>
      </c>
      <c r="H104" s="15" t="n">
        <f aca="false">+SUMIF(SMTP!D:D,'ALL 2020'!C104,SMTP!G:G)</f>
        <v>195563.040000005</v>
      </c>
      <c r="I104" s="15" t="n">
        <f aca="false">+SUMIF(AGRIVET!G:G,C104,AGRIVET!E:E)</f>
        <v>-476905.59</v>
      </c>
      <c r="J104" s="15" t="n">
        <f aca="false">+SUMIF(AGRIVAL!G:G,'ALL 2020'!C104,AGRIVAL!E:E)</f>
        <v>0</v>
      </c>
      <c r="K104" s="15" t="n">
        <f aca="false">+SUMIF(AGRIKOBA!G:G,'ALL 2020'!C104,AGRIKOBA!E:E)</f>
        <v>0</v>
      </c>
      <c r="L104" s="15" t="n">
        <f aca="false">+SUMIF(LMOI!F:F,'ALL 2020'!C104,LMOI!D:D)</f>
        <v>0</v>
      </c>
      <c r="M104" s="15" t="n">
        <f aca="false">+SUMIF(TARTINE!G:G,'ALL 2020'!C104,TARTINE!E:E)</f>
        <v>0</v>
      </c>
      <c r="N104" s="15" t="n">
        <f aca="false">+SUMIF(IDF!F:F,'ALL 2020'!C104,IDF!D:D)</f>
        <v>-2168421.06</v>
      </c>
      <c r="O104" s="15" t="n">
        <f aca="false">+SUMIF(RYA!G:G,C104,RYA!E:E)</f>
        <v>-684864.94</v>
      </c>
      <c r="P104" s="15" t="n">
        <f aca="false">+SUMIF('SCI NOAH'!G:G,'ALL 2020'!C104,'SCI NOAH'!E:E)</f>
        <v>0</v>
      </c>
      <c r="Q104" s="15" t="n">
        <f aca="false">+SUMIF(SIM!F:F,'ALL 2020'!C104,SIM!D:D)</f>
        <v>0</v>
      </c>
      <c r="R104" s="15" t="n">
        <f aca="false">+SUMIF('First Energy'!F:F,'ALL 2020'!C104,'First Energy'!D:D)</f>
        <v>0</v>
      </c>
      <c r="S104" s="15" t="n">
        <f aca="false">+SUMIF('ID Motors'!G:G,C104,'ID Motors'!E:E)</f>
        <v>0</v>
      </c>
      <c r="T104" s="15" t="n">
        <f aca="false">+SUMIF('ID RENTAL'!G:G,'ALL 2020'!C104,'ID RENTAL'!E:E)</f>
        <v>0</v>
      </c>
      <c r="U104" s="15" t="n">
        <f aca="false">+SUMIF('MCM '!G:G,'ALL 2020'!C104,'MCM '!E:E)</f>
        <v>20732073.5</v>
      </c>
      <c r="V104" s="15" t="n">
        <f aca="false">SUMIF(AGRIMOTORS!G:G,C104,AGRIMOTORS!E:E)</f>
        <v>0</v>
      </c>
      <c r="W104" s="15" t="n">
        <f aca="false">+SUMIF(BOVIMA!F:F,'ALL 2020'!C104,BOVIMA!D:D)</f>
        <v>-11138870.12</v>
      </c>
      <c r="X104" s="15" t="n">
        <f aca="false">+SUMIF(AGRIFEED!F:F,'ALL 2020'!C104,AGRIFEED!D:D)</f>
        <v>0</v>
      </c>
      <c r="Y104" s="15" t="n">
        <f aca="false">SUMIF(AMIP!F:F,'ALL 2020'!C104,AMIP!D:D)</f>
        <v>0</v>
      </c>
      <c r="Z104" s="15" t="n">
        <f aca="false">+SUMIF(ISF!G:G,'ALL 2020'!C104,ISF!E:E)</f>
        <v>0</v>
      </c>
      <c r="AA104" s="29" t="n">
        <f aca="false">+SUMIF(DISCOI!G:G,'ALL 2020'!C104,DISCOI!E:E)</f>
        <v>0</v>
      </c>
      <c r="AB104" s="15" t="n">
        <f aca="false">+SUMIF(MABEL!F:F,'ALL 2020'!C104,MABEL!D:D)</f>
        <v>0</v>
      </c>
      <c r="AC104" s="15" t="n">
        <f aca="false">+SUMIF(NMP!F:F,'ALL 2020'!C104,NMP!D:D)</f>
        <v>0</v>
      </c>
      <c r="AD104" s="15" t="n">
        <f aca="false">SUMIF('AMCHO '!F:F,'ALL 2020'!C104,'AMCHO '!D:D)</f>
        <v>0</v>
      </c>
      <c r="AE104" s="41" t="n">
        <f aca="false">+SUMIF(CONFORTIS!G:G,'ALL 2020'!C104,CONFORTIS!E:E)</f>
        <v>0</v>
      </c>
      <c r="AF104" s="15" t="n">
        <f aca="false">+SUMIF('IRS IMMO'!G:G,'ALL 2020'!C104,'IRS IMMO'!E:E)</f>
        <v>0</v>
      </c>
      <c r="AG104" s="15" t="n">
        <f aca="false">+SUMIF(AGRIVETAM!F:F,'ALL 2020'!C104,AGRIVETAM!D:D)</f>
        <v>-17124076</v>
      </c>
      <c r="AH104" s="15" t="n">
        <f aca="false">+SUMIF(EUROPAINTS!F:F,'ALL 2020'!C104,EUROPAINTS!D:D)</f>
        <v>0</v>
      </c>
      <c r="AI104" s="15" t="n">
        <f aca="false">+SUMIF('VET ABE'!F:F,'ALL 2020'!C104,'VET ABE'!E:E)</f>
        <v>0</v>
      </c>
      <c r="AJ104" s="15" t="n">
        <f aca="false">SUMIF('VET FIA'!F:F,'ALL 2020'!C104,'VET FIA'!E:E)</f>
        <v>0</v>
      </c>
      <c r="AK104" s="15" t="n">
        <f aca="false">+SUMIF('CSS SAKAY'!F:F,'ALL 2020'!C104,'CSS SAKAY'!D:D)</f>
        <v>0</v>
      </c>
      <c r="AL104" s="15" t="n">
        <f aca="false">+SUMIF(AGRIMA!F:F,'ALL 2020'!C104,AGRIMA!D:D)</f>
        <v>0</v>
      </c>
      <c r="AM104" s="15" t="n">
        <f aca="false">SUMIF('United Malagasy'!F:F,'ALL 2020'!C104,'United Malagasy'!D:D)</f>
        <v>-1252630.64</v>
      </c>
      <c r="AN104" s="15" t="n">
        <f aca="false">+SUMIF(NUTRIFOOD!E:E,'ALL 2020'!C104,NUTRIFOOD!D:D)</f>
        <v>0</v>
      </c>
      <c r="AO104" s="15" t="n">
        <f aca="false">+SUMIF(FERRIS!H:H,'ALL 2020'!C104,FERRIS!F:F)</f>
        <v>0</v>
      </c>
      <c r="AP104" s="15" t="n">
        <f aca="false">+SUMIF(SEM!F:F,'ALL 2020'!C104,SEM!D:D)</f>
        <v>0</v>
      </c>
      <c r="AQ104" s="15" t="n">
        <f aca="false">+SUMIF(Madatrade!F:F,'ALL 2020'!C104,Madatrade!D:D)</f>
        <v>0</v>
      </c>
      <c r="AR104" s="15" t="n">
        <f aca="false">+SUMIF('FLY TECH'!F:F,'ALL 2020'!C104,'FLY TECH'!E:E)</f>
        <v>0</v>
      </c>
      <c r="AS104" s="15" t="n">
        <f aca="false">+SUMIF('FIRST INVESTISSEMENT'!G:G,'ALL 2020'!C104,'FIRST INVESTISSEMENT'!E:E)</f>
        <v>0</v>
      </c>
      <c r="AT104" s="105" t="n">
        <f aca="false">+SUM(F104:AS104)</f>
        <v>-12967149.42</v>
      </c>
      <c r="AU104" s="106" t="n">
        <f aca="false">+AT104/$AW$2</f>
        <v>-2855.20036374926</v>
      </c>
    </row>
    <row r="105" customFormat="false" ht="17.25" hidden="false" customHeight="true" outlineLevel="0" collapsed="false">
      <c r="A105" s="6" t="str">
        <f aca="false">+LEFT(B105)</f>
        <v>4</v>
      </c>
      <c r="B105" s="6" t="str">
        <f aca="false">+LEFT(C105,3)</f>
        <v>444</v>
      </c>
      <c r="C105" s="20" t="n">
        <v>44412000</v>
      </c>
      <c r="D105" s="46" t="s">
        <v>2950</v>
      </c>
      <c r="E105" s="57" t="s">
        <v>2047</v>
      </c>
      <c r="F105" s="15" t="n">
        <f aca="false">+SUMIF(AGRIFARM!H:H,C105,AGRIFARM!L:L)</f>
        <v>5301932.1</v>
      </c>
      <c r="G105" s="15" t="n">
        <f aca="false">+SUMIF(AGRICORP!I:I,C105,AGRICORP!E:E)</f>
        <v>0</v>
      </c>
      <c r="H105" s="15" t="n">
        <f aca="false">+SUMIF(SMTP!D:D,'ALL 2020'!C105,SMTP!G:G)</f>
        <v>5215228.3</v>
      </c>
      <c r="I105" s="15" t="n">
        <f aca="false">+SUMIF(AGRIVET!G:G,C105,AGRIVET!E:E)</f>
        <v>4790031.12</v>
      </c>
      <c r="J105" s="15" t="n">
        <f aca="false">+SUMIF(AGRIVAL!G:G,'ALL 2020'!C105,AGRIVAL!E:E)</f>
        <v>0</v>
      </c>
      <c r="K105" s="15" t="n">
        <f aca="false">+SUMIF(AGRIKOBA!G:G,'ALL 2020'!C105,AGRIKOBA!E:E)</f>
        <v>0</v>
      </c>
      <c r="L105" s="15" t="n">
        <f aca="false">+SUMIF(LMOI!F:F,'ALL 2020'!C105,LMOI!D:D)</f>
        <v>0</v>
      </c>
      <c r="M105" s="15" t="n">
        <f aca="false">+SUMIF(TARTINE!G:G,'ALL 2020'!C105,TARTINE!E:E)</f>
        <v>0</v>
      </c>
      <c r="N105" s="15" t="n">
        <f aca="false">+SUMIF(IDF!F:F,'ALL 2020'!C105,IDF!D:D)</f>
        <v>1531605.24</v>
      </c>
      <c r="O105" s="15" t="n">
        <f aca="false">+SUMIF(RYA!G:G,C105,RYA!E:E)</f>
        <v>0</v>
      </c>
      <c r="P105" s="15" t="n">
        <f aca="false">+SUMIF('SCI NOAH'!G:G,'ALL 2020'!C105,'SCI NOAH'!E:E)</f>
        <v>0</v>
      </c>
      <c r="Q105" s="15" t="n">
        <f aca="false">+SUMIF(SIM!F:F,'ALL 2020'!C105,SIM!D:D)</f>
        <v>0</v>
      </c>
      <c r="R105" s="15" t="n">
        <f aca="false">+SUMIF('First Energy'!F:F,'ALL 2020'!C105,'First Energy'!D:D)</f>
        <v>0</v>
      </c>
      <c r="S105" s="15" t="n">
        <f aca="false">+SUMIF('ID Motors'!G:G,C105,'ID Motors'!E:E)</f>
        <v>0</v>
      </c>
      <c r="T105" s="15" t="n">
        <f aca="false">+SUMIF('ID RENTAL'!G:G,'ALL 2020'!C105,'ID RENTAL'!E:E)</f>
        <v>0</v>
      </c>
      <c r="U105" s="15" t="n">
        <f aca="false">+SUMIF('MCM '!G:G,'ALL 2020'!C105,'MCM '!E:E)</f>
        <v>-15758311.4</v>
      </c>
      <c r="V105" s="15" t="n">
        <f aca="false">SUMIF(AGRIMOTORS!G:G,C105,AGRIMOTORS!E:E)</f>
        <v>0</v>
      </c>
      <c r="W105" s="15" t="n">
        <f aca="false">+SUMIF(BOVIMA!F:F,'ALL 2020'!C105,BOVIMA!D:D)</f>
        <v>0</v>
      </c>
      <c r="X105" s="15" t="n">
        <f aca="false">+SUMIF(AGRIFEED!F:F,'ALL 2020'!C105,AGRIFEED!D:D)</f>
        <v>0</v>
      </c>
      <c r="Y105" s="15" t="n">
        <f aca="false">SUMIF(AMIP!F:F,'ALL 2020'!C105,AMIP!D:D)</f>
        <v>0</v>
      </c>
      <c r="Z105" s="15" t="n">
        <f aca="false">+SUMIF(ISF!G:G,'ALL 2020'!C105,ISF!E:E)</f>
        <v>0</v>
      </c>
      <c r="AA105" s="29" t="n">
        <f aca="false">+SUMIF(DISCOI!G:G,'ALL 2020'!C105,DISCOI!E:E)</f>
        <v>8585850</v>
      </c>
      <c r="AB105" s="15" t="n">
        <f aca="false">+SUMIF(MABEL!F:F,'ALL 2020'!C105,MABEL!D:D)</f>
        <v>0</v>
      </c>
      <c r="AC105" s="15" t="n">
        <f aca="false">+SUMIF(NMP!F:F,'ALL 2020'!C105,NMP!D:D)</f>
        <v>0</v>
      </c>
      <c r="AD105" s="15" t="n">
        <f aca="false">SUMIF('AMCHO '!F:F,'ALL 2020'!C105,'AMCHO '!D:D)</f>
        <v>0</v>
      </c>
      <c r="AE105" s="41" t="n">
        <f aca="false">+SUMIF(CONFORTIS!G:G,'ALL 2020'!C105,CONFORTIS!E:E)</f>
        <v>0</v>
      </c>
      <c r="AF105" s="15" t="n">
        <f aca="false">+SUMIF('IRS IMMO'!G:G,'ALL 2020'!C105,'IRS IMMO'!E:E)</f>
        <v>0</v>
      </c>
      <c r="AG105" s="15" t="n">
        <f aca="false">+SUMIF(AGRIVETAM!F:F,'ALL 2020'!C105,AGRIVETAM!D:D)</f>
        <v>0</v>
      </c>
      <c r="AH105" s="15" t="n">
        <f aca="false">+SUMIF(EUROPAINTS!F:F,'ALL 2020'!C105,EUROPAINTS!D:D)</f>
        <v>0</v>
      </c>
      <c r="AI105" s="15" t="n">
        <f aca="false">+SUMIF('VET ABE'!F:F,'ALL 2020'!C105,'VET ABE'!E:E)</f>
        <v>0</v>
      </c>
      <c r="AJ105" s="15" t="n">
        <f aca="false">SUMIF('VET FIA'!F:F,'ALL 2020'!C105,'VET FIA'!E:E)</f>
        <v>0</v>
      </c>
      <c r="AK105" s="15" t="n">
        <f aca="false">+SUMIF('CSS SAKAY'!F:F,'ALL 2020'!C105,'CSS SAKAY'!D:D)</f>
        <v>0</v>
      </c>
      <c r="AL105" s="15" t="n">
        <f aca="false">+SUMIF(AGRIMA!F:F,'ALL 2020'!C105,AGRIMA!D:D)</f>
        <v>0</v>
      </c>
      <c r="AM105" s="15" t="n">
        <f aca="false">SUMIF('United Malagasy'!F:F,'ALL 2020'!C105,'United Malagasy'!D:D)</f>
        <v>0</v>
      </c>
      <c r="AN105" s="15" t="n">
        <f aca="false">+SUMIF(NUTRIFOOD!E:E,'ALL 2020'!C105,NUTRIFOOD!D:D)</f>
        <v>0</v>
      </c>
      <c r="AO105" s="15" t="n">
        <f aca="false">+SUMIF(FERRIS!H:H,'ALL 2020'!C105,FERRIS!F:F)</f>
        <v>0</v>
      </c>
      <c r="AP105" s="15" t="n">
        <f aca="false">+SUMIF(SEM!F:F,'ALL 2020'!C105,SEM!D:D)</f>
        <v>0</v>
      </c>
      <c r="AQ105" s="15" t="n">
        <f aca="false">+SUMIF(Madatrade!F:F,'ALL 2020'!C105,Madatrade!D:D)</f>
        <v>0</v>
      </c>
      <c r="AR105" s="15" t="n">
        <f aca="false">+SUMIF('FLY TECH'!F:F,'ALL 2020'!C105,'FLY TECH'!E:E)</f>
        <v>0</v>
      </c>
      <c r="AS105" s="15" t="n">
        <f aca="false">+SUMIF('FIRST INVESTISSEMENT'!G:G,'ALL 2020'!C105,'FIRST INVESTISSEMENT'!E:E)</f>
        <v>0</v>
      </c>
      <c r="AT105" s="105" t="n">
        <f aca="false">+SUM(F105:AS105)</f>
        <v>9666335.35999999</v>
      </c>
      <c r="AU105" s="106" t="n">
        <f aca="false">+AT105/$AW$2</f>
        <v>2128.40334772624</v>
      </c>
    </row>
    <row r="106" customFormat="false" ht="17.25" hidden="false" customHeight="true" outlineLevel="0" collapsed="false">
      <c r="A106" s="6" t="str">
        <f aca="false">+LEFT(B106)</f>
        <v>4</v>
      </c>
      <c r="B106" s="6" t="str">
        <f aca="false">+LEFT(C106,3)</f>
        <v>445</v>
      </c>
      <c r="C106" s="20" t="n">
        <v>44540000</v>
      </c>
      <c r="D106" s="46" t="s">
        <v>2950</v>
      </c>
      <c r="E106" s="57" t="s">
        <v>616</v>
      </c>
      <c r="F106" s="15" t="n">
        <f aca="false">+SUMIF(AGRIFARM!H:H,C106,AGRIFARM!L:L)</f>
        <v>0</v>
      </c>
      <c r="G106" s="15" t="n">
        <f aca="false">+SUMIF(AGRICORP!I:I,C106,AGRICORP!E:E)</f>
        <v>0</v>
      </c>
      <c r="H106" s="15" t="n">
        <f aca="false">+SUMIF(SMTP!D:D,'ALL 2020'!C106,SMTP!G:G)</f>
        <v>7.62939453125E-008</v>
      </c>
      <c r="I106" s="15" t="n">
        <f aca="false">+SUMIF(AGRIVET!G:G,C106,AGRIVET!E:E)</f>
        <v>0</v>
      </c>
      <c r="J106" s="15" t="n">
        <f aca="false">+SUMIF(AGRIVAL!G:G,'ALL 2020'!C106,AGRIVAL!E:E)</f>
        <v>0</v>
      </c>
      <c r="K106" s="15" t="n">
        <f aca="false">+SUMIF(AGRIKOBA!G:G,'ALL 2020'!C106,AGRIKOBA!E:E)</f>
        <v>0</v>
      </c>
      <c r="L106" s="15" t="n">
        <f aca="false">+SUMIF(LMOI!F:F,'ALL 2020'!C106,LMOI!D:D)</f>
        <v>0</v>
      </c>
      <c r="M106" s="15" t="n">
        <f aca="false">+SUMIF(TARTINE!G:G,'ALL 2020'!C106,TARTINE!E:E)</f>
        <v>0</v>
      </c>
      <c r="N106" s="15" t="n">
        <f aca="false">+SUMIF(IDF!F:F,'ALL 2020'!C106,IDF!D:D)</f>
        <v>0</v>
      </c>
      <c r="O106" s="15" t="n">
        <f aca="false">+SUMIF(RYA!G:G,C106,RYA!E:E)</f>
        <v>0</v>
      </c>
      <c r="P106" s="15" t="n">
        <f aca="false">+SUMIF('SCI NOAH'!G:G,'ALL 2020'!C106,'SCI NOAH'!E:E)</f>
        <v>0</v>
      </c>
      <c r="Q106" s="15" t="n">
        <f aca="false">+SUMIF(SIM!F:F,'ALL 2020'!C106,SIM!D:D)</f>
        <v>0</v>
      </c>
      <c r="R106" s="15" t="n">
        <f aca="false">+SUMIF('First Energy'!F:F,'ALL 2020'!C106,'First Energy'!D:D)</f>
        <v>0</v>
      </c>
      <c r="S106" s="15" t="n">
        <f aca="false">+SUMIF('ID Motors'!G:G,C106,'ID Motors'!E:E)</f>
        <v>-24177279.62</v>
      </c>
      <c r="T106" s="15" t="n">
        <f aca="false">+SUMIF('ID RENTAL'!G:G,'ALL 2020'!C106,'ID RENTAL'!E:E)</f>
        <v>0</v>
      </c>
      <c r="U106" s="15" t="n">
        <f aca="false">+SUMIF('MCM '!G:G,'ALL 2020'!C106,'MCM '!E:E)</f>
        <v>54094823.09</v>
      </c>
      <c r="V106" s="15" t="n">
        <f aca="false">SUMIF(AGRIMOTORS!G:G,C106,AGRIMOTORS!E:E)</f>
        <v>0</v>
      </c>
      <c r="W106" s="15" t="n">
        <f aca="false">+SUMIF(BOVIMA!F:F,'ALL 2020'!C106,BOVIMA!D:D)</f>
        <v>0</v>
      </c>
      <c r="X106" s="15" t="n">
        <f aca="false">+SUMIF(AGRIFEED!F:F,'ALL 2020'!C106,AGRIFEED!D:D)</f>
        <v>0</v>
      </c>
      <c r="Y106" s="15" t="n">
        <f aca="false">SUMIF(AMIP!F:F,'ALL 2020'!C106,AMIP!D:D)</f>
        <v>0</v>
      </c>
      <c r="Z106" s="15" t="n">
        <f aca="false">+SUMIF(ISF!G:G,'ALL 2020'!C106,ISF!E:E)</f>
        <v>0</v>
      </c>
      <c r="AA106" s="29" t="n">
        <f aca="false">+SUMIF(DISCOI!G:G,'ALL 2020'!C106,DISCOI!E:E)</f>
        <v>0</v>
      </c>
      <c r="AB106" s="15" t="n">
        <f aca="false">+SUMIF(MABEL!F:F,'ALL 2020'!C106,MABEL!D:D)</f>
        <v>0</v>
      </c>
      <c r="AC106" s="15" t="n">
        <f aca="false">+SUMIF(NMP!F:F,'ALL 2020'!C106,NMP!D:D)</f>
        <v>0</v>
      </c>
      <c r="AD106" s="15" t="n">
        <f aca="false">SUMIF('AMCHO '!F:F,'ALL 2020'!C106,'AMCHO '!D:D)</f>
        <v>0</v>
      </c>
      <c r="AE106" s="41" t="n">
        <f aca="false">+SUMIF(CONFORTIS!G:G,'ALL 2020'!C106,CONFORTIS!E:E)</f>
        <v>0</v>
      </c>
      <c r="AF106" s="15" t="n">
        <f aca="false">+SUMIF('IRS IMMO'!G:G,'ALL 2020'!C106,'IRS IMMO'!E:E)</f>
        <v>0</v>
      </c>
      <c r="AG106" s="15" t="n">
        <f aca="false">+SUMIF(AGRIVETAM!F:F,'ALL 2020'!C106,AGRIVETAM!D:D)</f>
        <v>0</v>
      </c>
      <c r="AH106" s="15" t="n">
        <f aca="false">+SUMIF(EUROPAINTS!F:F,'ALL 2020'!C106,EUROPAINTS!D:D)</f>
        <v>-1352346.78</v>
      </c>
      <c r="AI106" s="15" t="n">
        <f aca="false">+SUMIF('VET ABE'!F:F,'ALL 2020'!C106,'VET ABE'!E:E)</f>
        <v>0</v>
      </c>
      <c r="AJ106" s="15" t="n">
        <f aca="false">SUMIF('VET FIA'!F:F,'ALL 2020'!C106,'VET FIA'!E:E)</f>
        <v>0</v>
      </c>
      <c r="AK106" s="15" t="n">
        <f aca="false">+SUMIF('CSS SAKAY'!F:F,'ALL 2020'!C106,'CSS SAKAY'!D:D)</f>
        <v>0</v>
      </c>
      <c r="AL106" s="15" t="n">
        <f aca="false">+SUMIF(AGRIMA!F:F,'ALL 2020'!C106,AGRIMA!D:D)</f>
        <v>0</v>
      </c>
      <c r="AM106" s="15" t="n">
        <f aca="false">SUMIF('United Malagasy'!F:F,'ALL 2020'!C106,'United Malagasy'!D:D)</f>
        <v>-980706.490000002</v>
      </c>
      <c r="AN106" s="15" t="n">
        <f aca="false">+SUMIF(NUTRIFOOD!E:E,'ALL 2020'!C106,NUTRIFOOD!D:D)</f>
        <v>0</v>
      </c>
      <c r="AO106" s="15" t="n">
        <f aca="false">+SUMIF(FERRIS!H:H,'ALL 2020'!C106,FERRIS!F:F)</f>
        <v>0</v>
      </c>
      <c r="AP106" s="15" t="n">
        <f aca="false">+SUMIF(SEM!F:F,'ALL 2020'!C106,SEM!D:D)</f>
        <v>-190349464.62</v>
      </c>
      <c r="AQ106" s="15" t="n">
        <f aca="false">+SUMIF(Madatrade!F:F,'ALL 2020'!C106,Madatrade!D:D)</f>
        <v>0</v>
      </c>
      <c r="AR106" s="15" t="n">
        <f aca="false">+SUMIF('FLY TECH'!F:F,'ALL 2020'!C106,'FLY TECH'!E:E)</f>
        <v>0</v>
      </c>
      <c r="AS106" s="15" t="n">
        <f aca="false">+SUMIF('FIRST INVESTISSEMENT'!G:G,'ALL 2020'!C106,'FIRST INVESTISSEMENT'!E:E)</f>
        <v>0</v>
      </c>
      <c r="AT106" s="105" t="n">
        <f aca="false">+SUM(F106:AS106)</f>
        <v>-162764974.42</v>
      </c>
      <c r="AU106" s="106" t="n">
        <f aca="false">+AT106/$AW$2</f>
        <v>-35838.7644899694</v>
      </c>
    </row>
    <row r="107" customFormat="false" ht="17.25" hidden="false" customHeight="true" outlineLevel="0" collapsed="false">
      <c r="A107" s="6" t="str">
        <f aca="false">+LEFT(B107)</f>
        <v>4</v>
      </c>
      <c r="B107" s="6" t="str">
        <f aca="false">+LEFT(C107,3)</f>
        <v>445</v>
      </c>
      <c r="C107" s="20" t="n">
        <v>44550000</v>
      </c>
      <c r="D107" s="46" t="s">
        <v>2951</v>
      </c>
      <c r="E107" s="57" t="s">
        <v>46</v>
      </c>
      <c r="F107" s="15" t="n">
        <f aca="false">+SUMIF(AGRIFARM!H:H,C107,AGRIFARM!L:L)</f>
        <v>126452591.82</v>
      </c>
      <c r="G107" s="15" t="n">
        <f aca="false">+SUMIF(AGRICORP!I:I,C107,AGRICORP!E:E)</f>
        <v>0</v>
      </c>
      <c r="H107" s="15" t="n">
        <f aca="false">+SUMIF(SMTP!D:D,'ALL 2020'!C107,SMTP!G:G)</f>
        <v>368781793.757</v>
      </c>
      <c r="I107" s="15" t="n">
        <f aca="false">+SUMIF(AGRIVET!G:G,C107,AGRIVET!E:E)</f>
        <v>304518703.81</v>
      </c>
      <c r="J107" s="15" t="n">
        <f aca="false">+SUMIF(AGRIVAL!G:G,'ALL 2020'!C107,AGRIVAL!E:E)</f>
        <v>377360597.18</v>
      </c>
      <c r="K107" s="15" t="n">
        <f aca="false">+SUMIF(AGRIKOBA!G:G,'ALL 2020'!C107,AGRIKOBA!E:E)</f>
        <v>227333864.72</v>
      </c>
      <c r="L107" s="15" t="n">
        <f aca="false">+SUMIF(LMOI!F:F,'ALL 2020'!C107,LMOI!D:D)</f>
        <v>287523142.559998</v>
      </c>
      <c r="M107" s="15" t="n">
        <f aca="false">+SUMIF(TARTINE!G:G,'ALL 2020'!C107,TARTINE!E:E)</f>
        <v>-15130016.57</v>
      </c>
      <c r="N107" s="15" t="n">
        <f aca="false">+SUMIF(IDF!F:F,'ALL 2020'!C107,IDF!D:D)</f>
        <v>13647300.03</v>
      </c>
      <c r="O107" s="15" t="n">
        <f aca="false">+SUMIF(RYA!G:G,C107,RYA!E:E)</f>
        <v>2026736.28000003</v>
      </c>
      <c r="P107" s="15" t="n">
        <f aca="false">+SUMIF('SCI NOAH'!G:G,'ALL 2020'!C107,'SCI NOAH'!E:E)</f>
        <v>20426266.55</v>
      </c>
      <c r="Q107" s="15" t="n">
        <f aca="false">+SUMIF(SIM!F:F,'ALL 2020'!C107,SIM!D:D)</f>
        <v>120235060.82</v>
      </c>
      <c r="R107" s="15" t="n">
        <f aca="false">+SUMIF('First Energy'!F:F,'ALL 2020'!C107,'First Energy'!D:D)</f>
        <v>-41283089.83</v>
      </c>
      <c r="S107" s="15" t="n">
        <f aca="false">+SUMIF('ID Motors'!G:G,C107,'ID Motors'!E:E)</f>
        <v>11387.01</v>
      </c>
      <c r="T107" s="15" t="n">
        <f aca="false">+SUMIF('ID RENTAL'!G:G,'ALL 2020'!C107,'ID RENTAL'!E:E)</f>
        <v>166226450.41</v>
      </c>
      <c r="U107" s="15" t="n">
        <f aca="false">+SUMIF('MCM '!G:G,'ALL 2020'!C107,'MCM '!E:E)</f>
        <v>11279720.48</v>
      </c>
      <c r="V107" s="15" t="n">
        <f aca="false">SUMIF(AGRIMOTORS!G:G,C107,AGRIMOTORS!E:E)</f>
        <v>58051697.89</v>
      </c>
      <c r="W107" s="15" t="n">
        <f aca="false">+SUMIF(BOVIMA!F:F,'ALL 2020'!C107,BOVIMA!D:D)</f>
        <v>1309525640.66</v>
      </c>
      <c r="X107" s="15" t="n">
        <f aca="false">+SUMIF(AGRIFEED!F:F,'ALL 2020'!C107,AGRIFEED!D:D)</f>
        <v>45334701.11</v>
      </c>
      <c r="Y107" s="15" t="n">
        <f aca="false">SUMIF(AMIP!F:F,'ALL 2020'!C107,AMIP!D:D)</f>
        <v>93800</v>
      </c>
      <c r="Z107" s="15" t="n">
        <f aca="false">+SUMIF(ISF!G:G,'ALL 2020'!C107,ISF!E:E)</f>
        <v>4128740.67</v>
      </c>
      <c r="AA107" s="29" t="n">
        <f aca="false">+SUMIF(DISCOI!G:G,'ALL 2020'!C107,DISCOI!E:E)</f>
        <v>802579.600000002</v>
      </c>
      <c r="AB107" s="15" t="n">
        <f aca="false">+SUMIF(MABEL!F:F,'ALL 2020'!C107,MABEL!D:D)</f>
        <v>299919466.82</v>
      </c>
      <c r="AC107" s="15" t="n">
        <f aca="false">+SUMIF(NMP!F:F,'ALL 2020'!C107,NMP!D:D)</f>
        <v>74513454.5699999</v>
      </c>
      <c r="AD107" s="15" t="n">
        <f aca="false">SUMIF('AMCHO '!F:F,'ALL 2020'!C107,'AMCHO '!D:D)</f>
        <v>839307448.06</v>
      </c>
      <c r="AE107" s="41" t="n">
        <f aca="false">+SUMIF(CONFORTIS!G:G,'ALL 2020'!C107,CONFORTIS!E:E)</f>
        <v>0</v>
      </c>
      <c r="AF107" s="15" t="n">
        <f aca="false">+SUMIF('IRS IMMO'!G:G,'ALL 2020'!C107,'IRS IMMO'!E:E)</f>
        <v>2080709.68</v>
      </c>
      <c r="AG107" s="15" t="n">
        <f aca="false">+SUMIF(AGRIVETAM!F:F,'ALL 2020'!C107,AGRIVETAM!D:D)</f>
        <v>2698534.53</v>
      </c>
      <c r="AH107" s="15" t="n">
        <f aca="false">+SUMIF(EUROPAINTS!F:F,'ALL 2020'!C107,EUROPAINTS!D:D)</f>
        <v>0</v>
      </c>
      <c r="AI107" s="15" t="n">
        <f aca="false">+SUMIF('VET ABE'!F:F,'ALL 2020'!C107,'VET ABE'!E:E)</f>
        <v>0</v>
      </c>
      <c r="AJ107" s="15" t="n">
        <f aca="false">SUMIF('VET FIA'!F:F,'ALL 2020'!C107,'VET FIA'!E:E)</f>
        <v>0</v>
      </c>
      <c r="AK107" s="15" t="n">
        <f aca="false">+SUMIF('CSS SAKAY'!F:F,'ALL 2020'!C107,'CSS SAKAY'!D:D)</f>
        <v>2102876.77</v>
      </c>
      <c r="AL107" s="15" t="n">
        <f aca="false">+SUMIF(AGRIMA!F:F,'ALL 2020'!C107,AGRIMA!D:D)</f>
        <v>27954911.12</v>
      </c>
      <c r="AM107" s="15" t="n">
        <f aca="false">SUMIF('United Malagasy'!F:F,'ALL 2020'!C107,'United Malagasy'!D:D)</f>
        <v>0</v>
      </c>
      <c r="AN107" s="15" t="n">
        <f aca="false">+SUMIF(NUTRIFOOD!E:E,'ALL 2020'!C107,NUTRIFOOD!D:D)</f>
        <v>0</v>
      </c>
      <c r="AO107" s="15" t="n">
        <f aca="false">+SUMIF(FERRIS!H:H,'ALL 2020'!C107,FERRIS!F:F)</f>
        <v>5277150.78000021</v>
      </c>
      <c r="AP107" s="15" t="n">
        <f aca="false">+SUMIF(SEM!F:F,'ALL 2020'!C107,SEM!D:D)</f>
        <v>0</v>
      </c>
      <c r="AQ107" s="15" t="n">
        <f aca="false">+SUMIF(Madatrade!F:F,'ALL 2020'!C107,Madatrade!D:D)</f>
        <v>172012998.88</v>
      </c>
      <c r="AR107" s="15" t="n">
        <f aca="false">+SUMIF('FLY TECH'!F:F,'ALL 2020'!C107,'FLY TECH'!E:E)</f>
        <v>571788335.51</v>
      </c>
      <c r="AS107" s="15" t="n">
        <f aca="false">+SUMIF('FIRST INVESTISSEMENT'!G:G,'ALL 2020'!C107,'FIRST INVESTISSEMENT'!E:E)</f>
        <v>607912343.56</v>
      </c>
      <c r="AT107" s="105" t="n">
        <f aca="false">+SUM(F107:AS107)</f>
        <v>5992915899.237</v>
      </c>
      <c r="AU107" s="106" t="n">
        <f aca="false">+AT107/$AW$2</f>
        <v>1319563.39062685</v>
      </c>
    </row>
    <row r="108" customFormat="false" ht="17.25" hidden="false" customHeight="true" outlineLevel="0" collapsed="false">
      <c r="A108" s="6" t="str">
        <f aca="false">+LEFT(B108)</f>
        <v>4</v>
      </c>
      <c r="B108" s="6" t="str">
        <f aca="false">+LEFT(C108,3)</f>
        <v>445</v>
      </c>
      <c r="C108" s="20" t="n">
        <v>44551000</v>
      </c>
      <c r="D108" s="46" t="s">
        <v>2951</v>
      </c>
      <c r="E108" s="57" t="s">
        <v>1268</v>
      </c>
      <c r="F108" s="15" t="n">
        <f aca="false">+SUMIF(AGRIFARM!H:H,C108,AGRIFARM!L:L)</f>
        <v>0</v>
      </c>
      <c r="G108" s="15" t="n">
        <f aca="false">+SUMIF(AGRICORP!I:I,C108,AGRICORP!E:E)</f>
        <v>0</v>
      </c>
      <c r="H108" s="15" t="n">
        <f aca="false">+SUMIF(SMTP!D:D,'ALL 2020'!C108,SMTP!G:G)</f>
        <v>0</v>
      </c>
      <c r="I108" s="15" t="n">
        <f aca="false">+SUMIF(AGRIVET!G:G,C108,AGRIVET!E:E)</f>
        <v>0</v>
      </c>
      <c r="J108" s="15"/>
      <c r="K108" s="15"/>
      <c r="L108" s="15" t="n">
        <f aca="false">+SUMIF(LMOI!F:F,'ALL 2020'!C108,LMOI!D:D)</f>
        <v>0</v>
      </c>
      <c r="M108" s="15" t="n">
        <f aca="false">+SUMIF(TARTINE!G:G,'ALL 2020'!C108,TARTINE!E:E)</f>
        <v>0</v>
      </c>
      <c r="N108" s="15" t="n">
        <f aca="false">+SUMIF(IDF!F:F,'ALL 2020'!C108,IDF!D:D)</f>
        <v>0</v>
      </c>
      <c r="O108" s="15" t="n">
        <f aca="false">+SUMIF(RYA!G:G,C108,RYA!E:E)</f>
        <v>0</v>
      </c>
      <c r="P108" s="15" t="n">
        <f aca="false">+SUMIF('SCI NOAH'!G:G,'ALL 2020'!C108,'SCI NOAH'!E:E)</f>
        <v>0</v>
      </c>
      <c r="Q108" s="15" t="n">
        <f aca="false">+SUMIF(SIM!F:F,'ALL 2020'!C108,SIM!D:D)</f>
        <v>0</v>
      </c>
      <c r="R108" s="15" t="n">
        <f aca="false">+SUMIF('First Energy'!F:F,'ALL 2020'!C108,'First Energy'!D:D)</f>
        <v>0</v>
      </c>
      <c r="S108" s="15" t="n">
        <f aca="false">+SUMIF('ID Motors'!G:G,C108,'ID Motors'!E:E)</f>
        <v>0</v>
      </c>
      <c r="T108" s="15" t="n">
        <f aca="false">+SUMIF('ID RENTAL'!G:G,'ALL 2020'!C108,'ID RENTAL'!E:E)</f>
        <v>0</v>
      </c>
      <c r="U108" s="15" t="n">
        <f aca="false">+SUMIF('MCM '!G:G,'ALL 2020'!C108,'MCM '!E:E)</f>
        <v>0</v>
      </c>
      <c r="V108" s="15" t="n">
        <f aca="false">SUMIF(AGRIMOTORS!G:G,C108,AGRIMOTORS!E:E)</f>
        <v>0</v>
      </c>
      <c r="W108" s="15" t="n">
        <f aca="false">+SUMIF(BOVIMA!F:F,'ALL 2020'!C108,BOVIMA!D:D)</f>
        <v>0</v>
      </c>
      <c r="X108" s="15" t="n">
        <f aca="false">+SUMIF(AGRIFEED!F:F,'ALL 2020'!C108,AGRIFEED!D:D)</f>
        <v>0</v>
      </c>
      <c r="Y108" s="15" t="n">
        <f aca="false">SUMIF(AMIP!F:F,'ALL 2020'!C108,AMIP!D:D)</f>
        <v>0</v>
      </c>
      <c r="Z108" s="15" t="n">
        <f aca="false">+SUMIF(ISF!G:G,'ALL 2020'!C108,ISF!E:E)</f>
        <v>0</v>
      </c>
      <c r="AA108" s="29" t="n">
        <f aca="false">+SUMIF(DISCOI!G:G,'ALL 2020'!C108,DISCOI!E:E)</f>
        <v>0</v>
      </c>
      <c r="AB108" s="15" t="n">
        <f aca="false">+SUMIF(MABEL!F:F,'ALL 2020'!C108,MABEL!D:D)</f>
        <v>0</v>
      </c>
      <c r="AC108" s="15" t="n">
        <f aca="false">+SUMIF(NMP!F:F,'ALL 2020'!C108,NMP!D:D)</f>
        <v>0</v>
      </c>
      <c r="AD108" s="15" t="n">
        <f aca="false">SUMIF('AMCHO '!F:F,'ALL 2020'!C108,'AMCHO '!D:D)</f>
        <v>0</v>
      </c>
      <c r="AE108" s="41" t="n">
        <f aca="false">+SUMIF(CONFORTIS!G:G,'ALL 2020'!C108,CONFORTIS!E:E)</f>
        <v>0</v>
      </c>
      <c r="AF108" s="15" t="n">
        <f aca="false">+SUMIF('IRS IMMO'!G:G,'ALL 2020'!C108,'IRS IMMO'!E:E)</f>
        <v>0</v>
      </c>
      <c r="AG108" s="15" t="n">
        <f aca="false">+SUMIF(AGRIVETAM!F:F,'ALL 2020'!C108,AGRIVETAM!D:D)</f>
        <v>0</v>
      </c>
      <c r="AH108" s="15" t="n">
        <f aca="false">+SUMIF(EUROPAINTS!F:F,'ALL 2020'!C108,EUROPAINTS!D:D)</f>
        <v>0</v>
      </c>
      <c r="AI108" s="15" t="n">
        <f aca="false">+SUMIF('VET ABE'!F:F,'ALL 2020'!C108,'VET ABE'!E:E)</f>
        <v>0</v>
      </c>
      <c r="AJ108" s="15" t="n">
        <f aca="false">SUMIF('VET FIA'!F:F,'ALL 2020'!C108,'VET FIA'!E:E)</f>
        <v>0</v>
      </c>
      <c r="AK108" s="15" t="n">
        <f aca="false">+SUMIF('CSS SAKAY'!F:F,'ALL 2020'!C108,'CSS SAKAY'!D:D)</f>
        <v>0</v>
      </c>
      <c r="AL108" s="15" t="n">
        <f aca="false">+SUMIF(AGRIMA!F:F,'ALL 2020'!C108,AGRIMA!D:D)</f>
        <v>0</v>
      </c>
      <c r="AM108" s="15" t="n">
        <f aca="false">SUMIF('United Malagasy'!F:F,'ALL 2020'!C108,'United Malagasy'!D:D)</f>
        <v>0</v>
      </c>
      <c r="AN108" s="15" t="n">
        <f aca="false">+SUMIF(NUTRIFOOD!E:E,'ALL 2020'!C108,NUTRIFOOD!D:D)</f>
        <v>0</v>
      </c>
      <c r="AO108" s="15" t="n">
        <f aca="false">+SUMIF(FERRIS!H:H,'ALL 2020'!C108,FERRIS!F:F)</f>
        <v>0</v>
      </c>
      <c r="AP108" s="15" t="n">
        <f aca="false">+SUMIF(SEM!F:F,'ALL 2020'!C108,SEM!D:D)</f>
        <v>0</v>
      </c>
      <c r="AQ108" s="15" t="n">
        <f aca="false">+SUMIF(Madatrade!F:F,'ALL 2020'!C108,Madatrade!D:D)</f>
        <v>0</v>
      </c>
      <c r="AR108" s="15" t="n">
        <f aca="false">+SUMIF('FLY TECH'!F:F,'ALL 2020'!C108,'FLY TECH'!E:E)</f>
        <v>0</v>
      </c>
      <c r="AS108" s="15" t="n">
        <f aca="false">+SUMIF('FIRST INVESTISSEMENT'!G:G,'ALL 2020'!C108,'FIRST INVESTISSEMENT'!E:E)</f>
        <v>0</v>
      </c>
      <c r="AT108" s="105" t="n">
        <f aca="false">+SUM(F108:AS108)</f>
        <v>0</v>
      </c>
      <c r="AU108" s="106" t="n">
        <f aca="false">+AT108/$AW$2</f>
        <v>0</v>
      </c>
    </row>
    <row r="109" customFormat="false" ht="17.25" hidden="false" customHeight="true" outlineLevel="0" collapsed="false">
      <c r="A109" s="6" t="str">
        <f aca="false">+LEFT(B109)</f>
        <v>4</v>
      </c>
      <c r="B109" s="6" t="str">
        <f aca="false">+LEFT(C109,3)</f>
        <v>445</v>
      </c>
      <c r="C109" s="20" t="n">
        <v>44561000</v>
      </c>
      <c r="D109" s="46" t="s">
        <v>2951</v>
      </c>
      <c r="E109" s="57" t="s">
        <v>2457</v>
      </c>
      <c r="F109" s="15" t="n">
        <f aca="false">+SUMIF(AGRIFARM!H:H,C109,AGRIFARM!L:L)</f>
        <v>57568202.16</v>
      </c>
      <c r="G109" s="15" t="n">
        <f aca="false">+SUMIF(AGRICORP!I:I,C109,AGRICORP!E:E)</f>
        <v>0</v>
      </c>
      <c r="H109" s="15" t="n">
        <f aca="false">+SUMIF(SMTP!D:D,'ALL 2020'!C109,SMTP!G:G)</f>
        <v>42039174.4025998</v>
      </c>
      <c r="I109" s="15" t="n">
        <f aca="false">+SUMIF(AGRIVET!G:G,C109,AGRIVET!E:E)</f>
        <v>136724298.99</v>
      </c>
      <c r="J109" s="15" t="n">
        <f aca="false">+SUMIF(AGRIVAL!G:G,'ALL 2020'!C109,AGRIVAL!E:E)</f>
        <v>49353</v>
      </c>
      <c r="K109" s="15" t="n">
        <f aca="false">+SUMIF(AGRIKOBA!G:G,'ALL 2020'!C109,AGRIKOBA!E:E)</f>
        <v>0</v>
      </c>
      <c r="L109" s="15" t="n">
        <f aca="false">+SUMIF(LMOI!F:F,'ALL 2020'!C109,LMOI!D:D)</f>
        <v>0</v>
      </c>
      <c r="M109" s="15" t="n">
        <f aca="false">+SUMIF(TARTINE!G:G,'ALL 2020'!C109,TARTINE!E:E)</f>
        <v>950330.51</v>
      </c>
      <c r="N109" s="15" t="n">
        <f aca="false">+SUMIF(IDF!F:F,'ALL 2020'!C109,IDF!D:D)</f>
        <v>14156275.0099999</v>
      </c>
      <c r="O109" s="15" t="n">
        <f aca="false">+SUMIF(RYA!G:G,C109,RYA!E:E)</f>
        <v>1801445.28</v>
      </c>
      <c r="P109" s="15" t="n">
        <f aca="false">+SUMIF('SCI NOAH'!G:G,'ALL 2020'!C109,'SCI NOAH'!E:E)</f>
        <v>2700000</v>
      </c>
      <c r="Q109" s="15" t="n">
        <f aca="false">+SUMIF(SIM!F:F,'ALL 2020'!C109,SIM!D:D)</f>
        <v>-6581424.44</v>
      </c>
      <c r="R109" s="15" t="n">
        <f aca="false">+SUMIF('First Energy'!F:F,'ALL 2020'!C109,'First Energy'!D:D)</f>
        <v>7894276</v>
      </c>
      <c r="S109" s="15" t="n">
        <f aca="false">+SUMIF('ID Motors'!G:G,C109,'ID Motors'!E:E)</f>
        <v>-2186337</v>
      </c>
      <c r="T109" s="15" t="n">
        <f aca="false">+SUMIF('ID RENTAL'!G:G,'ALL 2020'!C109,'ID RENTAL'!E:E)</f>
        <v>0</v>
      </c>
      <c r="U109" s="15" t="n">
        <f aca="false">+SUMIF('MCM '!G:G,'ALL 2020'!C109,'MCM '!E:E)</f>
        <v>499706394.85</v>
      </c>
      <c r="V109" s="15" t="n">
        <f aca="false">SUMIF(AGRIMOTORS!G:G,C109,AGRIMOTORS!E:E)</f>
        <v>0</v>
      </c>
      <c r="W109" s="15" t="n">
        <f aca="false">+SUMIF(BOVIMA!F:F,'ALL 2020'!C109,BOVIMA!D:D)</f>
        <v>-11052579.5</v>
      </c>
      <c r="X109" s="15" t="n">
        <f aca="false">+SUMIF(AGRIFEED!F:F,'ALL 2020'!C109,AGRIFEED!D:D)</f>
        <v>0</v>
      </c>
      <c r="Y109" s="15" t="n">
        <f aca="false">SUMIF(AMIP!F:F,'ALL 2020'!C109,AMIP!D:D)</f>
        <v>10000</v>
      </c>
      <c r="Z109" s="15" t="n">
        <f aca="false">+SUMIF(ISF!G:G,'ALL 2020'!C109,ISF!E:E)</f>
        <v>0</v>
      </c>
      <c r="AA109" s="29" t="n">
        <f aca="false">+SUMIF(DISCOI!G:G,'ALL 2020'!C109,DISCOI!E:E)</f>
        <v>-1196679.54</v>
      </c>
      <c r="AB109" s="15" t="n">
        <f aca="false">+SUMIF(MABEL!F:F,'ALL 2020'!C109,MABEL!D:D)</f>
        <v>4102290.52999998</v>
      </c>
      <c r="AC109" s="15" t="n">
        <f aca="false">+SUMIF(NMP!F:F,'ALL 2020'!C109,NMP!D:D)</f>
        <v>24357.71</v>
      </c>
      <c r="AD109" s="15" t="n">
        <f aca="false">SUMIF('AMCHO '!F:F,'ALL 2020'!C109,'AMCHO '!D:D)</f>
        <v>77364069.95</v>
      </c>
      <c r="AE109" s="41" t="n">
        <f aca="false">+SUMIF(CONFORTIS!G:G,'ALL 2020'!C109,CONFORTIS!E:E)</f>
        <v>0</v>
      </c>
      <c r="AF109" s="15" t="n">
        <f aca="false">+SUMIF('IRS IMMO'!G:G,'ALL 2020'!C109,'IRS IMMO'!E:E)</f>
        <v>-2651.84</v>
      </c>
      <c r="AG109" s="15" t="n">
        <f aca="false">+SUMIF(AGRIVETAM!F:F,'ALL 2020'!C109,AGRIVETAM!D:D)</f>
        <v>2343035.6</v>
      </c>
      <c r="AH109" s="15" t="n">
        <f aca="false">+SUMIF(EUROPAINTS!F:F,'ALL 2020'!C109,EUROPAINTS!D:D)</f>
        <v>0</v>
      </c>
      <c r="AI109" s="15" t="n">
        <f aca="false">+SUMIF('VET ABE'!F:F,'ALL 2020'!C109,'VET ABE'!E:E)</f>
        <v>37591605.06</v>
      </c>
      <c r="AJ109" s="15" t="n">
        <f aca="false">SUMIF('VET FIA'!F:F,'ALL 2020'!C109,'VET FIA'!E:E)</f>
        <v>0</v>
      </c>
      <c r="AK109" s="15" t="n">
        <f aca="false">+SUMIF('CSS SAKAY'!F:F,'ALL 2020'!C109,'CSS SAKAY'!D:D)</f>
        <v>-82639.8</v>
      </c>
      <c r="AL109" s="15" t="n">
        <f aca="false">+SUMIF(AGRIMA!F:F,'ALL 2020'!C109,AGRIMA!D:D)</f>
        <v>3255378.12</v>
      </c>
      <c r="AM109" s="15" t="n">
        <f aca="false">SUMIF('United Malagasy'!F:F,'ALL 2020'!C109,'United Malagasy'!D:D)</f>
        <v>665408.370000005</v>
      </c>
      <c r="AN109" s="15" t="n">
        <f aca="false">+SUMIF(NUTRIFOOD!E:E,'ALL 2020'!C109,NUTRIFOOD!D:D)</f>
        <v>0</v>
      </c>
      <c r="AO109" s="15" t="n">
        <f aca="false">+SUMIF(FERRIS!H:H,'ALL 2020'!C109,FERRIS!F:F)</f>
        <v>14857821.4399998</v>
      </c>
      <c r="AP109" s="15" t="n">
        <f aca="false">+SUMIF(SEM!F:F,'ALL 2020'!C109,SEM!D:D)</f>
        <v>0</v>
      </c>
      <c r="AQ109" s="15" t="n">
        <f aca="false">+SUMIF(Madatrade!F:F,'ALL 2020'!C109,Madatrade!D:D)</f>
        <v>1114740647.44</v>
      </c>
      <c r="AR109" s="15" t="n">
        <f aca="false">+SUMIF('FLY TECH'!F:F,'ALL 2020'!C109,'FLY TECH'!E:E)</f>
        <v>0</v>
      </c>
      <c r="AS109" s="15" t="n">
        <f aca="false">+SUMIF('FIRST INVESTISSEMENT'!G:G,'ALL 2020'!C109,'FIRST INVESTISSEMENT'!E:E)</f>
        <v>31171119.46</v>
      </c>
      <c r="AT109" s="105" t="n">
        <f aca="false">+SUM(F109:AS109)</f>
        <v>2028613171.7626</v>
      </c>
      <c r="AU109" s="106" t="n">
        <f aca="false">+AT109/$AW$2</f>
        <v>446674.660584201</v>
      </c>
    </row>
    <row r="110" customFormat="false" ht="17.25" hidden="false" customHeight="true" outlineLevel="0" collapsed="false">
      <c r="A110" s="6" t="str">
        <f aca="false">+LEFT(B110)</f>
        <v>4</v>
      </c>
      <c r="B110" s="6" t="str">
        <f aca="false">+LEFT(C110,3)</f>
        <v>445</v>
      </c>
      <c r="C110" s="20" t="n">
        <v>44571000</v>
      </c>
      <c r="D110" s="46" t="s">
        <v>2950</v>
      </c>
      <c r="E110" s="57" t="s">
        <v>52</v>
      </c>
      <c r="F110" s="15" t="n">
        <f aca="false">+SUMIF(AGRIFARM!H:H,C110,AGRIFARM!L:L)</f>
        <v>-21086970.08</v>
      </c>
      <c r="G110" s="15" t="n">
        <f aca="false">+SUMIF(AGRICORP!I:I,C110,AGRICORP!E:E)</f>
        <v>0</v>
      </c>
      <c r="H110" s="15" t="n">
        <f aca="false">+SUMIF(SMTP!D:D,'ALL 2020'!C110,SMTP!G:G)</f>
        <v>-647971047.5392</v>
      </c>
      <c r="I110" s="15" t="n">
        <f aca="false">+SUMIF(AGRIVET!G:G,C110,AGRIVET!E:E)</f>
        <v>-249942549.98</v>
      </c>
      <c r="J110" s="15" t="n">
        <f aca="false">+SUMIF(AGRIVAL!G:G,'ALL 2020'!C110,AGRIVAL!E:E)</f>
        <v>-6461602</v>
      </c>
      <c r="K110" s="15" t="n">
        <f aca="false">+SUMIF(AGRIKOBA!G:G,'ALL 2020'!C110,AGRIKOBA!E:E)</f>
        <v>-604464.3</v>
      </c>
      <c r="L110" s="15" t="n">
        <f aca="false">+SUMIF(LMOI!F:F,'ALL 2020'!C110,LMOI!D:D)</f>
        <v>0</v>
      </c>
      <c r="M110" s="15" t="n">
        <f aca="false">+SUMIF(TARTINE!G:G,'ALL 2020'!C110,TARTINE!E:E)</f>
        <v>-1375153.9</v>
      </c>
      <c r="N110" s="15" t="n">
        <f aca="false">+SUMIF(IDF!F:F,'ALL 2020'!C110,IDF!D:D)</f>
        <v>-868036854.17</v>
      </c>
      <c r="O110" s="15" t="n">
        <f aca="false">+SUMIF(RYA!G:G,C110,RYA!E:E)</f>
        <v>-23523833.22</v>
      </c>
      <c r="P110" s="15" t="n">
        <f aca="false">+SUMIF('SCI NOAH'!G:G,'ALL 2020'!C110,'SCI NOAH'!E:E)</f>
        <v>0</v>
      </c>
      <c r="Q110" s="15" t="n">
        <f aca="false">+SUMIF(SIM!F:F,'ALL 2020'!C110,SIM!D:D)</f>
        <v>-20115429.21</v>
      </c>
      <c r="R110" s="15" t="n">
        <f aca="false">+SUMIF('First Energy'!F:F,'ALL 2020'!C110,'First Energy'!D:D)</f>
        <v>-17949255.45</v>
      </c>
      <c r="S110" s="15" t="n">
        <f aca="false">+SUMIF('ID Motors'!G:G,C110,'ID Motors'!E:E)</f>
        <v>-38874035.32</v>
      </c>
      <c r="T110" s="15" t="n">
        <f aca="false">+SUMIF('ID RENTAL'!G:G,'ALL 2020'!C110,'ID RENTAL'!E:E)</f>
        <v>0</v>
      </c>
      <c r="U110" s="15" t="n">
        <f aca="false">+SUMIF('MCM '!G:G,'ALL 2020'!C110,'MCM '!E:E)</f>
        <v>-1259318025.37</v>
      </c>
      <c r="V110" s="15" t="n">
        <f aca="false">SUMIF(AGRIMOTORS!G:G,C110,AGRIMOTORS!E:E)</f>
        <v>0</v>
      </c>
      <c r="W110" s="15" t="n">
        <f aca="false">+SUMIF(BOVIMA!F:F,'ALL 2020'!C110,BOVIMA!D:D)</f>
        <v>-2160000</v>
      </c>
      <c r="X110" s="15" t="n">
        <f aca="false">+SUMIF(AGRIFEED!F:F,'ALL 2020'!C110,AGRIFEED!D:D)</f>
        <v>0</v>
      </c>
      <c r="Y110" s="15" t="n">
        <f aca="false">SUMIF(AMIP!F:F,'ALL 2020'!C110,AMIP!D:D)</f>
        <v>0</v>
      </c>
      <c r="Z110" s="15" t="n">
        <f aca="false">+SUMIF(ISF!G:G,'ALL 2020'!C110,ISF!E:E)</f>
        <v>0</v>
      </c>
      <c r="AA110" s="29" t="n">
        <f aca="false">+SUMIF(DISCOI!G:G,'ALL 2020'!C110,DISCOI!E:E)</f>
        <v>0</v>
      </c>
      <c r="AB110" s="15" t="n">
        <f aca="false">+SUMIF(MABEL!F:F,'ALL 2020'!C110,MABEL!D:D)</f>
        <v>0</v>
      </c>
      <c r="AC110" s="15" t="n">
        <f aca="false">+SUMIF(NMP!F:F,'ALL 2020'!C110,NMP!D:D)</f>
        <v>0</v>
      </c>
      <c r="AD110" s="15" t="n">
        <f aca="false">SUMIF('AMCHO '!F:F,'ALL 2020'!C110,'AMCHO '!D:D)</f>
        <v>0</v>
      </c>
      <c r="AE110" s="41" t="n">
        <f aca="false">+SUMIF(CONFORTIS!G:G,'ALL 2020'!C110,CONFORTIS!E:E)</f>
        <v>0</v>
      </c>
      <c r="AF110" s="15" t="n">
        <f aca="false">+SUMIF('IRS IMMO'!G:G,'ALL 2020'!C110,'IRS IMMO'!E:E)</f>
        <v>-15479816.98</v>
      </c>
      <c r="AG110" s="15" t="n">
        <f aca="false">+SUMIF(AGRIVETAM!F:F,'ALL 2020'!C110,AGRIVETAM!D:D)</f>
        <v>188533.77</v>
      </c>
      <c r="AH110" s="15" t="n">
        <f aca="false">+SUMIF(EUROPAINTS!F:F,'ALL 2020'!C110,EUROPAINTS!D:D)</f>
        <v>0</v>
      </c>
      <c r="AI110" s="15" t="n">
        <f aca="false">+SUMIF('VET ABE'!F:F,'ALL 2020'!C110,'VET ABE'!E:E)</f>
        <v>-424180.67</v>
      </c>
      <c r="AJ110" s="15" t="n">
        <f aca="false">SUMIF('VET FIA'!F:F,'ALL 2020'!C110,'VET FIA'!E:E)</f>
        <v>0</v>
      </c>
      <c r="AK110" s="15" t="n">
        <f aca="false">+SUMIF('CSS SAKAY'!F:F,'ALL 2020'!C110,'CSS SAKAY'!D:D)</f>
        <v>0</v>
      </c>
      <c r="AL110" s="15" t="n">
        <f aca="false">+SUMIF(AGRIMA!F:F,'ALL 2020'!C110,AGRIMA!D:D)</f>
        <v>0</v>
      </c>
      <c r="AM110" s="15" t="n">
        <f aca="false">SUMIF('United Malagasy'!F:F,'ALL 2020'!C110,'United Malagasy'!D:D)</f>
        <v>-115421933.11</v>
      </c>
      <c r="AN110" s="15" t="n">
        <f aca="false">+SUMIF(NUTRIFOOD!E:E,'ALL 2020'!C110,NUTRIFOOD!D:D)</f>
        <v>0</v>
      </c>
      <c r="AO110" s="15" t="n">
        <f aca="false">+SUMIF(FERRIS!H:H,'ALL 2020'!C110,FERRIS!F:F)</f>
        <v>0</v>
      </c>
      <c r="AP110" s="15" t="n">
        <f aca="false">+SUMIF(SEM!F:F,'ALL 2020'!C110,SEM!D:D)</f>
        <v>0</v>
      </c>
      <c r="AQ110" s="15" t="n">
        <f aca="false">+SUMIF(Madatrade!F:F,'ALL 2020'!C110,Madatrade!D:D)</f>
        <v>-287713388</v>
      </c>
      <c r="AR110" s="15" t="n">
        <f aca="false">+SUMIF('FLY TECH'!F:F,'ALL 2020'!C110,'FLY TECH'!E:E)</f>
        <v>-10436622.88</v>
      </c>
      <c r="AS110" s="15" t="n">
        <f aca="false">+SUMIF('FIRST INVESTISSEMENT'!G:G,'ALL 2020'!C110,'FIRST INVESTISSEMENT'!E:E)</f>
        <v>-292456.31</v>
      </c>
      <c r="AT110" s="105" t="n">
        <f aca="false">+SUM(F110:AS110)</f>
        <v>-3586999084.7192</v>
      </c>
      <c r="AU110" s="106" t="n">
        <f aca="false">+AT110/$AW$2</f>
        <v>-789811.296202255</v>
      </c>
    </row>
    <row r="111" customFormat="false" ht="17.25" hidden="false" customHeight="true" outlineLevel="0" collapsed="false">
      <c r="A111" s="6" t="str">
        <f aca="false">+LEFT(B111)</f>
        <v>4</v>
      </c>
      <c r="B111" s="6" t="str">
        <f aca="false">+LEFT(C111,3)</f>
        <v>445</v>
      </c>
      <c r="C111" s="20" t="n">
        <v>44581000</v>
      </c>
      <c r="D111" s="46" t="s">
        <v>2951</v>
      </c>
      <c r="E111" s="57" t="s">
        <v>2952</v>
      </c>
      <c r="F111" s="15" t="n">
        <f aca="false">+SUMIF(AGRIFARM!H:H,C111,AGRIFARM!L:L)</f>
        <v>1761134.13</v>
      </c>
      <c r="G111" s="15" t="n">
        <f aca="false">+SUMIF(AGRICORP!I:I,C111,AGRICORP!E:E)</f>
        <v>0</v>
      </c>
      <c r="H111" s="15" t="n">
        <f aca="false">+SUMIF(SMTP!D:D,'ALL 2020'!C111,SMTP!G:G)</f>
        <v>375125587.71</v>
      </c>
      <c r="I111" s="15" t="n">
        <f aca="false">+SUMIF(AGRIVET!G:G,C111,AGRIVET!E:E)</f>
        <v>58478650.4</v>
      </c>
      <c r="J111" s="15" t="n">
        <f aca="false">+SUMIF(AGRIVAL!G:G,'ALL 2020'!C111,AGRIVAL!E:E)</f>
        <v>0</v>
      </c>
      <c r="K111" s="15" t="n">
        <f aca="false">+SUMIF(AGRIKOBA!G:G,'ALL 2020'!C111,AGRIKOBA!E:E)</f>
        <v>0</v>
      </c>
      <c r="L111" s="15" t="n">
        <f aca="false">+SUMIF(LMOI!F:F,'ALL 2020'!C111,LMOI!D:D)</f>
        <v>0</v>
      </c>
      <c r="M111" s="15" t="n">
        <f aca="false">+SUMIF(TARTINE!G:G,'ALL 2020'!C111,TARTINE!E:E)</f>
        <v>0</v>
      </c>
      <c r="N111" s="15" t="n">
        <f aca="false">+SUMIF(IDF!F:F,'ALL 2020'!C111,IDF!D:D)</f>
        <v>12336778.61</v>
      </c>
      <c r="O111" s="15" t="n">
        <f aca="false">+SUMIF(RYA!G:G,C111,RYA!E:E)</f>
        <v>-7475405.87</v>
      </c>
      <c r="P111" s="15" t="n">
        <f aca="false">+SUMIF('SCI NOAH'!G:G,'ALL 2020'!C111,'SCI NOAH'!E:E)</f>
        <v>0</v>
      </c>
      <c r="Q111" s="15" t="n">
        <f aca="false">+SUMIF(SIM!F:F,'ALL 2020'!C111,SIM!D:D)</f>
        <v>344704.28</v>
      </c>
      <c r="R111" s="15" t="n">
        <f aca="false">+SUMIF('First Energy'!F:F,'ALL 2020'!C111,'First Energy'!D:D)</f>
        <v>0</v>
      </c>
      <c r="S111" s="15" t="n">
        <f aca="false">+SUMIF('ID Motors'!G:G,C111,'ID Motors'!E:E)</f>
        <v>0</v>
      </c>
      <c r="T111" s="15" t="n">
        <f aca="false">+SUMIF('ID RENTAL'!G:G,'ALL 2020'!C111,'ID RENTAL'!E:E)</f>
        <v>0</v>
      </c>
      <c r="U111" s="15" t="n">
        <f aca="false">+SUMIF('MCM '!G:G,'ALL 2020'!C111,'MCM '!E:E)</f>
        <v>-144414982.07</v>
      </c>
      <c r="V111" s="15" t="n">
        <f aca="false">SUMIF(AGRIMOTORS!G:G,C111,AGRIMOTORS!E:E)</f>
        <v>0</v>
      </c>
      <c r="W111" s="15" t="n">
        <f aca="false">+SUMIF(BOVIMA!F:F,'ALL 2020'!C111,BOVIMA!D:D)</f>
        <v>2729082.28</v>
      </c>
      <c r="X111" s="15" t="n">
        <f aca="false">+SUMIF(AGRIFEED!F:F,'ALL 2020'!C111,AGRIFEED!D:D)</f>
        <v>0</v>
      </c>
      <c r="Y111" s="15" t="n">
        <f aca="false">SUMIF(AMIP!F:F,'ALL 2020'!C111,AMIP!D:D)</f>
        <v>0</v>
      </c>
      <c r="Z111" s="15" t="n">
        <f aca="false">+SUMIF(ISF!G:G,'ALL 2020'!C111,ISF!E:E)</f>
        <v>0</v>
      </c>
      <c r="AA111" s="29" t="n">
        <f aca="false">+SUMIF(DISCOI!G:G,'ALL 2020'!C111,DISCOI!E:E)</f>
        <v>0</v>
      </c>
      <c r="AB111" s="15" t="n">
        <f aca="false">+SUMIF(MABEL!F:F,'ALL 2020'!C111,MABEL!D:D)</f>
        <v>3783790.11</v>
      </c>
      <c r="AC111" s="15" t="n">
        <f aca="false">+SUMIF(NMP!F:F,'ALL 2020'!C111,NMP!D:D)</f>
        <v>0</v>
      </c>
      <c r="AD111" s="15" t="n">
        <f aca="false">SUMIF('AMCHO '!F:F,'ALL 2020'!C111,'AMCHO '!D:D)</f>
        <v>10615172.61</v>
      </c>
      <c r="AE111" s="41" t="n">
        <f aca="false">+SUMIF(CONFORTIS!G:G,'ALL 2020'!C111,CONFORTIS!E:E)</f>
        <v>0</v>
      </c>
      <c r="AF111" s="15" t="n">
        <f aca="false">+SUMIF('IRS IMMO'!G:G,'ALL 2020'!C111,'IRS IMMO'!E:E)</f>
        <v>0</v>
      </c>
      <c r="AG111" s="15" t="n">
        <f aca="false">+SUMIF(AGRIVETAM!F:F,'ALL 2020'!C111,AGRIVETAM!D:D)</f>
        <v>-3834903.79</v>
      </c>
      <c r="AH111" s="15" t="n">
        <f aca="false">+SUMIF(EUROPAINTS!F:F,'ALL 2020'!C111,EUROPAINTS!D:D)</f>
        <v>0</v>
      </c>
      <c r="AI111" s="15" t="n">
        <f aca="false">+SUMIF('VET ABE'!F:F,'ALL 2020'!C111,'VET ABE'!E:E)</f>
        <v>2685150</v>
      </c>
      <c r="AJ111" s="15" t="n">
        <f aca="false">SUMIF('VET FIA'!F:F,'ALL 2020'!C111,'VET FIA'!E:E)</f>
        <v>0</v>
      </c>
      <c r="AK111" s="15" t="n">
        <f aca="false">+SUMIF('CSS SAKAY'!F:F,'ALL 2020'!C111,'CSS SAKAY'!D:D)</f>
        <v>0</v>
      </c>
      <c r="AL111" s="15" t="n">
        <f aca="false">+SUMIF(AGRIMA!F:F,'ALL 2020'!C111,AGRIMA!D:D)</f>
        <v>0</v>
      </c>
      <c r="AM111" s="15" t="n">
        <f aca="false">SUMIF('United Malagasy'!F:F,'ALL 2020'!C111,'United Malagasy'!D:D)</f>
        <v>3815971.2</v>
      </c>
      <c r="AN111" s="15" t="n">
        <f aca="false">+SUMIF(NUTRIFOOD!E:E,'ALL 2020'!C111,NUTRIFOOD!D:D)</f>
        <v>0</v>
      </c>
      <c r="AO111" s="15" t="n">
        <f aca="false">+SUMIF(FERRIS!H:H,'ALL 2020'!C111,FERRIS!F:F)</f>
        <v>0</v>
      </c>
      <c r="AP111" s="15" t="n">
        <f aca="false">+SUMIF(SEM!F:F,'ALL 2020'!C111,SEM!D:D)</f>
        <v>0</v>
      </c>
      <c r="AQ111" s="15" t="n">
        <f aca="false">+SUMIF(Madatrade!F:F,'ALL 2020'!C111,Madatrade!D:D)</f>
        <v>0</v>
      </c>
      <c r="AR111" s="15" t="n">
        <f aca="false">+SUMIF('FLY TECH'!F:F,'ALL 2020'!C111,'FLY TECH'!E:E)</f>
        <v>0</v>
      </c>
      <c r="AS111" s="15" t="n">
        <f aca="false">+SUMIF('FIRST INVESTISSEMENT'!G:G,'ALL 2020'!C111,'FIRST INVESTISSEMENT'!E:E)</f>
        <v>0</v>
      </c>
      <c r="AT111" s="105" t="n">
        <f aca="false">+SUM(F111:AS111)</f>
        <v>315950729.6</v>
      </c>
      <c r="AU111" s="106" t="n">
        <f aca="false">+AT111/$AW$2</f>
        <v>69568.3074870254</v>
      </c>
    </row>
    <row r="112" customFormat="false" ht="17.25" hidden="false" customHeight="true" outlineLevel="0" collapsed="false">
      <c r="A112" s="6" t="str">
        <f aca="false">+LEFT(B112)</f>
        <v>4</v>
      </c>
      <c r="B112" s="6" t="str">
        <f aca="false">+LEFT(C112,3)</f>
        <v>446</v>
      </c>
      <c r="C112" s="20" t="n">
        <v>44600000</v>
      </c>
      <c r="D112" s="46" t="s">
        <v>2951</v>
      </c>
      <c r="E112" s="57" t="s">
        <v>1803</v>
      </c>
      <c r="F112" s="15" t="n">
        <f aca="false">+SUMIF(AGRIFARM!H:H,C112,AGRIFARM!L:L)</f>
        <v>0</v>
      </c>
      <c r="G112" s="15" t="n">
        <f aca="false">+SUMIF(AGRICORP!I:I,C112,AGRICORP!E:E)</f>
        <v>0</v>
      </c>
      <c r="H112" s="15" t="n">
        <f aca="false">+SUMIF(SMTP!D:D,'ALL 2020'!C112,SMTP!G:G)</f>
        <v>0</v>
      </c>
      <c r="I112" s="15" t="n">
        <f aca="false">+SUMIF(AGRIVET!G:G,C112,AGRIVET!E:E)</f>
        <v>0</v>
      </c>
      <c r="J112" s="15" t="n">
        <f aca="false">+SUMIF(AGRIVAL!G:G,'ALL 2020'!C112,AGRIVAL!E:E)</f>
        <v>0</v>
      </c>
      <c r="K112" s="15" t="n">
        <f aca="false">+SUMIF(AGRIKOBA!G:G,'ALL 2020'!C112,AGRIKOBA!E:E)</f>
        <v>0</v>
      </c>
      <c r="L112" s="15" t="n">
        <f aca="false">+SUMIF(LMOI!F:F,'ALL 2020'!C112,LMOI!D:D)</f>
        <v>0</v>
      </c>
      <c r="M112" s="15" t="n">
        <f aca="false">+SUMIF(TARTINE!G:G,'ALL 2020'!C112,TARTINE!E:E)</f>
        <v>0</v>
      </c>
      <c r="N112" s="15" t="n">
        <f aca="false">+SUMIF(IDF!F:F,'ALL 2020'!C112,IDF!D:D)</f>
        <v>0</v>
      </c>
      <c r="O112" s="15" t="n">
        <f aca="false">+SUMIF(RYA!G:G,C112,RYA!E:E)</f>
        <v>0</v>
      </c>
      <c r="P112" s="15" t="n">
        <f aca="false">+SUMIF('SCI NOAH'!G:G,'ALL 2020'!C112,'SCI NOAH'!E:E)</f>
        <v>0</v>
      </c>
      <c r="Q112" s="15" t="n">
        <f aca="false">+SUMIF(SIM!F:F,'ALL 2020'!C112,SIM!D:D)</f>
        <v>0</v>
      </c>
      <c r="R112" s="15" t="n">
        <f aca="false">+SUMIF('First Energy'!F:F,'ALL 2020'!C112,'First Energy'!D:D)</f>
        <v>0</v>
      </c>
      <c r="S112" s="15" t="n">
        <f aca="false">+SUMIF('ID Motors'!G:G,C112,'ID Motors'!E:E)</f>
        <v>28759999.96</v>
      </c>
      <c r="T112" s="15" t="n">
        <f aca="false">+SUMIF('ID RENTAL'!G:G,'ALL 2020'!C112,'ID RENTAL'!E:E)</f>
        <v>0</v>
      </c>
      <c r="U112" s="15" t="n">
        <f aca="false">+SUMIF('MCM '!G:G,'ALL 2020'!C112,'MCM '!E:E)</f>
        <v>0</v>
      </c>
      <c r="V112" s="15" t="n">
        <f aca="false">SUMIF(AGRIMOTORS!G:G,C112,AGRIMOTORS!E:E)</f>
        <v>0</v>
      </c>
      <c r="W112" s="15" t="n">
        <f aca="false">+SUMIF(BOVIMA!F:F,'ALL 2020'!C112,BOVIMA!D:D)</f>
        <v>0</v>
      </c>
      <c r="X112" s="15" t="n">
        <f aca="false">+SUMIF(AGRIFEED!F:F,'ALL 2020'!C112,AGRIFEED!D:D)</f>
        <v>0</v>
      </c>
      <c r="Y112" s="15" t="n">
        <f aca="false">SUMIF(AMIP!F:F,'ALL 2020'!C112,AMIP!D:D)</f>
        <v>0</v>
      </c>
      <c r="Z112" s="15" t="n">
        <f aca="false">+SUMIF(ISF!G:G,'ALL 2020'!C112,ISF!E:E)</f>
        <v>0</v>
      </c>
      <c r="AA112" s="29" t="n">
        <f aca="false">+SUMIF(DISCOI!G:G,'ALL 2020'!C112,DISCOI!E:E)</f>
        <v>0</v>
      </c>
      <c r="AB112" s="15" t="n">
        <f aca="false">+SUMIF(MABEL!F:F,'ALL 2020'!C112,MABEL!D:D)</f>
        <v>0</v>
      </c>
      <c r="AC112" s="15" t="n">
        <f aca="false">+SUMIF(NMP!F:F,'ALL 2020'!C112,NMP!D:D)</f>
        <v>0</v>
      </c>
      <c r="AD112" s="15" t="n">
        <f aca="false">SUMIF('AMCHO '!F:F,'ALL 2020'!C112,'AMCHO '!D:D)</f>
        <v>0</v>
      </c>
      <c r="AE112" s="41" t="n">
        <f aca="false">+SUMIF(CONFORTIS!G:G,'ALL 2020'!C112,CONFORTIS!E:E)</f>
        <v>0</v>
      </c>
      <c r="AF112" s="15" t="n">
        <f aca="false">+SUMIF('IRS IMMO'!G:G,'ALL 2020'!C112,'IRS IMMO'!E:E)</f>
        <v>0</v>
      </c>
      <c r="AG112" s="15" t="n">
        <f aca="false">+SUMIF(AGRIVETAM!F:F,'ALL 2020'!C112,AGRIVETAM!D:D)</f>
        <v>0</v>
      </c>
      <c r="AH112" s="15" t="n">
        <f aca="false">+SUMIF(EUROPAINTS!F:F,'ALL 2020'!C112,EUROPAINTS!D:D)</f>
        <v>0</v>
      </c>
      <c r="AI112" s="15" t="n">
        <f aca="false">+SUMIF('VET ABE'!F:F,'ALL 2020'!C112,'VET ABE'!E:E)</f>
        <v>0</v>
      </c>
      <c r="AJ112" s="15" t="n">
        <f aca="false">SUMIF('VET FIA'!F:F,'ALL 2020'!C112,'VET FIA'!E:E)</f>
        <v>0</v>
      </c>
      <c r="AK112" s="15" t="n">
        <f aca="false">+SUMIF('CSS SAKAY'!F:F,'ALL 2020'!C112,'CSS SAKAY'!D:D)</f>
        <v>0</v>
      </c>
      <c r="AL112" s="15" t="n">
        <f aca="false">+SUMIF(AGRIMA!F:F,'ALL 2020'!C112,AGRIMA!D:D)</f>
        <v>0</v>
      </c>
      <c r="AM112" s="15" t="n">
        <f aca="false">SUMIF('United Malagasy'!F:F,'ALL 2020'!C112,'United Malagasy'!D:D)</f>
        <v>0</v>
      </c>
      <c r="AN112" s="15" t="n">
        <f aca="false">+SUMIF(NUTRIFOOD!E:E,'ALL 2020'!C112,NUTRIFOOD!D:D)</f>
        <v>0</v>
      </c>
      <c r="AO112" s="15" t="n">
        <f aca="false">+SUMIF(FERRIS!H:H,'ALL 2020'!C112,FERRIS!F:F)</f>
        <v>0</v>
      </c>
      <c r="AP112" s="15" t="n">
        <f aca="false">+SUMIF(SEM!F:F,'ALL 2020'!C112,SEM!D:D)</f>
        <v>0</v>
      </c>
      <c r="AQ112" s="15" t="n">
        <f aca="false">+SUMIF(Madatrade!F:F,'ALL 2020'!C112,Madatrade!D:D)</f>
        <v>0</v>
      </c>
      <c r="AR112" s="15" t="n">
        <f aca="false">+SUMIF('FLY TECH'!F:F,'ALL 2020'!C112,'FLY TECH'!E:E)</f>
        <v>0</v>
      </c>
      <c r="AS112" s="15" t="n">
        <f aca="false">+SUMIF('FIRST INVESTISSEMENT'!G:G,'ALL 2020'!C112,'FIRST INVESTISSEMENT'!E:E)</f>
        <v>0</v>
      </c>
      <c r="AT112" s="105" t="n">
        <f aca="false">+SUM(F112:AS112)</f>
        <v>28759999.96</v>
      </c>
      <c r="AU112" s="106" t="n">
        <f aca="false">+AT112/$AW$2</f>
        <v>6332.58395407776</v>
      </c>
    </row>
    <row r="113" customFormat="false" ht="17.25" hidden="false" customHeight="true" outlineLevel="0" collapsed="false">
      <c r="A113" s="6" t="str">
        <f aca="false">+LEFT(B113)</f>
        <v>4</v>
      </c>
      <c r="B113" s="6" t="str">
        <f aca="false">+LEFT(C113,3)</f>
        <v>448</v>
      </c>
      <c r="C113" s="20" t="n">
        <v>44860000</v>
      </c>
      <c r="D113" s="46" t="s">
        <v>2950</v>
      </c>
      <c r="E113" s="57" t="s">
        <v>1474</v>
      </c>
      <c r="F113" s="15" t="n">
        <f aca="false">+SUMIF(AGRIFARM!H:H,C113,AGRIFARM!L:L)</f>
        <v>0</v>
      </c>
      <c r="G113" s="15" t="n">
        <f aca="false">+SUMIF(AGRICORP!I:I,C113,AGRICORP!E:E)</f>
        <v>0</v>
      </c>
      <c r="H113" s="15" t="n">
        <f aca="false">+SUMIF(SMTP!D:D,'ALL 2020'!C113,SMTP!G:G)</f>
        <v>0</v>
      </c>
      <c r="I113" s="15" t="n">
        <f aca="false">+SUMIF(AGRIVET!G:G,C113,AGRIVET!E:E)</f>
        <v>0</v>
      </c>
      <c r="J113" s="15" t="n">
        <f aca="false">+SUMIF(AGRIVAL!G:G,'ALL 2020'!C113,AGRIVAL!E:E)</f>
        <v>0</v>
      </c>
      <c r="K113" s="15" t="n">
        <f aca="false">+SUMIF(AGRIKOBA!G:G,'ALL 2020'!C113,AGRIKOBA!E:E)</f>
        <v>0</v>
      </c>
      <c r="L113" s="15" t="n">
        <f aca="false">+SUMIF(LMOI!F:F,'ALL 2020'!C113,LMOI!D:D)</f>
        <v>0</v>
      </c>
      <c r="M113" s="15" t="n">
        <f aca="false">+SUMIF(TARTINE!G:G,'ALL 2020'!C113,TARTINE!E:E)</f>
        <v>0</v>
      </c>
      <c r="N113" s="15" t="n">
        <f aca="false">+SUMIF(IDF!F:F,'ALL 2020'!C113,IDF!D:D)</f>
        <v>-6900088</v>
      </c>
      <c r="O113" s="15" t="n">
        <f aca="false">+SUMIF(RYA!G:G,C113,RYA!E:E)</f>
        <v>0</v>
      </c>
      <c r="P113" s="15" t="n">
        <f aca="false">+SUMIF('SCI NOAH'!G:G,'ALL 2020'!C113,'SCI NOAH'!E:E)</f>
        <v>0</v>
      </c>
      <c r="Q113" s="15" t="n">
        <f aca="false">+SUMIF(SIM!F:F,'ALL 2020'!C113,SIM!D:D)</f>
        <v>0</v>
      </c>
      <c r="R113" s="15" t="n">
        <f aca="false">+SUMIF('First Energy'!F:F,'ALL 2020'!C113,'First Energy'!D:D)</f>
        <v>0</v>
      </c>
      <c r="S113" s="15" t="n">
        <f aca="false">+SUMIF('ID Motors'!G:G,C113,'ID Motors'!E:E)</f>
        <v>0</v>
      </c>
      <c r="T113" s="15" t="n">
        <f aca="false">+SUMIF('ID RENTAL'!G:G,'ALL 2020'!C113,'ID RENTAL'!E:E)</f>
        <v>0</v>
      </c>
      <c r="U113" s="15" t="n">
        <f aca="false">+SUMIF('MCM '!G:G,'ALL 2020'!C113,'MCM '!E:E)</f>
        <v>0</v>
      </c>
      <c r="V113" s="15" t="n">
        <f aca="false">SUMIF(AGRIMOTORS!G:G,C113,AGRIMOTORS!E:E)</f>
        <v>0</v>
      </c>
      <c r="W113" s="15" t="n">
        <f aca="false">+SUMIF(BOVIMA!F:F,'ALL 2020'!C113,BOVIMA!D:D)</f>
        <v>0</v>
      </c>
      <c r="X113" s="15" t="n">
        <f aca="false">+SUMIF(AGRIFEED!F:F,'ALL 2020'!C113,AGRIFEED!D:D)</f>
        <v>0</v>
      </c>
      <c r="Y113" s="15" t="n">
        <f aca="false">SUMIF(AMIP!F:F,'ALL 2020'!C113,AMIP!D:D)</f>
        <v>0</v>
      </c>
      <c r="Z113" s="15" t="n">
        <f aca="false">+SUMIF(ISF!G:G,'ALL 2020'!C113,ISF!E:E)</f>
        <v>0</v>
      </c>
      <c r="AA113" s="29" t="n">
        <f aca="false">+SUMIF(DISCOI!G:G,'ALL 2020'!C113,DISCOI!E:E)</f>
        <v>0</v>
      </c>
      <c r="AB113" s="15" t="n">
        <f aca="false">+SUMIF(MABEL!F:F,'ALL 2020'!C113,MABEL!D:D)</f>
        <v>0</v>
      </c>
      <c r="AC113" s="15" t="n">
        <f aca="false">+SUMIF(NMP!F:F,'ALL 2020'!C113,NMP!D:D)</f>
        <v>0</v>
      </c>
      <c r="AD113" s="15" t="n">
        <f aca="false">SUMIF('AMCHO '!F:F,'ALL 2020'!C113,'AMCHO '!D:D)</f>
        <v>-830779.9</v>
      </c>
      <c r="AE113" s="41" t="n">
        <f aca="false">+SUMIF(CONFORTIS!G:G,'ALL 2020'!C113,CONFORTIS!E:E)</f>
        <v>0</v>
      </c>
      <c r="AF113" s="15" t="n">
        <f aca="false">+SUMIF('IRS IMMO'!G:G,'ALL 2020'!C113,'IRS IMMO'!E:E)</f>
        <v>0</v>
      </c>
      <c r="AG113" s="15" t="n">
        <f aca="false">+SUMIF(AGRIVETAM!F:F,'ALL 2020'!C113,AGRIVETAM!D:D)</f>
        <v>0</v>
      </c>
      <c r="AH113" s="15" t="n">
        <f aca="false">+SUMIF(EUROPAINTS!F:F,'ALL 2020'!C113,EUROPAINTS!D:D)</f>
        <v>0</v>
      </c>
      <c r="AI113" s="15" t="n">
        <f aca="false">+SUMIF('VET ABE'!F:F,'ALL 2020'!C113,'VET ABE'!E:E)</f>
        <v>0</v>
      </c>
      <c r="AJ113" s="15" t="n">
        <f aca="false">SUMIF('VET FIA'!F:F,'ALL 2020'!C113,'VET FIA'!E:E)</f>
        <v>0</v>
      </c>
      <c r="AK113" s="15" t="n">
        <f aca="false">+SUMIF('CSS SAKAY'!F:F,'ALL 2020'!C113,'CSS SAKAY'!D:D)</f>
        <v>0</v>
      </c>
      <c r="AL113" s="15" t="n">
        <f aca="false">+SUMIF(AGRIMA!F:F,'ALL 2020'!C113,AGRIMA!D:D)</f>
        <v>0</v>
      </c>
      <c r="AM113" s="15" t="n">
        <f aca="false">SUMIF('United Malagasy'!F:F,'ALL 2020'!C113,'United Malagasy'!D:D)</f>
        <v>0</v>
      </c>
      <c r="AN113" s="15" t="n">
        <f aca="false">+SUMIF(NUTRIFOOD!E:E,'ALL 2020'!C113,NUTRIFOOD!D:D)</f>
        <v>0</v>
      </c>
      <c r="AO113" s="15" t="n">
        <f aca="false">+SUMIF(FERRIS!H:H,'ALL 2020'!C113,FERRIS!F:F)</f>
        <v>-1181043.8</v>
      </c>
      <c r="AP113" s="15" t="n">
        <f aca="false">+SUMIF(SEM!F:F,'ALL 2020'!C113,SEM!D:D)</f>
        <v>0</v>
      </c>
      <c r="AQ113" s="15" t="n">
        <f aca="false">+SUMIF(Madatrade!F:F,'ALL 2020'!C113,Madatrade!D:D)</f>
        <v>0</v>
      </c>
      <c r="AR113" s="15" t="n">
        <f aca="false">+SUMIF('FLY TECH'!F:F,'ALL 2020'!C113,'FLY TECH'!E:E)</f>
        <v>0</v>
      </c>
      <c r="AS113" s="15" t="n">
        <f aca="false">+SUMIF('FIRST INVESTISSEMENT'!G:G,'ALL 2020'!C113,'FIRST INVESTISSEMENT'!E:E)</f>
        <v>0</v>
      </c>
      <c r="AT113" s="105" t="n">
        <f aca="false">+SUM(F113:AS113)</f>
        <v>-8911911.7</v>
      </c>
      <c r="AU113" s="106" t="n">
        <f aca="false">+AT113/$AW$2</f>
        <v>-1962.28891203301</v>
      </c>
    </row>
    <row r="114" customFormat="false" ht="17.25" hidden="false" customHeight="true" outlineLevel="0" collapsed="false">
      <c r="A114" s="6" t="str">
        <f aca="false">+LEFT(B114)</f>
        <v>4</v>
      </c>
      <c r="B114" s="6" t="str">
        <f aca="false">+LEFT(C114,3)</f>
        <v>451</v>
      </c>
      <c r="C114" s="20" t="n">
        <v>45110000</v>
      </c>
      <c r="D114" s="46" t="str">
        <f aca="false">+IF(AT114&gt;0,"BIL22","BIL28")</f>
        <v>BIL28</v>
      </c>
      <c r="E114" s="57" t="s">
        <v>102</v>
      </c>
      <c r="F114" s="15" t="n">
        <f aca="false">+SUMIF(AGRIFARM!H:H,C114,AGRIFARM!L:L)</f>
        <v>0</v>
      </c>
      <c r="G114" s="15" t="n">
        <f aca="false">+SUMIF(AGRICORP!I:I,C114,AGRICORP!E:E)</f>
        <v>0</v>
      </c>
      <c r="H114" s="15" t="n">
        <f aca="false">+SUMIF(SMTP!D:D,'ALL 2020'!C114,SMTP!G:G)</f>
        <v>0</v>
      </c>
      <c r="I114" s="15" t="n">
        <f aca="false">+SUMIF(AGRIVET!G:G,C114,AGRIVET!E:E)</f>
        <v>0</v>
      </c>
      <c r="J114" s="15" t="n">
        <f aca="false">+SUMIF(AGRIVAL!G:G,'ALL 2020'!C114,AGRIVAL!E:E)</f>
        <v>0</v>
      </c>
      <c r="K114" s="15" t="n">
        <f aca="false">+SUMIF(AGRIKOBA!G:G,'ALL 2020'!C114,AGRIKOBA!E:E)</f>
        <v>0</v>
      </c>
      <c r="L114" s="15" t="n">
        <f aca="false">+SUMIF(LMOI!F:F,'ALL 2020'!C114,LMOI!D:D)</f>
        <v>0</v>
      </c>
      <c r="M114" s="15" t="n">
        <f aca="false">+SUMIF(TARTINE!G:G,'ALL 2020'!C114,TARTINE!E:E)</f>
        <v>0</v>
      </c>
      <c r="N114" s="15" t="n">
        <f aca="false">+SUMIF(IDF!F:F,'ALL 2020'!C114,IDF!D:D)</f>
        <v>0</v>
      </c>
      <c r="O114" s="15" t="n">
        <f aca="false">+SUMIF(RYA!G:G,C114,RYA!E:E)</f>
        <v>0</v>
      </c>
      <c r="P114" s="15" t="n">
        <f aca="false">+SUMIF('SCI NOAH'!G:G,'ALL 2020'!C114,'SCI NOAH'!E:E)</f>
        <v>0</v>
      </c>
      <c r="Q114" s="15" t="n">
        <f aca="false">+SUMIF(SIM!F:F,'ALL 2020'!C114,SIM!D:D)</f>
        <v>0</v>
      </c>
      <c r="R114" s="15" t="n">
        <f aca="false">+SUMIF('First Energy'!F:F,'ALL 2020'!C114,'First Energy'!D:D)</f>
        <v>0</v>
      </c>
      <c r="S114" s="15" t="n">
        <f aca="false">+SUMIF('ID Motors'!G:G,C114,'ID Motors'!E:E)</f>
        <v>0</v>
      </c>
      <c r="T114" s="15" t="n">
        <f aca="false">+SUMIF('ID RENTAL'!G:G,'ALL 2020'!C114,'ID RENTAL'!E:E)</f>
        <v>0</v>
      </c>
      <c r="U114" s="15" t="n">
        <f aca="false">+SUMIF('MCM '!G:G,'ALL 2020'!C114,'MCM '!E:E)</f>
        <v>0</v>
      </c>
      <c r="V114" s="15" t="n">
        <f aca="false">SUMIF(AGRIMOTORS!G:G,C114,AGRIMOTORS!E:E)</f>
        <v>0</v>
      </c>
      <c r="W114" s="15" t="n">
        <f aca="false">+SUMIF(BOVIMA!F:F,'ALL 2020'!C114,BOVIMA!D:D)</f>
        <v>0</v>
      </c>
      <c r="X114" s="15" t="n">
        <f aca="false">+SUMIF(AGRIFEED!F:F,'ALL 2020'!C114,AGRIFEED!D:D)</f>
        <v>0</v>
      </c>
      <c r="Y114" s="15" t="n">
        <f aca="false">SUMIF(AMIP!F:F,'ALL 2020'!C114,AMIP!D:D)</f>
        <v>0</v>
      </c>
      <c r="Z114" s="15" t="n">
        <f aca="false">+SUMIF(ISF!G:G,'ALL 2020'!C114,ISF!E:E)</f>
        <v>0</v>
      </c>
      <c r="AA114" s="29" t="n">
        <f aca="false">+SUMIF(DISCOI!G:G,'ALL 2020'!C114,DISCOI!E:E)</f>
        <v>0</v>
      </c>
      <c r="AB114" s="15" t="n">
        <f aca="false">+SUMIF(MABEL!F:F,'ALL 2020'!C114,MABEL!D:D)</f>
        <v>0</v>
      </c>
      <c r="AC114" s="15" t="n">
        <f aca="false">+SUMIF(NMP!F:F,'ALL 2020'!C114,NMP!D:D)</f>
        <v>0</v>
      </c>
      <c r="AD114" s="15" t="n">
        <f aca="false">SUMIF('AMCHO '!F:F,'ALL 2020'!C114,'AMCHO '!D:D)</f>
        <v>0</v>
      </c>
      <c r="AE114" s="41" t="n">
        <f aca="false">+SUMIF(CONFORTIS!G:G,'ALL 2020'!C114,CONFORTIS!E:E)</f>
        <v>0</v>
      </c>
      <c r="AF114" s="15" t="n">
        <f aca="false">+SUMIF('IRS IMMO'!G:G,'ALL 2020'!C114,'IRS IMMO'!E:E)</f>
        <v>0</v>
      </c>
      <c r="AG114" s="15" t="n">
        <f aca="false">+SUMIF(AGRIVETAM!F:F,'ALL 2020'!C114,AGRIVETAM!D:D)</f>
        <v>0</v>
      </c>
      <c r="AH114" s="15" t="n">
        <f aca="false">+SUMIF(EUROPAINTS!F:F,'ALL 2020'!C114,EUROPAINTS!D:D)</f>
        <v>0</v>
      </c>
      <c r="AI114" s="15" t="n">
        <f aca="false">+SUMIF('VET ABE'!F:F,'ALL 2020'!C114,'VET ABE'!E:E)</f>
        <v>0</v>
      </c>
      <c r="AJ114" s="15" t="n">
        <f aca="false">SUMIF('VET FIA'!F:F,'ALL 2020'!C114,'VET FIA'!E:E)</f>
        <v>0</v>
      </c>
      <c r="AK114" s="15" t="n">
        <f aca="false">+SUMIF('CSS SAKAY'!F:F,'ALL 2020'!C114,'CSS SAKAY'!D:D)</f>
        <v>0</v>
      </c>
      <c r="AL114" s="15" t="n">
        <f aca="false">+SUMIF(AGRIMA!F:F,'ALL 2020'!C114,AGRIMA!D:D)</f>
        <v>0</v>
      </c>
      <c r="AM114" s="15" t="n">
        <f aca="false">SUMIF('United Malagasy'!F:F,'ALL 2020'!C114,'United Malagasy'!D:D)</f>
        <v>0</v>
      </c>
      <c r="AN114" s="15" t="n">
        <f aca="false">+SUMIF(NUTRIFOOD!E:E,'ALL 2020'!C114,NUTRIFOOD!D:D)</f>
        <v>0</v>
      </c>
      <c r="AO114" s="15" t="n">
        <f aca="false">+SUMIF(FERRIS!H:H,'ALL 2020'!C114,FERRIS!F:F)</f>
        <v>0</v>
      </c>
      <c r="AP114" s="15" t="n">
        <f aca="false">+SUMIF(SEM!F:F,'ALL 2020'!C114,SEM!D:D)</f>
        <v>0</v>
      </c>
      <c r="AQ114" s="15" t="n">
        <f aca="false">+SUMIF(Madatrade!F:F,'ALL 2020'!C114,Madatrade!D:D)</f>
        <v>0</v>
      </c>
      <c r="AR114" s="15" t="n">
        <f aca="false">+SUMIF('FLY TECH'!F:F,'ALL 2020'!C114,'FLY TECH'!E:E)</f>
        <v>0</v>
      </c>
      <c r="AS114" s="15" t="n">
        <f aca="false">+SUMIF('FIRST INVESTISSEMENT'!G:G,'ALL 2020'!C114,'FIRST INVESTISSEMENT'!E:E)</f>
        <v>0</v>
      </c>
      <c r="AT114" s="105" t="n">
        <f aca="false">+SUM(F114:AS114)</f>
        <v>0</v>
      </c>
      <c r="AU114" s="106" t="n">
        <f aca="false">+AT114/$AW$2</f>
        <v>0</v>
      </c>
    </row>
    <row r="115" customFormat="false" ht="17.25" hidden="false" customHeight="true" outlineLevel="0" collapsed="false">
      <c r="A115" s="6" t="str">
        <f aca="false">+LEFT(B115)</f>
        <v>4</v>
      </c>
      <c r="B115" s="6" t="str">
        <f aca="false">+LEFT(C115,3)</f>
        <v>451</v>
      </c>
      <c r="C115" s="20" t="n">
        <v>45120000</v>
      </c>
      <c r="D115" s="46" t="str">
        <f aca="false">+IF(AT115&gt;0,"BIL22","BIL28")</f>
        <v>BIL22</v>
      </c>
      <c r="E115" s="57" t="s">
        <v>104</v>
      </c>
      <c r="F115" s="15" t="n">
        <f aca="false">+SUMIF(AGRIFARM!H:H,C115,AGRIFARM!L:L)</f>
        <v>0</v>
      </c>
      <c r="G115" s="15" t="n">
        <f aca="false">+SUMIF(AGRICORP!I:I,C115,AGRICORP!E:E)</f>
        <v>0</v>
      </c>
      <c r="H115" s="15" t="n">
        <f aca="false">+SUMIF(SMTP!D:D,'ALL 2020'!C115,SMTP!G:G)</f>
        <v>2500000</v>
      </c>
      <c r="I115" s="15" t="n">
        <f aca="false">+SUMIF(AGRIVET!G:G,C115,AGRIVET!E:E)</f>
        <v>227800000</v>
      </c>
      <c r="J115" s="15" t="n">
        <f aca="false">+SUMIF(AGRIVAL!G:G,'ALL 2020'!C115,AGRIVAL!E:E)</f>
        <v>0</v>
      </c>
      <c r="K115" s="15" t="n">
        <f aca="false">+SUMIF(AGRIKOBA!G:G,'ALL 2020'!C115,AGRIKOBA!E:E)</f>
        <v>0</v>
      </c>
      <c r="L115" s="15" t="n">
        <f aca="false">+SUMIF(LMOI!F:F,'ALL 2020'!C115,LMOI!D:D)</f>
        <v>0</v>
      </c>
      <c r="M115" s="15" t="n">
        <f aca="false">+SUMIF(TARTINE!G:G,'ALL 2020'!C115,TARTINE!E:E)</f>
        <v>0</v>
      </c>
      <c r="N115" s="15" t="n">
        <f aca="false">+SUMIF(IDF!F:F,'ALL 2020'!C115,IDF!D:D)</f>
        <v>0</v>
      </c>
      <c r="O115" s="15" t="n">
        <f aca="false">+SUMIF(RYA!G:G,C115,RYA!E:E)</f>
        <v>0</v>
      </c>
      <c r="P115" s="15" t="n">
        <f aca="false">+SUMIF('SCI NOAH'!G:G,'ALL 2020'!C115,'SCI NOAH'!E:E)</f>
        <v>0</v>
      </c>
      <c r="Q115" s="15" t="n">
        <f aca="false">+SUMIF(SIM!F:F,'ALL 2020'!C115,SIM!D:D)</f>
        <v>0</v>
      </c>
      <c r="R115" s="15" t="n">
        <f aca="false">+SUMIF('First Energy'!F:F,'ALL 2020'!C115,'First Energy'!D:D)</f>
        <v>0</v>
      </c>
      <c r="S115" s="15" t="n">
        <f aca="false">+SUMIF('ID Motors'!G:G,C115,'ID Motors'!E:E)</f>
        <v>0</v>
      </c>
      <c r="T115" s="15" t="n">
        <f aca="false">+SUMIF('ID RENTAL'!G:G,'ALL 2020'!C115,'ID RENTAL'!E:E)</f>
        <v>0</v>
      </c>
      <c r="U115" s="15" t="n">
        <f aca="false">+SUMIF('MCM '!G:G,'ALL 2020'!C115,'MCM '!E:E)</f>
        <v>0</v>
      </c>
      <c r="V115" s="15" t="n">
        <f aca="false">SUMIF(AGRIMOTORS!G:G,C115,AGRIMOTORS!E:E)</f>
        <v>0</v>
      </c>
      <c r="W115" s="15" t="n">
        <f aca="false">+SUMIF(BOVIMA!F:F,'ALL 2020'!C115,BOVIMA!D:D)</f>
        <v>0</v>
      </c>
      <c r="X115" s="15" t="n">
        <f aca="false">+SUMIF(AGRIFEED!F:F,'ALL 2020'!C115,AGRIFEED!D:D)</f>
        <v>0</v>
      </c>
      <c r="Y115" s="15" t="n">
        <f aca="false">SUMIF(AMIP!F:F,'ALL 2020'!C115,AMIP!D:D)</f>
        <v>0</v>
      </c>
      <c r="Z115" s="15" t="n">
        <f aca="false">+SUMIF(ISF!G:G,'ALL 2020'!C115,ISF!E:E)</f>
        <v>0</v>
      </c>
      <c r="AA115" s="29" t="n">
        <f aca="false">+SUMIF(DISCOI!G:G,'ALL 2020'!C115,DISCOI!E:E)</f>
        <v>0</v>
      </c>
      <c r="AB115" s="15" t="n">
        <f aca="false">+SUMIF(MABEL!F:F,'ALL 2020'!C115,MABEL!D:D)</f>
        <v>0</v>
      </c>
      <c r="AC115" s="15" t="n">
        <f aca="false">+SUMIF(NMP!F:F,'ALL 2020'!C115,NMP!D:D)</f>
        <v>0</v>
      </c>
      <c r="AD115" s="15" t="n">
        <f aca="false">SUMIF('AMCHO '!F:F,'ALL 2020'!C115,'AMCHO '!D:D)</f>
        <v>0</v>
      </c>
      <c r="AE115" s="41" t="n">
        <f aca="false">+SUMIF(CONFORTIS!G:G,'ALL 2020'!C115,CONFORTIS!E:E)</f>
        <v>0</v>
      </c>
      <c r="AF115" s="15" t="n">
        <f aca="false">+SUMIF('IRS IMMO'!G:G,'ALL 2020'!C115,'IRS IMMO'!E:E)</f>
        <v>0</v>
      </c>
      <c r="AG115" s="15" t="n">
        <f aca="false">+SUMIF(AGRIVETAM!F:F,'ALL 2020'!C115,AGRIVETAM!D:D)</f>
        <v>0</v>
      </c>
      <c r="AH115" s="15" t="n">
        <f aca="false">+SUMIF(EUROPAINTS!F:F,'ALL 2020'!C115,EUROPAINTS!D:D)</f>
        <v>0</v>
      </c>
      <c r="AI115" s="15" t="n">
        <f aca="false">+SUMIF('VET ABE'!F:F,'ALL 2020'!C115,'VET ABE'!E:E)</f>
        <v>0</v>
      </c>
      <c r="AJ115" s="15" t="n">
        <f aca="false">SUMIF('VET FIA'!F:F,'ALL 2020'!C115,'VET FIA'!E:E)</f>
        <v>0</v>
      </c>
      <c r="AK115" s="15" t="n">
        <f aca="false">+SUMIF('CSS SAKAY'!F:F,'ALL 2020'!C115,'CSS SAKAY'!D:D)</f>
        <v>0</v>
      </c>
      <c r="AL115" s="15" t="n">
        <f aca="false">+SUMIF(AGRIMA!F:F,'ALL 2020'!C115,AGRIMA!D:D)</f>
        <v>0</v>
      </c>
      <c r="AM115" s="15" t="n">
        <f aca="false">SUMIF('United Malagasy'!F:F,'ALL 2020'!C115,'United Malagasy'!D:D)</f>
        <v>0</v>
      </c>
      <c r="AN115" s="15" t="n">
        <f aca="false">+SUMIF(NUTRIFOOD!E:E,'ALL 2020'!C115,NUTRIFOOD!D:D)</f>
        <v>0</v>
      </c>
      <c r="AO115" s="15" t="n">
        <f aca="false">+SUMIF(FERRIS!H:H,'ALL 2020'!C115,FERRIS!F:F)</f>
        <v>0</v>
      </c>
      <c r="AP115" s="15" t="n">
        <f aca="false">+SUMIF(SEM!F:F,'ALL 2020'!C115,SEM!D:D)</f>
        <v>0</v>
      </c>
      <c r="AQ115" s="15" t="n">
        <f aca="false">+SUMIF(Madatrade!F:F,'ALL 2020'!C115,Madatrade!D:D)</f>
        <v>0</v>
      </c>
      <c r="AR115" s="15" t="n">
        <f aca="false">+SUMIF('FLY TECH'!F:F,'ALL 2020'!C115,'FLY TECH'!E:E)</f>
        <v>0</v>
      </c>
      <c r="AS115" s="15" t="n">
        <f aca="false">+SUMIF('FIRST INVESTISSEMENT'!G:G,'ALL 2020'!C115,'FIRST INVESTISSEMENT'!E:E)</f>
        <v>0</v>
      </c>
      <c r="AT115" s="105" t="n">
        <f aca="false">+SUM(F115:AS115)</f>
        <v>230300000</v>
      </c>
      <c r="AU115" s="106" t="n">
        <f aca="false">+AT115/$AW$2</f>
        <v>50709.1128877772</v>
      </c>
    </row>
    <row r="116" customFormat="false" ht="17.25" hidden="false" customHeight="true" outlineLevel="0" collapsed="false">
      <c r="A116" s="6" t="str">
        <f aca="false">+LEFT(B116)</f>
        <v>4</v>
      </c>
      <c r="B116" s="6" t="str">
        <f aca="false">+LEFT(C116,3)</f>
        <v>455</v>
      </c>
      <c r="C116" s="20" t="n">
        <v>45500000</v>
      </c>
      <c r="D116" s="46" t="str">
        <f aca="false">+IF(AT116&gt;0,"L23","L29")</f>
        <v>L29</v>
      </c>
      <c r="E116" s="57" t="s">
        <v>625</v>
      </c>
      <c r="F116" s="15" t="n">
        <f aca="false">+SUMIF(AGRIFARM!H:H,C116,AGRIFARM!L:L)</f>
        <v>0</v>
      </c>
      <c r="G116" s="15" t="n">
        <f aca="false">+SUMIF(AGRICORP!I:I,C116,AGRICORP!E:E)</f>
        <v>0</v>
      </c>
      <c r="H116" s="15" t="n">
        <f aca="false">+SUMIF(SMTP!D:D,'ALL 2020'!C116,SMTP!G:G)</f>
        <v>-464200279.31</v>
      </c>
      <c r="I116" s="15" t="n">
        <f aca="false">+SUMIF(AGRIVET!G:G,C116,AGRIVET!E:E)</f>
        <v>109200000</v>
      </c>
      <c r="J116" s="15" t="n">
        <f aca="false">+SUMIF(AGRIVAL!G:G,'ALL 2020'!C116,AGRIVAL!E:E)</f>
        <v>0</v>
      </c>
      <c r="K116" s="15" t="n">
        <f aca="false">+SUMIF(AGRIKOBA!G:G,'ALL 2020'!C116,AGRIKOBA!E:E)</f>
        <v>0</v>
      </c>
      <c r="L116" s="15" t="n">
        <f aca="false">+SUMIF(LMOI!F:F,'ALL 2020'!C116,LMOI!D:D)</f>
        <v>0</v>
      </c>
      <c r="M116" s="15" t="n">
        <f aca="false">+SUMIF(TARTINE!G:G,'ALL 2020'!C116,TARTINE!E:E)</f>
        <v>-4843397716.48</v>
      </c>
      <c r="N116" s="15" t="n">
        <f aca="false">+SUMIF(IDF!F:F,'ALL 2020'!C116,IDF!D:D)</f>
        <v>0</v>
      </c>
      <c r="O116" s="15" t="n">
        <f aca="false">+SUMIF(RYA!G:G,C116,RYA!E:E)</f>
        <v>-301455758.35</v>
      </c>
      <c r="P116" s="15" t="n">
        <f aca="false">+SUMIF('SCI NOAH'!G:G,'ALL 2020'!C116,'SCI NOAH'!E:E)</f>
        <v>0</v>
      </c>
      <c r="Q116" s="15" t="n">
        <f aca="false">+SUMIF(SIM!F:F,'ALL 2020'!C116,SIM!D:D)</f>
        <v>0</v>
      </c>
      <c r="R116" s="15" t="n">
        <f aca="false">+SUMIF('First Energy'!F:F,'ALL 2020'!C116,'First Energy'!D:D)</f>
        <v>0</v>
      </c>
      <c r="S116" s="15" t="n">
        <f aca="false">+SUMIF('ID Motors'!G:G,C116,'ID Motors'!E:E)</f>
        <v>1832872833.88</v>
      </c>
      <c r="T116" s="15" t="n">
        <f aca="false">+SUMIF('ID RENTAL'!G:G,'ALL 2020'!C116,'ID RENTAL'!E:E)</f>
        <v>-2880938214.71</v>
      </c>
      <c r="U116" s="15" t="n">
        <f aca="false">+SUMIF('MCM '!G:G,'ALL 2020'!C116,'MCM '!E:E)</f>
        <v>-431352</v>
      </c>
      <c r="V116" s="15" t="n">
        <f aca="false">SUMIF(AGRIMOTORS!G:G,C116,AGRIMOTORS!E:E)</f>
        <v>0</v>
      </c>
      <c r="W116" s="15" t="n">
        <f aca="false">+SUMIF(BOVIMA!F:F,'ALL 2020'!C116,BOVIMA!D:D)</f>
        <v>0</v>
      </c>
      <c r="X116" s="15" t="n">
        <f aca="false">+SUMIF(AGRIFEED!F:F,'ALL 2020'!C116,AGRIFEED!D:D)</f>
        <v>0</v>
      </c>
      <c r="Y116" s="15" t="n">
        <f aca="false">SUMIF(AMIP!F:F,'ALL 2020'!C116,AMIP!D:D)</f>
        <v>0</v>
      </c>
      <c r="Z116" s="15" t="n">
        <f aca="false">+SUMIF(ISF!G:G,'ALL 2020'!C116,ISF!E:E)</f>
        <v>0</v>
      </c>
      <c r="AA116" s="29" t="n">
        <f aca="false">+SUMIF(DISCOI!G:G,'ALL 2020'!C116,DISCOI!E:E)</f>
        <v>0</v>
      </c>
      <c r="AB116" s="15" t="n">
        <f aca="false">+SUMIF(MABEL!F:F,'ALL 2020'!C116,MABEL!D:D)</f>
        <v>0</v>
      </c>
      <c r="AC116" s="15" t="n">
        <f aca="false">+SUMIF(NMP!F:F,'ALL 2020'!C116,NMP!D:D)</f>
        <v>0</v>
      </c>
      <c r="AD116" s="15" t="n">
        <f aca="false">SUMIF('AMCHO '!F:F,'ALL 2020'!C116,'AMCHO '!D:D)</f>
        <v>0</v>
      </c>
      <c r="AE116" s="41" t="n">
        <f aca="false">+SUMIF(CONFORTIS!G:G,'ALL 2020'!C116,CONFORTIS!E:E)</f>
        <v>0</v>
      </c>
      <c r="AF116" s="15" t="n">
        <f aca="false">+SUMIF('IRS IMMO'!G:G,'ALL 2020'!C116,'IRS IMMO'!E:E)</f>
        <v>0</v>
      </c>
      <c r="AG116" s="15" t="n">
        <f aca="false">+SUMIF(AGRIVETAM!F:F,'ALL 2020'!C116,AGRIVETAM!D:D)</f>
        <v>0</v>
      </c>
      <c r="AH116" s="15" t="n">
        <f aca="false">+SUMIF(EUROPAINTS!F:F,'ALL 2020'!C116,EUROPAINTS!D:D)</f>
        <v>0</v>
      </c>
      <c r="AI116" s="15" t="n">
        <f aca="false">+SUMIF('VET ABE'!F:F,'ALL 2020'!C116,'VET ABE'!E:E)</f>
        <v>0</v>
      </c>
      <c r="AJ116" s="15" t="n">
        <f aca="false">SUMIF('VET FIA'!F:F,'ALL 2020'!C116,'VET FIA'!E:E)</f>
        <v>0</v>
      </c>
      <c r="AK116" s="15" t="n">
        <f aca="false">+SUMIF('CSS SAKAY'!F:F,'ALL 2020'!C116,'CSS SAKAY'!D:D)</f>
        <v>0</v>
      </c>
      <c r="AL116" s="15" t="n">
        <f aca="false">+SUMIF(AGRIMA!F:F,'ALL 2020'!C116,AGRIMA!D:D)</f>
        <v>0</v>
      </c>
      <c r="AM116" s="15" t="n">
        <f aca="false">SUMIF('United Malagasy'!F:F,'ALL 2020'!C116,'United Malagasy'!D:D)</f>
        <v>0</v>
      </c>
      <c r="AN116" s="15" t="n">
        <f aca="false">+SUMIF(NUTRIFOOD!E:E,'ALL 2020'!C116,NUTRIFOOD!D:D)</f>
        <v>0</v>
      </c>
      <c r="AO116" s="15" t="n">
        <f aca="false">+SUMIF(FERRIS!H:H,'ALL 2020'!C116,FERRIS!F:F)</f>
        <v>0</v>
      </c>
      <c r="AP116" s="15" t="n">
        <f aca="false">+SUMIF(SEM!F:F,'ALL 2020'!C116,SEM!D:D)</f>
        <v>0</v>
      </c>
      <c r="AQ116" s="15" t="n">
        <f aca="false">+SUMIF(Madatrade!F:F,'ALL 2020'!C116,Madatrade!D:D)</f>
        <v>-15775999683.73</v>
      </c>
      <c r="AR116" s="15" t="n">
        <f aca="false">+SUMIF('FLY TECH'!F:F,'ALL 2020'!C116,'FLY TECH'!E:E)</f>
        <v>0</v>
      </c>
      <c r="AS116" s="15" t="n">
        <f aca="false">+SUMIF('FIRST INVESTISSEMENT'!G:G,'ALL 2020'!C116,'FIRST INVESTISSEMENT'!E:E)</f>
        <v>-7026497421.28</v>
      </c>
      <c r="AT116" s="105" t="n">
        <f aca="false">+SUM(F116:AS116)</f>
        <v>-29350847591.98</v>
      </c>
      <c r="AU116" s="106" t="n">
        <f aca="false">+AT116/$AW$2</f>
        <v>-6462681.04165722</v>
      </c>
    </row>
    <row r="117" customFormat="false" ht="17.25" hidden="false" customHeight="true" outlineLevel="0" collapsed="false">
      <c r="A117" s="6" t="str">
        <f aca="false">+LEFT(B117)</f>
        <v>4</v>
      </c>
      <c r="B117" s="6" t="str">
        <f aca="false">+LEFT(C117,3)</f>
        <v>455</v>
      </c>
      <c r="C117" s="62" t="n">
        <v>45500001</v>
      </c>
      <c r="D117" s="46" t="str">
        <f aca="false">+IF(AT117&gt;0,"L24","L30")</f>
        <v>L30</v>
      </c>
      <c r="E117" s="57" t="s">
        <v>53</v>
      </c>
      <c r="F117" s="15" t="n">
        <f aca="false">+SUMIF(AGRIFARM!H:H,C117,AGRIFARM!L:L)</f>
        <v>-472728725.95</v>
      </c>
      <c r="G117" s="15" t="n">
        <f aca="false">+SUMIF(AGRICORP!I:I,C117,AGRICORP!E:E)</f>
        <v>0</v>
      </c>
      <c r="H117" s="15" t="n">
        <f aca="false">+SUMIF(SMTP!D:D,'ALL 2020'!C117,SMTP!G:G)</f>
        <v>0</v>
      </c>
      <c r="I117" s="15" t="n">
        <f aca="false">+SUMIF(AGRIVET!G:G,C117,AGRIVET!E:E)</f>
        <v>-92735908</v>
      </c>
      <c r="J117" s="15" t="n">
        <f aca="false">+SUMIF(AGRIVAL!G:G,'ALL 2020'!C117,AGRIVAL!E:E)</f>
        <v>0</v>
      </c>
      <c r="K117" s="15" t="n">
        <f aca="false">+SUMIF(AGRIKOBA!G:G,'ALL 2020'!C117,AGRIKOBA!E:E)</f>
        <v>0</v>
      </c>
      <c r="L117" s="15" t="n">
        <f aca="false">+SUMIF(LMOI!F:F,'ALL 2020'!C117,LMOI!D:D)</f>
        <v>0</v>
      </c>
      <c r="M117" s="15" t="n">
        <f aca="false">+SUMIF(TARTINE!G:G,'ALL 2020'!C117,TARTINE!E:E)</f>
        <v>0</v>
      </c>
      <c r="N117" s="15" t="n">
        <f aca="false">+SUMIF(IDF!F:F,'ALL 2020'!C117,IDF!D:D)</f>
        <v>-4665374415.38</v>
      </c>
      <c r="O117" s="15" t="n">
        <f aca="false">+SUMIF(RYA!G:G,C117,RYA!E:E)</f>
        <v>0</v>
      </c>
      <c r="P117" s="15" t="n">
        <f aca="false">+SUMIF('SCI NOAH'!G:G,'ALL 2020'!C117,'SCI NOAH'!E:E)</f>
        <v>-787905600</v>
      </c>
      <c r="Q117" s="15" t="n">
        <f aca="false">+SUMIF(SIM!F:F,'ALL 2020'!C117,SIM!D:D)</f>
        <v>-1859281030.87</v>
      </c>
      <c r="R117" s="15" t="n">
        <f aca="false">+SUMIF('First Energy'!F:F,'ALL 2020'!C117,'First Energy'!D:D)</f>
        <v>0</v>
      </c>
      <c r="S117" s="15" t="n">
        <f aca="false">+SUMIF('ID Motors'!G:G,C117,'ID Motors'!E:E)</f>
        <v>0</v>
      </c>
      <c r="T117" s="15" t="n">
        <f aca="false">+SUMIF('ID RENTAL'!G:G,'ALL 2020'!C117,'ID RENTAL'!E:E)</f>
        <v>0</v>
      </c>
      <c r="U117" s="15" t="n">
        <f aca="false">+SUMIF('MCM '!G:G,'ALL 2020'!C117,'MCM '!E:E)</f>
        <v>8060000</v>
      </c>
      <c r="V117" s="15" t="n">
        <f aca="false">SUMIF(AGRIMOTORS!G:G,C117,AGRIMOTORS!E:E)</f>
        <v>0</v>
      </c>
      <c r="W117" s="15" t="n">
        <f aca="false">+SUMIF(BOVIMA!F:F,'ALL 2020'!C117,BOVIMA!D:D)</f>
        <v>-735959899.7</v>
      </c>
      <c r="X117" s="15" t="n">
        <f aca="false">+SUMIF(AGRIFEED!F:F,'ALL 2020'!C117,AGRIFEED!D:D)</f>
        <v>0</v>
      </c>
      <c r="Y117" s="15" t="n">
        <f aca="false">SUMIF(AMIP!F:F,'ALL 2020'!C117,AMIP!D:D)</f>
        <v>-2063980989.07</v>
      </c>
      <c r="Z117" s="15" t="n">
        <f aca="false">+SUMIF(ISF!G:G,'ALL 2020'!C117,ISF!E:E)</f>
        <v>0</v>
      </c>
      <c r="AA117" s="29" t="n">
        <f aca="false">+SUMIF(DISCOI!G:G,'ALL 2020'!C117,DISCOI!E:E)</f>
        <v>0</v>
      </c>
      <c r="AB117" s="15" t="n">
        <f aca="false">+SUMIF(MABEL!F:F,'ALL 2020'!C117,MABEL!D:D)</f>
        <v>0</v>
      </c>
      <c r="AC117" s="15" t="n">
        <f aca="false">+SUMIF(NMP!F:F,'ALL 2020'!C117,NMP!D:D)</f>
        <v>-95669500</v>
      </c>
      <c r="AD117" s="15" t="n">
        <f aca="false">SUMIF('AMCHO '!F:F,'ALL 2020'!C117,'AMCHO '!D:D)</f>
        <v>-1856040681.59</v>
      </c>
      <c r="AE117" s="41" t="n">
        <f aca="false">+SUMIF(CONFORTIS!G:G,'ALL 2020'!C117,CONFORTIS!E:E)</f>
        <v>0</v>
      </c>
      <c r="AF117" s="15" t="n">
        <f aca="false">+SUMIF('IRS IMMO'!G:G,'ALL 2020'!C117,'IRS IMMO'!E:E)</f>
        <v>0</v>
      </c>
      <c r="AG117" s="15" t="n">
        <f aca="false">+SUMIF(AGRIVETAM!F:F,'ALL 2020'!C117,AGRIVETAM!D:D)</f>
        <v>0</v>
      </c>
      <c r="AH117" s="15" t="n">
        <f aca="false">+SUMIF(EUROPAINTS!F:F,'ALL 2020'!C117,EUROPAINTS!D:D)</f>
        <v>0</v>
      </c>
      <c r="AI117" s="15" t="n">
        <f aca="false">+SUMIF('VET ABE'!F:F,'ALL 2020'!C117,'VET ABE'!E:E)</f>
        <v>0</v>
      </c>
      <c r="AJ117" s="15" t="n">
        <f aca="false">SUMIF('VET FIA'!F:F,'ALL 2020'!C117,'VET FIA'!E:E)</f>
        <v>0</v>
      </c>
      <c r="AK117" s="15" t="n">
        <f aca="false">+SUMIF('CSS SAKAY'!F:F,'ALL 2020'!C117,'CSS SAKAY'!D:D)</f>
        <v>0</v>
      </c>
      <c r="AL117" s="15" t="n">
        <f aca="false">+SUMIF(AGRIMA!F:F,'ALL 2020'!C117,AGRIMA!D:D)</f>
        <v>-7054000</v>
      </c>
      <c r="AM117" s="15" t="n">
        <f aca="false">SUMIF('United Malagasy'!F:F,'ALL 2020'!C117,'United Malagasy'!D:D)</f>
        <v>0</v>
      </c>
      <c r="AN117" s="15" t="n">
        <f aca="false">+SUMIF(NUTRIFOOD!E:E,'ALL 2020'!C117,NUTRIFOOD!D:D)</f>
        <v>0</v>
      </c>
      <c r="AO117" s="15" t="n">
        <f aca="false">+SUMIF(FERRIS!H:H,'ALL 2020'!C117,FERRIS!F:F)</f>
        <v>0</v>
      </c>
      <c r="AP117" s="15" t="n">
        <f aca="false">+SUMIF(SEM!F:F,'ALL 2020'!C117,SEM!D:D)</f>
        <v>0</v>
      </c>
      <c r="AQ117" s="15" t="n">
        <f aca="false">+SUMIF(Madatrade!F:F,'ALL 2020'!C117,Madatrade!D:D)</f>
        <v>0</v>
      </c>
      <c r="AR117" s="15" t="n">
        <f aca="false">+SUMIF('FLY TECH'!F:F,'ALL 2020'!C117,'FLY TECH'!E:E)</f>
        <v>0</v>
      </c>
      <c r="AS117" s="15" t="n">
        <f aca="false">+SUMIF('FIRST INVESTISSEMENT'!G:G,'ALL 2020'!C117,'FIRST INVESTISSEMENT'!E:E)</f>
        <v>0</v>
      </c>
      <c r="AT117" s="105" t="n">
        <f aca="false">+SUM(F117:AS117)</f>
        <v>-12628670750.56</v>
      </c>
      <c r="AU117" s="106" t="n">
        <f aca="false">+AT117/$AW$2</f>
        <v>-2780671.69219591</v>
      </c>
    </row>
    <row r="118" customFormat="false" ht="17.25" hidden="false" customHeight="true" outlineLevel="0" collapsed="false">
      <c r="A118" s="6" t="str">
        <f aca="false">+LEFT(B118)</f>
        <v>4</v>
      </c>
      <c r="B118" s="6" t="str">
        <f aca="false">+LEFT(C118,3)</f>
        <v>455</v>
      </c>
      <c r="C118" s="62" t="n">
        <v>45500002</v>
      </c>
      <c r="D118" s="46" t="str">
        <f aca="false">+IF(AT118&gt;0,"L25","L31")</f>
        <v>L31</v>
      </c>
      <c r="E118" s="57" t="s">
        <v>288</v>
      </c>
      <c r="F118" s="15" t="n">
        <f aca="false">+SUMIF(AGRIFARM!H:H,C118,AGRIFARM!L:L)</f>
        <v>-13346443.07</v>
      </c>
      <c r="G118" s="15" t="n">
        <f aca="false">+SUMIF(AGRICORP!I:I,C118,AGRICORP!E:E)</f>
        <v>0</v>
      </c>
      <c r="H118" s="15" t="n">
        <f aca="false">+SUMIF(SMTP!D:D,'ALL 2020'!C118,SMTP!G:G)</f>
        <v>0</v>
      </c>
      <c r="I118" s="15" t="n">
        <f aca="false">+SUMIF(AGRIVET!G:G,C118,AGRIVET!E:E)</f>
        <v>0</v>
      </c>
      <c r="J118" s="15" t="n">
        <f aca="false">+SUMIF(AGRIVAL!G:G,'ALL 2020'!C118,AGRIVAL!E:E)</f>
        <v>0</v>
      </c>
      <c r="K118" s="15" t="n">
        <f aca="false">+SUMIF(AGRIKOBA!G:G,'ALL 2020'!C118,AGRIKOBA!E:E)</f>
        <v>0</v>
      </c>
      <c r="L118" s="15" t="n">
        <f aca="false">+SUMIF(LMOI!F:F,'ALL 2020'!C118,LMOI!D:D)</f>
        <v>0</v>
      </c>
      <c r="M118" s="15" t="n">
        <f aca="false">+SUMIF(TARTINE!G:G,'ALL 2020'!C118,TARTINE!E:E)</f>
        <v>0</v>
      </c>
      <c r="N118" s="15" t="n">
        <f aca="false">+SUMIF(IDF!F:F,'ALL 2020'!C118,IDF!D:D)</f>
        <v>0</v>
      </c>
      <c r="O118" s="15" t="n">
        <f aca="false">+SUMIF(RYA!G:G,C118,RYA!E:E)</f>
        <v>0</v>
      </c>
      <c r="P118" s="15" t="n">
        <f aca="false">+SUMIF('SCI NOAH'!G:G,'ALL 2020'!C118,'SCI NOAH'!E:E)</f>
        <v>-56800000</v>
      </c>
      <c r="Q118" s="15" t="n">
        <f aca="false">+SUMIF(SIM!F:F,'ALL 2020'!C118,SIM!D:D)</f>
        <v>-237859478.18</v>
      </c>
      <c r="R118" s="15" t="n">
        <f aca="false">+SUMIF('First Energy'!F:F,'ALL 2020'!C118,'First Energy'!D:D)</f>
        <v>0</v>
      </c>
      <c r="S118" s="15" t="n">
        <f aca="false">+SUMIF('ID Motors'!G:G,C118,'ID Motors'!E:E)</f>
        <v>0</v>
      </c>
      <c r="T118" s="15" t="n">
        <f aca="false">+SUMIF('ID RENTAL'!G:G,'ALL 2020'!C118,'ID RENTAL'!E:E)</f>
        <v>0</v>
      </c>
      <c r="U118" s="15" t="n">
        <f aca="false">+SUMIF('MCM '!G:G,'ALL 2020'!C118,'MCM '!E:E)</f>
        <v>0</v>
      </c>
      <c r="V118" s="15" t="n">
        <f aca="false">SUMIF(AGRIMOTORS!G:G,C118,AGRIMOTORS!E:E)</f>
        <v>0</v>
      </c>
      <c r="W118" s="15" t="n">
        <f aca="false">+SUMIF(BOVIMA!F:F,'ALL 2020'!C118,BOVIMA!D:D)</f>
        <v>-161105134.27</v>
      </c>
      <c r="X118" s="15" t="n">
        <f aca="false">+SUMIF(AGRIFEED!F:F,'ALL 2020'!C118,AGRIFEED!D:D)</f>
        <v>0</v>
      </c>
      <c r="Y118" s="15" t="n">
        <f aca="false">SUMIF(AMIP!F:F,'ALL 2020'!C118,AMIP!D:D)</f>
        <v>0</v>
      </c>
      <c r="Z118" s="15" t="n">
        <f aca="false">+SUMIF(ISF!G:G,'ALL 2020'!C118,ISF!E:E)</f>
        <v>-324899400</v>
      </c>
      <c r="AA118" s="29" t="n">
        <f aca="false">+SUMIF(DISCOI!G:G,'ALL 2020'!C118,DISCOI!E:E)</f>
        <v>0</v>
      </c>
      <c r="AB118" s="15" t="n">
        <f aca="false">+SUMIF(MABEL!F:F,'ALL 2020'!C118,MABEL!D:D)</f>
        <v>0</v>
      </c>
      <c r="AC118" s="15" t="n">
        <f aca="false">+SUMIF(NMP!F:F,'ALL 2020'!C118,NMP!D:D)</f>
        <v>0</v>
      </c>
      <c r="AD118" s="15" t="n">
        <f aca="false">SUMIF('AMCHO '!F:F,'ALL 2020'!C118,'AMCHO '!D:D)</f>
        <v>-298478556.7</v>
      </c>
      <c r="AE118" s="41" t="n">
        <f aca="false">+SUMIF(CONFORTIS!G:G,'ALL 2020'!C118,CONFORTIS!E:E)</f>
        <v>0</v>
      </c>
      <c r="AF118" s="15" t="n">
        <f aca="false">+SUMIF('IRS IMMO'!G:G,'ALL 2020'!C118,'IRS IMMO'!E:E)</f>
        <v>0</v>
      </c>
      <c r="AG118" s="15" t="n">
        <f aca="false">+SUMIF(AGRIVETAM!F:F,'ALL 2020'!C118,AGRIVETAM!D:D)</f>
        <v>0</v>
      </c>
      <c r="AH118" s="15" t="n">
        <f aca="false">+SUMIF(EUROPAINTS!F:F,'ALL 2020'!C118,EUROPAINTS!D:D)</f>
        <v>0</v>
      </c>
      <c r="AI118" s="15" t="n">
        <f aca="false">+SUMIF('VET ABE'!F:F,'ALL 2020'!C118,'VET ABE'!E:E)</f>
        <v>0</v>
      </c>
      <c r="AJ118" s="15" t="n">
        <f aca="false">SUMIF('VET FIA'!F:F,'ALL 2020'!C118,'VET FIA'!E:E)</f>
        <v>0</v>
      </c>
      <c r="AK118" s="15" t="n">
        <f aca="false">+SUMIF('CSS SAKAY'!F:F,'ALL 2020'!C118,'CSS SAKAY'!D:D)</f>
        <v>0</v>
      </c>
      <c r="AL118" s="15" t="n">
        <f aca="false">+SUMIF(AGRIMA!F:F,'ALL 2020'!C118,AGRIMA!D:D)</f>
        <v>0</v>
      </c>
      <c r="AM118" s="15" t="n">
        <f aca="false">SUMIF('United Malagasy'!F:F,'ALL 2020'!C118,'United Malagasy'!D:D)</f>
        <v>-172548500.86</v>
      </c>
      <c r="AN118" s="15" t="n">
        <f aca="false">+SUMIF(NUTRIFOOD!E:E,'ALL 2020'!C118,NUTRIFOOD!D:D)</f>
        <v>0</v>
      </c>
      <c r="AO118" s="15" t="n">
        <f aca="false">+SUMIF(FERRIS!H:H,'ALL 2020'!C118,FERRIS!F:F)</f>
        <v>0</v>
      </c>
      <c r="AP118" s="15" t="n">
        <f aca="false">+SUMIF(SEM!F:F,'ALL 2020'!C118,SEM!D:D)</f>
        <v>0</v>
      </c>
      <c r="AQ118" s="15" t="n">
        <f aca="false">+SUMIF(Madatrade!F:F,'ALL 2020'!C118,Madatrade!D:D)</f>
        <v>0</v>
      </c>
      <c r="AR118" s="15" t="n">
        <f aca="false">+SUMIF('FLY TECH'!F:F,'ALL 2020'!C118,'FLY TECH'!E:E)</f>
        <v>0</v>
      </c>
      <c r="AS118" s="15" t="n">
        <f aca="false">+SUMIF('FIRST INVESTISSEMENT'!G:G,'ALL 2020'!C118,'FIRST INVESTISSEMENT'!E:E)</f>
        <v>0</v>
      </c>
      <c r="AT118" s="105" t="n">
        <f aca="false">+SUM(F118:AS118)</f>
        <v>-1265037513.08</v>
      </c>
      <c r="AU118" s="106" t="n">
        <f aca="false">+AT118/$AW$2</f>
        <v>-278545.071897727</v>
      </c>
    </row>
    <row r="119" customFormat="false" ht="17.25" hidden="false" customHeight="true" outlineLevel="0" collapsed="false">
      <c r="A119" s="6" t="str">
        <f aca="false">+LEFT(B119)</f>
        <v>4</v>
      </c>
      <c r="B119" s="6" t="str">
        <f aca="false">+LEFT(C119,3)</f>
        <v>455</v>
      </c>
      <c r="C119" s="62" t="n">
        <v>45500003</v>
      </c>
      <c r="D119" s="46" t="str">
        <f aca="false">+IF(AT119&gt;0,"L26","L32")</f>
        <v>L32</v>
      </c>
      <c r="E119" s="57" t="s">
        <v>1274</v>
      </c>
      <c r="F119" s="15" t="n">
        <f aca="false">+SUMIF(AGRIFARM!H:H,C119,AGRIFARM!L:L)</f>
        <v>0</v>
      </c>
      <c r="G119" s="15" t="n">
        <f aca="false">+SUMIF(AGRICORP!I:I,C119,AGRICORP!E:E)</f>
        <v>0</v>
      </c>
      <c r="H119" s="15" t="n">
        <f aca="false">+SUMIF(SMTP!D:D,'ALL 2020'!C119,SMTP!G:G)</f>
        <v>0</v>
      </c>
      <c r="I119" s="15" t="n">
        <f aca="false">+SUMIF(AGRIVET!G:G,C119,AGRIVET!E:E)</f>
        <v>0</v>
      </c>
      <c r="J119" s="15" t="n">
        <f aca="false">+SUMIF(AGRIVAL!G:G,'ALL 2020'!C119,AGRIVAL!E:E)</f>
        <v>0</v>
      </c>
      <c r="K119" s="15" t="n">
        <f aca="false">+SUMIF(AGRIKOBA!G:G,'ALL 2020'!C119,AGRIKOBA!E:E)</f>
        <v>0</v>
      </c>
      <c r="L119" s="15" t="n">
        <f aca="false">+SUMIF(LMOI!F:F,'ALL 2020'!C119,LMOI!D:D)</f>
        <v>0</v>
      </c>
      <c r="M119" s="15" t="n">
        <f aca="false">+SUMIF(TARTINE!G:G,'ALL 2020'!C119,TARTINE!E:E)</f>
        <v>0</v>
      </c>
      <c r="N119" s="15" t="n">
        <f aca="false">+SUMIF(IDF!F:F,'ALL 2020'!C119,IDF!D:D)</f>
        <v>0</v>
      </c>
      <c r="O119" s="15" t="n">
        <f aca="false">+SUMIF(RYA!G:G,C119,RYA!E:E)</f>
        <v>0</v>
      </c>
      <c r="P119" s="15" t="n">
        <f aca="false">+SUMIF('SCI NOAH'!G:G,'ALL 2020'!C119,'SCI NOAH'!E:E)</f>
        <v>-53300000</v>
      </c>
      <c r="Q119" s="15" t="n">
        <f aca="false">+SUMIF(SIM!F:F,'ALL 2020'!C119,SIM!D:D)</f>
        <v>0</v>
      </c>
      <c r="R119" s="15" t="n">
        <f aca="false">+SUMIF('First Energy'!F:F,'ALL 2020'!C119,'First Energy'!D:D)</f>
        <v>0</v>
      </c>
      <c r="S119" s="15" t="n">
        <f aca="false">+SUMIF('ID Motors'!G:G,C119,'ID Motors'!E:E)</f>
        <v>0</v>
      </c>
      <c r="T119" s="15" t="n">
        <f aca="false">+SUMIF('ID RENTAL'!G:G,'ALL 2020'!C119,'ID RENTAL'!E:E)</f>
        <v>0</v>
      </c>
      <c r="U119" s="15" t="n">
        <f aca="false">+SUMIF('MCM '!G:G,'ALL 2020'!C119,'MCM '!E:E)</f>
        <v>0</v>
      </c>
      <c r="V119" s="15" t="n">
        <f aca="false">SUMIF(AGRIMOTORS!G:G,C119,AGRIMOTORS!E:E)</f>
        <v>0</v>
      </c>
      <c r="W119" s="15" t="n">
        <f aca="false">+SUMIF(BOVIMA!F:F,'ALL 2020'!C119,BOVIMA!D:D)</f>
        <v>-496000</v>
      </c>
      <c r="X119" s="15" t="n">
        <f aca="false">+SUMIF(AGRIFEED!F:F,'ALL 2020'!C119,AGRIFEED!D:D)</f>
        <v>0</v>
      </c>
      <c r="Y119" s="15" t="n">
        <f aca="false">SUMIF(AMIP!F:F,'ALL 2020'!C119,AMIP!D:D)</f>
        <v>0</v>
      </c>
      <c r="Z119" s="15" t="n">
        <f aca="false">+SUMIF(ISF!G:G,'ALL 2020'!C119,ISF!E:E)</f>
        <v>0</v>
      </c>
      <c r="AA119" s="29" t="n">
        <f aca="false">+SUMIF(DISCOI!G:G,'ALL 2020'!C119,DISCOI!E:E)</f>
        <v>0</v>
      </c>
      <c r="AB119" s="15" t="n">
        <f aca="false">+SUMIF(MABEL!F:F,'ALL 2020'!C119,MABEL!D:D)</f>
        <v>0</v>
      </c>
      <c r="AC119" s="15" t="n">
        <f aca="false">+SUMIF(NMP!F:F,'ALL 2020'!C119,NMP!D:D)</f>
        <v>0</v>
      </c>
      <c r="AD119" s="15" t="n">
        <f aca="false">SUMIF('AMCHO '!F:F,'ALL 2020'!C119,'AMCHO '!D:D)</f>
        <v>-212787519.67</v>
      </c>
      <c r="AE119" s="41" t="n">
        <f aca="false">+SUMIF(CONFORTIS!G:G,'ALL 2020'!C119,CONFORTIS!E:E)</f>
        <v>0</v>
      </c>
      <c r="AF119" s="15" t="n">
        <f aca="false">+SUMIF('IRS IMMO'!G:G,'ALL 2020'!C119,'IRS IMMO'!E:E)</f>
        <v>0</v>
      </c>
      <c r="AG119" s="15" t="n">
        <f aca="false">+SUMIF(AGRIVETAM!F:F,'ALL 2020'!C119,AGRIVETAM!D:D)</f>
        <v>0</v>
      </c>
      <c r="AH119" s="15" t="n">
        <f aca="false">+SUMIF(EUROPAINTS!F:F,'ALL 2020'!C119,EUROPAINTS!D:D)</f>
        <v>0</v>
      </c>
      <c r="AI119" s="15" t="n">
        <f aca="false">+SUMIF('VET ABE'!F:F,'ALL 2020'!C119,'VET ABE'!E:E)</f>
        <v>0</v>
      </c>
      <c r="AJ119" s="15" t="n">
        <f aca="false">SUMIF('VET FIA'!F:F,'ALL 2020'!C119,'VET FIA'!E:E)</f>
        <v>0</v>
      </c>
      <c r="AK119" s="15" t="n">
        <f aca="false">+SUMIF('CSS SAKAY'!F:F,'ALL 2020'!C119,'CSS SAKAY'!D:D)</f>
        <v>0</v>
      </c>
      <c r="AL119" s="15" t="n">
        <f aca="false">+SUMIF(AGRIMA!F:F,'ALL 2020'!C119,AGRIMA!D:D)</f>
        <v>0</v>
      </c>
      <c r="AM119" s="15" t="n">
        <f aca="false">SUMIF('United Malagasy'!F:F,'ALL 2020'!C119,'United Malagasy'!D:D)</f>
        <v>0</v>
      </c>
      <c r="AN119" s="15" t="n">
        <f aca="false">+SUMIF(NUTRIFOOD!E:E,'ALL 2020'!C119,NUTRIFOOD!D:D)</f>
        <v>0</v>
      </c>
      <c r="AO119" s="15" t="n">
        <f aca="false">+SUMIF(FERRIS!H:H,'ALL 2020'!C119,FERRIS!F:F)</f>
        <v>0</v>
      </c>
      <c r="AP119" s="15" t="n">
        <f aca="false">+SUMIF(SEM!F:F,'ALL 2020'!C119,SEM!D:D)</f>
        <v>0</v>
      </c>
      <c r="AQ119" s="15" t="n">
        <f aca="false">+SUMIF(Madatrade!F:F,'ALL 2020'!C119,Madatrade!D:D)</f>
        <v>0</v>
      </c>
      <c r="AR119" s="15" t="n">
        <f aca="false">+SUMIF('FLY TECH'!F:F,'ALL 2020'!C119,'FLY TECH'!E:E)</f>
        <v>0</v>
      </c>
      <c r="AS119" s="15" t="n">
        <f aca="false">+SUMIF('FIRST INVESTISSEMENT'!G:G,'ALL 2020'!C119,'FIRST INVESTISSEMENT'!E:E)</f>
        <v>0</v>
      </c>
      <c r="AT119" s="105" t="n">
        <f aca="false">+SUM(F119:AS119)</f>
        <v>-266583519.67</v>
      </c>
      <c r="AU119" s="106" t="n">
        <f aca="false">+AT119/$AW$2</f>
        <v>-58698.2796047199</v>
      </c>
    </row>
    <row r="120" customFormat="false" ht="17.25" hidden="false" customHeight="true" outlineLevel="0" collapsed="false">
      <c r="A120" s="6" t="str">
        <f aca="false">+LEFT(B120)</f>
        <v>4</v>
      </c>
      <c r="B120" s="6" t="str">
        <f aca="false">+LEFT(C120,3)</f>
        <v>455</v>
      </c>
      <c r="C120" s="20" t="n">
        <v>45500004</v>
      </c>
      <c r="D120" s="46" t="str">
        <f aca="false">+IF(AT120&gt;0,"L27","L33")</f>
        <v>L33</v>
      </c>
      <c r="E120" s="57" t="s">
        <v>2954</v>
      </c>
      <c r="F120" s="15" t="n">
        <f aca="false">+SUMIF(AGRIFARM!H:H,C120,AGRIFARM!L:L)</f>
        <v>0</v>
      </c>
      <c r="G120" s="15" t="n">
        <f aca="false">+SUMIF(AGRICORP!I:I,C120,AGRICORP!E:E)</f>
        <v>0</v>
      </c>
      <c r="H120" s="15" t="n">
        <f aca="false">+SUMIF(SMTP!D:D,'ALL 2020'!C120,SMTP!G:G)</f>
        <v>0</v>
      </c>
      <c r="I120" s="15" t="n">
        <f aca="false">+SUMIF(AGRIVET!G:G,C120,AGRIVET!E:E)</f>
        <v>0</v>
      </c>
      <c r="J120" s="15" t="n">
        <f aca="false">+SUMIF(AGRIVAL!G:G,'ALL 2020'!C120,AGRIVAL!E:E)</f>
        <v>0</v>
      </c>
      <c r="K120" s="15" t="n">
        <f aca="false">+SUMIF(AGRIKOBA!G:G,'ALL 2020'!C120,AGRIKOBA!E:E)</f>
        <v>0</v>
      </c>
      <c r="L120" s="15" t="n">
        <f aca="false">+SUMIF(LMOI!F:F,'ALL 2020'!C120,LMOI!D:D)</f>
        <v>0</v>
      </c>
      <c r="M120" s="15" t="n">
        <f aca="false">+SUMIF(TARTINE!G:G,'ALL 2020'!C120,TARTINE!E:E)</f>
        <v>0</v>
      </c>
      <c r="N120" s="15" t="n">
        <f aca="false">+SUMIF(IDF!F:F,'ALL 2020'!C120,IDF!D:D)</f>
        <v>-1324276743.86</v>
      </c>
      <c r="O120" s="15" t="n">
        <f aca="false">+SUMIF(RYA!G:G,C120,RYA!E:E)</f>
        <v>0</v>
      </c>
      <c r="P120" s="15" t="n">
        <f aca="false">+SUMIF('SCI NOAH'!G:G,'ALL 2020'!C120,'SCI NOAH'!E:E)</f>
        <v>0</v>
      </c>
      <c r="Q120" s="15" t="n">
        <f aca="false">+SUMIF(SIM!F:F,'ALL 2020'!C120,SIM!D:D)</f>
        <v>-806093700.8</v>
      </c>
      <c r="R120" s="15" t="n">
        <f aca="false">+SUMIF('First Energy'!F:F,'ALL 2020'!C120,'First Energy'!D:D)</f>
        <v>0</v>
      </c>
      <c r="S120" s="15" t="n">
        <f aca="false">+SUMIF('ID Motors'!G:G,C120,'ID Motors'!E:E)</f>
        <v>0</v>
      </c>
      <c r="T120" s="15" t="n">
        <f aca="false">+SUMIF('ID RENTAL'!G:G,'ALL 2020'!C120,'ID RENTAL'!E:E)</f>
        <v>0</v>
      </c>
      <c r="U120" s="15" t="n">
        <f aca="false">+SUMIF('MCM '!G:G,'ALL 2020'!C120,'MCM '!E:E)</f>
        <v>0</v>
      </c>
      <c r="V120" s="15" t="n">
        <f aca="false">SUMIF(AGRIMOTORS!G:G,C120,AGRIMOTORS!E:E)</f>
        <v>0</v>
      </c>
      <c r="W120" s="15" t="n">
        <f aca="false">+SUMIF(BOVIMA!F:F,'ALL 2020'!C120,BOVIMA!D:D)</f>
        <v>0</v>
      </c>
      <c r="X120" s="15" t="n">
        <f aca="false">+SUMIF(AGRIFEED!F:F,'ALL 2020'!C120,AGRIFEED!D:D)</f>
        <v>0</v>
      </c>
      <c r="Y120" s="15" t="n">
        <f aca="false">SUMIF(AMIP!F:F,'ALL 2020'!C120,AMIP!D:D)</f>
        <v>0</v>
      </c>
      <c r="Z120" s="15" t="n">
        <f aca="false">+SUMIF(ISF!G:G,'ALL 2020'!C120,ISF!E:E)</f>
        <v>0</v>
      </c>
      <c r="AA120" s="29" t="n">
        <f aca="false">+SUMIF(DISCOI!G:G,'ALL 2020'!C120,DISCOI!E:E)</f>
        <v>-1759063389.25</v>
      </c>
      <c r="AB120" s="15" t="n">
        <f aca="false">+SUMIF(MABEL!F:F,'ALL 2020'!C120,MABEL!D:D)</f>
        <v>0</v>
      </c>
      <c r="AC120" s="15" t="n">
        <f aca="false">+SUMIF(NMP!F:F,'ALL 2020'!C120,NMP!D:D)</f>
        <v>0</v>
      </c>
      <c r="AD120" s="15" t="n">
        <f aca="false">SUMIF('AMCHO '!F:F,'ALL 2020'!C120,'AMCHO '!D:D)</f>
        <v>0</v>
      </c>
      <c r="AE120" s="41" t="n">
        <f aca="false">+SUMIF(CONFORTIS!G:G,'ALL 2020'!C120,CONFORTIS!E:E)</f>
        <v>0</v>
      </c>
      <c r="AF120" s="15" t="n">
        <f aca="false">+SUMIF('IRS IMMO'!G:G,'ALL 2020'!C120,'IRS IMMO'!E:E)</f>
        <v>-1445640000</v>
      </c>
      <c r="AG120" s="15" t="n">
        <f aca="false">+SUMIF(AGRIVETAM!F:F,'ALL 2020'!C120,AGRIVETAM!D:D)</f>
        <v>0</v>
      </c>
      <c r="AH120" s="15" t="n">
        <f aca="false">+SUMIF(EUROPAINTS!F:F,'ALL 2020'!C120,EUROPAINTS!D:D)</f>
        <v>0</v>
      </c>
      <c r="AI120" s="15" t="n">
        <f aca="false">+SUMIF('VET ABE'!F:F,'ALL 2020'!C120,'VET ABE'!E:E)</f>
        <v>0</v>
      </c>
      <c r="AJ120" s="15" t="n">
        <f aca="false">SUMIF('VET FIA'!F:F,'ALL 2020'!C120,'VET FIA'!E:E)</f>
        <v>0</v>
      </c>
      <c r="AK120" s="15" t="n">
        <f aca="false">+SUMIF('CSS SAKAY'!F:F,'ALL 2020'!C120,'CSS SAKAY'!D:D)</f>
        <v>0</v>
      </c>
      <c r="AL120" s="15" t="n">
        <f aca="false">+SUMIF(AGRIMA!F:F,'ALL 2020'!C120,AGRIMA!D:D)</f>
        <v>0</v>
      </c>
      <c r="AM120" s="15" t="n">
        <f aca="false">SUMIF('United Malagasy'!F:F,'ALL 2020'!C120,'United Malagasy'!D:D)</f>
        <v>0</v>
      </c>
      <c r="AN120" s="15" t="n">
        <f aca="false">+SUMIF(NUTRIFOOD!E:E,'ALL 2020'!C120,NUTRIFOOD!D:D)</f>
        <v>0</v>
      </c>
      <c r="AO120" s="15" t="n">
        <f aca="false">+SUMIF(FERRIS!H:H,'ALL 2020'!C120,FERRIS!F:F)</f>
        <v>0</v>
      </c>
      <c r="AP120" s="15" t="n">
        <f aca="false">+SUMIF(SEM!F:F,'ALL 2020'!C120,SEM!D:D)</f>
        <v>0</v>
      </c>
      <c r="AQ120" s="15" t="n">
        <f aca="false">+SUMIF(Madatrade!F:F,'ALL 2020'!C120,Madatrade!D:D)</f>
        <v>0</v>
      </c>
      <c r="AR120" s="15" t="n">
        <f aca="false">+SUMIF('FLY TECH'!F:F,'ALL 2020'!C120,'FLY TECH'!E:E)</f>
        <v>0</v>
      </c>
      <c r="AS120" s="15" t="n">
        <f aca="false">+SUMIF('FIRST INVESTISSEMENT'!G:G,'ALL 2020'!C120,'FIRST INVESTISSEMENT'!E:E)</f>
        <v>0</v>
      </c>
      <c r="AT120" s="105" t="n">
        <f aca="false">+SUM(F120:AS120)</f>
        <v>-5335073833.91</v>
      </c>
      <c r="AU120" s="106" t="n">
        <f aca="false">+AT120/$AW$2</f>
        <v>-1174714.98614142</v>
      </c>
    </row>
    <row r="121" customFormat="false" ht="17.25" hidden="false" customHeight="true" outlineLevel="0" collapsed="false">
      <c r="A121" s="6" t="str">
        <f aca="false">+LEFT(B121)</f>
        <v>4</v>
      </c>
      <c r="B121" s="6" t="str">
        <f aca="false">+LEFT(C121,3)</f>
        <v>455</v>
      </c>
      <c r="C121" s="20" t="n">
        <v>45500005</v>
      </c>
      <c r="D121" s="46" t="str">
        <f aca="false">+IF(AT121&gt;0,"L28","L34")</f>
        <v>L28</v>
      </c>
      <c r="E121" s="57" t="s">
        <v>1169</v>
      </c>
      <c r="F121" s="15" t="n">
        <f aca="false">+SUMIF(AGRIFARM!H:H,C121,AGRIFARM!L:L)</f>
        <v>0</v>
      </c>
      <c r="G121" s="15" t="n">
        <f aca="false">+SUMIF(AGRICORP!I:I,C121,AGRICORP!E:E)</f>
        <v>0</v>
      </c>
      <c r="H121" s="15" t="n">
        <f aca="false">+SUMIF(SMTP!D:D,'ALL 2020'!C121,SMTP!G:G)</f>
        <v>0</v>
      </c>
      <c r="I121" s="15" t="n">
        <f aca="false">+SUMIF(AGRIVET!G:G,C121,AGRIVET!E:E)</f>
        <v>0</v>
      </c>
      <c r="J121" s="15" t="n">
        <f aca="false">+SUMIF(AGRIVAL!G:G,'ALL 2020'!C121,AGRIVAL!E:E)</f>
        <v>0</v>
      </c>
      <c r="K121" s="15" t="n">
        <f aca="false">+SUMIF(AGRIKOBA!G:G,'ALL 2020'!C121,AGRIKOBA!E:E)</f>
        <v>0</v>
      </c>
      <c r="L121" s="15" t="n">
        <f aca="false">+SUMIF(LMOI!F:F,'ALL 2020'!C121,LMOI!D:D)</f>
        <v>0</v>
      </c>
      <c r="M121" s="15" t="n">
        <f aca="false">+SUMIF(TARTINE!G:G,'ALL 2020'!C121,TARTINE!E:E)</f>
        <v>0</v>
      </c>
      <c r="N121" s="15" t="n">
        <f aca="false">+SUMIF(IDF!F:F,'ALL 2020'!C121,IDF!D:D)</f>
        <v>0</v>
      </c>
      <c r="O121" s="15" t="n">
        <f aca="false">+SUMIF(RYA!G:G,C121,RYA!E:E)</f>
        <v>0</v>
      </c>
      <c r="P121" s="15" t="n">
        <f aca="false">+SUMIF('SCI NOAH'!G:G,'ALL 2020'!C121,'SCI NOAH'!E:E)</f>
        <v>0</v>
      </c>
      <c r="Q121" s="15" t="n">
        <f aca="false">+SUMIF(SIM!F:F,'ALL 2020'!C121,SIM!D:D)</f>
        <v>0</v>
      </c>
      <c r="R121" s="15" t="n">
        <f aca="false">+SUMIF('First Energy'!F:F,'ALL 2020'!C121,'First Energy'!D:D)</f>
        <v>0</v>
      </c>
      <c r="S121" s="15" t="n">
        <f aca="false">+SUMIF('ID Motors'!G:G,C121,'ID Motors'!E:E)</f>
        <v>0</v>
      </c>
      <c r="T121" s="15" t="n">
        <f aca="false">+SUMIF('ID RENTAL'!G:G,'ALL 2020'!C121,'ID RENTAL'!E:E)</f>
        <v>0</v>
      </c>
      <c r="U121" s="15" t="n">
        <f aca="false">+SUMIF('MCM '!G:G,'ALL 2020'!C121,'MCM '!E:E)</f>
        <v>0</v>
      </c>
      <c r="V121" s="15" t="n">
        <f aca="false">SUMIF(AGRIMOTORS!G:G,C121,AGRIMOTORS!E:E)</f>
        <v>0</v>
      </c>
      <c r="W121" s="15" t="n">
        <f aca="false">+SUMIF(BOVIMA!F:F,'ALL 2020'!C121,BOVIMA!D:D)</f>
        <v>0</v>
      </c>
      <c r="X121" s="15" t="n">
        <f aca="false">+SUMIF(AGRIFEED!F:F,'ALL 2020'!C121,AGRIFEED!D:D)</f>
        <v>0</v>
      </c>
      <c r="Y121" s="15" t="n">
        <f aca="false">SUMIF(AMIP!F:F,'ALL 2020'!C121,AMIP!D:D)</f>
        <v>0</v>
      </c>
      <c r="Z121" s="15" t="n">
        <f aca="false">+SUMIF(ISF!G:G,'ALL 2020'!C121,ISF!E:E)</f>
        <v>0</v>
      </c>
      <c r="AA121" s="29" t="n">
        <f aca="false">+SUMIF(DISCOI!G:G,'ALL 2020'!C121,DISCOI!E:E)</f>
        <v>0</v>
      </c>
      <c r="AB121" s="15" t="n">
        <f aca="false">+SUMIF(MABEL!F:F,'ALL 2020'!C121,MABEL!D:D)</f>
        <v>0</v>
      </c>
      <c r="AC121" s="15" t="n">
        <f aca="false">+SUMIF(NMP!F:F,'ALL 2020'!C121,NMP!D:D)</f>
        <v>0</v>
      </c>
      <c r="AD121" s="15" t="n">
        <f aca="false">SUMIF('AMCHO '!F:F,'ALL 2020'!C121,'AMCHO '!D:D)</f>
        <v>0</v>
      </c>
      <c r="AE121" s="41" t="n">
        <f aca="false">+SUMIF(CONFORTIS!G:G,'ALL 2020'!C121,CONFORTIS!E:E)</f>
        <v>0</v>
      </c>
      <c r="AF121" s="15" t="n">
        <f aca="false">+SUMIF('IRS IMMO'!G:G,'ALL 2020'!C121,'IRS IMMO'!E:E)</f>
        <v>0</v>
      </c>
      <c r="AG121" s="15" t="n">
        <f aca="false">+SUMIF(AGRIVETAM!F:F,'ALL 2020'!C121,AGRIVETAM!D:D)</f>
        <v>0</v>
      </c>
      <c r="AH121" s="15" t="n">
        <f aca="false">+SUMIF(EUROPAINTS!F:F,'ALL 2020'!C121,EUROPAINTS!D:D)</f>
        <v>0</v>
      </c>
      <c r="AI121" s="15" t="n">
        <f aca="false">+SUMIF('VET ABE'!F:F,'ALL 2020'!C121,'VET ABE'!E:E)</f>
        <v>0</v>
      </c>
      <c r="AJ121" s="15" t="n">
        <f aca="false">SUMIF('VET FIA'!F:F,'ALL 2020'!C121,'VET FIA'!E:E)</f>
        <v>0</v>
      </c>
      <c r="AK121" s="15" t="n">
        <f aca="false">+SUMIF('CSS SAKAY'!F:F,'ALL 2020'!C121,'CSS SAKAY'!D:D)</f>
        <v>0</v>
      </c>
      <c r="AL121" s="15" t="n">
        <f aca="false">+SUMIF(AGRIMA!F:F,'ALL 2020'!C121,AGRIMA!D:D)</f>
        <v>0</v>
      </c>
      <c r="AM121" s="15" t="n">
        <f aca="false">SUMIF('United Malagasy'!F:F,'ALL 2020'!C121,'United Malagasy'!D:D)</f>
        <v>5600000</v>
      </c>
      <c r="AN121" s="15" t="n">
        <f aca="false">+SUMIF(NUTRIFOOD!E:E,'ALL 2020'!C121,NUTRIFOOD!D:D)</f>
        <v>0</v>
      </c>
      <c r="AO121" s="15" t="n">
        <f aca="false">+SUMIF(FERRIS!H:H,'ALL 2020'!C121,FERRIS!F:F)</f>
        <v>0</v>
      </c>
      <c r="AP121" s="15" t="n">
        <f aca="false">+SUMIF(SEM!F:F,'ALL 2020'!C121,SEM!D:D)</f>
        <v>0</v>
      </c>
      <c r="AQ121" s="15" t="n">
        <f aca="false">+SUMIF(Madatrade!F:F,'ALL 2020'!C121,Madatrade!D:D)</f>
        <v>0</v>
      </c>
      <c r="AR121" s="15" t="n">
        <f aca="false">+SUMIF('FLY TECH'!F:F,'ALL 2020'!C121,'FLY TECH'!E:E)</f>
        <v>0</v>
      </c>
      <c r="AS121" s="15" t="n">
        <f aca="false">+SUMIF('FIRST INVESTISSEMENT'!G:G,'ALL 2020'!C121,'FIRST INVESTISSEMENT'!E:E)</f>
        <v>0</v>
      </c>
      <c r="AT121" s="105" t="n">
        <f aca="false">+SUM(F121:AS121)</f>
        <v>5600000</v>
      </c>
      <c r="AU121" s="106" t="n">
        <f aca="false">+AT121/$AW$2</f>
        <v>1233.04833769671</v>
      </c>
    </row>
    <row r="122" customFormat="false" ht="17.25" hidden="false" customHeight="true" outlineLevel="0" collapsed="false">
      <c r="A122" s="6" t="str">
        <f aca="false">+LEFT(B122)</f>
        <v>4</v>
      </c>
      <c r="B122" s="6" t="str">
        <f aca="false">+LEFT(C122,3)</f>
        <v>455</v>
      </c>
      <c r="C122" s="20" t="n">
        <v>45500006</v>
      </c>
      <c r="D122" s="46" t="str">
        <f aca="false">+IF(AT122&gt;0,"L29","L35")</f>
        <v>L35</v>
      </c>
      <c r="E122" s="57" t="s">
        <v>1270</v>
      </c>
      <c r="F122" s="15" t="n">
        <f aca="false">+SUMIF(AGRIFARM!H:H,C122,AGRIFARM!L:L)</f>
        <v>0</v>
      </c>
      <c r="G122" s="15" t="n">
        <f aca="false">+SUMIF(AGRICORP!I:I,C122,AGRICORP!E:E)</f>
        <v>0</v>
      </c>
      <c r="H122" s="15" t="n">
        <f aca="false">+SUMIF(SMTP!D:D,'ALL 2020'!C122,SMTP!G:G)</f>
        <v>0</v>
      </c>
      <c r="I122" s="15" t="n">
        <f aca="false">+SUMIF(AGRIVET!G:G,C122,AGRIVET!E:E)</f>
        <v>0</v>
      </c>
      <c r="J122" s="15" t="n">
        <f aca="false">+SUMIF(AGRIVAL!G:G,'ALL 2020'!C122,AGRIVAL!E:E)</f>
        <v>0</v>
      </c>
      <c r="K122" s="15" t="n">
        <f aca="false">+SUMIF(AGRIKOBA!G:G,'ALL 2020'!C122,AGRIKOBA!E:E)</f>
        <v>0</v>
      </c>
      <c r="L122" s="15" t="n">
        <f aca="false">+SUMIF(LMOI!F:F,'ALL 2020'!C122,LMOI!D:D)</f>
        <v>0</v>
      </c>
      <c r="M122" s="15" t="n">
        <f aca="false">+SUMIF(TARTINE!G:G,'ALL 2020'!C122,TARTINE!E:E)</f>
        <v>0</v>
      </c>
      <c r="N122" s="15" t="n">
        <f aca="false">+SUMIF(IDF!F:F,'ALL 2020'!C122,IDF!D:D)</f>
        <v>0</v>
      </c>
      <c r="O122" s="15" t="n">
        <f aca="false">+SUMIF(RYA!G:G,C122,RYA!E:E)</f>
        <v>0</v>
      </c>
      <c r="P122" s="15" t="n">
        <f aca="false">+SUMIF('SCI NOAH'!G:G,'ALL 2020'!C122,'SCI NOAH'!E:E)</f>
        <v>0</v>
      </c>
      <c r="Q122" s="15" t="n">
        <f aca="false">+SUMIF(SIM!F:F,'ALL 2020'!C122,SIM!D:D)</f>
        <v>0</v>
      </c>
      <c r="R122" s="15" t="n">
        <f aca="false">+SUMIF('First Energy'!F:F,'ALL 2020'!C122,'First Energy'!D:D)</f>
        <v>0</v>
      </c>
      <c r="S122" s="15" t="n">
        <f aca="false">+SUMIF('ID Motors'!G:G,C122,'ID Motors'!E:E)</f>
        <v>0</v>
      </c>
      <c r="T122" s="15" t="n">
        <f aca="false">+SUMIF('ID RENTAL'!G:G,'ALL 2020'!C122,'ID RENTAL'!E:E)</f>
        <v>0</v>
      </c>
      <c r="U122" s="15" t="n">
        <f aca="false">+SUMIF('MCM '!G:G,'ALL 2020'!C122,'MCM '!E:E)</f>
        <v>0</v>
      </c>
      <c r="V122" s="15" t="n">
        <f aca="false">SUMIF(AGRIMOTORS!G:G,C122,AGRIMOTORS!E:E)</f>
        <v>0</v>
      </c>
      <c r="W122" s="15" t="n">
        <f aca="false">+SUMIF(BOVIMA!F:F,'ALL 2020'!C122,BOVIMA!D:D)</f>
        <v>0</v>
      </c>
      <c r="X122" s="15" t="n">
        <f aca="false">+SUMIF(AGRIFEED!F:F,'ALL 2020'!C122,AGRIFEED!D:D)</f>
        <v>0</v>
      </c>
      <c r="Y122" s="15" t="n">
        <f aca="false">SUMIF(AMIP!F:F,'ALL 2020'!C122,AMIP!D:D)</f>
        <v>0</v>
      </c>
      <c r="Z122" s="15" t="n">
        <f aca="false">+SUMIF(ISF!G:G,'ALL 2020'!C122,ISF!E:E)</f>
        <v>0</v>
      </c>
      <c r="AA122" s="29" t="n">
        <f aca="false">+SUMIF(DISCOI!G:G,'ALL 2020'!C122,DISCOI!E:E)</f>
        <v>0</v>
      </c>
      <c r="AB122" s="15" t="n">
        <f aca="false">+SUMIF(MABEL!F:F,'ALL 2020'!C122,MABEL!D:D)</f>
        <v>0</v>
      </c>
      <c r="AC122" s="15" t="n">
        <f aca="false">+SUMIF(NMP!F:F,'ALL 2020'!C122,NMP!D:D)</f>
        <v>0</v>
      </c>
      <c r="AD122" s="15" t="n">
        <f aca="false">SUMIF('AMCHO '!F:F,'ALL 2020'!C122,'AMCHO '!D:D)</f>
        <v>0</v>
      </c>
      <c r="AE122" s="41" t="n">
        <f aca="false">+SUMIF(CONFORTIS!G:G,'ALL 2020'!C122,CONFORTIS!E:E)</f>
        <v>0</v>
      </c>
      <c r="AF122" s="15" t="n">
        <f aca="false">+SUMIF('IRS IMMO'!G:G,'ALL 2020'!C122,'IRS IMMO'!E:E)</f>
        <v>0</v>
      </c>
      <c r="AG122" s="15" t="n">
        <f aca="false">+SUMIF(AGRIVETAM!F:F,'ALL 2020'!C122,AGRIVETAM!D:D)</f>
        <v>0</v>
      </c>
      <c r="AH122" s="15" t="n">
        <f aca="false">+SUMIF(EUROPAINTS!F:F,'ALL 2020'!C122,EUROPAINTS!D:D)</f>
        <v>0</v>
      </c>
      <c r="AI122" s="15" t="n">
        <f aca="false">+SUMIF('VET ABE'!F:F,'ALL 2020'!C122,'VET ABE'!E:E)</f>
        <v>0</v>
      </c>
      <c r="AJ122" s="15" t="n">
        <f aca="false">SUMIF('VET FIA'!F:F,'ALL 2020'!C122,'VET FIA'!E:E)</f>
        <v>0</v>
      </c>
      <c r="AK122" s="15" t="n">
        <f aca="false">+SUMIF('CSS SAKAY'!F:F,'ALL 2020'!C122,'CSS SAKAY'!D:D)</f>
        <v>0</v>
      </c>
      <c r="AL122" s="15" t="n">
        <f aca="false">+SUMIF(AGRIMA!F:F,'ALL 2020'!C122,AGRIMA!D:D)</f>
        <v>0</v>
      </c>
      <c r="AM122" s="15" t="n">
        <f aca="false">SUMIF('United Malagasy'!F:F,'ALL 2020'!C122,'United Malagasy'!D:D)</f>
        <v>0</v>
      </c>
      <c r="AN122" s="15" t="n">
        <f aca="false">+SUMIF(NUTRIFOOD!E:E,'ALL 2020'!C122,NUTRIFOOD!D:D)</f>
        <v>0</v>
      </c>
      <c r="AO122" s="15" t="n">
        <f aca="false">+SUMIF(FERRIS!H:H,'ALL 2020'!C122,FERRIS!F:F)</f>
        <v>0</v>
      </c>
      <c r="AP122" s="15" t="n">
        <f aca="false">+SUMIF(SEM!F:F,'ALL 2020'!C122,SEM!D:D)</f>
        <v>0</v>
      </c>
      <c r="AQ122" s="15" t="n">
        <f aca="false">+SUMIF(Madatrade!F:F,'ALL 2020'!C122,Madatrade!D:D)</f>
        <v>0</v>
      </c>
      <c r="AR122" s="15" t="n">
        <f aca="false">+SUMIF('FLY TECH'!F:F,'ALL 2020'!C122,'FLY TECH'!E:E)</f>
        <v>0</v>
      </c>
      <c r="AS122" s="15" t="n">
        <f aca="false">+SUMIF('FIRST INVESTISSEMENT'!G:G,'ALL 2020'!C122,'FIRST INVESTISSEMENT'!E:E)</f>
        <v>0</v>
      </c>
      <c r="AT122" s="105" t="n">
        <f aca="false">+SUM(F122:AS122)</f>
        <v>0</v>
      </c>
      <c r="AU122" s="106" t="n">
        <f aca="false">+AT122/$AW$2</f>
        <v>0</v>
      </c>
    </row>
    <row r="123" customFormat="false" ht="17.25" hidden="false" customHeight="true" outlineLevel="0" collapsed="false">
      <c r="A123" s="6" t="str">
        <f aca="false">+LEFT(B123)</f>
        <v>4</v>
      </c>
      <c r="B123" s="6" t="str">
        <f aca="false">+LEFT(C123,3)</f>
        <v>455</v>
      </c>
      <c r="C123" s="20" t="n">
        <v>45500007</v>
      </c>
      <c r="D123" s="46" t="str">
        <f aca="false">+IF(AT123&gt;0,"L30","L36")</f>
        <v>L36</v>
      </c>
      <c r="E123" s="57" t="s">
        <v>1271</v>
      </c>
      <c r="F123" s="15" t="n">
        <f aca="false">+SUMIF(AGRIFARM!H:H,C123,AGRIFARM!L:L)</f>
        <v>0</v>
      </c>
      <c r="G123" s="15" t="n">
        <f aca="false">+SUMIF(AGRICORP!I:I,C123,AGRICORP!E:E)</f>
        <v>0</v>
      </c>
      <c r="H123" s="15" t="n">
        <f aca="false">+SUMIF(SMTP!D:D,'ALL 2020'!C123,SMTP!G:G)</f>
        <v>0</v>
      </c>
      <c r="I123" s="15" t="n">
        <f aca="false">+SUMIF(AGRIVET!G:G,C123,AGRIVET!E:E)</f>
        <v>0</v>
      </c>
      <c r="J123" s="15" t="n">
        <f aca="false">+SUMIF(AGRIVAL!G:G,'ALL 2020'!C123,AGRIVAL!E:E)</f>
        <v>0</v>
      </c>
      <c r="K123" s="15" t="n">
        <f aca="false">+SUMIF(AGRIKOBA!G:G,'ALL 2020'!C123,AGRIKOBA!E:E)</f>
        <v>0</v>
      </c>
      <c r="L123" s="15" t="n">
        <f aca="false">+SUMIF(LMOI!F:F,'ALL 2020'!C123,LMOI!D:D)</f>
        <v>0</v>
      </c>
      <c r="M123" s="15" t="n">
        <f aca="false">+SUMIF(TARTINE!G:G,'ALL 2020'!C123,TARTINE!E:E)</f>
        <v>0</v>
      </c>
      <c r="N123" s="15" t="n">
        <f aca="false">+SUMIF(IDF!F:F,'ALL 2020'!C123,IDF!D:D)</f>
        <v>0</v>
      </c>
      <c r="O123" s="15" t="n">
        <f aca="false">+SUMIF(RYA!G:G,C123,RYA!E:E)</f>
        <v>0</v>
      </c>
      <c r="P123" s="15" t="n">
        <f aca="false">+SUMIF('SCI NOAH'!G:G,'ALL 2020'!C123,'SCI NOAH'!E:E)</f>
        <v>0</v>
      </c>
      <c r="Q123" s="15" t="n">
        <f aca="false">+SUMIF(SIM!F:F,'ALL 2020'!C123,SIM!D:D)</f>
        <v>0</v>
      </c>
      <c r="R123" s="15" t="n">
        <f aca="false">+SUMIF('First Energy'!F:F,'ALL 2020'!C123,'First Energy'!D:D)</f>
        <v>0</v>
      </c>
      <c r="S123" s="15" t="n">
        <f aca="false">+SUMIF('ID Motors'!G:G,C123,'ID Motors'!E:E)</f>
        <v>0</v>
      </c>
      <c r="T123" s="15" t="n">
        <f aca="false">+SUMIF('ID RENTAL'!G:G,'ALL 2020'!C123,'ID RENTAL'!E:E)</f>
        <v>0</v>
      </c>
      <c r="U123" s="15" t="n">
        <f aca="false">+SUMIF('MCM '!G:G,'ALL 2020'!C123,'MCM '!E:E)</f>
        <v>0</v>
      </c>
      <c r="V123" s="15" t="n">
        <f aca="false">SUMIF(AGRIMOTORS!G:G,C123,AGRIMOTORS!E:E)</f>
        <v>0</v>
      </c>
      <c r="W123" s="15" t="n">
        <f aca="false">+SUMIF(BOVIMA!F:F,'ALL 2020'!C123,BOVIMA!D:D)</f>
        <v>0</v>
      </c>
      <c r="X123" s="15" t="n">
        <f aca="false">+SUMIF(AGRIFEED!F:F,'ALL 2020'!C123,AGRIFEED!D:D)</f>
        <v>0</v>
      </c>
      <c r="Y123" s="15" t="n">
        <f aca="false">SUMIF(AMIP!F:F,'ALL 2020'!C123,AMIP!D:D)</f>
        <v>0</v>
      </c>
      <c r="Z123" s="15" t="n">
        <f aca="false">+SUMIF(ISF!G:G,'ALL 2020'!C123,ISF!E:E)</f>
        <v>0</v>
      </c>
      <c r="AA123" s="29" t="n">
        <f aca="false">+SUMIF(DISCOI!G:G,'ALL 2020'!C123,DISCOI!E:E)</f>
        <v>0</v>
      </c>
      <c r="AB123" s="15" t="n">
        <f aca="false">+SUMIF(MABEL!F:F,'ALL 2020'!C123,MABEL!D:D)</f>
        <v>0</v>
      </c>
      <c r="AC123" s="15" t="n">
        <f aca="false">+SUMIF(NMP!F:F,'ALL 2020'!C123,NMP!D:D)</f>
        <v>0</v>
      </c>
      <c r="AD123" s="15" t="n">
        <f aca="false">SUMIF('AMCHO '!F:F,'ALL 2020'!C123,'AMCHO '!D:D)</f>
        <v>0</v>
      </c>
      <c r="AE123" s="41" t="n">
        <f aca="false">+SUMIF(CONFORTIS!G:G,'ALL 2020'!C123,CONFORTIS!E:E)</f>
        <v>0</v>
      </c>
      <c r="AF123" s="15" t="n">
        <f aca="false">+SUMIF('IRS IMMO'!G:G,'ALL 2020'!C123,'IRS IMMO'!E:E)</f>
        <v>0</v>
      </c>
      <c r="AG123" s="15" t="n">
        <f aca="false">+SUMIF(AGRIVETAM!F:F,'ALL 2020'!C123,AGRIVETAM!D:D)</f>
        <v>0</v>
      </c>
      <c r="AH123" s="15" t="n">
        <f aca="false">+SUMIF(EUROPAINTS!F:F,'ALL 2020'!C123,EUROPAINTS!D:D)</f>
        <v>0</v>
      </c>
      <c r="AI123" s="15" t="n">
        <f aca="false">+SUMIF('VET ABE'!F:F,'ALL 2020'!C123,'VET ABE'!E:E)</f>
        <v>0</v>
      </c>
      <c r="AJ123" s="15" t="n">
        <f aca="false">SUMIF('VET FIA'!F:F,'ALL 2020'!C123,'VET FIA'!E:E)</f>
        <v>0</v>
      </c>
      <c r="AK123" s="15" t="n">
        <f aca="false">+SUMIF('CSS SAKAY'!F:F,'ALL 2020'!C123,'CSS SAKAY'!D:D)</f>
        <v>0</v>
      </c>
      <c r="AL123" s="15" t="n">
        <f aca="false">+SUMIF(AGRIMA!F:F,'ALL 2020'!C123,AGRIMA!D:D)</f>
        <v>0</v>
      </c>
      <c r="AM123" s="15" t="n">
        <f aca="false">SUMIF('United Malagasy'!F:F,'ALL 2020'!C123,'United Malagasy'!D:D)</f>
        <v>0</v>
      </c>
      <c r="AN123" s="15" t="n">
        <f aca="false">+SUMIF(NUTRIFOOD!E:E,'ALL 2020'!C123,NUTRIFOOD!D:D)</f>
        <v>0</v>
      </c>
      <c r="AO123" s="15" t="n">
        <f aca="false">+SUMIF(FERRIS!H:H,'ALL 2020'!C123,FERRIS!F:F)</f>
        <v>0</v>
      </c>
      <c r="AP123" s="15" t="n">
        <f aca="false">+SUMIF(SEM!F:F,'ALL 2020'!C123,SEM!D:D)</f>
        <v>0</v>
      </c>
      <c r="AQ123" s="15" t="n">
        <f aca="false">+SUMIF(Madatrade!F:F,'ALL 2020'!C123,Madatrade!D:D)</f>
        <v>0</v>
      </c>
      <c r="AR123" s="15" t="n">
        <f aca="false">+SUMIF('FLY TECH'!F:F,'ALL 2020'!C123,'FLY TECH'!E:E)</f>
        <v>0</v>
      </c>
      <c r="AS123" s="15" t="n">
        <f aca="false">+SUMIF('FIRST INVESTISSEMENT'!G:G,'ALL 2020'!C123,'FIRST INVESTISSEMENT'!E:E)</f>
        <v>0</v>
      </c>
      <c r="AT123" s="105" t="n">
        <f aca="false">+SUM(F123:AS123)</f>
        <v>0</v>
      </c>
      <c r="AU123" s="106" t="n">
        <f aca="false">+AT123/$AW$2</f>
        <v>0</v>
      </c>
    </row>
    <row r="124" customFormat="false" ht="17.25" hidden="false" customHeight="true" outlineLevel="0" collapsed="false">
      <c r="A124" s="6" t="str">
        <f aca="false">+LEFT(B124)</f>
        <v>4</v>
      </c>
      <c r="B124" s="6" t="str">
        <f aca="false">+LEFT(C124,3)</f>
        <v>455</v>
      </c>
      <c r="C124" s="20" t="n">
        <v>45500008</v>
      </c>
      <c r="D124" s="46" t="str">
        <f aca="false">+IF(AT124&gt;0,"L31","L37")</f>
        <v>L37</v>
      </c>
      <c r="E124" s="57" t="s">
        <v>1932</v>
      </c>
      <c r="F124" s="15" t="n">
        <f aca="false">+SUMIF(AGRIFARM!H:H,C124,AGRIFARM!L:L)</f>
        <v>0</v>
      </c>
      <c r="G124" s="15" t="n">
        <f aca="false">+SUMIF(AGRICORP!I:I,C124,AGRICORP!E:E)</f>
        <v>0</v>
      </c>
      <c r="H124" s="15" t="n">
        <f aca="false">+SUMIF(SMTP!D:D,'ALL 2020'!C124,SMTP!G:G)</f>
        <v>0</v>
      </c>
      <c r="I124" s="15" t="n">
        <f aca="false">+SUMIF(AGRIVET!G:G,C124,AGRIVET!E:E)</f>
        <v>0</v>
      </c>
      <c r="J124" s="15" t="n">
        <f aca="false">+SUMIF(AGRIVAL!G:G,'ALL 2020'!C124,AGRIVAL!E:E)</f>
        <v>0</v>
      </c>
      <c r="K124" s="15" t="n">
        <f aca="false">+SUMIF(AGRIKOBA!G:G,'ALL 2020'!C124,AGRIKOBA!E:E)</f>
        <v>0</v>
      </c>
      <c r="L124" s="15" t="n">
        <f aca="false">+SUMIF(LMOI!F:F,'ALL 2020'!C124,LMOI!D:D)</f>
        <v>0</v>
      </c>
      <c r="M124" s="15" t="n">
        <f aca="false">+SUMIF(TARTINE!G:G,'ALL 2020'!C124,TARTINE!E:E)</f>
        <v>0</v>
      </c>
      <c r="N124" s="15" t="n">
        <f aca="false">+SUMIF(IDF!F:F,'ALL 2020'!C124,IDF!D:D)</f>
        <v>0</v>
      </c>
      <c r="O124" s="15" t="n">
        <f aca="false">+SUMIF(RYA!G:G,C124,RYA!E:E)</f>
        <v>0</v>
      </c>
      <c r="P124" s="15" t="n">
        <f aca="false">+SUMIF('SCI NOAH'!G:G,'ALL 2020'!C124,'SCI NOAH'!E:E)</f>
        <v>0</v>
      </c>
      <c r="Q124" s="15" t="n">
        <f aca="false">+SUMIF(SIM!F:F,'ALL 2020'!C124,SIM!D:D)</f>
        <v>0</v>
      </c>
      <c r="R124" s="15" t="n">
        <f aca="false">+SUMIF('First Energy'!F:F,'ALL 2020'!C124,'First Energy'!D:D)</f>
        <v>0</v>
      </c>
      <c r="S124" s="15" t="n">
        <f aca="false">+SUMIF('ID Motors'!G:G,C124,'ID Motors'!E:E)</f>
        <v>0</v>
      </c>
      <c r="T124" s="15" t="n">
        <f aca="false">+SUMIF('ID RENTAL'!G:G,'ALL 2020'!C124,'ID RENTAL'!E:E)</f>
        <v>0</v>
      </c>
      <c r="U124" s="15" t="n">
        <f aca="false">+SUMIF('MCM '!G:G,'ALL 2020'!C124,'MCM '!E:E)</f>
        <v>-278523279.9</v>
      </c>
      <c r="V124" s="15" t="n">
        <f aca="false">SUMIF(AGRIMOTORS!G:G,C124,AGRIMOTORS!E:E)</f>
        <v>0</v>
      </c>
      <c r="W124" s="15" t="n">
        <f aca="false">+SUMIF(BOVIMA!F:F,'ALL 2020'!C124,BOVIMA!D:D)</f>
        <v>0</v>
      </c>
      <c r="X124" s="15" t="n">
        <f aca="false">+SUMIF(AGRIFEED!F:F,'ALL 2020'!C124,AGRIFEED!D:D)</f>
        <v>0</v>
      </c>
      <c r="Y124" s="15" t="n">
        <f aca="false">SUMIF(AMIP!F:F,'ALL 2020'!C124,AMIP!D:D)</f>
        <v>0</v>
      </c>
      <c r="Z124" s="15" t="n">
        <f aca="false">+SUMIF(ISF!G:G,'ALL 2020'!C124,ISF!E:E)</f>
        <v>0</v>
      </c>
      <c r="AA124" s="29" t="n">
        <f aca="false">+SUMIF(DISCOI!G:G,'ALL 2020'!C124,DISCOI!E:E)</f>
        <v>0</v>
      </c>
      <c r="AB124" s="15" t="n">
        <f aca="false">+SUMIF(MABEL!F:F,'ALL 2020'!C124,MABEL!D:D)</f>
        <v>0</v>
      </c>
      <c r="AC124" s="15" t="n">
        <f aca="false">+SUMIF(NMP!F:F,'ALL 2020'!C124,NMP!D:D)</f>
        <v>0</v>
      </c>
      <c r="AD124" s="15" t="n">
        <f aca="false">SUMIF('AMCHO '!F:F,'ALL 2020'!C124,'AMCHO '!D:D)</f>
        <v>0</v>
      </c>
      <c r="AE124" s="41" t="n">
        <f aca="false">+SUMIF(CONFORTIS!G:G,'ALL 2020'!C124,CONFORTIS!E:E)</f>
        <v>0</v>
      </c>
      <c r="AF124" s="15" t="n">
        <f aca="false">+SUMIF('IRS IMMO'!G:G,'ALL 2020'!C124,'IRS IMMO'!E:E)</f>
        <v>0</v>
      </c>
      <c r="AG124" s="15" t="n">
        <f aca="false">+SUMIF(AGRIVETAM!F:F,'ALL 2020'!C124,AGRIVETAM!D:D)</f>
        <v>0</v>
      </c>
      <c r="AH124" s="15" t="n">
        <f aca="false">+SUMIF(EUROPAINTS!F:F,'ALL 2020'!C124,EUROPAINTS!D:D)</f>
        <v>0</v>
      </c>
      <c r="AI124" s="15" t="n">
        <f aca="false">+SUMIF('VET ABE'!F:F,'ALL 2020'!C124,'VET ABE'!E:E)</f>
        <v>0</v>
      </c>
      <c r="AJ124" s="15" t="n">
        <f aca="false">SUMIF('VET FIA'!F:F,'ALL 2020'!C124,'VET FIA'!E:E)</f>
        <v>0</v>
      </c>
      <c r="AK124" s="15" t="n">
        <f aca="false">+SUMIF('CSS SAKAY'!F:F,'ALL 2020'!C124,'CSS SAKAY'!D:D)</f>
        <v>0</v>
      </c>
      <c r="AL124" s="15" t="n">
        <f aca="false">+SUMIF(AGRIMA!F:F,'ALL 2020'!C124,AGRIMA!D:D)</f>
        <v>0</v>
      </c>
      <c r="AM124" s="15" t="n">
        <f aca="false">SUMIF('United Malagasy'!F:F,'ALL 2020'!C124,'United Malagasy'!D:D)</f>
        <v>0</v>
      </c>
      <c r="AN124" s="15" t="n">
        <f aca="false">+SUMIF(NUTRIFOOD!E:E,'ALL 2020'!C124,NUTRIFOOD!D:D)</f>
        <v>0</v>
      </c>
      <c r="AO124" s="15" t="n">
        <f aca="false">+SUMIF(FERRIS!H:H,'ALL 2020'!C124,FERRIS!F:F)</f>
        <v>0</v>
      </c>
      <c r="AP124" s="15" t="n">
        <f aca="false">+SUMIF(SEM!F:F,'ALL 2020'!C124,SEM!D:D)</f>
        <v>0</v>
      </c>
      <c r="AQ124" s="15" t="n">
        <f aca="false">+SUMIF(Madatrade!F:F,'ALL 2020'!C124,Madatrade!D:D)</f>
        <v>0</v>
      </c>
      <c r="AR124" s="15" t="n">
        <f aca="false">+SUMIF('FLY TECH'!F:F,'ALL 2020'!C124,'FLY TECH'!E:E)</f>
        <v>0</v>
      </c>
      <c r="AS124" s="15" t="n">
        <f aca="false">+SUMIF('FIRST INVESTISSEMENT'!G:G,'ALL 2020'!C124,'FIRST INVESTISSEMENT'!E:E)</f>
        <v>0</v>
      </c>
      <c r="AT124" s="105" t="n">
        <f aca="false">+SUM(F124:AS124)</f>
        <v>-278523279.9</v>
      </c>
      <c r="AU124" s="106" t="n">
        <f aca="false">+AT124/$AW$2</f>
        <v>-61327.2620161661</v>
      </c>
    </row>
    <row r="125" customFormat="false" ht="17.25" hidden="false" customHeight="true" outlineLevel="0" collapsed="false">
      <c r="A125" s="6" t="str">
        <f aca="false">+LEFT(B125)</f>
        <v>4</v>
      </c>
      <c r="B125" s="6" t="str">
        <f aca="false">+LEFT(C125,3)</f>
        <v>455</v>
      </c>
      <c r="C125" s="20" t="n">
        <v>45500009</v>
      </c>
      <c r="D125" s="46" t="str">
        <f aca="false">+IF(AT125&gt;0,"L32","L38")</f>
        <v>L32</v>
      </c>
      <c r="E125" s="57" t="s">
        <v>2955</v>
      </c>
      <c r="F125" s="15" t="n">
        <f aca="false">+SUMIF(AGRIFARM!H:H,C125,AGRIFARM!L:L)</f>
        <v>0</v>
      </c>
      <c r="G125" s="15" t="n">
        <f aca="false">+SUMIF(AGRICORP!I:I,C125,AGRICORP!E:E)</f>
        <v>0</v>
      </c>
      <c r="H125" s="15" t="n">
        <f aca="false">+SUMIF(SMTP!D:D,'ALL 2020'!C125,SMTP!G:G)</f>
        <v>0</v>
      </c>
      <c r="I125" s="15" t="n">
        <f aca="false">+SUMIF(AGRIVET!G:G,C125,AGRIVET!E:E)</f>
        <v>0</v>
      </c>
      <c r="J125" s="15" t="n">
        <f aca="false">+SUMIF(AGRIVAL!G:G,'ALL 2020'!C125,AGRIVAL!E:E)</f>
        <v>0</v>
      </c>
      <c r="K125" s="15" t="n">
        <f aca="false">+SUMIF(AGRIKOBA!G:G,'ALL 2020'!C125,AGRIKOBA!E:E)</f>
        <v>0</v>
      </c>
      <c r="L125" s="15" t="n">
        <f aca="false">+SUMIF(LMOI!F:F,'ALL 2020'!C125,LMOI!D:D)</f>
        <v>0</v>
      </c>
      <c r="M125" s="15" t="n">
        <f aca="false">+SUMIF(TARTINE!G:G,'ALL 2020'!C125,TARTINE!E:E)</f>
        <v>0</v>
      </c>
      <c r="N125" s="15" t="n">
        <f aca="false">+SUMIF(IDF!F:F,'ALL 2020'!C125,IDF!D:D)</f>
        <v>0</v>
      </c>
      <c r="O125" s="15" t="n">
        <f aca="false">+SUMIF(RYA!G:G,C125,RYA!E:E)</f>
        <v>0</v>
      </c>
      <c r="P125" s="15" t="n">
        <f aca="false">+SUMIF('SCI NOAH'!G:G,'ALL 2020'!C125,'SCI NOAH'!E:E)</f>
        <v>0</v>
      </c>
      <c r="Q125" s="15" t="n">
        <f aca="false">+SUMIF(SIM!F:F,'ALL 2020'!C125,SIM!D:D)</f>
        <v>0</v>
      </c>
      <c r="R125" s="15" t="n">
        <f aca="false">+SUMIF('First Energy'!F:F,'ALL 2020'!C125,'First Energy'!D:D)</f>
        <v>0</v>
      </c>
      <c r="S125" s="15" t="n">
        <f aca="false">+SUMIF('ID Motors'!G:G,C125,'ID Motors'!E:E)</f>
        <v>0</v>
      </c>
      <c r="T125" s="15" t="n">
        <f aca="false">+SUMIF('ID RENTAL'!G:G,'ALL 2020'!C125,'ID RENTAL'!E:E)</f>
        <v>0</v>
      </c>
      <c r="U125" s="15" t="n">
        <f aca="false">+SUMIF('MCM '!G:G,'ALL 2020'!C125,'MCM '!E:E)</f>
        <v>187220000</v>
      </c>
      <c r="V125" s="15" t="n">
        <f aca="false">SUMIF(AGRIMOTORS!G:G,C125,AGRIMOTORS!E:E)</f>
        <v>0</v>
      </c>
      <c r="W125" s="15" t="n">
        <f aca="false">+SUMIF(BOVIMA!F:F,'ALL 2020'!C125,BOVIMA!D:D)</f>
        <v>0</v>
      </c>
      <c r="X125" s="15" t="n">
        <f aca="false">+SUMIF(AGRIFEED!F:F,'ALL 2020'!C125,AGRIFEED!D:D)</f>
        <v>0</v>
      </c>
      <c r="Y125" s="15" t="n">
        <f aca="false">SUMIF(AMIP!F:F,'ALL 2020'!C125,AMIP!D:D)</f>
        <v>0</v>
      </c>
      <c r="Z125" s="15" t="n">
        <f aca="false">+SUMIF(ISF!G:G,'ALL 2020'!C125,ISF!E:E)</f>
        <v>0</v>
      </c>
      <c r="AA125" s="29" t="n">
        <f aca="false">+SUMIF(DISCOI!G:G,'ALL 2020'!C125,DISCOI!E:E)</f>
        <v>0</v>
      </c>
      <c r="AB125" s="15" t="n">
        <f aca="false">+SUMIF(MABEL!F:F,'ALL 2020'!C125,MABEL!D:D)</f>
        <v>0</v>
      </c>
      <c r="AC125" s="15" t="n">
        <f aca="false">+SUMIF(NMP!F:F,'ALL 2020'!C125,NMP!D:D)</f>
        <v>0</v>
      </c>
      <c r="AD125" s="15" t="n">
        <f aca="false">SUMIF('AMCHO '!F:F,'ALL 2020'!C125,'AMCHO '!D:D)</f>
        <v>0</v>
      </c>
      <c r="AE125" s="41" t="n">
        <f aca="false">+SUMIF(CONFORTIS!G:G,'ALL 2020'!C125,CONFORTIS!E:E)</f>
        <v>0</v>
      </c>
      <c r="AF125" s="15" t="n">
        <f aca="false">+SUMIF('IRS IMMO'!G:G,'ALL 2020'!C125,'IRS IMMO'!E:E)</f>
        <v>0</v>
      </c>
      <c r="AG125" s="15" t="n">
        <f aca="false">+SUMIF(AGRIVETAM!F:F,'ALL 2020'!C125,AGRIVETAM!D:D)</f>
        <v>0</v>
      </c>
      <c r="AH125" s="15" t="n">
        <f aca="false">+SUMIF(EUROPAINTS!F:F,'ALL 2020'!C125,EUROPAINTS!D:D)</f>
        <v>0</v>
      </c>
      <c r="AI125" s="15" t="n">
        <f aca="false">+SUMIF('VET ABE'!F:F,'ALL 2020'!C125,'VET ABE'!E:E)</f>
        <v>0</v>
      </c>
      <c r="AJ125" s="15" t="n">
        <f aca="false">SUMIF('VET FIA'!F:F,'ALL 2020'!C125,'VET FIA'!E:E)</f>
        <v>0</v>
      </c>
      <c r="AK125" s="15" t="n">
        <f aca="false">+SUMIF('CSS SAKAY'!F:F,'ALL 2020'!C125,'CSS SAKAY'!D:D)</f>
        <v>0</v>
      </c>
      <c r="AL125" s="15" t="n">
        <f aca="false">+SUMIF(AGRIMA!F:F,'ALL 2020'!C125,AGRIMA!D:D)</f>
        <v>0</v>
      </c>
      <c r="AM125" s="15" t="n">
        <f aca="false">SUMIF('United Malagasy'!F:F,'ALL 2020'!C125,'United Malagasy'!D:D)</f>
        <v>0</v>
      </c>
      <c r="AN125" s="15" t="n">
        <f aca="false">+SUMIF(NUTRIFOOD!E:E,'ALL 2020'!C125,NUTRIFOOD!D:D)</f>
        <v>0</v>
      </c>
      <c r="AO125" s="15" t="n">
        <f aca="false">+SUMIF(FERRIS!H:H,'ALL 2020'!C125,FERRIS!F:F)</f>
        <v>0</v>
      </c>
      <c r="AP125" s="15" t="n">
        <f aca="false">+SUMIF(SEM!F:F,'ALL 2020'!C125,SEM!D:D)</f>
        <v>0</v>
      </c>
      <c r="AQ125" s="15" t="n">
        <f aca="false">+SUMIF(Madatrade!F:F,'ALL 2020'!C125,Madatrade!D:D)</f>
        <v>0</v>
      </c>
      <c r="AR125" s="15" t="n">
        <f aca="false">+SUMIF('FLY TECH'!F:F,'ALL 2020'!C125,'FLY TECH'!E:E)</f>
        <v>0</v>
      </c>
      <c r="AS125" s="15" t="n">
        <f aca="false">+SUMIF('FIRST INVESTISSEMENT'!G:G,'ALL 2020'!C125,'FIRST INVESTISSEMENT'!E:E)</f>
        <v>0</v>
      </c>
      <c r="AT125" s="105" t="n">
        <f aca="false">+SUM(F125:AS125)</f>
        <v>187220000</v>
      </c>
      <c r="AU125" s="106" t="n">
        <f aca="false">+AT125/$AW$2</f>
        <v>41223.4481756389</v>
      </c>
    </row>
    <row r="126" customFormat="false" ht="17.25" hidden="false" customHeight="true" outlineLevel="0" collapsed="false">
      <c r="A126" s="6" t="str">
        <f aca="false">+LEFT(B126)</f>
        <v>4</v>
      </c>
      <c r="B126" s="6" t="str">
        <f aca="false">+LEFT(C126,3)</f>
        <v>455</v>
      </c>
      <c r="C126" s="20" t="n">
        <v>45500010</v>
      </c>
      <c r="D126" s="46" t="str">
        <f aca="false">+IF(AT126&gt;0,"L33","L39")</f>
        <v>L39</v>
      </c>
      <c r="E126" s="57" t="s">
        <v>2495</v>
      </c>
      <c r="F126" s="15" t="n">
        <f aca="false">+SUMIF(AGRIFARM!H:H,C126,AGRIFARM!L:L)</f>
        <v>0</v>
      </c>
      <c r="G126" s="15" t="n">
        <f aca="false">+SUMIF(AGRICORP!I:I,C126,AGRICORP!E:E)</f>
        <v>0</v>
      </c>
      <c r="H126" s="15" t="n">
        <f aca="false">+SUMIF(SMTP!D:D,'ALL 2020'!C126,SMTP!G:G)</f>
        <v>0</v>
      </c>
      <c r="I126" s="15" t="n">
        <f aca="false">+SUMIF(AGRIVET!G:G,C126,AGRIVET!E:E)</f>
        <v>0</v>
      </c>
      <c r="J126" s="15" t="n">
        <f aca="false">+SUMIF(AGRIVAL!G:G,'ALL 2020'!C126,AGRIVAL!E:E)</f>
        <v>0</v>
      </c>
      <c r="K126" s="15" t="n">
        <f aca="false">+SUMIF(AGRIKOBA!G:G,'ALL 2020'!C126,AGRIKOBA!E:E)</f>
        <v>0</v>
      </c>
      <c r="L126" s="15" t="n">
        <f aca="false">+SUMIF(LMOI!F:F,'ALL 2020'!C126,LMOI!D:D)</f>
        <v>0</v>
      </c>
      <c r="M126" s="15" t="n">
        <f aca="false">+SUMIF(TARTINE!G:G,'ALL 2020'!C126,TARTINE!E:E)</f>
        <v>0</v>
      </c>
      <c r="N126" s="15" t="n">
        <f aca="false">+SUMIF(IDF!F:F,'ALL 2020'!C126,IDF!D:D)</f>
        <v>0</v>
      </c>
      <c r="O126" s="15" t="n">
        <f aca="false">+SUMIF(RYA!G:G,C126,RYA!E:E)</f>
        <v>0</v>
      </c>
      <c r="P126" s="15" t="n">
        <f aca="false">+SUMIF('SCI NOAH'!G:G,'ALL 2020'!C126,'SCI NOAH'!E:E)</f>
        <v>0</v>
      </c>
      <c r="Q126" s="15" t="n">
        <f aca="false">+SUMIF(SIM!F:F,'ALL 2020'!C126,SIM!D:D)</f>
        <v>0</v>
      </c>
      <c r="R126" s="15" t="n">
        <f aca="false">+SUMIF('First Energy'!F:F,'ALL 2020'!C126,'First Energy'!D:D)</f>
        <v>0</v>
      </c>
      <c r="S126" s="15" t="n">
        <f aca="false">+SUMIF('ID Motors'!G:G,C126,'ID Motors'!E:E)</f>
        <v>0</v>
      </c>
      <c r="T126" s="15" t="n">
        <f aca="false">+SUMIF('ID RENTAL'!G:G,'ALL 2020'!C126,'ID RENTAL'!E:E)</f>
        <v>0</v>
      </c>
      <c r="U126" s="15" t="n">
        <f aca="false">+SUMIF('MCM '!G:G,'ALL 2020'!C126,'MCM '!E:E)</f>
        <v>0</v>
      </c>
      <c r="V126" s="15" t="n">
        <f aca="false">SUMIF(AGRIMOTORS!G:G,C126,AGRIMOTORS!E:E)</f>
        <v>0</v>
      </c>
      <c r="W126" s="15" t="n">
        <f aca="false">+SUMIF(BOVIMA!F:F,'ALL 2020'!C126,BOVIMA!D:D)</f>
        <v>0</v>
      </c>
      <c r="X126" s="15" t="n">
        <f aca="false">+SUMIF(AGRIFEED!F:F,'ALL 2020'!C126,AGRIFEED!D:D)</f>
        <v>0</v>
      </c>
      <c r="Y126" s="15" t="n">
        <f aca="false">SUMIF(AMIP!F:F,'ALL 2020'!C126,AMIP!D:D)</f>
        <v>0</v>
      </c>
      <c r="Z126" s="15" t="n">
        <f aca="false">+SUMIF(ISF!G:G,'ALL 2020'!C126,ISF!E:E)</f>
        <v>0</v>
      </c>
      <c r="AA126" s="29" t="n">
        <f aca="false">+SUMIF(DISCOI!G:G,'ALL 2020'!C126,DISCOI!E:E)</f>
        <v>0</v>
      </c>
      <c r="AB126" s="15" t="n">
        <f aca="false">+SUMIF(MABEL!F:F,'ALL 2020'!C126,MABEL!D:D)</f>
        <v>0</v>
      </c>
      <c r="AC126" s="15" t="n">
        <f aca="false">+SUMIF(NMP!F:F,'ALL 2020'!C126,NMP!D:D)</f>
        <v>0</v>
      </c>
      <c r="AD126" s="15" t="n">
        <f aca="false">SUMIF('AMCHO '!F:F,'ALL 2020'!C126,'AMCHO '!D:D)</f>
        <v>0</v>
      </c>
      <c r="AE126" s="41" t="n">
        <f aca="false">+SUMIF(CONFORTIS!G:G,'ALL 2020'!C126,CONFORTIS!E:E)</f>
        <v>0</v>
      </c>
      <c r="AF126" s="15" t="n">
        <f aca="false">+SUMIF('IRS IMMO'!G:G,'ALL 2020'!C126,'IRS IMMO'!E:E)</f>
        <v>0</v>
      </c>
      <c r="AG126" s="15" t="n">
        <f aca="false">+SUMIF(AGRIVETAM!F:F,'ALL 2020'!C126,AGRIVETAM!D:D)</f>
        <v>0</v>
      </c>
      <c r="AH126" s="15" t="n">
        <f aca="false">+SUMIF(EUROPAINTS!F:F,'ALL 2020'!C126,EUROPAINTS!D:D)</f>
        <v>0</v>
      </c>
      <c r="AI126" s="15" t="n">
        <f aca="false">+SUMIF('VET ABE'!F:F,'ALL 2020'!C126,'VET ABE'!E:E)</f>
        <v>0</v>
      </c>
      <c r="AJ126" s="15" t="n">
        <f aca="false">SUMIF('VET FIA'!F:F,'ALL 2020'!C126,'VET FIA'!E:E)</f>
        <v>0</v>
      </c>
      <c r="AK126" s="15" t="n">
        <f aca="false">+SUMIF('CSS SAKAY'!F:F,'ALL 2020'!C126,'CSS SAKAY'!D:D)</f>
        <v>0</v>
      </c>
      <c r="AL126" s="15" t="n">
        <f aca="false">+SUMIF(AGRIMA!F:F,'ALL 2020'!C126,AGRIMA!D:D)</f>
        <v>0</v>
      </c>
      <c r="AM126" s="15" t="n">
        <f aca="false">SUMIF('United Malagasy'!F:F,'ALL 2020'!C126,'United Malagasy'!D:D)</f>
        <v>0</v>
      </c>
      <c r="AN126" s="15" t="n">
        <f aca="false">+SUMIF(NUTRIFOOD!E:E,'ALL 2020'!C126,NUTRIFOOD!D:D)</f>
        <v>0</v>
      </c>
      <c r="AO126" s="15" t="n">
        <f aca="false">+SUMIF(FERRIS!H:H,'ALL 2020'!C126,FERRIS!F:F)</f>
        <v>0</v>
      </c>
      <c r="AP126" s="15" t="n">
        <f aca="false">+SUMIF(SEM!F:F,'ALL 2020'!C126,SEM!D:D)</f>
        <v>0</v>
      </c>
      <c r="AQ126" s="15" t="n">
        <f aca="false">+SUMIF(Madatrade!F:F,'ALL 2020'!C126,Madatrade!D:D)</f>
        <v>0</v>
      </c>
      <c r="AR126" s="15" t="n">
        <f aca="false">+SUMIF('FLY TECH'!F:F,'ALL 2020'!C126,'FLY TECH'!E:E)</f>
        <v>0</v>
      </c>
      <c r="AS126" s="15" t="n">
        <f aca="false">+SUMIF('FIRST INVESTISSEMENT'!G:G,'ALL 2020'!C126,'FIRST INVESTISSEMENT'!E:E)</f>
        <v>0</v>
      </c>
      <c r="AT126" s="105" t="n">
        <f aca="false">+SUM(F126:AS126)</f>
        <v>0</v>
      </c>
      <c r="AU126" s="106" t="n">
        <f aca="false">+AT126/$AW$2</f>
        <v>0</v>
      </c>
    </row>
    <row r="127" customFormat="false" ht="17.25" hidden="false" customHeight="true" outlineLevel="0" collapsed="false">
      <c r="A127" s="6" t="str">
        <f aca="false">+LEFT(B127)</f>
        <v>4</v>
      </c>
      <c r="B127" s="6" t="str">
        <f aca="false">+LEFT(C127,3)</f>
        <v>455</v>
      </c>
      <c r="C127" s="20" t="n">
        <v>45514000</v>
      </c>
      <c r="D127" s="46" t="str">
        <f aca="false">+IF(AT127&gt;0,"L34","L40")</f>
        <v>L40</v>
      </c>
      <c r="E127" s="57" t="s">
        <v>2730</v>
      </c>
      <c r="F127" s="15" t="n">
        <f aca="false">+SUMIF(AGRIFARM!H:H,C127,AGRIFARM!L:L)</f>
        <v>0</v>
      </c>
      <c r="G127" s="15" t="n">
        <f aca="false">+SUMIF(AGRICORP!I:I,C127,AGRICORP!E:E)</f>
        <v>0</v>
      </c>
      <c r="H127" s="15" t="n">
        <f aca="false">+SUMIF(SMTP!D:D,'ALL 2020'!C127,SMTP!G:G)</f>
        <v>0</v>
      </c>
      <c r="I127" s="15" t="n">
        <f aca="false">+SUMIF(AGRIVET!G:G,C127,AGRIVET!E:E)</f>
        <v>0</v>
      </c>
      <c r="J127" s="15" t="n">
        <f aca="false">+SUMIF(AGRIVAL!G:G,'ALL 2020'!C127,AGRIVAL!E:E)</f>
        <v>0</v>
      </c>
      <c r="K127" s="15" t="n">
        <f aca="false">+SUMIF(AGRIKOBA!G:G,'ALL 2020'!C127,AGRIKOBA!E:E)</f>
        <v>-39000000</v>
      </c>
      <c r="L127" s="15" t="n">
        <f aca="false">+SUMIF(LMOI!F:F,'ALL 2020'!C127,LMOI!D:D)</f>
        <v>0</v>
      </c>
      <c r="M127" s="15" t="n">
        <f aca="false">+SUMIF(TARTINE!G:G,'ALL 2020'!C127,TARTINE!E:E)</f>
        <v>0</v>
      </c>
      <c r="N127" s="15" t="n">
        <f aca="false">+SUMIF(IDF!F:F,'ALL 2020'!C127,IDF!D:D)</f>
        <v>0</v>
      </c>
      <c r="O127" s="15" t="n">
        <f aca="false">+SUMIF(RYA!G:G,C127,RYA!E:E)</f>
        <v>0</v>
      </c>
      <c r="P127" s="15" t="n">
        <f aca="false">+SUMIF('SCI NOAH'!G:G,'ALL 2020'!C127,'SCI NOAH'!E:E)</f>
        <v>0</v>
      </c>
      <c r="Q127" s="15" t="n">
        <f aca="false">+SUMIF(SIM!F:F,'ALL 2020'!C127,SIM!D:D)</f>
        <v>0</v>
      </c>
      <c r="R127" s="15" t="n">
        <f aca="false">+SUMIF('First Energy'!F:F,'ALL 2020'!C127,'First Energy'!D:D)</f>
        <v>0</v>
      </c>
      <c r="S127" s="15" t="n">
        <f aca="false">+SUMIF('ID Motors'!G:G,C127,'ID Motors'!E:E)</f>
        <v>0</v>
      </c>
      <c r="T127" s="15" t="n">
        <f aca="false">+SUMIF('ID RENTAL'!G:G,'ALL 2020'!C127,'ID RENTAL'!E:E)</f>
        <v>0</v>
      </c>
      <c r="U127" s="15" t="n">
        <f aca="false">+SUMIF('MCM '!G:G,'ALL 2020'!C127,'MCM '!E:E)</f>
        <v>0</v>
      </c>
      <c r="V127" s="15" t="n">
        <f aca="false">SUMIF(AGRIMOTORS!G:G,C127,AGRIMOTORS!E:E)</f>
        <v>0</v>
      </c>
      <c r="W127" s="15" t="n">
        <f aca="false">+SUMIF(BOVIMA!F:F,'ALL 2020'!C127,BOVIMA!D:D)</f>
        <v>0</v>
      </c>
      <c r="X127" s="15" t="n">
        <f aca="false">+SUMIF(AGRIFEED!F:F,'ALL 2020'!C127,AGRIFEED!D:D)</f>
        <v>0</v>
      </c>
      <c r="Y127" s="15" t="n">
        <f aca="false">SUMIF(AMIP!F:F,'ALL 2020'!C127,AMIP!D:D)</f>
        <v>0</v>
      </c>
      <c r="Z127" s="15" t="n">
        <f aca="false">+SUMIF(ISF!G:G,'ALL 2020'!C127,ISF!E:E)</f>
        <v>0</v>
      </c>
      <c r="AA127" s="29" t="n">
        <f aca="false">+SUMIF(DISCOI!G:G,'ALL 2020'!C127,DISCOI!E:E)</f>
        <v>0</v>
      </c>
      <c r="AB127" s="15" t="n">
        <f aca="false">+SUMIF(MABEL!F:F,'ALL 2020'!C127,MABEL!D:D)</f>
        <v>0</v>
      </c>
      <c r="AC127" s="15" t="n">
        <f aca="false">+SUMIF(NMP!F:F,'ALL 2020'!C127,NMP!D:D)</f>
        <v>0</v>
      </c>
      <c r="AD127" s="15" t="n">
        <f aca="false">SUMIF('AMCHO '!F:F,'ALL 2020'!C127,'AMCHO '!D:D)</f>
        <v>0</v>
      </c>
      <c r="AE127" s="41" t="n">
        <f aca="false">+SUMIF(CONFORTIS!G:G,'ALL 2020'!C127,CONFORTIS!E:E)</f>
        <v>0</v>
      </c>
      <c r="AF127" s="15" t="n">
        <f aca="false">+SUMIF('IRS IMMO'!G:G,'ALL 2020'!C127,'IRS IMMO'!E:E)</f>
        <v>0</v>
      </c>
      <c r="AG127" s="15" t="n">
        <f aca="false">+SUMIF(AGRIVETAM!F:F,'ALL 2020'!C127,AGRIVETAM!D:D)</f>
        <v>0</v>
      </c>
      <c r="AH127" s="15" t="n">
        <f aca="false">+SUMIF(EUROPAINTS!F:F,'ALL 2020'!C127,EUROPAINTS!D:D)</f>
        <v>0</v>
      </c>
      <c r="AI127" s="15" t="n">
        <f aca="false">+SUMIF('VET ABE'!F:F,'ALL 2020'!C127,'VET ABE'!E:E)</f>
        <v>0</v>
      </c>
      <c r="AJ127" s="15" t="n">
        <f aca="false">SUMIF('VET FIA'!F:F,'ALL 2020'!C127,'VET FIA'!E:E)</f>
        <v>0</v>
      </c>
      <c r="AK127" s="15" t="n">
        <f aca="false">+SUMIF('CSS SAKAY'!F:F,'ALL 2020'!C127,'CSS SAKAY'!D:D)</f>
        <v>0</v>
      </c>
      <c r="AL127" s="15" t="n">
        <f aca="false">+SUMIF(AGRIMA!F:F,'ALL 2020'!C127,AGRIMA!D:D)</f>
        <v>0</v>
      </c>
      <c r="AM127" s="15" t="n">
        <f aca="false">SUMIF('United Malagasy'!F:F,'ALL 2020'!C127,'United Malagasy'!D:D)</f>
        <v>0</v>
      </c>
      <c r="AN127" s="15" t="n">
        <f aca="false">+SUMIF(NUTRIFOOD!E:E,'ALL 2020'!C127,NUTRIFOOD!D:D)</f>
        <v>18750000</v>
      </c>
      <c r="AO127" s="15" t="n">
        <f aca="false">+SUMIF(FERRIS!H:H,'ALL 2020'!C127,FERRIS!F:F)</f>
        <v>0</v>
      </c>
      <c r="AP127" s="15" t="n">
        <f aca="false">+SUMIF(SEM!F:F,'ALL 2020'!C127,SEM!D:D)</f>
        <v>-3377616744.57</v>
      </c>
      <c r="AQ127" s="15" t="n">
        <f aca="false">+SUMIF(Madatrade!F:F,'ALL 2020'!C127,Madatrade!D:D)</f>
        <v>0</v>
      </c>
      <c r="AR127" s="15" t="n">
        <f aca="false">+SUMIF('FLY TECH'!F:F,'ALL 2020'!C127,'FLY TECH'!E:E)</f>
        <v>0</v>
      </c>
      <c r="AS127" s="15" t="n">
        <f aca="false">+SUMIF('FIRST INVESTISSEMENT'!G:G,'ALL 2020'!C127,'FIRST INVESTISSEMENT'!E:E)</f>
        <v>0</v>
      </c>
      <c r="AT127" s="105" t="n">
        <f aca="false">+SUM(F127:AS127)</f>
        <v>-3397866744.57</v>
      </c>
      <c r="AU127" s="106" t="n">
        <f aca="false">+AT127/$AW$2</f>
        <v>-748166.775197673</v>
      </c>
    </row>
    <row r="128" customFormat="false" ht="17.25" hidden="false" customHeight="true" outlineLevel="0" collapsed="false">
      <c r="A128" s="6" t="str">
        <f aca="false">+LEFT(B128)</f>
        <v>4</v>
      </c>
      <c r="B128" s="6" t="str">
        <f aca="false">+LEFT(C128,3)</f>
        <v>455</v>
      </c>
      <c r="C128" s="20" t="n">
        <v>45516000</v>
      </c>
      <c r="D128" s="46" t="str">
        <f aca="false">+IF(AT128&gt;0,"L35","L41")</f>
        <v>L41</v>
      </c>
      <c r="E128" s="57" t="s">
        <v>2732</v>
      </c>
      <c r="F128" s="15" t="n">
        <f aca="false">+SUMIF(AGRIFARM!H:H,C128,AGRIFARM!L:L)</f>
        <v>0</v>
      </c>
      <c r="G128" s="15" t="n">
        <f aca="false">+SUMIF(AGRICORP!I:I,C128,AGRICORP!E:E)</f>
        <v>0</v>
      </c>
      <c r="H128" s="15" t="n">
        <f aca="false">+SUMIF(SMTP!D:D,'ALL 2020'!C128,SMTP!G:G)</f>
        <v>0</v>
      </c>
      <c r="I128" s="15" t="n">
        <f aca="false">+SUMIF(AGRIVET!G:G,C128,AGRIVET!E:E)</f>
        <v>0</v>
      </c>
      <c r="J128" s="15" t="n">
        <f aca="false">+SUMIF(AGRIVAL!G:G,'ALL 2020'!C128,AGRIVAL!E:E)</f>
        <v>0</v>
      </c>
      <c r="K128" s="15" t="n">
        <f aca="false">+SUMIF(AGRIKOBA!G:G,'ALL 2020'!C128,AGRIKOBA!E:E)</f>
        <v>0</v>
      </c>
      <c r="L128" s="15" t="n">
        <f aca="false">+SUMIF(LMOI!F:F,'ALL 2020'!C128,LMOI!D:D)</f>
        <v>0</v>
      </c>
      <c r="M128" s="15" t="n">
        <f aca="false">+SUMIF(TARTINE!G:G,'ALL 2020'!C128,TARTINE!E:E)</f>
        <v>0</v>
      </c>
      <c r="N128" s="15" t="n">
        <f aca="false">+SUMIF(IDF!F:F,'ALL 2020'!C128,IDF!D:D)</f>
        <v>0</v>
      </c>
      <c r="O128" s="15" t="n">
        <f aca="false">+SUMIF(RYA!G:G,C128,RYA!E:E)</f>
        <v>0</v>
      </c>
      <c r="P128" s="15" t="n">
        <f aca="false">+SUMIF('SCI NOAH'!G:G,'ALL 2020'!C128,'SCI NOAH'!E:E)</f>
        <v>0</v>
      </c>
      <c r="Q128" s="15" t="n">
        <f aca="false">+SUMIF(SIM!F:F,'ALL 2020'!C128,SIM!D:D)</f>
        <v>0</v>
      </c>
      <c r="R128" s="15" t="n">
        <f aca="false">+SUMIF('First Energy'!F:F,'ALL 2020'!C128,'First Energy'!D:D)</f>
        <v>0</v>
      </c>
      <c r="S128" s="15" t="n">
        <f aca="false">+SUMIF('ID Motors'!G:G,C128,'ID Motors'!E:E)</f>
        <v>0</v>
      </c>
      <c r="T128" s="15" t="n">
        <f aca="false">+SUMIF('ID RENTAL'!G:G,'ALL 2020'!C128,'ID RENTAL'!E:E)</f>
        <v>0</v>
      </c>
      <c r="U128" s="15" t="n">
        <f aca="false">+SUMIF('MCM '!G:G,'ALL 2020'!C128,'MCM '!E:E)</f>
        <v>0</v>
      </c>
      <c r="V128" s="15" t="n">
        <f aca="false">SUMIF(AGRIMOTORS!G:G,C128,AGRIMOTORS!E:E)</f>
        <v>0</v>
      </c>
      <c r="W128" s="15" t="n">
        <f aca="false">+SUMIF(BOVIMA!F:F,'ALL 2020'!C128,BOVIMA!D:D)</f>
        <v>0</v>
      </c>
      <c r="X128" s="15" t="n">
        <f aca="false">+SUMIF(AGRIFEED!F:F,'ALL 2020'!C128,AGRIFEED!D:D)</f>
        <v>0</v>
      </c>
      <c r="Y128" s="15" t="n">
        <f aca="false">SUMIF(AMIP!F:F,'ALL 2020'!C128,AMIP!D:D)</f>
        <v>0</v>
      </c>
      <c r="Z128" s="15" t="n">
        <f aca="false">+SUMIF(ISF!G:G,'ALL 2020'!C128,ISF!E:E)</f>
        <v>0</v>
      </c>
      <c r="AA128" s="29" t="n">
        <f aca="false">+SUMIF(DISCOI!G:G,'ALL 2020'!C128,DISCOI!E:E)</f>
        <v>0</v>
      </c>
      <c r="AB128" s="15" t="n">
        <f aca="false">+SUMIF(MABEL!F:F,'ALL 2020'!C128,MABEL!D:D)</f>
        <v>0</v>
      </c>
      <c r="AC128" s="15" t="n">
        <f aca="false">+SUMIF(NMP!F:F,'ALL 2020'!C128,NMP!D:D)</f>
        <v>0</v>
      </c>
      <c r="AD128" s="15" t="n">
        <f aca="false">SUMIF('AMCHO '!F:F,'ALL 2020'!C128,'AMCHO '!D:D)</f>
        <v>0</v>
      </c>
      <c r="AE128" s="41" t="n">
        <f aca="false">+SUMIF(CONFORTIS!G:G,'ALL 2020'!C128,CONFORTIS!E:E)</f>
        <v>0</v>
      </c>
      <c r="AF128" s="15" t="n">
        <f aca="false">+SUMIF('IRS IMMO'!G:G,'ALL 2020'!C128,'IRS IMMO'!E:E)</f>
        <v>0</v>
      </c>
      <c r="AG128" s="15" t="n">
        <f aca="false">+SUMIF(AGRIVETAM!F:F,'ALL 2020'!C128,AGRIVETAM!D:D)</f>
        <v>0</v>
      </c>
      <c r="AH128" s="15" t="n">
        <f aca="false">+SUMIF(EUROPAINTS!F:F,'ALL 2020'!C128,EUROPAINTS!D:D)</f>
        <v>0</v>
      </c>
      <c r="AI128" s="15" t="n">
        <f aca="false">+SUMIF('VET ABE'!F:F,'ALL 2020'!C128,'VET ABE'!E:E)</f>
        <v>0</v>
      </c>
      <c r="AJ128" s="15" t="n">
        <f aca="false">SUMIF('VET FIA'!F:F,'ALL 2020'!C128,'VET FIA'!E:E)</f>
        <v>0</v>
      </c>
      <c r="AK128" s="15" t="n">
        <f aca="false">+SUMIF('CSS SAKAY'!F:F,'ALL 2020'!C128,'CSS SAKAY'!D:D)</f>
        <v>0</v>
      </c>
      <c r="AL128" s="15" t="n">
        <f aca="false">+SUMIF(AGRIMA!F:F,'ALL 2020'!C128,AGRIMA!D:D)</f>
        <v>0</v>
      </c>
      <c r="AM128" s="15" t="n">
        <f aca="false">SUMIF('United Malagasy'!F:F,'ALL 2020'!C128,'United Malagasy'!D:D)</f>
        <v>0</v>
      </c>
      <c r="AN128" s="15" t="n">
        <f aca="false">+SUMIF(NUTRIFOOD!E:E,'ALL 2020'!C128,NUTRIFOOD!D:D)</f>
        <v>0</v>
      </c>
      <c r="AO128" s="15" t="n">
        <f aca="false">+SUMIF(FERRIS!H:H,'ALL 2020'!C128,FERRIS!F:F)</f>
        <v>0</v>
      </c>
      <c r="AP128" s="15" t="n">
        <f aca="false">+SUMIF(SEM!F:F,'ALL 2020'!C128,SEM!D:D)</f>
        <v>0</v>
      </c>
      <c r="AQ128" s="15" t="n">
        <f aca="false">+SUMIF(Madatrade!F:F,'ALL 2020'!C128,Madatrade!D:D)</f>
        <v>0</v>
      </c>
      <c r="AR128" s="15" t="n">
        <f aca="false">+SUMIF('FLY TECH'!F:F,'ALL 2020'!C128,'FLY TECH'!E:E)</f>
        <v>0</v>
      </c>
      <c r="AS128" s="15" t="n">
        <f aca="false">+SUMIF('FIRST INVESTISSEMENT'!G:G,'ALL 2020'!C128,'FIRST INVESTISSEMENT'!E:E)</f>
        <v>0</v>
      </c>
      <c r="AT128" s="105" t="n">
        <f aca="false">+SUM(F128:AS128)</f>
        <v>0</v>
      </c>
      <c r="AU128" s="106" t="n">
        <f aca="false">+AT128/$AW$2</f>
        <v>0</v>
      </c>
    </row>
    <row r="129" customFormat="false" ht="17.25" hidden="false" customHeight="true" outlineLevel="0" collapsed="false">
      <c r="A129" s="6" t="str">
        <f aca="false">+LEFT(B129)</f>
        <v>4</v>
      </c>
      <c r="B129" s="6" t="str">
        <f aca="false">+LEFT(C129,3)</f>
        <v>455</v>
      </c>
      <c r="C129" s="20" t="n">
        <v>45512000</v>
      </c>
      <c r="D129" s="46" t="str">
        <f aca="false">+IF(AT129&gt;0,"L36","L42")</f>
        <v>L42</v>
      </c>
      <c r="E129" s="57" t="s">
        <v>2436</v>
      </c>
      <c r="F129" s="15" t="n">
        <f aca="false">+SUMIF(AGRIFARM!H:H,C129,AGRIFARM!L:L)</f>
        <v>0</v>
      </c>
      <c r="G129" s="15" t="n">
        <f aca="false">+SUMIF(AGRICORP!I:I,C129,AGRICORP!E:E)</f>
        <v>0</v>
      </c>
      <c r="H129" s="15" t="n">
        <f aca="false">+SUMIF(SMTP!D:D,'ALL 2020'!C129,SMTP!G:G)</f>
        <v>0</v>
      </c>
      <c r="I129" s="15" t="n">
        <f aca="false">+SUMIF(AGRIVET!G:G,C129,AGRIVET!E:E)</f>
        <v>0</v>
      </c>
      <c r="J129" s="15" t="n">
        <f aca="false">+SUMIF(AGRIVAL!G:G,'ALL 2020'!C129,AGRIVAL!E:E)</f>
        <v>0</v>
      </c>
      <c r="K129" s="15" t="n">
        <f aca="false">+SUMIF(AGRIKOBA!G:G,'ALL 2020'!C129,AGRIKOBA!E:E)</f>
        <v>0</v>
      </c>
      <c r="L129" s="15" t="n">
        <f aca="false">+SUMIF(LMOI!F:F,'ALL 2020'!C129,LMOI!D:D)</f>
        <v>0</v>
      </c>
      <c r="M129" s="15" t="n">
        <f aca="false">+SUMIF(TARTINE!G:G,'ALL 2020'!C129,TARTINE!E:E)</f>
        <v>0</v>
      </c>
      <c r="N129" s="15" t="n">
        <f aca="false">+SUMIF(IDF!F:F,'ALL 2020'!C129,IDF!D:D)</f>
        <v>0</v>
      </c>
      <c r="O129" s="15" t="n">
        <f aca="false">+SUMIF(RYA!G:G,C129,RYA!E:E)</f>
        <v>0</v>
      </c>
      <c r="P129" s="15" t="n">
        <f aca="false">+SUMIF('SCI NOAH'!G:G,'ALL 2020'!C129,'SCI NOAH'!E:E)</f>
        <v>0</v>
      </c>
      <c r="Q129" s="15" t="n">
        <f aca="false">+SUMIF(SIM!F:F,'ALL 2020'!C129,SIM!D:D)</f>
        <v>0</v>
      </c>
      <c r="R129" s="15" t="n">
        <f aca="false">+SUMIF('First Energy'!F:F,'ALL 2020'!C129,'First Energy'!D:D)</f>
        <v>0</v>
      </c>
      <c r="S129" s="15" t="n">
        <f aca="false">+SUMIF('ID Motors'!G:G,C129,'ID Motors'!E:E)</f>
        <v>0</v>
      </c>
      <c r="T129" s="15" t="n">
        <f aca="false">+SUMIF('ID RENTAL'!G:G,'ALL 2020'!C129,'ID RENTAL'!E:E)</f>
        <v>0</v>
      </c>
      <c r="U129" s="15" t="n">
        <f aca="false">+SUMIF('MCM '!G:G,'ALL 2020'!C129,'MCM '!E:E)</f>
        <v>0</v>
      </c>
      <c r="V129" s="15" t="n">
        <f aca="false">SUMIF(AGRIMOTORS!G:G,C129,AGRIMOTORS!E:E)</f>
        <v>0</v>
      </c>
      <c r="W129" s="15" t="n">
        <f aca="false">+SUMIF(BOVIMA!F:F,'ALL 2020'!C129,BOVIMA!D:D)</f>
        <v>0</v>
      </c>
      <c r="X129" s="15" t="n">
        <f aca="false">+SUMIF(AGRIFEED!F:F,'ALL 2020'!C129,AGRIFEED!D:D)</f>
        <v>0</v>
      </c>
      <c r="Y129" s="15" t="n">
        <f aca="false">SUMIF(AMIP!F:F,'ALL 2020'!C129,AMIP!D:D)</f>
        <v>0</v>
      </c>
      <c r="Z129" s="15" t="n">
        <f aca="false">+SUMIF(ISF!G:G,'ALL 2020'!C129,ISF!E:E)</f>
        <v>0</v>
      </c>
      <c r="AA129" s="29" t="n">
        <f aca="false">+SUMIF(DISCOI!G:G,'ALL 2020'!C129,DISCOI!E:E)</f>
        <v>0</v>
      </c>
      <c r="AB129" s="15" t="n">
        <f aca="false">+SUMIF(MABEL!F:F,'ALL 2020'!C129,MABEL!D:D)</f>
        <v>0</v>
      </c>
      <c r="AC129" s="15" t="n">
        <f aca="false">+SUMIF(NMP!F:F,'ALL 2020'!C129,NMP!D:D)</f>
        <v>0</v>
      </c>
      <c r="AD129" s="15" t="n">
        <f aca="false">SUMIF('AMCHO '!F:F,'ALL 2020'!C129,'AMCHO '!D:D)</f>
        <v>0</v>
      </c>
      <c r="AE129" s="41" t="n">
        <f aca="false">+SUMIF(CONFORTIS!G:G,'ALL 2020'!C129,CONFORTIS!E:E)</f>
        <v>0</v>
      </c>
      <c r="AF129" s="15" t="n">
        <f aca="false">+SUMIF('IRS IMMO'!G:G,'ALL 2020'!C129,'IRS IMMO'!E:E)</f>
        <v>0</v>
      </c>
      <c r="AG129" s="15" t="n">
        <f aca="false">+SUMIF(AGRIVETAM!F:F,'ALL 2020'!C129,AGRIVETAM!D:D)</f>
        <v>0</v>
      </c>
      <c r="AH129" s="15" t="n">
        <f aca="false">+SUMIF(EUROPAINTS!F:F,'ALL 2020'!C129,EUROPAINTS!D:D)</f>
        <v>0</v>
      </c>
      <c r="AI129" s="15" t="n">
        <f aca="false">+SUMIF('VET ABE'!F:F,'ALL 2020'!C129,'VET ABE'!E:E)</f>
        <v>0</v>
      </c>
      <c r="AJ129" s="15" t="n">
        <f aca="false">SUMIF('VET FIA'!F:F,'ALL 2020'!C129,'VET FIA'!E:E)</f>
        <v>0</v>
      </c>
      <c r="AK129" s="15" t="n">
        <f aca="false">+SUMIF('CSS SAKAY'!F:F,'ALL 2020'!C129,'CSS SAKAY'!D:D)</f>
        <v>0</v>
      </c>
      <c r="AL129" s="15" t="n">
        <f aca="false">+SUMIF(AGRIMA!F:F,'ALL 2020'!C129,AGRIMA!D:D)</f>
        <v>-207403533</v>
      </c>
      <c r="AM129" s="15" t="n">
        <f aca="false">SUMIF('United Malagasy'!F:F,'ALL 2020'!C129,'United Malagasy'!D:D)</f>
        <v>0</v>
      </c>
      <c r="AN129" s="15" t="n">
        <f aca="false">+SUMIF(NUTRIFOOD!E:E,'ALL 2020'!C129,NUTRIFOOD!D:D)</f>
        <v>0</v>
      </c>
      <c r="AO129" s="15" t="n">
        <f aca="false">+SUMIF(FERRIS!H:H,'ALL 2020'!C129,FERRIS!F:F)</f>
        <v>0</v>
      </c>
      <c r="AP129" s="15" t="n">
        <f aca="false">+SUMIF(SEM!F:F,'ALL 2020'!C129,SEM!D:D)</f>
        <v>-190230840</v>
      </c>
      <c r="AQ129" s="15" t="n">
        <f aca="false">+SUMIF(Madatrade!F:F,'ALL 2020'!C129,Madatrade!D:D)</f>
        <v>0</v>
      </c>
      <c r="AR129" s="15" t="n">
        <f aca="false">+SUMIF('FLY TECH'!F:F,'ALL 2020'!C129,'FLY TECH'!E:E)</f>
        <v>-24040000</v>
      </c>
      <c r="AS129" s="15" t="n">
        <f aca="false">+SUMIF('FIRST INVESTISSEMENT'!G:G,'ALL 2020'!C129,'FIRST INVESTISSEMENT'!E:E)</f>
        <v>0</v>
      </c>
      <c r="AT129" s="105" t="n">
        <f aca="false">+SUM(F129:AS129)</f>
        <v>-421674373</v>
      </c>
      <c r="AU129" s="106" t="n">
        <f aca="false">+AT129/$AW$2</f>
        <v>-92847.3008351701</v>
      </c>
    </row>
    <row r="130" customFormat="false" ht="17.25" hidden="false" customHeight="true" outlineLevel="0" collapsed="false">
      <c r="A130" s="6" t="str">
        <f aca="false">+LEFT(B130)</f>
        <v>4</v>
      </c>
      <c r="B130" s="6" t="str">
        <f aca="false">+LEFT(C130,3)</f>
        <v>455</v>
      </c>
      <c r="C130" s="20" t="n">
        <v>45513000</v>
      </c>
      <c r="D130" s="46" t="str">
        <f aca="false">+IF(AT130&gt;0,"L37","L43")</f>
        <v>L43</v>
      </c>
      <c r="E130" s="57" t="s">
        <v>2437</v>
      </c>
      <c r="F130" s="15" t="n">
        <f aca="false">+SUMIF(AGRIFARM!H:H,C130,AGRIFARM!L:L)</f>
        <v>0</v>
      </c>
      <c r="G130" s="15" t="n">
        <f aca="false">+SUMIF(AGRICORP!I:I,C130,AGRICORP!E:E)</f>
        <v>0</v>
      </c>
      <c r="H130" s="15" t="n">
        <f aca="false">+SUMIF(SMTP!D:D,'ALL 2020'!C130,SMTP!G:G)</f>
        <v>0</v>
      </c>
      <c r="I130" s="15" t="n">
        <f aca="false">+SUMIF(AGRIVET!G:G,C130,AGRIVET!E:E)</f>
        <v>0</v>
      </c>
      <c r="J130" s="15" t="n">
        <f aca="false">+SUMIF(AGRIVAL!G:G,'ALL 2020'!C130,AGRIVAL!E:E)</f>
        <v>0</v>
      </c>
      <c r="K130" s="15" t="n">
        <f aca="false">+SUMIF(AGRIKOBA!G:G,'ALL 2020'!C130,AGRIKOBA!E:E)</f>
        <v>0</v>
      </c>
      <c r="L130" s="15" t="n">
        <f aca="false">+SUMIF(LMOI!F:F,'ALL 2020'!C130,LMOI!D:D)</f>
        <v>0</v>
      </c>
      <c r="M130" s="15" t="n">
        <f aca="false">+SUMIF(TARTINE!G:G,'ALL 2020'!C130,TARTINE!E:E)</f>
        <v>0</v>
      </c>
      <c r="N130" s="15" t="n">
        <f aca="false">+SUMIF(IDF!F:F,'ALL 2020'!C130,IDF!D:D)</f>
        <v>0</v>
      </c>
      <c r="O130" s="15" t="n">
        <f aca="false">+SUMIF(RYA!G:G,C130,RYA!E:E)</f>
        <v>0</v>
      </c>
      <c r="P130" s="15" t="n">
        <f aca="false">+SUMIF('SCI NOAH'!G:G,'ALL 2020'!C130,'SCI NOAH'!E:E)</f>
        <v>0</v>
      </c>
      <c r="Q130" s="15" t="n">
        <f aca="false">+SUMIF(SIM!F:F,'ALL 2020'!C130,SIM!D:D)</f>
        <v>0</v>
      </c>
      <c r="R130" s="15" t="n">
        <f aca="false">+SUMIF('First Energy'!F:F,'ALL 2020'!C130,'First Energy'!D:D)</f>
        <v>0</v>
      </c>
      <c r="S130" s="15" t="n">
        <f aca="false">+SUMIF('ID Motors'!G:G,C130,'ID Motors'!E:E)</f>
        <v>0</v>
      </c>
      <c r="T130" s="15" t="n">
        <f aca="false">+SUMIF('ID RENTAL'!G:G,'ALL 2020'!C130,'ID RENTAL'!E:E)</f>
        <v>0</v>
      </c>
      <c r="U130" s="15" t="n">
        <f aca="false">+SUMIF('MCM '!G:G,'ALL 2020'!C130,'MCM '!E:E)</f>
        <v>0</v>
      </c>
      <c r="V130" s="15" t="n">
        <f aca="false">SUMIF(AGRIMOTORS!G:G,C130,AGRIMOTORS!E:E)</f>
        <v>0</v>
      </c>
      <c r="W130" s="15" t="n">
        <f aca="false">+SUMIF(BOVIMA!F:F,'ALL 2020'!C130,BOVIMA!D:D)</f>
        <v>0</v>
      </c>
      <c r="X130" s="15" t="n">
        <f aca="false">+SUMIF(AGRIFEED!F:F,'ALL 2020'!C130,AGRIFEED!D:D)</f>
        <v>0</v>
      </c>
      <c r="Y130" s="15" t="n">
        <f aca="false">SUMIF(AMIP!F:F,'ALL 2020'!C130,AMIP!D:D)</f>
        <v>0</v>
      </c>
      <c r="Z130" s="15" t="n">
        <f aca="false">+SUMIF(ISF!G:G,'ALL 2020'!C130,ISF!E:E)</f>
        <v>0</v>
      </c>
      <c r="AA130" s="29" t="n">
        <f aca="false">+SUMIF(DISCOI!G:G,'ALL 2020'!C130,DISCOI!E:E)</f>
        <v>0</v>
      </c>
      <c r="AB130" s="15" t="n">
        <f aca="false">+SUMIF(MABEL!F:F,'ALL 2020'!C130,MABEL!D:D)</f>
        <v>0</v>
      </c>
      <c r="AC130" s="15" t="n">
        <f aca="false">+SUMIF(NMP!F:F,'ALL 2020'!C130,NMP!D:D)</f>
        <v>0</v>
      </c>
      <c r="AD130" s="15" t="n">
        <f aca="false">SUMIF('AMCHO '!F:F,'ALL 2020'!C130,'AMCHO '!D:D)</f>
        <v>0</v>
      </c>
      <c r="AE130" s="41" t="n">
        <f aca="false">+SUMIF(CONFORTIS!G:G,'ALL 2020'!C130,CONFORTIS!E:E)</f>
        <v>0</v>
      </c>
      <c r="AF130" s="15" t="n">
        <f aca="false">+SUMIF('IRS IMMO'!G:G,'ALL 2020'!C130,'IRS IMMO'!E:E)</f>
        <v>0</v>
      </c>
      <c r="AG130" s="15" t="n">
        <f aca="false">+SUMIF(AGRIVETAM!F:F,'ALL 2020'!C130,AGRIVETAM!D:D)</f>
        <v>0</v>
      </c>
      <c r="AH130" s="15" t="n">
        <f aca="false">+SUMIF(EUROPAINTS!F:F,'ALL 2020'!C130,EUROPAINTS!D:D)</f>
        <v>0</v>
      </c>
      <c r="AI130" s="15" t="n">
        <f aca="false">+SUMIF('VET ABE'!F:F,'ALL 2020'!C130,'VET ABE'!E:E)</f>
        <v>0</v>
      </c>
      <c r="AJ130" s="15" t="n">
        <f aca="false">SUMIF('VET FIA'!F:F,'ALL 2020'!C130,'VET FIA'!E:E)</f>
        <v>0</v>
      </c>
      <c r="AK130" s="15" t="n">
        <f aca="false">+SUMIF('CSS SAKAY'!F:F,'ALL 2020'!C130,'CSS SAKAY'!D:D)</f>
        <v>0</v>
      </c>
      <c r="AL130" s="15" t="n">
        <f aca="false">+SUMIF(AGRIMA!F:F,'ALL 2020'!C130,AGRIMA!D:D)</f>
        <v>-33103200</v>
      </c>
      <c r="AM130" s="15" t="n">
        <f aca="false">SUMIF('United Malagasy'!F:F,'ALL 2020'!C130,'United Malagasy'!D:D)</f>
        <v>0</v>
      </c>
      <c r="AN130" s="15" t="n">
        <f aca="false">+SUMIF(NUTRIFOOD!E:E,'ALL 2020'!C130,NUTRIFOOD!D:D)</f>
        <v>0</v>
      </c>
      <c r="AO130" s="15" t="n">
        <f aca="false">+SUMIF(FERRIS!H:H,'ALL 2020'!C130,FERRIS!F:F)</f>
        <v>0</v>
      </c>
      <c r="AP130" s="15" t="n">
        <f aca="false">+SUMIF(SEM!F:F,'ALL 2020'!C130,SEM!D:D)</f>
        <v>-277000000</v>
      </c>
      <c r="AQ130" s="15" t="n">
        <f aca="false">+SUMIF(Madatrade!F:F,'ALL 2020'!C130,Madatrade!D:D)</f>
        <v>0</v>
      </c>
      <c r="AR130" s="15" t="n">
        <f aca="false">+SUMIF('FLY TECH'!F:F,'ALL 2020'!C130,'FLY TECH'!E:E)</f>
        <v>-7940000</v>
      </c>
      <c r="AS130" s="15" t="n">
        <f aca="false">+SUMIF('FIRST INVESTISSEMENT'!G:G,'ALL 2020'!C130,'FIRST INVESTISSEMENT'!E:E)</f>
        <v>0</v>
      </c>
      <c r="AT130" s="105" t="n">
        <f aca="false">+SUM(F130:AS130)</f>
        <v>-318043200</v>
      </c>
      <c r="AU130" s="106" t="n">
        <f aca="false">+AT130/$AW$2</f>
        <v>-70029.0426920968</v>
      </c>
    </row>
    <row r="131" customFormat="false" ht="17.25" hidden="false" customHeight="true" outlineLevel="0" collapsed="false">
      <c r="A131" s="6" t="str">
        <f aca="false">+LEFT(B131)</f>
        <v>4</v>
      </c>
      <c r="B131" s="6" t="str">
        <f aca="false">+LEFT(C131,3)</f>
        <v>455</v>
      </c>
      <c r="C131" s="20" t="n">
        <v>45520000</v>
      </c>
      <c r="D131" s="46" t="str">
        <f aca="false">+IF(AT131&gt;0,"L38","L44")</f>
        <v>L44</v>
      </c>
      <c r="E131" s="57" t="s">
        <v>119</v>
      </c>
      <c r="F131" s="15" t="n">
        <f aca="false">+SUMIF(AGRIFARM!H:H,C131,AGRIFARM!L:L)</f>
        <v>0</v>
      </c>
      <c r="G131" s="15" t="n">
        <f aca="false">+SUMIF(AGRICORP!I:I,C131,AGRICORP!E:E)</f>
        <v>0</v>
      </c>
      <c r="H131" s="15" t="n">
        <f aca="false">+SUMIF(SMTP!D:D,'ALL 2020'!C131,SMTP!G:G)</f>
        <v>0</v>
      </c>
      <c r="I131" s="15" t="n">
        <f aca="false">+SUMIF(AGRIVET!G:G,C131,AGRIVET!E:E)</f>
        <v>0</v>
      </c>
      <c r="J131" s="15" t="n">
        <f aca="false">+SUMIF(AGRIVAL!G:G,'ALL 2020'!C131,AGRIVAL!E:E)</f>
        <v>0</v>
      </c>
      <c r="K131" s="15" t="n">
        <f aca="false">+SUMIF(AGRIKOBA!G:G,'ALL 2020'!C131,AGRIKOBA!E:E)</f>
        <v>0</v>
      </c>
      <c r="L131" s="15" t="n">
        <f aca="false">+SUMIF(LMOI!F:F,'ALL 2020'!C131,LMOI!D:D)</f>
        <v>-363219110.75</v>
      </c>
      <c r="M131" s="15" t="n">
        <f aca="false">+SUMIF(TARTINE!G:G,'ALL 2020'!C131,TARTINE!E:E)</f>
        <v>0</v>
      </c>
      <c r="N131" s="15" t="n">
        <f aca="false">+SUMIF(IDF!F:F,'ALL 2020'!C131,IDF!D:D)</f>
        <v>0</v>
      </c>
      <c r="O131" s="15" t="n">
        <f aca="false">+SUMIF(RYA!G:G,C131,RYA!E:E)</f>
        <v>0</v>
      </c>
      <c r="P131" s="15" t="n">
        <f aca="false">+SUMIF('SCI NOAH'!G:G,'ALL 2020'!C131,'SCI NOAH'!E:E)</f>
        <v>0</v>
      </c>
      <c r="Q131" s="15" t="n">
        <f aca="false">+SUMIF(SIM!F:F,'ALL 2020'!C131,SIM!D:D)</f>
        <v>0</v>
      </c>
      <c r="R131" s="15" t="n">
        <f aca="false">+SUMIF('First Energy'!F:F,'ALL 2020'!C131,'First Energy'!D:D)</f>
        <v>-179725000</v>
      </c>
      <c r="S131" s="15" t="n">
        <f aca="false">+SUMIF('ID Motors'!G:G,C131,'ID Motors'!E:E)</f>
        <v>-385000906.9</v>
      </c>
      <c r="T131" s="15" t="n">
        <f aca="false">+SUMIF('ID RENTAL'!G:G,'ALL 2020'!C131,'ID RENTAL'!E:E)</f>
        <v>0</v>
      </c>
      <c r="U131" s="15" t="n">
        <f aca="false">+SUMIF('MCM '!G:G,'ALL 2020'!C131,'MCM '!E:E)</f>
        <v>0</v>
      </c>
      <c r="V131" s="15" t="n">
        <f aca="false">SUMIF(AGRIMOTORS!G:G,C131,AGRIMOTORS!E:E)</f>
        <v>0</v>
      </c>
      <c r="W131" s="15" t="n">
        <f aca="false">+SUMIF(BOVIMA!F:F,'ALL 2020'!C131,BOVIMA!D:D)</f>
        <v>0</v>
      </c>
      <c r="X131" s="15" t="n">
        <f aca="false">+SUMIF(AGRIFEED!F:F,'ALL 2020'!C131,AGRIFEED!D:D)</f>
        <v>0</v>
      </c>
      <c r="Y131" s="15" t="n">
        <f aca="false">SUMIF(AMIP!F:F,'ALL 2020'!C131,AMIP!D:D)</f>
        <v>0</v>
      </c>
      <c r="Z131" s="15" t="n">
        <f aca="false">+SUMIF(ISF!G:G,'ALL 2020'!C131,ISF!E:E)</f>
        <v>0</v>
      </c>
      <c r="AA131" s="29" t="n">
        <f aca="false">+SUMIF(DISCOI!G:G,'ALL 2020'!C131,DISCOI!E:E)</f>
        <v>0</v>
      </c>
      <c r="AB131" s="15" t="n">
        <f aca="false">+SUMIF(MABEL!F:F,'ALL 2020'!C131,MABEL!D:D)</f>
        <v>0</v>
      </c>
      <c r="AC131" s="15" t="n">
        <f aca="false">+SUMIF(NMP!F:F,'ALL 2020'!C131,NMP!D:D)</f>
        <v>0</v>
      </c>
      <c r="AD131" s="15" t="n">
        <f aca="false">SUMIF('AMCHO '!F:F,'ALL 2020'!C131,'AMCHO '!D:D)</f>
        <v>0</v>
      </c>
      <c r="AE131" s="41" t="n">
        <f aca="false">+SUMIF(CONFORTIS!G:G,'ALL 2020'!C131,CONFORTIS!E:E)</f>
        <v>0</v>
      </c>
      <c r="AF131" s="15" t="n">
        <f aca="false">+SUMIF('IRS IMMO'!G:G,'ALL 2020'!C131,'IRS IMMO'!E:E)</f>
        <v>0</v>
      </c>
      <c r="AG131" s="15" t="n">
        <f aca="false">+SUMIF(AGRIVETAM!F:F,'ALL 2020'!C131,AGRIVETAM!D:D)</f>
        <v>0</v>
      </c>
      <c r="AH131" s="15" t="n">
        <f aca="false">+SUMIF(EUROPAINTS!F:F,'ALL 2020'!C131,EUROPAINTS!D:D)</f>
        <v>0</v>
      </c>
      <c r="AI131" s="15" t="n">
        <f aca="false">+SUMIF('VET ABE'!F:F,'ALL 2020'!C131,'VET ABE'!E:E)</f>
        <v>0</v>
      </c>
      <c r="AJ131" s="15" t="n">
        <f aca="false">SUMIF('VET FIA'!F:F,'ALL 2020'!C131,'VET FIA'!E:E)</f>
        <v>0</v>
      </c>
      <c r="AK131" s="15" t="n">
        <f aca="false">+SUMIF('CSS SAKAY'!F:F,'ALL 2020'!C131,'CSS SAKAY'!D:D)</f>
        <v>0</v>
      </c>
      <c r="AL131" s="15" t="n">
        <f aca="false">+SUMIF(AGRIMA!F:F,'ALL 2020'!C131,AGRIMA!D:D)</f>
        <v>0</v>
      </c>
      <c r="AM131" s="15" t="n">
        <f aca="false">SUMIF('United Malagasy'!F:F,'ALL 2020'!C131,'United Malagasy'!D:D)</f>
        <v>0</v>
      </c>
      <c r="AN131" s="15" t="n">
        <f aca="false">+SUMIF(NUTRIFOOD!E:E,'ALL 2020'!C131,NUTRIFOOD!D:D)</f>
        <v>0</v>
      </c>
      <c r="AO131" s="15" t="n">
        <f aca="false">+SUMIF(FERRIS!H:H,'ALL 2020'!C131,FERRIS!F:F)</f>
        <v>0</v>
      </c>
      <c r="AP131" s="15" t="n">
        <f aca="false">+SUMIF(SEM!F:F,'ALL 2020'!C131,SEM!D:D)</f>
        <v>0</v>
      </c>
      <c r="AQ131" s="15" t="n">
        <f aca="false">+SUMIF(Madatrade!F:F,'ALL 2020'!C131,Madatrade!D:D)</f>
        <v>0</v>
      </c>
      <c r="AR131" s="15" t="n">
        <f aca="false">+SUMIF('FLY TECH'!F:F,'ALL 2020'!C131,'FLY TECH'!E:E)</f>
        <v>0</v>
      </c>
      <c r="AS131" s="15" t="n">
        <f aca="false">+SUMIF('FIRST INVESTISSEMENT'!G:G,'ALL 2020'!C131,'FIRST INVESTISSEMENT'!E:E)</f>
        <v>0</v>
      </c>
      <c r="AT131" s="105" t="n">
        <f aca="false">+SUM(F131:AS131)</f>
        <v>-927945017.65</v>
      </c>
      <c r="AU131" s="106" t="n">
        <f aca="false">+AT131/$AW$2</f>
        <v>-204321.618122728</v>
      </c>
    </row>
    <row r="132" customFormat="false" ht="17.25" hidden="false" customHeight="true" outlineLevel="0" collapsed="false">
      <c r="A132" s="6" t="str">
        <f aca="false">+LEFT(B132)</f>
        <v>4</v>
      </c>
      <c r="B132" s="6" t="str">
        <f aca="false">+LEFT(C132,3)</f>
        <v>455</v>
      </c>
      <c r="C132" s="20" t="n">
        <v>45530000</v>
      </c>
      <c r="D132" s="46" t="str">
        <f aca="false">+IF(AT132&gt;0,"L39","L45")</f>
        <v>L39</v>
      </c>
      <c r="E132" s="57" t="s">
        <v>102</v>
      </c>
      <c r="F132" s="15" t="n">
        <f aca="false">+SUMIF(AGRIFARM!H:H,C132,AGRIFARM!L:L)</f>
        <v>0</v>
      </c>
      <c r="G132" s="15" t="n">
        <f aca="false">+SUMIF(AGRICORP!I:I,C132,AGRICORP!E:E)</f>
        <v>0</v>
      </c>
      <c r="H132" s="15" t="n">
        <f aca="false">+SUMIF(SMTP!D:D,'ALL 2020'!C132,SMTP!G:G)</f>
        <v>0</v>
      </c>
      <c r="I132" s="15" t="n">
        <f aca="false">+SUMIF(AGRIVET!G:G,C132,AGRIVET!E:E)</f>
        <v>0</v>
      </c>
      <c r="J132" s="15" t="n">
        <f aca="false">+SUMIF(AGRIVAL!G:G,'ALL 2020'!C132,AGRIVAL!E:E)</f>
        <v>2594000000</v>
      </c>
      <c r="K132" s="15" t="n">
        <f aca="false">+SUMIF(AGRIKOBA!G:G,'ALL 2020'!C132,AGRIKOBA!E:E)</f>
        <v>0</v>
      </c>
      <c r="L132" s="15" t="n">
        <f aca="false">+SUMIF(LMOI!F:F,'ALL 2020'!C132,LMOI!D:D)</f>
        <v>-32148043.77</v>
      </c>
      <c r="M132" s="15" t="n">
        <f aca="false">+SUMIF(TARTINE!G:G,'ALL 2020'!C132,TARTINE!E:E)</f>
        <v>0</v>
      </c>
      <c r="N132" s="15" t="n">
        <f aca="false">+SUMIF(IDF!F:F,'ALL 2020'!C132,IDF!D:D)</f>
        <v>0</v>
      </c>
      <c r="O132" s="15" t="n">
        <f aca="false">+SUMIF(RYA!G:G,C132,RYA!E:E)</f>
        <v>0</v>
      </c>
      <c r="P132" s="15" t="n">
        <f aca="false">+SUMIF('SCI NOAH'!G:G,'ALL 2020'!C132,'SCI NOAH'!E:E)</f>
        <v>0</v>
      </c>
      <c r="Q132" s="15" t="n">
        <f aca="false">+SUMIF(SIM!F:F,'ALL 2020'!C132,SIM!D:D)</f>
        <v>0</v>
      </c>
      <c r="R132" s="15" t="n">
        <f aca="false">+SUMIF('First Energy'!F:F,'ALL 2020'!C132,'First Energy'!D:D)</f>
        <v>-165225000</v>
      </c>
      <c r="S132" s="15" t="n">
        <f aca="false">+SUMIF('ID Motors'!G:G,C132,'ID Motors'!E:E)</f>
        <v>-564437800</v>
      </c>
      <c r="T132" s="15" t="n">
        <f aca="false">+SUMIF('ID RENTAL'!G:G,'ALL 2020'!C132,'ID RENTAL'!E:E)</f>
        <v>-556000</v>
      </c>
      <c r="U132" s="15" t="n">
        <f aca="false">+SUMIF('MCM '!G:G,'ALL 2020'!C132,'MCM '!E:E)</f>
        <v>0</v>
      </c>
      <c r="V132" s="15" t="n">
        <f aca="false">SUMIF(AGRIMOTORS!G:G,C132,AGRIMOTORS!E:E)</f>
        <v>0</v>
      </c>
      <c r="W132" s="15" t="n">
        <f aca="false">+SUMIF(BOVIMA!F:F,'ALL 2020'!C132,BOVIMA!D:D)</f>
        <v>0</v>
      </c>
      <c r="X132" s="15" t="n">
        <f aca="false">+SUMIF(AGRIFEED!F:F,'ALL 2020'!C132,AGRIFEED!D:D)</f>
        <v>0</v>
      </c>
      <c r="Y132" s="15" t="n">
        <f aca="false">SUMIF(AMIP!F:F,'ALL 2020'!C132,AMIP!D:D)</f>
        <v>0</v>
      </c>
      <c r="Z132" s="15" t="n">
        <f aca="false">+SUMIF(ISF!G:G,'ALL 2020'!C132,ISF!E:E)</f>
        <v>0</v>
      </c>
      <c r="AA132" s="29" t="n">
        <f aca="false">+SUMIF(DISCOI!G:G,'ALL 2020'!C132,DISCOI!E:E)</f>
        <v>0</v>
      </c>
      <c r="AB132" s="15" t="n">
        <f aca="false">+SUMIF(MABEL!F:F,'ALL 2020'!C132,MABEL!D:D)</f>
        <v>0</v>
      </c>
      <c r="AC132" s="15" t="n">
        <f aca="false">+SUMIF(NMP!F:F,'ALL 2020'!C132,NMP!D:D)</f>
        <v>0</v>
      </c>
      <c r="AD132" s="15" t="n">
        <f aca="false">SUMIF('AMCHO '!F:F,'ALL 2020'!C132,'AMCHO '!D:D)</f>
        <v>0</v>
      </c>
      <c r="AE132" s="41" t="n">
        <f aca="false">+SUMIF(CONFORTIS!G:G,'ALL 2020'!C132,CONFORTIS!E:E)</f>
        <v>0</v>
      </c>
      <c r="AF132" s="15" t="n">
        <f aca="false">+SUMIF('IRS IMMO'!G:G,'ALL 2020'!C132,'IRS IMMO'!E:E)</f>
        <v>0</v>
      </c>
      <c r="AG132" s="15" t="n">
        <f aca="false">+SUMIF(AGRIVETAM!F:F,'ALL 2020'!C132,AGRIVETAM!D:D)</f>
        <v>0</v>
      </c>
      <c r="AH132" s="15" t="n">
        <f aca="false">+SUMIF(EUROPAINTS!F:F,'ALL 2020'!C132,EUROPAINTS!D:D)</f>
        <v>-73500000</v>
      </c>
      <c r="AI132" s="15" t="n">
        <f aca="false">+SUMIF('VET ABE'!F:F,'ALL 2020'!C132,'VET ABE'!E:E)</f>
        <v>0</v>
      </c>
      <c r="AJ132" s="15" t="n">
        <f aca="false">SUMIF('VET FIA'!F:F,'ALL 2020'!C132,'VET FIA'!E:E)</f>
        <v>0</v>
      </c>
      <c r="AK132" s="15" t="n">
        <f aca="false">+SUMIF('CSS SAKAY'!F:F,'ALL 2020'!C132,'CSS SAKAY'!D:D)</f>
        <v>0</v>
      </c>
      <c r="AL132" s="15" t="n">
        <f aca="false">+SUMIF(AGRIMA!F:F,'ALL 2020'!C132,AGRIMA!D:D)</f>
        <v>0</v>
      </c>
      <c r="AM132" s="15" t="n">
        <f aca="false">SUMIF('United Malagasy'!F:F,'ALL 2020'!C132,'United Malagasy'!D:D)</f>
        <v>0</v>
      </c>
      <c r="AN132" s="15" t="n">
        <f aca="false">+SUMIF(NUTRIFOOD!E:E,'ALL 2020'!C132,NUTRIFOOD!D:D)</f>
        <v>0</v>
      </c>
      <c r="AO132" s="15" t="n">
        <f aca="false">+SUMIF(FERRIS!H:H,'ALL 2020'!C132,FERRIS!F:F)</f>
        <v>-98200082.8500001</v>
      </c>
      <c r="AP132" s="15" t="n">
        <f aca="false">+SUMIF(SEM!F:F,'ALL 2020'!C132,SEM!D:D)</f>
        <v>0</v>
      </c>
      <c r="AQ132" s="15" t="n">
        <f aca="false">+SUMIF(Madatrade!F:F,'ALL 2020'!C132,Madatrade!D:D)</f>
        <v>0</v>
      </c>
      <c r="AR132" s="15" t="n">
        <f aca="false">+SUMIF('FLY TECH'!F:F,'ALL 2020'!C132,'FLY TECH'!E:E)</f>
        <v>0</v>
      </c>
      <c r="AS132" s="15" t="n">
        <f aca="false">+SUMIF('FIRST INVESTISSEMENT'!G:G,'ALL 2020'!C132,'FIRST INVESTISSEMENT'!E:E)</f>
        <v>0</v>
      </c>
      <c r="AT132" s="105" t="n">
        <f aca="false">+SUM(F132:AS132)</f>
        <v>1659933073.38</v>
      </c>
      <c r="AU132" s="106" t="n">
        <f aca="false">+AT132/$AW$2</f>
        <v>365496.020860536</v>
      </c>
    </row>
    <row r="133" customFormat="false" ht="17.25" hidden="false" customHeight="true" outlineLevel="0" collapsed="false">
      <c r="A133" s="6" t="str">
        <f aca="false">+LEFT(B133)</f>
        <v>4</v>
      </c>
      <c r="B133" s="6" t="str">
        <f aca="false">+LEFT(C133,3)</f>
        <v>455</v>
      </c>
      <c r="C133" s="20" t="n">
        <v>45540000</v>
      </c>
      <c r="D133" s="46" t="str">
        <f aca="false">+IF(AT133&gt;0,"L40","L46")</f>
        <v>L46</v>
      </c>
      <c r="E133" s="57" t="s">
        <v>776</v>
      </c>
      <c r="F133" s="15" t="n">
        <f aca="false">+SUMIF(AGRIFARM!H:H,C133,AGRIFARM!L:L)</f>
        <v>0</v>
      </c>
      <c r="G133" s="15" t="n">
        <f aca="false">+SUMIF(AGRICORP!I:I,C133,AGRICORP!E:E)</f>
        <v>0</v>
      </c>
      <c r="H133" s="15" t="n">
        <f aca="false">+SUMIF(SMTP!D:D,'ALL 2020'!C133,SMTP!G:G)</f>
        <v>0</v>
      </c>
      <c r="I133" s="15" t="n">
        <f aca="false">+SUMIF(AGRIVET!G:G,C133,AGRIVET!E:E)</f>
        <v>0</v>
      </c>
      <c r="J133" s="15" t="n">
        <f aca="false">+SUMIF(AGRIVAL!G:G,'ALL 2020'!C133,AGRIVAL!E:E)</f>
        <v>-227800000</v>
      </c>
      <c r="K133" s="15" t="n">
        <f aca="false">+SUMIF(AGRIKOBA!G:G,'ALL 2020'!C133,AGRIKOBA!E:E)</f>
        <v>0</v>
      </c>
      <c r="L133" s="15" t="n">
        <f aca="false">+SUMIF(LMOI!F:F,'ALL 2020'!C133,LMOI!D:D)</f>
        <v>-18670943.67</v>
      </c>
      <c r="M133" s="15" t="n">
        <f aca="false">+SUMIF(TARTINE!G:G,'ALL 2020'!C133,TARTINE!E:E)</f>
        <v>0</v>
      </c>
      <c r="N133" s="15" t="n">
        <f aca="false">+SUMIF(IDF!F:F,'ALL 2020'!C133,IDF!D:D)</f>
        <v>0</v>
      </c>
      <c r="O133" s="15" t="n">
        <f aca="false">+SUMIF(RYA!G:G,C133,RYA!E:E)</f>
        <v>0</v>
      </c>
      <c r="P133" s="15" t="n">
        <f aca="false">+SUMIF('SCI NOAH'!G:G,'ALL 2020'!C133,'SCI NOAH'!E:E)</f>
        <v>0</v>
      </c>
      <c r="Q133" s="15" t="n">
        <f aca="false">+SUMIF(SIM!F:F,'ALL 2020'!C133,SIM!D:D)</f>
        <v>0</v>
      </c>
      <c r="R133" s="15" t="n">
        <f aca="false">+SUMIF('First Energy'!F:F,'ALL 2020'!C133,'First Energy'!D:D)</f>
        <v>-166135000</v>
      </c>
      <c r="S133" s="15" t="n">
        <f aca="false">+SUMIF('ID Motors'!G:G,C133,'ID Motors'!E:E)</f>
        <v>-485000000</v>
      </c>
      <c r="T133" s="15" t="n">
        <f aca="false">+SUMIF('ID RENTAL'!G:G,'ALL 2020'!C133,'ID RENTAL'!E:E)</f>
        <v>0</v>
      </c>
      <c r="U133" s="15" t="n">
        <f aca="false">+SUMIF('MCM '!G:G,'ALL 2020'!C133,'MCM '!E:E)</f>
        <v>0</v>
      </c>
      <c r="V133" s="15" t="n">
        <f aca="false">SUMIF(AGRIMOTORS!G:G,C133,AGRIMOTORS!E:E)</f>
        <v>0</v>
      </c>
      <c r="W133" s="15" t="n">
        <f aca="false">+SUMIF(BOVIMA!F:F,'ALL 2020'!C133,BOVIMA!D:D)</f>
        <v>0</v>
      </c>
      <c r="X133" s="15" t="n">
        <f aca="false">+SUMIF(AGRIFEED!F:F,'ALL 2020'!C133,AGRIFEED!D:D)</f>
        <v>0</v>
      </c>
      <c r="Y133" s="15" t="n">
        <f aca="false">SUMIF(AMIP!F:F,'ALL 2020'!C133,AMIP!D:D)</f>
        <v>0</v>
      </c>
      <c r="Z133" s="15" t="n">
        <f aca="false">+SUMIF(ISF!G:G,'ALL 2020'!C133,ISF!E:E)</f>
        <v>0</v>
      </c>
      <c r="AA133" s="29" t="n">
        <f aca="false">+SUMIF(DISCOI!G:G,'ALL 2020'!C133,DISCOI!E:E)</f>
        <v>0</v>
      </c>
      <c r="AB133" s="15" t="n">
        <f aca="false">+SUMIF(MABEL!F:F,'ALL 2020'!C133,MABEL!D:D)</f>
        <v>-827021600</v>
      </c>
      <c r="AC133" s="15" t="n">
        <f aca="false">+SUMIF(NMP!F:F,'ALL 2020'!C133,NMP!D:D)</f>
        <v>0</v>
      </c>
      <c r="AD133" s="15" t="n">
        <f aca="false">SUMIF('AMCHO '!F:F,'ALL 2020'!C133,'AMCHO '!D:D)</f>
        <v>0</v>
      </c>
      <c r="AE133" s="41" t="n">
        <f aca="false">+SUMIF(CONFORTIS!G:G,'ALL 2020'!C133,CONFORTIS!E:E)</f>
        <v>0</v>
      </c>
      <c r="AF133" s="15" t="n">
        <f aca="false">+SUMIF('IRS IMMO'!G:G,'ALL 2020'!C133,'IRS IMMO'!E:E)</f>
        <v>0</v>
      </c>
      <c r="AG133" s="15" t="n">
        <f aca="false">+SUMIF(AGRIVETAM!F:F,'ALL 2020'!C133,AGRIVETAM!D:D)</f>
        <v>0</v>
      </c>
      <c r="AH133" s="15" t="n">
        <f aca="false">+SUMIF(EUROPAINTS!F:F,'ALL 2020'!C133,EUROPAINTS!D:D)</f>
        <v>0</v>
      </c>
      <c r="AI133" s="15" t="n">
        <f aca="false">+SUMIF('VET ABE'!F:F,'ALL 2020'!C133,'VET ABE'!E:E)</f>
        <v>0</v>
      </c>
      <c r="AJ133" s="15" t="n">
        <f aca="false">SUMIF('VET FIA'!F:F,'ALL 2020'!C133,'VET FIA'!E:E)</f>
        <v>0</v>
      </c>
      <c r="AK133" s="15" t="n">
        <f aca="false">+SUMIF('CSS SAKAY'!F:F,'ALL 2020'!C133,'CSS SAKAY'!D:D)</f>
        <v>0</v>
      </c>
      <c r="AL133" s="15" t="n">
        <f aca="false">+SUMIF(AGRIMA!F:F,'ALL 2020'!C133,AGRIMA!D:D)</f>
        <v>0</v>
      </c>
      <c r="AM133" s="15" t="n">
        <f aca="false">SUMIF('United Malagasy'!F:F,'ALL 2020'!C133,'United Malagasy'!D:D)</f>
        <v>0</v>
      </c>
      <c r="AN133" s="15" t="n">
        <f aca="false">+SUMIF(NUTRIFOOD!E:E,'ALL 2020'!C133,NUTRIFOOD!D:D)</f>
        <v>0</v>
      </c>
      <c r="AO133" s="15" t="n">
        <f aca="false">+SUMIF(FERRIS!H:H,'ALL 2020'!C133,FERRIS!F:F)</f>
        <v>0</v>
      </c>
      <c r="AP133" s="15" t="n">
        <f aca="false">+SUMIF(SEM!F:F,'ALL 2020'!C133,SEM!D:D)</f>
        <v>0</v>
      </c>
      <c r="AQ133" s="15" t="n">
        <f aca="false">+SUMIF(Madatrade!F:F,'ALL 2020'!C133,Madatrade!D:D)</f>
        <v>0</v>
      </c>
      <c r="AR133" s="15" t="n">
        <f aca="false">+SUMIF('FLY TECH'!F:F,'ALL 2020'!C133,'FLY TECH'!E:E)</f>
        <v>0</v>
      </c>
      <c r="AS133" s="15" t="n">
        <f aca="false">+SUMIF('FIRST INVESTISSEMENT'!G:G,'ALL 2020'!C133,'FIRST INVESTISSEMENT'!E:E)</f>
        <v>0</v>
      </c>
      <c r="AT133" s="105" t="n">
        <f aca="false">+SUM(F133:AS133)</f>
        <v>-1724627543.67</v>
      </c>
      <c r="AU133" s="106" t="n">
        <f aca="false">+AT133/$AW$2</f>
        <v>-379740.915333617</v>
      </c>
    </row>
    <row r="134" customFormat="false" ht="17.25" hidden="false" customHeight="true" outlineLevel="0" collapsed="false">
      <c r="A134" s="6" t="str">
        <f aca="false">+LEFT(B134)</f>
        <v>4</v>
      </c>
      <c r="B134" s="6" t="str">
        <f aca="false">+LEFT(C134,3)</f>
        <v>455</v>
      </c>
      <c r="C134" s="20" t="n">
        <v>45550000</v>
      </c>
      <c r="D134" s="46" t="str">
        <f aca="false">+IF(AT134&gt;0,"L41","L47")</f>
        <v>L47</v>
      </c>
      <c r="E134" s="57" t="s">
        <v>777</v>
      </c>
      <c r="F134" s="15" t="n">
        <f aca="false">+SUMIF(AGRIFARM!H:H,C134,AGRIFARM!L:L)</f>
        <v>0</v>
      </c>
      <c r="G134" s="15" t="n">
        <f aca="false">+SUMIF(AGRICORP!I:I,C134,AGRICORP!E:E)</f>
        <v>0</v>
      </c>
      <c r="H134" s="15" t="n">
        <f aca="false">+SUMIF(SMTP!D:D,'ALL 2020'!C134,SMTP!G:G)</f>
        <v>0</v>
      </c>
      <c r="I134" s="15" t="n">
        <f aca="false">+SUMIF(AGRIVET!G:G,C134,AGRIVET!E:E)</f>
        <v>0</v>
      </c>
      <c r="J134" s="15" t="n">
        <f aca="false">+SUMIF(AGRIVAL!G:G,'ALL 2020'!C134,AGRIVAL!E:E)</f>
        <v>-2500000</v>
      </c>
      <c r="K134" s="15" t="n">
        <f aca="false">+SUMIF(AGRIKOBA!G:G,'ALL 2020'!C134,AGRIKOBA!E:E)</f>
        <v>0</v>
      </c>
      <c r="L134" s="15" t="n">
        <f aca="false">+SUMIF(LMOI!F:F,'ALL 2020'!C134,LMOI!D:D)</f>
        <v>-167588766.54</v>
      </c>
      <c r="M134" s="15" t="n">
        <f aca="false">+SUMIF(TARTINE!G:G,'ALL 2020'!C134,TARTINE!E:E)</f>
        <v>0</v>
      </c>
      <c r="N134" s="15" t="n">
        <f aca="false">+SUMIF(IDF!F:F,'ALL 2020'!C134,IDF!D:D)</f>
        <v>0</v>
      </c>
      <c r="O134" s="15" t="n">
        <f aca="false">+SUMIF(RYA!G:G,C134,RYA!E:E)</f>
        <v>0</v>
      </c>
      <c r="P134" s="15" t="n">
        <f aca="false">+SUMIF('SCI NOAH'!G:G,'ALL 2020'!C134,'SCI NOAH'!E:E)</f>
        <v>0</v>
      </c>
      <c r="Q134" s="15" t="n">
        <f aca="false">+SUMIF(SIM!F:F,'ALL 2020'!C134,SIM!D:D)</f>
        <v>0</v>
      </c>
      <c r="R134" s="15" t="n">
        <f aca="false">+SUMIF('First Energy'!F:F,'ALL 2020'!C134,'First Energy'!D:D)</f>
        <v>0</v>
      </c>
      <c r="S134" s="15" t="n">
        <f aca="false">+SUMIF('ID Motors'!G:G,C134,'ID Motors'!E:E)</f>
        <v>-505000000</v>
      </c>
      <c r="T134" s="15" t="n">
        <f aca="false">+SUMIF('ID RENTAL'!G:G,'ALL 2020'!C134,'ID RENTAL'!E:E)</f>
        <v>0</v>
      </c>
      <c r="U134" s="15" t="n">
        <f aca="false">+SUMIF('MCM '!G:G,'ALL 2020'!C134,'MCM '!E:E)</f>
        <v>0</v>
      </c>
      <c r="V134" s="15" t="n">
        <f aca="false">SUMIF(AGRIMOTORS!G:G,C134,AGRIMOTORS!E:E)</f>
        <v>0</v>
      </c>
      <c r="W134" s="15" t="n">
        <f aca="false">+SUMIF(BOVIMA!F:F,'ALL 2020'!C134,BOVIMA!D:D)</f>
        <v>0</v>
      </c>
      <c r="X134" s="15" t="n">
        <f aca="false">+SUMIF(AGRIFEED!F:F,'ALL 2020'!C134,AGRIFEED!D:D)</f>
        <v>0</v>
      </c>
      <c r="Y134" s="15" t="n">
        <f aca="false">SUMIF(AMIP!F:F,'ALL 2020'!C134,AMIP!D:D)</f>
        <v>0</v>
      </c>
      <c r="Z134" s="15" t="n">
        <f aca="false">+SUMIF(ISF!G:G,'ALL 2020'!C134,ISF!E:E)</f>
        <v>0</v>
      </c>
      <c r="AA134" s="29" t="n">
        <f aca="false">+SUMIF(DISCOI!G:G,'ALL 2020'!C134,DISCOI!E:E)</f>
        <v>0</v>
      </c>
      <c r="AB134" s="15" t="n">
        <f aca="false">+SUMIF(MABEL!F:F,'ALL 2020'!C134,MABEL!D:D)</f>
        <v>0</v>
      </c>
      <c r="AC134" s="15" t="n">
        <f aca="false">+SUMIF(NMP!F:F,'ALL 2020'!C134,NMP!D:D)</f>
        <v>0</v>
      </c>
      <c r="AD134" s="15" t="n">
        <f aca="false">SUMIF('AMCHO '!F:F,'ALL 2020'!C134,'AMCHO '!D:D)</f>
        <v>0</v>
      </c>
      <c r="AE134" s="41" t="n">
        <f aca="false">+SUMIF(CONFORTIS!G:G,'ALL 2020'!C134,CONFORTIS!E:E)</f>
        <v>0</v>
      </c>
      <c r="AF134" s="15" t="n">
        <f aca="false">+SUMIF('IRS IMMO'!G:G,'ALL 2020'!C134,'IRS IMMO'!E:E)</f>
        <v>0</v>
      </c>
      <c r="AG134" s="15" t="n">
        <f aca="false">+SUMIF(AGRIVETAM!F:F,'ALL 2020'!C134,AGRIVETAM!D:D)</f>
        <v>0</v>
      </c>
      <c r="AH134" s="15" t="n">
        <f aca="false">+SUMIF(EUROPAINTS!F:F,'ALL 2020'!C134,EUROPAINTS!D:D)</f>
        <v>0</v>
      </c>
      <c r="AI134" s="15" t="n">
        <f aca="false">+SUMIF('VET ABE'!F:F,'ALL 2020'!C134,'VET ABE'!E:E)</f>
        <v>0</v>
      </c>
      <c r="AJ134" s="15" t="n">
        <f aca="false">SUMIF('VET FIA'!F:F,'ALL 2020'!C134,'VET FIA'!E:E)</f>
        <v>0</v>
      </c>
      <c r="AK134" s="15" t="n">
        <f aca="false">+SUMIF('CSS SAKAY'!F:F,'ALL 2020'!C134,'CSS SAKAY'!D:D)</f>
        <v>0</v>
      </c>
      <c r="AL134" s="15" t="n">
        <f aca="false">+SUMIF(AGRIMA!F:F,'ALL 2020'!C134,AGRIMA!D:D)</f>
        <v>0</v>
      </c>
      <c r="AM134" s="15" t="n">
        <f aca="false">SUMIF('United Malagasy'!F:F,'ALL 2020'!C134,'United Malagasy'!D:D)</f>
        <v>0</v>
      </c>
      <c r="AN134" s="15" t="n">
        <f aca="false">+SUMIF(NUTRIFOOD!E:E,'ALL 2020'!C134,NUTRIFOOD!D:D)</f>
        <v>0</v>
      </c>
      <c r="AO134" s="15" t="n">
        <f aca="false">+SUMIF(FERRIS!H:H,'ALL 2020'!C134,FERRIS!F:F)</f>
        <v>-267819088.36</v>
      </c>
      <c r="AP134" s="15" t="n">
        <f aca="false">+SUMIF(SEM!F:F,'ALL 2020'!C134,SEM!D:D)</f>
        <v>0</v>
      </c>
      <c r="AQ134" s="15" t="n">
        <f aca="false">+SUMIF(Madatrade!F:F,'ALL 2020'!C134,Madatrade!D:D)</f>
        <v>0</v>
      </c>
      <c r="AR134" s="15" t="n">
        <f aca="false">+SUMIF('FLY TECH'!F:F,'ALL 2020'!C134,'FLY TECH'!E:E)</f>
        <v>0</v>
      </c>
      <c r="AS134" s="15" t="n">
        <f aca="false">+SUMIF('FIRST INVESTISSEMENT'!G:G,'ALL 2020'!C134,'FIRST INVESTISSEMENT'!E:E)</f>
        <v>0</v>
      </c>
      <c r="AT134" s="105" t="n">
        <f aca="false">+SUM(F134:AS134)</f>
        <v>-942907854.9</v>
      </c>
      <c r="AU134" s="106" t="n">
        <f aca="false">+AT134/$AW$2</f>
        <v>-207616.243408146</v>
      </c>
    </row>
    <row r="135" customFormat="false" ht="17.25" hidden="false" customHeight="true" outlineLevel="0" collapsed="false">
      <c r="A135" s="6" t="str">
        <f aca="false">+LEFT(B135)</f>
        <v>4</v>
      </c>
      <c r="B135" s="6" t="str">
        <f aca="false">+LEFT(C135,3)</f>
        <v>455</v>
      </c>
      <c r="C135" s="42" t="n">
        <v>45518000</v>
      </c>
      <c r="D135" s="46" t="str">
        <f aca="false">+IF(AT135&gt;0,"L42","L48")</f>
        <v>L42</v>
      </c>
      <c r="E135" s="57" t="s">
        <v>2477</v>
      </c>
      <c r="F135" s="15" t="n">
        <f aca="false">+SUMIF(AGRIFARM!H:H,C135,AGRIFARM!L:L)</f>
        <v>0</v>
      </c>
      <c r="G135" s="15"/>
      <c r="H135" s="15"/>
      <c r="I135" s="15" t="n">
        <f aca="false">+SUMIF(AGRIVET!G:G,C135,AGRIVET!E:E)</f>
        <v>0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29"/>
      <c r="AB135" s="15"/>
      <c r="AC135" s="15"/>
      <c r="AD135" s="15"/>
      <c r="AF135" s="15"/>
      <c r="AG135" s="15"/>
      <c r="AH135" s="15"/>
      <c r="AI135" s="15"/>
      <c r="AJ135" s="15"/>
      <c r="AK135" s="15"/>
      <c r="AL135" s="15"/>
      <c r="AM135" s="15" t="n">
        <f aca="false">SUMIF('United Malagasy'!F:F,'ALL 2020'!C135,'United Malagasy'!D:D)</f>
        <v>1000000</v>
      </c>
      <c r="AN135" s="15"/>
      <c r="AO135" s="15"/>
      <c r="AP135" s="15"/>
      <c r="AQ135" s="15" t="n">
        <f aca="false">+SUMIF(Madatrade!F:F,'ALL 2020'!C135,Madatrade!D:D)</f>
        <v>0</v>
      </c>
      <c r="AR135" s="15" t="n">
        <f aca="false">+SUMIF('FLY TECH'!F:F,'ALL 2020'!C135,'FLY TECH'!E:E)</f>
        <v>0</v>
      </c>
      <c r="AS135" s="15" t="n">
        <f aca="false">+SUMIF('FIRST INVESTISSEMENT'!G:G,'ALL 2020'!C135,'FIRST INVESTISSEMENT'!E:E)</f>
        <v>0</v>
      </c>
      <c r="AT135" s="105" t="n">
        <f aca="false">+SUM(F135:AS135)</f>
        <v>1000000</v>
      </c>
      <c r="AU135" s="106" t="n">
        <f aca="false">+AT135/$AW$2</f>
        <v>220.187203160127</v>
      </c>
    </row>
    <row r="136" customFormat="false" ht="17.25" hidden="false" customHeight="true" outlineLevel="0" collapsed="false">
      <c r="A136" s="6" t="str">
        <f aca="false">+LEFT(B136)</f>
        <v>4</v>
      </c>
      <c r="B136" s="6" t="str">
        <f aca="false">+LEFT(C136,3)</f>
        <v>456</v>
      </c>
      <c r="C136" s="41" t="n">
        <v>45600000</v>
      </c>
      <c r="D136" s="46" t="str">
        <f aca="false">+IF(AT136&gt;0,"L43","L49")</f>
        <v>L49</v>
      </c>
      <c r="E136" s="34" t="s">
        <v>2839</v>
      </c>
      <c r="F136" s="15" t="n">
        <f aca="false">+SUMIF(AGRIFARM!H:H,C136,AGRIFARM!L:L)</f>
        <v>0</v>
      </c>
      <c r="G136" s="15"/>
      <c r="H136" s="15"/>
      <c r="I136" s="15" t="n">
        <f aca="false">+SUMIF(AGRIVET!G:G,C136,AGRIVET!E:E)</f>
        <v>0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29"/>
      <c r="AB136" s="15"/>
      <c r="AC136" s="15"/>
      <c r="AD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 t="n">
        <f aca="false">+SUMIF(Madatrade!F:F,'ALL 2020'!C136,Madatrade!D:D)</f>
        <v>0</v>
      </c>
      <c r="AR136" s="15" t="n">
        <f aca="false">+SUMIF('FLY TECH'!F:F,'ALL 2020'!C136,'FLY TECH'!E:E)</f>
        <v>0</v>
      </c>
      <c r="AS136" s="15" t="n">
        <f aca="false">+SUMIF('FIRST INVESTISSEMENT'!G:G,'ALL 2020'!C136,'FIRST INVESTISSEMENT'!E:E)</f>
        <v>0</v>
      </c>
      <c r="AT136" s="105" t="n">
        <f aca="false">+SUM(F136:AS136)</f>
        <v>0</v>
      </c>
      <c r="AU136" s="106" t="n">
        <f aca="false">+AT136/$AW$2</f>
        <v>0</v>
      </c>
    </row>
    <row r="137" customFormat="false" ht="17.25" hidden="false" customHeight="true" outlineLevel="0" collapsed="false">
      <c r="A137" s="6" t="str">
        <f aca="false">+LEFT(B137)</f>
        <v>4</v>
      </c>
      <c r="B137" s="6" t="str">
        <f aca="false">+LEFT(C137,3)</f>
        <v>457</v>
      </c>
      <c r="C137" s="20" t="n">
        <v>45700000</v>
      </c>
      <c r="D137" s="46" t="str">
        <f aca="false">+IF(AT137&gt;0,"L44","L50")</f>
        <v>L50</v>
      </c>
      <c r="E137" s="57" t="s">
        <v>1378</v>
      </c>
      <c r="F137" s="15" t="n">
        <f aca="false">+SUMIF(AGRIFARM!H:H,C137,AGRIFARM!L:L)</f>
        <v>0</v>
      </c>
      <c r="G137" s="15" t="n">
        <f aca="false">+SUMIF(AGRICORP!I:I,C137,AGRICORP!E:E)</f>
        <v>0</v>
      </c>
      <c r="H137" s="15" t="n">
        <f aca="false">+SUMIF(SMTP!D:D,'ALL 2020'!C137,SMTP!G:G)</f>
        <v>0</v>
      </c>
      <c r="I137" s="15" t="n">
        <f aca="false">+SUMIF(AGRIVET!G:G,C137,AGRIVET!E:E)</f>
        <v>0</v>
      </c>
      <c r="J137" s="15"/>
      <c r="K137" s="15"/>
      <c r="L137" s="15"/>
      <c r="M137" s="15" t="n">
        <f aca="false">+SUMIF(TARTINE!G:G,'ALL 2020'!C137,TARTINE!E:E)</f>
        <v>0</v>
      </c>
      <c r="N137" s="15" t="n">
        <f aca="false">+SUMIF(IDF!F:F,'ALL 2020'!C137,IDF!D:D)</f>
        <v>0</v>
      </c>
      <c r="O137" s="15" t="n">
        <f aca="false">+SUMIF(RYA!G:G,C137,RYA!E:E)</f>
        <v>0</v>
      </c>
      <c r="P137" s="15" t="n">
        <f aca="false">+SUMIF('SCI NOAH'!G:G,'ALL 2020'!C137,'SCI NOAH'!E:E)</f>
        <v>0</v>
      </c>
      <c r="Q137" s="15" t="n">
        <f aca="false">+SUMIF(SIM!F:F,'ALL 2020'!C137,SIM!D:D)</f>
        <v>0</v>
      </c>
      <c r="R137" s="15" t="n">
        <f aca="false">+SUMIF('First Energy'!F:F,'ALL 2020'!C137,'First Energy'!D:D)</f>
        <v>0</v>
      </c>
      <c r="S137" s="15" t="n">
        <f aca="false">+SUMIF('ID Motors'!G:G,C137,'ID Motors'!E:E)</f>
        <v>0</v>
      </c>
      <c r="T137" s="15" t="n">
        <f aca="false">+SUMIF('ID RENTAL'!G:G,'ALL 2020'!C137,'ID RENTAL'!E:E)</f>
        <v>0</v>
      </c>
      <c r="U137" s="15" t="n">
        <f aca="false">+SUMIF('MCM '!G:G,'ALL 2020'!C137,'MCM '!E:E)</f>
        <v>0</v>
      </c>
      <c r="V137" s="15" t="n">
        <f aca="false">SUMIF(AGRIMOTORS!G:G,C137,AGRIMOTORS!E:E)</f>
        <v>0</v>
      </c>
      <c r="W137" s="15" t="n">
        <f aca="false">+SUMIF(BOVIMA!F:F,'ALL 2020'!C137,BOVIMA!D:D)</f>
        <v>0</v>
      </c>
      <c r="X137" s="15" t="n">
        <f aca="false">+SUMIF(AGRIFEED!F:F,'ALL 2020'!C137,AGRIFEED!D:D)</f>
        <v>0</v>
      </c>
      <c r="Y137" s="15" t="n">
        <f aca="false">SUMIF(AMIP!F:F,'ALL 2020'!C137,AMIP!D:D)</f>
        <v>0</v>
      </c>
      <c r="Z137" s="15" t="n">
        <f aca="false">+SUMIF(ISF!G:G,'ALL 2020'!C137,ISF!E:E)</f>
        <v>0</v>
      </c>
      <c r="AA137" s="29" t="n">
        <f aca="false">+SUMIF(DISCOI!G:G,'ALL 2020'!C137,DISCOI!E:E)</f>
        <v>0</v>
      </c>
      <c r="AB137" s="15" t="n">
        <f aca="false">+SUMIF(MABEL!F:F,'ALL 2020'!C137,MABEL!D:D)</f>
        <v>0</v>
      </c>
      <c r="AC137" s="15" t="n">
        <f aca="false">+SUMIF(NMP!F:F,'ALL 2020'!C137,NMP!D:D)</f>
        <v>0</v>
      </c>
      <c r="AD137" s="15" t="n">
        <f aca="false">SUMIF('AMCHO '!F:F,'ALL 2020'!C137,'AMCHO '!D:D)</f>
        <v>0</v>
      </c>
      <c r="AE137" s="41" t="n">
        <f aca="false">+SUMIF(CONFORTIS!G:G,'ALL 2020'!C137,CONFORTIS!E:E)</f>
        <v>0</v>
      </c>
      <c r="AF137" s="15" t="n">
        <f aca="false">+SUMIF('IRS IMMO'!G:G,'ALL 2020'!C137,'IRS IMMO'!E:E)</f>
        <v>0</v>
      </c>
      <c r="AG137" s="15" t="n">
        <f aca="false">+SUMIF(AGRIVETAM!F:F,'ALL 2020'!C137,AGRIVETAM!D:D)</f>
        <v>0</v>
      </c>
      <c r="AH137" s="15" t="n">
        <f aca="false">+SUMIF(EUROPAINTS!F:F,'ALL 2020'!C137,EUROPAINTS!D:D)</f>
        <v>0</v>
      </c>
      <c r="AI137" s="15" t="n">
        <f aca="false">+SUMIF('VET ABE'!F:F,'ALL 2020'!C137,'VET ABE'!E:E)</f>
        <v>0</v>
      </c>
      <c r="AJ137" s="15" t="n">
        <f aca="false">SUMIF('VET FIA'!F:F,'ALL 2020'!C137,'VET FIA'!E:E)</f>
        <v>0</v>
      </c>
      <c r="AK137" s="15" t="n">
        <f aca="false">+SUMIF('CSS SAKAY'!F:F,'ALL 2020'!C137,'CSS SAKAY'!D:D)</f>
        <v>0</v>
      </c>
      <c r="AL137" s="15" t="n">
        <f aca="false">+SUMIF(AGRIMA!F:F,'ALL 2020'!C137,AGRIMA!D:D)</f>
        <v>0</v>
      </c>
      <c r="AM137" s="15" t="n">
        <f aca="false">SUMIF('United Malagasy'!F:F,'ALL 2020'!C137,'United Malagasy'!D:D)</f>
        <v>0</v>
      </c>
      <c r="AN137" s="15" t="n">
        <f aca="false">+SUMIF(NUTRIFOOD!E:E,'ALL 2020'!C137,NUTRIFOOD!D:D)</f>
        <v>0</v>
      </c>
      <c r="AO137" s="15" t="n">
        <f aca="false">+SUMIF(FERRIS!H:H,'ALL 2020'!C137,FERRIS!F:F)</f>
        <v>0</v>
      </c>
      <c r="AP137" s="15" t="n">
        <f aca="false">+SUMIF(SEM!F:F,'ALL 2020'!C137,SEM!D:D)</f>
        <v>0</v>
      </c>
      <c r="AQ137" s="15" t="n">
        <f aca="false">+SUMIF(Madatrade!F:F,'ALL 2020'!C137,Madatrade!D:D)</f>
        <v>0</v>
      </c>
      <c r="AR137" s="15" t="n">
        <f aca="false">+SUMIF('FLY TECH'!F:F,'ALL 2020'!C137,'FLY TECH'!E:E)</f>
        <v>0</v>
      </c>
      <c r="AS137" s="15" t="n">
        <f aca="false">+SUMIF('FIRST INVESTISSEMENT'!G:G,'ALL 2020'!C137,'FIRST INVESTISSEMENT'!E:E)</f>
        <v>0</v>
      </c>
      <c r="AT137" s="105" t="n">
        <f aca="false">+SUM(F137:AS137)</f>
        <v>0</v>
      </c>
      <c r="AU137" s="106" t="n">
        <f aca="false">+AT137/$AW$2</f>
        <v>0</v>
      </c>
    </row>
    <row r="138" customFormat="false" ht="17.25" hidden="false" customHeight="true" outlineLevel="0" collapsed="false">
      <c r="A138" s="6" t="str">
        <f aca="false">+LEFT(B138)</f>
        <v>4</v>
      </c>
      <c r="B138" s="6" t="str">
        <f aca="false">+LEFT(C138,3)</f>
        <v>462</v>
      </c>
      <c r="C138" s="20" t="n">
        <v>46200000</v>
      </c>
      <c r="D138" s="46" t="s">
        <v>2956</v>
      </c>
      <c r="E138" s="57" t="s">
        <v>289</v>
      </c>
      <c r="F138" s="15" t="n">
        <f aca="false">+SUMIF(AGRIFARM!H:H,C138,AGRIFARM!L:L)</f>
        <v>51183810.95</v>
      </c>
      <c r="G138" s="15" t="n">
        <f aca="false">+SUMIF(AGRICORP!I:I,C138,AGRICORP!E:E)</f>
        <v>0</v>
      </c>
      <c r="H138" s="15" t="n">
        <f aca="false">+SUMIF(SMTP!D:D,'ALL 2020'!C138,SMTP!G:G)</f>
        <v>11355760.91</v>
      </c>
      <c r="I138" s="15" t="n">
        <f aca="false">+SUMIF(AGRIVET!G:G,C138,AGRIVET!E:E)</f>
        <v>13400000</v>
      </c>
      <c r="J138" s="15" t="n">
        <f aca="false">+SUMIF(AGRIVAL!G:G,'ALL 2020'!C138,AGRIVAL!E:E)</f>
        <v>-3.0517578125E-007</v>
      </c>
      <c r="K138" s="15" t="n">
        <f aca="false">+SUMIF(AGRIKOBA!G:G,'ALL 2020'!C138,AGRIKOBA!E:E)</f>
        <v>0</v>
      </c>
      <c r="L138" s="15" t="n">
        <f aca="false">+SUMIF(LMOI!F:F,'ALL 2020'!C138,LMOI!D:D)</f>
        <v>0</v>
      </c>
      <c r="M138" s="15" t="n">
        <f aca="false">+SUMIF(TARTINE!G:G,'ALL 2020'!C138,TARTINE!E:E)</f>
        <v>0</v>
      </c>
      <c r="N138" s="15" t="n">
        <f aca="false">+SUMIF(IDF!F:F,'ALL 2020'!C138,IDF!D:D)</f>
        <v>-65377200</v>
      </c>
      <c r="O138" s="15" t="n">
        <f aca="false">+SUMIF(RYA!G:G,C138,RYA!E:E)</f>
        <v>0</v>
      </c>
      <c r="P138" s="15" t="n">
        <f aca="false">+SUMIF('SCI NOAH'!G:G,'ALL 2020'!C138,'SCI NOAH'!E:E)</f>
        <v>0</v>
      </c>
      <c r="Q138" s="15" t="n">
        <f aca="false">+SUMIF(SIM!F:F,'ALL 2020'!C138,SIM!D:D)</f>
        <v>0</v>
      </c>
      <c r="R138" s="15" t="n">
        <f aca="false">+SUMIF('First Energy'!F:F,'ALL 2020'!C138,'First Energy'!D:D)</f>
        <v>0</v>
      </c>
      <c r="S138" s="15" t="n">
        <f aca="false">+SUMIF('ID Motors'!G:G,C138,'ID Motors'!E:E)</f>
        <v>0</v>
      </c>
      <c r="T138" s="15" t="n">
        <f aca="false">+SUMIF('ID RENTAL'!G:G,'ALL 2020'!C138,'ID RENTAL'!E:E)</f>
        <v>0</v>
      </c>
      <c r="U138" s="15" t="n">
        <f aca="false">+SUMIF('MCM '!G:G,'ALL 2020'!C138,'MCM '!E:E)</f>
        <v>0</v>
      </c>
      <c r="V138" s="15" t="n">
        <f aca="false">SUMIF(AGRIMOTORS!G:G,C138,AGRIMOTORS!E:E)</f>
        <v>0</v>
      </c>
      <c r="W138" s="15" t="n">
        <f aca="false">+SUMIF(BOVIMA!F:F,'ALL 2020'!C138,BOVIMA!D:D)</f>
        <v>0</v>
      </c>
      <c r="X138" s="15" t="n">
        <f aca="false">+SUMIF(AGRIFEED!F:F,'ALL 2020'!C138,AGRIFEED!D:D)</f>
        <v>0</v>
      </c>
      <c r="Y138" s="15" t="n">
        <f aca="false">SUMIF(AMIP!F:F,'ALL 2020'!C138,AMIP!D:D)</f>
        <v>0</v>
      </c>
      <c r="Z138" s="15" t="n">
        <f aca="false">+SUMIF(ISF!G:G,'ALL 2020'!C138,ISF!E:E)</f>
        <v>0</v>
      </c>
      <c r="AA138" s="29" t="n">
        <f aca="false">+SUMIF(DISCOI!G:G,'ALL 2020'!C138,DISCOI!E:E)</f>
        <v>0</v>
      </c>
      <c r="AB138" s="15" t="n">
        <f aca="false">+SUMIF(MABEL!F:F,'ALL 2020'!C138,MABEL!D:D)</f>
        <v>0</v>
      </c>
      <c r="AC138" s="15" t="n">
        <f aca="false">+SUMIF(NMP!F:F,'ALL 2020'!C138,NMP!D:D)</f>
        <v>0</v>
      </c>
      <c r="AD138" s="15" t="n">
        <f aca="false">SUMIF('AMCHO '!F:F,'ALL 2020'!C138,'AMCHO '!D:D)</f>
        <v>0</v>
      </c>
      <c r="AE138" s="41" t="n">
        <f aca="false">+SUMIF(CONFORTIS!G:G,'ALL 2020'!C138,CONFORTIS!E:E)</f>
        <v>0</v>
      </c>
      <c r="AF138" s="15" t="n">
        <f aca="false">+SUMIF('IRS IMMO'!G:G,'ALL 2020'!C138,'IRS IMMO'!E:E)</f>
        <v>0</v>
      </c>
      <c r="AG138" s="15" t="n">
        <f aca="false">+SUMIF(AGRIVETAM!F:F,'ALL 2020'!C138,AGRIVETAM!D:D)</f>
        <v>0</v>
      </c>
      <c r="AH138" s="15" t="n">
        <f aca="false">+SUMIF(EUROPAINTS!F:F,'ALL 2020'!C138,EUROPAINTS!D:D)</f>
        <v>0</v>
      </c>
      <c r="AI138" s="15" t="n">
        <f aca="false">+SUMIF('VET ABE'!F:F,'ALL 2020'!C138,'VET ABE'!E:E)</f>
        <v>0</v>
      </c>
      <c r="AJ138" s="15" t="n">
        <f aca="false">SUMIF('VET FIA'!F:F,'ALL 2020'!C138,'VET FIA'!E:E)</f>
        <v>0</v>
      </c>
      <c r="AK138" s="15" t="n">
        <f aca="false">+SUMIF('CSS SAKAY'!F:F,'ALL 2020'!C138,'CSS SAKAY'!D:D)</f>
        <v>0</v>
      </c>
      <c r="AL138" s="15" t="n">
        <f aca="false">+SUMIF(AGRIMA!F:F,'ALL 2020'!C138,AGRIMA!D:D)</f>
        <v>0</v>
      </c>
      <c r="AM138" s="15" t="n">
        <f aca="false">SUMIF('United Malagasy'!F:F,'ALL 2020'!C138,'United Malagasy'!D:D)</f>
        <v>0</v>
      </c>
      <c r="AN138" s="15" t="n">
        <f aca="false">+SUMIF(NUTRIFOOD!E:E,'ALL 2020'!C138,NUTRIFOOD!D:D)</f>
        <v>0</v>
      </c>
      <c r="AO138" s="15" t="n">
        <f aca="false">+SUMIF(FERRIS!H:H,'ALL 2020'!C138,FERRIS!F:F)</f>
        <v>0</v>
      </c>
      <c r="AP138" s="15" t="n">
        <f aca="false">+SUMIF(SEM!F:F,'ALL 2020'!C138,SEM!D:D)</f>
        <v>0</v>
      </c>
      <c r="AQ138" s="15" t="n">
        <f aca="false">+SUMIF(Madatrade!F:F,'ALL 2020'!C138,Madatrade!D:D)</f>
        <v>80000000</v>
      </c>
      <c r="AR138" s="15" t="n">
        <f aca="false">+SUMIF('FLY TECH'!F:F,'ALL 2020'!C138,'FLY TECH'!E:E)</f>
        <v>0</v>
      </c>
      <c r="AS138" s="15" t="n">
        <f aca="false">+SUMIF('FIRST INVESTISSEMENT'!G:G,'ALL 2020'!C138,'FIRST INVESTISSEMENT'!E:E)</f>
        <v>0</v>
      </c>
      <c r="AT138" s="105" t="n">
        <f aca="false">+SUM(F138:AS138)</f>
        <v>90562371.8599997</v>
      </c>
      <c r="AU138" s="106" t="n">
        <f aca="false">+AT138/$AW$2</f>
        <v>19940.6753714007</v>
      </c>
    </row>
    <row r="139" customFormat="false" ht="17.25" hidden="false" customHeight="true" outlineLevel="0" collapsed="false">
      <c r="A139" s="6" t="str">
        <f aca="false">+LEFT(B139)</f>
        <v>4</v>
      </c>
      <c r="B139" s="6" t="str">
        <f aca="false">+LEFT(C139,3)</f>
        <v>466</v>
      </c>
      <c r="C139" s="20" t="n">
        <v>46600000</v>
      </c>
      <c r="D139" s="46" t="s">
        <v>2956</v>
      </c>
      <c r="E139" s="57" t="s">
        <v>290</v>
      </c>
      <c r="F139" s="15" t="n">
        <f aca="false">+SUMIF(AGRIFARM!H:H,C139,AGRIFARM!L:L)</f>
        <v>15602868.99</v>
      </c>
      <c r="G139" s="15" t="n">
        <f aca="false">+SUMIF(AGRICORP!I:I,C139,AGRICORP!E:E)</f>
        <v>0</v>
      </c>
      <c r="H139" s="15" t="n">
        <f aca="false">+SUMIF(SMTP!D:D,'ALL 2020'!C139,SMTP!G:G)</f>
        <v>179119328.27</v>
      </c>
      <c r="I139" s="15" t="n">
        <f aca="false">+SUMIF(AGRIVET!G:G,C139,AGRIVET!E:E)</f>
        <v>125590843.69</v>
      </c>
      <c r="J139" s="15" t="n">
        <f aca="false">+SUMIF(AGRIVAL!G:G,'ALL 2020'!C139,AGRIVAL!E:E)</f>
        <v>42174638.62</v>
      </c>
      <c r="K139" s="15" t="n">
        <f aca="false">+SUMIF(AGRIKOBA!G:G,'ALL 2020'!C139,AGRIKOBA!E:E)</f>
        <v>1350000</v>
      </c>
      <c r="L139" s="15" t="n">
        <f aca="false">+SUMIF(LMOI!F:F,'ALL 2020'!C139,LMOI!D:D)</f>
        <v>63824895.86</v>
      </c>
      <c r="M139" s="15" t="n">
        <f aca="false">+SUMIF(TARTINE!G:G,'ALL 2020'!C139,TARTINE!E:E)</f>
        <v>0</v>
      </c>
      <c r="N139" s="15" t="n">
        <f aca="false">+SUMIF(IDF!F:F,'ALL 2020'!C139,IDF!D:D)</f>
        <v>3897175</v>
      </c>
      <c r="O139" s="15" t="n">
        <f aca="false">+SUMIF(RYA!G:G,C139,RYA!E:E)</f>
        <v>9175000</v>
      </c>
      <c r="P139" s="15" t="n">
        <f aca="false">+SUMIF('SCI NOAH'!G:G,'ALL 2020'!C139,'SCI NOAH'!E:E)</f>
        <v>0</v>
      </c>
      <c r="Q139" s="15" t="n">
        <f aca="false">+SUMIF(SIM!F:F,'ALL 2020'!C139,SIM!D:D)</f>
        <v>0</v>
      </c>
      <c r="R139" s="15" t="n">
        <f aca="false">+SUMIF('First Energy'!F:F,'ALL 2020'!C139,'First Energy'!D:D)</f>
        <v>21901833</v>
      </c>
      <c r="S139" s="15" t="n">
        <f aca="false">+SUMIF('ID Motors'!G:G,C139,'ID Motors'!E:E)</f>
        <v>155084712.38</v>
      </c>
      <c r="T139" s="15" t="n">
        <f aca="false">+SUMIF('ID RENTAL'!G:G,'ALL 2020'!C139,'ID RENTAL'!E:E)</f>
        <v>51139052</v>
      </c>
      <c r="U139" s="15" t="n">
        <f aca="false">+SUMIF('MCM '!G:G,'ALL 2020'!C139,'MCM '!E:E)</f>
        <v>12423500</v>
      </c>
      <c r="V139" s="15" t="n">
        <f aca="false">SUMIF(AGRIMOTORS!G:G,C139,AGRIMOTORS!E:E)</f>
        <v>0</v>
      </c>
      <c r="W139" s="15" t="n">
        <f aca="false">+SUMIF(BOVIMA!F:F,'ALL 2020'!C139,BOVIMA!D:D)</f>
        <v>138046818.85</v>
      </c>
      <c r="X139" s="15" t="n">
        <f aca="false">+SUMIF(AGRIFEED!F:F,'ALL 2020'!C139,AGRIFEED!D:D)</f>
        <v>0</v>
      </c>
      <c r="Y139" s="15" t="n">
        <f aca="false">SUMIF(AMIP!F:F,'ALL 2020'!C139,AMIP!D:D)</f>
        <v>0</v>
      </c>
      <c r="Z139" s="15" t="n">
        <f aca="false">+SUMIF(ISF!G:G,'ALL 2020'!C139,ISF!E:E)</f>
        <v>0</v>
      </c>
      <c r="AA139" s="29" t="n">
        <f aca="false">+SUMIF(DISCOI!G:G,'ALL 2020'!C139,DISCOI!E:E)</f>
        <v>3700583.53</v>
      </c>
      <c r="AB139" s="15" t="n">
        <f aca="false">+SUMIF(MABEL!F:F,'ALL 2020'!C139,MABEL!D:D)</f>
        <v>183956909.58</v>
      </c>
      <c r="AC139" s="15" t="n">
        <f aca="false">+SUMIF(NMP!F:F,'ALL 2020'!C139,NMP!D:D)</f>
        <v>0</v>
      </c>
      <c r="AD139" s="15" t="n">
        <f aca="false">SUMIF('AMCHO '!F:F,'ALL 2020'!C139,'AMCHO '!D:D)</f>
        <v>-451389561.72</v>
      </c>
      <c r="AE139" s="41" t="n">
        <f aca="false">+SUMIF(CONFORTIS!G:G,'ALL 2020'!C139,CONFORTIS!E:E)</f>
        <v>0</v>
      </c>
      <c r="AF139" s="15" t="n">
        <f aca="false">+SUMIF('IRS IMMO'!G:G,'ALL 2020'!C139,'IRS IMMO'!E:E)</f>
        <v>-48330306.36</v>
      </c>
      <c r="AG139" s="15" t="n">
        <f aca="false">+SUMIF(AGRIVETAM!F:F,'ALL 2020'!C139,AGRIVETAM!D:D)</f>
        <v>0</v>
      </c>
      <c r="AH139" s="15" t="n">
        <f aca="false">+SUMIF(EUROPAINTS!F:F,'ALL 2020'!C139,EUROPAINTS!D:D)</f>
        <v>0</v>
      </c>
      <c r="AI139" s="15" t="n">
        <f aca="false">+SUMIF('VET ABE'!F:F,'ALL 2020'!C139,'VET ABE'!E:E)</f>
        <v>40000</v>
      </c>
      <c r="AJ139" s="15" t="n">
        <f aca="false">SUMIF('VET FIA'!F:F,'ALL 2020'!C139,'VET FIA'!E:E)</f>
        <v>-63478923</v>
      </c>
      <c r="AK139" s="15" t="n">
        <f aca="false">+SUMIF('CSS SAKAY'!F:F,'ALL 2020'!C139,'CSS SAKAY'!D:D)</f>
        <v>0</v>
      </c>
      <c r="AL139" s="15" t="n">
        <f aca="false">+SUMIF(AGRIMA!F:F,'ALL 2020'!C139,AGRIMA!D:D)</f>
        <v>0</v>
      </c>
      <c r="AM139" s="15" t="n">
        <f aca="false">SUMIF('United Malagasy'!F:F,'ALL 2020'!C139,'United Malagasy'!D:D)</f>
        <v>1779741.04</v>
      </c>
      <c r="AN139" s="15" t="n">
        <f aca="false">+SUMIF(NUTRIFOOD!E:E,'ALL 2020'!C139,NUTRIFOOD!D:D)</f>
        <v>0</v>
      </c>
      <c r="AO139" s="15" t="n">
        <f aca="false">+SUMIF(FERRIS!H:H,'ALL 2020'!C139,FERRIS!F:F)</f>
        <v>-1070586</v>
      </c>
      <c r="AP139" s="15" t="n">
        <f aca="false">+SUMIF(SEM!F:F,'ALL 2020'!C139,SEM!D:D)</f>
        <v>0</v>
      </c>
      <c r="AQ139" s="15" t="n">
        <f aca="false">+SUMIF(Madatrade!F:F,'ALL 2020'!C139,Madatrade!D:D)</f>
        <v>0</v>
      </c>
      <c r="AR139" s="15" t="n">
        <f aca="false">+SUMIF('FLY TECH'!F:F,'ALL 2020'!C139,'FLY TECH'!E:E)</f>
        <v>-29000</v>
      </c>
      <c r="AS139" s="15" t="n">
        <f aca="false">+SUMIF('FIRST INVESTISSEMENT'!G:G,'ALL 2020'!C139,'FIRST INVESTISSEMENT'!E:E)</f>
        <v>0</v>
      </c>
      <c r="AT139" s="105" t="n">
        <f aca="false">+SUM(F139:AS139)</f>
        <v>444509523.73</v>
      </c>
      <c r="AU139" s="106" t="n">
        <f aca="false">+AT139/$AW$2</f>
        <v>97875.3088081487</v>
      </c>
    </row>
    <row r="140" customFormat="false" ht="17.25" hidden="false" customHeight="true" outlineLevel="0" collapsed="false">
      <c r="A140" s="6" t="str">
        <f aca="false">+LEFT(B140)</f>
        <v>4</v>
      </c>
      <c r="B140" s="6" t="str">
        <f aca="false">+LEFT(C140,3)</f>
        <v>466</v>
      </c>
      <c r="C140" s="20" t="n">
        <v>46600001</v>
      </c>
      <c r="D140" s="46" t="str">
        <f aca="false">+IF(AT140&gt;0,"L47","L53")</f>
        <v>L47</v>
      </c>
      <c r="E140" s="57" t="s">
        <v>629</v>
      </c>
      <c r="F140" s="15" t="n">
        <f aca="false">+SUMIF(AGRIFARM!H:H,C140,AGRIFARM!L:L)</f>
        <v>0</v>
      </c>
      <c r="G140" s="15" t="n">
        <f aca="false">+SUMIF(AGRICORP!I:I,C140,AGRICORP!E:E)</f>
        <v>0</v>
      </c>
      <c r="H140" s="15" t="n">
        <f aca="false">+SUMIF(SMTP!D:D,'ALL 2020'!C140,SMTP!G:G)</f>
        <v>0</v>
      </c>
      <c r="I140" s="15" t="n">
        <f aca="false">+SUMIF(AGRIVET!G:G,C140,AGRIVET!E:E)</f>
        <v>0</v>
      </c>
      <c r="J140" s="15"/>
      <c r="K140" s="15" t="n">
        <f aca="false">+SUMIF(AGRIKOBA!G:G,'ALL 2020'!C140,AGRIKOBA!E:E)</f>
        <v>0</v>
      </c>
      <c r="L140" s="15" t="n">
        <f aca="false">+SUMIF(LMOI!F:F,'ALL 2020'!C140,LMOI!D:D)</f>
        <v>0</v>
      </c>
      <c r="M140" s="15" t="n">
        <f aca="false">+SUMIF(TARTINE!G:G,'ALL 2020'!C140,TARTINE!E:E)</f>
        <v>0</v>
      </c>
      <c r="N140" s="15" t="n">
        <f aca="false">+SUMIF(IDF!F:F,'ALL 2020'!C140,IDF!D:D)</f>
        <v>0</v>
      </c>
      <c r="O140" s="15" t="n">
        <f aca="false">+SUMIF(RYA!G:G,C140,RYA!E:E)</f>
        <v>0</v>
      </c>
      <c r="P140" s="15" t="n">
        <f aca="false">+SUMIF('SCI NOAH'!G:G,'ALL 2020'!C140,'SCI NOAH'!E:E)</f>
        <v>0</v>
      </c>
      <c r="Q140" s="15" t="n">
        <f aca="false">+SUMIF(SIM!F:F,'ALL 2020'!C140,SIM!D:D)</f>
        <v>0</v>
      </c>
      <c r="R140" s="15" t="n">
        <f aca="false">+SUMIF('First Energy'!F:F,'ALL 2020'!C140,'First Energy'!D:D)</f>
        <v>0</v>
      </c>
      <c r="S140" s="15" t="n">
        <f aca="false">+SUMIF('ID Motors'!G:G,C140,'ID Motors'!E:E)</f>
        <v>0</v>
      </c>
      <c r="T140" s="15" t="n">
        <f aca="false">+SUMIF('ID RENTAL'!G:G,'ALL 2020'!C140,'ID RENTAL'!E:E)</f>
        <v>0</v>
      </c>
      <c r="U140" s="15" t="n">
        <f aca="false">+SUMIF('MCM '!G:G,'ALL 2020'!C140,'MCM '!E:E)</f>
        <v>0</v>
      </c>
      <c r="V140" s="15" t="n">
        <f aca="false">SUMIF(AGRIMOTORS!G:G,C140,AGRIMOTORS!E:E)</f>
        <v>0</v>
      </c>
      <c r="W140" s="15" t="n">
        <f aca="false">+SUMIF(BOVIMA!F:F,'ALL 2020'!C140,BOVIMA!D:D)</f>
        <v>185849924.85</v>
      </c>
      <c r="X140" s="15" t="n">
        <f aca="false">+SUMIF(AGRIFEED!F:F,'ALL 2020'!C140,AGRIFEED!D:D)</f>
        <v>0</v>
      </c>
      <c r="Y140" s="15" t="n">
        <f aca="false">SUMIF(AMIP!F:F,'ALL 2020'!C140,AMIP!D:D)</f>
        <v>0</v>
      </c>
      <c r="Z140" s="15" t="n">
        <f aca="false">+SUMIF(ISF!G:G,'ALL 2020'!C140,ISF!E:E)</f>
        <v>0</v>
      </c>
      <c r="AA140" s="29" t="n">
        <f aca="false">+SUMIF(DISCOI!G:G,'ALL 2020'!C140,DISCOI!E:E)</f>
        <v>55770739.5</v>
      </c>
      <c r="AB140" s="15" t="n">
        <f aca="false">+SUMIF(MABEL!F:F,'ALL 2020'!C140,MABEL!D:D)</f>
        <v>188716240</v>
      </c>
      <c r="AC140" s="15" t="n">
        <f aca="false">+SUMIF(NMP!F:F,'ALL 2020'!C140,NMP!D:D)</f>
        <v>0</v>
      </c>
      <c r="AD140" s="15" t="n">
        <f aca="false">SUMIF('AMCHO '!F:F,'ALL 2020'!C140,'AMCHO '!D:D)</f>
        <v>0</v>
      </c>
      <c r="AE140" s="41" t="n">
        <f aca="false">+SUMIF(CONFORTIS!G:G,'ALL 2020'!C140,CONFORTIS!E:E)</f>
        <v>0</v>
      </c>
      <c r="AF140" s="15" t="n">
        <f aca="false">+SUMIF('IRS IMMO'!G:G,'ALL 2020'!C140,'IRS IMMO'!E:E)</f>
        <v>0</v>
      </c>
      <c r="AG140" s="15" t="n">
        <f aca="false">+SUMIF(AGRIVETAM!F:F,'ALL 2020'!C140,AGRIVETAM!D:D)</f>
        <v>0</v>
      </c>
      <c r="AH140" s="15" t="n">
        <f aca="false">+SUMIF(EUROPAINTS!F:F,'ALL 2020'!C140,EUROPAINTS!D:D)</f>
        <v>0</v>
      </c>
      <c r="AI140" s="15" t="n">
        <f aca="false">+SUMIF('VET ABE'!F:F,'ALL 2020'!C140,'VET ABE'!E:E)</f>
        <v>45122333.72</v>
      </c>
      <c r="AJ140" s="15" t="n">
        <f aca="false">SUMIF('VET FIA'!F:F,'ALL 2020'!C140,'VET FIA'!E:E)</f>
        <v>0</v>
      </c>
      <c r="AK140" s="15" t="n">
        <f aca="false">+SUMIF('CSS SAKAY'!F:F,'ALL 2020'!C140,'CSS SAKAY'!D:D)</f>
        <v>0</v>
      </c>
      <c r="AL140" s="15" t="n">
        <f aca="false">+SUMIF(AGRIMA!F:F,'ALL 2020'!C140,AGRIMA!D:D)</f>
        <v>0</v>
      </c>
      <c r="AM140" s="15" t="n">
        <f aca="false">SUMIF('United Malagasy'!F:F,'ALL 2020'!C140,'United Malagasy'!D:D)</f>
        <v>0</v>
      </c>
      <c r="AN140" s="15" t="n">
        <f aca="false">+SUMIF(NUTRIFOOD!E:E,'ALL 2020'!C140,NUTRIFOOD!D:D)</f>
        <v>0</v>
      </c>
      <c r="AO140" s="15" t="n">
        <f aca="false">+SUMIF(FERRIS!H:H,'ALL 2020'!C140,FERRIS!F:F)</f>
        <v>0</v>
      </c>
      <c r="AP140" s="15" t="n">
        <f aca="false">+SUMIF(SEM!F:F,'ALL 2020'!C140,SEM!D:D)</f>
        <v>0</v>
      </c>
      <c r="AQ140" s="15" t="n">
        <f aca="false">+SUMIF(Madatrade!F:F,'ALL 2020'!C140,Madatrade!D:D)</f>
        <v>0</v>
      </c>
      <c r="AR140" s="15" t="n">
        <f aca="false">+SUMIF('FLY TECH'!F:F,'ALL 2020'!C140,'FLY TECH'!E:E)</f>
        <v>0</v>
      </c>
      <c r="AS140" s="15" t="n">
        <f aca="false">+SUMIF('FIRST INVESTISSEMENT'!G:G,'ALL 2020'!C140,'FIRST INVESTISSEMENT'!E:E)</f>
        <v>0</v>
      </c>
      <c r="AT140" s="105" t="n">
        <f aca="false">+SUM(F140:AS140)</f>
        <v>475459238.07</v>
      </c>
      <c r="AU140" s="106" t="n">
        <f aca="false">+AT140/$AW$2</f>
        <v>104690.039847278</v>
      </c>
    </row>
    <row r="141" customFormat="false" ht="17.25" hidden="false" customHeight="true" outlineLevel="0" collapsed="false">
      <c r="A141" s="6" t="str">
        <f aca="false">+LEFT(B141)</f>
        <v>4</v>
      </c>
      <c r="B141" s="6" t="str">
        <f aca="false">+LEFT(C141,3)</f>
        <v>466</v>
      </c>
      <c r="C141" s="20" t="n">
        <v>46610000</v>
      </c>
      <c r="D141" s="46" t="str">
        <f aca="false">+IF(AT141&gt;0,"L48","L54")</f>
        <v>L48</v>
      </c>
      <c r="E141" s="57" t="s">
        <v>82</v>
      </c>
      <c r="F141" s="15" t="n">
        <f aca="false">+SUMIF(AGRIFARM!H:H,C141,AGRIFARM!L:L)</f>
        <v>0</v>
      </c>
      <c r="G141" s="15" t="n">
        <f aca="false">+SUMIF(AGRICORP!I:I,C141,AGRICORP!E:E)</f>
        <v>0</v>
      </c>
      <c r="H141" s="15" t="n">
        <f aca="false">+SUMIF(SMTP!D:D,'ALL 2020'!C141,SMTP!G:G)</f>
        <v>87852672.59</v>
      </c>
      <c r="I141" s="15" t="n">
        <f aca="false">+SUMIF(AGRIVET!G:G,C141,AGRIVET!E:E)</f>
        <v>61258</v>
      </c>
      <c r="J141" s="15" t="n">
        <f aca="false">+SUMIF(AGRIVAL!G:G,'ALL 2020'!C141,AGRIVAL!E:E)</f>
        <v>537114528.09</v>
      </c>
      <c r="K141" s="15" t="n">
        <f aca="false">+SUMIF(AGRIKOBA!G:G,'ALL 2020'!C141,AGRIKOBA!E:E)</f>
        <v>-142008287.2</v>
      </c>
      <c r="L141" s="15" t="n">
        <f aca="false">+SUMIF(LMOI!F:F,'ALL 2020'!C141,LMOI!D:D)</f>
        <v>0</v>
      </c>
      <c r="M141" s="15" t="n">
        <f aca="false">+SUMIF(TARTINE!G:G,'ALL 2020'!C141,TARTINE!E:E)</f>
        <v>0</v>
      </c>
      <c r="N141" s="15" t="n">
        <f aca="false">+SUMIF(IDF!F:F,'ALL 2020'!C141,IDF!D:D)</f>
        <v>-187680</v>
      </c>
      <c r="O141" s="15" t="n">
        <f aca="false">+SUMIF(RYA!G:G,C141,RYA!E:E)</f>
        <v>-32640</v>
      </c>
      <c r="P141" s="15" t="n">
        <f aca="false">+SUMIF('SCI NOAH'!G:G,'ALL 2020'!C141,'SCI NOAH'!E:E)</f>
        <v>0</v>
      </c>
      <c r="Q141" s="15" t="n">
        <f aca="false">+SUMIF(SIM!F:F,'ALL 2020'!C141,SIM!D:D)</f>
        <v>-20400</v>
      </c>
      <c r="R141" s="15" t="n">
        <f aca="false">+SUMIF('First Energy'!F:F,'ALL 2020'!C141,'First Energy'!D:D)</f>
        <v>0</v>
      </c>
      <c r="S141" s="15" t="n">
        <f aca="false">+SUMIF('ID Motors'!G:G,C141,'ID Motors'!E:E)</f>
        <v>0</v>
      </c>
      <c r="T141" s="15" t="n">
        <f aca="false">+SUMIF('ID RENTAL'!G:G,'ALL 2020'!C141,'ID RENTAL'!E:E)</f>
        <v>0</v>
      </c>
      <c r="U141" s="15" t="n">
        <f aca="false">+SUMIF('MCM '!G:G,'ALL 2020'!C141,'MCM '!E:E)</f>
        <v>-415620</v>
      </c>
      <c r="V141" s="15" t="n">
        <f aca="false">SUMIF(AGRIMOTORS!G:G,C141,AGRIMOTORS!E:E)</f>
        <v>738213.23</v>
      </c>
      <c r="W141" s="15" t="n">
        <f aca="false">+SUMIF(BOVIMA!F:F,'ALL 2020'!C141,BOVIMA!D:D)</f>
        <v>0</v>
      </c>
      <c r="X141" s="15" t="n">
        <f aca="false">+SUMIF(AGRIFEED!F:F,'ALL 2020'!C141,AGRIFEED!D:D)</f>
        <v>-394299642.49</v>
      </c>
      <c r="Y141" s="15" t="n">
        <f aca="false">SUMIF(AMIP!F:F,'ALL 2020'!C141,AMIP!D:D)</f>
        <v>0</v>
      </c>
      <c r="Z141" s="15" t="n">
        <f aca="false">+SUMIF(ISF!G:G,'ALL 2020'!C141,ISF!E:E)</f>
        <v>0</v>
      </c>
      <c r="AA141" s="29" t="n">
        <f aca="false">+SUMIF(DISCOI!G:G,'ALL 2020'!C141,DISCOI!E:E)</f>
        <v>0</v>
      </c>
      <c r="AB141" s="15" t="n">
        <f aca="false">+SUMIF(MABEL!F:F,'ALL 2020'!C141,MABEL!D:D)</f>
        <v>0</v>
      </c>
      <c r="AC141" s="15" t="n">
        <f aca="false">+SUMIF(NMP!F:F,'ALL 2020'!C141,NMP!D:D)</f>
        <v>0</v>
      </c>
      <c r="AD141" s="15" t="n">
        <f aca="false">SUMIF('AMCHO '!F:F,'ALL 2020'!C141,'AMCHO '!D:D)</f>
        <v>0</v>
      </c>
      <c r="AE141" s="41" t="n">
        <f aca="false">+SUMIF(CONFORTIS!G:G,'ALL 2020'!C141,CONFORTIS!E:E)</f>
        <v>0</v>
      </c>
      <c r="AF141" s="15" t="n">
        <f aca="false">+SUMIF('IRS IMMO'!G:G,'ALL 2020'!C141,'IRS IMMO'!E:E)</f>
        <v>0</v>
      </c>
      <c r="AG141" s="15" t="n">
        <f aca="false">+SUMIF(AGRIVETAM!F:F,'ALL 2020'!C141,AGRIVETAM!D:D)</f>
        <v>0</v>
      </c>
      <c r="AH141" s="15" t="n">
        <f aca="false">+SUMIF(EUROPAINTS!F:F,'ALL 2020'!C141,EUROPAINTS!D:D)</f>
        <v>0</v>
      </c>
      <c r="AI141" s="15" t="n">
        <f aca="false">+SUMIF('VET ABE'!F:F,'ALL 2020'!C141,'VET ABE'!E:E)</f>
        <v>-16320</v>
      </c>
      <c r="AJ141" s="15" t="n">
        <f aca="false">SUMIF('VET FIA'!F:F,'ALL 2020'!C141,'VET FIA'!E:E)</f>
        <v>11399250.2</v>
      </c>
      <c r="AK141" s="15" t="n">
        <f aca="false">+SUMIF('CSS SAKAY'!F:F,'ALL 2020'!C141,'CSS SAKAY'!D:D)</f>
        <v>0</v>
      </c>
      <c r="AL141" s="15" t="n">
        <f aca="false">+SUMIF(AGRIMA!F:F,'ALL 2020'!C141,AGRIMA!D:D)</f>
        <v>0</v>
      </c>
      <c r="AM141" s="15" t="n">
        <f aca="false">SUMIF('United Malagasy'!F:F,'ALL 2020'!C141,'United Malagasy'!D:D)</f>
        <v>-144000</v>
      </c>
      <c r="AN141" s="15" t="n">
        <f aca="false">+SUMIF(NUTRIFOOD!E:E,'ALL 2020'!C141,NUTRIFOOD!D:D)</f>
        <v>0</v>
      </c>
      <c r="AO141" s="15" t="n">
        <f aca="false">+SUMIF(FERRIS!H:H,'ALL 2020'!C141,FERRIS!F:F)</f>
        <v>0</v>
      </c>
      <c r="AP141" s="15" t="n">
        <f aca="false">+SUMIF(SEM!F:F,'ALL 2020'!C141,SEM!D:D)</f>
        <v>0</v>
      </c>
      <c r="AQ141" s="15" t="n">
        <f aca="false">+SUMIF(Madatrade!F:F,'ALL 2020'!C141,Madatrade!D:D)</f>
        <v>0</v>
      </c>
      <c r="AR141" s="15" t="n">
        <f aca="false">+SUMIF('FLY TECH'!F:F,'ALL 2020'!C141,'FLY TECH'!E:E)</f>
        <v>-50348411.96</v>
      </c>
      <c r="AS141" s="15" t="n">
        <f aca="false">+SUMIF('FIRST INVESTISSEMENT'!G:G,'ALL 2020'!C141,'FIRST INVESTISSEMENT'!E:E)</f>
        <v>0</v>
      </c>
      <c r="AT141" s="105" t="n">
        <f aca="false">+SUM(F141:AS141)</f>
        <v>49692920.46</v>
      </c>
      <c r="AU141" s="106" t="n">
        <f aca="false">+AT141/$AW$2</f>
        <v>10941.745172946</v>
      </c>
    </row>
    <row r="142" customFormat="false" ht="17.25" hidden="false" customHeight="true" outlineLevel="0" collapsed="false">
      <c r="A142" s="6" t="str">
        <f aca="false">+LEFT(B142)</f>
        <v>4</v>
      </c>
      <c r="B142" s="6" t="str">
        <f aca="false">+LEFT(C142,3)</f>
        <v>466</v>
      </c>
      <c r="C142" s="20" t="n">
        <v>46611000</v>
      </c>
      <c r="D142" s="46" t="str">
        <f aca="false">+IF(AT142&gt;0,"L49","L55")</f>
        <v>L49</v>
      </c>
      <c r="E142" s="57" t="s">
        <v>630</v>
      </c>
      <c r="F142" s="15" t="n">
        <f aca="false">+SUMIF(AGRIFARM!H:H,C142,AGRIFARM!L:L)</f>
        <v>0</v>
      </c>
      <c r="G142" s="15" t="n">
        <f aca="false">+SUMIF(AGRICORP!I:I,C142,AGRICORP!E:E)</f>
        <v>0</v>
      </c>
      <c r="H142" s="15" t="n">
        <f aca="false">+SUMIF(SMTP!D:D,'ALL 2020'!C142,SMTP!G:G)</f>
        <v>157144992.83</v>
      </c>
      <c r="I142" s="15" t="n">
        <f aca="false">+SUMIF(AGRIVET!G:G,C142,AGRIVET!E:E)</f>
        <v>39675300</v>
      </c>
      <c r="J142" s="15" t="n">
        <f aca="false">+SUMIF(AGRIVAL!G:G,'ALL 2020'!C142,AGRIVAL!E:E)</f>
        <v>0</v>
      </c>
      <c r="K142" s="15" t="n">
        <f aca="false">+SUMIF(AGRIKOBA!G:G,'ALL 2020'!C142,AGRIKOBA!E:E)</f>
        <v>0</v>
      </c>
      <c r="L142" s="15" t="n">
        <f aca="false">+SUMIF(LMOI!F:F,'ALL 2020'!C142,LMOI!D:D)</f>
        <v>0</v>
      </c>
      <c r="M142" s="15" t="n">
        <f aca="false">+SUMIF(TARTINE!G:G,'ALL 2020'!C142,TARTINE!E:E)</f>
        <v>0</v>
      </c>
      <c r="N142" s="15" t="n">
        <f aca="false">+SUMIF(IDF!F:F,'ALL 2020'!C142,IDF!D:D)</f>
        <v>0</v>
      </c>
      <c r="O142" s="15" t="n">
        <f aca="false">+SUMIF(RYA!G:G,C142,RYA!E:E)</f>
        <v>0</v>
      </c>
      <c r="P142" s="15" t="n">
        <f aca="false">+SUMIF('SCI NOAH'!G:G,'ALL 2020'!C142,'SCI NOAH'!E:E)</f>
        <v>0</v>
      </c>
      <c r="Q142" s="15" t="n">
        <f aca="false">+SUMIF(SIM!F:F,'ALL 2020'!C142,SIM!D:D)</f>
        <v>0</v>
      </c>
      <c r="R142" s="15" t="n">
        <f aca="false">+SUMIF('First Energy'!F:F,'ALL 2020'!C142,'First Energy'!D:D)</f>
        <v>0</v>
      </c>
      <c r="S142" s="15" t="n">
        <f aca="false">+SUMIF('ID Motors'!G:G,C142,'ID Motors'!E:E)</f>
        <v>0</v>
      </c>
      <c r="T142" s="15" t="n">
        <f aca="false">+SUMIF('ID RENTAL'!G:G,'ALL 2020'!C142,'ID RENTAL'!E:E)</f>
        <v>0</v>
      </c>
      <c r="U142" s="15" t="n">
        <f aca="false">+SUMIF('MCM '!G:G,'ALL 2020'!C142,'MCM '!E:E)</f>
        <v>0</v>
      </c>
      <c r="V142" s="15" t="n">
        <f aca="false">SUMIF(AGRIMOTORS!G:G,C142,AGRIMOTORS!E:E)</f>
        <v>0</v>
      </c>
      <c r="W142" s="15" t="n">
        <f aca="false">+SUMIF(BOVIMA!F:F,'ALL 2020'!C142,BOVIMA!D:D)</f>
        <v>0</v>
      </c>
      <c r="X142" s="15" t="n">
        <f aca="false">+SUMIF(AGRIFEED!F:F,'ALL 2020'!C142,AGRIFEED!D:D)</f>
        <v>0</v>
      </c>
      <c r="Y142" s="15" t="n">
        <f aca="false">SUMIF(AMIP!F:F,'ALL 2020'!C142,AMIP!D:D)</f>
        <v>0</v>
      </c>
      <c r="Z142" s="15" t="n">
        <f aca="false">+SUMIF(ISF!G:G,'ALL 2020'!C142,ISF!E:E)</f>
        <v>0</v>
      </c>
      <c r="AA142" s="29" t="n">
        <f aca="false">+SUMIF(DISCOI!G:G,'ALL 2020'!C142,DISCOI!E:E)</f>
        <v>0</v>
      </c>
      <c r="AB142" s="15" t="n">
        <f aca="false">+SUMIF(MABEL!F:F,'ALL 2020'!C142,MABEL!D:D)</f>
        <v>0</v>
      </c>
      <c r="AC142" s="15" t="n">
        <f aca="false">+SUMIF(NMP!F:F,'ALL 2020'!C142,NMP!D:D)</f>
        <v>0</v>
      </c>
      <c r="AD142" s="15" t="n">
        <f aca="false">SUMIF('AMCHO '!F:F,'ALL 2020'!C142,'AMCHO '!D:D)</f>
        <v>0</v>
      </c>
      <c r="AE142" s="41" t="n">
        <f aca="false">+SUMIF(CONFORTIS!G:G,'ALL 2020'!C142,CONFORTIS!E:E)</f>
        <v>0</v>
      </c>
      <c r="AF142" s="15" t="n">
        <f aca="false">+SUMIF('IRS IMMO'!G:G,'ALL 2020'!C142,'IRS IMMO'!E:E)</f>
        <v>0</v>
      </c>
      <c r="AG142" s="15" t="n">
        <f aca="false">+SUMIF(AGRIVETAM!F:F,'ALL 2020'!C142,AGRIVETAM!D:D)</f>
        <v>0</v>
      </c>
      <c r="AH142" s="15" t="n">
        <f aca="false">+SUMIF(EUROPAINTS!F:F,'ALL 2020'!C142,EUROPAINTS!D:D)</f>
        <v>0</v>
      </c>
      <c r="AI142" s="15" t="n">
        <f aca="false">+SUMIF('VET ABE'!F:F,'ALL 2020'!C142,'VET ABE'!E:E)</f>
        <v>0</v>
      </c>
      <c r="AJ142" s="15" t="n">
        <f aca="false">SUMIF('VET FIA'!F:F,'ALL 2020'!C142,'VET FIA'!E:E)</f>
        <v>0</v>
      </c>
      <c r="AK142" s="15" t="n">
        <f aca="false">+SUMIF('CSS SAKAY'!F:F,'ALL 2020'!C142,'CSS SAKAY'!D:D)</f>
        <v>0</v>
      </c>
      <c r="AL142" s="15" t="n">
        <f aca="false">+SUMIF(AGRIMA!F:F,'ALL 2020'!C142,AGRIMA!D:D)</f>
        <v>0</v>
      </c>
      <c r="AM142" s="15" t="n">
        <f aca="false">SUMIF('United Malagasy'!F:F,'ALL 2020'!C142,'United Malagasy'!D:D)</f>
        <v>240000</v>
      </c>
      <c r="AN142" s="15" t="n">
        <f aca="false">+SUMIF(NUTRIFOOD!E:E,'ALL 2020'!C142,NUTRIFOOD!D:D)</f>
        <v>0</v>
      </c>
      <c r="AO142" s="15" t="n">
        <f aca="false">+SUMIF(FERRIS!H:H,'ALL 2020'!C142,FERRIS!F:F)</f>
        <v>0</v>
      </c>
      <c r="AP142" s="15" t="n">
        <f aca="false">+SUMIF(SEM!F:F,'ALL 2020'!C142,SEM!D:D)</f>
        <v>0</v>
      </c>
      <c r="AQ142" s="15" t="n">
        <f aca="false">+SUMIF(Madatrade!F:F,'ALL 2020'!C142,Madatrade!D:D)</f>
        <v>0</v>
      </c>
      <c r="AR142" s="15" t="n">
        <f aca="false">+SUMIF('FLY TECH'!F:F,'ALL 2020'!C142,'FLY TECH'!E:E)</f>
        <v>0</v>
      </c>
      <c r="AS142" s="15" t="n">
        <f aca="false">+SUMIF('FIRST INVESTISSEMENT'!G:G,'ALL 2020'!C142,'FIRST INVESTISSEMENT'!E:E)</f>
        <v>0</v>
      </c>
      <c r="AT142" s="105" t="n">
        <f aca="false">+SUM(F142:AS142)</f>
        <v>197060292.83</v>
      </c>
      <c r="AU142" s="106" t="n">
        <f aca="false">+AT142/$AW$2</f>
        <v>43390.1547321533</v>
      </c>
    </row>
    <row r="143" customFormat="false" ht="17.25" hidden="false" customHeight="true" outlineLevel="0" collapsed="false">
      <c r="A143" s="6" t="str">
        <f aca="false">+LEFT(B143)</f>
        <v>4</v>
      </c>
      <c r="B143" s="6" t="str">
        <f aca="false">+LEFT(C143,3)</f>
        <v>466</v>
      </c>
      <c r="C143" s="20" t="n">
        <v>46612000</v>
      </c>
      <c r="D143" s="46" t="str">
        <f aca="false">+IF(AT143&gt;0,"L50","L56")</f>
        <v>L56</v>
      </c>
      <c r="E143" s="57" t="s">
        <v>924</v>
      </c>
      <c r="F143" s="15" t="n">
        <f aca="false">+SUMIF(AGRIFARM!H:H,C143,AGRIFARM!L:L)</f>
        <v>0</v>
      </c>
      <c r="G143" s="15" t="n">
        <f aca="false">+SUMIF(AGRICORP!I:I,C143,AGRICORP!E:E)</f>
        <v>0</v>
      </c>
      <c r="H143" s="15" t="n">
        <f aca="false">+SUMIF(SMTP!D:D,'ALL 2020'!C143,SMTP!G:G)</f>
        <v>0</v>
      </c>
      <c r="I143" s="15" t="n">
        <f aca="false">+SUMIF(AGRIVET!G:G,C143,AGRIVET!E:E)</f>
        <v>0</v>
      </c>
      <c r="J143" s="15" t="n">
        <f aca="false">+SUMIF(AGRIVAL!G:G,'ALL 2020'!C143,AGRIVAL!E:E)</f>
        <v>0</v>
      </c>
      <c r="K143" s="15" t="n">
        <f aca="false">+SUMIF(AGRIKOBA!G:G,'ALL 2020'!C143,AGRIKOBA!E:E)</f>
        <v>0</v>
      </c>
      <c r="L143" s="15" t="n">
        <f aca="false">+SUMIF(LMOI!F:F,'ALL 2020'!C143,LMOI!D:D)</f>
        <v>0</v>
      </c>
      <c r="M143" s="15" t="n">
        <f aca="false">+SUMIF(TARTINE!G:G,'ALL 2020'!C143,TARTINE!E:E)</f>
        <v>0</v>
      </c>
      <c r="N143" s="15" t="n">
        <f aca="false">+SUMIF(IDF!F:F,'ALL 2020'!C143,IDF!D:D)</f>
        <v>-66743.36</v>
      </c>
      <c r="O143" s="15" t="n">
        <f aca="false">+SUMIF(RYA!G:G,C143,RYA!E:E)</f>
        <v>0</v>
      </c>
      <c r="P143" s="15" t="n">
        <f aca="false">+SUMIF('SCI NOAH'!G:G,'ALL 2020'!C143,'SCI NOAH'!E:E)</f>
        <v>0</v>
      </c>
      <c r="Q143" s="15" t="n">
        <f aca="false">+SUMIF(SIM!F:F,'ALL 2020'!C143,SIM!D:D)</f>
        <v>0</v>
      </c>
      <c r="R143" s="15" t="n">
        <f aca="false">+SUMIF('First Energy'!F:F,'ALL 2020'!C143,'First Energy'!D:D)</f>
        <v>0</v>
      </c>
      <c r="S143" s="15" t="n">
        <f aca="false">+SUMIF('ID Motors'!G:G,C143,'ID Motors'!E:E)</f>
        <v>0</v>
      </c>
      <c r="T143" s="15" t="n">
        <f aca="false">+SUMIF('ID RENTAL'!G:G,'ALL 2020'!C143,'ID RENTAL'!E:E)</f>
        <v>0</v>
      </c>
      <c r="U143" s="15" t="n">
        <f aca="false">+SUMIF('MCM '!G:G,'ALL 2020'!C143,'MCM '!E:E)</f>
        <v>0</v>
      </c>
      <c r="V143" s="15" t="n">
        <f aca="false">SUMIF(AGRIMOTORS!G:G,C143,AGRIMOTORS!E:E)</f>
        <v>0</v>
      </c>
      <c r="W143" s="15" t="n">
        <f aca="false">+SUMIF(BOVIMA!F:F,'ALL 2020'!C143,BOVIMA!D:D)</f>
        <v>0</v>
      </c>
      <c r="X143" s="15" t="n">
        <f aca="false">+SUMIF(AGRIFEED!F:F,'ALL 2020'!C143,AGRIFEED!D:D)</f>
        <v>0</v>
      </c>
      <c r="Y143" s="15" t="n">
        <f aca="false">SUMIF(AMIP!F:F,'ALL 2020'!C143,AMIP!D:D)</f>
        <v>0</v>
      </c>
      <c r="Z143" s="15" t="n">
        <f aca="false">+SUMIF(ISF!G:G,'ALL 2020'!C143,ISF!E:E)</f>
        <v>0</v>
      </c>
      <c r="AA143" s="29" t="n">
        <f aca="false">+SUMIF(DISCOI!G:G,'ALL 2020'!C143,DISCOI!E:E)</f>
        <v>0</v>
      </c>
      <c r="AB143" s="15" t="n">
        <f aca="false">+SUMIF(MABEL!F:F,'ALL 2020'!C143,MABEL!D:D)</f>
        <v>0</v>
      </c>
      <c r="AC143" s="15" t="n">
        <f aca="false">+SUMIF(NMP!F:F,'ALL 2020'!C143,NMP!D:D)</f>
        <v>0</v>
      </c>
      <c r="AD143" s="15" t="n">
        <f aca="false">SUMIF('AMCHO '!F:F,'ALL 2020'!C143,'AMCHO '!D:D)</f>
        <v>0</v>
      </c>
      <c r="AE143" s="41" t="n">
        <f aca="false">+SUMIF(CONFORTIS!G:G,'ALL 2020'!C143,CONFORTIS!E:E)</f>
        <v>0</v>
      </c>
      <c r="AF143" s="15" t="n">
        <f aca="false">+SUMIF('IRS IMMO'!G:G,'ALL 2020'!C143,'IRS IMMO'!E:E)</f>
        <v>0</v>
      </c>
      <c r="AG143" s="15" t="n">
        <f aca="false">+SUMIF(AGRIVETAM!F:F,'ALL 2020'!C143,AGRIVETAM!D:D)</f>
        <v>0</v>
      </c>
      <c r="AH143" s="15" t="n">
        <f aca="false">+SUMIF(EUROPAINTS!F:F,'ALL 2020'!C143,EUROPAINTS!D:D)</f>
        <v>0</v>
      </c>
      <c r="AI143" s="15" t="n">
        <f aca="false">+SUMIF('VET ABE'!F:F,'ALL 2020'!C143,'VET ABE'!E:E)</f>
        <v>0</v>
      </c>
      <c r="AJ143" s="15" t="n">
        <f aca="false">SUMIF('VET FIA'!F:F,'ALL 2020'!C143,'VET FIA'!E:E)</f>
        <v>0</v>
      </c>
      <c r="AK143" s="15" t="n">
        <f aca="false">+SUMIF('CSS SAKAY'!F:F,'ALL 2020'!C143,'CSS SAKAY'!D:D)</f>
        <v>0</v>
      </c>
      <c r="AL143" s="15" t="n">
        <f aca="false">+SUMIF(AGRIMA!F:F,'ALL 2020'!C143,AGRIMA!D:D)</f>
        <v>0</v>
      </c>
      <c r="AM143" s="15" t="n">
        <f aca="false">SUMIF('United Malagasy'!F:F,'ALL 2020'!C143,'United Malagasy'!D:D)</f>
        <v>0</v>
      </c>
      <c r="AN143" s="15" t="n">
        <f aca="false">+SUMIF(NUTRIFOOD!E:E,'ALL 2020'!C143,NUTRIFOOD!D:D)</f>
        <v>0</v>
      </c>
      <c r="AO143" s="15" t="n">
        <f aca="false">+SUMIF(FERRIS!H:H,'ALL 2020'!C143,FERRIS!F:F)</f>
        <v>0</v>
      </c>
      <c r="AP143" s="15" t="n">
        <f aca="false">+SUMIF(SEM!F:F,'ALL 2020'!C143,SEM!D:D)</f>
        <v>0</v>
      </c>
      <c r="AQ143" s="15" t="n">
        <f aca="false">+SUMIF(Madatrade!F:F,'ALL 2020'!C143,Madatrade!D:D)</f>
        <v>0</v>
      </c>
      <c r="AR143" s="15" t="n">
        <f aca="false">+SUMIF('FLY TECH'!F:F,'ALL 2020'!C143,'FLY TECH'!E:E)</f>
        <v>0</v>
      </c>
      <c r="AS143" s="15" t="n">
        <f aca="false">+SUMIF('FIRST INVESTISSEMENT'!G:G,'ALL 2020'!C143,'FIRST INVESTISSEMENT'!E:E)</f>
        <v>0</v>
      </c>
      <c r="AT143" s="105" t="n">
        <f aca="false">+SUM(F143:AS143)</f>
        <v>-66743.36</v>
      </c>
      <c r="AU143" s="106" t="n">
        <f aca="false">+AT143/$AW$2</f>
        <v>-14.6960337679095</v>
      </c>
    </row>
    <row r="144" customFormat="false" ht="17.25" hidden="false" customHeight="true" outlineLevel="0" collapsed="false">
      <c r="A144" s="6" t="str">
        <f aca="false">+LEFT(B144)</f>
        <v>4</v>
      </c>
      <c r="B144" s="6" t="str">
        <f aca="false">+LEFT(C144,3)</f>
        <v>466</v>
      </c>
      <c r="C144" s="20" t="n">
        <v>46613000</v>
      </c>
      <c r="D144" s="46" t="str">
        <f aca="false">+IF(AT144&gt;0,"L51","L57")</f>
        <v>L51</v>
      </c>
      <c r="E144" s="57" t="s">
        <v>925</v>
      </c>
      <c r="F144" s="15" t="n">
        <f aca="false">+SUMIF(AGRIFARM!H:H,C144,AGRIFARM!L:L)</f>
        <v>0</v>
      </c>
      <c r="G144" s="15" t="n">
        <f aca="false">+SUMIF(AGRICORP!I:I,C144,AGRICORP!E:E)</f>
        <v>0</v>
      </c>
      <c r="H144" s="15" t="n">
        <f aca="false">+SUMIF(SMTP!D:D,'ALL 2020'!C144,SMTP!G:G)</f>
        <v>2031605</v>
      </c>
      <c r="I144" s="15" t="n">
        <f aca="false">+SUMIF(AGRIVET!G:G,C144,AGRIVET!E:E)</f>
        <v>0</v>
      </c>
      <c r="J144" s="15" t="n">
        <f aca="false">+SUMIF(AGRIVAL!G:G,'ALL 2020'!C144,AGRIVAL!E:E)</f>
        <v>0</v>
      </c>
      <c r="K144" s="15" t="n">
        <f aca="false">+SUMIF(AGRIKOBA!G:G,'ALL 2020'!C144,AGRIKOBA!E:E)</f>
        <v>0</v>
      </c>
      <c r="L144" s="15" t="n">
        <f aca="false">+SUMIF(LMOI!F:F,'ALL 2020'!C144,LMOI!D:D)</f>
        <v>0</v>
      </c>
      <c r="M144" s="15" t="n">
        <f aca="false">+SUMIF(TARTINE!G:G,'ALL 2020'!C144,TARTINE!E:E)</f>
        <v>0</v>
      </c>
      <c r="N144" s="15" t="n">
        <f aca="false">+SUMIF(IDF!F:F,'ALL 2020'!C144,IDF!D:D)</f>
        <v>0</v>
      </c>
      <c r="O144" s="15" t="n">
        <f aca="false">+SUMIF(RYA!G:G,C144,RYA!E:E)</f>
        <v>0</v>
      </c>
      <c r="P144" s="15" t="n">
        <f aca="false">+SUMIF('SCI NOAH'!G:G,'ALL 2020'!C144,'SCI NOAH'!E:E)</f>
        <v>0</v>
      </c>
      <c r="Q144" s="15" t="n">
        <f aca="false">+SUMIF(SIM!F:F,'ALL 2020'!C144,SIM!D:D)</f>
        <v>0</v>
      </c>
      <c r="R144" s="15" t="n">
        <f aca="false">+SUMIF('First Energy'!F:F,'ALL 2020'!C144,'First Energy'!D:D)</f>
        <v>0</v>
      </c>
      <c r="S144" s="15" t="n">
        <f aca="false">+SUMIF('ID Motors'!G:G,C144,'ID Motors'!E:E)</f>
        <v>0</v>
      </c>
      <c r="T144" s="15" t="n">
        <f aca="false">+SUMIF('ID RENTAL'!G:G,'ALL 2020'!C144,'ID RENTAL'!E:E)</f>
        <v>0</v>
      </c>
      <c r="U144" s="15" t="n">
        <f aca="false">+SUMIF('MCM '!G:G,'ALL 2020'!C144,'MCM '!E:E)</f>
        <v>0</v>
      </c>
      <c r="V144" s="15" t="n">
        <f aca="false">SUMIF(AGRIMOTORS!G:G,C144,AGRIMOTORS!E:E)</f>
        <v>0</v>
      </c>
      <c r="W144" s="15" t="n">
        <f aca="false">+SUMIF(BOVIMA!F:F,'ALL 2020'!C144,BOVIMA!D:D)</f>
        <v>0</v>
      </c>
      <c r="X144" s="15" t="n">
        <f aca="false">+SUMIF(AGRIFEED!F:F,'ALL 2020'!C144,AGRIFEED!D:D)</f>
        <v>0</v>
      </c>
      <c r="Y144" s="15" t="n">
        <f aca="false">SUMIF(AMIP!F:F,'ALL 2020'!C144,AMIP!D:D)</f>
        <v>0</v>
      </c>
      <c r="Z144" s="15" t="n">
        <f aca="false">+SUMIF(ISF!G:G,'ALL 2020'!C144,ISF!E:E)</f>
        <v>0</v>
      </c>
      <c r="AA144" s="29" t="n">
        <f aca="false">+SUMIF(DISCOI!G:G,'ALL 2020'!C144,DISCOI!E:E)</f>
        <v>0</v>
      </c>
      <c r="AB144" s="15" t="n">
        <f aca="false">+SUMIF(MABEL!F:F,'ALL 2020'!C144,MABEL!D:D)</f>
        <v>0</v>
      </c>
      <c r="AC144" s="15" t="n">
        <f aca="false">+SUMIF(NMP!F:F,'ALL 2020'!C144,NMP!D:D)</f>
        <v>0</v>
      </c>
      <c r="AD144" s="15" t="n">
        <f aca="false">SUMIF('AMCHO '!F:F,'ALL 2020'!C144,'AMCHO '!D:D)</f>
        <v>0</v>
      </c>
      <c r="AE144" s="41" t="n">
        <f aca="false">+SUMIF(CONFORTIS!G:G,'ALL 2020'!C144,CONFORTIS!E:E)</f>
        <v>0</v>
      </c>
      <c r="AF144" s="15" t="n">
        <f aca="false">+SUMIF('IRS IMMO'!G:G,'ALL 2020'!C144,'IRS IMMO'!E:E)</f>
        <v>0</v>
      </c>
      <c r="AG144" s="15" t="n">
        <f aca="false">+SUMIF(AGRIVETAM!F:F,'ALL 2020'!C144,AGRIVETAM!D:D)</f>
        <v>0</v>
      </c>
      <c r="AH144" s="15" t="n">
        <f aca="false">+SUMIF(EUROPAINTS!F:F,'ALL 2020'!C144,EUROPAINTS!D:D)</f>
        <v>0</v>
      </c>
      <c r="AI144" s="15" t="n">
        <f aca="false">+SUMIF('VET ABE'!F:F,'ALL 2020'!C144,'VET ABE'!E:E)</f>
        <v>0</v>
      </c>
      <c r="AJ144" s="15" t="n">
        <f aca="false">SUMIF('VET FIA'!F:F,'ALL 2020'!C144,'VET FIA'!E:E)</f>
        <v>0</v>
      </c>
      <c r="AK144" s="15" t="n">
        <f aca="false">+SUMIF('CSS SAKAY'!F:F,'ALL 2020'!C144,'CSS SAKAY'!D:D)</f>
        <v>0</v>
      </c>
      <c r="AL144" s="15" t="n">
        <f aca="false">+SUMIF(AGRIMA!F:F,'ALL 2020'!C144,AGRIMA!D:D)</f>
        <v>0</v>
      </c>
      <c r="AM144" s="15" t="n">
        <f aca="false">SUMIF('United Malagasy'!F:F,'ALL 2020'!C144,'United Malagasy'!D:D)</f>
        <v>0</v>
      </c>
      <c r="AN144" s="15" t="n">
        <f aca="false">+SUMIF(NUTRIFOOD!E:E,'ALL 2020'!C144,NUTRIFOOD!D:D)</f>
        <v>0</v>
      </c>
      <c r="AO144" s="15" t="n">
        <f aca="false">+SUMIF(FERRIS!H:H,'ALL 2020'!C144,FERRIS!F:F)</f>
        <v>0</v>
      </c>
      <c r="AP144" s="15" t="n">
        <f aca="false">+SUMIF(SEM!F:F,'ALL 2020'!C144,SEM!D:D)</f>
        <v>0</v>
      </c>
      <c r="AQ144" s="15" t="n">
        <f aca="false">+SUMIF(Madatrade!F:F,'ALL 2020'!C144,Madatrade!D:D)</f>
        <v>0</v>
      </c>
      <c r="AR144" s="15" t="n">
        <f aca="false">+SUMIF('FLY TECH'!F:F,'ALL 2020'!C144,'FLY TECH'!E:E)</f>
        <v>0</v>
      </c>
      <c r="AS144" s="15" t="n">
        <f aca="false">+SUMIF('FIRST INVESTISSEMENT'!G:G,'ALL 2020'!C144,'FIRST INVESTISSEMENT'!E:E)</f>
        <v>0</v>
      </c>
      <c r="AT144" s="105" t="n">
        <f aca="false">+SUM(F144:AS144)</f>
        <v>2031605</v>
      </c>
      <c r="AU144" s="106" t="n">
        <f aca="false">+AT144/$AW$2</f>
        <v>447.333422876129</v>
      </c>
    </row>
    <row r="145" customFormat="false" ht="17.25" hidden="false" customHeight="true" outlineLevel="0" collapsed="false">
      <c r="A145" s="6" t="str">
        <f aca="false">+LEFT(B145)</f>
        <v>4</v>
      </c>
      <c r="B145" s="6" t="str">
        <f aca="false">+LEFT(C145,3)</f>
        <v>466</v>
      </c>
      <c r="C145" s="20" t="n">
        <v>46614000</v>
      </c>
      <c r="D145" s="46" t="str">
        <f aca="false">+IF(AT145&gt;0,"L52","L58")</f>
        <v>L58</v>
      </c>
      <c r="E145" s="57" t="s">
        <v>927</v>
      </c>
      <c r="F145" s="15" t="n">
        <f aca="false">+SUMIF(AGRIFARM!H:H,C145,AGRIFARM!L:L)</f>
        <v>0</v>
      </c>
      <c r="G145" s="15" t="n">
        <f aca="false">+SUMIF(AGRICORP!I:I,C145,AGRICORP!E:E)</f>
        <v>0</v>
      </c>
      <c r="H145" s="15" t="n">
        <f aca="false">+SUMIF(SMTP!D:D,'ALL 2020'!C145,SMTP!G:G)</f>
        <v>0</v>
      </c>
      <c r="I145" s="15" t="n">
        <f aca="false">+SUMIF(AGRIVET!G:G,C145,AGRIVET!E:E)</f>
        <v>0</v>
      </c>
      <c r="J145" s="15" t="n">
        <f aca="false">+SUMIF(AGRIVAL!G:G,'ALL 2020'!C145,AGRIVAL!E:E)</f>
        <v>0</v>
      </c>
      <c r="K145" s="15" t="n">
        <f aca="false">+SUMIF(AGRIKOBA!G:G,'ALL 2020'!C145,AGRIKOBA!E:E)</f>
        <v>0</v>
      </c>
      <c r="L145" s="15" t="n">
        <f aca="false">+SUMIF(LMOI!F:F,'ALL 2020'!C145,LMOI!D:D)</f>
        <v>0</v>
      </c>
      <c r="M145" s="15" t="n">
        <f aca="false">+SUMIF(TARTINE!G:G,'ALL 2020'!C145,TARTINE!E:E)</f>
        <v>0</v>
      </c>
      <c r="N145" s="15" t="n">
        <f aca="false">+SUMIF(IDF!F:F,'ALL 2020'!C145,IDF!D:D)</f>
        <v>0</v>
      </c>
      <c r="O145" s="15" t="n">
        <f aca="false">+SUMIF(RYA!G:G,C145,RYA!E:E)</f>
        <v>0</v>
      </c>
      <c r="P145" s="15" t="n">
        <f aca="false">+SUMIF('SCI NOAH'!G:G,'ALL 2020'!C145,'SCI NOAH'!E:E)</f>
        <v>0</v>
      </c>
      <c r="Q145" s="15" t="n">
        <f aca="false">+SUMIF(SIM!F:F,'ALL 2020'!C145,SIM!D:D)</f>
        <v>0</v>
      </c>
      <c r="R145" s="15" t="n">
        <f aca="false">+SUMIF('First Energy'!F:F,'ALL 2020'!C145,'First Energy'!D:D)</f>
        <v>0</v>
      </c>
      <c r="S145" s="15" t="n">
        <f aca="false">+SUMIF('ID Motors'!G:G,C145,'ID Motors'!E:E)</f>
        <v>0</v>
      </c>
      <c r="T145" s="15" t="n">
        <f aca="false">+SUMIF('ID RENTAL'!G:G,'ALL 2020'!C145,'ID RENTAL'!E:E)</f>
        <v>0</v>
      </c>
      <c r="U145" s="15" t="n">
        <f aca="false">+SUMIF('MCM '!G:G,'ALL 2020'!C145,'MCM '!E:E)</f>
        <v>0</v>
      </c>
      <c r="V145" s="15" t="n">
        <f aca="false">SUMIF(AGRIMOTORS!G:G,C145,AGRIMOTORS!E:E)</f>
        <v>0</v>
      </c>
      <c r="W145" s="15" t="n">
        <f aca="false">+SUMIF(BOVIMA!F:F,'ALL 2020'!C145,BOVIMA!D:D)</f>
        <v>0</v>
      </c>
      <c r="X145" s="15" t="n">
        <f aca="false">+SUMIF(AGRIFEED!F:F,'ALL 2020'!C145,AGRIFEED!D:D)</f>
        <v>0</v>
      </c>
      <c r="Y145" s="15" t="n">
        <f aca="false">SUMIF(AMIP!F:F,'ALL 2020'!C145,AMIP!D:D)</f>
        <v>0</v>
      </c>
      <c r="Z145" s="15" t="n">
        <f aca="false">+SUMIF(ISF!G:G,'ALL 2020'!C145,ISF!E:E)</f>
        <v>0</v>
      </c>
      <c r="AA145" s="29" t="n">
        <f aca="false">+SUMIF(DISCOI!G:G,'ALL 2020'!C145,DISCOI!E:E)</f>
        <v>0</v>
      </c>
      <c r="AB145" s="15" t="n">
        <f aca="false">+SUMIF(MABEL!F:F,'ALL 2020'!C145,MABEL!D:D)</f>
        <v>0</v>
      </c>
      <c r="AC145" s="15" t="n">
        <f aca="false">+SUMIF(NMP!F:F,'ALL 2020'!C145,NMP!D:D)</f>
        <v>0</v>
      </c>
      <c r="AD145" s="15" t="n">
        <f aca="false">SUMIF('AMCHO '!F:F,'ALL 2020'!C145,'AMCHO '!D:D)</f>
        <v>0</v>
      </c>
      <c r="AE145" s="41" t="n">
        <f aca="false">+SUMIF(CONFORTIS!G:G,'ALL 2020'!C145,CONFORTIS!E:E)</f>
        <v>0</v>
      </c>
      <c r="AF145" s="15" t="n">
        <f aca="false">+SUMIF('IRS IMMO'!G:G,'ALL 2020'!C145,'IRS IMMO'!E:E)</f>
        <v>0</v>
      </c>
      <c r="AG145" s="15" t="n">
        <f aca="false">+SUMIF(AGRIVETAM!F:F,'ALL 2020'!C145,AGRIVETAM!D:D)</f>
        <v>0</v>
      </c>
      <c r="AH145" s="15" t="n">
        <f aca="false">+SUMIF(EUROPAINTS!F:F,'ALL 2020'!C145,EUROPAINTS!D:D)</f>
        <v>0</v>
      </c>
      <c r="AI145" s="15" t="n">
        <f aca="false">+SUMIF('VET ABE'!F:F,'ALL 2020'!C145,'VET ABE'!E:E)</f>
        <v>0</v>
      </c>
      <c r="AJ145" s="15" t="n">
        <f aca="false">SUMIF('VET FIA'!F:F,'ALL 2020'!C145,'VET FIA'!E:E)</f>
        <v>0</v>
      </c>
      <c r="AK145" s="15" t="n">
        <f aca="false">+SUMIF('CSS SAKAY'!F:F,'ALL 2020'!C145,'CSS SAKAY'!D:D)</f>
        <v>0</v>
      </c>
      <c r="AL145" s="15" t="n">
        <f aca="false">+SUMIF(AGRIMA!F:F,'ALL 2020'!C145,AGRIMA!D:D)</f>
        <v>0</v>
      </c>
      <c r="AM145" s="15" t="n">
        <f aca="false">SUMIF('United Malagasy'!F:F,'ALL 2020'!C145,'United Malagasy'!D:D)</f>
        <v>0</v>
      </c>
      <c r="AN145" s="15" t="n">
        <f aca="false">+SUMIF(NUTRIFOOD!E:E,'ALL 2020'!C145,NUTRIFOOD!D:D)</f>
        <v>0</v>
      </c>
      <c r="AO145" s="15" t="n">
        <f aca="false">+SUMIF(FERRIS!H:H,'ALL 2020'!C145,FERRIS!F:F)</f>
        <v>0</v>
      </c>
      <c r="AP145" s="15" t="n">
        <f aca="false">+SUMIF(SEM!F:F,'ALL 2020'!C145,SEM!D:D)</f>
        <v>0</v>
      </c>
      <c r="AQ145" s="15" t="n">
        <f aca="false">+SUMIF(Madatrade!F:F,'ALL 2020'!C145,Madatrade!D:D)</f>
        <v>0</v>
      </c>
      <c r="AR145" s="15" t="n">
        <f aca="false">+SUMIF('FLY TECH'!F:F,'ALL 2020'!C145,'FLY TECH'!E:E)</f>
        <v>0</v>
      </c>
      <c r="AS145" s="15" t="n">
        <f aca="false">+SUMIF('FIRST INVESTISSEMENT'!G:G,'ALL 2020'!C145,'FIRST INVESTISSEMENT'!E:E)</f>
        <v>0</v>
      </c>
      <c r="AT145" s="105" t="n">
        <f aca="false">+SUM(F145:AS145)</f>
        <v>0</v>
      </c>
      <c r="AU145" s="106" t="n">
        <f aca="false">+AT145/$AW$2</f>
        <v>0</v>
      </c>
    </row>
    <row r="146" customFormat="false" ht="17.25" hidden="false" customHeight="true" outlineLevel="0" collapsed="false">
      <c r="A146" s="6" t="str">
        <f aca="false">+LEFT(B146)</f>
        <v>4</v>
      </c>
      <c r="B146" s="6" t="str">
        <f aca="false">+LEFT(C146,3)</f>
        <v>466</v>
      </c>
      <c r="C146" s="20" t="n">
        <v>46615000</v>
      </c>
      <c r="D146" s="46" t="str">
        <f aca="false">+IF(AT146&gt;0,"L53","L59")</f>
        <v>L53</v>
      </c>
      <c r="E146" s="57" t="s">
        <v>292</v>
      </c>
      <c r="F146" s="15" t="n">
        <f aca="false">+SUMIF(AGRIFARM!H:H,C146,AGRIFARM!L:L)</f>
        <v>16320</v>
      </c>
      <c r="G146" s="15" t="n">
        <f aca="false">+SUMIF(AGRICORP!I:I,C146,AGRICORP!E:E)</f>
        <v>0</v>
      </c>
      <c r="H146" s="15" t="n">
        <f aca="false">+SUMIF(SMTP!D:D,'ALL 2020'!C146,SMTP!G:G)</f>
        <v>2345200</v>
      </c>
      <c r="I146" s="15" t="n">
        <f aca="false">+SUMIF(AGRIVET!G:G,C146,AGRIVET!E:E)</f>
        <v>0</v>
      </c>
      <c r="J146" s="15" t="n">
        <f aca="false">+SUMIF(AGRIVAL!G:G,'ALL 2020'!C146,AGRIVAL!E:E)</f>
        <v>0</v>
      </c>
      <c r="K146" s="15" t="n">
        <f aca="false">+SUMIF(AGRIKOBA!G:G,'ALL 2020'!C146,AGRIKOBA!E:E)</f>
        <v>0</v>
      </c>
      <c r="L146" s="15" t="n">
        <f aca="false">+SUMIF(LMOI!F:F,'ALL 2020'!C146,LMOI!D:D)</f>
        <v>0</v>
      </c>
      <c r="M146" s="15" t="n">
        <f aca="false">+SUMIF(TARTINE!G:G,'ALL 2020'!C146,TARTINE!E:E)</f>
        <v>0</v>
      </c>
      <c r="N146" s="15" t="n">
        <f aca="false">+SUMIF(IDF!F:F,'ALL 2020'!C146,IDF!D:D)</f>
        <v>0</v>
      </c>
      <c r="O146" s="15" t="n">
        <f aca="false">+SUMIF(RYA!G:G,C146,RYA!E:E)</f>
        <v>0</v>
      </c>
      <c r="P146" s="15" t="n">
        <f aca="false">+SUMIF('SCI NOAH'!G:G,'ALL 2020'!C146,'SCI NOAH'!E:E)</f>
        <v>0</v>
      </c>
      <c r="Q146" s="15" t="n">
        <f aca="false">+SUMIF(SIM!F:F,'ALL 2020'!C146,SIM!D:D)</f>
        <v>0</v>
      </c>
      <c r="R146" s="15" t="n">
        <f aca="false">+SUMIF('First Energy'!F:F,'ALL 2020'!C146,'First Energy'!D:D)</f>
        <v>0</v>
      </c>
      <c r="S146" s="15" t="n">
        <f aca="false">+SUMIF('ID Motors'!G:G,C146,'ID Motors'!E:E)</f>
        <v>0</v>
      </c>
      <c r="T146" s="15" t="n">
        <f aca="false">+SUMIF('ID RENTAL'!G:G,'ALL 2020'!C146,'ID RENTAL'!E:E)</f>
        <v>0</v>
      </c>
      <c r="U146" s="15" t="n">
        <f aca="false">+SUMIF('MCM '!G:G,'ALL 2020'!C146,'MCM '!E:E)</f>
        <v>0</v>
      </c>
      <c r="V146" s="15" t="n">
        <f aca="false">SUMIF(AGRIMOTORS!G:G,C146,AGRIMOTORS!E:E)</f>
        <v>0</v>
      </c>
      <c r="W146" s="15" t="n">
        <f aca="false">+SUMIF(BOVIMA!F:F,'ALL 2020'!C146,BOVIMA!D:D)</f>
        <v>0</v>
      </c>
      <c r="X146" s="15" t="n">
        <f aca="false">+SUMIF(AGRIFEED!F:F,'ALL 2020'!C146,AGRIFEED!D:D)</f>
        <v>0</v>
      </c>
      <c r="Y146" s="15" t="n">
        <f aca="false">SUMIF(AMIP!F:F,'ALL 2020'!C146,AMIP!D:D)</f>
        <v>0</v>
      </c>
      <c r="Z146" s="15" t="n">
        <f aca="false">+SUMIF(ISF!G:G,'ALL 2020'!C146,ISF!E:E)</f>
        <v>0</v>
      </c>
      <c r="AA146" s="29" t="n">
        <f aca="false">+SUMIF(DISCOI!G:G,'ALL 2020'!C146,DISCOI!E:E)</f>
        <v>0</v>
      </c>
      <c r="AB146" s="15" t="n">
        <f aca="false">+SUMIF(MABEL!F:F,'ALL 2020'!C146,MABEL!D:D)</f>
        <v>0</v>
      </c>
      <c r="AC146" s="15" t="n">
        <f aca="false">+SUMIF(NMP!F:F,'ALL 2020'!C146,NMP!D:D)</f>
        <v>0</v>
      </c>
      <c r="AD146" s="15" t="n">
        <f aca="false">SUMIF('AMCHO '!F:F,'ALL 2020'!C146,'AMCHO '!D:D)</f>
        <v>0</v>
      </c>
      <c r="AE146" s="41" t="n">
        <f aca="false">+SUMIF(CONFORTIS!G:G,'ALL 2020'!C146,CONFORTIS!E:E)</f>
        <v>0</v>
      </c>
      <c r="AF146" s="15" t="n">
        <f aca="false">+SUMIF('IRS IMMO'!G:G,'ALL 2020'!C146,'IRS IMMO'!E:E)</f>
        <v>0</v>
      </c>
      <c r="AG146" s="15" t="n">
        <f aca="false">+SUMIF(AGRIVETAM!F:F,'ALL 2020'!C146,AGRIVETAM!D:D)</f>
        <v>0</v>
      </c>
      <c r="AH146" s="15" t="n">
        <f aca="false">+SUMIF(EUROPAINTS!F:F,'ALL 2020'!C146,EUROPAINTS!D:D)</f>
        <v>0</v>
      </c>
      <c r="AI146" s="15" t="n">
        <f aca="false">+SUMIF('VET ABE'!F:F,'ALL 2020'!C146,'VET ABE'!E:E)</f>
        <v>0</v>
      </c>
      <c r="AJ146" s="15" t="n">
        <f aca="false">SUMIF('VET FIA'!F:F,'ALL 2020'!C146,'VET FIA'!E:E)</f>
        <v>0</v>
      </c>
      <c r="AK146" s="15" t="n">
        <f aca="false">+SUMIF('CSS SAKAY'!F:F,'ALL 2020'!C146,'CSS SAKAY'!D:D)</f>
        <v>0</v>
      </c>
      <c r="AL146" s="15" t="n">
        <f aca="false">+SUMIF(AGRIMA!F:F,'ALL 2020'!C146,AGRIMA!D:D)</f>
        <v>0</v>
      </c>
      <c r="AM146" s="15" t="n">
        <f aca="false">SUMIF('United Malagasy'!F:F,'ALL 2020'!C146,'United Malagasy'!D:D)</f>
        <v>0</v>
      </c>
      <c r="AN146" s="15" t="n">
        <f aca="false">+SUMIF(NUTRIFOOD!E:E,'ALL 2020'!C146,NUTRIFOOD!D:D)</f>
        <v>0</v>
      </c>
      <c r="AO146" s="15" t="n">
        <f aca="false">+SUMIF(FERRIS!H:H,'ALL 2020'!C146,FERRIS!F:F)</f>
        <v>0</v>
      </c>
      <c r="AP146" s="15" t="n">
        <f aca="false">+SUMIF(SEM!F:F,'ALL 2020'!C146,SEM!D:D)</f>
        <v>0</v>
      </c>
      <c r="AQ146" s="15" t="n">
        <f aca="false">+SUMIF(Madatrade!F:F,'ALL 2020'!C146,Madatrade!D:D)</f>
        <v>0</v>
      </c>
      <c r="AR146" s="15" t="n">
        <f aca="false">+SUMIF('FLY TECH'!F:F,'ALL 2020'!C146,'FLY TECH'!E:E)</f>
        <v>0</v>
      </c>
      <c r="AS146" s="15" t="n">
        <f aca="false">+SUMIF('FIRST INVESTISSEMENT'!G:G,'ALL 2020'!C146,'FIRST INVESTISSEMENT'!E:E)</f>
        <v>0</v>
      </c>
      <c r="AT146" s="105" t="n">
        <f aca="false">+SUM(F146:AS146)</f>
        <v>2361520</v>
      </c>
      <c r="AU146" s="106" t="n">
        <f aca="false">+AT146/$AW$2</f>
        <v>519.976484006702</v>
      </c>
    </row>
    <row r="147" customFormat="false" ht="17.25" hidden="false" customHeight="true" outlineLevel="0" collapsed="false">
      <c r="A147" s="6" t="str">
        <f aca="false">+LEFT(B147)</f>
        <v>4</v>
      </c>
      <c r="B147" s="6" t="str">
        <f aca="false">+LEFT(C147,3)</f>
        <v>466</v>
      </c>
      <c r="C147" s="20" t="n">
        <v>46616000</v>
      </c>
      <c r="D147" s="46" t="str">
        <f aca="false">+IF(AT147&gt;0,"L54","L60")</f>
        <v>L54</v>
      </c>
      <c r="E147" s="57" t="s">
        <v>930</v>
      </c>
      <c r="F147" s="15" t="n">
        <f aca="false">+SUMIF(AGRIFARM!H:H,C147,AGRIFARM!L:L)</f>
        <v>0</v>
      </c>
      <c r="G147" s="15" t="n">
        <f aca="false">+SUMIF(AGRICORP!I:I,C147,AGRICORP!E:E)</f>
        <v>0</v>
      </c>
      <c r="H147" s="15" t="n">
        <f aca="false">+SUMIF(SMTP!D:D,'ALL 2020'!C147,SMTP!G:G)</f>
        <v>30667378.05</v>
      </c>
      <c r="I147" s="15" t="n">
        <f aca="false">+SUMIF(AGRIVET!G:G,C147,AGRIVET!E:E)</f>
        <v>0</v>
      </c>
      <c r="J147" s="15" t="n">
        <f aca="false">+SUMIF(AGRIVAL!G:G,'ALL 2020'!C147,AGRIVAL!E:E)</f>
        <v>0</v>
      </c>
      <c r="K147" s="15" t="n">
        <f aca="false">+SUMIF(AGRIKOBA!G:G,'ALL 2020'!C147,AGRIKOBA!E:E)</f>
        <v>0</v>
      </c>
      <c r="L147" s="15" t="n">
        <f aca="false">+SUMIF(LMOI!F:F,'ALL 2020'!C147,LMOI!D:D)</f>
        <v>0</v>
      </c>
      <c r="M147" s="15" t="n">
        <f aca="false">+SUMIF(TARTINE!G:G,'ALL 2020'!C147,TARTINE!E:E)</f>
        <v>0</v>
      </c>
      <c r="N147" s="15" t="n">
        <f aca="false">+SUMIF(IDF!F:F,'ALL 2020'!C147,IDF!D:D)</f>
        <v>0</v>
      </c>
      <c r="O147" s="15" t="n">
        <f aca="false">+SUMIF(RYA!G:G,C147,RYA!E:E)</f>
        <v>0</v>
      </c>
      <c r="P147" s="15" t="n">
        <f aca="false">+SUMIF('SCI NOAH'!G:G,'ALL 2020'!C147,'SCI NOAH'!E:E)</f>
        <v>0</v>
      </c>
      <c r="Q147" s="15" t="n">
        <f aca="false">+SUMIF(SIM!F:F,'ALL 2020'!C147,SIM!D:D)</f>
        <v>0</v>
      </c>
      <c r="R147" s="15" t="n">
        <f aca="false">+SUMIF('First Energy'!F:F,'ALL 2020'!C147,'First Energy'!D:D)</f>
        <v>0</v>
      </c>
      <c r="S147" s="15" t="n">
        <f aca="false">+SUMIF('ID Motors'!G:G,C147,'ID Motors'!E:E)</f>
        <v>0</v>
      </c>
      <c r="T147" s="15" t="n">
        <f aca="false">+SUMIF('ID RENTAL'!G:G,'ALL 2020'!C147,'ID RENTAL'!E:E)</f>
        <v>0</v>
      </c>
      <c r="U147" s="15" t="n">
        <f aca="false">+SUMIF('MCM '!G:G,'ALL 2020'!C147,'MCM '!E:E)</f>
        <v>0</v>
      </c>
      <c r="V147" s="15" t="n">
        <f aca="false">SUMIF(AGRIMOTORS!G:G,C147,AGRIMOTORS!E:E)</f>
        <v>0</v>
      </c>
      <c r="W147" s="15" t="n">
        <f aca="false">+SUMIF(BOVIMA!F:F,'ALL 2020'!C147,BOVIMA!D:D)</f>
        <v>0</v>
      </c>
      <c r="X147" s="15" t="n">
        <f aca="false">+SUMIF(AGRIFEED!F:F,'ALL 2020'!C147,AGRIFEED!D:D)</f>
        <v>0</v>
      </c>
      <c r="Y147" s="15" t="n">
        <f aca="false">SUMIF(AMIP!F:F,'ALL 2020'!C147,AMIP!D:D)</f>
        <v>0</v>
      </c>
      <c r="Z147" s="15" t="n">
        <f aca="false">+SUMIF(ISF!G:G,'ALL 2020'!C147,ISF!E:E)</f>
        <v>0</v>
      </c>
      <c r="AA147" s="29" t="n">
        <f aca="false">+SUMIF(DISCOI!G:G,'ALL 2020'!C147,DISCOI!E:E)</f>
        <v>0</v>
      </c>
      <c r="AB147" s="15" t="n">
        <f aca="false">+SUMIF(MABEL!F:F,'ALL 2020'!C147,MABEL!D:D)</f>
        <v>0</v>
      </c>
      <c r="AC147" s="15" t="n">
        <f aca="false">+SUMIF(NMP!F:F,'ALL 2020'!C147,NMP!D:D)</f>
        <v>0</v>
      </c>
      <c r="AD147" s="15" t="n">
        <f aca="false">SUMIF('AMCHO '!F:F,'ALL 2020'!C147,'AMCHO '!D:D)</f>
        <v>0</v>
      </c>
      <c r="AE147" s="41" t="n">
        <f aca="false">+SUMIF(CONFORTIS!G:G,'ALL 2020'!C147,CONFORTIS!E:E)</f>
        <v>0</v>
      </c>
      <c r="AF147" s="15" t="n">
        <f aca="false">+SUMIF('IRS IMMO'!G:G,'ALL 2020'!C147,'IRS IMMO'!E:E)</f>
        <v>0</v>
      </c>
      <c r="AG147" s="15" t="n">
        <f aca="false">+SUMIF(AGRIVETAM!F:F,'ALL 2020'!C147,AGRIVETAM!D:D)</f>
        <v>0</v>
      </c>
      <c r="AH147" s="15" t="n">
        <f aca="false">+SUMIF(EUROPAINTS!F:F,'ALL 2020'!C147,EUROPAINTS!D:D)</f>
        <v>0</v>
      </c>
      <c r="AI147" s="15" t="n">
        <f aca="false">+SUMIF('VET ABE'!F:F,'ALL 2020'!C147,'VET ABE'!E:E)</f>
        <v>0</v>
      </c>
      <c r="AJ147" s="15" t="n">
        <f aca="false">SUMIF('VET FIA'!F:F,'ALL 2020'!C147,'VET FIA'!E:E)</f>
        <v>0</v>
      </c>
      <c r="AK147" s="15" t="n">
        <f aca="false">+SUMIF('CSS SAKAY'!F:F,'ALL 2020'!C147,'CSS SAKAY'!D:D)</f>
        <v>0</v>
      </c>
      <c r="AL147" s="15" t="n">
        <f aca="false">+SUMIF(AGRIMA!F:F,'ALL 2020'!C147,AGRIMA!D:D)</f>
        <v>0</v>
      </c>
      <c r="AM147" s="15" t="n">
        <f aca="false">SUMIF('United Malagasy'!F:F,'ALL 2020'!C147,'United Malagasy'!D:D)</f>
        <v>0</v>
      </c>
      <c r="AN147" s="15" t="n">
        <f aca="false">+SUMIF(NUTRIFOOD!E:E,'ALL 2020'!C147,NUTRIFOOD!D:D)</f>
        <v>0</v>
      </c>
      <c r="AO147" s="15" t="n">
        <f aca="false">+SUMIF(FERRIS!H:H,'ALL 2020'!C147,FERRIS!F:F)</f>
        <v>0</v>
      </c>
      <c r="AP147" s="15" t="n">
        <f aca="false">+SUMIF(SEM!F:F,'ALL 2020'!C147,SEM!D:D)</f>
        <v>0</v>
      </c>
      <c r="AQ147" s="15" t="n">
        <f aca="false">+SUMIF(Madatrade!F:F,'ALL 2020'!C147,Madatrade!D:D)</f>
        <v>0</v>
      </c>
      <c r="AR147" s="15" t="n">
        <f aca="false">+SUMIF('FLY TECH'!F:F,'ALL 2020'!C147,'FLY TECH'!E:E)</f>
        <v>0</v>
      </c>
      <c r="AS147" s="15" t="n">
        <f aca="false">+SUMIF('FIRST INVESTISSEMENT'!G:G,'ALL 2020'!C147,'FIRST INVESTISSEMENT'!E:E)</f>
        <v>0</v>
      </c>
      <c r="AT147" s="105" t="n">
        <f aca="false">+SUM(F147:AS147)</f>
        <v>30667378.05</v>
      </c>
      <c r="AU147" s="106" t="n">
        <f aca="false">+AT147/$AW$2</f>
        <v>6752.56420108376</v>
      </c>
    </row>
    <row r="148" customFormat="false" ht="17.25" hidden="false" customHeight="true" outlineLevel="0" collapsed="false">
      <c r="A148" s="6" t="str">
        <f aca="false">+LEFT(B148)</f>
        <v>4</v>
      </c>
      <c r="B148" s="6" t="str">
        <f aca="false">+LEFT(C148,3)</f>
        <v>466</v>
      </c>
      <c r="C148" s="20" t="n">
        <v>46617000</v>
      </c>
      <c r="D148" s="46" t="str">
        <f aca="false">+IF(AT148&gt;0,"L55","L61")</f>
        <v>L55</v>
      </c>
      <c r="E148" s="57" t="s">
        <v>293</v>
      </c>
      <c r="F148" s="15" t="n">
        <f aca="false">+SUMIF(AGRIFARM!H:H,C148,AGRIFARM!L:L)</f>
        <v>27280265</v>
      </c>
      <c r="G148" s="15" t="n">
        <f aca="false">+SUMIF(AGRICORP!I:I,C148,AGRICORP!E:E)</f>
        <v>0</v>
      </c>
      <c r="H148" s="15" t="n">
        <f aca="false">+SUMIF(SMTP!D:D,'ALL 2020'!C148,SMTP!G:G)</f>
        <v>187338684.97</v>
      </c>
      <c r="I148" s="15" t="n">
        <f aca="false">+SUMIF(AGRIVET!G:G,C148,AGRIVET!E:E)</f>
        <v>483154</v>
      </c>
      <c r="J148" s="15" t="n">
        <f aca="false">+SUMIF(AGRIVAL!G:G,'ALL 2020'!C148,AGRIVAL!E:E)</f>
        <v>0</v>
      </c>
      <c r="K148" s="15" t="n">
        <f aca="false">+SUMIF(AGRIKOBA!G:G,'ALL 2020'!C148,AGRIKOBA!E:E)</f>
        <v>0</v>
      </c>
      <c r="L148" s="15" t="n">
        <f aca="false">+SUMIF(LMOI!F:F,'ALL 2020'!C148,LMOI!D:D)</f>
        <v>0</v>
      </c>
      <c r="M148" s="15" t="n">
        <f aca="false">+SUMIF(TARTINE!G:G,'ALL 2020'!C148,TARTINE!E:E)</f>
        <v>0</v>
      </c>
      <c r="N148" s="15" t="n">
        <f aca="false">+SUMIF(IDF!F:F,'ALL 2020'!C148,IDF!D:D)</f>
        <v>0</v>
      </c>
      <c r="O148" s="15" t="n">
        <f aca="false">+SUMIF(RYA!G:G,C148,RYA!E:E)</f>
        <v>0</v>
      </c>
      <c r="P148" s="15" t="n">
        <f aca="false">+SUMIF('SCI NOAH'!G:G,'ALL 2020'!C148,'SCI NOAH'!E:E)</f>
        <v>0</v>
      </c>
      <c r="Q148" s="15" t="n">
        <f aca="false">+SUMIF(SIM!F:F,'ALL 2020'!C148,SIM!D:D)</f>
        <v>0</v>
      </c>
      <c r="R148" s="15" t="n">
        <f aca="false">+SUMIF('First Energy'!F:F,'ALL 2020'!C148,'First Energy'!D:D)</f>
        <v>0</v>
      </c>
      <c r="S148" s="15" t="n">
        <f aca="false">+SUMIF('ID Motors'!G:G,C148,'ID Motors'!E:E)</f>
        <v>0</v>
      </c>
      <c r="T148" s="15" t="n">
        <f aca="false">+SUMIF('ID RENTAL'!G:G,'ALL 2020'!C148,'ID RENTAL'!E:E)</f>
        <v>0</v>
      </c>
      <c r="U148" s="15" t="n">
        <f aca="false">+SUMIF('MCM '!G:G,'ALL 2020'!C148,'MCM '!E:E)</f>
        <v>0</v>
      </c>
      <c r="V148" s="15" t="n">
        <f aca="false">SUMIF(AGRIMOTORS!G:G,C148,AGRIMOTORS!E:E)</f>
        <v>0</v>
      </c>
      <c r="W148" s="15" t="n">
        <f aca="false">+SUMIF(BOVIMA!F:F,'ALL 2020'!C148,BOVIMA!D:D)</f>
        <v>0</v>
      </c>
      <c r="X148" s="15" t="n">
        <f aca="false">+SUMIF(AGRIFEED!F:F,'ALL 2020'!C148,AGRIFEED!D:D)</f>
        <v>0</v>
      </c>
      <c r="Y148" s="15" t="n">
        <f aca="false">SUMIF(AMIP!F:F,'ALL 2020'!C148,AMIP!D:D)</f>
        <v>0</v>
      </c>
      <c r="Z148" s="15" t="n">
        <f aca="false">+SUMIF(ISF!G:G,'ALL 2020'!C148,ISF!E:E)</f>
        <v>0</v>
      </c>
      <c r="AA148" s="29" t="n">
        <f aca="false">+SUMIF(DISCOI!G:G,'ALL 2020'!C148,DISCOI!E:E)</f>
        <v>0</v>
      </c>
      <c r="AB148" s="15" t="n">
        <f aca="false">+SUMIF(MABEL!F:F,'ALL 2020'!C148,MABEL!D:D)</f>
        <v>0</v>
      </c>
      <c r="AC148" s="15" t="n">
        <f aca="false">+SUMIF(NMP!F:F,'ALL 2020'!C148,NMP!D:D)</f>
        <v>0</v>
      </c>
      <c r="AD148" s="15" t="n">
        <f aca="false">SUMIF('AMCHO '!F:F,'ALL 2020'!C148,'AMCHO '!D:D)</f>
        <v>0</v>
      </c>
      <c r="AE148" s="41" t="n">
        <f aca="false">+SUMIF(CONFORTIS!G:G,'ALL 2020'!C148,CONFORTIS!E:E)</f>
        <v>0</v>
      </c>
      <c r="AF148" s="15" t="n">
        <f aca="false">+SUMIF('IRS IMMO'!G:G,'ALL 2020'!C148,'IRS IMMO'!E:E)</f>
        <v>0</v>
      </c>
      <c r="AG148" s="15" t="n">
        <f aca="false">+SUMIF(AGRIVETAM!F:F,'ALL 2020'!C148,AGRIVETAM!D:D)</f>
        <v>0</v>
      </c>
      <c r="AH148" s="15" t="n">
        <f aca="false">+SUMIF(EUROPAINTS!F:F,'ALL 2020'!C148,EUROPAINTS!D:D)</f>
        <v>0</v>
      </c>
      <c r="AI148" s="15" t="n">
        <f aca="false">+SUMIF('VET ABE'!F:F,'ALL 2020'!C148,'VET ABE'!E:E)</f>
        <v>0</v>
      </c>
      <c r="AJ148" s="15" t="n">
        <f aca="false">SUMIF('VET FIA'!F:F,'ALL 2020'!C148,'VET FIA'!E:E)</f>
        <v>0</v>
      </c>
      <c r="AK148" s="15" t="n">
        <f aca="false">+SUMIF('CSS SAKAY'!F:F,'ALL 2020'!C148,'CSS SAKAY'!D:D)</f>
        <v>0</v>
      </c>
      <c r="AL148" s="15" t="n">
        <f aca="false">+SUMIF(AGRIMA!F:F,'ALL 2020'!C148,AGRIMA!D:D)</f>
        <v>0</v>
      </c>
      <c r="AM148" s="15" t="n">
        <f aca="false">SUMIF('United Malagasy'!F:F,'ALL 2020'!C148,'United Malagasy'!D:D)</f>
        <v>0</v>
      </c>
      <c r="AN148" s="15" t="n">
        <f aca="false">+SUMIF(NUTRIFOOD!E:E,'ALL 2020'!C148,NUTRIFOOD!D:D)</f>
        <v>0</v>
      </c>
      <c r="AO148" s="15" t="n">
        <f aca="false">+SUMIF(FERRIS!H:H,'ALL 2020'!C148,FERRIS!F:F)</f>
        <v>0</v>
      </c>
      <c r="AP148" s="15" t="n">
        <f aca="false">+SUMIF(SEM!F:F,'ALL 2020'!C148,SEM!D:D)</f>
        <v>0</v>
      </c>
      <c r="AQ148" s="15" t="n">
        <f aca="false">+SUMIF(Madatrade!F:F,'ALL 2020'!C148,Madatrade!D:D)</f>
        <v>0</v>
      </c>
      <c r="AR148" s="15" t="n">
        <f aca="false">+SUMIF('FLY TECH'!F:F,'ALL 2020'!C148,'FLY TECH'!E:E)</f>
        <v>0</v>
      </c>
      <c r="AS148" s="15" t="n">
        <f aca="false">+SUMIF('FIRST INVESTISSEMENT'!G:G,'ALL 2020'!C148,'FIRST INVESTISSEMENT'!E:E)</f>
        <v>0</v>
      </c>
      <c r="AT148" s="105" t="n">
        <f aca="false">+SUM(F148:AS148)</f>
        <v>215102103.97</v>
      </c>
      <c r="AU148" s="106" t="n">
        <f aca="false">+AT148/$AW$2</f>
        <v>47362.7306670131</v>
      </c>
    </row>
    <row r="149" customFormat="false" ht="17.25" hidden="false" customHeight="true" outlineLevel="0" collapsed="false">
      <c r="A149" s="6" t="str">
        <f aca="false">+LEFT(B149)</f>
        <v>4</v>
      </c>
      <c r="B149" s="6" t="str">
        <f aca="false">+LEFT(C149,3)</f>
        <v>466</v>
      </c>
      <c r="C149" s="20" t="n">
        <v>46618000</v>
      </c>
      <c r="D149" s="46" t="str">
        <f aca="false">+IF(AT149&gt;0,"L56","L62")</f>
        <v>L56</v>
      </c>
      <c r="E149" s="57" t="s">
        <v>931</v>
      </c>
      <c r="F149" s="15" t="n">
        <f aca="false">+SUMIF(AGRIFARM!H:H,C149,AGRIFARM!L:L)</f>
        <v>0</v>
      </c>
      <c r="G149" s="15" t="n">
        <f aca="false">+SUMIF(AGRICORP!I:I,C149,AGRICORP!E:E)</f>
        <v>0</v>
      </c>
      <c r="H149" s="15" t="n">
        <f aca="false">+SUMIF(SMTP!D:D,'ALL 2020'!C149,SMTP!G:G)</f>
        <v>1244000</v>
      </c>
      <c r="I149" s="15" t="n">
        <f aca="false">+SUMIF(AGRIVET!G:G,C149,AGRIVET!E:E)</f>
        <v>5981795.9</v>
      </c>
      <c r="J149" s="15" t="n">
        <f aca="false">+SUMIF(AGRIVAL!G:G,'ALL 2020'!C149,AGRIVAL!E:E)</f>
        <v>0</v>
      </c>
      <c r="K149" s="15" t="n">
        <f aca="false">+SUMIF(AGRIKOBA!G:G,'ALL 2020'!C149,AGRIKOBA!E:E)</f>
        <v>0</v>
      </c>
      <c r="L149" s="15" t="n">
        <f aca="false">+SUMIF(LMOI!F:F,'ALL 2020'!C149,LMOI!D:D)</f>
        <v>0</v>
      </c>
      <c r="M149" s="15" t="n">
        <f aca="false">+SUMIF(TARTINE!G:G,'ALL 2020'!C149,TARTINE!E:E)</f>
        <v>0</v>
      </c>
      <c r="N149" s="15" t="n">
        <f aca="false">+SUMIF(IDF!F:F,'ALL 2020'!C149,IDF!D:D)</f>
        <v>0</v>
      </c>
      <c r="O149" s="15" t="n">
        <f aca="false">+SUMIF(RYA!G:G,C149,RYA!E:E)</f>
        <v>0</v>
      </c>
      <c r="P149" s="15" t="n">
        <f aca="false">+SUMIF('SCI NOAH'!G:G,'ALL 2020'!C149,'SCI NOAH'!E:E)</f>
        <v>0</v>
      </c>
      <c r="Q149" s="15" t="n">
        <f aca="false">+SUMIF(SIM!F:F,'ALL 2020'!C149,SIM!D:D)</f>
        <v>0</v>
      </c>
      <c r="R149" s="15" t="n">
        <f aca="false">+SUMIF('First Energy'!F:F,'ALL 2020'!C149,'First Energy'!D:D)</f>
        <v>0</v>
      </c>
      <c r="S149" s="15" t="n">
        <f aca="false">+SUMIF('ID Motors'!G:G,C149,'ID Motors'!E:E)</f>
        <v>0</v>
      </c>
      <c r="T149" s="15" t="n">
        <f aca="false">+SUMIF('ID RENTAL'!G:G,'ALL 2020'!C149,'ID RENTAL'!E:E)</f>
        <v>0</v>
      </c>
      <c r="U149" s="15" t="n">
        <f aca="false">+SUMIF('MCM '!G:G,'ALL 2020'!C149,'MCM '!E:E)</f>
        <v>0</v>
      </c>
      <c r="V149" s="15" t="n">
        <f aca="false">SUMIF(AGRIMOTORS!G:G,C149,AGRIMOTORS!E:E)</f>
        <v>0</v>
      </c>
      <c r="W149" s="15" t="n">
        <f aca="false">+SUMIF(BOVIMA!F:F,'ALL 2020'!C149,BOVIMA!D:D)</f>
        <v>0</v>
      </c>
      <c r="X149" s="15" t="n">
        <f aca="false">+SUMIF(AGRIFEED!F:F,'ALL 2020'!C149,AGRIFEED!D:D)</f>
        <v>0</v>
      </c>
      <c r="Y149" s="15" t="n">
        <f aca="false">SUMIF(AMIP!F:F,'ALL 2020'!C149,AMIP!D:D)</f>
        <v>0</v>
      </c>
      <c r="Z149" s="15" t="n">
        <f aca="false">+SUMIF(ISF!G:G,'ALL 2020'!C149,ISF!E:E)</f>
        <v>0</v>
      </c>
      <c r="AA149" s="29" t="n">
        <f aca="false">+SUMIF(DISCOI!G:G,'ALL 2020'!C149,DISCOI!E:E)</f>
        <v>0</v>
      </c>
      <c r="AB149" s="15" t="n">
        <f aca="false">+SUMIF(MABEL!F:F,'ALL 2020'!C149,MABEL!D:D)</f>
        <v>0</v>
      </c>
      <c r="AC149" s="15" t="n">
        <f aca="false">+SUMIF(NMP!F:F,'ALL 2020'!C149,NMP!D:D)</f>
        <v>0</v>
      </c>
      <c r="AD149" s="15" t="n">
        <f aca="false">SUMIF('AMCHO '!F:F,'ALL 2020'!C149,'AMCHO '!D:D)</f>
        <v>0</v>
      </c>
      <c r="AE149" s="41" t="n">
        <f aca="false">+SUMIF(CONFORTIS!G:G,'ALL 2020'!C149,CONFORTIS!E:E)</f>
        <v>0</v>
      </c>
      <c r="AF149" s="15" t="n">
        <f aca="false">+SUMIF('IRS IMMO'!G:G,'ALL 2020'!C149,'IRS IMMO'!E:E)</f>
        <v>0</v>
      </c>
      <c r="AG149" s="15" t="n">
        <f aca="false">+SUMIF(AGRIVETAM!F:F,'ALL 2020'!C149,AGRIVETAM!D:D)</f>
        <v>0</v>
      </c>
      <c r="AH149" s="15" t="n">
        <f aca="false">+SUMIF(EUROPAINTS!F:F,'ALL 2020'!C149,EUROPAINTS!D:D)</f>
        <v>0</v>
      </c>
      <c r="AI149" s="15" t="n">
        <f aca="false">+SUMIF('VET ABE'!F:F,'ALL 2020'!C149,'VET ABE'!E:E)</f>
        <v>0</v>
      </c>
      <c r="AJ149" s="15" t="n">
        <f aca="false">SUMIF('VET FIA'!F:F,'ALL 2020'!C149,'VET FIA'!E:E)</f>
        <v>0</v>
      </c>
      <c r="AK149" s="15" t="n">
        <f aca="false">+SUMIF('CSS SAKAY'!F:F,'ALL 2020'!C149,'CSS SAKAY'!D:D)</f>
        <v>0</v>
      </c>
      <c r="AL149" s="15" t="n">
        <f aca="false">+SUMIF(AGRIMA!F:F,'ALL 2020'!C149,AGRIMA!D:D)</f>
        <v>0</v>
      </c>
      <c r="AM149" s="15" t="n">
        <f aca="false">SUMIF('United Malagasy'!F:F,'ALL 2020'!C149,'United Malagasy'!D:D)</f>
        <v>0</v>
      </c>
      <c r="AN149" s="15" t="n">
        <f aca="false">+SUMIF(NUTRIFOOD!E:E,'ALL 2020'!C149,NUTRIFOOD!D:D)</f>
        <v>0</v>
      </c>
      <c r="AO149" s="15" t="n">
        <f aca="false">+SUMIF(FERRIS!H:H,'ALL 2020'!C149,FERRIS!F:F)</f>
        <v>0</v>
      </c>
      <c r="AP149" s="15" t="n">
        <f aca="false">+SUMIF(SEM!F:F,'ALL 2020'!C149,SEM!D:D)</f>
        <v>0</v>
      </c>
      <c r="AQ149" s="15" t="n">
        <f aca="false">+SUMIF(Madatrade!F:F,'ALL 2020'!C149,Madatrade!D:D)</f>
        <v>0</v>
      </c>
      <c r="AR149" s="15" t="n">
        <f aca="false">+SUMIF('FLY TECH'!F:F,'ALL 2020'!C149,'FLY TECH'!E:E)</f>
        <v>0</v>
      </c>
      <c r="AS149" s="15" t="n">
        <f aca="false">+SUMIF('FIRST INVESTISSEMENT'!G:G,'ALL 2020'!C149,'FIRST INVESTISSEMENT'!E:E)</f>
        <v>0</v>
      </c>
      <c r="AT149" s="105" t="n">
        <f aca="false">+SUM(F149:AS149)</f>
        <v>7225795.9</v>
      </c>
      <c r="AU149" s="106" t="n">
        <f aca="false">+AT149/$AW$2</f>
        <v>1591.02778982691</v>
      </c>
    </row>
    <row r="150" customFormat="false" ht="17.25" hidden="false" customHeight="true" outlineLevel="0" collapsed="false">
      <c r="A150" s="6" t="str">
        <f aca="false">+LEFT(B150)</f>
        <v>4</v>
      </c>
      <c r="B150" s="6" t="str">
        <f aca="false">+LEFT(C150,3)</f>
        <v>466</v>
      </c>
      <c r="C150" s="20" t="n">
        <v>46619000</v>
      </c>
      <c r="D150" s="46" t="str">
        <f aca="false">+IF(AT150&gt;0,"L57","L63")</f>
        <v>L63</v>
      </c>
      <c r="E150" s="57" t="s">
        <v>933</v>
      </c>
      <c r="F150" s="15" t="n">
        <f aca="false">+SUMIF(AGRIFARM!H:H,C150,AGRIFARM!L:L)</f>
        <v>0</v>
      </c>
      <c r="G150" s="15" t="n">
        <f aca="false">+SUMIF(AGRICORP!I:I,C150,AGRICORP!E:E)</f>
        <v>0</v>
      </c>
      <c r="H150" s="15" t="n">
        <f aca="false">+SUMIF(SMTP!D:D,'ALL 2020'!C150,SMTP!G:G)</f>
        <v>105252474.25</v>
      </c>
      <c r="I150" s="15" t="n">
        <f aca="false">+SUMIF(AGRIVET!G:G,C150,AGRIVET!E:E)</f>
        <v>0</v>
      </c>
      <c r="J150" s="15" t="n">
        <f aca="false">+SUMIF(AGRIVAL!G:G,'ALL 2020'!C150,AGRIVAL!E:E)</f>
        <v>0</v>
      </c>
      <c r="K150" s="15" t="n">
        <f aca="false">+SUMIF(AGRIKOBA!G:G,'ALL 2020'!C150,AGRIKOBA!E:E)</f>
        <v>0</v>
      </c>
      <c r="L150" s="15" t="n">
        <f aca="false">+SUMIF(LMOI!F:F,'ALL 2020'!C150,LMOI!D:D)</f>
        <v>0</v>
      </c>
      <c r="M150" s="15" t="n">
        <f aca="false">+SUMIF(TARTINE!G:G,'ALL 2020'!C150,TARTINE!E:E)</f>
        <v>0</v>
      </c>
      <c r="N150" s="15" t="n">
        <f aca="false">+SUMIF(IDF!F:F,'ALL 2020'!C150,IDF!D:D)</f>
        <v>0</v>
      </c>
      <c r="O150" s="15" t="n">
        <f aca="false">+SUMIF(RYA!G:G,C150,RYA!E:E)</f>
        <v>-167419936.9</v>
      </c>
      <c r="P150" s="15" t="n">
        <f aca="false">+SUMIF('SCI NOAH'!G:G,'ALL 2020'!C150,'SCI NOAH'!E:E)</f>
        <v>0</v>
      </c>
      <c r="Q150" s="15" t="n">
        <f aca="false">+SUMIF(SIM!F:F,'ALL 2020'!C150,SIM!D:D)</f>
        <v>0</v>
      </c>
      <c r="R150" s="15" t="n">
        <f aca="false">+SUMIF('First Energy'!F:F,'ALL 2020'!C150,'First Energy'!D:D)</f>
        <v>0</v>
      </c>
      <c r="S150" s="15" t="n">
        <f aca="false">+SUMIF('ID Motors'!G:G,C150,'ID Motors'!E:E)</f>
        <v>0</v>
      </c>
      <c r="T150" s="15" t="n">
        <f aca="false">+SUMIF('ID RENTAL'!G:G,'ALL 2020'!C150,'ID RENTAL'!E:E)</f>
        <v>0</v>
      </c>
      <c r="U150" s="15" t="n">
        <f aca="false">+SUMIF('MCM '!G:G,'ALL 2020'!C150,'MCM '!E:E)</f>
        <v>0</v>
      </c>
      <c r="V150" s="15" t="n">
        <f aca="false">SUMIF(AGRIMOTORS!G:G,C150,AGRIMOTORS!E:E)</f>
        <v>0</v>
      </c>
      <c r="W150" s="15" t="n">
        <f aca="false">+SUMIF(BOVIMA!F:F,'ALL 2020'!C150,BOVIMA!D:D)</f>
        <v>0</v>
      </c>
      <c r="X150" s="15" t="n">
        <f aca="false">+SUMIF(AGRIFEED!F:F,'ALL 2020'!C150,AGRIFEED!D:D)</f>
        <v>0</v>
      </c>
      <c r="Y150" s="15" t="n">
        <f aca="false">SUMIF(AMIP!F:F,'ALL 2020'!C150,AMIP!D:D)</f>
        <v>0</v>
      </c>
      <c r="Z150" s="15" t="n">
        <f aca="false">+SUMIF(ISF!G:G,'ALL 2020'!C150,ISF!E:E)</f>
        <v>0</v>
      </c>
      <c r="AA150" s="29" t="n">
        <f aca="false">+SUMIF(DISCOI!G:G,'ALL 2020'!C150,DISCOI!E:E)</f>
        <v>0</v>
      </c>
      <c r="AB150" s="15" t="n">
        <f aca="false">+SUMIF(MABEL!F:F,'ALL 2020'!C150,MABEL!D:D)</f>
        <v>0</v>
      </c>
      <c r="AC150" s="15" t="n">
        <f aca="false">+SUMIF(NMP!F:F,'ALL 2020'!C150,NMP!D:D)</f>
        <v>0</v>
      </c>
      <c r="AD150" s="15" t="n">
        <f aca="false">SUMIF('AMCHO '!F:F,'ALL 2020'!C150,'AMCHO '!D:D)</f>
        <v>0</v>
      </c>
      <c r="AE150" s="41" t="n">
        <f aca="false">+SUMIF(CONFORTIS!G:G,'ALL 2020'!C150,CONFORTIS!E:E)</f>
        <v>0</v>
      </c>
      <c r="AF150" s="15" t="n">
        <f aca="false">+SUMIF('IRS IMMO'!G:G,'ALL 2020'!C150,'IRS IMMO'!E:E)</f>
        <v>0</v>
      </c>
      <c r="AG150" s="15" t="n">
        <f aca="false">+SUMIF(AGRIVETAM!F:F,'ALL 2020'!C150,AGRIVETAM!D:D)</f>
        <v>0</v>
      </c>
      <c r="AH150" s="15" t="n">
        <f aca="false">+SUMIF(EUROPAINTS!F:F,'ALL 2020'!C150,EUROPAINTS!D:D)</f>
        <v>0</v>
      </c>
      <c r="AI150" s="15" t="n">
        <f aca="false">+SUMIF('VET ABE'!F:F,'ALL 2020'!C150,'VET ABE'!E:E)</f>
        <v>0</v>
      </c>
      <c r="AJ150" s="15" t="n">
        <f aca="false">SUMIF('VET FIA'!F:F,'ALL 2020'!C150,'VET FIA'!E:E)</f>
        <v>0</v>
      </c>
      <c r="AK150" s="15" t="n">
        <f aca="false">+SUMIF('CSS SAKAY'!F:F,'ALL 2020'!C150,'CSS SAKAY'!D:D)</f>
        <v>0</v>
      </c>
      <c r="AL150" s="15" t="n">
        <f aca="false">+SUMIF(AGRIMA!F:F,'ALL 2020'!C150,AGRIMA!D:D)</f>
        <v>0</v>
      </c>
      <c r="AM150" s="15" t="n">
        <f aca="false">SUMIF('United Malagasy'!F:F,'ALL 2020'!C150,'United Malagasy'!D:D)</f>
        <v>0</v>
      </c>
      <c r="AN150" s="15" t="n">
        <f aca="false">+SUMIF(NUTRIFOOD!E:E,'ALL 2020'!C150,NUTRIFOOD!D:D)</f>
        <v>0</v>
      </c>
      <c r="AO150" s="15" t="n">
        <f aca="false">+SUMIF(FERRIS!H:H,'ALL 2020'!C150,FERRIS!F:F)</f>
        <v>0</v>
      </c>
      <c r="AP150" s="15" t="n">
        <f aca="false">+SUMIF(SEM!F:F,'ALL 2020'!C150,SEM!D:D)</f>
        <v>0</v>
      </c>
      <c r="AQ150" s="15" t="n">
        <f aca="false">+SUMIF(Madatrade!F:F,'ALL 2020'!C150,Madatrade!D:D)</f>
        <v>0</v>
      </c>
      <c r="AR150" s="15" t="n">
        <f aca="false">+SUMIF('FLY TECH'!F:F,'ALL 2020'!C150,'FLY TECH'!E:E)</f>
        <v>0</v>
      </c>
      <c r="AS150" s="15" t="n">
        <f aca="false">+SUMIF('FIRST INVESTISSEMENT'!G:G,'ALL 2020'!C150,'FIRST INVESTISSEMENT'!E:E)</f>
        <v>0</v>
      </c>
      <c r="AT150" s="105" t="n">
        <f aca="false">+SUM(F150:AS150)</f>
        <v>-62167462.65</v>
      </c>
      <c r="AU150" s="106" t="n">
        <f aca="false">+AT150/$AW$2</f>
        <v>-13688.4797284651</v>
      </c>
    </row>
    <row r="151" customFormat="false" ht="17.25" hidden="false" customHeight="true" outlineLevel="0" collapsed="false">
      <c r="A151" s="6" t="str">
        <f aca="false">+LEFT(B151)</f>
        <v>4</v>
      </c>
      <c r="B151" s="6" t="str">
        <f aca="false">+LEFT(C151,3)</f>
        <v>466</v>
      </c>
      <c r="C151" s="20" t="n">
        <v>46620000</v>
      </c>
      <c r="D151" s="46" t="str">
        <f aca="false">+IF(AT151&gt;0,"L58","L64")</f>
        <v>L58</v>
      </c>
      <c r="E151" s="57" t="s">
        <v>934</v>
      </c>
      <c r="F151" s="15" t="n">
        <f aca="false">+SUMIF(AGRIFARM!H:H,C151,AGRIFARM!L:L)</f>
        <v>0</v>
      </c>
      <c r="G151" s="15" t="n">
        <f aca="false">+SUMIF(AGRICORP!I:I,C151,AGRICORP!E:E)</f>
        <v>0</v>
      </c>
      <c r="H151" s="15" t="n">
        <f aca="false">+SUMIF(SMTP!D:D,'ALL 2020'!C151,SMTP!G:G)</f>
        <v>1220031.31</v>
      </c>
      <c r="I151" s="15" t="n">
        <f aca="false">+SUMIF(AGRIVET!G:G,C151,AGRIVET!E:E)</f>
        <v>0</v>
      </c>
      <c r="J151" s="15" t="n">
        <f aca="false">+SUMIF(AGRIVAL!G:G,'ALL 2020'!C151,AGRIVAL!E:E)</f>
        <v>0</v>
      </c>
      <c r="K151" s="15" t="n">
        <f aca="false">+SUMIF(AGRIKOBA!G:G,'ALL 2020'!C151,AGRIKOBA!E:E)</f>
        <v>0</v>
      </c>
      <c r="L151" s="15" t="n">
        <f aca="false">+SUMIF(LMOI!F:F,'ALL 2020'!C151,LMOI!D:D)</f>
        <v>0</v>
      </c>
      <c r="M151" s="15" t="n">
        <f aca="false">+SUMIF(TARTINE!G:G,'ALL 2020'!C151,TARTINE!E:E)</f>
        <v>0</v>
      </c>
      <c r="N151" s="15" t="n">
        <f aca="false">+SUMIF(IDF!F:F,'ALL 2020'!C151,IDF!D:D)</f>
        <v>0</v>
      </c>
      <c r="O151" s="15" t="n">
        <f aca="false">+SUMIF(RYA!G:G,C151,RYA!E:E)</f>
        <v>0</v>
      </c>
      <c r="P151" s="15" t="n">
        <f aca="false">+SUMIF('SCI NOAH'!G:G,'ALL 2020'!C151,'SCI NOAH'!E:E)</f>
        <v>0</v>
      </c>
      <c r="Q151" s="15" t="n">
        <f aca="false">+SUMIF(SIM!F:F,'ALL 2020'!C151,SIM!D:D)</f>
        <v>0</v>
      </c>
      <c r="R151" s="15" t="n">
        <f aca="false">+SUMIF('First Energy'!F:F,'ALL 2020'!C151,'First Energy'!D:D)</f>
        <v>0</v>
      </c>
      <c r="S151" s="15" t="n">
        <f aca="false">+SUMIF('ID Motors'!G:G,C151,'ID Motors'!E:E)</f>
        <v>0</v>
      </c>
      <c r="T151" s="15" t="n">
        <f aca="false">+SUMIF('ID RENTAL'!G:G,'ALL 2020'!C151,'ID RENTAL'!E:E)</f>
        <v>0</v>
      </c>
      <c r="U151" s="15" t="n">
        <f aca="false">+SUMIF('MCM '!G:G,'ALL 2020'!C151,'MCM '!E:E)</f>
        <v>0</v>
      </c>
      <c r="V151" s="15" t="n">
        <f aca="false">SUMIF(AGRIMOTORS!G:G,C151,AGRIMOTORS!E:E)</f>
        <v>0</v>
      </c>
      <c r="W151" s="15" t="n">
        <f aca="false">+SUMIF(BOVIMA!F:F,'ALL 2020'!C151,BOVIMA!D:D)</f>
        <v>0</v>
      </c>
      <c r="X151" s="15" t="n">
        <f aca="false">+SUMIF(AGRIFEED!F:F,'ALL 2020'!C151,AGRIFEED!D:D)</f>
        <v>0</v>
      </c>
      <c r="Y151" s="15" t="n">
        <f aca="false">SUMIF(AMIP!F:F,'ALL 2020'!C151,AMIP!D:D)</f>
        <v>0</v>
      </c>
      <c r="Z151" s="15" t="n">
        <f aca="false">+SUMIF(ISF!G:G,'ALL 2020'!C151,ISF!E:E)</f>
        <v>0</v>
      </c>
      <c r="AA151" s="29" t="n">
        <f aca="false">+SUMIF(DISCOI!G:G,'ALL 2020'!C151,DISCOI!E:E)</f>
        <v>0</v>
      </c>
      <c r="AB151" s="15" t="n">
        <f aca="false">+SUMIF(MABEL!F:F,'ALL 2020'!C151,MABEL!D:D)</f>
        <v>0</v>
      </c>
      <c r="AC151" s="15" t="n">
        <f aca="false">+SUMIF(NMP!F:F,'ALL 2020'!C151,NMP!D:D)</f>
        <v>0</v>
      </c>
      <c r="AD151" s="15" t="n">
        <f aca="false">SUMIF('AMCHO '!F:F,'ALL 2020'!C151,'AMCHO '!D:D)</f>
        <v>0</v>
      </c>
      <c r="AE151" s="41" t="n">
        <f aca="false">+SUMIF(CONFORTIS!G:G,'ALL 2020'!C151,CONFORTIS!E:E)</f>
        <v>0</v>
      </c>
      <c r="AF151" s="15" t="n">
        <f aca="false">+SUMIF('IRS IMMO'!G:G,'ALL 2020'!C151,'IRS IMMO'!E:E)</f>
        <v>0</v>
      </c>
      <c r="AG151" s="15" t="n">
        <f aca="false">+SUMIF(AGRIVETAM!F:F,'ALL 2020'!C151,AGRIVETAM!D:D)</f>
        <v>0</v>
      </c>
      <c r="AH151" s="15" t="n">
        <f aca="false">+SUMIF(EUROPAINTS!F:F,'ALL 2020'!C151,EUROPAINTS!D:D)</f>
        <v>0</v>
      </c>
      <c r="AI151" s="15" t="n">
        <f aca="false">+SUMIF('VET ABE'!F:F,'ALL 2020'!C151,'VET ABE'!E:E)</f>
        <v>0</v>
      </c>
      <c r="AJ151" s="15" t="n">
        <f aca="false">SUMIF('VET FIA'!F:F,'ALL 2020'!C151,'VET FIA'!E:E)</f>
        <v>-16320</v>
      </c>
      <c r="AK151" s="15" t="n">
        <f aca="false">+SUMIF('CSS SAKAY'!F:F,'ALL 2020'!C151,'CSS SAKAY'!D:D)</f>
        <v>0</v>
      </c>
      <c r="AL151" s="15" t="n">
        <f aca="false">+SUMIF(AGRIMA!F:F,'ALL 2020'!C151,AGRIMA!D:D)</f>
        <v>0</v>
      </c>
      <c r="AM151" s="15" t="n">
        <f aca="false">SUMIF('United Malagasy'!F:F,'ALL 2020'!C151,'United Malagasy'!D:D)</f>
        <v>0</v>
      </c>
      <c r="AN151" s="15" t="n">
        <f aca="false">+SUMIF(NUTRIFOOD!E:E,'ALL 2020'!C151,NUTRIFOOD!D:D)</f>
        <v>0</v>
      </c>
      <c r="AO151" s="15" t="n">
        <f aca="false">+SUMIF(FERRIS!H:H,'ALL 2020'!C151,FERRIS!F:F)</f>
        <v>0</v>
      </c>
      <c r="AP151" s="15" t="n">
        <f aca="false">+SUMIF(SEM!F:F,'ALL 2020'!C151,SEM!D:D)</f>
        <v>0</v>
      </c>
      <c r="AQ151" s="15" t="n">
        <f aca="false">+SUMIF(Madatrade!F:F,'ALL 2020'!C151,Madatrade!D:D)</f>
        <v>0</v>
      </c>
      <c r="AR151" s="15" t="n">
        <f aca="false">+SUMIF('FLY TECH'!F:F,'ALL 2020'!C151,'FLY TECH'!E:E)</f>
        <v>0</v>
      </c>
      <c r="AS151" s="15" t="n">
        <f aca="false">+SUMIF('FIRST INVESTISSEMENT'!G:G,'ALL 2020'!C151,'FIRST INVESTISSEMENT'!E:E)</f>
        <v>0</v>
      </c>
      <c r="AT151" s="105" t="n">
        <f aca="false">+SUM(F151:AS151)</f>
        <v>1203711.31</v>
      </c>
      <c r="AU151" s="106" t="n">
        <f aca="false">+AT151/$AW$2</f>
        <v>265.041826761112</v>
      </c>
    </row>
    <row r="152" customFormat="false" ht="17.25" hidden="false" customHeight="true" outlineLevel="0" collapsed="false">
      <c r="A152" s="6" t="str">
        <f aca="false">+LEFT(B152)</f>
        <v>4</v>
      </c>
      <c r="B152" s="6" t="str">
        <f aca="false">+LEFT(C152,3)</f>
        <v>466</v>
      </c>
      <c r="C152" s="20" t="n">
        <v>46621000</v>
      </c>
      <c r="D152" s="46" t="str">
        <f aca="false">+IF(AT152&gt;0,"L59","L65")</f>
        <v>L65</v>
      </c>
      <c r="E152" s="57" t="s">
        <v>81</v>
      </c>
      <c r="F152" s="15" t="n">
        <f aca="false">+SUMIF(AGRIFARM!H:H,C152,AGRIFARM!L:L)</f>
        <v>187680</v>
      </c>
      <c r="G152" s="15" t="n">
        <f aca="false">+SUMIF(AGRICORP!I:I,C152,AGRICORP!E:E)</f>
        <v>0</v>
      </c>
      <c r="H152" s="15" t="n">
        <f aca="false">+SUMIF(SMTP!D:D,'ALL 2020'!C152,SMTP!G:G)</f>
        <v>96224546.45</v>
      </c>
      <c r="I152" s="15" t="n">
        <f aca="false">+SUMIF(AGRIVET!G:G,C152,AGRIVET!E:E)</f>
        <v>0</v>
      </c>
      <c r="J152" s="15" t="n">
        <f aca="false">+SUMIF(AGRIVAL!G:G,'ALL 2020'!C152,AGRIVAL!E:E)</f>
        <v>0</v>
      </c>
      <c r="K152" s="15" t="n">
        <f aca="false">+SUMIF(AGRIKOBA!G:G,'ALL 2020'!C152,AGRIKOBA!E:E)</f>
        <v>0</v>
      </c>
      <c r="L152" s="15" t="n">
        <f aca="false">+SUMIF(LMOI!F:F,'ALL 2020'!C152,LMOI!D:D)</f>
        <v>0</v>
      </c>
      <c r="M152" s="15" t="n">
        <f aca="false">+SUMIF(TARTINE!G:G,'ALL 2020'!C152,TARTINE!E:E)</f>
        <v>0</v>
      </c>
      <c r="N152" s="15" t="n">
        <f aca="false">+SUMIF(IDF!F:F,'ALL 2020'!C152,IDF!D:D)</f>
        <v>0</v>
      </c>
      <c r="O152" s="15" t="n">
        <f aca="false">+SUMIF(RYA!G:G,C152,RYA!E:E)</f>
        <v>-146412160.7</v>
      </c>
      <c r="P152" s="15" t="n">
        <f aca="false">+SUMIF('SCI NOAH'!G:G,'ALL 2020'!C152,'SCI NOAH'!E:E)</f>
        <v>0</v>
      </c>
      <c r="Q152" s="15" t="n">
        <f aca="false">+SUMIF(SIM!F:F,'ALL 2020'!C152,SIM!D:D)</f>
        <v>0</v>
      </c>
      <c r="R152" s="15" t="n">
        <f aca="false">+SUMIF('First Energy'!F:F,'ALL 2020'!C152,'First Energy'!D:D)</f>
        <v>0</v>
      </c>
      <c r="S152" s="15" t="n">
        <f aca="false">+SUMIF('ID Motors'!G:G,C152,'ID Motors'!E:E)</f>
        <v>0</v>
      </c>
      <c r="T152" s="15" t="n">
        <f aca="false">+SUMIF('ID RENTAL'!G:G,'ALL 2020'!C152,'ID RENTAL'!E:E)</f>
        <v>0</v>
      </c>
      <c r="U152" s="15" t="n">
        <f aca="false">+SUMIF('MCM '!G:G,'ALL 2020'!C152,'MCM '!E:E)</f>
        <v>0</v>
      </c>
      <c r="V152" s="15" t="n">
        <f aca="false">SUMIF(AGRIMOTORS!G:G,C152,AGRIMOTORS!E:E)</f>
        <v>0</v>
      </c>
      <c r="W152" s="15" t="n">
        <f aca="false">+SUMIF(BOVIMA!F:F,'ALL 2020'!C152,BOVIMA!D:D)</f>
        <v>0</v>
      </c>
      <c r="X152" s="15" t="n">
        <f aca="false">+SUMIF(AGRIFEED!F:F,'ALL 2020'!C152,AGRIFEED!D:D)</f>
        <v>0</v>
      </c>
      <c r="Y152" s="15" t="n">
        <f aca="false">SUMIF(AMIP!F:F,'ALL 2020'!C152,AMIP!D:D)</f>
        <v>0</v>
      </c>
      <c r="Z152" s="15" t="n">
        <f aca="false">+SUMIF(ISF!G:G,'ALL 2020'!C152,ISF!E:E)</f>
        <v>0</v>
      </c>
      <c r="AA152" s="29" t="n">
        <f aca="false">+SUMIF(DISCOI!G:G,'ALL 2020'!C152,DISCOI!E:E)</f>
        <v>0</v>
      </c>
      <c r="AB152" s="15" t="n">
        <f aca="false">+SUMIF(MABEL!F:F,'ALL 2020'!C152,MABEL!D:D)</f>
        <v>0</v>
      </c>
      <c r="AC152" s="15" t="n">
        <f aca="false">+SUMIF(NMP!F:F,'ALL 2020'!C152,NMP!D:D)</f>
        <v>0</v>
      </c>
      <c r="AD152" s="15" t="n">
        <f aca="false">SUMIF('AMCHO '!F:F,'ALL 2020'!C152,'AMCHO '!D:D)</f>
        <v>0</v>
      </c>
      <c r="AE152" s="41" t="n">
        <f aca="false">+SUMIF(CONFORTIS!G:G,'ALL 2020'!C152,CONFORTIS!E:E)</f>
        <v>0</v>
      </c>
      <c r="AF152" s="15" t="n">
        <f aca="false">+SUMIF('IRS IMMO'!G:G,'ALL 2020'!C152,'IRS IMMO'!E:E)</f>
        <v>0</v>
      </c>
      <c r="AG152" s="15" t="n">
        <f aca="false">+SUMIF(AGRIVETAM!F:F,'ALL 2020'!C152,AGRIVETAM!D:D)</f>
        <v>0</v>
      </c>
      <c r="AH152" s="15" t="n">
        <f aca="false">+SUMIF(EUROPAINTS!F:F,'ALL 2020'!C152,EUROPAINTS!D:D)</f>
        <v>0</v>
      </c>
      <c r="AI152" s="15" t="n">
        <f aca="false">+SUMIF('VET ABE'!F:F,'ALL 2020'!C152,'VET ABE'!E:E)</f>
        <v>0</v>
      </c>
      <c r="AJ152" s="15" t="n">
        <f aca="false">SUMIF('VET FIA'!F:F,'ALL 2020'!C152,'VET FIA'!E:E)</f>
        <v>0</v>
      </c>
      <c r="AK152" s="15" t="n">
        <f aca="false">+SUMIF('CSS SAKAY'!F:F,'ALL 2020'!C152,'CSS SAKAY'!D:D)</f>
        <v>0</v>
      </c>
      <c r="AL152" s="15" t="n">
        <f aca="false">+SUMIF(AGRIMA!F:F,'ALL 2020'!C152,AGRIMA!D:D)</f>
        <v>0</v>
      </c>
      <c r="AM152" s="15" t="n">
        <f aca="false">SUMIF('United Malagasy'!F:F,'ALL 2020'!C152,'United Malagasy'!D:D)</f>
        <v>0</v>
      </c>
      <c r="AN152" s="15" t="n">
        <f aca="false">+SUMIF(NUTRIFOOD!E:E,'ALL 2020'!C152,NUTRIFOOD!D:D)</f>
        <v>0</v>
      </c>
      <c r="AO152" s="15" t="n">
        <f aca="false">+SUMIF(FERRIS!H:H,'ALL 2020'!C152,FERRIS!F:F)</f>
        <v>0</v>
      </c>
      <c r="AP152" s="15" t="n">
        <f aca="false">+SUMIF(SEM!F:F,'ALL 2020'!C152,SEM!D:D)</f>
        <v>0</v>
      </c>
      <c r="AQ152" s="15" t="n">
        <f aca="false">+SUMIF(Madatrade!F:F,'ALL 2020'!C152,Madatrade!D:D)</f>
        <v>0</v>
      </c>
      <c r="AR152" s="15" t="n">
        <f aca="false">+SUMIF('FLY TECH'!F:F,'ALL 2020'!C152,'FLY TECH'!E:E)</f>
        <v>0</v>
      </c>
      <c r="AS152" s="15" t="n">
        <f aca="false">+SUMIF('FIRST INVESTISSEMENT'!G:G,'ALL 2020'!C152,'FIRST INVESTISSEMENT'!E:E)</f>
        <v>0</v>
      </c>
      <c r="AT152" s="105" t="n">
        <f aca="false">+SUM(F152:AS152)</f>
        <v>-49999934.25</v>
      </c>
      <c r="AU152" s="106" t="n">
        <f aca="false">+AT152/$AW$2</f>
        <v>-11009.3456806977</v>
      </c>
    </row>
    <row r="153" customFormat="false" ht="17.25" hidden="false" customHeight="true" outlineLevel="0" collapsed="false">
      <c r="A153" s="6" t="str">
        <f aca="false">+LEFT(B153)</f>
        <v>4</v>
      </c>
      <c r="B153" s="6" t="str">
        <f aca="false">+LEFT(C153,3)</f>
        <v>466</v>
      </c>
      <c r="C153" s="20" t="n">
        <v>46622000</v>
      </c>
      <c r="D153" s="46" t="str">
        <f aca="false">+IF(AT153&gt;0,"L60","L66")</f>
        <v>L60</v>
      </c>
      <c r="E153" s="57" t="s">
        <v>80</v>
      </c>
      <c r="F153" s="15" t="n">
        <f aca="false">+SUMIF(AGRIFARM!H:H,C153,AGRIFARM!L:L)</f>
        <v>509520</v>
      </c>
      <c r="G153" s="15" t="n">
        <f aca="false">+SUMIF(AGRICORP!I:I,C153,AGRICORP!E:E)</f>
        <v>0</v>
      </c>
      <c r="H153" s="15" t="n">
        <f aca="false">+SUMIF(SMTP!D:D,'ALL 2020'!C153,SMTP!G:G)</f>
        <v>262392735.54</v>
      </c>
      <c r="I153" s="15" t="n">
        <f aca="false">+SUMIF(AGRIVET!G:G,C153,AGRIVET!E:E)</f>
        <v>38424715.33</v>
      </c>
      <c r="J153" s="15" t="n">
        <f aca="false">+SUMIF(AGRIVAL!G:G,'ALL 2020'!C153,AGRIVAL!E:E)</f>
        <v>0</v>
      </c>
      <c r="K153" s="15" t="n">
        <f aca="false">+SUMIF(AGRIKOBA!G:G,'ALL 2020'!C153,AGRIKOBA!E:E)</f>
        <v>0</v>
      </c>
      <c r="L153" s="15" t="n">
        <f aca="false">+SUMIF(LMOI!F:F,'ALL 2020'!C153,LMOI!D:D)</f>
        <v>0</v>
      </c>
      <c r="M153" s="15" t="n">
        <f aca="false">+SUMIF(TARTINE!G:G,'ALL 2020'!C153,TARTINE!E:E)</f>
        <v>0</v>
      </c>
      <c r="N153" s="15" t="n">
        <f aca="false">+SUMIF(IDF!F:F,'ALL 2020'!C153,IDF!D:D)</f>
        <v>0</v>
      </c>
      <c r="O153" s="15" t="n">
        <f aca="false">+SUMIF(RYA!G:G,C153,RYA!E:E)</f>
        <v>0</v>
      </c>
      <c r="P153" s="15" t="n">
        <f aca="false">+SUMIF('SCI NOAH'!G:G,'ALL 2020'!C153,'SCI NOAH'!E:E)</f>
        <v>0</v>
      </c>
      <c r="Q153" s="15" t="n">
        <f aca="false">+SUMIF(SIM!F:F,'ALL 2020'!C153,SIM!D:D)</f>
        <v>0</v>
      </c>
      <c r="R153" s="15" t="n">
        <f aca="false">+SUMIF('First Energy'!F:F,'ALL 2020'!C153,'First Energy'!D:D)</f>
        <v>0</v>
      </c>
      <c r="S153" s="15" t="n">
        <f aca="false">+SUMIF('ID Motors'!G:G,C153,'ID Motors'!E:E)</f>
        <v>0</v>
      </c>
      <c r="T153" s="15" t="n">
        <f aca="false">+SUMIF('ID RENTAL'!G:G,'ALL 2020'!C153,'ID RENTAL'!E:E)</f>
        <v>0</v>
      </c>
      <c r="U153" s="15" t="n">
        <f aca="false">+SUMIF('MCM '!G:G,'ALL 2020'!C153,'MCM '!E:E)</f>
        <v>-99483116</v>
      </c>
      <c r="V153" s="15" t="n">
        <f aca="false">SUMIF(AGRIMOTORS!G:G,C153,AGRIMOTORS!E:E)</f>
        <v>0</v>
      </c>
      <c r="W153" s="15" t="n">
        <f aca="false">+SUMIF(BOVIMA!F:F,'ALL 2020'!C153,BOVIMA!D:D)</f>
        <v>0</v>
      </c>
      <c r="X153" s="15" t="n">
        <f aca="false">+SUMIF(AGRIFEED!F:F,'ALL 2020'!C153,AGRIFEED!D:D)</f>
        <v>0</v>
      </c>
      <c r="Y153" s="15" t="n">
        <f aca="false">SUMIF(AMIP!F:F,'ALL 2020'!C153,AMIP!D:D)</f>
        <v>0</v>
      </c>
      <c r="Z153" s="15" t="n">
        <f aca="false">+SUMIF(ISF!G:G,'ALL 2020'!C153,ISF!E:E)</f>
        <v>0</v>
      </c>
      <c r="AA153" s="29" t="n">
        <f aca="false">+SUMIF(DISCOI!G:G,'ALL 2020'!C153,DISCOI!E:E)</f>
        <v>0</v>
      </c>
      <c r="AB153" s="15" t="n">
        <f aca="false">+SUMIF(MABEL!F:F,'ALL 2020'!C153,MABEL!D:D)</f>
        <v>0</v>
      </c>
      <c r="AC153" s="15" t="n">
        <f aca="false">+SUMIF(NMP!F:F,'ALL 2020'!C153,NMP!D:D)</f>
        <v>0</v>
      </c>
      <c r="AD153" s="15" t="n">
        <f aca="false">SUMIF('AMCHO '!F:F,'ALL 2020'!C153,'AMCHO '!D:D)</f>
        <v>0</v>
      </c>
      <c r="AE153" s="41" t="n">
        <f aca="false">+SUMIF(CONFORTIS!G:G,'ALL 2020'!C153,CONFORTIS!E:E)</f>
        <v>0</v>
      </c>
      <c r="AF153" s="15" t="n">
        <f aca="false">+SUMIF('IRS IMMO'!G:G,'ALL 2020'!C153,'IRS IMMO'!E:E)</f>
        <v>0</v>
      </c>
      <c r="AG153" s="15" t="n">
        <f aca="false">+SUMIF(AGRIVETAM!F:F,'ALL 2020'!C153,AGRIVETAM!D:D)</f>
        <v>0</v>
      </c>
      <c r="AH153" s="15" t="n">
        <f aca="false">+SUMIF(EUROPAINTS!F:F,'ALL 2020'!C153,EUROPAINTS!D:D)</f>
        <v>0</v>
      </c>
      <c r="AI153" s="15" t="n">
        <f aca="false">+SUMIF('VET ABE'!F:F,'ALL 2020'!C153,'VET ABE'!E:E)</f>
        <v>0</v>
      </c>
      <c r="AJ153" s="15" t="n">
        <f aca="false">SUMIF('VET FIA'!F:F,'ALL 2020'!C153,'VET FIA'!E:E)</f>
        <v>0</v>
      </c>
      <c r="AK153" s="15" t="n">
        <f aca="false">+SUMIF('CSS SAKAY'!F:F,'ALL 2020'!C153,'CSS SAKAY'!D:D)</f>
        <v>0</v>
      </c>
      <c r="AL153" s="15" t="n">
        <f aca="false">+SUMIF(AGRIMA!F:F,'ALL 2020'!C153,AGRIMA!D:D)</f>
        <v>0</v>
      </c>
      <c r="AM153" s="15" t="n">
        <f aca="false">SUMIF('United Malagasy'!F:F,'ALL 2020'!C153,'United Malagasy'!D:D)</f>
        <v>0</v>
      </c>
      <c r="AN153" s="15" t="n">
        <f aca="false">+SUMIF(NUTRIFOOD!E:E,'ALL 2020'!C153,NUTRIFOOD!D:D)</f>
        <v>0</v>
      </c>
      <c r="AO153" s="15" t="n">
        <f aca="false">+SUMIF(FERRIS!H:H,'ALL 2020'!C153,FERRIS!F:F)</f>
        <v>0</v>
      </c>
      <c r="AP153" s="15" t="n">
        <f aca="false">+SUMIF(SEM!F:F,'ALL 2020'!C153,SEM!D:D)</f>
        <v>0</v>
      </c>
      <c r="AQ153" s="15" t="n">
        <f aca="false">+SUMIF(Madatrade!F:F,'ALL 2020'!C153,Madatrade!D:D)</f>
        <v>0</v>
      </c>
      <c r="AR153" s="15" t="n">
        <f aca="false">+SUMIF('FLY TECH'!F:F,'ALL 2020'!C153,'FLY TECH'!E:E)</f>
        <v>0</v>
      </c>
      <c r="AS153" s="15" t="n">
        <f aca="false">+SUMIF('FIRST INVESTISSEMENT'!G:G,'ALL 2020'!C153,'FIRST INVESTISSEMENT'!E:E)</f>
        <v>0</v>
      </c>
      <c r="AT153" s="105" t="n">
        <f aca="false">+SUM(F153:AS153)</f>
        <v>201843854.87</v>
      </c>
      <c r="AU153" s="106" t="n">
        <f aca="false">+AT153/$AW$2</f>
        <v>44443.4338788838</v>
      </c>
    </row>
    <row r="154" customFormat="false" ht="17.25" hidden="false" customHeight="true" outlineLevel="0" collapsed="false">
      <c r="A154" s="6" t="str">
        <f aca="false">+LEFT(B154)</f>
        <v>4</v>
      </c>
      <c r="B154" s="6" t="str">
        <f aca="false">+LEFT(C154,3)</f>
        <v>466</v>
      </c>
      <c r="C154" s="20" t="n">
        <v>46623000</v>
      </c>
      <c r="D154" s="46" t="str">
        <f aca="false">+IF(AT154&gt;0,"L61","L67")</f>
        <v>L61</v>
      </c>
      <c r="E154" s="57" t="s">
        <v>79</v>
      </c>
      <c r="F154" s="15" t="n">
        <f aca="false">+SUMIF(AGRIFARM!H:H,C154,AGRIFARM!L:L)</f>
        <v>550320</v>
      </c>
      <c r="G154" s="15" t="n">
        <f aca="false">+SUMIF(AGRICORP!I:I,C154,AGRICORP!E:E)</f>
        <v>0</v>
      </c>
      <c r="H154" s="15" t="n">
        <f aca="false">+SUMIF(SMTP!D:D,'ALL 2020'!C154,SMTP!G:G)</f>
        <v>20625565.7</v>
      </c>
      <c r="I154" s="15" t="n">
        <f aca="false">+SUMIF(AGRIVET!G:G,C154,AGRIVET!E:E)</f>
        <v>123500</v>
      </c>
      <c r="J154" s="15" t="n">
        <f aca="false">+SUMIF(AGRIVAL!G:G,'ALL 2020'!C154,AGRIVAL!E:E)</f>
        <v>0</v>
      </c>
      <c r="K154" s="15" t="n">
        <f aca="false">+SUMIF(AGRIKOBA!G:G,'ALL 2020'!C154,AGRIKOBA!E:E)</f>
        <v>0</v>
      </c>
      <c r="L154" s="15" t="n">
        <f aca="false">+SUMIF(LMOI!F:F,'ALL 2020'!C154,LMOI!D:D)</f>
        <v>0</v>
      </c>
      <c r="M154" s="15" t="n">
        <f aca="false">+SUMIF(TARTINE!G:G,'ALL 2020'!C154,TARTINE!E:E)</f>
        <v>0</v>
      </c>
      <c r="N154" s="15" t="n">
        <f aca="false">+SUMIF(IDF!F:F,'ALL 2020'!C154,IDF!D:D)</f>
        <v>0</v>
      </c>
      <c r="O154" s="15" t="n">
        <f aca="false">+SUMIF(RYA!G:G,C154,RYA!E:E)</f>
        <v>0</v>
      </c>
      <c r="P154" s="15" t="n">
        <f aca="false">+SUMIF('SCI NOAH'!G:G,'ALL 2020'!C154,'SCI NOAH'!E:E)</f>
        <v>0</v>
      </c>
      <c r="Q154" s="15" t="n">
        <f aca="false">+SUMIF(SIM!F:F,'ALL 2020'!C154,SIM!D:D)</f>
        <v>0</v>
      </c>
      <c r="R154" s="15" t="n">
        <f aca="false">+SUMIF('First Energy'!F:F,'ALL 2020'!C154,'First Energy'!D:D)</f>
        <v>0</v>
      </c>
      <c r="S154" s="15" t="n">
        <f aca="false">+SUMIF('ID Motors'!G:G,C154,'ID Motors'!E:E)</f>
        <v>0</v>
      </c>
      <c r="T154" s="15" t="n">
        <f aca="false">+SUMIF('ID RENTAL'!G:G,'ALL 2020'!C154,'ID RENTAL'!E:E)</f>
        <v>0</v>
      </c>
      <c r="U154" s="15" t="n">
        <f aca="false">+SUMIF('MCM '!G:G,'ALL 2020'!C154,'MCM '!E:E)</f>
        <v>0</v>
      </c>
      <c r="V154" s="15" t="n">
        <f aca="false">SUMIF(AGRIMOTORS!G:G,C154,AGRIMOTORS!E:E)</f>
        <v>0</v>
      </c>
      <c r="W154" s="15" t="n">
        <f aca="false">+SUMIF(BOVIMA!F:F,'ALL 2020'!C154,BOVIMA!D:D)</f>
        <v>0</v>
      </c>
      <c r="X154" s="15" t="n">
        <f aca="false">+SUMIF(AGRIFEED!F:F,'ALL 2020'!C154,AGRIFEED!D:D)</f>
        <v>0</v>
      </c>
      <c r="Y154" s="15" t="n">
        <f aca="false">SUMIF(AMIP!F:F,'ALL 2020'!C154,AMIP!D:D)</f>
        <v>0</v>
      </c>
      <c r="Z154" s="15" t="n">
        <f aca="false">+SUMIF(ISF!G:G,'ALL 2020'!C154,ISF!E:E)</f>
        <v>0</v>
      </c>
      <c r="AA154" s="29" t="n">
        <f aca="false">+SUMIF(DISCOI!G:G,'ALL 2020'!C154,DISCOI!E:E)</f>
        <v>0</v>
      </c>
      <c r="AB154" s="15" t="n">
        <f aca="false">+SUMIF(MABEL!F:F,'ALL 2020'!C154,MABEL!D:D)</f>
        <v>0</v>
      </c>
      <c r="AC154" s="15" t="n">
        <f aca="false">+SUMIF(NMP!F:F,'ALL 2020'!C154,NMP!D:D)</f>
        <v>0</v>
      </c>
      <c r="AD154" s="15" t="n">
        <f aca="false">SUMIF('AMCHO '!F:F,'ALL 2020'!C154,'AMCHO '!D:D)</f>
        <v>0</v>
      </c>
      <c r="AE154" s="41" t="n">
        <f aca="false">+SUMIF(CONFORTIS!G:G,'ALL 2020'!C154,CONFORTIS!E:E)</f>
        <v>0</v>
      </c>
      <c r="AF154" s="15" t="n">
        <f aca="false">+SUMIF('IRS IMMO'!G:G,'ALL 2020'!C154,'IRS IMMO'!E:E)</f>
        <v>0</v>
      </c>
      <c r="AG154" s="15" t="n">
        <f aca="false">+SUMIF(AGRIVETAM!F:F,'ALL 2020'!C154,AGRIVETAM!D:D)</f>
        <v>0</v>
      </c>
      <c r="AH154" s="15" t="n">
        <f aca="false">+SUMIF(EUROPAINTS!F:F,'ALL 2020'!C154,EUROPAINTS!D:D)</f>
        <v>0</v>
      </c>
      <c r="AI154" s="15" t="n">
        <f aca="false">+SUMIF('VET ABE'!F:F,'ALL 2020'!C154,'VET ABE'!E:E)</f>
        <v>0</v>
      </c>
      <c r="AJ154" s="15" t="n">
        <f aca="false">SUMIF('VET FIA'!F:F,'ALL 2020'!C154,'VET FIA'!E:E)</f>
        <v>0</v>
      </c>
      <c r="AK154" s="15" t="n">
        <f aca="false">+SUMIF('CSS SAKAY'!F:F,'ALL 2020'!C154,'CSS SAKAY'!D:D)</f>
        <v>0</v>
      </c>
      <c r="AL154" s="15" t="n">
        <f aca="false">+SUMIF(AGRIMA!F:F,'ALL 2020'!C154,AGRIMA!D:D)</f>
        <v>0</v>
      </c>
      <c r="AM154" s="15" t="n">
        <f aca="false">SUMIF('United Malagasy'!F:F,'ALL 2020'!C154,'United Malagasy'!D:D)</f>
        <v>0</v>
      </c>
      <c r="AN154" s="15" t="n">
        <f aca="false">+SUMIF(NUTRIFOOD!E:E,'ALL 2020'!C154,NUTRIFOOD!D:D)</f>
        <v>0</v>
      </c>
      <c r="AO154" s="15" t="n">
        <f aca="false">+SUMIF(FERRIS!H:H,'ALL 2020'!C154,FERRIS!F:F)</f>
        <v>0</v>
      </c>
      <c r="AP154" s="15" t="n">
        <f aca="false">+SUMIF(SEM!F:F,'ALL 2020'!C154,SEM!D:D)</f>
        <v>0</v>
      </c>
      <c r="AQ154" s="15" t="n">
        <f aca="false">+SUMIF(Madatrade!F:F,'ALL 2020'!C154,Madatrade!D:D)</f>
        <v>0</v>
      </c>
      <c r="AR154" s="15" t="n">
        <f aca="false">+SUMIF('FLY TECH'!F:F,'ALL 2020'!C154,'FLY TECH'!E:E)</f>
        <v>0</v>
      </c>
      <c r="AS154" s="15" t="n">
        <f aca="false">+SUMIF('FIRST INVESTISSEMENT'!G:G,'ALL 2020'!C154,'FIRST INVESTISSEMENT'!E:E)</f>
        <v>0</v>
      </c>
      <c r="AT154" s="105" t="n">
        <f aca="false">+SUM(F154:AS154)</f>
        <v>21299385.7</v>
      </c>
      <c r="AU154" s="106" t="n">
        <f aca="false">+AT154/$AW$2</f>
        <v>4689.8521663118</v>
      </c>
    </row>
    <row r="155" customFormat="false" ht="17.25" hidden="false" customHeight="true" outlineLevel="0" collapsed="false">
      <c r="A155" s="6" t="str">
        <f aca="false">+LEFT(B155)</f>
        <v>4</v>
      </c>
      <c r="B155" s="6" t="str">
        <f aca="false">+LEFT(C155,3)</f>
        <v>466</v>
      </c>
      <c r="C155" s="20" t="n">
        <v>46624000</v>
      </c>
      <c r="D155" s="46" t="str">
        <f aca="false">+IF(AT155&gt;0,"L62","L68")</f>
        <v>L62</v>
      </c>
      <c r="E155" s="57" t="s">
        <v>297</v>
      </c>
      <c r="F155" s="15" t="n">
        <f aca="false">+SUMIF(AGRIFARM!H:H,C155,AGRIFARM!L:L)</f>
        <v>48960</v>
      </c>
      <c r="G155" s="15" t="n">
        <f aca="false">+SUMIF(AGRICORP!I:I,C155,AGRICORP!E:E)</f>
        <v>0</v>
      </c>
      <c r="H155" s="15" t="n">
        <f aca="false">+SUMIF(SMTP!D:D,'ALL 2020'!C155,SMTP!G:G)</f>
        <v>84800</v>
      </c>
      <c r="I155" s="15" t="n">
        <f aca="false">+SUMIF(AGRIVET!G:G,C155,AGRIVET!E:E)</f>
        <v>0</v>
      </c>
      <c r="J155" s="15" t="n">
        <f aca="false">+SUMIF(AGRIVAL!G:G,'ALL 2020'!C155,AGRIVAL!E:E)</f>
        <v>0</v>
      </c>
      <c r="K155" s="15" t="n">
        <f aca="false">+SUMIF(AGRIKOBA!G:G,'ALL 2020'!C155,AGRIKOBA!E:E)</f>
        <v>0</v>
      </c>
      <c r="L155" s="15" t="n">
        <f aca="false">+SUMIF(LMOI!F:F,'ALL 2020'!C155,LMOI!D:D)</f>
        <v>0</v>
      </c>
      <c r="M155" s="15" t="n">
        <f aca="false">+SUMIF(TARTINE!G:G,'ALL 2020'!C155,TARTINE!E:E)</f>
        <v>0</v>
      </c>
      <c r="N155" s="15" t="n">
        <f aca="false">+SUMIF(IDF!F:F,'ALL 2020'!C155,IDF!D:D)</f>
        <v>0</v>
      </c>
      <c r="O155" s="15" t="n">
        <f aca="false">+SUMIF(RYA!G:G,C155,RYA!E:E)</f>
        <v>0</v>
      </c>
      <c r="P155" s="15" t="n">
        <f aca="false">+SUMIF('SCI NOAH'!G:G,'ALL 2020'!C155,'SCI NOAH'!E:E)</f>
        <v>0</v>
      </c>
      <c r="Q155" s="15" t="n">
        <f aca="false">+SUMIF(SIM!F:F,'ALL 2020'!C155,SIM!D:D)</f>
        <v>0</v>
      </c>
      <c r="R155" s="15" t="n">
        <f aca="false">+SUMIF('First Energy'!F:F,'ALL 2020'!C155,'First Energy'!D:D)</f>
        <v>0</v>
      </c>
      <c r="S155" s="15" t="n">
        <f aca="false">+SUMIF('ID Motors'!G:G,C155,'ID Motors'!E:E)</f>
        <v>0</v>
      </c>
      <c r="T155" s="15" t="n">
        <f aca="false">+SUMIF('ID RENTAL'!G:G,'ALL 2020'!C155,'ID RENTAL'!E:E)</f>
        <v>0</v>
      </c>
      <c r="U155" s="15" t="n">
        <f aca="false">+SUMIF('MCM '!G:G,'ALL 2020'!C155,'MCM '!E:E)</f>
        <v>0</v>
      </c>
      <c r="V155" s="15" t="n">
        <f aca="false">SUMIF(AGRIMOTORS!G:G,C155,AGRIMOTORS!E:E)</f>
        <v>0</v>
      </c>
      <c r="W155" s="15" t="n">
        <f aca="false">+SUMIF(BOVIMA!F:F,'ALL 2020'!C155,BOVIMA!D:D)</f>
        <v>0</v>
      </c>
      <c r="X155" s="15" t="n">
        <f aca="false">+SUMIF(AGRIFEED!F:F,'ALL 2020'!C155,AGRIFEED!D:D)</f>
        <v>0</v>
      </c>
      <c r="Y155" s="15" t="n">
        <f aca="false">SUMIF(AMIP!F:F,'ALL 2020'!C155,AMIP!D:D)</f>
        <v>0</v>
      </c>
      <c r="Z155" s="15" t="n">
        <f aca="false">+SUMIF(ISF!G:G,'ALL 2020'!C155,ISF!E:E)</f>
        <v>0</v>
      </c>
      <c r="AA155" s="29" t="n">
        <f aca="false">+SUMIF(DISCOI!G:G,'ALL 2020'!C155,DISCOI!E:E)</f>
        <v>0</v>
      </c>
      <c r="AB155" s="15" t="n">
        <f aca="false">+SUMIF(MABEL!F:F,'ALL 2020'!C155,MABEL!D:D)</f>
        <v>0</v>
      </c>
      <c r="AC155" s="15" t="n">
        <f aca="false">+SUMIF(NMP!F:F,'ALL 2020'!C155,NMP!D:D)</f>
        <v>0</v>
      </c>
      <c r="AD155" s="15" t="n">
        <f aca="false">SUMIF('AMCHO '!F:F,'ALL 2020'!C155,'AMCHO '!D:D)</f>
        <v>0</v>
      </c>
      <c r="AE155" s="41" t="n">
        <f aca="false">+SUMIF(CONFORTIS!G:G,'ALL 2020'!C155,CONFORTIS!E:E)</f>
        <v>0</v>
      </c>
      <c r="AF155" s="15" t="n">
        <f aca="false">+SUMIF('IRS IMMO'!G:G,'ALL 2020'!C155,'IRS IMMO'!E:E)</f>
        <v>0</v>
      </c>
      <c r="AG155" s="15" t="n">
        <f aca="false">+SUMIF(AGRIVETAM!F:F,'ALL 2020'!C155,AGRIVETAM!D:D)</f>
        <v>0</v>
      </c>
      <c r="AH155" s="15" t="n">
        <f aca="false">+SUMIF(EUROPAINTS!F:F,'ALL 2020'!C155,EUROPAINTS!D:D)</f>
        <v>0</v>
      </c>
      <c r="AI155" s="15" t="n">
        <f aca="false">+SUMIF('VET ABE'!F:F,'ALL 2020'!C155,'VET ABE'!E:E)</f>
        <v>0</v>
      </c>
      <c r="AJ155" s="15" t="n">
        <f aca="false">SUMIF('VET FIA'!F:F,'ALL 2020'!C155,'VET FIA'!E:E)</f>
        <v>0</v>
      </c>
      <c r="AK155" s="15" t="n">
        <f aca="false">+SUMIF('CSS SAKAY'!F:F,'ALL 2020'!C155,'CSS SAKAY'!D:D)</f>
        <v>0</v>
      </c>
      <c r="AL155" s="15" t="n">
        <f aca="false">+SUMIF(AGRIMA!F:F,'ALL 2020'!C155,AGRIMA!D:D)</f>
        <v>0</v>
      </c>
      <c r="AM155" s="15" t="n">
        <f aca="false">SUMIF('United Malagasy'!F:F,'ALL 2020'!C155,'United Malagasy'!D:D)</f>
        <v>0</v>
      </c>
      <c r="AN155" s="15" t="n">
        <f aca="false">+SUMIF(NUTRIFOOD!E:E,'ALL 2020'!C155,NUTRIFOOD!D:D)</f>
        <v>0</v>
      </c>
      <c r="AO155" s="15" t="n">
        <f aca="false">+SUMIF(FERRIS!H:H,'ALL 2020'!C155,FERRIS!F:F)</f>
        <v>0</v>
      </c>
      <c r="AP155" s="15" t="n">
        <f aca="false">+SUMIF(SEM!F:F,'ALL 2020'!C155,SEM!D:D)</f>
        <v>0</v>
      </c>
      <c r="AQ155" s="15" t="n">
        <f aca="false">+SUMIF(Madatrade!F:F,'ALL 2020'!C155,Madatrade!D:D)</f>
        <v>0</v>
      </c>
      <c r="AR155" s="15" t="n">
        <f aca="false">+SUMIF('FLY TECH'!F:F,'ALL 2020'!C155,'FLY TECH'!E:E)</f>
        <v>0</v>
      </c>
      <c r="AS155" s="15" t="n">
        <f aca="false">+SUMIF('FIRST INVESTISSEMENT'!G:G,'ALL 2020'!C155,'FIRST INVESTISSEMENT'!E:E)</f>
        <v>0</v>
      </c>
      <c r="AT155" s="105" t="n">
        <f aca="false">+SUM(F155:AS155)</f>
        <v>133760</v>
      </c>
      <c r="AU155" s="106" t="n">
        <f aca="false">+AT155/$AW$2</f>
        <v>29.4522402946986</v>
      </c>
    </row>
    <row r="156" customFormat="false" ht="17.25" hidden="false" customHeight="true" outlineLevel="0" collapsed="false">
      <c r="A156" s="6" t="str">
        <f aca="false">+LEFT(B156)</f>
        <v>4</v>
      </c>
      <c r="B156" s="6" t="str">
        <f aca="false">+LEFT(C156,3)</f>
        <v>466</v>
      </c>
      <c r="C156" s="20" t="n">
        <v>46625000</v>
      </c>
      <c r="D156" s="46" t="str">
        <f aca="false">+IF(AT156&gt;0,"L63","L69")</f>
        <v>L63</v>
      </c>
      <c r="E156" s="57" t="s">
        <v>77</v>
      </c>
      <c r="F156" s="15" t="n">
        <f aca="false">+SUMIF(AGRIFARM!H:H,C156,AGRIFARM!L:L)</f>
        <v>223620</v>
      </c>
      <c r="G156" s="15" t="n">
        <f aca="false">+SUMIF(AGRICORP!I:I,C156,AGRICORP!E:E)</f>
        <v>0</v>
      </c>
      <c r="H156" s="15" t="n">
        <f aca="false">+SUMIF(SMTP!D:D,'ALL 2020'!C156,SMTP!G:G)</f>
        <v>46486823.31</v>
      </c>
      <c r="I156" s="15" t="n">
        <f aca="false">+SUMIF(AGRIVET!G:G,C156,AGRIVET!E:E)</f>
        <v>0</v>
      </c>
      <c r="J156" s="15" t="n">
        <f aca="false">+SUMIF(AGRIVAL!G:G,'ALL 2020'!C156,AGRIVAL!E:E)</f>
        <v>0</v>
      </c>
      <c r="K156" s="15" t="n">
        <f aca="false">+SUMIF(AGRIKOBA!G:G,'ALL 2020'!C156,AGRIKOBA!E:E)</f>
        <v>0</v>
      </c>
      <c r="L156" s="15" t="n">
        <f aca="false">+SUMIF(LMOI!F:F,'ALL 2020'!C156,LMOI!D:D)</f>
        <v>0</v>
      </c>
      <c r="M156" s="15" t="n">
        <f aca="false">+SUMIF(TARTINE!G:G,'ALL 2020'!C156,TARTINE!E:E)</f>
        <v>0</v>
      </c>
      <c r="N156" s="15" t="n">
        <f aca="false">+SUMIF(IDF!F:F,'ALL 2020'!C156,IDF!D:D)</f>
        <v>0</v>
      </c>
      <c r="O156" s="15" t="n">
        <f aca="false">+SUMIF(RYA!G:G,C156,RYA!E:E)</f>
        <v>0</v>
      </c>
      <c r="P156" s="15" t="n">
        <f aca="false">+SUMIF('SCI NOAH'!G:G,'ALL 2020'!C156,'SCI NOAH'!E:E)</f>
        <v>0</v>
      </c>
      <c r="Q156" s="15" t="n">
        <f aca="false">+SUMIF(SIM!F:F,'ALL 2020'!C156,SIM!D:D)</f>
        <v>0</v>
      </c>
      <c r="R156" s="15" t="n">
        <f aca="false">+SUMIF('First Energy'!F:F,'ALL 2020'!C156,'First Energy'!D:D)</f>
        <v>0</v>
      </c>
      <c r="S156" s="15" t="n">
        <f aca="false">+SUMIF('ID Motors'!G:G,C156,'ID Motors'!E:E)</f>
        <v>0</v>
      </c>
      <c r="T156" s="15" t="n">
        <f aca="false">+SUMIF('ID RENTAL'!G:G,'ALL 2020'!C156,'ID RENTAL'!E:E)</f>
        <v>0</v>
      </c>
      <c r="U156" s="15" t="n">
        <f aca="false">+SUMIF('MCM '!G:G,'ALL 2020'!C156,'MCM '!E:E)</f>
        <v>0</v>
      </c>
      <c r="V156" s="15" t="n">
        <f aca="false">SUMIF(AGRIMOTORS!G:G,C156,AGRIMOTORS!E:E)</f>
        <v>0</v>
      </c>
      <c r="W156" s="15" t="n">
        <f aca="false">+SUMIF(BOVIMA!F:F,'ALL 2020'!C156,BOVIMA!D:D)</f>
        <v>0</v>
      </c>
      <c r="X156" s="15" t="n">
        <f aca="false">+SUMIF(AGRIFEED!F:F,'ALL 2020'!C156,AGRIFEED!D:D)</f>
        <v>0</v>
      </c>
      <c r="Y156" s="15" t="n">
        <f aca="false">SUMIF(AMIP!F:F,'ALL 2020'!C156,AMIP!D:D)</f>
        <v>0</v>
      </c>
      <c r="Z156" s="15" t="n">
        <f aca="false">+SUMIF(ISF!G:G,'ALL 2020'!C156,ISF!E:E)</f>
        <v>0</v>
      </c>
      <c r="AA156" s="29" t="n">
        <f aca="false">+SUMIF(DISCOI!G:G,'ALL 2020'!C156,DISCOI!E:E)</f>
        <v>0</v>
      </c>
      <c r="AB156" s="15" t="n">
        <f aca="false">+SUMIF(MABEL!F:F,'ALL 2020'!C156,MABEL!D:D)</f>
        <v>0</v>
      </c>
      <c r="AC156" s="15" t="n">
        <f aca="false">+SUMIF(NMP!F:F,'ALL 2020'!C156,NMP!D:D)</f>
        <v>0</v>
      </c>
      <c r="AD156" s="15" t="n">
        <f aca="false">SUMIF('AMCHO '!F:F,'ALL 2020'!C156,'AMCHO '!D:D)</f>
        <v>0</v>
      </c>
      <c r="AE156" s="41" t="n">
        <f aca="false">+SUMIF(CONFORTIS!G:G,'ALL 2020'!C156,CONFORTIS!E:E)</f>
        <v>0</v>
      </c>
      <c r="AF156" s="15" t="n">
        <f aca="false">+SUMIF('IRS IMMO'!G:G,'ALL 2020'!C156,'IRS IMMO'!E:E)</f>
        <v>0</v>
      </c>
      <c r="AG156" s="15" t="n">
        <f aca="false">+SUMIF(AGRIVETAM!F:F,'ALL 2020'!C156,AGRIVETAM!D:D)</f>
        <v>0</v>
      </c>
      <c r="AH156" s="15" t="n">
        <f aca="false">+SUMIF(EUROPAINTS!F:F,'ALL 2020'!C156,EUROPAINTS!D:D)</f>
        <v>0</v>
      </c>
      <c r="AI156" s="15" t="n">
        <f aca="false">+SUMIF('VET ABE'!F:F,'ALL 2020'!C156,'VET ABE'!E:E)</f>
        <v>0</v>
      </c>
      <c r="AJ156" s="15" t="n">
        <f aca="false">SUMIF('VET FIA'!F:F,'ALL 2020'!C156,'VET FIA'!E:E)</f>
        <v>0</v>
      </c>
      <c r="AK156" s="15" t="n">
        <f aca="false">+SUMIF('CSS SAKAY'!F:F,'ALL 2020'!C156,'CSS SAKAY'!D:D)</f>
        <v>0</v>
      </c>
      <c r="AL156" s="15" t="n">
        <f aca="false">+SUMIF(AGRIMA!F:F,'ALL 2020'!C156,AGRIMA!D:D)</f>
        <v>0</v>
      </c>
      <c r="AM156" s="15" t="n">
        <f aca="false">SUMIF('United Malagasy'!F:F,'ALL 2020'!C156,'United Malagasy'!D:D)</f>
        <v>1195000</v>
      </c>
      <c r="AN156" s="15" t="n">
        <f aca="false">+SUMIF(NUTRIFOOD!E:E,'ALL 2020'!C156,NUTRIFOOD!D:D)</f>
        <v>0</v>
      </c>
      <c r="AO156" s="15" t="n">
        <f aca="false">+SUMIF(FERRIS!H:H,'ALL 2020'!C156,FERRIS!F:F)</f>
        <v>0</v>
      </c>
      <c r="AP156" s="15" t="n">
        <f aca="false">+SUMIF(SEM!F:F,'ALL 2020'!C156,SEM!D:D)</f>
        <v>0</v>
      </c>
      <c r="AQ156" s="15" t="n">
        <f aca="false">+SUMIF(Madatrade!F:F,'ALL 2020'!C156,Madatrade!D:D)</f>
        <v>0</v>
      </c>
      <c r="AR156" s="15" t="n">
        <f aca="false">+SUMIF('FLY TECH'!F:F,'ALL 2020'!C156,'FLY TECH'!E:E)</f>
        <v>0</v>
      </c>
      <c r="AS156" s="15" t="n">
        <f aca="false">+SUMIF('FIRST INVESTISSEMENT'!G:G,'ALL 2020'!C156,'FIRST INVESTISSEMENT'!E:E)</f>
        <v>0</v>
      </c>
      <c r="AT156" s="105" t="n">
        <f aca="false">+SUM(F156:AS156)</f>
        <v>47905443.31</v>
      </c>
      <c r="AU156" s="106" t="n">
        <f aca="false">+AT156/$AW$2</f>
        <v>10548.1655785749</v>
      </c>
    </row>
    <row r="157" customFormat="false" ht="17.25" hidden="false" customHeight="true" outlineLevel="0" collapsed="false">
      <c r="A157" s="6" t="str">
        <f aca="false">+LEFT(B157)</f>
        <v>4</v>
      </c>
      <c r="B157" s="6" t="str">
        <f aca="false">+LEFT(C157,3)</f>
        <v>466</v>
      </c>
      <c r="C157" s="20" t="n">
        <v>46626000</v>
      </c>
      <c r="D157" s="46" t="str">
        <f aca="false">+IF(AT157&gt;0,"L64","L70")</f>
        <v>L64</v>
      </c>
      <c r="E157" s="57" t="s">
        <v>298</v>
      </c>
      <c r="F157" s="15" t="n">
        <f aca="false">+SUMIF(AGRIFARM!H:H,C157,AGRIFARM!L:L)</f>
        <v>126480</v>
      </c>
      <c r="G157" s="15" t="n">
        <f aca="false">+SUMIF(AGRICORP!I:I,C157,AGRICORP!E:E)</f>
        <v>0</v>
      </c>
      <c r="H157" s="15" t="n">
        <f aca="false">+SUMIF(SMTP!D:D,'ALL 2020'!C157,SMTP!G:G)</f>
        <v>38766247.74</v>
      </c>
      <c r="I157" s="15" t="n">
        <f aca="false">+SUMIF(AGRIVET!G:G,C157,AGRIVET!E:E)</f>
        <v>0</v>
      </c>
      <c r="J157" s="15" t="n">
        <f aca="false">+SUMIF(AGRIVAL!G:G,'ALL 2020'!C157,AGRIVAL!E:E)</f>
        <v>0</v>
      </c>
      <c r="K157" s="15" t="n">
        <f aca="false">+SUMIF(AGRIKOBA!G:G,'ALL 2020'!C157,AGRIKOBA!E:E)</f>
        <v>0</v>
      </c>
      <c r="L157" s="15" t="n">
        <f aca="false">+SUMIF(LMOI!F:F,'ALL 2020'!C157,LMOI!D:D)</f>
        <v>0</v>
      </c>
      <c r="M157" s="15" t="n">
        <f aca="false">+SUMIF(TARTINE!G:G,'ALL 2020'!C157,TARTINE!E:E)</f>
        <v>0</v>
      </c>
      <c r="N157" s="15" t="n">
        <f aca="false">+SUMIF(IDF!F:F,'ALL 2020'!C157,IDF!D:D)</f>
        <v>0</v>
      </c>
      <c r="O157" s="15" t="n">
        <f aca="false">+SUMIF(RYA!G:G,C157,RYA!E:E)</f>
        <v>0</v>
      </c>
      <c r="P157" s="15" t="n">
        <f aca="false">+SUMIF('SCI NOAH'!G:G,'ALL 2020'!C157,'SCI NOAH'!E:E)</f>
        <v>0</v>
      </c>
      <c r="Q157" s="15" t="n">
        <f aca="false">+SUMIF(SIM!F:F,'ALL 2020'!C157,SIM!D:D)</f>
        <v>0</v>
      </c>
      <c r="R157" s="15" t="n">
        <f aca="false">+SUMIF('First Energy'!F:F,'ALL 2020'!C157,'First Energy'!D:D)</f>
        <v>0</v>
      </c>
      <c r="S157" s="15" t="n">
        <f aca="false">+SUMIF('ID Motors'!G:G,C157,'ID Motors'!E:E)</f>
        <v>0</v>
      </c>
      <c r="T157" s="15" t="n">
        <f aca="false">+SUMIF('ID RENTAL'!G:G,'ALL 2020'!C157,'ID RENTAL'!E:E)</f>
        <v>0</v>
      </c>
      <c r="U157" s="15" t="n">
        <f aca="false">+SUMIF('MCM '!G:G,'ALL 2020'!C157,'MCM '!E:E)</f>
        <v>0</v>
      </c>
      <c r="V157" s="15" t="n">
        <f aca="false">SUMIF(AGRIMOTORS!G:G,C157,AGRIMOTORS!E:E)</f>
        <v>0</v>
      </c>
      <c r="W157" s="15" t="n">
        <f aca="false">+SUMIF(BOVIMA!F:F,'ALL 2020'!C157,BOVIMA!D:D)</f>
        <v>0</v>
      </c>
      <c r="X157" s="15" t="n">
        <f aca="false">+SUMIF(AGRIFEED!F:F,'ALL 2020'!C157,AGRIFEED!D:D)</f>
        <v>0</v>
      </c>
      <c r="Y157" s="15" t="n">
        <f aca="false">SUMIF(AMIP!F:F,'ALL 2020'!C157,AMIP!D:D)</f>
        <v>0</v>
      </c>
      <c r="Z157" s="15" t="n">
        <f aca="false">+SUMIF(ISF!G:G,'ALL 2020'!C157,ISF!E:E)</f>
        <v>0</v>
      </c>
      <c r="AA157" s="29" t="n">
        <f aca="false">+SUMIF(DISCOI!G:G,'ALL 2020'!C157,DISCOI!E:E)</f>
        <v>0</v>
      </c>
      <c r="AB157" s="15" t="n">
        <f aca="false">+SUMIF(MABEL!F:F,'ALL 2020'!C157,MABEL!D:D)</f>
        <v>0</v>
      </c>
      <c r="AC157" s="15" t="n">
        <f aca="false">+SUMIF(NMP!F:F,'ALL 2020'!C157,NMP!D:D)</f>
        <v>0</v>
      </c>
      <c r="AD157" s="15" t="n">
        <f aca="false">SUMIF('AMCHO '!F:F,'ALL 2020'!C157,'AMCHO '!D:D)</f>
        <v>0</v>
      </c>
      <c r="AE157" s="41" t="n">
        <f aca="false">+SUMIF(CONFORTIS!G:G,'ALL 2020'!C157,CONFORTIS!E:E)</f>
        <v>0</v>
      </c>
      <c r="AF157" s="15" t="n">
        <f aca="false">+SUMIF('IRS IMMO'!G:G,'ALL 2020'!C157,'IRS IMMO'!E:E)</f>
        <v>0</v>
      </c>
      <c r="AG157" s="15" t="n">
        <f aca="false">+SUMIF(AGRIVETAM!F:F,'ALL 2020'!C157,AGRIVETAM!D:D)</f>
        <v>0</v>
      </c>
      <c r="AH157" s="15" t="n">
        <f aca="false">+SUMIF(EUROPAINTS!F:F,'ALL 2020'!C157,EUROPAINTS!D:D)</f>
        <v>0</v>
      </c>
      <c r="AI157" s="15" t="n">
        <f aca="false">+SUMIF('VET ABE'!F:F,'ALL 2020'!C157,'VET ABE'!E:E)</f>
        <v>0</v>
      </c>
      <c r="AJ157" s="15" t="n">
        <f aca="false">SUMIF('VET FIA'!F:F,'ALL 2020'!C157,'VET FIA'!E:E)</f>
        <v>0</v>
      </c>
      <c r="AK157" s="15" t="n">
        <f aca="false">+SUMIF('CSS SAKAY'!F:F,'ALL 2020'!C157,'CSS SAKAY'!D:D)</f>
        <v>0</v>
      </c>
      <c r="AL157" s="15" t="n">
        <f aca="false">+SUMIF(AGRIMA!F:F,'ALL 2020'!C157,AGRIMA!D:D)</f>
        <v>0</v>
      </c>
      <c r="AM157" s="15" t="n">
        <f aca="false">SUMIF('United Malagasy'!F:F,'ALL 2020'!C157,'United Malagasy'!D:D)</f>
        <v>0</v>
      </c>
      <c r="AN157" s="15" t="n">
        <f aca="false">+SUMIF(NUTRIFOOD!E:E,'ALL 2020'!C157,NUTRIFOOD!D:D)</f>
        <v>0</v>
      </c>
      <c r="AO157" s="15" t="n">
        <f aca="false">+SUMIF(FERRIS!H:H,'ALL 2020'!C157,FERRIS!F:F)</f>
        <v>0</v>
      </c>
      <c r="AP157" s="15" t="n">
        <f aca="false">+SUMIF(SEM!F:F,'ALL 2020'!C157,SEM!D:D)</f>
        <v>0</v>
      </c>
      <c r="AQ157" s="15" t="n">
        <f aca="false">+SUMIF(Madatrade!F:F,'ALL 2020'!C157,Madatrade!D:D)</f>
        <v>0</v>
      </c>
      <c r="AR157" s="15" t="n">
        <f aca="false">+SUMIF('FLY TECH'!F:F,'ALL 2020'!C157,'FLY TECH'!E:E)</f>
        <v>0</v>
      </c>
      <c r="AS157" s="15" t="n">
        <f aca="false">+SUMIF('FIRST INVESTISSEMENT'!G:G,'ALL 2020'!C157,'FIRST INVESTISSEMENT'!E:E)</f>
        <v>0</v>
      </c>
      <c r="AT157" s="105" t="n">
        <f aca="false">+SUM(F157:AS157)</f>
        <v>38892727.74</v>
      </c>
      <c r="AU157" s="106" t="n">
        <f aca="false">+AT157/$AW$2</f>
        <v>8563.68094433888</v>
      </c>
    </row>
    <row r="158" customFormat="false" ht="17.25" hidden="false" customHeight="true" outlineLevel="0" collapsed="false">
      <c r="A158" s="6" t="str">
        <f aca="false">+LEFT(B158)</f>
        <v>4</v>
      </c>
      <c r="B158" s="6" t="str">
        <f aca="false">+LEFT(C158,3)</f>
        <v>466</v>
      </c>
      <c r="C158" s="20" t="n">
        <v>46627000</v>
      </c>
      <c r="D158" s="46" t="str">
        <f aca="false">+IF(AT158&gt;0,"L65","L71")</f>
        <v>L65</v>
      </c>
      <c r="E158" s="57" t="s">
        <v>299</v>
      </c>
      <c r="F158" s="15" t="n">
        <f aca="false">+SUMIF(AGRIFARM!H:H,C158,AGRIFARM!L:L)</f>
        <v>4080</v>
      </c>
      <c r="G158" s="15" t="n">
        <f aca="false">+SUMIF(AGRICORP!I:I,C158,AGRICORP!E:E)</f>
        <v>0</v>
      </c>
      <c r="H158" s="15" t="n">
        <f aca="false">+SUMIF(SMTP!D:D,'ALL 2020'!C158,SMTP!G:G)</f>
        <v>114516000</v>
      </c>
      <c r="I158" s="15" t="n">
        <f aca="false">+SUMIF(AGRIVET!G:G,C158,AGRIVET!E:E)</f>
        <v>0</v>
      </c>
      <c r="J158" s="15" t="n">
        <f aca="false">+SUMIF(AGRIVAL!G:G,'ALL 2020'!C158,AGRIVAL!E:E)</f>
        <v>0</v>
      </c>
      <c r="K158" s="15" t="n">
        <f aca="false">+SUMIF(AGRIKOBA!G:G,'ALL 2020'!C158,AGRIKOBA!E:E)</f>
        <v>0</v>
      </c>
      <c r="L158" s="15" t="n">
        <f aca="false">+SUMIF(LMOI!F:F,'ALL 2020'!C158,LMOI!D:D)</f>
        <v>0</v>
      </c>
      <c r="M158" s="15" t="n">
        <f aca="false">+SUMIF(TARTINE!G:G,'ALL 2020'!C158,TARTINE!E:E)</f>
        <v>0</v>
      </c>
      <c r="N158" s="15" t="n">
        <f aca="false">+SUMIF(IDF!F:F,'ALL 2020'!C158,IDF!D:D)</f>
        <v>0</v>
      </c>
      <c r="O158" s="15" t="n">
        <f aca="false">+SUMIF(RYA!G:G,C158,RYA!E:E)</f>
        <v>0</v>
      </c>
      <c r="P158" s="15" t="n">
        <f aca="false">+SUMIF('SCI NOAH'!G:G,'ALL 2020'!C158,'SCI NOAH'!E:E)</f>
        <v>0</v>
      </c>
      <c r="Q158" s="15" t="n">
        <f aca="false">+SUMIF(SIM!F:F,'ALL 2020'!C158,SIM!D:D)</f>
        <v>0</v>
      </c>
      <c r="R158" s="15" t="n">
        <f aca="false">+SUMIF('First Energy'!F:F,'ALL 2020'!C158,'First Energy'!D:D)</f>
        <v>0</v>
      </c>
      <c r="S158" s="15" t="n">
        <f aca="false">+SUMIF('ID Motors'!G:G,C158,'ID Motors'!E:E)</f>
        <v>0</v>
      </c>
      <c r="T158" s="15" t="n">
        <f aca="false">+SUMIF('ID RENTAL'!G:G,'ALL 2020'!C158,'ID RENTAL'!E:E)</f>
        <v>0</v>
      </c>
      <c r="U158" s="15" t="n">
        <f aca="false">+SUMIF('MCM '!G:G,'ALL 2020'!C158,'MCM '!E:E)</f>
        <v>0</v>
      </c>
      <c r="V158" s="15" t="n">
        <f aca="false">SUMIF(AGRIMOTORS!G:G,C158,AGRIMOTORS!E:E)</f>
        <v>0</v>
      </c>
      <c r="W158" s="15" t="n">
        <f aca="false">+SUMIF(BOVIMA!F:F,'ALL 2020'!C158,BOVIMA!D:D)</f>
        <v>0</v>
      </c>
      <c r="X158" s="15" t="n">
        <f aca="false">+SUMIF(AGRIFEED!F:F,'ALL 2020'!C158,AGRIFEED!D:D)</f>
        <v>0</v>
      </c>
      <c r="Y158" s="15" t="n">
        <f aca="false">SUMIF(AMIP!F:F,'ALL 2020'!C158,AMIP!D:D)</f>
        <v>0</v>
      </c>
      <c r="Z158" s="15" t="n">
        <f aca="false">+SUMIF(ISF!G:G,'ALL 2020'!C158,ISF!E:E)</f>
        <v>0</v>
      </c>
      <c r="AA158" s="29" t="n">
        <f aca="false">+SUMIF(DISCOI!G:G,'ALL 2020'!C158,DISCOI!E:E)</f>
        <v>0</v>
      </c>
      <c r="AB158" s="15" t="n">
        <f aca="false">+SUMIF(MABEL!F:F,'ALL 2020'!C158,MABEL!D:D)</f>
        <v>0</v>
      </c>
      <c r="AC158" s="15" t="n">
        <f aca="false">+SUMIF(NMP!F:F,'ALL 2020'!C158,NMP!D:D)</f>
        <v>0</v>
      </c>
      <c r="AD158" s="15" t="n">
        <f aca="false">SUMIF('AMCHO '!F:F,'ALL 2020'!C158,'AMCHO '!D:D)</f>
        <v>0</v>
      </c>
      <c r="AE158" s="41" t="n">
        <f aca="false">+SUMIF(CONFORTIS!G:G,'ALL 2020'!C158,CONFORTIS!E:E)</f>
        <v>0</v>
      </c>
      <c r="AF158" s="15" t="n">
        <f aca="false">+SUMIF('IRS IMMO'!G:G,'ALL 2020'!C158,'IRS IMMO'!E:E)</f>
        <v>0</v>
      </c>
      <c r="AG158" s="15" t="n">
        <f aca="false">+SUMIF(AGRIVETAM!F:F,'ALL 2020'!C158,AGRIVETAM!D:D)</f>
        <v>0</v>
      </c>
      <c r="AH158" s="15" t="n">
        <f aca="false">+SUMIF(EUROPAINTS!F:F,'ALL 2020'!C158,EUROPAINTS!D:D)</f>
        <v>0</v>
      </c>
      <c r="AI158" s="15" t="n">
        <f aca="false">+SUMIF('VET ABE'!F:F,'ALL 2020'!C158,'VET ABE'!E:E)</f>
        <v>0</v>
      </c>
      <c r="AJ158" s="15" t="n">
        <f aca="false">SUMIF('VET FIA'!F:F,'ALL 2020'!C158,'VET FIA'!E:E)</f>
        <v>0</v>
      </c>
      <c r="AK158" s="15" t="n">
        <f aca="false">+SUMIF('CSS SAKAY'!F:F,'ALL 2020'!C158,'CSS SAKAY'!D:D)</f>
        <v>0</v>
      </c>
      <c r="AL158" s="15" t="n">
        <f aca="false">+SUMIF(AGRIMA!F:F,'ALL 2020'!C158,AGRIMA!D:D)</f>
        <v>0</v>
      </c>
      <c r="AM158" s="15" t="n">
        <f aca="false">SUMIF('United Malagasy'!F:F,'ALL 2020'!C158,'United Malagasy'!D:D)</f>
        <v>0</v>
      </c>
      <c r="AN158" s="15" t="n">
        <f aca="false">+SUMIF(NUTRIFOOD!E:E,'ALL 2020'!C158,NUTRIFOOD!D:D)</f>
        <v>0</v>
      </c>
      <c r="AO158" s="15" t="n">
        <f aca="false">+SUMIF(FERRIS!H:H,'ALL 2020'!C158,FERRIS!F:F)</f>
        <v>0</v>
      </c>
      <c r="AP158" s="15" t="n">
        <f aca="false">+SUMIF(SEM!F:F,'ALL 2020'!C158,SEM!D:D)</f>
        <v>0</v>
      </c>
      <c r="AQ158" s="15" t="n">
        <f aca="false">+SUMIF(Madatrade!F:F,'ALL 2020'!C158,Madatrade!D:D)</f>
        <v>0</v>
      </c>
      <c r="AR158" s="15" t="n">
        <f aca="false">+SUMIF('FLY TECH'!F:F,'ALL 2020'!C158,'FLY TECH'!E:E)</f>
        <v>0</v>
      </c>
      <c r="AS158" s="15" t="n">
        <f aca="false">+SUMIF('FIRST INVESTISSEMENT'!G:G,'ALL 2020'!C158,'FIRST INVESTISSEMENT'!E:E)</f>
        <v>0</v>
      </c>
      <c r="AT158" s="105" t="n">
        <f aca="false">+SUM(F158:AS158)</f>
        <v>114520080</v>
      </c>
      <c r="AU158" s="106" t="n">
        <f aca="false">+AT158/$AW$2</f>
        <v>25215.856120874</v>
      </c>
    </row>
    <row r="159" customFormat="false" ht="17.25" hidden="false" customHeight="true" outlineLevel="0" collapsed="false">
      <c r="A159" s="6" t="str">
        <f aca="false">+LEFT(B159)</f>
        <v>4</v>
      </c>
      <c r="B159" s="6" t="str">
        <f aca="false">+LEFT(C159,3)</f>
        <v>466</v>
      </c>
      <c r="C159" s="20" t="n">
        <v>46628000</v>
      </c>
      <c r="D159" s="46" t="str">
        <f aca="false">+IF(AT159&gt;0,"L66","L72")</f>
        <v>L66</v>
      </c>
      <c r="E159" s="57" t="s">
        <v>124</v>
      </c>
      <c r="F159" s="15" t="n">
        <f aca="false">+SUMIF(AGRIFARM!H:H,C159,AGRIFARM!L:L)</f>
        <v>28560</v>
      </c>
      <c r="G159" s="15" t="n">
        <f aca="false">+SUMIF(AGRICORP!I:I,C159,AGRICORP!E:E)</f>
        <v>0</v>
      </c>
      <c r="H159" s="15" t="n">
        <f aca="false">+SUMIF(SMTP!D:D,'ALL 2020'!C159,SMTP!G:G)</f>
        <v>3490600</v>
      </c>
      <c r="I159" s="15" t="n">
        <f aca="false">+SUMIF(AGRIVET!G:G,C159,AGRIVET!E:E)</f>
        <v>0</v>
      </c>
      <c r="J159" s="15" t="n">
        <f aca="false">+SUMIF(AGRIVAL!G:G,'ALL 2020'!C159,AGRIVAL!E:E)</f>
        <v>0</v>
      </c>
      <c r="K159" s="15" t="n">
        <f aca="false">+SUMIF(AGRIKOBA!G:G,'ALL 2020'!C159,AGRIKOBA!E:E)</f>
        <v>0</v>
      </c>
      <c r="L159" s="15" t="n">
        <f aca="false">+SUMIF(LMOI!F:F,'ALL 2020'!C159,LMOI!D:D)</f>
        <v>0</v>
      </c>
      <c r="M159" s="15" t="n">
        <f aca="false">+SUMIF(TARTINE!G:G,'ALL 2020'!C159,TARTINE!E:E)</f>
        <v>0</v>
      </c>
      <c r="N159" s="15" t="n">
        <f aca="false">+SUMIF(IDF!F:F,'ALL 2020'!C159,IDF!D:D)</f>
        <v>0</v>
      </c>
      <c r="O159" s="15" t="n">
        <f aca="false">+SUMIF(RYA!G:G,C159,RYA!E:E)</f>
        <v>0</v>
      </c>
      <c r="P159" s="15" t="n">
        <f aca="false">+SUMIF('SCI NOAH'!G:G,'ALL 2020'!C159,'SCI NOAH'!E:E)</f>
        <v>0</v>
      </c>
      <c r="Q159" s="15" t="n">
        <f aca="false">+SUMIF(SIM!F:F,'ALL 2020'!C159,SIM!D:D)</f>
        <v>0</v>
      </c>
      <c r="R159" s="15" t="n">
        <f aca="false">+SUMIF('First Energy'!F:F,'ALL 2020'!C159,'First Energy'!D:D)</f>
        <v>0</v>
      </c>
      <c r="S159" s="15" t="n">
        <f aca="false">+SUMIF('ID Motors'!G:G,C159,'ID Motors'!E:E)</f>
        <v>0</v>
      </c>
      <c r="T159" s="15" t="n">
        <f aca="false">+SUMIF('ID RENTAL'!G:G,'ALL 2020'!C159,'ID RENTAL'!E:E)</f>
        <v>0</v>
      </c>
      <c r="U159" s="15" t="n">
        <f aca="false">+SUMIF('MCM '!G:G,'ALL 2020'!C159,'MCM '!E:E)</f>
        <v>0</v>
      </c>
      <c r="V159" s="15" t="n">
        <f aca="false">SUMIF(AGRIMOTORS!G:G,C159,AGRIMOTORS!E:E)</f>
        <v>0</v>
      </c>
      <c r="W159" s="15" t="n">
        <f aca="false">+SUMIF(BOVIMA!F:F,'ALL 2020'!C159,BOVIMA!D:D)</f>
        <v>0</v>
      </c>
      <c r="X159" s="15" t="n">
        <f aca="false">+SUMIF(AGRIFEED!F:F,'ALL 2020'!C159,AGRIFEED!D:D)</f>
        <v>0</v>
      </c>
      <c r="Y159" s="15" t="n">
        <f aca="false">SUMIF(AMIP!F:F,'ALL 2020'!C159,AMIP!D:D)</f>
        <v>0</v>
      </c>
      <c r="Z159" s="15" t="n">
        <f aca="false">+SUMIF(ISF!G:G,'ALL 2020'!C159,ISF!E:E)</f>
        <v>0</v>
      </c>
      <c r="AA159" s="29" t="n">
        <f aca="false">+SUMIF(DISCOI!G:G,'ALL 2020'!C159,DISCOI!E:E)</f>
        <v>0</v>
      </c>
      <c r="AB159" s="15" t="n">
        <f aca="false">+SUMIF(MABEL!F:F,'ALL 2020'!C159,MABEL!D:D)</f>
        <v>0</v>
      </c>
      <c r="AC159" s="15" t="n">
        <f aca="false">+SUMIF(NMP!F:F,'ALL 2020'!C159,NMP!D:D)</f>
        <v>0</v>
      </c>
      <c r="AD159" s="15" t="n">
        <f aca="false">SUMIF('AMCHO '!F:F,'ALL 2020'!C159,'AMCHO '!D:D)</f>
        <v>0</v>
      </c>
      <c r="AE159" s="41" t="n">
        <f aca="false">+SUMIF(CONFORTIS!G:G,'ALL 2020'!C159,CONFORTIS!E:E)</f>
        <v>0</v>
      </c>
      <c r="AF159" s="15" t="n">
        <f aca="false">+SUMIF('IRS IMMO'!G:G,'ALL 2020'!C159,'IRS IMMO'!E:E)</f>
        <v>0</v>
      </c>
      <c r="AG159" s="15" t="n">
        <f aca="false">+SUMIF(AGRIVETAM!F:F,'ALL 2020'!C159,AGRIVETAM!D:D)</f>
        <v>0</v>
      </c>
      <c r="AH159" s="15" t="n">
        <f aca="false">+SUMIF(EUROPAINTS!F:F,'ALL 2020'!C159,EUROPAINTS!D:D)</f>
        <v>0</v>
      </c>
      <c r="AI159" s="15" t="n">
        <f aca="false">+SUMIF('VET ABE'!F:F,'ALL 2020'!C159,'VET ABE'!E:E)</f>
        <v>0</v>
      </c>
      <c r="AJ159" s="15" t="n">
        <f aca="false">SUMIF('VET FIA'!F:F,'ALL 2020'!C159,'VET FIA'!E:E)</f>
        <v>0</v>
      </c>
      <c r="AK159" s="15" t="n">
        <f aca="false">+SUMIF('CSS SAKAY'!F:F,'ALL 2020'!C159,'CSS SAKAY'!D:D)</f>
        <v>0</v>
      </c>
      <c r="AL159" s="15" t="n">
        <f aca="false">+SUMIF(AGRIMA!F:F,'ALL 2020'!C159,AGRIMA!D:D)</f>
        <v>0</v>
      </c>
      <c r="AM159" s="15" t="n">
        <f aca="false">SUMIF('United Malagasy'!F:F,'ALL 2020'!C159,'United Malagasy'!D:D)</f>
        <v>0</v>
      </c>
      <c r="AN159" s="15" t="n">
        <f aca="false">+SUMIF(NUTRIFOOD!E:E,'ALL 2020'!C159,NUTRIFOOD!D:D)</f>
        <v>0</v>
      </c>
      <c r="AO159" s="15" t="n">
        <f aca="false">+SUMIF(FERRIS!H:H,'ALL 2020'!C159,FERRIS!F:F)</f>
        <v>0</v>
      </c>
      <c r="AP159" s="15" t="n">
        <f aca="false">+SUMIF(SEM!F:F,'ALL 2020'!C159,SEM!D:D)</f>
        <v>0</v>
      </c>
      <c r="AQ159" s="15" t="n">
        <f aca="false">+SUMIF(Madatrade!F:F,'ALL 2020'!C159,Madatrade!D:D)</f>
        <v>0</v>
      </c>
      <c r="AR159" s="15" t="n">
        <f aca="false">+SUMIF('FLY TECH'!F:F,'ALL 2020'!C159,'FLY TECH'!E:E)</f>
        <v>0</v>
      </c>
      <c r="AS159" s="15" t="n">
        <f aca="false">+SUMIF('FIRST INVESTISSEMENT'!G:G,'ALL 2020'!C159,'FIRST INVESTISSEMENT'!E:E)</f>
        <v>0</v>
      </c>
      <c r="AT159" s="105" t="n">
        <f aca="false">+SUM(F159:AS159)</f>
        <v>3519160</v>
      </c>
      <c r="AU159" s="106" t="n">
        <f aca="false">+AT159/$AW$2</f>
        <v>774.873997872992</v>
      </c>
    </row>
    <row r="160" customFormat="false" ht="17.25" hidden="false" customHeight="true" outlineLevel="0" collapsed="false">
      <c r="A160" s="6" t="str">
        <f aca="false">+LEFT(B160)</f>
        <v>4</v>
      </c>
      <c r="B160" s="6" t="str">
        <f aca="false">+LEFT(C160,3)</f>
        <v>466</v>
      </c>
      <c r="C160" s="20" t="n">
        <v>46629000</v>
      </c>
      <c r="D160" s="46" t="str">
        <f aca="false">+IF(AT160&gt;0,"L67","L73")</f>
        <v>L67</v>
      </c>
      <c r="E160" s="57" t="s">
        <v>76</v>
      </c>
      <c r="F160" s="15" t="n">
        <f aca="false">+SUMIF(AGRIFARM!H:H,C160,AGRIFARM!L:L)</f>
        <v>32640</v>
      </c>
      <c r="G160" s="15" t="n">
        <f aca="false">+SUMIF(AGRICORP!I:I,C160,AGRICORP!E:E)</f>
        <v>0</v>
      </c>
      <c r="H160" s="15" t="n">
        <f aca="false">+SUMIF(SMTP!D:D,'ALL 2020'!C160,SMTP!G:G)</f>
        <v>7971037.21</v>
      </c>
      <c r="I160" s="15" t="n">
        <f aca="false">+SUMIF(AGRIVET!G:G,C160,AGRIVET!E:E)</f>
        <v>0</v>
      </c>
      <c r="J160" s="15" t="n">
        <f aca="false">+SUMIF(AGRIVAL!G:G,'ALL 2020'!C160,AGRIVAL!E:E)</f>
        <v>0</v>
      </c>
      <c r="K160" s="15" t="n">
        <f aca="false">+SUMIF(AGRIKOBA!G:G,'ALL 2020'!C160,AGRIKOBA!E:E)</f>
        <v>0</v>
      </c>
      <c r="L160" s="15" t="n">
        <f aca="false">+SUMIF(LMOI!F:F,'ALL 2020'!C160,LMOI!D:D)</f>
        <v>0</v>
      </c>
      <c r="M160" s="15" t="n">
        <f aca="false">+SUMIF(TARTINE!G:G,'ALL 2020'!C160,TARTINE!E:E)</f>
        <v>0</v>
      </c>
      <c r="N160" s="15" t="n">
        <f aca="false">+SUMIF(IDF!F:F,'ALL 2020'!C160,IDF!D:D)</f>
        <v>0</v>
      </c>
      <c r="O160" s="15" t="n">
        <f aca="false">+SUMIF(RYA!G:G,C160,RYA!E:E)</f>
        <v>0</v>
      </c>
      <c r="P160" s="15" t="n">
        <f aca="false">+SUMIF('SCI NOAH'!G:G,'ALL 2020'!C160,'SCI NOAH'!E:E)</f>
        <v>0</v>
      </c>
      <c r="Q160" s="15" t="n">
        <f aca="false">+SUMIF(SIM!F:F,'ALL 2020'!C160,SIM!D:D)</f>
        <v>0</v>
      </c>
      <c r="R160" s="15" t="n">
        <f aca="false">+SUMIF('First Energy'!F:F,'ALL 2020'!C160,'First Energy'!D:D)</f>
        <v>0</v>
      </c>
      <c r="S160" s="15" t="n">
        <f aca="false">+SUMIF('ID Motors'!G:G,C160,'ID Motors'!E:E)</f>
        <v>0</v>
      </c>
      <c r="T160" s="15" t="n">
        <f aca="false">+SUMIF('ID RENTAL'!G:G,'ALL 2020'!C160,'ID RENTAL'!E:E)</f>
        <v>0</v>
      </c>
      <c r="U160" s="15" t="n">
        <f aca="false">+SUMIF('MCM '!G:G,'ALL 2020'!C160,'MCM '!E:E)</f>
        <v>0</v>
      </c>
      <c r="V160" s="15" t="n">
        <f aca="false">SUMIF(AGRIMOTORS!G:G,C160,AGRIMOTORS!E:E)</f>
        <v>0</v>
      </c>
      <c r="W160" s="15" t="n">
        <f aca="false">+SUMIF(BOVIMA!F:F,'ALL 2020'!C160,BOVIMA!D:D)</f>
        <v>0</v>
      </c>
      <c r="X160" s="15" t="n">
        <f aca="false">+SUMIF(AGRIFEED!F:F,'ALL 2020'!C160,AGRIFEED!D:D)</f>
        <v>0</v>
      </c>
      <c r="Y160" s="15" t="n">
        <f aca="false">SUMIF(AMIP!F:F,'ALL 2020'!C160,AMIP!D:D)</f>
        <v>0</v>
      </c>
      <c r="Z160" s="15" t="n">
        <f aca="false">+SUMIF(ISF!G:G,'ALL 2020'!C160,ISF!E:E)</f>
        <v>0</v>
      </c>
      <c r="AA160" s="29" t="n">
        <f aca="false">+SUMIF(DISCOI!G:G,'ALL 2020'!C160,DISCOI!E:E)</f>
        <v>0</v>
      </c>
      <c r="AB160" s="15" t="n">
        <f aca="false">+SUMIF(MABEL!F:F,'ALL 2020'!C160,MABEL!D:D)</f>
        <v>0</v>
      </c>
      <c r="AC160" s="15" t="n">
        <f aca="false">+SUMIF(NMP!F:F,'ALL 2020'!C160,NMP!D:D)</f>
        <v>0</v>
      </c>
      <c r="AD160" s="15" t="n">
        <f aca="false">SUMIF('AMCHO '!F:F,'ALL 2020'!C160,'AMCHO '!D:D)</f>
        <v>0</v>
      </c>
      <c r="AE160" s="41" t="n">
        <f aca="false">+SUMIF(CONFORTIS!G:G,'ALL 2020'!C160,CONFORTIS!E:E)</f>
        <v>0</v>
      </c>
      <c r="AF160" s="15" t="n">
        <f aca="false">+SUMIF('IRS IMMO'!G:G,'ALL 2020'!C160,'IRS IMMO'!E:E)</f>
        <v>0</v>
      </c>
      <c r="AG160" s="15" t="n">
        <f aca="false">+SUMIF(AGRIVETAM!F:F,'ALL 2020'!C160,AGRIVETAM!D:D)</f>
        <v>0</v>
      </c>
      <c r="AH160" s="15" t="n">
        <f aca="false">+SUMIF(EUROPAINTS!F:F,'ALL 2020'!C160,EUROPAINTS!D:D)</f>
        <v>0</v>
      </c>
      <c r="AI160" s="15" t="n">
        <f aca="false">+SUMIF('VET ABE'!F:F,'ALL 2020'!C160,'VET ABE'!E:E)</f>
        <v>0</v>
      </c>
      <c r="AJ160" s="15" t="n">
        <f aca="false">SUMIF('VET FIA'!F:F,'ALL 2020'!C160,'VET FIA'!E:E)</f>
        <v>0</v>
      </c>
      <c r="AK160" s="15" t="n">
        <f aca="false">+SUMIF('CSS SAKAY'!F:F,'ALL 2020'!C160,'CSS SAKAY'!D:D)</f>
        <v>0</v>
      </c>
      <c r="AL160" s="15" t="n">
        <f aca="false">+SUMIF(AGRIMA!F:F,'ALL 2020'!C160,AGRIMA!D:D)</f>
        <v>0</v>
      </c>
      <c r="AM160" s="15" t="n">
        <f aca="false">SUMIF('United Malagasy'!F:F,'ALL 2020'!C160,'United Malagasy'!D:D)</f>
        <v>0</v>
      </c>
      <c r="AN160" s="15" t="n">
        <f aca="false">+SUMIF(NUTRIFOOD!E:E,'ALL 2020'!C160,NUTRIFOOD!D:D)</f>
        <v>0</v>
      </c>
      <c r="AO160" s="15" t="n">
        <f aca="false">+SUMIF(FERRIS!H:H,'ALL 2020'!C160,FERRIS!F:F)</f>
        <v>0</v>
      </c>
      <c r="AP160" s="15" t="n">
        <f aca="false">+SUMIF(SEM!F:F,'ALL 2020'!C160,SEM!D:D)</f>
        <v>0</v>
      </c>
      <c r="AQ160" s="15" t="n">
        <f aca="false">+SUMIF(Madatrade!F:F,'ALL 2020'!C160,Madatrade!D:D)</f>
        <v>0</v>
      </c>
      <c r="AR160" s="15" t="n">
        <f aca="false">+SUMIF('FLY TECH'!F:F,'ALL 2020'!C160,'FLY TECH'!E:E)</f>
        <v>0</v>
      </c>
      <c r="AS160" s="15" t="n">
        <f aca="false">+SUMIF('FIRST INVESTISSEMENT'!G:G,'ALL 2020'!C160,'FIRST INVESTISSEMENT'!E:E)</f>
        <v>0</v>
      </c>
      <c r="AT160" s="105" t="n">
        <f aca="false">+SUM(F160:AS160)</f>
        <v>8003677.21</v>
      </c>
      <c r="AU160" s="106" t="n">
        <f aca="false">+AT160/$AW$2</f>
        <v>1762.30729986635</v>
      </c>
    </row>
    <row r="161" customFormat="false" ht="17.25" hidden="false" customHeight="true" outlineLevel="0" collapsed="false">
      <c r="A161" s="6" t="str">
        <f aca="false">+LEFT(B161)</f>
        <v>4</v>
      </c>
      <c r="B161" s="6" t="str">
        <f aca="false">+LEFT(C161,3)</f>
        <v>466</v>
      </c>
      <c r="C161" s="20" t="n">
        <v>46630000</v>
      </c>
      <c r="D161" s="46" t="str">
        <f aca="false">+IF(AT161&gt;0,"L68","L74")</f>
        <v>L68</v>
      </c>
      <c r="E161" s="57" t="s">
        <v>75</v>
      </c>
      <c r="F161" s="15" t="n">
        <f aca="false">+SUMIF(AGRIFARM!H:H,C161,AGRIFARM!L:L)</f>
        <v>138720</v>
      </c>
      <c r="G161" s="15" t="n">
        <f aca="false">+SUMIF(AGRICORP!I:I,C161,AGRICORP!E:E)</f>
        <v>0</v>
      </c>
      <c r="H161" s="15" t="n">
        <f aca="false">+SUMIF(SMTP!D:D,'ALL 2020'!C161,SMTP!G:G)</f>
        <v>133236338.98</v>
      </c>
      <c r="I161" s="15" t="n">
        <f aca="false">+SUMIF(AGRIVET!G:G,C161,AGRIVET!E:E)</f>
        <v>0</v>
      </c>
      <c r="J161" s="15" t="n">
        <f aca="false">+SUMIF(AGRIVAL!G:G,'ALL 2020'!C161,AGRIVAL!E:E)</f>
        <v>0</v>
      </c>
      <c r="K161" s="15" t="n">
        <f aca="false">+SUMIF(AGRIKOBA!G:G,'ALL 2020'!C161,AGRIKOBA!E:E)</f>
        <v>0</v>
      </c>
      <c r="L161" s="15" t="n">
        <f aca="false">+SUMIF(LMOI!F:F,'ALL 2020'!C161,LMOI!D:D)</f>
        <v>0</v>
      </c>
      <c r="M161" s="15" t="n">
        <f aca="false">+SUMIF(TARTINE!G:G,'ALL 2020'!C161,TARTINE!E:E)</f>
        <v>0</v>
      </c>
      <c r="N161" s="15" t="n">
        <f aca="false">+SUMIF(IDF!F:F,'ALL 2020'!C161,IDF!D:D)</f>
        <v>0</v>
      </c>
      <c r="O161" s="15" t="n">
        <f aca="false">+SUMIF(RYA!G:G,C161,RYA!E:E)</f>
        <v>0</v>
      </c>
      <c r="P161" s="15" t="n">
        <f aca="false">+SUMIF('SCI NOAH'!G:G,'ALL 2020'!C161,'SCI NOAH'!E:E)</f>
        <v>0</v>
      </c>
      <c r="Q161" s="15" t="n">
        <f aca="false">+SUMIF(SIM!F:F,'ALL 2020'!C161,SIM!D:D)</f>
        <v>0</v>
      </c>
      <c r="R161" s="15" t="n">
        <f aca="false">+SUMIF('First Energy'!F:F,'ALL 2020'!C161,'First Energy'!D:D)</f>
        <v>0</v>
      </c>
      <c r="S161" s="15" t="n">
        <f aca="false">+SUMIF('ID Motors'!G:G,C161,'ID Motors'!E:E)</f>
        <v>0</v>
      </c>
      <c r="T161" s="15" t="n">
        <f aca="false">+SUMIF('ID RENTAL'!G:G,'ALL 2020'!C161,'ID RENTAL'!E:E)</f>
        <v>0</v>
      </c>
      <c r="U161" s="15" t="n">
        <f aca="false">+SUMIF('MCM '!G:G,'ALL 2020'!C161,'MCM '!E:E)</f>
        <v>0</v>
      </c>
      <c r="V161" s="15" t="n">
        <f aca="false">SUMIF(AGRIMOTORS!G:G,C161,AGRIMOTORS!E:E)</f>
        <v>0</v>
      </c>
      <c r="W161" s="15" t="n">
        <f aca="false">+SUMIF(BOVIMA!F:F,'ALL 2020'!C161,BOVIMA!D:D)</f>
        <v>0</v>
      </c>
      <c r="X161" s="15" t="n">
        <f aca="false">+SUMIF(AGRIFEED!F:F,'ALL 2020'!C161,AGRIFEED!D:D)</f>
        <v>0</v>
      </c>
      <c r="Y161" s="15" t="n">
        <f aca="false">SUMIF(AMIP!F:F,'ALL 2020'!C161,AMIP!D:D)</f>
        <v>0</v>
      </c>
      <c r="Z161" s="15" t="n">
        <f aca="false">+SUMIF(ISF!G:G,'ALL 2020'!C161,ISF!E:E)</f>
        <v>0</v>
      </c>
      <c r="AA161" s="29" t="n">
        <f aca="false">+SUMIF(DISCOI!G:G,'ALL 2020'!C161,DISCOI!E:E)</f>
        <v>0</v>
      </c>
      <c r="AB161" s="15" t="n">
        <f aca="false">+SUMIF(MABEL!F:F,'ALL 2020'!C161,MABEL!D:D)</f>
        <v>0</v>
      </c>
      <c r="AC161" s="15" t="n">
        <f aca="false">+SUMIF(NMP!F:F,'ALL 2020'!C161,NMP!D:D)</f>
        <v>0</v>
      </c>
      <c r="AD161" s="15" t="n">
        <f aca="false">SUMIF('AMCHO '!F:F,'ALL 2020'!C161,'AMCHO '!D:D)</f>
        <v>0</v>
      </c>
      <c r="AE161" s="41" t="n">
        <f aca="false">+SUMIF(CONFORTIS!G:G,'ALL 2020'!C161,CONFORTIS!E:E)</f>
        <v>0</v>
      </c>
      <c r="AF161" s="15" t="n">
        <f aca="false">+SUMIF('IRS IMMO'!G:G,'ALL 2020'!C161,'IRS IMMO'!E:E)</f>
        <v>0</v>
      </c>
      <c r="AG161" s="15" t="n">
        <f aca="false">+SUMIF(AGRIVETAM!F:F,'ALL 2020'!C161,AGRIVETAM!D:D)</f>
        <v>0</v>
      </c>
      <c r="AH161" s="15" t="n">
        <f aca="false">+SUMIF(EUROPAINTS!F:F,'ALL 2020'!C161,EUROPAINTS!D:D)</f>
        <v>0</v>
      </c>
      <c r="AI161" s="15" t="n">
        <f aca="false">+SUMIF('VET ABE'!F:F,'ALL 2020'!C161,'VET ABE'!E:E)</f>
        <v>0</v>
      </c>
      <c r="AJ161" s="15" t="n">
        <f aca="false">SUMIF('VET FIA'!F:F,'ALL 2020'!C161,'VET FIA'!E:E)</f>
        <v>-808195.94</v>
      </c>
      <c r="AK161" s="15" t="n">
        <f aca="false">+SUMIF('CSS SAKAY'!F:F,'ALL 2020'!C161,'CSS SAKAY'!D:D)</f>
        <v>0</v>
      </c>
      <c r="AL161" s="15" t="n">
        <f aca="false">+SUMIF(AGRIMA!F:F,'ALL 2020'!C161,AGRIMA!D:D)</f>
        <v>0</v>
      </c>
      <c r="AM161" s="15" t="n">
        <f aca="false">SUMIF('United Malagasy'!F:F,'ALL 2020'!C161,'United Malagasy'!D:D)</f>
        <v>-4649527.64</v>
      </c>
      <c r="AN161" s="15" t="n">
        <f aca="false">+SUMIF(NUTRIFOOD!E:E,'ALL 2020'!C161,NUTRIFOOD!D:D)</f>
        <v>0</v>
      </c>
      <c r="AO161" s="15" t="n">
        <f aca="false">+SUMIF(FERRIS!H:H,'ALL 2020'!C161,FERRIS!F:F)</f>
        <v>0</v>
      </c>
      <c r="AP161" s="15" t="n">
        <f aca="false">+SUMIF(SEM!F:F,'ALL 2020'!C161,SEM!D:D)</f>
        <v>0</v>
      </c>
      <c r="AQ161" s="15" t="n">
        <f aca="false">+SUMIF(Madatrade!F:F,'ALL 2020'!C161,Madatrade!D:D)</f>
        <v>0</v>
      </c>
      <c r="AR161" s="15" t="n">
        <f aca="false">+SUMIF('FLY TECH'!F:F,'ALL 2020'!C161,'FLY TECH'!E:E)</f>
        <v>0</v>
      </c>
      <c r="AS161" s="15" t="n">
        <f aca="false">+SUMIF('FIRST INVESTISSEMENT'!G:G,'ALL 2020'!C161,'FIRST INVESTISSEMENT'!E:E)</f>
        <v>0</v>
      </c>
      <c r="AT161" s="105" t="n">
        <f aca="false">+SUM(F161:AS161)</f>
        <v>127917335.4</v>
      </c>
      <c r="AU161" s="106" t="n">
        <f aca="false">+AT161/$AW$2</f>
        <v>28165.7603174219</v>
      </c>
    </row>
    <row r="162" customFormat="false" ht="17.25" hidden="false" customHeight="true" outlineLevel="0" collapsed="false">
      <c r="A162" s="6" t="str">
        <f aca="false">+LEFT(B162)</f>
        <v>4</v>
      </c>
      <c r="B162" s="6" t="str">
        <f aca="false">+LEFT(C162,3)</f>
        <v>466</v>
      </c>
      <c r="C162" s="20" t="n">
        <v>46631000</v>
      </c>
      <c r="D162" s="46" t="str">
        <f aca="false">+IF(AT162&gt;0,"L69","L75")</f>
        <v>L69</v>
      </c>
      <c r="E162" s="57" t="s">
        <v>634</v>
      </c>
      <c r="F162" s="15" t="n">
        <f aca="false">+SUMIF(AGRIFARM!H:H,C162,AGRIFARM!L:L)</f>
        <v>0</v>
      </c>
      <c r="G162" s="15" t="n">
        <f aca="false">+SUMIF(AGRICORP!I:I,C162,AGRICORP!E:E)</f>
        <v>0</v>
      </c>
      <c r="H162" s="15" t="n">
        <f aca="false">+SUMIF(SMTP!D:D,'ALL 2020'!C162,SMTP!G:G)</f>
        <v>4579886.01</v>
      </c>
      <c r="I162" s="15" t="n">
        <f aca="false">+SUMIF(AGRIVET!G:G,C162,AGRIVET!E:E)</f>
        <v>35482887.67</v>
      </c>
      <c r="J162" s="15" t="n">
        <f aca="false">+SUMIF(AGRIVAL!G:G,'ALL 2020'!C162,AGRIVAL!E:E)</f>
        <v>0</v>
      </c>
      <c r="K162" s="15" t="n">
        <f aca="false">+SUMIF(AGRIKOBA!G:G,'ALL 2020'!C162,AGRIKOBA!E:E)</f>
        <v>0</v>
      </c>
      <c r="L162" s="15" t="n">
        <f aca="false">+SUMIF(LMOI!F:F,'ALL 2020'!C162,LMOI!D:D)</f>
        <v>0</v>
      </c>
      <c r="M162" s="15" t="n">
        <f aca="false">+SUMIF(TARTINE!G:G,'ALL 2020'!C162,TARTINE!E:E)</f>
        <v>0</v>
      </c>
      <c r="N162" s="15" t="n">
        <f aca="false">+SUMIF(IDF!F:F,'ALL 2020'!C162,IDF!D:D)</f>
        <v>0</v>
      </c>
      <c r="O162" s="15" t="n">
        <f aca="false">+SUMIF(RYA!G:G,C162,RYA!E:E)</f>
        <v>0</v>
      </c>
      <c r="P162" s="15" t="n">
        <f aca="false">+SUMIF('SCI NOAH'!G:G,'ALL 2020'!C162,'SCI NOAH'!E:E)</f>
        <v>0</v>
      </c>
      <c r="Q162" s="15" t="n">
        <f aca="false">+SUMIF(SIM!F:F,'ALL 2020'!C162,SIM!D:D)</f>
        <v>0</v>
      </c>
      <c r="R162" s="15" t="n">
        <f aca="false">+SUMIF('First Energy'!F:F,'ALL 2020'!C162,'First Energy'!D:D)</f>
        <v>0</v>
      </c>
      <c r="S162" s="15" t="n">
        <f aca="false">+SUMIF('ID Motors'!G:G,C162,'ID Motors'!E:E)</f>
        <v>0</v>
      </c>
      <c r="T162" s="15" t="n">
        <f aca="false">+SUMIF('ID RENTAL'!G:G,'ALL 2020'!C162,'ID RENTAL'!E:E)</f>
        <v>0</v>
      </c>
      <c r="U162" s="15" t="n">
        <f aca="false">+SUMIF('MCM '!G:G,'ALL 2020'!C162,'MCM '!E:E)</f>
        <v>0</v>
      </c>
      <c r="V162" s="15" t="n">
        <f aca="false">SUMIF(AGRIMOTORS!G:G,C162,AGRIMOTORS!E:E)</f>
        <v>0</v>
      </c>
      <c r="W162" s="15" t="n">
        <f aca="false">+SUMIF(BOVIMA!F:F,'ALL 2020'!C162,BOVIMA!D:D)</f>
        <v>0</v>
      </c>
      <c r="X162" s="15" t="n">
        <f aca="false">+SUMIF(AGRIFEED!F:F,'ALL 2020'!C162,AGRIFEED!D:D)</f>
        <v>0</v>
      </c>
      <c r="Y162" s="15" t="n">
        <f aca="false">SUMIF(AMIP!F:F,'ALL 2020'!C162,AMIP!D:D)</f>
        <v>0</v>
      </c>
      <c r="Z162" s="15" t="n">
        <f aca="false">+SUMIF(ISF!G:G,'ALL 2020'!C162,ISF!E:E)</f>
        <v>0</v>
      </c>
      <c r="AA162" s="29" t="n">
        <f aca="false">+SUMIF(DISCOI!G:G,'ALL 2020'!C162,DISCOI!E:E)</f>
        <v>0</v>
      </c>
      <c r="AB162" s="15" t="n">
        <f aca="false">+SUMIF(MABEL!F:F,'ALL 2020'!C162,MABEL!D:D)</f>
        <v>0</v>
      </c>
      <c r="AC162" s="15" t="n">
        <f aca="false">+SUMIF(NMP!F:F,'ALL 2020'!C162,NMP!D:D)</f>
        <v>0</v>
      </c>
      <c r="AD162" s="15" t="n">
        <f aca="false">SUMIF('AMCHO '!F:F,'ALL 2020'!C162,'AMCHO '!D:D)</f>
        <v>0</v>
      </c>
      <c r="AE162" s="41" t="n">
        <f aca="false">+SUMIF(CONFORTIS!G:G,'ALL 2020'!C162,CONFORTIS!E:E)</f>
        <v>0</v>
      </c>
      <c r="AF162" s="15" t="n">
        <f aca="false">+SUMIF('IRS IMMO'!G:G,'ALL 2020'!C162,'IRS IMMO'!E:E)</f>
        <v>0</v>
      </c>
      <c r="AG162" s="15" t="n">
        <f aca="false">+SUMIF(AGRIVETAM!F:F,'ALL 2020'!C162,AGRIVETAM!D:D)</f>
        <v>0</v>
      </c>
      <c r="AH162" s="15" t="n">
        <f aca="false">+SUMIF(EUROPAINTS!F:F,'ALL 2020'!C162,EUROPAINTS!D:D)</f>
        <v>0</v>
      </c>
      <c r="AI162" s="15" t="n">
        <f aca="false">+SUMIF('VET ABE'!F:F,'ALL 2020'!C162,'VET ABE'!E:E)</f>
        <v>0</v>
      </c>
      <c r="AJ162" s="15" t="n">
        <f aca="false">SUMIF('VET FIA'!F:F,'ALL 2020'!C162,'VET FIA'!E:E)</f>
        <v>0</v>
      </c>
      <c r="AK162" s="15" t="n">
        <f aca="false">+SUMIF('CSS SAKAY'!F:F,'ALL 2020'!C162,'CSS SAKAY'!D:D)</f>
        <v>0</v>
      </c>
      <c r="AL162" s="15" t="n">
        <f aca="false">+SUMIF(AGRIMA!F:F,'ALL 2020'!C162,AGRIMA!D:D)</f>
        <v>0</v>
      </c>
      <c r="AM162" s="15" t="n">
        <f aca="false">SUMIF('United Malagasy'!F:F,'ALL 2020'!C162,'United Malagasy'!D:D)</f>
        <v>0</v>
      </c>
      <c r="AN162" s="15" t="n">
        <f aca="false">+SUMIF(NUTRIFOOD!E:E,'ALL 2020'!C162,NUTRIFOOD!D:D)</f>
        <v>0</v>
      </c>
      <c r="AO162" s="15" t="n">
        <f aca="false">+SUMIF(FERRIS!H:H,'ALL 2020'!C162,FERRIS!F:F)</f>
        <v>0</v>
      </c>
      <c r="AP162" s="15" t="n">
        <f aca="false">+SUMIF(SEM!F:F,'ALL 2020'!C162,SEM!D:D)</f>
        <v>0</v>
      </c>
      <c r="AQ162" s="15" t="n">
        <f aca="false">+SUMIF(Madatrade!F:F,'ALL 2020'!C162,Madatrade!D:D)</f>
        <v>0</v>
      </c>
      <c r="AR162" s="15" t="n">
        <f aca="false">+SUMIF('FLY TECH'!F:F,'ALL 2020'!C162,'FLY TECH'!E:E)</f>
        <v>0</v>
      </c>
      <c r="AS162" s="15" t="n">
        <f aca="false">+SUMIF('FIRST INVESTISSEMENT'!G:G,'ALL 2020'!C162,'FIRST INVESTISSEMENT'!E:E)</f>
        <v>0</v>
      </c>
      <c r="AT162" s="105" t="n">
        <f aca="false">+SUM(F162:AS162)</f>
        <v>40062773.68</v>
      </c>
      <c r="AU162" s="106" t="n">
        <f aca="false">+AT162/$AW$2</f>
        <v>8821.31008743634</v>
      </c>
    </row>
    <row r="163" customFormat="false" ht="17.25" hidden="false" customHeight="true" outlineLevel="0" collapsed="false">
      <c r="A163" s="6" t="str">
        <f aca="false">+LEFT(B163)</f>
        <v>4</v>
      </c>
      <c r="B163" s="6" t="str">
        <f aca="false">+LEFT(C163,3)</f>
        <v>466</v>
      </c>
      <c r="C163" s="20" t="n">
        <v>46632000</v>
      </c>
      <c r="D163" s="46" t="str">
        <f aca="false">+IF(AT163&gt;0,"L70","L76")</f>
        <v>L70</v>
      </c>
      <c r="E163" s="57" t="s">
        <v>73</v>
      </c>
      <c r="F163" s="15" t="n">
        <f aca="false">+SUMIF(AGRIFARM!H:H,C163,AGRIFARM!L:L)</f>
        <v>20400</v>
      </c>
      <c r="G163" s="15" t="n">
        <f aca="false">+SUMIF(AGRICORP!I:I,C163,AGRICORP!E:E)</f>
        <v>0</v>
      </c>
      <c r="H163" s="15" t="n">
        <f aca="false">+SUMIF(SMTP!D:D,'ALL 2020'!C163,SMTP!G:G)</f>
        <v>10644773.71</v>
      </c>
      <c r="I163" s="15" t="n">
        <f aca="false">+SUMIF(AGRIVET!G:G,C163,AGRIVET!E:E)</f>
        <v>0</v>
      </c>
      <c r="J163" s="15" t="n">
        <f aca="false">+SUMIF(AGRIVAL!G:G,'ALL 2020'!C163,AGRIVAL!E:E)</f>
        <v>0</v>
      </c>
      <c r="K163" s="15" t="n">
        <f aca="false">+SUMIF(AGRIKOBA!G:G,'ALL 2020'!C163,AGRIKOBA!E:E)</f>
        <v>0</v>
      </c>
      <c r="L163" s="15" t="n">
        <f aca="false">+SUMIF(LMOI!F:F,'ALL 2020'!C163,LMOI!D:D)</f>
        <v>0</v>
      </c>
      <c r="M163" s="15" t="n">
        <f aca="false">+SUMIF(TARTINE!G:G,'ALL 2020'!C163,TARTINE!E:E)</f>
        <v>0</v>
      </c>
      <c r="N163" s="15" t="n">
        <f aca="false">+SUMIF(IDF!F:F,'ALL 2020'!C163,IDF!D:D)</f>
        <v>0</v>
      </c>
      <c r="O163" s="15" t="n">
        <f aca="false">+SUMIF(RYA!G:G,C163,RYA!E:E)</f>
        <v>0</v>
      </c>
      <c r="P163" s="15" t="n">
        <f aca="false">+SUMIF('SCI NOAH'!G:G,'ALL 2020'!C163,'SCI NOAH'!E:E)</f>
        <v>0</v>
      </c>
      <c r="Q163" s="15" t="n">
        <f aca="false">+SUMIF(SIM!F:F,'ALL 2020'!C163,SIM!D:D)</f>
        <v>0</v>
      </c>
      <c r="R163" s="15" t="n">
        <f aca="false">+SUMIF('First Energy'!F:F,'ALL 2020'!C163,'First Energy'!D:D)</f>
        <v>0</v>
      </c>
      <c r="S163" s="15" t="n">
        <f aca="false">+SUMIF('ID Motors'!G:G,C163,'ID Motors'!E:E)</f>
        <v>0</v>
      </c>
      <c r="T163" s="15" t="n">
        <f aca="false">+SUMIF('ID RENTAL'!G:G,'ALL 2020'!C163,'ID RENTAL'!E:E)</f>
        <v>0</v>
      </c>
      <c r="U163" s="15" t="n">
        <f aca="false">+SUMIF('MCM '!G:G,'ALL 2020'!C163,'MCM '!E:E)</f>
        <v>0</v>
      </c>
      <c r="V163" s="15" t="n">
        <f aca="false">SUMIF(AGRIMOTORS!G:G,C163,AGRIMOTORS!E:E)</f>
        <v>0</v>
      </c>
      <c r="W163" s="15" t="n">
        <f aca="false">+SUMIF(BOVIMA!F:F,'ALL 2020'!C163,BOVIMA!D:D)</f>
        <v>0</v>
      </c>
      <c r="X163" s="15" t="n">
        <f aca="false">+SUMIF(AGRIFEED!F:F,'ALL 2020'!C163,AGRIFEED!D:D)</f>
        <v>0</v>
      </c>
      <c r="Y163" s="15" t="n">
        <f aca="false">SUMIF(AMIP!F:F,'ALL 2020'!C163,AMIP!D:D)</f>
        <v>0</v>
      </c>
      <c r="Z163" s="15" t="n">
        <f aca="false">+SUMIF(ISF!G:G,'ALL 2020'!C163,ISF!E:E)</f>
        <v>0</v>
      </c>
      <c r="AA163" s="29" t="n">
        <f aca="false">+SUMIF(DISCOI!G:G,'ALL 2020'!C163,DISCOI!E:E)</f>
        <v>0</v>
      </c>
      <c r="AB163" s="15" t="n">
        <f aca="false">+SUMIF(MABEL!F:F,'ALL 2020'!C163,MABEL!D:D)</f>
        <v>0</v>
      </c>
      <c r="AC163" s="15" t="n">
        <f aca="false">+SUMIF(NMP!F:F,'ALL 2020'!C163,NMP!D:D)</f>
        <v>0</v>
      </c>
      <c r="AD163" s="15" t="n">
        <f aca="false">SUMIF('AMCHO '!F:F,'ALL 2020'!C163,'AMCHO '!D:D)</f>
        <v>0</v>
      </c>
      <c r="AE163" s="41" t="n">
        <f aca="false">+SUMIF(CONFORTIS!G:G,'ALL 2020'!C163,CONFORTIS!E:E)</f>
        <v>0</v>
      </c>
      <c r="AF163" s="15" t="n">
        <f aca="false">+SUMIF('IRS IMMO'!G:G,'ALL 2020'!C163,'IRS IMMO'!E:E)</f>
        <v>0</v>
      </c>
      <c r="AG163" s="15" t="n">
        <f aca="false">+SUMIF(AGRIVETAM!F:F,'ALL 2020'!C163,AGRIVETAM!D:D)</f>
        <v>0</v>
      </c>
      <c r="AH163" s="15" t="n">
        <f aca="false">+SUMIF(EUROPAINTS!F:F,'ALL 2020'!C163,EUROPAINTS!D:D)</f>
        <v>0</v>
      </c>
      <c r="AI163" s="15" t="n">
        <f aca="false">+SUMIF('VET ABE'!F:F,'ALL 2020'!C163,'VET ABE'!E:E)</f>
        <v>0</v>
      </c>
      <c r="AJ163" s="15" t="n">
        <f aca="false">SUMIF('VET FIA'!F:F,'ALL 2020'!C163,'VET FIA'!E:E)</f>
        <v>0</v>
      </c>
      <c r="AK163" s="15" t="n">
        <f aca="false">+SUMIF('CSS SAKAY'!F:F,'ALL 2020'!C163,'CSS SAKAY'!D:D)</f>
        <v>0</v>
      </c>
      <c r="AL163" s="15" t="n">
        <f aca="false">+SUMIF(AGRIMA!F:F,'ALL 2020'!C163,AGRIMA!D:D)</f>
        <v>0</v>
      </c>
      <c r="AM163" s="15" t="n">
        <f aca="false">SUMIF('United Malagasy'!F:F,'ALL 2020'!C163,'United Malagasy'!D:D)</f>
        <v>0</v>
      </c>
      <c r="AN163" s="15" t="n">
        <f aca="false">+SUMIF(NUTRIFOOD!E:E,'ALL 2020'!C163,NUTRIFOOD!D:D)</f>
        <v>0</v>
      </c>
      <c r="AO163" s="15" t="n">
        <f aca="false">+SUMIF(FERRIS!H:H,'ALL 2020'!C163,FERRIS!F:F)</f>
        <v>0</v>
      </c>
      <c r="AP163" s="15" t="n">
        <f aca="false">+SUMIF(SEM!F:F,'ALL 2020'!C163,SEM!D:D)</f>
        <v>0</v>
      </c>
      <c r="AQ163" s="15" t="n">
        <f aca="false">+SUMIF(Madatrade!F:F,'ALL 2020'!C163,Madatrade!D:D)</f>
        <v>0</v>
      </c>
      <c r="AR163" s="15" t="n">
        <f aca="false">+SUMIF('FLY TECH'!F:F,'ALL 2020'!C163,'FLY TECH'!E:E)</f>
        <v>0</v>
      </c>
      <c r="AS163" s="15" t="n">
        <f aca="false">+SUMIF('FIRST INVESTISSEMENT'!G:G,'ALL 2020'!C163,'FIRST INVESTISSEMENT'!E:E)</f>
        <v>0</v>
      </c>
      <c r="AT163" s="105" t="n">
        <f aca="false">+SUM(F163:AS163)</f>
        <v>10665173.71</v>
      </c>
      <c r="AU163" s="106" t="n">
        <f aca="false">+AT163/$AW$2</f>
        <v>2348.33477042181</v>
      </c>
    </row>
    <row r="164" customFormat="false" ht="17.25" hidden="false" customHeight="true" outlineLevel="0" collapsed="false">
      <c r="A164" s="6" t="str">
        <f aca="false">+LEFT(B164)</f>
        <v>4</v>
      </c>
      <c r="B164" s="6" t="str">
        <f aca="false">+LEFT(C164,3)</f>
        <v>466</v>
      </c>
      <c r="C164" s="20" t="n">
        <v>46633000</v>
      </c>
      <c r="D164" s="46" t="str">
        <f aca="false">+IF(AT164&gt;0,"L71","L77")</f>
        <v>L71</v>
      </c>
      <c r="E164" s="57" t="s">
        <v>78</v>
      </c>
      <c r="F164" s="15" t="n">
        <f aca="false">+SUMIF(AGRIFARM!H:H,C164,AGRIFARM!L:L)</f>
        <v>0</v>
      </c>
      <c r="G164" s="15" t="n">
        <f aca="false">+SUMIF(AGRICORP!I:I,C164,AGRICORP!E:E)</f>
        <v>0</v>
      </c>
      <c r="H164" s="15" t="n">
        <f aca="false">+SUMIF(SMTP!D:D,'ALL 2020'!C164,SMTP!G:G)</f>
        <v>19569276.43</v>
      </c>
      <c r="I164" s="15" t="n">
        <f aca="false">+SUMIF(AGRIVET!G:G,C164,AGRIVET!E:E)</f>
        <v>0</v>
      </c>
      <c r="J164" s="15" t="n">
        <f aca="false">+SUMIF(AGRIVAL!G:G,'ALL 2020'!C164,AGRIVAL!E:E)</f>
        <v>0</v>
      </c>
      <c r="K164" s="15" t="n">
        <f aca="false">+SUMIF(AGRIKOBA!G:G,'ALL 2020'!C164,AGRIKOBA!E:E)</f>
        <v>0</v>
      </c>
      <c r="L164" s="15" t="n">
        <f aca="false">+SUMIF(LMOI!F:F,'ALL 2020'!C164,LMOI!D:D)</f>
        <v>0</v>
      </c>
      <c r="M164" s="15" t="n">
        <f aca="false">+SUMIF(TARTINE!G:G,'ALL 2020'!C164,TARTINE!E:E)</f>
        <v>0</v>
      </c>
      <c r="N164" s="15" t="n">
        <f aca="false">+SUMIF(IDF!F:F,'ALL 2020'!C164,IDF!D:D)</f>
        <v>0</v>
      </c>
      <c r="O164" s="15" t="n">
        <f aca="false">+SUMIF(RYA!G:G,C164,RYA!E:E)</f>
        <v>0</v>
      </c>
      <c r="P164" s="15" t="n">
        <f aca="false">+SUMIF('SCI NOAH'!G:G,'ALL 2020'!C164,'SCI NOAH'!E:E)</f>
        <v>0</v>
      </c>
      <c r="Q164" s="15" t="n">
        <f aca="false">+SUMIF(SIM!F:F,'ALL 2020'!C164,SIM!D:D)</f>
        <v>0</v>
      </c>
      <c r="R164" s="15" t="n">
        <f aca="false">+SUMIF('First Energy'!F:F,'ALL 2020'!C164,'First Energy'!D:D)</f>
        <v>0</v>
      </c>
      <c r="S164" s="15" t="n">
        <f aca="false">+SUMIF('ID Motors'!G:G,C164,'ID Motors'!E:E)</f>
        <v>0</v>
      </c>
      <c r="T164" s="15" t="n">
        <f aca="false">+SUMIF('ID RENTAL'!G:G,'ALL 2020'!C164,'ID RENTAL'!E:E)</f>
        <v>0</v>
      </c>
      <c r="U164" s="15" t="n">
        <f aca="false">+SUMIF('MCM '!G:G,'ALL 2020'!C164,'MCM '!E:E)</f>
        <v>0</v>
      </c>
      <c r="V164" s="15" t="n">
        <f aca="false">SUMIF(AGRIMOTORS!G:G,C164,AGRIMOTORS!E:E)</f>
        <v>0</v>
      </c>
      <c r="W164" s="15" t="n">
        <f aca="false">+SUMIF(BOVIMA!F:F,'ALL 2020'!C164,BOVIMA!D:D)</f>
        <v>0</v>
      </c>
      <c r="X164" s="15" t="n">
        <f aca="false">+SUMIF(AGRIFEED!F:F,'ALL 2020'!C164,AGRIFEED!D:D)</f>
        <v>0</v>
      </c>
      <c r="Y164" s="15" t="n">
        <f aca="false">SUMIF(AMIP!F:F,'ALL 2020'!C164,AMIP!D:D)</f>
        <v>0</v>
      </c>
      <c r="Z164" s="15" t="n">
        <f aca="false">+SUMIF(ISF!G:G,'ALL 2020'!C164,ISF!E:E)</f>
        <v>0</v>
      </c>
      <c r="AA164" s="29" t="n">
        <f aca="false">+SUMIF(DISCOI!G:G,'ALL 2020'!C164,DISCOI!E:E)</f>
        <v>0</v>
      </c>
      <c r="AB164" s="15" t="n">
        <f aca="false">+SUMIF(MABEL!F:F,'ALL 2020'!C164,MABEL!D:D)</f>
        <v>0</v>
      </c>
      <c r="AC164" s="15" t="n">
        <f aca="false">+SUMIF(NMP!F:F,'ALL 2020'!C164,NMP!D:D)</f>
        <v>0</v>
      </c>
      <c r="AD164" s="15" t="n">
        <f aca="false">SUMIF('AMCHO '!F:F,'ALL 2020'!C164,'AMCHO '!D:D)</f>
        <v>0</v>
      </c>
      <c r="AE164" s="41" t="n">
        <f aca="false">+SUMIF(CONFORTIS!G:G,'ALL 2020'!C164,CONFORTIS!E:E)</f>
        <v>0</v>
      </c>
      <c r="AF164" s="15" t="n">
        <f aca="false">+SUMIF('IRS IMMO'!G:G,'ALL 2020'!C164,'IRS IMMO'!E:E)</f>
        <v>0</v>
      </c>
      <c r="AG164" s="15" t="n">
        <f aca="false">+SUMIF(AGRIVETAM!F:F,'ALL 2020'!C164,AGRIVETAM!D:D)</f>
        <v>0</v>
      </c>
      <c r="AH164" s="15" t="n">
        <f aca="false">+SUMIF(EUROPAINTS!F:F,'ALL 2020'!C164,EUROPAINTS!D:D)</f>
        <v>0</v>
      </c>
      <c r="AI164" s="15" t="n">
        <f aca="false">+SUMIF('VET ABE'!F:F,'ALL 2020'!C164,'VET ABE'!E:E)</f>
        <v>0</v>
      </c>
      <c r="AJ164" s="15" t="n">
        <f aca="false">SUMIF('VET FIA'!F:F,'ALL 2020'!C164,'VET FIA'!E:E)</f>
        <v>0</v>
      </c>
      <c r="AK164" s="15" t="n">
        <f aca="false">+SUMIF('CSS SAKAY'!F:F,'ALL 2020'!C164,'CSS SAKAY'!D:D)</f>
        <v>0</v>
      </c>
      <c r="AL164" s="15" t="n">
        <f aca="false">+SUMIF(AGRIMA!F:F,'ALL 2020'!C164,AGRIMA!D:D)</f>
        <v>0</v>
      </c>
      <c r="AM164" s="15" t="n">
        <f aca="false">SUMIF('United Malagasy'!F:F,'ALL 2020'!C164,'United Malagasy'!D:D)</f>
        <v>0</v>
      </c>
      <c r="AN164" s="15" t="n">
        <f aca="false">+SUMIF(NUTRIFOOD!E:E,'ALL 2020'!C164,NUTRIFOOD!D:D)</f>
        <v>0</v>
      </c>
      <c r="AO164" s="15" t="n">
        <f aca="false">+SUMIF(FERRIS!H:H,'ALL 2020'!C164,FERRIS!F:F)</f>
        <v>0</v>
      </c>
      <c r="AP164" s="15" t="n">
        <f aca="false">+SUMIF(SEM!F:F,'ALL 2020'!C164,SEM!D:D)</f>
        <v>0</v>
      </c>
      <c r="AQ164" s="15" t="n">
        <f aca="false">+SUMIF(Madatrade!F:F,'ALL 2020'!C164,Madatrade!D:D)</f>
        <v>0</v>
      </c>
      <c r="AR164" s="15" t="n">
        <f aca="false">+SUMIF('FLY TECH'!F:F,'ALL 2020'!C164,'FLY TECH'!E:E)</f>
        <v>0</v>
      </c>
      <c r="AS164" s="15" t="n">
        <f aca="false">+SUMIF('FIRST INVESTISSEMENT'!G:G,'ALL 2020'!C164,'FIRST INVESTISSEMENT'!E:E)</f>
        <v>0</v>
      </c>
      <c r="AT164" s="105" t="n">
        <f aca="false">+SUM(F164:AS164)</f>
        <v>19569276.43</v>
      </c>
      <c r="AU164" s="106" t="n">
        <f aca="false">+AT164/$AW$2</f>
        <v>4308.90424498909</v>
      </c>
    </row>
    <row r="165" customFormat="false" ht="17.25" hidden="false" customHeight="true" outlineLevel="0" collapsed="false">
      <c r="A165" s="6" t="str">
        <f aca="false">+LEFT(B165)</f>
        <v>4</v>
      </c>
      <c r="B165" s="6" t="str">
        <f aca="false">+LEFT(C165,3)</f>
        <v>466</v>
      </c>
      <c r="C165" s="20" t="n">
        <v>46634000</v>
      </c>
      <c r="D165" s="46" t="str">
        <f aca="false">+IF(AT165&gt;0,"L72","L78")</f>
        <v>L78</v>
      </c>
      <c r="E165" s="57" t="s">
        <v>85</v>
      </c>
      <c r="F165" s="15" t="n">
        <f aca="false">+SUMIF(AGRIFARM!H:H,C165,AGRIFARM!L:L)</f>
        <v>-87205765.4</v>
      </c>
      <c r="G165" s="15" t="n">
        <f aca="false">+SUMIF(AGRICORP!I:I,C165,AGRICORP!E:E)</f>
        <v>0</v>
      </c>
      <c r="H165" s="15" t="n">
        <f aca="false">+SUMIF(SMTP!D:D,'ALL 2020'!C165,SMTP!G:G)</f>
        <v>0</v>
      </c>
      <c r="I165" s="15" t="n">
        <f aca="false">+SUMIF(AGRIVET!G:G,C165,AGRIVET!E:E)</f>
        <v>57808001.93</v>
      </c>
      <c r="J165" s="15" t="n">
        <f aca="false">+SUMIF(AGRIVAL!G:G,'ALL 2020'!C165,AGRIVAL!E:E)</f>
        <v>0</v>
      </c>
      <c r="K165" s="15" t="n">
        <f aca="false">+SUMIF(AGRIKOBA!G:G,'ALL 2020'!C165,AGRIKOBA!E:E)</f>
        <v>0</v>
      </c>
      <c r="L165" s="15" t="n">
        <f aca="false">+SUMIF(LMOI!F:F,'ALL 2020'!C165,LMOI!D:D)</f>
        <v>0</v>
      </c>
      <c r="M165" s="15" t="n">
        <f aca="false">+SUMIF(TARTINE!G:G,'ALL 2020'!C165,TARTINE!E:E)</f>
        <v>0</v>
      </c>
      <c r="N165" s="15" t="n">
        <f aca="false">+SUMIF(IDF!F:F,'ALL 2020'!C165,IDF!D:D)</f>
        <v>0</v>
      </c>
      <c r="O165" s="15" t="n">
        <f aca="false">+SUMIF(RYA!G:G,C165,RYA!E:E)</f>
        <v>-7971037.21</v>
      </c>
      <c r="P165" s="15" t="n">
        <f aca="false">+SUMIF('SCI NOAH'!G:G,'ALL 2020'!C165,'SCI NOAH'!E:E)</f>
        <v>0</v>
      </c>
      <c r="Q165" s="15" t="n">
        <f aca="false">+SUMIF(SIM!F:F,'ALL 2020'!C165,SIM!D:D)</f>
        <v>0</v>
      </c>
      <c r="R165" s="15" t="n">
        <f aca="false">+SUMIF('First Energy'!F:F,'ALL 2020'!C165,'First Energy'!D:D)</f>
        <v>0</v>
      </c>
      <c r="S165" s="15" t="n">
        <f aca="false">+SUMIF('ID Motors'!G:G,C165,'ID Motors'!E:E)</f>
        <v>0</v>
      </c>
      <c r="T165" s="15" t="n">
        <f aca="false">+SUMIF('ID RENTAL'!G:G,'ALL 2020'!C165,'ID RENTAL'!E:E)</f>
        <v>0</v>
      </c>
      <c r="U165" s="15" t="n">
        <f aca="false">+SUMIF('MCM '!G:G,'ALL 2020'!C165,'MCM '!E:E)</f>
        <v>-29621146.93</v>
      </c>
      <c r="V165" s="15" t="n">
        <f aca="false">SUMIF(AGRIMOTORS!G:G,C165,AGRIMOTORS!E:E)</f>
        <v>0</v>
      </c>
      <c r="W165" s="15" t="n">
        <f aca="false">+SUMIF(BOVIMA!F:F,'ALL 2020'!C165,BOVIMA!D:D)</f>
        <v>0</v>
      </c>
      <c r="X165" s="15" t="n">
        <f aca="false">+SUMIF(AGRIFEED!F:F,'ALL 2020'!C165,AGRIFEED!D:D)</f>
        <v>0</v>
      </c>
      <c r="Y165" s="15" t="n">
        <f aca="false">SUMIF(AMIP!F:F,'ALL 2020'!C165,AMIP!D:D)</f>
        <v>0</v>
      </c>
      <c r="Z165" s="15" t="n">
        <f aca="false">+SUMIF(ISF!G:G,'ALL 2020'!C165,ISF!E:E)</f>
        <v>0</v>
      </c>
      <c r="AA165" s="29" t="n">
        <f aca="false">+SUMIF(DISCOI!G:G,'ALL 2020'!C165,DISCOI!E:E)</f>
        <v>0</v>
      </c>
      <c r="AB165" s="15" t="n">
        <f aca="false">+SUMIF(MABEL!F:F,'ALL 2020'!C165,MABEL!D:D)</f>
        <v>0</v>
      </c>
      <c r="AC165" s="15" t="n">
        <f aca="false">+SUMIF(NMP!F:F,'ALL 2020'!C165,NMP!D:D)</f>
        <v>0</v>
      </c>
      <c r="AD165" s="15" t="n">
        <f aca="false">SUMIF('AMCHO '!F:F,'ALL 2020'!C165,'AMCHO '!D:D)</f>
        <v>-96660041.52</v>
      </c>
      <c r="AE165" s="41" t="n">
        <f aca="false">+SUMIF(CONFORTIS!G:G,'ALL 2020'!C165,CONFORTIS!E:E)</f>
        <v>0</v>
      </c>
      <c r="AF165" s="15" t="n">
        <f aca="false">+SUMIF('IRS IMMO'!G:G,'ALL 2020'!C165,'IRS IMMO'!E:E)</f>
        <v>0</v>
      </c>
      <c r="AG165" s="15" t="n">
        <f aca="false">+SUMIF(AGRIVETAM!F:F,'ALL 2020'!C165,AGRIVETAM!D:D)</f>
        <v>0</v>
      </c>
      <c r="AH165" s="15" t="n">
        <f aca="false">+SUMIF(EUROPAINTS!F:F,'ALL 2020'!C165,EUROPAINTS!D:D)</f>
        <v>0</v>
      </c>
      <c r="AI165" s="15" t="n">
        <f aca="false">+SUMIF('VET ABE'!F:F,'ALL 2020'!C165,'VET ABE'!E:E)</f>
        <v>-804995.94</v>
      </c>
      <c r="AJ165" s="15" t="n">
        <f aca="false">SUMIF('VET FIA'!F:F,'ALL 2020'!C165,'VET FIA'!E:E)</f>
        <v>0</v>
      </c>
      <c r="AK165" s="15" t="n">
        <f aca="false">+SUMIF('CSS SAKAY'!F:F,'ALL 2020'!C165,'CSS SAKAY'!D:D)</f>
        <v>0</v>
      </c>
      <c r="AL165" s="15" t="n">
        <f aca="false">+SUMIF(AGRIMA!F:F,'ALL 2020'!C165,AGRIMA!D:D)</f>
        <v>0</v>
      </c>
      <c r="AM165" s="15" t="n">
        <f aca="false">SUMIF('United Malagasy'!F:F,'ALL 2020'!C165,'United Malagasy'!D:D)</f>
        <v>-1121306.47</v>
      </c>
      <c r="AN165" s="15" t="n">
        <f aca="false">+SUMIF(NUTRIFOOD!E:E,'ALL 2020'!C165,NUTRIFOOD!D:D)</f>
        <v>0</v>
      </c>
      <c r="AO165" s="15" t="n">
        <f aca="false">+SUMIF(FERRIS!H:H,'ALL 2020'!C165,FERRIS!F:F)</f>
        <v>0</v>
      </c>
      <c r="AP165" s="15" t="n">
        <f aca="false">+SUMIF(SEM!F:F,'ALL 2020'!C165,SEM!D:D)</f>
        <v>0</v>
      </c>
      <c r="AQ165" s="15" t="n">
        <f aca="false">+SUMIF(Madatrade!F:F,'ALL 2020'!C165,Madatrade!D:D)</f>
        <v>0</v>
      </c>
      <c r="AR165" s="15" t="n">
        <f aca="false">+SUMIF('FLY TECH'!F:F,'ALL 2020'!C165,'FLY TECH'!E:E)</f>
        <v>0</v>
      </c>
      <c r="AS165" s="15" t="n">
        <f aca="false">+SUMIF('FIRST INVESTISSEMENT'!G:G,'ALL 2020'!C165,'FIRST INVESTISSEMENT'!E:E)</f>
        <v>0</v>
      </c>
      <c r="AT165" s="105" t="n">
        <f aca="false">+SUM(F165:AS165)</f>
        <v>-165576291.54</v>
      </c>
      <c r="AU165" s="106" t="n">
        <f aca="false">+AT165/$AW$2</f>
        <v>-36457.7805438184</v>
      </c>
    </row>
    <row r="166" customFormat="false" ht="17.25" hidden="false" customHeight="true" outlineLevel="0" collapsed="false">
      <c r="A166" s="6" t="str">
        <f aca="false">+LEFT(B166)</f>
        <v>4</v>
      </c>
      <c r="B166" s="6" t="str">
        <f aca="false">+LEFT(C166,3)</f>
        <v>466</v>
      </c>
      <c r="C166" s="20" t="n">
        <v>46635000</v>
      </c>
      <c r="D166" s="46" t="str">
        <f aca="false">+IF(AT166&gt;0,"L73","L79")</f>
        <v>L73</v>
      </c>
      <c r="E166" s="57" t="s">
        <v>635</v>
      </c>
      <c r="F166" s="15" t="n">
        <f aca="false">+SUMIF(AGRIFARM!H:H,C166,AGRIFARM!L:L)</f>
        <v>0</v>
      </c>
      <c r="G166" s="15" t="n">
        <f aca="false">+SUMIF(AGRICORP!I:I,C166,AGRICORP!E:E)</f>
        <v>0</v>
      </c>
      <c r="H166" s="15" t="n">
        <f aca="false">+SUMIF(SMTP!D:D,'ALL 2020'!C166,SMTP!G:G)</f>
        <v>1904094</v>
      </c>
      <c r="I166" s="15" t="n">
        <f aca="false">+SUMIF(AGRIVET!G:G,C166,AGRIVET!E:E)</f>
        <v>6442990</v>
      </c>
      <c r="J166" s="15" t="n">
        <f aca="false">+SUMIF(AGRIVAL!G:G,'ALL 2020'!C166,AGRIVAL!E:E)</f>
        <v>0</v>
      </c>
      <c r="K166" s="15" t="n">
        <f aca="false">+SUMIF(AGRIKOBA!G:G,'ALL 2020'!C166,AGRIKOBA!E:E)</f>
        <v>0</v>
      </c>
      <c r="L166" s="15" t="n">
        <f aca="false">+SUMIF(LMOI!F:F,'ALL 2020'!C166,LMOI!D:D)</f>
        <v>0</v>
      </c>
      <c r="M166" s="15" t="n">
        <f aca="false">+SUMIF(TARTINE!G:G,'ALL 2020'!C166,TARTINE!E:E)</f>
        <v>0</v>
      </c>
      <c r="N166" s="15" t="n">
        <f aca="false">+SUMIF(IDF!F:F,'ALL 2020'!C166,IDF!D:D)</f>
        <v>0</v>
      </c>
      <c r="O166" s="15" t="n">
        <f aca="false">+SUMIF(RYA!G:G,C166,RYA!E:E)</f>
        <v>0</v>
      </c>
      <c r="P166" s="15" t="n">
        <f aca="false">+SUMIF('SCI NOAH'!G:G,'ALL 2020'!C166,'SCI NOAH'!E:E)</f>
        <v>0</v>
      </c>
      <c r="Q166" s="15" t="n">
        <f aca="false">+SUMIF(SIM!F:F,'ALL 2020'!C166,SIM!D:D)</f>
        <v>0</v>
      </c>
      <c r="R166" s="15" t="n">
        <f aca="false">+SUMIF('First Energy'!F:F,'ALL 2020'!C166,'First Energy'!D:D)</f>
        <v>0</v>
      </c>
      <c r="S166" s="15" t="n">
        <f aca="false">+SUMIF('ID Motors'!G:G,C166,'ID Motors'!E:E)</f>
        <v>0</v>
      </c>
      <c r="T166" s="15" t="n">
        <f aca="false">+SUMIF('ID RENTAL'!G:G,'ALL 2020'!C166,'ID RENTAL'!E:E)</f>
        <v>0</v>
      </c>
      <c r="U166" s="15" t="n">
        <f aca="false">+SUMIF('MCM '!G:G,'ALL 2020'!C166,'MCM '!E:E)</f>
        <v>0</v>
      </c>
      <c r="V166" s="15" t="n">
        <f aca="false">SUMIF(AGRIMOTORS!G:G,C166,AGRIMOTORS!E:E)</f>
        <v>0</v>
      </c>
      <c r="W166" s="15" t="n">
        <f aca="false">+SUMIF(BOVIMA!F:F,'ALL 2020'!C166,BOVIMA!D:D)</f>
        <v>0</v>
      </c>
      <c r="X166" s="15" t="n">
        <f aca="false">+SUMIF(AGRIFEED!F:F,'ALL 2020'!C166,AGRIFEED!D:D)</f>
        <v>0</v>
      </c>
      <c r="Y166" s="15" t="n">
        <f aca="false">SUMIF(AMIP!F:F,'ALL 2020'!C166,AMIP!D:D)</f>
        <v>0</v>
      </c>
      <c r="Z166" s="15" t="n">
        <f aca="false">+SUMIF(ISF!G:G,'ALL 2020'!C166,ISF!E:E)</f>
        <v>0</v>
      </c>
      <c r="AA166" s="29" t="n">
        <f aca="false">+SUMIF(DISCOI!G:G,'ALL 2020'!C166,DISCOI!E:E)</f>
        <v>0</v>
      </c>
      <c r="AB166" s="15" t="n">
        <f aca="false">+SUMIF(MABEL!F:F,'ALL 2020'!C166,MABEL!D:D)</f>
        <v>0</v>
      </c>
      <c r="AC166" s="15" t="n">
        <f aca="false">+SUMIF(NMP!F:F,'ALL 2020'!C166,NMP!D:D)</f>
        <v>0</v>
      </c>
      <c r="AD166" s="15" t="n">
        <f aca="false">SUMIF('AMCHO '!F:F,'ALL 2020'!C166,'AMCHO '!D:D)</f>
        <v>0</v>
      </c>
      <c r="AE166" s="41" t="n">
        <f aca="false">+SUMIF(CONFORTIS!G:G,'ALL 2020'!C166,CONFORTIS!E:E)</f>
        <v>0</v>
      </c>
      <c r="AF166" s="15" t="n">
        <f aca="false">+SUMIF('IRS IMMO'!G:G,'ALL 2020'!C166,'IRS IMMO'!E:E)</f>
        <v>0</v>
      </c>
      <c r="AG166" s="15" t="n">
        <f aca="false">+SUMIF(AGRIVETAM!F:F,'ALL 2020'!C166,AGRIVETAM!D:D)</f>
        <v>0</v>
      </c>
      <c r="AH166" s="15" t="n">
        <f aca="false">+SUMIF(EUROPAINTS!F:F,'ALL 2020'!C166,EUROPAINTS!D:D)</f>
        <v>0</v>
      </c>
      <c r="AI166" s="15" t="n">
        <f aca="false">+SUMIF('VET ABE'!F:F,'ALL 2020'!C166,'VET ABE'!E:E)</f>
        <v>0</v>
      </c>
      <c r="AJ166" s="15" t="n">
        <f aca="false">SUMIF('VET FIA'!F:F,'ALL 2020'!C166,'VET FIA'!E:E)</f>
        <v>0</v>
      </c>
      <c r="AK166" s="15" t="n">
        <f aca="false">+SUMIF('CSS SAKAY'!F:F,'ALL 2020'!C166,'CSS SAKAY'!D:D)</f>
        <v>0</v>
      </c>
      <c r="AL166" s="15" t="n">
        <f aca="false">+SUMIF(AGRIMA!F:F,'ALL 2020'!C166,AGRIMA!D:D)</f>
        <v>0</v>
      </c>
      <c r="AM166" s="15" t="n">
        <f aca="false">SUMIF('United Malagasy'!F:F,'ALL 2020'!C166,'United Malagasy'!D:D)</f>
        <v>0</v>
      </c>
      <c r="AN166" s="15" t="n">
        <f aca="false">+SUMIF(NUTRIFOOD!E:E,'ALL 2020'!C166,NUTRIFOOD!D:D)</f>
        <v>0</v>
      </c>
      <c r="AO166" s="15" t="n">
        <f aca="false">+SUMIF(FERRIS!H:H,'ALL 2020'!C166,FERRIS!F:F)</f>
        <v>0</v>
      </c>
      <c r="AP166" s="15" t="n">
        <f aca="false">+SUMIF(SEM!F:F,'ALL 2020'!C166,SEM!D:D)</f>
        <v>0</v>
      </c>
      <c r="AQ166" s="15" t="n">
        <f aca="false">+SUMIF(Madatrade!F:F,'ALL 2020'!C166,Madatrade!D:D)</f>
        <v>0</v>
      </c>
      <c r="AR166" s="15" t="n">
        <f aca="false">+SUMIF('FLY TECH'!F:F,'ALL 2020'!C166,'FLY TECH'!E:E)</f>
        <v>0</v>
      </c>
      <c r="AS166" s="15" t="n">
        <f aca="false">+SUMIF('FIRST INVESTISSEMENT'!G:G,'ALL 2020'!C166,'FIRST INVESTISSEMENT'!E:E)</f>
        <v>0</v>
      </c>
      <c r="AT166" s="105" t="n">
        <f aca="false">+SUM(F166:AS166)</f>
        <v>8347084</v>
      </c>
      <c r="AU166" s="106" t="n">
        <f aca="false">+AT166/$AW$2</f>
        <v>1837.92108050264</v>
      </c>
    </row>
    <row r="167" customFormat="false" ht="17.25" hidden="false" customHeight="true" outlineLevel="0" collapsed="false">
      <c r="A167" s="6" t="str">
        <f aca="false">+LEFT(B167)</f>
        <v>4</v>
      </c>
      <c r="B167" s="6" t="str">
        <f aca="false">+LEFT(C167,3)</f>
        <v>466</v>
      </c>
      <c r="C167" s="20" t="n">
        <v>46636000</v>
      </c>
      <c r="D167" s="46" t="str">
        <f aca="false">+IF(AT167&gt;0,"L74","L80")</f>
        <v>L74</v>
      </c>
      <c r="E167" s="57" t="s">
        <v>58</v>
      </c>
      <c r="F167" s="15" t="n">
        <f aca="false">+SUMIF(AGRIFARM!H:H,C167,AGRIFARM!L:L)</f>
        <v>0</v>
      </c>
      <c r="G167" s="15" t="n">
        <f aca="false">+SUMIF(AGRICORP!I:I,C167,AGRICORP!E:E)</f>
        <v>0</v>
      </c>
      <c r="H167" s="15" t="n">
        <f aca="false">+SUMIF(SMTP!D:D,'ALL 2020'!C167,SMTP!G:G)</f>
        <v>6857818.9</v>
      </c>
      <c r="I167" s="15" t="n">
        <f aca="false">+SUMIF(AGRIVET!G:G,C167,AGRIVET!E:E)</f>
        <v>0</v>
      </c>
      <c r="J167" s="15" t="n">
        <f aca="false">+SUMIF(AGRIVAL!G:G,'ALL 2020'!C167,AGRIVAL!E:E)</f>
        <v>0</v>
      </c>
      <c r="K167" s="15" t="n">
        <f aca="false">+SUMIF(AGRIKOBA!G:G,'ALL 2020'!C167,AGRIKOBA!E:E)</f>
        <v>0</v>
      </c>
      <c r="L167" s="15" t="n">
        <f aca="false">+SUMIF(LMOI!F:F,'ALL 2020'!C167,LMOI!D:D)</f>
        <v>0</v>
      </c>
      <c r="M167" s="15" t="n">
        <f aca="false">+SUMIF(TARTINE!G:G,'ALL 2020'!C167,TARTINE!E:E)</f>
        <v>0</v>
      </c>
      <c r="N167" s="15" t="n">
        <f aca="false">+SUMIF(IDF!F:F,'ALL 2020'!C167,IDF!D:D)</f>
        <v>0</v>
      </c>
      <c r="O167" s="15" t="n">
        <f aca="false">+SUMIF(RYA!G:G,C167,RYA!E:E)</f>
        <v>0</v>
      </c>
      <c r="P167" s="15" t="n">
        <f aca="false">+SUMIF('SCI NOAH'!G:G,'ALL 2020'!C167,'SCI NOAH'!E:E)</f>
        <v>0</v>
      </c>
      <c r="Q167" s="15" t="n">
        <f aca="false">+SUMIF(SIM!F:F,'ALL 2020'!C167,SIM!D:D)</f>
        <v>0</v>
      </c>
      <c r="R167" s="15" t="n">
        <f aca="false">+SUMIF('First Energy'!F:F,'ALL 2020'!C167,'First Energy'!D:D)</f>
        <v>0</v>
      </c>
      <c r="S167" s="15" t="n">
        <f aca="false">+SUMIF('ID Motors'!G:G,C167,'ID Motors'!E:E)</f>
        <v>0</v>
      </c>
      <c r="T167" s="15" t="n">
        <f aca="false">+SUMIF('ID RENTAL'!G:G,'ALL 2020'!C167,'ID RENTAL'!E:E)</f>
        <v>0</v>
      </c>
      <c r="U167" s="15" t="n">
        <f aca="false">+SUMIF('MCM '!G:G,'ALL 2020'!C167,'MCM '!E:E)</f>
        <v>0</v>
      </c>
      <c r="V167" s="15" t="n">
        <f aca="false">SUMIF(AGRIMOTORS!G:G,C167,AGRIMOTORS!E:E)</f>
        <v>0</v>
      </c>
      <c r="W167" s="15" t="n">
        <f aca="false">+SUMIF(BOVIMA!F:F,'ALL 2020'!C167,BOVIMA!D:D)</f>
        <v>0</v>
      </c>
      <c r="X167" s="15" t="n">
        <f aca="false">+SUMIF(AGRIFEED!F:F,'ALL 2020'!C167,AGRIFEED!D:D)</f>
        <v>0</v>
      </c>
      <c r="Y167" s="15" t="n">
        <f aca="false">SUMIF(AMIP!F:F,'ALL 2020'!C167,AMIP!D:D)</f>
        <v>0</v>
      </c>
      <c r="Z167" s="15" t="n">
        <f aca="false">+SUMIF(ISF!G:G,'ALL 2020'!C167,ISF!E:E)</f>
        <v>0</v>
      </c>
      <c r="AA167" s="29" t="n">
        <f aca="false">+SUMIF(DISCOI!G:G,'ALL 2020'!C167,DISCOI!E:E)</f>
        <v>0</v>
      </c>
      <c r="AB167" s="15" t="n">
        <f aca="false">+SUMIF(MABEL!F:F,'ALL 2020'!C167,MABEL!D:D)</f>
        <v>0</v>
      </c>
      <c r="AC167" s="15" t="n">
        <f aca="false">+SUMIF(NMP!F:F,'ALL 2020'!C167,NMP!D:D)</f>
        <v>0</v>
      </c>
      <c r="AD167" s="15" t="n">
        <f aca="false">SUMIF('AMCHO '!F:F,'ALL 2020'!C167,'AMCHO '!D:D)</f>
        <v>0</v>
      </c>
      <c r="AE167" s="41" t="n">
        <f aca="false">+SUMIF(CONFORTIS!G:G,'ALL 2020'!C167,CONFORTIS!E:E)</f>
        <v>0</v>
      </c>
      <c r="AF167" s="15" t="n">
        <f aca="false">+SUMIF('IRS IMMO'!G:G,'ALL 2020'!C167,'IRS IMMO'!E:E)</f>
        <v>0</v>
      </c>
      <c r="AG167" s="15" t="n">
        <f aca="false">+SUMIF(AGRIVETAM!F:F,'ALL 2020'!C167,AGRIVETAM!D:D)</f>
        <v>0</v>
      </c>
      <c r="AH167" s="15" t="n">
        <f aca="false">+SUMIF(EUROPAINTS!F:F,'ALL 2020'!C167,EUROPAINTS!D:D)</f>
        <v>0</v>
      </c>
      <c r="AI167" s="15" t="n">
        <f aca="false">+SUMIF('VET ABE'!F:F,'ALL 2020'!C167,'VET ABE'!E:E)</f>
        <v>0</v>
      </c>
      <c r="AJ167" s="15" t="n">
        <f aca="false">SUMIF('VET FIA'!F:F,'ALL 2020'!C167,'VET FIA'!E:E)</f>
        <v>0</v>
      </c>
      <c r="AK167" s="15" t="n">
        <f aca="false">+SUMIF('CSS SAKAY'!F:F,'ALL 2020'!C167,'CSS SAKAY'!D:D)</f>
        <v>0</v>
      </c>
      <c r="AL167" s="15" t="n">
        <f aca="false">+SUMIF(AGRIMA!F:F,'ALL 2020'!C167,AGRIMA!D:D)</f>
        <v>0</v>
      </c>
      <c r="AM167" s="15" t="n">
        <f aca="false">SUMIF('United Malagasy'!F:F,'ALL 2020'!C167,'United Malagasy'!D:D)</f>
        <v>0</v>
      </c>
      <c r="AN167" s="15" t="n">
        <f aca="false">+SUMIF(NUTRIFOOD!E:E,'ALL 2020'!C167,NUTRIFOOD!D:D)</f>
        <v>0</v>
      </c>
      <c r="AO167" s="15" t="n">
        <f aca="false">+SUMIF(FERRIS!H:H,'ALL 2020'!C167,FERRIS!F:F)</f>
        <v>0</v>
      </c>
      <c r="AP167" s="15" t="n">
        <f aca="false">+SUMIF(SEM!F:F,'ALL 2020'!C167,SEM!D:D)</f>
        <v>0</v>
      </c>
      <c r="AQ167" s="15" t="n">
        <f aca="false">+SUMIF(Madatrade!F:F,'ALL 2020'!C167,Madatrade!D:D)</f>
        <v>0</v>
      </c>
      <c r="AR167" s="15" t="n">
        <f aca="false">+SUMIF('FLY TECH'!F:F,'ALL 2020'!C167,'FLY TECH'!E:E)</f>
        <v>0</v>
      </c>
      <c r="AS167" s="15" t="n">
        <f aca="false">+SUMIF('FIRST INVESTISSEMENT'!G:G,'ALL 2020'!C167,'FIRST INVESTISSEMENT'!E:E)</f>
        <v>0</v>
      </c>
      <c r="AT167" s="105" t="n">
        <f aca="false">+SUM(F167:AS167)</f>
        <v>6857818.9</v>
      </c>
      <c r="AU167" s="106" t="n">
        <f aca="false">+AT167/$AW$2</f>
        <v>1510.00396336966</v>
      </c>
    </row>
    <row r="168" customFormat="false" ht="17.25" hidden="false" customHeight="true" outlineLevel="0" collapsed="false">
      <c r="A168" s="6" t="str">
        <f aca="false">+LEFT(B168)</f>
        <v>4</v>
      </c>
      <c r="B168" s="6" t="str">
        <f aca="false">+LEFT(C168,3)</f>
        <v>466</v>
      </c>
      <c r="C168" s="20" t="n">
        <v>46637000</v>
      </c>
      <c r="D168" s="46" t="str">
        <f aca="false">+IF(AT168&gt;0,"L75","L81")</f>
        <v>L81</v>
      </c>
      <c r="E168" s="57" t="s">
        <v>944</v>
      </c>
      <c r="F168" s="15" t="n">
        <f aca="false">+SUMIF(AGRIFARM!H:H,C168,AGRIFARM!L:L)</f>
        <v>0</v>
      </c>
      <c r="G168" s="15" t="n">
        <f aca="false">+SUMIF(AGRICORP!I:I,C168,AGRICORP!E:E)</f>
        <v>0</v>
      </c>
      <c r="H168" s="15" t="n">
        <f aca="false">+SUMIF(SMTP!D:D,'ALL 2020'!C168,SMTP!G:G)</f>
        <v>-3214091</v>
      </c>
      <c r="I168" s="15" t="n">
        <f aca="false">+SUMIF(AGRIVET!G:G,C168,AGRIVET!E:E)</f>
        <v>0</v>
      </c>
      <c r="J168" s="15" t="n">
        <f aca="false">+SUMIF(AGRIVAL!G:G,'ALL 2020'!C168,AGRIVAL!E:E)</f>
        <v>0</v>
      </c>
      <c r="K168" s="15" t="n">
        <f aca="false">+SUMIF(AGRIKOBA!G:G,'ALL 2020'!C168,AGRIKOBA!E:E)</f>
        <v>0</v>
      </c>
      <c r="L168" s="15" t="n">
        <f aca="false">+SUMIF(LMOI!F:F,'ALL 2020'!C168,LMOI!D:D)</f>
        <v>0</v>
      </c>
      <c r="M168" s="15" t="n">
        <f aca="false">+SUMIF(TARTINE!G:G,'ALL 2020'!C168,TARTINE!E:E)</f>
        <v>0</v>
      </c>
      <c r="N168" s="15" t="n">
        <f aca="false">+SUMIF(IDF!F:F,'ALL 2020'!C168,IDF!D:D)</f>
        <v>0</v>
      </c>
      <c r="O168" s="15" t="n">
        <f aca="false">+SUMIF(RYA!G:G,C168,RYA!E:E)</f>
        <v>0</v>
      </c>
      <c r="P168" s="15" t="n">
        <f aca="false">+SUMIF('SCI NOAH'!G:G,'ALL 2020'!C168,'SCI NOAH'!E:E)</f>
        <v>0</v>
      </c>
      <c r="Q168" s="15" t="n">
        <f aca="false">+SUMIF(SIM!F:F,'ALL 2020'!C168,SIM!D:D)</f>
        <v>0</v>
      </c>
      <c r="R168" s="15" t="n">
        <f aca="false">+SUMIF('First Energy'!F:F,'ALL 2020'!C168,'First Energy'!D:D)</f>
        <v>0</v>
      </c>
      <c r="S168" s="15" t="n">
        <f aca="false">+SUMIF('ID Motors'!G:G,C168,'ID Motors'!E:E)</f>
        <v>0</v>
      </c>
      <c r="T168" s="15" t="n">
        <f aca="false">+SUMIF('ID RENTAL'!G:G,'ALL 2020'!C168,'ID RENTAL'!E:E)</f>
        <v>0</v>
      </c>
      <c r="U168" s="15" t="n">
        <f aca="false">+SUMIF('MCM '!G:G,'ALL 2020'!C168,'MCM '!E:E)</f>
        <v>0</v>
      </c>
      <c r="V168" s="15" t="n">
        <f aca="false">SUMIF(AGRIMOTORS!G:G,C168,AGRIMOTORS!E:E)</f>
        <v>0</v>
      </c>
      <c r="W168" s="15" t="n">
        <f aca="false">+SUMIF(BOVIMA!F:F,'ALL 2020'!C168,BOVIMA!D:D)</f>
        <v>0</v>
      </c>
      <c r="X168" s="15" t="n">
        <f aca="false">+SUMIF(AGRIFEED!F:F,'ALL 2020'!C168,AGRIFEED!D:D)</f>
        <v>0</v>
      </c>
      <c r="Y168" s="15" t="n">
        <f aca="false">SUMIF(AMIP!F:F,'ALL 2020'!C168,AMIP!D:D)</f>
        <v>0</v>
      </c>
      <c r="Z168" s="15" t="n">
        <f aca="false">+SUMIF(ISF!G:G,'ALL 2020'!C168,ISF!E:E)</f>
        <v>0</v>
      </c>
      <c r="AA168" s="29" t="n">
        <f aca="false">+SUMIF(DISCOI!G:G,'ALL 2020'!C168,DISCOI!E:E)</f>
        <v>0</v>
      </c>
      <c r="AB168" s="15" t="n">
        <f aca="false">+SUMIF(MABEL!F:F,'ALL 2020'!C168,MABEL!D:D)</f>
        <v>0</v>
      </c>
      <c r="AC168" s="15" t="n">
        <f aca="false">+SUMIF(NMP!F:F,'ALL 2020'!C168,NMP!D:D)</f>
        <v>0</v>
      </c>
      <c r="AD168" s="15" t="n">
        <f aca="false">SUMIF('AMCHO '!F:F,'ALL 2020'!C168,'AMCHO '!D:D)</f>
        <v>0</v>
      </c>
      <c r="AE168" s="41" t="n">
        <f aca="false">+SUMIF(CONFORTIS!G:G,'ALL 2020'!C168,CONFORTIS!E:E)</f>
        <v>0</v>
      </c>
      <c r="AF168" s="15" t="n">
        <f aca="false">+SUMIF('IRS IMMO'!G:G,'ALL 2020'!C168,'IRS IMMO'!E:E)</f>
        <v>0</v>
      </c>
      <c r="AG168" s="15" t="n">
        <f aca="false">+SUMIF(AGRIVETAM!F:F,'ALL 2020'!C168,AGRIVETAM!D:D)</f>
        <v>0</v>
      </c>
      <c r="AH168" s="15" t="n">
        <f aca="false">+SUMIF(EUROPAINTS!F:F,'ALL 2020'!C168,EUROPAINTS!D:D)</f>
        <v>0</v>
      </c>
      <c r="AI168" s="15" t="n">
        <f aca="false">+SUMIF('VET ABE'!F:F,'ALL 2020'!C168,'VET ABE'!E:E)</f>
        <v>0</v>
      </c>
      <c r="AJ168" s="15" t="n">
        <f aca="false">SUMIF('VET FIA'!F:F,'ALL 2020'!C168,'VET FIA'!E:E)</f>
        <v>0</v>
      </c>
      <c r="AK168" s="15" t="n">
        <f aca="false">+SUMIF('CSS SAKAY'!F:F,'ALL 2020'!C168,'CSS SAKAY'!D:D)</f>
        <v>0</v>
      </c>
      <c r="AL168" s="15" t="n">
        <f aca="false">+SUMIF(AGRIMA!F:F,'ALL 2020'!C168,AGRIMA!D:D)</f>
        <v>0</v>
      </c>
      <c r="AM168" s="15" t="n">
        <f aca="false">SUMIF('United Malagasy'!F:F,'ALL 2020'!C168,'United Malagasy'!D:D)</f>
        <v>0</v>
      </c>
      <c r="AN168" s="15" t="n">
        <f aca="false">+SUMIF(NUTRIFOOD!E:E,'ALL 2020'!C168,NUTRIFOOD!D:D)</f>
        <v>0</v>
      </c>
      <c r="AO168" s="15" t="n">
        <f aca="false">+SUMIF(FERRIS!H:H,'ALL 2020'!C168,FERRIS!F:F)</f>
        <v>0</v>
      </c>
      <c r="AP168" s="15" t="n">
        <f aca="false">+SUMIF(SEM!F:F,'ALL 2020'!C168,SEM!D:D)</f>
        <v>0</v>
      </c>
      <c r="AQ168" s="15" t="n">
        <f aca="false">+SUMIF(Madatrade!F:F,'ALL 2020'!C168,Madatrade!D:D)</f>
        <v>0</v>
      </c>
      <c r="AR168" s="15" t="n">
        <f aca="false">+SUMIF('FLY TECH'!F:F,'ALL 2020'!C168,'FLY TECH'!E:E)</f>
        <v>0</v>
      </c>
      <c r="AS168" s="15" t="n">
        <f aca="false">+SUMIF('FIRST INVESTISSEMENT'!G:G,'ALL 2020'!C168,'FIRST INVESTISSEMENT'!E:E)</f>
        <v>0</v>
      </c>
      <c r="AT168" s="105" t="n">
        <f aca="false">+SUM(F168:AS168)</f>
        <v>-3214091</v>
      </c>
      <c r="AU168" s="106" t="n">
        <f aca="false">+AT168/$AW$2</f>
        <v>-707.701707992135</v>
      </c>
    </row>
    <row r="169" customFormat="false" ht="17.25" hidden="false" customHeight="true" outlineLevel="0" collapsed="false">
      <c r="A169" s="6" t="str">
        <f aca="false">+LEFT(B169)</f>
        <v>4</v>
      </c>
      <c r="B169" s="6" t="str">
        <f aca="false">+LEFT(C169,3)</f>
        <v>466</v>
      </c>
      <c r="C169" s="20" t="n">
        <v>46638000</v>
      </c>
      <c r="D169" s="46" t="str">
        <f aca="false">+IF(AT169&gt;0,"L76","L82")</f>
        <v>L82</v>
      </c>
      <c r="E169" s="57" t="s">
        <v>945</v>
      </c>
      <c r="F169" s="15" t="n">
        <f aca="false">+SUMIF(AGRIFARM!H:H,C169,AGRIFARM!L:L)</f>
        <v>0</v>
      </c>
      <c r="G169" s="15" t="n">
        <f aca="false">+SUMIF(AGRICORP!I:I,C169,AGRICORP!E:E)</f>
        <v>0</v>
      </c>
      <c r="H169" s="15" t="n">
        <f aca="false">+SUMIF(SMTP!D:D,'ALL 2020'!C169,SMTP!G:G)</f>
        <v>-10587000</v>
      </c>
      <c r="I169" s="15" t="n">
        <f aca="false">+SUMIF(AGRIVET!G:G,C169,AGRIVET!E:E)</f>
        <v>0</v>
      </c>
      <c r="J169" s="15" t="n">
        <f aca="false">+SUMIF(AGRIVAL!G:G,'ALL 2020'!C169,AGRIVAL!E:E)</f>
        <v>0</v>
      </c>
      <c r="K169" s="15" t="n">
        <f aca="false">+SUMIF(AGRIKOBA!G:G,'ALL 2020'!C169,AGRIKOBA!E:E)</f>
        <v>0</v>
      </c>
      <c r="L169" s="15" t="n">
        <f aca="false">+SUMIF(LMOI!F:F,'ALL 2020'!C169,LMOI!D:D)</f>
        <v>0</v>
      </c>
      <c r="M169" s="15" t="n">
        <f aca="false">+SUMIF(TARTINE!G:G,'ALL 2020'!C169,TARTINE!E:E)</f>
        <v>0</v>
      </c>
      <c r="N169" s="15" t="n">
        <f aca="false">+SUMIF(IDF!F:F,'ALL 2020'!C169,IDF!D:D)</f>
        <v>0</v>
      </c>
      <c r="O169" s="15" t="n">
        <f aca="false">+SUMIF(RYA!G:G,C169,RYA!E:E)</f>
        <v>0</v>
      </c>
      <c r="P169" s="15" t="n">
        <f aca="false">+SUMIF('SCI NOAH'!G:G,'ALL 2020'!C169,'SCI NOAH'!E:E)</f>
        <v>0</v>
      </c>
      <c r="Q169" s="15" t="n">
        <f aca="false">+SUMIF(SIM!F:F,'ALL 2020'!C169,SIM!D:D)</f>
        <v>0</v>
      </c>
      <c r="R169" s="15" t="n">
        <f aca="false">+SUMIF('First Energy'!F:F,'ALL 2020'!C169,'First Energy'!D:D)</f>
        <v>0</v>
      </c>
      <c r="S169" s="15" t="n">
        <f aca="false">+SUMIF('ID Motors'!G:G,C169,'ID Motors'!E:E)</f>
        <v>0</v>
      </c>
      <c r="T169" s="15" t="n">
        <f aca="false">+SUMIF('ID RENTAL'!G:G,'ALL 2020'!C169,'ID RENTAL'!E:E)</f>
        <v>0</v>
      </c>
      <c r="U169" s="15" t="n">
        <f aca="false">+SUMIF('MCM '!G:G,'ALL 2020'!C169,'MCM '!E:E)</f>
        <v>0</v>
      </c>
      <c r="V169" s="15" t="n">
        <f aca="false">SUMIF(AGRIMOTORS!G:G,C169,AGRIMOTORS!E:E)</f>
        <v>0</v>
      </c>
      <c r="W169" s="15" t="n">
        <f aca="false">+SUMIF(BOVIMA!F:F,'ALL 2020'!C169,BOVIMA!D:D)</f>
        <v>0</v>
      </c>
      <c r="X169" s="15" t="n">
        <f aca="false">+SUMIF(AGRIFEED!F:F,'ALL 2020'!C169,AGRIFEED!D:D)</f>
        <v>0</v>
      </c>
      <c r="Y169" s="15" t="n">
        <f aca="false">SUMIF(AMIP!F:F,'ALL 2020'!C169,AMIP!D:D)</f>
        <v>0</v>
      </c>
      <c r="Z169" s="15" t="n">
        <f aca="false">+SUMIF(ISF!G:G,'ALL 2020'!C169,ISF!E:E)</f>
        <v>0</v>
      </c>
      <c r="AA169" s="29" t="n">
        <f aca="false">+SUMIF(DISCOI!G:G,'ALL 2020'!C169,DISCOI!E:E)</f>
        <v>0</v>
      </c>
      <c r="AB169" s="15" t="n">
        <f aca="false">+SUMIF(MABEL!F:F,'ALL 2020'!C169,MABEL!D:D)</f>
        <v>0</v>
      </c>
      <c r="AC169" s="15" t="n">
        <f aca="false">+SUMIF(NMP!F:F,'ALL 2020'!C169,NMP!D:D)</f>
        <v>0</v>
      </c>
      <c r="AD169" s="15" t="n">
        <f aca="false">SUMIF('AMCHO '!F:F,'ALL 2020'!C169,'AMCHO '!D:D)</f>
        <v>0</v>
      </c>
      <c r="AE169" s="41" t="n">
        <f aca="false">+SUMIF(CONFORTIS!G:G,'ALL 2020'!C169,CONFORTIS!E:E)</f>
        <v>0</v>
      </c>
      <c r="AF169" s="15" t="n">
        <f aca="false">+SUMIF('IRS IMMO'!G:G,'ALL 2020'!C169,'IRS IMMO'!E:E)</f>
        <v>0</v>
      </c>
      <c r="AG169" s="15" t="n">
        <f aca="false">+SUMIF(AGRIVETAM!F:F,'ALL 2020'!C169,AGRIVETAM!D:D)</f>
        <v>0</v>
      </c>
      <c r="AH169" s="15" t="n">
        <f aca="false">+SUMIF(EUROPAINTS!F:F,'ALL 2020'!C169,EUROPAINTS!D:D)</f>
        <v>0</v>
      </c>
      <c r="AI169" s="15" t="n">
        <f aca="false">+SUMIF('VET ABE'!F:F,'ALL 2020'!C169,'VET ABE'!E:E)</f>
        <v>0</v>
      </c>
      <c r="AJ169" s="15" t="n">
        <f aca="false">SUMIF('VET FIA'!F:F,'ALL 2020'!C169,'VET FIA'!E:E)</f>
        <v>0</v>
      </c>
      <c r="AK169" s="15" t="n">
        <f aca="false">+SUMIF('CSS SAKAY'!F:F,'ALL 2020'!C169,'CSS SAKAY'!D:D)</f>
        <v>0</v>
      </c>
      <c r="AL169" s="15" t="n">
        <f aca="false">+SUMIF(AGRIMA!F:F,'ALL 2020'!C169,AGRIMA!D:D)</f>
        <v>0</v>
      </c>
      <c r="AM169" s="15" t="n">
        <f aca="false">SUMIF('United Malagasy'!F:F,'ALL 2020'!C169,'United Malagasy'!D:D)</f>
        <v>0</v>
      </c>
      <c r="AN169" s="15" t="n">
        <f aca="false">+SUMIF(NUTRIFOOD!E:E,'ALL 2020'!C169,NUTRIFOOD!D:D)</f>
        <v>0</v>
      </c>
      <c r="AO169" s="15" t="n">
        <f aca="false">+SUMIF(FERRIS!H:H,'ALL 2020'!C169,FERRIS!F:F)</f>
        <v>0</v>
      </c>
      <c r="AP169" s="15" t="n">
        <f aca="false">+SUMIF(SEM!F:F,'ALL 2020'!C169,SEM!D:D)</f>
        <v>0</v>
      </c>
      <c r="AQ169" s="15" t="n">
        <f aca="false">+SUMIF(Madatrade!F:F,'ALL 2020'!C169,Madatrade!D:D)</f>
        <v>0</v>
      </c>
      <c r="AR169" s="15" t="n">
        <f aca="false">+SUMIF('FLY TECH'!F:F,'ALL 2020'!C169,'FLY TECH'!E:E)</f>
        <v>0</v>
      </c>
      <c r="AS169" s="15" t="n">
        <f aca="false">+SUMIF('FIRST INVESTISSEMENT'!G:G,'ALL 2020'!C169,'FIRST INVESTISSEMENT'!E:E)</f>
        <v>0</v>
      </c>
      <c r="AT169" s="105" t="n">
        <f aca="false">+SUM(F169:AS169)</f>
        <v>-10587000</v>
      </c>
      <c r="AU169" s="106" t="n">
        <f aca="false">+AT169/$AW$2</f>
        <v>-2331.12191985626</v>
      </c>
    </row>
    <row r="170" customFormat="false" ht="17.25" hidden="false" customHeight="true" outlineLevel="0" collapsed="false">
      <c r="A170" s="6" t="str">
        <f aca="false">+LEFT(B170)</f>
        <v>4</v>
      </c>
      <c r="B170" s="6" t="str">
        <f aca="false">+LEFT(C170,3)</f>
        <v>466</v>
      </c>
      <c r="C170" s="20" t="n">
        <v>46639000</v>
      </c>
      <c r="D170" s="46" t="str">
        <f aca="false">+IF(AT170&gt;0,"L77","L83")</f>
        <v>L77</v>
      </c>
      <c r="E170" s="57" t="s">
        <v>66</v>
      </c>
      <c r="F170" s="15" t="n">
        <f aca="false">+SUMIF(AGRIFARM!H:H,C170,AGRIFARM!L:L)</f>
        <v>144000</v>
      </c>
      <c r="G170" s="15" t="n">
        <f aca="false">+SUMIF(AGRICORP!I:I,C170,AGRICORP!E:E)</f>
        <v>0</v>
      </c>
      <c r="H170" s="15" t="n">
        <f aca="false">+SUMIF(SMTP!D:D,'ALL 2020'!C170,SMTP!G:G)</f>
        <v>358849.76</v>
      </c>
      <c r="I170" s="15" t="n">
        <f aca="false">+SUMIF(AGRIVET!G:G,C170,AGRIVET!E:E)</f>
        <v>1628300</v>
      </c>
      <c r="J170" s="15" t="n">
        <f aca="false">+SUMIF(AGRIVAL!G:G,'ALL 2020'!C170,AGRIVAL!E:E)</f>
        <v>0</v>
      </c>
      <c r="K170" s="15" t="n">
        <f aca="false">+SUMIF(AGRIKOBA!G:G,'ALL 2020'!C170,AGRIKOBA!E:E)</f>
        <v>0</v>
      </c>
      <c r="L170" s="15" t="n">
        <f aca="false">+SUMIF(LMOI!F:F,'ALL 2020'!C170,LMOI!D:D)</f>
        <v>0</v>
      </c>
      <c r="M170" s="15" t="n">
        <f aca="false">+SUMIF(TARTINE!G:G,'ALL 2020'!C170,TARTINE!E:E)</f>
        <v>0</v>
      </c>
      <c r="N170" s="15" t="n">
        <f aca="false">+SUMIF(IDF!F:F,'ALL 2020'!C170,IDF!D:D)</f>
        <v>0</v>
      </c>
      <c r="O170" s="15" t="n">
        <f aca="false">+SUMIF(RYA!G:G,C170,RYA!E:E)</f>
        <v>0</v>
      </c>
      <c r="P170" s="15" t="n">
        <f aca="false">+SUMIF('SCI NOAH'!G:G,'ALL 2020'!C170,'SCI NOAH'!E:E)</f>
        <v>0</v>
      </c>
      <c r="Q170" s="15" t="n">
        <f aca="false">+SUMIF(SIM!F:F,'ALL 2020'!C170,SIM!D:D)</f>
        <v>0</v>
      </c>
      <c r="R170" s="15" t="n">
        <f aca="false">+SUMIF('First Energy'!F:F,'ALL 2020'!C170,'First Energy'!D:D)</f>
        <v>0</v>
      </c>
      <c r="S170" s="15" t="n">
        <f aca="false">+SUMIF('ID Motors'!G:G,C170,'ID Motors'!E:E)</f>
        <v>0</v>
      </c>
      <c r="T170" s="15" t="n">
        <f aca="false">+SUMIF('ID RENTAL'!G:G,'ALL 2020'!C170,'ID RENTAL'!E:E)</f>
        <v>0</v>
      </c>
      <c r="U170" s="15" t="n">
        <f aca="false">+SUMIF('MCM '!G:G,'ALL 2020'!C170,'MCM '!E:E)</f>
        <v>-1465000</v>
      </c>
      <c r="V170" s="15" t="n">
        <f aca="false">SUMIF(AGRIMOTORS!G:G,C170,AGRIMOTORS!E:E)</f>
        <v>0</v>
      </c>
      <c r="W170" s="15" t="n">
        <f aca="false">+SUMIF(BOVIMA!F:F,'ALL 2020'!C170,BOVIMA!D:D)</f>
        <v>0</v>
      </c>
      <c r="X170" s="15" t="n">
        <f aca="false">+SUMIF(AGRIFEED!F:F,'ALL 2020'!C170,AGRIFEED!D:D)</f>
        <v>0</v>
      </c>
      <c r="Y170" s="15" t="n">
        <f aca="false">SUMIF(AMIP!F:F,'ALL 2020'!C170,AMIP!D:D)</f>
        <v>0</v>
      </c>
      <c r="Z170" s="15" t="n">
        <f aca="false">+SUMIF(ISF!G:G,'ALL 2020'!C170,ISF!E:E)</f>
        <v>0</v>
      </c>
      <c r="AA170" s="29" t="n">
        <f aca="false">+SUMIF(DISCOI!G:G,'ALL 2020'!C170,DISCOI!E:E)</f>
        <v>0</v>
      </c>
      <c r="AB170" s="15" t="n">
        <f aca="false">+SUMIF(MABEL!F:F,'ALL 2020'!C170,MABEL!D:D)</f>
        <v>0</v>
      </c>
      <c r="AC170" s="15" t="n">
        <f aca="false">+SUMIF(NMP!F:F,'ALL 2020'!C170,NMP!D:D)</f>
        <v>0</v>
      </c>
      <c r="AD170" s="15" t="n">
        <f aca="false">SUMIF('AMCHO '!F:F,'ALL 2020'!C170,'AMCHO '!D:D)</f>
        <v>0</v>
      </c>
      <c r="AE170" s="41" t="n">
        <f aca="false">+SUMIF(CONFORTIS!G:G,'ALL 2020'!C170,CONFORTIS!E:E)</f>
        <v>0</v>
      </c>
      <c r="AF170" s="15" t="n">
        <f aca="false">+SUMIF('IRS IMMO'!G:G,'ALL 2020'!C170,'IRS IMMO'!E:E)</f>
        <v>0</v>
      </c>
      <c r="AG170" s="15" t="n">
        <f aca="false">+SUMIF(AGRIVETAM!F:F,'ALL 2020'!C170,AGRIVETAM!D:D)</f>
        <v>0</v>
      </c>
      <c r="AH170" s="15" t="n">
        <f aca="false">+SUMIF(EUROPAINTS!F:F,'ALL 2020'!C170,EUROPAINTS!D:D)</f>
        <v>0</v>
      </c>
      <c r="AI170" s="15" t="n">
        <f aca="false">+SUMIF('VET ABE'!F:F,'ALL 2020'!C170,'VET ABE'!E:E)</f>
        <v>0</v>
      </c>
      <c r="AJ170" s="15" t="n">
        <f aca="false">SUMIF('VET FIA'!F:F,'ALL 2020'!C170,'VET FIA'!E:E)</f>
        <v>0</v>
      </c>
      <c r="AK170" s="15" t="n">
        <f aca="false">+SUMIF('CSS SAKAY'!F:F,'ALL 2020'!C170,'CSS SAKAY'!D:D)</f>
        <v>0</v>
      </c>
      <c r="AL170" s="15" t="n">
        <f aca="false">+SUMIF(AGRIMA!F:F,'ALL 2020'!C170,AGRIMA!D:D)</f>
        <v>0</v>
      </c>
      <c r="AM170" s="15" t="n">
        <f aca="false">SUMIF('United Malagasy'!F:F,'ALL 2020'!C170,'United Malagasy'!D:D)</f>
        <v>0</v>
      </c>
      <c r="AN170" s="15" t="n">
        <f aca="false">+SUMIF(NUTRIFOOD!E:E,'ALL 2020'!C170,NUTRIFOOD!D:D)</f>
        <v>0</v>
      </c>
      <c r="AO170" s="15" t="n">
        <f aca="false">+SUMIF(FERRIS!H:H,'ALL 2020'!C170,FERRIS!F:F)</f>
        <v>0</v>
      </c>
      <c r="AP170" s="15" t="n">
        <f aca="false">+SUMIF(SEM!F:F,'ALL 2020'!C170,SEM!D:D)</f>
        <v>0</v>
      </c>
      <c r="AQ170" s="15" t="n">
        <f aca="false">+SUMIF(Madatrade!F:F,'ALL 2020'!C170,Madatrade!D:D)</f>
        <v>0</v>
      </c>
      <c r="AR170" s="15" t="n">
        <f aca="false">+SUMIF('FLY TECH'!F:F,'ALL 2020'!C170,'FLY TECH'!E:E)</f>
        <v>0</v>
      </c>
      <c r="AS170" s="15" t="n">
        <f aca="false">+SUMIF('FIRST INVESTISSEMENT'!G:G,'ALL 2020'!C170,'FIRST INVESTISSEMENT'!E:E)</f>
        <v>0</v>
      </c>
      <c r="AT170" s="105" t="n">
        <f aca="false">+SUM(F170:AS170)</f>
        <v>666149.76</v>
      </c>
      <c r="AU170" s="106" t="n">
        <f aca="false">+AT170/$AW$2</f>
        <v>146.67765254019</v>
      </c>
    </row>
    <row r="171" customFormat="false" ht="17.25" hidden="false" customHeight="true" outlineLevel="0" collapsed="false">
      <c r="A171" s="6" t="str">
        <f aca="false">+LEFT(B171)</f>
        <v>4</v>
      </c>
      <c r="B171" s="6" t="str">
        <f aca="false">+LEFT(C171,3)</f>
        <v>466</v>
      </c>
      <c r="C171" s="20" t="n">
        <v>46640000</v>
      </c>
      <c r="D171" s="46" t="str">
        <f aca="false">+IF(AT171&gt;0,"L78","L84")</f>
        <v>L78</v>
      </c>
      <c r="E171" s="57" t="s">
        <v>86</v>
      </c>
      <c r="F171" s="15" t="n">
        <f aca="false">+SUMIF(AGRIFARM!H:H,C171,AGRIFARM!L:L)</f>
        <v>20400</v>
      </c>
      <c r="G171" s="15" t="n">
        <f aca="false">+SUMIF(AGRICORP!I:I,C171,AGRICORP!E:E)</f>
        <v>0</v>
      </c>
      <c r="H171" s="15" t="n">
        <f aca="false">+SUMIF(SMTP!D:D,'ALL 2020'!C171,SMTP!G:G)</f>
        <v>49388618.59</v>
      </c>
      <c r="I171" s="15" t="n">
        <f aca="false">+SUMIF(AGRIVET!G:G,C171,AGRIVET!E:E)</f>
        <v>24116183.56</v>
      </c>
      <c r="J171" s="15" t="n">
        <f aca="false">+SUMIF(AGRIVAL!G:G,'ALL 2020'!C171,AGRIVAL!E:E)</f>
        <v>0</v>
      </c>
      <c r="K171" s="15" t="n">
        <f aca="false">+SUMIF(AGRIKOBA!G:G,'ALL 2020'!C171,AGRIKOBA!E:E)</f>
        <v>0</v>
      </c>
      <c r="L171" s="15" t="n">
        <f aca="false">+SUMIF(LMOI!F:F,'ALL 2020'!C171,LMOI!D:D)</f>
        <v>0</v>
      </c>
      <c r="M171" s="15" t="n">
        <f aca="false">+SUMIF(TARTINE!G:G,'ALL 2020'!C171,TARTINE!E:E)</f>
        <v>0</v>
      </c>
      <c r="N171" s="15" t="n">
        <f aca="false">+SUMIF(IDF!F:F,'ALL 2020'!C171,IDF!D:D)</f>
        <v>0</v>
      </c>
      <c r="O171" s="15" t="n">
        <f aca="false">+SUMIF(RYA!G:G,C171,RYA!E:E)</f>
        <v>0</v>
      </c>
      <c r="P171" s="15" t="n">
        <f aca="false">+SUMIF('SCI NOAH'!G:G,'ALL 2020'!C171,'SCI NOAH'!E:E)</f>
        <v>0</v>
      </c>
      <c r="Q171" s="15" t="n">
        <f aca="false">+SUMIF(SIM!F:F,'ALL 2020'!C171,SIM!D:D)</f>
        <v>0</v>
      </c>
      <c r="R171" s="15" t="n">
        <f aca="false">+SUMIF('First Energy'!F:F,'ALL 2020'!C171,'First Energy'!D:D)</f>
        <v>0</v>
      </c>
      <c r="S171" s="15" t="n">
        <f aca="false">+SUMIF('ID Motors'!G:G,C171,'ID Motors'!E:E)</f>
        <v>0</v>
      </c>
      <c r="T171" s="15" t="n">
        <f aca="false">+SUMIF('ID RENTAL'!G:G,'ALL 2020'!C171,'ID RENTAL'!E:E)</f>
        <v>0</v>
      </c>
      <c r="U171" s="15" t="n">
        <f aca="false">+SUMIF('MCM '!G:G,'ALL 2020'!C171,'MCM '!E:E)</f>
        <v>0</v>
      </c>
      <c r="V171" s="15" t="n">
        <f aca="false">SUMIF(AGRIMOTORS!G:G,C171,AGRIMOTORS!E:E)</f>
        <v>0</v>
      </c>
      <c r="W171" s="15" t="n">
        <f aca="false">+SUMIF(BOVIMA!F:F,'ALL 2020'!C171,BOVIMA!D:D)</f>
        <v>0</v>
      </c>
      <c r="X171" s="15" t="n">
        <f aca="false">+SUMIF(AGRIFEED!F:F,'ALL 2020'!C171,AGRIFEED!D:D)</f>
        <v>0</v>
      </c>
      <c r="Y171" s="15" t="n">
        <f aca="false">SUMIF(AMIP!F:F,'ALL 2020'!C171,AMIP!D:D)</f>
        <v>0</v>
      </c>
      <c r="Z171" s="15" t="n">
        <f aca="false">+SUMIF(ISF!G:G,'ALL 2020'!C171,ISF!E:E)</f>
        <v>0</v>
      </c>
      <c r="AA171" s="29" t="n">
        <f aca="false">+SUMIF(DISCOI!G:G,'ALL 2020'!C171,DISCOI!E:E)</f>
        <v>0</v>
      </c>
      <c r="AB171" s="15" t="n">
        <f aca="false">+SUMIF(MABEL!F:F,'ALL 2020'!C171,MABEL!D:D)</f>
        <v>0</v>
      </c>
      <c r="AC171" s="15" t="n">
        <f aca="false">+SUMIF(NMP!F:F,'ALL 2020'!C171,NMP!D:D)</f>
        <v>0</v>
      </c>
      <c r="AD171" s="15" t="n">
        <f aca="false">SUMIF('AMCHO '!F:F,'ALL 2020'!C171,'AMCHO '!D:D)</f>
        <v>0</v>
      </c>
      <c r="AE171" s="41" t="n">
        <f aca="false">+SUMIF(CONFORTIS!G:G,'ALL 2020'!C171,CONFORTIS!E:E)</f>
        <v>0</v>
      </c>
      <c r="AF171" s="15" t="n">
        <f aca="false">+SUMIF('IRS IMMO'!G:G,'ALL 2020'!C171,'IRS IMMO'!E:E)</f>
        <v>0</v>
      </c>
      <c r="AG171" s="15" t="n">
        <f aca="false">+SUMIF(AGRIVETAM!F:F,'ALL 2020'!C171,AGRIVETAM!D:D)</f>
        <v>0</v>
      </c>
      <c r="AH171" s="15" t="n">
        <f aca="false">+SUMIF(EUROPAINTS!F:F,'ALL 2020'!C171,EUROPAINTS!D:D)</f>
        <v>0</v>
      </c>
      <c r="AI171" s="15" t="n">
        <f aca="false">+SUMIF('VET ABE'!F:F,'ALL 2020'!C171,'VET ABE'!E:E)</f>
        <v>0</v>
      </c>
      <c r="AJ171" s="15" t="n">
        <f aca="false">SUMIF('VET FIA'!F:F,'ALL 2020'!C171,'VET FIA'!E:E)</f>
        <v>0</v>
      </c>
      <c r="AK171" s="15" t="n">
        <f aca="false">+SUMIF('CSS SAKAY'!F:F,'ALL 2020'!C171,'CSS SAKAY'!D:D)</f>
        <v>0</v>
      </c>
      <c r="AL171" s="15" t="n">
        <f aca="false">+SUMIF(AGRIMA!F:F,'ALL 2020'!C171,AGRIMA!D:D)</f>
        <v>0</v>
      </c>
      <c r="AM171" s="15" t="n">
        <f aca="false">SUMIF('United Malagasy'!F:F,'ALL 2020'!C171,'United Malagasy'!D:D)</f>
        <v>44508</v>
      </c>
      <c r="AN171" s="15" t="n">
        <f aca="false">+SUMIF(NUTRIFOOD!E:E,'ALL 2020'!C171,NUTRIFOOD!D:D)</f>
        <v>0</v>
      </c>
      <c r="AO171" s="15" t="n">
        <f aca="false">+SUMIF(FERRIS!H:H,'ALL 2020'!C171,FERRIS!F:F)</f>
        <v>0</v>
      </c>
      <c r="AP171" s="15" t="n">
        <f aca="false">+SUMIF(SEM!F:F,'ALL 2020'!C171,SEM!D:D)</f>
        <v>0</v>
      </c>
      <c r="AQ171" s="15" t="n">
        <f aca="false">+SUMIF(Madatrade!F:F,'ALL 2020'!C171,Madatrade!D:D)</f>
        <v>0</v>
      </c>
      <c r="AR171" s="15" t="n">
        <f aca="false">+SUMIF('FLY TECH'!F:F,'ALL 2020'!C171,'FLY TECH'!E:E)</f>
        <v>0</v>
      </c>
      <c r="AS171" s="15" t="n">
        <f aca="false">+SUMIF('FIRST INVESTISSEMENT'!G:G,'ALL 2020'!C171,'FIRST INVESTISSEMENT'!E:E)</f>
        <v>0</v>
      </c>
      <c r="AT171" s="105" t="n">
        <f aca="false">+SUM(F171:AS171)</f>
        <v>73569710.15</v>
      </c>
      <c r="AU171" s="106" t="n">
        <f aca="false">+AT171/$AW$2</f>
        <v>16199.1087152297</v>
      </c>
    </row>
    <row r="172" customFormat="false" ht="17.25" hidden="false" customHeight="true" outlineLevel="0" collapsed="false">
      <c r="A172" s="6" t="str">
        <f aca="false">+LEFT(B172)</f>
        <v>4</v>
      </c>
      <c r="B172" s="6" t="str">
        <f aca="false">+LEFT(C172,3)</f>
        <v>466</v>
      </c>
      <c r="C172" s="20" t="n">
        <v>46641000</v>
      </c>
      <c r="D172" s="46" t="str">
        <f aca="false">+IF(AT172&gt;0,"L79","L85")</f>
        <v>L79</v>
      </c>
      <c r="E172" s="57" t="s">
        <v>637</v>
      </c>
      <c r="F172" s="15" t="n">
        <f aca="false">+SUMIF(AGRIFARM!H:H,C172,AGRIFARM!L:L)</f>
        <v>0</v>
      </c>
      <c r="G172" s="15" t="n">
        <f aca="false">+SUMIF(AGRICORP!I:I,C172,AGRICORP!E:E)</f>
        <v>0</v>
      </c>
      <c r="H172" s="15" t="n">
        <f aca="false">+SUMIF(SMTP!D:D,'ALL 2020'!C172,SMTP!G:G)</f>
        <v>10573416.92</v>
      </c>
      <c r="I172" s="15" t="n">
        <f aca="false">+SUMIF(AGRIVET!G:G,C172,AGRIVET!E:E)</f>
        <v>12573440</v>
      </c>
      <c r="J172" s="15" t="n">
        <f aca="false">+SUMIF(AGRIVAL!G:G,'ALL 2020'!C172,AGRIVAL!E:E)</f>
        <v>0</v>
      </c>
      <c r="K172" s="15" t="n">
        <f aca="false">+SUMIF(AGRIKOBA!G:G,'ALL 2020'!C172,AGRIKOBA!E:E)</f>
        <v>0</v>
      </c>
      <c r="L172" s="15" t="n">
        <f aca="false">+SUMIF(LMOI!F:F,'ALL 2020'!C172,LMOI!D:D)</f>
        <v>0</v>
      </c>
      <c r="M172" s="15" t="n">
        <f aca="false">+SUMIF(TARTINE!G:G,'ALL 2020'!C172,TARTINE!E:E)</f>
        <v>0</v>
      </c>
      <c r="N172" s="15" t="n">
        <f aca="false">+SUMIF(IDF!F:F,'ALL 2020'!C172,IDF!D:D)</f>
        <v>0</v>
      </c>
      <c r="O172" s="15" t="n">
        <f aca="false">+SUMIF(RYA!G:G,C172,RYA!E:E)</f>
        <v>0</v>
      </c>
      <c r="P172" s="15" t="n">
        <f aca="false">+SUMIF('SCI NOAH'!G:G,'ALL 2020'!C172,'SCI NOAH'!E:E)</f>
        <v>0</v>
      </c>
      <c r="Q172" s="15" t="n">
        <f aca="false">+SUMIF(SIM!F:F,'ALL 2020'!C172,SIM!D:D)</f>
        <v>0</v>
      </c>
      <c r="R172" s="15" t="n">
        <f aca="false">+SUMIF('First Energy'!F:F,'ALL 2020'!C172,'First Energy'!D:D)</f>
        <v>0</v>
      </c>
      <c r="S172" s="15" t="n">
        <f aca="false">+SUMIF('ID Motors'!G:G,C172,'ID Motors'!E:E)</f>
        <v>0</v>
      </c>
      <c r="T172" s="15" t="n">
        <f aca="false">+SUMIF('ID RENTAL'!G:G,'ALL 2020'!C172,'ID RENTAL'!E:E)</f>
        <v>0</v>
      </c>
      <c r="U172" s="15" t="n">
        <f aca="false">+SUMIF('MCM '!G:G,'ALL 2020'!C172,'MCM '!E:E)</f>
        <v>0</v>
      </c>
      <c r="V172" s="15" t="n">
        <f aca="false">SUMIF(AGRIMOTORS!G:G,C172,AGRIMOTORS!E:E)</f>
        <v>0</v>
      </c>
      <c r="W172" s="15" t="n">
        <f aca="false">+SUMIF(BOVIMA!F:F,'ALL 2020'!C172,BOVIMA!D:D)</f>
        <v>0</v>
      </c>
      <c r="X172" s="15" t="n">
        <f aca="false">+SUMIF(AGRIFEED!F:F,'ALL 2020'!C172,AGRIFEED!D:D)</f>
        <v>0</v>
      </c>
      <c r="Y172" s="15" t="n">
        <f aca="false">SUMIF(AMIP!F:F,'ALL 2020'!C172,AMIP!D:D)</f>
        <v>0</v>
      </c>
      <c r="Z172" s="15" t="n">
        <f aca="false">+SUMIF(ISF!G:G,'ALL 2020'!C172,ISF!E:E)</f>
        <v>0</v>
      </c>
      <c r="AA172" s="29" t="n">
        <f aca="false">+SUMIF(DISCOI!G:G,'ALL 2020'!C172,DISCOI!E:E)</f>
        <v>0</v>
      </c>
      <c r="AB172" s="15" t="n">
        <f aca="false">+SUMIF(MABEL!F:F,'ALL 2020'!C172,MABEL!D:D)</f>
        <v>0</v>
      </c>
      <c r="AC172" s="15" t="n">
        <f aca="false">+SUMIF(NMP!F:F,'ALL 2020'!C172,NMP!D:D)</f>
        <v>0</v>
      </c>
      <c r="AD172" s="15" t="n">
        <f aca="false">SUMIF('AMCHO '!F:F,'ALL 2020'!C172,'AMCHO '!D:D)</f>
        <v>0</v>
      </c>
      <c r="AE172" s="41" t="n">
        <f aca="false">+SUMIF(CONFORTIS!G:G,'ALL 2020'!C172,CONFORTIS!E:E)</f>
        <v>0</v>
      </c>
      <c r="AF172" s="15" t="n">
        <f aca="false">+SUMIF('IRS IMMO'!G:G,'ALL 2020'!C172,'IRS IMMO'!E:E)</f>
        <v>0</v>
      </c>
      <c r="AG172" s="15" t="n">
        <f aca="false">+SUMIF(AGRIVETAM!F:F,'ALL 2020'!C172,AGRIVETAM!D:D)</f>
        <v>0</v>
      </c>
      <c r="AH172" s="15" t="n">
        <f aca="false">+SUMIF(EUROPAINTS!F:F,'ALL 2020'!C172,EUROPAINTS!D:D)</f>
        <v>0</v>
      </c>
      <c r="AI172" s="15" t="n">
        <f aca="false">+SUMIF('VET ABE'!F:F,'ALL 2020'!C172,'VET ABE'!E:E)</f>
        <v>0</v>
      </c>
      <c r="AJ172" s="15" t="n">
        <f aca="false">SUMIF('VET FIA'!F:F,'ALL 2020'!C172,'VET FIA'!E:E)</f>
        <v>0</v>
      </c>
      <c r="AK172" s="15" t="n">
        <f aca="false">+SUMIF('CSS SAKAY'!F:F,'ALL 2020'!C172,'CSS SAKAY'!D:D)</f>
        <v>0</v>
      </c>
      <c r="AL172" s="15" t="n">
        <f aca="false">+SUMIF(AGRIMA!F:F,'ALL 2020'!C172,AGRIMA!D:D)</f>
        <v>0</v>
      </c>
      <c r="AM172" s="15" t="n">
        <f aca="false">SUMIF('United Malagasy'!F:F,'ALL 2020'!C172,'United Malagasy'!D:D)</f>
        <v>0</v>
      </c>
      <c r="AN172" s="15" t="n">
        <f aca="false">+SUMIF(NUTRIFOOD!E:E,'ALL 2020'!C172,NUTRIFOOD!D:D)</f>
        <v>0</v>
      </c>
      <c r="AO172" s="15" t="n">
        <f aca="false">+SUMIF(FERRIS!H:H,'ALL 2020'!C172,FERRIS!F:F)</f>
        <v>0</v>
      </c>
      <c r="AP172" s="15" t="n">
        <f aca="false">+SUMIF(SEM!F:F,'ALL 2020'!C172,SEM!D:D)</f>
        <v>0</v>
      </c>
      <c r="AQ172" s="15" t="n">
        <f aca="false">+SUMIF(Madatrade!F:F,'ALL 2020'!C172,Madatrade!D:D)</f>
        <v>0</v>
      </c>
      <c r="AR172" s="15" t="n">
        <f aca="false">+SUMIF('FLY TECH'!F:F,'ALL 2020'!C172,'FLY TECH'!E:E)</f>
        <v>0</v>
      </c>
      <c r="AS172" s="15" t="n">
        <f aca="false">+SUMIF('FIRST INVESTISSEMENT'!G:G,'ALL 2020'!C172,'FIRST INVESTISSEMENT'!E:E)</f>
        <v>0</v>
      </c>
      <c r="AT172" s="105" t="n">
        <f aca="false">+SUM(F172:AS172)</f>
        <v>23146856.92</v>
      </c>
      <c r="AU172" s="106" t="n">
        <f aca="false">+AT172/$AW$2</f>
        <v>5096.64168716243</v>
      </c>
    </row>
    <row r="173" customFormat="false" ht="17.25" hidden="false" customHeight="true" outlineLevel="0" collapsed="false">
      <c r="A173" s="6" t="str">
        <f aca="false">+LEFT(B173)</f>
        <v>4</v>
      </c>
      <c r="B173" s="6" t="str">
        <f aca="false">+LEFT(C173,3)</f>
        <v>466</v>
      </c>
      <c r="C173" s="20" t="n">
        <v>46642000</v>
      </c>
      <c r="D173" s="46" t="str">
        <f aca="false">+IF(AT173&gt;0,"L80","L86")</f>
        <v>L80</v>
      </c>
      <c r="E173" s="57" t="s">
        <v>106</v>
      </c>
      <c r="F173" s="15" t="n">
        <f aca="false">+SUMIF(AGRIFARM!H:H,C173,AGRIFARM!L:L)</f>
        <v>16320</v>
      </c>
      <c r="G173" s="15" t="n">
        <f aca="false">+SUMIF(AGRICORP!I:I,C173,AGRICORP!E:E)</f>
        <v>0</v>
      </c>
      <c r="H173" s="15" t="n">
        <f aca="false">+SUMIF(SMTP!D:D,'ALL 2020'!C173,SMTP!G:G)</f>
        <v>1600</v>
      </c>
      <c r="I173" s="15" t="n">
        <f aca="false">+SUMIF(AGRIVET!G:G,C173,AGRIVET!E:E)</f>
        <v>186201900</v>
      </c>
      <c r="J173" s="15" t="n">
        <f aca="false">+SUMIF(AGRIVAL!G:G,'ALL 2020'!C173,AGRIVAL!E:E)</f>
        <v>0</v>
      </c>
      <c r="K173" s="15" t="n">
        <f aca="false">+SUMIF(AGRIKOBA!G:G,'ALL 2020'!C173,AGRIKOBA!E:E)</f>
        <v>0</v>
      </c>
      <c r="L173" s="15" t="n">
        <f aca="false">+SUMIF(LMOI!F:F,'ALL 2020'!C173,LMOI!D:D)</f>
        <v>0</v>
      </c>
      <c r="M173" s="15" t="n">
        <f aca="false">+SUMIF(TARTINE!G:G,'ALL 2020'!C173,TARTINE!E:E)</f>
        <v>0</v>
      </c>
      <c r="N173" s="15" t="n">
        <f aca="false">+SUMIF(IDF!F:F,'ALL 2020'!C173,IDF!D:D)</f>
        <v>0</v>
      </c>
      <c r="O173" s="15" t="n">
        <f aca="false">+SUMIF(RYA!G:G,C173,RYA!E:E)</f>
        <v>0</v>
      </c>
      <c r="P173" s="15" t="n">
        <f aca="false">+SUMIF('SCI NOAH'!G:G,'ALL 2020'!C173,'SCI NOAH'!E:E)</f>
        <v>0</v>
      </c>
      <c r="Q173" s="15" t="n">
        <f aca="false">+SUMIF(SIM!F:F,'ALL 2020'!C173,SIM!D:D)</f>
        <v>0</v>
      </c>
      <c r="R173" s="15" t="n">
        <f aca="false">+SUMIF('First Energy'!F:F,'ALL 2020'!C173,'First Energy'!D:D)</f>
        <v>0</v>
      </c>
      <c r="S173" s="15" t="n">
        <f aca="false">+SUMIF('ID Motors'!G:G,C173,'ID Motors'!E:E)</f>
        <v>0</v>
      </c>
      <c r="T173" s="15" t="n">
        <f aca="false">+SUMIF('ID RENTAL'!G:G,'ALL 2020'!C173,'ID RENTAL'!E:E)</f>
        <v>0</v>
      </c>
      <c r="U173" s="15" t="n">
        <f aca="false">+SUMIF('MCM '!G:G,'ALL 2020'!C173,'MCM '!E:E)</f>
        <v>0</v>
      </c>
      <c r="V173" s="15" t="n">
        <f aca="false">SUMIF(AGRIMOTORS!G:G,C173,AGRIMOTORS!E:E)</f>
        <v>0</v>
      </c>
      <c r="W173" s="15" t="n">
        <f aca="false">+SUMIF(BOVIMA!F:F,'ALL 2020'!C173,BOVIMA!D:D)</f>
        <v>0</v>
      </c>
      <c r="X173" s="15" t="n">
        <f aca="false">+SUMIF(AGRIFEED!F:F,'ALL 2020'!C173,AGRIFEED!D:D)</f>
        <v>0</v>
      </c>
      <c r="Y173" s="15" t="n">
        <f aca="false">SUMIF(AMIP!F:F,'ALL 2020'!C173,AMIP!D:D)</f>
        <v>0</v>
      </c>
      <c r="Z173" s="15" t="n">
        <f aca="false">+SUMIF(ISF!G:G,'ALL 2020'!C173,ISF!E:E)</f>
        <v>0</v>
      </c>
      <c r="AA173" s="29" t="n">
        <f aca="false">+SUMIF(DISCOI!G:G,'ALL 2020'!C173,DISCOI!E:E)</f>
        <v>0</v>
      </c>
      <c r="AB173" s="15" t="n">
        <f aca="false">+SUMIF(MABEL!F:F,'ALL 2020'!C173,MABEL!D:D)</f>
        <v>0</v>
      </c>
      <c r="AC173" s="15" t="n">
        <f aca="false">+SUMIF(NMP!F:F,'ALL 2020'!C173,NMP!D:D)</f>
        <v>0</v>
      </c>
      <c r="AD173" s="15" t="n">
        <f aca="false">SUMIF('AMCHO '!F:F,'ALL 2020'!C173,'AMCHO '!D:D)</f>
        <v>0</v>
      </c>
      <c r="AE173" s="41" t="n">
        <f aca="false">+SUMIF(CONFORTIS!G:G,'ALL 2020'!C173,CONFORTIS!E:E)</f>
        <v>0</v>
      </c>
      <c r="AF173" s="15" t="n">
        <f aca="false">+SUMIF('IRS IMMO'!G:G,'ALL 2020'!C173,'IRS IMMO'!E:E)</f>
        <v>0</v>
      </c>
      <c r="AG173" s="15" t="n">
        <f aca="false">+SUMIF(AGRIVETAM!F:F,'ALL 2020'!C173,AGRIVETAM!D:D)</f>
        <v>0</v>
      </c>
      <c r="AH173" s="15" t="n">
        <f aca="false">+SUMIF(EUROPAINTS!F:F,'ALL 2020'!C173,EUROPAINTS!D:D)</f>
        <v>0</v>
      </c>
      <c r="AI173" s="15" t="n">
        <f aca="false">+SUMIF('VET ABE'!F:F,'ALL 2020'!C173,'VET ABE'!E:E)</f>
        <v>0</v>
      </c>
      <c r="AJ173" s="15" t="n">
        <f aca="false">SUMIF('VET FIA'!F:F,'ALL 2020'!C173,'VET FIA'!E:E)</f>
        <v>0</v>
      </c>
      <c r="AK173" s="15" t="n">
        <f aca="false">+SUMIF('CSS SAKAY'!F:F,'ALL 2020'!C173,'CSS SAKAY'!D:D)</f>
        <v>0</v>
      </c>
      <c r="AL173" s="15" t="n">
        <f aca="false">+SUMIF(AGRIMA!F:F,'ALL 2020'!C173,AGRIMA!D:D)</f>
        <v>0</v>
      </c>
      <c r="AM173" s="15" t="n">
        <f aca="false">SUMIF('United Malagasy'!F:F,'ALL 2020'!C173,'United Malagasy'!D:D)</f>
        <v>0</v>
      </c>
      <c r="AN173" s="15" t="n">
        <f aca="false">+SUMIF(NUTRIFOOD!E:E,'ALL 2020'!C173,NUTRIFOOD!D:D)</f>
        <v>0</v>
      </c>
      <c r="AO173" s="15" t="n">
        <f aca="false">+SUMIF(FERRIS!H:H,'ALL 2020'!C173,FERRIS!F:F)</f>
        <v>0</v>
      </c>
      <c r="AP173" s="15" t="n">
        <f aca="false">+SUMIF(SEM!F:F,'ALL 2020'!C173,SEM!D:D)</f>
        <v>0</v>
      </c>
      <c r="AQ173" s="15" t="n">
        <f aca="false">+SUMIF(Madatrade!F:F,'ALL 2020'!C173,Madatrade!D:D)</f>
        <v>0</v>
      </c>
      <c r="AR173" s="15" t="n">
        <f aca="false">+SUMIF('FLY TECH'!F:F,'ALL 2020'!C173,'FLY TECH'!E:E)</f>
        <v>0</v>
      </c>
      <c r="AS173" s="15" t="n">
        <f aca="false">+SUMIF('FIRST INVESTISSEMENT'!G:G,'ALL 2020'!C173,'FIRST INVESTISSEMENT'!E:E)</f>
        <v>0</v>
      </c>
      <c r="AT173" s="105" t="n">
        <f aca="false">+SUM(F173:AS173)</f>
        <v>186219820</v>
      </c>
      <c r="AU173" s="106" t="n">
        <f aca="false">+AT173/$AW$2</f>
        <v>41003.2213387822</v>
      </c>
    </row>
    <row r="174" customFormat="false" ht="17.25" hidden="false" customHeight="true" outlineLevel="0" collapsed="false">
      <c r="A174" s="6" t="str">
        <f aca="false">+LEFT(B174)</f>
        <v>4</v>
      </c>
      <c r="B174" s="6" t="str">
        <f aca="false">+LEFT(C174,3)</f>
        <v>466</v>
      </c>
      <c r="C174" s="20" t="n">
        <v>46643000</v>
      </c>
      <c r="D174" s="46" t="str">
        <f aca="false">+IF(AT174&gt;0,"L81","L87")</f>
        <v>L81</v>
      </c>
      <c r="E174" s="57" t="s">
        <v>107</v>
      </c>
      <c r="F174" s="15" t="n">
        <f aca="false">+SUMIF(AGRIFARM!H:H,C174,AGRIFARM!L:L)</f>
        <v>16320</v>
      </c>
      <c r="G174" s="15" t="n">
        <f aca="false">+SUMIF(AGRICORP!I:I,C174,AGRICORP!E:E)</f>
        <v>0</v>
      </c>
      <c r="H174" s="15" t="n">
        <f aca="false">+SUMIF(SMTP!D:D,'ALL 2020'!C174,SMTP!G:G)</f>
        <v>0</v>
      </c>
      <c r="I174" s="15" t="n">
        <f aca="false">+SUMIF(AGRIVET!G:G,C174,AGRIVET!E:E)</f>
        <v>63478923</v>
      </c>
      <c r="J174" s="15" t="n">
        <f aca="false">+SUMIF(AGRIVAL!G:G,'ALL 2020'!C174,AGRIVAL!E:E)</f>
        <v>0</v>
      </c>
      <c r="K174" s="15" t="n">
        <f aca="false">+SUMIF(AGRIKOBA!G:G,'ALL 2020'!C174,AGRIKOBA!E:E)</f>
        <v>0</v>
      </c>
      <c r="L174" s="15" t="n">
        <f aca="false">+SUMIF(LMOI!F:F,'ALL 2020'!C174,LMOI!D:D)</f>
        <v>0</v>
      </c>
      <c r="M174" s="15" t="n">
        <f aca="false">+SUMIF(TARTINE!G:G,'ALL 2020'!C174,TARTINE!E:E)</f>
        <v>0</v>
      </c>
      <c r="N174" s="15" t="n">
        <f aca="false">+SUMIF(IDF!F:F,'ALL 2020'!C174,IDF!D:D)</f>
        <v>0</v>
      </c>
      <c r="O174" s="15" t="n">
        <f aca="false">+SUMIF(RYA!G:G,C174,RYA!E:E)</f>
        <v>0</v>
      </c>
      <c r="P174" s="15" t="n">
        <f aca="false">+SUMIF('SCI NOAH'!G:G,'ALL 2020'!C174,'SCI NOAH'!E:E)</f>
        <v>0</v>
      </c>
      <c r="Q174" s="15" t="n">
        <f aca="false">+SUMIF(SIM!F:F,'ALL 2020'!C174,SIM!D:D)</f>
        <v>0</v>
      </c>
      <c r="R174" s="15" t="n">
        <f aca="false">+SUMIF('First Energy'!F:F,'ALL 2020'!C174,'First Energy'!D:D)</f>
        <v>0</v>
      </c>
      <c r="S174" s="15" t="n">
        <f aca="false">+SUMIF('ID Motors'!G:G,C174,'ID Motors'!E:E)</f>
        <v>0</v>
      </c>
      <c r="T174" s="15" t="n">
        <f aca="false">+SUMIF('ID RENTAL'!G:G,'ALL 2020'!C174,'ID RENTAL'!E:E)</f>
        <v>0</v>
      </c>
      <c r="U174" s="15" t="n">
        <f aca="false">+SUMIF('MCM '!G:G,'ALL 2020'!C174,'MCM '!E:E)</f>
        <v>0</v>
      </c>
      <c r="V174" s="15" t="n">
        <f aca="false">SUMIF(AGRIMOTORS!G:G,C174,AGRIMOTORS!E:E)</f>
        <v>0</v>
      </c>
      <c r="W174" s="15" t="n">
        <f aca="false">+SUMIF(BOVIMA!F:F,'ALL 2020'!C174,BOVIMA!D:D)</f>
        <v>0</v>
      </c>
      <c r="X174" s="15" t="n">
        <f aca="false">+SUMIF(AGRIFEED!F:F,'ALL 2020'!C174,AGRIFEED!D:D)</f>
        <v>0</v>
      </c>
      <c r="Y174" s="15" t="n">
        <f aca="false">SUMIF(AMIP!F:F,'ALL 2020'!C174,AMIP!D:D)</f>
        <v>0</v>
      </c>
      <c r="Z174" s="15" t="n">
        <f aca="false">+SUMIF(ISF!G:G,'ALL 2020'!C174,ISF!E:E)</f>
        <v>0</v>
      </c>
      <c r="AA174" s="29" t="n">
        <f aca="false">+SUMIF(DISCOI!G:G,'ALL 2020'!C174,DISCOI!E:E)</f>
        <v>0</v>
      </c>
      <c r="AB174" s="15" t="n">
        <f aca="false">+SUMIF(MABEL!F:F,'ALL 2020'!C174,MABEL!D:D)</f>
        <v>0</v>
      </c>
      <c r="AC174" s="15" t="n">
        <f aca="false">+SUMIF(NMP!F:F,'ALL 2020'!C174,NMP!D:D)</f>
        <v>0</v>
      </c>
      <c r="AD174" s="15" t="n">
        <f aca="false">SUMIF('AMCHO '!F:F,'ALL 2020'!C174,'AMCHO '!D:D)</f>
        <v>0</v>
      </c>
      <c r="AE174" s="41" t="n">
        <f aca="false">+SUMIF(CONFORTIS!G:G,'ALL 2020'!C174,CONFORTIS!E:E)</f>
        <v>0</v>
      </c>
      <c r="AF174" s="15" t="n">
        <f aca="false">+SUMIF('IRS IMMO'!G:G,'ALL 2020'!C174,'IRS IMMO'!E:E)</f>
        <v>0</v>
      </c>
      <c r="AG174" s="15" t="n">
        <f aca="false">+SUMIF(AGRIVETAM!F:F,'ALL 2020'!C174,AGRIVETAM!D:D)</f>
        <v>0</v>
      </c>
      <c r="AH174" s="15" t="n">
        <f aca="false">+SUMIF(EUROPAINTS!F:F,'ALL 2020'!C174,EUROPAINTS!D:D)</f>
        <v>0</v>
      </c>
      <c r="AI174" s="15" t="n">
        <f aca="false">+SUMIF('VET ABE'!F:F,'ALL 2020'!C174,'VET ABE'!E:E)</f>
        <v>0</v>
      </c>
      <c r="AJ174" s="15" t="n">
        <f aca="false">SUMIF('VET FIA'!F:F,'ALL 2020'!C174,'VET FIA'!E:E)</f>
        <v>0</v>
      </c>
      <c r="AK174" s="15" t="n">
        <f aca="false">+SUMIF('CSS SAKAY'!F:F,'ALL 2020'!C174,'CSS SAKAY'!D:D)</f>
        <v>0</v>
      </c>
      <c r="AL174" s="15" t="n">
        <f aca="false">+SUMIF(AGRIMA!F:F,'ALL 2020'!C174,AGRIMA!D:D)</f>
        <v>0</v>
      </c>
      <c r="AM174" s="15" t="n">
        <f aca="false">SUMIF('United Malagasy'!F:F,'ALL 2020'!C174,'United Malagasy'!D:D)</f>
        <v>0</v>
      </c>
      <c r="AN174" s="15" t="n">
        <f aca="false">+SUMIF(NUTRIFOOD!E:E,'ALL 2020'!C174,NUTRIFOOD!D:D)</f>
        <v>0</v>
      </c>
      <c r="AO174" s="15" t="n">
        <f aca="false">+SUMIF(FERRIS!H:H,'ALL 2020'!C174,FERRIS!F:F)</f>
        <v>0</v>
      </c>
      <c r="AP174" s="15" t="n">
        <f aca="false">+SUMIF(SEM!F:F,'ALL 2020'!C174,SEM!D:D)</f>
        <v>0</v>
      </c>
      <c r="AQ174" s="15" t="n">
        <f aca="false">+SUMIF(Madatrade!F:F,'ALL 2020'!C174,Madatrade!D:D)</f>
        <v>0</v>
      </c>
      <c r="AR174" s="15" t="n">
        <f aca="false">+SUMIF('FLY TECH'!F:F,'ALL 2020'!C174,'FLY TECH'!E:E)</f>
        <v>0</v>
      </c>
      <c r="AS174" s="15" t="n">
        <f aca="false">+SUMIF('FIRST INVESTISSEMENT'!G:G,'ALL 2020'!C174,'FIRST INVESTISSEMENT'!E:E)</f>
        <v>0</v>
      </c>
      <c r="AT174" s="105" t="n">
        <f aca="false">+SUM(F174:AS174)</f>
        <v>63495243</v>
      </c>
      <c r="AU174" s="106" t="n">
        <f aca="false">+AT174/$AW$2</f>
        <v>13980.8399701426</v>
      </c>
    </row>
    <row r="175" customFormat="false" ht="17.25" hidden="false" customHeight="true" outlineLevel="0" collapsed="false">
      <c r="A175" s="6" t="str">
        <f aca="false">+LEFT(B175)</f>
        <v>4</v>
      </c>
      <c r="B175" s="6" t="str">
        <f aca="false">+LEFT(C175,3)</f>
        <v>466</v>
      </c>
      <c r="C175" s="20" t="n">
        <v>46644000</v>
      </c>
      <c r="D175" s="46" t="str">
        <f aca="false">+IF(AT175&gt;0,"L82","L88")</f>
        <v>L88</v>
      </c>
      <c r="E175" s="57" t="s">
        <v>639</v>
      </c>
      <c r="F175" s="15" t="n">
        <f aca="false">+SUMIF(AGRIFARM!H:H,C175,AGRIFARM!L:L)</f>
        <v>0</v>
      </c>
      <c r="G175" s="15" t="n">
        <f aca="false">+SUMIF(AGRICORP!I:I,C175,AGRICORP!E:E)</f>
        <v>0</v>
      </c>
      <c r="H175" s="15" t="n">
        <f aca="false">+SUMIF(SMTP!D:D,'ALL 2020'!C175,SMTP!G:G)</f>
        <v>0</v>
      </c>
      <c r="I175" s="15" t="n">
        <f aca="false">+SUMIF(AGRIVET!G:G,C175,AGRIVET!E:E)</f>
        <v>-13200000</v>
      </c>
      <c r="J175" s="15" t="n">
        <f aca="false">+SUMIF(AGRIVAL!G:G,'ALL 2020'!C175,AGRIVAL!E:E)</f>
        <v>0</v>
      </c>
      <c r="K175" s="15" t="n">
        <f aca="false">+SUMIF(AGRIKOBA!G:G,'ALL 2020'!C175,AGRIKOBA!E:E)</f>
        <v>0</v>
      </c>
      <c r="L175" s="15" t="n">
        <f aca="false">+SUMIF(LMOI!F:F,'ALL 2020'!C175,LMOI!D:D)</f>
        <v>0</v>
      </c>
      <c r="M175" s="15" t="n">
        <f aca="false">+SUMIF(TARTINE!G:G,'ALL 2020'!C175,TARTINE!E:E)</f>
        <v>0</v>
      </c>
      <c r="N175" s="15" t="n">
        <f aca="false">+SUMIF(IDF!F:F,'ALL 2020'!C175,IDF!D:D)</f>
        <v>0</v>
      </c>
      <c r="O175" s="15" t="n">
        <f aca="false">+SUMIF(RYA!G:G,C175,RYA!E:E)</f>
        <v>0</v>
      </c>
      <c r="P175" s="15" t="n">
        <f aca="false">+SUMIF('SCI NOAH'!G:G,'ALL 2020'!C175,'SCI NOAH'!E:E)</f>
        <v>0</v>
      </c>
      <c r="Q175" s="15" t="n">
        <f aca="false">+SUMIF(SIM!F:F,'ALL 2020'!C175,SIM!D:D)</f>
        <v>0</v>
      </c>
      <c r="R175" s="15" t="n">
        <f aca="false">+SUMIF('First Energy'!F:F,'ALL 2020'!C175,'First Energy'!D:D)</f>
        <v>0</v>
      </c>
      <c r="S175" s="15" t="n">
        <f aca="false">+SUMIF('ID Motors'!G:G,C175,'ID Motors'!E:E)</f>
        <v>0</v>
      </c>
      <c r="T175" s="15" t="n">
        <f aca="false">+SUMIF('ID RENTAL'!G:G,'ALL 2020'!C175,'ID RENTAL'!E:E)</f>
        <v>0</v>
      </c>
      <c r="U175" s="15" t="n">
        <f aca="false">+SUMIF('MCM '!G:G,'ALL 2020'!C175,'MCM '!E:E)</f>
        <v>0</v>
      </c>
      <c r="V175" s="15" t="n">
        <f aca="false">SUMIF(AGRIMOTORS!G:G,C175,AGRIMOTORS!E:E)</f>
        <v>0</v>
      </c>
      <c r="W175" s="15" t="n">
        <f aca="false">+SUMIF(BOVIMA!F:F,'ALL 2020'!C175,BOVIMA!D:D)</f>
        <v>0</v>
      </c>
      <c r="X175" s="15" t="n">
        <f aca="false">+SUMIF(AGRIFEED!F:F,'ALL 2020'!C175,AGRIFEED!D:D)</f>
        <v>0</v>
      </c>
      <c r="Y175" s="15" t="n">
        <f aca="false">SUMIF(AMIP!F:F,'ALL 2020'!C175,AMIP!D:D)</f>
        <v>0</v>
      </c>
      <c r="Z175" s="15" t="n">
        <f aca="false">+SUMIF(ISF!G:G,'ALL 2020'!C175,ISF!E:E)</f>
        <v>0</v>
      </c>
      <c r="AA175" s="29" t="n">
        <f aca="false">+SUMIF(DISCOI!G:G,'ALL 2020'!C175,DISCOI!E:E)</f>
        <v>0</v>
      </c>
      <c r="AB175" s="15" t="n">
        <f aca="false">+SUMIF(MABEL!F:F,'ALL 2020'!C175,MABEL!D:D)</f>
        <v>0</v>
      </c>
      <c r="AC175" s="15" t="n">
        <f aca="false">+SUMIF(NMP!F:F,'ALL 2020'!C175,NMP!D:D)</f>
        <v>0</v>
      </c>
      <c r="AD175" s="15" t="n">
        <f aca="false">SUMIF('AMCHO '!F:F,'ALL 2020'!C175,'AMCHO '!D:D)</f>
        <v>0</v>
      </c>
      <c r="AE175" s="41" t="n">
        <f aca="false">+SUMIF(CONFORTIS!G:G,'ALL 2020'!C175,CONFORTIS!E:E)</f>
        <v>0</v>
      </c>
      <c r="AF175" s="15" t="n">
        <f aca="false">+SUMIF('IRS IMMO'!G:G,'ALL 2020'!C175,'IRS IMMO'!E:E)</f>
        <v>0</v>
      </c>
      <c r="AG175" s="15" t="n">
        <f aca="false">+SUMIF(AGRIVETAM!F:F,'ALL 2020'!C175,AGRIVETAM!D:D)</f>
        <v>0</v>
      </c>
      <c r="AH175" s="15" t="n">
        <f aca="false">+SUMIF(EUROPAINTS!F:F,'ALL 2020'!C175,EUROPAINTS!D:D)</f>
        <v>0</v>
      </c>
      <c r="AI175" s="15" t="n">
        <f aca="false">+SUMIF('VET ABE'!F:F,'ALL 2020'!C175,'VET ABE'!E:E)</f>
        <v>0</v>
      </c>
      <c r="AJ175" s="15" t="n">
        <f aca="false">SUMIF('VET FIA'!F:F,'ALL 2020'!C175,'VET FIA'!E:E)</f>
        <v>0</v>
      </c>
      <c r="AK175" s="15" t="n">
        <f aca="false">+SUMIF('CSS SAKAY'!F:F,'ALL 2020'!C175,'CSS SAKAY'!D:D)</f>
        <v>0</v>
      </c>
      <c r="AL175" s="15" t="n">
        <f aca="false">+SUMIF(AGRIMA!F:F,'ALL 2020'!C175,AGRIMA!D:D)</f>
        <v>0</v>
      </c>
      <c r="AM175" s="15" t="n">
        <f aca="false">SUMIF('United Malagasy'!F:F,'ALL 2020'!C175,'United Malagasy'!D:D)</f>
        <v>0</v>
      </c>
      <c r="AN175" s="15" t="n">
        <f aca="false">+SUMIF(NUTRIFOOD!E:E,'ALL 2020'!C175,NUTRIFOOD!D:D)</f>
        <v>0</v>
      </c>
      <c r="AO175" s="15" t="n">
        <f aca="false">+SUMIF(FERRIS!H:H,'ALL 2020'!C175,FERRIS!F:F)</f>
        <v>0</v>
      </c>
      <c r="AP175" s="15" t="n">
        <f aca="false">+SUMIF(SEM!F:F,'ALL 2020'!C175,SEM!D:D)</f>
        <v>0</v>
      </c>
      <c r="AQ175" s="15" t="n">
        <f aca="false">+SUMIF(Madatrade!F:F,'ALL 2020'!C175,Madatrade!D:D)</f>
        <v>0</v>
      </c>
      <c r="AR175" s="15" t="n">
        <f aca="false">+SUMIF('FLY TECH'!F:F,'ALL 2020'!C175,'FLY TECH'!E:E)</f>
        <v>0</v>
      </c>
      <c r="AS175" s="15" t="n">
        <f aca="false">+SUMIF('FIRST INVESTISSEMENT'!G:G,'ALL 2020'!C175,'FIRST INVESTISSEMENT'!E:E)</f>
        <v>0</v>
      </c>
      <c r="AT175" s="105" t="n">
        <f aca="false">+SUM(F175:AS175)</f>
        <v>-13200000</v>
      </c>
      <c r="AU175" s="106" t="n">
        <f aca="false">+AT175/$AW$2</f>
        <v>-2906.47108171367</v>
      </c>
    </row>
    <row r="176" customFormat="false" ht="17.25" hidden="false" customHeight="true" outlineLevel="0" collapsed="false">
      <c r="A176" s="6" t="str">
        <f aca="false">+LEFT(B176)</f>
        <v>4</v>
      </c>
      <c r="B176" s="6" t="str">
        <f aca="false">+LEFT(C176,3)</f>
        <v>466</v>
      </c>
      <c r="C176" s="20" t="n">
        <v>46650000</v>
      </c>
      <c r="D176" s="46" t="str">
        <f aca="false">+IF(AT176&gt;0,"L83","L89")</f>
        <v>L89</v>
      </c>
      <c r="E176" s="57" t="s">
        <v>84</v>
      </c>
      <c r="F176" s="15" t="n">
        <f aca="false">+SUMIF(AGRIFARM!H:H,C176,AGRIFARM!L:L)</f>
        <v>-109624454.52</v>
      </c>
      <c r="G176" s="15" t="n">
        <f aca="false">+SUMIF(AGRICORP!I:I,C176,AGRICORP!E:E)</f>
        <v>0</v>
      </c>
      <c r="H176" s="15" t="n">
        <f aca="false">+SUMIF(SMTP!D:D,'ALL 2020'!C176,SMTP!G:G)</f>
        <v>245457520.03</v>
      </c>
      <c r="I176" s="15" t="n">
        <f aca="false">+SUMIF(AGRIVET!G:G,C176,AGRIVET!E:E)</f>
        <v>159339.270000005</v>
      </c>
      <c r="J176" s="15" t="n">
        <f aca="false">+SUMIF(AGRIVAL!G:G,'ALL 2020'!C176,AGRIVAL!E:E)</f>
        <v>0</v>
      </c>
      <c r="K176" s="15" t="n">
        <f aca="false">+SUMIF(AGRIKOBA!G:G,'ALL 2020'!C176,AGRIKOBA!E:E)</f>
        <v>0</v>
      </c>
      <c r="L176" s="15" t="n">
        <f aca="false">+SUMIF(LMOI!F:F,'ALL 2020'!C176,LMOI!D:D)</f>
        <v>0</v>
      </c>
      <c r="M176" s="15" t="n">
        <f aca="false">+SUMIF(TARTINE!G:G,'ALL 2020'!C176,TARTINE!E:E)</f>
        <v>0</v>
      </c>
      <c r="N176" s="15" t="n">
        <f aca="false">+SUMIF(IDF!F:F,'ALL 2020'!C176,IDF!D:D)</f>
        <v>0</v>
      </c>
      <c r="O176" s="15" t="n">
        <f aca="false">+SUMIF(RYA!G:G,C176,RYA!E:E)</f>
        <v>0</v>
      </c>
      <c r="P176" s="15" t="n">
        <f aca="false">+SUMIF('SCI NOAH'!G:G,'ALL 2020'!C176,'SCI NOAH'!E:E)</f>
        <v>0</v>
      </c>
      <c r="Q176" s="15" t="n">
        <f aca="false">+SUMIF(SIM!F:F,'ALL 2020'!C176,SIM!D:D)</f>
        <v>0</v>
      </c>
      <c r="R176" s="15" t="n">
        <f aca="false">+SUMIF('First Energy'!F:F,'ALL 2020'!C176,'First Energy'!D:D)</f>
        <v>0</v>
      </c>
      <c r="S176" s="15" t="n">
        <f aca="false">+SUMIF('ID Motors'!G:G,C176,'ID Motors'!E:E)</f>
        <v>0</v>
      </c>
      <c r="T176" s="15" t="n">
        <f aca="false">+SUMIF('ID RENTAL'!G:G,'ALL 2020'!C176,'ID RENTAL'!E:E)</f>
        <v>0</v>
      </c>
      <c r="U176" s="15" t="n">
        <f aca="false">+SUMIF('MCM '!G:G,'ALL 2020'!C176,'MCM '!E:E)</f>
        <v>0</v>
      </c>
      <c r="V176" s="15" t="n">
        <f aca="false">SUMIF(AGRIMOTORS!G:G,C176,AGRIMOTORS!E:E)</f>
        <v>0</v>
      </c>
      <c r="W176" s="15" t="n">
        <f aca="false">+SUMIF(BOVIMA!F:F,'ALL 2020'!C176,BOVIMA!D:D)</f>
        <v>0</v>
      </c>
      <c r="X176" s="15" t="n">
        <f aca="false">+SUMIF(AGRIFEED!F:F,'ALL 2020'!C176,AGRIFEED!D:D)</f>
        <v>0</v>
      </c>
      <c r="Y176" s="15" t="n">
        <f aca="false">SUMIF(AMIP!F:F,'ALL 2020'!C176,AMIP!D:D)</f>
        <v>0</v>
      </c>
      <c r="Z176" s="15" t="n">
        <f aca="false">+SUMIF(ISF!G:G,'ALL 2020'!C176,ISF!E:E)</f>
        <v>0</v>
      </c>
      <c r="AA176" s="29" t="n">
        <f aca="false">+SUMIF(DISCOI!G:G,'ALL 2020'!C176,DISCOI!E:E)</f>
        <v>0</v>
      </c>
      <c r="AB176" s="15" t="n">
        <f aca="false">+SUMIF(MABEL!F:F,'ALL 2020'!C176,MABEL!D:D)</f>
        <v>0</v>
      </c>
      <c r="AC176" s="15" t="n">
        <f aca="false">+SUMIF(NMP!F:F,'ALL 2020'!C176,NMP!D:D)</f>
        <v>0</v>
      </c>
      <c r="AD176" s="15" t="n">
        <f aca="false">SUMIF('AMCHO '!F:F,'ALL 2020'!C176,'AMCHO '!D:D)</f>
        <v>-361022106.34</v>
      </c>
      <c r="AE176" s="41" t="n">
        <f aca="false">+SUMIF(CONFORTIS!G:G,'ALL 2020'!C176,CONFORTIS!E:E)</f>
        <v>0</v>
      </c>
      <c r="AF176" s="15" t="n">
        <f aca="false">+SUMIF('IRS IMMO'!G:G,'ALL 2020'!C176,'IRS IMMO'!E:E)</f>
        <v>0</v>
      </c>
      <c r="AG176" s="15" t="n">
        <f aca="false">+SUMIF(AGRIVETAM!F:F,'ALL 2020'!C176,AGRIVETAM!D:D)</f>
        <v>0</v>
      </c>
      <c r="AH176" s="15" t="n">
        <f aca="false">+SUMIF(EUROPAINTS!F:F,'ALL 2020'!C176,EUROPAINTS!D:D)</f>
        <v>0</v>
      </c>
      <c r="AI176" s="15" t="n">
        <f aca="false">+SUMIF('VET ABE'!F:F,'ALL 2020'!C176,'VET ABE'!E:E)</f>
        <v>-102466.5</v>
      </c>
      <c r="AJ176" s="15" t="n">
        <f aca="false">SUMIF('VET FIA'!F:F,'ALL 2020'!C176,'VET FIA'!E:E)</f>
        <v>0</v>
      </c>
      <c r="AK176" s="15" t="n">
        <f aca="false">+SUMIF('CSS SAKAY'!F:F,'ALL 2020'!C176,'CSS SAKAY'!D:D)</f>
        <v>0</v>
      </c>
      <c r="AL176" s="15" t="n">
        <f aca="false">+SUMIF(AGRIMA!F:F,'ALL 2020'!C176,AGRIMA!D:D)</f>
        <v>0</v>
      </c>
      <c r="AM176" s="15" t="n">
        <f aca="false">SUMIF('United Malagasy'!F:F,'ALL 2020'!C176,'United Malagasy'!D:D)</f>
        <v>0</v>
      </c>
      <c r="AN176" s="15" t="n">
        <f aca="false">+SUMIF(NUTRIFOOD!E:E,'ALL 2020'!C176,NUTRIFOOD!D:D)</f>
        <v>0</v>
      </c>
      <c r="AO176" s="15" t="n">
        <f aca="false">+SUMIF(FERRIS!H:H,'ALL 2020'!C176,FERRIS!F:F)</f>
        <v>0</v>
      </c>
      <c r="AP176" s="15" t="n">
        <f aca="false">+SUMIF(SEM!F:F,'ALL 2020'!C176,SEM!D:D)</f>
        <v>0</v>
      </c>
      <c r="AQ176" s="15" t="n">
        <f aca="false">+SUMIF(Madatrade!F:F,'ALL 2020'!C176,Madatrade!D:D)</f>
        <v>0</v>
      </c>
      <c r="AR176" s="15" t="n">
        <f aca="false">+SUMIF('FLY TECH'!F:F,'ALL 2020'!C176,'FLY TECH'!E:E)</f>
        <v>0</v>
      </c>
      <c r="AS176" s="15" t="n">
        <f aca="false">+SUMIF('FIRST INVESTISSEMENT'!G:G,'ALL 2020'!C176,'FIRST INVESTISSEMENT'!E:E)</f>
        <v>0</v>
      </c>
      <c r="AT176" s="105" t="n">
        <f aca="false">+SUM(F176:AS176)</f>
        <v>-225132168.06</v>
      </c>
      <c r="AU176" s="106" t="n">
        <f aca="false">+AT176/$AW$2</f>
        <v>-49571.222426507</v>
      </c>
    </row>
    <row r="177" customFormat="false" ht="17.25" hidden="false" customHeight="true" outlineLevel="0" collapsed="false">
      <c r="A177" s="6" t="str">
        <f aca="false">+LEFT(B177)</f>
        <v>4</v>
      </c>
      <c r="B177" s="6" t="str">
        <f aca="false">+LEFT(C177,3)</f>
        <v>466</v>
      </c>
      <c r="C177" s="20" t="n">
        <v>46660000</v>
      </c>
      <c r="D177" s="46" t="str">
        <f aca="false">+IF(AT177&gt;0,"L84","L90")</f>
        <v>L84</v>
      </c>
      <c r="E177" s="57" t="s">
        <v>955</v>
      </c>
      <c r="F177" s="15" t="n">
        <f aca="false">+SUMIF(AGRIFARM!H:H,C177,AGRIFARM!L:L)</f>
        <v>146280</v>
      </c>
      <c r="G177" s="15" t="n">
        <f aca="false">+SUMIF(AGRICORP!I:I,C177,AGRICORP!E:E)</f>
        <v>0</v>
      </c>
      <c r="H177" s="15" t="n">
        <f aca="false">+SUMIF(SMTP!D:D,'ALL 2020'!C177,SMTP!G:G)</f>
        <v>5460093.9</v>
      </c>
      <c r="I177" s="15" t="n">
        <f aca="false">+SUMIF(AGRIVET!G:G,C177,AGRIVET!E:E)</f>
        <v>17367125.6</v>
      </c>
      <c r="J177" s="15" t="n">
        <f aca="false">+SUMIF(AGRIVAL!G:G,'ALL 2020'!C177,AGRIVAL!E:E)</f>
        <v>0</v>
      </c>
      <c r="K177" s="15" t="n">
        <f aca="false">+SUMIF(AGRIKOBA!G:G,'ALL 2020'!C177,AGRIKOBA!E:E)</f>
        <v>0</v>
      </c>
      <c r="L177" s="15" t="n">
        <f aca="false">+SUMIF(LMOI!F:F,'ALL 2020'!C177,LMOI!D:D)</f>
        <v>0</v>
      </c>
      <c r="M177" s="15" t="n">
        <f aca="false">+SUMIF(TARTINE!G:G,'ALL 2020'!C177,TARTINE!E:E)</f>
        <v>0</v>
      </c>
      <c r="N177" s="15" t="n">
        <f aca="false">+SUMIF(IDF!F:F,'ALL 2020'!C177,IDF!D:D)</f>
        <v>0</v>
      </c>
      <c r="O177" s="15" t="n">
        <f aca="false">+SUMIF(RYA!G:G,C177,RYA!E:E)</f>
        <v>0</v>
      </c>
      <c r="P177" s="15" t="n">
        <f aca="false">+SUMIF('SCI NOAH'!G:G,'ALL 2020'!C177,'SCI NOAH'!E:E)</f>
        <v>0</v>
      </c>
      <c r="Q177" s="15" t="n">
        <f aca="false">+SUMIF(SIM!F:F,'ALL 2020'!C177,SIM!D:D)</f>
        <v>0</v>
      </c>
      <c r="R177" s="15" t="n">
        <f aca="false">+SUMIF('First Energy'!F:F,'ALL 2020'!C177,'First Energy'!D:D)</f>
        <v>0</v>
      </c>
      <c r="S177" s="15" t="n">
        <f aca="false">+SUMIF('ID Motors'!G:G,C177,'ID Motors'!E:E)</f>
        <v>0</v>
      </c>
      <c r="T177" s="15" t="n">
        <f aca="false">+SUMIF('ID RENTAL'!G:G,'ALL 2020'!C177,'ID RENTAL'!E:E)</f>
        <v>0</v>
      </c>
      <c r="U177" s="15" t="n">
        <f aca="false">+SUMIF('MCM '!G:G,'ALL 2020'!C177,'MCM '!E:E)</f>
        <v>0</v>
      </c>
      <c r="V177" s="15" t="n">
        <f aca="false">SUMIF(AGRIMOTORS!G:G,C177,AGRIMOTORS!E:E)</f>
        <v>0</v>
      </c>
      <c r="W177" s="15" t="n">
        <f aca="false">+SUMIF(BOVIMA!F:F,'ALL 2020'!C177,BOVIMA!D:D)</f>
        <v>0</v>
      </c>
      <c r="X177" s="15" t="n">
        <f aca="false">+SUMIF(AGRIFEED!F:F,'ALL 2020'!C177,AGRIFEED!D:D)</f>
        <v>0</v>
      </c>
      <c r="Y177" s="15" t="n">
        <f aca="false">SUMIF(AMIP!F:F,'ALL 2020'!C177,AMIP!D:D)</f>
        <v>0</v>
      </c>
      <c r="Z177" s="15" t="n">
        <f aca="false">+SUMIF(ISF!G:G,'ALL 2020'!C177,ISF!E:E)</f>
        <v>0</v>
      </c>
      <c r="AA177" s="29" t="n">
        <f aca="false">+SUMIF(DISCOI!G:G,'ALL 2020'!C177,DISCOI!E:E)</f>
        <v>0</v>
      </c>
      <c r="AB177" s="15" t="n">
        <f aca="false">+SUMIF(MABEL!F:F,'ALL 2020'!C177,MABEL!D:D)</f>
        <v>0</v>
      </c>
      <c r="AC177" s="15" t="n">
        <f aca="false">+SUMIF(NMP!F:F,'ALL 2020'!C177,NMP!D:D)</f>
        <v>0</v>
      </c>
      <c r="AD177" s="15" t="n">
        <f aca="false">SUMIF('AMCHO '!F:F,'ALL 2020'!C177,'AMCHO '!D:D)</f>
        <v>0</v>
      </c>
      <c r="AE177" s="41" t="n">
        <f aca="false">+SUMIF(CONFORTIS!G:G,'ALL 2020'!C177,CONFORTIS!E:E)</f>
        <v>0</v>
      </c>
      <c r="AF177" s="15" t="n">
        <f aca="false">+SUMIF('IRS IMMO'!G:G,'ALL 2020'!C177,'IRS IMMO'!E:E)</f>
        <v>0</v>
      </c>
      <c r="AG177" s="15" t="n">
        <f aca="false">+SUMIF(AGRIVETAM!F:F,'ALL 2020'!C177,AGRIVETAM!D:D)</f>
        <v>0</v>
      </c>
      <c r="AH177" s="15" t="n">
        <f aca="false">+SUMIF(EUROPAINTS!F:F,'ALL 2020'!C177,EUROPAINTS!D:D)</f>
        <v>0</v>
      </c>
      <c r="AI177" s="15" t="n">
        <f aca="false">+SUMIF('VET ABE'!F:F,'ALL 2020'!C177,'VET ABE'!E:E)</f>
        <v>0</v>
      </c>
      <c r="AJ177" s="15" t="n">
        <f aca="false">SUMIF('VET FIA'!F:F,'ALL 2020'!C177,'VET FIA'!E:E)</f>
        <v>0</v>
      </c>
      <c r="AK177" s="15" t="n">
        <f aca="false">+SUMIF('CSS SAKAY'!F:F,'ALL 2020'!C177,'CSS SAKAY'!D:D)</f>
        <v>0</v>
      </c>
      <c r="AL177" s="15" t="n">
        <f aca="false">+SUMIF(AGRIMA!F:F,'ALL 2020'!C177,AGRIMA!D:D)</f>
        <v>0</v>
      </c>
      <c r="AM177" s="15" t="n">
        <f aca="false">SUMIF('United Malagasy'!F:F,'ALL 2020'!C177,'United Malagasy'!D:D)</f>
        <v>0</v>
      </c>
      <c r="AN177" s="15" t="n">
        <f aca="false">+SUMIF(NUTRIFOOD!E:E,'ALL 2020'!C177,NUTRIFOOD!D:D)</f>
        <v>0</v>
      </c>
      <c r="AO177" s="15" t="n">
        <f aca="false">+SUMIF(FERRIS!H:H,'ALL 2020'!C177,FERRIS!F:F)</f>
        <v>0</v>
      </c>
      <c r="AP177" s="15" t="n">
        <f aca="false">+SUMIF(SEM!F:F,'ALL 2020'!C177,SEM!D:D)</f>
        <v>0</v>
      </c>
      <c r="AQ177" s="15" t="n">
        <f aca="false">+SUMIF(Madatrade!F:F,'ALL 2020'!C177,Madatrade!D:D)</f>
        <v>0</v>
      </c>
      <c r="AR177" s="15" t="n">
        <f aca="false">+SUMIF('FLY TECH'!F:F,'ALL 2020'!C177,'FLY TECH'!E:E)</f>
        <v>0</v>
      </c>
      <c r="AS177" s="15" t="n">
        <f aca="false">+SUMIF('FIRST INVESTISSEMENT'!G:G,'ALL 2020'!C177,'FIRST INVESTISSEMENT'!E:E)</f>
        <v>0</v>
      </c>
      <c r="AT177" s="105" t="n">
        <f aca="false">+SUM(F177:AS177)</f>
        <v>22973499.5</v>
      </c>
      <c r="AU177" s="106" t="n">
        <f aca="false">+AT177/$AW$2</f>
        <v>5058.47060170557</v>
      </c>
    </row>
    <row r="178" customFormat="false" ht="17.25" hidden="false" customHeight="true" outlineLevel="0" collapsed="false">
      <c r="A178" s="6" t="str">
        <f aca="false">+LEFT(B178)</f>
        <v>4</v>
      </c>
      <c r="B178" s="6" t="str">
        <f aca="false">+LEFT(C178,3)</f>
        <v>466</v>
      </c>
      <c r="C178" s="20" t="n">
        <v>46670000</v>
      </c>
      <c r="D178" s="46" t="str">
        <f aca="false">+IF(AT178&gt;0,"L85","L91")</f>
        <v>L91</v>
      </c>
      <c r="E178" s="57" t="s">
        <v>83</v>
      </c>
      <c r="F178" s="15" t="n">
        <f aca="false">+SUMIF(AGRIFARM!H:H,C178,AGRIFARM!L:L)</f>
        <v>564242</v>
      </c>
      <c r="G178" s="15" t="n">
        <f aca="false">+SUMIF(AGRICORP!I:I,C178,AGRICORP!E:E)</f>
        <v>0</v>
      </c>
      <c r="H178" s="15" t="n">
        <f aca="false">+SUMIF(SMTP!D:D,'ALL 2020'!C178,SMTP!G:G)</f>
        <v>133529833.13</v>
      </c>
      <c r="I178" s="15" t="n">
        <f aca="false">+SUMIF(AGRIVET!G:G,C178,AGRIVET!E:E)</f>
        <v>0</v>
      </c>
      <c r="J178" s="15" t="n">
        <f aca="false">+SUMIF(AGRIVAL!G:G,'ALL 2020'!C178,AGRIVAL!E:E)</f>
        <v>0</v>
      </c>
      <c r="K178" s="15" t="n">
        <f aca="false">+SUMIF(AGRIKOBA!G:G,'ALL 2020'!C178,AGRIKOBA!E:E)</f>
        <v>0</v>
      </c>
      <c r="L178" s="15" t="n">
        <f aca="false">+SUMIF(LMOI!F:F,'ALL 2020'!C178,LMOI!D:D)</f>
        <v>0</v>
      </c>
      <c r="M178" s="15" t="n">
        <f aca="false">+SUMIF(TARTINE!G:G,'ALL 2020'!C178,TARTINE!E:E)</f>
        <v>0</v>
      </c>
      <c r="N178" s="15" t="n">
        <f aca="false">+SUMIF(IDF!F:F,'ALL 2020'!C178,IDF!D:D)</f>
        <v>0</v>
      </c>
      <c r="O178" s="15" t="n">
        <f aca="false">+SUMIF(RYA!G:G,C178,RYA!E:E)</f>
        <v>0</v>
      </c>
      <c r="P178" s="15" t="n">
        <f aca="false">+SUMIF('SCI NOAH'!G:G,'ALL 2020'!C178,'SCI NOAH'!E:E)</f>
        <v>0</v>
      </c>
      <c r="Q178" s="15" t="n">
        <f aca="false">+SUMIF(SIM!F:F,'ALL 2020'!C178,SIM!D:D)</f>
        <v>0</v>
      </c>
      <c r="R178" s="15" t="n">
        <f aca="false">+SUMIF('First Energy'!F:F,'ALL 2020'!C178,'First Energy'!D:D)</f>
        <v>0</v>
      </c>
      <c r="S178" s="15" t="n">
        <f aca="false">+SUMIF('ID Motors'!G:G,C178,'ID Motors'!E:E)</f>
        <v>0</v>
      </c>
      <c r="T178" s="15" t="n">
        <f aca="false">+SUMIF('ID RENTAL'!G:G,'ALL 2020'!C178,'ID RENTAL'!E:E)</f>
        <v>0</v>
      </c>
      <c r="U178" s="15" t="n">
        <f aca="false">+SUMIF('MCM '!G:G,'ALL 2020'!C178,'MCM '!E:E)</f>
        <v>0</v>
      </c>
      <c r="V178" s="15" t="n">
        <f aca="false">SUMIF(AGRIMOTORS!G:G,C178,AGRIMOTORS!E:E)</f>
        <v>0</v>
      </c>
      <c r="W178" s="15" t="n">
        <f aca="false">+SUMIF(BOVIMA!F:F,'ALL 2020'!C178,BOVIMA!D:D)</f>
        <v>0</v>
      </c>
      <c r="X178" s="15" t="n">
        <f aca="false">+SUMIF(AGRIFEED!F:F,'ALL 2020'!C178,AGRIFEED!D:D)</f>
        <v>0</v>
      </c>
      <c r="Y178" s="15" t="n">
        <f aca="false">SUMIF(AMIP!F:F,'ALL 2020'!C178,AMIP!D:D)</f>
        <v>0</v>
      </c>
      <c r="Z178" s="15" t="n">
        <f aca="false">+SUMIF(ISF!G:G,'ALL 2020'!C178,ISF!E:E)</f>
        <v>0</v>
      </c>
      <c r="AA178" s="29" t="n">
        <f aca="false">+SUMIF(DISCOI!G:G,'ALL 2020'!C178,DISCOI!E:E)</f>
        <v>0</v>
      </c>
      <c r="AB178" s="15" t="n">
        <f aca="false">+SUMIF(MABEL!F:F,'ALL 2020'!C178,MABEL!D:D)</f>
        <v>0</v>
      </c>
      <c r="AC178" s="15" t="n">
        <f aca="false">+SUMIF(NMP!F:F,'ALL 2020'!C178,NMP!D:D)</f>
        <v>0</v>
      </c>
      <c r="AD178" s="15" t="n">
        <f aca="false">SUMIF('AMCHO '!F:F,'ALL 2020'!C178,'AMCHO '!D:D)</f>
        <v>0</v>
      </c>
      <c r="AE178" s="41" t="n">
        <f aca="false">+SUMIF(CONFORTIS!G:G,'ALL 2020'!C178,CONFORTIS!E:E)</f>
        <v>0</v>
      </c>
      <c r="AF178" s="15" t="n">
        <f aca="false">+SUMIF('IRS IMMO'!G:G,'ALL 2020'!C178,'IRS IMMO'!E:E)</f>
        <v>0</v>
      </c>
      <c r="AG178" s="15" t="n">
        <f aca="false">+SUMIF(AGRIVETAM!F:F,'ALL 2020'!C178,AGRIVETAM!D:D)</f>
        <v>0</v>
      </c>
      <c r="AH178" s="15" t="n">
        <f aca="false">+SUMIF(EUROPAINTS!F:F,'ALL 2020'!C178,EUROPAINTS!D:D)</f>
        <v>0</v>
      </c>
      <c r="AI178" s="15" t="n">
        <f aca="false">+SUMIF('VET ABE'!F:F,'ALL 2020'!C178,'VET ABE'!E:E)</f>
        <v>-186201900</v>
      </c>
      <c r="AJ178" s="15" t="n">
        <f aca="false">SUMIF('VET FIA'!F:F,'ALL 2020'!C178,'VET FIA'!E:E)</f>
        <v>0</v>
      </c>
      <c r="AK178" s="15" t="n">
        <f aca="false">+SUMIF('CSS SAKAY'!F:F,'ALL 2020'!C178,'CSS SAKAY'!D:D)</f>
        <v>0</v>
      </c>
      <c r="AL178" s="15" t="n">
        <f aca="false">+SUMIF(AGRIMA!F:F,'ALL 2020'!C178,AGRIMA!D:D)</f>
        <v>0</v>
      </c>
      <c r="AM178" s="15" t="n">
        <f aca="false">SUMIF('United Malagasy'!F:F,'ALL 2020'!C178,'United Malagasy'!D:D)</f>
        <v>4354199.6</v>
      </c>
      <c r="AN178" s="15" t="n">
        <f aca="false">+SUMIF(NUTRIFOOD!E:E,'ALL 2020'!C178,NUTRIFOOD!D:D)</f>
        <v>0</v>
      </c>
      <c r="AO178" s="15" t="n">
        <f aca="false">+SUMIF(FERRIS!H:H,'ALL 2020'!C178,FERRIS!F:F)</f>
        <v>0</v>
      </c>
      <c r="AP178" s="15" t="n">
        <f aca="false">+SUMIF(SEM!F:F,'ALL 2020'!C178,SEM!D:D)</f>
        <v>0</v>
      </c>
      <c r="AQ178" s="15" t="n">
        <f aca="false">+SUMIF(Madatrade!F:F,'ALL 2020'!C178,Madatrade!D:D)</f>
        <v>0</v>
      </c>
      <c r="AR178" s="15" t="n">
        <f aca="false">+SUMIF('FLY TECH'!F:F,'ALL 2020'!C178,'FLY TECH'!E:E)</f>
        <v>0</v>
      </c>
      <c r="AS178" s="15" t="n">
        <f aca="false">+SUMIF('FIRST INVESTISSEMENT'!G:G,'ALL 2020'!C178,'FIRST INVESTISSEMENT'!E:E)</f>
        <v>0</v>
      </c>
      <c r="AT178" s="105" t="n">
        <f aca="false">+SUM(F178:AS178)</f>
        <v>-47753625.27</v>
      </c>
      <c r="AU178" s="106" t="n">
        <f aca="false">+AT178/$AW$2</f>
        <v>-10514.7371889581</v>
      </c>
    </row>
    <row r="179" customFormat="false" ht="17.25" hidden="false" customHeight="true" outlineLevel="0" collapsed="false">
      <c r="A179" s="6" t="str">
        <f aca="false">+LEFT(B179)</f>
        <v>4</v>
      </c>
      <c r="B179" s="6" t="str">
        <f aca="false">+LEFT(C179,3)</f>
        <v>466</v>
      </c>
      <c r="C179" s="20" t="n">
        <v>46680000</v>
      </c>
      <c r="D179" s="46" t="str">
        <f aca="false">+IF(AT179&gt;0,"BIL22","BIL28")</f>
        <v>BIL22</v>
      </c>
      <c r="E179" s="57" t="s">
        <v>68</v>
      </c>
      <c r="F179" s="15" t="n">
        <f aca="false">+SUMIF(AGRIFARM!H:H,C179,AGRIFARM!L:L)</f>
        <v>0</v>
      </c>
      <c r="G179" s="15" t="n">
        <f aca="false">+SUMIF(AGRICORP!I:I,C179,AGRICORP!E:E)</f>
        <v>0</v>
      </c>
      <c r="H179" s="15" t="n">
        <f aca="false">+SUMIF(SMTP!D:D,'ALL 2020'!C179,SMTP!G:G)</f>
        <v>93986305.02</v>
      </c>
      <c r="I179" s="15" t="n">
        <f aca="false">+SUMIF(AGRIVET!G:G,C179,AGRIVET!E:E)</f>
        <v>0</v>
      </c>
      <c r="J179" s="15" t="n">
        <f aca="false">+SUMIF(AGRIVAL!G:G,'ALL 2020'!C179,AGRIVAL!E:E)</f>
        <v>0</v>
      </c>
      <c r="K179" s="15" t="n">
        <f aca="false">+SUMIF(AGRIKOBA!G:G,'ALL 2020'!C179,AGRIKOBA!E:E)</f>
        <v>0</v>
      </c>
      <c r="L179" s="15" t="n">
        <f aca="false">+SUMIF(LMOI!F:F,'ALL 2020'!C179,LMOI!D:D)</f>
        <v>0</v>
      </c>
      <c r="M179" s="15" t="n">
        <f aca="false">+SUMIF(TARTINE!G:G,'ALL 2020'!C179,TARTINE!E:E)</f>
        <v>0</v>
      </c>
      <c r="N179" s="15" t="n">
        <f aca="false">+SUMIF(IDF!F:F,'ALL 2020'!C179,IDF!D:D)</f>
        <v>0</v>
      </c>
      <c r="O179" s="15" t="n">
        <f aca="false">+SUMIF(RYA!G:G,C179,RYA!E:E)</f>
        <v>0</v>
      </c>
      <c r="P179" s="15" t="n">
        <f aca="false">+SUMIF('SCI NOAH'!G:G,'ALL 2020'!C179,'SCI NOAH'!E:E)</f>
        <v>0</v>
      </c>
      <c r="Q179" s="15" t="n">
        <f aca="false">+SUMIF(SIM!F:F,'ALL 2020'!C179,SIM!D:D)</f>
        <v>0</v>
      </c>
      <c r="R179" s="15" t="n">
        <f aca="false">+SUMIF('First Energy'!F:F,'ALL 2020'!C179,'First Energy'!D:D)</f>
        <v>0</v>
      </c>
      <c r="S179" s="15" t="n">
        <f aca="false">+SUMIF('ID Motors'!G:G,C179,'ID Motors'!E:E)</f>
        <v>0</v>
      </c>
      <c r="T179" s="15" t="n">
        <f aca="false">+SUMIF('ID RENTAL'!G:G,'ALL 2020'!C179,'ID RENTAL'!E:E)</f>
        <v>0</v>
      </c>
      <c r="U179" s="15" t="n">
        <f aca="false">+SUMIF('MCM '!G:G,'ALL 2020'!C179,'MCM '!E:E)</f>
        <v>0</v>
      </c>
      <c r="V179" s="15" t="n">
        <f aca="false">SUMIF(AGRIMOTORS!G:G,C179,AGRIMOTORS!E:E)</f>
        <v>0</v>
      </c>
      <c r="W179" s="15" t="n">
        <f aca="false">+SUMIF(BOVIMA!F:F,'ALL 2020'!C179,BOVIMA!D:D)</f>
        <v>0</v>
      </c>
      <c r="X179" s="15" t="n">
        <f aca="false">+SUMIF(AGRIFEED!F:F,'ALL 2020'!C179,AGRIFEED!D:D)</f>
        <v>0</v>
      </c>
      <c r="Y179" s="15" t="n">
        <f aca="false">SUMIF(AMIP!F:F,'ALL 2020'!C179,AMIP!D:D)</f>
        <v>0</v>
      </c>
      <c r="Z179" s="15" t="n">
        <f aca="false">+SUMIF(ISF!G:G,'ALL 2020'!C179,ISF!E:E)</f>
        <v>0</v>
      </c>
      <c r="AA179" s="29" t="n">
        <f aca="false">+SUMIF(DISCOI!G:G,'ALL 2020'!C179,DISCOI!E:E)</f>
        <v>0</v>
      </c>
      <c r="AB179" s="15" t="n">
        <f aca="false">+SUMIF(MABEL!F:F,'ALL 2020'!C179,MABEL!D:D)</f>
        <v>0</v>
      </c>
      <c r="AC179" s="15" t="n">
        <f aca="false">+SUMIF(NMP!F:F,'ALL 2020'!C179,NMP!D:D)</f>
        <v>0</v>
      </c>
      <c r="AD179" s="15" t="n">
        <f aca="false">SUMIF('AMCHO '!F:F,'ALL 2020'!C179,'AMCHO '!D:D)</f>
        <v>0</v>
      </c>
      <c r="AE179" s="41" t="n">
        <f aca="false">+SUMIF(CONFORTIS!G:G,'ALL 2020'!C179,CONFORTIS!E:E)</f>
        <v>0</v>
      </c>
      <c r="AF179" s="15" t="n">
        <f aca="false">+SUMIF('IRS IMMO'!G:G,'ALL 2020'!C179,'IRS IMMO'!E:E)</f>
        <v>0</v>
      </c>
      <c r="AG179" s="15" t="n">
        <f aca="false">+SUMIF(AGRIVETAM!F:F,'ALL 2020'!C179,AGRIVETAM!D:D)</f>
        <v>0</v>
      </c>
      <c r="AH179" s="15" t="n">
        <f aca="false">+SUMIF(EUROPAINTS!F:F,'ALL 2020'!C179,EUROPAINTS!D:D)</f>
        <v>0</v>
      </c>
      <c r="AI179" s="15" t="n">
        <f aca="false">+SUMIF('VET ABE'!F:F,'ALL 2020'!C179,'VET ABE'!E:E)</f>
        <v>0</v>
      </c>
      <c r="AJ179" s="15" t="n">
        <f aca="false">SUMIF('VET FIA'!F:F,'ALL 2020'!C179,'VET FIA'!E:E)</f>
        <v>0</v>
      </c>
      <c r="AK179" s="15" t="n">
        <f aca="false">+SUMIF('CSS SAKAY'!F:F,'ALL 2020'!C179,'CSS SAKAY'!D:D)</f>
        <v>0</v>
      </c>
      <c r="AL179" s="15" t="n">
        <f aca="false">+SUMIF(AGRIMA!F:F,'ALL 2020'!C179,AGRIMA!D:D)</f>
        <v>0</v>
      </c>
      <c r="AM179" s="15" t="n">
        <f aca="false">SUMIF('United Malagasy'!F:F,'ALL 2020'!C179,'United Malagasy'!D:D)</f>
        <v>0</v>
      </c>
      <c r="AN179" s="15" t="n">
        <f aca="false">+SUMIF(NUTRIFOOD!E:E,'ALL 2020'!C179,NUTRIFOOD!D:D)</f>
        <v>0</v>
      </c>
      <c r="AO179" s="15" t="n">
        <f aca="false">+SUMIF(FERRIS!H:H,'ALL 2020'!C179,FERRIS!F:F)</f>
        <v>0</v>
      </c>
      <c r="AP179" s="15" t="n">
        <f aca="false">+SUMIF(SEM!F:F,'ALL 2020'!C179,SEM!D:D)</f>
        <v>0</v>
      </c>
      <c r="AQ179" s="15" t="n">
        <f aca="false">+SUMIF(Madatrade!F:F,'ALL 2020'!C179,Madatrade!D:D)</f>
        <v>0</v>
      </c>
      <c r="AR179" s="15" t="n">
        <f aca="false">+SUMIF('FLY TECH'!F:F,'ALL 2020'!C179,'FLY TECH'!E:E)</f>
        <v>0</v>
      </c>
      <c r="AS179" s="15" t="n">
        <f aca="false">+SUMIF('FIRST INVESTISSEMENT'!G:G,'ALL 2020'!C179,'FIRST INVESTISSEMENT'!E:E)</f>
        <v>0</v>
      </c>
      <c r="AT179" s="105" t="n">
        <f aca="false">+SUM(F179:AS179)</f>
        <v>93986305.02</v>
      </c>
      <c r="AU179" s="106" t="n">
        <f aca="false">+AT179/$AW$2</f>
        <v>20694.5816377084</v>
      </c>
    </row>
    <row r="180" customFormat="false" ht="17.25" hidden="false" customHeight="true" outlineLevel="0" collapsed="false">
      <c r="A180" s="6" t="str">
        <f aca="false">+LEFT(B180)</f>
        <v>4</v>
      </c>
      <c r="B180" s="6" t="str">
        <f aca="false">+LEFT(C180,3)</f>
        <v>466</v>
      </c>
      <c r="C180" s="20" t="n">
        <v>46690000</v>
      </c>
      <c r="D180" s="46" t="str">
        <f aca="false">+IF(AT180&gt;0,"L23","L29")</f>
        <v>L23</v>
      </c>
      <c r="E180" s="57" t="s">
        <v>950</v>
      </c>
      <c r="F180" s="15" t="n">
        <f aca="false">+SUMIF(AGRIFARM!H:H,C180,AGRIFARM!L:L)</f>
        <v>0</v>
      </c>
      <c r="G180" s="15" t="n">
        <f aca="false">+SUMIF(AGRICORP!I:I,C180,AGRICORP!E:E)</f>
        <v>0</v>
      </c>
      <c r="H180" s="15" t="n">
        <f aca="false">+SUMIF(SMTP!D:D,'ALL 2020'!C180,SMTP!G:G)</f>
        <v>664150</v>
      </c>
      <c r="I180" s="15" t="n">
        <f aca="false">+SUMIF(AGRIVET!G:G,C180,AGRIVET!E:E)</f>
        <v>0</v>
      </c>
      <c r="J180" s="15" t="n">
        <f aca="false">+SUMIF(AGRIVAL!G:G,'ALL 2020'!C180,AGRIVAL!E:E)</f>
        <v>0</v>
      </c>
      <c r="K180" s="15" t="n">
        <f aca="false">+SUMIF(AGRIKOBA!G:G,'ALL 2020'!C180,AGRIKOBA!E:E)</f>
        <v>0</v>
      </c>
      <c r="L180" s="15" t="n">
        <f aca="false">+SUMIF(LMOI!F:F,'ALL 2020'!C180,LMOI!D:D)</f>
        <v>0</v>
      </c>
      <c r="M180" s="15" t="n">
        <f aca="false">+SUMIF(TARTINE!G:G,'ALL 2020'!C180,TARTINE!E:E)</f>
        <v>0</v>
      </c>
      <c r="N180" s="15" t="n">
        <f aca="false">+SUMIF(IDF!F:F,'ALL 2020'!C180,IDF!D:D)</f>
        <v>0</v>
      </c>
      <c r="O180" s="15" t="n">
        <f aca="false">+SUMIF(RYA!G:G,C180,RYA!E:E)</f>
        <v>0</v>
      </c>
      <c r="P180" s="15" t="n">
        <f aca="false">+SUMIF('SCI NOAH'!G:G,'ALL 2020'!C180,'SCI NOAH'!E:E)</f>
        <v>0</v>
      </c>
      <c r="Q180" s="15" t="n">
        <f aca="false">+SUMIF(SIM!F:F,'ALL 2020'!C180,SIM!D:D)</f>
        <v>0</v>
      </c>
      <c r="R180" s="15" t="n">
        <f aca="false">+SUMIF('First Energy'!F:F,'ALL 2020'!C180,'First Energy'!D:D)</f>
        <v>0</v>
      </c>
      <c r="S180" s="15" t="n">
        <f aca="false">+SUMIF('ID Motors'!G:G,C180,'ID Motors'!E:E)</f>
        <v>0</v>
      </c>
      <c r="T180" s="15" t="n">
        <f aca="false">+SUMIF('ID RENTAL'!G:G,'ALL 2020'!C180,'ID RENTAL'!E:E)</f>
        <v>0</v>
      </c>
      <c r="U180" s="15" t="n">
        <f aca="false">+SUMIF('MCM '!G:G,'ALL 2020'!C180,'MCM '!E:E)</f>
        <v>0</v>
      </c>
      <c r="V180" s="15" t="n">
        <f aca="false">SUMIF(AGRIMOTORS!G:G,C180,AGRIMOTORS!E:E)</f>
        <v>0</v>
      </c>
      <c r="W180" s="15" t="n">
        <f aca="false">+SUMIF(BOVIMA!F:F,'ALL 2020'!C180,BOVIMA!D:D)</f>
        <v>0</v>
      </c>
      <c r="X180" s="15" t="n">
        <f aca="false">+SUMIF(AGRIFEED!F:F,'ALL 2020'!C180,AGRIFEED!D:D)</f>
        <v>0</v>
      </c>
      <c r="Y180" s="15" t="n">
        <f aca="false">SUMIF(AMIP!F:F,'ALL 2020'!C180,AMIP!D:D)</f>
        <v>0</v>
      </c>
      <c r="Z180" s="15" t="n">
        <f aca="false">+SUMIF(ISF!G:G,'ALL 2020'!C180,ISF!E:E)</f>
        <v>0</v>
      </c>
      <c r="AA180" s="29" t="n">
        <f aca="false">+SUMIF(DISCOI!G:G,'ALL 2020'!C180,DISCOI!E:E)</f>
        <v>0</v>
      </c>
      <c r="AB180" s="15" t="n">
        <f aca="false">+SUMIF(MABEL!F:F,'ALL 2020'!C180,MABEL!D:D)</f>
        <v>0</v>
      </c>
      <c r="AC180" s="15" t="n">
        <f aca="false">+SUMIF(NMP!F:F,'ALL 2020'!C180,NMP!D:D)</f>
        <v>0</v>
      </c>
      <c r="AD180" s="15" t="n">
        <f aca="false">SUMIF('AMCHO '!F:F,'ALL 2020'!C180,'AMCHO '!D:D)</f>
        <v>0</v>
      </c>
      <c r="AE180" s="41" t="n">
        <f aca="false">+SUMIF(CONFORTIS!G:G,'ALL 2020'!C180,CONFORTIS!E:E)</f>
        <v>0</v>
      </c>
      <c r="AF180" s="15" t="n">
        <f aca="false">+SUMIF('IRS IMMO'!G:G,'ALL 2020'!C180,'IRS IMMO'!E:E)</f>
        <v>0</v>
      </c>
      <c r="AG180" s="15" t="n">
        <f aca="false">+SUMIF(AGRIVETAM!F:F,'ALL 2020'!C180,AGRIVETAM!D:D)</f>
        <v>0</v>
      </c>
      <c r="AH180" s="15" t="n">
        <f aca="false">+SUMIF(EUROPAINTS!F:F,'ALL 2020'!C180,EUROPAINTS!D:D)</f>
        <v>0</v>
      </c>
      <c r="AI180" s="15" t="n">
        <f aca="false">+SUMIF('VET ABE'!F:F,'ALL 2020'!C180,'VET ABE'!E:E)</f>
        <v>0</v>
      </c>
      <c r="AJ180" s="15" t="n">
        <f aca="false">SUMIF('VET FIA'!F:F,'ALL 2020'!C180,'VET FIA'!E:E)</f>
        <v>0</v>
      </c>
      <c r="AK180" s="15" t="n">
        <f aca="false">+SUMIF('CSS SAKAY'!F:F,'ALL 2020'!C180,'CSS SAKAY'!D:D)</f>
        <v>0</v>
      </c>
      <c r="AL180" s="15" t="n">
        <f aca="false">+SUMIF(AGRIMA!F:F,'ALL 2020'!C180,AGRIMA!D:D)</f>
        <v>0</v>
      </c>
      <c r="AM180" s="15" t="n">
        <f aca="false">SUMIF('United Malagasy'!F:F,'ALL 2020'!C180,'United Malagasy'!D:D)</f>
        <v>0</v>
      </c>
      <c r="AN180" s="15" t="n">
        <f aca="false">+SUMIF(NUTRIFOOD!E:E,'ALL 2020'!C180,NUTRIFOOD!D:D)</f>
        <v>0</v>
      </c>
      <c r="AO180" s="15" t="n">
        <f aca="false">+SUMIF(FERRIS!H:H,'ALL 2020'!C180,FERRIS!F:F)</f>
        <v>0</v>
      </c>
      <c r="AP180" s="15" t="n">
        <f aca="false">+SUMIF(SEM!F:F,'ALL 2020'!C180,SEM!D:D)</f>
        <v>0</v>
      </c>
      <c r="AQ180" s="15" t="n">
        <f aca="false">+SUMIF(Madatrade!F:F,'ALL 2020'!C180,Madatrade!D:D)</f>
        <v>0</v>
      </c>
      <c r="AR180" s="15" t="n">
        <f aca="false">+SUMIF('FLY TECH'!F:F,'ALL 2020'!C180,'FLY TECH'!E:E)</f>
        <v>0</v>
      </c>
      <c r="AS180" s="15" t="n">
        <f aca="false">+SUMIF('FIRST INVESTISSEMENT'!G:G,'ALL 2020'!C180,'FIRST INVESTISSEMENT'!E:E)</f>
        <v>0</v>
      </c>
      <c r="AT180" s="105" t="n">
        <f aca="false">+SUM(F180:AS180)</f>
        <v>664150</v>
      </c>
      <c r="AU180" s="106" t="n">
        <f aca="false">+AT180/$AW$2</f>
        <v>146.237330978798</v>
      </c>
    </row>
    <row r="181" customFormat="false" ht="17.25" hidden="false" customHeight="true" outlineLevel="0" collapsed="false">
      <c r="A181" s="6" t="str">
        <f aca="false">+LEFT(B181)</f>
        <v>4</v>
      </c>
      <c r="B181" s="6" t="str">
        <f aca="false">+LEFT(C181,3)</f>
        <v>467</v>
      </c>
      <c r="C181" s="20" t="n">
        <v>46700001</v>
      </c>
      <c r="D181" s="46" t="str">
        <f aca="false">+IF(AT181&gt;0,"L24","L30")</f>
        <v>L30</v>
      </c>
      <c r="E181" s="57" t="s">
        <v>642</v>
      </c>
      <c r="F181" s="15" t="n">
        <f aca="false">+SUMIF(AGRIFARM!H:H,C181,AGRIFARM!L:L)</f>
        <v>0</v>
      </c>
      <c r="G181" s="15" t="n">
        <f aca="false">+SUMIF(AGRICORP!I:I,C181,AGRICORP!E:E)</f>
        <v>0</v>
      </c>
      <c r="H181" s="15" t="n">
        <f aca="false">+SUMIF(SMTP!D:D,'ALL 2020'!C181,SMTP!G:G)</f>
        <v>200000000</v>
      </c>
      <c r="I181" s="15" t="n">
        <f aca="false">+SUMIF(AGRIVET!G:G,C181,AGRIVET!E:E)</f>
        <v>12890131.1</v>
      </c>
      <c r="J181" s="15" t="n">
        <f aca="false">+SUMIF(AGRIVAL!G:G,'ALL 2020'!C181,AGRIVAL!E:E)</f>
        <v>0</v>
      </c>
      <c r="K181" s="15" t="n">
        <f aca="false">+SUMIF(AGRIKOBA!G:G,'ALL 2020'!C181,AGRIKOBA!E:E)</f>
        <v>0</v>
      </c>
      <c r="L181" s="15" t="n">
        <f aca="false">+SUMIF(LMOI!F:F,'ALL 2020'!C181,LMOI!D:D)</f>
        <v>0</v>
      </c>
      <c r="M181" s="15" t="n">
        <f aca="false">+SUMIF(TARTINE!G:G,'ALL 2020'!C181,TARTINE!E:E)</f>
        <v>0</v>
      </c>
      <c r="N181" s="15" t="n">
        <f aca="false">+SUMIF(IDF!F:F,'ALL 2020'!C181,IDF!D:D)</f>
        <v>0</v>
      </c>
      <c r="O181" s="15" t="n">
        <f aca="false">+SUMIF(RYA!G:G,C181,RYA!E:E)</f>
        <v>0</v>
      </c>
      <c r="P181" s="15" t="n">
        <f aca="false">+SUMIF('SCI NOAH'!G:G,'ALL 2020'!C181,'SCI NOAH'!E:E)</f>
        <v>0</v>
      </c>
      <c r="Q181" s="15" t="n">
        <f aca="false">+SUMIF(SIM!F:F,'ALL 2020'!C181,SIM!D:D)</f>
        <v>0</v>
      </c>
      <c r="R181" s="15" t="n">
        <f aca="false">+SUMIF('First Energy'!F:F,'ALL 2020'!C181,'First Energy'!D:D)</f>
        <v>0</v>
      </c>
      <c r="S181" s="15" t="n">
        <f aca="false">+SUMIF('ID Motors'!G:G,C181,'ID Motors'!E:E)</f>
        <v>-5209698.18999982</v>
      </c>
      <c r="T181" s="15" t="n">
        <f aca="false">+SUMIF('ID RENTAL'!G:G,'ALL 2020'!C181,'ID RENTAL'!E:E)</f>
        <v>0</v>
      </c>
      <c r="U181" s="15" t="n">
        <f aca="false">+SUMIF('MCM '!G:G,'ALL 2020'!C181,'MCM '!E:E)</f>
        <v>0</v>
      </c>
      <c r="V181" s="15" t="n">
        <f aca="false">SUMIF(AGRIMOTORS!G:G,C181,AGRIMOTORS!E:E)</f>
        <v>0</v>
      </c>
      <c r="W181" s="15" t="n">
        <f aca="false">+SUMIF(BOVIMA!F:F,'ALL 2020'!C181,BOVIMA!D:D)</f>
        <v>-5670000000</v>
      </c>
      <c r="X181" s="15" t="n">
        <f aca="false">+SUMIF(AGRIFEED!F:F,'ALL 2020'!C181,AGRIFEED!D:D)</f>
        <v>0</v>
      </c>
      <c r="Y181" s="15" t="n">
        <f aca="false">SUMIF(AMIP!F:F,'ALL 2020'!C181,AMIP!D:D)</f>
        <v>0</v>
      </c>
      <c r="Z181" s="15" t="n">
        <f aca="false">+SUMIF(ISF!G:G,'ALL 2020'!C181,ISF!E:E)</f>
        <v>0</v>
      </c>
      <c r="AA181" s="29" t="n">
        <f aca="false">+SUMIF(DISCOI!G:G,'ALL 2020'!C181,DISCOI!E:E)</f>
        <v>596329.939999998</v>
      </c>
      <c r="AB181" s="15" t="n">
        <f aca="false">+SUMIF(MABEL!F:F,'ALL 2020'!C181,MABEL!D:D)</f>
        <v>-4926066819.85</v>
      </c>
      <c r="AC181" s="15" t="n">
        <f aca="false">+SUMIF(NMP!F:F,'ALL 2020'!C181,NMP!D:D)</f>
        <v>0</v>
      </c>
      <c r="AD181" s="15" t="n">
        <f aca="false">SUMIF('AMCHO '!F:F,'ALL 2020'!C181,'AMCHO '!D:D)</f>
        <v>0</v>
      </c>
      <c r="AE181" s="41" t="n">
        <f aca="false">+SUMIF(CONFORTIS!G:G,'ALL 2020'!C181,CONFORTIS!E:E)</f>
        <v>0</v>
      </c>
      <c r="AF181" s="15" t="n">
        <f aca="false">+SUMIF('IRS IMMO'!G:G,'ALL 2020'!C181,'IRS IMMO'!E:E)</f>
        <v>0</v>
      </c>
      <c r="AG181" s="15" t="n">
        <f aca="false">+SUMIF(AGRIVETAM!F:F,'ALL 2020'!C181,AGRIVETAM!D:D)</f>
        <v>0</v>
      </c>
      <c r="AH181" s="15" t="n">
        <f aca="false">+SUMIF(EUROPAINTS!F:F,'ALL 2020'!C181,EUROPAINTS!D:D)</f>
        <v>0</v>
      </c>
      <c r="AI181" s="15" t="n">
        <f aca="false">+SUMIF('VET ABE'!F:F,'ALL 2020'!C181,'VET ABE'!E:E)</f>
        <v>0</v>
      </c>
      <c r="AJ181" s="15" t="n">
        <f aca="false">SUMIF('VET FIA'!F:F,'ALL 2020'!C181,'VET FIA'!E:E)</f>
        <v>0</v>
      </c>
      <c r="AK181" s="15" t="n">
        <f aca="false">+SUMIF('CSS SAKAY'!F:F,'ALL 2020'!C181,'CSS SAKAY'!D:D)</f>
        <v>0</v>
      </c>
      <c r="AL181" s="15" t="n">
        <f aca="false">+SUMIF(AGRIMA!F:F,'ALL 2020'!C181,AGRIMA!D:D)</f>
        <v>0</v>
      </c>
      <c r="AM181" s="15" t="n">
        <f aca="false">SUMIF('United Malagasy'!F:F,'ALL 2020'!C181,'United Malagasy'!D:D)</f>
        <v>0</v>
      </c>
      <c r="AN181" s="15" t="n">
        <f aca="false">+SUMIF(NUTRIFOOD!E:E,'ALL 2020'!C181,NUTRIFOOD!D:D)</f>
        <v>0</v>
      </c>
      <c r="AO181" s="15" t="n">
        <f aca="false">+SUMIF(FERRIS!H:H,'ALL 2020'!C181,FERRIS!F:F)</f>
        <v>0</v>
      </c>
      <c r="AP181" s="15" t="n">
        <f aca="false">+SUMIF(SEM!F:F,'ALL 2020'!C181,SEM!D:D)</f>
        <v>0</v>
      </c>
      <c r="AQ181" s="15" t="n">
        <f aca="false">+SUMIF(Madatrade!F:F,'ALL 2020'!C181,Madatrade!D:D)</f>
        <v>909157280</v>
      </c>
      <c r="AR181" s="15" t="n">
        <f aca="false">+SUMIF('FLY TECH'!F:F,'ALL 2020'!C181,'FLY TECH'!E:E)</f>
        <v>0</v>
      </c>
      <c r="AS181" s="15" t="n">
        <f aca="false">+SUMIF('FIRST INVESTISSEMENT'!G:G,'ALL 2020'!C181,'FIRST INVESTISSEMENT'!E:E)</f>
        <v>-8978200</v>
      </c>
      <c r="AT181" s="105" t="n">
        <f aca="false">+SUM(F181:AS181)</f>
        <v>-9487610977</v>
      </c>
      <c r="AU181" s="106" t="n">
        <f aca="false">+AT181/$AW$2</f>
        <v>-2089050.52569695</v>
      </c>
    </row>
    <row r="182" customFormat="false" ht="17.25" hidden="false" customHeight="true" outlineLevel="0" collapsed="false">
      <c r="A182" s="6" t="str">
        <f aca="false">+LEFT(B182)</f>
        <v>4</v>
      </c>
      <c r="B182" s="6" t="str">
        <f aca="false">+LEFT(C182,3)</f>
        <v>467</v>
      </c>
      <c r="C182" s="20" t="n">
        <v>46710000</v>
      </c>
      <c r="D182" s="46" t="str">
        <f aca="false">+IF(AT182&gt;0,"L25","L31")</f>
        <v>L31</v>
      </c>
      <c r="E182" s="57" t="s">
        <v>639</v>
      </c>
      <c r="F182" s="15" t="n">
        <f aca="false">+SUMIF(AGRIFARM!H:H,C182,AGRIFARM!L:L)</f>
        <v>0</v>
      </c>
      <c r="G182" s="15" t="n">
        <f aca="false">+SUMIF(AGRICORP!I:I,C182,AGRICORP!E:E)</f>
        <v>0</v>
      </c>
      <c r="H182" s="15" t="n">
        <f aca="false">+SUMIF(SMTP!D:D,'ALL 2020'!C182,SMTP!G:G)</f>
        <v>0</v>
      </c>
      <c r="I182" s="15" t="n">
        <f aca="false">+SUMIF(AGRIVET!G:G,C182,AGRIVET!E:E)</f>
        <v>0</v>
      </c>
      <c r="J182" s="15" t="n">
        <f aca="false">+SUMIF(AGRIVAL!G:G,'ALL 2020'!C182,AGRIVAL!E:E)</f>
        <v>0</v>
      </c>
      <c r="K182" s="15" t="n">
        <f aca="false">+SUMIF(AGRIKOBA!G:G,'ALL 2020'!C182,AGRIKOBA!E:E)</f>
        <v>0</v>
      </c>
      <c r="L182" s="15" t="n">
        <f aca="false">+SUMIF(LMOI!F:F,'ALL 2020'!C182,LMOI!D:D)</f>
        <v>0</v>
      </c>
      <c r="M182" s="15" t="n">
        <f aca="false">+SUMIF(TARTINE!G:G,'ALL 2020'!C182,TARTINE!E:E)</f>
        <v>0</v>
      </c>
      <c r="N182" s="15" t="n">
        <f aca="false">+SUMIF(IDF!F:F,'ALL 2020'!C182,IDF!D:D)</f>
        <v>0</v>
      </c>
      <c r="O182" s="15" t="n">
        <f aca="false">+SUMIF(RYA!G:G,C182,RYA!E:E)</f>
        <v>0</v>
      </c>
      <c r="P182" s="15" t="n">
        <f aca="false">+SUMIF('SCI NOAH'!G:G,'ALL 2020'!C182,'SCI NOAH'!E:E)</f>
        <v>0</v>
      </c>
      <c r="Q182" s="15" t="n">
        <f aca="false">+SUMIF(SIM!F:F,'ALL 2020'!C182,SIM!D:D)</f>
        <v>0</v>
      </c>
      <c r="R182" s="15" t="n">
        <f aca="false">+SUMIF('First Energy'!F:F,'ALL 2020'!C182,'First Energy'!D:D)</f>
        <v>0</v>
      </c>
      <c r="S182" s="15" t="n">
        <f aca="false">+SUMIF('ID Motors'!G:G,C182,'ID Motors'!E:E)</f>
        <v>0</v>
      </c>
      <c r="T182" s="15" t="n">
        <f aca="false">+SUMIF('ID RENTAL'!G:G,'ALL 2020'!C182,'ID RENTAL'!E:E)</f>
        <v>0</v>
      </c>
      <c r="U182" s="15" t="n">
        <f aca="false">+SUMIF('MCM '!G:G,'ALL 2020'!C182,'MCM '!E:E)</f>
        <v>0</v>
      </c>
      <c r="V182" s="15" t="n">
        <f aca="false">SUMIF(AGRIMOTORS!G:G,C182,AGRIMOTORS!E:E)</f>
        <v>0</v>
      </c>
      <c r="W182" s="15" t="n">
        <f aca="false">+SUMIF(BOVIMA!F:F,'ALL 2020'!C182,BOVIMA!D:D)</f>
        <v>0</v>
      </c>
      <c r="X182" s="15" t="n">
        <f aca="false">+SUMIF(AGRIFEED!F:F,'ALL 2020'!C182,AGRIFEED!D:D)</f>
        <v>0</v>
      </c>
      <c r="Y182" s="15" t="n">
        <f aca="false">SUMIF(AMIP!F:F,'ALL 2020'!C182,AMIP!D:D)</f>
        <v>0</v>
      </c>
      <c r="Z182" s="15" t="n">
        <f aca="false">+SUMIF(ISF!G:G,'ALL 2020'!C182,ISF!E:E)</f>
        <v>0</v>
      </c>
      <c r="AA182" s="29" t="n">
        <f aca="false">+SUMIF(DISCOI!G:G,'ALL 2020'!C182,DISCOI!E:E)</f>
        <v>0</v>
      </c>
      <c r="AB182" s="15" t="n">
        <f aca="false">+SUMIF(MABEL!F:F,'ALL 2020'!C182,MABEL!D:D)</f>
        <v>0</v>
      </c>
      <c r="AC182" s="15" t="n">
        <f aca="false">+SUMIF(NMP!F:F,'ALL 2020'!C182,NMP!D:D)</f>
        <v>0</v>
      </c>
      <c r="AD182" s="15" t="n">
        <f aca="false">SUMIF('AMCHO '!F:F,'ALL 2020'!C182,'AMCHO '!D:D)</f>
        <v>0</v>
      </c>
      <c r="AE182" s="41" t="n">
        <f aca="false">+SUMIF(CONFORTIS!G:G,'ALL 2020'!C182,CONFORTIS!E:E)</f>
        <v>0</v>
      </c>
      <c r="AF182" s="15" t="n">
        <f aca="false">+SUMIF('IRS IMMO'!G:G,'ALL 2020'!C182,'IRS IMMO'!E:E)</f>
        <v>0</v>
      </c>
      <c r="AG182" s="15" t="n">
        <f aca="false">+SUMIF(AGRIVETAM!F:F,'ALL 2020'!C182,AGRIVETAM!D:D)</f>
        <v>0</v>
      </c>
      <c r="AH182" s="15" t="n">
        <f aca="false">+SUMIF(EUROPAINTS!F:F,'ALL 2020'!C182,EUROPAINTS!D:D)</f>
        <v>0</v>
      </c>
      <c r="AI182" s="15" t="n">
        <f aca="false">+SUMIF('VET ABE'!F:F,'ALL 2020'!C182,'VET ABE'!E:E)</f>
        <v>0</v>
      </c>
      <c r="AJ182" s="15" t="n">
        <f aca="false">SUMIF('VET FIA'!F:F,'ALL 2020'!C182,'VET FIA'!E:E)</f>
        <v>0</v>
      </c>
      <c r="AK182" s="15" t="n">
        <f aca="false">+SUMIF('CSS SAKAY'!F:F,'ALL 2020'!C182,'CSS SAKAY'!D:D)</f>
        <v>0</v>
      </c>
      <c r="AL182" s="15" t="n">
        <f aca="false">+SUMIF(AGRIMA!F:F,'ALL 2020'!C182,AGRIMA!D:D)</f>
        <v>0</v>
      </c>
      <c r="AM182" s="15" t="n">
        <f aca="false">SUMIF('United Malagasy'!F:F,'ALL 2020'!C182,'United Malagasy'!D:D)</f>
        <v>0</v>
      </c>
      <c r="AN182" s="15" t="n">
        <f aca="false">+SUMIF(NUTRIFOOD!E:E,'ALL 2020'!C182,NUTRIFOOD!D:D)</f>
        <v>0</v>
      </c>
      <c r="AO182" s="15" t="n">
        <f aca="false">+SUMIF(FERRIS!H:H,'ALL 2020'!C182,FERRIS!F:F)</f>
        <v>0</v>
      </c>
      <c r="AP182" s="15" t="n">
        <f aca="false">+SUMIF(SEM!F:F,'ALL 2020'!C182,SEM!D:D)</f>
        <v>-300000000</v>
      </c>
      <c r="AQ182" s="15" t="n">
        <f aca="false">+SUMIF(Madatrade!F:F,'ALL 2020'!C182,Madatrade!D:D)</f>
        <v>0</v>
      </c>
      <c r="AR182" s="15" t="n">
        <f aca="false">+SUMIF('FLY TECH'!F:F,'ALL 2020'!C182,'FLY TECH'!E:E)</f>
        <v>0</v>
      </c>
      <c r="AS182" s="15" t="n">
        <f aca="false">+SUMIF('FIRST INVESTISSEMENT'!G:G,'ALL 2020'!C182,'FIRST INVESTISSEMENT'!E:E)</f>
        <v>0</v>
      </c>
      <c r="AT182" s="105" t="n">
        <f aca="false">+SUM(F182:AS182)</f>
        <v>-300000000</v>
      </c>
      <c r="AU182" s="106" t="n">
        <f aca="false">+AT182/$AW$2</f>
        <v>-66056.160948038</v>
      </c>
    </row>
    <row r="183" customFormat="false" ht="17.25" hidden="false" customHeight="true" outlineLevel="0" collapsed="false">
      <c r="A183" s="6" t="str">
        <f aca="false">+LEFT(B183)</f>
        <v>4</v>
      </c>
      <c r="B183" s="6" t="str">
        <f aca="false">+LEFT(C183,3)</f>
        <v>467</v>
      </c>
      <c r="C183" s="20" t="n">
        <v>46711000</v>
      </c>
      <c r="D183" s="46" t="str">
        <f aca="false">+IF(AT183&gt;0,"L26","L32")</f>
        <v>L32</v>
      </c>
      <c r="E183" s="57" t="s">
        <v>105</v>
      </c>
      <c r="F183" s="15" t="n">
        <f aca="false">+SUMIF(AGRIFARM!H:H,C183,AGRIFARM!L:L)</f>
        <v>310000000</v>
      </c>
      <c r="G183" s="15" t="n">
        <f aca="false">+SUMIF(AGRICORP!I:I,C183,AGRICORP!E:E)</f>
        <v>0</v>
      </c>
      <c r="H183" s="15" t="n">
        <f aca="false">+SUMIF(SMTP!D:D,'ALL 2020'!C183,SMTP!G:G)</f>
        <v>-161261374.3</v>
      </c>
      <c r="I183" s="15" t="n">
        <f aca="false">+SUMIF(AGRIVET!G:G,C183,AGRIVET!E:E)</f>
        <v>0</v>
      </c>
      <c r="J183" s="15" t="n">
        <f aca="false">+SUMIF(AGRIVAL!G:G,'ALL 2020'!C183,AGRIVAL!E:E)</f>
        <v>0</v>
      </c>
      <c r="K183" s="15" t="n">
        <f aca="false">+SUMIF(AGRIKOBA!G:G,'ALL 2020'!C183,AGRIKOBA!E:E)</f>
        <v>0</v>
      </c>
      <c r="L183" s="15" t="n">
        <f aca="false">+SUMIF(LMOI!F:F,'ALL 2020'!C183,LMOI!D:D)</f>
        <v>0</v>
      </c>
      <c r="M183" s="15" t="n">
        <f aca="false">+SUMIF(TARTINE!G:G,'ALL 2020'!C183,TARTINE!E:E)</f>
        <v>0</v>
      </c>
      <c r="N183" s="15" t="n">
        <f aca="false">+SUMIF(IDF!F:F,'ALL 2020'!C183,IDF!D:D)</f>
        <v>0</v>
      </c>
      <c r="O183" s="15" t="n">
        <f aca="false">+SUMIF(RYA!G:G,C183,RYA!E:E)</f>
        <v>0</v>
      </c>
      <c r="P183" s="15" t="n">
        <f aca="false">+SUMIF('SCI NOAH'!G:G,'ALL 2020'!C183,'SCI NOAH'!E:E)</f>
        <v>-1000000</v>
      </c>
      <c r="Q183" s="15" t="n">
        <f aca="false">+SUMIF(SIM!F:F,'ALL 2020'!C183,SIM!D:D)</f>
        <v>0</v>
      </c>
      <c r="R183" s="15" t="n">
        <f aca="false">+SUMIF('First Energy'!F:F,'ALL 2020'!C183,'First Energy'!D:D)</f>
        <v>0</v>
      </c>
      <c r="S183" s="15" t="n">
        <f aca="false">+SUMIF('ID Motors'!G:G,C183,'ID Motors'!E:E)</f>
        <v>0</v>
      </c>
      <c r="T183" s="15" t="n">
        <f aca="false">+SUMIF('ID RENTAL'!G:G,'ALL 2020'!C183,'ID RENTAL'!E:E)</f>
        <v>0</v>
      </c>
      <c r="U183" s="15" t="n">
        <f aca="false">+SUMIF('MCM '!G:G,'ALL 2020'!C183,'MCM '!E:E)</f>
        <v>-1000000</v>
      </c>
      <c r="V183" s="15" t="n">
        <f aca="false">SUMIF(AGRIMOTORS!G:G,C183,AGRIMOTORS!E:E)</f>
        <v>0</v>
      </c>
      <c r="W183" s="15" t="n">
        <f aca="false">+SUMIF(BOVIMA!F:F,'ALL 2020'!C183,BOVIMA!D:D)</f>
        <v>0</v>
      </c>
      <c r="X183" s="15" t="n">
        <f aca="false">+SUMIF(AGRIFEED!F:F,'ALL 2020'!C183,AGRIFEED!D:D)</f>
        <v>0</v>
      </c>
      <c r="Y183" s="15" t="n">
        <f aca="false">SUMIF(AMIP!F:F,'ALL 2020'!C183,AMIP!D:D)</f>
        <v>0</v>
      </c>
      <c r="Z183" s="15" t="n">
        <f aca="false">+SUMIF(ISF!G:G,'ALL 2020'!C183,ISF!E:E)</f>
        <v>0</v>
      </c>
      <c r="AA183" s="29" t="n">
        <f aca="false">+SUMIF(DISCOI!G:G,'ALL 2020'!C183,DISCOI!E:E)</f>
        <v>0</v>
      </c>
      <c r="AB183" s="15" t="n">
        <f aca="false">+SUMIF(MABEL!F:F,'ALL 2020'!C183,MABEL!D:D)</f>
        <v>0</v>
      </c>
      <c r="AC183" s="15" t="n">
        <f aca="false">+SUMIF(NMP!F:F,'ALL 2020'!C183,NMP!D:D)</f>
        <v>-320000000</v>
      </c>
      <c r="AD183" s="15" t="n">
        <f aca="false">SUMIF('AMCHO '!F:F,'ALL 2020'!C183,'AMCHO '!D:D)</f>
        <v>0</v>
      </c>
      <c r="AE183" s="41" t="n">
        <f aca="false">+SUMIF(CONFORTIS!G:G,'ALL 2020'!C183,CONFORTIS!E:E)</f>
        <v>0</v>
      </c>
      <c r="AF183" s="15" t="n">
        <f aca="false">+SUMIF('IRS IMMO'!G:G,'ALL 2020'!C183,'IRS IMMO'!E:E)</f>
        <v>0</v>
      </c>
      <c r="AG183" s="15" t="n">
        <f aca="false">+SUMIF(AGRIVETAM!F:F,'ALL 2020'!C183,AGRIVETAM!D:D)</f>
        <v>0</v>
      </c>
      <c r="AH183" s="15" t="n">
        <f aca="false">+SUMIF(EUROPAINTS!F:F,'ALL 2020'!C183,EUROPAINTS!D:D)</f>
        <v>0</v>
      </c>
      <c r="AI183" s="15" t="n">
        <f aca="false">+SUMIF('VET ABE'!F:F,'ALL 2020'!C183,'VET ABE'!E:E)</f>
        <v>0</v>
      </c>
      <c r="AJ183" s="15" t="n">
        <f aca="false">SUMIF('VET FIA'!F:F,'ALL 2020'!C183,'VET FIA'!E:E)</f>
        <v>0</v>
      </c>
      <c r="AK183" s="15" t="n">
        <f aca="false">+SUMIF('CSS SAKAY'!F:F,'ALL 2020'!C183,'CSS SAKAY'!D:D)</f>
        <v>-30000000</v>
      </c>
      <c r="AL183" s="15" t="n">
        <f aca="false">+SUMIF(AGRIMA!F:F,'ALL 2020'!C183,AGRIMA!D:D)</f>
        <v>-518304</v>
      </c>
      <c r="AM183" s="15" t="n">
        <f aca="false">SUMIF('United Malagasy'!F:F,'ALL 2020'!C183,'United Malagasy'!D:D)</f>
        <v>0</v>
      </c>
      <c r="AN183" s="15" t="n">
        <f aca="false">+SUMIF(NUTRIFOOD!E:E,'ALL 2020'!C183,NUTRIFOOD!D:D)</f>
        <v>0</v>
      </c>
      <c r="AO183" s="15" t="n">
        <f aca="false">+SUMIF(FERRIS!H:H,'ALL 2020'!C183,FERRIS!F:F)</f>
        <v>0</v>
      </c>
      <c r="AP183" s="15" t="n">
        <f aca="false">+SUMIF(SEM!F:F,'ALL 2020'!C183,SEM!D:D)</f>
        <v>0</v>
      </c>
      <c r="AQ183" s="15" t="n">
        <f aca="false">+SUMIF(Madatrade!F:F,'ALL 2020'!C183,Madatrade!D:D)</f>
        <v>0</v>
      </c>
      <c r="AR183" s="15" t="n">
        <f aca="false">+SUMIF('FLY TECH'!F:F,'ALL 2020'!C183,'FLY TECH'!E:E)</f>
        <v>0</v>
      </c>
      <c r="AS183" s="15" t="n">
        <f aca="false">+SUMIF('FIRST INVESTISSEMENT'!G:G,'ALL 2020'!C183,'FIRST INVESTISSEMENT'!E:E)</f>
        <v>0</v>
      </c>
      <c r="AT183" s="105" t="n">
        <f aca="false">+SUM(F183:AS183)</f>
        <v>-203779678.3</v>
      </c>
      <c r="AU183" s="106" t="n">
        <f aca="false">+AT183/$AW$2</f>
        <v>-44869.6774257474</v>
      </c>
    </row>
    <row r="184" customFormat="false" ht="17.25" hidden="false" customHeight="true" outlineLevel="0" collapsed="false">
      <c r="A184" s="6" t="str">
        <f aca="false">+LEFT(B184)</f>
        <v>4</v>
      </c>
      <c r="B184" s="6" t="str">
        <f aca="false">+LEFT(C184,3)</f>
        <v>467</v>
      </c>
      <c r="C184" s="20" t="n">
        <v>46712000</v>
      </c>
      <c r="D184" s="46" t="str">
        <f aca="false">+IF(AT184&gt;0,"L27","L33")</f>
        <v>L27</v>
      </c>
      <c r="E184" s="57" t="s">
        <v>111</v>
      </c>
      <c r="F184" s="15" t="n">
        <f aca="false">+SUMIF(AGRIFARM!H:H,C184,AGRIFARM!L:L)</f>
        <v>0</v>
      </c>
      <c r="G184" s="15" t="n">
        <f aca="false">+SUMIF(AGRICORP!I:I,C184,AGRICORP!E:E)</f>
        <v>0</v>
      </c>
      <c r="H184" s="15" t="n">
        <f aca="false">+SUMIF(SMTP!D:D,'ALL 2020'!C184,SMTP!G:G)</f>
        <v>1240000000</v>
      </c>
      <c r="I184" s="15" t="n">
        <f aca="false">+SUMIF(AGRIVET!G:G,C184,AGRIVET!E:E)</f>
        <v>5598500000</v>
      </c>
      <c r="J184" s="15" t="n">
        <f aca="false">+SUMIF(AGRIVAL!G:G,'ALL 2020'!C184,AGRIVAL!E:E)</f>
        <v>0</v>
      </c>
      <c r="K184" s="15" t="n">
        <f aca="false">+SUMIF(AGRIKOBA!G:G,'ALL 2020'!C184,AGRIKOBA!E:E)</f>
        <v>0</v>
      </c>
      <c r="L184" s="15" t="n">
        <f aca="false">+SUMIF(LMOI!F:F,'ALL 2020'!C184,LMOI!D:D)</f>
        <v>0</v>
      </c>
      <c r="M184" s="15" t="n">
        <f aca="false">+SUMIF(TARTINE!G:G,'ALL 2020'!C184,TARTINE!E:E)</f>
        <v>0</v>
      </c>
      <c r="N184" s="15" t="n">
        <f aca="false">+SUMIF(IDF!F:F,'ALL 2020'!C184,IDF!D:D)</f>
        <v>4516232</v>
      </c>
      <c r="O184" s="15" t="n">
        <f aca="false">+SUMIF(RYA!G:G,C184,RYA!E:E)</f>
        <v>0</v>
      </c>
      <c r="P184" s="15" t="n">
        <f aca="false">+SUMIF('SCI NOAH'!G:G,'ALL 2020'!C184,'SCI NOAH'!E:E)</f>
        <v>0</v>
      </c>
      <c r="Q184" s="15" t="n">
        <f aca="false">+SUMIF(SIM!F:F,'ALL 2020'!C184,SIM!D:D)</f>
        <v>0</v>
      </c>
      <c r="R184" s="15" t="n">
        <f aca="false">+SUMIF('First Energy'!F:F,'ALL 2020'!C184,'First Energy'!D:D)</f>
        <v>0</v>
      </c>
      <c r="S184" s="15" t="n">
        <f aca="false">+SUMIF('ID Motors'!G:G,C184,'ID Motors'!E:E)</f>
        <v>0</v>
      </c>
      <c r="T184" s="15" t="n">
        <f aca="false">+SUMIF('ID RENTAL'!G:G,'ALL 2020'!C184,'ID RENTAL'!E:E)</f>
        <v>0</v>
      </c>
      <c r="U184" s="15" t="n">
        <f aca="false">+SUMIF('MCM '!G:G,'ALL 2020'!C184,'MCM '!E:E)</f>
        <v>0</v>
      </c>
      <c r="V184" s="15" t="n">
        <f aca="false">SUMIF(AGRIMOTORS!G:G,C184,AGRIMOTORS!E:E)</f>
        <v>0</v>
      </c>
      <c r="W184" s="15" t="n">
        <f aca="false">+SUMIF(BOVIMA!F:F,'ALL 2020'!C184,BOVIMA!D:D)</f>
        <v>0</v>
      </c>
      <c r="X184" s="15" t="n">
        <f aca="false">+SUMIF(AGRIFEED!F:F,'ALL 2020'!C184,AGRIFEED!D:D)</f>
        <v>0</v>
      </c>
      <c r="Y184" s="15" t="n">
        <f aca="false">SUMIF(AMIP!F:F,'ALL 2020'!C184,AMIP!D:D)</f>
        <v>0</v>
      </c>
      <c r="Z184" s="15" t="n">
        <f aca="false">+SUMIF(ISF!G:G,'ALL 2020'!C184,ISF!E:E)</f>
        <v>0</v>
      </c>
      <c r="AA184" s="29" t="n">
        <f aca="false">+SUMIF(DISCOI!G:G,'ALL 2020'!C184,DISCOI!E:E)</f>
        <v>0</v>
      </c>
      <c r="AB184" s="15" t="n">
        <f aca="false">+SUMIF(MABEL!F:F,'ALL 2020'!C184,MABEL!D:D)</f>
        <v>0</v>
      </c>
      <c r="AC184" s="15" t="n">
        <f aca="false">+SUMIF(NMP!F:F,'ALL 2020'!C184,NMP!D:D)</f>
        <v>0</v>
      </c>
      <c r="AD184" s="15" t="n">
        <f aca="false">SUMIF('AMCHO '!F:F,'ALL 2020'!C184,'AMCHO '!D:D)</f>
        <v>0</v>
      </c>
      <c r="AE184" s="41" t="n">
        <f aca="false">+SUMIF(CONFORTIS!G:G,'ALL 2020'!C184,CONFORTIS!E:E)</f>
        <v>0</v>
      </c>
      <c r="AF184" s="15" t="n">
        <f aca="false">+SUMIF('IRS IMMO'!G:G,'ALL 2020'!C184,'IRS IMMO'!E:E)</f>
        <v>0</v>
      </c>
      <c r="AG184" s="15" t="n">
        <f aca="false">+SUMIF(AGRIVETAM!F:F,'ALL 2020'!C184,AGRIVETAM!D:D)</f>
        <v>0</v>
      </c>
      <c r="AH184" s="15" t="n">
        <f aca="false">+SUMIF(EUROPAINTS!F:F,'ALL 2020'!C184,EUROPAINTS!D:D)</f>
        <v>0</v>
      </c>
      <c r="AI184" s="15" t="n">
        <f aca="false">+SUMIF('VET ABE'!F:F,'ALL 2020'!C184,'VET ABE'!E:E)</f>
        <v>0</v>
      </c>
      <c r="AJ184" s="15" t="n">
        <f aca="false">SUMIF('VET FIA'!F:F,'ALL 2020'!C184,'VET FIA'!E:E)</f>
        <v>0</v>
      </c>
      <c r="AK184" s="15" t="n">
        <f aca="false">+SUMIF('CSS SAKAY'!F:F,'ALL 2020'!C184,'CSS SAKAY'!D:D)</f>
        <v>0</v>
      </c>
      <c r="AL184" s="15" t="n">
        <f aca="false">+SUMIF(AGRIMA!F:F,'ALL 2020'!C184,AGRIMA!D:D)</f>
        <v>0</v>
      </c>
      <c r="AM184" s="15" t="n">
        <f aca="false">SUMIF('United Malagasy'!F:F,'ALL 2020'!C184,'United Malagasy'!D:D)</f>
        <v>0</v>
      </c>
      <c r="AN184" s="15" t="n">
        <f aca="false">+SUMIF(NUTRIFOOD!E:E,'ALL 2020'!C184,NUTRIFOOD!D:D)</f>
        <v>0</v>
      </c>
      <c r="AO184" s="15" t="n">
        <f aca="false">+SUMIF(FERRIS!H:H,'ALL 2020'!C184,FERRIS!F:F)</f>
        <v>0</v>
      </c>
      <c r="AP184" s="15" t="n">
        <f aca="false">+SUMIF(SEM!F:F,'ALL 2020'!C184,SEM!D:D)</f>
        <v>0</v>
      </c>
      <c r="AQ184" s="15" t="n">
        <f aca="false">+SUMIF(Madatrade!F:F,'ALL 2020'!C184,Madatrade!D:D)</f>
        <v>0</v>
      </c>
      <c r="AR184" s="15" t="n">
        <f aca="false">+SUMIF('FLY TECH'!F:F,'ALL 2020'!C184,'FLY TECH'!E:E)</f>
        <v>0</v>
      </c>
      <c r="AS184" s="15" t="n">
        <f aca="false">+SUMIF('FIRST INVESTISSEMENT'!G:G,'ALL 2020'!C184,'FIRST INVESTISSEMENT'!E:E)</f>
        <v>0</v>
      </c>
      <c r="AT184" s="105" t="n">
        <f aca="false">+SUM(F184:AS184)</f>
        <v>6843016232</v>
      </c>
      <c r="AU184" s="106" t="n">
        <f aca="false">+AT184/$AW$2</f>
        <v>1506744.60530343</v>
      </c>
    </row>
    <row r="185" customFormat="false" ht="17.25" hidden="false" customHeight="true" outlineLevel="0" collapsed="false">
      <c r="A185" s="6" t="str">
        <f aca="false">+LEFT(B185)</f>
        <v>4</v>
      </c>
      <c r="B185" s="6" t="str">
        <f aca="false">+LEFT(C185,3)</f>
        <v>467</v>
      </c>
      <c r="C185" s="20" t="n">
        <v>46713000</v>
      </c>
      <c r="D185" s="46" t="str">
        <f aca="false">+IF(AT185&gt;0,"L28","L34")</f>
        <v>L28</v>
      </c>
      <c r="E185" s="57" t="s">
        <v>112</v>
      </c>
      <c r="F185" s="15" t="n">
        <f aca="false">+SUMIF(AGRIFARM!H:H,C185,AGRIFARM!L:L)</f>
        <v>0</v>
      </c>
      <c r="G185" s="15" t="n">
        <f aca="false">+SUMIF(AGRICORP!I:I,C185,AGRICORP!E:E)</f>
        <v>0</v>
      </c>
      <c r="H185" s="15" t="n">
        <f aca="false">+SUMIF(SMTP!D:D,'ALL 2020'!C185,SMTP!G:G)</f>
        <v>0</v>
      </c>
      <c r="I185" s="15" t="n">
        <f aca="false">+SUMIF(AGRIVET!G:G,C185,AGRIVET!E:E)</f>
        <v>0</v>
      </c>
      <c r="J185" s="15"/>
      <c r="K185" s="15"/>
      <c r="L185" s="15" t="n">
        <f aca="false">+SUMIF(LMOI!F:F,'ALL 2020'!C185,LMOI!D:D)</f>
        <v>0</v>
      </c>
      <c r="M185" s="15" t="n">
        <f aca="false">+SUMIF(TARTINE!G:G,'ALL 2020'!C185,TARTINE!E:E)</f>
        <v>0</v>
      </c>
      <c r="N185" s="15" t="n">
        <f aca="false">+SUMIF(IDF!F:F,'ALL 2020'!C185,IDF!D:D)</f>
        <v>737333333.33</v>
      </c>
      <c r="O185" s="15" t="n">
        <f aca="false">+SUMIF(RYA!G:G,C185,RYA!E:E)</f>
        <v>0</v>
      </c>
      <c r="P185" s="15" t="n">
        <f aca="false">+SUMIF('SCI NOAH'!G:G,'ALL 2020'!C185,'SCI NOAH'!E:E)</f>
        <v>0</v>
      </c>
      <c r="Q185" s="15" t="n">
        <f aca="false">+SUMIF(SIM!F:F,'ALL 2020'!C185,SIM!D:D)</f>
        <v>0</v>
      </c>
      <c r="R185" s="15" t="n">
        <f aca="false">+SUMIF('First Energy'!F:F,'ALL 2020'!C185,'First Energy'!D:D)</f>
        <v>0</v>
      </c>
      <c r="S185" s="15" t="n">
        <f aca="false">+SUMIF('ID Motors'!G:G,C185,'ID Motors'!E:E)</f>
        <v>0</v>
      </c>
      <c r="T185" s="15" t="n">
        <f aca="false">+SUMIF('ID RENTAL'!G:G,'ALL 2020'!C185,'ID RENTAL'!E:E)</f>
        <v>0</v>
      </c>
      <c r="U185" s="15" t="n">
        <f aca="false">+SUMIF('MCM '!G:G,'ALL 2020'!C185,'MCM '!E:E)</f>
        <v>0</v>
      </c>
      <c r="V185" s="15" t="n">
        <f aca="false">SUMIF(AGRIMOTORS!G:G,C185,AGRIMOTORS!E:E)</f>
        <v>0</v>
      </c>
      <c r="W185" s="15" t="n">
        <f aca="false">+SUMIF(BOVIMA!F:F,'ALL 2020'!C185,BOVIMA!D:D)</f>
        <v>0</v>
      </c>
      <c r="X185" s="15" t="n">
        <f aca="false">+SUMIF(AGRIFEED!F:F,'ALL 2020'!C185,AGRIFEED!D:D)</f>
        <v>0</v>
      </c>
      <c r="Y185" s="15" t="n">
        <f aca="false">SUMIF(AMIP!F:F,'ALL 2020'!C185,AMIP!D:D)</f>
        <v>0</v>
      </c>
      <c r="Z185" s="15" t="n">
        <f aca="false">+SUMIF(ISF!G:G,'ALL 2020'!C185,ISF!E:E)</f>
        <v>0</v>
      </c>
      <c r="AA185" s="29" t="n">
        <f aca="false">+SUMIF(DISCOI!G:G,'ALL 2020'!C185,DISCOI!E:E)</f>
        <v>0</v>
      </c>
      <c r="AB185" s="15" t="n">
        <f aca="false">+SUMIF(MABEL!F:F,'ALL 2020'!C185,MABEL!D:D)</f>
        <v>0</v>
      </c>
      <c r="AC185" s="15" t="n">
        <f aca="false">+SUMIF(NMP!F:F,'ALL 2020'!C185,NMP!D:D)</f>
        <v>0</v>
      </c>
      <c r="AD185" s="15" t="n">
        <f aca="false">SUMIF('AMCHO '!F:F,'ALL 2020'!C185,'AMCHO '!D:D)</f>
        <v>0</v>
      </c>
      <c r="AE185" s="41" t="n">
        <f aca="false">+SUMIF(CONFORTIS!G:G,'ALL 2020'!C185,CONFORTIS!E:E)</f>
        <v>0</v>
      </c>
      <c r="AF185" s="15" t="n">
        <f aca="false">+SUMIF('IRS IMMO'!G:G,'ALL 2020'!C185,'IRS IMMO'!E:E)</f>
        <v>0</v>
      </c>
      <c r="AG185" s="15" t="n">
        <f aca="false">+SUMIF(AGRIVETAM!F:F,'ALL 2020'!C185,AGRIVETAM!D:D)</f>
        <v>0</v>
      </c>
      <c r="AH185" s="15" t="n">
        <f aca="false">+SUMIF(EUROPAINTS!F:F,'ALL 2020'!C185,EUROPAINTS!D:D)</f>
        <v>0</v>
      </c>
      <c r="AI185" s="15" t="n">
        <f aca="false">+SUMIF('VET ABE'!F:F,'ALL 2020'!C185,'VET ABE'!E:E)</f>
        <v>0</v>
      </c>
      <c r="AJ185" s="15" t="n">
        <f aca="false">SUMIF('VET FIA'!F:F,'ALL 2020'!C185,'VET FIA'!E:E)</f>
        <v>0</v>
      </c>
      <c r="AK185" s="15" t="n">
        <f aca="false">+SUMIF('CSS SAKAY'!F:F,'ALL 2020'!C185,'CSS SAKAY'!D:D)</f>
        <v>0</v>
      </c>
      <c r="AL185" s="15" t="n">
        <f aca="false">+SUMIF(AGRIMA!F:F,'ALL 2020'!C185,AGRIMA!D:D)</f>
        <v>0</v>
      </c>
      <c r="AM185" s="15" t="n">
        <f aca="false">SUMIF('United Malagasy'!F:F,'ALL 2020'!C185,'United Malagasy'!D:D)</f>
        <v>0</v>
      </c>
      <c r="AN185" s="15" t="n">
        <f aca="false">+SUMIF(NUTRIFOOD!E:E,'ALL 2020'!C185,NUTRIFOOD!D:D)</f>
        <v>0</v>
      </c>
      <c r="AO185" s="15" t="n">
        <f aca="false">+SUMIF(FERRIS!H:H,'ALL 2020'!C185,FERRIS!F:F)</f>
        <v>0</v>
      </c>
      <c r="AP185" s="15" t="n">
        <f aca="false">+SUMIF(SEM!F:F,'ALL 2020'!C185,SEM!D:D)</f>
        <v>0</v>
      </c>
      <c r="AQ185" s="15" t="n">
        <f aca="false">+SUMIF(Madatrade!F:F,'ALL 2020'!C185,Madatrade!D:D)</f>
        <v>0</v>
      </c>
      <c r="AR185" s="15" t="n">
        <f aca="false">+SUMIF('FLY TECH'!F:F,'ALL 2020'!C185,'FLY TECH'!E:E)</f>
        <v>0</v>
      </c>
      <c r="AS185" s="15" t="n">
        <f aca="false">+SUMIF('FIRST INVESTISSEMENT'!G:G,'ALL 2020'!C185,'FIRST INVESTISSEMENT'!E:E)</f>
        <v>0</v>
      </c>
      <c r="AT185" s="105" t="n">
        <f aca="false">+SUM(F185:AS185)</f>
        <v>737333333.33</v>
      </c>
      <c r="AU185" s="106" t="n">
        <f aca="false">+AT185/$AW$2</f>
        <v>162351.364462666</v>
      </c>
    </row>
    <row r="186" customFormat="false" ht="17.25" hidden="false" customHeight="true" outlineLevel="0" collapsed="false">
      <c r="A186" s="6" t="str">
        <f aca="false">+LEFT(B186)</f>
        <v>4</v>
      </c>
      <c r="B186" s="6" t="str">
        <f aca="false">+LEFT(C186,3)</f>
        <v>467</v>
      </c>
      <c r="C186" s="20" t="n">
        <v>46714000</v>
      </c>
      <c r="D186" s="46" t="str">
        <f aca="false">+IF(AT186&gt;0,"L29","L35")</f>
        <v>L29</v>
      </c>
      <c r="E186" s="57" t="s">
        <v>101</v>
      </c>
      <c r="F186" s="15" t="n">
        <f aca="false">+SUMIF(AGRIFARM!H:H,C186,AGRIFARM!L:L)</f>
        <v>0</v>
      </c>
      <c r="G186" s="15" t="n">
        <f aca="false">+SUMIF(AGRICORP!I:I,C186,AGRICORP!E:E)</f>
        <v>0</v>
      </c>
      <c r="H186" s="15" t="n">
        <f aca="false">+SUMIF(SMTP!D:D,'ALL 2020'!C186,SMTP!G:G)</f>
        <v>0</v>
      </c>
      <c r="I186" s="15" t="n">
        <f aca="false">+SUMIF(AGRIVET!G:G,C186,AGRIVET!E:E)</f>
        <v>1905500000</v>
      </c>
      <c r="J186" s="15" t="n">
        <f aca="false">+SUMIF(AGRIVAL!G:G,'ALL 2020'!C186,AGRIVAL!E:E)</f>
        <v>0</v>
      </c>
      <c r="K186" s="15" t="n">
        <f aca="false">+SUMIF(AGRIKOBA!G:G,'ALL 2020'!C186,AGRIKOBA!E:E)</f>
        <v>0</v>
      </c>
      <c r="L186" s="15" t="n">
        <f aca="false">+SUMIF(LMOI!F:F,'ALL 2020'!C186,LMOI!D:D)</f>
        <v>0</v>
      </c>
      <c r="M186" s="15" t="n">
        <f aca="false">+SUMIF(TARTINE!G:G,'ALL 2020'!C186,TARTINE!E:E)</f>
        <v>0</v>
      </c>
      <c r="N186" s="15" t="n">
        <f aca="false">+SUMIF(IDF!F:F,'ALL 2020'!C186,IDF!D:D)</f>
        <v>0</v>
      </c>
      <c r="O186" s="15" t="n">
        <f aca="false">+SUMIF(RYA!G:G,C186,RYA!E:E)</f>
        <v>0</v>
      </c>
      <c r="P186" s="15" t="n">
        <f aca="false">+SUMIF('SCI NOAH'!G:G,'ALL 2020'!C186,'SCI NOAH'!E:E)</f>
        <v>0</v>
      </c>
      <c r="Q186" s="15" t="n">
        <f aca="false">+SUMIF(SIM!F:F,'ALL 2020'!C186,SIM!D:D)</f>
        <v>0</v>
      </c>
      <c r="R186" s="15" t="n">
        <f aca="false">+SUMIF('First Energy'!F:F,'ALL 2020'!C186,'First Energy'!D:D)</f>
        <v>0</v>
      </c>
      <c r="S186" s="15" t="n">
        <f aca="false">+SUMIF('ID Motors'!G:G,C186,'ID Motors'!E:E)</f>
        <v>0</v>
      </c>
      <c r="T186" s="15" t="n">
        <f aca="false">+SUMIF('ID RENTAL'!G:G,'ALL 2020'!C186,'ID RENTAL'!E:E)</f>
        <v>0</v>
      </c>
      <c r="U186" s="15" t="n">
        <f aca="false">+SUMIF('MCM '!G:G,'ALL 2020'!C186,'MCM '!E:E)</f>
        <v>0</v>
      </c>
      <c r="V186" s="15" t="n">
        <f aca="false">SUMIF(AGRIMOTORS!G:G,C186,AGRIMOTORS!E:E)</f>
        <v>0</v>
      </c>
      <c r="W186" s="15" t="n">
        <f aca="false">+SUMIF(BOVIMA!F:F,'ALL 2020'!C186,BOVIMA!D:D)</f>
        <v>0</v>
      </c>
      <c r="X186" s="15" t="n">
        <f aca="false">+SUMIF(AGRIFEED!F:F,'ALL 2020'!C186,AGRIFEED!D:D)</f>
        <v>0</v>
      </c>
      <c r="Y186" s="15" t="n">
        <f aca="false">SUMIF(AMIP!F:F,'ALL 2020'!C186,AMIP!D:D)</f>
        <v>0</v>
      </c>
      <c r="Z186" s="15" t="n">
        <f aca="false">+SUMIF(ISF!G:G,'ALL 2020'!C186,ISF!E:E)</f>
        <v>0</v>
      </c>
      <c r="AA186" s="29" t="n">
        <f aca="false">+SUMIF(DISCOI!G:G,'ALL 2020'!C186,DISCOI!E:E)</f>
        <v>0</v>
      </c>
      <c r="AB186" s="15" t="n">
        <f aca="false">+SUMIF(MABEL!F:F,'ALL 2020'!C186,MABEL!D:D)</f>
        <v>0</v>
      </c>
      <c r="AC186" s="15" t="n">
        <f aca="false">+SUMIF(NMP!F:F,'ALL 2020'!C186,NMP!D:D)</f>
        <v>0</v>
      </c>
      <c r="AD186" s="15" t="n">
        <f aca="false">SUMIF('AMCHO '!F:F,'ALL 2020'!C186,'AMCHO '!D:D)</f>
        <v>0</v>
      </c>
      <c r="AE186" s="41" t="n">
        <f aca="false">+SUMIF(CONFORTIS!G:G,'ALL 2020'!C186,CONFORTIS!E:E)</f>
        <v>0</v>
      </c>
      <c r="AF186" s="15" t="n">
        <f aca="false">+SUMIF('IRS IMMO'!G:G,'ALL 2020'!C186,'IRS IMMO'!E:E)</f>
        <v>0</v>
      </c>
      <c r="AG186" s="15" t="n">
        <f aca="false">+SUMIF(AGRIVETAM!F:F,'ALL 2020'!C186,AGRIVETAM!D:D)</f>
        <v>0</v>
      </c>
      <c r="AH186" s="15" t="n">
        <f aca="false">+SUMIF(EUROPAINTS!F:F,'ALL 2020'!C186,EUROPAINTS!D:D)</f>
        <v>0</v>
      </c>
      <c r="AI186" s="15" t="n">
        <f aca="false">+SUMIF('VET ABE'!F:F,'ALL 2020'!C186,'VET ABE'!E:E)</f>
        <v>0</v>
      </c>
      <c r="AJ186" s="15" t="n">
        <f aca="false">SUMIF('VET FIA'!F:F,'ALL 2020'!C186,'VET FIA'!E:E)</f>
        <v>0</v>
      </c>
      <c r="AK186" s="15" t="n">
        <f aca="false">+SUMIF('CSS SAKAY'!F:F,'ALL 2020'!C186,'CSS SAKAY'!D:D)</f>
        <v>0</v>
      </c>
      <c r="AL186" s="15" t="n">
        <f aca="false">+SUMIF(AGRIMA!F:F,'ALL 2020'!C186,AGRIMA!D:D)</f>
        <v>0</v>
      </c>
      <c r="AM186" s="15" t="n">
        <f aca="false">SUMIF('United Malagasy'!F:F,'ALL 2020'!C186,'United Malagasy'!D:D)</f>
        <v>0</v>
      </c>
      <c r="AN186" s="15" t="n">
        <f aca="false">+SUMIF(NUTRIFOOD!E:E,'ALL 2020'!C186,NUTRIFOOD!D:D)</f>
        <v>0</v>
      </c>
      <c r="AO186" s="15" t="n">
        <f aca="false">+SUMIF(FERRIS!H:H,'ALL 2020'!C186,FERRIS!F:F)</f>
        <v>0</v>
      </c>
      <c r="AP186" s="15" t="n">
        <f aca="false">+SUMIF(SEM!F:F,'ALL 2020'!C186,SEM!D:D)</f>
        <v>0</v>
      </c>
      <c r="AQ186" s="15" t="n">
        <f aca="false">+SUMIF(Madatrade!F:F,'ALL 2020'!C186,Madatrade!D:D)</f>
        <v>0</v>
      </c>
      <c r="AR186" s="15" t="n">
        <f aca="false">+SUMIF('FLY TECH'!F:F,'ALL 2020'!C186,'FLY TECH'!E:E)</f>
        <v>0</v>
      </c>
      <c r="AS186" s="15" t="n">
        <f aca="false">+SUMIF('FIRST INVESTISSEMENT'!G:G,'ALL 2020'!C186,'FIRST INVESTISSEMENT'!E:E)</f>
        <v>0</v>
      </c>
      <c r="AT186" s="105" t="n">
        <f aca="false">+SUM(F186:AS186)</f>
        <v>1905500000</v>
      </c>
      <c r="AU186" s="106" t="n">
        <f aca="false">+AT186/$AW$2</f>
        <v>419566.715621621</v>
      </c>
    </row>
    <row r="187" customFormat="false" ht="17.25" hidden="false" customHeight="true" outlineLevel="0" collapsed="false">
      <c r="A187" s="6" t="str">
        <f aca="false">+LEFT(B187)</f>
        <v>4</v>
      </c>
      <c r="B187" s="6" t="str">
        <f aca="false">+LEFT(C187,3)</f>
        <v>467</v>
      </c>
      <c r="C187" s="20" t="n">
        <v>46715000</v>
      </c>
      <c r="D187" s="46" t="str">
        <f aca="false">+IF(AT187&gt;0,"L30","L36")</f>
        <v>L36</v>
      </c>
      <c r="E187" s="57" t="s">
        <v>129</v>
      </c>
      <c r="F187" s="15" t="n">
        <f aca="false">+SUMIF(AGRIFARM!H:H,C187,AGRIFARM!L:L)</f>
        <v>0</v>
      </c>
      <c r="G187" s="15" t="n">
        <f aca="false">+SUMIF(AGRICORP!I:I,C187,AGRICORP!E:E)</f>
        <v>0</v>
      </c>
      <c r="H187" s="15" t="n">
        <f aca="false">+SUMIF(SMTP!D:D,'ALL 2020'!C187,SMTP!G:G)</f>
        <v>0</v>
      </c>
      <c r="I187" s="15" t="n">
        <f aca="false">+SUMIF(AGRIVET!G:G,C187,AGRIVET!E:E)</f>
        <v>142891819.2</v>
      </c>
      <c r="J187" s="15" t="n">
        <f aca="false">+SUMIF(AGRIVAL!G:G,'ALL 2020'!C187,AGRIVAL!E:E)</f>
        <v>0</v>
      </c>
      <c r="K187" s="15" t="n">
        <f aca="false">+SUMIF(AGRIKOBA!G:G,'ALL 2020'!C187,AGRIKOBA!E:E)</f>
        <v>0</v>
      </c>
      <c r="L187" s="15" t="n">
        <f aca="false">+SUMIF(LMOI!F:F,'ALL 2020'!C187,LMOI!D:D)</f>
        <v>0</v>
      </c>
      <c r="M187" s="15" t="n">
        <f aca="false">+SUMIF(TARTINE!G:G,'ALL 2020'!C187,TARTINE!E:E)</f>
        <v>0</v>
      </c>
      <c r="N187" s="15" t="n">
        <f aca="false">+SUMIF(IDF!F:F,'ALL 2020'!C187,IDF!D:D)</f>
        <v>-67799514.44</v>
      </c>
      <c r="O187" s="15" t="n">
        <f aca="false">+SUMIF(RYA!G:G,C187,RYA!E:E)</f>
        <v>0</v>
      </c>
      <c r="P187" s="15" t="n">
        <f aca="false">+SUMIF('SCI NOAH'!G:G,'ALL 2020'!C187,'SCI NOAH'!E:E)</f>
        <v>-7240600</v>
      </c>
      <c r="Q187" s="15" t="n">
        <f aca="false">+SUMIF(SIM!F:F,'ALL 2020'!C187,SIM!D:D)</f>
        <v>-2673736.5</v>
      </c>
      <c r="R187" s="15" t="n">
        <f aca="false">+SUMIF('First Energy'!F:F,'ALL 2020'!C187,'First Energy'!D:D)</f>
        <v>0</v>
      </c>
      <c r="S187" s="15" t="n">
        <f aca="false">+SUMIF('ID Motors'!G:G,C187,'ID Motors'!E:E)</f>
        <v>0</v>
      </c>
      <c r="T187" s="15" t="n">
        <f aca="false">+SUMIF('ID RENTAL'!G:G,'ALL 2020'!C187,'ID RENTAL'!E:E)</f>
        <v>0</v>
      </c>
      <c r="U187" s="15" t="n">
        <f aca="false">+SUMIF('MCM '!G:G,'ALL 2020'!C187,'MCM '!E:E)</f>
        <v>0</v>
      </c>
      <c r="V187" s="15" t="n">
        <f aca="false">SUMIF(AGRIMOTORS!G:G,C187,AGRIMOTORS!E:E)</f>
        <v>0</v>
      </c>
      <c r="W187" s="15" t="n">
        <f aca="false">+SUMIF(BOVIMA!F:F,'ALL 2020'!C187,BOVIMA!D:D)</f>
        <v>0</v>
      </c>
      <c r="X187" s="15" t="n">
        <f aca="false">+SUMIF(AGRIFEED!F:F,'ALL 2020'!C187,AGRIFEED!D:D)</f>
        <v>0</v>
      </c>
      <c r="Y187" s="15" t="n">
        <f aca="false">SUMIF(AMIP!F:F,'ALL 2020'!C187,AMIP!D:D)</f>
        <v>-664150</v>
      </c>
      <c r="Z187" s="15" t="n">
        <f aca="false">+SUMIF(ISF!G:G,'ALL 2020'!C187,ISF!E:E)</f>
        <v>0</v>
      </c>
      <c r="AA187" s="29" t="n">
        <f aca="false">+SUMIF(DISCOI!G:G,'ALL 2020'!C187,DISCOI!E:E)</f>
        <v>0</v>
      </c>
      <c r="AB187" s="15" t="n">
        <f aca="false">+SUMIF(MABEL!F:F,'ALL 2020'!C187,MABEL!D:D)</f>
        <v>0</v>
      </c>
      <c r="AC187" s="15" t="n">
        <f aca="false">+SUMIF(NMP!F:F,'ALL 2020'!C187,NMP!D:D)</f>
        <v>-939000000</v>
      </c>
      <c r="AD187" s="15" t="n">
        <f aca="false">SUMIF('AMCHO '!F:F,'ALL 2020'!C187,'AMCHO '!D:D)</f>
        <v>0</v>
      </c>
      <c r="AE187" s="41" t="n">
        <f aca="false">+SUMIF(CONFORTIS!G:G,'ALL 2020'!C187,CONFORTIS!E:E)</f>
        <v>0</v>
      </c>
      <c r="AF187" s="15" t="n">
        <f aca="false">+SUMIF('IRS IMMO'!G:G,'ALL 2020'!C187,'IRS IMMO'!E:E)</f>
        <v>0</v>
      </c>
      <c r="AG187" s="15" t="n">
        <f aca="false">+SUMIF(AGRIVETAM!F:F,'ALL 2020'!C187,AGRIVETAM!D:D)</f>
        <v>0</v>
      </c>
      <c r="AH187" s="15" t="n">
        <f aca="false">+SUMIF(EUROPAINTS!F:F,'ALL 2020'!C187,EUROPAINTS!D:D)</f>
        <v>0</v>
      </c>
      <c r="AI187" s="15" t="n">
        <f aca="false">+SUMIF('VET ABE'!F:F,'ALL 2020'!C187,'VET ABE'!E:E)</f>
        <v>0</v>
      </c>
      <c r="AJ187" s="15" t="n">
        <f aca="false">SUMIF('VET FIA'!F:F,'ALL 2020'!C187,'VET FIA'!E:E)</f>
        <v>0</v>
      </c>
      <c r="AK187" s="15" t="n">
        <f aca="false">+SUMIF('CSS SAKAY'!F:F,'ALL 2020'!C187,'CSS SAKAY'!D:D)</f>
        <v>0</v>
      </c>
      <c r="AL187" s="15" t="n">
        <f aca="false">+SUMIF(AGRIMA!F:F,'ALL 2020'!C187,AGRIMA!D:D)</f>
        <v>-92606.39</v>
      </c>
      <c r="AM187" s="15" t="n">
        <f aca="false">SUMIF('United Malagasy'!F:F,'ALL 2020'!C187,'United Malagasy'!D:D)</f>
        <v>0</v>
      </c>
      <c r="AN187" s="15" t="n">
        <f aca="false">+SUMIF(NUTRIFOOD!E:E,'ALL 2020'!C187,NUTRIFOOD!D:D)</f>
        <v>0</v>
      </c>
      <c r="AO187" s="15" t="n">
        <f aca="false">+SUMIF(FERRIS!H:H,'ALL 2020'!C187,FERRIS!F:F)</f>
        <v>0</v>
      </c>
      <c r="AP187" s="15" t="n">
        <f aca="false">+SUMIF(SEM!F:F,'ALL 2020'!C187,SEM!D:D)</f>
        <v>0</v>
      </c>
      <c r="AQ187" s="15" t="n">
        <f aca="false">+SUMIF(Madatrade!F:F,'ALL 2020'!C187,Madatrade!D:D)</f>
        <v>0</v>
      </c>
      <c r="AR187" s="15" t="n">
        <f aca="false">+SUMIF('FLY TECH'!F:F,'ALL 2020'!C187,'FLY TECH'!E:E)</f>
        <v>0</v>
      </c>
      <c r="AS187" s="15" t="n">
        <f aca="false">+SUMIF('FIRST INVESTISSEMENT'!G:G,'ALL 2020'!C187,'FIRST INVESTISSEMENT'!E:E)</f>
        <v>0</v>
      </c>
      <c r="AT187" s="105" t="n">
        <f aca="false">+SUM(F187:AS187)</f>
        <v>-874578788.13</v>
      </c>
      <c r="AU187" s="106" t="n">
        <f aca="false">+AT187/$AW$2</f>
        <v>-192571.057301518</v>
      </c>
    </row>
    <row r="188" customFormat="false" ht="17.25" hidden="false" customHeight="true" outlineLevel="0" collapsed="false">
      <c r="A188" s="6" t="str">
        <f aca="false">+LEFT(B188)</f>
        <v>4</v>
      </c>
      <c r="B188" s="6" t="str">
        <f aca="false">+LEFT(C188,3)</f>
        <v>467</v>
      </c>
      <c r="C188" s="20" t="n">
        <v>46716000</v>
      </c>
      <c r="D188" s="46" t="str">
        <f aca="false">+IF(AT188&gt;0,"L31","L37")</f>
        <v>L37</v>
      </c>
      <c r="E188" s="57" t="s">
        <v>104</v>
      </c>
      <c r="F188" s="15" t="n">
        <f aca="false">+SUMIF(AGRIFARM!H:H,C188,AGRIFARM!L:L)</f>
        <v>0</v>
      </c>
      <c r="G188" s="15" t="n">
        <f aca="false">+SUMIF(AGRICORP!I:I,C188,AGRICORP!E:E)</f>
        <v>0</v>
      </c>
      <c r="H188" s="15" t="n">
        <f aca="false">+SUMIF(SMTP!D:D,'ALL 2020'!C188,SMTP!G:G)</f>
        <v>0</v>
      </c>
      <c r="I188" s="15" t="n">
        <f aca="false">+SUMIF(AGRIVET!G:G,C188,AGRIVET!E:E)</f>
        <v>-500000000</v>
      </c>
      <c r="J188" s="15" t="n">
        <f aca="false">+SUMIF(AGRIVAL!G:G,'ALL 2020'!C188,AGRIVAL!E:E)</f>
        <v>0</v>
      </c>
      <c r="K188" s="15" t="n">
        <f aca="false">+SUMIF(AGRIKOBA!G:G,'ALL 2020'!C188,AGRIKOBA!E:E)</f>
        <v>0</v>
      </c>
      <c r="L188" s="15" t="n">
        <f aca="false">+SUMIF(LMOI!F:F,'ALL 2020'!C188,LMOI!D:D)</f>
        <v>0</v>
      </c>
      <c r="M188" s="15" t="n">
        <f aca="false">+SUMIF(TARTINE!G:G,'ALL 2020'!C188,TARTINE!E:E)</f>
        <v>0</v>
      </c>
      <c r="N188" s="15" t="n">
        <f aca="false">+SUMIF(IDF!F:F,'ALL 2020'!C188,IDF!D:D)</f>
        <v>0</v>
      </c>
      <c r="O188" s="15" t="n">
        <f aca="false">+SUMIF(RYA!G:G,C188,RYA!E:E)</f>
        <v>0</v>
      </c>
      <c r="P188" s="15" t="n">
        <f aca="false">+SUMIF('SCI NOAH'!G:G,'ALL 2020'!C188,'SCI NOAH'!E:E)</f>
        <v>0</v>
      </c>
      <c r="Q188" s="15" t="n">
        <f aca="false">+SUMIF(SIM!F:F,'ALL 2020'!C188,SIM!D:D)</f>
        <v>0</v>
      </c>
      <c r="R188" s="15" t="n">
        <f aca="false">+SUMIF('First Energy'!F:F,'ALL 2020'!C188,'First Energy'!D:D)</f>
        <v>0</v>
      </c>
      <c r="S188" s="15" t="n">
        <f aca="false">+SUMIF('ID Motors'!G:G,C188,'ID Motors'!E:E)</f>
        <v>0</v>
      </c>
      <c r="T188" s="15" t="n">
        <f aca="false">+SUMIF('ID RENTAL'!G:G,'ALL 2020'!C188,'ID RENTAL'!E:E)</f>
        <v>0</v>
      </c>
      <c r="U188" s="15" t="n">
        <f aca="false">+SUMIF('MCM '!G:G,'ALL 2020'!C188,'MCM '!E:E)</f>
        <v>0</v>
      </c>
      <c r="V188" s="15" t="n">
        <f aca="false">SUMIF(AGRIMOTORS!G:G,C188,AGRIMOTORS!E:E)</f>
        <v>0</v>
      </c>
      <c r="W188" s="15" t="n">
        <f aca="false">+SUMIF(BOVIMA!F:F,'ALL 2020'!C188,BOVIMA!D:D)</f>
        <v>0</v>
      </c>
      <c r="X188" s="15" t="n">
        <f aca="false">+SUMIF(AGRIFEED!F:F,'ALL 2020'!C188,AGRIFEED!D:D)</f>
        <v>0</v>
      </c>
      <c r="Y188" s="15" t="n">
        <f aca="false">SUMIF(AMIP!F:F,'ALL 2020'!C188,AMIP!D:D)</f>
        <v>0</v>
      </c>
      <c r="Z188" s="15" t="n">
        <f aca="false">+SUMIF(ISF!G:G,'ALL 2020'!C188,ISF!E:E)</f>
        <v>0</v>
      </c>
      <c r="AA188" s="29" t="n">
        <f aca="false">+SUMIF(DISCOI!G:G,'ALL 2020'!C188,DISCOI!E:E)</f>
        <v>0</v>
      </c>
      <c r="AB188" s="15" t="n">
        <f aca="false">+SUMIF(MABEL!F:F,'ALL 2020'!C188,MABEL!D:D)</f>
        <v>0</v>
      </c>
      <c r="AC188" s="15" t="n">
        <f aca="false">+SUMIF(NMP!F:F,'ALL 2020'!C188,NMP!D:D)</f>
        <v>0</v>
      </c>
      <c r="AD188" s="15" t="n">
        <f aca="false">SUMIF('AMCHO '!F:F,'ALL 2020'!C188,'AMCHO '!D:D)</f>
        <v>0</v>
      </c>
      <c r="AE188" s="41" t="n">
        <f aca="false">+SUMIF(CONFORTIS!G:G,'ALL 2020'!C188,CONFORTIS!E:E)</f>
        <v>0</v>
      </c>
      <c r="AF188" s="15" t="n">
        <f aca="false">+SUMIF('IRS IMMO'!G:G,'ALL 2020'!C188,'IRS IMMO'!E:E)</f>
        <v>0</v>
      </c>
      <c r="AG188" s="15" t="n">
        <f aca="false">+SUMIF(AGRIVETAM!F:F,'ALL 2020'!C188,AGRIVETAM!D:D)</f>
        <v>0</v>
      </c>
      <c r="AH188" s="15" t="n">
        <f aca="false">+SUMIF(EUROPAINTS!F:F,'ALL 2020'!C188,EUROPAINTS!D:D)</f>
        <v>0</v>
      </c>
      <c r="AI188" s="15" t="n">
        <f aca="false">+SUMIF('VET ABE'!F:F,'ALL 2020'!C188,'VET ABE'!E:E)</f>
        <v>0</v>
      </c>
      <c r="AJ188" s="15" t="n">
        <f aca="false">SUMIF('VET FIA'!F:F,'ALL 2020'!C188,'VET FIA'!E:E)</f>
        <v>0</v>
      </c>
      <c r="AK188" s="15" t="n">
        <f aca="false">+SUMIF('CSS SAKAY'!F:F,'ALL 2020'!C188,'CSS SAKAY'!D:D)</f>
        <v>0</v>
      </c>
      <c r="AL188" s="15" t="n">
        <f aca="false">+SUMIF(AGRIMA!F:F,'ALL 2020'!C188,AGRIMA!D:D)</f>
        <v>0</v>
      </c>
      <c r="AM188" s="15" t="n">
        <f aca="false">SUMIF('United Malagasy'!F:F,'ALL 2020'!C188,'United Malagasy'!D:D)</f>
        <v>0</v>
      </c>
      <c r="AN188" s="15" t="n">
        <f aca="false">+SUMIF(NUTRIFOOD!E:E,'ALL 2020'!C188,NUTRIFOOD!D:D)</f>
        <v>0</v>
      </c>
      <c r="AO188" s="15" t="n">
        <f aca="false">+SUMIF(FERRIS!H:H,'ALL 2020'!C188,FERRIS!F:F)</f>
        <v>0</v>
      </c>
      <c r="AP188" s="15" t="n">
        <f aca="false">+SUMIF(SEM!F:F,'ALL 2020'!C188,SEM!D:D)</f>
        <v>0</v>
      </c>
      <c r="AQ188" s="15" t="n">
        <f aca="false">+SUMIF(Madatrade!F:F,'ALL 2020'!C188,Madatrade!D:D)</f>
        <v>0</v>
      </c>
      <c r="AR188" s="15" t="n">
        <f aca="false">+SUMIF('FLY TECH'!F:F,'ALL 2020'!C188,'FLY TECH'!E:E)</f>
        <v>0</v>
      </c>
      <c r="AS188" s="15" t="n">
        <f aca="false">+SUMIF('FIRST INVESTISSEMENT'!G:G,'ALL 2020'!C188,'FIRST INVESTISSEMENT'!E:E)</f>
        <v>0</v>
      </c>
      <c r="AT188" s="105" t="n">
        <f aca="false">+SUM(F188:AS188)</f>
        <v>-500000000</v>
      </c>
      <c r="AU188" s="106" t="n">
        <f aca="false">+AT188/$AW$2</f>
        <v>-110093.601580063</v>
      </c>
    </row>
    <row r="189" customFormat="false" ht="17.25" hidden="false" customHeight="true" outlineLevel="0" collapsed="false">
      <c r="A189" s="6" t="str">
        <f aca="false">+LEFT(B189)</f>
        <v>4</v>
      </c>
      <c r="B189" s="6" t="str">
        <f aca="false">+LEFT(C189,3)</f>
        <v>467</v>
      </c>
      <c r="C189" s="20" t="n">
        <v>46717000</v>
      </c>
      <c r="D189" s="46" t="str">
        <f aca="false">+IF(AT189&gt;0,"L32","L38")</f>
        <v>L32</v>
      </c>
      <c r="E189" s="57" t="s">
        <v>952</v>
      </c>
      <c r="F189" s="15" t="n">
        <f aca="false">+SUMIF(AGRIFARM!H:H,C189,AGRIFARM!L:L)</f>
        <v>0</v>
      </c>
      <c r="G189" s="15" t="n">
        <f aca="false">+SUMIF(AGRICORP!I:I,C189,AGRICORP!E:E)</f>
        <v>0</v>
      </c>
      <c r="H189" s="15" t="n">
        <f aca="false">+SUMIF(SMTP!D:D,'ALL 2020'!C189,SMTP!G:G)</f>
        <v>9802303.53</v>
      </c>
      <c r="I189" s="15" t="n">
        <f aca="false">+SUMIF(AGRIVET!G:G,C189,AGRIVET!E:E)</f>
        <v>0</v>
      </c>
      <c r="J189" s="15" t="n">
        <f aca="false">+SUMIF(AGRIVAL!G:G,'ALL 2020'!C189,AGRIVAL!E:E)</f>
        <v>0</v>
      </c>
      <c r="K189" s="15" t="n">
        <f aca="false">+SUMIF(AGRIKOBA!G:G,'ALL 2020'!C189,AGRIKOBA!E:E)</f>
        <v>0</v>
      </c>
      <c r="L189" s="15" t="n">
        <f aca="false">+SUMIF(LMOI!F:F,'ALL 2020'!C189,LMOI!D:D)</f>
        <v>0</v>
      </c>
      <c r="M189" s="15" t="n">
        <f aca="false">+SUMIF(TARTINE!G:G,'ALL 2020'!C189,TARTINE!E:E)</f>
        <v>0</v>
      </c>
      <c r="N189" s="15" t="n">
        <f aca="false">+SUMIF(IDF!F:F,'ALL 2020'!C189,IDF!D:D)</f>
        <v>0</v>
      </c>
      <c r="O189" s="15" t="n">
        <f aca="false">+SUMIF(RYA!G:G,C189,RYA!E:E)</f>
        <v>0</v>
      </c>
      <c r="P189" s="15" t="n">
        <f aca="false">+SUMIF('SCI NOAH'!G:G,'ALL 2020'!C189,'SCI NOAH'!E:E)</f>
        <v>0</v>
      </c>
      <c r="Q189" s="15" t="n">
        <f aca="false">+SUMIF(SIM!F:F,'ALL 2020'!C189,SIM!D:D)</f>
        <v>0</v>
      </c>
      <c r="R189" s="15" t="n">
        <f aca="false">+SUMIF('First Energy'!F:F,'ALL 2020'!C189,'First Energy'!D:D)</f>
        <v>0</v>
      </c>
      <c r="S189" s="15" t="n">
        <f aca="false">+SUMIF('ID Motors'!G:G,C189,'ID Motors'!E:E)</f>
        <v>0</v>
      </c>
      <c r="T189" s="15" t="n">
        <f aca="false">+SUMIF('ID RENTAL'!G:G,'ALL 2020'!C189,'ID RENTAL'!E:E)</f>
        <v>0</v>
      </c>
      <c r="U189" s="15" t="n">
        <f aca="false">+SUMIF('MCM '!G:G,'ALL 2020'!C189,'MCM '!E:E)</f>
        <v>0</v>
      </c>
      <c r="V189" s="15" t="n">
        <f aca="false">SUMIF(AGRIMOTORS!G:G,C189,AGRIMOTORS!E:E)</f>
        <v>0</v>
      </c>
      <c r="W189" s="15" t="n">
        <f aca="false">+SUMIF(BOVIMA!F:F,'ALL 2020'!C189,BOVIMA!D:D)</f>
        <v>0</v>
      </c>
      <c r="X189" s="15" t="n">
        <f aca="false">+SUMIF(AGRIFEED!F:F,'ALL 2020'!C189,AGRIFEED!D:D)</f>
        <v>0</v>
      </c>
      <c r="Y189" s="15" t="n">
        <f aca="false">SUMIF(AMIP!F:F,'ALL 2020'!C189,AMIP!D:D)</f>
        <v>0</v>
      </c>
      <c r="Z189" s="15" t="n">
        <f aca="false">+SUMIF(ISF!G:G,'ALL 2020'!C189,ISF!E:E)</f>
        <v>0</v>
      </c>
      <c r="AA189" s="29" t="n">
        <f aca="false">+SUMIF(DISCOI!G:G,'ALL 2020'!C189,DISCOI!E:E)</f>
        <v>0</v>
      </c>
      <c r="AB189" s="15" t="n">
        <f aca="false">+SUMIF(MABEL!F:F,'ALL 2020'!C189,MABEL!D:D)</f>
        <v>0</v>
      </c>
      <c r="AC189" s="15" t="n">
        <f aca="false">+SUMIF(NMP!F:F,'ALL 2020'!C189,NMP!D:D)</f>
        <v>0</v>
      </c>
      <c r="AD189" s="15" t="n">
        <f aca="false">SUMIF('AMCHO '!F:F,'ALL 2020'!C189,'AMCHO '!D:D)</f>
        <v>0</v>
      </c>
      <c r="AE189" s="41" t="n">
        <f aca="false">+SUMIF(CONFORTIS!G:G,'ALL 2020'!C189,CONFORTIS!E:E)</f>
        <v>0</v>
      </c>
      <c r="AF189" s="15" t="n">
        <f aca="false">+SUMIF('IRS IMMO'!G:G,'ALL 2020'!C189,'IRS IMMO'!E:E)</f>
        <v>0</v>
      </c>
      <c r="AG189" s="15" t="n">
        <f aca="false">+SUMIF(AGRIVETAM!F:F,'ALL 2020'!C189,AGRIVETAM!D:D)</f>
        <v>0</v>
      </c>
      <c r="AH189" s="15" t="n">
        <f aca="false">+SUMIF(EUROPAINTS!F:F,'ALL 2020'!C189,EUROPAINTS!D:D)</f>
        <v>0</v>
      </c>
      <c r="AI189" s="15" t="n">
        <f aca="false">+SUMIF('VET ABE'!F:F,'ALL 2020'!C189,'VET ABE'!E:E)</f>
        <v>0</v>
      </c>
      <c r="AJ189" s="15" t="n">
        <f aca="false">SUMIF('VET FIA'!F:F,'ALL 2020'!C189,'VET FIA'!E:E)</f>
        <v>0</v>
      </c>
      <c r="AK189" s="15" t="n">
        <f aca="false">+SUMIF('CSS SAKAY'!F:F,'ALL 2020'!C189,'CSS SAKAY'!D:D)</f>
        <v>0</v>
      </c>
      <c r="AL189" s="15" t="n">
        <f aca="false">+SUMIF(AGRIMA!F:F,'ALL 2020'!C189,AGRIMA!D:D)</f>
        <v>0</v>
      </c>
      <c r="AM189" s="15" t="n">
        <f aca="false">SUMIF('United Malagasy'!F:F,'ALL 2020'!C189,'United Malagasy'!D:D)</f>
        <v>0</v>
      </c>
      <c r="AN189" s="15" t="n">
        <f aca="false">+SUMIF(NUTRIFOOD!E:E,'ALL 2020'!C189,NUTRIFOOD!D:D)</f>
        <v>0</v>
      </c>
      <c r="AO189" s="15" t="n">
        <f aca="false">+SUMIF(FERRIS!H:H,'ALL 2020'!C189,FERRIS!F:F)</f>
        <v>0</v>
      </c>
      <c r="AP189" s="15" t="n">
        <f aca="false">+SUMIF(SEM!F:F,'ALL 2020'!C189,SEM!D:D)</f>
        <v>0</v>
      </c>
      <c r="AQ189" s="15" t="n">
        <f aca="false">+SUMIF(Madatrade!F:F,'ALL 2020'!C189,Madatrade!D:D)</f>
        <v>0</v>
      </c>
      <c r="AR189" s="15" t="n">
        <f aca="false">+SUMIF('FLY TECH'!F:F,'ALL 2020'!C189,'FLY TECH'!E:E)</f>
        <v>0</v>
      </c>
      <c r="AS189" s="15" t="n">
        <f aca="false">+SUMIF('FIRST INVESTISSEMENT'!G:G,'ALL 2020'!C189,'FIRST INVESTISSEMENT'!E:E)</f>
        <v>0</v>
      </c>
      <c r="AT189" s="105" t="n">
        <f aca="false">+SUM(F189:AS189)</f>
        <v>9802303.53</v>
      </c>
      <c r="AU189" s="106" t="n">
        <f aca="false">+AT189/$AW$2</f>
        <v>2158.34179879734</v>
      </c>
    </row>
    <row r="190" customFormat="false" ht="17.25" hidden="false" customHeight="true" outlineLevel="0" collapsed="false">
      <c r="A190" s="6" t="str">
        <f aca="false">+LEFT(B190)</f>
        <v>4</v>
      </c>
      <c r="B190" s="6" t="str">
        <f aca="false">+LEFT(C190,3)</f>
        <v>467</v>
      </c>
      <c r="C190" s="20" t="n">
        <v>46718000</v>
      </c>
      <c r="D190" s="46" t="str">
        <f aca="false">+IF(AT190&gt;0,"L33","L39")</f>
        <v>L33</v>
      </c>
      <c r="E190" s="57" t="s">
        <v>308</v>
      </c>
      <c r="F190" s="15" t="n">
        <f aca="false">+SUMIF(AGRIFARM!H:H,C190,AGRIFARM!L:L)</f>
        <v>0</v>
      </c>
      <c r="G190" s="15" t="n">
        <f aca="false">+SUMIF(AGRICORP!I:I,C190,AGRICORP!E:E)</f>
        <v>0</v>
      </c>
      <c r="H190" s="15" t="n">
        <f aca="false">+SUMIF(SMTP!D:D,'ALL 2020'!C190,SMTP!G:G)</f>
        <v>825000000</v>
      </c>
      <c r="I190" s="15" t="n">
        <f aca="false">+SUMIF(AGRIVET!G:G,C190,AGRIVET!E:E)</f>
        <v>320000000</v>
      </c>
      <c r="J190" s="15" t="n">
        <f aca="false">+SUMIF(AGRIVAL!G:G,'ALL 2020'!C190,AGRIVAL!E:E)</f>
        <v>0</v>
      </c>
      <c r="K190" s="15" t="n">
        <f aca="false">+SUMIF(AGRIKOBA!G:G,'ALL 2020'!C190,AGRIKOBA!E:E)</f>
        <v>0</v>
      </c>
      <c r="L190" s="15" t="n">
        <f aca="false">+SUMIF(LMOI!F:F,'ALL 2020'!C190,LMOI!D:D)</f>
        <v>0</v>
      </c>
      <c r="M190" s="15" t="n">
        <f aca="false">+SUMIF(TARTINE!G:G,'ALL 2020'!C190,TARTINE!E:E)</f>
        <v>0</v>
      </c>
      <c r="N190" s="15" t="n">
        <f aca="false">+SUMIF(IDF!F:F,'ALL 2020'!C190,IDF!D:D)</f>
        <v>0</v>
      </c>
      <c r="O190" s="15" t="n">
        <f aca="false">+SUMIF(RYA!G:G,C190,RYA!E:E)</f>
        <v>0</v>
      </c>
      <c r="P190" s="15" t="n">
        <f aca="false">+SUMIF('SCI NOAH'!G:G,'ALL 2020'!C190,'SCI NOAH'!E:E)</f>
        <v>0</v>
      </c>
      <c r="Q190" s="15" t="n">
        <f aca="false">+SUMIF(SIM!F:F,'ALL 2020'!C190,SIM!D:D)</f>
        <v>0</v>
      </c>
      <c r="R190" s="15" t="n">
        <f aca="false">+SUMIF('First Energy'!F:F,'ALL 2020'!C190,'First Energy'!D:D)</f>
        <v>0</v>
      </c>
      <c r="S190" s="15" t="n">
        <f aca="false">+SUMIF('ID Motors'!G:G,C190,'ID Motors'!E:E)</f>
        <v>0</v>
      </c>
      <c r="T190" s="15" t="n">
        <f aca="false">+SUMIF('ID RENTAL'!G:G,'ALL 2020'!C190,'ID RENTAL'!E:E)</f>
        <v>0</v>
      </c>
      <c r="U190" s="15" t="n">
        <f aca="false">+SUMIF('MCM '!G:G,'ALL 2020'!C190,'MCM '!E:E)</f>
        <v>0</v>
      </c>
      <c r="V190" s="15" t="n">
        <f aca="false">SUMIF(AGRIMOTORS!G:G,C190,AGRIMOTORS!E:E)</f>
        <v>0</v>
      </c>
      <c r="W190" s="15" t="n">
        <f aca="false">+SUMIF(BOVIMA!F:F,'ALL 2020'!C190,BOVIMA!D:D)</f>
        <v>0</v>
      </c>
      <c r="X190" s="15" t="n">
        <f aca="false">+SUMIF(AGRIFEED!F:F,'ALL 2020'!C190,AGRIFEED!D:D)</f>
        <v>0</v>
      </c>
      <c r="Y190" s="15" t="n">
        <f aca="false">SUMIF(AMIP!F:F,'ALL 2020'!C190,AMIP!D:D)</f>
        <v>0</v>
      </c>
      <c r="Z190" s="15" t="n">
        <f aca="false">+SUMIF(ISF!G:G,'ALL 2020'!C190,ISF!E:E)</f>
        <v>0</v>
      </c>
      <c r="AA190" s="29" t="n">
        <f aca="false">+SUMIF(DISCOI!G:G,'ALL 2020'!C190,DISCOI!E:E)</f>
        <v>0</v>
      </c>
      <c r="AB190" s="15" t="n">
        <f aca="false">+SUMIF(MABEL!F:F,'ALL 2020'!C190,MABEL!D:D)</f>
        <v>0</v>
      </c>
      <c r="AC190" s="15" t="n">
        <f aca="false">+SUMIF(NMP!F:F,'ALL 2020'!C190,NMP!D:D)</f>
        <v>0</v>
      </c>
      <c r="AD190" s="15" t="n">
        <f aca="false">SUMIF('AMCHO '!F:F,'ALL 2020'!C190,'AMCHO '!D:D)</f>
        <v>0</v>
      </c>
      <c r="AE190" s="41" t="n">
        <f aca="false">+SUMIF(CONFORTIS!G:G,'ALL 2020'!C190,CONFORTIS!E:E)</f>
        <v>0</v>
      </c>
      <c r="AF190" s="15" t="n">
        <f aca="false">+SUMIF('IRS IMMO'!G:G,'ALL 2020'!C190,'IRS IMMO'!E:E)</f>
        <v>0</v>
      </c>
      <c r="AG190" s="15" t="n">
        <f aca="false">+SUMIF(AGRIVETAM!F:F,'ALL 2020'!C190,AGRIVETAM!D:D)</f>
        <v>0</v>
      </c>
      <c r="AH190" s="15" t="n">
        <f aca="false">+SUMIF(EUROPAINTS!F:F,'ALL 2020'!C190,EUROPAINTS!D:D)</f>
        <v>0</v>
      </c>
      <c r="AI190" s="15" t="n">
        <f aca="false">+SUMIF('VET ABE'!F:F,'ALL 2020'!C190,'VET ABE'!E:E)</f>
        <v>0</v>
      </c>
      <c r="AJ190" s="15" t="n">
        <f aca="false">SUMIF('VET FIA'!F:F,'ALL 2020'!C190,'VET FIA'!E:E)</f>
        <v>0</v>
      </c>
      <c r="AK190" s="15" t="n">
        <f aca="false">+SUMIF('CSS SAKAY'!F:F,'ALL 2020'!C190,'CSS SAKAY'!D:D)</f>
        <v>0</v>
      </c>
      <c r="AL190" s="15" t="n">
        <f aca="false">+SUMIF(AGRIMA!F:F,'ALL 2020'!C190,AGRIMA!D:D)</f>
        <v>0</v>
      </c>
      <c r="AM190" s="15" t="n">
        <f aca="false">SUMIF('United Malagasy'!F:F,'ALL 2020'!C190,'United Malagasy'!D:D)</f>
        <v>0</v>
      </c>
      <c r="AN190" s="15" t="n">
        <f aca="false">+SUMIF(NUTRIFOOD!E:E,'ALL 2020'!C190,NUTRIFOOD!D:D)</f>
        <v>0</v>
      </c>
      <c r="AO190" s="15" t="n">
        <f aca="false">+SUMIF(FERRIS!H:H,'ALL 2020'!C190,FERRIS!F:F)</f>
        <v>0</v>
      </c>
      <c r="AP190" s="15" t="n">
        <f aca="false">+SUMIF(SEM!F:F,'ALL 2020'!C190,SEM!D:D)</f>
        <v>0</v>
      </c>
      <c r="AQ190" s="15" t="n">
        <f aca="false">+SUMIF(Madatrade!F:F,'ALL 2020'!C190,Madatrade!D:D)</f>
        <v>0</v>
      </c>
      <c r="AR190" s="15" t="n">
        <f aca="false">+SUMIF('FLY TECH'!F:F,'ALL 2020'!C190,'FLY TECH'!E:E)</f>
        <v>0</v>
      </c>
      <c r="AS190" s="15" t="n">
        <f aca="false">+SUMIF('FIRST INVESTISSEMENT'!G:G,'ALL 2020'!C190,'FIRST INVESTISSEMENT'!E:E)</f>
        <v>0</v>
      </c>
      <c r="AT190" s="105" t="n">
        <f aca="false">+SUM(F190:AS190)</f>
        <v>1145000000</v>
      </c>
      <c r="AU190" s="106" t="n">
        <f aca="false">+AT190/$AW$2</f>
        <v>252114.347618345</v>
      </c>
    </row>
    <row r="191" customFormat="false" ht="17.25" hidden="false" customHeight="true" outlineLevel="0" collapsed="false">
      <c r="A191" s="6" t="str">
        <f aca="false">+LEFT(B191)</f>
        <v>4</v>
      </c>
      <c r="B191" s="6" t="str">
        <f aca="false">+LEFT(C191,3)</f>
        <v>467</v>
      </c>
      <c r="C191" s="20" t="n">
        <v>46719000</v>
      </c>
      <c r="D191" s="46" t="str">
        <f aca="false">+IF(AT191&gt;0,"L34","L40")</f>
        <v>L40</v>
      </c>
      <c r="E191" s="57" t="s">
        <v>317</v>
      </c>
      <c r="F191" s="15" t="n">
        <f aca="false">+SUMIF(AGRIFARM!H:H,C191,AGRIFARM!L:L)</f>
        <v>0</v>
      </c>
      <c r="G191" s="15" t="n">
        <f aca="false">+SUMIF(AGRICORP!I:I,C191,AGRICORP!E:E)</f>
        <v>0</v>
      </c>
      <c r="H191" s="15" t="n">
        <f aca="false">+SUMIF(SMTP!D:D,'ALL 2020'!C191,SMTP!G:G)</f>
        <v>0</v>
      </c>
      <c r="I191" s="15" t="n">
        <f aca="false">+SUMIF(AGRIVET!G:G,C191,AGRIVET!E:E)</f>
        <v>0</v>
      </c>
      <c r="J191" s="15"/>
      <c r="K191" s="15"/>
      <c r="M191" s="15"/>
      <c r="N191" s="15"/>
      <c r="O191" s="15"/>
      <c r="P191" s="15"/>
      <c r="Q191" s="15" t="n">
        <f aca="false">+SUMIF(SIM!F:F,'ALL 2020'!C191,SIM!D:D)</f>
        <v>-395000000</v>
      </c>
      <c r="R191" s="15" t="n">
        <f aca="false">+SUMIF('First Energy'!F:F,'ALL 2020'!C191,'First Energy'!D:D)</f>
        <v>0</v>
      </c>
      <c r="S191" s="15" t="n">
        <f aca="false">+SUMIF('ID Motors'!G:G,C191,'ID Motors'!E:E)</f>
        <v>0</v>
      </c>
      <c r="T191" s="15" t="n">
        <f aca="false">+SUMIF('ID RENTAL'!G:G,'ALL 2020'!C191,'ID RENTAL'!E:E)</f>
        <v>0</v>
      </c>
      <c r="U191" s="15" t="n">
        <f aca="false">+SUMIF('MCM '!G:G,'ALL 2020'!C191,'MCM '!E:E)</f>
        <v>0</v>
      </c>
      <c r="V191" s="15" t="n">
        <f aca="false">SUMIF(AGRIMOTORS!G:G,C191,AGRIMOTORS!E:E)</f>
        <v>0</v>
      </c>
      <c r="W191" s="15" t="n">
        <f aca="false">+SUMIF(BOVIMA!F:F,'ALL 2020'!C191,BOVIMA!D:D)</f>
        <v>0</v>
      </c>
      <c r="X191" s="15" t="n">
        <f aca="false">+SUMIF(AGRIFEED!F:F,'ALL 2020'!C191,AGRIFEED!D:D)</f>
        <v>0</v>
      </c>
      <c r="Y191" s="15" t="n">
        <f aca="false">SUMIF(AMIP!F:F,'ALL 2020'!C191,AMIP!D:D)</f>
        <v>0</v>
      </c>
      <c r="Z191" s="15" t="n">
        <f aca="false">+SUMIF(ISF!G:G,'ALL 2020'!C191,ISF!E:E)</f>
        <v>0</v>
      </c>
      <c r="AA191" s="29" t="n">
        <f aca="false">+SUMIF(DISCOI!G:G,'ALL 2020'!C191,DISCOI!E:E)</f>
        <v>0</v>
      </c>
      <c r="AB191" s="15" t="n">
        <f aca="false">+SUMIF(MABEL!F:F,'ALL 2020'!C191,MABEL!D:D)</f>
        <v>0</v>
      </c>
      <c r="AC191" s="15" t="n">
        <f aca="false">+SUMIF(NMP!F:F,'ALL 2020'!C191,NMP!D:D)</f>
        <v>0</v>
      </c>
      <c r="AD191" s="15" t="n">
        <f aca="false">SUMIF('AMCHO '!F:F,'ALL 2020'!C191,'AMCHO '!D:D)</f>
        <v>0</v>
      </c>
      <c r="AE191" s="41" t="n">
        <f aca="false">+SUMIF(CONFORTIS!G:G,'ALL 2020'!C191,CONFORTIS!E:E)</f>
        <v>0</v>
      </c>
      <c r="AF191" s="15" t="n">
        <f aca="false">+SUMIF('IRS IMMO'!G:G,'ALL 2020'!C191,'IRS IMMO'!E:E)</f>
        <v>0</v>
      </c>
      <c r="AG191" s="15" t="n">
        <f aca="false">+SUMIF(AGRIVETAM!F:F,'ALL 2020'!C191,AGRIVETAM!D:D)</f>
        <v>0</v>
      </c>
      <c r="AH191" s="15" t="n">
        <f aca="false">+SUMIF(EUROPAINTS!F:F,'ALL 2020'!C191,EUROPAINTS!D:D)</f>
        <v>0</v>
      </c>
      <c r="AI191" s="15" t="n">
        <f aca="false">+SUMIF('VET ABE'!F:F,'ALL 2020'!C191,'VET ABE'!E:E)</f>
        <v>0</v>
      </c>
      <c r="AJ191" s="15" t="n">
        <f aca="false">SUMIF('VET FIA'!F:F,'ALL 2020'!C191,'VET FIA'!E:E)</f>
        <v>0</v>
      </c>
      <c r="AK191" s="15" t="n">
        <f aca="false">+SUMIF('CSS SAKAY'!F:F,'ALL 2020'!C191,'CSS SAKAY'!D:D)</f>
        <v>0</v>
      </c>
      <c r="AL191" s="15" t="n">
        <f aca="false">+SUMIF(AGRIMA!F:F,'ALL 2020'!C191,AGRIMA!D:D)</f>
        <v>0</v>
      </c>
      <c r="AM191" s="15" t="n">
        <f aca="false">SUMIF('United Malagasy'!F:F,'ALL 2020'!C191,'United Malagasy'!D:D)</f>
        <v>0</v>
      </c>
      <c r="AN191" s="15" t="n">
        <f aca="false">+SUMIF(NUTRIFOOD!E:E,'ALL 2020'!C191,NUTRIFOOD!D:D)</f>
        <v>0</v>
      </c>
      <c r="AO191" s="15" t="n">
        <f aca="false">+SUMIF(FERRIS!H:H,'ALL 2020'!C191,FERRIS!F:F)</f>
        <v>0</v>
      </c>
      <c r="AP191" s="15" t="n">
        <f aca="false">+SUMIF(SEM!F:F,'ALL 2020'!C191,SEM!D:D)</f>
        <v>0</v>
      </c>
      <c r="AQ191" s="15" t="n">
        <f aca="false">+SUMIF(Madatrade!F:F,'ALL 2020'!C191,Madatrade!D:D)</f>
        <v>0</v>
      </c>
      <c r="AR191" s="15" t="n">
        <f aca="false">+SUMIF('FLY TECH'!F:F,'ALL 2020'!C191,'FLY TECH'!E:E)</f>
        <v>0</v>
      </c>
      <c r="AS191" s="15" t="n">
        <f aca="false">+SUMIF('FIRST INVESTISSEMENT'!G:G,'ALL 2020'!C191,'FIRST INVESTISSEMENT'!E:E)</f>
        <v>0</v>
      </c>
      <c r="AT191" s="105" t="n">
        <f aca="false">+SUM(F191:AS191)</f>
        <v>-395000000</v>
      </c>
      <c r="AU191" s="106" t="n">
        <f aca="false">+AT191/$AW$2</f>
        <v>-86973.9452482501</v>
      </c>
    </row>
    <row r="192" customFormat="false" ht="17.25" hidden="false" customHeight="true" outlineLevel="0" collapsed="false">
      <c r="A192" s="6" t="str">
        <f aca="false">+LEFT(B192)</f>
        <v>4</v>
      </c>
      <c r="B192" s="6" t="str">
        <f aca="false">+LEFT(C192,3)</f>
        <v>467</v>
      </c>
      <c r="C192" s="20" t="n">
        <v>46720000</v>
      </c>
      <c r="D192" s="46" t="str">
        <f aca="false">+IF(AT192&gt;0,"L35","L41")</f>
        <v>L41</v>
      </c>
      <c r="E192" s="57" t="s">
        <v>96</v>
      </c>
      <c r="F192" s="15" t="n">
        <f aca="false">+SUMIF(AGRIFARM!H:H,C192,AGRIFARM!L:L)</f>
        <v>0</v>
      </c>
      <c r="G192" s="15" t="n">
        <f aca="false">+SUMIF(AGRICORP!I:I,C192,AGRICORP!E:E)</f>
        <v>0</v>
      </c>
      <c r="H192" s="15" t="n">
        <f aca="false">+SUMIF(SMTP!D:D,'ALL 2020'!C192,SMTP!G:G)</f>
        <v>0</v>
      </c>
      <c r="I192" s="15" t="n">
        <f aca="false">+SUMIF(AGRIVET!G:G,C192,AGRIVET!E:E)</f>
        <v>-310000000</v>
      </c>
      <c r="J192" s="15" t="n">
        <f aca="false">+SUMIF(AGRIVAL!G:G,'ALL 2020'!C192,AGRIVAL!E:E)</f>
        <v>0</v>
      </c>
      <c r="K192" s="15" t="n">
        <f aca="false">+SUMIF(AGRIKOBA!G:G,'ALL 2020'!C192,AGRIKOBA!E:E)</f>
        <v>0</v>
      </c>
      <c r="L192" s="15" t="n">
        <f aca="false">+SUMIF(LMOI!F:F,'ALL 2020'!C192,LMOI!D:D)</f>
        <v>0</v>
      </c>
      <c r="M192" s="15" t="n">
        <f aca="false">+SUMIF(TARTINE!G:G,'ALL 2020'!C192,TARTINE!E:E)</f>
        <v>0</v>
      </c>
      <c r="N192" s="15" t="n">
        <f aca="false">+SUMIF(IDF!F:F,'ALL 2020'!C192,IDF!D:D)</f>
        <v>0</v>
      </c>
      <c r="O192" s="15" t="n">
        <f aca="false">+SUMIF(RYA!G:G,C192,RYA!E:E)</f>
        <v>-250000000</v>
      </c>
      <c r="P192" s="15" t="n">
        <f aca="false">+SUMIF('SCI NOAH'!G:G,'ALL 2020'!C192,'SCI NOAH'!E:E)</f>
        <v>0</v>
      </c>
      <c r="Q192" s="15" t="n">
        <f aca="false">+SUMIF(SIM!F:F,'ALL 2020'!C192,SIM!D:D)</f>
        <v>0</v>
      </c>
      <c r="R192" s="15" t="n">
        <f aca="false">+SUMIF('First Energy'!F:F,'ALL 2020'!C192,'First Energy'!D:D)</f>
        <v>0</v>
      </c>
      <c r="S192" s="15" t="n">
        <f aca="false">+SUMIF('ID Motors'!G:G,C192,'ID Motors'!E:E)</f>
        <v>546118.35</v>
      </c>
      <c r="T192" s="15" t="n">
        <f aca="false">+SUMIF('ID RENTAL'!G:G,'ALL 2020'!C192,'ID RENTAL'!E:E)</f>
        <v>0</v>
      </c>
      <c r="U192" s="15" t="n">
        <f aca="false">+SUMIF('MCM '!G:G,'ALL 2020'!C192,'MCM '!E:E)</f>
        <v>0</v>
      </c>
      <c r="V192" s="15" t="n">
        <f aca="false">SUMIF(AGRIMOTORS!G:G,C192,AGRIMOTORS!E:E)</f>
        <v>0</v>
      </c>
      <c r="W192" s="15" t="n">
        <f aca="false">+SUMIF(BOVIMA!F:F,'ALL 2020'!C192,BOVIMA!D:D)</f>
        <v>0</v>
      </c>
      <c r="X192" s="15" t="n">
        <f aca="false">+SUMIF(AGRIFEED!F:F,'ALL 2020'!C192,AGRIFEED!D:D)</f>
        <v>0</v>
      </c>
      <c r="Y192" s="15" t="n">
        <f aca="false">SUMIF(AMIP!F:F,'ALL 2020'!C192,AMIP!D:D)</f>
        <v>0</v>
      </c>
      <c r="Z192" s="15" t="n">
        <f aca="false">+SUMIF(ISF!G:G,'ALL 2020'!C192,ISF!E:E)</f>
        <v>0</v>
      </c>
      <c r="AA192" s="29" t="n">
        <f aca="false">+SUMIF(DISCOI!G:G,'ALL 2020'!C192,DISCOI!E:E)</f>
        <v>0</v>
      </c>
      <c r="AB192" s="15" t="n">
        <f aca="false">+SUMIF(MABEL!F:F,'ALL 2020'!C192,MABEL!D:D)</f>
        <v>0</v>
      </c>
      <c r="AC192" s="15" t="n">
        <f aca="false">+SUMIF(NMP!F:F,'ALL 2020'!C192,NMP!D:D)</f>
        <v>0</v>
      </c>
      <c r="AD192" s="15" t="n">
        <f aca="false">SUMIF('AMCHO '!F:F,'ALL 2020'!C192,'AMCHO '!D:D)</f>
        <v>0</v>
      </c>
      <c r="AE192" s="41" t="n">
        <f aca="false">+SUMIF(CONFORTIS!G:G,'ALL 2020'!C192,CONFORTIS!E:E)</f>
        <v>0</v>
      </c>
      <c r="AF192" s="15" t="n">
        <f aca="false">+SUMIF('IRS IMMO'!G:G,'ALL 2020'!C192,'IRS IMMO'!E:E)</f>
        <v>0</v>
      </c>
      <c r="AG192" s="15" t="n">
        <f aca="false">+SUMIF(AGRIVETAM!F:F,'ALL 2020'!C192,AGRIVETAM!D:D)</f>
        <v>0</v>
      </c>
      <c r="AH192" s="15" t="n">
        <f aca="false">+SUMIF(EUROPAINTS!F:F,'ALL 2020'!C192,EUROPAINTS!D:D)</f>
        <v>0</v>
      </c>
      <c r="AI192" s="15" t="n">
        <f aca="false">+SUMIF('VET ABE'!F:F,'ALL 2020'!C192,'VET ABE'!E:E)</f>
        <v>0</v>
      </c>
      <c r="AJ192" s="15" t="n">
        <f aca="false">SUMIF('VET FIA'!F:F,'ALL 2020'!C192,'VET FIA'!E:E)</f>
        <v>0</v>
      </c>
      <c r="AK192" s="15" t="n">
        <f aca="false">+SUMIF('CSS SAKAY'!F:F,'ALL 2020'!C192,'CSS SAKAY'!D:D)</f>
        <v>0</v>
      </c>
      <c r="AL192" s="15" t="n">
        <f aca="false">+SUMIF(AGRIMA!F:F,'ALL 2020'!C192,AGRIMA!D:D)</f>
        <v>0</v>
      </c>
      <c r="AM192" s="15" t="n">
        <f aca="false">SUMIF('United Malagasy'!F:F,'ALL 2020'!C192,'United Malagasy'!D:D)</f>
        <v>0</v>
      </c>
      <c r="AN192" s="15" t="n">
        <f aca="false">+SUMIF(NUTRIFOOD!E:E,'ALL 2020'!C192,NUTRIFOOD!D:D)</f>
        <v>0</v>
      </c>
      <c r="AO192" s="15" t="n">
        <f aca="false">+SUMIF(FERRIS!H:H,'ALL 2020'!C192,FERRIS!F:F)</f>
        <v>0</v>
      </c>
      <c r="AP192" s="15" t="n">
        <f aca="false">+SUMIF(SEM!F:F,'ALL 2020'!C192,SEM!D:D)</f>
        <v>0</v>
      </c>
      <c r="AQ192" s="15" t="n">
        <f aca="false">+SUMIF(Madatrade!F:F,'ALL 2020'!C192,Madatrade!D:D)</f>
        <v>0</v>
      </c>
      <c r="AR192" s="15" t="n">
        <f aca="false">+SUMIF('FLY TECH'!F:F,'ALL 2020'!C192,'FLY TECH'!E:E)</f>
        <v>0</v>
      </c>
      <c r="AS192" s="15" t="n">
        <f aca="false">+SUMIF('FIRST INVESTISSEMENT'!G:G,'ALL 2020'!C192,'FIRST INVESTISSEMENT'!E:E)</f>
        <v>0</v>
      </c>
      <c r="AT192" s="105" t="n">
        <f aca="false">+SUM(F192:AS192)</f>
        <v>-559453881.65</v>
      </c>
      <c r="AU192" s="106" t="n">
        <f aca="false">+AT192/$AW$2</f>
        <v>-123184.58549759</v>
      </c>
    </row>
    <row r="193" customFormat="false" ht="17.25" hidden="false" customHeight="true" outlineLevel="0" collapsed="false">
      <c r="A193" s="6" t="str">
        <f aca="false">+LEFT(B193)</f>
        <v>4</v>
      </c>
      <c r="B193" s="6" t="str">
        <f aca="false">+LEFT(C193,3)</f>
        <v>467</v>
      </c>
      <c r="C193" s="20" t="n">
        <v>46721000</v>
      </c>
      <c r="D193" s="46" t="str">
        <f aca="false">+IF(AT193&gt;0,"L36","L42")</f>
        <v>L36</v>
      </c>
      <c r="E193" s="57" t="s">
        <v>115</v>
      </c>
      <c r="F193" s="15" t="n">
        <f aca="false">+SUMIF(AGRIFARM!H:H,C193,AGRIFARM!L:L)</f>
        <v>0</v>
      </c>
      <c r="G193" s="15" t="n">
        <f aca="false">+SUMIF(AGRICORP!I:I,C193,AGRICORP!E:E)</f>
        <v>0</v>
      </c>
      <c r="H193" s="15" t="n">
        <f aca="false">+SUMIF(SMTP!D:D,'ALL 2020'!C193,SMTP!G:G)</f>
        <v>350000000</v>
      </c>
      <c r="I193" s="15" t="n">
        <f aca="false">+SUMIF(AGRIVET!G:G,C193,AGRIVET!E:E)</f>
        <v>190000000</v>
      </c>
      <c r="J193" s="15" t="n">
        <f aca="false">+SUMIF(AGRIVAL!G:G,'ALL 2020'!C193,AGRIVAL!E:E)</f>
        <v>0</v>
      </c>
      <c r="K193" s="15" t="n">
        <f aca="false">+SUMIF(AGRIKOBA!G:G,'ALL 2020'!C193,AGRIKOBA!E:E)</f>
        <v>0</v>
      </c>
      <c r="L193" s="15" t="n">
        <f aca="false">+SUMIF(LMOI!F:F,'ALL 2020'!C193,LMOI!D:D)</f>
        <v>0</v>
      </c>
      <c r="M193" s="15" t="n">
        <f aca="false">+SUMIF(TARTINE!G:G,'ALL 2020'!C193,TARTINE!E:E)</f>
        <v>0</v>
      </c>
      <c r="N193" s="15" t="n">
        <f aca="false">+SUMIF(IDF!F:F,'ALL 2020'!C193,IDF!D:D)</f>
        <v>0</v>
      </c>
      <c r="O193" s="15" t="n">
        <f aca="false">+SUMIF(RYA!G:G,C193,RYA!E:E)</f>
        <v>0</v>
      </c>
      <c r="P193" s="15" t="n">
        <f aca="false">+SUMIF('SCI NOAH'!G:G,'ALL 2020'!C193,'SCI NOAH'!E:E)</f>
        <v>0</v>
      </c>
      <c r="Q193" s="15" t="n">
        <f aca="false">+SUMIF(SIM!F:F,'ALL 2020'!C193,SIM!D:D)</f>
        <v>0</v>
      </c>
      <c r="R193" s="15" t="n">
        <f aca="false">+SUMIF('First Energy'!F:F,'ALL 2020'!C193,'First Energy'!D:D)</f>
        <v>701879152.69</v>
      </c>
      <c r="S193" s="15" t="n">
        <f aca="false">+SUMIF('ID Motors'!G:G,C193,'ID Motors'!E:E)</f>
        <v>0</v>
      </c>
      <c r="T193" s="15" t="n">
        <f aca="false">+SUMIF('ID RENTAL'!G:G,'ALL 2020'!C193,'ID RENTAL'!E:E)</f>
        <v>0</v>
      </c>
      <c r="U193" s="15" t="n">
        <f aca="false">+SUMIF('MCM '!G:G,'ALL 2020'!C193,'MCM '!E:E)</f>
        <v>0</v>
      </c>
      <c r="V193" s="15" t="n">
        <f aca="false">SUMIF(AGRIMOTORS!G:G,C193,AGRIMOTORS!E:E)</f>
        <v>0</v>
      </c>
      <c r="W193" s="15" t="n">
        <f aca="false">+SUMIF(BOVIMA!F:F,'ALL 2020'!C193,BOVIMA!D:D)</f>
        <v>0</v>
      </c>
      <c r="X193" s="15" t="n">
        <f aca="false">+SUMIF(AGRIFEED!F:F,'ALL 2020'!C193,AGRIFEED!D:D)</f>
        <v>0</v>
      </c>
      <c r="Y193" s="15" t="n">
        <f aca="false">SUMIF(AMIP!F:F,'ALL 2020'!C193,AMIP!D:D)</f>
        <v>0</v>
      </c>
      <c r="Z193" s="15" t="n">
        <f aca="false">+SUMIF(ISF!G:G,'ALL 2020'!C193,ISF!E:E)</f>
        <v>0</v>
      </c>
      <c r="AA193" s="29" t="n">
        <f aca="false">+SUMIF(DISCOI!G:G,'ALL 2020'!C193,DISCOI!E:E)</f>
        <v>0</v>
      </c>
      <c r="AB193" s="15" t="n">
        <f aca="false">+SUMIF(MABEL!F:F,'ALL 2020'!C193,MABEL!D:D)</f>
        <v>0</v>
      </c>
      <c r="AC193" s="15" t="n">
        <f aca="false">+SUMIF(NMP!F:F,'ALL 2020'!C193,NMP!D:D)</f>
        <v>0</v>
      </c>
      <c r="AD193" s="15" t="n">
        <f aca="false">SUMIF('AMCHO '!F:F,'ALL 2020'!C193,'AMCHO '!D:D)</f>
        <v>0</v>
      </c>
      <c r="AE193" s="41" t="n">
        <f aca="false">+SUMIF(CONFORTIS!G:G,'ALL 2020'!C193,CONFORTIS!E:E)</f>
        <v>0</v>
      </c>
      <c r="AF193" s="15" t="n">
        <f aca="false">+SUMIF('IRS IMMO'!G:G,'ALL 2020'!C193,'IRS IMMO'!E:E)</f>
        <v>0</v>
      </c>
      <c r="AG193" s="15" t="n">
        <f aca="false">+SUMIF(AGRIVETAM!F:F,'ALL 2020'!C193,AGRIVETAM!D:D)</f>
        <v>0</v>
      </c>
      <c r="AH193" s="15" t="n">
        <f aca="false">+SUMIF(EUROPAINTS!F:F,'ALL 2020'!C193,EUROPAINTS!D:D)</f>
        <v>0</v>
      </c>
      <c r="AI193" s="15" t="n">
        <f aca="false">+SUMIF('VET ABE'!F:F,'ALL 2020'!C193,'VET ABE'!E:E)</f>
        <v>0</v>
      </c>
      <c r="AJ193" s="15" t="n">
        <f aca="false">SUMIF('VET FIA'!F:F,'ALL 2020'!C193,'VET FIA'!E:E)</f>
        <v>0</v>
      </c>
      <c r="AK193" s="15" t="n">
        <f aca="false">+SUMIF('CSS SAKAY'!F:F,'ALL 2020'!C193,'CSS SAKAY'!D:D)</f>
        <v>0</v>
      </c>
      <c r="AL193" s="15" t="n">
        <f aca="false">+SUMIF(AGRIMA!F:F,'ALL 2020'!C193,AGRIMA!D:D)</f>
        <v>0</v>
      </c>
      <c r="AM193" s="15" t="n">
        <f aca="false">SUMIF('United Malagasy'!F:F,'ALL 2020'!C193,'United Malagasy'!D:D)</f>
        <v>0</v>
      </c>
      <c r="AN193" s="15" t="n">
        <f aca="false">+SUMIF(NUTRIFOOD!E:E,'ALL 2020'!C193,NUTRIFOOD!D:D)</f>
        <v>0</v>
      </c>
      <c r="AO193" s="15" t="n">
        <f aca="false">+SUMIF(FERRIS!H:H,'ALL 2020'!C193,FERRIS!F:F)</f>
        <v>0</v>
      </c>
      <c r="AP193" s="15" t="n">
        <f aca="false">+SUMIF(SEM!F:F,'ALL 2020'!C193,SEM!D:D)</f>
        <v>0</v>
      </c>
      <c r="AQ193" s="15" t="n">
        <f aca="false">+SUMIF(Madatrade!F:F,'ALL 2020'!C193,Madatrade!D:D)</f>
        <v>0</v>
      </c>
      <c r="AR193" s="15" t="n">
        <f aca="false">+SUMIF('FLY TECH'!F:F,'ALL 2020'!C193,'FLY TECH'!E:E)</f>
        <v>0</v>
      </c>
      <c r="AS193" s="15" t="n">
        <f aca="false">+SUMIF('FIRST INVESTISSEMENT'!G:G,'ALL 2020'!C193,'FIRST INVESTISSEMENT'!E:E)</f>
        <v>0</v>
      </c>
      <c r="AT193" s="105" t="n">
        <f aca="false">+SUM(F193:AS193)</f>
        <v>1241879152.69</v>
      </c>
      <c r="AU193" s="106" t="n">
        <f aca="false">+AT193/$AW$2</f>
        <v>273445.897293679</v>
      </c>
    </row>
    <row r="194" customFormat="false" ht="17.25" hidden="false" customHeight="true" outlineLevel="0" collapsed="false">
      <c r="A194" s="6" t="str">
        <f aca="false">+LEFT(B194)</f>
        <v>4</v>
      </c>
      <c r="B194" s="6" t="str">
        <f aca="false">+LEFT(C194,3)</f>
        <v>467</v>
      </c>
      <c r="C194" s="20" t="n">
        <v>46731000</v>
      </c>
      <c r="D194" s="46" t="str">
        <f aca="false">+IF(AT194&gt;0,"L37","L43")</f>
        <v>L37</v>
      </c>
      <c r="E194" s="57" t="s">
        <v>128</v>
      </c>
      <c r="F194" s="15" t="n">
        <f aca="false">+SUMIF(AGRIFARM!H:H,C194,AGRIFARM!L:L)</f>
        <v>0</v>
      </c>
      <c r="G194" s="15" t="n">
        <f aca="false">+SUMIF(AGRICORP!I:I,C194,AGRICORP!E:E)</f>
        <v>0</v>
      </c>
      <c r="H194" s="15" t="n">
        <f aca="false">+SUMIF(SMTP!D:D,'ALL 2020'!C194,SMTP!G:G)</f>
        <v>0</v>
      </c>
      <c r="I194" s="15" t="n">
        <f aca="false">+SUMIF(AGRIVET!G:G,C194,AGRIVET!E:E)</f>
        <v>0</v>
      </c>
      <c r="J194" s="15"/>
      <c r="K194" s="15"/>
      <c r="M194" s="15"/>
      <c r="N194" s="15" t="n">
        <f aca="false">+SUMIF(IDF!F:F,'ALL 2020'!C194,IDF!D:D)</f>
        <v>395000000</v>
      </c>
      <c r="O194" s="15" t="n">
        <f aca="false">+SUMIF(RYA!G:G,C194,RYA!E:E)</f>
        <v>0</v>
      </c>
      <c r="P194" s="15" t="n">
        <f aca="false">+SUMIF('SCI NOAH'!G:G,'ALL 2020'!C194,'SCI NOAH'!E:E)</f>
        <v>0</v>
      </c>
      <c r="Q194" s="15" t="n">
        <f aca="false">+SUMIF(SIM!F:F,'ALL 2020'!C194,SIM!D:D)</f>
        <v>0</v>
      </c>
      <c r="R194" s="15" t="n">
        <f aca="false">+SUMIF('First Energy'!F:F,'ALL 2020'!C194,'First Energy'!D:D)</f>
        <v>0</v>
      </c>
      <c r="S194" s="15" t="n">
        <f aca="false">+SUMIF('ID Motors'!G:G,C194,'ID Motors'!E:E)</f>
        <v>0</v>
      </c>
      <c r="T194" s="15" t="n">
        <f aca="false">+SUMIF('ID RENTAL'!G:G,'ALL 2020'!C194,'ID RENTAL'!E:E)</f>
        <v>0</v>
      </c>
      <c r="U194" s="15" t="n">
        <f aca="false">+SUMIF('MCM '!G:G,'ALL 2020'!C194,'MCM '!E:E)</f>
        <v>0</v>
      </c>
      <c r="V194" s="15" t="n">
        <f aca="false">SUMIF(AGRIMOTORS!G:G,C194,AGRIMOTORS!E:E)</f>
        <v>0</v>
      </c>
      <c r="W194" s="15" t="n">
        <f aca="false">+SUMIF(BOVIMA!F:F,'ALL 2020'!C194,BOVIMA!D:D)</f>
        <v>0</v>
      </c>
      <c r="X194" s="15" t="n">
        <f aca="false">+SUMIF(AGRIFEED!F:F,'ALL 2020'!C194,AGRIFEED!D:D)</f>
        <v>0</v>
      </c>
      <c r="Y194" s="15" t="n">
        <f aca="false">SUMIF(AMIP!F:F,'ALL 2020'!C194,AMIP!D:D)</f>
        <v>0</v>
      </c>
      <c r="Z194" s="15" t="n">
        <f aca="false">+SUMIF(ISF!G:G,'ALL 2020'!C194,ISF!E:E)</f>
        <v>0</v>
      </c>
      <c r="AA194" s="29" t="n">
        <f aca="false">+SUMIF(DISCOI!G:G,'ALL 2020'!C194,DISCOI!E:E)</f>
        <v>0</v>
      </c>
      <c r="AB194" s="15" t="n">
        <f aca="false">+SUMIF(MABEL!F:F,'ALL 2020'!C194,MABEL!D:D)</f>
        <v>0</v>
      </c>
      <c r="AC194" s="15" t="n">
        <f aca="false">+SUMIF(NMP!F:F,'ALL 2020'!C194,NMP!D:D)</f>
        <v>0</v>
      </c>
      <c r="AD194" s="15" t="n">
        <f aca="false">SUMIF('AMCHO '!F:F,'ALL 2020'!C194,'AMCHO '!D:D)</f>
        <v>0</v>
      </c>
      <c r="AE194" s="41" t="n">
        <f aca="false">+SUMIF(CONFORTIS!G:G,'ALL 2020'!C194,CONFORTIS!E:E)</f>
        <v>0</v>
      </c>
      <c r="AF194" s="15" t="n">
        <f aca="false">+SUMIF('IRS IMMO'!G:G,'ALL 2020'!C194,'IRS IMMO'!E:E)</f>
        <v>0</v>
      </c>
      <c r="AG194" s="15" t="n">
        <f aca="false">+SUMIF(AGRIVETAM!F:F,'ALL 2020'!C194,AGRIVETAM!D:D)</f>
        <v>0</v>
      </c>
      <c r="AH194" s="15" t="n">
        <f aca="false">+SUMIF(EUROPAINTS!F:F,'ALL 2020'!C194,EUROPAINTS!D:D)</f>
        <v>0</v>
      </c>
      <c r="AI194" s="15" t="n">
        <f aca="false">+SUMIF('VET ABE'!F:F,'ALL 2020'!C194,'VET ABE'!E:E)</f>
        <v>0</v>
      </c>
      <c r="AJ194" s="15" t="n">
        <f aca="false">SUMIF('VET FIA'!F:F,'ALL 2020'!C194,'VET FIA'!E:E)</f>
        <v>0</v>
      </c>
      <c r="AK194" s="15" t="n">
        <f aca="false">+SUMIF('CSS SAKAY'!F:F,'ALL 2020'!C194,'CSS SAKAY'!D:D)</f>
        <v>0</v>
      </c>
      <c r="AL194" s="15" t="n">
        <f aca="false">+SUMIF(AGRIMA!F:F,'ALL 2020'!C194,AGRIMA!D:D)</f>
        <v>0</v>
      </c>
      <c r="AM194" s="15" t="n">
        <f aca="false">SUMIF('United Malagasy'!F:F,'ALL 2020'!C194,'United Malagasy'!D:D)</f>
        <v>0</v>
      </c>
      <c r="AN194" s="15" t="n">
        <f aca="false">+SUMIF(NUTRIFOOD!E:E,'ALL 2020'!C194,NUTRIFOOD!D:D)</f>
        <v>0</v>
      </c>
      <c r="AO194" s="15" t="n">
        <f aca="false">+SUMIF(FERRIS!H:H,'ALL 2020'!C194,FERRIS!F:F)</f>
        <v>0</v>
      </c>
      <c r="AP194" s="15" t="n">
        <f aca="false">+SUMIF(SEM!F:F,'ALL 2020'!C194,SEM!D:D)</f>
        <v>0</v>
      </c>
      <c r="AQ194" s="15" t="n">
        <f aca="false">+SUMIF(Madatrade!F:F,'ALL 2020'!C194,Madatrade!D:D)</f>
        <v>0</v>
      </c>
      <c r="AR194" s="15" t="n">
        <f aca="false">+SUMIF('FLY TECH'!F:F,'ALL 2020'!C194,'FLY TECH'!E:E)</f>
        <v>0</v>
      </c>
      <c r="AS194" s="15" t="n">
        <f aca="false">+SUMIF('FIRST INVESTISSEMENT'!G:G,'ALL 2020'!C194,'FIRST INVESTISSEMENT'!E:E)</f>
        <v>0</v>
      </c>
      <c r="AT194" s="105" t="n">
        <f aca="false">+SUM(F194:AS194)</f>
        <v>395000000</v>
      </c>
      <c r="AU194" s="106" t="n">
        <f aca="false">+AT194/$AW$2</f>
        <v>86973.9452482501</v>
      </c>
    </row>
    <row r="195" customFormat="false" ht="17.25" hidden="false" customHeight="true" outlineLevel="0" collapsed="false">
      <c r="A195" s="6" t="str">
        <f aca="false">+LEFT(B195)</f>
        <v>4</v>
      </c>
      <c r="B195" s="6" t="str">
        <f aca="false">+LEFT(C195,3)</f>
        <v>467</v>
      </c>
      <c r="C195" s="20" t="n">
        <v>46724000</v>
      </c>
      <c r="D195" s="46" t="str">
        <f aca="false">+IF(AT195&gt;0,"L38","L44")</f>
        <v>L44</v>
      </c>
      <c r="E195" s="57" t="s">
        <v>100</v>
      </c>
      <c r="F195" s="15" t="n">
        <f aca="false">+SUMIF(AGRIFARM!H:H,C195,AGRIFARM!L:L)</f>
        <v>0</v>
      </c>
      <c r="G195" s="15" t="n">
        <f aca="false">+SUMIF(AGRICORP!I:I,C195,AGRICORP!E:E)</f>
        <v>0</v>
      </c>
      <c r="H195" s="15" t="n">
        <f aca="false">+SUMIF(SMTP!D:D,'ALL 2020'!C195,SMTP!G:G)</f>
        <v>0</v>
      </c>
      <c r="I195" s="15" t="n">
        <f aca="false">+SUMIF(AGRIVET!G:G,C195,AGRIVET!E:E)</f>
        <v>0</v>
      </c>
      <c r="J195" s="15" t="n">
        <f aca="false">+SUMIF(AGRIVAL!G:G,'ALL 2020'!C195,AGRIVAL!E:E)</f>
        <v>0</v>
      </c>
      <c r="K195" s="15" t="n">
        <f aca="false">+SUMIF(AGRIKOBA!G:G,'ALL 2020'!C195,AGRIKOBA!E:E)</f>
        <v>0</v>
      </c>
      <c r="L195" s="15" t="n">
        <f aca="false">+SUMIF(LMOI!F:F,'ALL 2020'!C195,LMOI!D:D)</f>
        <v>0</v>
      </c>
      <c r="M195" s="15" t="n">
        <f aca="false">+SUMIF(TARTINE!G:G,'ALL 2020'!C195,TARTINE!E:E)</f>
        <v>0</v>
      </c>
      <c r="N195" s="15" t="n">
        <f aca="false">+SUMIF(IDF!F:F,'ALL 2020'!C195,IDF!D:D)</f>
        <v>0</v>
      </c>
      <c r="O195" s="15" t="n">
        <f aca="false">+SUMIF(RYA!G:G,C195,RYA!E:E)</f>
        <v>0</v>
      </c>
      <c r="P195" s="15" t="n">
        <f aca="false">+SUMIF('SCI NOAH'!G:G,'ALL 2020'!C195,'SCI NOAH'!E:E)</f>
        <v>0</v>
      </c>
      <c r="Q195" s="15" t="n">
        <f aca="false">+SUMIF(SIM!F:F,'ALL 2020'!C195,SIM!D:D)</f>
        <v>0</v>
      </c>
      <c r="R195" s="15" t="n">
        <f aca="false">+SUMIF('First Energy'!F:F,'ALL 2020'!C195,'First Energy'!D:D)</f>
        <v>0</v>
      </c>
      <c r="S195" s="15" t="n">
        <f aca="false">+SUMIF('ID Motors'!G:G,C195,'ID Motors'!E:E)</f>
        <v>0</v>
      </c>
      <c r="T195" s="15" t="n">
        <f aca="false">+SUMIF('ID RENTAL'!G:G,'ALL 2020'!C195,'ID RENTAL'!E:E)</f>
        <v>0</v>
      </c>
      <c r="U195" s="15" t="n">
        <f aca="false">+SUMIF('MCM '!G:G,'ALL 2020'!C195,'MCM '!E:E)</f>
        <v>0</v>
      </c>
      <c r="V195" s="15" t="n">
        <f aca="false">SUMIF(AGRIMOTORS!G:G,C195,AGRIMOTORS!E:E)</f>
        <v>0</v>
      </c>
      <c r="W195" s="15" t="n">
        <f aca="false">+SUMIF(BOVIMA!F:F,'ALL 2020'!C195,BOVIMA!D:D)</f>
        <v>0</v>
      </c>
      <c r="X195" s="15" t="n">
        <f aca="false">+SUMIF(AGRIFEED!F:F,'ALL 2020'!C195,AGRIFEED!D:D)</f>
        <v>0</v>
      </c>
      <c r="Y195" s="15" t="n">
        <f aca="false">SUMIF(AMIP!F:F,'ALL 2020'!C195,AMIP!D:D)</f>
        <v>0</v>
      </c>
      <c r="Z195" s="15" t="n">
        <f aca="false">+SUMIF(ISF!G:G,'ALL 2020'!C195,ISF!E:E)</f>
        <v>0</v>
      </c>
      <c r="AA195" s="29" t="n">
        <f aca="false">+SUMIF(DISCOI!G:G,'ALL 2020'!C195,DISCOI!E:E)</f>
        <v>0</v>
      </c>
      <c r="AB195" s="15" t="n">
        <f aca="false">+SUMIF(MABEL!F:F,'ALL 2020'!C195,MABEL!D:D)</f>
        <v>0</v>
      </c>
      <c r="AC195" s="15" t="n">
        <f aca="false">+SUMIF(NMP!F:F,'ALL 2020'!C195,NMP!D:D)</f>
        <v>-22080</v>
      </c>
      <c r="AD195" s="15" t="n">
        <f aca="false">SUMIF('AMCHO '!F:F,'ALL 2020'!C195,'AMCHO '!D:D)</f>
        <v>0</v>
      </c>
      <c r="AE195" s="41" t="n">
        <f aca="false">+SUMIF(CONFORTIS!G:G,'ALL 2020'!C195,CONFORTIS!E:E)</f>
        <v>0</v>
      </c>
      <c r="AF195" s="15" t="n">
        <f aca="false">+SUMIF('IRS IMMO'!G:G,'ALL 2020'!C195,'IRS IMMO'!E:E)</f>
        <v>0</v>
      </c>
      <c r="AG195" s="15" t="n">
        <f aca="false">+SUMIF(AGRIVETAM!F:F,'ALL 2020'!C195,AGRIVETAM!D:D)</f>
        <v>0</v>
      </c>
      <c r="AH195" s="15" t="n">
        <f aca="false">+SUMIF(EUROPAINTS!F:F,'ALL 2020'!C195,EUROPAINTS!D:D)</f>
        <v>0</v>
      </c>
      <c r="AI195" s="15" t="n">
        <f aca="false">+SUMIF('VET ABE'!F:F,'ALL 2020'!C195,'VET ABE'!E:E)</f>
        <v>0</v>
      </c>
      <c r="AJ195" s="15" t="n">
        <f aca="false">SUMIF('VET FIA'!F:F,'ALL 2020'!C195,'VET FIA'!E:E)</f>
        <v>0</v>
      </c>
      <c r="AK195" s="15" t="n">
        <f aca="false">+SUMIF('CSS SAKAY'!F:F,'ALL 2020'!C195,'CSS SAKAY'!D:D)</f>
        <v>0</v>
      </c>
      <c r="AL195" s="15" t="n">
        <f aca="false">+SUMIF(AGRIMA!F:F,'ALL 2020'!C195,AGRIMA!D:D)</f>
        <v>0</v>
      </c>
      <c r="AM195" s="15" t="n">
        <f aca="false">SUMIF('United Malagasy'!F:F,'ALL 2020'!C195,'United Malagasy'!D:D)</f>
        <v>0</v>
      </c>
      <c r="AN195" s="15" t="n">
        <f aca="false">+SUMIF(NUTRIFOOD!E:E,'ALL 2020'!C195,NUTRIFOOD!D:D)</f>
        <v>0</v>
      </c>
      <c r="AO195" s="15" t="n">
        <f aca="false">+SUMIF(FERRIS!H:H,'ALL 2020'!C195,FERRIS!F:F)</f>
        <v>0</v>
      </c>
      <c r="AP195" s="15" t="n">
        <f aca="false">+SUMIF(SEM!F:F,'ALL 2020'!C195,SEM!D:D)</f>
        <v>0</v>
      </c>
      <c r="AQ195" s="15" t="n">
        <f aca="false">+SUMIF(Madatrade!F:F,'ALL 2020'!C195,Madatrade!D:D)</f>
        <v>0</v>
      </c>
      <c r="AR195" s="15" t="n">
        <f aca="false">+SUMIF('FLY TECH'!F:F,'ALL 2020'!C195,'FLY TECH'!E:E)</f>
        <v>0</v>
      </c>
      <c r="AS195" s="15" t="n">
        <f aca="false">+SUMIF('FIRST INVESTISSEMENT'!G:G,'ALL 2020'!C195,'FIRST INVESTISSEMENT'!E:E)</f>
        <v>0</v>
      </c>
      <c r="AT195" s="105" t="n">
        <f aca="false">+SUM(F195:AS195)</f>
        <v>-22080</v>
      </c>
      <c r="AU195" s="106" t="n">
        <f aca="false">+AT195/$AW$2</f>
        <v>-4.8617334457756</v>
      </c>
    </row>
    <row r="196" customFormat="false" ht="17.25" hidden="false" customHeight="true" outlineLevel="0" collapsed="false">
      <c r="A196" s="6" t="str">
        <f aca="false">+LEFT(B196)</f>
        <v>4</v>
      </c>
      <c r="B196" s="6" t="str">
        <f aca="false">+LEFT(C196,3)</f>
        <v>467</v>
      </c>
      <c r="C196" s="20" t="n">
        <v>46725000</v>
      </c>
      <c r="D196" s="46" t="str">
        <f aca="false">+IF(AT196&gt;0,"L39","L45")</f>
        <v>L39</v>
      </c>
      <c r="E196" s="57" t="s">
        <v>931</v>
      </c>
      <c r="F196" s="15" t="n">
        <f aca="false">+SUMIF(AGRIFARM!H:H,C196,AGRIFARM!L:L)</f>
        <v>0</v>
      </c>
      <c r="G196" s="15" t="n">
        <f aca="false">+SUMIF(AGRICORP!I:I,C196,AGRICORP!E:E)</f>
        <v>0</v>
      </c>
      <c r="H196" s="15" t="n">
        <f aca="false">+SUMIF(SMTP!D:D,'ALL 2020'!C196,SMTP!G:G)</f>
        <v>0</v>
      </c>
      <c r="I196" s="15" t="n">
        <f aca="false">+SUMIF(AGRIVET!G:G,C196,AGRIVET!E:E)</f>
        <v>0</v>
      </c>
      <c r="J196" s="15" t="n">
        <f aca="false">+SUMIF(AGRIVAL!G:G,'ALL 2020'!C196,AGRIVAL!E:E)</f>
        <v>0</v>
      </c>
      <c r="K196" s="15" t="n">
        <f aca="false">+SUMIF(AGRIKOBA!G:G,'ALL 2020'!C196,AGRIKOBA!E:E)</f>
        <v>0</v>
      </c>
      <c r="L196" s="15" t="n">
        <f aca="false">+SUMIF(LMOI!F:F,'ALL 2020'!C196,LMOI!D:D)</f>
        <v>0</v>
      </c>
      <c r="M196" s="15" t="n">
        <f aca="false">+SUMIF(TARTINE!G:G,'ALL 2020'!C196,TARTINE!E:E)</f>
        <v>796191718</v>
      </c>
      <c r="N196" s="15" t="n">
        <f aca="false">+SUMIF(IDF!F:F,'ALL 2020'!C196,IDF!D:D)</f>
        <v>0</v>
      </c>
      <c r="O196" s="15" t="n">
        <f aca="false">+SUMIF(RYA!G:G,C196,RYA!E:E)</f>
        <v>0</v>
      </c>
      <c r="P196" s="15" t="n">
        <f aca="false">+SUMIF('SCI NOAH'!G:G,'ALL 2020'!C196,'SCI NOAH'!E:E)</f>
        <v>0</v>
      </c>
      <c r="Q196" s="15" t="n">
        <f aca="false">+SUMIF(SIM!F:F,'ALL 2020'!C196,SIM!D:D)</f>
        <v>0</v>
      </c>
      <c r="R196" s="15" t="n">
        <f aca="false">+SUMIF('First Energy'!F:F,'ALL 2020'!C196,'First Energy'!D:D)</f>
        <v>0</v>
      </c>
      <c r="S196" s="15" t="n">
        <f aca="false">+SUMIF('ID Motors'!G:G,C196,'ID Motors'!E:E)</f>
        <v>0</v>
      </c>
      <c r="T196" s="15" t="n">
        <f aca="false">+SUMIF('ID RENTAL'!G:G,'ALL 2020'!C196,'ID RENTAL'!E:E)</f>
        <v>0</v>
      </c>
      <c r="U196" s="15" t="n">
        <f aca="false">+SUMIF('MCM '!G:G,'ALL 2020'!C196,'MCM '!E:E)</f>
        <v>0</v>
      </c>
      <c r="V196" s="15" t="n">
        <f aca="false">SUMIF(AGRIMOTORS!G:G,C196,AGRIMOTORS!E:E)</f>
        <v>0</v>
      </c>
      <c r="W196" s="15" t="n">
        <f aca="false">+SUMIF(BOVIMA!F:F,'ALL 2020'!C196,BOVIMA!D:D)</f>
        <v>0</v>
      </c>
      <c r="X196" s="15" t="n">
        <f aca="false">+SUMIF(AGRIFEED!F:F,'ALL 2020'!C196,AGRIFEED!D:D)</f>
        <v>0</v>
      </c>
      <c r="Y196" s="15" t="n">
        <f aca="false">SUMIF(AMIP!F:F,'ALL 2020'!C196,AMIP!D:D)</f>
        <v>0</v>
      </c>
      <c r="Z196" s="15" t="n">
        <f aca="false">+SUMIF(ISF!G:G,'ALL 2020'!C196,ISF!E:E)</f>
        <v>0</v>
      </c>
      <c r="AA196" s="29" t="n">
        <f aca="false">+SUMIF(DISCOI!G:G,'ALL 2020'!C196,DISCOI!E:E)</f>
        <v>0</v>
      </c>
      <c r="AB196" s="15" t="n">
        <f aca="false">+SUMIF(MABEL!F:F,'ALL 2020'!C196,MABEL!D:D)</f>
        <v>0</v>
      </c>
      <c r="AC196" s="15" t="n">
        <f aca="false">+SUMIF(NMP!F:F,'ALL 2020'!C196,NMP!D:D)</f>
        <v>0</v>
      </c>
      <c r="AD196" s="15" t="n">
        <f aca="false">SUMIF('AMCHO '!F:F,'ALL 2020'!C196,'AMCHO '!D:D)</f>
        <v>0</v>
      </c>
      <c r="AE196" s="41" t="n">
        <f aca="false">+SUMIF(CONFORTIS!G:G,'ALL 2020'!C196,CONFORTIS!E:E)</f>
        <v>0</v>
      </c>
      <c r="AF196" s="15" t="n">
        <f aca="false">+SUMIF('IRS IMMO'!G:G,'ALL 2020'!C196,'IRS IMMO'!E:E)</f>
        <v>0</v>
      </c>
      <c r="AG196" s="15" t="n">
        <f aca="false">+SUMIF(AGRIVETAM!F:F,'ALL 2020'!C196,AGRIVETAM!D:D)</f>
        <v>0</v>
      </c>
      <c r="AH196" s="15" t="n">
        <f aca="false">+SUMIF(EUROPAINTS!F:F,'ALL 2020'!C196,EUROPAINTS!D:D)</f>
        <v>0</v>
      </c>
      <c r="AI196" s="15" t="n">
        <f aca="false">+SUMIF('VET ABE'!F:F,'ALL 2020'!C196,'VET ABE'!E:E)</f>
        <v>0</v>
      </c>
      <c r="AJ196" s="15" t="n">
        <f aca="false">SUMIF('VET FIA'!F:F,'ALL 2020'!C196,'VET FIA'!E:E)</f>
        <v>0</v>
      </c>
      <c r="AK196" s="15" t="n">
        <f aca="false">+SUMIF('CSS SAKAY'!F:F,'ALL 2020'!C196,'CSS SAKAY'!D:D)</f>
        <v>0</v>
      </c>
      <c r="AL196" s="15" t="n">
        <f aca="false">+SUMIF(AGRIMA!F:F,'ALL 2020'!C196,AGRIMA!D:D)</f>
        <v>0</v>
      </c>
      <c r="AM196" s="15" t="n">
        <f aca="false">SUMIF('United Malagasy'!F:F,'ALL 2020'!C196,'United Malagasy'!D:D)</f>
        <v>0</v>
      </c>
      <c r="AN196" s="15" t="n">
        <f aca="false">+SUMIF(NUTRIFOOD!E:E,'ALL 2020'!C196,NUTRIFOOD!D:D)</f>
        <v>0</v>
      </c>
      <c r="AO196" s="15" t="n">
        <f aca="false">+SUMIF(FERRIS!H:H,'ALL 2020'!C196,FERRIS!F:F)</f>
        <v>0</v>
      </c>
      <c r="AP196" s="15" t="n">
        <f aca="false">+SUMIF(SEM!F:F,'ALL 2020'!C196,SEM!D:D)</f>
        <v>0</v>
      </c>
      <c r="AQ196" s="15" t="n">
        <f aca="false">+SUMIF(Madatrade!F:F,'ALL 2020'!C196,Madatrade!D:D)</f>
        <v>0</v>
      </c>
      <c r="AR196" s="15" t="n">
        <f aca="false">+SUMIF('FLY TECH'!F:F,'ALL 2020'!C196,'FLY TECH'!E:E)</f>
        <v>0</v>
      </c>
      <c r="AS196" s="15" t="n">
        <f aca="false">+SUMIF('FIRST INVESTISSEMENT'!G:G,'ALL 2020'!C196,'FIRST INVESTISSEMENT'!E:E)</f>
        <v>0</v>
      </c>
      <c r="AT196" s="105" t="n">
        <f aca="false">+SUM(F196:AS196)</f>
        <v>796191718</v>
      </c>
      <c r="AU196" s="106" t="n">
        <f aca="false">+AT196/$AW$2</f>
        <v>175311.227565676</v>
      </c>
    </row>
    <row r="197" customFormat="false" ht="17.25" hidden="false" customHeight="true" outlineLevel="0" collapsed="false">
      <c r="A197" s="6" t="str">
        <f aca="false">+LEFT(B197)</f>
        <v>4</v>
      </c>
      <c r="B197" s="6" t="str">
        <f aca="false">+LEFT(C197,3)</f>
        <v>467</v>
      </c>
      <c r="C197" s="20" t="n">
        <v>46726000</v>
      </c>
      <c r="D197" s="46" t="str">
        <f aca="false">+IF(AT197&gt;0,"L40","L46")</f>
        <v>L40</v>
      </c>
      <c r="E197" s="57" t="s">
        <v>1565</v>
      </c>
      <c r="F197" s="15" t="n">
        <f aca="false">+SUMIF(AGRIFARM!H:H,C197,AGRIFARM!L:L)</f>
        <v>0</v>
      </c>
      <c r="G197" s="15" t="n">
        <f aca="false">+SUMIF(AGRICORP!I:I,C197,AGRICORP!E:E)</f>
        <v>0</v>
      </c>
      <c r="H197" s="15" t="n">
        <f aca="false">+SUMIF(SMTP!D:D,'ALL 2020'!C197,SMTP!G:G)</f>
        <v>0</v>
      </c>
      <c r="I197" s="15" t="n">
        <f aca="false">+SUMIF(AGRIVET!G:G,C197,AGRIVET!E:E)</f>
        <v>0</v>
      </c>
      <c r="J197" s="15"/>
      <c r="K197" s="15"/>
      <c r="M197" s="15"/>
      <c r="N197" s="15"/>
      <c r="O197" s="15" t="n">
        <f aca="false">+SUMIF(RYA!G:G,C197,RYA!E:E)</f>
        <v>50000000</v>
      </c>
      <c r="P197" s="15" t="n">
        <f aca="false">+SUMIF('SCI NOAH'!G:G,'ALL 2020'!C197,'SCI NOAH'!E:E)</f>
        <v>0</v>
      </c>
      <c r="Q197" s="15" t="n">
        <f aca="false">+SUMIF(SIM!F:F,'ALL 2020'!C197,SIM!D:D)</f>
        <v>0</v>
      </c>
      <c r="R197" s="15" t="n">
        <f aca="false">+SUMIF('First Energy'!F:F,'ALL 2020'!C197,'First Energy'!D:D)</f>
        <v>0</v>
      </c>
      <c r="S197" s="15" t="n">
        <f aca="false">+SUMIF('ID Motors'!G:G,C197,'ID Motors'!E:E)</f>
        <v>0</v>
      </c>
      <c r="T197" s="15" t="n">
        <f aca="false">+SUMIF('ID RENTAL'!G:G,'ALL 2020'!C197,'ID RENTAL'!E:E)</f>
        <v>0</v>
      </c>
      <c r="U197" s="15" t="n">
        <f aca="false">+SUMIF('MCM '!G:G,'ALL 2020'!C197,'MCM '!E:E)</f>
        <v>0</v>
      </c>
      <c r="V197" s="15" t="n">
        <f aca="false">SUMIF(AGRIMOTORS!G:G,C197,AGRIMOTORS!E:E)</f>
        <v>0</v>
      </c>
      <c r="W197" s="15" t="n">
        <f aca="false">+SUMIF(BOVIMA!F:F,'ALL 2020'!C197,BOVIMA!D:D)</f>
        <v>0</v>
      </c>
      <c r="X197" s="15" t="n">
        <f aca="false">+SUMIF(AGRIFEED!F:F,'ALL 2020'!C197,AGRIFEED!D:D)</f>
        <v>0</v>
      </c>
      <c r="Y197" s="15" t="n">
        <f aca="false">SUMIF(AMIP!F:F,'ALL 2020'!C197,AMIP!D:D)</f>
        <v>0</v>
      </c>
      <c r="Z197" s="15" t="n">
        <f aca="false">+SUMIF(ISF!G:G,'ALL 2020'!C197,ISF!E:E)</f>
        <v>0</v>
      </c>
      <c r="AA197" s="29" t="n">
        <f aca="false">+SUMIF(DISCOI!G:G,'ALL 2020'!C197,DISCOI!E:E)</f>
        <v>0</v>
      </c>
      <c r="AB197" s="15" t="n">
        <f aca="false">+SUMIF(MABEL!F:F,'ALL 2020'!C197,MABEL!D:D)</f>
        <v>0</v>
      </c>
      <c r="AC197" s="15" t="n">
        <f aca="false">+SUMIF(NMP!F:F,'ALL 2020'!C197,NMP!D:D)</f>
        <v>0</v>
      </c>
      <c r="AD197" s="15" t="n">
        <f aca="false">SUMIF('AMCHO '!F:F,'ALL 2020'!C197,'AMCHO '!D:D)</f>
        <v>0</v>
      </c>
      <c r="AE197" s="41" t="n">
        <f aca="false">+SUMIF(CONFORTIS!G:G,'ALL 2020'!C197,CONFORTIS!E:E)</f>
        <v>0</v>
      </c>
      <c r="AF197" s="15" t="n">
        <f aca="false">+SUMIF('IRS IMMO'!G:G,'ALL 2020'!C197,'IRS IMMO'!E:E)</f>
        <v>0</v>
      </c>
      <c r="AG197" s="15" t="n">
        <f aca="false">+SUMIF(AGRIVETAM!F:F,'ALL 2020'!C197,AGRIVETAM!D:D)</f>
        <v>0</v>
      </c>
      <c r="AH197" s="15" t="n">
        <f aca="false">+SUMIF(EUROPAINTS!F:F,'ALL 2020'!C197,EUROPAINTS!D:D)</f>
        <v>0</v>
      </c>
      <c r="AI197" s="15" t="n">
        <f aca="false">+SUMIF('VET ABE'!F:F,'ALL 2020'!C197,'VET ABE'!E:E)</f>
        <v>0</v>
      </c>
      <c r="AJ197" s="15" t="n">
        <f aca="false">SUMIF('VET FIA'!F:F,'ALL 2020'!C197,'VET FIA'!E:E)</f>
        <v>0</v>
      </c>
      <c r="AK197" s="15" t="n">
        <f aca="false">+SUMIF('CSS SAKAY'!F:F,'ALL 2020'!C197,'CSS SAKAY'!D:D)</f>
        <v>0</v>
      </c>
      <c r="AL197" s="15" t="n">
        <f aca="false">+SUMIF(AGRIMA!F:F,'ALL 2020'!C197,AGRIMA!D:D)</f>
        <v>0</v>
      </c>
      <c r="AM197" s="15" t="n">
        <f aca="false">SUMIF('United Malagasy'!F:F,'ALL 2020'!C197,'United Malagasy'!D:D)</f>
        <v>0</v>
      </c>
      <c r="AN197" s="15" t="n">
        <f aca="false">+SUMIF(NUTRIFOOD!E:E,'ALL 2020'!C197,NUTRIFOOD!D:D)</f>
        <v>0</v>
      </c>
      <c r="AO197" s="15" t="n">
        <f aca="false">+SUMIF(FERRIS!H:H,'ALL 2020'!C197,FERRIS!F:F)</f>
        <v>0</v>
      </c>
      <c r="AP197" s="15" t="n">
        <f aca="false">+SUMIF(SEM!F:F,'ALL 2020'!C197,SEM!D:D)</f>
        <v>0</v>
      </c>
      <c r="AQ197" s="15" t="n">
        <f aca="false">+SUMIF(Madatrade!F:F,'ALL 2020'!C197,Madatrade!D:D)</f>
        <v>0</v>
      </c>
      <c r="AR197" s="15" t="n">
        <f aca="false">+SUMIF('FLY TECH'!F:F,'ALL 2020'!C197,'FLY TECH'!E:E)</f>
        <v>0</v>
      </c>
      <c r="AS197" s="15" t="n">
        <f aca="false">+SUMIF('FIRST INVESTISSEMENT'!G:G,'ALL 2020'!C197,'FIRST INVESTISSEMENT'!E:E)</f>
        <v>0</v>
      </c>
      <c r="AT197" s="105" t="n">
        <f aca="false">+SUM(F197:AS197)</f>
        <v>50000000</v>
      </c>
      <c r="AU197" s="106" t="n">
        <f aca="false">+AT197/$AW$2</f>
        <v>11009.3601580063</v>
      </c>
    </row>
    <row r="198" customFormat="false" ht="17.25" hidden="false" customHeight="true" outlineLevel="0" collapsed="false">
      <c r="A198" s="6" t="str">
        <f aca="false">+LEFT(B198)</f>
        <v>4</v>
      </c>
      <c r="B198" s="6" t="str">
        <f aca="false">+LEFT(C198,3)</f>
        <v>467</v>
      </c>
      <c r="C198" s="20" t="n">
        <v>46728000</v>
      </c>
      <c r="D198" s="46" t="str">
        <f aca="false">+IF(AT198&gt;0,"L41","L47")</f>
        <v>L47</v>
      </c>
      <c r="E198" s="57" t="s">
        <v>1820</v>
      </c>
      <c r="F198" s="15" t="n">
        <f aca="false">+SUMIF(AGRIFARM!H:H,C198,AGRIFARM!L:L)</f>
        <v>0</v>
      </c>
      <c r="G198" s="15" t="n">
        <f aca="false">+SUMIF(AGRICORP!I:I,C198,AGRICORP!E:E)</f>
        <v>0</v>
      </c>
      <c r="H198" s="15" t="n">
        <f aca="false">+SUMIF(SMTP!D:D,'ALL 2020'!C198,SMTP!G:G)</f>
        <v>0</v>
      </c>
      <c r="I198" s="15" t="n">
        <f aca="false">+SUMIF(AGRIVET!G:G,C198,AGRIVET!E:E)</f>
        <v>0</v>
      </c>
      <c r="J198" s="15"/>
      <c r="K198" s="15"/>
      <c r="M198" s="15"/>
      <c r="N198" s="15"/>
      <c r="O198" s="15"/>
      <c r="P198" s="15"/>
      <c r="Q198" s="15"/>
      <c r="R198" s="15" t="n">
        <f aca="false">+SUMIF('First Energy'!F:F,'ALL 2020'!C198,'First Energy'!D:D)</f>
        <v>0</v>
      </c>
      <c r="S198" s="15" t="n">
        <f aca="false">+SUMIF('ID Motors'!G:G,C198,'ID Motors'!E:E)</f>
        <v>0</v>
      </c>
      <c r="T198" s="15"/>
      <c r="U198" s="15"/>
      <c r="V198" s="15" t="n">
        <f aca="false">SUMIF(AGRIMOTORS!G:G,C198,AGRIMOTORS!E:E)</f>
        <v>0</v>
      </c>
      <c r="W198" s="15" t="n">
        <f aca="false">+SUMIF(BOVIMA!F:F,'ALL 2020'!C198,BOVIMA!D:D)</f>
        <v>0</v>
      </c>
      <c r="X198" s="15" t="n">
        <f aca="false">+SUMIF(AGRIFEED!F:F,'ALL 2020'!C198,AGRIFEED!D:D)</f>
        <v>0</v>
      </c>
      <c r="Y198" s="15" t="n">
        <f aca="false">SUMIF(AMIP!F:F,'ALL 2020'!C198,AMIP!D:D)</f>
        <v>0</v>
      </c>
      <c r="Z198" s="15" t="n">
        <f aca="false">+SUMIF(ISF!G:G,'ALL 2020'!C198,ISF!E:E)</f>
        <v>0</v>
      </c>
      <c r="AA198" s="29" t="n">
        <f aca="false">+SUMIF(DISCOI!G:G,'ALL 2020'!C198,DISCOI!E:E)</f>
        <v>0</v>
      </c>
      <c r="AB198" s="15" t="n">
        <f aca="false">+SUMIF(MABEL!F:F,'ALL 2020'!C198,MABEL!D:D)</f>
        <v>0</v>
      </c>
      <c r="AC198" s="15" t="n">
        <f aca="false">+SUMIF(NMP!F:F,'ALL 2020'!C198,NMP!D:D)</f>
        <v>0</v>
      </c>
      <c r="AD198" s="15" t="n">
        <f aca="false">SUMIF('AMCHO '!F:F,'ALL 2020'!C198,'AMCHO '!D:D)</f>
        <v>0</v>
      </c>
      <c r="AE198" s="41" t="n">
        <f aca="false">+SUMIF(CONFORTIS!G:G,'ALL 2020'!C198,CONFORTIS!E:E)</f>
        <v>0</v>
      </c>
      <c r="AF198" s="15" t="n">
        <f aca="false">+SUMIF('IRS IMMO'!G:G,'ALL 2020'!C198,'IRS IMMO'!E:E)</f>
        <v>0</v>
      </c>
      <c r="AG198" s="15" t="n">
        <f aca="false">+SUMIF(AGRIVETAM!F:F,'ALL 2020'!C198,AGRIVETAM!D:D)</f>
        <v>0</v>
      </c>
      <c r="AH198" s="15" t="n">
        <f aca="false">+SUMIF(EUROPAINTS!F:F,'ALL 2020'!C198,EUROPAINTS!D:D)</f>
        <v>0</v>
      </c>
      <c r="AI198" s="15" t="n">
        <f aca="false">+SUMIF('VET ABE'!F:F,'ALL 2020'!C198,'VET ABE'!E:E)</f>
        <v>0</v>
      </c>
      <c r="AJ198" s="15" t="n">
        <f aca="false">SUMIF('VET FIA'!F:F,'ALL 2020'!C198,'VET FIA'!E:E)</f>
        <v>0</v>
      </c>
      <c r="AK198" s="15" t="n">
        <f aca="false">+SUMIF('CSS SAKAY'!F:F,'ALL 2020'!C198,'CSS SAKAY'!D:D)</f>
        <v>0</v>
      </c>
      <c r="AL198" s="15" t="n">
        <f aca="false">+SUMIF(AGRIMA!F:F,'ALL 2020'!C198,AGRIMA!D:D)</f>
        <v>0</v>
      </c>
      <c r="AM198" s="15" t="n">
        <f aca="false">SUMIF('United Malagasy'!F:F,'ALL 2020'!C198,'United Malagasy'!D:D)</f>
        <v>0</v>
      </c>
      <c r="AN198" s="15" t="n">
        <f aca="false">+SUMIF(NUTRIFOOD!E:E,'ALL 2020'!C198,NUTRIFOOD!D:D)</f>
        <v>0</v>
      </c>
      <c r="AO198" s="15" t="n">
        <f aca="false">+SUMIF(FERRIS!H:H,'ALL 2020'!C198,FERRIS!F:F)</f>
        <v>0</v>
      </c>
      <c r="AP198" s="15" t="n">
        <f aca="false">+SUMIF(SEM!F:F,'ALL 2020'!C198,SEM!D:D)</f>
        <v>0</v>
      </c>
      <c r="AQ198" s="15" t="n">
        <f aca="false">+SUMIF(Madatrade!F:F,'ALL 2020'!C198,Madatrade!D:D)</f>
        <v>0</v>
      </c>
      <c r="AR198" s="15" t="n">
        <f aca="false">+SUMIF('FLY TECH'!F:F,'ALL 2020'!C198,'FLY TECH'!E:E)</f>
        <v>0</v>
      </c>
      <c r="AS198" s="15" t="n">
        <f aca="false">+SUMIF('FIRST INVESTISSEMENT'!G:G,'ALL 2020'!C198,'FIRST INVESTISSEMENT'!E:E)</f>
        <v>0</v>
      </c>
      <c r="AT198" s="105" t="n">
        <f aca="false">+SUM(F198:AS198)</f>
        <v>0</v>
      </c>
      <c r="AU198" s="106" t="n">
        <f aca="false">+AT198/$AW$2</f>
        <v>0</v>
      </c>
    </row>
    <row r="199" customFormat="false" ht="17.25" hidden="false" customHeight="true" outlineLevel="0" collapsed="false">
      <c r="A199" s="6" t="str">
        <f aca="false">+LEFT(B199)</f>
        <v>4</v>
      </c>
      <c r="B199" s="6" t="str">
        <f aca="false">+LEFT(C199,3)</f>
        <v>467</v>
      </c>
      <c r="C199" s="20" t="n">
        <v>46730000</v>
      </c>
      <c r="D199" s="46" t="str">
        <f aca="false">+IF(AT199&gt;0,"L42","L48")</f>
        <v>L42</v>
      </c>
      <c r="E199" s="57" t="s">
        <v>97</v>
      </c>
      <c r="F199" s="15" t="n">
        <f aca="false">+SUMIF(AGRIFARM!H:H,C199,AGRIFARM!L:L)</f>
        <v>3486397177.98</v>
      </c>
      <c r="G199" s="15" t="n">
        <f aca="false">+SUMIF(AGRICORP!I:I,C199,AGRICORP!E:E)</f>
        <v>0</v>
      </c>
      <c r="H199" s="15" t="n">
        <f aca="false">+SUMIF(SMTP!D:D,'ALL 2020'!C199,SMTP!G:G)</f>
        <v>0</v>
      </c>
      <c r="I199" s="15" t="n">
        <f aca="false">+SUMIF(AGRIVET!G:G,C199,AGRIVET!E:E)</f>
        <v>0</v>
      </c>
      <c r="J199" s="15" t="n">
        <f aca="false">+SUMIF(AGRIVAL!G:G,'ALL 2020'!C199,AGRIVAL!E:E)</f>
        <v>0</v>
      </c>
      <c r="K199" s="15" t="n">
        <f aca="false">+SUMIF(AGRIKOBA!G:G,'ALL 2020'!C199,AGRIKOBA!E:E)</f>
        <v>0</v>
      </c>
      <c r="L199" s="15" t="n">
        <f aca="false">+SUMIF(LMOI!F:F,'ALL 2020'!C199,LMOI!D:D)</f>
        <v>0</v>
      </c>
      <c r="M199" s="15" t="n">
        <f aca="false">+SUMIF(TARTINE!G:G,'ALL 2020'!C199,TARTINE!E:E)</f>
        <v>0</v>
      </c>
      <c r="N199" s="15" t="n">
        <f aca="false">+SUMIF(IDF!F:F,'ALL 2020'!C199,IDF!D:D)</f>
        <v>0</v>
      </c>
      <c r="O199" s="15" t="n">
        <f aca="false">+SUMIF(RYA!G:G,C199,RYA!E:E)</f>
        <v>0</v>
      </c>
      <c r="P199" s="15" t="n">
        <f aca="false">+SUMIF('SCI NOAH'!G:G,'ALL 2020'!C199,'SCI NOAH'!E:E)</f>
        <v>0</v>
      </c>
      <c r="Q199" s="15" t="n">
        <f aca="false">+SUMIF(SIM!F:F,'ALL 2020'!C199,SIM!D:D)</f>
        <v>0</v>
      </c>
      <c r="R199" s="15" t="n">
        <f aca="false">+SUMIF('First Energy'!F:F,'ALL 2020'!C199,'First Energy'!D:D)</f>
        <v>0</v>
      </c>
      <c r="S199" s="15" t="n">
        <f aca="false">+SUMIF('ID Motors'!G:G,C199,'ID Motors'!E:E)</f>
        <v>0</v>
      </c>
      <c r="T199" s="15" t="n">
        <f aca="false">+SUMIF('ID RENTAL'!G:G,'ALL 2020'!C199,'ID RENTAL'!E:E)</f>
        <v>0</v>
      </c>
      <c r="U199" s="15" t="n">
        <f aca="false">+SUMIF('MCM '!G:G,'ALL 2020'!C199,'MCM '!E:E)</f>
        <v>0</v>
      </c>
      <c r="V199" s="15" t="n">
        <f aca="false">SUMIF(AGRIMOTORS!G:G,C199,AGRIMOTORS!E:E)</f>
        <v>0</v>
      </c>
      <c r="W199" s="15" t="n">
        <f aca="false">+SUMIF(BOVIMA!F:F,'ALL 2020'!C199,BOVIMA!D:D)</f>
        <v>0</v>
      </c>
      <c r="X199" s="15" t="n">
        <f aca="false">+SUMIF(AGRIFEED!F:F,'ALL 2020'!C199,AGRIFEED!D:D)</f>
        <v>0</v>
      </c>
      <c r="Y199" s="15" t="n">
        <f aca="false">SUMIF(AMIP!F:F,'ALL 2020'!C199,AMIP!D:D)</f>
        <v>0</v>
      </c>
      <c r="Z199" s="15" t="n">
        <f aca="false">+SUMIF(ISF!G:G,'ALL 2020'!C199,ISF!E:E)</f>
        <v>0</v>
      </c>
      <c r="AA199" s="29" t="n">
        <f aca="false">+SUMIF(DISCOI!G:G,'ALL 2020'!C199,DISCOI!E:E)</f>
        <v>0</v>
      </c>
      <c r="AB199" s="15" t="n">
        <f aca="false">+SUMIF(MABEL!F:F,'ALL 2020'!C199,MABEL!D:D)</f>
        <v>0</v>
      </c>
      <c r="AC199" s="15" t="n">
        <f aca="false">+SUMIF(NMP!F:F,'ALL 2020'!C199,NMP!D:D)</f>
        <v>0</v>
      </c>
      <c r="AD199" s="15" t="n">
        <f aca="false">SUMIF('AMCHO '!F:F,'ALL 2020'!C199,'AMCHO '!D:D)</f>
        <v>0</v>
      </c>
      <c r="AE199" s="41" t="n">
        <f aca="false">+SUMIF(CONFORTIS!G:G,'ALL 2020'!C199,CONFORTIS!E:E)</f>
        <v>0</v>
      </c>
      <c r="AF199" s="15" t="n">
        <f aca="false">+SUMIF('IRS IMMO'!G:G,'ALL 2020'!C199,'IRS IMMO'!E:E)</f>
        <v>0</v>
      </c>
      <c r="AG199" s="15" t="n">
        <f aca="false">+SUMIF(AGRIVETAM!F:F,'ALL 2020'!C199,AGRIVETAM!D:D)</f>
        <v>0</v>
      </c>
      <c r="AH199" s="15" t="n">
        <f aca="false">+SUMIF(EUROPAINTS!F:F,'ALL 2020'!C199,EUROPAINTS!D:D)</f>
        <v>0</v>
      </c>
      <c r="AI199" s="15" t="n">
        <f aca="false">+SUMIF('VET ABE'!F:F,'ALL 2020'!C199,'VET ABE'!E:E)</f>
        <v>0</v>
      </c>
      <c r="AJ199" s="15" t="n">
        <f aca="false">SUMIF('VET FIA'!F:F,'ALL 2020'!C199,'VET FIA'!E:E)</f>
        <v>0</v>
      </c>
      <c r="AK199" s="15" t="n">
        <f aca="false">+SUMIF('CSS SAKAY'!F:F,'ALL 2020'!C199,'CSS SAKAY'!D:D)</f>
        <v>0</v>
      </c>
      <c r="AL199" s="15" t="n">
        <f aca="false">+SUMIF(AGRIMA!F:F,'ALL 2020'!C199,AGRIMA!D:D)</f>
        <v>0</v>
      </c>
      <c r="AM199" s="15" t="n">
        <f aca="false">SUMIF('United Malagasy'!F:F,'ALL 2020'!C199,'United Malagasy'!D:D)</f>
        <v>0</v>
      </c>
      <c r="AN199" s="15" t="n">
        <f aca="false">+SUMIF(NUTRIFOOD!E:E,'ALL 2020'!C199,NUTRIFOOD!D:D)</f>
        <v>0</v>
      </c>
      <c r="AO199" s="15" t="n">
        <f aca="false">+SUMIF(FERRIS!H:H,'ALL 2020'!C199,FERRIS!F:F)</f>
        <v>0</v>
      </c>
      <c r="AP199" s="15" t="n">
        <f aca="false">+SUMIF(SEM!F:F,'ALL 2020'!C199,SEM!D:D)</f>
        <v>0</v>
      </c>
      <c r="AQ199" s="15" t="n">
        <f aca="false">+SUMIF(Madatrade!F:F,'ALL 2020'!C199,Madatrade!D:D)</f>
        <v>0</v>
      </c>
      <c r="AR199" s="15" t="n">
        <f aca="false">+SUMIF('FLY TECH'!F:F,'ALL 2020'!C199,'FLY TECH'!E:E)</f>
        <v>0</v>
      </c>
      <c r="AS199" s="15" t="n">
        <f aca="false">+SUMIF('FIRST INVESTISSEMENT'!G:G,'ALL 2020'!C199,'FIRST INVESTISSEMENT'!E:E)</f>
        <v>0</v>
      </c>
      <c r="AT199" s="105" t="n">
        <f aca="false">+SUM(F199:AS199)</f>
        <v>3486397177.98</v>
      </c>
      <c r="AU199" s="106" t="n">
        <f aca="false">+AT199/$AW$2</f>
        <v>767660.043724775</v>
      </c>
    </row>
    <row r="200" customFormat="false" ht="17.25" hidden="false" customHeight="true" outlineLevel="0" collapsed="false">
      <c r="A200" s="6" t="str">
        <f aca="false">+LEFT(B200)</f>
        <v>4</v>
      </c>
      <c r="B200" s="6" t="str">
        <f aca="false">+LEFT(C200,3)</f>
        <v>467</v>
      </c>
      <c r="C200" s="20" t="n">
        <v>46732000</v>
      </c>
      <c r="D200" s="46" t="str">
        <f aca="false">+IF(AT200&gt;0,"L43","L49")</f>
        <v>L43</v>
      </c>
      <c r="E200" s="57" t="s">
        <v>657</v>
      </c>
      <c r="F200" s="15" t="n">
        <f aca="false">+SUMIF(AGRIFARM!H:H,C200,AGRIFARM!L:L)</f>
        <v>0</v>
      </c>
      <c r="G200" s="15" t="n">
        <f aca="false">+SUMIF(AGRICORP!I:I,C200,AGRICORP!E:E)</f>
        <v>0</v>
      </c>
      <c r="H200" s="15" t="n">
        <f aca="false">+SUMIF(SMTP!D:D,'ALL 2020'!C200,SMTP!G:G)</f>
        <v>0</v>
      </c>
      <c r="I200" s="15" t="n">
        <f aca="false">+SUMIF(AGRIVET!G:G,C200,AGRIVET!E:E)</f>
        <v>80459709</v>
      </c>
      <c r="J200" s="15" t="n">
        <f aca="false">+SUMIF(AGRIVAL!G:G,'ALL 2020'!C200,AGRIVAL!E:E)</f>
        <v>0</v>
      </c>
      <c r="K200" s="15" t="n">
        <f aca="false">+SUMIF(AGRIKOBA!G:G,'ALL 2020'!C200,AGRIKOBA!E:E)</f>
        <v>0</v>
      </c>
      <c r="L200" s="15" t="n">
        <f aca="false">+SUMIF(LMOI!F:F,'ALL 2020'!C200,LMOI!D:D)</f>
        <v>0</v>
      </c>
      <c r="M200" s="15" t="n">
        <f aca="false">+SUMIF(TARTINE!G:G,'ALL 2020'!C200,TARTINE!E:E)</f>
        <v>0</v>
      </c>
      <c r="N200" s="15" t="n">
        <f aca="false">+SUMIF(IDF!F:F,'ALL 2020'!C200,IDF!D:D)</f>
        <v>0</v>
      </c>
      <c r="O200" s="15" t="n">
        <f aca="false">+SUMIF(RYA!G:G,C200,RYA!E:E)</f>
        <v>0</v>
      </c>
      <c r="P200" s="15" t="n">
        <f aca="false">+SUMIF('SCI NOAH'!G:G,'ALL 2020'!C200,'SCI NOAH'!E:E)</f>
        <v>0</v>
      </c>
      <c r="Q200" s="15" t="n">
        <f aca="false">+SUMIF(SIM!F:F,'ALL 2020'!C200,SIM!D:D)</f>
        <v>0</v>
      </c>
      <c r="R200" s="15" t="n">
        <f aca="false">+SUMIF('First Energy'!F:F,'ALL 2020'!C200,'First Energy'!D:D)</f>
        <v>0</v>
      </c>
      <c r="S200" s="15" t="n">
        <f aca="false">+SUMIF('ID Motors'!G:G,C200,'ID Motors'!E:E)</f>
        <v>0</v>
      </c>
      <c r="T200" s="15" t="n">
        <f aca="false">+SUMIF('ID RENTAL'!G:G,'ALL 2020'!C200,'ID RENTAL'!E:E)</f>
        <v>0</v>
      </c>
      <c r="U200" s="15" t="n">
        <f aca="false">+SUMIF('MCM '!G:G,'ALL 2020'!C200,'MCM '!E:E)</f>
        <v>0</v>
      </c>
      <c r="V200" s="15" t="n">
        <f aca="false">SUMIF(AGRIMOTORS!G:G,C200,AGRIMOTORS!E:E)</f>
        <v>0</v>
      </c>
      <c r="W200" s="15" t="n">
        <f aca="false">+SUMIF(BOVIMA!F:F,'ALL 2020'!C200,BOVIMA!D:D)</f>
        <v>0</v>
      </c>
      <c r="X200" s="15" t="n">
        <f aca="false">+SUMIF(AGRIFEED!F:F,'ALL 2020'!C200,AGRIFEED!D:D)</f>
        <v>0</v>
      </c>
      <c r="Y200" s="15" t="n">
        <f aca="false">SUMIF(AMIP!F:F,'ALL 2020'!C200,AMIP!D:D)</f>
        <v>0</v>
      </c>
      <c r="Z200" s="15" t="n">
        <f aca="false">+SUMIF(ISF!G:G,'ALL 2020'!C200,ISF!E:E)</f>
        <v>0</v>
      </c>
      <c r="AA200" s="29" t="n">
        <f aca="false">+SUMIF(DISCOI!G:G,'ALL 2020'!C200,DISCOI!E:E)</f>
        <v>0</v>
      </c>
      <c r="AB200" s="15" t="n">
        <f aca="false">+SUMIF(MABEL!F:F,'ALL 2020'!C200,MABEL!D:D)</f>
        <v>0</v>
      </c>
      <c r="AC200" s="15" t="n">
        <f aca="false">+SUMIF(NMP!F:F,'ALL 2020'!C200,NMP!D:D)</f>
        <v>0</v>
      </c>
      <c r="AD200" s="15" t="n">
        <f aca="false">SUMIF('AMCHO '!F:F,'ALL 2020'!C200,'AMCHO '!D:D)</f>
        <v>0</v>
      </c>
      <c r="AE200" s="41" t="n">
        <f aca="false">+SUMIF(CONFORTIS!G:G,'ALL 2020'!C200,CONFORTIS!E:E)</f>
        <v>0</v>
      </c>
      <c r="AF200" s="15" t="n">
        <f aca="false">+SUMIF('IRS IMMO'!G:G,'ALL 2020'!C200,'IRS IMMO'!E:E)</f>
        <v>0</v>
      </c>
      <c r="AG200" s="15" t="n">
        <f aca="false">+SUMIF(AGRIVETAM!F:F,'ALL 2020'!C200,AGRIVETAM!D:D)</f>
        <v>0</v>
      </c>
      <c r="AH200" s="15" t="n">
        <f aca="false">+SUMIF(EUROPAINTS!F:F,'ALL 2020'!C200,EUROPAINTS!D:D)</f>
        <v>0</v>
      </c>
      <c r="AI200" s="15" t="n">
        <f aca="false">+SUMIF('VET ABE'!F:F,'ALL 2020'!C200,'VET ABE'!E:E)</f>
        <v>0</v>
      </c>
      <c r="AJ200" s="15" t="n">
        <f aca="false">SUMIF('VET FIA'!F:F,'ALL 2020'!C200,'VET FIA'!E:E)</f>
        <v>0</v>
      </c>
      <c r="AK200" s="15" t="n">
        <f aca="false">+SUMIF('CSS SAKAY'!F:F,'ALL 2020'!C200,'CSS SAKAY'!D:D)</f>
        <v>0</v>
      </c>
      <c r="AL200" s="15" t="n">
        <f aca="false">+SUMIF(AGRIMA!F:F,'ALL 2020'!C200,AGRIMA!D:D)</f>
        <v>0</v>
      </c>
      <c r="AM200" s="15" t="n">
        <f aca="false">SUMIF('United Malagasy'!F:F,'ALL 2020'!C200,'United Malagasy'!D:D)</f>
        <v>0</v>
      </c>
      <c r="AN200" s="15" t="n">
        <f aca="false">+SUMIF(NUTRIFOOD!E:E,'ALL 2020'!C200,NUTRIFOOD!D:D)</f>
        <v>0</v>
      </c>
      <c r="AO200" s="15" t="n">
        <f aca="false">+SUMIF(FERRIS!H:H,'ALL 2020'!C200,FERRIS!F:F)</f>
        <v>0</v>
      </c>
      <c r="AP200" s="15" t="n">
        <f aca="false">+SUMIF(SEM!F:F,'ALL 2020'!C200,SEM!D:D)</f>
        <v>0</v>
      </c>
      <c r="AQ200" s="15" t="n">
        <f aca="false">+SUMIF(Madatrade!F:F,'ALL 2020'!C200,Madatrade!D:D)</f>
        <v>0</v>
      </c>
      <c r="AR200" s="15" t="n">
        <f aca="false">+SUMIF('FLY TECH'!F:F,'ALL 2020'!C200,'FLY TECH'!E:E)</f>
        <v>0</v>
      </c>
      <c r="AS200" s="15" t="n">
        <f aca="false">+SUMIF('FIRST INVESTISSEMENT'!G:G,'ALL 2020'!C200,'FIRST INVESTISSEMENT'!E:E)</f>
        <v>0</v>
      </c>
      <c r="AT200" s="105" t="n">
        <f aca="false">+SUM(F200:AS200)</f>
        <v>80459709</v>
      </c>
      <c r="AU200" s="106" t="n">
        <f aca="false">+AT200/$AW$2</f>
        <v>17716.1982917877</v>
      </c>
    </row>
    <row r="201" customFormat="false" ht="17.25" hidden="false" customHeight="true" outlineLevel="0" collapsed="false">
      <c r="A201" s="6" t="str">
        <f aca="false">+LEFT(B201)</f>
        <v>4</v>
      </c>
      <c r="B201" s="6" t="str">
        <f aca="false">+LEFT(C201,3)</f>
        <v>467</v>
      </c>
      <c r="C201" s="20" t="n">
        <v>46733000</v>
      </c>
      <c r="D201" s="46" t="str">
        <f aca="false">+IF(AT201&gt;0,"L44","L50")</f>
        <v>L44</v>
      </c>
      <c r="E201" s="57" t="s">
        <v>659</v>
      </c>
      <c r="F201" s="15" t="n">
        <f aca="false">+SUMIF(AGRIFARM!H:H,C201,AGRIFARM!L:L)</f>
        <v>0</v>
      </c>
      <c r="G201" s="15" t="n">
        <f aca="false">+SUMIF(AGRICORP!I:I,C201,AGRICORP!E:E)</f>
        <v>0</v>
      </c>
      <c r="H201" s="15" t="n">
        <f aca="false">+SUMIF(SMTP!D:D,'ALL 2020'!C201,SMTP!G:G)</f>
        <v>1200000000</v>
      </c>
      <c r="I201" s="15" t="n">
        <f aca="false">+SUMIF(AGRIVET!G:G,C201,AGRIVET!E:E)</f>
        <v>833000000</v>
      </c>
      <c r="J201" s="15" t="n">
        <f aca="false">+SUMIF(AGRIVAL!G:G,'ALL 2020'!C201,AGRIVAL!E:E)</f>
        <v>0</v>
      </c>
      <c r="K201" s="15" t="n">
        <f aca="false">+SUMIF(AGRIKOBA!G:G,'ALL 2020'!C201,AGRIKOBA!E:E)</f>
        <v>0</v>
      </c>
      <c r="L201" s="15" t="n">
        <f aca="false">+SUMIF(LMOI!F:F,'ALL 2020'!C201,LMOI!D:D)</f>
        <v>0</v>
      </c>
      <c r="M201" s="15" t="n">
        <f aca="false">+SUMIF(TARTINE!G:G,'ALL 2020'!C201,TARTINE!E:E)</f>
        <v>0</v>
      </c>
      <c r="N201" s="15" t="n">
        <f aca="false">+SUMIF(IDF!F:F,'ALL 2020'!C201,IDF!D:D)</f>
        <v>-48344708.8799999</v>
      </c>
      <c r="O201" s="15" t="n">
        <f aca="false">+SUMIF(RYA!G:G,C201,RYA!E:E)</f>
        <v>0</v>
      </c>
      <c r="P201" s="15" t="n">
        <f aca="false">+SUMIF('SCI NOAH'!G:G,'ALL 2020'!C201,'SCI NOAH'!E:E)</f>
        <v>0</v>
      </c>
      <c r="Q201" s="15" t="n">
        <f aca="false">+SUMIF(SIM!F:F,'ALL 2020'!C201,SIM!D:D)</f>
        <v>0</v>
      </c>
      <c r="R201" s="15" t="n">
        <f aca="false">+SUMIF('First Energy'!F:F,'ALL 2020'!C201,'First Energy'!D:D)</f>
        <v>0</v>
      </c>
      <c r="S201" s="15" t="n">
        <f aca="false">+SUMIF('ID Motors'!G:G,C201,'ID Motors'!E:E)</f>
        <v>0</v>
      </c>
      <c r="T201" s="15" t="n">
        <f aca="false">+SUMIF('ID RENTAL'!G:G,'ALL 2020'!C201,'ID RENTAL'!E:E)</f>
        <v>0</v>
      </c>
      <c r="U201" s="15" t="n">
        <f aca="false">+SUMIF('MCM '!G:G,'ALL 2020'!C201,'MCM '!E:E)</f>
        <v>0</v>
      </c>
      <c r="V201" s="15" t="n">
        <f aca="false">SUMIF(AGRIMOTORS!G:G,C201,AGRIMOTORS!E:E)</f>
        <v>0</v>
      </c>
      <c r="W201" s="15" t="n">
        <f aca="false">+SUMIF(BOVIMA!F:F,'ALL 2020'!C201,BOVIMA!D:D)</f>
        <v>0</v>
      </c>
      <c r="X201" s="15" t="n">
        <f aca="false">+SUMIF(AGRIFEED!F:F,'ALL 2020'!C201,AGRIFEED!D:D)</f>
        <v>0</v>
      </c>
      <c r="Y201" s="15" t="n">
        <f aca="false">SUMIF(AMIP!F:F,'ALL 2020'!C201,AMIP!D:D)</f>
        <v>0</v>
      </c>
      <c r="Z201" s="15" t="n">
        <f aca="false">+SUMIF(ISF!G:G,'ALL 2020'!C201,ISF!E:E)</f>
        <v>0</v>
      </c>
      <c r="AA201" s="29" t="n">
        <f aca="false">+SUMIF(DISCOI!G:G,'ALL 2020'!C201,DISCOI!E:E)</f>
        <v>0</v>
      </c>
      <c r="AB201" s="15" t="n">
        <f aca="false">+SUMIF(MABEL!F:F,'ALL 2020'!C201,MABEL!D:D)</f>
        <v>0</v>
      </c>
      <c r="AC201" s="15" t="n">
        <f aca="false">+SUMIF(NMP!F:F,'ALL 2020'!C201,NMP!D:D)</f>
        <v>0</v>
      </c>
      <c r="AD201" s="15" t="n">
        <f aca="false">SUMIF('AMCHO '!F:F,'ALL 2020'!C201,'AMCHO '!D:D)</f>
        <v>0</v>
      </c>
      <c r="AE201" s="41" t="n">
        <f aca="false">+SUMIF(CONFORTIS!G:G,'ALL 2020'!C201,CONFORTIS!E:E)</f>
        <v>0</v>
      </c>
      <c r="AF201" s="15" t="n">
        <f aca="false">+SUMIF('IRS IMMO'!G:G,'ALL 2020'!C201,'IRS IMMO'!E:E)</f>
        <v>0</v>
      </c>
      <c r="AG201" s="15" t="n">
        <f aca="false">+SUMIF(AGRIVETAM!F:F,'ALL 2020'!C201,AGRIVETAM!D:D)</f>
        <v>0</v>
      </c>
      <c r="AH201" s="15" t="n">
        <f aca="false">+SUMIF(EUROPAINTS!F:F,'ALL 2020'!C201,EUROPAINTS!D:D)</f>
        <v>0</v>
      </c>
      <c r="AI201" s="15" t="n">
        <f aca="false">+SUMIF('VET ABE'!F:F,'ALL 2020'!C201,'VET ABE'!E:E)</f>
        <v>0</v>
      </c>
      <c r="AJ201" s="15" t="n">
        <f aca="false">SUMIF('VET FIA'!F:F,'ALL 2020'!C201,'VET FIA'!E:E)</f>
        <v>0</v>
      </c>
      <c r="AK201" s="15" t="n">
        <f aca="false">+SUMIF('CSS SAKAY'!F:F,'ALL 2020'!C201,'CSS SAKAY'!D:D)</f>
        <v>0</v>
      </c>
      <c r="AL201" s="15" t="n">
        <f aca="false">+SUMIF(AGRIMA!F:F,'ALL 2020'!C201,AGRIMA!D:D)</f>
        <v>0</v>
      </c>
      <c r="AM201" s="15" t="n">
        <f aca="false">SUMIF('United Malagasy'!F:F,'ALL 2020'!C201,'United Malagasy'!D:D)</f>
        <v>0</v>
      </c>
      <c r="AN201" s="15" t="n">
        <f aca="false">+SUMIF(NUTRIFOOD!E:E,'ALL 2020'!C201,NUTRIFOOD!D:D)</f>
        <v>0</v>
      </c>
      <c r="AO201" s="15" t="n">
        <f aca="false">+SUMIF(FERRIS!H:H,'ALL 2020'!C201,FERRIS!F:F)</f>
        <v>0</v>
      </c>
      <c r="AP201" s="15" t="n">
        <f aca="false">+SUMIF(SEM!F:F,'ALL 2020'!C201,SEM!D:D)</f>
        <v>0</v>
      </c>
      <c r="AQ201" s="15" t="n">
        <f aca="false">+SUMIF(Madatrade!F:F,'ALL 2020'!C201,Madatrade!D:D)</f>
        <v>0</v>
      </c>
      <c r="AR201" s="15" t="n">
        <f aca="false">+SUMIF('FLY TECH'!F:F,'ALL 2020'!C201,'FLY TECH'!E:E)</f>
        <v>0</v>
      </c>
      <c r="AS201" s="15" t="n">
        <f aca="false">+SUMIF('FIRST INVESTISSEMENT'!G:G,'ALL 2020'!C201,'FIRST INVESTISSEMENT'!E:E)</f>
        <v>0</v>
      </c>
      <c r="AT201" s="105" t="n">
        <f aca="false">+SUM(F201:AS201)</f>
        <v>1984655291.12</v>
      </c>
      <c r="AU201" s="106" t="n">
        <f aca="false">+AT201/$AW$2</f>
        <v>436995.69778866</v>
      </c>
    </row>
    <row r="202" customFormat="false" ht="17.25" hidden="false" customHeight="true" outlineLevel="0" collapsed="false">
      <c r="A202" s="6" t="str">
        <f aca="false">+LEFT(B202)</f>
        <v>4</v>
      </c>
      <c r="B202" s="6" t="str">
        <f aca="false">+LEFT(C202,3)</f>
        <v>467</v>
      </c>
      <c r="C202" s="20" t="n">
        <v>46734000</v>
      </c>
      <c r="D202" s="46" t="str">
        <f aca="false">+IF(AT202&gt;0,"L45","L51")</f>
        <v>L45</v>
      </c>
      <c r="E202" s="57" t="s">
        <v>661</v>
      </c>
      <c r="F202" s="15" t="n">
        <f aca="false">+SUMIF(AGRIFARM!H:H,C202,AGRIFARM!L:L)</f>
        <v>0</v>
      </c>
      <c r="G202" s="15" t="n">
        <f aca="false">+SUMIF(AGRICORP!I:I,C202,AGRICORP!E:E)</f>
        <v>0</v>
      </c>
      <c r="H202" s="15" t="n">
        <f aca="false">+SUMIF(SMTP!D:D,'ALL 2020'!C202,SMTP!G:G)</f>
        <v>10070398.8</v>
      </c>
      <c r="I202" s="15" t="n">
        <f aca="false">+SUMIF(AGRIVET!G:G,C202,AGRIVET!E:E)</f>
        <v>147869800</v>
      </c>
      <c r="J202" s="15" t="n">
        <f aca="false">+SUMIF(AGRIVAL!G:G,'ALL 2020'!C202,AGRIVAL!E:E)</f>
        <v>0</v>
      </c>
      <c r="K202" s="15" t="n">
        <f aca="false">+SUMIF(AGRIKOBA!G:G,'ALL 2020'!C202,AGRIKOBA!E:E)</f>
        <v>0</v>
      </c>
      <c r="L202" s="15" t="n">
        <f aca="false">+SUMIF(LMOI!F:F,'ALL 2020'!C202,LMOI!D:D)</f>
        <v>0</v>
      </c>
      <c r="M202" s="15" t="n">
        <f aca="false">+SUMIF(TARTINE!G:G,'ALL 2020'!C202,TARTINE!E:E)</f>
        <v>0</v>
      </c>
      <c r="N202" s="15" t="n">
        <f aca="false">+SUMIF(IDF!F:F,'ALL 2020'!C202,IDF!D:D)</f>
        <v>0</v>
      </c>
      <c r="O202" s="15" t="n">
        <f aca="false">+SUMIF(RYA!G:G,C202,RYA!E:E)</f>
        <v>0</v>
      </c>
      <c r="P202" s="15" t="n">
        <f aca="false">+SUMIF('SCI NOAH'!G:G,'ALL 2020'!C202,'SCI NOAH'!E:E)</f>
        <v>0</v>
      </c>
      <c r="Q202" s="15" t="n">
        <f aca="false">+SUMIF(SIM!F:F,'ALL 2020'!C202,SIM!D:D)</f>
        <v>0</v>
      </c>
      <c r="R202" s="15" t="n">
        <f aca="false">+SUMIF('First Energy'!F:F,'ALL 2020'!C202,'First Energy'!D:D)</f>
        <v>0</v>
      </c>
      <c r="S202" s="15" t="n">
        <f aca="false">+SUMIF('ID Motors'!G:G,C202,'ID Motors'!E:E)</f>
        <v>0</v>
      </c>
      <c r="T202" s="15" t="n">
        <f aca="false">+SUMIF('ID RENTAL'!G:G,'ALL 2020'!C202,'ID RENTAL'!E:E)</f>
        <v>0</v>
      </c>
      <c r="U202" s="15" t="n">
        <f aca="false">+SUMIF('MCM '!G:G,'ALL 2020'!C202,'MCM '!E:E)</f>
        <v>0</v>
      </c>
      <c r="V202" s="15" t="n">
        <f aca="false">SUMIF(AGRIMOTORS!G:G,C202,AGRIMOTORS!E:E)</f>
        <v>0</v>
      </c>
      <c r="W202" s="15" t="n">
        <f aca="false">+SUMIF(BOVIMA!F:F,'ALL 2020'!C202,BOVIMA!D:D)</f>
        <v>0</v>
      </c>
      <c r="X202" s="15" t="n">
        <f aca="false">+SUMIF(AGRIFEED!F:F,'ALL 2020'!C202,AGRIFEED!D:D)</f>
        <v>0</v>
      </c>
      <c r="Y202" s="15" t="n">
        <f aca="false">SUMIF(AMIP!F:F,'ALL 2020'!C202,AMIP!D:D)</f>
        <v>0</v>
      </c>
      <c r="Z202" s="15" t="n">
        <f aca="false">+SUMIF(ISF!G:G,'ALL 2020'!C202,ISF!E:E)</f>
        <v>0</v>
      </c>
      <c r="AA202" s="29" t="n">
        <f aca="false">+SUMIF(DISCOI!G:G,'ALL 2020'!C202,DISCOI!E:E)</f>
        <v>0</v>
      </c>
      <c r="AB202" s="15" t="n">
        <f aca="false">+SUMIF(MABEL!F:F,'ALL 2020'!C202,MABEL!D:D)</f>
        <v>0</v>
      </c>
      <c r="AC202" s="15" t="n">
        <f aca="false">+SUMIF(NMP!F:F,'ALL 2020'!C202,NMP!D:D)</f>
        <v>0</v>
      </c>
      <c r="AD202" s="15" t="n">
        <f aca="false">SUMIF('AMCHO '!F:F,'ALL 2020'!C202,'AMCHO '!D:D)</f>
        <v>0</v>
      </c>
      <c r="AE202" s="41" t="n">
        <f aca="false">+SUMIF(CONFORTIS!G:G,'ALL 2020'!C202,CONFORTIS!E:E)</f>
        <v>0</v>
      </c>
      <c r="AF202" s="15" t="n">
        <f aca="false">+SUMIF('IRS IMMO'!G:G,'ALL 2020'!C202,'IRS IMMO'!E:E)</f>
        <v>0</v>
      </c>
      <c r="AG202" s="15" t="n">
        <f aca="false">+SUMIF(AGRIVETAM!F:F,'ALL 2020'!C202,AGRIVETAM!D:D)</f>
        <v>0</v>
      </c>
      <c r="AH202" s="15" t="n">
        <f aca="false">+SUMIF(EUROPAINTS!F:F,'ALL 2020'!C202,EUROPAINTS!D:D)</f>
        <v>0</v>
      </c>
      <c r="AI202" s="15" t="n">
        <f aca="false">+SUMIF('VET ABE'!F:F,'ALL 2020'!C202,'VET ABE'!E:E)</f>
        <v>0</v>
      </c>
      <c r="AJ202" s="15" t="n">
        <f aca="false">SUMIF('VET FIA'!F:F,'ALL 2020'!C202,'VET FIA'!E:E)</f>
        <v>0</v>
      </c>
      <c r="AK202" s="15" t="n">
        <f aca="false">+SUMIF('CSS SAKAY'!F:F,'ALL 2020'!C202,'CSS SAKAY'!D:D)</f>
        <v>0</v>
      </c>
      <c r="AL202" s="15" t="n">
        <f aca="false">+SUMIF(AGRIMA!F:F,'ALL 2020'!C202,AGRIMA!D:D)</f>
        <v>0</v>
      </c>
      <c r="AM202" s="15" t="n">
        <f aca="false">SUMIF('United Malagasy'!F:F,'ALL 2020'!C202,'United Malagasy'!D:D)</f>
        <v>0</v>
      </c>
      <c r="AN202" s="15" t="n">
        <f aca="false">+SUMIF(NUTRIFOOD!E:E,'ALL 2020'!C202,NUTRIFOOD!D:D)</f>
        <v>0</v>
      </c>
      <c r="AO202" s="15" t="n">
        <f aca="false">+SUMIF(FERRIS!H:H,'ALL 2020'!C202,FERRIS!F:F)</f>
        <v>0</v>
      </c>
      <c r="AP202" s="15" t="n">
        <f aca="false">+SUMIF(SEM!F:F,'ALL 2020'!C202,SEM!D:D)</f>
        <v>0</v>
      </c>
      <c r="AQ202" s="15" t="n">
        <f aca="false">+SUMIF(Madatrade!F:F,'ALL 2020'!C202,Madatrade!D:D)</f>
        <v>0</v>
      </c>
      <c r="AR202" s="15" t="n">
        <f aca="false">+SUMIF('FLY TECH'!F:F,'ALL 2020'!C202,'FLY TECH'!E:E)</f>
        <v>0</v>
      </c>
      <c r="AS202" s="15" t="n">
        <f aca="false">+SUMIF('FIRST INVESTISSEMENT'!G:G,'ALL 2020'!C202,'FIRST INVESTISSEMENT'!E:E)</f>
        <v>0</v>
      </c>
      <c r="AT202" s="105" t="n">
        <f aca="false">+SUM(F202:AS202)</f>
        <v>157940198.8</v>
      </c>
      <c r="AU202" s="106" t="n">
        <f aca="false">+AT202/$AW$2</f>
        <v>34776.4106403264</v>
      </c>
    </row>
    <row r="203" customFormat="false" ht="17.25" hidden="false" customHeight="true" outlineLevel="0" collapsed="false">
      <c r="A203" s="6" t="str">
        <f aca="false">+LEFT(B203)</f>
        <v>4</v>
      </c>
      <c r="B203" s="6" t="str">
        <f aca="false">+LEFT(C203,3)</f>
        <v>467</v>
      </c>
      <c r="C203" s="20" t="n">
        <v>46735000</v>
      </c>
      <c r="D203" s="46" t="str">
        <f aca="false">+IF(AT203&gt;0,"L46","L52")</f>
        <v>L46</v>
      </c>
      <c r="E203" s="57" t="s">
        <v>309</v>
      </c>
      <c r="F203" s="15" t="n">
        <f aca="false">+SUMIF(AGRIFARM!H:H,C203,AGRIFARM!L:L)</f>
        <v>250000000</v>
      </c>
      <c r="G203" s="15" t="n">
        <f aca="false">+SUMIF(AGRICORP!I:I,C203,AGRICORP!E:E)</f>
        <v>0</v>
      </c>
      <c r="H203" s="15" t="n">
        <f aca="false">+SUMIF(SMTP!D:D,'ALL 2020'!C203,SMTP!G:G)</f>
        <v>0</v>
      </c>
      <c r="I203" s="15" t="n">
        <f aca="false">+SUMIF(AGRIVET!G:G,C203,AGRIVET!E:E)</f>
        <v>0</v>
      </c>
      <c r="J203" s="15" t="n">
        <f aca="false">+SUMIF(AGRIVAL!G:G,'ALL 2020'!C203,AGRIVAL!E:E)</f>
        <v>0</v>
      </c>
      <c r="K203" s="15" t="n">
        <f aca="false">+SUMIF(AGRIKOBA!G:G,'ALL 2020'!C203,AGRIKOBA!E:E)</f>
        <v>0</v>
      </c>
      <c r="L203" s="15" t="n">
        <f aca="false">+SUMIF(LMOI!F:F,'ALL 2020'!C203,LMOI!D:D)</f>
        <v>0</v>
      </c>
      <c r="M203" s="15" t="n">
        <f aca="false">+SUMIF(TARTINE!G:G,'ALL 2020'!C203,TARTINE!E:E)</f>
        <v>0</v>
      </c>
      <c r="N203" s="15" t="n">
        <f aca="false">+SUMIF(IDF!F:F,'ALL 2020'!C203,IDF!D:D)</f>
        <v>135614718.46</v>
      </c>
      <c r="O203" s="15" t="n">
        <f aca="false">+SUMIF(RYA!G:G,C203,RYA!E:E)</f>
        <v>0</v>
      </c>
      <c r="P203" s="15" t="n">
        <f aca="false">+SUMIF('SCI NOAH'!G:G,'ALL 2020'!C203,'SCI NOAH'!E:E)</f>
        <v>0</v>
      </c>
      <c r="Q203" s="15" t="n">
        <f aca="false">+SUMIF(SIM!F:F,'ALL 2020'!C203,SIM!D:D)</f>
        <v>0</v>
      </c>
      <c r="R203" s="15" t="n">
        <f aca="false">+SUMIF('First Energy'!F:F,'ALL 2020'!C203,'First Energy'!D:D)</f>
        <v>0</v>
      </c>
      <c r="S203" s="15" t="n">
        <f aca="false">+SUMIF('ID Motors'!G:G,C203,'ID Motors'!E:E)</f>
        <v>0</v>
      </c>
      <c r="T203" s="15" t="n">
        <f aca="false">+SUMIF('ID RENTAL'!G:G,'ALL 2020'!C203,'ID RENTAL'!E:E)</f>
        <v>0</v>
      </c>
      <c r="U203" s="15" t="n">
        <f aca="false">+SUMIF('MCM '!G:G,'ALL 2020'!C203,'MCM '!E:E)</f>
        <v>0</v>
      </c>
      <c r="V203" s="15" t="n">
        <f aca="false">SUMIF(AGRIMOTORS!G:G,C203,AGRIMOTORS!E:E)</f>
        <v>0</v>
      </c>
      <c r="W203" s="15" t="n">
        <f aca="false">+SUMIF(BOVIMA!F:F,'ALL 2020'!C203,BOVIMA!D:D)</f>
        <v>0</v>
      </c>
      <c r="X203" s="15" t="n">
        <f aca="false">+SUMIF(AGRIFEED!F:F,'ALL 2020'!C203,AGRIFEED!D:D)</f>
        <v>0</v>
      </c>
      <c r="Y203" s="15" t="n">
        <f aca="false">SUMIF(AMIP!F:F,'ALL 2020'!C203,AMIP!D:D)</f>
        <v>0</v>
      </c>
      <c r="Z203" s="15" t="n">
        <f aca="false">+SUMIF(ISF!G:G,'ALL 2020'!C203,ISF!E:E)</f>
        <v>0</v>
      </c>
      <c r="AA203" s="29" t="n">
        <f aca="false">+SUMIF(DISCOI!G:G,'ALL 2020'!C203,DISCOI!E:E)</f>
        <v>0</v>
      </c>
      <c r="AB203" s="15" t="n">
        <f aca="false">+SUMIF(MABEL!F:F,'ALL 2020'!C203,MABEL!D:D)</f>
        <v>0</v>
      </c>
      <c r="AC203" s="15" t="n">
        <f aca="false">+SUMIF(NMP!F:F,'ALL 2020'!C203,NMP!D:D)</f>
        <v>0</v>
      </c>
      <c r="AD203" s="15" t="n">
        <f aca="false">SUMIF('AMCHO '!F:F,'ALL 2020'!C203,'AMCHO '!D:D)</f>
        <v>0</v>
      </c>
      <c r="AE203" s="41" t="n">
        <f aca="false">+SUMIF(CONFORTIS!G:G,'ALL 2020'!C203,CONFORTIS!E:E)</f>
        <v>0</v>
      </c>
      <c r="AF203" s="15" t="n">
        <f aca="false">+SUMIF('IRS IMMO'!G:G,'ALL 2020'!C203,'IRS IMMO'!E:E)</f>
        <v>0</v>
      </c>
      <c r="AG203" s="15" t="n">
        <f aca="false">+SUMIF(AGRIVETAM!F:F,'ALL 2020'!C203,AGRIVETAM!D:D)</f>
        <v>0</v>
      </c>
      <c r="AH203" s="15" t="n">
        <f aca="false">+SUMIF(EUROPAINTS!F:F,'ALL 2020'!C203,EUROPAINTS!D:D)</f>
        <v>0</v>
      </c>
      <c r="AI203" s="15" t="n">
        <f aca="false">+SUMIF('VET ABE'!F:F,'ALL 2020'!C203,'VET ABE'!E:E)</f>
        <v>0</v>
      </c>
      <c r="AJ203" s="15" t="n">
        <f aca="false">SUMIF('VET FIA'!F:F,'ALL 2020'!C203,'VET FIA'!E:E)</f>
        <v>0</v>
      </c>
      <c r="AK203" s="15" t="n">
        <f aca="false">+SUMIF('CSS SAKAY'!F:F,'ALL 2020'!C203,'CSS SAKAY'!D:D)</f>
        <v>0</v>
      </c>
      <c r="AL203" s="15" t="n">
        <f aca="false">+SUMIF(AGRIMA!F:F,'ALL 2020'!C203,AGRIMA!D:D)</f>
        <v>0</v>
      </c>
      <c r="AM203" s="15" t="n">
        <f aca="false">SUMIF('United Malagasy'!F:F,'ALL 2020'!C203,'United Malagasy'!D:D)</f>
        <v>0</v>
      </c>
      <c r="AN203" s="15" t="n">
        <f aca="false">+SUMIF(NUTRIFOOD!E:E,'ALL 2020'!C203,NUTRIFOOD!D:D)</f>
        <v>0</v>
      </c>
      <c r="AO203" s="15" t="n">
        <f aca="false">+SUMIF(FERRIS!H:H,'ALL 2020'!C203,FERRIS!F:F)</f>
        <v>0</v>
      </c>
      <c r="AP203" s="15" t="n">
        <f aca="false">+SUMIF(SEM!F:F,'ALL 2020'!C203,SEM!D:D)</f>
        <v>0</v>
      </c>
      <c r="AQ203" s="15" t="n">
        <f aca="false">+SUMIF(Madatrade!F:F,'ALL 2020'!C203,Madatrade!D:D)</f>
        <v>0</v>
      </c>
      <c r="AR203" s="15" t="n">
        <f aca="false">+SUMIF('FLY TECH'!F:F,'ALL 2020'!C203,'FLY TECH'!E:E)</f>
        <v>0</v>
      </c>
      <c r="AS203" s="15" t="n">
        <f aca="false">+SUMIF('FIRST INVESTISSEMENT'!G:G,'ALL 2020'!C203,'FIRST INVESTISSEMENT'!E:E)</f>
        <v>0</v>
      </c>
      <c r="AT203" s="105" t="n">
        <f aca="false">+SUM(F203:AS203)</f>
        <v>385614718.46</v>
      </c>
      <c r="AU203" s="106" t="n">
        <f aca="false">+AT203/$AW$2</f>
        <v>84907.4263550871</v>
      </c>
    </row>
    <row r="204" customFormat="false" ht="17.25" hidden="false" customHeight="true" outlineLevel="0" collapsed="false">
      <c r="A204" s="6" t="str">
        <f aca="false">+LEFT(B204)</f>
        <v>4</v>
      </c>
      <c r="B204" s="6" t="str">
        <f aca="false">+LEFT(C204,3)</f>
        <v>467</v>
      </c>
      <c r="C204" s="20" t="n">
        <v>46736000</v>
      </c>
      <c r="D204" s="46" t="str">
        <f aca="false">+IF(AT204&gt;0,"L47","L53")</f>
        <v>L47</v>
      </c>
      <c r="E204" s="57" t="s">
        <v>124</v>
      </c>
      <c r="F204" s="15" t="n">
        <f aca="false">+SUMIF(AGRIFARM!H:H,C204,AGRIFARM!L:L)</f>
        <v>0</v>
      </c>
      <c r="G204" s="15" t="n">
        <f aca="false">+SUMIF(AGRICORP!I:I,C204,AGRICORP!E:E)</f>
        <v>0</v>
      </c>
      <c r="H204" s="15" t="n">
        <f aca="false">+SUMIF(SMTP!D:D,'ALL 2020'!C204,SMTP!G:G)</f>
        <v>3750000</v>
      </c>
      <c r="I204" s="15" t="n">
        <f aca="false">+SUMIF(AGRIVET!G:G,C204,AGRIVET!E:E)</f>
        <v>1000000</v>
      </c>
      <c r="J204" s="15" t="n">
        <f aca="false">+SUMIF(AGRIVAL!G:G,'ALL 2020'!C204,AGRIVAL!E:E)</f>
        <v>0</v>
      </c>
      <c r="K204" s="15" t="n">
        <f aca="false">+SUMIF(AGRIKOBA!G:G,'ALL 2020'!C204,AGRIKOBA!E:E)</f>
        <v>0</v>
      </c>
      <c r="L204" s="15" t="n">
        <f aca="false">+SUMIF(LMOI!F:F,'ALL 2020'!C204,LMOI!D:D)</f>
        <v>0</v>
      </c>
      <c r="M204" s="15" t="n">
        <f aca="false">+SUMIF(TARTINE!G:G,'ALL 2020'!C204,TARTINE!E:E)</f>
        <v>0</v>
      </c>
      <c r="N204" s="15" t="n">
        <f aca="false">+SUMIF(IDF!F:F,'ALL 2020'!C204,IDF!D:D)</f>
        <v>0</v>
      </c>
      <c r="O204" s="15" t="n">
        <f aca="false">+SUMIF(RYA!G:G,C204,RYA!E:E)</f>
        <v>0</v>
      </c>
      <c r="P204" s="15" t="n">
        <f aca="false">+SUMIF('SCI NOAH'!G:G,'ALL 2020'!C204,'SCI NOAH'!E:E)</f>
        <v>0</v>
      </c>
      <c r="Q204" s="15" t="n">
        <f aca="false">+SUMIF(SIM!F:F,'ALL 2020'!C204,SIM!D:D)</f>
        <v>0</v>
      </c>
      <c r="R204" s="15" t="n">
        <f aca="false">+SUMIF('First Energy'!F:F,'ALL 2020'!C204,'First Energy'!D:D)</f>
        <v>0</v>
      </c>
      <c r="S204" s="15" t="n">
        <f aca="false">+SUMIF('ID Motors'!G:G,C204,'ID Motors'!E:E)</f>
        <v>0</v>
      </c>
      <c r="T204" s="15" t="n">
        <f aca="false">+SUMIF('ID RENTAL'!G:G,'ALL 2020'!C204,'ID RENTAL'!E:E)</f>
        <v>0</v>
      </c>
      <c r="U204" s="15" t="n">
        <f aca="false">+SUMIF('MCM '!G:G,'ALL 2020'!C204,'MCM '!E:E)</f>
        <v>0</v>
      </c>
      <c r="V204" s="15" t="n">
        <f aca="false">SUMIF(AGRIMOTORS!G:G,C204,AGRIMOTORS!E:E)</f>
        <v>0</v>
      </c>
      <c r="W204" s="15" t="n">
        <f aca="false">+SUMIF(BOVIMA!F:F,'ALL 2020'!C204,BOVIMA!D:D)</f>
        <v>0</v>
      </c>
      <c r="X204" s="15" t="n">
        <f aca="false">+SUMIF(AGRIFEED!F:F,'ALL 2020'!C204,AGRIFEED!D:D)</f>
        <v>0</v>
      </c>
      <c r="Y204" s="15" t="n">
        <f aca="false">SUMIF(AMIP!F:F,'ALL 2020'!C204,AMIP!D:D)</f>
        <v>0</v>
      </c>
      <c r="Z204" s="15" t="n">
        <f aca="false">+SUMIF(ISF!G:G,'ALL 2020'!C204,ISF!E:E)</f>
        <v>0</v>
      </c>
      <c r="AA204" s="29" t="n">
        <f aca="false">+SUMIF(DISCOI!G:G,'ALL 2020'!C204,DISCOI!E:E)</f>
        <v>0</v>
      </c>
      <c r="AB204" s="15" t="n">
        <f aca="false">+SUMIF(MABEL!F:F,'ALL 2020'!C204,MABEL!D:D)</f>
        <v>0</v>
      </c>
      <c r="AC204" s="15" t="n">
        <f aca="false">+SUMIF(NMP!F:F,'ALL 2020'!C204,NMP!D:D)</f>
        <v>0</v>
      </c>
      <c r="AD204" s="15" t="n">
        <f aca="false">SUMIF('AMCHO '!F:F,'ALL 2020'!C204,'AMCHO '!D:D)</f>
        <v>0</v>
      </c>
      <c r="AE204" s="41" t="n">
        <f aca="false">+SUMIF(CONFORTIS!G:G,'ALL 2020'!C204,CONFORTIS!E:E)</f>
        <v>0</v>
      </c>
      <c r="AF204" s="15" t="n">
        <f aca="false">+SUMIF('IRS IMMO'!G:G,'ALL 2020'!C204,'IRS IMMO'!E:E)</f>
        <v>0</v>
      </c>
      <c r="AG204" s="15" t="n">
        <f aca="false">+SUMIF(AGRIVETAM!F:F,'ALL 2020'!C204,AGRIVETAM!D:D)</f>
        <v>0</v>
      </c>
      <c r="AH204" s="15" t="n">
        <f aca="false">+SUMIF(EUROPAINTS!F:F,'ALL 2020'!C204,EUROPAINTS!D:D)</f>
        <v>0</v>
      </c>
      <c r="AI204" s="15" t="n">
        <f aca="false">+SUMIF('VET ABE'!F:F,'ALL 2020'!C204,'VET ABE'!E:E)</f>
        <v>0</v>
      </c>
      <c r="AJ204" s="15" t="n">
        <f aca="false">SUMIF('VET FIA'!F:F,'ALL 2020'!C204,'VET FIA'!E:E)</f>
        <v>0</v>
      </c>
      <c r="AK204" s="15" t="n">
        <f aca="false">+SUMIF('CSS SAKAY'!F:F,'ALL 2020'!C204,'CSS SAKAY'!D:D)</f>
        <v>0</v>
      </c>
      <c r="AL204" s="15" t="n">
        <f aca="false">+SUMIF(AGRIMA!F:F,'ALL 2020'!C204,AGRIMA!D:D)</f>
        <v>0</v>
      </c>
      <c r="AM204" s="15" t="n">
        <f aca="false">SUMIF('United Malagasy'!F:F,'ALL 2020'!C204,'United Malagasy'!D:D)</f>
        <v>0</v>
      </c>
      <c r="AN204" s="15" t="n">
        <f aca="false">+SUMIF(NUTRIFOOD!E:E,'ALL 2020'!C204,NUTRIFOOD!D:D)</f>
        <v>0</v>
      </c>
      <c r="AO204" s="15" t="n">
        <f aca="false">+SUMIF(FERRIS!H:H,'ALL 2020'!C204,FERRIS!F:F)</f>
        <v>0</v>
      </c>
      <c r="AP204" s="15" t="n">
        <f aca="false">+SUMIF(SEM!F:F,'ALL 2020'!C204,SEM!D:D)</f>
        <v>0</v>
      </c>
      <c r="AQ204" s="15" t="n">
        <f aca="false">+SUMIF(Madatrade!F:F,'ALL 2020'!C204,Madatrade!D:D)</f>
        <v>0</v>
      </c>
      <c r="AR204" s="15" t="n">
        <f aca="false">+SUMIF('FLY TECH'!F:F,'ALL 2020'!C204,'FLY TECH'!E:E)</f>
        <v>0</v>
      </c>
      <c r="AS204" s="15" t="n">
        <f aca="false">+SUMIF('FIRST INVESTISSEMENT'!G:G,'ALL 2020'!C204,'FIRST INVESTISSEMENT'!E:E)</f>
        <v>0</v>
      </c>
      <c r="AT204" s="105" t="n">
        <f aca="false">+SUM(F204:AS204)</f>
        <v>4750000</v>
      </c>
      <c r="AU204" s="106" t="n">
        <f aca="false">+AT204/$AW$2</f>
        <v>1045.8892150106</v>
      </c>
    </row>
    <row r="205" customFormat="false" ht="17.25" hidden="false" customHeight="true" outlineLevel="0" collapsed="false">
      <c r="A205" s="6" t="str">
        <f aca="false">+LEFT(B205)</f>
        <v>4</v>
      </c>
      <c r="B205" s="6" t="str">
        <f aca="false">+LEFT(C205,3)</f>
        <v>467</v>
      </c>
      <c r="C205" s="20" t="n">
        <v>46737000</v>
      </c>
      <c r="D205" s="46" t="str">
        <f aca="false">+IF(AT205&gt;0,"L48","L54")</f>
        <v>L48</v>
      </c>
      <c r="E205" s="57" t="s">
        <v>664</v>
      </c>
      <c r="F205" s="15" t="n">
        <f aca="false">+SUMIF(AGRIFARM!H:H,C205,AGRIFARM!L:L)</f>
        <v>0</v>
      </c>
      <c r="G205" s="15" t="n">
        <f aca="false">+SUMIF(AGRICORP!I:I,C205,AGRICORP!E:E)</f>
        <v>0</v>
      </c>
      <c r="H205" s="15" t="n">
        <f aca="false">+SUMIF(SMTP!D:D,'ALL 2020'!C205,SMTP!G:G)</f>
        <v>0</v>
      </c>
      <c r="I205" s="15" t="n">
        <f aca="false">+SUMIF(AGRIVET!G:G,C205,AGRIVET!E:E)</f>
        <v>650000000</v>
      </c>
      <c r="J205" s="15" t="n">
        <f aca="false">+SUMIF(AGRIVAL!G:G,'ALL 2020'!C205,AGRIVAL!E:E)</f>
        <v>0</v>
      </c>
      <c r="K205" s="15" t="n">
        <f aca="false">+SUMIF(AGRIKOBA!G:G,'ALL 2020'!C205,AGRIKOBA!E:E)</f>
        <v>0</v>
      </c>
      <c r="L205" s="15" t="n">
        <f aca="false">+SUMIF(LMOI!F:F,'ALL 2020'!C205,LMOI!D:D)</f>
        <v>0</v>
      </c>
      <c r="M205" s="15" t="n">
        <f aca="false">+SUMIF(TARTINE!G:G,'ALL 2020'!C205,TARTINE!E:E)</f>
        <v>0</v>
      </c>
      <c r="N205" s="15" t="n">
        <f aca="false">+SUMIF(IDF!F:F,'ALL 2020'!C205,IDF!D:D)</f>
        <v>0</v>
      </c>
      <c r="O205" s="15" t="n">
        <f aca="false">+SUMIF(RYA!G:G,C205,RYA!E:E)</f>
        <v>0</v>
      </c>
      <c r="P205" s="15" t="n">
        <f aca="false">+SUMIF('SCI NOAH'!G:G,'ALL 2020'!C205,'SCI NOAH'!E:E)</f>
        <v>0</v>
      </c>
      <c r="Q205" s="15" t="n">
        <f aca="false">+SUMIF(SIM!F:F,'ALL 2020'!C205,SIM!D:D)</f>
        <v>0</v>
      </c>
      <c r="R205" s="15" t="n">
        <f aca="false">+SUMIF('First Energy'!F:F,'ALL 2020'!C205,'First Energy'!D:D)</f>
        <v>0</v>
      </c>
      <c r="S205" s="15" t="n">
        <f aca="false">+SUMIF('ID Motors'!G:G,C205,'ID Motors'!E:E)</f>
        <v>0</v>
      </c>
      <c r="T205" s="15" t="n">
        <f aca="false">+SUMIF('ID RENTAL'!G:G,'ALL 2020'!C205,'ID RENTAL'!E:E)</f>
        <v>0</v>
      </c>
      <c r="U205" s="15" t="n">
        <f aca="false">+SUMIF('MCM '!G:G,'ALL 2020'!C205,'MCM '!E:E)</f>
        <v>0</v>
      </c>
      <c r="V205" s="15" t="n">
        <f aca="false">SUMIF(AGRIMOTORS!G:G,C205,AGRIMOTORS!E:E)</f>
        <v>0</v>
      </c>
      <c r="W205" s="15" t="n">
        <f aca="false">+SUMIF(BOVIMA!F:F,'ALL 2020'!C205,BOVIMA!D:D)</f>
        <v>0</v>
      </c>
      <c r="X205" s="15" t="n">
        <f aca="false">+SUMIF(AGRIFEED!F:F,'ALL 2020'!C205,AGRIFEED!D:D)</f>
        <v>0</v>
      </c>
      <c r="Y205" s="15" t="n">
        <f aca="false">SUMIF(AMIP!F:F,'ALL 2020'!C205,AMIP!D:D)</f>
        <v>0</v>
      </c>
      <c r="Z205" s="15" t="n">
        <f aca="false">+SUMIF(ISF!G:G,'ALL 2020'!C205,ISF!E:E)</f>
        <v>0</v>
      </c>
      <c r="AA205" s="29" t="n">
        <f aca="false">+SUMIF(DISCOI!G:G,'ALL 2020'!C205,DISCOI!E:E)</f>
        <v>0</v>
      </c>
      <c r="AB205" s="15" t="n">
        <f aca="false">+SUMIF(MABEL!F:F,'ALL 2020'!C205,MABEL!D:D)</f>
        <v>0</v>
      </c>
      <c r="AC205" s="15" t="n">
        <f aca="false">+SUMIF(NMP!F:F,'ALL 2020'!C205,NMP!D:D)</f>
        <v>0</v>
      </c>
      <c r="AD205" s="15" t="n">
        <f aca="false">SUMIF('AMCHO '!F:F,'ALL 2020'!C205,'AMCHO '!D:D)</f>
        <v>0</v>
      </c>
      <c r="AE205" s="41" t="n">
        <f aca="false">+SUMIF(CONFORTIS!G:G,'ALL 2020'!C205,CONFORTIS!E:E)</f>
        <v>0</v>
      </c>
      <c r="AF205" s="15" t="n">
        <f aca="false">+SUMIF('IRS IMMO'!G:G,'ALL 2020'!C205,'IRS IMMO'!E:E)</f>
        <v>0</v>
      </c>
      <c r="AG205" s="15" t="n">
        <f aca="false">+SUMIF(AGRIVETAM!F:F,'ALL 2020'!C205,AGRIVETAM!D:D)</f>
        <v>0</v>
      </c>
      <c r="AH205" s="15" t="n">
        <f aca="false">+SUMIF(EUROPAINTS!F:F,'ALL 2020'!C205,EUROPAINTS!D:D)</f>
        <v>0</v>
      </c>
      <c r="AI205" s="15" t="n">
        <f aca="false">+SUMIF('VET ABE'!F:F,'ALL 2020'!C205,'VET ABE'!E:E)</f>
        <v>0</v>
      </c>
      <c r="AJ205" s="15" t="n">
        <f aca="false">SUMIF('VET FIA'!F:F,'ALL 2020'!C205,'VET FIA'!E:E)</f>
        <v>0</v>
      </c>
      <c r="AK205" s="15" t="n">
        <f aca="false">+SUMIF('CSS SAKAY'!F:F,'ALL 2020'!C205,'CSS SAKAY'!D:D)</f>
        <v>0</v>
      </c>
      <c r="AL205" s="15" t="n">
        <f aca="false">+SUMIF(AGRIMA!F:F,'ALL 2020'!C205,AGRIMA!D:D)</f>
        <v>0</v>
      </c>
      <c r="AM205" s="15" t="n">
        <f aca="false">SUMIF('United Malagasy'!F:F,'ALL 2020'!C205,'United Malagasy'!D:D)</f>
        <v>0</v>
      </c>
      <c r="AN205" s="15" t="n">
        <f aca="false">+SUMIF(NUTRIFOOD!E:E,'ALL 2020'!C205,NUTRIFOOD!D:D)</f>
        <v>0</v>
      </c>
      <c r="AO205" s="15" t="n">
        <f aca="false">+SUMIF(FERRIS!H:H,'ALL 2020'!C205,FERRIS!F:F)</f>
        <v>0</v>
      </c>
      <c r="AP205" s="15" t="n">
        <f aca="false">+SUMIF(SEM!F:F,'ALL 2020'!C205,SEM!D:D)</f>
        <v>0</v>
      </c>
      <c r="AQ205" s="15" t="n">
        <f aca="false">+SUMIF(Madatrade!F:F,'ALL 2020'!C205,Madatrade!D:D)</f>
        <v>0</v>
      </c>
      <c r="AR205" s="15" t="n">
        <f aca="false">+SUMIF('FLY TECH'!F:F,'ALL 2020'!C205,'FLY TECH'!E:E)</f>
        <v>0</v>
      </c>
      <c r="AS205" s="15" t="n">
        <f aca="false">+SUMIF('FIRST INVESTISSEMENT'!G:G,'ALL 2020'!C205,'FIRST INVESTISSEMENT'!E:E)</f>
        <v>0</v>
      </c>
      <c r="AT205" s="105" t="n">
        <f aca="false">+SUM(F205:AS205)</f>
        <v>650000000</v>
      </c>
      <c r="AU205" s="106" t="n">
        <f aca="false">+AT205/$AW$2</f>
        <v>143121.682054082</v>
      </c>
    </row>
    <row r="206" customFormat="false" ht="17.25" hidden="false" customHeight="true" outlineLevel="0" collapsed="false">
      <c r="A206" s="6" t="str">
        <f aca="false">+LEFT(B206)</f>
        <v>4</v>
      </c>
      <c r="B206" s="6" t="str">
        <f aca="false">+LEFT(C206,3)</f>
        <v>467</v>
      </c>
      <c r="C206" s="20" t="n">
        <v>46738000</v>
      </c>
      <c r="D206" s="46" t="str">
        <f aca="false">+IF(AT206&gt;0,"L49","L55")</f>
        <v>L49</v>
      </c>
      <c r="E206" s="57" t="s">
        <v>110</v>
      </c>
      <c r="F206" s="15" t="n">
        <f aca="false">+SUMIF(AGRIFARM!H:H,C206,AGRIFARM!L:L)</f>
        <v>0</v>
      </c>
      <c r="G206" s="15" t="n">
        <f aca="false">+SUMIF(AGRICORP!I:I,C206,AGRICORP!E:E)</f>
        <v>0</v>
      </c>
      <c r="H206" s="15" t="n">
        <f aca="false">+SUMIF(SMTP!D:D,'ALL 2020'!C206,SMTP!G:G)</f>
        <v>0</v>
      </c>
      <c r="I206" s="15" t="n">
        <f aca="false">+SUMIF(AGRIVET!G:G,C206,AGRIVET!E:E)</f>
        <v>193000000</v>
      </c>
      <c r="J206" s="15" t="n">
        <f aca="false">+SUMIF(AGRIVAL!G:G,'ALL 2020'!C206,AGRIVAL!E:E)</f>
        <v>0</v>
      </c>
      <c r="K206" s="15" t="n">
        <f aca="false">+SUMIF(AGRIKOBA!G:G,'ALL 2020'!C206,AGRIKOBA!E:E)</f>
        <v>0</v>
      </c>
      <c r="L206" s="15" t="n">
        <f aca="false">+SUMIF(LMOI!F:F,'ALL 2020'!C206,LMOI!D:D)</f>
        <v>0</v>
      </c>
      <c r="M206" s="15" t="n">
        <f aca="false">+SUMIF(TARTINE!G:G,'ALL 2020'!C206,TARTINE!E:E)</f>
        <v>0</v>
      </c>
      <c r="N206" s="15" t="n">
        <f aca="false">+SUMIF(IDF!F:F,'ALL 2020'!C206,IDF!D:D)</f>
        <v>0</v>
      </c>
      <c r="O206" s="15" t="n">
        <f aca="false">+SUMIF(RYA!G:G,C206,RYA!E:E)</f>
        <v>0</v>
      </c>
      <c r="P206" s="15" t="n">
        <f aca="false">+SUMIF('SCI NOAH'!G:G,'ALL 2020'!C206,'SCI NOAH'!E:E)</f>
        <v>0</v>
      </c>
      <c r="Q206" s="15" t="n">
        <f aca="false">+SUMIF(SIM!F:F,'ALL 2020'!C206,SIM!D:D)</f>
        <v>0</v>
      </c>
      <c r="R206" s="15" t="n">
        <f aca="false">+SUMIF('First Energy'!F:F,'ALL 2020'!C206,'First Energy'!D:D)</f>
        <v>0</v>
      </c>
      <c r="S206" s="15" t="n">
        <f aca="false">+SUMIF('ID Motors'!G:G,C206,'ID Motors'!E:E)</f>
        <v>0</v>
      </c>
      <c r="T206" s="15" t="n">
        <f aca="false">+SUMIF('ID RENTAL'!G:G,'ALL 2020'!C206,'ID RENTAL'!E:E)</f>
        <v>0</v>
      </c>
      <c r="U206" s="15" t="n">
        <f aca="false">+SUMIF('MCM '!G:G,'ALL 2020'!C206,'MCM '!E:E)</f>
        <v>0</v>
      </c>
      <c r="V206" s="15" t="n">
        <f aca="false">SUMIF(AGRIMOTORS!G:G,C206,AGRIMOTORS!E:E)</f>
        <v>0</v>
      </c>
      <c r="W206" s="15" t="n">
        <f aca="false">+SUMIF(BOVIMA!F:F,'ALL 2020'!C206,BOVIMA!D:D)</f>
        <v>0</v>
      </c>
      <c r="X206" s="15" t="n">
        <f aca="false">+SUMIF(AGRIFEED!F:F,'ALL 2020'!C206,AGRIFEED!D:D)</f>
        <v>0</v>
      </c>
      <c r="Y206" s="15" t="n">
        <f aca="false">SUMIF(AMIP!F:F,'ALL 2020'!C206,AMIP!D:D)</f>
        <v>0</v>
      </c>
      <c r="Z206" s="15" t="n">
        <f aca="false">+SUMIF(ISF!G:G,'ALL 2020'!C206,ISF!E:E)</f>
        <v>0</v>
      </c>
      <c r="AA206" s="29" t="n">
        <f aca="false">+SUMIF(DISCOI!G:G,'ALL 2020'!C206,DISCOI!E:E)</f>
        <v>0</v>
      </c>
      <c r="AB206" s="15" t="n">
        <f aca="false">+SUMIF(MABEL!F:F,'ALL 2020'!C206,MABEL!D:D)</f>
        <v>0</v>
      </c>
      <c r="AC206" s="15" t="n">
        <f aca="false">+SUMIF(NMP!F:F,'ALL 2020'!C206,NMP!D:D)</f>
        <v>0</v>
      </c>
      <c r="AD206" s="15" t="n">
        <f aca="false">SUMIF('AMCHO '!F:F,'ALL 2020'!C206,'AMCHO '!D:D)</f>
        <v>0</v>
      </c>
      <c r="AE206" s="41" t="n">
        <f aca="false">+SUMIF(CONFORTIS!G:G,'ALL 2020'!C206,CONFORTIS!E:E)</f>
        <v>0</v>
      </c>
      <c r="AF206" s="15" t="n">
        <f aca="false">+SUMIF('IRS IMMO'!G:G,'ALL 2020'!C206,'IRS IMMO'!E:E)</f>
        <v>0</v>
      </c>
      <c r="AG206" s="15" t="n">
        <f aca="false">+SUMIF(AGRIVETAM!F:F,'ALL 2020'!C206,AGRIVETAM!D:D)</f>
        <v>0</v>
      </c>
      <c r="AH206" s="15" t="n">
        <f aca="false">+SUMIF(EUROPAINTS!F:F,'ALL 2020'!C206,EUROPAINTS!D:D)</f>
        <v>0</v>
      </c>
      <c r="AI206" s="15" t="n">
        <f aca="false">+SUMIF('VET ABE'!F:F,'ALL 2020'!C206,'VET ABE'!E:E)</f>
        <v>0</v>
      </c>
      <c r="AJ206" s="15" t="n">
        <f aca="false">SUMIF('VET FIA'!F:F,'ALL 2020'!C206,'VET FIA'!E:E)</f>
        <v>0</v>
      </c>
      <c r="AK206" s="15" t="n">
        <f aca="false">+SUMIF('CSS SAKAY'!F:F,'ALL 2020'!C206,'CSS SAKAY'!D:D)</f>
        <v>0</v>
      </c>
      <c r="AL206" s="15" t="n">
        <f aca="false">+SUMIF(AGRIMA!F:F,'ALL 2020'!C206,AGRIMA!D:D)</f>
        <v>0</v>
      </c>
      <c r="AM206" s="15" t="n">
        <f aca="false">SUMIF('United Malagasy'!F:F,'ALL 2020'!C206,'United Malagasy'!D:D)</f>
        <v>0</v>
      </c>
      <c r="AN206" s="15" t="n">
        <f aca="false">+SUMIF(NUTRIFOOD!E:E,'ALL 2020'!C206,NUTRIFOOD!D:D)</f>
        <v>0</v>
      </c>
      <c r="AO206" s="15" t="n">
        <f aca="false">+SUMIF(FERRIS!H:H,'ALL 2020'!C206,FERRIS!F:F)</f>
        <v>0</v>
      </c>
      <c r="AP206" s="15" t="n">
        <f aca="false">+SUMIF(SEM!F:F,'ALL 2020'!C206,SEM!D:D)</f>
        <v>0</v>
      </c>
      <c r="AQ206" s="15" t="n">
        <f aca="false">+SUMIF(Madatrade!F:F,'ALL 2020'!C206,Madatrade!D:D)</f>
        <v>0</v>
      </c>
      <c r="AR206" s="15" t="n">
        <f aca="false">+SUMIF('FLY TECH'!F:F,'ALL 2020'!C206,'FLY TECH'!E:E)</f>
        <v>0</v>
      </c>
      <c r="AS206" s="15" t="n">
        <f aca="false">+SUMIF('FIRST INVESTISSEMENT'!G:G,'ALL 2020'!C206,'FIRST INVESTISSEMENT'!E:E)</f>
        <v>0</v>
      </c>
      <c r="AT206" s="105" t="n">
        <f aca="false">+SUM(F206:AS206)</f>
        <v>193000000</v>
      </c>
      <c r="AU206" s="106" t="n">
        <f aca="false">+AT206/$AW$2</f>
        <v>42496.1302099045</v>
      </c>
    </row>
    <row r="207" customFormat="false" ht="17.25" hidden="false" customHeight="true" outlineLevel="0" collapsed="false">
      <c r="A207" s="6" t="str">
        <f aca="false">+LEFT(B207)</f>
        <v>4</v>
      </c>
      <c r="B207" s="6" t="str">
        <f aca="false">+LEFT(C207,3)</f>
        <v>467</v>
      </c>
      <c r="C207" s="20" t="n">
        <v>46739000</v>
      </c>
      <c r="D207" s="46" t="str">
        <f aca="false">+IF(AT207&gt;0,"L50","L56")</f>
        <v>L50</v>
      </c>
      <c r="E207" s="57" t="s">
        <v>2957</v>
      </c>
      <c r="F207" s="15" t="n">
        <f aca="false">+SUMIF(AGRIFARM!H:H,C207,AGRIFARM!L:L)</f>
        <v>0</v>
      </c>
      <c r="G207" s="15" t="n">
        <f aca="false">+SUMIF(AGRICORP!I:I,C207,AGRICORP!E:E)</f>
        <v>0</v>
      </c>
      <c r="H207" s="15" t="n">
        <f aca="false">+SUMIF(SMTP!D:D,'ALL 2020'!C207,SMTP!G:G)</f>
        <v>0</v>
      </c>
      <c r="I207" s="15" t="n">
        <f aca="false">+SUMIF(AGRIVET!G:G,C207,AGRIVET!E:E)</f>
        <v>285000000</v>
      </c>
      <c r="J207" s="15" t="n">
        <f aca="false">+SUMIF(AGRIVAL!G:G,'ALL 2020'!C207,AGRIVAL!E:E)</f>
        <v>0</v>
      </c>
      <c r="K207" s="15" t="n">
        <f aca="false">+SUMIF(AGRIKOBA!G:G,'ALL 2020'!C207,AGRIKOBA!E:E)</f>
        <v>0</v>
      </c>
      <c r="L207" s="15" t="n">
        <f aca="false">+SUMIF(LMOI!F:F,'ALL 2020'!C207,LMOI!D:D)</f>
        <v>0</v>
      </c>
      <c r="M207" s="15" t="n">
        <f aca="false">+SUMIF(TARTINE!G:G,'ALL 2020'!C207,TARTINE!E:E)</f>
        <v>0</v>
      </c>
      <c r="N207" s="15" t="n">
        <f aca="false">+SUMIF(IDF!F:F,'ALL 2020'!C207,IDF!D:D)</f>
        <v>0</v>
      </c>
      <c r="O207" s="15" t="n">
        <f aca="false">+SUMIF(RYA!G:G,C207,RYA!E:E)</f>
        <v>0</v>
      </c>
      <c r="P207" s="15" t="n">
        <f aca="false">+SUMIF('SCI NOAH'!G:G,'ALL 2020'!C207,'SCI NOAH'!E:E)</f>
        <v>0</v>
      </c>
      <c r="Q207" s="15" t="n">
        <f aca="false">+SUMIF(SIM!F:F,'ALL 2020'!C207,SIM!D:D)</f>
        <v>0</v>
      </c>
      <c r="R207" s="15" t="n">
        <f aca="false">+SUMIF('First Energy'!F:F,'ALL 2020'!C207,'First Energy'!D:D)</f>
        <v>0</v>
      </c>
      <c r="S207" s="15" t="n">
        <f aca="false">+SUMIF('ID Motors'!G:G,C207,'ID Motors'!E:E)</f>
        <v>0</v>
      </c>
      <c r="T207" s="15" t="n">
        <f aca="false">+SUMIF('ID RENTAL'!G:G,'ALL 2020'!C207,'ID RENTAL'!E:E)</f>
        <v>0</v>
      </c>
      <c r="U207" s="15" t="n">
        <f aca="false">+SUMIF('MCM '!G:G,'ALL 2020'!C207,'MCM '!E:E)</f>
        <v>0</v>
      </c>
      <c r="V207" s="15" t="n">
        <f aca="false">SUMIF(AGRIMOTORS!G:G,C207,AGRIMOTORS!E:E)</f>
        <v>0</v>
      </c>
      <c r="W207" s="15" t="n">
        <f aca="false">+SUMIF(BOVIMA!F:F,'ALL 2020'!C207,BOVIMA!D:D)</f>
        <v>0</v>
      </c>
      <c r="X207" s="15" t="n">
        <f aca="false">+SUMIF(AGRIFEED!F:F,'ALL 2020'!C207,AGRIFEED!D:D)</f>
        <v>0</v>
      </c>
      <c r="Y207" s="15" t="n">
        <f aca="false">SUMIF(AMIP!F:F,'ALL 2020'!C207,AMIP!D:D)</f>
        <v>0</v>
      </c>
      <c r="Z207" s="15" t="n">
        <f aca="false">+SUMIF(ISF!G:G,'ALL 2020'!C207,ISF!E:E)</f>
        <v>0</v>
      </c>
      <c r="AA207" s="29" t="n">
        <f aca="false">+SUMIF(DISCOI!G:G,'ALL 2020'!C207,DISCOI!E:E)</f>
        <v>0</v>
      </c>
      <c r="AB207" s="15" t="n">
        <f aca="false">+SUMIF(MABEL!F:F,'ALL 2020'!C207,MABEL!D:D)</f>
        <v>0</v>
      </c>
      <c r="AC207" s="15" t="n">
        <f aca="false">+SUMIF(NMP!F:F,'ALL 2020'!C207,NMP!D:D)</f>
        <v>0</v>
      </c>
      <c r="AD207" s="15" t="n">
        <f aca="false">SUMIF('AMCHO '!F:F,'ALL 2020'!C207,'AMCHO '!D:D)</f>
        <v>0</v>
      </c>
      <c r="AE207" s="41" t="n">
        <f aca="false">+SUMIF(CONFORTIS!G:G,'ALL 2020'!C207,CONFORTIS!E:E)</f>
        <v>0</v>
      </c>
      <c r="AF207" s="15" t="n">
        <f aca="false">+SUMIF('IRS IMMO'!G:G,'ALL 2020'!C207,'IRS IMMO'!E:E)</f>
        <v>0</v>
      </c>
      <c r="AG207" s="15" t="n">
        <f aca="false">+SUMIF(AGRIVETAM!F:F,'ALL 2020'!C207,AGRIVETAM!D:D)</f>
        <v>0</v>
      </c>
      <c r="AH207" s="15" t="n">
        <f aca="false">+SUMIF(EUROPAINTS!F:F,'ALL 2020'!C207,EUROPAINTS!D:D)</f>
        <v>0</v>
      </c>
      <c r="AI207" s="15" t="n">
        <f aca="false">+SUMIF('VET ABE'!F:F,'ALL 2020'!C207,'VET ABE'!E:E)</f>
        <v>0</v>
      </c>
      <c r="AJ207" s="15" t="n">
        <f aca="false">SUMIF('VET FIA'!F:F,'ALL 2020'!C207,'VET FIA'!E:E)</f>
        <v>0</v>
      </c>
      <c r="AK207" s="15" t="n">
        <f aca="false">+SUMIF('CSS SAKAY'!F:F,'ALL 2020'!C207,'CSS SAKAY'!D:D)</f>
        <v>0</v>
      </c>
      <c r="AL207" s="15" t="n">
        <f aca="false">+SUMIF(AGRIMA!F:F,'ALL 2020'!C207,AGRIMA!D:D)</f>
        <v>0</v>
      </c>
      <c r="AM207" s="15" t="n">
        <f aca="false">SUMIF('United Malagasy'!F:F,'ALL 2020'!C207,'United Malagasy'!D:D)</f>
        <v>0</v>
      </c>
      <c r="AN207" s="15" t="n">
        <f aca="false">+SUMIF(NUTRIFOOD!E:E,'ALL 2020'!C207,NUTRIFOOD!D:D)</f>
        <v>0</v>
      </c>
      <c r="AO207" s="15" t="n">
        <f aca="false">+SUMIF(FERRIS!H:H,'ALL 2020'!C207,FERRIS!F:F)</f>
        <v>0</v>
      </c>
      <c r="AP207" s="15" t="n">
        <f aca="false">+SUMIF(SEM!F:F,'ALL 2020'!C207,SEM!D:D)</f>
        <v>0</v>
      </c>
      <c r="AQ207" s="15" t="n">
        <f aca="false">+SUMIF(Madatrade!F:F,'ALL 2020'!C207,Madatrade!D:D)</f>
        <v>0</v>
      </c>
      <c r="AR207" s="15" t="n">
        <f aca="false">+SUMIF('FLY TECH'!F:F,'ALL 2020'!C207,'FLY TECH'!E:E)</f>
        <v>0</v>
      </c>
      <c r="AS207" s="15" t="n">
        <f aca="false">+SUMIF('FIRST INVESTISSEMENT'!G:G,'ALL 2020'!C207,'FIRST INVESTISSEMENT'!E:E)</f>
        <v>0</v>
      </c>
      <c r="AT207" s="105" t="n">
        <f aca="false">+SUM(F207:AS207)</f>
        <v>285000000</v>
      </c>
      <c r="AU207" s="106" t="n">
        <f aca="false">+AT207/$AW$2</f>
        <v>62753.3529006361</v>
      </c>
    </row>
    <row r="208" customFormat="false" ht="17.25" hidden="false" customHeight="true" outlineLevel="0" collapsed="false">
      <c r="A208" s="6" t="str">
        <f aca="false">+LEFT(B208)</f>
        <v>4</v>
      </c>
      <c r="B208" s="6" t="str">
        <f aca="false">+LEFT(C208,3)</f>
        <v>467</v>
      </c>
      <c r="C208" s="20" t="n">
        <v>46740000</v>
      </c>
      <c r="D208" s="46" t="str">
        <f aca="false">+IF(AT208&gt;0,"L51","L57")</f>
        <v>L51</v>
      </c>
      <c r="E208" s="57" t="s">
        <v>98</v>
      </c>
      <c r="F208" s="15" t="n">
        <f aca="false">+SUMIF(AGRIFARM!H:H,C208,AGRIFARM!L:L)</f>
        <v>0</v>
      </c>
      <c r="G208" s="15" t="n">
        <f aca="false">+SUMIF(AGRICORP!I:I,C208,AGRICORP!E:E)</f>
        <v>0</v>
      </c>
      <c r="H208" s="15" t="n">
        <f aca="false">+SUMIF(SMTP!D:D,'ALL 2020'!C208,SMTP!G:G)</f>
        <v>0</v>
      </c>
      <c r="I208" s="15" t="n">
        <f aca="false">+SUMIF(AGRIVET!G:G,C208,AGRIVET!E:E)</f>
        <v>750000000</v>
      </c>
      <c r="J208" s="15" t="n">
        <f aca="false">+SUMIF(AGRIVAL!G:G,'ALL 2020'!C208,AGRIVAL!E:E)</f>
        <v>0</v>
      </c>
      <c r="K208" s="15" t="n">
        <f aca="false">+SUMIF(AGRIKOBA!G:G,'ALL 2020'!C208,AGRIKOBA!E:E)</f>
        <v>0</v>
      </c>
      <c r="L208" s="15" t="n">
        <f aca="false">+SUMIF(LMOI!F:F,'ALL 2020'!C208,LMOI!D:D)</f>
        <v>0</v>
      </c>
      <c r="M208" s="15" t="n">
        <f aca="false">+SUMIF(TARTINE!G:G,'ALL 2020'!C208,TARTINE!E:E)</f>
        <v>0</v>
      </c>
      <c r="N208" s="15" t="n">
        <f aca="false">+SUMIF(IDF!F:F,'ALL 2020'!C208,IDF!D:D)</f>
        <v>0</v>
      </c>
      <c r="O208" s="15" t="n">
        <f aca="false">+SUMIF(RYA!G:G,C208,RYA!E:E)</f>
        <v>0</v>
      </c>
      <c r="P208" s="15" t="n">
        <f aca="false">+SUMIF('SCI NOAH'!G:G,'ALL 2020'!C208,'SCI NOAH'!E:E)</f>
        <v>0</v>
      </c>
      <c r="Q208" s="15" t="n">
        <f aca="false">+SUMIF(SIM!F:F,'ALL 2020'!C208,SIM!D:D)</f>
        <v>0</v>
      </c>
      <c r="R208" s="15" t="n">
        <f aca="false">+SUMIF('First Energy'!F:F,'ALL 2020'!C208,'First Energy'!D:D)</f>
        <v>0</v>
      </c>
      <c r="S208" s="15" t="n">
        <f aca="false">+SUMIF('ID Motors'!G:G,C208,'ID Motors'!E:E)</f>
        <v>0</v>
      </c>
      <c r="T208" s="15" t="n">
        <f aca="false">+SUMIF('ID RENTAL'!G:G,'ALL 2020'!C208,'ID RENTAL'!E:E)</f>
        <v>0</v>
      </c>
      <c r="U208" s="15" t="n">
        <f aca="false">+SUMIF('MCM '!G:G,'ALL 2020'!C208,'MCM '!E:E)</f>
        <v>0</v>
      </c>
      <c r="V208" s="15" t="n">
        <f aca="false">SUMIF(AGRIMOTORS!G:G,C208,AGRIMOTORS!E:E)</f>
        <v>0</v>
      </c>
      <c r="W208" s="15" t="n">
        <f aca="false">+SUMIF(BOVIMA!F:F,'ALL 2020'!C208,BOVIMA!D:D)</f>
        <v>0</v>
      </c>
      <c r="X208" s="15" t="n">
        <f aca="false">+SUMIF(AGRIFEED!F:F,'ALL 2020'!C208,AGRIFEED!D:D)</f>
        <v>0</v>
      </c>
      <c r="Y208" s="15" t="n">
        <f aca="false">SUMIF(AMIP!F:F,'ALL 2020'!C208,AMIP!D:D)</f>
        <v>0</v>
      </c>
      <c r="Z208" s="15" t="n">
        <f aca="false">+SUMIF(ISF!G:G,'ALL 2020'!C208,ISF!E:E)</f>
        <v>0</v>
      </c>
      <c r="AA208" s="29" t="n">
        <f aca="false">+SUMIF(DISCOI!G:G,'ALL 2020'!C208,DISCOI!E:E)</f>
        <v>0</v>
      </c>
      <c r="AB208" s="15" t="n">
        <f aca="false">+SUMIF(MABEL!F:F,'ALL 2020'!C208,MABEL!D:D)</f>
        <v>0</v>
      </c>
      <c r="AC208" s="15" t="n">
        <f aca="false">+SUMIF(NMP!F:F,'ALL 2020'!C208,NMP!D:D)</f>
        <v>0</v>
      </c>
      <c r="AD208" s="15" t="n">
        <f aca="false">SUMIF('AMCHO '!F:F,'ALL 2020'!C208,'AMCHO '!D:D)</f>
        <v>0</v>
      </c>
      <c r="AE208" s="41" t="n">
        <f aca="false">+SUMIF(CONFORTIS!G:G,'ALL 2020'!C208,CONFORTIS!E:E)</f>
        <v>0</v>
      </c>
      <c r="AF208" s="15" t="n">
        <f aca="false">+SUMIF('IRS IMMO'!G:G,'ALL 2020'!C208,'IRS IMMO'!E:E)</f>
        <v>0</v>
      </c>
      <c r="AG208" s="15" t="n">
        <f aca="false">+SUMIF(AGRIVETAM!F:F,'ALL 2020'!C208,AGRIVETAM!D:D)</f>
        <v>0</v>
      </c>
      <c r="AH208" s="15" t="n">
        <f aca="false">+SUMIF(EUROPAINTS!F:F,'ALL 2020'!C208,EUROPAINTS!D:D)</f>
        <v>0</v>
      </c>
      <c r="AI208" s="15" t="n">
        <f aca="false">+SUMIF('VET ABE'!F:F,'ALL 2020'!C208,'VET ABE'!E:E)</f>
        <v>0</v>
      </c>
      <c r="AJ208" s="15" t="n">
        <f aca="false">SUMIF('VET FIA'!F:F,'ALL 2020'!C208,'VET FIA'!E:E)</f>
        <v>0</v>
      </c>
      <c r="AK208" s="15" t="n">
        <f aca="false">+SUMIF('CSS SAKAY'!F:F,'ALL 2020'!C208,'CSS SAKAY'!D:D)</f>
        <v>0</v>
      </c>
      <c r="AL208" s="15" t="n">
        <f aca="false">+SUMIF(AGRIMA!F:F,'ALL 2020'!C208,AGRIMA!D:D)</f>
        <v>0</v>
      </c>
      <c r="AM208" s="15" t="n">
        <f aca="false">SUMIF('United Malagasy'!F:F,'ALL 2020'!C208,'United Malagasy'!D:D)</f>
        <v>0</v>
      </c>
      <c r="AN208" s="15" t="n">
        <f aca="false">+SUMIF(NUTRIFOOD!E:E,'ALL 2020'!C208,NUTRIFOOD!D:D)</f>
        <v>0</v>
      </c>
      <c r="AO208" s="15" t="n">
        <f aca="false">+SUMIF(FERRIS!H:H,'ALL 2020'!C208,FERRIS!F:F)</f>
        <v>0</v>
      </c>
      <c r="AP208" s="15" t="n">
        <f aca="false">+SUMIF(SEM!F:F,'ALL 2020'!C208,SEM!D:D)</f>
        <v>0</v>
      </c>
      <c r="AQ208" s="15" t="n">
        <f aca="false">+SUMIF(Madatrade!F:F,'ALL 2020'!C208,Madatrade!D:D)</f>
        <v>0</v>
      </c>
      <c r="AR208" s="15" t="n">
        <f aca="false">+SUMIF('FLY TECH'!F:F,'ALL 2020'!C208,'FLY TECH'!E:E)</f>
        <v>0</v>
      </c>
      <c r="AS208" s="15" t="n">
        <f aca="false">+SUMIF('FIRST INVESTISSEMENT'!G:G,'ALL 2020'!C208,'FIRST INVESTISSEMENT'!E:E)</f>
        <v>0</v>
      </c>
      <c r="AT208" s="105" t="n">
        <f aca="false">+SUM(F208:AS208)</f>
        <v>750000000</v>
      </c>
      <c r="AU208" s="106" t="n">
        <f aca="false">+AT208/$AW$2</f>
        <v>165140.402370095</v>
      </c>
    </row>
    <row r="209" customFormat="false" ht="17.25" hidden="false" customHeight="true" outlineLevel="0" collapsed="false">
      <c r="A209" s="6" t="str">
        <f aca="false">+LEFT(B209)</f>
        <v>4</v>
      </c>
      <c r="B209" s="6" t="str">
        <f aca="false">+LEFT(C209,3)</f>
        <v>467</v>
      </c>
      <c r="C209" s="20" t="n">
        <v>46741000</v>
      </c>
      <c r="D209" s="46" t="str">
        <f aca="false">+IF(AT209&gt;0,"L52","L58")</f>
        <v>L52</v>
      </c>
      <c r="E209" s="57" t="s">
        <v>672</v>
      </c>
      <c r="F209" s="15" t="n">
        <f aca="false">+SUMIF(AGRIFARM!H:H,C209,AGRIFARM!L:L)</f>
        <v>0</v>
      </c>
      <c r="G209" s="15" t="n">
        <f aca="false">+SUMIF(AGRICORP!I:I,C209,AGRICORP!E:E)</f>
        <v>0</v>
      </c>
      <c r="H209" s="15" t="n">
        <f aca="false">+SUMIF(SMTP!D:D,'ALL 2020'!C209,SMTP!G:G)</f>
        <v>0</v>
      </c>
      <c r="I209" s="15" t="n">
        <f aca="false">+SUMIF(AGRIVET!G:G,C209,AGRIVET!E:E)</f>
        <v>400000000</v>
      </c>
      <c r="J209" s="15" t="n">
        <f aca="false">+SUMIF(AGRIVAL!G:G,'ALL 2020'!C209,AGRIVAL!E:E)</f>
        <v>0</v>
      </c>
      <c r="K209" s="15" t="n">
        <f aca="false">+SUMIF(AGRIKOBA!G:G,'ALL 2020'!C209,AGRIKOBA!E:E)</f>
        <v>0</v>
      </c>
      <c r="L209" s="15" t="n">
        <f aca="false">+SUMIF(LMOI!F:F,'ALL 2020'!C209,LMOI!D:D)</f>
        <v>0</v>
      </c>
      <c r="M209" s="15" t="n">
        <f aca="false">+SUMIF(TARTINE!G:G,'ALL 2020'!C209,TARTINE!E:E)</f>
        <v>0</v>
      </c>
      <c r="N209" s="15" t="n">
        <f aca="false">+SUMIF(IDF!F:F,'ALL 2020'!C209,IDF!D:D)</f>
        <v>0</v>
      </c>
      <c r="O209" s="15" t="n">
        <f aca="false">+SUMIF(RYA!G:G,C209,RYA!E:E)</f>
        <v>0</v>
      </c>
      <c r="P209" s="15" t="n">
        <f aca="false">+SUMIF('SCI NOAH'!G:G,'ALL 2020'!C209,'SCI NOAH'!E:E)</f>
        <v>0</v>
      </c>
      <c r="Q209" s="15" t="n">
        <f aca="false">+SUMIF(SIM!F:F,'ALL 2020'!C209,SIM!D:D)</f>
        <v>0</v>
      </c>
      <c r="R209" s="15" t="n">
        <f aca="false">+SUMIF('First Energy'!F:F,'ALL 2020'!C209,'First Energy'!D:D)</f>
        <v>0</v>
      </c>
      <c r="S209" s="15" t="n">
        <f aca="false">+SUMIF('ID Motors'!G:G,C209,'ID Motors'!E:E)</f>
        <v>0</v>
      </c>
      <c r="T209" s="15" t="n">
        <f aca="false">+SUMIF('ID RENTAL'!G:G,'ALL 2020'!C209,'ID RENTAL'!E:E)</f>
        <v>0</v>
      </c>
      <c r="U209" s="15" t="n">
        <f aca="false">+SUMIF('MCM '!G:G,'ALL 2020'!C209,'MCM '!E:E)</f>
        <v>0</v>
      </c>
      <c r="V209" s="15" t="n">
        <f aca="false">SUMIF(AGRIMOTORS!G:G,C209,AGRIMOTORS!E:E)</f>
        <v>0</v>
      </c>
      <c r="W209" s="15" t="n">
        <f aca="false">+SUMIF(BOVIMA!F:F,'ALL 2020'!C209,BOVIMA!D:D)</f>
        <v>0</v>
      </c>
      <c r="X209" s="15" t="n">
        <f aca="false">+SUMIF(AGRIFEED!F:F,'ALL 2020'!C209,AGRIFEED!D:D)</f>
        <v>0</v>
      </c>
      <c r="Y209" s="15" t="n">
        <f aca="false">SUMIF(AMIP!F:F,'ALL 2020'!C209,AMIP!D:D)</f>
        <v>0</v>
      </c>
      <c r="Z209" s="15" t="n">
        <f aca="false">+SUMIF(ISF!G:G,'ALL 2020'!C209,ISF!E:E)</f>
        <v>0</v>
      </c>
      <c r="AA209" s="29" t="n">
        <f aca="false">+SUMIF(DISCOI!G:G,'ALL 2020'!C209,DISCOI!E:E)</f>
        <v>0</v>
      </c>
      <c r="AB209" s="15" t="n">
        <f aca="false">+SUMIF(MABEL!F:F,'ALL 2020'!C209,MABEL!D:D)</f>
        <v>0</v>
      </c>
      <c r="AC209" s="15" t="n">
        <f aca="false">+SUMIF(NMP!F:F,'ALL 2020'!C209,NMP!D:D)</f>
        <v>0</v>
      </c>
      <c r="AD209" s="15" t="n">
        <f aca="false">SUMIF('AMCHO '!F:F,'ALL 2020'!C209,'AMCHO '!D:D)</f>
        <v>0</v>
      </c>
      <c r="AE209" s="41" t="n">
        <f aca="false">+SUMIF(CONFORTIS!G:G,'ALL 2020'!C209,CONFORTIS!E:E)</f>
        <v>0</v>
      </c>
      <c r="AF209" s="15" t="n">
        <f aca="false">+SUMIF('IRS IMMO'!G:G,'ALL 2020'!C209,'IRS IMMO'!E:E)</f>
        <v>0</v>
      </c>
      <c r="AG209" s="15" t="n">
        <f aca="false">+SUMIF(AGRIVETAM!F:F,'ALL 2020'!C209,AGRIVETAM!D:D)</f>
        <v>0</v>
      </c>
      <c r="AH209" s="15" t="n">
        <f aca="false">+SUMIF(EUROPAINTS!F:F,'ALL 2020'!C209,EUROPAINTS!D:D)</f>
        <v>0</v>
      </c>
      <c r="AI209" s="15" t="n">
        <f aca="false">+SUMIF('VET ABE'!F:F,'ALL 2020'!C209,'VET ABE'!E:E)</f>
        <v>0</v>
      </c>
      <c r="AJ209" s="15" t="n">
        <f aca="false">SUMIF('VET FIA'!F:F,'ALL 2020'!C209,'VET FIA'!E:E)</f>
        <v>0</v>
      </c>
      <c r="AK209" s="15" t="n">
        <f aca="false">+SUMIF('CSS SAKAY'!F:F,'ALL 2020'!C209,'CSS SAKAY'!D:D)</f>
        <v>0</v>
      </c>
      <c r="AL209" s="15" t="n">
        <f aca="false">+SUMIF(AGRIMA!F:F,'ALL 2020'!C209,AGRIMA!D:D)</f>
        <v>0</v>
      </c>
      <c r="AM209" s="15" t="n">
        <f aca="false">SUMIF('United Malagasy'!F:F,'ALL 2020'!C209,'United Malagasy'!D:D)</f>
        <v>0</v>
      </c>
      <c r="AN209" s="15" t="n">
        <f aca="false">+SUMIF(NUTRIFOOD!E:E,'ALL 2020'!C209,NUTRIFOOD!D:D)</f>
        <v>0</v>
      </c>
      <c r="AO209" s="15" t="n">
        <f aca="false">+SUMIF(FERRIS!H:H,'ALL 2020'!C209,FERRIS!F:F)</f>
        <v>0</v>
      </c>
      <c r="AP209" s="15" t="n">
        <f aca="false">+SUMIF(SEM!F:F,'ALL 2020'!C209,SEM!D:D)</f>
        <v>0</v>
      </c>
      <c r="AQ209" s="15" t="n">
        <f aca="false">+SUMIF(Madatrade!F:F,'ALL 2020'!C209,Madatrade!D:D)</f>
        <v>0</v>
      </c>
      <c r="AR209" s="15" t="n">
        <f aca="false">+SUMIF('FLY TECH'!F:F,'ALL 2020'!C209,'FLY TECH'!E:E)</f>
        <v>0</v>
      </c>
      <c r="AS209" s="15" t="n">
        <f aca="false">+SUMIF('FIRST INVESTISSEMENT'!G:G,'ALL 2020'!C209,'FIRST INVESTISSEMENT'!E:E)</f>
        <v>0</v>
      </c>
      <c r="AT209" s="105" t="n">
        <f aca="false">+SUM(F209:AS209)</f>
        <v>400000000</v>
      </c>
      <c r="AU209" s="106" t="n">
        <f aca="false">+AT209/$AW$2</f>
        <v>88074.8812640507</v>
      </c>
    </row>
    <row r="210" customFormat="false" ht="17.25" hidden="false" customHeight="true" outlineLevel="0" collapsed="false">
      <c r="A210" s="6" t="str">
        <f aca="false">+LEFT(B210)</f>
        <v>4</v>
      </c>
      <c r="B210" s="6" t="str">
        <f aca="false">+LEFT(C210,3)</f>
        <v>467</v>
      </c>
      <c r="C210" s="20" t="n">
        <v>46742000</v>
      </c>
      <c r="D210" s="46" t="str">
        <f aca="false">+IF(AT210&gt;0,"L53","L59")</f>
        <v>L53</v>
      </c>
      <c r="E210" s="57" t="s">
        <v>674</v>
      </c>
      <c r="F210" s="15" t="n">
        <f aca="false">+SUMIF(AGRIFARM!H:H,C210,AGRIFARM!L:L)</f>
        <v>0</v>
      </c>
      <c r="G210" s="15" t="n">
        <f aca="false">+SUMIF(AGRICORP!I:I,C210,AGRICORP!E:E)</f>
        <v>0</v>
      </c>
      <c r="H210" s="15" t="n">
        <f aca="false">+SUMIF(SMTP!D:D,'ALL 2020'!C210,SMTP!G:G)</f>
        <v>0</v>
      </c>
      <c r="I210" s="15" t="n">
        <f aca="false">+SUMIF(AGRIVET!G:G,C210,AGRIVET!E:E)</f>
        <v>610000</v>
      </c>
      <c r="J210" s="15" t="n">
        <f aca="false">+SUMIF(AGRIVAL!G:G,'ALL 2020'!C210,AGRIVAL!E:E)</f>
        <v>0</v>
      </c>
      <c r="K210" s="15" t="n">
        <f aca="false">+SUMIF(AGRIKOBA!G:G,'ALL 2020'!C210,AGRIKOBA!E:E)</f>
        <v>0</v>
      </c>
      <c r="L210" s="15" t="n">
        <f aca="false">+SUMIF(LMOI!F:F,'ALL 2020'!C210,LMOI!D:D)</f>
        <v>0</v>
      </c>
      <c r="M210" s="15" t="n">
        <f aca="false">+SUMIF(TARTINE!G:G,'ALL 2020'!C210,TARTINE!E:E)</f>
        <v>0</v>
      </c>
      <c r="N210" s="15" t="n">
        <f aca="false">+SUMIF(IDF!F:F,'ALL 2020'!C210,IDF!D:D)</f>
        <v>0</v>
      </c>
      <c r="O210" s="15" t="n">
        <f aca="false">+SUMIF(RYA!G:G,C210,RYA!E:E)</f>
        <v>0</v>
      </c>
      <c r="P210" s="15" t="n">
        <f aca="false">+SUMIF('SCI NOAH'!G:G,'ALL 2020'!C210,'SCI NOAH'!E:E)</f>
        <v>0</v>
      </c>
      <c r="Q210" s="15" t="n">
        <f aca="false">+SUMIF(SIM!F:F,'ALL 2020'!C210,SIM!D:D)</f>
        <v>0</v>
      </c>
      <c r="R210" s="15" t="n">
        <f aca="false">+SUMIF('First Energy'!F:F,'ALL 2020'!C210,'First Energy'!D:D)</f>
        <v>0</v>
      </c>
      <c r="S210" s="15" t="n">
        <f aca="false">+SUMIF('ID Motors'!G:G,C210,'ID Motors'!E:E)</f>
        <v>0</v>
      </c>
      <c r="T210" s="15" t="n">
        <f aca="false">+SUMIF('ID RENTAL'!G:G,'ALL 2020'!C210,'ID RENTAL'!E:E)</f>
        <v>0</v>
      </c>
      <c r="U210" s="15" t="n">
        <f aca="false">+SUMIF('MCM '!G:G,'ALL 2020'!C210,'MCM '!E:E)</f>
        <v>0</v>
      </c>
      <c r="V210" s="15" t="n">
        <f aca="false">SUMIF(AGRIMOTORS!G:G,C210,AGRIMOTORS!E:E)</f>
        <v>0</v>
      </c>
      <c r="W210" s="15" t="n">
        <f aca="false">+SUMIF(BOVIMA!F:F,'ALL 2020'!C210,BOVIMA!D:D)</f>
        <v>0</v>
      </c>
      <c r="X210" s="15" t="n">
        <f aca="false">+SUMIF(AGRIFEED!F:F,'ALL 2020'!C210,AGRIFEED!D:D)</f>
        <v>0</v>
      </c>
      <c r="Y210" s="15" t="n">
        <f aca="false">SUMIF(AMIP!F:F,'ALL 2020'!C210,AMIP!D:D)</f>
        <v>0</v>
      </c>
      <c r="Z210" s="15" t="n">
        <f aca="false">+SUMIF(ISF!G:G,'ALL 2020'!C210,ISF!E:E)</f>
        <v>0</v>
      </c>
      <c r="AA210" s="29" t="n">
        <f aca="false">+SUMIF(DISCOI!G:G,'ALL 2020'!C210,DISCOI!E:E)</f>
        <v>0</v>
      </c>
      <c r="AB210" s="15" t="n">
        <f aca="false">+SUMIF(MABEL!F:F,'ALL 2020'!C210,MABEL!D:D)</f>
        <v>0</v>
      </c>
      <c r="AC210" s="15" t="n">
        <f aca="false">+SUMIF(NMP!F:F,'ALL 2020'!C210,NMP!D:D)</f>
        <v>0</v>
      </c>
      <c r="AD210" s="15" t="n">
        <f aca="false">SUMIF('AMCHO '!F:F,'ALL 2020'!C210,'AMCHO '!D:D)</f>
        <v>0</v>
      </c>
      <c r="AE210" s="41" t="n">
        <f aca="false">+SUMIF(CONFORTIS!G:G,'ALL 2020'!C210,CONFORTIS!E:E)</f>
        <v>0</v>
      </c>
      <c r="AF210" s="15" t="n">
        <f aca="false">+SUMIF('IRS IMMO'!G:G,'ALL 2020'!C210,'IRS IMMO'!E:E)</f>
        <v>0</v>
      </c>
      <c r="AG210" s="15" t="n">
        <f aca="false">+SUMIF(AGRIVETAM!F:F,'ALL 2020'!C210,AGRIVETAM!D:D)</f>
        <v>0</v>
      </c>
      <c r="AH210" s="15" t="n">
        <f aca="false">+SUMIF(EUROPAINTS!F:F,'ALL 2020'!C210,EUROPAINTS!D:D)</f>
        <v>0</v>
      </c>
      <c r="AI210" s="15" t="n">
        <f aca="false">+SUMIF('VET ABE'!F:F,'ALL 2020'!C210,'VET ABE'!E:E)</f>
        <v>0</v>
      </c>
      <c r="AJ210" s="15" t="n">
        <f aca="false">SUMIF('VET FIA'!F:F,'ALL 2020'!C210,'VET FIA'!E:E)</f>
        <v>0</v>
      </c>
      <c r="AK210" s="15" t="n">
        <f aca="false">+SUMIF('CSS SAKAY'!F:F,'ALL 2020'!C210,'CSS SAKAY'!D:D)</f>
        <v>0</v>
      </c>
      <c r="AL210" s="15" t="n">
        <f aca="false">+SUMIF(AGRIMA!F:F,'ALL 2020'!C210,AGRIMA!D:D)</f>
        <v>0</v>
      </c>
      <c r="AM210" s="15" t="n">
        <f aca="false">SUMIF('United Malagasy'!F:F,'ALL 2020'!C210,'United Malagasy'!D:D)</f>
        <v>0</v>
      </c>
      <c r="AN210" s="15" t="n">
        <f aca="false">+SUMIF(NUTRIFOOD!E:E,'ALL 2020'!C210,NUTRIFOOD!D:D)</f>
        <v>0</v>
      </c>
      <c r="AO210" s="15" t="n">
        <f aca="false">+SUMIF(FERRIS!H:H,'ALL 2020'!C210,FERRIS!F:F)</f>
        <v>0</v>
      </c>
      <c r="AP210" s="15" t="n">
        <f aca="false">+SUMIF(SEM!F:F,'ALL 2020'!C210,SEM!D:D)</f>
        <v>0</v>
      </c>
      <c r="AQ210" s="15" t="n">
        <f aca="false">+SUMIF(Madatrade!F:F,'ALL 2020'!C210,Madatrade!D:D)</f>
        <v>0</v>
      </c>
      <c r="AR210" s="15" t="n">
        <f aca="false">+SUMIF('FLY TECH'!F:F,'ALL 2020'!C210,'FLY TECH'!E:E)</f>
        <v>0</v>
      </c>
      <c r="AS210" s="15" t="n">
        <f aca="false">+SUMIF('FIRST INVESTISSEMENT'!G:G,'ALL 2020'!C210,'FIRST INVESTISSEMENT'!E:E)</f>
        <v>0</v>
      </c>
      <c r="AT210" s="105" t="n">
        <f aca="false">+SUM(F210:AS210)</f>
        <v>610000</v>
      </c>
      <c r="AU210" s="106" t="n">
        <f aca="false">+AT210/$AW$2</f>
        <v>134.314193927677</v>
      </c>
    </row>
    <row r="211" customFormat="false" ht="17.25" hidden="false" customHeight="true" outlineLevel="0" collapsed="false">
      <c r="A211" s="6" t="str">
        <f aca="false">+LEFT(B211)</f>
        <v>4</v>
      </c>
      <c r="B211" s="6" t="str">
        <f aca="false">+LEFT(C211,3)</f>
        <v>467</v>
      </c>
      <c r="C211" s="20" t="n">
        <v>46743000</v>
      </c>
      <c r="D211" s="46" t="str">
        <f aca="false">+IF(AT211&gt;0,"L54","L60")</f>
        <v>L54</v>
      </c>
      <c r="E211" s="57" t="s">
        <v>130</v>
      </c>
      <c r="F211" s="15" t="n">
        <f aca="false">+SUMIF(AGRIFARM!H:H,C211,AGRIFARM!L:L)</f>
        <v>0</v>
      </c>
      <c r="G211" s="15" t="n">
        <f aca="false">+SUMIF(AGRICORP!I:I,C211,AGRICORP!E:E)</f>
        <v>0</v>
      </c>
      <c r="H211" s="15" t="n">
        <f aca="false">+SUMIF(SMTP!D:D,'ALL 2020'!C211,SMTP!G:G)</f>
        <v>0</v>
      </c>
      <c r="I211" s="15" t="n">
        <f aca="false">+SUMIF(AGRIVET!G:G,C211,AGRIVET!E:E)</f>
        <v>0</v>
      </c>
      <c r="J211" s="15"/>
      <c r="K211" s="15"/>
      <c r="M211" s="15"/>
      <c r="N211" s="15" t="n">
        <f aca="false">+SUMIF(IDF!F:F,'ALL 2020'!C211,IDF!D:D)</f>
        <v>2046999.48</v>
      </c>
      <c r="O211" s="15" t="n">
        <f aca="false">+SUMIF(RYA!G:G,C211,RYA!E:E)</f>
        <v>0</v>
      </c>
      <c r="P211" s="15" t="n">
        <f aca="false">+SUMIF('SCI NOAH'!G:G,'ALL 2020'!C211,'SCI NOAH'!E:E)</f>
        <v>0</v>
      </c>
      <c r="Q211" s="15" t="n">
        <f aca="false">+SUMIF(SIM!F:F,'ALL 2020'!C211,SIM!D:D)</f>
        <v>39541000</v>
      </c>
      <c r="R211" s="15" t="n">
        <f aca="false">+SUMIF('First Energy'!F:F,'ALL 2020'!C211,'First Energy'!D:D)</f>
        <v>0</v>
      </c>
      <c r="S211" s="15" t="n">
        <f aca="false">+SUMIF('ID Motors'!G:G,C211,'ID Motors'!E:E)</f>
        <v>0</v>
      </c>
      <c r="T211" s="15" t="n">
        <f aca="false">+SUMIF('ID RENTAL'!G:G,'ALL 2020'!C211,'ID RENTAL'!E:E)</f>
        <v>0</v>
      </c>
      <c r="U211" s="15" t="n">
        <f aca="false">+SUMIF('MCM '!G:G,'ALL 2020'!C211,'MCM '!E:E)</f>
        <v>0</v>
      </c>
      <c r="V211" s="15" t="n">
        <f aca="false">SUMIF(AGRIMOTORS!G:G,C211,AGRIMOTORS!E:E)</f>
        <v>0</v>
      </c>
      <c r="W211" s="15" t="n">
        <f aca="false">+SUMIF(BOVIMA!F:F,'ALL 2020'!C211,BOVIMA!D:D)</f>
        <v>0</v>
      </c>
      <c r="X211" s="15" t="n">
        <f aca="false">+SUMIF(AGRIFEED!F:F,'ALL 2020'!C211,AGRIFEED!D:D)</f>
        <v>0</v>
      </c>
      <c r="Y211" s="15" t="n">
        <f aca="false">SUMIF(AMIP!F:F,'ALL 2020'!C211,AMIP!D:D)</f>
        <v>0</v>
      </c>
      <c r="Z211" s="15" t="n">
        <f aca="false">+SUMIF(ISF!G:G,'ALL 2020'!C211,ISF!E:E)</f>
        <v>0</v>
      </c>
      <c r="AA211" s="29" t="n">
        <f aca="false">+SUMIF(DISCOI!G:G,'ALL 2020'!C211,DISCOI!E:E)</f>
        <v>0</v>
      </c>
      <c r="AB211" s="15" t="n">
        <f aca="false">+SUMIF(MABEL!F:F,'ALL 2020'!C211,MABEL!D:D)</f>
        <v>0</v>
      </c>
      <c r="AC211" s="15" t="n">
        <f aca="false">+SUMIF(NMP!F:F,'ALL 2020'!C211,NMP!D:D)</f>
        <v>0</v>
      </c>
      <c r="AD211" s="15" t="n">
        <f aca="false">SUMIF('AMCHO '!F:F,'ALL 2020'!C211,'AMCHO '!D:D)</f>
        <v>0</v>
      </c>
      <c r="AE211" s="41" t="n">
        <f aca="false">+SUMIF(CONFORTIS!G:G,'ALL 2020'!C211,CONFORTIS!E:E)</f>
        <v>0</v>
      </c>
      <c r="AF211" s="15" t="n">
        <f aca="false">+SUMIF('IRS IMMO'!G:G,'ALL 2020'!C211,'IRS IMMO'!E:E)</f>
        <v>0</v>
      </c>
      <c r="AG211" s="15" t="n">
        <f aca="false">+SUMIF(AGRIVETAM!F:F,'ALL 2020'!C211,AGRIVETAM!D:D)</f>
        <v>0</v>
      </c>
      <c r="AH211" s="15" t="n">
        <f aca="false">+SUMIF(EUROPAINTS!F:F,'ALL 2020'!C211,EUROPAINTS!D:D)</f>
        <v>0</v>
      </c>
      <c r="AI211" s="15" t="n">
        <f aca="false">+SUMIF('VET ABE'!F:F,'ALL 2020'!C211,'VET ABE'!E:E)</f>
        <v>0</v>
      </c>
      <c r="AJ211" s="15" t="n">
        <f aca="false">SUMIF('VET FIA'!F:F,'ALL 2020'!C211,'VET FIA'!E:E)</f>
        <v>0</v>
      </c>
      <c r="AK211" s="15" t="n">
        <f aca="false">+SUMIF('CSS SAKAY'!F:F,'ALL 2020'!C211,'CSS SAKAY'!D:D)</f>
        <v>0</v>
      </c>
      <c r="AL211" s="15" t="n">
        <f aca="false">+SUMIF(AGRIMA!F:F,'ALL 2020'!C211,AGRIMA!D:D)</f>
        <v>0</v>
      </c>
      <c r="AM211" s="15" t="n">
        <f aca="false">SUMIF('United Malagasy'!F:F,'ALL 2020'!C211,'United Malagasy'!D:D)</f>
        <v>0</v>
      </c>
      <c r="AN211" s="15" t="n">
        <f aca="false">+SUMIF(NUTRIFOOD!E:E,'ALL 2020'!C211,NUTRIFOOD!D:D)</f>
        <v>0</v>
      </c>
      <c r="AO211" s="15" t="n">
        <f aca="false">+SUMIF(FERRIS!H:H,'ALL 2020'!C211,FERRIS!F:F)</f>
        <v>0</v>
      </c>
      <c r="AP211" s="15" t="n">
        <f aca="false">+SUMIF(SEM!F:F,'ALL 2020'!C211,SEM!D:D)</f>
        <v>0</v>
      </c>
      <c r="AQ211" s="15" t="n">
        <f aca="false">+SUMIF(Madatrade!F:F,'ALL 2020'!C211,Madatrade!D:D)</f>
        <v>0</v>
      </c>
      <c r="AR211" s="15" t="n">
        <f aca="false">+SUMIF('FLY TECH'!F:F,'ALL 2020'!C211,'FLY TECH'!E:E)</f>
        <v>0</v>
      </c>
      <c r="AS211" s="15" t="n">
        <f aca="false">+SUMIF('FIRST INVESTISSEMENT'!G:G,'ALL 2020'!C211,'FIRST INVESTISSEMENT'!E:E)</f>
        <v>0</v>
      </c>
      <c r="AT211" s="105" t="n">
        <f aca="false">+SUM(F211:AS211)</f>
        <v>41587999.48</v>
      </c>
      <c r="AU211" s="106" t="n">
        <f aca="false">+AT211/$AW$2</f>
        <v>9157.14529052601</v>
      </c>
    </row>
    <row r="212" customFormat="false" ht="17.25" hidden="false" customHeight="true" outlineLevel="0" collapsed="false">
      <c r="A212" s="6" t="str">
        <f aca="false">+LEFT(B212)</f>
        <v>4</v>
      </c>
      <c r="B212" s="6" t="str">
        <f aca="false">+LEFT(C212,3)</f>
        <v>467</v>
      </c>
      <c r="C212" s="20" t="n">
        <v>46744000</v>
      </c>
      <c r="D212" s="46" t="str">
        <f aca="false">+IF(AT212&gt;0,"L55","L61")</f>
        <v>L61</v>
      </c>
      <c r="E212" s="57" t="s">
        <v>120</v>
      </c>
      <c r="F212" s="15" t="n">
        <f aca="false">+SUMIF(AGRIFARM!H:H,C212,AGRIFARM!L:L)</f>
        <v>0</v>
      </c>
      <c r="G212" s="15" t="n">
        <f aca="false">+SUMIF(AGRICORP!I:I,C212,AGRICORP!E:E)</f>
        <v>0</v>
      </c>
      <c r="H212" s="15" t="n">
        <f aca="false">+SUMIF(SMTP!D:D,'ALL 2020'!C212,SMTP!G:G)</f>
        <v>0</v>
      </c>
      <c r="I212" s="15" t="n">
        <f aca="false">+SUMIF(AGRIVET!G:G,C212,AGRIVET!E:E)</f>
        <v>0</v>
      </c>
      <c r="J212" s="15"/>
      <c r="K212" s="15"/>
      <c r="M212" s="15"/>
      <c r="N212" s="15"/>
      <c r="O212" s="15"/>
      <c r="P212" s="15"/>
      <c r="Q212" s="15"/>
      <c r="R212" s="15" t="n">
        <f aca="false">+SUMIF('First Energy'!F:F,'ALL 2020'!C212,'First Energy'!D:D)</f>
        <v>0</v>
      </c>
      <c r="S212" s="15" t="n">
        <f aca="false">+SUMIF('ID Motors'!G:G,C212,'ID Motors'!E:E)</f>
        <v>0</v>
      </c>
      <c r="T212" s="15"/>
      <c r="U212" s="15"/>
      <c r="V212" s="15" t="n">
        <f aca="false">SUMIF(AGRIMOTORS!G:G,C212,AGRIMOTORS!E:E)</f>
        <v>0</v>
      </c>
      <c r="W212" s="15" t="n">
        <f aca="false">+SUMIF(BOVIMA!F:F,'ALL 2020'!C212,BOVIMA!D:D)</f>
        <v>0</v>
      </c>
      <c r="X212" s="15" t="n">
        <f aca="false">+SUMIF(AGRIFEED!F:F,'ALL 2020'!C212,AGRIFEED!D:D)</f>
        <v>0</v>
      </c>
      <c r="Y212" s="15" t="n">
        <f aca="false">SUMIF(AMIP!F:F,'ALL 2020'!C212,AMIP!D:D)</f>
        <v>0</v>
      </c>
      <c r="Z212" s="15" t="n">
        <f aca="false">+SUMIF(ISF!G:G,'ALL 2020'!C212,ISF!E:E)</f>
        <v>0</v>
      </c>
      <c r="AA212" s="29" t="n">
        <f aca="false">+SUMIF(DISCOI!G:G,'ALL 2020'!C212,DISCOI!E:E)</f>
        <v>0</v>
      </c>
      <c r="AB212" s="15" t="n">
        <f aca="false">+SUMIF(MABEL!F:F,'ALL 2020'!C212,MABEL!D:D)</f>
        <v>0</v>
      </c>
      <c r="AC212" s="15" t="n">
        <f aca="false">+SUMIF(NMP!F:F,'ALL 2020'!C212,NMP!D:D)</f>
        <v>0</v>
      </c>
      <c r="AD212" s="15" t="n">
        <f aca="false">SUMIF('AMCHO '!F:F,'ALL 2020'!C212,'AMCHO '!D:D)</f>
        <v>0</v>
      </c>
      <c r="AE212" s="41" t="n">
        <f aca="false">+SUMIF(CONFORTIS!G:G,'ALL 2020'!C212,CONFORTIS!E:E)</f>
        <v>0</v>
      </c>
      <c r="AF212" s="15" t="n">
        <f aca="false">+SUMIF('IRS IMMO'!G:G,'ALL 2020'!C212,'IRS IMMO'!E:E)</f>
        <v>0</v>
      </c>
      <c r="AG212" s="15" t="n">
        <f aca="false">+SUMIF(AGRIVETAM!F:F,'ALL 2020'!C212,AGRIVETAM!D:D)</f>
        <v>0</v>
      </c>
      <c r="AH212" s="15" t="n">
        <f aca="false">+SUMIF(EUROPAINTS!F:F,'ALL 2020'!C212,EUROPAINTS!D:D)</f>
        <v>0</v>
      </c>
      <c r="AI212" s="15" t="n">
        <f aca="false">+SUMIF('VET ABE'!F:F,'ALL 2020'!C212,'VET ABE'!E:E)</f>
        <v>0</v>
      </c>
      <c r="AJ212" s="15" t="n">
        <f aca="false">SUMIF('VET FIA'!F:F,'ALL 2020'!C212,'VET FIA'!E:E)</f>
        <v>0</v>
      </c>
      <c r="AK212" s="15" t="n">
        <f aca="false">+SUMIF('CSS SAKAY'!F:F,'ALL 2020'!C212,'CSS SAKAY'!D:D)</f>
        <v>0</v>
      </c>
      <c r="AL212" s="15" t="n">
        <f aca="false">+SUMIF(AGRIMA!F:F,'ALL 2020'!C212,AGRIMA!D:D)</f>
        <v>0</v>
      </c>
      <c r="AM212" s="15" t="n">
        <f aca="false">SUMIF('United Malagasy'!F:F,'ALL 2020'!C212,'United Malagasy'!D:D)</f>
        <v>0</v>
      </c>
      <c r="AN212" s="15" t="n">
        <f aca="false">+SUMIF(NUTRIFOOD!E:E,'ALL 2020'!C212,NUTRIFOOD!D:D)</f>
        <v>0</v>
      </c>
      <c r="AO212" s="15" t="n">
        <f aca="false">+SUMIF(FERRIS!H:H,'ALL 2020'!C212,FERRIS!F:F)</f>
        <v>0</v>
      </c>
      <c r="AP212" s="15" t="n">
        <f aca="false">+SUMIF(SEM!F:F,'ALL 2020'!C212,SEM!D:D)</f>
        <v>0</v>
      </c>
      <c r="AQ212" s="15" t="n">
        <f aca="false">+SUMIF(Madatrade!F:F,'ALL 2020'!C212,Madatrade!D:D)</f>
        <v>0</v>
      </c>
      <c r="AR212" s="15" t="n">
        <f aca="false">+SUMIF('FLY TECH'!F:F,'ALL 2020'!C212,'FLY TECH'!E:E)</f>
        <v>0</v>
      </c>
      <c r="AS212" s="15" t="n">
        <f aca="false">+SUMIF('FIRST INVESTISSEMENT'!G:G,'ALL 2020'!C212,'FIRST INVESTISSEMENT'!E:E)</f>
        <v>0</v>
      </c>
      <c r="AT212" s="105" t="n">
        <f aca="false">+SUM(F212:AS212)</f>
        <v>0</v>
      </c>
      <c r="AU212" s="106" t="n">
        <f aca="false">+AT212/$AW$2</f>
        <v>0</v>
      </c>
    </row>
    <row r="213" customFormat="false" ht="17.25" hidden="false" customHeight="true" outlineLevel="0" collapsed="false">
      <c r="A213" s="6" t="str">
        <f aca="false">+LEFT(B213)</f>
        <v>4</v>
      </c>
      <c r="B213" s="6" t="str">
        <f aca="false">+LEFT(C213,3)</f>
        <v>467</v>
      </c>
      <c r="C213" s="20" t="n">
        <v>46750000</v>
      </c>
      <c r="D213" s="46" t="str">
        <f aca="false">+IF(AT213&gt;0,"L56","L62")</f>
        <v>L62</v>
      </c>
      <c r="E213" s="57" t="s">
        <v>2958</v>
      </c>
      <c r="F213" s="15" t="n">
        <f aca="false">+SUMIF(AGRIFARM!H:H,C213,AGRIFARM!L:L)</f>
        <v>0</v>
      </c>
      <c r="G213" s="15" t="n">
        <f aca="false">+SUMIF(AGRICORP!I:I,C213,AGRICORP!E:E)</f>
        <v>0</v>
      </c>
      <c r="H213" s="15" t="n">
        <f aca="false">+SUMIF(SMTP!D:D,'ALL 2020'!C213,SMTP!G:G)</f>
        <v>0</v>
      </c>
      <c r="I213" s="15" t="n">
        <f aca="false">+SUMIF(AGRIVET!G:G,C213,AGRIVET!E:E)</f>
        <v>0</v>
      </c>
      <c r="J213" s="15" t="n">
        <f aca="false">+SUMIF(AGRIVAL!G:G,'ALL 2020'!C213,AGRIVAL!E:E)</f>
        <v>0</v>
      </c>
      <c r="K213" s="15" t="n">
        <f aca="false">+SUMIF(AGRIKOBA!G:G,'ALL 2020'!C213,AGRIKOBA!E:E)</f>
        <v>0</v>
      </c>
      <c r="L213" s="15" t="n">
        <f aca="false">+SUMIF(LMOI!F:F,'ALL 2020'!C213,LMOI!D:D)</f>
        <v>0</v>
      </c>
      <c r="M213" s="15" t="n">
        <f aca="false">+SUMIF(TARTINE!G:G,'ALL 2020'!C213,TARTINE!E:E)</f>
        <v>0</v>
      </c>
      <c r="N213" s="15" t="n">
        <f aca="false">+SUMIF(IDF!F:F,'ALL 2020'!C213,IDF!D:D)</f>
        <v>0</v>
      </c>
      <c r="O213" s="15" t="n">
        <f aca="false">+SUMIF(RYA!G:G,C213,RYA!E:E)</f>
        <v>0</v>
      </c>
      <c r="P213" s="15" t="n">
        <f aca="false">+SUMIF('SCI NOAH'!G:G,'ALL 2020'!C213,'SCI NOAH'!E:E)</f>
        <v>0</v>
      </c>
      <c r="Q213" s="15" t="n">
        <f aca="false">+SUMIF(SIM!F:F,'ALL 2020'!C213,SIM!D:D)</f>
        <v>0</v>
      </c>
      <c r="R213" s="15" t="n">
        <f aca="false">+SUMIF('First Energy'!F:F,'ALL 2020'!C213,'First Energy'!D:D)</f>
        <v>0</v>
      </c>
      <c r="S213" s="15" t="n">
        <f aca="false">+SUMIF('ID Motors'!G:G,C213,'ID Motors'!E:E)</f>
        <v>0</v>
      </c>
      <c r="T213" s="15" t="n">
        <f aca="false">+SUMIF('ID RENTAL'!G:G,'ALL 2020'!C213,'ID RENTAL'!E:E)</f>
        <v>0</v>
      </c>
      <c r="U213" s="15" t="n">
        <f aca="false">+SUMIF('MCM '!G:G,'ALL 2020'!C213,'MCM '!E:E)</f>
        <v>0</v>
      </c>
      <c r="V213" s="15" t="n">
        <f aca="false">SUMIF(AGRIMOTORS!G:G,C213,AGRIMOTORS!E:E)</f>
        <v>0</v>
      </c>
      <c r="W213" s="15" t="n">
        <f aca="false">+SUMIF(BOVIMA!F:F,'ALL 2020'!C213,BOVIMA!D:D)</f>
        <v>0</v>
      </c>
      <c r="X213" s="15" t="n">
        <f aca="false">+SUMIF(AGRIFEED!F:F,'ALL 2020'!C213,AGRIFEED!D:D)</f>
        <v>0</v>
      </c>
      <c r="Y213" s="15" t="n">
        <f aca="false">SUMIF(AMIP!F:F,'ALL 2020'!C213,AMIP!D:D)</f>
        <v>0</v>
      </c>
      <c r="Z213" s="15" t="n">
        <f aca="false">+SUMIF(ISF!G:G,'ALL 2020'!C213,ISF!E:E)</f>
        <v>0</v>
      </c>
      <c r="AA213" s="29" t="n">
        <f aca="false">+SUMIF(DISCOI!G:G,'ALL 2020'!C213,DISCOI!E:E)</f>
        <v>0</v>
      </c>
      <c r="AB213" s="15" t="n">
        <f aca="false">+SUMIF(MABEL!F:F,'ALL 2020'!C213,MABEL!D:D)</f>
        <v>0</v>
      </c>
      <c r="AC213" s="15" t="n">
        <f aca="false">+SUMIF(NMP!F:F,'ALL 2020'!C213,NMP!D:D)</f>
        <v>0</v>
      </c>
      <c r="AD213" s="15" t="n">
        <f aca="false">SUMIF('AMCHO '!F:F,'ALL 2020'!C213,'AMCHO '!D:D)</f>
        <v>0</v>
      </c>
      <c r="AE213" s="41" t="n">
        <f aca="false">+SUMIF(CONFORTIS!G:G,'ALL 2020'!C213,CONFORTIS!E:E)</f>
        <v>0</v>
      </c>
      <c r="AF213" s="15" t="n">
        <f aca="false">+SUMIF('IRS IMMO'!G:G,'ALL 2020'!C213,'IRS IMMO'!E:E)</f>
        <v>0</v>
      </c>
      <c r="AG213" s="15" t="n">
        <f aca="false">+SUMIF(AGRIVETAM!F:F,'ALL 2020'!C213,AGRIVETAM!D:D)</f>
        <v>0</v>
      </c>
      <c r="AH213" s="15" t="n">
        <f aca="false">+SUMIF(EUROPAINTS!F:F,'ALL 2020'!C213,EUROPAINTS!D:D)</f>
        <v>0</v>
      </c>
      <c r="AI213" s="15" t="n">
        <f aca="false">+SUMIF('VET ABE'!F:F,'ALL 2020'!C213,'VET ABE'!E:E)</f>
        <v>0</v>
      </c>
      <c r="AJ213" s="15" t="n">
        <f aca="false">SUMIF('VET FIA'!F:F,'ALL 2020'!C213,'VET FIA'!E:E)</f>
        <v>0</v>
      </c>
      <c r="AK213" s="15" t="n">
        <f aca="false">+SUMIF('CSS SAKAY'!F:F,'ALL 2020'!C213,'CSS SAKAY'!D:D)</f>
        <v>0</v>
      </c>
      <c r="AL213" s="15" t="n">
        <f aca="false">+SUMIF(AGRIMA!F:F,'ALL 2020'!C213,AGRIMA!D:D)</f>
        <v>0</v>
      </c>
      <c r="AM213" s="15" t="n">
        <f aca="false">SUMIF('United Malagasy'!F:F,'ALL 2020'!C213,'United Malagasy'!D:D)</f>
        <v>0</v>
      </c>
      <c r="AN213" s="15" t="n">
        <f aca="false">+SUMIF(NUTRIFOOD!E:E,'ALL 2020'!C213,NUTRIFOOD!D:D)</f>
        <v>0</v>
      </c>
      <c r="AO213" s="15" t="n">
        <f aca="false">+SUMIF(FERRIS!H:H,'ALL 2020'!C213,FERRIS!F:F)</f>
        <v>0</v>
      </c>
      <c r="AP213" s="15" t="n">
        <f aca="false">+SUMIF(SEM!F:F,'ALL 2020'!C213,SEM!D:D)</f>
        <v>0</v>
      </c>
      <c r="AQ213" s="15" t="n">
        <f aca="false">+SUMIF(Madatrade!F:F,'ALL 2020'!C213,Madatrade!D:D)</f>
        <v>0</v>
      </c>
      <c r="AR213" s="15" t="n">
        <f aca="false">+SUMIF('FLY TECH'!F:F,'ALL 2020'!C213,'FLY TECH'!E:E)</f>
        <v>0</v>
      </c>
      <c r="AS213" s="15" t="n">
        <f aca="false">+SUMIF('FIRST INVESTISSEMENT'!G:G,'ALL 2020'!C213,'FIRST INVESTISSEMENT'!E:E)</f>
        <v>0</v>
      </c>
      <c r="AT213" s="105" t="n">
        <f aca="false">+SUM(F213:AS213)</f>
        <v>0</v>
      </c>
      <c r="AU213" s="106" t="n">
        <f aca="false">+AT213/$AW$2</f>
        <v>0</v>
      </c>
    </row>
    <row r="214" customFormat="false" ht="17.25" hidden="false" customHeight="true" outlineLevel="0" collapsed="false">
      <c r="A214" s="6" t="str">
        <f aca="false">+LEFT(B214)</f>
        <v>4</v>
      </c>
      <c r="B214" s="6" t="str">
        <f aca="false">+LEFT(C214,3)</f>
        <v>467</v>
      </c>
      <c r="C214" s="20" t="n">
        <v>46760000</v>
      </c>
      <c r="D214" s="46" t="str">
        <f aca="false">+IF(AT214&gt;0,"L57","L63")</f>
        <v>L57</v>
      </c>
      <c r="E214" s="57" t="s">
        <v>311</v>
      </c>
      <c r="F214" s="15" t="n">
        <f aca="false">+SUMIF(AGRIFARM!H:H,C214,AGRIFARM!L:L)</f>
        <v>572519769.58</v>
      </c>
      <c r="G214" s="15" t="n">
        <f aca="false">+SUMIF(AGRICORP!I:I,C214,AGRICORP!E:E)</f>
        <v>0</v>
      </c>
      <c r="H214" s="15" t="n">
        <f aca="false">+SUMIF(SMTP!D:D,'ALL 2020'!C214,SMTP!G:G)</f>
        <v>0</v>
      </c>
      <c r="I214" s="15" t="n">
        <f aca="false">+SUMIF(AGRIVET!G:G,C214,AGRIVET!E:E)</f>
        <v>1037021600</v>
      </c>
      <c r="J214" s="15" t="n">
        <f aca="false">+SUMIF(AGRIVAL!G:G,'ALL 2020'!C214,AGRIVAL!E:E)</f>
        <v>0</v>
      </c>
      <c r="K214" s="15" t="n">
        <f aca="false">+SUMIF(AGRIKOBA!G:G,'ALL 2020'!C214,AGRIKOBA!E:E)</f>
        <v>0</v>
      </c>
      <c r="L214" s="15" t="n">
        <f aca="false">+SUMIF(LMOI!F:F,'ALL 2020'!C214,LMOI!D:D)</f>
        <v>0</v>
      </c>
      <c r="M214" s="15" t="n">
        <f aca="false">+SUMIF(TARTINE!G:G,'ALL 2020'!C214,TARTINE!E:E)</f>
        <v>0</v>
      </c>
      <c r="N214" s="15" t="n">
        <f aca="false">+SUMIF(IDF!F:F,'ALL 2020'!C214,IDF!D:D)</f>
        <v>0</v>
      </c>
      <c r="O214" s="15" t="n">
        <f aca="false">+SUMIF(RYA!G:G,C214,RYA!E:E)</f>
        <v>0</v>
      </c>
      <c r="P214" s="15" t="n">
        <f aca="false">+SUMIF('SCI NOAH'!G:G,'ALL 2020'!C214,'SCI NOAH'!E:E)</f>
        <v>0</v>
      </c>
      <c r="Q214" s="15" t="n">
        <f aca="false">+SUMIF(SIM!F:F,'ALL 2020'!C214,SIM!D:D)</f>
        <v>0</v>
      </c>
      <c r="R214" s="15" t="n">
        <f aca="false">+SUMIF('First Energy'!F:F,'ALL 2020'!C214,'First Energy'!D:D)</f>
        <v>0</v>
      </c>
      <c r="S214" s="15" t="n">
        <f aca="false">+SUMIF('ID Motors'!G:G,C214,'ID Motors'!E:E)</f>
        <v>0</v>
      </c>
      <c r="T214" s="15" t="n">
        <f aca="false">+SUMIF('ID RENTAL'!G:G,'ALL 2020'!C214,'ID RENTAL'!E:E)</f>
        <v>0</v>
      </c>
      <c r="U214" s="15" t="n">
        <f aca="false">+SUMIF('MCM '!G:G,'ALL 2020'!C214,'MCM '!E:E)</f>
        <v>0</v>
      </c>
      <c r="V214" s="15" t="n">
        <f aca="false">SUMIF(AGRIMOTORS!G:G,C214,AGRIMOTORS!E:E)</f>
        <v>0</v>
      </c>
      <c r="W214" s="15" t="n">
        <f aca="false">+SUMIF(BOVIMA!F:F,'ALL 2020'!C214,BOVIMA!D:D)</f>
        <v>0</v>
      </c>
      <c r="X214" s="15" t="n">
        <f aca="false">+SUMIF(AGRIFEED!F:F,'ALL 2020'!C214,AGRIFEED!D:D)</f>
        <v>0</v>
      </c>
      <c r="Y214" s="15" t="n">
        <f aca="false">SUMIF(AMIP!F:F,'ALL 2020'!C214,AMIP!D:D)</f>
        <v>0</v>
      </c>
      <c r="Z214" s="15" t="n">
        <f aca="false">+SUMIF(ISF!G:G,'ALL 2020'!C214,ISF!E:E)</f>
        <v>0</v>
      </c>
      <c r="AA214" s="29" t="n">
        <f aca="false">+SUMIF(DISCOI!G:G,'ALL 2020'!C214,DISCOI!E:E)</f>
        <v>0</v>
      </c>
      <c r="AB214" s="15" t="n">
        <f aca="false">+SUMIF(MABEL!F:F,'ALL 2020'!C214,MABEL!D:D)</f>
        <v>0</v>
      </c>
      <c r="AC214" s="15" t="n">
        <f aca="false">+SUMIF(NMP!F:F,'ALL 2020'!C214,NMP!D:D)</f>
        <v>0</v>
      </c>
      <c r="AD214" s="15" t="n">
        <f aca="false">SUMIF('AMCHO '!F:F,'ALL 2020'!C214,'AMCHO '!D:D)</f>
        <v>0</v>
      </c>
      <c r="AE214" s="41" t="n">
        <f aca="false">+SUMIF(CONFORTIS!G:G,'ALL 2020'!C214,CONFORTIS!E:E)</f>
        <v>0</v>
      </c>
      <c r="AF214" s="15" t="n">
        <f aca="false">+SUMIF('IRS IMMO'!G:G,'ALL 2020'!C214,'IRS IMMO'!E:E)</f>
        <v>0</v>
      </c>
      <c r="AG214" s="15" t="n">
        <f aca="false">+SUMIF(AGRIVETAM!F:F,'ALL 2020'!C214,AGRIVETAM!D:D)</f>
        <v>0</v>
      </c>
      <c r="AH214" s="15" t="n">
        <f aca="false">+SUMIF(EUROPAINTS!F:F,'ALL 2020'!C214,EUROPAINTS!D:D)</f>
        <v>0</v>
      </c>
      <c r="AI214" s="15" t="n">
        <f aca="false">+SUMIF('VET ABE'!F:F,'ALL 2020'!C214,'VET ABE'!E:E)</f>
        <v>0</v>
      </c>
      <c r="AJ214" s="15" t="n">
        <f aca="false">SUMIF('VET FIA'!F:F,'ALL 2020'!C214,'VET FIA'!E:E)</f>
        <v>0</v>
      </c>
      <c r="AK214" s="15" t="n">
        <f aca="false">+SUMIF('CSS SAKAY'!F:F,'ALL 2020'!C214,'CSS SAKAY'!D:D)</f>
        <v>0</v>
      </c>
      <c r="AL214" s="15" t="n">
        <f aca="false">+SUMIF(AGRIMA!F:F,'ALL 2020'!C214,AGRIMA!D:D)</f>
        <v>0</v>
      </c>
      <c r="AM214" s="15" t="n">
        <f aca="false">SUMIF('United Malagasy'!F:F,'ALL 2020'!C214,'United Malagasy'!D:D)</f>
        <v>0</v>
      </c>
      <c r="AN214" s="15" t="n">
        <f aca="false">+SUMIF(NUTRIFOOD!E:E,'ALL 2020'!C214,NUTRIFOOD!D:D)</f>
        <v>0</v>
      </c>
      <c r="AO214" s="15" t="n">
        <f aca="false">+SUMIF(FERRIS!H:H,'ALL 2020'!C214,FERRIS!F:F)</f>
        <v>0</v>
      </c>
      <c r="AP214" s="15" t="n">
        <f aca="false">+SUMIF(SEM!F:F,'ALL 2020'!C214,SEM!D:D)</f>
        <v>0</v>
      </c>
      <c r="AQ214" s="15" t="n">
        <f aca="false">+SUMIF(Madatrade!F:F,'ALL 2020'!C214,Madatrade!D:D)</f>
        <v>0</v>
      </c>
      <c r="AR214" s="15" t="n">
        <f aca="false">+SUMIF('FLY TECH'!F:F,'ALL 2020'!C214,'FLY TECH'!E:E)</f>
        <v>0</v>
      </c>
      <c r="AS214" s="15" t="n">
        <f aca="false">+SUMIF('FIRST INVESTISSEMENT'!G:G,'ALL 2020'!C214,'FIRST INVESTISSEMENT'!E:E)</f>
        <v>0</v>
      </c>
      <c r="AT214" s="105" t="n">
        <f aca="false">+SUM(F214:AS214)</f>
        <v>1609541369.58</v>
      </c>
      <c r="AU214" s="106" t="n">
        <f aca="false">+AT214/$AW$2</f>
        <v>354400.41253834</v>
      </c>
    </row>
    <row r="215" customFormat="false" ht="17.25" hidden="false" customHeight="true" outlineLevel="0" collapsed="false">
      <c r="A215" s="6" t="str">
        <f aca="false">+LEFT(B215)</f>
        <v>4</v>
      </c>
      <c r="B215" s="6" t="str">
        <f aca="false">+LEFT(C215,3)</f>
        <v>467</v>
      </c>
      <c r="C215" s="20" t="n">
        <v>46770000</v>
      </c>
      <c r="D215" s="46" t="str">
        <f aca="false">+IF(AT215&gt;0,"L58","L64")</f>
        <v>L64</v>
      </c>
      <c r="E215" s="57" t="s">
        <v>2959</v>
      </c>
      <c r="F215" s="15" t="n">
        <f aca="false">+SUMIF(AGRIFARM!H:H,C215,AGRIFARM!L:L)</f>
        <v>0</v>
      </c>
      <c r="G215" s="15" t="n">
        <f aca="false">+SUMIF(AGRICORP!I:I,C215,AGRICORP!E:E)</f>
        <v>0</v>
      </c>
      <c r="H215" s="15" t="n">
        <f aca="false">+SUMIF(SMTP!D:D,'ALL 2020'!C215,SMTP!G:G)</f>
        <v>0</v>
      </c>
      <c r="I215" s="15" t="n">
        <f aca="false">+SUMIF(AGRIVET!G:G,C215,AGRIVET!E:E)</f>
        <v>0</v>
      </c>
      <c r="J215" s="15" t="n">
        <f aca="false">+SUMIF(AGRIVAL!G:G,'ALL 2020'!C215,AGRIVAL!E:E)</f>
        <v>0</v>
      </c>
      <c r="K215" s="15" t="n">
        <f aca="false">+SUMIF(AGRIKOBA!G:G,'ALL 2020'!C215,AGRIKOBA!E:E)</f>
        <v>0</v>
      </c>
      <c r="L215" s="15" t="n">
        <f aca="false">+SUMIF(LMOI!F:F,'ALL 2020'!C215,LMOI!D:D)</f>
        <v>0</v>
      </c>
      <c r="M215" s="15" t="n">
        <f aca="false">+SUMIF(TARTINE!G:G,'ALL 2020'!C215,TARTINE!E:E)</f>
        <v>0</v>
      </c>
      <c r="N215" s="15" t="n">
        <f aca="false">+SUMIF(IDF!F:F,'ALL 2020'!C215,IDF!D:D)</f>
        <v>0</v>
      </c>
      <c r="O215" s="15" t="n">
        <f aca="false">+SUMIF(RYA!G:G,C215,RYA!E:E)</f>
        <v>0</v>
      </c>
      <c r="P215" s="15" t="n">
        <f aca="false">+SUMIF('SCI NOAH'!G:G,'ALL 2020'!C215,'SCI NOAH'!E:E)</f>
        <v>0</v>
      </c>
      <c r="Q215" s="15" t="n">
        <f aca="false">+SUMIF(SIM!F:F,'ALL 2020'!C215,SIM!D:D)</f>
        <v>0</v>
      </c>
      <c r="R215" s="15" t="n">
        <f aca="false">+SUMIF('First Energy'!F:F,'ALL 2020'!C215,'First Energy'!D:D)</f>
        <v>0</v>
      </c>
      <c r="S215" s="15" t="n">
        <f aca="false">+SUMIF('ID Motors'!G:G,C215,'ID Motors'!E:E)</f>
        <v>0</v>
      </c>
      <c r="T215" s="15" t="n">
        <f aca="false">+SUMIF('ID RENTAL'!G:G,'ALL 2020'!C215,'ID RENTAL'!E:E)</f>
        <v>0</v>
      </c>
      <c r="U215" s="15" t="n">
        <f aca="false">+SUMIF('MCM '!G:G,'ALL 2020'!C215,'MCM '!E:E)</f>
        <v>0</v>
      </c>
      <c r="V215" s="15" t="n">
        <f aca="false">SUMIF(AGRIMOTORS!G:G,C215,AGRIMOTORS!E:E)</f>
        <v>0</v>
      </c>
      <c r="W215" s="15" t="n">
        <f aca="false">+SUMIF(BOVIMA!F:F,'ALL 2020'!C215,BOVIMA!D:D)</f>
        <v>0</v>
      </c>
      <c r="X215" s="15" t="n">
        <f aca="false">+SUMIF(AGRIFEED!F:F,'ALL 2020'!C215,AGRIFEED!D:D)</f>
        <v>0</v>
      </c>
      <c r="Y215" s="15" t="n">
        <f aca="false">SUMIF(AMIP!F:F,'ALL 2020'!C215,AMIP!D:D)</f>
        <v>0</v>
      </c>
      <c r="Z215" s="15" t="n">
        <f aca="false">+SUMIF(ISF!G:G,'ALL 2020'!C215,ISF!E:E)</f>
        <v>0</v>
      </c>
      <c r="AA215" s="29" t="n">
        <f aca="false">+SUMIF(DISCOI!G:G,'ALL 2020'!C215,DISCOI!E:E)</f>
        <v>0</v>
      </c>
      <c r="AB215" s="15" t="n">
        <f aca="false">+SUMIF(MABEL!F:F,'ALL 2020'!C215,MABEL!D:D)</f>
        <v>0</v>
      </c>
      <c r="AC215" s="15" t="n">
        <f aca="false">+SUMIF(NMP!F:F,'ALL 2020'!C215,NMP!D:D)</f>
        <v>0</v>
      </c>
      <c r="AD215" s="15" t="n">
        <f aca="false">SUMIF('AMCHO '!F:F,'ALL 2020'!C215,'AMCHO '!D:D)</f>
        <v>0</v>
      </c>
      <c r="AE215" s="41" t="n">
        <f aca="false">+SUMIF(CONFORTIS!G:G,'ALL 2020'!C215,CONFORTIS!E:E)</f>
        <v>0</v>
      </c>
      <c r="AF215" s="15" t="n">
        <f aca="false">+SUMIF('IRS IMMO'!G:G,'ALL 2020'!C215,'IRS IMMO'!E:E)</f>
        <v>0</v>
      </c>
      <c r="AG215" s="15" t="n">
        <f aca="false">+SUMIF(AGRIVETAM!F:F,'ALL 2020'!C215,AGRIVETAM!D:D)</f>
        <v>0</v>
      </c>
      <c r="AH215" s="15" t="n">
        <f aca="false">+SUMIF(EUROPAINTS!F:F,'ALL 2020'!C215,EUROPAINTS!D:D)</f>
        <v>0</v>
      </c>
      <c r="AI215" s="15" t="n">
        <f aca="false">+SUMIF('VET ABE'!F:F,'ALL 2020'!C215,'VET ABE'!E:E)</f>
        <v>0</v>
      </c>
      <c r="AJ215" s="15" t="n">
        <f aca="false">SUMIF('VET FIA'!F:F,'ALL 2020'!C215,'VET FIA'!E:E)</f>
        <v>0</v>
      </c>
      <c r="AK215" s="15" t="n">
        <f aca="false">+SUMIF('CSS SAKAY'!F:F,'ALL 2020'!C215,'CSS SAKAY'!D:D)</f>
        <v>0</v>
      </c>
      <c r="AL215" s="15" t="n">
        <f aca="false">+SUMIF(AGRIMA!F:F,'ALL 2020'!C215,AGRIMA!D:D)</f>
        <v>0</v>
      </c>
      <c r="AM215" s="15" t="n">
        <f aca="false">SUMIF('United Malagasy'!F:F,'ALL 2020'!C215,'United Malagasy'!D:D)</f>
        <v>0</v>
      </c>
      <c r="AN215" s="15" t="n">
        <f aca="false">+SUMIF(NUTRIFOOD!E:E,'ALL 2020'!C215,NUTRIFOOD!D:D)</f>
        <v>0</v>
      </c>
      <c r="AO215" s="15" t="n">
        <f aca="false">+SUMIF(FERRIS!H:H,'ALL 2020'!C215,FERRIS!F:F)</f>
        <v>0</v>
      </c>
      <c r="AP215" s="15" t="n">
        <f aca="false">+SUMIF(SEM!F:F,'ALL 2020'!C215,SEM!D:D)</f>
        <v>0</v>
      </c>
      <c r="AQ215" s="15" t="n">
        <f aca="false">+SUMIF(Madatrade!F:F,'ALL 2020'!C215,Madatrade!D:D)</f>
        <v>0</v>
      </c>
      <c r="AR215" s="15" t="n">
        <f aca="false">+SUMIF('FLY TECH'!F:F,'ALL 2020'!C215,'FLY TECH'!E:E)</f>
        <v>0</v>
      </c>
      <c r="AS215" s="15" t="n">
        <f aca="false">+SUMIF('FIRST INVESTISSEMENT'!G:G,'ALL 2020'!C215,'FIRST INVESTISSEMENT'!E:E)</f>
        <v>0</v>
      </c>
      <c r="AT215" s="105" t="n">
        <f aca="false">+SUM(F215:AS215)</f>
        <v>0</v>
      </c>
      <c r="AU215" s="106" t="n">
        <f aca="false">+AT215/$AW$2</f>
        <v>0</v>
      </c>
    </row>
    <row r="216" customFormat="false" ht="17.25" hidden="false" customHeight="true" outlineLevel="0" collapsed="false">
      <c r="A216" s="6" t="str">
        <f aca="false">+LEFT(B216)</f>
        <v>4</v>
      </c>
      <c r="B216" s="6" t="str">
        <f aca="false">+LEFT(C216,3)</f>
        <v>467</v>
      </c>
      <c r="C216" s="20" t="n">
        <v>46780000</v>
      </c>
      <c r="D216" s="46" t="str">
        <f aca="false">+IF(AT216&gt;0,"L59","L65")</f>
        <v>L59</v>
      </c>
      <c r="E216" s="57" t="s">
        <v>958</v>
      </c>
      <c r="F216" s="15" t="n">
        <f aca="false">+SUMIF(AGRIFARM!H:H,C216,AGRIFARM!L:L)</f>
        <v>0</v>
      </c>
      <c r="G216" s="15" t="n">
        <f aca="false">+SUMIF(AGRICORP!I:I,C216,AGRICORP!E:E)</f>
        <v>0</v>
      </c>
      <c r="H216" s="15" t="n">
        <f aca="false">+SUMIF(SMTP!D:D,'ALL 2020'!C216,SMTP!G:G)</f>
        <v>950307</v>
      </c>
      <c r="I216" s="15" t="n">
        <f aca="false">+SUMIF(AGRIVET!G:G,C216,AGRIVET!E:E)</f>
        <v>0</v>
      </c>
      <c r="J216" s="15" t="n">
        <f aca="false">+SUMIF(AGRIVAL!G:G,'ALL 2020'!C216,AGRIVAL!E:E)</f>
        <v>0</v>
      </c>
      <c r="K216" s="15" t="n">
        <f aca="false">+SUMIF(AGRIKOBA!G:G,'ALL 2020'!C216,AGRIKOBA!E:E)</f>
        <v>0</v>
      </c>
      <c r="L216" s="15" t="n">
        <f aca="false">+SUMIF(LMOI!F:F,'ALL 2020'!C216,LMOI!D:D)</f>
        <v>0</v>
      </c>
      <c r="M216" s="15" t="n">
        <f aca="false">+SUMIF(TARTINE!G:G,'ALL 2020'!C216,TARTINE!E:E)</f>
        <v>0</v>
      </c>
      <c r="N216" s="15" t="n">
        <f aca="false">+SUMIF(IDF!F:F,'ALL 2020'!C216,IDF!D:D)</f>
        <v>0</v>
      </c>
      <c r="O216" s="15" t="n">
        <f aca="false">+SUMIF(RYA!G:G,C216,RYA!E:E)</f>
        <v>0</v>
      </c>
      <c r="P216" s="15" t="n">
        <f aca="false">+SUMIF('SCI NOAH'!G:G,'ALL 2020'!C216,'SCI NOAH'!E:E)</f>
        <v>0</v>
      </c>
      <c r="Q216" s="15" t="n">
        <f aca="false">+SUMIF(SIM!F:F,'ALL 2020'!C216,SIM!D:D)</f>
        <v>0</v>
      </c>
      <c r="R216" s="15" t="n">
        <f aca="false">+SUMIF('First Energy'!F:F,'ALL 2020'!C216,'First Energy'!D:D)</f>
        <v>0</v>
      </c>
      <c r="S216" s="15" t="n">
        <f aca="false">+SUMIF('ID Motors'!G:G,C216,'ID Motors'!E:E)</f>
        <v>0</v>
      </c>
      <c r="T216" s="15" t="n">
        <f aca="false">+SUMIF('ID RENTAL'!G:G,'ALL 2020'!C216,'ID RENTAL'!E:E)</f>
        <v>0</v>
      </c>
      <c r="U216" s="15" t="n">
        <f aca="false">+SUMIF('MCM '!G:G,'ALL 2020'!C216,'MCM '!E:E)</f>
        <v>0</v>
      </c>
      <c r="V216" s="15" t="n">
        <f aca="false">SUMIF(AGRIMOTORS!G:G,C216,AGRIMOTORS!E:E)</f>
        <v>0</v>
      </c>
      <c r="W216" s="15" t="n">
        <f aca="false">+SUMIF(BOVIMA!F:F,'ALL 2020'!C216,BOVIMA!D:D)</f>
        <v>0</v>
      </c>
      <c r="X216" s="15" t="n">
        <f aca="false">+SUMIF(AGRIFEED!F:F,'ALL 2020'!C216,AGRIFEED!D:D)</f>
        <v>0</v>
      </c>
      <c r="Y216" s="15" t="n">
        <f aca="false">SUMIF(AMIP!F:F,'ALL 2020'!C216,AMIP!D:D)</f>
        <v>0</v>
      </c>
      <c r="Z216" s="15" t="n">
        <f aca="false">+SUMIF(ISF!G:G,'ALL 2020'!C216,ISF!E:E)</f>
        <v>0</v>
      </c>
      <c r="AA216" s="29" t="n">
        <f aca="false">+SUMIF(DISCOI!G:G,'ALL 2020'!C216,DISCOI!E:E)</f>
        <v>0</v>
      </c>
      <c r="AB216" s="15" t="n">
        <f aca="false">+SUMIF(MABEL!F:F,'ALL 2020'!C216,MABEL!D:D)</f>
        <v>0</v>
      </c>
      <c r="AC216" s="15" t="n">
        <f aca="false">+SUMIF(NMP!F:F,'ALL 2020'!C216,NMP!D:D)</f>
        <v>0</v>
      </c>
      <c r="AD216" s="15" t="n">
        <f aca="false">SUMIF('AMCHO '!F:F,'ALL 2020'!C216,'AMCHO '!D:D)</f>
        <v>0</v>
      </c>
      <c r="AE216" s="41" t="n">
        <f aca="false">+SUMIF(CONFORTIS!G:G,'ALL 2020'!C216,CONFORTIS!E:E)</f>
        <v>0</v>
      </c>
      <c r="AF216" s="15" t="n">
        <f aca="false">+SUMIF('IRS IMMO'!G:G,'ALL 2020'!C216,'IRS IMMO'!E:E)</f>
        <v>0</v>
      </c>
      <c r="AG216" s="15" t="n">
        <f aca="false">+SUMIF(AGRIVETAM!F:F,'ALL 2020'!C216,AGRIVETAM!D:D)</f>
        <v>0</v>
      </c>
      <c r="AH216" s="15" t="n">
        <f aca="false">+SUMIF(EUROPAINTS!F:F,'ALL 2020'!C216,EUROPAINTS!D:D)</f>
        <v>0</v>
      </c>
      <c r="AI216" s="15" t="n">
        <f aca="false">+SUMIF('VET ABE'!F:F,'ALL 2020'!C216,'VET ABE'!E:E)</f>
        <v>0</v>
      </c>
      <c r="AJ216" s="15" t="n">
        <f aca="false">SUMIF('VET FIA'!F:F,'ALL 2020'!C216,'VET FIA'!E:E)</f>
        <v>0</v>
      </c>
      <c r="AK216" s="15" t="n">
        <f aca="false">+SUMIF('CSS SAKAY'!F:F,'ALL 2020'!C216,'CSS SAKAY'!D:D)</f>
        <v>0</v>
      </c>
      <c r="AL216" s="15" t="n">
        <f aca="false">+SUMIF(AGRIMA!F:F,'ALL 2020'!C216,AGRIMA!D:D)</f>
        <v>0</v>
      </c>
      <c r="AM216" s="15" t="n">
        <f aca="false">SUMIF('United Malagasy'!F:F,'ALL 2020'!C216,'United Malagasy'!D:D)</f>
        <v>0</v>
      </c>
      <c r="AN216" s="15" t="n">
        <f aca="false">+SUMIF(NUTRIFOOD!E:E,'ALL 2020'!C216,NUTRIFOOD!D:D)</f>
        <v>0</v>
      </c>
      <c r="AO216" s="15" t="n">
        <f aca="false">+SUMIF(FERRIS!H:H,'ALL 2020'!C216,FERRIS!F:F)</f>
        <v>0</v>
      </c>
      <c r="AP216" s="15" t="n">
        <f aca="false">+SUMIF(SEM!F:F,'ALL 2020'!C216,SEM!D:D)</f>
        <v>0</v>
      </c>
      <c r="AQ216" s="15" t="n">
        <f aca="false">+SUMIF(Madatrade!F:F,'ALL 2020'!C216,Madatrade!D:D)</f>
        <v>0</v>
      </c>
      <c r="AR216" s="15" t="n">
        <f aca="false">+SUMIF('FLY TECH'!F:F,'ALL 2020'!C216,'FLY TECH'!E:E)</f>
        <v>0</v>
      </c>
      <c r="AS216" s="15" t="n">
        <f aca="false">+SUMIF('FIRST INVESTISSEMENT'!G:G,'ALL 2020'!C216,'FIRST INVESTISSEMENT'!E:E)</f>
        <v>0</v>
      </c>
      <c r="AT216" s="105" t="n">
        <f aca="false">+SUM(F216:AS216)</f>
        <v>950307</v>
      </c>
      <c r="AU216" s="106" t="n">
        <f aca="false">+AT216/$AW$2</f>
        <v>209.245440473491</v>
      </c>
    </row>
    <row r="217" customFormat="false" ht="17.25" hidden="false" customHeight="true" outlineLevel="0" collapsed="false">
      <c r="A217" s="6" t="str">
        <f aca="false">+LEFT(B217)</f>
        <v>4</v>
      </c>
      <c r="B217" s="6" t="str">
        <f aca="false">+LEFT(C217,3)</f>
        <v>471</v>
      </c>
      <c r="C217" s="20" t="n">
        <v>47100000</v>
      </c>
      <c r="D217" s="46" t="s">
        <v>2956</v>
      </c>
      <c r="E217" s="57" t="s">
        <v>131</v>
      </c>
      <c r="F217" s="15" t="n">
        <f aca="false">+SUMIF(AGRIFARM!H:H,C217,AGRIFARM!L:L)</f>
        <v>0</v>
      </c>
      <c r="G217" s="15" t="n">
        <f aca="false">+SUMIF(AGRICORP!I:I,C217,AGRICORP!E:E)</f>
        <v>0</v>
      </c>
      <c r="H217" s="15" t="n">
        <f aca="false">+SUMIF(SMTP!D:D,'ALL 2020'!C217,SMTP!G:G)</f>
        <v>-1167523.33</v>
      </c>
      <c r="I217" s="15" t="n">
        <f aca="false">+SUMIF(AGRIVET!G:G,C217,AGRIVET!E:E)</f>
        <v>6566804.79</v>
      </c>
      <c r="J217" s="15" t="n">
        <f aca="false">+SUMIF(AGRIVAL!G:G,'ALL 2020'!C217,AGRIVAL!E:E)</f>
        <v>0</v>
      </c>
      <c r="K217" s="15" t="n">
        <f aca="false">+SUMIF(AGRIKOBA!G:G,'ALL 2020'!C217,AGRIKOBA!E:E)</f>
        <v>0</v>
      </c>
      <c r="L217" s="15" t="n">
        <f aca="false">+SUMIF(LMOI!F:F,'ALL 2020'!C217,LMOI!D:D)</f>
        <v>0</v>
      </c>
      <c r="M217" s="15" t="n">
        <f aca="false">+SUMIF(TARTINE!G:G,'ALL 2020'!C217,TARTINE!E:E)</f>
        <v>0</v>
      </c>
      <c r="N217" s="15" t="n">
        <f aca="false">+SUMIF(IDF!F:F,'ALL 2020'!C217,IDF!D:D)</f>
        <v>0</v>
      </c>
      <c r="O217" s="15" t="n">
        <f aca="false">+SUMIF(RYA!G:G,C217,RYA!E:E)</f>
        <v>0</v>
      </c>
      <c r="P217" s="15" t="n">
        <f aca="false">+SUMIF('SCI NOAH'!G:G,'ALL 2020'!C217,'SCI NOAH'!E:E)</f>
        <v>0</v>
      </c>
      <c r="Q217" s="15" t="n">
        <f aca="false">+SUMIF(SIM!F:F,'ALL 2020'!C217,SIM!D:D)</f>
        <v>0</v>
      </c>
      <c r="R217" s="15" t="n">
        <f aca="false">+SUMIF('First Energy'!F:F,'ALL 2020'!C217,'First Energy'!D:D)</f>
        <v>0.909999847412109</v>
      </c>
      <c r="S217" s="15" t="n">
        <f aca="false">+SUMIF('ID Motors'!G:G,C217,'ID Motors'!E:E)</f>
        <v>-249688.179999985</v>
      </c>
      <c r="T217" s="15" t="n">
        <f aca="false">+SUMIF('ID RENTAL'!G:G,'ALL 2020'!C217,'ID RENTAL'!E:E)</f>
        <v>-682.800000000338</v>
      </c>
      <c r="U217" s="15" t="n">
        <f aca="false">+SUMIF('MCM '!G:G,'ALL 2020'!C217,'MCM '!E:E)</f>
        <v>1991199461.68</v>
      </c>
      <c r="V217" s="15" t="n">
        <f aca="false">SUMIF(AGRIMOTORS!G:G,C217,AGRIMOTORS!E:E)</f>
        <v>0</v>
      </c>
      <c r="W217" s="15" t="n">
        <f aca="false">+SUMIF(BOVIMA!F:F,'ALL 2020'!C217,BOVIMA!D:D)</f>
        <v>0</v>
      </c>
      <c r="X217" s="15" t="n">
        <f aca="false">+SUMIF(AGRIFEED!F:F,'ALL 2020'!C217,AGRIFEED!D:D)</f>
        <v>0</v>
      </c>
      <c r="Y217" s="15" t="n">
        <f aca="false">SUMIF(AMIP!F:F,'ALL 2020'!C217,AMIP!D:D)</f>
        <v>0</v>
      </c>
      <c r="Z217" s="15" t="n">
        <f aca="false">+SUMIF(ISF!G:G,'ALL 2020'!C217,ISF!E:E)</f>
        <v>0</v>
      </c>
      <c r="AA217" s="29" t="n">
        <f aca="false">+SUMIF(DISCOI!G:G,'ALL 2020'!C217,DISCOI!E:E)</f>
        <v>0</v>
      </c>
      <c r="AB217" s="15" t="n">
        <f aca="false">+SUMIF(MABEL!F:F,'ALL 2020'!C217,MABEL!D:D)</f>
        <v>0</v>
      </c>
      <c r="AC217" s="15" t="n">
        <f aca="false">+SUMIF(NMP!F:F,'ALL 2020'!C217,NMP!D:D)</f>
        <v>0</v>
      </c>
      <c r="AD217" s="15" t="n">
        <f aca="false">SUMIF('AMCHO '!F:F,'ALL 2020'!C217,'AMCHO '!D:D)</f>
        <v>0</v>
      </c>
      <c r="AE217" s="41" t="n">
        <f aca="false">+SUMIF(CONFORTIS!G:G,'ALL 2020'!C217,CONFORTIS!E:E)</f>
        <v>0</v>
      </c>
      <c r="AF217" s="15" t="n">
        <f aca="false">+SUMIF('IRS IMMO'!G:G,'ALL 2020'!C217,'IRS IMMO'!E:E)</f>
        <v>0</v>
      </c>
      <c r="AG217" s="15" t="n">
        <f aca="false">+SUMIF(AGRIVETAM!F:F,'ALL 2020'!C217,AGRIVETAM!D:D)</f>
        <v>0</v>
      </c>
      <c r="AH217" s="15" t="n">
        <f aca="false">+SUMIF(EUROPAINTS!F:F,'ALL 2020'!C217,EUROPAINTS!D:D)</f>
        <v>0</v>
      </c>
      <c r="AI217" s="15" t="n">
        <f aca="false">+SUMIF('VET ABE'!F:F,'ALL 2020'!C217,'VET ABE'!E:E)</f>
        <v>0</v>
      </c>
      <c r="AJ217" s="15" t="n">
        <f aca="false">SUMIF('VET FIA'!F:F,'ALL 2020'!C217,'VET FIA'!E:E)</f>
        <v>0</v>
      </c>
      <c r="AK217" s="15" t="n">
        <f aca="false">+SUMIF('CSS SAKAY'!F:F,'ALL 2020'!C217,'CSS SAKAY'!D:D)</f>
        <v>0</v>
      </c>
      <c r="AL217" s="15" t="n">
        <f aca="false">+SUMIF(AGRIMA!F:F,'ALL 2020'!C217,AGRIMA!D:D)</f>
        <v>0</v>
      </c>
      <c r="AM217" s="15" t="n">
        <f aca="false">SUMIF('United Malagasy'!F:F,'ALL 2020'!C217,'United Malagasy'!D:D)</f>
        <v>0</v>
      </c>
      <c r="AN217" s="15" t="n">
        <f aca="false">+SUMIF(NUTRIFOOD!E:E,'ALL 2020'!C217,NUTRIFOOD!D:D)</f>
        <v>0</v>
      </c>
      <c r="AO217" s="15" t="n">
        <f aca="false">+SUMIF(FERRIS!H:H,'ALL 2020'!C217,FERRIS!F:F)</f>
        <v>33762500.6</v>
      </c>
      <c r="AP217" s="15" t="n">
        <f aca="false">+SUMIF(SEM!F:F,'ALL 2020'!C217,SEM!D:D)</f>
        <v>0</v>
      </c>
      <c r="AQ217" s="15" t="n">
        <f aca="false">+SUMIF(Madatrade!F:F,'ALL 2020'!C217,Madatrade!D:D)</f>
        <v>0</v>
      </c>
      <c r="AR217" s="15" t="n">
        <f aca="false">+SUMIF('FLY TECH'!F:F,'ALL 2020'!C217,'FLY TECH'!E:E)</f>
        <v>0</v>
      </c>
      <c r="AS217" s="15" t="n">
        <f aca="false">+SUMIF('FIRST INVESTISSEMENT'!G:G,'ALL 2020'!C217,'FIRST INVESTISSEMENT'!E:E)</f>
        <v>0</v>
      </c>
      <c r="AT217" s="105" t="n">
        <f aca="false">+SUM(F217:AS217)</f>
        <v>2030110873.67</v>
      </c>
      <c r="AU217" s="106" t="n">
        <f aca="false">+AT217/$AW$2</f>
        <v>447004.435378359</v>
      </c>
    </row>
    <row r="218" customFormat="false" ht="17.25" hidden="false" customHeight="true" outlineLevel="0" collapsed="false">
      <c r="A218" s="6" t="str">
        <f aca="false">+LEFT(B218)</f>
        <v>4</v>
      </c>
      <c r="B218" s="6" t="str">
        <f aca="false">+LEFT(C218,3)</f>
        <v>486</v>
      </c>
      <c r="C218" s="20" t="n">
        <v>48600000</v>
      </c>
      <c r="D218" s="46" t="s">
        <v>2960</v>
      </c>
      <c r="E218" s="57" t="s">
        <v>132</v>
      </c>
      <c r="F218" s="15" t="n">
        <f aca="false">+SUMIF(AGRIFARM!H:H,C218,AGRIFARM!L:L)</f>
        <v>1423518.42</v>
      </c>
      <c r="G218" s="15" t="n">
        <f aca="false">+SUMIF(AGRICORP!I:I,C218,AGRICORP!E:E)</f>
        <v>0</v>
      </c>
      <c r="H218" s="15" t="n">
        <f aca="false">+SUMIF(SMTP!D:D,'ALL 2020'!C218,SMTP!G:G)</f>
        <v>15286777.54</v>
      </c>
      <c r="I218" s="15" t="n">
        <f aca="false">+SUMIF(AGRIVET!G:G,C218,AGRIVET!E:E)</f>
        <v>102828173.32</v>
      </c>
      <c r="J218" s="15" t="n">
        <f aca="false">+SUMIF(AGRIVAL!G:G,'ALL 2020'!C218,AGRIVAL!E:E)</f>
        <v>6620349.46</v>
      </c>
      <c r="K218" s="15" t="n">
        <f aca="false">+SUMIF(AGRIKOBA!G:G,'ALL 2020'!C218,AGRIKOBA!E:E)</f>
        <v>0</v>
      </c>
      <c r="L218" s="15" t="n">
        <f aca="false">+SUMIF(LMOI!F:F,'ALL 2020'!C218,LMOI!D:D)</f>
        <v>182701967.39</v>
      </c>
      <c r="M218" s="15" t="n">
        <f aca="false">+SUMIF(TARTINE!G:G,'ALL 2020'!C218,TARTINE!E:E)</f>
        <v>23961637.95</v>
      </c>
      <c r="N218" s="15" t="n">
        <f aca="false">+SUMIF(IDF!F:F,'ALL 2020'!C218,IDF!D:D)</f>
        <v>45747356.99</v>
      </c>
      <c r="O218" s="15" t="n">
        <f aca="false">+SUMIF(RYA!G:G,C218,RYA!E:E)</f>
        <v>0</v>
      </c>
      <c r="P218" s="15" t="n">
        <f aca="false">+SUMIF('SCI NOAH'!G:G,'ALL 2020'!C218,'SCI NOAH'!E:E)</f>
        <v>0</v>
      </c>
      <c r="Q218" s="15" t="n">
        <f aca="false">+SUMIF(SIM!F:F,'ALL 2020'!C218,SIM!D:D)</f>
        <v>4857654.13</v>
      </c>
      <c r="R218" s="15" t="n">
        <f aca="false">+SUMIF('First Energy'!F:F,'ALL 2020'!C218,'First Energy'!D:D)</f>
        <v>20488240.0583333</v>
      </c>
      <c r="S218" s="15" t="n">
        <f aca="false">+SUMIF('ID Motors'!G:G,C218,'ID Motors'!E:E)</f>
        <v>15773744.7185714</v>
      </c>
      <c r="T218" s="15" t="n">
        <f aca="false">+SUMIF('ID RENTAL'!G:G,'ALL 2020'!C218,'ID RENTAL'!E:E)</f>
        <v>61164302.01</v>
      </c>
      <c r="U218" s="15" t="n">
        <f aca="false">+SUMIF('MCM '!G:G,'ALL 2020'!C218,'MCM '!E:E)</f>
        <v>0</v>
      </c>
      <c r="V218" s="15" t="n">
        <f aca="false">SUMIF(AGRIMOTORS!G:G,C218,AGRIMOTORS!E:E)</f>
        <v>1232827.44</v>
      </c>
      <c r="W218" s="15" t="n">
        <f aca="false">+SUMIF(BOVIMA!F:F,'ALL 2020'!C218,BOVIMA!D:D)</f>
        <v>26555300.76</v>
      </c>
      <c r="X218" s="15" t="n">
        <f aca="false">+SUMIF(AGRIFEED!F:F,'ALL 2020'!C218,AGRIFEED!D:D)</f>
        <v>0</v>
      </c>
      <c r="Y218" s="15" t="n">
        <f aca="false">SUMIF(AMIP!F:F,'ALL 2020'!C218,AMIP!D:D)</f>
        <v>0</v>
      </c>
      <c r="Z218" s="15" t="n">
        <f aca="false">+SUMIF(ISF!G:G,'ALL 2020'!C218,ISF!E:E)</f>
        <v>0</v>
      </c>
      <c r="AA218" s="29" t="n">
        <f aca="false">+SUMIF(DISCOI!G:G,'ALL 2020'!C218,DISCOI!E:E)</f>
        <v>0</v>
      </c>
      <c r="AB218" s="15" t="n">
        <f aca="false">+SUMIF(MABEL!F:F,'ALL 2020'!C218,MABEL!D:D)</f>
        <v>0</v>
      </c>
      <c r="AC218" s="15" t="n">
        <f aca="false">+SUMIF(NMP!F:F,'ALL 2020'!C218,NMP!D:D)</f>
        <v>0</v>
      </c>
      <c r="AD218" s="15" t="n">
        <f aca="false">SUMIF('AMCHO '!F:F,'ALL 2020'!C218,'AMCHO '!D:D)</f>
        <v>456108843.22</v>
      </c>
      <c r="AE218" s="41" t="n">
        <f aca="false">+SUMIF(CONFORTIS!G:G,'ALL 2020'!C218,CONFORTIS!E:E)</f>
        <v>0</v>
      </c>
      <c r="AF218" s="15" t="n">
        <f aca="false">+SUMIF('IRS IMMO'!G:G,'ALL 2020'!C218,'IRS IMMO'!E:E)</f>
        <v>0</v>
      </c>
      <c r="AG218" s="15" t="n">
        <f aca="false">+SUMIF(AGRIVETAM!F:F,'ALL 2020'!C218,AGRIVETAM!D:D)</f>
        <v>0</v>
      </c>
      <c r="AH218" s="15" t="n">
        <f aca="false">+SUMIF(EUROPAINTS!F:F,'ALL 2020'!C218,EUROPAINTS!D:D)</f>
        <v>0</v>
      </c>
      <c r="AI218" s="15" t="n">
        <f aca="false">+SUMIF('VET ABE'!F:F,'ALL 2020'!C218,'VET ABE'!E:E)</f>
        <v>81345583.66</v>
      </c>
      <c r="AJ218" s="15" t="n">
        <f aca="false">SUMIF('VET FIA'!F:F,'ALL 2020'!C218,'VET FIA'!E:E)</f>
        <v>3953083.66</v>
      </c>
      <c r="AK218" s="15" t="n">
        <f aca="false">+SUMIF('CSS SAKAY'!F:F,'ALL 2020'!C218,'CSS SAKAY'!D:D)</f>
        <v>0</v>
      </c>
      <c r="AL218" s="15" t="n">
        <f aca="false">+SUMIF(AGRIMA!F:F,'ALL 2020'!C218,AGRIMA!D:D)</f>
        <v>0</v>
      </c>
      <c r="AM218" s="15" t="n">
        <f aca="false">SUMIF('United Malagasy'!F:F,'ALL 2020'!C218,'United Malagasy'!D:D)</f>
        <v>465041.55</v>
      </c>
      <c r="AN218" s="15" t="n">
        <f aca="false">+SUMIF(NUTRIFOOD!E:E,'ALL 2020'!C218,NUTRIFOOD!D:D)</f>
        <v>0</v>
      </c>
      <c r="AO218" s="15" t="n">
        <f aca="false">+SUMIF(FERRIS!H:H,'ALL 2020'!C218,FERRIS!F:F)</f>
        <v>7925565.08000004</v>
      </c>
      <c r="AP218" s="15" t="n">
        <f aca="false">+SUMIF(SEM!F:F,'ALL 2020'!C218,SEM!D:D)</f>
        <v>-1415962.66</v>
      </c>
      <c r="AQ218" s="15" t="n">
        <f aca="false">+SUMIF(Madatrade!F:F,'ALL 2020'!C218,Madatrade!D:D)</f>
        <v>0</v>
      </c>
      <c r="AR218" s="15" t="n">
        <f aca="false">+SUMIF('FLY TECH'!F:F,'ALL 2020'!C218,'FLY TECH'!E:E)</f>
        <v>17295935.33</v>
      </c>
      <c r="AS218" s="15" t="n">
        <f aca="false">+SUMIF('FIRST INVESTISSEMENT'!G:G,'ALL 2020'!C218,'FIRST INVESTISSEMENT'!E:E)</f>
        <v>0</v>
      </c>
      <c r="AT218" s="105" t="n">
        <f aca="false">+SUM(F218:AS218)</f>
        <v>1074319940.0269</v>
      </c>
      <c r="AU218" s="106" t="n">
        <f aca="false">+AT218/$AW$2</f>
        <v>236551.502893679</v>
      </c>
    </row>
    <row r="219" customFormat="false" ht="17.25" hidden="false" customHeight="true" outlineLevel="0" collapsed="false">
      <c r="A219" s="6" t="str">
        <f aca="false">+LEFT(B219)</f>
        <v>4</v>
      </c>
      <c r="B219" s="6" t="str">
        <f aca="false">+LEFT(C219,3)</f>
        <v>487</v>
      </c>
      <c r="C219" s="20" t="n">
        <v>48700000</v>
      </c>
      <c r="D219" s="46" t="s">
        <v>2961</v>
      </c>
      <c r="E219" s="57" t="s">
        <v>965</v>
      </c>
      <c r="F219" s="15" t="n">
        <f aca="false">+SUMIF(AGRIFARM!H:H,C219,AGRIFARM!L:L)</f>
        <v>0</v>
      </c>
      <c r="G219" s="15" t="n">
        <f aca="false">+SUMIF(AGRICORP!I:I,C219,AGRICORP!E:E)</f>
        <v>0</v>
      </c>
      <c r="H219" s="15" t="n">
        <f aca="false">+SUMIF(SMTP!D:D,'ALL 2020'!C219,SMTP!G:G)</f>
        <v>-2138926490.63</v>
      </c>
      <c r="I219" s="15" t="n">
        <f aca="false">+SUMIF(AGRIVET!G:G,C219,AGRIVET!E:E)</f>
        <v>0</v>
      </c>
      <c r="J219" s="15" t="n">
        <f aca="false">+SUMIF(AGRIVAL!G:G,'ALL 2020'!C219,AGRIVAL!E:E)</f>
        <v>-25000000</v>
      </c>
      <c r="K219" s="15" t="n">
        <f aca="false">+SUMIF(AGRIKOBA!G:G,'ALL 2020'!C219,AGRIKOBA!E:E)</f>
        <v>-28897407.1</v>
      </c>
      <c r="L219" s="15" t="n">
        <f aca="false">+SUMIF(LMOI!F:F,'ALL 2020'!C219,LMOI!D:D)</f>
        <v>0</v>
      </c>
      <c r="M219" s="15" t="n">
        <f aca="false">+SUMIF(TARTINE!G:G,'ALL 2020'!C219,TARTINE!E:E)</f>
        <v>0</v>
      </c>
      <c r="N219" s="15" t="n">
        <f aca="false">+SUMIF(IDF!F:F,'ALL 2020'!C219,IDF!D:D)</f>
        <v>0</v>
      </c>
      <c r="O219" s="15" t="n">
        <f aca="false">+SUMIF(RYA!G:G,C219,RYA!E:E)</f>
        <v>0</v>
      </c>
      <c r="P219" s="15" t="n">
        <f aca="false">+SUMIF('SCI NOAH'!G:G,'ALL 2020'!C219,'SCI NOAH'!E:E)</f>
        <v>0</v>
      </c>
      <c r="Q219" s="15" t="n">
        <f aca="false">+SUMIF(SIM!F:F,'ALL 2020'!C219,SIM!D:D)</f>
        <v>-26400000</v>
      </c>
      <c r="R219" s="15" t="n">
        <f aca="false">+SUMIF('First Energy'!F:F,'ALL 2020'!C219,'First Energy'!D:D)</f>
        <v>0</v>
      </c>
      <c r="S219" s="15" t="n">
        <f aca="false">+SUMIF('ID Motors'!G:G,C219,'ID Motors'!E:E)</f>
        <v>-1690039569.56</v>
      </c>
      <c r="T219" s="15" t="n">
        <f aca="false">+SUMIF('ID RENTAL'!G:G,'ALL 2020'!C219,'ID RENTAL'!E:E)</f>
        <v>-468065733.33</v>
      </c>
      <c r="U219" s="15" t="n">
        <f aca="false">+SUMIF('MCM '!G:G,'ALL 2020'!C219,'MCM '!E:E)</f>
        <v>0</v>
      </c>
      <c r="V219" s="15" t="n">
        <f aca="false">SUMIF(AGRIMOTORS!G:G,C219,AGRIMOTORS!E:E)</f>
        <v>0</v>
      </c>
      <c r="W219" s="15" t="n">
        <f aca="false">+SUMIF(BOVIMA!F:F,'ALL 2020'!C219,BOVIMA!D:D)</f>
        <v>-5370329.67</v>
      </c>
      <c r="X219" s="15" t="n">
        <f aca="false">+SUMIF(AGRIFEED!F:F,'ALL 2020'!C219,AGRIFEED!D:D)</f>
        <v>0</v>
      </c>
      <c r="Y219" s="15" t="n">
        <f aca="false">SUMIF(AMIP!F:F,'ALL 2020'!C219,AMIP!D:D)</f>
        <v>0</v>
      </c>
      <c r="Z219" s="15" t="n">
        <f aca="false">+SUMIF(ISF!G:G,'ALL 2020'!C219,ISF!E:E)</f>
        <v>0</v>
      </c>
      <c r="AA219" s="29" t="n">
        <f aca="false">+SUMIF(DISCOI!G:G,'ALL 2020'!C219,DISCOI!E:E)</f>
        <v>0</v>
      </c>
      <c r="AB219" s="15" t="n">
        <f aca="false">+SUMIF(MABEL!F:F,'ALL 2020'!C219,MABEL!D:D)</f>
        <v>0</v>
      </c>
      <c r="AC219" s="15" t="n">
        <f aca="false">+SUMIF(NMP!F:F,'ALL 2020'!C219,NMP!D:D)</f>
        <v>0</v>
      </c>
      <c r="AD219" s="15" t="n">
        <f aca="false">SUMIF('AMCHO '!F:F,'ALL 2020'!C219,'AMCHO '!D:D)</f>
        <v>-666387060.33</v>
      </c>
      <c r="AE219" s="41" t="n">
        <f aca="false">+SUMIF(CONFORTIS!G:G,'ALL 2020'!C219,CONFORTIS!E:E)</f>
        <v>0</v>
      </c>
      <c r="AF219" s="15" t="n">
        <f aca="false">+SUMIF('IRS IMMO'!G:G,'ALL 2020'!C219,'IRS IMMO'!E:E)</f>
        <v>0</v>
      </c>
      <c r="AG219" s="15" t="n">
        <f aca="false">+SUMIF(AGRIVETAM!F:F,'ALL 2020'!C219,AGRIVETAM!D:D)</f>
        <v>0</v>
      </c>
      <c r="AH219" s="15" t="n">
        <f aca="false">+SUMIF(EUROPAINTS!F:F,'ALL 2020'!C219,EUROPAINTS!D:D)</f>
        <v>0</v>
      </c>
      <c r="AI219" s="15" t="n">
        <f aca="false">+SUMIF('VET ABE'!F:F,'ALL 2020'!C219,'VET ABE'!E:E)</f>
        <v>0</v>
      </c>
      <c r="AJ219" s="15" t="n">
        <f aca="false">SUMIF('VET FIA'!F:F,'ALL 2020'!C219,'VET FIA'!E:E)</f>
        <v>0</v>
      </c>
      <c r="AK219" s="15" t="n">
        <f aca="false">+SUMIF('CSS SAKAY'!F:F,'ALL 2020'!C219,'CSS SAKAY'!D:D)</f>
        <v>0</v>
      </c>
      <c r="AL219" s="15" t="n">
        <f aca="false">+SUMIF(AGRIMA!F:F,'ALL 2020'!C219,AGRIMA!D:D)</f>
        <v>0</v>
      </c>
      <c r="AM219" s="15" t="n">
        <f aca="false">SUMIF('United Malagasy'!F:F,'ALL 2020'!C219,'United Malagasy'!D:D)</f>
        <v>-61776440.16</v>
      </c>
      <c r="AN219" s="15" t="n">
        <f aca="false">+SUMIF(NUTRIFOOD!E:E,'ALL 2020'!C219,NUTRIFOOD!D:D)</f>
        <v>0</v>
      </c>
      <c r="AO219" s="15" t="n">
        <f aca="false">+SUMIF(FERRIS!H:H,'ALL 2020'!C219,FERRIS!F:F)</f>
        <v>0</v>
      </c>
      <c r="AP219" s="15" t="n">
        <f aca="false">+SUMIF(SEM!F:F,'ALL 2020'!C219,SEM!D:D)</f>
        <v>0</v>
      </c>
      <c r="AQ219" s="15" t="n">
        <f aca="false">+SUMIF(Madatrade!F:F,'ALL 2020'!C219,Madatrade!D:D)</f>
        <v>0</v>
      </c>
      <c r="AR219" s="15" t="n">
        <f aca="false">+SUMIF('FLY TECH'!F:F,'ALL 2020'!C219,'FLY TECH'!E:E)</f>
        <v>0</v>
      </c>
      <c r="AS219" s="15" t="n">
        <f aca="false">+SUMIF('FIRST INVESTISSEMENT'!G:G,'ALL 2020'!C219,'FIRST INVESTISSEMENT'!E:E)</f>
        <v>0</v>
      </c>
      <c r="AT219" s="105" t="n">
        <f aca="false">+SUM(F219:AS219)</f>
        <v>-5110863030.78</v>
      </c>
      <c r="AU219" s="106" t="n">
        <f aca="false">+AT219/$AW$2</f>
        <v>-1125346.63648194</v>
      </c>
    </row>
    <row r="220" customFormat="false" ht="17.25" hidden="false" customHeight="true" outlineLevel="0" collapsed="false">
      <c r="A220" s="6" t="str">
        <f aca="false">+LEFT(B220)</f>
        <v>4</v>
      </c>
      <c r="B220" s="6" t="str">
        <f aca="false">+LEFT(C220,3)</f>
        <v>491</v>
      </c>
      <c r="C220" s="20" t="n">
        <v>49100000</v>
      </c>
      <c r="D220" s="46" t="s">
        <v>2962</v>
      </c>
      <c r="E220" s="57" t="s">
        <v>313</v>
      </c>
      <c r="F220" s="15" t="n">
        <f aca="false">+SUMIF(AGRIFARM!H:H,C220,AGRIFARM!L:L)</f>
        <v>-817084178.31</v>
      </c>
      <c r="G220" s="15" t="n">
        <f aca="false">+SUMIF(AGRICORP!I:I,C220,AGRICORP!E:E)</f>
        <v>0</v>
      </c>
      <c r="H220" s="15" t="n">
        <f aca="false">+SUMIF(SMTP!D:D,'ALL 2020'!C220,SMTP!G:G)</f>
        <v>-552578746.62</v>
      </c>
      <c r="I220" s="15" t="n">
        <f aca="false">+SUMIF(AGRIVET!G:G,C220,AGRIVET!E:E)</f>
        <v>-1619085172.24</v>
      </c>
      <c r="J220" s="15" t="n">
        <f aca="false">+SUMIF(AGRIVAL!G:G,'ALL 2020'!C220,AGRIVAL!E:E)</f>
        <v>-3292416344.4</v>
      </c>
      <c r="K220" s="15" t="n">
        <f aca="false">+SUMIF(AGRIKOBA!G:G,'ALL 2020'!C220,AGRIKOBA!E:E)</f>
        <v>0</v>
      </c>
      <c r="L220" s="15" t="n">
        <f aca="false">+SUMIF(LMOI!F:F,'ALL 2020'!C220,LMOI!D:D)</f>
        <v>-42500004</v>
      </c>
      <c r="M220" s="15" t="n">
        <f aca="false">+SUMIF(TARTINE!G:G,'ALL 2020'!C220,TARTINE!E:E)</f>
        <v>0</v>
      </c>
      <c r="N220" s="15" t="n">
        <f aca="false">+SUMIF(IDF!F:F,'ALL 2020'!C220,IDF!D:D)</f>
        <v>-1091163846.62</v>
      </c>
      <c r="O220" s="15" t="n">
        <f aca="false">+SUMIF(RYA!G:G,C220,RYA!E:E)</f>
        <v>0</v>
      </c>
      <c r="P220" s="15" t="n">
        <f aca="false">+SUMIF('SCI NOAH'!G:G,'ALL 2020'!C220,'SCI NOAH'!E:E)</f>
        <v>0</v>
      </c>
      <c r="Q220" s="15" t="n">
        <f aca="false">+SUMIF(SIM!F:F,'ALL 2020'!C220,SIM!D:D)</f>
        <v>-2500000.01</v>
      </c>
      <c r="R220" s="15" t="n">
        <f aca="false">+SUMIF('First Energy'!F:F,'ALL 2020'!C220,'First Energy'!D:D)</f>
        <v>0.00399971008300781</v>
      </c>
      <c r="S220" s="15" t="n">
        <f aca="false">+SUMIF('ID Motors'!G:G,C220,'ID Motors'!E:E)</f>
        <v>-849654291.09</v>
      </c>
      <c r="T220" s="15" t="n">
        <f aca="false">+SUMIF('ID RENTAL'!G:G,'ALL 2020'!C220,'ID RENTAL'!E:E)</f>
        <v>0</v>
      </c>
      <c r="U220" s="15" t="n">
        <f aca="false">+SUMIF('MCM '!G:G,'ALL 2020'!C220,'MCM '!E:E)</f>
        <v>0</v>
      </c>
      <c r="V220" s="15" t="n">
        <f aca="false">SUMIF(AGRIMOTORS!G:G,C220,AGRIMOTORS!E:E)</f>
        <v>0</v>
      </c>
      <c r="W220" s="15" t="n">
        <f aca="false">+SUMIF(BOVIMA!F:F,'ALL 2020'!C220,BOVIMA!D:D)</f>
        <v>0</v>
      </c>
      <c r="X220" s="15" t="n">
        <f aca="false">+SUMIF(AGRIFEED!F:F,'ALL 2020'!C220,AGRIFEED!D:D)</f>
        <v>0</v>
      </c>
      <c r="Y220" s="15" t="n">
        <f aca="false">SUMIF(AMIP!F:F,'ALL 2020'!C220,AMIP!D:D)</f>
        <v>0</v>
      </c>
      <c r="Z220" s="15" t="n">
        <f aca="false">+SUMIF(ISF!G:G,'ALL 2020'!C220,ISF!E:E)</f>
        <v>0</v>
      </c>
      <c r="AA220" s="29" t="n">
        <f aca="false">+SUMIF(DISCOI!G:G,'ALL 2020'!C220,DISCOI!E:E)</f>
        <v>0</v>
      </c>
      <c r="AB220" s="15" t="n">
        <f aca="false">+SUMIF(MABEL!F:F,'ALL 2020'!C220,MABEL!D:D)</f>
        <v>0</v>
      </c>
      <c r="AC220" s="15" t="n">
        <f aca="false">+SUMIF(NMP!F:F,'ALL 2020'!C220,NMP!D:D)</f>
        <v>0</v>
      </c>
      <c r="AD220" s="15" t="n">
        <f aca="false">SUMIF('AMCHO '!F:F,'ALL 2020'!C220,'AMCHO '!D:D)</f>
        <v>0</v>
      </c>
      <c r="AE220" s="41" t="n">
        <f aca="false">+SUMIF(CONFORTIS!G:G,'ALL 2020'!C220,CONFORTIS!E:E)</f>
        <v>0</v>
      </c>
      <c r="AF220" s="15" t="n">
        <f aca="false">+SUMIF('IRS IMMO'!G:G,'ALL 2020'!C220,'IRS IMMO'!E:E)</f>
        <v>0</v>
      </c>
      <c r="AG220" s="15" t="n">
        <f aca="false">+SUMIF(AGRIVETAM!F:F,'ALL 2020'!C220,AGRIVETAM!D:D)</f>
        <v>0</v>
      </c>
      <c r="AH220" s="15" t="n">
        <f aca="false">+SUMIF(EUROPAINTS!F:F,'ALL 2020'!C220,EUROPAINTS!D:D)</f>
        <v>-16673768</v>
      </c>
      <c r="AI220" s="15" t="n">
        <f aca="false">+SUMIF('VET ABE'!F:F,'ALL 2020'!C220,'VET ABE'!E:E)</f>
        <v>-44544081.6</v>
      </c>
      <c r="AJ220" s="15" t="n">
        <f aca="false">SUMIF('VET FIA'!F:F,'ALL 2020'!C220,'VET FIA'!E:E)</f>
        <v>0</v>
      </c>
      <c r="AK220" s="15" t="n">
        <f aca="false">+SUMIF('CSS SAKAY'!F:F,'ALL 2020'!C220,'CSS SAKAY'!D:D)</f>
        <v>0</v>
      </c>
      <c r="AL220" s="15" t="n">
        <f aca="false">+SUMIF(AGRIMA!F:F,'ALL 2020'!C220,AGRIMA!D:D)</f>
        <v>0</v>
      </c>
      <c r="AM220" s="15" t="n">
        <f aca="false">SUMIF('United Malagasy'!F:F,'ALL 2020'!C220,'United Malagasy'!D:D)</f>
        <v>0</v>
      </c>
      <c r="AN220" s="15" t="n">
        <f aca="false">+SUMIF(NUTRIFOOD!E:E,'ALL 2020'!C220,NUTRIFOOD!D:D)</f>
        <v>0</v>
      </c>
      <c r="AO220" s="15" t="n">
        <f aca="false">+SUMIF(FERRIS!H:H,'ALL 2020'!C220,FERRIS!F:F)</f>
        <v>0</v>
      </c>
      <c r="AP220" s="15" t="n">
        <f aca="false">+SUMIF(SEM!F:F,'ALL 2020'!C220,SEM!D:D)</f>
        <v>-20479998</v>
      </c>
      <c r="AQ220" s="15" t="n">
        <f aca="false">+SUMIF(Madatrade!F:F,'ALL 2020'!C220,Madatrade!D:D)</f>
        <v>0</v>
      </c>
      <c r="AR220" s="15" t="n">
        <f aca="false">+SUMIF('FLY TECH'!F:F,'ALL 2020'!C220,'FLY TECH'!E:E)</f>
        <v>0</v>
      </c>
      <c r="AS220" s="15" t="n">
        <f aca="false">+SUMIF('FIRST INVESTISSEMENT'!G:G,'ALL 2020'!C220,'FIRST INVESTISSEMENT'!E:E)</f>
        <v>0</v>
      </c>
      <c r="AT220" s="105" t="n">
        <f aca="false">+SUM(F220:AS220)</f>
        <v>-8348680430.886</v>
      </c>
      <c r="AU220" s="106" t="n">
        <f aca="false">+AT220/$AW$2</f>
        <v>-1838272.59415447</v>
      </c>
    </row>
    <row r="221" customFormat="false" ht="17.25" hidden="false" customHeight="true" outlineLevel="0" collapsed="false">
      <c r="A221" s="6" t="str">
        <f aca="false">+LEFT(B221)</f>
        <v>4</v>
      </c>
      <c r="B221" s="6" t="str">
        <f aca="false">+LEFT(C221,3)</f>
        <v>496</v>
      </c>
      <c r="C221" s="20" t="n">
        <v>49660000</v>
      </c>
      <c r="D221" s="46" t="s">
        <v>2963</v>
      </c>
      <c r="E221" s="57" t="s">
        <v>680</v>
      </c>
      <c r="F221" s="15" t="n">
        <f aca="false">+SUMIF(AGRIFARM!H:H,C221,AGRIFARM!L:L)</f>
        <v>0</v>
      </c>
      <c r="G221" s="15" t="n">
        <f aca="false">+SUMIF(AGRICORP!I:I,C221,AGRICORP!E:E)</f>
        <v>0</v>
      </c>
      <c r="H221" s="15" t="n">
        <f aca="false">+SUMIF(SMTP!D:D,'ALL 2020'!C221,SMTP!G:G)</f>
        <v>0</v>
      </c>
      <c r="I221" s="15" t="n">
        <f aca="false">+SUMIF(AGRIVET!G:G,C221,AGRIVET!E:E)</f>
        <v>-75155958</v>
      </c>
      <c r="J221" s="15" t="n">
        <f aca="false">+SUMIF(AGRIVAL!G:G,'ALL 2020'!C221,AGRIVAL!E:E)</f>
        <v>0</v>
      </c>
      <c r="K221" s="15" t="n">
        <f aca="false">+SUMIF(AGRIKOBA!G:G,'ALL 2020'!C221,AGRIKOBA!E:E)</f>
        <v>0</v>
      </c>
      <c r="L221" s="15" t="n">
        <f aca="false">+SUMIF(LMOI!F:F,'ALL 2020'!C221,LMOI!D:D)</f>
        <v>0</v>
      </c>
      <c r="M221" s="15" t="n">
        <f aca="false">+SUMIF(TARTINE!G:G,'ALL 2020'!C221,TARTINE!E:E)</f>
        <v>0</v>
      </c>
      <c r="N221" s="15" t="n">
        <f aca="false">+SUMIF(IDF!F:F,'ALL 2020'!C221,IDF!D:D)</f>
        <v>0</v>
      </c>
      <c r="O221" s="15" t="n">
        <f aca="false">+SUMIF(RYA!G:G,C221,RYA!E:E)</f>
        <v>0</v>
      </c>
      <c r="P221" s="15" t="n">
        <f aca="false">+SUMIF('SCI NOAH'!G:G,'ALL 2020'!C221,'SCI NOAH'!E:E)</f>
        <v>0</v>
      </c>
      <c r="Q221" s="15" t="n">
        <f aca="false">+SUMIF(SIM!F:F,'ALL 2020'!C221,SIM!D:D)</f>
        <v>0</v>
      </c>
      <c r="R221" s="15" t="n">
        <f aca="false">+SUMIF('First Energy'!F:F,'ALL 2020'!C221,'First Energy'!D:D)</f>
        <v>0</v>
      </c>
      <c r="S221" s="15" t="n">
        <f aca="false">+SUMIF('ID Motors'!G:G,C221,'ID Motors'!E:E)</f>
        <v>0</v>
      </c>
      <c r="T221" s="15" t="n">
        <f aca="false">+SUMIF('ID RENTAL'!G:G,'ALL 2020'!C221,'ID RENTAL'!E:E)</f>
        <v>0</v>
      </c>
      <c r="U221" s="15" t="n">
        <f aca="false">+SUMIF('MCM '!G:G,'ALL 2020'!C221,'MCM '!E:E)</f>
        <v>0</v>
      </c>
      <c r="V221" s="15" t="n">
        <f aca="false">SUMIF(AGRIMOTORS!G:G,C221,AGRIMOTORS!E:E)</f>
        <v>0</v>
      </c>
      <c r="W221" s="15" t="n">
        <f aca="false">+SUMIF(BOVIMA!F:F,'ALL 2020'!C221,BOVIMA!D:D)</f>
        <v>0</v>
      </c>
      <c r="X221" s="15" t="n">
        <f aca="false">+SUMIF(AGRIFEED!F:F,'ALL 2020'!C221,AGRIFEED!D:D)</f>
        <v>0</v>
      </c>
      <c r="Y221" s="15" t="n">
        <f aca="false">SUMIF(AMIP!F:F,'ALL 2020'!C221,AMIP!D:D)</f>
        <v>0</v>
      </c>
      <c r="Z221" s="15" t="n">
        <f aca="false">+SUMIF(ISF!G:G,'ALL 2020'!C221,ISF!E:E)</f>
        <v>0</v>
      </c>
      <c r="AA221" s="29" t="n">
        <f aca="false">+SUMIF(DISCOI!G:G,'ALL 2020'!C221,DISCOI!E:E)</f>
        <v>0</v>
      </c>
      <c r="AB221" s="15" t="n">
        <f aca="false">+SUMIF(MABEL!F:F,'ALL 2020'!C221,MABEL!D:D)</f>
        <v>-183956909.58</v>
      </c>
      <c r="AC221" s="15" t="n">
        <f aca="false">+SUMIF(NMP!F:F,'ALL 2020'!C221,NMP!D:D)</f>
        <v>0</v>
      </c>
      <c r="AD221" s="15" t="n">
        <f aca="false">SUMIF('AMCHO '!F:F,'ALL 2020'!C221,'AMCHO '!D:D)</f>
        <v>0</v>
      </c>
      <c r="AE221" s="41" t="n">
        <f aca="false">+SUMIF(CONFORTIS!G:G,'ALL 2020'!C221,CONFORTIS!E:E)</f>
        <v>0</v>
      </c>
      <c r="AF221" s="15" t="n">
        <f aca="false">+SUMIF('IRS IMMO'!G:G,'ALL 2020'!C221,'IRS IMMO'!E:E)</f>
        <v>0</v>
      </c>
      <c r="AG221" s="15" t="n">
        <f aca="false">+SUMIF(AGRIVETAM!F:F,'ALL 2020'!C221,AGRIVETAM!D:D)</f>
        <v>0</v>
      </c>
      <c r="AH221" s="15" t="n">
        <f aca="false">+SUMIF(EUROPAINTS!F:F,'ALL 2020'!C221,EUROPAINTS!D:D)</f>
        <v>0</v>
      </c>
      <c r="AI221" s="15" t="n">
        <f aca="false">+SUMIF('VET ABE'!F:F,'ALL 2020'!C221,'VET ABE'!E:E)</f>
        <v>0</v>
      </c>
      <c r="AJ221" s="15" t="n">
        <f aca="false">SUMIF('VET FIA'!F:F,'ALL 2020'!C221,'VET FIA'!E:E)</f>
        <v>0</v>
      </c>
      <c r="AK221" s="15" t="n">
        <f aca="false">+SUMIF('CSS SAKAY'!F:F,'ALL 2020'!C221,'CSS SAKAY'!D:D)</f>
        <v>0</v>
      </c>
      <c r="AL221" s="15" t="n">
        <f aca="false">+SUMIF(AGRIMA!F:F,'ALL 2020'!C221,AGRIMA!D:D)</f>
        <v>0</v>
      </c>
      <c r="AM221" s="15" t="n">
        <f aca="false">SUMIF('United Malagasy'!F:F,'ALL 2020'!C221,'United Malagasy'!D:D)</f>
        <v>0</v>
      </c>
      <c r="AN221" s="15" t="n">
        <f aca="false">+SUMIF(NUTRIFOOD!E:E,'ALL 2020'!C221,NUTRIFOOD!D:D)</f>
        <v>0</v>
      </c>
      <c r="AO221" s="15" t="n">
        <f aca="false">+SUMIF(FERRIS!H:H,'ALL 2020'!C221,FERRIS!F:F)</f>
        <v>0</v>
      </c>
      <c r="AP221" s="15" t="n">
        <f aca="false">+SUMIF(SEM!F:F,'ALL 2020'!C221,SEM!D:D)</f>
        <v>0</v>
      </c>
      <c r="AQ221" s="15" t="n">
        <f aca="false">+SUMIF(Madatrade!F:F,'ALL 2020'!C221,Madatrade!D:D)</f>
        <v>0</v>
      </c>
      <c r="AR221" s="15" t="n">
        <f aca="false">+SUMIF('FLY TECH'!F:F,'ALL 2020'!C221,'FLY TECH'!E:E)</f>
        <v>0</v>
      </c>
      <c r="AS221" s="15" t="n">
        <f aca="false">+SUMIF('FIRST INVESTISSEMENT'!G:G,'ALL 2020'!C221,'FIRST INVESTISSEMENT'!E:E)</f>
        <v>0</v>
      </c>
      <c r="AT221" s="105" t="n">
        <f aca="false">+SUM(F221:AS221)</f>
        <v>-259112867.58</v>
      </c>
      <c r="AU221" s="106" t="n">
        <f aca="false">+AT221/$AW$2</f>
        <v>-57053.3376152405</v>
      </c>
    </row>
    <row r="222" customFormat="false" ht="17.25" hidden="false" customHeight="true" outlineLevel="0" collapsed="false">
      <c r="A222" s="6" t="str">
        <f aca="false">+LEFT(B222)</f>
        <v>5</v>
      </c>
      <c r="B222" s="6" t="str">
        <f aca="false">+LEFT(C222,3)</f>
        <v>511</v>
      </c>
      <c r="C222" s="20" t="n">
        <v>51110000</v>
      </c>
      <c r="D222" s="46" t="s">
        <v>2964</v>
      </c>
      <c r="E222" s="57" t="s">
        <v>314</v>
      </c>
      <c r="F222" s="15" t="n">
        <f aca="false">+SUMIF(AGRIFARM!H:H,C222,AGRIFARM!L:L)</f>
        <v>187966800</v>
      </c>
      <c r="G222" s="15" t="n">
        <f aca="false">+SUMIF(AGRICORP!I:I,C222,AGRICORP!E:E)</f>
        <v>0</v>
      </c>
      <c r="H222" s="15" t="n">
        <f aca="false">+SUMIF(SMTP!D:D,'ALL 2020'!C222,SMTP!G:G)</f>
        <v>490100649.499999</v>
      </c>
      <c r="I222" s="15" t="n">
        <f aca="false">+SUMIF(AGRIVET!G:G,C222,AGRIVET!E:E)</f>
        <v>1769521214.18</v>
      </c>
      <c r="J222" s="15" t="n">
        <f aca="false">+SUMIF(AGRIVAL!G:G,'ALL 2020'!C222,AGRIVAL!E:E)</f>
        <v>469785000</v>
      </c>
      <c r="K222" s="15" t="n">
        <f aca="false">+SUMIF(AGRIKOBA!G:G,'ALL 2020'!C222,AGRIKOBA!E:E)</f>
        <v>0</v>
      </c>
      <c r="L222" s="15" t="n">
        <f aca="false">+SUMIF(LMOI!F:F,'ALL 2020'!C222,LMOI!D:D)</f>
        <v>0</v>
      </c>
      <c r="M222" s="15" t="n">
        <f aca="false">+SUMIF(TARTINE!G:G,'ALL 2020'!C222,TARTINE!E:E)</f>
        <v>0</v>
      </c>
      <c r="N222" s="15" t="n">
        <f aca="false">+SUMIF(IDF!F:F,'ALL 2020'!C222,IDF!D:D)</f>
        <v>1079644584.82</v>
      </c>
      <c r="O222" s="15" t="n">
        <f aca="false">+SUMIF(RYA!G:G,C222,RYA!E:E)</f>
        <v>0</v>
      </c>
      <c r="P222" s="15" t="n">
        <f aca="false">+SUMIF('SCI NOAH'!G:G,'ALL 2020'!C222,'SCI NOAH'!E:E)</f>
        <v>0</v>
      </c>
      <c r="Q222" s="15" t="n">
        <f aca="false">+SUMIF(SIM!F:F,'ALL 2020'!C222,SIM!D:D)</f>
        <v>-450700</v>
      </c>
      <c r="R222" s="15" t="n">
        <f aca="false">+SUMIF('First Energy'!F:F,'ALL 2020'!C222,'First Energy'!D:D)</f>
        <v>0</v>
      </c>
      <c r="S222" s="15" t="n">
        <f aca="false">+SUMIF('ID Motors'!G:G,C222,'ID Motors'!E:E)</f>
        <v>-365461456.12</v>
      </c>
      <c r="T222" s="15" t="n">
        <f aca="false">+SUMIF('ID RENTAL'!G:G,'ALL 2020'!C222,'ID RENTAL'!E:E)</f>
        <v>0.00999999046325684</v>
      </c>
      <c r="U222" s="15" t="n">
        <f aca="false">+SUMIF('MCM '!G:G,'ALL 2020'!C222,'MCM '!E:E)</f>
        <v>253572114.18</v>
      </c>
      <c r="V222" s="15" t="n">
        <f aca="false">SUMIF(AGRIMOTORS!G:G,C222,AGRIMOTORS!E:E)</f>
        <v>6800000</v>
      </c>
      <c r="W222" s="15" t="n">
        <f aca="false">+SUMIF(BOVIMA!F:F,'ALL 2020'!C222,BOVIMA!D:D)</f>
        <v>-7618178</v>
      </c>
      <c r="X222" s="15" t="n">
        <f aca="false">+SUMIF(AGRIFEED!F:F,'ALL 2020'!C222,AGRIFEED!D:D)</f>
        <v>0</v>
      </c>
      <c r="Y222" s="15" t="n">
        <f aca="false">SUMIF(AMIP!F:F,'ALL 2020'!C222,AMIP!D:D)</f>
        <v>0</v>
      </c>
      <c r="Z222" s="15" t="n">
        <f aca="false">+SUMIF(ISF!G:G,'ALL 2020'!C222,ISF!E:E)</f>
        <v>0</v>
      </c>
      <c r="AA222" s="29" t="n">
        <f aca="false">+SUMIF(DISCOI!G:G,'ALL 2020'!C222,DISCOI!E:E)</f>
        <v>893189.019999981</v>
      </c>
      <c r="AB222" s="15" t="n">
        <f aca="false">+SUMIF(MABEL!F:F,'ALL 2020'!C222,MABEL!D:D)</f>
        <v>0</v>
      </c>
      <c r="AC222" s="15" t="n">
        <f aca="false">+SUMIF(NMP!F:F,'ALL 2020'!C222,NMP!D:D)</f>
        <v>0</v>
      </c>
      <c r="AD222" s="15" t="n">
        <f aca="false">SUMIF('AMCHO '!F:F,'ALL 2020'!C222,'AMCHO '!D:D)</f>
        <v>0</v>
      </c>
      <c r="AE222" s="41" t="n">
        <f aca="false">+SUMIF(CONFORTIS!G:G,'ALL 2020'!C222,CONFORTIS!E:E)</f>
        <v>0</v>
      </c>
      <c r="AF222" s="15" t="n">
        <f aca="false">+SUMIF('IRS IMMO'!G:G,'ALL 2020'!C222,'IRS IMMO'!E:E)</f>
        <v>0</v>
      </c>
      <c r="AG222" s="15" t="n">
        <f aca="false">+SUMIF(AGRIVETAM!F:F,'ALL 2020'!C222,AGRIVETAM!D:D)</f>
        <v>26142748.28</v>
      </c>
      <c r="AH222" s="15" t="n">
        <f aca="false">+SUMIF(EUROPAINTS!F:F,'ALL 2020'!C222,EUROPAINTS!D:D)</f>
        <v>2028000</v>
      </c>
      <c r="AI222" s="15" t="n">
        <f aca="false">+SUMIF('VET ABE'!F:F,'ALL 2020'!C222,'VET ABE'!E:E)</f>
        <v>155786155.61</v>
      </c>
      <c r="AJ222" s="15" t="n">
        <f aca="false">SUMIF('VET FIA'!F:F,'ALL 2020'!C222,'VET FIA'!E:E)</f>
        <v>97799987</v>
      </c>
      <c r="AK222" s="15" t="n">
        <f aca="false">+SUMIF('CSS SAKAY'!F:F,'ALL 2020'!C222,'CSS SAKAY'!D:D)</f>
        <v>0</v>
      </c>
      <c r="AL222" s="15" t="n">
        <f aca="false">+SUMIF(AGRIMA!F:F,'ALL 2020'!C222,AGRIMA!D:D)</f>
        <v>0</v>
      </c>
      <c r="AM222" s="15" t="n">
        <f aca="false">SUMIF('United Malagasy'!F:F,'ALL 2020'!C222,'United Malagasy'!D:D)</f>
        <v>0</v>
      </c>
      <c r="AN222" s="15" t="n">
        <f aca="false">+SUMIF(NUTRIFOOD!E:E,'ALL 2020'!C222,NUTRIFOOD!D:D)</f>
        <v>0</v>
      </c>
      <c r="AO222" s="15" t="n">
        <f aca="false">+SUMIF(FERRIS!H:H,'ALL 2020'!C222,FERRIS!F:F)</f>
        <v>0</v>
      </c>
      <c r="AP222" s="15" t="n">
        <f aca="false">+SUMIF(SEM!F:F,'ALL 2020'!C222,SEM!D:D)</f>
        <v>0</v>
      </c>
      <c r="AQ222" s="15" t="n">
        <f aca="false">+SUMIF(Madatrade!F:F,'ALL 2020'!C222,Madatrade!D:D)</f>
        <v>0</v>
      </c>
      <c r="AR222" s="15" t="n">
        <f aca="false">+SUMIF('FLY TECH'!F:F,'ALL 2020'!C222,'FLY TECH'!E:E)</f>
        <v>0</v>
      </c>
      <c r="AS222" s="15" t="n">
        <f aca="false">+SUMIF('FIRST INVESTISSEMENT'!G:G,'ALL 2020'!C222,'FIRST INVESTISSEMENT'!E:E)</f>
        <v>0</v>
      </c>
      <c r="AT222" s="105" t="n">
        <f aca="false">+SUM(F222:AS222)</f>
        <v>4166510108.48</v>
      </c>
      <c r="AU222" s="106" t="n">
        <f aca="false">+AT222/$AW$2</f>
        <v>917412.207724607</v>
      </c>
    </row>
    <row r="223" customFormat="false" ht="17.25" hidden="false" customHeight="true" outlineLevel="0" collapsed="false">
      <c r="A223" s="6" t="str">
        <f aca="false">+LEFT(B223)</f>
        <v>5</v>
      </c>
      <c r="B223" s="6" t="str">
        <f aca="false">+LEFT(C223,3)</f>
        <v>512</v>
      </c>
      <c r="C223" s="20" t="n">
        <v>51201000</v>
      </c>
      <c r="D223" s="46" t="str">
        <f aca="false">+IF(AT223&gt;0,"BIL26","BIL29")</f>
        <v>BIL26</v>
      </c>
      <c r="E223" s="57" t="s">
        <v>319</v>
      </c>
      <c r="F223" s="15" t="n">
        <f aca="false">+SUMIF(AGRIFARM!H:H,C223,AGRIFARM!L:L)</f>
        <v>17260800</v>
      </c>
      <c r="G223" s="15" t="n">
        <f aca="false">+SUMIF(AGRICORP!I:I,C223,AGRICORP!E:E)</f>
        <v>0</v>
      </c>
      <c r="H223" s="15" t="n">
        <f aca="false">+SUMIF(SMTP!D:D,'ALL 2020'!C223,SMTP!G:G)</f>
        <v>0</v>
      </c>
      <c r="I223" s="15" t="n">
        <f aca="false">+SUMIF(AGRIVET!G:G,C223,AGRIVET!E:E)</f>
        <v>4581431</v>
      </c>
      <c r="J223" s="15" t="n">
        <f aca="false">+SUMIF(AGRIVAL!G:G,'ALL 2020'!C223,AGRIVAL!E:E)</f>
        <v>10672409</v>
      </c>
      <c r="K223" s="15" t="n">
        <f aca="false">+SUMIF(AGRIKOBA!G:G,'ALL 2020'!C223,AGRIKOBA!E:E)</f>
        <v>0</v>
      </c>
      <c r="L223" s="15" t="n">
        <f aca="false">+SUMIF(LMOI!F:F,'ALL 2020'!C223,LMOI!D:D)</f>
        <v>0</v>
      </c>
      <c r="M223" s="15" t="n">
        <f aca="false">+SUMIF(TARTINE!G:G,'ALL 2020'!C223,TARTINE!E:E)</f>
        <v>0</v>
      </c>
      <c r="N223" s="15" t="n">
        <f aca="false">+SUMIF(IDF!F:F,'ALL 2020'!C223,IDF!D:D)</f>
        <v>0</v>
      </c>
      <c r="O223" s="15" t="n">
        <f aca="false">+SUMIF(RYA!G:G,C223,RYA!E:E)</f>
        <v>0</v>
      </c>
      <c r="P223" s="15" t="n">
        <f aca="false">+SUMIF('SCI NOAH'!G:G,'ALL 2020'!C223,'SCI NOAH'!E:E)</f>
        <v>0</v>
      </c>
      <c r="Q223" s="15" t="n">
        <f aca="false">+SUMIF(SIM!F:F,'ALL 2020'!C223,SIM!D:D)</f>
        <v>0</v>
      </c>
      <c r="R223" s="15" t="n">
        <f aca="false">+SUMIF('First Energy'!F:F,'ALL 2020'!C223,'First Energy'!D:D)</f>
        <v>0</v>
      </c>
      <c r="S223" s="15" t="n">
        <f aca="false">+SUMIF('ID Motors'!G:G,C223,'ID Motors'!E:E)</f>
        <v>0</v>
      </c>
      <c r="T223" s="15" t="n">
        <f aca="false">+SUMIF('ID RENTAL'!G:G,'ALL 2020'!C223,'ID RENTAL'!E:E)</f>
        <v>0</v>
      </c>
      <c r="U223" s="15" t="n">
        <f aca="false">+SUMIF('MCM '!G:G,'ALL 2020'!C223,'MCM '!E:E)</f>
        <v>0</v>
      </c>
      <c r="V223" s="15" t="n">
        <f aca="false">SUMIF(AGRIMOTORS!G:G,C223,AGRIMOTORS!E:E)</f>
        <v>0</v>
      </c>
      <c r="W223" s="15" t="n">
        <f aca="false">+SUMIF(BOVIMA!F:F,'ALL 2020'!C223,BOVIMA!D:D)</f>
        <v>3975</v>
      </c>
      <c r="X223" s="15" t="n">
        <f aca="false">+SUMIF(AGRIFEED!F:F,'ALL 2020'!C223,AGRIFEED!D:D)</f>
        <v>0</v>
      </c>
      <c r="Y223" s="15" t="n">
        <f aca="false">SUMIF(AMIP!F:F,'ALL 2020'!C223,AMIP!D:D)</f>
        <v>0</v>
      </c>
      <c r="Z223" s="15" t="n">
        <f aca="false">+SUMIF(ISF!G:G,'ALL 2020'!C223,ISF!E:E)</f>
        <v>0</v>
      </c>
      <c r="AA223" s="29" t="n">
        <f aca="false">+SUMIF(DISCOI!G:G,'ALL 2020'!C223,DISCOI!E:E)</f>
        <v>0</v>
      </c>
      <c r="AB223" s="15" t="n">
        <f aca="false">+SUMIF(MABEL!F:F,'ALL 2020'!C223,MABEL!D:D)</f>
        <v>0</v>
      </c>
      <c r="AC223" s="15" t="n">
        <f aca="false">+SUMIF(NMP!F:F,'ALL 2020'!C223,NMP!D:D)</f>
        <v>0</v>
      </c>
      <c r="AD223" s="15" t="n">
        <f aca="false">SUMIF('AMCHO '!F:F,'ALL 2020'!C223,'AMCHO '!D:D)</f>
        <v>0</v>
      </c>
      <c r="AE223" s="41" t="n">
        <f aca="false">+SUMIF(CONFORTIS!G:G,'ALL 2020'!C223,CONFORTIS!E:E)</f>
        <v>0</v>
      </c>
      <c r="AF223" s="15" t="n">
        <f aca="false">+SUMIF('IRS IMMO'!G:G,'ALL 2020'!C223,'IRS IMMO'!E:E)</f>
        <v>0</v>
      </c>
      <c r="AG223" s="15" t="n">
        <f aca="false">+SUMIF(AGRIVETAM!F:F,'ALL 2020'!C223,AGRIVETAM!D:D)</f>
        <v>0</v>
      </c>
      <c r="AH223" s="15" t="n">
        <f aca="false">+SUMIF(EUROPAINTS!F:F,'ALL 2020'!C223,EUROPAINTS!D:D)</f>
        <v>0</v>
      </c>
      <c r="AI223" s="15" t="n">
        <f aca="false">+SUMIF('VET ABE'!F:F,'ALL 2020'!C223,'VET ABE'!E:E)</f>
        <v>1647500</v>
      </c>
      <c r="AJ223" s="15" t="n">
        <f aca="false">SUMIF('VET FIA'!F:F,'ALL 2020'!C223,'VET FIA'!E:E)</f>
        <v>0</v>
      </c>
      <c r="AK223" s="15" t="n">
        <f aca="false">+SUMIF('CSS SAKAY'!F:F,'ALL 2020'!C223,'CSS SAKAY'!D:D)</f>
        <v>0</v>
      </c>
      <c r="AL223" s="15" t="n">
        <f aca="false">+SUMIF(AGRIMA!F:F,'ALL 2020'!C223,AGRIMA!D:D)</f>
        <v>0</v>
      </c>
      <c r="AM223" s="15" t="n">
        <f aca="false">SUMIF('United Malagasy'!F:F,'ALL 2020'!C223,'United Malagasy'!D:D)</f>
        <v>0</v>
      </c>
      <c r="AN223" s="15" t="n">
        <f aca="false">+SUMIF(NUTRIFOOD!E:E,'ALL 2020'!C223,NUTRIFOOD!D:D)</f>
        <v>0</v>
      </c>
      <c r="AO223" s="15" t="n">
        <f aca="false">+SUMIF(FERRIS!H:H,'ALL 2020'!C223,FERRIS!F:F)</f>
        <v>0</v>
      </c>
      <c r="AP223" s="15" t="n">
        <f aca="false">+SUMIF(SEM!F:F,'ALL 2020'!C223,SEM!D:D)</f>
        <v>0</v>
      </c>
      <c r="AQ223" s="15" t="n">
        <f aca="false">+SUMIF(Madatrade!F:F,'ALL 2020'!C223,Madatrade!D:D)</f>
        <v>0</v>
      </c>
      <c r="AR223" s="15" t="n">
        <f aca="false">+SUMIF('FLY TECH'!F:F,'ALL 2020'!C223,'FLY TECH'!E:E)</f>
        <v>0</v>
      </c>
      <c r="AS223" s="15" t="n">
        <f aca="false">+SUMIF('FIRST INVESTISSEMENT'!G:G,'ALL 2020'!C223,'FIRST INVESTISSEMENT'!E:E)</f>
        <v>0</v>
      </c>
      <c r="AT223" s="105" t="n">
        <f aca="false">+SUM(F223:AS223)</f>
        <v>34166115</v>
      </c>
      <c r="AU223" s="106" t="n">
        <f aca="false">+AT223/$AW$2</f>
        <v>7522.94130469725</v>
      </c>
    </row>
    <row r="224" customFormat="false" ht="17.25" hidden="false" customHeight="true" outlineLevel="0" collapsed="false">
      <c r="A224" s="6" t="str">
        <f aca="false">+LEFT(B224)</f>
        <v>5</v>
      </c>
      <c r="B224" s="6" t="str">
        <f aca="false">+LEFT(C224,3)</f>
        <v>512</v>
      </c>
      <c r="C224" s="20" t="n">
        <v>51202000</v>
      </c>
      <c r="D224" s="46" t="str">
        <f aca="false">+IF(AT224&gt;0,"L27","L30")</f>
        <v>L27</v>
      </c>
      <c r="E224" s="57" t="s">
        <v>378</v>
      </c>
      <c r="F224" s="15" t="n">
        <f aca="false">+SUMIF(AGRIFARM!H:H,C224,AGRIFARM!L:L)</f>
        <v>0</v>
      </c>
      <c r="G224" s="15" t="n">
        <f aca="false">+SUMIF(AGRICORP!I:I,C224,AGRICORP!E:E)</f>
        <v>0</v>
      </c>
      <c r="H224" s="15" t="n">
        <f aca="false">+SUMIF(SMTP!D:D,'ALL 2020'!C224,SMTP!G:G)</f>
        <v>0</v>
      </c>
      <c r="I224" s="15" t="n">
        <f aca="false">+SUMIF(AGRIVET!G:G,C224,AGRIVET!E:E)</f>
        <v>56417667</v>
      </c>
      <c r="J224" s="15" t="n">
        <f aca="false">+SUMIF(AGRIVAL!G:G,'ALL 2020'!C224,AGRIVAL!E:E)</f>
        <v>41716500</v>
      </c>
      <c r="K224" s="15" t="n">
        <f aca="false">+SUMIF(AGRIKOBA!G:G,'ALL 2020'!C224,AGRIKOBA!E:E)</f>
        <v>0</v>
      </c>
      <c r="L224" s="15" t="n">
        <f aca="false">+SUMIF(LMOI!F:F,'ALL 2020'!C224,LMOI!D:D)</f>
        <v>0</v>
      </c>
      <c r="M224" s="15" t="n">
        <f aca="false">+SUMIF(TARTINE!G:G,'ALL 2020'!C224,TARTINE!E:E)</f>
        <v>0</v>
      </c>
      <c r="N224" s="15" t="n">
        <f aca="false">+SUMIF(IDF!F:F,'ALL 2020'!C224,IDF!D:D)</f>
        <v>0</v>
      </c>
      <c r="O224" s="15" t="n">
        <f aca="false">+SUMIF(RYA!G:G,C224,RYA!E:E)</f>
        <v>0</v>
      </c>
      <c r="P224" s="15" t="n">
        <f aca="false">+SUMIF('SCI NOAH'!G:G,'ALL 2020'!C224,'SCI NOAH'!E:E)</f>
        <v>0</v>
      </c>
      <c r="Q224" s="15" t="n">
        <f aca="false">+SUMIF(SIM!F:F,'ALL 2020'!C224,SIM!D:D)</f>
        <v>0</v>
      </c>
      <c r="R224" s="15" t="n">
        <f aca="false">+SUMIF('First Energy'!F:F,'ALL 2020'!C224,'First Energy'!D:D)</f>
        <v>0</v>
      </c>
      <c r="S224" s="15" t="n">
        <f aca="false">+SUMIF('ID Motors'!G:G,C224,'ID Motors'!E:E)</f>
        <v>0</v>
      </c>
      <c r="T224" s="15" t="n">
        <f aca="false">+SUMIF('ID RENTAL'!G:G,'ALL 2020'!C224,'ID RENTAL'!E:E)</f>
        <v>0</v>
      </c>
      <c r="U224" s="15" t="n">
        <f aca="false">+SUMIF('MCM '!G:G,'ALL 2020'!C224,'MCM '!E:E)</f>
        <v>0</v>
      </c>
      <c r="V224" s="15" t="n">
        <f aca="false">SUMIF(AGRIMOTORS!G:G,C224,AGRIMOTORS!E:E)</f>
        <v>0</v>
      </c>
      <c r="W224" s="15" t="n">
        <f aca="false">+SUMIF(BOVIMA!F:F,'ALL 2020'!C224,BOVIMA!D:D)</f>
        <v>0</v>
      </c>
      <c r="X224" s="15" t="n">
        <f aca="false">+SUMIF(AGRIFEED!F:F,'ALL 2020'!C224,AGRIFEED!D:D)</f>
        <v>0</v>
      </c>
      <c r="Y224" s="15" t="n">
        <f aca="false">SUMIF(AMIP!F:F,'ALL 2020'!C224,AMIP!D:D)</f>
        <v>0</v>
      </c>
      <c r="Z224" s="15" t="n">
        <f aca="false">+SUMIF(ISF!G:G,'ALL 2020'!C224,ISF!E:E)</f>
        <v>0</v>
      </c>
      <c r="AA224" s="29" t="n">
        <f aca="false">+SUMIF(DISCOI!G:G,'ALL 2020'!C224,DISCOI!E:E)</f>
        <v>0</v>
      </c>
      <c r="AB224" s="15" t="n">
        <f aca="false">+SUMIF(MABEL!F:F,'ALL 2020'!C224,MABEL!D:D)</f>
        <v>0</v>
      </c>
      <c r="AC224" s="15" t="n">
        <f aca="false">+SUMIF(NMP!F:F,'ALL 2020'!C224,NMP!D:D)</f>
        <v>0</v>
      </c>
      <c r="AD224" s="15" t="n">
        <f aca="false">SUMIF('AMCHO '!F:F,'ALL 2020'!C224,'AMCHO '!D:D)</f>
        <v>0</v>
      </c>
      <c r="AE224" s="41" t="n">
        <f aca="false">+SUMIF(CONFORTIS!G:G,'ALL 2020'!C224,CONFORTIS!E:E)</f>
        <v>0</v>
      </c>
      <c r="AF224" s="15" t="n">
        <f aca="false">+SUMIF('IRS IMMO'!G:G,'ALL 2020'!C224,'IRS IMMO'!E:E)</f>
        <v>0</v>
      </c>
      <c r="AG224" s="15" t="n">
        <f aca="false">+SUMIF(AGRIVETAM!F:F,'ALL 2020'!C224,AGRIVETAM!D:D)</f>
        <v>0</v>
      </c>
      <c r="AH224" s="15" t="n">
        <f aca="false">+SUMIF(EUROPAINTS!F:F,'ALL 2020'!C224,EUROPAINTS!D:D)</f>
        <v>0</v>
      </c>
      <c r="AI224" s="15" t="n">
        <f aca="false">+SUMIF('VET ABE'!F:F,'ALL 2020'!C224,'VET ABE'!E:E)</f>
        <v>0</v>
      </c>
      <c r="AJ224" s="15" t="n">
        <f aca="false">SUMIF('VET FIA'!F:F,'ALL 2020'!C224,'VET FIA'!E:E)</f>
        <v>0</v>
      </c>
      <c r="AK224" s="15" t="n">
        <f aca="false">+SUMIF('CSS SAKAY'!F:F,'ALL 2020'!C224,'CSS SAKAY'!D:D)</f>
        <v>0</v>
      </c>
      <c r="AL224" s="15" t="n">
        <f aca="false">+SUMIF(AGRIMA!F:F,'ALL 2020'!C224,AGRIMA!D:D)</f>
        <v>0</v>
      </c>
      <c r="AM224" s="15" t="n">
        <f aca="false">SUMIF('United Malagasy'!F:F,'ALL 2020'!C224,'United Malagasy'!D:D)</f>
        <v>0</v>
      </c>
      <c r="AN224" s="15" t="n">
        <f aca="false">+SUMIF(NUTRIFOOD!E:E,'ALL 2020'!C224,NUTRIFOOD!D:D)</f>
        <v>0</v>
      </c>
      <c r="AO224" s="15" t="n">
        <f aca="false">+SUMIF(FERRIS!H:H,'ALL 2020'!C224,FERRIS!F:F)</f>
        <v>0</v>
      </c>
      <c r="AP224" s="15" t="n">
        <f aca="false">+SUMIF(SEM!F:F,'ALL 2020'!C224,SEM!D:D)</f>
        <v>0</v>
      </c>
      <c r="AQ224" s="15" t="n">
        <f aca="false">+SUMIF(Madatrade!F:F,'ALL 2020'!C224,Madatrade!D:D)</f>
        <v>0</v>
      </c>
      <c r="AR224" s="15" t="n">
        <f aca="false">+SUMIF('FLY TECH'!F:F,'ALL 2020'!C224,'FLY TECH'!E:E)</f>
        <v>0</v>
      </c>
      <c r="AS224" s="15" t="n">
        <f aca="false">+SUMIF('FIRST INVESTISSEMENT'!G:G,'ALL 2020'!C224,'FIRST INVESTISSEMENT'!E:E)</f>
        <v>0</v>
      </c>
      <c r="AT224" s="105" t="n">
        <f aca="false">+SUM(F224:AS224)</f>
        <v>98134167</v>
      </c>
      <c r="AU224" s="106" t="n">
        <f aca="false">+AT224/$AW$2</f>
        <v>21607.8877661788</v>
      </c>
    </row>
    <row r="225" customFormat="false" ht="17.25" hidden="false" customHeight="true" outlineLevel="0" collapsed="false">
      <c r="A225" s="6" t="str">
        <f aca="false">+LEFT(B225)</f>
        <v>5</v>
      </c>
      <c r="B225" s="6" t="str">
        <f aca="false">+LEFT(C225,3)</f>
        <v>512</v>
      </c>
      <c r="C225" s="20" t="n">
        <v>51211000</v>
      </c>
      <c r="D225" s="46" t="str">
        <f aca="false">+IF(AT225&gt;0,"L28","L31")</f>
        <v>L28</v>
      </c>
      <c r="E225" s="57" t="s">
        <v>321</v>
      </c>
      <c r="F225" s="15" t="n">
        <f aca="false">+SUMIF(AGRIFARM!H:H,C225,AGRIFARM!L:L)</f>
        <v>1154888195.83</v>
      </c>
      <c r="G225" s="15" t="n">
        <f aca="false">+SUMIF(AGRICORP!I:I,C225,AGRICORP!E:E)</f>
        <v>0</v>
      </c>
      <c r="H225" s="15" t="n">
        <f aca="false">+SUMIF(SMTP!D:D,'ALL 2020'!C225,SMTP!G:G)</f>
        <v>-121621378.880501</v>
      </c>
      <c r="I225" s="15" t="n">
        <f aca="false">+SUMIF(AGRIVET!G:G,C225,AGRIVET!E:E)</f>
        <v>-317874454.36</v>
      </c>
      <c r="J225" s="15" t="n">
        <f aca="false">+SUMIF(AGRIVAL!G:G,'ALL 2020'!C225,AGRIVAL!E:E)</f>
        <v>151571258.56</v>
      </c>
      <c r="K225" s="15" t="n">
        <f aca="false">+SUMIF(AGRIKOBA!G:G,'ALL 2020'!C225,AGRIKOBA!E:E)</f>
        <v>0</v>
      </c>
      <c r="L225" s="15" t="n">
        <f aca="false">+SUMIF(LMOI!F:F,'ALL 2020'!C225,LMOI!D:D)</f>
        <v>-1621051649.28</v>
      </c>
      <c r="M225" s="15" t="n">
        <f aca="false">+SUMIF(TARTINE!G:G,'ALL 2020'!C225,TARTINE!E:E)</f>
        <v>0</v>
      </c>
      <c r="N225" s="15" t="n">
        <f aca="false">+SUMIF(IDF!F:F,'ALL 2020'!C225,IDF!D:D)</f>
        <v>10519562.8399997</v>
      </c>
      <c r="O225" s="15" t="n">
        <f aca="false">+SUMIF(RYA!G:G,C225,RYA!E:E)</f>
        <v>45214747.3499999</v>
      </c>
      <c r="P225" s="15" t="n">
        <f aca="false">+SUMIF('SCI NOAH'!G:G,'ALL 2020'!C225,'SCI NOAH'!E:E)</f>
        <v>0</v>
      </c>
      <c r="Q225" s="15" t="n">
        <f aca="false">+SUMIF(SIM!F:F,'ALL 2020'!C225,SIM!D:D)</f>
        <v>0</v>
      </c>
      <c r="R225" s="15" t="n">
        <f aca="false">+SUMIF('First Energy'!F:F,'ALL 2020'!C225,'First Energy'!D:D)</f>
        <v>0</v>
      </c>
      <c r="S225" s="15" t="n">
        <f aca="false">+SUMIF('ID Motors'!G:G,C225,'ID Motors'!E:E)</f>
        <v>14040596.71</v>
      </c>
      <c r="T225" s="15" t="n">
        <f aca="false">+SUMIF('ID RENTAL'!G:G,'ALL 2020'!C225,'ID RENTAL'!E:E)</f>
        <v>0</v>
      </c>
      <c r="U225" s="15" t="n">
        <f aca="false">+SUMIF('MCM '!G:G,'ALL 2020'!C225,'MCM '!E:E)</f>
        <v>-216383562.93</v>
      </c>
      <c r="V225" s="15" t="n">
        <f aca="false">SUMIF(AGRIMOTORS!G:G,C225,AGRIMOTORS!E:E)</f>
        <v>0</v>
      </c>
      <c r="W225" s="15" t="n">
        <f aca="false">+SUMIF(BOVIMA!F:F,'ALL 2020'!C225,BOVIMA!D:D)</f>
        <v>0</v>
      </c>
      <c r="X225" s="15" t="n">
        <f aca="false">+SUMIF(AGRIFEED!F:F,'ALL 2020'!C225,AGRIFEED!D:D)</f>
        <v>0</v>
      </c>
      <c r="Y225" s="15" t="n">
        <f aca="false">SUMIF(AMIP!F:F,'ALL 2020'!C225,AMIP!D:D)</f>
        <v>0</v>
      </c>
      <c r="Z225" s="15" t="n">
        <f aca="false">+SUMIF(ISF!G:G,'ALL 2020'!C225,ISF!E:E)</f>
        <v>0</v>
      </c>
      <c r="AA225" s="29" t="n">
        <f aca="false">+SUMIF(DISCOI!G:G,'ALL 2020'!C225,DISCOI!E:E)</f>
        <v>55424947.6999999</v>
      </c>
      <c r="AB225" s="15" t="n">
        <f aca="false">+SUMIF(MABEL!F:F,'ALL 2020'!C225,MABEL!D:D)</f>
        <v>0</v>
      </c>
      <c r="AC225" s="15" t="n">
        <f aca="false">+SUMIF(NMP!F:F,'ALL 2020'!C225,NMP!D:D)</f>
        <v>0</v>
      </c>
      <c r="AD225" s="15" t="n">
        <f aca="false">SUMIF('AMCHO '!F:F,'ALL 2020'!C225,'AMCHO '!D:D)</f>
        <v>0</v>
      </c>
      <c r="AE225" s="41" t="n">
        <f aca="false">+SUMIF(CONFORTIS!G:G,'ALL 2020'!C225,CONFORTIS!E:E)</f>
        <v>0</v>
      </c>
      <c r="AF225" s="15" t="n">
        <f aca="false">+SUMIF('IRS IMMO'!G:G,'ALL 2020'!C225,'IRS IMMO'!E:E)</f>
        <v>211576874.01</v>
      </c>
      <c r="AG225" s="15" t="n">
        <f aca="false">+SUMIF(AGRIVETAM!F:F,'ALL 2020'!C225,AGRIVETAM!D:D)</f>
        <v>0</v>
      </c>
      <c r="AH225" s="15" t="n">
        <f aca="false">+SUMIF(EUROPAINTS!F:F,'ALL 2020'!C225,EUROPAINTS!D:D)</f>
        <v>19589922.21</v>
      </c>
      <c r="AI225" s="15" t="n">
        <f aca="false">+SUMIF('VET ABE'!F:F,'ALL 2020'!C225,'VET ABE'!E:E)</f>
        <v>0</v>
      </c>
      <c r="AJ225" s="15" t="n">
        <f aca="false">SUMIF('VET FIA'!F:F,'ALL 2020'!C225,'VET FIA'!E:E)</f>
        <v>0</v>
      </c>
      <c r="AK225" s="15" t="n">
        <f aca="false">+SUMIF('CSS SAKAY'!F:F,'ALL 2020'!C225,'CSS SAKAY'!D:D)</f>
        <v>0</v>
      </c>
      <c r="AL225" s="15" t="n">
        <f aca="false">+SUMIF(AGRIMA!F:F,'ALL 2020'!C225,AGRIMA!D:D)</f>
        <v>0</v>
      </c>
      <c r="AM225" s="15" t="n">
        <f aca="false">SUMIF('United Malagasy'!F:F,'ALL 2020'!C225,'United Malagasy'!D:D)</f>
        <v>0</v>
      </c>
      <c r="AN225" s="15" t="n">
        <f aca="false">+SUMIF(NUTRIFOOD!E:E,'ALL 2020'!C225,NUTRIFOOD!D:D)</f>
        <v>0</v>
      </c>
      <c r="AO225" s="15" t="n">
        <f aca="false">+SUMIF(FERRIS!H:H,'ALL 2020'!C225,FERRIS!F:F)</f>
        <v>0</v>
      </c>
      <c r="AP225" s="15" t="n">
        <f aca="false">+SUMIF(SEM!F:F,'ALL 2020'!C225,SEM!D:D)</f>
        <v>0</v>
      </c>
      <c r="AQ225" s="15" t="n">
        <f aca="false">+SUMIF(Madatrade!F:F,'ALL 2020'!C225,Madatrade!D:D)</f>
        <v>638944812.51</v>
      </c>
      <c r="AR225" s="15" t="n">
        <f aca="false">+SUMIF('FLY TECH'!F:F,'ALL 2020'!C225,'FLY TECH'!E:E)</f>
        <v>0</v>
      </c>
      <c r="AS225" s="15" t="n">
        <f aca="false">+SUMIF('FIRST INVESTISSEMENT'!G:G,'ALL 2020'!C225,'FIRST INVESTISSEMENT'!E:E)</f>
        <v>3668757.34</v>
      </c>
      <c r="AT225" s="105" t="n">
        <f aca="false">+SUM(F225:AS225)</f>
        <v>28508629.6095002</v>
      </c>
      <c r="AU225" s="106" t="n">
        <f aca="false">+AT225/$AW$2</f>
        <v>6277.23541964382</v>
      </c>
    </row>
    <row r="226" customFormat="false" ht="17.25" hidden="false" customHeight="true" outlineLevel="0" collapsed="false">
      <c r="A226" s="6" t="str">
        <f aca="false">+LEFT(B226)</f>
        <v>5</v>
      </c>
      <c r="B226" s="6" t="str">
        <f aca="false">+LEFT(C226,3)</f>
        <v>512</v>
      </c>
      <c r="C226" s="20" t="n">
        <v>51211010</v>
      </c>
      <c r="D226" s="46" t="str">
        <f aca="false">+IF(AT226&gt;0,"L29","L32")</f>
        <v>L29</v>
      </c>
      <c r="E226" s="57" t="s">
        <v>2966</v>
      </c>
      <c r="F226" s="15" t="n">
        <f aca="false">+SUMIF(AGRIFARM!H:H,C226,AGRIFARM!L:L)</f>
        <v>0</v>
      </c>
      <c r="G226" s="15" t="n">
        <f aca="false">+SUMIF(AGRICORP!I:I,C226,AGRICORP!E:E)</f>
        <v>0</v>
      </c>
      <c r="H226" s="15" t="n">
        <f aca="false">+SUMIF(SMTP!D:D,'ALL 2020'!C226,SMTP!G:G)</f>
        <v>0</v>
      </c>
      <c r="I226" s="15" t="n">
        <f aca="false">+SUMIF(AGRIVET!G:G,C226,AGRIVET!E:E)</f>
        <v>4725771.8</v>
      </c>
      <c r="J226" s="15" t="n">
        <f aca="false">+SUMIF(AGRIVAL!G:G,'ALL 2020'!C226,AGRIVAL!E:E)</f>
        <v>0</v>
      </c>
      <c r="K226" s="15" t="n">
        <f aca="false">+SUMIF(AGRIKOBA!G:G,'ALL 2020'!C226,AGRIKOBA!E:E)</f>
        <v>0</v>
      </c>
      <c r="L226" s="15" t="n">
        <f aca="false">+SUMIF(LMOI!F:F,'ALL 2020'!C226,LMOI!D:D)</f>
        <v>0</v>
      </c>
      <c r="M226" s="15" t="n">
        <f aca="false">+SUMIF(TARTINE!G:G,'ALL 2020'!C226,TARTINE!E:E)</f>
        <v>0</v>
      </c>
      <c r="N226" s="15" t="n">
        <f aca="false">+SUMIF(IDF!F:F,'ALL 2020'!C226,IDF!D:D)</f>
        <v>0</v>
      </c>
      <c r="O226" s="15" t="n">
        <f aca="false">+SUMIF(RYA!G:G,C226,RYA!E:E)</f>
        <v>0</v>
      </c>
      <c r="P226" s="15" t="n">
        <f aca="false">+SUMIF('SCI NOAH'!G:G,'ALL 2020'!C226,'SCI NOAH'!E:E)</f>
        <v>0</v>
      </c>
      <c r="Q226" s="15" t="n">
        <f aca="false">+SUMIF(SIM!F:F,'ALL 2020'!C226,SIM!D:D)</f>
        <v>0</v>
      </c>
      <c r="R226" s="15" t="n">
        <f aca="false">+SUMIF('First Energy'!F:F,'ALL 2020'!C226,'First Energy'!D:D)</f>
        <v>0</v>
      </c>
      <c r="S226" s="15" t="n">
        <f aca="false">+SUMIF('ID Motors'!G:G,C226,'ID Motors'!E:E)</f>
        <v>0</v>
      </c>
      <c r="T226" s="15" t="n">
        <f aca="false">+SUMIF('ID RENTAL'!G:G,'ALL 2020'!C226,'ID RENTAL'!E:E)</f>
        <v>0</v>
      </c>
      <c r="U226" s="15" t="n">
        <f aca="false">+SUMIF('MCM '!G:G,'ALL 2020'!C226,'MCM '!E:E)</f>
        <v>0</v>
      </c>
      <c r="V226" s="15" t="n">
        <f aca="false">SUMIF(AGRIMOTORS!G:G,C226,AGRIMOTORS!E:E)</f>
        <v>0</v>
      </c>
      <c r="W226" s="15" t="n">
        <f aca="false">+SUMIF(BOVIMA!F:F,'ALL 2020'!C226,BOVIMA!D:D)</f>
        <v>0</v>
      </c>
      <c r="X226" s="15" t="n">
        <f aca="false">+SUMIF(AGRIFEED!F:F,'ALL 2020'!C226,AGRIFEED!D:D)</f>
        <v>0</v>
      </c>
      <c r="Y226" s="15" t="n">
        <f aca="false">SUMIF(AMIP!F:F,'ALL 2020'!C226,AMIP!D:D)</f>
        <v>0</v>
      </c>
      <c r="Z226" s="15" t="n">
        <f aca="false">+SUMIF(ISF!G:G,'ALL 2020'!C226,ISF!E:E)</f>
        <v>0</v>
      </c>
      <c r="AA226" s="29" t="n">
        <f aca="false">+SUMIF(DISCOI!G:G,'ALL 2020'!C226,DISCOI!E:E)</f>
        <v>0</v>
      </c>
      <c r="AB226" s="15" t="n">
        <f aca="false">+SUMIF(MABEL!F:F,'ALL 2020'!C226,MABEL!D:D)</f>
        <v>0</v>
      </c>
      <c r="AC226" s="15" t="n">
        <f aca="false">+SUMIF(NMP!F:F,'ALL 2020'!C226,NMP!D:D)</f>
        <v>0</v>
      </c>
      <c r="AD226" s="15" t="n">
        <f aca="false">SUMIF('AMCHO '!F:F,'ALL 2020'!C226,'AMCHO '!D:D)</f>
        <v>0</v>
      </c>
      <c r="AE226" s="41" t="n">
        <f aca="false">+SUMIF(CONFORTIS!G:G,'ALL 2020'!C226,CONFORTIS!E:E)</f>
        <v>0</v>
      </c>
      <c r="AF226" s="15" t="n">
        <f aca="false">+SUMIF('IRS IMMO'!G:G,'ALL 2020'!C226,'IRS IMMO'!E:E)</f>
        <v>0</v>
      </c>
      <c r="AG226" s="15" t="n">
        <f aca="false">+SUMIF(AGRIVETAM!F:F,'ALL 2020'!C226,AGRIVETAM!D:D)</f>
        <v>0</v>
      </c>
      <c r="AH226" s="15" t="n">
        <f aca="false">+SUMIF(EUROPAINTS!F:F,'ALL 2020'!C226,EUROPAINTS!D:D)</f>
        <v>0</v>
      </c>
      <c r="AI226" s="15" t="n">
        <f aca="false">+SUMIF('VET ABE'!F:F,'ALL 2020'!C226,'VET ABE'!E:E)</f>
        <v>0</v>
      </c>
      <c r="AJ226" s="15" t="n">
        <f aca="false">SUMIF('VET FIA'!F:F,'ALL 2020'!C226,'VET FIA'!E:E)</f>
        <v>0</v>
      </c>
      <c r="AK226" s="15" t="n">
        <f aca="false">+SUMIF('CSS SAKAY'!F:F,'ALL 2020'!C226,'CSS SAKAY'!D:D)</f>
        <v>0</v>
      </c>
      <c r="AL226" s="15" t="n">
        <f aca="false">+SUMIF(AGRIMA!F:F,'ALL 2020'!C226,AGRIMA!D:D)</f>
        <v>0</v>
      </c>
      <c r="AM226" s="15" t="n">
        <f aca="false">SUMIF('United Malagasy'!F:F,'ALL 2020'!C226,'United Malagasy'!D:D)</f>
        <v>0</v>
      </c>
      <c r="AN226" s="15" t="n">
        <f aca="false">+SUMIF(NUTRIFOOD!E:E,'ALL 2020'!C226,NUTRIFOOD!D:D)</f>
        <v>0</v>
      </c>
      <c r="AO226" s="15" t="n">
        <f aca="false">+SUMIF(FERRIS!H:H,'ALL 2020'!C226,FERRIS!F:F)</f>
        <v>0</v>
      </c>
      <c r="AP226" s="15" t="n">
        <f aca="false">+SUMIF(SEM!F:F,'ALL 2020'!C226,SEM!D:D)</f>
        <v>0</v>
      </c>
      <c r="AQ226" s="15" t="n">
        <f aca="false">+SUMIF(Madatrade!F:F,'ALL 2020'!C226,Madatrade!D:D)</f>
        <v>0</v>
      </c>
      <c r="AR226" s="15" t="n">
        <f aca="false">+SUMIF('FLY TECH'!F:F,'ALL 2020'!C226,'FLY TECH'!E:E)</f>
        <v>0</v>
      </c>
      <c r="AS226" s="15" t="n">
        <f aca="false">+SUMIF('FIRST INVESTISSEMENT'!G:G,'ALL 2020'!C226,'FIRST INVESTISSEMENT'!E:E)</f>
        <v>0</v>
      </c>
      <c r="AT226" s="105" t="n">
        <f aca="false">+SUM(F226:AS226)</f>
        <v>4725771.8</v>
      </c>
      <c r="AU226" s="106" t="n">
        <f aca="false">+AT226/$AW$2</f>
        <v>1040.554475415</v>
      </c>
    </row>
    <row r="227" customFormat="false" ht="17.25" hidden="false" customHeight="true" outlineLevel="0" collapsed="false">
      <c r="A227" s="6" t="str">
        <f aca="false">+LEFT(B227)</f>
        <v>5</v>
      </c>
      <c r="B227" s="6" t="str">
        <f aca="false">+LEFT(C227,3)</f>
        <v>512</v>
      </c>
      <c r="C227" s="20" t="n">
        <v>51212000</v>
      </c>
      <c r="D227" s="46" t="str">
        <f aca="false">+IF(AT227&gt;0,"L30","L33")</f>
        <v>L30</v>
      </c>
      <c r="E227" s="57" t="s">
        <v>2338</v>
      </c>
      <c r="F227" s="15" t="n">
        <f aca="false">+SUMIF(AGRIFARM!H:H,C227,AGRIFARM!L:L)</f>
        <v>0</v>
      </c>
      <c r="G227" s="15" t="n">
        <f aca="false">+SUMIF(AGRICORP!I:I,C227,AGRICORP!E:E)</f>
        <v>0</v>
      </c>
      <c r="H227" s="15" t="n">
        <f aca="false">+SUMIF(SMTP!D:D,'ALL 2020'!C227,SMTP!G:G)</f>
        <v>35011974.949</v>
      </c>
      <c r="I227" s="15" t="n">
        <f aca="false">+SUMIF(AGRIVET!G:G,C227,AGRIVET!E:E)</f>
        <v>5468580.78</v>
      </c>
      <c r="J227" s="15" t="n">
        <f aca="false">+SUMIF(AGRIVAL!G:G,'ALL 2020'!C227,AGRIVAL!E:E)</f>
        <v>0</v>
      </c>
      <c r="K227" s="15" t="n">
        <f aca="false">+SUMIF(AGRIKOBA!G:G,'ALL 2020'!C227,AGRIKOBA!E:E)</f>
        <v>0</v>
      </c>
      <c r="L227" s="15" t="n">
        <f aca="false">+SUMIF(LMOI!F:F,'ALL 2020'!C227,LMOI!D:D)</f>
        <v>0</v>
      </c>
      <c r="M227" s="15" t="n">
        <f aca="false">+SUMIF(TARTINE!G:G,'ALL 2020'!C227,TARTINE!E:E)</f>
        <v>0</v>
      </c>
      <c r="N227" s="15" t="n">
        <f aca="false">+SUMIF(IDF!F:F,'ALL 2020'!C227,IDF!D:D)</f>
        <v>0</v>
      </c>
      <c r="O227" s="15" t="n">
        <f aca="false">+SUMIF(RYA!G:G,C227,RYA!E:E)</f>
        <v>0</v>
      </c>
      <c r="P227" s="15" t="n">
        <f aca="false">+SUMIF('SCI NOAH'!G:G,'ALL 2020'!C227,'SCI NOAH'!E:E)</f>
        <v>0</v>
      </c>
      <c r="Q227" s="15" t="n">
        <f aca="false">+SUMIF(SIM!F:F,'ALL 2020'!C227,SIM!D:D)</f>
        <v>0</v>
      </c>
      <c r="R227" s="15" t="n">
        <f aca="false">+SUMIF('First Energy'!F:F,'ALL 2020'!C227,'First Energy'!D:D)</f>
        <v>0</v>
      </c>
      <c r="S227" s="15" t="n">
        <f aca="false">+SUMIF('ID Motors'!G:G,C227,'ID Motors'!E:E)</f>
        <v>0</v>
      </c>
      <c r="T227" s="15" t="n">
        <f aca="false">+SUMIF('ID RENTAL'!G:G,'ALL 2020'!C227,'ID RENTAL'!E:E)</f>
        <v>0</v>
      </c>
      <c r="U227" s="15" t="n">
        <f aca="false">+SUMIF('MCM '!G:G,'ALL 2020'!C227,'MCM '!E:E)</f>
        <v>30766131.24</v>
      </c>
      <c r="V227" s="15" t="n">
        <f aca="false">SUMIF(AGRIMOTORS!G:G,C227,AGRIMOTORS!E:E)</f>
        <v>0</v>
      </c>
      <c r="W227" s="15" t="n">
        <f aca="false">+SUMIF(BOVIMA!F:F,'ALL 2020'!C227,BOVIMA!D:D)</f>
        <v>0</v>
      </c>
      <c r="X227" s="15" t="n">
        <f aca="false">+SUMIF(AGRIFEED!F:F,'ALL 2020'!C227,AGRIFEED!D:D)</f>
        <v>0</v>
      </c>
      <c r="Y227" s="15" t="n">
        <f aca="false">SUMIF(AMIP!F:F,'ALL 2020'!C227,AMIP!D:D)</f>
        <v>0</v>
      </c>
      <c r="Z227" s="15" t="n">
        <f aca="false">+SUMIF(ISF!G:G,'ALL 2020'!C227,ISF!E:E)</f>
        <v>0</v>
      </c>
      <c r="AA227" s="29" t="n">
        <f aca="false">+SUMIF(DISCOI!G:G,'ALL 2020'!C227,DISCOI!E:E)</f>
        <v>0</v>
      </c>
      <c r="AB227" s="15" t="n">
        <f aca="false">+SUMIF(MABEL!F:F,'ALL 2020'!C227,MABEL!D:D)</f>
        <v>0</v>
      </c>
      <c r="AC227" s="15" t="n">
        <f aca="false">+SUMIF(NMP!F:F,'ALL 2020'!C227,NMP!D:D)</f>
        <v>0</v>
      </c>
      <c r="AD227" s="15" t="n">
        <f aca="false">SUMIF('AMCHO '!F:F,'ALL 2020'!C227,'AMCHO '!D:D)</f>
        <v>0</v>
      </c>
      <c r="AE227" s="41" t="n">
        <f aca="false">+SUMIF(CONFORTIS!G:G,'ALL 2020'!C227,CONFORTIS!E:E)</f>
        <v>0</v>
      </c>
      <c r="AF227" s="15" t="n">
        <f aca="false">+SUMIF('IRS IMMO'!G:G,'ALL 2020'!C227,'IRS IMMO'!E:E)</f>
        <v>0</v>
      </c>
      <c r="AG227" s="15" t="n">
        <f aca="false">+SUMIF(AGRIVETAM!F:F,'ALL 2020'!C227,AGRIVETAM!D:D)</f>
        <v>0</v>
      </c>
      <c r="AH227" s="15" t="n">
        <f aca="false">+SUMIF(EUROPAINTS!F:F,'ALL 2020'!C227,EUROPAINTS!D:D)</f>
        <v>0</v>
      </c>
      <c r="AI227" s="15" t="n">
        <f aca="false">+SUMIF('VET ABE'!F:F,'ALL 2020'!C227,'VET ABE'!E:E)</f>
        <v>0</v>
      </c>
      <c r="AJ227" s="15" t="n">
        <f aca="false">SUMIF('VET FIA'!F:F,'ALL 2020'!C227,'VET FIA'!E:E)</f>
        <v>0</v>
      </c>
      <c r="AK227" s="15" t="n">
        <f aca="false">+SUMIF('CSS SAKAY'!F:F,'ALL 2020'!C227,'CSS SAKAY'!D:D)</f>
        <v>0</v>
      </c>
      <c r="AL227" s="15" t="n">
        <f aca="false">+SUMIF(AGRIMA!F:F,'ALL 2020'!C227,AGRIMA!D:D)</f>
        <v>0</v>
      </c>
      <c r="AM227" s="15" t="n">
        <f aca="false">SUMIF('United Malagasy'!F:F,'ALL 2020'!C227,'United Malagasy'!D:D)</f>
        <v>0</v>
      </c>
      <c r="AN227" s="15" t="n">
        <f aca="false">+SUMIF(NUTRIFOOD!E:E,'ALL 2020'!C227,NUTRIFOOD!D:D)</f>
        <v>0</v>
      </c>
      <c r="AO227" s="15" t="n">
        <f aca="false">+SUMIF(FERRIS!H:H,'ALL 2020'!C227,FERRIS!F:F)</f>
        <v>0</v>
      </c>
      <c r="AP227" s="15" t="n">
        <f aca="false">+SUMIF(SEM!F:F,'ALL 2020'!C227,SEM!D:D)</f>
        <v>0</v>
      </c>
      <c r="AQ227" s="15" t="n">
        <f aca="false">+SUMIF(Madatrade!F:F,'ALL 2020'!C227,Madatrade!D:D)</f>
        <v>0</v>
      </c>
      <c r="AR227" s="15" t="n">
        <f aca="false">+SUMIF('FLY TECH'!F:F,'ALL 2020'!C227,'FLY TECH'!E:E)</f>
        <v>0</v>
      </c>
      <c r="AS227" s="15" t="n">
        <f aca="false">+SUMIF('FIRST INVESTISSEMENT'!G:G,'ALL 2020'!C227,'FIRST INVESTISSEMENT'!E:E)</f>
        <v>0</v>
      </c>
      <c r="AT227" s="105" t="n">
        <f aca="false">+SUM(F227:AS227)</f>
        <v>71246686.969</v>
      </c>
      <c r="AU227" s="106" t="n">
        <f aca="false">+AT227/$AW$2</f>
        <v>15687.6087381292</v>
      </c>
    </row>
    <row r="228" customFormat="false" ht="17.25" hidden="false" customHeight="true" outlineLevel="0" collapsed="false">
      <c r="A228" s="6" t="str">
        <f aca="false">+LEFT(B228)</f>
        <v>5</v>
      </c>
      <c r="B228" s="6" t="str">
        <f aca="false">+LEFT(C228,3)</f>
        <v>512</v>
      </c>
      <c r="C228" s="20" t="n">
        <v>51213000</v>
      </c>
      <c r="D228" s="46" t="str">
        <f aca="false">+IF(AT228&gt;0,"L31","L34")</f>
        <v>L31</v>
      </c>
      <c r="E228" s="57" t="s">
        <v>2967</v>
      </c>
      <c r="F228" s="15" t="n">
        <f aca="false">+SUMIF(AGRIFARM!H:H,C228,AGRIFARM!L:L)</f>
        <v>0</v>
      </c>
      <c r="G228" s="15" t="n">
        <f aca="false">+SUMIF(AGRICORP!I:I,C228,AGRICORP!E:E)</f>
        <v>0</v>
      </c>
      <c r="H228" s="15" t="n">
        <f aca="false">+SUMIF(SMTP!D:D,'ALL 2020'!C228,SMTP!G:G)</f>
        <v>4458157.0072</v>
      </c>
      <c r="I228" s="15" t="n">
        <f aca="false">+SUMIF(AGRIVET!G:G,C228,AGRIVET!E:E)</f>
        <v>19193850.34</v>
      </c>
      <c r="J228" s="15" t="n">
        <f aca="false">+SUMIF(AGRIVAL!G:G,'ALL 2020'!C228,AGRIVAL!E:E)</f>
        <v>0</v>
      </c>
      <c r="K228" s="15" t="n">
        <f aca="false">+SUMIF(AGRIKOBA!G:G,'ALL 2020'!C228,AGRIKOBA!E:E)</f>
        <v>0</v>
      </c>
      <c r="L228" s="15" t="n">
        <f aca="false">+SUMIF(LMOI!F:F,'ALL 2020'!C228,LMOI!D:D)</f>
        <v>0</v>
      </c>
      <c r="M228" s="15" t="n">
        <f aca="false">+SUMIF(TARTINE!G:G,'ALL 2020'!C228,TARTINE!E:E)</f>
        <v>0</v>
      </c>
      <c r="N228" s="15" t="n">
        <f aca="false">+SUMIF(IDF!F:F,'ALL 2020'!C228,IDF!D:D)</f>
        <v>0</v>
      </c>
      <c r="O228" s="15" t="n">
        <f aca="false">+SUMIF(RYA!G:G,C228,RYA!E:E)</f>
        <v>0</v>
      </c>
      <c r="P228" s="15" t="n">
        <f aca="false">+SUMIF('SCI NOAH'!G:G,'ALL 2020'!C228,'SCI NOAH'!E:E)</f>
        <v>0</v>
      </c>
      <c r="Q228" s="15" t="n">
        <f aca="false">+SUMIF(SIM!F:F,'ALL 2020'!C228,SIM!D:D)</f>
        <v>0</v>
      </c>
      <c r="R228" s="15" t="n">
        <f aca="false">+SUMIF('First Energy'!F:F,'ALL 2020'!C228,'First Energy'!D:D)</f>
        <v>0</v>
      </c>
      <c r="S228" s="15" t="n">
        <f aca="false">+SUMIF('ID Motors'!G:G,C228,'ID Motors'!E:E)</f>
        <v>0</v>
      </c>
      <c r="T228" s="15" t="n">
        <f aca="false">+SUMIF('ID RENTAL'!G:G,'ALL 2020'!C228,'ID RENTAL'!E:E)</f>
        <v>0</v>
      </c>
      <c r="U228" s="15" t="n">
        <f aca="false">+SUMIF('MCM '!G:G,'ALL 2020'!C228,'MCM '!E:E)</f>
        <v>0</v>
      </c>
      <c r="V228" s="15" t="n">
        <f aca="false">SUMIF(AGRIMOTORS!G:G,C228,AGRIMOTORS!E:E)</f>
        <v>0</v>
      </c>
      <c r="W228" s="15" t="n">
        <f aca="false">+SUMIF(BOVIMA!F:F,'ALL 2020'!C228,BOVIMA!D:D)</f>
        <v>0</v>
      </c>
      <c r="X228" s="15" t="n">
        <f aca="false">+SUMIF(AGRIFEED!F:F,'ALL 2020'!C228,AGRIFEED!D:D)</f>
        <v>0</v>
      </c>
      <c r="Y228" s="15" t="n">
        <f aca="false">SUMIF(AMIP!F:F,'ALL 2020'!C228,AMIP!D:D)</f>
        <v>0</v>
      </c>
      <c r="Z228" s="15" t="n">
        <f aca="false">+SUMIF(ISF!G:G,'ALL 2020'!C228,ISF!E:E)</f>
        <v>0</v>
      </c>
      <c r="AA228" s="29" t="n">
        <f aca="false">+SUMIF(DISCOI!G:G,'ALL 2020'!C228,DISCOI!E:E)</f>
        <v>0</v>
      </c>
      <c r="AB228" s="15" t="n">
        <f aca="false">+SUMIF(MABEL!F:F,'ALL 2020'!C228,MABEL!D:D)</f>
        <v>0</v>
      </c>
      <c r="AC228" s="15" t="n">
        <f aca="false">+SUMIF(NMP!F:F,'ALL 2020'!C228,NMP!D:D)</f>
        <v>0</v>
      </c>
      <c r="AD228" s="15" t="n">
        <f aca="false">SUMIF('AMCHO '!F:F,'ALL 2020'!C228,'AMCHO '!D:D)</f>
        <v>0</v>
      </c>
      <c r="AE228" s="41" t="n">
        <f aca="false">+SUMIF(CONFORTIS!G:G,'ALL 2020'!C228,CONFORTIS!E:E)</f>
        <v>0</v>
      </c>
      <c r="AF228" s="15" t="n">
        <f aca="false">+SUMIF('IRS IMMO'!G:G,'ALL 2020'!C228,'IRS IMMO'!E:E)</f>
        <v>0</v>
      </c>
      <c r="AG228" s="15" t="n">
        <f aca="false">+SUMIF(AGRIVETAM!F:F,'ALL 2020'!C228,AGRIVETAM!D:D)</f>
        <v>0</v>
      </c>
      <c r="AH228" s="15" t="n">
        <f aca="false">+SUMIF(EUROPAINTS!F:F,'ALL 2020'!C228,EUROPAINTS!D:D)</f>
        <v>0</v>
      </c>
      <c r="AI228" s="15" t="n">
        <f aca="false">+SUMIF('VET ABE'!F:F,'ALL 2020'!C228,'VET ABE'!E:E)</f>
        <v>0</v>
      </c>
      <c r="AJ228" s="15" t="n">
        <f aca="false">SUMIF('VET FIA'!F:F,'ALL 2020'!C228,'VET FIA'!E:E)</f>
        <v>0</v>
      </c>
      <c r="AK228" s="15" t="n">
        <f aca="false">+SUMIF('CSS SAKAY'!F:F,'ALL 2020'!C228,'CSS SAKAY'!D:D)</f>
        <v>0</v>
      </c>
      <c r="AL228" s="15" t="n">
        <f aca="false">+SUMIF(AGRIMA!F:F,'ALL 2020'!C228,AGRIMA!D:D)</f>
        <v>0</v>
      </c>
      <c r="AM228" s="15" t="n">
        <f aca="false">SUMIF('United Malagasy'!F:F,'ALL 2020'!C228,'United Malagasy'!D:D)</f>
        <v>0</v>
      </c>
      <c r="AN228" s="15" t="n">
        <f aca="false">+SUMIF(NUTRIFOOD!E:E,'ALL 2020'!C228,NUTRIFOOD!D:D)</f>
        <v>0</v>
      </c>
      <c r="AO228" s="15" t="n">
        <f aca="false">+SUMIF(FERRIS!H:H,'ALL 2020'!C228,FERRIS!F:F)</f>
        <v>0</v>
      </c>
      <c r="AP228" s="15" t="n">
        <f aca="false">+SUMIF(SEM!F:F,'ALL 2020'!C228,SEM!D:D)</f>
        <v>0</v>
      </c>
      <c r="AQ228" s="15" t="n">
        <f aca="false">+SUMIF(Madatrade!F:F,'ALL 2020'!C228,Madatrade!D:D)</f>
        <v>0</v>
      </c>
      <c r="AR228" s="15" t="n">
        <f aca="false">+SUMIF('FLY TECH'!F:F,'ALL 2020'!C228,'FLY TECH'!E:E)</f>
        <v>0</v>
      </c>
      <c r="AS228" s="15" t="n">
        <f aca="false">+SUMIF('FIRST INVESTISSEMENT'!G:G,'ALL 2020'!C228,'FIRST INVESTISSEMENT'!E:E)</f>
        <v>0</v>
      </c>
      <c r="AT228" s="105" t="n">
        <f aca="false">+SUM(F228:AS228)</f>
        <v>23652007.3472</v>
      </c>
      <c r="AU228" s="106" t="n">
        <f aca="false">+AT228/$AW$2</f>
        <v>5207.86934690274</v>
      </c>
    </row>
    <row r="229" customFormat="false" ht="17.25" hidden="false" customHeight="true" outlineLevel="0" collapsed="false">
      <c r="A229" s="6" t="str">
        <f aca="false">+LEFT(B229)</f>
        <v>5</v>
      </c>
      <c r="B229" s="6" t="str">
        <f aca="false">+LEFT(C229,3)</f>
        <v>512</v>
      </c>
      <c r="C229" s="20" t="n">
        <v>51221000</v>
      </c>
      <c r="D229" s="46" t="str">
        <f aca="false">+IF(AT229&gt;0,"BIL26","BIL29")</f>
        <v>BIL29</v>
      </c>
      <c r="E229" s="57" t="s">
        <v>323</v>
      </c>
      <c r="F229" s="15" t="n">
        <f aca="false">+SUMIF(AGRIFARM!H:H,C229,AGRIFARM!L:L)</f>
        <v>218620369.33</v>
      </c>
      <c r="G229" s="15" t="n">
        <f aca="false">+SUMIF(AGRICORP!I:I,C229,AGRICORP!E:E)</f>
        <v>0</v>
      </c>
      <c r="H229" s="15" t="n">
        <f aca="false">+SUMIF(SMTP!D:D,'ALL 2020'!C229,SMTP!G:G)</f>
        <v>-193551397.876201</v>
      </c>
      <c r="I229" s="15" t="n">
        <f aca="false">+SUMIF(AGRIVET!G:G,C229,AGRIVET!E:E)</f>
        <v>-84031534.62</v>
      </c>
      <c r="J229" s="15" t="n">
        <f aca="false">+SUMIF(AGRIVAL!G:G,'ALL 2020'!C229,AGRIVAL!E:E)</f>
        <v>-326159346.53</v>
      </c>
      <c r="K229" s="15" t="n">
        <f aca="false">+SUMIF(AGRIKOBA!G:G,'ALL 2020'!C229,AGRIKOBA!E:E)</f>
        <v>0</v>
      </c>
      <c r="L229" s="15" t="n">
        <f aca="false">+SUMIF(LMOI!F:F,'ALL 2020'!C229,LMOI!D:D)</f>
        <v>0</v>
      </c>
      <c r="M229" s="15" t="n">
        <f aca="false">+SUMIF(TARTINE!G:G,'ALL 2020'!C229,TARTINE!E:E)</f>
        <v>0</v>
      </c>
      <c r="N229" s="15" t="n">
        <f aca="false">+SUMIF(IDF!F:F,'ALL 2020'!C229,IDF!D:D)</f>
        <v>115165618.11</v>
      </c>
      <c r="O229" s="15" t="n">
        <f aca="false">+SUMIF(RYA!G:G,C229,RYA!E:E)</f>
        <v>0</v>
      </c>
      <c r="P229" s="15" t="n">
        <f aca="false">+SUMIF('SCI NOAH'!G:G,'ALL 2020'!C229,'SCI NOAH'!E:E)</f>
        <v>0</v>
      </c>
      <c r="Q229" s="15" t="n">
        <f aca="false">+SUMIF(SIM!F:F,'ALL 2020'!C229,SIM!D:D)</f>
        <v>124349696.95</v>
      </c>
      <c r="R229" s="15" t="n">
        <f aca="false">+SUMIF('First Energy'!F:F,'ALL 2020'!C229,'First Energy'!D:D)</f>
        <v>-615211.319999993</v>
      </c>
      <c r="S229" s="15" t="n">
        <f aca="false">+SUMIF('ID Motors'!G:G,C229,'ID Motors'!E:E)</f>
        <v>-1375380992.35</v>
      </c>
      <c r="T229" s="15" t="n">
        <f aca="false">+SUMIF('ID RENTAL'!G:G,'ALL 2020'!C229,'ID RENTAL'!E:E)</f>
        <v>28759888.7400002</v>
      </c>
      <c r="U229" s="15" t="n">
        <f aca="false">+SUMIF('MCM '!G:G,'ALL 2020'!C229,'MCM '!E:E)</f>
        <v>0</v>
      </c>
      <c r="V229" s="15" t="n">
        <f aca="false">SUMIF(AGRIMOTORS!G:G,C229,AGRIMOTORS!E:E)</f>
        <v>0</v>
      </c>
      <c r="W229" s="15" t="n">
        <f aca="false">+SUMIF(BOVIMA!F:F,'ALL 2020'!C229,BOVIMA!D:D)</f>
        <v>26636454.49</v>
      </c>
      <c r="X229" s="15" t="n">
        <f aca="false">+SUMIF(AGRIFEED!F:F,'ALL 2020'!C229,AGRIFEED!D:D)</f>
        <v>0</v>
      </c>
      <c r="Y229" s="15" t="n">
        <f aca="false">SUMIF(AMIP!F:F,'ALL 2020'!C229,AMIP!D:D)</f>
        <v>0</v>
      </c>
      <c r="Z229" s="15" t="n">
        <f aca="false">+SUMIF(ISF!G:G,'ALL 2020'!C229,ISF!E:E)</f>
        <v>0</v>
      </c>
      <c r="AA229" s="29" t="n">
        <f aca="false">+SUMIF(DISCOI!G:G,'ALL 2020'!C229,DISCOI!E:E)</f>
        <v>7631603.43000001</v>
      </c>
      <c r="AB229" s="15" t="n">
        <f aca="false">+SUMIF(MABEL!F:F,'ALL 2020'!C229,MABEL!D:D)</f>
        <v>191496177.08</v>
      </c>
      <c r="AC229" s="15" t="n">
        <f aca="false">+SUMIF(NMP!F:F,'ALL 2020'!C229,NMP!D:D)</f>
        <v>16883221.1</v>
      </c>
      <c r="AD229" s="15" t="n">
        <f aca="false">SUMIF('AMCHO '!F:F,'ALL 2020'!C229,'AMCHO '!D:D)</f>
        <v>0</v>
      </c>
      <c r="AE229" s="41" t="n">
        <f aca="false">+SUMIF(CONFORTIS!G:G,'ALL 2020'!C229,CONFORTIS!E:E)</f>
        <v>0</v>
      </c>
      <c r="AF229" s="15" t="n">
        <f aca="false">+SUMIF('IRS IMMO'!G:G,'ALL 2020'!C229,'IRS IMMO'!E:E)</f>
        <v>0</v>
      </c>
      <c r="AG229" s="15" t="n">
        <f aca="false">+SUMIF(AGRIVETAM!F:F,'ALL 2020'!C229,AGRIVETAM!D:D)</f>
        <v>0</v>
      </c>
      <c r="AH229" s="15" t="n">
        <f aca="false">+SUMIF(EUROPAINTS!F:F,'ALL 2020'!C229,EUROPAINTS!D:D)</f>
        <v>23683566.18</v>
      </c>
      <c r="AI229" s="15" t="n">
        <f aca="false">+SUMIF('VET ABE'!F:F,'ALL 2020'!C229,'VET ABE'!E:E)</f>
        <v>0</v>
      </c>
      <c r="AJ229" s="15" t="n">
        <f aca="false">SUMIF('VET FIA'!F:F,'ALL 2020'!C229,'VET FIA'!E:E)</f>
        <v>0</v>
      </c>
      <c r="AK229" s="15" t="n">
        <f aca="false">+SUMIF('CSS SAKAY'!F:F,'ALL 2020'!C229,'CSS SAKAY'!D:D)</f>
        <v>0</v>
      </c>
      <c r="AL229" s="15" t="n">
        <f aca="false">+SUMIF(AGRIMA!F:F,'ALL 2020'!C229,AGRIMA!D:D)</f>
        <v>0</v>
      </c>
      <c r="AM229" s="15" t="n">
        <f aca="false">SUMIF('United Malagasy'!F:F,'ALL 2020'!C229,'United Malagasy'!D:D)</f>
        <v>0</v>
      </c>
      <c r="AN229" s="15" t="n">
        <f aca="false">+SUMIF(NUTRIFOOD!E:E,'ALL 2020'!C229,NUTRIFOOD!D:D)</f>
        <v>920123.06</v>
      </c>
      <c r="AO229" s="15" t="n">
        <f aca="false">+SUMIF(FERRIS!H:H,'ALL 2020'!C229,FERRIS!F:F)</f>
        <v>-436902076.240005</v>
      </c>
      <c r="AP229" s="15" t="n">
        <f aca="false">+SUMIF(SEM!F:F,'ALL 2020'!C229,SEM!D:D)</f>
        <v>0</v>
      </c>
      <c r="AQ229" s="15" t="n">
        <f aca="false">+SUMIF(Madatrade!F:F,'ALL 2020'!C229,Madatrade!D:D)</f>
        <v>76118805.41</v>
      </c>
      <c r="AR229" s="15" t="n">
        <f aca="false">+SUMIF('FLY TECH'!F:F,'ALL 2020'!C229,'FLY TECH'!E:E)</f>
        <v>68979190.98</v>
      </c>
      <c r="AS229" s="15" t="n">
        <f aca="false">+SUMIF('FIRST INVESTISSEMENT'!G:G,'ALL 2020'!C229,'FIRST INVESTISSEMENT'!E:E)</f>
        <v>64098631.55</v>
      </c>
      <c r="AT229" s="105" t="n">
        <f aca="false">+SUM(F229:AS229)</f>
        <v>-1453297212.52621</v>
      </c>
      <c r="AU229" s="106" t="n">
        <f aca="false">+AT229/$AW$2</f>
        <v>-319997.448586553</v>
      </c>
    </row>
    <row r="230" customFormat="false" ht="17.25" hidden="false" customHeight="true" outlineLevel="0" collapsed="false">
      <c r="A230" s="6" t="str">
        <f aca="false">+LEFT(B230)</f>
        <v>5</v>
      </c>
      <c r="B230" s="6" t="str">
        <f aca="false">+LEFT(C230,3)</f>
        <v>512</v>
      </c>
      <c r="C230" s="20" t="n">
        <v>51222000</v>
      </c>
      <c r="D230" s="46" t="str">
        <f aca="false">+IF(AT230&gt;0,"L33","L36")</f>
        <v>L33</v>
      </c>
      <c r="E230" s="57" t="s">
        <v>3027</v>
      </c>
      <c r="F230" s="15" t="n">
        <f aca="false">+SUMIF(AGRIFARM!H:H,C230,AGRIFARM!L:L)</f>
        <v>0</v>
      </c>
      <c r="G230" s="15" t="n">
        <f aca="false">+SUMIF(AGRICORP!I:I,C230,AGRICORP!E:E)</f>
        <v>0</v>
      </c>
      <c r="H230" s="15" t="n">
        <f aca="false">+SUMIF(SMTP!D:D,'ALL 2020'!C230,SMTP!G:G)</f>
        <v>0</v>
      </c>
      <c r="I230" s="15" t="n">
        <f aca="false">+SUMIF(AGRIVET!G:G,C230,AGRIVET!E:E)</f>
        <v>0</v>
      </c>
      <c r="J230" s="15"/>
      <c r="K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 t="n">
        <f aca="false">SUMIF(AGRIMOTORS!G:G,C230,AGRIMOTORS!E:E)</f>
        <v>0</v>
      </c>
      <c r="W230" s="15"/>
      <c r="X230" s="15"/>
      <c r="Y230" s="15"/>
      <c r="Z230" s="15" t="n">
        <f aca="false">+SUMIF(ISF!G:G,'ALL 2020'!C230,ISF!E:E)</f>
        <v>0</v>
      </c>
      <c r="AA230" s="29"/>
      <c r="AB230" s="15" t="n">
        <f aca="false">+SUMIF(MABEL!F:F,'ALL 2020'!C230,MABEL!D:D)</f>
        <v>0</v>
      </c>
      <c r="AC230" s="15" t="n">
        <f aca="false">+SUMIF(NMP!F:F,'ALL 2020'!C230,NMP!D:D)</f>
        <v>2642847.41</v>
      </c>
      <c r="AD230" s="15" t="n">
        <f aca="false">SUMIF('AMCHO '!F:F,'ALL 2020'!C230,'AMCHO '!D:D)</f>
        <v>0</v>
      </c>
      <c r="AE230" s="41" t="n">
        <f aca="false">+SUMIF(CONFORTIS!G:G,'ALL 2020'!C230,CONFORTIS!E:E)</f>
        <v>0</v>
      </c>
      <c r="AF230" s="15" t="n">
        <f aca="false">+SUMIF('IRS IMMO'!G:G,'ALL 2020'!C230,'IRS IMMO'!E:E)</f>
        <v>0</v>
      </c>
      <c r="AG230" s="15" t="n">
        <f aca="false">+SUMIF(AGRIVETAM!F:F,'ALL 2020'!C230,AGRIVETAM!D:D)</f>
        <v>0</v>
      </c>
      <c r="AH230" s="15" t="n">
        <f aca="false">+SUMIF(EUROPAINTS!F:F,'ALL 2020'!C230,EUROPAINTS!D:D)</f>
        <v>0</v>
      </c>
      <c r="AI230" s="15" t="n">
        <f aca="false">+SUMIF('VET ABE'!F:F,'ALL 2020'!C230,'VET ABE'!E:E)</f>
        <v>0</v>
      </c>
      <c r="AJ230" s="15" t="n">
        <f aca="false">SUMIF('VET FIA'!F:F,'ALL 2020'!C230,'VET FIA'!E:E)</f>
        <v>0</v>
      </c>
      <c r="AK230" s="15" t="n">
        <f aca="false">+SUMIF('CSS SAKAY'!F:F,'ALL 2020'!C230,'CSS SAKAY'!D:D)</f>
        <v>0</v>
      </c>
      <c r="AL230" s="15" t="n">
        <f aca="false">+SUMIF(AGRIMA!F:F,'ALL 2020'!C230,AGRIMA!D:D)</f>
        <v>0</v>
      </c>
      <c r="AM230" s="15" t="n">
        <f aca="false">SUMIF('United Malagasy'!F:F,'ALL 2020'!C230,'United Malagasy'!D:D)</f>
        <v>0</v>
      </c>
      <c r="AN230" s="15" t="n">
        <f aca="false">+SUMIF(NUTRIFOOD!E:E,'ALL 2020'!C230,NUTRIFOOD!D:D)</f>
        <v>0</v>
      </c>
      <c r="AO230" s="15" t="n">
        <f aca="false">+SUMIF(FERRIS!H:H,'ALL 2020'!C230,FERRIS!F:F)</f>
        <v>0</v>
      </c>
      <c r="AP230" s="15" t="n">
        <f aca="false">+SUMIF(SEM!F:F,'ALL 2020'!C230,SEM!D:D)</f>
        <v>0</v>
      </c>
      <c r="AQ230" s="15" t="n">
        <f aca="false">+SUMIF(Madatrade!F:F,'ALL 2020'!C230,Madatrade!D:D)</f>
        <v>0</v>
      </c>
      <c r="AR230" s="15" t="n">
        <f aca="false">+SUMIF('FLY TECH'!F:F,'ALL 2020'!C230,'FLY TECH'!E:E)</f>
        <v>0</v>
      </c>
      <c r="AS230" s="15" t="n">
        <f aca="false">+SUMIF('FIRST INVESTISSEMENT'!G:G,'ALL 2020'!C230,'FIRST INVESTISSEMENT'!E:E)</f>
        <v>0</v>
      </c>
      <c r="AT230" s="105" t="n">
        <f aca="false">+SUM(F230:AS230)</f>
        <v>2642847.41</v>
      </c>
      <c r="AU230" s="106" t="n">
        <f aca="false">+AT230/$AW$2</f>
        <v>581.921179586885</v>
      </c>
    </row>
    <row r="231" customFormat="false" ht="17.25" hidden="false" customHeight="true" outlineLevel="0" collapsed="false">
      <c r="A231" s="6" t="str">
        <f aca="false">+LEFT(B231)</f>
        <v>5</v>
      </c>
      <c r="B231" s="6" t="str">
        <f aca="false">+LEFT(C231,3)</f>
        <v>512</v>
      </c>
      <c r="C231" s="20" t="n">
        <v>51223000</v>
      </c>
      <c r="D231" s="46" t="str">
        <f aca="false">+IF(AT231&gt;0,"L34","L37")</f>
        <v>L34</v>
      </c>
      <c r="E231" s="57" t="s">
        <v>2176</v>
      </c>
      <c r="F231" s="15" t="n">
        <f aca="false">+SUMIF(AGRIFARM!H:H,C231,AGRIFARM!L:L)</f>
        <v>0</v>
      </c>
      <c r="G231" s="15" t="n">
        <f aca="false">+SUMIF(AGRICORP!I:I,C231,AGRICORP!E:E)</f>
        <v>0</v>
      </c>
      <c r="H231" s="15" t="n">
        <f aca="false">+SUMIF(SMTP!D:D,'ALL 2020'!C231,SMTP!G:G)</f>
        <v>0</v>
      </c>
      <c r="I231" s="15" t="n">
        <f aca="false">+SUMIF(AGRIVET!G:G,C231,AGRIVET!E:E)</f>
        <v>0</v>
      </c>
      <c r="J231" s="15"/>
      <c r="K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 t="n">
        <f aca="false">SUMIF(AGRIMOTORS!G:G,C231,AGRIMOTORS!E:E)</f>
        <v>0</v>
      </c>
      <c r="W231" s="15"/>
      <c r="X231" s="15"/>
      <c r="Y231" s="15"/>
      <c r="Z231" s="15" t="n">
        <f aca="false">+SUMIF(ISF!G:G,'ALL 2020'!C231,ISF!E:E)</f>
        <v>0</v>
      </c>
      <c r="AA231" s="29"/>
      <c r="AB231" s="15" t="n">
        <f aca="false">+SUMIF(MABEL!F:F,'ALL 2020'!C231,MABEL!D:D)</f>
        <v>0</v>
      </c>
      <c r="AC231" s="15" t="n">
        <f aca="false">+SUMIF(NMP!F:F,'ALL 2020'!C231,NMP!D:D)</f>
        <v>67682532.72</v>
      </c>
      <c r="AD231" s="15" t="n">
        <f aca="false">SUMIF('AMCHO '!F:F,'ALL 2020'!C231,'AMCHO '!D:D)</f>
        <v>0</v>
      </c>
      <c r="AE231" s="41" t="n">
        <f aca="false">+SUMIF(CONFORTIS!G:G,'ALL 2020'!C231,CONFORTIS!E:E)</f>
        <v>0</v>
      </c>
      <c r="AF231" s="15" t="n">
        <f aca="false">+SUMIF('IRS IMMO'!G:G,'ALL 2020'!C231,'IRS IMMO'!E:E)</f>
        <v>0</v>
      </c>
      <c r="AG231" s="15" t="n">
        <f aca="false">+SUMIF(AGRIVETAM!F:F,'ALL 2020'!C231,AGRIVETAM!D:D)</f>
        <v>0</v>
      </c>
      <c r="AH231" s="15" t="n">
        <f aca="false">+SUMIF(EUROPAINTS!F:F,'ALL 2020'!C231,EUROPAINTS!D:D)</f>
        <v>0</v>
      </c>
      <c r="AI231" s="15" t="n">
        <f aca="false">+SUMIF('VET ABE'!F:F,'ALL 2020'!C231,'VET ABE'!E:E)</f>
        <v>0</v>
      </c>
      <c r="AJ231" s="15" t="n">
        <f aca="false">SUMIF('VET FIA'!F:F,'ALL 2020'!C231,'VET FIA'!E:E)</f>
        <v>0</v>
      </c>
      <c r="AK231" s="15" t="n">
        <f aca="false">+SUMIF('CSS SAKAY'!F:F,'ALL 2020'!C231,'CSS SAKAY'!D:D)</f>
        <v>0</v>
      </c>
      <c r="AL231" s="15" t="n">
        <f aca="false">+SUMIF(AGRIMA!F:F,'ALL 2020'!C231,AGRIMA!D:D)</f>
        <v>0</v>
      </c>
      <c r="AM231" s="15" t="n">
        <f aca="false">SUMIF('United Malagasy'!F:F,'ALL 2020'!C231,'United Malagasy'!D:D)</f>
        <v>0</v>
      </c>
      <c r="AN231" s="15" t="n">
        <f aca="false">+SUMIF(NUTRIFOOD!E:E,'ALL 2020'!C231,NUTRIFOOD!D:D)</f>
        <v>0</v>
      </c>
      <c r="AO231" s="15" t="n">
        <f aca="false">+SUMIF(FERRIS!H:H,'ALL 2020'!C231,FERRIS!F:F)</f>
        <v>0</v>
      </c>
      <c r="AP231" s="15" t="n">
        <f aca="false">+SUMIF(SEM!F:F,'ALL 2020'!C231,SEM!D:D)</f>
        <v>0</v>
      </c>
      <c r="AQ231" s="15" t="n">
        <f aca="false">+SUMIF(Madatrade!F:F,'ALL 2020'!C231,Madatrade!D:D)</f>
        <v>0</v>
      </c>
      <c r="AR231" s="15" t="n">
        <f aca="false">+SUMIF('FLY TECH'!F:F,'ALL 2020'!C231,'FLY TECH'!E:E)</f>
        <v>0</v>
      </c>
      <c r="AS231" s="15" t="n">
        <f aca="false">+SUMIF('FIRST INVESTISSEMENT'!G:G,'ALL 2020'!C231,'FIRST INVESTISSEMENT'!E:E)</f>
        <v>0</v>
      </c>
      <c r="AT231" s="105" t="n">
        <f aca="false">+SUM(F231:AS231)</f>
        <v>67682532.72</v>
      </c>
      <c r="AU231" s="106" t="n">
        <f aca="false">+AT231/$AW$2</f>
        <v>14902.8275824106</v>
      </c>
    </row>
    <row r="232" customFormat="false" ht="17.25" hidden="false" customHeight="true" outlineLevel="0" collapsed="false">
      <c r="A232" s="6" t="str">
        <f aca="false">+LEFT(B232)</f>
        <v>5</v>
      </c>
      <c r="B232" s="6" t="str">
        <f aca="false">+LEFT(C232,3)</f>
        <v>512</v>
      </c>
      <c r="C232" s="20" t="n">
        <v>51231000</v>
      </c>
      <c r="D232" s="46" t="str">
        <f aca="false">+IF(AT232&gt;0,"L35","L38")</f>
        <v>L35</v>
      </c>
      <c r="E232" s="57" t="s">
        <v>325</v>
      </c>
      <c r="F232" s="15" t="n">
        <f aca="false">+SUMIF(AGRIFARM!H:H,C232,AGRIFARM!L:L)</f>
        <v>67652067.43</v>
      </c>
      <c r="G232" s="15" t="n">
        <f aca="false">+SUMIF(AGRICORP!I:I,C232,AGRICORP!E:E)</f>
        <v>0</v>
      </c>
      <c r="H232" s="15" t="n">
        <f aca="false">+SUMIF(SMTP!D:D,'ALL 2020'!C232,SMTP!G:G)</f>
        <v>-258616753.895199</v>
      </c>
      <c r="I232" s="15" t="n">
        <f aca="false">+SUMIF(AGRIVET!G:G,C232,AGRIVET!E:E)</f>
        <v>230798363.99</v>
      </c>
      <c r="J232" s="15" t="n">
        <f aca="false">+SUMIF(AGRIVAL!G:G,'ALL 2020'!C232,AGRIVAL!E:E)</f>
        <v>-46755793.14</v>
      </c>
      <c r="K232" s="15" t="n">
        <f aca="false">+SUMIF(AGRIKOBA!G:G,'ALL 2020'!C232,AGRIKOBA!E:E)</f>
        <v>0</v>
      </c>
      <c r="L232" s="15" t="n">
        <f aca="false">+SUMIF(LMOI!F:F,'ALL 2020'!C232,LMOI!D:D)</f>
        <v>0</v>
      </c>
      <c r="M232" s="15" t="n">
        <f aca="false">+SUMIF(TARTINE!G:G,'ALL 2020'!C232,TARTINE!E:E)</f>
        <v>540388.65</v>
      </c>
      <c r="N232" s="15" t="n">
        <f aca="false">+SUMIF(IDF!F:F,'ALL 2020'!C232,IDF!D:D)</f>
        <v>19100766.75</v>
      </c>
      <c r="O232" s="15" t="n">
        <f aca="false">+SUMIF(RYA!G:G,C232,RYA!E:E)</f>
        <v>0</v>
      </c>
      <c r="P232" s="15" t="n">
        <f aca="false">+SUMIF('SCI NOAH'!G:G,'ALL 2020'!C232,'SCI NOAH'!E:E)</f>
        <v>0</v>
      </c>
      <c r="Q232" s="15" t="n">
        <f aca="false">+SUMIF(SIM!F:F,'ALL 2020'!C232,SIM!D:D)</f>
        <v>0</v>
      </c>
      <c r="R232" s="15" t="n">
        <f aca="false">+SUMIF('First Energy'!F:F,'ALL 2020'!C232,'First Energy'!D:D)</f>
        <v>843856.45</v>
      </c>
      <c r="S232" s="15" t="n">
        <f aca="false">+SUMIF('ID Motors'!G:G,C232,'ID Motors'!E:E)</f>
        <v>-75689701.44</v>
      </c>
      <c r="T232" s="15" t="n">
        <f aca="false">+SUMIF('ID RENTAL'!G:G,'ALL 2020'!C232,'ID RENTAL'!E:E)</f>
        <v>73554228.19</v>
      </c>
      <c r="U232" s="15" t="n">
        <f aca="false">+SUMIF('MCM '!G:G,'ALL 2020'!C232,'MCM '!E:E)</f>
        <v>0</v>
      </c>
      <c r="V232" s="15" t="n">
        <f aca="false">SUMIF(AGRIMOTORS!G:G,C232,AGRIMOTORS!E:E)</f>
        <v>4239071.53</v>
      </c>
      <c r="W232" s="15" t="n">
        <f aca="false">+SUMIF(BOVIMA!F:F,'ALL 2020'!C232,BOVIMA!D:D)</f>
        <v>0</v>
      </c>
      <c r="X232" s="15" t="n">
        <f aca="false">+SUMIF(AGRIFEED!F:F,'ALL 2020'!C232,AGRIFEED!D:D)</f>
        <v>43923856.51</v>
      </c>
      <c r="Y232" s="15" t="n">
        <f aca="false">SUMIF(AMIP!F:F,'ALL 2020'!C232,AMIP!D:D)</f>
        <v>0</v>
      </c>
      <c r="Z232" s="15" t="n">
        <f aca="false">+SUMIF(ISF!G:G,'ALL 2020'!C232,ISF!E:E)</f>
        <v>0</v>
      </c>
      <c r="AA232" s="29" t="n">
        <f aca="false">+SUMIF(DISCOI!G:G,'ALL 2020'!C232,DISCOI!E:E)</f>
        <v>0</v>
      </c>
      <c r="AB232" s="15" t="n">
        <f aca="false">+SUMIF(MABEL!F:F,'ALL 2020'!C232,MABEL!D:D)</f>
        <v>0</v>
      </c>
      <c r="AC232" s="15" t="n">
        <f aca="false">+SUMIF(NMP!F:F,'ALL 2020'!C232,NMP!D:D)</f>
        <v>0</v>
      </c>
      <c r="AD232" s="15" t="n">
        <f aca="false">SUMIF('AMCHO '!F:F,'ALL 2020'!C232,'AMCHO '!D:D)</f>
        <v>580853299.01</v>
      </c>
      <c r="AE232" s="41" t="n">
        <f aca="false">+SUMIF(CONFORTIS!G:G,'ALL 2020'!C232,CONFORTIS!E:E)</f>
        <v>0</v>
      </c>
      <c r="AF232" s="15" t="n">
        <f aca="false">+SUMIF('IRS IMMO'!G:G,'ALL 2020'!C232,'IRS IMMO'!E:E)</f>
        <v>0</v>
      </c>
      <c r="AG232" s="15" t="n">
        <f aca="false">+SUMIF(AGRIVETAM!F:F,'ALL 2020'!C232,AGRIVETAM!D:D)</f>
        <v>0</v>
      </c>
      <c r="AH232" s="15" t="n">
        <f aca="false">+SUMIF(EUROPAINTS!F:F,'ALL 2020'!C232,EUROPAINTS!D:D)</f>
        <v>0</v>
      </c>
      <c r="AI232" s="15" t="n">
        <f aca="false">+SUMIF('VET ABE'!F:F,'ALL 2020'!C232,'VET ABE'!E:E)</f>
        <v>0</v>
      </c>
      <c r="AJ232" s="15" t="n">
        <f aca="false">SUMIF('VET FIA'!F:F,'ALL 2020'!C232,'VET FIA'!E:E)</f>
        <v>0</v>
      </c>
      <c r="AK232" s="15" t="n">
        <f aca="false">+SUMIF('CSS SAKAY'!F:F,'ALL 2020'!C232,'CSS SAKAY'!D:D)</f>
        <v>4989875.29</v>
      </c>
      <c r="AL232" s="15" t="n">
        <f aca="false">+SUMIF(AGRIMA!F:F,'ALL 2020'!C232,AGRIMA!D:D)</f>
        <v>19627406.2</v>
      </c>
      <c r="AM232" s="15" t="n">
        <f aca="false">SUMIF('United Malagasy'!F:F,'ALL 2020'!C232,'United Malagasy'!D:D)</f>
        <v>0</v>
      </c>
      <c r="AN232" s="15" t="n">
        <f aca="false">+SUMIF(NUTRIFOOD!E:E,'ALL 2020'!C232,NUTRIFOOD!D:D)</f>
        <v>887627.16</v>
      </c>
      <c r="AO232" s="15" t="n">
        <f aca="false">+SUMIF(FERRIS!H:H,'ALL 2020'!C232,FERRIS!F:F)</f>
        <v>0</v>
      </c>
      <c r="AP232" s="15" t="n">
        <f aca="false">+SUMIF(SEM!F:F,'ALL 2020'!C232,SEM!D:D)</f>
        <v>487043651.16</v>
      </c>
      <c r="AQ232" s="15" t="n">
        <f aca="false">+SUMIF(Madatrade!F:F,'ALL 2020'!C232,Madatrade!D:D)</f>
        <v>0</v>
      </c>
      <c r="AR232" s="15" t="n">
        <f aca="false">+SUMIF('FLY TECH'!F:F,'ALL 2020'!C232,'FLY TECH'!E:E)</f>
        <v>0</v>
      </c>
      <c r="AS232" s="15" t="n">
        <f aca="false">+SUMIF('FIRST INVESTISSEMENT'!G:G,'ALL 2020'!C232,'FIRST INVESTISSEMENT'!E:E)</f>
        <v>0</v>
      </c>
      <c r="AT232" s="105" t="n">
        <f aca="false">+SUM(F232:AS232)</f>
        <v>1152992209.8448</v>
      </c>
      <c r="AU232" s="106" t="n">
        <f aca="false">+AT232/$AW$2</f>
        <v>253874.129951141</v>
      </c>
    </row>
    <row r="233" customFormat="false" ht="17.25" hidden="false" customHeight="true" outlineLevel="0" collapsed="false">
      <c r="A233" s="6" t="str">
        <f aca="false">+LEFT(B233)</f>
        <v>5</v>
      </c>
      <c r="B233" s="6" t="str">
        <f aca="false">+LEFT(C233,3)</f>
        <v>512</v>
      </c>
      <c r="C233" s="20" t="n">
        <v>51233000</v>
      </c>
      <c r="D233" s="46" t="str">
        <f aca="false">+IF(AT233&gt;0,"L36","L39")</f>
        <v>L39</v>
      </c>
      <c r="E233" s="57" t="s">
        <v>2203</v>
      </c>
      <c r="F233" s="15" t="n">
        <f aca="false">+SUMIF(AGRIFARM!H:H,C233,AGRIFARM!L:L)</f>
        <v>0</v>
      </c>
      <c r="G233" s="15" t="n">
        <f aca="false">+SUMIF(AGRICORP!I:I,C233,AGRICORP!E:E)</f>
        <v>0</v>
      </c>
      <c r="H233" s="15" t="n">
        <f aca="false">+SUMIF(SMTP!D:D,'ALL 2020'!C233,SMTP!G:G)</f>
        <v>0</v>
      </c>
      <c r="I233" s="15" t="n">
        <f aca="false">+SUMIF(AGRIVET!G:G,C233,AGRIVET!E:E)</f>
        <v>0</v>
      </c>
      <c r="J233" s="15"/>
      <c r="K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 t="n">
        <f aca="false">SUMIF(AGRIMOTORS!G:G,C233,AGRIMOTORS!E:E)</f>
        <v>0</v>
      </c>
      <c r="W233" s="15"/>
      <c r="X233" s="15"/>
      <c r="Y233" s="15"/>
      <c r="Z233" s="15"/>
      <c r="AA233" s="29"/>
      <c r="AC233" s="15"/>
      <c r="AD233" s="15" t="n">
        <f aca="false">SUMIF('AMCHO '!F:F,'ALL 2020'!C233,'AMCHO '!D:D)</f>
        <v>0</v>
      </c>
      <c r="AE233" s="41" t="n">
        <f aca="false">+SUMIF(CONFORTIS!G:G,'ALL 2020'!C233,CONFORTIS!E:E)</f>
        <v>0</v>
      </c>
      <c r="AF233" s="15" t="n">
        <f aca="false">+SUMIF('IRS IMMO'!G:G,'ALL 2020'!C233,'IRS IMMO'!E:E)</f>
        <v>0</v>
      </c>
      <c r="AG233" s="15" t="n">
        <f aca="false">+SUMIF(AGRIVETAM!F:F,'ALL 2020'!C233,AGRIVETAM!D:D)</f>
        <v>0</v>
      </c>
      <c r="AH233" s="15" t="n">
        <f aca="false">+SUMIF(EUROPAINTS!F:F,'ALL 2020'!C233,EUROPAINTS!D:D)</f>
        <v>0</v>
      </c>
      <c r="AI233" s="15" t="n">
        <f aca="false">+SUMIF('VET ABE'!F:F,'ALL 2020'!C233,'VET ABE'!E:E)</f>
        <v>0</v>
      </c>
      <c r="AJ233" s="15" t="n">
        <f aca="false">SUMIF('VET FIA'!F:F,'ALL 2020'!C233,'VET FIA'!E:E)</f>
        <v>0</v>
      </c>
      <c r="AK233" s="15" t="n">
        <f aca="false">+SUMIF('CSS SAKAY'!F:F,'ALL 2020'!C233,'CSS SAKAY'!D:D)</f>
        <v>0</v>
      </c>
      <c r="AL233" s="15" t="n">
        <f aca="false">+SUMIF(AGRIMA!F:F,'ALL 2020'!C233,AGRIMA!D:D)</f>
        <v>0</v>
      </c>
      <c r="AM233" s="15" t="n">
        <f aca="false">SUMIF('United Malagasy'!F:F,'ALL 2020'!C233,'United Malagasy'!D:D)</f>
        <v>0</v>
      </c>
      <c r="AN233" s="15" t="n">
        <f aca="false">+SUMIF(NUTRIFOOD!E:E,'ALL 2020'!C233,NUTRIFOOD!D:D)</f>
        <v>0</v>
      </c>
      <c r="AO233" s="15" t="n">
        <f aca="false">+SUMIF(FERRIS!H:H,'ALL 2020'!C233,FERRIS!F:F)</f>
        <v>0</v>
      </c>
      <c r="AP233" s="15" t="n">
        <f aca="false">+SUMIF(SEM!F:F,'ALL 2020'!C233,SEM!D:D)</f>
        <v>0</v>
      </c>
      <c r="AQ233" s="15" t="n">
        <f aca="false">+SUMIF(Madatrade!F:F,'ALL 2020'!C233,Madatrade!D:D)</f>
        <v>0</v>
      </c>
      <c r="AR233" s="15" t="n">
        <f aca="false">+SUMIF('FLY TECH'!F:F,'ALL 2020'!C233,'FLY TECH'!E:E)</f>
        <v>0</v>
      </c>
      <c r="AS233" s="15" t="n">
        <f aca="false">+SUMIF('FIRST INVESTISSEMENT'!G:G,'ALL 2020'!C233,'FIRST INVESTISSEMENT'!E:E)</f>
        <v>0</v>
      </c>
      <c r="AT233" s="105" t="n">
        <f aca="false">+SUM(F233:AS233)</f>
        <v>0</v>
      </c>
      <c r="AU233" s="106" t="n">
        <f aca="false">+AT233/$AW$2</f>
        <v>0</v>
      </c>
    </row>
    <row r="234" customFormat="false" ht="17.25" hidden="false" customHeight="true" outlineLevel="0" collapsed="false">
      <c r="A234" s="6" t="str">
        <f aca="false">+LEFT(B234)</f>
        <v>5</v>
      </c>
      <c r="B234" s="6" t="str">
        <f aca="false">+LEFT(C234,3)</f>
        <v>512</v>
      </c>
      <c r="C234" s="20" t="n">
        <v>51231010</v>
      </c>
      <c r="D234" s="46" t="str">
        <f aca="false">+IF(AT234&gt;0,"L37","L40")</f>
        <v>L37</v>
      </c>
      <c r="E234" s="57" t="s">
        <v>2469</v>
      </c>
      <c r="F234" s="15" t="n">
        <f aca="false">+SUMIF(AGRIFARM!H:H,C234,AGRIFARM!L:L)</f>
        <v>0</v>
      </c>
      <c r="G234" s="15" t="n">
        <f aca="false">+SUMIF(AGRICORP!I:I,C234,AGRICORP!E:E)</f>
        <v>0</v>
      </c>
      <c r="H234" s="15" t="n">
        <f aca="false">+SUMIF(SMTP!D:D,'ALL 2020'!C234,SMTP!G:G)</f>
        <v>0</v>
      </c>
      <c r="I234" s="15" t="n">
        <f aca="false">+SUMIF(AGRIVET!G:G,C234,AGRIVET!E:E)</f>
        <v>64893988.29</v>
      </c>
      <c r="J234" s="15" t="n">
        <f aca="false">+SUMIF(AGRIVAL!G:G,'ALL 2020'!C234,AGRIVAL!E:E)</f>
        <v>0</v>
      </c>
      <c r="K234" s="15" t="n">
        <f aca="false">+SUMIF(AGRIKOBA!G:G,'ALL 2020'!C234,AGRIKOBA!E:E)</f>
        <v>0</v>
      </c>
      <c r="L234" s="15" t="n">
        <f aca="false">+SUMIF(LMOI!F:F,'ALL 2020'!C234,LMOI!D:D)</f>
        <v>0</v>
      </c>
      <c r="M234" s="15" t="n">
        <f aca="false">+SUMIF(TARTINE!G:G,'ALL 2020'!C234,TARTINE!E:E)</f>
        <v>0</v>
      </c>
      <c r="N234" s="15" t="n">
        <f aca="false">+SUMIF(IDF!F:F,'ALL 2020'!C234,IDF!D:D)</f>
        <v>0</v>
      </c>
      <c r="O234" s="15" t="n">
        <f aca="false">+SUMIF(RYA!G:G,C234,RYA!E:E)</f>
        <v>0</v>
      </c>
      <c r="P234" s="15" t="n">
        <f aca="false">+SUMIF('SCI NOAH'!G:G,'ALL 2020'!C234,'SCI NOAH'!E:E)</f>
        <v>0</v>
      </c>
      <c r="Q234" s="15" t="n">
        <f aca="false">+SUMIF(SIM!F:F,'ALL 2020'!C234,SIM!D:D)</f>
        <v>0</v>
      </c>
      <c r="R234" s="15" t="n">
        <f aca="false">+SUMIF('First Energy'!F:F,'ALL 2020'!C234,'First Energy'!D:D)</f>
        <v>0</v>
      </c>
      <c r="S234" s="15" t="n">
        <f aca="false">+SUMIF('ID Motors'!G:G,C234,'ID Motors'!E:E)</f>
        <v>0</v>
      </c>
      <c r="T234" s="15" t="n">
        <f aca="false">+SUMIF('ID RENTAL'!G:G,'ALL 2020'!C234,'ID RENTAL'!E:E)</f>
        <v>0</v>
      </c>
      <c r="U234" s="15" t="n">
        <f aca="false">+SUMIF('MCM '!G:G,'ALL 2020'!C234,'MCM '!E:E)</f>
        <v>0</v>
      </c>
      <c r="V234" s="15" t="n">
        <f aca="false">SUMIF(AGRIMOTORS!G:G,C234,AGRIMOTORS!E:E)</f>
        <v>0</v>
      </c>
      <c r="W234" s="15" t="n">
        <f aca="false">+SUMIF(BOVIMA!F:F,'ALL 2020'!C234,BOVIMA!D:D)</f>
        <v>0</v>
      </c>
      <c r="X234" s="15" t="n">
        <f aca="false">+SUMIF(AGRIFEED!F:F,'ALL 2020'!C234,AGRIFEED!D:D)</f>
        <v>0</v>
      </c>
      <c r="Y234" s="15" t="n">
        <f aca="false">SUMIF(AMIP!F:F,'ALL 2020'!C234,AMIP!D:D)</f>
        <v>0</v>
      </c>
      <c r="Z234" s="15" t="n">
        <f aca="false">+SUMIF(ISF!G:G,'ALL 2020'!C234,ISF!E:E)</f>
        <v>0</v>
      </c>
      <c r="AA234" s="29" t="n">
        <f aca="false">+SUMIF(DISCOI!G:G,'ALL 2020'!C234,DISCOI!E:E)</f>
        <v>0</v>
      </c>
      <c r="AB234" s="15" t="n">
        <f aca="false">+SUMIF(MABEL!F:F,'ALL 2020'!C234,MABEL!D:D)</f>
        <v>0</v>
      </c>
      <c r="AC234" s="15" t="n">
        <f aca="false">+SUMIF(NMP!F:F,'ALL 2020'!C234,NMP!D:D)</f>
        <v>0</v>
      </c>
      <c r="AD234" s="15" t="n">
        <f aca="false">SUMIF('AMCHO '!F:F,'ALL 2020'!C234,'AMCHO '!D:D)</f>
        <v>0</v>
      </c>
      <c r="AE234" s="41" t="n">
        <f aca="false">+SUMIF(CONFORTIS!G:G,'ALL 2020'!C234,CONFORTIS!E:E)</f>
        <v>0</v>
      </c>
      <c r="AF234" s="15" t="n">
        <f aca="false">+SUMIF('IRS IMMO'!G:G,'ALL 2020'!C234,'IRS IMMO'!E:E)</f>
        <v>0</v>
      </c>
      <c r="AG234" s="15" t="n">
        <f aca="false">+SUMIF(AGRIVETAM!F:F,'ALL 2020'!C234,AGRIVETAM!D:D)</f>
        <v>0</v>
      </c>
      <c r="AH234" s="15" t="n">
        <f aca="false">+SUMIF(EUROPAINTS!F:F,'ALL 2020'!C234,EUROPAINTS!D:D)</f>
        <v>0</v>
      </c>
      <c r="AI234" s="15" t="n">
        <f aca="false">+SUMIF('VET ABE'!F:F,'ALL 2020'!C234,'VET ABE'!E:E)</f>
        <v>0</v>
      </c>
      <c r="AJ234" s="15" t="n">
        <f aca="false">SUMIF('VET FIA'!F:F,'ALL 2020'!C234,'VET FIA'!E:E)</f>
        <v>0</v>
      </c>
      <c r="AK234" s="15" t="n">
        <f aca="false">+SUMIF('CSS SAKAY'!F:F,'ALL 2020'!C234,'CSS SAKAY'!D:D)</f>
        <v>0</v>
      </c>
      <c r="AL234" s="15" t="n">
        <f aca="false">+SUMIF(AGRIMA!F:F,'ALL 2020'!C234,AGRIMA!D:D)</f>
        <v>0</v>
      </c>
      <c r="AM234" s="15" t="n">
        <f aca="false">SUMIF('United Malagasy'!F:F,'ALL 2020'!C234,'United Malagasy'!D:D)</f>
        <v>0</v>
      </c>
      <c r="AN234" s="15" t="n">
        <f aca="false">+SUMIF(NUTRIFOOD!E:E,'ALL 2020'!C234,NUTRIFOOD!D:D)</f>
        <v>0</v>
      </c>
      <c r="AO234" s="15" t="n">
        <f aca="false">+SUMIF(FERRIS!H:H,'ALL 2020'!C234,FERRIS!F:F)</f>
        <v>0</v>
      </c>
      <c r="AP234" s="15" t="n">
        <f aca="false">+SUMIF(SEM!F:F,'ALL 2020'!C234,SEM!D:D)</f>
        <v>0</v>
      </c>
      <c r="AQ234" s="15" t="n">
        <f aca="false">+SUMIF(Madatrade!F:F,'ALL 2020'!C234,Madatrade!D:D)</f>
        <v>0</v>
      </c>
      <c r="AR234" s="15" t="n">
        <f aca="false">+SUMIF('FLY TECH'!F:F,'ALL 2020'!C234,'FLY TECH'!E:E)</f>
        <v>0</v>
      </c>
      <c r="AS234" s="15" t="n">
        <f aca="false">+SUMIF('FIRST INVESTISSEMENT'!G:G,'ALL 2020'!C234,'FIRST INVESTISSEMENT'!E:E)</f>
        <v>0</v>
      </c>
      <c r="AT234" s="105" t="n">
        <f aca="false">+SUM(F234:AS234)</f>
        <v>64893988.29</v>
      </c>
      <c r="AU234" s="106" t="n">
        <f aca="false">+AT234/$AW$2</f>
        <v>14288.8257834811</v>
      </c>
    </row>
    <row r="235" customFormat="false" ht="17.25" hidden="false" customHeight="true" outlineLevel="0" collapsed="false">
      <c r="A235" s="6" t="str">
        <f aca="false">+LEFT(B235)</f>
        <v>5</v>
      </c>
      <c r="B235" s="6" t="str">
        <f aca="false">+LEFT(C235,3)</f>
        <v>512</v>
      </c>
      <c r="C235" s="20" t="n">
        <v>51241000</v>
      </c>
      <c r="D235" s="46" t="str">
        <f aca="false">+IF(AT235&gt;0,"L38","L41")</f>
        <v>L38</v>
      </c>
      <c r="E235" s="57" t="s">
        <v>133</v>
      </c>
      <c r="F235" s="15" t="n">
        <f aca="false">+SUMIF(AGRIFARM!H:H,C235,AGRIFARM!L:L)</f>
        <v>273050279.72</v>
      </c>
      <c r="G235" s="15" t="n">
        <f aca="false">+SUMIF(AGRICORP!I:I,C235,AGRICORP!E:E)</f>
        <v>430387.24</v>
      </c>
      <c r="H235" s="15" t="n">
        <f aca="false">+SUMIF(SMTP!D:D,'ALL 2020'!C235,SMTP!G:G)</f>
        <v>-125218496.818496</v>
      </c>
      <c r="I235" s="15" t="n">
        <f aca="false">+SUMIF(AGRIVET!G:G,C235,AGRIVET!E:E)</f>
        <v>-111383845.47</v>
      </c>
      <c r="J235" s="15" t="n">
        <f aca="false">+SUMIF(AGRIVAL!G:G,'ALL 2020'!C235,AGRIVAL!E:E)</f>
        <v>109530602.42</v>
      </c>
      <c r="K235" s="15" t="n">
        <f aca="false">+SUMIF(AGRIKOBA!G:G,'ALL 2020'!C235,AGRIKOBA!E:E)</f>
        <v>257653329.62</v>
      </c>
      <c r="L235" s="15" t="n">
        <f aca="false">+SUMIF(LMOI!F:F,'ALL 2020'!C235,LMOI!D:D)</f>
        <v>0</v>
      </c>
      <c r="M235" s="15" t="n">
        <f aca="false">+SUMIF(TARTINE!G:G,'ALL 2020'!C235,TARTINE!E:E)</f>
        <v>331210764.11</v>
      </c>
      <c r="N235" s="15" t="n">
        <f aca="false">+SUMIF(IDF!F:F,'ALL 2020'!C235,IDF!D:D)</f>
        <v>140467347.1</v>
      </c>
      <c r="O235" s="15" t="n">
        <f aca="false">+SUMIF(RYA!G:G,C235,RYA!E:E)</f>
        <v>0</v>
      </c>
      <c r="P235" s="15" t="n">
        <f aca="false">+SUMIF('SCI NOAH'!G:G,'ALL 2020'!C235,'SCI NOAH'!E:E)</f>
        <v>-743894.810000002</v>
      </c>
      <c r="Q235" s="15" t="n">
        <f aca="false">+SUMIF(SIM!F:F,'ALL 2020'!C235,SIM!D:D)</f>
        <v>0</v>
      </c>
      <c r="R235" s="15" t="n">
        <f aca="false">+SUMIF('First Energy'!F:F,'ALL 2020'!C235,'First Energy'!D:D)</f>
        <v>-1384737720.45</v>
      </c>
      <c r="S235" s="15" t="n">
        <f aca="false">+SUMIF('ID Motors'!G:G,C235,'ID Motors'!E:E)</f>
        <v>-1024152033.87</v>
      </c>
      <c r="T235" s="15" t="n">
        <f aca="false">+SUMIF('ID RENTAL'!G:G,'ALL 2020'!C235,'ID RENTAL'!E:E)</f>
        <v>-77486313.4599997</v>
      </c>
      <c r="U235" s="15" t="n">
        <f aca="false">+SUMIF('MCM '!G:G,'ALL 2020'!C235,'MCM '!E:E)</f>
        <v>-329789074.82</v>
      </c>
      <c r="V235" s="15" t="n">
        <f aca="false">SUMIF(AGRIMOTORS!G:G,C235,AGRIMOTORS!E:E)</f>
        <v>1576352.04</v>
      </c>
      <c r="W235" s="15" t="n">
        <f aca="false">+SUMIF(BOVIMA!F:F,'ALL 2020'!C235,BOVIMA!D:D)</f>
        <v>70677135.3699989</v>
      </c>
      <c r="X235" s="15" t="n">
        <f aca="false">+SUMIF(AGRIFEED!F:F,'ALL 2020'!C235,AGRIFEED!D:D)</f>
        <v>23361769.1800001</v>
      </c>
      <c r="Y235" s="15" t="n">
        <f aca="false">SUMIF(AMIP!F:F,'ALL 2020'!C235,AMIP!D:D)</f>
        <v>0</v>
      </c>
      <c r="Z235" s="15" t="n">
        <f aca="false">+SUMIF(ISF!G:G,'ALL 2020'!C235,ISF!E:E)</f>
        <v>2905649.12</v>
      </c>
      <c r="AA235" s="29" t="n">
        <f aca="false">+SUMIF(DISCOI!G:G,'ALL 2020'!C235,DISCOI!E:E)</f>
        <v>0</v>
      </c>
      <c r="AB235" s="15" t="n">
        <f aca="false">+SUMIF(MABEL!F:F,'ALL 2020'!C235,MABEL!D:D)</f>
        <v>-1293562.35000031</v>
      </c>
      <c r="AC235" s="15" t="n">
        <f aca="false">+SUMIF(NMP!F:F,'ALL 2020'!C235,NMP!D:D)</f>
        <v>0</v>
      </c>
      <c r="AD235" s="15" t="n">
        <f aca="false">SUMIF('AMCHO '!F:F,'ALL 2020'!C235,'AMCHO '!D:D)</f>
        <v>0</v>
      </c>
      <c r="AE235" s="29" t="n">
        <f aca="false">+SUMIF(CONFORTIS!G:G,'ALL 2020'!C235,CONFORTIS!E:E)</f>
        <v>397658.46</v>
      </c>
      <c r="AF235" s="15" t="n">
        <f aca="false">+SUMIF('IRS IMMO'!G:G,'ALL 2020'!C235,'IRS IMMO'!E:E)</f>
        <v>0</v>
      </c>
      <c r="AG235" s="15" t="n">
        <f aca="false">+SUMIF(AGRIVETAM!F:F,'ALL 2020'!C235,AGRIVETAM!D:D)</f>
        <v>111625689.68</v>
      </c>
      <c r="AH235" s="15" t="n">
        <f aca="false">+SUMIF(EUROPAINTS!F:F,'ALL 2020'!C235,EUROPAINTS!D:D)</f>
        <v>0</v>
      </c>
      <c r="AI235" s="15" t="n">
        <f aca="false">+SUMIF('VET ABE'!F:F,'ALL 2020'!C235,'VET ABE'!E:E)</f>
        <v>99387789.2799997</v>
      </c>
      <c r="AJ235" s="15" t="n">
        <f aca="false">SUMIF('VET FIA'!F:F,'ALL 2020'!C235,'VET FIA'!E:E)</f>
        <v>24361320.5700002</v>
      </c>
      <c r="AK235" s="15" t="n">
        <f aca="false">+SUMIF('CSS SAKAY'!F:F,'ALL 2020'!C235,'CSS SAKAY'!D:D)</f>
        <v>0</v>
      </c>
      <c r="AL235" s="15" t="n">
        <f aca="false">+SUMIF(AGRIMA!F:F,'ALL 2020'!C235,AGRIMA!D:D)</f>
        <v>0</v>
      </c>
      <c r="AM235" s="15" t="n">
        <f aca="false">SUMIF('United Malagasy'!F:F,'ALL 2020'!C235,'United Malagasy'!D:D)</f>
        <v>-72703641.03</v>
      </c>
      <c r="AN235" s="15" t="n">
        <f aca="false">+SUMIF(NUTRIFOOD!E:E,'ALL 2020'!C235,NUTRIFOOD!D:D)</f>
        <v>0</v>
      </c>
      <c r="AO235" s="15" t="n">
        <f aca="false">+SUMIF(FERRIS!H:H,'ALL 2020'!C235,FERRIS!F:F)</f>
        <v>0</v>
      </c>
      <c r="AP235" s="15" t="n">
        <f aca="false">+SUMIF(SEM!F:F,'ALL 2020'!C235,SEM!D:D)</f>
        <v>238275192.36</v>
      </c>
      <c r="AQ235" s="15" t="n">
        <f aca="false">+SUMIF(Madatrade!F:F,'ALL 2020'!C235,Madatrade!D:D)</f>
        <v>2294436718.57</v>
      </c>
      <c r="AR235" s="15" t="n">
        <f aca="false">+SUMIF('FLY TECH'!F:F,'ALL 2020'!C235,'FLY TECH'!E:E)</f>
        <v>65983721.35</v>
      </c>
      <c r="AS235" s="15" t="n">
        <f aca="false">+SUMIF('FIRST INVESTISSEMENT'!G:G,'ALL 2020'!C235,'FIRST INVESTISSEMENT'!E:E)</f>
        <v>278906303.99</v>
      </c>
      <c r="AT235" s="105" t="n">
        <f aca="false">+SUM(F235:AS235)</f>
        <v>1196729427.1015</v>
      </c>
      <c r="AU235" s="106" t="n">
        <f aca="false">+AT235/$AW$2</f>
        <v>263504.505492901</v>
      </c>
    </row>
    <row r="236" customFormat="false" ht="17.25" hidden="false" customHeight="true" outlineLevel="0" collapsed="false">
      <c r="A236" s="6" t="str">
        <f aca="false">+LEFT(B236)</f>
        <v>5</v>
      </c>
      <c r="B236" s="6" t="str">
        <f aca="false">+LEFT(C236,3)</f>
        <v>512</v>
      </c>
      <c r="C236" s="20" t="n">
        <v>51242000</v>
      </c>
      <c r="D236" s="46" t="str">
        <f aca="false">+IF(AT236&gt;0,"L39","L42")</f>
        <v>L39</v>
      </c>
      <c r="E236" s="57" t="s">
        <v>2052</v>
      </c>
      <c r="F236" s="15" t="n">
        <f aca="false">+SUMIF(AGRIFARM!H:H,C236,AGRIFARM!L:L)</f>
        <v>0</v>
      </c>
      <c r="G236" s="15" t="n">
        <f aca="false">+SUMIF(AGRICORP!I:I,C236,AGRICORP!E:E)</f>
        <v>0</v>
      </c>
      <c r="H236" s="15" t="n">
        <f aca="false">+SUMIF(SMTP!D:D,'ALL 2020'!C236,SMTP!G:G)</f>
        <v>0</v>
      </c>
      <c r="I236" s="15" t="n">
        <f aca="false">+SUMIF(AGRIVET!G:G,C236,AGRIVET!E:E)</f>
        <v>0</v>
      </c>
      <c r="J236" s="15" t="n">
        <f aca="false">+SUMIF(AGRIVAL!G:G,'ALL 2020'!C236,AGRIVAL!E:E)</f>
        <v>4.76837158203125E-009</v>
      </c>
      <c r="K236" s="15" t="n">
        <f aca="false">+SUMIF(AGRIKOBA!G:G,'ALL 2020'!C236,AGRIKOBA!E:E)</f>
        <v>0</v>
      </c>
      <c r="L236" s="15" t="n">
        <f aca="false">+SUMIF(LMOI!F:F,'ALL 2020'!C236,LMOI!D:D)</f>
        <v>0</v>
      </c>
      <c r="M236" s="15" t="n">
        <f aca="false">+SUMIF(TARTINE!G:G,'ALL 2020'!C236,TARTINE!E:E)</f>
        <v>0</v>
      </c>
      <c r="N236" s="15" t="n">
        <f aca="false">+SUMIF(IDF!F:F,'ALL 2020'!C236,IDF!D:D)</f>
        <v>0</v>
      </c>
      <c r="O236" s="15" t="n">
        <f aca="false">+SUMIF(RYA!G:G,C236,RYA!E:E)</f>
        <v>0</v>
      </c>
      <c r="P236" s="15" t="n">
        <f aca="false">+SUMIF('SCI NOAH'!G:G,'ALL 2020'!C236,'SCI NOAH'!E:E)</f>
        <v>0</v>
      </c>
      <c r="Q236" s="15" t="n">
        <f aca="false">+SUMIF(SIM!F:F,'ALL 2020'!C236,SIM!D:D)</f>
        <v>0</v>
      </c>
      <c r="R236" s="15" t="n">
        <f aca="false">+SUMIF('First Energy'!F:F,'ALL 2020'!C236,'First Energy'!D:D)</f>
        <v>0</v>
      </c>
      <c r="S236" s="15" t="n">
        <f aca="false">+SUMIF('ID Motors'!G:G,C236,'ID Motors'!E:E)</f>
        <v>0</v>
      </c>
      <c r="T236" s="15" t="n">
        <f aca="false">+SUMIF('ID RENTAL'!G:G,'ALL 2020'!C236,'ID RENTAL'!E:E)</f>
        <v>0</v>
      </c>
      <c r="U236" s="15" t="n">
        <f aca="false">+SUMIF('MCM '!G:G,'ALL 2020'!C236,'MCM '!E:E)</f>
        <v>-144020.22</v>
      </c>
      <c r="V236" s="15" t="n">
        <f aca="false">SUMIF(AGRIMOTORS!G:G,C236,AGRIMOTORS!E:E)</f>
        <v>0</v>
      </c>
      <c r="W236" s="15" t="n">
        <f aca="false">+SUMIF(BOVIMA!F:F,'ALL 2020'!C236,BOVIMA!D:D)</f>
        <v>30660160.89</v>
      </c>
      <c r="X236" s="15" t="n">
        <f aca="false">+SUMIF(AGRIFEED!F:F,'ALL 2020'!C236,AGRIFEED!D:D)</f>
        <v>0</v>
      </c>
      <c r="Y236" s="15" t="n">
        <f aca="false">SUMIF(AMIP!F:F,'ALL 2020'!C236,AMIP!D:D)</f>
        <v>0</v>
      </c>
      <c r="Z236" s="15" t="n">
        <f aca="false">+SUMIF(ISF!G:G,'ALL 2020'!C236,ISF!E:E)</f>
        <v>0</v>
      </c>
      <c r="AA236" s="29" t="n">
        <f aca="false">+SUMIF(DISCOI!G:G,'ALL 2020'!C236,DISCOI!E:E)</f>
        <v>0</v>
      </c>
      <c r="AB236" s="15" t="n">
        <f aca="false">+SUMIF(MABEL!F:F,'ALL 2020'!C236,MABEL!D:D)</f>
        <v>322000962.9</v>
      </c>
      <c r="AC236" s="15" t="n">
        <f aca="false">+SUMIF(NMP!F:F,'ALL 2020'!C236,NMP!D:D)</f>
        <v>0</v>
      </c>
      <c r="AD236" s="15" t="n">
        <f aca="false">SUMIF('AMCHO '!F:F,'ALL 2020'!C236,'AMCHO '!D:D)</f>
        <v>0</v>
      </c>
      <c r="AE236" s="41" t="n">
        <f aca="false">+SUMIF(CONFORTIS!G:G,'ALL 2020'!C236,CONFORTIS!E:E)</f>
        <v>0</v>
      </c>
      <c r="AF236" s="15" t="n">
        <f aca="false">+SUMIF('IRS IMMO'!G:G,'ALL 2020'!C236,'IRS IMMO'!E:E)</f>
        <v>0</v>
      </c>
      <c r="AG236" s="15" t="n">
        <f aca="false">+SUMIF(AGRIVETAM!F:F,'ALL 2020'!C236,AGRIVETAM!D:D)</f>
        <v>0</v>
      </c>
      <c r="AH236" s="15" t="n">
        <f aca="false">+SUMIF(EUROPAINTS!F:F,'ALL 2020'!C236,EUROPAINTS!D:D)</f>
        <v>0</v>
      </c>
      <c r="AI236" s="15" t="n">
        <f aca="false">+SUMIF('VET ABE'!F:F,'ALL 2020'!C236,'VET ABE'!E:E)</f>
        <v>0</v>
      </c>
      <c r="AJ236" s="15" t="n">
        <f aca="false">SUMIF('VET FIA'!F:F,'ALL 2020'!C236,'VET FIA'!E:E)</f>
        <v>0</v>
      </c>
      <c r="AK236" s="15" t="n">
        <f aca="false">+SUMIF('CSS SAKAY'!F:F,'ALL 2020'!C236,'CSS SAKAY'!D:D)</f>
        <v>0</v>
      </c>
      <c r="AL236" s="15" t="n">
        <f aca="false">+SUMIF(AGRIMA!F:F,'ALL 2020'!C236,AGRIMA!D:D)</f>
        <v>0</v>
      </c>
      <c r="AM236" s="15" t="n">
        <f aca="false">SUMIF('United Malagasy'!F:F,'ALL 2020'!C236,'United Malagasy'!D:D)</f>
        <v>0</v>
      </c>
      <c r="AN236" s="15" t="n">
        <f aca="false">+SUMIF(NUTRIFOOD!E:E,'ALL 2020'!C236,NUTRIFOOD!D:D)</f>
        <v>0</v>
      </c>
      <c r="AO236" s="15" t="n">
        <f aca="false">+SUMIF(FERRIS!H:H,'ALL 2020'!C236,FERRIS!F:F)</f>
        <v>0</v>
      </c>
      <c r="AP236" s="15" t="n">
        <f aca="false">+SUMIF(SEM!F:F,'ALL 2020'!C236,SEM!D:D)</f>
        <v>0</v>
      </c>
      <c r="AQ236" s="15" t="n">
        <f aca="false">+SUMIF(Madatrade!F:F,'ALL 2020'!C236,Madatrade!D:D)</f>
        <v>0</v>
      </c>
      <c r="AR236" s="15" t="n">
        <f aca="false">+SUMIF('FLY TECH'!F:F,'ALL 2020'!C236,'FLY TECH'!E:E)</f>
        <v>0</v>
      </c>
      <c r="AS236" s="15" t="n">
        <f aca="false">+SUMIF('FIRST INVESTISSEMENT'!G:G,'ALL 2020'!C236,'FIRST INVESTISSEMENT'!E:E)</f>
        <v>0</v>
      </c>
      <c r="AT236" s="105" t="n">
        <f aca="false">+SUM(F236:AS236)</f>
        <v>352517103.57</v>
      </c>
      <c r="AU236" s="106" t="n">
        <f aca="false">+AT236/$AW$2</f>
        <v>77619.755101187</v>
      </c>
    </row>
    <row r="237" customFormat="false" ht="17.25" hidden="false" customHeight="true" outlineLevel="0" collapsed="false">
      <c r="A237" s="6" t="str">
        <f aca="false">+LEFT(B237)</f>
        <v>5</v>
      </c>
      <c r="B237" s="6" t="str">
        <f aca="false">+LEFT(C237,3)</f>
        <v>512</v>
      </c>
      <c r="C237" s="20" t="n">
        <v>51243000</v>
      </c>
      <c r="D237" s="46" t="str">
        <f aca="false">+IF(AT237&gt;0,"L40","L43")</f>
        <v>L40</v>
      </c>
      <c r="E237" s="57" t="s">
        <v>2053</v>
      </c>
      <c r="F237" s="15" t="n">
        <f aca="false">+SUMIF(AGRIFARM!H:H,C237,AGRIFARM!L:L)</f>
        <v>0</v>
      </c>
      <c r="G237" s="15" t="n">
        <f aca="false">+SUMIF(AGRICORP!I:I,C237,AGRICORP!E:E)</f>
        <v>0</v>
      </c>
      <c r="H237" s="15" t="n">
        <f aca="false">+SUMIF(SMTP!D:D,'ALL 2020'!C237,SMTP!G:G)</f>
        <v>0</v>
      </c>
      <c r="I237" s="15" t="n">
        <f aca="false">+SUMIF(AGRIVET!G:G,C237,AGRIVET!E:E)</f>
        <v>0</v>
      </c>
      <c r="J237" s="15" t="n">
        <f aca="false">+SUMIF(AGRIVAL!G:G,'ALL 2020'!C237,AGRIVAL!E:E)</f>
        <v>0</v>
      </c>
      <c r="K237" s="15" t="n">
        <f aca="false">+SUMIF(AGRIKOBA!G:G,'ALL 2020'!C237,AGRIKOBA!E:E)</f>
        <v>0</v>
      </c>
      <c r="L237" s="15" t="n">
        <f aca="false">+SUMIF(LMOI!F:F,'ALL 2020'!C237,LMOI!D:D)</f>
        <v>0</v>
      </c>
      <c r="M237" s="15" t="n">
        <f aca="false">+SUMIF(TARTINE!G:G,'ALL 2020'!C237,TARTINE!E:E)</f>
        <v>0</v>
      </c>
      <c r="N237" s="15" t="n">
        <f aca="false">+SUMIF(IDF!F:F,'ALL 2020'!C237,IDF!D:D)</f>
        <v>0</v>
      </c>
      <c r="O237" s="15" t="n">
        <f aca="false">+SUMIF(RYA!G:G,C237,RYA!E:E)</f>
        <v>0</v>
      </c>
      <c r="P237" s="15" t="n">
        <f aca="false">+SUMIF('SCI NOAH'!G:G,'ALL 2020'!C237,'SCI NOAH'!E:E)</f>
        <v>0</v>
      </c>
      <c r="Q237" s="15" t="n">
        <f aca="false">+SUMIF(SIM!F:F,'ALL 2020'!C237,SIM!D:D)</f>
        <v>0</v>
      </c>
      <c r="R237" s="15" t="n">
        <f aca="false">+SUMIF('First Energy'!F:F,'ALL 2020'!C237,'First Energy'!D:D)</f>
        <v>0</v>
      </c>
      <c r="S237" s="15" t="n">
        <f aca="false">+SUMIF('ID Motors'!G:G,C237,'ID Motors'!E:E)</f>
        <v>0</v>
      </c>
      <c r="T237" s="15" t="n">
        <f aca="false">+SUMIF('ID RENTAL'!G:G,'ALL 2020'!C237,'ID RENTAL'!E:E)</f>
        <v>0</v>
      </c>
      <c r="U237" s="15" t="n">
        <f aca="false">+SUMIF('MCM '!G:G,'ALL 2020'!C237,'MCM '!E:E)</f>
        <v>0</v>
      </c>
      <c r="V237" s="15" t="n">
        <f aca="false">SUMIF(AGRIMOTORS!G:G,C237,AGRIMOTORS!E:E)</f>
        <v>0</v>
      </c>
      <c r="W237" s="15" t="n">
        <f aca="false">+SUMIF(BOVIMA!F:F,'ALL 2020'!C237,BOVIMA!D:D)</f>
        <v>1143170703.59</v>
      </c>
      <c r="X237" s="15" t="n">
        <f aca="false">+SUMIF(AGRIFEED!F:F,'ALL 2020'!C237,AGRIFEED!D:D)</f>
        <v>0</v>
      </c>
      <c r="Y237" s="15" t="n">
        <f aca="false">SUMIF(AMIP!F:F,'ALL 2020'!C237,AMIP!D:D)</f>
        <v>0</v>
      </c>
      <c r="Z237" s="15" t="n">
        <f aca="false">+SUMIF(ISF!G:G,'ALL 2020'!C237,ISF!E:E)</f>
        <v>0</v>
      </c>
      <c r="AA237" s="29" t="n">
        <f aca="false">+SUMIF(DISCOI!G:G,'ALL 2020'!C237,DISCOI!E:E)</f>
        <v>0</v>
      </c>
      <c r="AB237" s="15" t="n">
        <f aca="false">+SUMIF(MABEL!F:F,'ALL 2020'!C237,MABEL!D:D)</f>
        <v>0</v>
      </c>
      <c r="AC237" s="15" t="n">
        <f aca="false">+SUMIF(NMP!F:F,'ALL 2020'!C237,NMP!D:D)</f>
        <v>0</v>
      </c>
      <c r="AD237" s="15" t="n">
        <f aca="false">SUMIF('AMCHO '!F:F,'ALL 2020'!C237,'AMCHO '!D:D)</f>
        <v>0</v>
      </c>
      <c r="AE237" s="41" t="n">
        <f aca="false">+SUMIF(CONFORTIS!G:G,'ALL 2020'!C237,CONFORTIS!E:E)</f>
        <v>0</v>
      </c>
      <c r="AF237" s="15" t="n">
        <f aca="false">+SUMIF('IRS IMMO'!G:G,'ALL 2020'!C237,'IRS IMMO'!E:E)</f>
        <v>0</v>
      </c>
      <c r="AG237" s="15" t="n">
        <f aca="false">+SUMIF(AGRIVETAM!F:F,'ALL 2020'!C237,AGRIVETAM!D:D)</f>
        <v>0</v>
      </c>
      <c r="AH237" s="15" t="n">
        <f aca="false">+SUMIF(EUROPAINTS!F:F,'ALL 2020'!C237,EUROPAINTS!D:D)</f>
        <v>0</v>
      </c>
      <c r="AI237" s="15" t="n">
        <f aca="false">+SUMIF('VET ABE'!F:F,'ALL 2020'!C237,'VET ABE'!E:E)</f>
        <v>0</v>
      </c>
      <c r="AJ237" s="15" t="n">
        <f aca="false">SUMIF('VET FIA'!F:F,'ALL 2020'!C237,'VET FIA'!E:E)</f>
        <v>0</v>
      </c>
      <c r="AK237" s="15" t="n">
        <f aca="false">+SUMIF('CSS SAKAY'!F:F,'ALL 2020'!C237,'CSS SAKAY'!D:D)</f>
        <v>0</v>
      </c>
      <c r="AL237" s="15" t="n">
        <f aca="false">+SUMIF(AGRIMA!F:F,'ALL 2020'!C237,AGRIMA!D:D)</f>
        <v>0</v>
      </c>
      <c r="AM237" s="15" t="n">
        <f aca="false">SUMIF('United Malagasy'!F:F,'ALL 2020'!C237,'United Malagasy'!D:D)</f>
        <v>0</v>
      </c>
      <c r="AN237" s="15" t="n">
        <f aca="false">+SUMIF(NUTRIFOOD!E:E,'ALL 2020'!C237,NUTRIFOOD!D:D)</f>
        <v>0</v>
      </c>
      <c r="AO237" s="15" t="n">
        <f aca="false">+SUMIF(FERRIS!H:H,'ALL 2020'!C237,FERRIS!F:F)</f>
        <v>0</v>
      </c>
      <c r="AP237" s="15" t="n">
        <f aca="false">+SUMIF(SEM!F:F,'ALL 2020'!C237,SEM!D:D)</f>
        <v>-188944.49</v>
      </c>
      <c r="AQ237" s="15" t="n">
        <f aca="false">+SUMIF(Madatrade!F:F,'ALL 2020'!C237,Madatrade!D:D)</f>
        <v>0</v>
      </c>
      <c r="AR237" s="15" t="n">
        <f aca="false">+SUMIF('FLY TECH'!F:F,'ALL 2020'!C237,'FLY TECH'!E:E)</f>
        <v>0</v>
      </c>
      <c r="AS237" s="15" t="n">
        <f aca="false">+SUMIF('FIRST INVESTISSEMENT'!G:G,'ALL 2020'!C237,'FIRST INVESTISSEMENT'!E:E)</f>
        <v>0</v>
      </c>
      <c r="AT237" s="105" t="n">
        <f aca="false">+SUM(F237:AS237)</f>
        <v>1142981759.1</v>
      </c>
      <c r="AU237" s="106" t="n">
        <f aca="false">+AT237/$AW$2</f>
        <v>251669.956799271</v>
      </c>
    </row>
    <row r="238" customFormat="false" ht="17.25" hidden="false" customHeight="true" outlineLevel="0" collapsed="false">
      <c r="A238" s="6" t="str">
        <f aca="false">+LEFT(B238)</f>
        <v>5</v>
      </c>
      <c r="B238" s="6" t="str">
        <f aca="false">+LEFT(C238,3)</f>
        <v>512</v>
      </c>
      <c r="C238" s="20" t="n">
        <v>51244000</v>
      </c>
      <c r="D238" s="46" t="str">
        <f aca="false">+IF(AT238&gt;0,"L41","L44")</f>
        <v>L41</v>
      </c>
      <c r="E238" s="57" t="s">
        <v>2160</v>
      </c>
      <c r="F238" s="15" t="n">
        <f aca="false">+SUMIF(AGRIFARM!H:H,C238,AGRIFARM!L:L)</f>
        <v>0</v>
      </c>
      <c r="G238" s="15" t="n">
        <f aca="false">+SUMIF(AGRICORP!I:I,C238,AGRICORP!E:E)</f>
        <v>0</v>
      </c>
      <c r="H238" s="15" t="n">
        <f aca="false">+SUMIF(SMTP!D:D,'ALL 2020'!C238,SMTP!G:G)</f>
        <v>0</v>
      </c>
      <c r="I238" s="15" t="n">
        <f aca="false">+SUMIF(AGRIVET!G:G,C238,AGRIVET!E:E)</f>
        <v>0</v>
      </c>
      <c r="J238" s="15" t="n">
        <f aca="false">+SUMIF(AGRIVAL!G:G,'ALL 2020'!C238,AGRIVAL!E:E)</f>
        <v>143613382.61</v>
      </c>
      <c r="K238" s="15" t="n">
        <f aca="false">+SUMIF(AGRIKOBA!G:G,'ALL 2020'!C238,AGRIKOBA!E:E)</f>
        <v>0</v>
      </c>
      <c r="L238" s="15" t="n">
        <f aca="false">+SUMIF(LMOI!F:F,'ALL 2020'!C238,LMOI!D:D)</f>
        <v>0</v>
      </c>
      <c r="M238" s="15" t="n">
        <f aca="false">+SUMIF(TARTINE!G:G,'ALL 2020'!C238,TARTINE!E:E)</f>
        <v>0</v>
      </c>
      <c r="N238" s="15" t="n">
        <f aca="false">+SUMIF(IDF!F:F,'ALL 2020'!C238,IDF!D:D)</f>
        <v>0</v>
      </c>
      <c r="O238" s="15" t="n">
        <f aca="false">+SUMIF(RYA!G:G,C238,RYA!E:E)</f>
        <v>0</v>
      </c>
      <c r="P238" s="15" t="n">
        <f aca="false">+SUMIF('SCI NOAH'!G:G,'ALL 2020'!C238,'SCI NOAH'!E:E)</f>
        <v>0</v>
      </c>
      <c r="Q238" s="15" t="n">
        <f aca="false">+SUMIF(SIM!F:F,'ALL 2020'!C238,SIM!D:D)</f>
        <v>0</v>
      </c>
      <c r="R238" s="15" t="n">
        <f aca="false">+SUMIF('First Energy'!F:F,'ALL 2020'!C238,'First Energy'!D:D)</f>
        <v>0</v>
      </c>
      <c r="S238" s="15" t="n">
        <f aca="false">+SUMIF('ID Motors'!G:G,C238,'ID Motors'!E:E)</f>
        <v>0</v>
      </c>
      <c r="T238" s="15" t="n">
        <f aca="false">+SUMIF('ID RENTAL'!G:G,'ALL 2020'!C238,'ID RENTAL'!E:E)</f>
        <v>0</v>
      </c>
      <c r="U238" s="15" t="n">
        <f aca="false">+SUMIF('MCM '!G:G,'ALL 2020'!C238,'MCM '!E:E)</f>
        <v>0</v>
      </c>
      <c r="V238" s="15" t="n">
        <f aca="false">SUMIF(AGRIMOTORS!G:G,C238,AGRIMOTORS!E:E)</f>
        <v>0</v>
      </c>
      <c r="W238" s="15" t="n">
        <f aca="false">+SUMIF(BOVIMA!F:F,'ALL 2020'!C238,BOVIMA!D:D)</f>
        <v>0</v>
      </c>
      <c r="X238" s="15" t="n">
        <f aca="false">+SUMIF(AGRIFEED!F:F,'ALL 2020'!C238,AGRIFEED!D:D)</f>
        <v>0</v>
      </c>
      <c r="Y238" s="15" t="n">
        <f aca="false">SUMIF(AMIP!F:F,'ALL 2020'!C238,AMIP!D:D)</f>
        <v>6856639.07</v>
      </c>
      <c r="Z238" s="15" t="n">
        <f aca="false">+SUMIF(ISF!G:G,'ALL 2020'!C238,ISF!E:E)</f>
        <v>0</v>
      </c>
      <c r="AA238" s="29" t="n">
        <f aca="false">+SUMIF(DISCOI!G:G,'ALL 2020'!C238,DISCOI!E:E)</f>
        <v>0</v>
      </c>
      <c r="AB238" s="15" t="n">
        <f aca="false">+SUMIF(MABEL!F:F,'ALL 2020'!C238,MABEL!D:D)</f>
        <v>0</v>
      </c>
      <c r="AC238" s="15" t="n">
        <f aca="false">+SUMIF(NMP!F:F,'ALL 2020'!C238,NMP!D:D)</f>
        <v>0</v>
      </c>
      <c r="AD238" s="15" t="n">
        <f aca="false">SUMIF('AMCHO '!F:F,'ALL 2020'!C238,'AMCHO '!D:D)</f>
        <v>2170030.38</v>
      </c>
      <c r="AE238" s="41" t="n">
        <f aca="false">+SUMIF(CONFORTIS!G:G,'ALL 2020'!C238,CONFORTIS!E:E)</f>
        <v>0</v>
      </c>
      <c r="AF238" s="15" t="n">
        <f aca="false">+SUMIF('IRS IMMO'!G:G,'ALL 2020'!C238,'IRS IMMO'!E:E)</f>
        <v>0</v>
      </c>
      <c r="AG238" s="15" t="n">
        <f aca="false">+SUMIF(AGRIVETAM!F:F,'ALL 2020'!C238,AGRIVETAM!D:D)</f>
        <v>0</v>
      </c>
      <c r="AH238" s="15" t="n">
        <f aca="false">+SUMIF(EUROPAINTS!F:F,'ALL 2020'!C238,EUROPAINTS!D:D)</f>
        <v>0</v>
      </c>
      <c r="AI238" s="15" t="n">
        <f aca="false">+SUMIF('VET ABE'!F:F,'ALL 2020'!C238,'VET ABE'!E:E)</f>
        <v>0</v>
      </c>
      <c r="AJ238" s="15" t="n">
        <f aca="false">SUMIF('VET FIA'!F:F,'ALL 2020'!C238,'VET FIA'!E:E)</f>
        <v>0</v>
      </c>
      <c r="AK238" s="15" t="n">
        <f aca="false">+SUMIF('CSS SAKAY'!F:F,'ALL 2020'!C238,'CSS SAKAY'!D:D)</f>
        <v>0</v>
      </c>
      <c r="AL238" s="15" t="n">
        <f aca="false">+SUMIF(AGRIMA!F:F,'ALL 2020'!C238,AGRIMA!D:D)</f>
        <v>0</v>
      </c>
      <c r="AM238" s="15" t="n">
        <f aca="false">SUMIF('United Malagasy'!F:F,'ALL 2020'!C238,'United Malagasy'!D:D)</f>
        <v>0</v>
      </c>
      <c r="AN238" s="15" t="n">
        <f aca="false">+SUMIF(NUTRIFOOD!E:E,'ALL 2020'!C238,NUTRIFOOD!D:D)</f>
        <v>0</v>
      </c>
      <c r="AO238" s="15" t="n">
        <f aca="false">+SUMIF(FERRIS!H:H,'ALL 2020'!C238,FERRIS!F:F)</f>
        <v>0</v>
      </c>
      <c r="AP238" s="15" t="n">
        <f aca="false">+SUMIF(SEM!F:F,'ALL 2020'!C238,SEM!D:D)</f>
        <v>0</v>
      </c>
      <c r="AQ238" s="15" t="n">
        <f aca="false">+SUMIF(Madatrade!F:F,'ALL 2020'!C238,Madatrade!D:D)</f>
        <v>0</v>
      </c>
      <c r="AR238" s="15" t="n">
        <f aca="false">+SUMIF('FLY TECH'!F:F,'ALL 2020'!C238,'FLY TECH'!E:E)</f>
        <v>0</v>
      </c>
      <c r="AS238" s="15" t="n">
        <f aca="false">+SUMIF('FIRST INVESTISSEMENT'!G:G,'ALL 2020'!C238,'FIRST INVESTISSEMENT'!E:E)</f>
        <v>0</v>
      </c>
      <c r="AT238" s="105" t="n">
        <f aca="false">+SUM(F238:AS238)</f>
        <v>152640052.06</v>
      </c>
      <c r="AU238" s="106" t="n">
        <f aca="false">+AT238/$AW$2</f>
        <v>33609.3861533075</v>
      </c>
    </row>
    <row r="239" customFormat="false" ht="17.25" hidden="false" customHeight="true" outlineLevel="0" collapsed="false">
      <c r="A239" s="6" t="str">
        <f aca="false">+LEFT(B239)</f>
        <v>5</v>
      </c>
      <c r="B239" s="6" t="str">
        <f aca="false">+LEFT(C239,3)</f>
        <v>512</v>
      </c>
      <c r="C239" s="20" t="n">
        <v>51245000</v>
      </c>
      <c r="D239" s="46" t="str">
        <f aca="false">+IF(AT239&gt;0,"L42","L45")</f>
        <v>L42</v>
      </c>
      <c r="E239" s="57" t="s">
        <v>2161</v>
      </c>
      <c r="F239" s="15" t="n">
        <f aca="false">+SUMIF(AGRIFARM!H:H,C239,AGRIFARM!L:L)</f>
        <v>0</v>
      </c>
      <c r="G239" s="15" t="n">
        <f aca="false">+SUMIF(AGRICORP!I:I,C239,AGRICORP!E:E)</f>
        <v>0</v>
      </c>
      <c r="H239" s="15" t="n">
        <f aca="false">+SUMIF(SMTP!D:D,'ALL 2020'!C239,SMTP!G:G)</f>
        <v>0</v>
      </c>
      <c r="I239" s="15" t="n">
        <f aca="false">+SUMIF(AGRIVET!G:G,C239,AGRIVET!E:E)</f>
        <v>0</v>
      </c>
      <c r="J239" s="15" t="n">
        <f aca="false">+SUMIF(AGRIVAL!G:G,'ALL 2020'!C239,AGRIVAL!E:E)</f>
        <v>0</v>
      </c>
      <c r="K239" s="15" t="n">
        <f aca="false">+SUMIF(AGRIKOBA!G:G,'ALL 2020'!C239,AGRIKOBA!E:E)</f>
        <v>0</v>
      </c>
      <c r="L239" s="15" t="n">
        <f aca="false">+SUMIF(LMOI!F:F,'ALL 2020'!C239,LMOI!D:D)</f>
        <v>0</v>
      </c>
      <c r="M239" s="15" t="n">
        <f aca="false">+SUMIF(TARTINE!G:G,'ALL 2020'!C239,TARTINE!E:E)</f>
        <v>0</v>
      </c>
      <c r="N239" s="15" t="n">
        <f aca="false">+SUMIF(IDF!F:F,'ALL 2020'!C239,IDF!D:D)</f>
        <v>0</v>
      </c>
      <c r="O239" s="15" t="n">
        <f aca="false">+SUMIF(RYA!G:G,C239,RYA!E:E)</f>
        <v>0</v>
      </c>
      <c r="P239" s="15" t="n">
        <f aca="false">+SUMIF('SCI NOAH'!G:G,'ALL 2020'!C239,'SCI NOAH'!E:E)</f>
        <v>0</v>
      </c>
      <c r="Q239" s="15" t="n">
        <f aca="false">+SUMIF(SIM!F:F,'ALL 2020'!C239,SIM!D:D)</f>
        <v>0</v>
      </c>
      <c r="R239" s="15" t="n">
        <f aca="false">+SUMIF('First Energy'!F:F,'ALL 2020'!C239,'First Energy'!D:D)</f>
        <v>0</v>
      </c>
      <c r="S239" s="15" t="n">
        <f aca="false">+SUMIF('ID Motors'!G:G,C239,'ID Motors'!E:E)</f>
        <v>0</v>
      </c>
      <c r="T239" s="15" t="n">
        <f aca="false">+SUMIF('ID RENTAL'!G:G,'ALL 2020'!C239,'ID RENTAL'!E:E)</f>
        <v>0</v>
      </c>
      <c r="U239" s="15" t="n">
        <f aca="false">+SUMIF('MCM '!G:G,'ALL 2020'!C239,'MCM '!E:E)</f>
        <v>0</v>
      </c>
      <c r="V239" s="15" t="n">
        <f aca="false">SUMIF(AGRIMOTORS!G:G,C239,AGRIMOTORS!E:E)</f>
        <v>0</v>
      </c>
      <c r="W239" s="15" t="n">
        <f aca="false">+SUMIF(BOVIMA!F:F,'ALL 2020'!C239,BOVIMA!D:D)</f>
        <v>0</v>
      </c>
      <c r="X239" s="15" t="n">
        <f aca="false">+SUMIF(AGRIFEED!F:F,'ALL 2020'!C239,AGRIFEED!D:D)</f>
        <v>0</v>
      </c>
      <c r="Y239" s="15" t="n">
        <f aca="false">SUMIF(AMIP!F:F,'ALL 2020'!C239,AMIP!D:D)</f>
        <v>0</v>
      </c>
      <c r="Z239" s="15" t="n">
        <f aca="false">+SUMIF(ISF!G:G,'ALL 2020'!C239,ISF!E:E)</f>
        <v>0</v>
      </c>
      <c r="AA239" s="29" t="n">
        <f aca="false">+SUMIF(DISCOI!G:G,'ALL 2020'!C239,DISCOI!E:E)</f>
        <v>0</v>
      </c>
      <c r="AB239" s="15" t="n">
        <f aca="false">+SUMIF(MABEL!F:F,'ALL 2020'!C239,MABEL!D:D)</f>
        <v>341121912.5</v>
      </c>
      <c r="AC239" s="15" t="n">
        <f aca="false">+SUMIF(NMP!F:F,'ALL 2020'!C239,NMP!D:D)</f>
        <v>0</v>
      </c>
      <c r="AD239" s="15" t="n">
        <f aca="false">SUMIF('AMCHO '!F:F,'ALL 2020'!C239,'AMCHO '!D:D)</f>
        <v>41933518.6</v>
      </c>
      <c r="AE239" s="41" t="n">
        <f aca="false">+SUMIF(CONFORTIS!G:G,'ALL 2020'!C239,CONFORTIS!E:E)</f>
        <v>0</v>
      </c>
      <c r="AF239" s="15" t="n">
        <f aca="false">+SUMIF('IRS IMMO'!G:G,'ALL 2020'!C239,'IRS IMMO'!E:E)</f>
        <v>0</v>
      </c>
      <c r="AG239" s="15" t="n">
        <f aca="false">+SUMIF(AGRIVETAM!F:F,'ALL 2020'!C239,AGRIVETAM!D:D)</f>
        <v>0</v>
      </c>
      <c r="AH239" s="15" t="n">
        <f aca="false">+SUMIF(EUROPAINTS!F:F,'ALL 2020'!C239,EUROPAINTS!D:D)</f>
        <v>0</v>
      </c>
      <c r="AI239" s="15" t="n">
        <f aca="false">+SUMIF('VET ABE'!F:F,'ALL 2020'!C239,'VET ABE'!E:E)</f>
        <v>0</v>
      </c>
      <c r="AJ239" s="15" t="n">
        <f aca="false">SUMIF('VET FIA'!F:F,'ALL 2020'!C239,'VET FIA'!E:E)</f>
        <v>0</v>
      </c>
      <c r="AK239" s="15" t="n">
        <f aca="false">+SUMIF('CSS SAKAY'!F:F,'ALL 2020'!C239,'CSS SAKAY'!D:D)</f>
        <v>0</v>
      </c>
      <c r="AL239" s="15" t="n">
        <f aca="false">+SUMIF(AGRIMA!F:F,'ALL 2020'!C239,AGRIMA!D:D)</f>
        <v>0</v>
      </c>
      <c r="AM239" s="15" t="n">
        <f aca="false">SUMIF('United Malagasy'!F:F,'ALL 2020'!C239,'United Malagasy'!D:D)</f>
        <v>0</v>
      </c>
      <c r="AN239" s="15" t="n">
        <f aca="false">+SUMIF(NUTRIFOOD!E:E,'ALL 2020'!C239,NUTRIFOOD!D:D)</f>
        <v>0</v>
      </c>
      <c r="AO239" s="15" t="n">
        <f aca="false">+SUMIF(FERRIS!H:H,'ALL 2020'!C239,FERRIS!F:F)</f>
        <v>0</v>
      </c>
      <c r="AP239" s="15" t="n">
        <f aca="false">+SUMIF(SEM!F:F,'ALL 2020'!C239,SEM!D:D)</f>
        <v>0</v>
      </c>
      <c r="AQ239" s="15" t="n">
        <f aca="false">+SUMIF(Madatrade!F:F,'ALL 2020'!C239,Madatrade!D:D)</f>
        <v>0</v>
      </c>
      <c r="AR239" s="15" t="n">
        <f aca="false">+SUMIF('FLY TECH'!F:F,'ALL 2020'!C239,'FLY TECH'!E:E)</f>
        <v>0</v>
      </c>
      <c r="AS239" s="15" t="n">
        <f aca="false">+SUMIF('FIRST INVESTISSEMENT'!G:G,'ALL 2020'!C239,'FIRST INVESTISSEMENT'!E:E)</f>
        <v>0</v>
      </c>
      <c r="AT239" s="105" t="n">
        <f aca="false">+SUM(F239:AS239)</f>
        <v>383055431.1</v>
      </c>
      <c r="AU239" s="106" t="n">
        <f aca="false">+AT239/$AW$2</f>
        <v>84343.9040292056</v>
      </c>
    </row>
    <row r="240" customFormat="false" ht="17.25" hidden="false" customHeight="true" outlineLevel="0" collapsed="false">
      <c r="A240" s="6" t="str">
        <f aca="false">+LEFT(B240)</f>
        <v>5</v>
      </c>
      <c r="B240" s="6" t="str">
        <f aca="false">+LEFT(C240,3)</f>
        <v>512</v>
      </c>
      <c r="C240" s="20" t="n">
        <v>51250000</v>
      </c>
      <c r="D240" s="46" t="str">
        <f aca="false">+IF(AT240&gt;0,"L43","L46")</f>
        <v>L43</v>
      </c>
      <c r="E240" s="57" t="s">
        <v>2968</v>
      </c>
      <c r="F240" s="15" t="n">
        <f aca="false">+SUMIF(AGRIFARM!H:H,C240,AGRIFARM!L:L)</f>
        <v>0</v>
      </c>
      <c r="G240" s="15" t="n">
        <f aca="false">+SUMIF(AGRICORP!I:I,C240,AGRICORP!E:E)</f>
        <v>0</v>
      </c>
      <c r="H240" s="15" t="n">
        <f aca="false">+SUMIF(SMTP!D:D,'ALL 2020'!C240,SMTP!G:G)</f>
        <v>0</v>
      </c>
      <c r="I240" s="15" t="n">
        <f aca="false">+SUMIF(AGRIVET!G:G,C240,AGRIVET!E:E)</f>
        <v>0</v>
      </c>
      <c r="J240" s="15" t="n">
        <f aca="false">+SUMIF(AGRIVAL!G:G,'ALL 2020'!C240,AGRIVAL!E:E)</f>
        <v>0</v>
      </c>
      <c r="K240" s="15" t="n">
        <f aca="false">+SUMIF(AGRIKOBA!G:G,'ALL 2020'!C240,AGRIKOBA!E:E)</f>
        <v>0</v>
      </c>
      <c r="L240" s="15" t="n">
        <f aca="false">+SUMIF(LMOI!F:F,'ALL 2020'!C240,LMOI!D:D)</f>
        <v>0</v>
      </c>
      <c r="M240" s="15" t="n">
        <f aca="false">+SUMIF(TARTINE!G:G,'ALL 2020'!C240,TARTINE!E:E)</f>
        <v>0</v>
      </c>
      <c r="N240" s="15" t="n">
        <f aca="false">+SUMIF(IDF!F:F,'ALL 2020'!C240,IDF!D:D)</f>
        <v>0</v>
      </c>
      <c r="O240" s="15" t="n">
        <f aca="false">+SUMIF(RYA!G:G,C240,RYA!E:E)</f>
        <v>0</v>
      </c>
      <c r="P240" s="15" t="n">
        <f aca="false">+SUMIF('SCI NOAH'!G:G,'ALL 2020'!C240,'SCI NOAH'!E:E)</f>
        <v>0</v>
      </c>
      <c r="Q240" s="15" t="n">
        <f aca="false">+SUMIF(SIM!F:F,'ALL 2020'!C240,SIM!D:D)</f>
        <v>0</v>
      </c>
      <c r="R240" s="15" t="n">
        <f aca="false">+SUMIF('First Energy'!F:F,'ALL 2020'!C240,'First Energy'!D:D)</f>
        <v>0</v>
      </c>
      <c r="S240" s="15" t="n">
        <f aca="false">+SUMIF('ID Motors'!G:G,C240,'ID Motors'!E:E)</f>
        <v>0</v>
      </c>
      <c r="T240" s="15" t="n">
        <f aca="false">+SUMIF('ID RENTAL'!G:G,'ALL 2020'!C240,'ID RENTAL'!E:E)</f>
        <v>0</v>
      </c>
      <c r="U240" s="15" t="n">
        <f aca="false">+SUMIF('MCM '!G:G,'ALL 2020'!C240,'MCM '!E:E)</f>
        <v>29159920.6</v>
      </c>
      <c r="V240" s="15" t="n">
        <f aca="false">SUMIF(AGRIMOTORS!G:G,C240,AGRIMOTORS!E:E)</f>
        <v>0</v>
      </c>
      <c r="W240" s="15" t="n">
        <f aca="false">+SUMIF(BOVIMA!F:F,'ALL 2020'!C240,BOVIMA!D:D)</f>
        <v>0</v>
      </c>
      <c r="X240" s="15" t="n">
        <f aca="false">+SUMIF(AGRIFEED!F:F,'ALL 2020'!C240,AGRIFEED!D:D)</f>
        <v>0</v>
      </c>
      <c r="Y240" s="15" t="n">
        <f aca="false">SUMIF(AMIP!F:F,'ALL 2020'!C240,AMIP!D:D)</f>
        <v>0</v>
      </c>
      <c r="Z240" s="15" t="n">
        <f aca="false">+SUMIF(ISF!G:G,'ALL 2020'!C240,ISF!E:E)</f>
        <v>0</v>
      </c>
      <c r="AA240" s="29" t="n">
        <f aca="false">+SUMIF(DISCOI!G:G,'ALL 2020'!C240,DISCOI!E:E)</f>
        <v>0</v>
      </c>
      <c r="AB240" s="15" t="n">
        <f aca="false">+SUMIF(MABEL!F:F,'ALL 2020'!C240,MABEL!D:D)</f>
        <v>0</v>
      </c>
      <c r="AC240" s="15" t="n">
        <f aca="false">+SUMIF(NMP!F:F,'ALL 2020'!C240,NMP!D:D)</f>
        <v>0</v>
      </c>
      <c r="AD240" s="15" t="n">
        <f aca="false">SUMIF('AMCHO '!F:F,'ALL 2020'!C240,'AMCHO '!D:D)</f>
        <v>0</v>
      </c>
      <c r="AE240" s="41" t="n">
        <f aca="false">+SUMIF(CONFORTIS!G:G,'ALL 2020'!C240,CONFORTIS!E:E)</f>
        <v>0</v>
      </c>
      <c r="AF240" s="15" t="n">
        <f aca="false">+SUMIF('IRS IMMO'!G:G,'ALL 2020'!C240,'IRS IMMO'!E:E)</f>
        <v>0</v>
      </c>
      <c r="AG240" s="15" t="n">
        <f aca="false">+SUMIF(AGRIVETAM!F:F,'ALL 2020'!C240,AGRIVETAM!D:D)</f>
        <v>0</v>
      </c>
      <c r="AH240" s="15" t="n">
        <f aca="false">+SUMIF(EUROPAINTS!F:F,'ALL 2020'!C240,EUROPAINTS!D:D)</f>
        <v>0</v>
      </c>
      <c r="AI240" s="15" t="n">
        <f aca="false">+SUMIF('VET ABE'!F:F,'ALL 2020'!C240,'VET ABE'!E:E)</f>
        <v>0</v>
      </c>
      <c r="AJ240" s="15" t="n">
        <f aca="false">SUMIF('VET FIA'!F:F,'ALL 2020'!C240,'VET FIA'!E:E)</f>
        <v>0</v>
      </c>
      <c r="AK240" s="15" t="n">
        <f aca="false">+SUMIF('CSS SAKAY'!F:F,'ALL 2020'!C240,'CSS SAKAY'!D:D)</f>
        <v>0</v>
      </c>
      <c r="AL240" s="15" t="n">
        <f aca="false">+SUMIF(AGRIMA!F:F,'ALL 2020'!C240,AGRIMA!D:D)</f>
        <v>0</v>
      </c>
      <c r="AM240" s="15" t="n">
        <f aca="false">SUMIF('United Malagasy'!F:F,'ALL 2020'!C240,'United Malagasy'!D:D)</f>
        <v>0</v>
      </c>
      <c r="AN240" s="15" t="n">
        <f aca="false">+SUMIF(NUTRIFOOD!E:E,'ALL 2020'!C240,NUTRIFOOD!D:D)</f>
        <v>0</v>
      </c>
      <c r="AO240" s="15" t="n">
        <f aca="false">+SUMIF(FERRIS!H:H,'ALL 2020'!C240,FERRIS!F:F)</f>
        <v>0</v>
      </c>
      <c r="AP240" s="15" t="n">
        <f aca="false">+SUMIF(SEM!F:F,'ALL 2020'!C240,SEM!D:D)</f>
        <v>0</v>
      </c>
      <c r="AQ240" s="15" t="n">
        <f aca="false">+SUMIF(Madatrade!F:F,'ALL 2020'!C240,Madatrade!D:D)</f>
        <v>0</v>
      </c>
      <c r="AR240" s="15" t="n">
        <f aca="false">+SUMIF('FLY TECH'!F:F,'ALL 2020'!C240,'FLY TECH'!E:E)</f>
        <v>0</v>
      </c>
      <c r="AS240" s="15" t="n">
        <f aca="false">+SUMIF('FIRST INVESTISSEMENT'!G:G,'ALL 2020'!C240,'FIRST INVESTISSEMENT'!E:E)</f>
        <v>0</v>
      </c>
      <c r="AT240" s="105" t="n">
        <f aca="false">+SUM(F240:AS240)</f>
        <v>29159920.6</v>
      </c>
      <c r="AU240" s="106" t="n">
        <f aca="false">+AT240/$AW$2</f>
        <v>6420.64136128537</v>
      </c>
    </row>
    <row r="241" customFormat="false" ht="17.25" hidden="false" customHeight="true" outlineLevel="0" collapsed="false">
      <c r="A241" s="6" t="str">
        <f aca="false">+LEFT(B241)</f>
        <v>5</v>
      </c>
      <c r="B241" s="6" t="str">
        <f aca="false">+LEFT(C241,3)</f>
        <v>512</v>
      </c>
      <c r="C241" s="20" t="n">
        <v>51251000</v>
      </c>
      <c r="D241" s="46" t="str">
        <f aca="false">+IF(AT241&gt;0,"L44","L47")</f>
        <v>L44</v>
      </c>
      <c r="E241" s="57" t="s">
        <v>383</v>
      </c>
      <c r="F241" s="15" t="n">
        <f aca="false">+SUMIF(AGRIFARM!H:H,C241,AGRIFARM!L:L)</f>
        <v>0</v>
      </c>
      <c r="G241" s="15" t="n">
        <f aca="false">+SUMIF(AGRICORP!I:I,C241,AGRICORP!E:E)</f>
        <v>0</v>
      </c>
      <c r="H241" s="15" t="n">
        <f aca="false">+SUMIF(SMTP!D:D,'ALL 2020'!C241,SMTP!G:G)</f>
        <v>0</v>
      </c>
      <c r="I241" s="15" t="n">
        <f aca="false">+SUMIF(AGRIVET!G:G,C241,AGRIVET!E:E)</f>
        <v>0</v>
      </c>
      <c r="J241" s="15" t="n">
        <f aca="false">+SUMIF(AGRIVAL!G:G,'ALL 2020'!C241,AGRIVAL!E:E)</f>
        <v>0</v>
      </c>
      <c r="K241" s="15" t="n">
        <f aca="false">+SUMIF(AGRIKOBA!G:G,'ALL 2020'!C241,AGRIKOBA!E:E)</f>
        <v>0</v>
      </c>
      <c r="L241" s="15" t="n">
        <f aca="false">+SUMIF(LMOI!F:F,'ALL 2020'!C241,LMOI!D:D)</f>
        <v>0</v>
      </c>
      <c r="M241" s="15" t="n">
        <f aca="false">+SUMIF(TARTINE!G:G,'ALL 2020'!C241,TARTINE!E:E)</f>
        <v>0</v>
      </c>
      <c r="N241" s="15" t="n">
        <f aca="false">+SUMIF(IDF!F:F,'ALL 2020'!C241,IDF!D:D)</f>
        <v>173922245.85</v>
      </c>
      <c r="O241" s="15" t="n">
        <f aca="false">+SUMIF(RYA!G:G,C241,RYA!E:E)</f>
        <v>0</v>
      </c>
      <c r="P241" s="15" t="n">
        <f aca="false">+SUMIF('SCI NOAH'!G:G,'ALL 2020'!C241,'SCI NOAH'!E:E)</f>
        <v>0</v>
      </c>
      <c r="Q241" s="15" t="n">
        <f aca="false">+SUMIF(SIM!F:F,'ALL 2020'!C241,SIM!D:D)</f>
        <v>0</v>
      </c>
      <c r="R241" s="15" t="n">
        <f aca="false">+SUMIF('First Energy'!F:F,'ALL 2020'!C241,'First Energy'!D:D)</f>
        <v>0</v>
      </c>
      <c r="S241" s="15" t="n">
        <f aca="false">+SUMIF('ID Motors'!G:G,C241,'ID Motors'!E:E)</f>
        <v>0</v>
      </c>
      <c r="T241" s="15" t="n">
        <f aca="false">+SUMIF('ID RENTAL'!G:G,'ALL 2020'!C241,'ID RENTAL'!E:E)</f>
        <v>0</v>
      </c>
      <c r="U241" s="15" t="n">
        <f aca="false">+SUMIF('MCM '!G:G,'ALL 2020'!C241,'MCM '!E:E)</f>
        <v>0</v>
      </c>
      <c r="V241" s="15" t="n">
        <f aca="false">SUMIF(AGRIMOTORS!G:G,C241,AGRIMOTORS!E:E)</f>
        <v>0</v>
      </c>
      <c r="W241" s="15" t="n">
        <f aca="false">+SUMIF(BOVIMA!F:F,'ALL 2020'!C241,BOVIMA!D:D)</f>
        <v>0</v>
      </c>
      <c r="X241" s="15" t="n">
        <f aca="false">+SUMIF(AGRIFEED!F:F,'ALL 2020'!C241,AGRIFEED!D:D)</f>
        <v>0</v>
      </c>
      <c r="Y241" s="15" t="n">
        <f aca="false">SUMIF(AMIP!F:F,'ALL 2020'!C241,AMIP!D:D)</f>
        <v>0</v>
      </c>
      <c r="Z241" s="15" t="n">
        <f aca="false">+SUMIF(ISF!G:G,'ALL 2020'!C241,ISF!E:E)</f>
        <v>0</v>
      </c>
      <c r="AA241" s="29" t="n">
        <f aca="false">+SUMIF(DISCOI!G:G,'ALL 2020'!C241,DISCOI!E:E)</f>
        <v>0</v>
      </c>
      <c r="AB241" s="15" t="n">
        <f aca="false">+SUMIF(MABEL!F:F,'ALL 2020'!C241,MABEL!D:D)</f>
        <v>0</v>
      </c>
      <c r="AC241" s="15" t="n">
        <f aca="false">+SUMIF(NMP!F:F,'ALL 2020'!C241,NMP!D:D)</f>
        <v>0</v>
      </c>
      <c r="AD241" s="15" t="n">
        <f aca="false">SUMIF('AMCHO '!F:F,'ALL 2020'!C241,'AMCHO '!D:D)</f>
        <v>0</v>
      </c>
      <c r="AE241" s="41" t="n">
        <f aca="false">+SUMIF(CONFORTIS!G:G,'ALL 2020'!C241,CONFORTIS!E:E)</f>
        <v>0</v>
      </c>
      <c r="AF241" s="15" t="n">
        <f aca="false">+SUMIF('IRS IMMO'!G:G,'ALL 2020'!C241,'IRS IMMO'!E:E)</f>
        <v>0</v>
      </c>
      <c r="AG241" s="15" t="n">
        <f aca="false">+SUMIF(AGRIVETAM!F:F,'ALL 2020'!C241,AGRIVETAM!D:D)</f>
        <v>0</v>
      </c>
      <c r="AH241" s="15" t="n">
        <f aca="false">+SUMIF(EUROPAINTS!F:F,'ALL 2020'!C241,EUROPAINTS!D:D)</f>
        <v>0</v>
      </c>
      <c r="AI241" s="15" t="n">
        <f aca="false">+SUMIF('VET ABE'!F:F,'ALL 2020'!C241,'VET ABE'!E:E)</f>
        <v>0</v>
      </c>
      <c r="AJ241" s="15" t="n">
        <f aca="false">SUMIF('VET FIA'!F:F,'ALL 2020'!C241,'VET FIA'!E:E)</f>
        <v>0</v>
      </c>
      <c r="AK241" s="15" t="n">
        <f aca="false">+SUMIF('CSS SAKAY'!F:F,'ALL 2020'!C241,'CSS SAKAY'!D:D)</f>
        <v>0</v>
      </c>
      <c r="AL241" s="15" t="n">
        <f aca="false">+SUMIF(AGRIMA!F:F,'ALL 2020'!C241,AGRIMA!D:D)</f>
        <v>0</v>
      </c>
      <c r="AM241" s="15" t="n">
        <f aca="false">SUMIF('United Malagasy'!F:F,'ALL 2020'!C241,'United Malagasy'!D:D)</f>
        <v>0</v>
      </c>
      <c r="AN241" s="15" t="n">
        <f aca="false">+SUMIF(NUTRIFOOD!E:E,'ALL 2020'!C241,NUTRIFOOD!D:D)</f>
        <v>0</v>
      </c>
      <c r="AO241" s="15" t="n">
        <f aca="false">+SUMIF(FERRIS!H:H,'ALL 2020'!C241,FERRIS!F:F)</f>
        <v>0</v>
      </c>
      <c r="AP241" s="15" t="n">
        <f aca="false">+SUMIF(SEM!F:F,'ALL 2020'!C241,SEM!D:D)</f>
        <v>0</v>
      </c>
      <c r="AQ241" s="15" t="n">
        <f aca="false">+SUMIF(Madatrade!F:F,'ALL 2020'!C241,Madatrade!D:D)</f>
        <v>49334288.04</v>
      </c>
      <c r="AR241" s="15" t="n">
        <f aca="false">+SUMIF('FLY TECH'!F:F,'ALL 2020'!C241,'FLY TECH'!E:E)</f>
        <v>0</v>
      </c>
      <c r="AS241" s="15" t="n">
        <f aca="false">+SUMIF('FIRST INVESTISSEMENT'!G:G,'ALL 2020'!C241,'FIRST INVESTISSEMENT'!E:E)</f>
        <v>0</v>
      </c>
      <c r="AT241" s="105" t="n">
        <f aca="false">+SUM(F241:AS241)</f>
        <v>223256533.89</v>
      </c>
      <c r="AU241" s="106" t="n">
        <f aca="false">+AT241/$AW$2</f>
        <v>49158.2317844631</v>
      </c>
    </row>
    <row r="242" customFormat="false" ht="17.25" hidden="false" customHeight="true" outlineLevel="0" collapsed="false">
      <c r="A242" s="6" t="str">
        <f aca="false">+LEFT(B242)</f>
        <v>5</v>
      </c>
      <c r="B242" s="6" t="str">
        <f aca="false">+LEFT(C242,3)</f>
        <v>512</v>
      </c>
      <c r="C242" s="20" t="n">
        <v>51263000</v>
      </c>
      <c r="D242" s="46" t="str">
        <f aca="false">+IF(AT242&gt;0,"L45","L48")</f>
        <v>L45</v>
      </c>
      <c r="E242" s="57" t="s">
        <v>795</v>
      </c>
      <c r="F242" s="15" t="n">
        <f aca="false">+SUMIF(AGRIFARM!H:H,C242,AGRIFARM!L:L)</f>
        <v>0</v>
      </c>
      <c r="G242" s="15" t="n">
        <f aca="false">+SUMIF(AGRICORP!I:I,C242,AGRICORP!E:E)</f>
        <v>0</v>
      </c>
      <c r="H242" s="15" t="n">
        <f aca="false">+SUMIF(SMTP!D:D,'ALL 2020'!C242,SMTP!G:G)</f>
        <v>0</v>
      </c>
      <c r="I242" s="15" t="n">
        <f aca="false">+SUMIF(AGRIVET!G:G,C242,AGRIVET!E:E)</f>
        <v>0</v>
      </c>
      <c r="J242" s="15" t="n">
        <f aca="false">+SUMIF(AGRIVAL!G:G,'ALL 2020'!C242,AGRIVAL!E:E)</f>
        <v>26571469.47</v>
      </c>
      <c r="K242" s="15" t="n">
        <f aca="false">+SUMIF(AGRIKOBA!G:G,'ALL 2020'!C242,AGRIKOBA!E:E)</f>
        <v>0</v>
      </c>
      <c r="L242" s="15" t="n">
        <f aca="false">+SUMIF(LMOI!F:F,'ALL 2020'!C242,LMOI!D:D)</f>
        <v>0</v>
      </c>
      <c r="M242" s="15" t="n">
        <f aca="false">+SUMIF(TARTINE!G:G,'ALL 2020'!C242,TARTINE!E:E)</f>
        <v>0</v>
      </c>
      <c r="N242" s="15" t="n">
        <f aca="false">+SUMIF(IDF!F:F,'ALL 2020'!C242,IDF!D:D)</f>
        <v>0</v>
      </c>
      <c r="O242" s="15" t="n">
        <f aca="false">+SUMIF(RYA!G:G,C242,RYA!E:E)</f>
        <v>0</v>
      </c>
      <c r="P242" s="15" t="n">
        <f aca="false">+SUMIF('SCI NOAH'!G:G,'ALL 2020'!C242,'SCI NOAH'!E:E)</f>
        <v>0</v>
      </c>
      <c r="Q242" s="15" t="n">
        <f aca="false">+SUMIF(SIM!F:F,'ALL 2020'!C242,SIM!D:D)</f>
        <v>0</v>
      </c>
      <c r="R242" s="15" t="n">
        <f aca="false">+SUMIF('First Energy'!F:F,'ALL 2020'!C242,'First Energy'!D:D)</f>
        <v>0</v>
      </c>
      <c r="S242" s="15" t="n">
        <f aca="false">+SUMIF('ID Motors'!G:G,C242,'ID Motors'!E:E)</f>
        <v>0</v>
      </c>
      <c r="T242" s="15" t="n">
        <f aca="false">+SUMIF('ID RENTAL'!G:G,'ALL 2020'!C242,'ID RENTAL'!E:E)</f>
        <v>0</v>
      </c>
      <c r="U242" s="15" t="n">
        <f aca="false">+SUMIF('MCM '!G:G,'ALL 2020'!C242,'MCM '!E:E)</f>
        <v>0</v>
      </c>
      <c r="V242" s="15" t="n">
        <f aca="false">SUMIF(AGRIMOTORS!G:G,C242,AGRIMOTORS!E:E)</f>
        <v>0</v>
      </c>
      <c r="W242" s="15" t="n">
        <f aca="false">+SUMIF(BOVIMA!F:F,'ALL 2020'!C242,BOVIMA!D:D)</f>
        <v>0</v>
      </c>
      <c r="X242" s="15" t="n">
        <f aca="false">+SUMIF(AGRIFEED!F:F,'ALL 2020'!C242,AGRIFEED!D:D)</f>
        <v>0</v>
      </c>
      <c r="Y242" s="15" t="n">
        <f aca="false">SUMIF(AMIP!F:F,'ALL 2020'!C242,AMIP!D:D)</f>
        <v>0</v>
      </c>
      <c r="Z242" s="15" t="n">
        <f aca="false">+SUMIF(ISF!G:G,'ALL 2020'!C242,ISF!E:E)</f>
        <v>0</v>
      </c>
      <c r="AA242" s="29" t="n">
        <f aca="false">+SUMIF(DISCOI!G:G,'ALL 2020'!C242,DISCOI!E:E)</f>
        <v>0</v>
      </c>
      <c r="AB242" s="15" t="n">
        <f aca="false">+SUMIF(MABEL!F:F,'ALL 2020'!C242,MABEL!D:D)</f>
        <v>0</v>
      </c>
      <c r="AC242" s="15" t="n">
        <f aca="false">+SUMIF(NMP!F:F,'ALL 2020'!C242,NMP!D:D)</f>
        <v>0</v>
      </c>
      <c r="AD242" s="15" t="n">
        <f aca="false">SUMIF('AMCHO '!F:F,'ALL 2020'!C242,'AMCHO '!D:D)</f>
        <v>0</v>
      </c>
      <c r="AE242" s="41" t="n">
        <f aca="false">+SUMIF(CONFORTIS!G:G,'ALL 2020'!C242,CONFORTIS!E:E)</f>
        <v>0</v>
      </c>
      <c r="AF242" s="15" t="n">
        <f aca="false">+SUMIF('IRS IMMO'!G:G,'ALL 2020'!C242,'IRS IMMO'!E:E)</f>
        <v>0</v>
      </c>
      <c r="AG242" s="15" t="n">
        <f aca="false">+SUMIF(AGRIVETAM!F:F,'ALL 2020'!C242,AGRIVETAM!D:D)</f>
        <v>0</v>
      </c>
      <c r="AH242" s="15" t="n">
        <f aca="false">+SUMIF(EUROPAINTS!F:F,'ALL 2020'!C242,EUROPAINTS!D:D)</f>
        <v>0</v>
      </c>
      <c r="AI242" s="15" t="n">
        <f aca="false">+SUMIF('VET ABE'!F:F,'ALL 2020'!C242,'VET ABE'!E:E)</f>
        <v>0</v>
      </c>
      <c r="AJ242" s="15" t="n">
        <f aca="false">SUMIF('VET FIA'!F:F,'ALL 2020'!C242,'VET FIA'!E:E)</f>
        <v>0</v>
      </c>
      <c r="AK242" s="15" t="n">
        <f aca="false">+SUMIF('CSS SAKAY'!F:F,'ALL 2020'!C242,'CSS SAKAY'!D:D)</f>
        <v>0</v>
      </c>
      <c r="AL242" s="15" t="n">
        <f aca="false">+SUMIF(AGRIMA!F:F,'ALL 2020'!C242,AGRIMA!D:D)</f>
        <v>0</v>
      </c>
      <c r="AM242" s="15" t="n">
        <f aca="false">SUMIF('United Malagasy'!F:F,'ALL 2020'!C242,'United Malagasy'!D:D)</f>
        <v>0</v>
      </c>
      <c r="AN242" s="15" t="n">
        <f aca="false">+SUMIF(NUTRIFOOD!E:E,'ALL 2020'!C242,NUTRIFOOD!D:D)</f>
        <v>0</v>
      </c>
      <c r="AO242" s="15" t="n">
        <f aca="false">+SUMIF(FERRIS!H:H,'ALL 2020'!C242,FERRIS!F:F)</f>
        <v>0</v>
      </c>
      <c r="AP242" s="15" t="n">
        <f aca="false">+SUMIF(SEM!F:F,'ALL 2020'!C242,SEM!D:D)</f>
        <v>0</v>
      </c>
      <c r="AQ242" s="15" t="n">
        <f aca="false">+SUMIF(Madatrade!F:F,'ALL 2020'!C242,Madatrade!D:D)</f>
        <v>0</v>
      </c>
      <c r="AR242" s="15" t="n">
        <f aca="false">+SUMIF('FLY TECH'!F:F,'ALL 2020'!C242,'FLY TECH'!E:E)</f>
        <v>0</v>
      </c>
      <c r="AS242" s="15" t="n">
        <f aca="false">+SUMIF('FIRST INVESTISSEMENT'!G:G,'ALL 2020'!C242,'FIRST INVESTISSEMENT'!E:E)</f>
        <v>0</v>
      </c>
      <c r="AT242" s="105" t="n">
        <f aca="false">+SUM(F242:AS242)</f>
        <v>26571469.47</v>
      </c>
      <c r="AU242" s="106" t="n">
        <f aca="false">+AT242/$AW$2</f>
        <v>5850.697546454</v>
      </c>
    </row>
    <row r="243" customFormat="false" ht="17.25" hidden="false" customHeight="true" outlineLevel="0" collapsed="false">
      <c r="A243" s="6" t="str">
        <f aca="false">+LEFT(B243)</f>
        <v>5</v>
      </c>
      <c r="B243" s="6" t="str">
        <f aca="false">+LEFT(C243,3)</f>
        <v>512</v>
      </c>
      <c r="C243" s="20" t="n">
        <v>51292000</v>
      </c>
      <c r="D243" s="46" t="str">
        <f aca="false">+IF(AT243&gt;0,"L46","L49")</f>
        <v>L46</v>
      </c>
      <c r="E243" s="57" t="s">
        <v>980</v>
      </c>
      <c r="F243" s="15" t="n">
        <f aca="false">+SUMIF(AGRIFARM!H:H,C243,AGRIFARM!L:L)</f>
        <v>0</v>
      </c>
      <c r="G243" s="15" t="n">
        <f aca="false">+SUMIF(AGRICORP!I:I,C243,AGRICORP!E:E)</f>
        <v>0</v>
      </c>
      <c r="H243" s="15" t="n">
        <f aca="false">+SUMIF(SMTP!D:D,'ALL 2020'!C243,SMTP!G:G)</f>
        <v>20407039</v>
      </c>
      <c r="I243" s="15" t="n">
        <f aca="false">+SUMIF(AGRIVET!G:G,C243,AGRIVET!E:E)</f>
        <v>0</v>
      </c>
      <c r="J243" s="15" t="n">
        <f aca="false">+SUMIF(AGRIVAL!G:G,'ALL 2020'!C243,AGRIVAL!E:E)</f>
        <v>0</v>
      </c>
      <c r="K243" s="15" t="n">
        <f aca="false">+SUMIF(AGRIKOBA!G:G,'ALL 2020'!C243,AGRIKOBA!E:E)</f>
        <v>0</v>
      </c>
      <c r="L243" s="15" t="n">
        <f aca="false">+SUMIF(LMOI!F:F,'ALL 2020'!C243,LMOI!D:D)</f>
        <v>0</v>
      </c>
      <c r="M243" s="15" t="n">
        <f aca="false">+SUMIF(TARTINE!G:G,'ALL 2020'!C243,TARTINE!E:E)</f>
        <v>0</v>
      </c>
      <c r="N243" s="15" t="n">
        <f aca="false">+SUMIF(IDF!F:F,'ALL 2020'!C243,IDF!D:D)</f>
        <v>0</v>
      </c>
      <c r="O243" s="15" t="n">
        <f aca="false">+SUMIF(RYA!G:G,C243,RYA!E:E)</f>
        <v>0</v>
      </c>
      <c r="P243" s="15" t="n">
        <f aca="false">+SUMIF('SCI NOAH'!G:G,'ALL 2020'!C243,'SCI NOAH'!E:E)</f>
        <v>0</v>
      </c>
      <c r="Q243" s="15" t="n">
        <f aca="false">+SUMIF(SIM!F:F,'ALL 2020'!C243,SIM!D:D)</f>
        <v>0</v>
      </c>
      <c r="R243" s="15" t="n">
        <f aca="false">+SUMIF('First Energy'!F:F,'ALL 2020'!C243,'First Energy'!D:D)</f>
        <v>0</v>
      </c>
      <c r="S243" s="15" t="n">
        <f aca="false">+SUMIF('ID Motors'!G:G,C243,'ID Motors'!E:E)</f>
        <v>0</v>
      </c>
      <c r="T243" s="15" t="n">
        <f aca="false">+SUMIF('ID RENTAL'!G:G,'ALL 2020'!C243,'ID RENTAL'!E:E)</f>
        <v>0</v>
      </c>
      <c r="U243" s="15" t="n">
        <f aca="false">+SUMIF('MCM '!G:G,'ALL 2020'!C243,'MCM '!E:E)</f>
        <v>0</v>
      </c>
      <c r="V243" s="15" t="n">
        <f aca="false">SUMIF(AGRIMOTORS!G:G,C243,AGRIMOTORS!E:E)</f>
        <v>0</v>
      </c>
      <c r="W243" s="15" t="n">
        <f aca="false">+SUMIF(BOVIMA!F:F,'ALL 2020'!C243,BOVIMA!D:D)</f>
        <v>0</v>
      </c>
      <c r="X243" s="15" t="n">
        <f aca="false">+SUMIF(AGRIFEED!F:F,'ALL 2020'!C243,AGRIFEED!D:D)</f>
        <v>0</v>
      </c>
      <c r="Y243" s="15" t="n">
        <f aca="false">SUMIF(AMIP!F:F,'ALL 2020'!C243,AMIP!D:D)</f>
        <v>0</v>
      </c>
      <c r="Z243" s="15" t="n">
        <f aca="false">+SUMIF(ISF!G:G,'ALL 2020'!C243,ISF!E:E)</f>
        <v>0</v>
      </c>
      <c r="AA243" s="29" t="n">
        <f aca="false">+SUMIF(DISCOI!G:G,'ALL 2020'!C243,DISCOI!E:E)</f>
        <v>0</v>
      </c>
      <c r="AB243" s="15" t="n">
        <f aca="false">+SUMIF(MABEL!F:F,'ALL 2020'!C243,MABEL!D:D)</f>
        <v>0</v>
      </c>
      <c r="AC243" s="15" t="n">
        <f aca="false">+SUMIF(NMP!F:F,'ALL 2020'!C243,NMP!D:D)</f>
        <v>0</v>
      </c>
      <c r="AD243" s="15" t="n">
        <f aca="false">SUMIF('AMCHO '!F:F,'ALL 2020'!C243,'AMCHO '!D:D)</f>
        <v>0</v>
      </c>
      <c r="AE243" s="41" t="n">
        <f aca="false">+SUMIF(CONFORTIS!G:G,'ALL 2020'!C243,CONFORTIS!E:E)</f>
        <v>0</v>
      </c>
      <c r="AF243" s="15" t="n">
        <f aca="false">+SUMIF('IRS IMMO'!G:G,'ALL 2020'!C243,'IRS IMMO'!E:E)</f>
        <v>0</v>
      </c>
      <c r="AG243" s="15" t="n">
        <f aca="false">+SUMIF(AGRIVETAM!F:F,'ALL 2020'!C243,AGRIVETAM!D:D)</f>
        <v>0</v>
      </c>
      <c r="AH243" s="15" t="n">
        <f aca="false">+SUMIF(EUROPAINTS!F:F,'ALL 2020'!C243,EUROPAINTS!D:D)</f>
        <v>0</v>
      </c>
      <c r="AI243" s="15" t="n">
        <f aca="false">+SUMIF('VET ABE'!F:F,'ALL 2020'!C243,'VET ABE'!E:E)</f>
        <v>0</v>
      </c>
      <c r="AJ243" s="15" t="n">
        <f aca="false">SUMIF('VET FIA'!F:F,'ALL 2020'!C243,'VET FIA'!E:E)</f>
        <v>0</v>
      </c>
      <c r="AK243" s="15" t="n">
        <f aca="false">+SUMIF('CSS SAKAY'!F:F,'ALL 2020'!C243,'CSS SAKAY'!D:D)</f>
        <v>0</v>
      </c>
      <c r="AL243" s="15" t="n">
        <f aca="false">+SUMIF(AGRIMA!F:F,'ALL 2020'!C243,AGRIMA!D:D)</f>
        <v>0</v>
      </c>
      <c r="AM243" s="15" t="n">
        <f aca="false">SUMIF('United Malagasy'!F:F,'ALL 2020'!C243,'United Malagasy'!D:D)</f>
        <v>0</v>
      </c>
      <c r="AN243" s="15" t="n">
        <f aca="false">+SUMIF(NUTRIFOOD!E:E,'ALL 2020'!C243,NUTRIFOOD!D:D)</f>
        <v>0</v>
      </c>
      <c r="AO243" s="15" t="n">
        <f aca="false">+SUMIF(FERRIS!H:H,'ALL 2020'!C243,FERRIS!F:F)</f>
        <v>0</v>
      </c>
      <c r="AP243" s="15" t="n">
        <f aca="false">+SUMIF(SEM!F:F,'ALL 2020'!C243,SEM!D:D)</f>
        <v>0</v>
      </c>
      <c r="AQ243" s="15" t="n">
        <f aca="false">+SUMIF(Madatrade!F:F,'ALL 2020'!C243,Madatrade!D:D)</f>
        <v>0</v>
      </c>
      <c r="AR243" s="15" t="n">
        <f aca="false">+SUMIF('FLY TECH'!F:F,'ALL 2020'!C243,'FLY TECH'!E:E)</f>
        <v>0</v>
      </c>
      <c r="AS243" s="15" t="n">
        <f aca="false">+SUMIF('FIRST INVESTISSEMENT'!G:G,'ALL 2020'!C243,'FIRST INVESTISSEMENT'!E:E)</f>
        <v>0</v>
      </c>
      <c r="AT243" s="105" t="n">
        <f aca="false">+SUM(F243:AS243)</f>
        <v>20407039</v>
      </c>
      <c r="AU243" s="106" t="n">
        <f aca="false">+AT243/$AW$2</f>
        <v>4493.36884218963</v>
      </c>
    </row>
    <row r="244" customFormat="false" ht="17.25" hidden="false" customHeight="true" outlineLevel="0" collapsed="false">
      <c r="A244" s="6" t="str">
        <f aca="false">+LEFT(B244)</f>
        <v>5</v>
      </c>
      <c r="B244" s="6" t="str">
        <f aca="false">+LEFT(C244,3)</f>
        <v>519</v>
      </c>
      <c r="C244" s="20" t="n">
        <v>51910000</v>
      </c>
      <c r="D244" s="46" t="s">
        <v>2969</v>
      </c>
      <c r="E244" s="57" t="s">
        <v>2205</v>
      </c>
      <c r="F244" s="15" t="n">
        <f aca="false">+SUMIF(AGRIFARM!H:H,C244,AGRIFARM!L:L)</f>
        <v>0</v>
      </c>
      <c r="G244" s="15" t="n">
        <f aca="false">+SUMIF(AGRICORP!I:I,C244,AGRICORP!E:E)</f>
        <v>0</v>
      </c>
      <c r="H244" s="15" t="n">
        <f aca="false">+SUMIF(SMTP!D:D,'ALL 2020'!C244,SMTP!G:G)</f>
        <v>-1950000000</v>
      </c>
      <c r="I244" s="15" t="n">
        <f aca="false">+SUMIF(AGRIVET!G:G,C244,AGRIVET!E:E)</f>
        <v>-2600000000</v>
      </c>
      <c r="J244" s="15" t="n">
        <f aca="false">+SUMIF(AGRIVAL!G:G,'ALL 2020'!C244,AGRIVAL!E:E)</f>
        <v>-1000000000</v>
      </c>
      <c r="K244" s="15" t="n">
        <f aca="false">+SUMIF(AGRIKOBA!G:G,'ALL 2020'!C244,AGRIKOBA!E:E)</f>
        <v>0</v>
      </c>
      <c r="L244" s="15" t="n">
        <f aca="false">+SUMIF(LMOI!F:F,'ALL 2020'!C244,LMOI!D:D)</f>
        <v>0</v>
      </c>
      <c r="M244" s="15" t="n">
        <f aca="false">+SUMIF(TARTINE!G:G,'ALL 2020'!C244,TARTINE!E:E)</f>
        <v>0</v>
      </c>
      <c r="N244" s="15" t="n">
        <f aca="false">+SUMIF(IDF!F:F,'ALL 2020'!C244,IDF!D:D)</f>
        <v>0</v>
      </c>
      <c r="O244" s="15" t="n">
        <f aca="false">+SUMIF(RYA!G:G,C244,RYA!E:E)</f>
        <v>0</v>
      </c>
      <c r="P244" s="15" t="n">
        <f aca="false">+SUMIF('SCI NOAH'!G:G,'ALL 2020'!C244,'SCI NOAH'!E:E)</f>
        <v>0</v>
      </c>
      <c r="Q244" s="15" t="n">
        <f aca="false">+SUMIF(SIM!F:F,'ALL 2020'!C244,SIM!D:D)</f>
        <v>0</v>
      </c>
      <c r="R244" s="15" t="n">
        <f aca="false">+SUMIF('First Energy'!F:F,'ALL 2020'!C244,'First Energy'!D:D)</f>
        <v>0</v>
      </c>
      <c r="S244" s="15" t="n">
        <f aca="false">+SUMIF('ID Motors'!G:G,C244,'ID Motors'!E:E)</f>
        <v>-4680600415.56</v>
      </c>
      <c r="T244" s="15" t="n">
        <f aca="false">+SUMIF('ID RENTAL'!G:G,'ALL 2020'!C244,'ID RENTAL'!E:E)</f>
        <v>0</v>
      </c>
      <c r="U244" s="15" t="n">
        <f aca="false">+SUMIF('MCM '!G:G,'ALL 2020'!C244,'MCM '!E:E)</f>
        <v>0</v>
      </c>
      <c r="V244" s="15" t="n">
        <f aca="false">SUMIF(AGRIMOTORS!G:G,C244,AGRIMOTORS!E:E)</f>
        <v>0</v>
      </c>
      <c r="W244" s="15" t="n">
        <f aca="false">+SUMIF(BOVIMA!F:F,'ALL 2020'!C244,BOVIMA!D:D)</f>
        <v>0</v>
      </c>
      <c r="X244" s="15" t="n">
        <f aca="false">+SUMIF(AGRIFEED!F:F,'ALL 2020'!C244,AGRIFEED!D:D)</f>
        <v>0</v>
      </c>
      <c r="Y244" s="15" t="n">
        <f aca="false">SUMIF(AMIP!F:F,'ALL 2020'!C244,AMIP!D:D)</f>
        <v>0</v>
      </c>
      <c r="Z244" s="15" t="n">
        <f aca="false">+SUMIF(ISF!G:G,'ALL 2020'!C244,ISF!E:E)</f>
        <v>0</v>
      </c>
      <c r="AA244" s="29" t="n">
        <f aca="false">+SUMIF(DISCOI!G:G,'ALL 2020'!C244,DISCOI!E:E)</f>
        <v>0</v>
      </c>
      <c r="AB244" s="15" t="n">
        <f aca="false">+SUMIF(MABEL!F:F,'ALL 2020'!C244,MABEL!D:D)</f>
        <v>0</v>
      </c>
      <c r="AC244" s="15" t="n">
        <f aca="false">+SUMIF(NMP!F:F,'ALL 2020'!C244,NMP!D:D)</f>
        <v>0</v>
      </c>
      <c r="AD244" s="15" t="n">
        <f aca="false">SUMIF('AMCHO '!F:F,'ALL 2020'!C244,'AMCHO '!D:D)</f>
        <v>0</v>
      </c>
      <c r="AE244" s="41" t="n">
        <f aca="false">+SUMIF(CONFORTIS!G:G,'ALL 2020'!C244,CONFORTIS!E:E)</f>
        <v>0</v>
      </c>
      <c r="AF244" s="15" t="n">
        <f aca="false">+SUMIF('IRS IMMO'!G:G,'ALL 2020'!C244,'IRS IMMO'!E:E)</f>
        <v>0</v>
      </c>
      <c r="AG244" s="15" t="n">
        <f aca="false">+SUMIF(AGRIVETAM!F:F,'ALL 2020'!C244,AGRIVETAM!D:D)</f>
        <v>0</v>
      </c>
      <c r="AH244" s="15" t="n">
        <f aca="false">+SUMIF(EUROPAINTS!F:F,'ALL 2020'!C244,EUROPAINTS!D:D)</f>
        <v>0</v>
      </c>
      <c r="AI244" s="15" t="n">
        <f aca="false">+SUMIF('VET ABE'!F:F,'ALL 2020'!C244,'VET ABE'!E:E)</f>
        <v>0</v>
      </c>
      <c r="AJ244" s="15" t="n">
        <f aca="false">SUMIF('VET FIA'!F:F,'ALL 2020'!C244,'VET FIA'!E:E)</f>
        <v>0</v>
      </c>
      <c r="AK244" s="15" t="n">
        <f aca="false">+SUMIF('CSS SAKAY'!F:F,'ALL 2020'!C244,'CSS SAKAY'!D:D)</f>
        <v>0</v>
      </c>
      <c r="AL244" s="15" t="n">
        <f aca="false">+SUMIF(AGRIMA!F:F,'ALL 2020'!C244,AGRIMA!D:D)</f>
        <v>0</v>
      </c>
      <c r="AM244" s="15" t="n">
        <f aca="false">SUMIF('United Malagasy'!F:F,'ALL 2020'!C244,'United Malagasy'!D:D)</f>
        <v>0</v>
      </c>
      <c r="AN244" s="15" t="n">
        <f aca="false">+SUMIF(NUTRIFOOD!E:E,'ALL 2020'!C244,NUTRIFOOD!D:D)</f>
        <v>0</v>
      </c>
      <c r="AO244" s="15" t="n">
        <f aca="false">+SUMIF(FERRIS!H:H,'ALL 2020'!C244,FERRIS!F:F)</f>
        <v>0</v>
      </c>
      <c r="AP244" s="15" t="n">
        <f aca="false">+SUMIF(SEM!F:F,'ALL 2020'!C244,SEM!D:D)</f>
        <v>-450000000</v>
      </c>
      <c r="AQ244" s="15" t="n">
        <f aca="false">+SUMIF(Madatrade!F:F,'ALL 2020'!C244,Madatrade!D:D)</f>
        <v>0</v>
      </c>
      <c r="AR244" s="15" t="n">
        <f aca="false">+SUMIF('FLY TECH'!F:F,'ALL 2020'!C244,'FLY TECH'!E:E)</f>
        <v>0</v>
      </c>
      <c r="AS244" s="15" t="n">
        <f aca="false">+SUMIF('FIRST INVESTISSEMENT'!G:G,'ALL 2020'!C244,'FIRST INVESTISSEMENT'!E:E)</f>
        <v>0</v>
      </c>
      <c r="AT244" s="105" t="n">
        <f aca="false">+SUM(F244:AS244)</f>
        <v>-10680600415.56</v>
      </c>
      <c r="AU244" s="106" t="n">
        <f aca="false">+AT244/$AW$2</f>
        <v>-2351731.53357304</v>
      </c>
    </row>
    <row r="245" customFormat="false" ht="17.25" hidden="false" customHeight="true" outlineLevel="0" collapsed="false">
      <c r="A245" s="6" t="str">
        <f aca="false">+LEFT(B245)</f>
        <v>5</v>
      </c>
      <c r="B245" s="6" t="str">
        <f aca="false">+LEFT(C245,3)</f>
        <v>519</v>
      </c>
      <c r="C245" s="20" t="n">
        <v>51920000</v>
      </c>
      <c r="D245" s="46" t="s">
        <v>2969</v>
      </c>
      <c r="E245" s="57" t="s">
        <v>386</v>
      </c>
      <c r="F245" s="15" t="n">
        <f aca="false">+SUMIF(AGRIFARM!H:H,C245,AGRIFARM!L:L)</f>
        <v>0</v>
      </c>
      <c r="G245" s="15" t="n">
        <f aca="false">+SUMIF(AGRICORP!I:I,C245,AGRICORP!E:E)</f>
        <v>0</v>
      </c>
      <c r="H245" s="15" t="n">
        <f aca="false">+SUMIF(SMTP!D:D,'ALL 2020'!C245,SMTP!G:G)</f>
        <v>-900000000</v>
      </c>
      <c r="I245" s="15" t="n">
        <f aca="false">+SUMIF(AGRIVET!G:G,C245,AGRIVET!E:E)</f>
        <v>-2300000000</v>
      </c>
      <c r="J245" s="15" t="n">
        <f aca="false">+SUMIF(AGRIVAL!G:G,'ALL 2020'!C245,AGRIVAL!E:E)</f>
        <v>-1500000000</v>
      </c>
      <c r="K245" s="15" t="n">
        <f aca="false">+SUMIF(AGRIKOBA!G:G,'ALL 2020'!C245,AGRIKOBA!E:E)</f>
        <v>-400000000</v>
      </c>
      <c r="L245" s="15" t="n">
        <f aca="false">+SUMIF(LMOI!F:F,'ALL 2020'!C245,LMOI!D:D)</f>
        <v>0</v>
      </c>
      <c r="M245" s="15" t="n">
        <f aca="false">+SUMIF(TARTINE!G:G,'ALL 2020'!C245,TARTINE!E:E)</f>
        <v>0</v>
      </c>
      <c r="N245" s="15" t="n">
        <f aca="false">+SUMIF(IDF!F:F,'ALL 2020'!C245,IDF!D:D)</f>
        <v>0</v>
      </c>
      <c r="O245" s="15" t="n">
        <f aca="false">+SUMIF(RYA!G:G,C245,RYA!E:E)</f>
        <v>0</v>
      </c>
      <c r="P245" s="15" t="n">
        <f aca="false">+SUMIF('SCI NOAH'!G:G,'ALL 2020'!C245,'SCI NOAH'!E:E)</f>
        <v>0</v>
      </c>
      <c r="Q245" s="15" t="n">
        <f aca="false">+SUMIF(SIM!F:F,'ALL 2020'!C245,SIM!D:D)</f>
        <v>0</v>
      </c>
      <c r="R245" s="15" t="n">
        <f aca="false">+SUMIF('First Energy'!F:F,'ALL 2020'!C245,'First Energy'!D:D)</f>
        <v>0</v>
      </c>
      <c r="S245" s="15" t="n">
        <f aca="false">+SUMIF('ID Motors'!G:G,C245,'ID Motors'!E:E)</f>
        <v>-4350000000</v>
      </c>
      <c r="T245" s="15" t="n">
        <f aca="false">+SUMIF('ID RENTAL'!G:G,'ALL 2020'!C245,'ID RENTAL'!E:E)</f>
        <v>0</v>
      </c>
      <c r="U245" s="15" t="n">
        <f aca="false">+SUMIF('MCM '!G:G,'ALL 2020'!C245,'MCM '!E:E)</f>
        <v>-725518987.34</v>
      </c>
      <c r="V245" s="15" t="n">
        <f aca="false">SUMIF(AGRIMOTORS!G:G,C245,AGRIMOTORS!E:E)</f>
        <v>0</v>
      </c>
      <c r="W245" s="15" t="n">
        <f aca="false">+SUMIF(BOVIMA!F:F,'ALL 2020'!C245,BOVIMA!D:D)</f>
        <v>0</v>
      </c>
      <c r="X245" s="15" t="n">
        <f aca="false">+SUMIF(AGRIFEED!F:F,'ALL 2020'!C245,AGRIFEED!D:D)</f>
        <v>0</v>
      </c>
      <c r="Y245" s="15" t="n">
        <f aca="false">SUMIF(AMIP!F:F,'ALL 2020'!C245,AMIP!D:D)</f>
        <v>0</v>
      </c>
      <c r="Z245" s="15" t="n">
        <f aca="false">+SUMIF(ISF!G:G,'ALL 2020'!C245,ISF!E:E)</f>
        <v>0</v>
      </c>
      <c r="AA245" s="29" t="n">
        <f aca="false">+SUMIF(DISCOI!G:G,'ALL 2020'!C245,DISCOI!E:E)</f>
        <v>0</v>
      </c>
      <c r="AB245" s="15" t="n">
        <f aca="false">+SUMIF(MABEL!F:F,'ALL 2020'!C245,MABEL!D:D)</f>
        <v>0</v>
      </c>
      <c r="AC245" s="15" t="n">
        <f aca="false">+SUMIF(NMP!F:F,'ALL 2020'!C245,NMP!D:D)</f>
        <v>0</v>
      </c>
      <c r="AD245" s="15" t="n">
        <f aca="false">SUMIF('AMCHO '!F:F,'ALL 2020'!C245,'AMCHO '!D:D)</f>
        <v>0</v>
      </c>
      <c r="AE245" s="41" t="n">
        <f aca="false">+SUMIF(CONFORTIS!G:G,'ALL 2020'!C245,CONFORTIS!E:E)</f>
        <v>0</v>
      </c>
      <c r="AF245" s="15" t="n">
        <f aca="false">+SUMIF('IRS IMMO'!G:G,'ALL 2020'!C245,'IRS IMMO'!E:E)</f>
        <v>0</v>
      </c>
      <c r="AG245" s="15" t="n">
        <f aca="false">+SUMIF(AGRIVETAM!F:F,'ALL 2020'!C245,AGRIVETAM!D:D)</f>
        <v>0</v>
      </c>
      <c r="AH245" s="15" t="n">
        <f aca="false">+SUMIF(EUROPAINTS!F:F,'ALL 2020'!C245,EUROPAINTS!D:D)</f>
        <v>0</v>
      </c>
      <c r="AI245" s="15" t="n">
        <f aca="false">+SUMIF('VET ABE'!F:F,'ALL 2020'!C245,'VET ABE'!E:E)</f>
        <v>0</v>
      </c>
      <c r="AJ245" s="15" t="n">
        <f aca="false">SUMIF('VET FIA'!F:F,'ALL 2020'!C245,'VET FIA'!E:E)</f>
        <v>0</v>
      </c>
      <c r="AK245" s="15" t="n">
        <f aca="false">+SUMIF('CSS SAKAY'!F:F,'ALL 2020'!C245,'CSS SAKAY'!D:D)</f>
        <v>0</v>
      </c>
      <c r="AL245" s="15" t="n">
        <f aca="false">+SUMIF(AGRIMA!F:F,'ALL 2020'!C245,AGRIMA!D:D)</f>
        <v>0</v>
      </c>
      <c r="AM245" s="15" t="n">
        <f aca="false">SUMIF('United Malagasy'!F:F,'ALL 2020'!C245,'United Malagasy'!D:D)</f>
        <v>0</v>
      </c>
      <c r="AN245" s="15" t="n">
        <f aca="false">+SUMIF(NUTRIFOOD!E:E,'ALL 2020'!C245,NUTRIFOOD!D:D)</f>
        <v>0</v>
      </c>
      <c r="AO245" s="15" t="n">
        <f aca="false">+SUMIF(FERRIS!H:H,'ALL 2020'!C245,FERRIS!F:F)</f>
        <v>0</v>
      </c>
      <c r="AP245" s="15" t="n">
        <f aca="false">+SUMIF(SEM!F:F,'ALL 2020'!C245,SEM!D:D)</f>
        <v>0</v>
      </c>
      <c r="AQ245" s="15" t="n">
        <f aca="false">+SUMIF(Madatrade!F:F,'ALL 2020'!C245,Madatrade!D:D)</f>
        <v>0</v>
      </c>
      <c r="AR245" s="15" t="n">
        <f aca="false">+SUMIF('FLY TECH'!F:F,'ALL 2020'!C245,'FLY TECH'!E:E)</f>
        <v>0</v>
      </c>
      <c r="AS245" s="15" t="n">
        <f aca="false">+SUMIF('FIRST INVESTISSEMENT'!G:G,'ALL 2020'!C245,'FIRST INVESTISSEMENT'!E:E)</f>
        <v>0</v>
      </c>
      <c r="AT245" s="105" t="n">
        <f aca="false">+SUM(F245:AS245)</f>
        <v>-10175518987.34</v>
      </c>
      <c r="AU245" s="106" t="n">
        <f aca="false">+AT245/$AW$2</f>
        <v>-2240519.06652516</v>
      </c>
    </row>
    <row r="246" customFormat="false" ht="17.25" hidden="false" customHeight="true" outlineLevel="0" collapsed="false">
      <c r="A246" s="6" t="str">
        <f aca="false">+LEFT(B246)</f>
        <v>5</v>
      </c>
      <c r="B246" s="6" t="str">
        <f aca="false">+LEFT(C246,3)</f>
        <v>519</v>
      </c>
      <c r="C246" s="20" t="n">
        <v>51930000</v>
      </c>
      <c r="D246" s="46" t="s">
        <v>2969</v>
      </c>
      <c r="E246" s="57" t="s">
        <v>799</v>
      </c>
      <c r="F246" s="15" t="n">
        <f aca="false">+SUMIF(AGRIFARM!H:H,C246,AGRIFARM!L:L)</f>
        <v>0</v>
      </c>
      <c r="G246" s="15" t="n">
        <f aca="false">+SUMIF(AGRICORP!I:I,C246,AGRICORP!E:E)</f>
        <v>0</v>
      </c>
      <c r="H246" s="15" t="n">
        <f aca="false">+SUMIF(SMTP!D:D,'ALL 2020'!C246,SMTP!G:G)</f>
        <v>0</v>
      </c>
      <c r="I246" s="15" t="n">
        <f aca="false">+SUMIF(AGRIVET!G:G,C246,AGRIVET!E:E)</f>
        <v>0</v>
      </c>
      <c r="J246" s="15" t="n">
        <f aca="false">+SUMIF(AGRIVAL!G:G,'ALL 2020'!C246,AGRIVAL!E:E)</f>
        <v>0</v>
      </c>
      <c r="K246" s="15" t="n">
        <f aca="false">+SUMIF(AGRIKOBA!G:G,'ALL 2020'!C246,AGRIKOBA!E:E)</f>
        <v>0</v>
      </c>
      <c r="L246" s="15" t="n">
        <f aca="false">+SUMIF(LMOI!F:F,'ALL 2020'!C246,LMOI!D:D)</f>
        <v>0</v>
      </c>
      <c r="M246" s="15" t="n">
        <f aca="false">+SUMIF(TARTINE!G:G,'ALL 2020'!C246,TARTINE!E:E)</f>
        <v>0</v>
      </c>
      <c r="N246" s="15" t="n">
        <f aca="false">+SUMIF(IDF!F:F,'ALL 2020'!C246,IDF!D:D)</f>
        <v>0</v>
      </c>
      <c r="O246" s="15" t="n">
        <f aca="false">+SUMIF(RYA!G:G,C246,RYA!E:E)</f>
        <v>0</v>
      </c>
      <c r="P246" s="15" t="n">
        <f aca="false">+SUMIF('SCI NOAH'!G:G,'ALL 2020'!C246,'SCI NOAH'!E:E)</f>
        <v>0</v>
      </c>
      <c r="Q246" s="15" t="n">
        <f aca="false">+SUMIF(SIM!F:F,'ALL 2020'!C246,SIM!D:D)</f>
        <v>0</v>
      </c>
      <c r="R246" s="15" t="n">
        <f aca="false">+SUMIF('First Energy'!F:F,'ALL 2020'!C246,'First Energy'!D:D)</f>
        <v>0</v>
      </c>
      <c r="S246" s="15" t="n">
        <f aca="false">+SUMIF('ID Motors'!G:G,C246,'ID Motors'!E:E)</f>
        <v>0</v>
      </c>
      <c r="T246" s="15" t="n">
        <f aca="false">+SUMIF('ID RENTAL'!G:G,'ALL 2020'!C246,'ID RENTAL'!E:E)</f>
        <v>0</v>
      </c>
      <c r="U246" s="15" t="n">
        <f aca="false">+SUMIF('MCM '!G:G,'ALL 2020'!C246,'MCM '!E:E)</f>
        <v>0</v>
      </c>
      <c r="V246" s="15" t="n">
        <f aca="false">SUMIF(AGRIMOTORS!G:G,C246,AGRIMOTORS!E:E)</f>
        <v>0</v>
      </c>
      <c r="W246" s="15" t="n">
        <f aca="false">+SUMIF(BOVIMA!F:F,'ALL 2020'!C246,BOVIMA!D:D)</f>
        <v>0</v>
      </c>
      <c r="X246" s="15" t="n">
        <f aca="false">+SUMIF(AGRIFEED!F:F,'ALL 2020'!C246,AGRIFEED!D:D)</f>
        <v>0</v>
      </c>
      <c r="Y246" s="15" t="n">
        <f aca="false">SUMIF(AMIP!F:F,'ALL 2020'!C246,AMIP!D:D)</f>
        <v>0</v>
      </c>
      <c r="Z246" s="15" t="n">
        <f aca="false">+SUMIF(ISF!G:G,'ALL 2020'!C246,ISF!E:E)</f>
        <v>0</v>
      </c>
      <c r="AA246" s="29" t="n">
        <f aca="false">+SUMIF(DISCOI!G:G,'ALL 2020'!C246,DISCOI!E:E)</f>
        <v>0</v>
      </c>
      <c r="AB246" s="15" t="n">
        <f aca="false">+SUMIF(MABEL!F:F,'ALL 2020'!C246,MABEL!D:D)</f>
        <v>0</v>
      </c>
      <c r="AC246" s="15" t="n">
        <f aca="false">+SUMIF(NMP!F:F,'ALL 2020'!C246,NMP!D:D)</f>
        <v>0</v>
      </c>
      <c r="AD246" s="15" t="n">
        <f aca="false">SUMIF('AMCHO '!F:F,'ALL 2020'!C246,'AMCHO '!D:D)</f>
        <v>0</v>
      </c>
      <c r="AE246" s="41" t="n">
        <f aca="false">+SUMIF(CONFORTIS!G:G,'ALL 2020'!C246,CONFORTIS!E:E)</f>
        <v>0</v>
      </c>
      <c r="AF246" s="15" t="n">
        <f aca="false">+SUMIF('IRS IMMO'!G:G,'ALL 2020'!C246,'IRS IMMO'!E:E)</f>
        <v>0</v>
      </c>
      <c r="AG246" s="15" t="n">
        <f aca="false">+SUMIF(AGRIVETAM!F:F,'ALL 2020'!C246,AGRIVETAM!D:D)</f>
        <v>0</v>
      </c>
      <c r="AH246" s="15" t="n">
        <f aca="false">+SUMIF(EUROPAINTS!F:F,'ALL 2020'!C246,EUROPAINTS!D:D)</f>
        <v>0</v>
      </c>
      <c r="AI246" s="15" t="n">
        <f aca="false">+SUMIF('VET ABE'!F:F,'ALL 2020'!C246,'VET ABE'!E:E)</f>
        <v>0</v>
      </c>
      <c r="AJ246" s="15" t="n">
        <f aca="false">SUMIF('VET FIA'!F:F,'ALL 2020'!C246,'VET FIA'!E:E)</f>
        <v>0</v>
      </c>
      <c r="AK246" s="15" t="n">
        <f aca="false">+SUMIF('CSS SAKAY'!F:F,'ALL 2020'!C246,'CSS SAKAY'!D:D)</f>
        <v>0</v>
      </c>
      <c r="AL246" s="15" t="n">
        <f aca="false">+SUMIF(AGRIMA!F:F,'ALL 2020'!C246,AGRIMA!D:D)</f>
        <v>0</v>
      </c>
      <c r="AM246" s="15" t="n">
        <f aca="false">SUMIF('United Malagasy'!F:F,'ALL 2020'!C246,'United Malagasy'!D:D)</f>
        <v>0</v>
      </c>
      <c r="AN246" s="15" t="n">
        <f aca="false">+SUMIF(NUTRIFOOD!E:E,'ALL 2020'!C246,NUTRIFOOD!D:D)</f>
        <v>0</v>
      </c>
      <c r="AO246" s="15" t="n">
        <f aca="false">+SUMIF(FERRIS!H:H,'ALL 2020'!C246,FERRIS!F:F)</f>
        <v>0</v>
      </c>
      <c r="AP246" s="15" t="n">
        <f aca="false">+SUMIF(SEM!F:F,'ALL 2020'!C246,SEM!D:D)</f>
        <v>0</v>
      </c>
      <c r="AQ246" s="15" t="n">
        <f aca="false">+SUMIF(Madatrade!F:F,'ALL 2020'!C246,Madatrade!D:D)</f>
        <v>0</v>
      </c>
      <c r="AR246" s="15" t="n">
        <f aca="false">+SUMIF('FLY TECH'!F:F,'ALL 2020'!C246,'FLY TECH'!E:E)</f>
        <v>0</v>
      </c>
      <c r="AS246" s="15" t="n">
        <f aca="false">+SUMIF('FIRST INVESTISSEMENT'!G:G,'ALL 2020'!C246,'FIRST INVESTISSEMENT'!E:E)</f>
        <v>0</v>
      </c>
      <c r="AT246" s="105" t="n">
        <f aca="false">+SUM(F246:AS246)</f>
        <v>0</v>
      </c>
      <c r="AU246" s="106" t="n">
        <f aca="false">+AT246/$AW$2</f>
        <v>0</v>
      </c>
    </row>
    <row r="247" customFormat="false" ht="17.25" hidden="false" customHeight="true" outlineLevel="0" collapsed="false">
      <c r="A247" s="6" t="str">
        <f aca="false">+LEFT(B247)</f>
        <v>5</v>
      </c>
      <c r="B247" s="6" t="str">
        <f aca="false">+LEFT(C247,3)</f>
        <v>519</v>
      </c>
      <c r="C247" s="20" t="n">
        <v>51940000</v>
      </c>
      <c r="D247" s="46" t="s">
        <v>2969</v>
      </c>
      <c r="E247" s="57" t="s">
        <v>388</v>
      </c>
      <c r="F247" s="15" t="n">
        <f aca="false">+SUMIF(AGRIFARM!H:H,C247,AGRIFARM!L:L)</f>
        <v>0</v>
      </c>
      <c r="G247" s="15" t="n">
        <f aca="false">+SUMIF(AGRICORP!I:I,C247,AGRICORP!E:E)</f>
        <v>0</v>
      </c>
      <c r="H247" s="15" t="n">
        <f aca="false">+SUMIF(SMTP!D:D,'ALL 2020'!C247,SMTP!G:G)</f>
        <v>-950000000</v>
      </c>
      <c r="I247" s="15" t="n">
        <f aca="false">+SUMIF(AGRIVET!G:G,C247,AGRIVET!E:E)</f>
        <v>-2025000000</v>
      </c>
      <c r="J247" s="15" t="n">
        <f aca="false">+SUMIF(AGRIVAL!G:G,'ALL 2020'!C247,AGRIVAL!E:E)</f>
        <v>0</v>
      </c>
      <c r="K247" s="15" t="n">
        <f aca="false">+SUMIF(AGRIKOBA!G:G,'ALL 2020'!C247,AGRIKOBA!E:E)</f>
        <v>0</v>
      </c>
      <c r="L247" s="15" t="n">
        <f aca="false">+SUMIF(LMOI!F:F,'ALL 2020'!C247,LMOI!D:D)</f>
        <v>0</v>
      </c>
      <c r="M247" s="15" t="n">
        <f aca="false">+SUMIF(TARTINE!G:G,'ALL 2020'!C247,TARTINE!E:E)</f>
        <v>0</v>
      </c>
      <c r="N247" s="15" t="n">
        <f aca="false">+SUMIF(IDF!F:F,'ALL 2020'!C247,IDF!D:D)</f>
        <v>0</v>
      </c>
      <c r="O247" s="15" t="n">
        <f aca="false">+SUMIF(RYA!G:G,C247,RYA!E:E)</f>
        <v>0</v>
      </c>
      <c r="P247" s="15" t="n">
        <f aca="false">+SUMIF('SCI NOAH'!G:G,'ALL 2020'!C247,'SCI NOAH'!E:E)</f>
        <v>0</v>
      </c>
      <c r="Q247" s="15" t="n">
        <f aca="false">+SUMIF(SIM!F:F,'ALL 2020'!C247,SIM!D:D)</f>
        <v>0</v>
      </c>
      <c r="R247" s="15" t="n">
        <f aca="false">+SUMIF('First Energy'!F:F,'ALL 2020'!C247,'First Energy'!D:D)</f>
        <v>0</v>
      </c>
      <c r="S247" s="15" t="n">
        <f aca="false">+SUMIF('ID Motors'!G:G,C247,'ID Motors'!E:E)</f>
        <v>0</v>
      </c>
      <c r="T247" s="15" t="n">
        <f aca="false">+SUMIF('ID RENTAL'!G:G,'ALL 2020'!C247,'ID RENTAL'!E:E)</f>
        <v>0</v>
      </c>
      <c r="U247" s="15" t="n">
        <f aca="false">+SUMIF('MCM '!G:G,'ALL 2020'!C247,'MCM '!E:E)</f>
        <v>0</v>
      </c>
      <c r="V247" s="15" t="n">
        <f aca="false">SUMIF(AGRIMOTORS!G:G,C247,AGRIMOTORS!E:E)</f>
        <v>0</v>
      </c>
      <c r="W247" s="15" t="n">
        <f aca="false">+SUMIF(BOVIMA!F:F,'ALL 2020'!C247,BOVIMA!D:D)</f>
        <v>0</v>
      </c>
      <c r="X247" s="15" t="n">
        <f aca="false">+SUMIF(AGRIFEED!F:F,'ALL 2020'!C247,AGRIFEED!D:D)</f>
        <v>0</v>
      </c>
      <c r="Y247" s="15" t="n">
        <f aca="false">SUMIF(AMIP!F:F,'ALL 2020'!C247,AMIP!D:D)</f>
        <v>0</v>
      </c>
      <c r="Z247" s="15" t="n">
        <f aca="false">+SUMIF(ISF!G:G,'ALL 2020'!C247,ISF!E:E)</f>
        <v>0</v>
      </c>
      <c r="AA247" s="29" t="n">
        <f aca="false">+SUMIF(DISCOI!G:G,'ALL 2020'!C247,DISCOI!E:E)</f>
        <v>0</v>
      </c>
      <c r="AB247" s="15" t="n">
        <f aca="false">+SUMIF(MABEL!F:F,'ALL 2020'!C247,MABEL!D:D)</f>
        <v>0</v>
      </c>
      <c r="AC247" s="15" t="n">
        <f aca="false">+SUMIF(NMP!F:F,'ALL 2020'!C247,NMP!D:D)</f>
        <v>0</v>
      </c>
      <c r="AD247" s="15" t="n">
        <f aca="false">SUMIF('AMCHO '!F:F,'ALL 2020'!C247,'AMCHO '!D:D)</f>
        <v>0</v>
      </c>
      <c r="AE247" s="41" t="n">
        <f aca="false">+SUMIF(CONFORTIS!G:G,'ALL 2020'!C247,CONFORTIS!E:E)</f>
        <v>0</v>
      </c>
      <c r="AF247" s="15" t="n">
        <f aca="false">+SUMIF('IRS IMMO'!G:G,'ALL 2020'!C247,'IRS IMMO'!E:E)</f>
        <v>0</v>
      </c>
      <c r="AG247" s="15" t="n">
        <f aca="false">+SUMIF(AGRIVETAM!F:F,'ALL 2020'!C247,AGRIVETAM!D:D)</f>
        <v>0</v>
      </c>
      <c r="AH247" s="15" t="n">
        <f aca="false">+SUMIF(EUROPAINTS!F:F,'ALL 2020'!C247,EUROPAINTS!D:D)</f>
        <v>0</v>
      </c>
      <c r="AI247" s="15" t="n">
        <f aca="false">+SUMIF('VET ABE'!F:F,'ALL 2020'!C247,'VET ABE'!E:E)</f>
        <v>0</v>
      </c>
      <c r="AJ247" s="15" t="n">
        <f aca="false">SUMIF('VET FIA'!F:F,'ALL 2020'!C247,'VET FIA'!E:E)</f>
        <v>0</v>
      </c>
      <c r="AK247" s="15" t="n">
        <f aca="false">+SUMIF('CSS SAKAY'!F:F,'ALL 2020'!C247,'CSS SAKAY'!D:D)</f>
        <v>0</v>
      </c>
      <c r="AL247" s="15" t="n">
        <f aca="false">+SUMIF(AGRIMA!F:F,'ALL 2020'!C247,AGRIMA!D:D)</f>
        <v>0</v>
      </c>
      <c r="AM247" s="15" t="n">
        <f aca="false">SUMIF('United Malagasy'!F:F,'ALL 2020'!C247,'United Malagasy'!D:D)</f>
        <v>0</v>
      </c>
      <c r="AN247" s="15" t="n">
        <f aca="false">+SUMIF(NUTRIFOOD!E:E,'ALL 2020'!C247,NUTRIFOOD!D:D)</f>
        <v>0</v>
      </c>
      <c r="AO247" s="15" t="n">
        <f aca="false">+SUMIF(FERRIS!H:H,'ALL 2020'!C247,FERRIS!F:F)</f>
        <v>0</v>
      </c>
      <c r="AP247" s="15" t="n">
        <f aca="false">+SUMIF(SEM!F:F,'ALL 2020'!C247,SEM!D:D)</f>
        <v>0</v>
      </c>
      <c r="AQ247" s="15" t="n">
        <f aca="false">+SUMIF(Madatrade!F:F,'ALL 2020'!C247,Madatrade!D:D)</f>
        <v>0</v>
      </c>
      <c r="AR247" s="15" t="n">
        <f aca="false">+SUMIF('FLY TECH'!F:F,'ALL 2020'!C247,'FLY TECH'!E:E)</f>
        <v>0</v>
      </c>
      <c r="AS247" s="15" t="n">
        <f aca="false">+SUMIF('FIRST INVESTISSEMENT'!G:G,'ALL 2020'!C247,'FIRST INVESTISSEMENT'!E:E)</f>
        <v>0</v>
      </c>
      <c r="AT247" s="105" t="n">
        <f aca="false">+SUM(F247:AS247)</f>
        <v>-2975000000</v>
      </c>
      <c r="AU247" s="106" t="n">
        <f aca="false">+AT247/$AW$2</f>
        <v>-655056.929401377</v>
      </c>
    </row>
    <row r="248" customFormat="false" ht="17.25" hidden="false" customHeight="true" outlineLevel="0" collapsed="false">
      <c r="A248" s="6" t="str">
        <f aca="false">+LEFT(B248)</f>
        <v>5</v>
      </c>
      <c r="B248" s="6" t="str">
        <f aca="false">+LEFT(C248,3)</f>
        <v>519</v>
      </c>
      <c r="C248" s="20" t="n">
        <v>51950000</v>
      </c>
      <c r="D248" s="46" t="s">
        <v>2969</v>
      </c>
      <c r="E248" s="57" t="s">
        <v>1918</v>
      </c>
      <c r="F248" s="15" t="n">
        <f aca="false">+SUMIF(AGRIFARM!H:H,C248,AGRIFARM!L:L)</f>
        <v>0</v>
      </c>
      <c r="G248" s="15" t="n">
        <f aca="false">+SUMIF(AGRICORP!I:I,C248,AGRICORP!E:E)</f>
        <v>0</v>
      </c>
      <c r="H248" s="15" t="n">
        <f aca="false">+SUMIF(SMTP!D:D,'ALL 2020'!C248,SMTP!G:G)</f>
        <v>0</v>
      </c>
      <c r="I248" s="15" t="n">
        <f aca="false">+SUMIF(AGRIVET!G:G,C248,AGRIVET!E:E)</f>
        <v>0</v>
      </c>
      <c r="J248" s="15"/>
      <c r="K248" s="15"/>
      <c r="M248" s="15"/>
      <c r="N248" s="15"/>
      <c r="O248" s="15"/>
      <c r="P248" s="15"/>
      <c r="Q248" s="15"/>
      <c r="R248" s="15" t="n">
        <f aca="false">+SUMIF('First Energy'!F:F,'ALL 2020'!C248,'First Energy'!D:D)</f>
        <v>0</v>
      </c>
      <c r="S248" s="15" t="n">
        <f aca="false">+SUMIF('ID Motors'!G:G,C248,'ID Motors'!E:E)</f>
        <v>0</v>
      </c>
      <c r="T248" s="15" t="n">
        <f aca="false">+SUMIF('ID RENTAL'!G:G,'ALL 2020'!C248,'ID RENTAL'!E:E)</f>
        <v>0</v>
      </c>
      <c r="U248" s="15" t="n">
        <f aca="false">+SUMIF('MCM '!G:G,'ALL 2020'!C248,'MCM '!E:E)</f>
        <v>-105617721.48</v>
      </c>
      <c r="V248" s="15" t="n">
        <f aca="false">SUMIF(AGRIMOTORS!G:G,C248,AGRIMOTORS!E:E)</f>
        <v>0</v>
      </c>
      <c r="W248" s="15" t="n">
        <f aca="false">+SUMIF(BOVIMA!F:F,'ALL 2020'!C248,BOVIMA!D:D)</f>
        <v>0</v>
      </c>
      <c r="X248" s="15" t="n">
        <f aca="false">+SUMIF(AGRIFEED!F:F,'ALL 2020'!C248,AGRIFEED!D:D)</f>
        <v>0</v>
      </c>
      <c r="Y248" s="15" t="n">
        <f aca="false">SUMIF(AMIP!F:F,'ALL 2020'!C248,AMIP!D:D)</f>
        <v>0</v>
      </c>
      <c r="Z248" s="15" t="n">
        <f aca="false">+SUMIF(ISF!G:G,'ALL 2020'!C248,ISF!E:E)</f>
        <v>0</v>
      </c>
      <c r="AA248" s="29" t="n">
        <f aca="false">+SUMIF(DISCOI!G:G,'ALL 2020'!C248,DISCOI!E:E)</f>
        <v>0</v>
      </c>
      <c r="AB248" s="15" t="n">
        <f aca="false">+SUMIF(MABEL!F:F,'ALL 2020'!C248,MABEL!D:D)</f>
        <v>0</v>
      </c>
      <c r="AC248" s="15" t="n">
        <f aca="false">+SUMIF(NMP!F:F,'ALL 2020'!C248,NMP!D:D)</f>
        <v>0</v>
      </c>
      <c r="AD248" s="15" t="n">
        <f aca="false">SUMIF('AMCHO '!F:F,'ALL 2020'!C248,'AMCHO '!D:D)</f>
        <v>0</v>
      </c>
      <c r="AE248" s="41" t="n">
        <f aca="false">+SUMIF(CONFORTIS!G:G,'ALL 2020'!C248,CONFORTIS!E:E)</f>
        <v>0</v>
      </c>
      <c r="AF248" s="15" t="n">
        <f aca="false">+SUMIF('IRS IMMO'!G:G,'ALL 2020'!C248,'IRS IMMO'!E:E)</f>
        <v>0</v>
      </c>
      <c r="AG248" s="15" t="n">
        <f aca="false">+SUMIF(AGRIVETAM!F:F,'ALL 2020'!C248,AGRIVETAM!D:D)</f>
        <v>0</v>
      </c>
      <c r="AH248" s="15" t="n">
        <f aca="false">+SUMIF(EUROPAINTS!F:F,'ALL 2020'!C248,EUROPAINTS!D:D)</f>
        <v>0</v>
      </c>
      <c r="AI248" s="15" t="n">
        <f aca="false">+SUMIF('VET ABE'!F:F,'ALL 2020'!C248,'VET ABE'!E:E)</f>
        <v>0</v>
      </c>
      <c r="AJ248" s="15" t="n">
        <f aca="false">SUMIF('VET FIA'!F:F,'ALL 2020'!C248,'VET FIA'!E:E)</f>
        <v>0</v>
      </c>
      <c r="AK248" s="15" t="n">
        <f aca="false">+SUMIF('CSS SAKAY'!F:F,'ALL 2020'!C248,'CSS SAKAY'!D:D)</f>
        <v>0</v>
      </c>
      <c r="AL248" s="15" t="n">
        <f aca="false">+SUMIF(AGRIMA!F:F,'ALL 2020'!C248,AGRIMA!D:D)</f>
        <v>0</v>
      </c>
      <c r="AM248" s="15" t="n">
        <f aca="false">SUMIF('United Malagasy'!F:F,'ALL 2020'!C248,'United Malagasy'!D:D)</f>
        <v>0</v>
      </c>
      <c r="AN248" s="15" t="n">
        <f aca="false">+SUMIF(NUTRIFOOD!E:E,'ALL 2020'!C248,NUTRIFOOD!D:D)</f>
        <v>0</v>
      </c>
      <c r="AO248" s="15" t="n">
        <f aca="false">+SUMIF(FERRIS!H:H,'ALL 2020'!C248,FERRIS!F:F)</f>
        <v>0</v>
      </c>
      <c r="AP248" s="15" t="n">
        <f aca="false">+SUMIF(SEM!F:F,'ALL 2020'!C248,SEM!D:D)</f>
        <v>0</v>
      </c>
      <c r="AQ248" s="15" t="n">
        <f aca="false">+SUMIF(Madatrade!F:F,'ALL 2020'!C248,Madatrade!D:D)</f>
        <v>0</v>
      </c>
      <c r="AR248" s="15" t="n">
        <f aca="false">+SUMIF('FLY TECH'!F:F,'ALL 2020'!C248,'FLY TECH'!E:E)</f>
        <v>0</v>
      </c>
      <c r="AS248" s="15" t="n">
        <f aca="false">+SUMIF('FIRST INVESTISSEMENT'!G:G,'ALL 2020'!C248,'FIRST INVESTISSEMENT'!E:E)</f>
        <v>0</v>
      </c>
      <c r="AT248" s="105" t="n">
        <f aca="false">+SUM(F248:AS248)</f>
        <v>-105617721.48</v>
      </c>
      <c r="AU248" s="106" t="n">
        <f aca="false">+AT248/$AW$2</f>
        <v>-23255.6706968264</v>
      </c>
    </row>
    <row r="249" customFormat="false" ht="17.25" hidden="false" customHeight="true" outlineLevel="0" collapsed="false">
      <c r="A249" s="6" t="str">
        <f aca="false">+LEFT(B249)</f>
        <v>5</v>
      </c>
      <c r="B249" s="6" t="str">
        <f aca="false">+LEFT(C249,3)</f>
        <v>519</v>
      </c>
      <c r="C249" s="20" t="n">
        <v>51960000</v>
      </c>
      <c r="D249" s="46" t="s">
        <v>2969</v>
      </c>
      <c r="E249" s="57" t="s">
        <v>390</v>
      </c>
      <c r="F249" s="15" t="n">
        <f aca="false">+SUMIF(AGRIFARM!H:H,C249,AGRIFARM!L:L)</f>
        <v>0</v>
      </c>
      <c r="G249" s="15" t="n">
        <f aca="false">+SUMIF(AGRICORP!I:I,C249,AGRICORP!E:E)</f>
        <v>0</v>
      </c>
      <c r="H249" s="15" t="n">
        <f aca="false">+SUMIF(SMTP!D:D,'ALL 2020'!C249,SMTP!G:G)</f>
        <v>-500000000</v>
      </c>
      <c r="I249" s="15" t="n">
        <f aca="false">+SUMIF(AGRIVET!G:G,C249,AGRIVET!E:E)</f>
        <v>-2000000000</v>
      </c>
      <c r="J249" s="15" t="n">
        <f aca="false">+SUMIF(AGRIVAL!G:G,'ALL 2020'!C249,AGRIVAL!E:E)</f>
        <v>0</v>
      </c>
      <c r="K249" s="15" t="n">
        <f aca="false">+SUMIF(AGRIKOBA!G:G,'ALL 2020'!C249,AGRIKOBA!E:E)</f>
        <v>0</v>
      </c>
      <c r="L249" s="15" t="n">
        <f aca="false">+SUMIF(LMOI!F:F,'ALL 2020'!C249,LMOI!D:D)</f>
        <v>0</v>
      </c>
      <c r="M249" s="15" t="n">
        <f aca="false">+SUMIF(TARTINE!G:G,'ALL 2020'!C249,TARTINE!E:E)</f>
        <v>0</v>
      </c>
      <c r="N249" s="15" t="n">
        <f aca="false">+SUMIF(IDF!F:F,'ALL 2020'!C249,IDF!D:D)</f>
        <v>0</v>
      </c>
      <c r="O249" s="15" t="n">
        <f aca="false">+SUMIF(RYA!G:G,C249,RYA!E:E)</f>
        <v>0</v>
      </c>
      <c r="P249" s="15" t="n">
        <f aca="false">+SUMIF('SCI NOAH'!G:G,'ALL 2020'!C249,'SCI NOAH'!E:E)</f>
        <v>0</v>
      </c>
      <c r="Q249" s="15" t="n">
        <f aca="false">+SUMIF(SIM!F:F,'ALL 2020'!C249,SIM!D:D)</f>
        <v>0</v>
      </c>
      <c r="R249" s="15" t="n">
        <f aca="false">+SUMIF('First Energy'!F:F,'ALL 2020'!C249,'First Energy'!D:D)</f>
        <v>0</v>
      </c>
      <c r="S249" s="15" t="n">
        <f aca="false">+SUMIF('ID Motors'!G:G,C249,'ID Motors'!E:E)</f>
        <v>0</v>
      </c>
      <c r="T249" s="15" t="n">
        <f aca="false">+SUMIF('ID RENTAL'!G:G,'ALL 2020'!C249,'ID RENTAL'!E:E)</f>
        <v>0</v>
      </c>
      <c r="U249" s="15" t="n">
        <f aca="false">+SUMIF('MCM '!G:G,'ALL 2020'!C249,'MCM '!E:E)</f>
        <v>-389482129.94</v>
      </c>
      <c r="V249" s="15" t="n">
        <f aca="false">SUMIF(AGRIMOTORS!G:G,C249,AGRIMOTORS!E:E)</f>
        <v>0</v>
      </c>
      <c r="W249" s="15" t="n">
        <f aca="false">+SUMIF(BOVIMA!F:F,'ALL 2020'!C249,BOVIMA!D:D)</f>
        <v>0</v>
      </c>
      <c r="X249" s="15" t="n">
        <f aca="false">+SUMIF(AGRIFEED!F:F,'ALL 2020'!C249,AGRIFEED!D:D)</f>
        <v>0</v>
      </c>
      <c r="Y249" s="15" t="n">
        <f aca="false">SUMIF(AMIP!F:F,'ALL 2020'!C249,AMIP!D:D)</f>
        <v>0</v>
      </c>
      <c r="Z249" s="15" t="n">
        <f aca="false">+SUMIF(ISF!G:G,'ALL 2020'!C249,ISF!E:E)</f>
        <v>0</v>
      </c>
      <c r="AA249" s="29" t="n">
        <f aca="false">+SUMIF(DISCOI!G:G,'ALL 2020'!C249,DISCOI!E:E)</f>
        <v>0</v>
      </c>
      <c r="AB249" s="15" t="n">
        <f aca="false">+SUMIF(MABEL!F:F,'ALL 2020'!C249,MABEL!D:D)</f>
        <v>0</v>
      </c>
      <c r="AC249" s="15" t="n">
        <f aca="false">+SUMIF(NMP!F:F,'ALL 2020'!C249,NMP!D:D)</f>
        <v>0</v>
      </c>
      <c r="AD249" s="15" t="n">
        <f aca="false">SUMIF('AMCHO '!F:F,'ALL 2020'!C249,'AMCHO '!D:D)</f>
        <v>0</v>
      </c>
      <c r="AE249" s="41" t="n">
        <f aca="false">+SUMIF(CONFORTIS!G:G,'ALL 2020'!C249,CONFORTIS!E:E)</f>
        <v>0</v>
      </c>
      <c r="AF249" s="15" t="n">
        <f aca="false">+SUMIF('IRS IMMO'!G:G,'ALL 2020'!C249,'IRS IMMO'!E:E)</f>
        <v>0</v>
      </c>
      <c r="AG249" s="15" t="n">
        <f aca="false">+SUMIF(AGRIVETAM!F:F,'ALL 2020'!C249,AGRIVETAM!D:D)</f>
        <v>0</v>
      </c>
      <c r="AH249" s="15" t="n">
        <f aca="false">+SUMIF(EUROPAINTS!F:F,'ALL 2020'!C249,EUROPAINTS!D:D)</f>
        <v>0</v>
      </c>
      <c r="AI249" s="15" t="n">
        <f aca="false">+SUMIF('VET ABE'!F:F,'ALL 2020'!C249,'VET ABE'!E:E)</f>
        <v>0</v>
      </c>
      <c r="AJ249" s="15" t="n">
        <f aca="false">SUMIF('VET FIA'!F:F,'ALL 2020'!C249,'VET FIA'!E:E)</f>
        <v>0</v>
      </c>
      <c r="AK249" s="15" t="n">
        <f aca="false">+SUMIF('CSS SAKAY'!F:F,'ALL 2020'!C249,'CSS SAKAY'!D:D)</f>
        <v>0</v>
      </c>
      <c r="AL249" s="15" t="n">
        <f aca="false">+SUMIF(AGRIMA!F:F,'ALL 2020'!C249,AGRIMA!D:D)</f>
        <v>0</v>
      </c>
      <c r="AM249" s="15" t="n">
        <f aca="false">SUMIF('United Malagasy'!F:F,'ALL 2020'!C249,'United Malagasy'!D:D)</f>
        <v>0</v>
      </c>
      <c r="AN249" s="15" t="n">
        <f aca="false">+SUMIF(NUTRIFOOD!E:E,'ALL 2020'!C249,NUTRIFOOD!D:D)</f>
        <v>0</v>
      </c>
      <c r="AO249" s="15" t="n">
        <f aca="false">+SUMIF(FERRIS!H:H,'ALL 2020'!C249,FERRIS!F:F)</f>
        <v>0</v>
      </c>
      <c r="AP249" s="15" t="n">
        <f aca="false">+SUMIF(SEM!F:F,'ALL 2020'!C249,SEM!D:D)</f>
        <v>0</v>
      </c>
      <c r="AQ249" s="15" t="n">
        <f aca="false">+SUMIF(Madatrade!F:F,'ALL 2020'!C249,Madatrade!D:D)</f>
        <v>0</v>
      </c>
      <c r="AR249" s="15" t="n">
        <f aca="false">+SUMIF('FLY TECH'!F:F,'ALL 2020'!C249,'FLY TECH'!E:E)</f>
        <v>0</v>
      </c>
      <c r="AS249" s="15" t="n">
        <f aca="false">+SUMIF('FIRST INVESTISSEMENT'!G:G,'ALL 2020'!C249,'FIRST INVESTISSEMENT'!E:E)</f>
        <v>0</v>
      </c>
      <c r="AT249" s="105" t="n">
        <f aca="false">+SUM(F249:AS249)</f>
        <v>-2889482129.94</v>
      </c>
      <c r="AU249" s="106" t="n">
        <f aca="false">+AT249/$AW$2</f>
        <v>-636226.988772655</v>
      </c>
    </row>
    <row r="250" customFormat="false" ht="17.25" hidden="false" customHeight="true" outlineLevel="0" collapsed="false">
      <c r="A250" s="6" t="str">
        <f aca="false">+LEFT(B250)</f>
        <v>5</v>
      </c>
      <c r="B250" s="6" t="str">
        <f aca="false">+LEFT(C250,3)</f>
        <v>519</v>
      </c>
      <c r="C250" s="20" t="n">
        <v>51970000</v>
      </c>
      <c r="D250" s="46" t="s">
        <v>2969</v>
      </c>
      <c r="E250" s="57" t="s">
        <v>2970</v>
      </c>
      <c r="F250" s="15" t="n">
        <f aca="false">+SUMIF(AGRIFARM!H:H,C250,AGRIFARM!L:L)</f>
        <v>0</v>
      </c>
      <c r="G250" s="15" t="n">
        <f aca="false">+SUMIF(AGRICORP!I:I,C250,AGRICORP!E:E)</f>
        <v>0</v>
      </c>
      <c r="H250" s="15" t="n">
        <f aca="false">+SUMIF(SMTP!D:D,'ALL 2020'!C250,SMTP!G:G)</f>
        <v>0</v>
      </c>
      <c r="I250" s="15" t="n">
        <f aca="false">+SUMIF(AGRIVET!G:G,C250,AGRIVET!E:E)</f>
        <v>0</v>
      </c>
      <c r="J250" s="15"/>
      <c r="K250" s="15"/>
      <c r="M250" s="15"/>
      <c r="N250" s="15"/>
      <c r="O250" s="15"/>
      <c r="P250" s="15"/>
      <c r="Q250" s="15"/>
      <c r="R250" s="15" t="n">
        <f aca="false">+SUMIF('First Energy'!F:F,'ALL 2020'!C250,'First Energy'!D:D)</f>
        <v>0</v>
      </c>
      <c r="S250" s="15" t="n">
        <f aca="false">+SUMIF('ID Motors'!G:G,C250,'ID Motors'!E:E)</f>
        <v>0</v>
      </c>
      <c r="T250" s="15" t="n">
        <f aca="false">+SUMIF('ID RENTAL'!G:G,'ALL 2020'!C250,'ID RENTAL'!E:E)</f>
        <v>0</v>
      </c>
      <c r="U250" s="15" t="n">
        <f aca="false">+SUMIF('MCM '!G:G,'ALL 2020'!C250,'MCM '!E:E)</f>
        <v>-150000000</v>
      </c>
      <c r="V250" s="15" t="n">
        <f aca="false">SUMIF(AGRIMOTORS!G:G,C250,AGRIMOTORS!E:E)</f>
        <v>0</v>
      </c>
      <c r="W250" s="15" t="n">
        <f aca="false">+SUMIF(BOVIMA!F:F,'ALL 2020'!C250,BOVIMA!D:D)</f>
        <v>0</v>
      </c>
      <c r="X250" s="15" t="n">
        <f aca="false">+SUMIF(AGRIFEED!F:F,'ALL 2020'!C250,AGRIFEED!D:D)</f>
        <v>0</v>
      </c>
      <c r="Y250" s="15" t="n">
        <f aca="false">SUMIF(AMIP!F:F,'ALL 2020'!C250,AMIP!D:D)</f>
        <v>0</v>
      </c>
      <c r="Z250" s="15" t="n">
        <f aca="false">+SUMIF(ISF!G:G,'ALL 2020'!C250,ISF!E:E)</f>
        <v>0</v>
      </c>
      <c r="AA250" s="29" t="n">
        <f aca="false">+SUMIF(DISCOI!G:G,'ALL 2020'!C250,DISCOI!E:E)</f>
        <v>0</v>
      </c>
      <c r="AB250" s="15" t="n">
        <f aca="false">+SUMIF(MABEL!F:F,'ALL 2020'!C250,MABEL!D:D)</f>
        <v>0</v>
      </c>
      <c r="AC250" s="15" t="n">
        <f aca="false">+SUMIF(NMP!F:F,'ALL 2020'!C250,NMP!D:D)</f>
        <v>0</v>
      </c>
      <c r="AD250" s="15" t="n">
        <f aca="false">SUMIF('AMCHO '!F:F,'ALL 2020'!C250,'AMCHO '!D:D)</f>
        <v>0</v>
      </c>
      <c r="AE250" s="41" t="n">
        <f aca="false">+SUMIF(CONFORTIS!G:G,'ALL 2020'!C250,CONFORTIS!E:E)</f>
        <v>0</v>
      </c>
      <c r="AF250" s="15" t="n">
        <f aca="false">+SUMIF('IRS IMMO'!G:G,'ALL 2020'!C250,'IRS IMMO'!E:E)</f>
        <v>0</v>
      </c>
      <c r="AG250" s="15" t="n">
        <f aca="false">+SUMIF(AGRIVETAM!F:F,'ALL 2020'!C250,AGRIVETAM!D:D)</f>
        <v>0</v>
      </c>
      <c r="AH250" s="15" t="n">
        <f aca="false">+SUMIF(EUROPAINTS!F:F,'ALL 2020'!C250,EUROPAINTS!D:D)</f>
        <v>0</v>
      </c>
      <c r="AI250" s="15" t="n">
        <f aca="false">+SUMIF('VET ABE'!F:F,'ALL 2020'!C250,'VET ABE'!E:E)</f>
        <v>0</v>
      </c>
      <c r="AJ250" s="15" t="n">
        <f aca="false">SUMIF('VET FIA'!F:F,'ALL 2020'!C250,'VET FIA'!E:E)</f>
        <v>0</v>
      </c>
      <c r="AK250" s="15" t="n">
        <f aca="false">+SUMIF('CSS SAKAY'!F:F,'ALL 2020'!C250,'CSS SAKAY'!D:D)</f>
        <v>0</v>
      </c>
      <c r="AL250" s="15" t="n">
        <f aca="false">+SUMIF(AGRIMA!F:F,'ALL 2020'!C250,AGRIMA!D:D)</f>
        <v>0</v>
      </c>
      <c r="AM250" s="15" t="n">
        <f aca="false">SUMIF('United Malagasy'!F:F,'ALL 2020'!C250,'United Malagasy'!D:D)</f>
        <v>0</v>
      </c>
      <c r="AN250" s="15" t="n">
        <f aca="false">+SUMIF(NUTRIFOOD!E:E,'ALL 2020'!C250,NUTRIFOOD!D:D)</f>
        <v>0</v>
      </c>
      <c r="AO250" s="15" t="n">
        <f aca="false">+SUMIF(FERRIS!H:H,'ALL 2020'!C250,FERRIS!F:F)</f>
        <v>0</v>
      </c>
      <c r="AP250" s="15" t="n">
        <f aca="false">+SUMIF(SEM!F:F,'ALL 2020'!C250,SEM!D:D)</f>
        <v>0</v>
      </c>
      <c r="AQ250" s="15" t="n">
        <f aca="false">+SUMIF(Madatrade!F:F,'ALL 2020'!C250,Madatrade!D:D)</f>
        <v>0</v>
      </c>
      <c r="AR250" s="15" t="n">
        <f aca="false">+SUMIF('FLY TECH'!F:F,'ALL 2020'!C250,'FLY TECH'!E:E)</f>
        <v>0</v>
      </c>
      <c r="AS250" s="15" t="n">
        <f aca="false">+SUMIF('FIRST INVESTISSEMENT'!G:G,'ALL 2020'!C250,'FIRST INVESTISSEMENT'!E:E)</f>
        <v>0</v>
      </c>
      <c r="AT250" s="105" t="n">
        <f aca="false">+SUM(F250:AS250)</f>
        <v>-150000000</v>
      </c>
      <c r="AU250" s="106" t="n">
        <f aca="false">+AT250/$AW$2</f>
        <v>-33028.080474019</v>
      </c>
    </row>
    <row r="251" customFormat="false" ht="17.25" hidden="false" customHeight="true" outlineLevel="0" collapsed="false">
      <c r="A251" s="6" t="str">
        <f aca="false">+LEFT(B251)</f>
        <v>5</v>
      </c>
      <c r="B251" s="6" t="str">
        <f aca="false">+LEFT(C251,3)</f>
        <v>531</v>
      </c>
      <c r="C251" s="20" t="n">
        <v>53100000</v>
      </c>
      <c r="D251" s="46" t="s">
        <v>2971</v>
      </c>
      <c r="E251" s="57" t="s">
        <v>2741</v>
      </c>
      <c r="F251" s="15" t="n">
        <f aca="false">+SUMIF(AGRIFARM!H:H,C251,AGRIFARM!L:L)</f>
        <v>5491854.97</v>
      </c>
      <c r="G251" s="15" t="n">
        <f aca="false">+SUMIF(AGRICORP!I:I,C251,AGRICORP!E:E)</f>
        <v>1369600</v>
      </c>
      <c r="H251" s="15" t="n">
        <f aca="false">+SUMIF(SMTP!D:D,'ALL 2020'!C251,SMTP!G:G)</f>
        <v>11425886.1939999</v>
      </c>
      <c r="I251" s="15" t="n">
        <f aca="false">+SUMIF(AGRIVET!G:G,C251,AGRIVET!E:E)</f>
        <v>42532499</v>
      </c>
      <c r="J251" s="15" t="n">
        <f aca="false">+SUMIF(AGRIVAL!G:G,'ALL 2020'!C251,AGRIVAL!E:E)</f>
        <v>0</v>
      </c>
      <c r="K251" s="15" t="n">
        <f aca="false">+SUMIF(AGRIKOBA!G:G,'ALL 2020'!C251,AGRIKOBA!E:E)</f>
        <v>1472500</v>
      </c>
      <c r="L251" s="15" t="n">
        <f aca="false">+SUMIF(LMOI!F:F,'ALL 2020'!C251,LMOI!D:D)</f>
        <v>520</v>
      </c>
      <c r="M251" s="15" t="n">
        <f aca="false">+SUMIF(TARTINE!G:G,'ALL 2020'!C251,TARTINE!E:E)</f>
        <v>1204937.06</v>
      </c>
      <c r="N251" s="15" t="n">
        <f aca="false">+SUMIF(IDF!F:F,'ALL 2020'!C251,IDF!D:D)</f>
        <v>4686209.2900001</v>
      </c>
      <c r="O251" s="15" t="n">
        <f aca="false">+SUMIF(RYA!G:G,C251,RYA!E:E)</f>
        <v>3472549.8</v>
      </c>
      <c r="P251" s="15" t="n">
        <f aca="false">+SUMIF('SCI NOAH'!G:G,'ALL 2020'!C251,'SCI NOAH'!E:E)</f>
        <v>565300</v>
      </c>
      <c r="Q251" s="15" t="n">
        <f aca="false">+SUMIF(SIM!F:F,'ALL 2020'!C251,SIM!D:D)</f>
        <v>1792767.44</v>
      </c>
      <c r="R251" s="15" t="n">
        <f aca="false">+SUMIF('First Energy'!F:F,'ALL 2020'!C251,'First Energy'!D:D)</f>
        <v>1158037</v>
      </c>
      <c r="S251" s="15" t="n">
        <f aca="false">+SUMIF('ID Motors'!G:G,C251,'ID Motors'!E:E)</f>
        <v>6909595.86</v>
      </c>
      <c r="T251" s="15" t="n">
        <f aca="false">+SUMIF('ID RENTAL'!G:G,'ALL 2020'!C251,'ID RENTAL'!E:E)</f>
        <v>0</v>
      </c>
      <c r="U251" s="15" t="n">
        <f aca="false">+SUMIF('MCM '!G:G,'ALL 2020'!C251,'MCM '!E:E)</f>
        <v>54307617</v>
      </c>
      <c r="V251" s="15" t="n">
        <f aca="false">SUMIF(AGRIMOTORS!G:G,C251,AGRIMOTORS!E:E)</f>
        <v>1573538</v>
      </c>
      <c r="W251" s="15" t="n">
        <f aca="false">+SUMIF(BOVIMA!F:F,'ALL 2020'!C251,BOVIMA!D:D)</f>
        <v>2188502.25</v>
      </c>
      <c r="X251" s="15" t="n">
        <f aca="false">+SUMIF(AGRIFEED!F:F,'ALL 2020'!C251,AGRIFEED!D:D)</f>
        <v>1182000</v>
      </c>
      <c r="Y251" s="15" t="n">
        <f aca="false">SUMIF(AMIP!F:F,'ALL 2020'!C251,AMIP!D:D)</f>
        <v>2000000</v>
      </c>
      <c r="Z251" s="15" t="n">
        <f aca="false">+SUMIF(ISF!G:G,'ALL 2020'!C251,ISF!E:E)</f>
        <v>0</v>
      </c>
      <c r="AA251" s="29" t="n">
        <f aca="false">+SUMIF(DISCOI!G:G,'ALL 2020'!C251,DISCOI!E:E)</f>
        <v>2100</v>
      </c>
      <c r="AB251" s="15" t="n">
        <f aca="false">+SUMIF(MABEL!F:F,'ALL 2020'!C251,MABEL!D:D)</f>
        <v>1105600</v>
      </c>
      <c r="AC251" s="15" t="n">
        <f aca="false">+SUMIF(NMP!F:F,'ALL 2020'!C251,NMP!D:D)</f>
        <v>1472400</v>
      </c>
      <c r="AD251" s="15" t="n">
        <f aca="false">SUMIF('AMCHO '!F:F,'ALL 2020'!C251,'AMCHO '!D:D)</f>
        <v>484456.11</v>
      </c>
      <c r="AE251" s="41" t="n">
        <f aca="false">+SUMIF(CONFORTIS!G:G,'ALL 2020'!C251,CONFORTIS!E:E)</f>
        <v>462000</v>
      </c>
      <c r="AF251" s="15" t="n">
        <f aca="false">+SUMIF('IRS IMMO'!G:G,'ALL 2020'!C251,'IRS IMMO'!E:E)</f>
        <v>4000</v>
      </c>
      <c r="AG251" s="15" t="n">
        <f aca="false">+SUMIF(AGRIVETAM!F:F,'ALL 2020'!C251,AGRIVETAM!D:D)</f>
        <v>17284500.000001</v>
      </c>
      <c r="AH251" s="15" t="n">
        <f aca="false">+SUMIF(EUROPAINTS!F:F,'ALL 2020'!C251,EUROPAINTS!D:D)</f>
        <v>0</v>
      </c>
      <c r="AI251" s="15" t="n">
        <f aca="false">+SUMIF('VET ABE'!F:F,'ALL 2020'!C251,'VET ABE'!E:E)</f>
        <v>1109095.69999981</v>
      </c>
      <c r="AJ251" s="15" t="n">
        <f aca="false">SUMIF('VET FIA'!F:F,'ALL 2020'!C251,'VET FIA'!E:E)</f>
        <v>200871</v>
      </c>
      <c r="AK251" s="15" t="n">
        <f aca="false">+SUMIF('CSS SAKAY'!F:F,'ALL 2020'!C251,'CSS SAKAY'!D:D)</f>
        <v>200000</v>
      </c>
      <c r="AL251" s="15" t="n">
        <f aca="false">+SUMIF(AGRIMA!F:F,'ALL 2020'!C251,AGRIMA!D:D)</f>
        <v>41586527.6</v>
      </c>
      <c r="AM251" s="15" t="n">
        <f aca="false">SUMIF('United Malagasy'!F:F,'ALL 2020'!C251,'United Malagasy'!D:D)</f>
        <v>1523610.34</v>
      </c>
      <c r="AN251" s="15" t="n">
        <f aca="false">+SUMIF(NUTRIFOOD!E:E,'ALL 2020'!C251,NUTRIFOOD!D:D)</f>
        <v>25000000</v>
      </c>
      <c r="AO251" s="15" t="n">
        <f aca="false">+SUMIF(FERRIS!H:H,'ALL 2020'!C251,FERRIS!F:F)</f>
        <v>8245589.01999998</v>
      </c>
      <c r="AP251" s="15" t="n">
        <f aca="false">+SUMIF(SEM!F:F,'ALL 2020'!C251,SEM!D:D)</f>
        <v>0</v>
      </c>
      <c r="AQ251" s="15" t="n">
        <f aca="false">+SUMIF(Madatrade!F:F,'ALL 2020'!C251,Madatrade!D:D)</f>
        <v>17519369.12</v>
      </c>
      <c r="AR251" s="15" t="n">
        <f aca="false">+SUMIF('FLY TECH'!F:F,'ALL 2020'!C251,'FLY TECH'!E:E)</f>
        <v>1858563</v>
      </c>
      <c r="AS251" s="15" t="n">
        <f aca="false">+SUMIF('FIRST INVESTISSEMENT'!G:G,'ALL 2020'!C251,'FIRST INVESTISSEMENT'!E:E)</f>
        <v>6129268.98</v>
      </c>
      <c r="AT251" s="105" t="n">
        <f aca="false">+SUM(F251:AS251)</f>
        <v>267521864.734001</v>
      </c>
      <c r="AU251" s="106" t="n">
        <f aca="false">+AT251/$AW$2</f>
        <v>58904.8911799614</v>
      </c>
    </row>
    <row r="252" customFormat="false" ht="17.25" hidden="false" customHeight="true" outlineLevel="0" collapsed="false">
      <c r="A252" s="6" t="str">
        <f aca="false">+LEFT(B252)</f>
        <v>5</v>
      </c>
      <c r="B252" s="6" t="str">
        <f aca="false">+LEFT(C252,3)</f>
        <v>580</v>
      </c>
      <c r="C252" s="20" t="n">
        <v>58000000</v>
      </c>
      <c r="D252" s="46" t="s">
        <v>2956</v>
      </c>
      <c r="E252" s="57" t="s">
        <v>137</v>
      </c>
      <c r="F252" s="15" t="n">
        <f aca="false">+SUMIF(AGRIFARM!H:H,C252,AGRIFARM!L:L)</f>
        <v>0</v>
      </c>
      <c r="G252" s="15" t="n">
        <f aca="false">+SUMIF(AGRICORP!I:I,C252,AGRICORP!E:E)</f>
        <v>0</v>
      </c>
      <c r="H252" s="15" t="n">
        <f aca="false">+SUMIF(SMTP!D:D,'ALL 2020'!C252,SMTP!G:G)</f>
        <v>0</v>
      </c>
      <c r="I252" s="15" t="n">
        <f aca="false">+SUMIF(AGRIVET!G:G,C252,AGRIVET!E:E)</f>
        <v>0</v>
      </c>
      <c r="J252" s="15" t="n">
        <f aca="false">+SUMIF(AGRIVAL!G:G,'ALL 2020'!C252,AGRIVAL!E:E)</f>
        <v>0</v>
      </c>
      <c r="K252" s="15" t="n">
        <f aca="false">+SUMIF(AGRIKOBA!G:G,'ALL 2020'!C252,AGRIKOBA!E:E)</f>
        <v>0</v>
      </c>
      <c r="L252" s="15" t="n">
        <f aca="false">+SUMIF(LMOI!F:F,'ALL 2020'!C252,LMOI!D:D)</f>
        <v>0</v>
      </c>
      <c r="M252" s="15" t="n">
        <f aca="false">+SUMIF(TARTINE!G:G,'ALL 2020'!C252,TARTINE!E:E)</f>
        <v>0</v>
      </c>
      <c r="N252" s="15" t="n">
        <f aca="false">+SUMIF(IDF!F:F,'ALL 2020'!C252,IDF!D:D)</f>
        <v>0</v>
      </c>
      <c r="O252" s="15" t="n">
        <f aca="false">+SUMIF(RYA!G:G,C252,RYA!E:E)</f>
        <v>0</v>
      </c>
      <c r="P252" s="15" t="n">
        <f aca="false">+SUMIF('SCI NOAH'!G:G,'ALL 2020'!C252,'SCI NOAH'!E:E)</f>
        <v>0</v>
      </c>
      <c r="Q252" s="15" t="n">
        <f aca="false">+SUMIF(SIM!F:F,'ALL 2020'!C252,SIM!D:D)</f>
        <v>0</v>
      </c>
      <c r="R252" s="15" t="n">
        <f aca="false">+SUMIF('First Energy'!F:F,'ALL 2020'!C252,'First Energy'!D:D)</f>
        <v>25000000</v>
      </c>
      <c r="S252" s="15" t="n">
        <f aca="false">+SUMIF('ID Motors'!G:G,C252,'ID Motors'!E:E)</f>
        <v>-160.27999985218</v>
      </c>
      <c r="T252" s="15" t="n">
        <f aca="false">+SUMIF('ID RENTAL'!G:G,'ALL 2020'!C252,'ID RENTAL'!E:E)</f>
        <v>0</v>
      </c>
      <c r="U252" s="15" t="n">
        <f aca="false">+SUMIF('MCM '!G:G,'ALL 2020'!C252,'MCM '!E:E)</f>
        <v>20000000</v>
      </c>
      <c r="V252" s="15" t="n">
        <f aca="false">SUMIF(AGRIMOTORS!G:G,C252,AGRIMOTORS!E:E)</f>
        <v>0</v>
      </c>
      <c r="W252" s="15" t="n">
        <f aca="false">+SUMIF(BOVIMA!F:F,'ALL 2020'!C252,BOVIMA!D:D)</f>
        <v>0</v>
      </c>
      <c r="X252" s="15" t="n">
        <f aca="false">+SUMIF(AGRIFEED!F:F,'ALL 2020'!C252,AGRIFEED!D:D)</f>
        <v>0</v>
      </c>
      <c r="Y252" s="15" t="n">
        <f aca="false">SUMIF(AMIP!F:F,'ALL 2020'!C252,AMIP!D:D)</f>
        <v>0</v>
      </c>
      <c r="Z252" s="15" t="n">
        <f aca="false">+SUMIF(ISF!G:G,'ALL 2020'!C252,ISF!E:E)</f>
        <v>0</v>
      </c>
      <c r="AA252" s="29" t="n">
        <f aca="false">+SUMIF(DISCOI!G:G,'ALL 2020'!C252,DISCOI!E:E)</f>
        <v>0</v>
      </c>
      <c r="AB252" s="15" t="n">
        <f aca="false">+SUMIF(MABEL!F:F,'ALL 2020'!C252,MABEL!D:D)</f>
        <v>0</v>
      </c>
      <c r="AC252" s="15" t="n">
        <f aca="false">+SUMIF(NMP!F:F,'ALL 2020'!C252,NMP!D:D)</f>
        <v>0</v>
      </c>
      <c r="AD252" s="15" t="n">
        <f aca="false">SUMIF('AMCHO '!F:F,'ALL 2020'!C252,'AMCHO '!D:D)</f>
        <v>0</v>
      </c>
      <c r="AE252" s="41" t="n">
        <f aca="false">+SUMIF(CONFORTIS!G:G,'ALL 2020'!C252,CONFORTIS!E:E)</f>
        <v>0</v>
      </c>
      <c r="AF252" s="15" t="n">
        <f aca="false">+SUMIF('IRS IMMO'!G:G,'ALL 2020'!C252,'IRS IMMO'!E:E)</f>
        <v>0</v>
      </c>
      <c r="AG252" s="15" t="n">
        <f aca="false">+SUMIF(AGRIVETAM!F:F,'ALL 2020'!C252,AGRIVETAM!D:D)</f>
        <v>4.17232513427734E-007</v>
      </c>
      <c r="AH252" s="15" t="n">
        <f aca="false">+SUMIF(EUROPAINTS!F:F,'ALL 2020'!C252,EUROPAINTS!D:D)</f>
        <v>0</v>
      </c>
      <c r="AI252" s="15" t="n">
        <f aca="false">+SUMIF('VET ABE'!F:F,'ALL 2020'!C252,'VET ABE'!E:E)</f>
        <v>0</v>
      </c>
      <c r="AJ252" s="15" t="n">
        <f aca="false">SUMIF('VET FIA'!F:F,'ALL 2020'!C252,'VET FIA'!E:E)</f>
        <v>0</v>
      </c>
      <c r="AK252" s="15" t="n">
        <f aca="false">+SUMIF('CSS SAKAY'!F:F,'ALL 2020'!C252,'CSS SAKAY'!D:D)</f>
        <v>0</v>
      </c>
      <c r="AL252" s="15" t="n">
        <f aca="false">+SUMIF(AGRIMA!F:F,'ALL 2020'!C252,AGRIMA!D:D)</f>
        <v>0</v>
      </c>
      <c r="AM252" s="15" t="n">
        <f aca="false">SUMIF('United Malagasy'!F:F,'ALL 2020'!C252,'United Malagasy'!D:D)</f>
        <v>0</v>
      </c>
      <c r="AN252" s="15" t="n">
        <f aca="false">+SUMIF(NUTRIFOOD!E:E,'ALL 2020'!C252,NUTRIFOOD!D:D)</f>
        <v>0</v>
      </c>
      <c r="AO252" s="15" t="n">
        <f aca="false">+SUMIF(FERRIS!H:H,'ALL 2020'!C252,FERRIS!F:F)</f>
        <v>0</v>
      </c>
      <c r="AP252" s="15" t="n">
        <f aca="false">+SUMIF(SEM!F:F,'ALL 2020'!C252,SEM!D:D)</f>
        <v>0</v>
      </c>
      <c r="AQ252" s="15" t="n">
        <f aca="false">+SUMIF(Madatrade!F:F,'ALL 2020'!C252,Madatrade!D:D)</f>
        <v>0</v>
      </c>
      <c r="AR252" s="15" t="n">
        <f aca="false">+SUMIF('FLY TECH'!F:F,'ALL 2020'!C252,'FLY TECH'!E:E)</f>
        <v>0</v>
      </c>
      <c r="AS252" s="15" t="n">
        <f aca="false">+SUMIF('FIRST INVESTISSEMENT'!G:G,'ALL 2020'!C252,'FIRST INVESTISSEMENT'!E:E)</f>
        <v>0</v>
      </c>
      <c r="AT252" s="105" t="n">
        <f aca="false">+SUM(F252:AS252)</f>
        <v>44999839.7200006</v>
      </c>
      <c r="AU252" s="106" t="n">
        <f aca="false">+AT252/$AW$2</f>
        <v>9908.3888506009</v>
      </c>
    </row>
    <row r="253" customFormat="false" ht="17.25" hidden="false" customHeight="true" outlineLevel="0" collapsed="false">
      <c r="A253" s="6" t="str">
        <f aca="false">+LEFT(B253)</f>
        <v>6</v>
      </c>
      <c r="B253" s="6" t="str">
        <f aca="false">+LEFT(C253,3)</f>
        <v>601</v>
      </c>
      <c r="C253" s="20" t="n">
        <v>60100000</v>
      </c>
      <c r="D253" s="46" t="s">
        <v>2972</v>
      </c>
      <c r="E253" s="57" t="s">
        <v>331</v>
      </c>
      <c r="F253" s="15" t="n">
        <f aca="false">+SUMIF(AGRIFARM!H:H,C253,AGRIFARM!L:L)</f>
        <v>7287590667.38</v>
      </c>
      <c r="G253" s="15" t="n">
        <f aca="false">+SUMIF(AGRICORP!I:I,C253,AGRICORP!E:E)</f>
        <v>0</v>
      </c>
      <c r="H253" s="15" t="n">
        <f aca="false">+SUMIF(SMTP!D:D,'ALL 2020'!C253,SMTP!G:G)</f>
        <v>4797823231.7422</v>
      </c>
      <c r="I253" s="15" t="n">
        <f aca="false">+SUMIF(AGRIVET!G:G,C253,AGRIVET!E:E)</f>
        <v>9437100</v>
      </c>
      <c r="J253" s="15" t="n">
        <f aca="false">+SUMIF(AGRIVAL!G:G,'ALL 2020'!C253,AGRIVAL!E:E)</f>
        <v>0</v>
      </c>
      <c r="K253" s="15" t="n">
        <f aca="false">+SUMIF(AGRIKOBA!G:G,'ALL 2020'!C253,AGRIKOBA!E:E)</f>
        <v>0</v>
      </c>
      <c r="L253" s="15" t="n">
        <f aca="false">+SUMIF(LMOI!F:F,'ALL 2020'!C253,LMOI!D:D)</f>
        <v>0</v>
      </c>
      <c r="M253" s="15" t="n">
        <f aca="false">+SUMIF(TARTINE!G:G,'ALL 2020'!C253,TARTINE!E:E)</f>
        <v>4420897757.42</v>
      </c>
      <c r="N253" s="15" t="n">
        <f aca="false">+SUMIF(IDF!F:F,'ALL 2020'!C253,IDF!D:D)</f>
        <v>0</v>
      </c>
      <c r="O253" s="15" t="n">
        <f aca="false">+SUMIF(RYA!G:G,C253,RYA!E:E)</f>
        <v>0</v>
      </c>
      <c r="P253" s="15" t="n">
        <f aca="false">+SUMIF('SCI NOAH'!G:G,'ALL 2020'!C253,'SCI NOAH'!E:E)</f>
        <v>0</v>
      </c>
      <c r="Q253" s="15" t="n">
        <f aca="false">+SUMIF(SIM!F:F,'ALL 2020'!C253,SIM!D:D)</f>
        <v>0</v>
      </c>
      <c r="R253" s="15" t="n">
        <f aca="false">+SUMIF('First Energy'!F:F,'ALL 2020'!C253,'First Energy'!D:D)</f>
        <v>0</v>
      </c>
      <c r="S253" s="15" t="n">
        <f aca="false">+SUMIF('ID Motors'!G:G,C253,'ID Motors'!E:E)</f>
        <v>0</v>
      </c>
      <c r="T253" s="15" t="n">
        <f aca="false">+SUMIF('ID RENTAL'!G:G,'ALL 2020'!C253,'ID RENTAL'!E:E)</f>
        <v>0</v>
      </c>
      <c r="U253" s="15" t="n">
        <f aca="false">+SUMIF('MCM '!G:G,'ALL 2020'!C253,'MCM '!E:E)</f>
        <v>0</v>
      </c>
      <c r="V253" s="15" t="n">
        <f aca="false">SUMIF(AGRIMOTORS!G:G,C253,AGRIMOTORS!E:E)</f>
        <v>0</v>
      </c>
      <c r="W253" s="15" t="n">
        <f aca="false">+SUMIF(BOVIMA!F:F,'ALL 2020'!C253,BOVIMA!D:D)</f>
        <v>392438969.34</v>
      </c>
      <c r="X253" s="15" t="n">
        <f aca="false">+SUMIF(AGRIFEED!F:F,'ALL 2020'!C253,AGRIFEED!D:D)</f>
        <v>0</v>
      </c>
      <c r="Y253" s="15" t="n">
        <f aca="false">SUMIF(AMIP!F:F,'ALL 2020'!C253,AMIP!D:D)</f>
        <v>0</v>
      </c>
      <c r="Z253" s="15" t="n">
        <f aca="false">+SUMIF(ISF!G:G,'ALL 2020'!C253,ISF!E:E)</f>
        <v>0</v>
      </c>
      <c r="AA253" s="29" t="n">
        <f aca="false">+SUMIF(DISCOI!G:G,'ALL 2020'!C253,DISCOI!E:E)</f>
        <v>0</v>
      </c>
      <c r="AB253" s="15" t="n">
        <f aca="false">+SUMIF(MABEL!F:F,'ALL 2020'!C253,MABEL!D:D)</f>
        <v>0</v>
      </c>
      <c r="AC253" s="15" t="n">
        <f aca="false">+SUMIF(NMP!F:F,'ALL 2020'!C253,NMP!D:D)</f>
        <v>0</v>
      </c>
      <c r="AD253" s="15" t="n">
        <f aca="false">SUMIF('AMCHO '!F:F,'ALL 2020'!C253,'AMCHO '!D:D)</f>
        <v>2275104659.58</v>
      </c>
      <c r="AE253" s="41" t="n">
        <f aca="false">+SUMIF(CONFORTIS!G:G,'ALL 2020'!C253,CONFORTIS!E:E)</f>
        <v>0</v>
      </c>
      <c r="AF253" s="15" t="n">
        <f aca="false">+SUMIF('IRS IMMO'!G:G,'ALL 2020'!C253,'IRS IMMO'!E:E)</f>
        <v>649455.96</v>
      </c>
      <c r="AG253" s="15" t="n">
        <f aca="false">+SUMIF(AGRIVETAM!F:F,'ALL 2020'!C253,AGRIVETAM!D:D)</f>
        <v>0</v>
      </c>
      <c r="AH253" s="15" t="n">
        <f aca="false">+SUMIF(EUROPAINTS!F:F,'ALL 2020'!C253,EUROPAINTS!D:D)</f>
        <v>0</v>
      </c>
      <c r="AI253" s="15" t="n">
        <f aca="false">+SUMIF('VET ABE'!F:F,'ALL 2020'!C253,'VET ABE'!E:E)</f>
        <v>0</v>
      </c>
      <c r="AJ253" s="15" t="n">
        <f aca="false">SUMIF('VET FIA'!F:F,'ALL 2020'!C253,'VET FIA'!E:E)</f>
        <v>0</v>
      </c>
      <c r="AK253" s="15" t="n">
        <f aca="false">+SUMIF('CSS SAKAY'!F:F,'ALL 2020'!C253,'CSS SAKAY'!D:D)</f>
        <v>0</v>
      </c>
      <c r="AL253" s="15" t="n">
        <f aca="false">+SUMIF(AGRIMA!F:F,'ALL 2020'!C253,AGRIMA!D:D)</f>
        <v>299816455</v>
      </c>
      <c r="AM253" s="15" t="n">
        <f aca="false">SUMIF('United Malagasy'!F:F,'ALL 2020'!C253,'United Malagasy'!D:D)</f>
        <v>0</v>
      </c>
      <c r="AN253" s="15" t="n">
        <f aca="false">+SUMIF(NUTRIFOOD!E:E,'ALL 2020'!C253,NUTRIFOOD!D:D)</f>
        <v>0</v>
      </c>
      <c r="AO253" s="15" t="n">
        <f aca="false">+SUMIF(FERRIS!H:H,'ALL 2020'!C253,FERRIS!F:F)</f>
        <v>0</v>
      </c>
      <c r="AP253" s="15" t="n">
        <f aca="false">+SUMIF(SEM!F:F,'ALL 2020'!C253,SEM!D:D)</f>
        <v>0</v>
      </c>
      <c r="AQ253" s="15" t="n">
        <f aca="false">+SUMIF(Madatrade!F:F,'ALL 2020'!C253,Madatrade!D:D)</f>
        <v>0</v>
      </c>
      <c r="AR253" s="15" t="n">
        <f aca="false">+SUMIF('FLY TECH'!F:F,'ALL 2020'!C253,'FLY TECH'!E:E)</f>
        <v>0</v>
      </c>
      <c r="AS253" s="15" t="n">
        <f aca="false">+SUMIF('FIRST INVESTISSEMENT'!G:G,'ALL 2020'!C253,'FIRST INVESTISSEMENT'!E:E)</f>
        <v>0</v>
      </c>
      <c r="AT253" s="105" t="n">
        <f aca="false">+SUM(F253:AS253)</f>
        <v>19483758296.4222</v>
      </c>
      <c r="AU253" s="106" t="n">
        <f aca="false">+AT253/$AW$3</f>
        <v>4514273.48088736</v>
      </c>
    </row>
    <row r="254" customFormat="false" ht="17.25" hidden="false" customHeight="true" outlineLevel="0" collapsed="false">
      <c r="A254" s="6" t="str">
        <f aca="false">+LEFT(B254)</f>
        <v>6</v>
      </c>
      <c r="B254" s="6" t="str">
        <f aca="false">+LEFT(C254,3)</f>
        <v>602</v>
      </c>
      <c r="C254" s="20" t="n">
        <v>60200000</v>
      </c>
      <c r="D254" s="46" t="s">
        <v>2972</v>
      </c>
      <c r="E254" s="57" t="s">
        <v>341</v>
      </c>
      <c r="F254" s="15" t="n">
        <f aca="false">+SUMIF(AGRIFARM!H:H,C254,AGRIFARM!L:L)</f>
        <v>202602309.61</v>
      </c>
      <c r="G254" s="15" t="n">
        <f aca="false">+SUMIF(AGRICORP!I:I,C254,AGRICORP!E:E)</f>
        <v>0</v>
      </c>
      <c r="H254" s="15" t="n">
        <f aca="false">+SUMIF(SMTP!D:D,'ALL 2020'!C254,SMTP!G:G)</f>
        <v>66140588.2646</v>
      </c>
      <c r="I254" s="15" t="n">
        <f aca="false">+SUMIF(AGRIVET!G:G,C254,AGRIVET!E:E)</f>
        <v>231385371.36</v>
      </c>
      <c r="J254" s="15" t="n">
        <f aca="false">+SUMIF(AGRIVAL!G:G,'ALL 2020'!C254,AGRIVAL!E:E)</f>
        <v>0</v>
      </c>
      <c r="K254" s="15" t="n">
        <f aca="false">+SUMIF(AGRIKOBA!G:G,'ALL 2020'!C254,AGRIKOBA!E:E)</f>
        <v>0</v>
      </c>
      <c r="L254" s="15" t="n">
        <f aca="false">+SUMIF(LMOI!F:F,'ALL 2020'!C254,LMOI!D:D)</f>
        <v>0</v>
      </c>
      <c r="M254" s="15" t="n">
        <f aca="false">+SUMIF(TARTINE!G:G,'ALL 2020'!C254,TARTINE!E:E)</f>
        <v>0</v>
      </c>
      <c r="N254" s="15" t="n">
        <f aca="false">+SUMIF(IDF!F:F,'ALL 2020'!C254,IDF!D:D)</f>
        <v>0</v>
      </c>
      <c r="O254" s="15" t="n">
        <f aca="false">+SUMIF(RYA!G:G,C254,RYA!E:E)</f>
        <v>0</v>
      </c>
      <c r="P254" s="15" t="n">
        <f aca="false">+SUMIF('SCI NOAH'!G:G,'ALL 2020'!C254,'SCI NOAH'!E:E)</f>
        <v>0</v>
      </c>
      <c r="Q254" s="15" t="n">
        <f aca="false">+SUMIF(SIM!F:F,'ALL 2020'!C254,SIM!D:D)</f>
        <v>0</v>
      </c>
      <c r="R254" s="15" t="n">
        <f aca="false">+SUMIF('First Energy'!F:F,'ALL 2020'!C254,'First Energy'!D:D)</f>
        <v>0</v>
      </c>
      <c r="S254" s="15" t="n">
        <f aca="false">+SUMIF('ID Motors'!G:G,C254,'ID Motors'!E:E)</f>
        <v>0</v>
      </c>
      <c r="T254" s="15" t="n">
        <f aca="false">+SUMIF('ID RENTAL'!G:G,'ALL 2020'!C254,'ID RENTAL'!E:E)</f>
        <v>0</v>
      </c>
      <c r="U254" s="15" t="n">
        <f aca="false">+SUMIF('MCM '!G:G,'ALL 2020'!C254,'MCM '!E:E)</f>
        <v>18120396</v>
      </c>
      <c r="V254" s="15" t="n">
        <f aca="false">SUMIF(AGRIMOTORS!G:G,C254,AGRIMOTORS!E:E)</f>
        <v>0</v>
      </c>
      <c r="W254" s="15" t="n">
        <f aca="false">+SUMIF(BOVIMA!F:F,'ALL 2020'!C254,BOVIMA!D:D)</f>
        <v>0</v>
      </c>
      <c r="X254" s="15" t="n">
        <f aca="false">+SUMIF(AGRIFEED!F:F,'ALL 2020'!C254,AGRIFEED!D:D)</f>
        <v>0</v>
      </c>
      <c r="Y254" s="15" t="n">
        <f aca="false">SUMIF(AMIP!F:F,'ALL 2020'!C254,AMIP!D:D)</f>
        <v>0</v>
      </c>
      <c r="Z254" s="15" t="n">
        <f aca="false">+SUMIF(ISF!G:G,'ALL 2020'!C254,ISF!E:E)</f>
        <v>0</v>
      </c>
      <c r="AA254" s="29" t="n">
        <f aca="false">+SUMIF(DISCOI!G:G,'ALL 2020'!C254,DISCOI!E:E)</f>
        <v>0</v>
      </c>
      <c r="AB254" s="15" t="n">
        <f aca="false">+SUMIF(MABEL!F:F,'ALL 2020'!C254,MABEL!D:D)</f>
        <v>0</v>
      </c>
      <c r="AC254" s="15" t="n">
        <f aca="false">+SUMIF(NMP!F:F,'ALL 2020'!C254,NMP!D:D)</f>
        <v>0</v>
      </c>
      <c r="AD254" s="15" t="n">
        <f aca="false">SUMIF('AMCHO '!F:F,'ALL 2020'!C254,'AMCHO '!D:D)</f>
        <v>706004126.1</v>
      </c>
      <c r="AE254" s="41" t="n">
        <f aca="false">+SUMIF(CONFORTIS!G:G,'ALL 2020'!C254,CONFORTIS!E:E)</f>
        <v>0</v>
      </c>
      <c r="AF254" s="15" t="n">
        <f aca="false">+SUMIF('IRS IMMO'!G:G,'ALL 2020'!C254,'IRS IMMO'!E:E)</f>
        <v>0</v>
      </c>
      <c r="AG254" s="15" t="n">
        <f aca="false">+SUMIF(AGRIVETAM!F:F,'ALL 2020'!C254,AGRIVETAM!D:D)</f>
        <v>0</v>
      </c>
      <c r="AH254" s="15" t="n">
        <f aca="false">+SUMIF(EUROPAINTS!F:F,'ALL 2020'!C254,EUROPAINTS!D:D)</f>
        <v>0</v>
      </c>
      <c r="AI254" s="15" t="n">
        <f aca="false">+SUMIF('VET ABE'!F:F,'ALL 2020'!C254,'VET ABE'!E:E)</f>
        <v>293000</v>
      </c>
      <c r="AJ254" s="15" t="n">
        <f aca="false">SUMIF('VET FIA'!F:F,'ALL 2020'!C254,'VET FIA'!E:E)</f>
        <v>0</v>
      </c>
      <c r="AK254" s="15" t="n">
        <f aca="false">+SUMIF('CSS SAKAY'!F:F,'ALL 2020'!C254,'CSS SAKAY'!D:D)</f>
        <v>0</v>
      </c>
      <c r="AL254" s="15" t="n">
        <f aca="false">+SUMIF(AGRIMA!F:F,'ALL 2020'!C254,AGRIMA!D:D)</f>
        <v>10310000</v>
      </c>
      <c r="AM254" s="15" t="n">
        <f aca="false">SUMIF('United Malagasy'!F:F,'ALL 2020'!C254,'United Malagasy'!D:D)</f>
        <v>0</v>
      </c>
      <c r="AN254" s="15" t="n">
        <f aca="false">+SUMIF(NUTRIFOOD!E:E,'ALL 2020'!C254,NUTRIFOOD!D:D)</f>
        <v>0</v>
      </c>
      <c r="AO254" s="15" t="n">
        <f aca="false">+SUMIF(FERRIS!H:H,'ALL 2020'!C254,FERRIS!F:F)</f>
        <v>0</v>
      </c>
      <c r="AP254" s="15" t="n">
        <f aca="false">+SUMIF(SEM!F:F,'ALL 2020'!C254,SEM!D:D)</f>
        <v>0</v>
      </c>
      <c r="AQ254" s="15" t="n">
        <f aca="false">+SUMIF(Madatrade!F:F,'ALL 2020'!C254,Madatrade!D:D)</f>
        <v>0</v>
      </c>
      <c r="AR254" s="15" t="n">
        <f aca="false">+SUMIF('FLY TECH'!F:F,'ALL 2020'!C254,'FLY TECH'!E:E)</f>
        <v>0</v>
      </c>
      <c r="AS254" s="15" t="n">
        <f aca="false">+SUMIF('FIRST INVESTISSEMENT'!G:G,'ALL 2020'!C254,'FIRST INVESTISSEMENT'!E:E)</f>
        <v>0</v>
      </c>
      <c r="AT254" s="105" t="n">
        <f aca="false">+SUM(F254:AS254)</f>
        <v>1234855791.3346</v>
      </c>
      <c r="AU254" s="106" t="n">
        <f aca="false">+AT254/$AW$3</f>
        <v>286108.905003487</v>
      </c>
    </row>
    <row r="255" customFormat="false" ht="17.25" hidden="false" customHeight="true" outlineLevel="0" collapsed="false">
      <c r="A255" s="6" t="str">
        <f aca="false">+LEFT(B255)</f>
        <v>6</v>
      </c>
      <c r="B255" s="6" t="str">
        <f aca="false">+LEFT(C255,3)</f>
        <v>603</v>
      </c>
      <c r="C255" s="20" t="n">
        <v>60301000</v>
      </c>
      <c r="D255" s="46" t="s">
        <v>2972</v>
      </c>
      <c r="E255" s="57" t="s">
        <v>2973</v>
      </c>
      <c r="F255" s="15" t="n">
        <f aca="false">+SUMIF(AGRIFARM!H:H,C255,AGRIFARM!L:L)</f>
        <v>-335015494.84</v>
      </c>
      <c r="G255" s="15" t="n">
        <f aca="false">+SUMIF(AGRICORP!I:I,C255,AGRICORP!E:E)</f>
        <v>0</v>
      </c>
      <c r="H255" s="15" t="n">
        <f aca="false">+SUMIF(SMTP!D:D,'ALL 2020'!C255,SMTP!G:G)</f>
        <v>-332629734.82</v>
      </c>
      <c r="I255" s="15" t="n">
        <f aca="false">+SUMIF(AGRIVET!G:G,C255,AGRIVET!E:E)</f>
        <v>-31187184.69</v>
      </c>
      <c r="J255" s="15" t="n">
        <f aca="false">+SUMIF(AGRIVAL!G:G,'ALL 2020'!C255,AGRIVAL!E:E)</f>
        <v>0</v>
      </c>
      <c r="K255" s="15" t="n">
        <f aca="false">+SUMIF(AGRIKOBA!G:G,'ALL 2020'!C255,AGRIKOBA!E:E)</f>
        <v>0</v>
      </c>
      <c r="L255" s="15" t="n">
        <f aca="false">+SUMIF(LMOI!F:F,'ALL 2020'!C255,LMOI!D:D)</f>
        <v>19373546041.45</v>
      </c>
      <c r="M255" s="15" t="n">
        <f aca="false">+SUMIF(TARTINE!G:G,'ALL 2020'!C255,TARTINE!E:E)</f>
        <v>-305228865.44</v>
      </c>
      <c r="N255" s="15" t="n">
        <f aca="false">+SUMIF(IDF!F:F,'ALL 2020'!C255,IDF!D:D)</f>
        <v>0</v>
      </c>
      <c r="O255" s="15" t="n">
        <f aca="false">+SUMIF(RYA!G:G,C255,RYA!E:E)</f>
        <v>0</v>
      </c>
      <c r="P255" s="15" t="n">
        <f aca="false">+SUMIF('SCI NOAH'!G:G,'ALL 2020'!C255,'SCI NOAH'!E:E)</f>
        <v>0</v>
      </c>
      <c r="Q255" s="15" t="n">
        <f aca="false">+SUMIF(SIM!F:F,'ALL 2020'!C255,SIM!D:D)</f>
        <v>0</v>
      </c>
      <c r="R255" s="15" t="n">
        <f aca="false">+SUMIF('First Energy'!F:F,'ALL 2020'!C255,'First Energy'!D:D)</f>
        <v>0</v>
      </c>
      <c r="S255" s="15" t="n">
        <f aca="false">+SUMIF('ID Motors'!G:G,C255,'ID Motors'!E:E)</f>
        <v>-1233971136.71222</v>
      </c>
      <c r="T255" s="15" t="n">
        <f aca="false">+SUMIF('ID RENTAL'!G:G,'ALL 2020'!C255,'ID RENTAL'!E:E)</f>
        <v>0</v>
      </c>
      <c r="U255" s="15" t="n">
        <f aca="false">+SUMIF('MCM '!G:G,'ALL 2020'!C255,'MCM '!E:E)</f>
        <v>0</v>
      </c>
      <c r="V255" s="15" t="n">
        <f aca="false">SUMIF(AGRIMOTORS!G:G,C255,AGRIMOTORS!E:E)</f>
        <v>0</v>
      </c>
      <c r="W255" s="15" t="n">
        <f aca="false">+SUMIF(BOVIMA!F:F,'ALL 2020'!C255,BOVIMA!D:D)</f>
        <v>316192963.5</v>
      </c>
      <c r="X255" s="15" t="n">
        <f aca="false">+SUMIF(AGRIFEED!F:F,'ALL 2020'!C255,AGRIFEED!D:D)</f>
        <v>26171973.6299999</v>
      </c>
      <c r="Y255" s="15" t="n">
        <f aca="false">SUMIF(AMIP!F:F,'ALL 2020'!C255,AMIP!D:D)</f>
        <v>0</v>
      </c>
      <c r="Z255" s="15" t="n">
        <f aca="false">+SUMIF(ISF!G:G,'ALL 2020'!C255,ISF!E:E)</f>
        <v>0</v>
      </c>
      <c r="AA255" s="29" t="n">
        <f aca="false">+SUMIF(DISCOI!G:G,'ALL 2020'!C255,DISCOI!E:E)</f>
        <v>0</v>
      </c>
      <c r="AB255" s="15" t="n">
        <f aca="false">+SUMIF(MABEL!F:F,'ALL 2020'!C255,MABEL!D:D)</f>
        <v>0</v>
      </c>
      <c r="AC255" s="15" t="n">
        <f aca="false">+SUMIF(NMP!F:F,'ALL 2020'!C255,NMP!D:D)</f>
        <v>-91796.07</v>
      </c>
      <c r="AD255" s="15" t="n">
        <f aca="false">SUMIF('AMCHO '!F:F,'ALL 2020'!C255,'AMCHO '!D:D)</f>
        <v>327679438</v>
      </c>
      <c r="AE255" s="41" t="n">
        <f aca="false">+SUMIF(CONFORTIS!G:G,'ALL 2020'!C255,CONFORTIS!E:E)</f>
        <v>0</v>
      </c>
      <c r="AF255" s="15" t="n">
        <f aca="false">+SUMIF('IRS IMMO'!G:G,'ALL 2020'!C255,'IRS IMMO'!E:E)</f>
        <v>0</v>
      </c>
      <c r="AG255" s="15" t="n">
        <f aca="false">+SUMIF(AGRIVETAM!F:F,'ALL 2020'!C255,AGRIVETAM!D:D)</f>
        <v>0</v>
      </c>
      <c r="AH255" s="15" t="n">
        <f aca="false">+SUMIF(EUROPAINTS!F:F,'ALL 2020'!C255,EUROPAINTS!D:D)</f>
        <v>0</v>
      </c>
      <c r="AI255" s="15" t="n">
        <f aca="false">+SUMIF('VET ABE'!F:F,'ALL 2020'!C255,'VET ABE'!E:E)</f>
        <v>0</v>
      </c>
      <c r="AJ255" s="15" t="n">
        <f aca="false">SUMIF('VET FIA'!F:F,'ALL 2020'!C255,'VET FIA'!E:E)</f>
        <v>0</v>
      </c>
      <c r="AK255" s="15" t="n">
        <f aca="false">+SUMIF('CSS SAKAY'!F:F,'ALL 2020'!C255,'CSS SAKAY'!D:D)</f>
        <v>0</v>
      </c>
      <c r="AL255" s="15" t="n">
        <f aca="false">+SUMIF(AGRIMA!F:F,'ALL 2020'!C255,AGRIMA!D:D)</f>
        <v>24389863.1</v>
      </c>
      <c r="AM255" s="15" t="n">
        <f aca="false">SUMIF('United Malagasy'!F:F,'ALL 2020'!C255,'United Malagasy'!D:D)</f>
        <v>0</v>
      </c>
      <c r="AN255" s="15" t="n">
        <f aca="false">+SUMIF(NUTRIFOOD!E:E,'ALL 2020'!C255,NUTRIFOOD!D:D)</f>
        <v>0</v>
      </c>
      <c r="AO255" s="15" t="n">
        <f aca="false">+SUMIF(FERRIS!H:H,'ALL 2020'!C255,FERRIS!F:F)</f>
        <v>0</v>
      </c>
      <c r="AP255" s="15" t="n">
        <f aca="false">+SUMIF(SEM!F:F,'ALL 2020'!C255,SEM!D:D)</f>
        <v>-168696150.54</v>
      </c>
      <c r="AQ255" s="15" t="n">
        <f aca="false">+SUMIF(Madatrade!F:F,'ALL 2020'!C255,Madatrade!D:D)</f>
        <v>0</v>
      </c>
      <c r="AR255" s="15" t="n">
        <f aca="false">+SUMIF('FLY TECH'!F:F,'ALL 2020'!C255,'FLY TECH'!E:E)</f>
        <v>0</v>
      </c>
      <c r="AS255" s="15" t="n">
        <f aca="false">+SUMIF('FIRST INVESTISSEMENT'!G:G,'ALL 2020'!C255,'FIRST INVESTISSEMENT'!E:E)</f>
        <v>0</v>
      </c>
      <c r="AT255" s="105" t="n">
        <f aca="false">+SUM(F255:AS255)</f>
        <v>17661159916.5678</v>
      </c>
      <c r="AU255" s="106" t="n">
        <f aca="false">+AT255/$AW$3</f>
        <v>4091988.0364002</v>
      </c>
    </row>
    <row r="256" customFormat="false" ht="17.25" hidden="false" customHeight="true" outlineLevel="0" collapsed="false">
      <c r="A256" s="6" t="str">
        <f aca="false">+LEFT(B256)</f>
        <v>6</v>
      </c>
      <c r="B256" s="6" t="str">
        <f aca="false">+LEFT(C256,3)</f>
        <v>603</v>
      </c>
      <c r="C256" s="20" t="n">
        <v>60301100</v>
      </c>
      <c r="D256" s="46" t="s">
        <v>2972</v>
      </c>
      <c r="E256" s="57" t="s">
        <v>2974</v>
      </c>
      <c r="F256" s="15" t="n">
        <f aca="false">+SUMIF(AGRIFARM!H:H,C256,AGRIFARM!L:L)</f>
        <v>0</v>
      </c>
      <c r="G256" s="15" t="n">
        <f aca="false">+SUMIF(AGRICORP!I:I,C256,AGRICORP!E:E)</f>
        <v>0</v>
      </c>
      <c r="H256" s="15" t="n">
        <f aca="false">+SUMIF(SMTP!D:D,'ALL 2020'!C256,SMTP!G:G)</f>
        <v>0</v>
      </c>
      <c r="I256" s="15" t="n">
        <f aca="false">+SUMIF(AGRIVET!G:G,C256,AGRIVET!E:E)</f>
        <v>0</v>
      </c>
      <c r="J256" s="15"/>
      <c r="K256" s="15" t="n">
        <f aca="false">+SUMIF(AGRIKOBA!G:G,'ALL 2020'!C256,AGRIKOBA!E:E)</f>
        <v>0</v>
      </c>
      <c r="L256" s="15" t="n">
        <f aca="false">+SUMIF(LMOI!F:F,'ALL 2020'!C256,LMOI!D:D)</f>
        <v>0</v>
      </c>
      <c r="M256" s="15" t="n">
        <f aca="false">+SUMIF(TARTINE!G:G,'ALL 2020'!C256,TARTINE!E:E)</f>
        <v>0</v>
      </c>
      <c r="N256" s="15" t="n">
        <f aca="false">+SUMIF(IDF!F:F,'ALL 2020'!C256,IDF!D:D)</f>
        <v>0</v>
      </c>
      <c r="O256" s="15" t="n">
        <f aca="false">+SUMIF(RYA!G:G,C256,RYA!E:E)</f>
        <v>0</v>
      </c>
      <c r="P256" s="15" t="n">
        <f aca="false">+SUMIF('SCI NOAH'!G:G,'ALL 2020'!C256,'SCI NOAH'!E:E)</f>
        <v>0</v>
      </c>
      <c r="Q256" s="15" t="n">
        <f aca="false">+SUMIF(SIM!F:F,'ALL 2020'!C256,SIM!D:D)</f>
        <v>0</v>
      </c>
      <c r="R256" s="15" t="n">
        <f aca="false">+SUMIF('First Energy'!F:F,'ALL 2020'!C256,'First Energy'!D:D)</f>
        <v>0</v>
      </c>
      <c r="S256" s="15" t="n">
        <f aca="false">+SUMIF('ID Motors'!G:G,C256,'ID Motors'!E:E)</f>
        <v>0</v>
      </c>
      <c r="T256" s="15" t="n">
        <f aca="false">+SUMIF('ID RENTAL'!G:G,'ALL 2020'!C256,'ID RENTAL'!E:E)</f>
        <v>0</v>
      </c>
      <c r="U256" s="15" t="n">
        <f aca="false">+SUMIF('MCM '!G:G,'ALL 2020'!C256,'MCM '!E:E)</f>
        <v>0</v>
      </c>
      <c r="V256" s="15" t="n">
        <f aca="false">SUMIF(AGRIMOTORS!G:G,C256,AGRIMOTORS!E:E)</f>
        <v>0</v>
      </c>
      <c r="W256" s="15" t="n">
        <f aca="false">+SUMIF(BOVIMA!F:F,'ALL 2020'!C256,BOVIMA!D:D)</f>
        <v>0</v>
      </c>
      <c r="X256" s="15" t="n">
        <f aca="false">+SUMIF(AGRIFEED!F:F,'ALL 2020'!C256,AGRIFEED!D:D)</f>
        <v>0</v>
      </c>
      <c r="Y256" s="15" t="n">
        <f aca="false">SUMIF(AMIP!F:F,'ALL 2020'!C256,AMIP!D:D)</f>
        <v>0</v>
      </c>
      <c r="Z256" s="15" t="n">
        <f aca="false">+SUMIF(ISF!G:G,'ALL 2020'!C256,ISF!E:E)</f>
        <v>0</v>
      </c>
      <c r="AA256" s="29" t="n">
        <f aca="false">+SUMIF(DISCOI!G:G,'ALL 2020'!C256,DISCOI!E:E)</f>
        <v>0</v>
      </c>
      <c r="AB256" s="15" t="n">
        <f aca="false">+SUMIF(MABEL!F:F,'ALL 2020'!C256,MABEL!D:D)</f>
        <v>0</v>
      </c>
      <c r="AC256" s="15" t="n">
        <f aca="false">+SUMIF(NMP!F:F,'ALL 2020'!C256,NMP!D:D)</f>
        <v>0</v>
      </c>
      <c r="AD256" s="15" t="n">
        <f aca="false">SUMIF('AMCHO '!F:F,'ALL 2020'!C256,'AMCHO '!D:D)</f>
        <v>0</v>
      </c>
      <c r="AE256" s="41" t="n">
        <f aca="false">+SUMIF(CONFORTIS!G:G,'ALL 2020'!C256,CONFORTIS!E:E)</f>
        <v>0</v>
      </c>
      <c r="AF256" s="15" t="n">
        <f aca="false">+SUMIF('IRS IMMO'!G:G,'ALL 2020'!C256,'IRS IMMO'!E:E)</f>
        <v>0</v>
      </c>
      <c r="AG256" s="15" t="n">
        <f aca="false">+SUMIF(AGRIVETAM!F:F,'ALL 2020'!C256,AGRIVETAM!D:D)</f>
        <v>0</v>
      </c>
      <c r="AH256" s="15" t="n">
        <f aca="false">+SUMIF(EUROPAINTS!F:F,'ALL 2020'!C256,EUROPAINTS!D:D)</f>
        <v>0</v>
      </c>
      <c r="AI256" s="15" t="n">
        <f aca="false">+SUMIF('VET ABE'!F:F,'ALL 2020'!C256,'VET ABE'!E:E)</f>
        <v>0</v>
      </c>
      <c r="AJ256" s="15" t="n">
        <f aca="false">SUMIF('VET FIA'!F:F,'ALL 2020'!C256,'VET FIA'!E:E)</f>
        <v>0</v>
      </c>
      <c r="AK256" s="15" t="n">
        <f aca="false">+SUMIF('CSS SAKAY'!F:F,'ALL 2020'!C256,'CSS SAKAY'!D:D)</f>
        <v>0</v>
      </c>
      <c r="AL256" s="15" t="n">
        <f aca="false">+SUMIF(AGRIMA!F:F,'ALL 2020'!C256,AGRIMA!D:D)</f>
        <v>0</v>
      </c>
      <c r="AM256" s="15" t="n">
        <f aca="false">SUMIF('United Malagasy'!F:F,'ALL 2020'!C256,'United Malagasy'!D:D)</f>
        <v>0</v>
      </c>
      <c r="AN256" s="15" t="n">
        <f aca="false">+SUMIF(NUTRIFOOD!E:E,'ALL 2020'!C256,NUTRIFOOD!D:D)</f>
        <v>0</v>
      </c>
      <c r="AO256" s="15" t="n">
        <f aca="false">+SUMIF(FERRIS!H:H,'ALL 2020'!C256,FERRIS!F:F)</f>
        <v>0</v>
      </c>
      <c r="AP256" s="15" t="n">
        <f aca="false">+SUMIF(SEM!F:F,'ALL 2020'!C256,SEM!D:D)</f>
        <v>0</v>
      </c>
      <c r="AQ256" s="15" t="n">
        <f aca="false">+SUMIF(Madatrade!F:F,'ALL 2020'!C256,Madatrade!D:D)</f>
        <v>0</v>
      </c>
      <c r="AR256" s="15" t="n">
        <f aca="false">+SUMIF('FLY TECH'!F:F,'ALL 2020'!C256,'FLY TECH'!E:E)</f>
        <v>0</v>
      </c>
      <c r="AS256" s="15" t="n">
        <f aca="false">+SUMIF('FIRST INVESTISSEMENT'!G:G,'ALL 2020'!C256,'FIRST INVESTISSEMENT'!E:E)</f>
        <v>0</v>
      </c>
      <c r="AT256" s="105" t="n">
        <f aca="false">+SUM(F256:AS256)</f>
        <v>0</v>
      </c>
      <c r="AU256" s="106" t="n">
        <f aca="false">+AT256/$AW$3</f>
        <v>0</v>
      </c>
    </row>
    <row r="257" customFormat="false" ht="17.25" hidden="false" customHeight="true" outlineLevel="0" collapsed="false">
      <c r="A257" s="6" t="str">
        <f aca="false">+LEFT(B257)</f>
        <v>6</v>
      </c>
      <c r="B257" s="6" t="str">
        <f aca="false">+LEFT(C257,3)</f>
        <v>603</v>
      </c>
      <c r="C257" s="20" t="n">
        <v>60302000</v>
      </c>
      <c r="D257" s="46" t="s">
        <v>2972</v>
      </c>
      <c r="E257" s="57" t="s">
        <v>2975</v>
      </c>
      <c r="F257" s="15" t="n">
        <f aca="false">+SUMIF(AGRIFARM!H:H,C257,AGRIFARM!L:L)</f>
        <v>0</v>
      </c>
      <c r="G257" s="15" t="n">
        <f aca="false">+SUMIF(AGRICORP!I:I,C257,AGRICORP!E:E)</f>
        <v>0</v>
      </c>
      <c r="H257" s="15" t="n">
        <f aca="false">+SUMIF(SMTP!D:D,'ALL 2020'!C257,SMTP!G:G)</f>
        <v>0</v>
      </c>
      <c r="I257" s="15" t="n">
        <f aca="false">+SUMIF(AGRIVET!G:G,C257,AGRIVET!E:E)</f>
        <v>0</v>
      </c>
      <c r="J257" s="15"/>
      <c r="K257" s="15" t="n">
        <f aca="false">+SUMIF(AGRIKOBA!G:G,'ALL 2020'!C257,AGRIKOBA!E:E)</f>
        <v>0</v>
      </c>
      <c r="L257" s="15" t="n">
        <f aca="false">+SUMIF(LMOI!F:F,'ALL 2020'!C257,LMOI!D:D)</f>
        <v>-327485029.5</v>
      </c>
      <c r="M257" s="15" t="n">
        <f aca="false">+SUMIF(TARTINE!G:G,'ALL 2020'!C257,TARTINE!E:E)</f>
        <v>0</v>
      </c>
      <c r="N257" s="15" t="n">
        <f aca="false">+SUMIF(IDF!F:F,'ALL 2020'!C257,IDF!D:D)</f>
        <v>0</v>
      </c>
      <c r="O257" s="15" t="n">
        <f aca="false">+SUMIF(RYA!G:G,C257,RYA!E:E)</f>
        <v>0</v>
      </c>
      <c r="P257" s="15" t="n">
        <f aca="false">+SUMIF('SCI NOAH'!G:G,'ALL 2020'!C257,'SCI NOAH'!E:E)</f>
        <v>0</v>
      </c>
      <c r="Q257" s="15" t="n">
        <f aca="false">+SUMIF(SIM!F:F,'ALL 2020'!C257,SIM!D:D)</f>
        <v>0</v>
      </c>
      <c r="R257" s="15" t="n">
        <f aca="false">+SUMIF('First Energy'!F:F,'ALL 2020'!C257,'First Energy'!D:D)</f>
        <v>-88406382.39</v>
      </c>
      <c r="S257" s="15" t="n">
        <f aca="false">+SUMIF('ID Motors'!G:G,C257,'ID Motors'!E:E)</f>
        <v>0</v>
      </c>
      <c r="T257" s="15" t="n">
        <f aca="false">+SUMIF('ID RENTAL'!G:G,'ALL 2020'!C257,'ID RENTAL'!E:E)</f>
        <v>0</v>
      </c>
      <c r="U257" s="15" t="n">
        <f aca="false">+SUMIF('MCM '!G:G,'ALL 2020'!C257,'MCM '!E:E)</f>
        <v>0</v>
      </c>
      <c r="V257" s="15" t="n">
        <f aca="false">SUMIF(AGRIMOTORS!G:G,C257,AGRIMOTORS!E:E)</f>
        <v>0</v>
      </c>
      <c r="W257" s="15" t="n">
        <f aca="false">+SUMIF(BOVIMA!F:F,'ALL 2020'!C257,BOVIMA!D:D)</f>
        <v>0</v>
      </c>
      <c r="X257" s="15" t="n">
        <f aca="false">+SUMIF(AGRIFEED!F:F,'ALL 2020'!C257,AGRIFEED!D:D)</f>
        <v>0</v>
      </c>
      <c r="Y257" s="15" t="n">
        <f aca="false">SUMIF(AMIP!F:F,'ALL 2020'!C257,AMIP!D:D)</f>
        <v>0</v>
      </c>
      <c r="Z257" s="15" t="n">
        <f aca="false">+SUMIF(ISF!G:G,'ALL 2020'!C257,ISF!E:E)</f>
        <v>0</v>
      </c>
      <c r="AA257" s="29" t="n">
        <f aca="false">+SUMIF(DISCOI!G:G,'ALL 2020'!C257,DISCOI!E:E)</f>
        <v>0</v>
      </c>
      <c r="AB257" s="15" t="n">
        <f aca="false">+SUMIF(MABEL!F:F,'ALL 2020'!C257,MABEL!D:D)</f>
        <v>0</v>
      </c>
      <c r="AC257" s="15" t="n">
        <f aca="false">+SUMIF(NMP!F:F,'ALL 2020'!C257,NMP!D:D)</f>
        <v>0</v>
      </c>
      <c r="AD257" s="15" t="n">
        <f aca="false">SUMIF('AMCHO '!F:F,'ALL 2020'!C257,'AMCHO '!D:D)</f>
        <v>0</v>
      </c>
      <c r="AE257" s="41" t="n">
        <f aca="false">+SUMIF(CONFORTIS!G:G,'ALL 2020'!C257,CONFORTIS!E:E)</f>
        <v>0</v>
      </c>
      <c r="AF257" s="15" t="n">
        <f aca="false">+SUMIF('IRS IMMO'!G:G,'ALL 2020'!C257,'IRS IMMO'!E:E)</f>
        <v>0</v>
      </c>
      <c r="AG257" s="15" t="n">
        <f aca="false">+SUMIF(AGRIVETAM!F:F,'ALL 2020'!C257,AGRIVETAM!D:D)</f>
        <v>0</v>
      </c>
      <c r="AH257" s="15" t="n">
        <f aca="false">+SUMIF(EUROPAINTS!F:F,'ALL 2020'!C257,EUROPAINTS!D:D)</f>
        <v>0</v>
      </c>
      <c r="AI257" s="15" t="n">
        <f aca="false">+SUMIF('VET ABE'!F:F,'ALL 2020'!C257,'VET ABE'!E:E)</f>
        <v>0</v>
      </c>
      <c r="AJ257" s="15" t="n">
        <f aca="false">SUMIF('VET FIA'!F:F,'ALL 2020'!C257,'VET FIA'!E:E)</f>
        <v>0</v>
      </c>
      <c r="AK257" s="15" t="n">
        <f aca="false">+SUMIF('CSS SAKAY'!F:F,'ALL 2020'!C257,'CSS SAKAY'!D:D)</f>
        <v>0</v>
      </c>
      <c r="AL257" s="15" t="n">
        <f aca="false">+SUMIF(AGRIMA!F:F,'ALL 2020'!C257,AGRIMA!D:D)</f>
        <v>0</v>
      </c>
      <c r="AM257" s="15" t="n">
        <f aca="false">SUMIF('United Malagasy'!F:F,'ALL 2020'!C257,'United Malagasy'!D:D)</f>
        <v>0</v>
      </c>
      <c r="AN257" s="15" t="n">
        <f aca="false">+SUMIF(NUTRIFOOD!E:E,'ALL 2020'!C257,NUTRIFOOD!D:D)</f>
        <v>0</v>
      </c>
      <c r="AO257" s="15" t="n">
        <f aca="false">+SUMIF(FERRIS!H:H,'ALL 2020'!C257,FERRIS!F:F)</f>
        <v>0</v>
      </c>
      <c r="AP257" s="15" t="n">
        <f aca="false">+SUMIF(SEM!F:F,'ALL 2020'!C257,SEM!D:D)</f>
        <v>0</v>
      </c>
      <c r="AQ257" s="15" t="n">
        <f aca="false">+SUMIF(Madatrade!F:F,'ALL 2020'!C257,Madatrade!D:D)</f>
        <v>0</v>
      </c>
      <c r="AR257" s="15" t="n">
        <f aca="false">+SUMIF('FLY TECH'!F:F,'ALL 2020'!C257,'FLY TECH'!E:E)</f>
        <v>0</v>
      </c>
      <c r="AS257" s="15" t="n">
        <f aca="false">+SUMIF('FIRST INVESTISSEMENT'!G:G,'ALL 2020'!C257,'FIRST INVESTISSEMENT'!E:E)</f>
        <v>0</v>
      </c>
      <c r="AT257" s="105" t="n">
        <f aca="false">+SUM(F257:AS257)</f>
        <v>-415891411.89</v>
      </c>
      <c r="AU257" s="106" t="n">
        <f aca="false">+AT257/$AW$3</f>
        <v>-96359.6213348934</v>
      </c>
    </row>
    <row r="258" customFormat="false" ht="17.25" hidden="false" customHeight="true" outlineLevel="0" collapsed="false">
      <c r="A258" s="6" t="str">
        <f aca="false">+LEFT(B258)</f>
        <v>6</v>
      </c>
      <c r="B258" s="6" t="str">
        <f aca="false">+LEFT(C258,3)</f>
        <v>603</v>
      </c>
      <c r="C258" s="20" t="n">
        <v>60305000</v>
      </c>
      <c r="D258" s="46" t="s">
        <v>2972</v>
      </c>
      <c r="E258" s="57" t="s">
        <v>352</v>
      </c>
      <c r="F258" s="15" t="n">
        <f aca="false">+SUMIF(AGRIFARM!H:H,C258,AGRIFARM!L:L)</f>
        <v>395174988.43</v>
      </c>
      <c r="G258" s="15" t="n">
        <f aca="false">+SUMIF(AGRICORP!I:I,C258,AGRICORP!E:E)</f>
        <v>0</v>
      </c>
      <c r="H258" s="15" t="n">
        <f aca="false">+SUMIF(SMTP!D:D,'ALL 2020'!C258,SMTP!G:G)</f>
        <v>0</v>
      </c>
      <c r="I258" s="15" t="n">
        <f aca="false">+SUMIF(AGRIVET!G:G,C258,AGRIVET!E:E)</f>
        <v>0</v>
      </c>
      <c r="J258" s="15" t="n">
        <f aca="false">+SUMIF(AGRIVAL!G:G,'ALL 2020'!C258,AGRIVAL!E:E)</f>
        <v>0</v>
      </c>
      <c r="K258" s="15" t="n">
        <f aca="false">+SUMIF(AGRIKOBA!G:G,'ALL 2020'!C258,AGRIKOBA!E:E)</f>
        <v>0</v>
      </c>
      <c r="L258" s="15" t="n">
        <f aca="false">+SUMIF(LMOI!F:F,'ALL 2020'!C258,LMOI!D:D)</f>
        <v>0</v>
      </c>
      <c r="M258" s="15" t="n">
        <f aca="false">+SUMIF(TARTINE!G:G,'ALL 2020'!C258,TARTINE!E:E)</f>
        <v>0</v>
      </c>
      <c r="N258" s="15" t="n">
        <f aca="false">+SUMIF(IDF!F:F,'ALL 2020'!C258,IDF!D:D)</f>
        <v>0</v>
      </c>
      <c r="O258" s="15" t="n">
        <f aca="false">+SUMIF(RYA!G:G,C258,RYA!E:E)</f>
        <v>0</v>
      </c>
      <c r="P258" s="15" t="n">
        <f aca="false">+SUMIF('SCI NOAH'!G:G,'ALL 2020'!C258,'SCI NOAH'!E:E)</f>
        <v>0</v>
      </c>
      <c r="Q258" s="15" t="n">
        <f aca="false">+SUMIF(SIM!F:F,'ALL 2020'!C258,SIM!D:D)</f>
        <v>0</v>
      </c>
      <c r="R258" s="15" t="n">
        <f aca="false">+SUMIF('First Energy'!F:F,'ALL 2020'!C258,'First Energy'!D:D)</f>
        <v>0</v>
      </c>
      <c r="S258" s="15" t="n">
        <f aca="false">+SUMIF('ID Motors'!G:G,C258,'ID Motors'!E:E)</f>
        <v>0</v>
      </c>
      <c r="T258" s="15" t="n">
        <f aca="false">+SUMIF('ID RENTAL'!G:G,'ALL 2020'!C258,'ID RENTAL'!E:E)</f>
        <v>0</v>
      </c>
      <c r="U258" s="15" t="n">
        <f aca="false">+SUMIF('MCM '!G:G,'ALL 2020'!C258,'MCM '!E:E)</f>
        <v>0</v>
      </c>
      <c r="V258" s="15" t="n">
        <f aca="false">SUMIF(AGRIMOTORS!G:G,C258,AGRIMOTORS!E:E)</f>
        <v>0</v>
      </c>
      <c r="W258" s="15" t="n">
        <f aca="false">+SUMIF(BOVIMA!F:F,'ALL 2020'!C258,BOVIMA!D:D)</f>
        <v>0</v>
      </c>
      <c r="X258" s="15" t="n">
        <f aca="false">+SUMIF(AGRIFEED!F:F,'ALL 2020'!C258,AGRIFEED!D:D)</f>
        <v>0</v>
      </c>
      <c r="Y258" s="15" t="n">
        <f aca="false">SUMIF(AMIP!F:F,'ALL 2020'!C258,AMIP!D:D)</f>
        <v>0</v>
      </c>
      <c r="Z258" s="15" t="n">
        <f aca="false">+SUMIF(ISF!G:G,'ALL 2020'!C258,ISF!E:E)</f>
        <v>0</v>
      </c>
      <c r="AA258" s="29" t="n">
        <f aca="false">+SUMIF(DISCOI!G:G,'ALL 2020'!C258,DISCOI!E:E)</f>
        <v>0</v>
      </c>
      <c r="AB258" s="15" t="n">
        <f aca="false">+SUMIF(MABEL!F:F,'ALL 2020'!C258,MABEL!D:D)</f>
        <v>0</v>
      </c>
      <c r="AC258" s="15" t="n">
        <f aca="false">+SUMIF(NMP!F:F,'ALL 2020'!C258,NMP!D:D)</f>
        <v>0</v>
      </c>
      <c r="AD258" s="15" t="n">
        <f aca="false">SUMIF('AMCHO '!F:F,'ALL 2020'!C258,'AMCHO '!D:D)</f>
        <v>0</v>
      </c>
      <c r="AE258" s="41" t="n">
        <f aca="false">+SUMIF(CONFORTIS!G:G,'ALL 2020'!C258,CONFORTIS!E:E)</f>
        <v>0</v>
      </c>
      <c r="AF258" s="15" t="n">
        <f aca="false">+SUMIF('IRS IMMO'!G:G,'ALL 2020'!C258,'IRS IMMO'!E:E)</f>
        <v>0</v>
      </c>
      <c r="AG258" s="15" t="n">
        <f aca="false">+SUMIF(AGRIVETAM!F:F,'ALL 2020'!C258,AGRIVETAM!D:D)</f>
        <v>0</v>
      </c>
      <c r="AH258" s="15" t="n">
        <f aca="false">+SUMIF(EUROPAINTS!F:F,'ALL 2020'!C258,EUROPAINTS!D:D)</f>
        <v>0</v>
      </c>
      <c r="AI258" s="15" t="n">
        <f aca="false">+SUMIF('VET ABE'!F:F,'ALL 2020'!C258,'VET ABE'!E:E)</f>
        <v>0</v>
      </c>
      <c r="AJ258" s="15" t="n">
        <f aca="false">SUMIF('VET FIA'!F:F,'ALL 2020'!C258,'VET FIA'!E:E)</f>
        <v>0</v>
      </c>
      <c r="AK258" s="15" t="n">
        <f aca="false">+SUMIF('CSS SAKAY'!F:F,'ALL 2020'!C258,'CSS SAKAY'!D:D)</f>
        <v>0</v>
      </c>
      <c r="AL258" s="15" t="n">
        <f aca="false">+SUMIF(AGRIMA!F:F,'ALL 2020'!C258,AGRIMA!D:D)</f>
        <v>0</v>
      </c>
      <c r="AM258" s="15" t="n">
        <f aca="false">SUMIF('United Malagasy'!F:F,'ALL 2020'!C258,'United Malagasy'!D:D)</f>
        <v>0</v>
      </c>
      <c r="AN258" s="15" t="n">
        <f aca="false">+SUMIF(NUTRIFOOD!E:E,'ALL 2020'!C258,NUTRIFOOD!D:D)</f>
        <v>0</v>
      </c>
      <c r="AO258" s="15" t="n">
        <f aca="false">+SUMIF(FERRIS!H:H,'ALL 2020'!C258,FERRIS!F:F)</f>
        <v>0</v>
      </c>
      <c r="AP258" s="15" t="n">
        <f aca="false">+SUMIF(SEM!F:F,'ALL 2020'!C258,SEM!D:D)</f>
        <v>0</v>
      </c>
      <c r="AQ258" s="15" t="n">
        <f aca="false">+SUMIF(Madatrade!F:F,'ALL 2020'!C258,Madatrade!D:D)</f>
        <v>0</v>
      </c>
      <c r="AR258" s="15" t="n">
        <f aca="false">+SUMIF('FLY TECH'!F:F,'ALL 2020'!C258,'FLY TECH'!E:E)</f>
        <v>0</v>
      </c>
      <c r="AS258" s="15" t="n">
        <f aca="false">+SUMIF('FIRST INVESTISSEMENT'!G:G,'ALL 2020'!C258,'FIRST INVESTISSEMENT'!E:E)</f>
        <v>0</v>
      </c>
      <c r="AT258" s="105" t="n">
        <f aca="false">+SUM(F258:AS258)</f>
        <v>395174988.43</v>
      </c>
      <c r="AU258" s="106" t="n">
        <f aca="false">+AT258/$AW$3</f>
        <v>91559.7465047132</v>
      </c>
    </row>
    <row r="259" customFormat="false" ht="17.25" hidden="false" customHeight="true" outlineLevel="0" collapsed="false">
      <c r="A259" s="6" t="str">
        <f aca="false">+LEFT(B259)</f>
        <v>6</v>
      </c>
      <c r="B259" s="6" t="str">
        <f aca="false">+LEFT(C259,3)</f>
        <v>603</v>
      </c>
      <c r="C259" s="20" t="n">
        <v>60307000</v>
      </c>
      <c r="D259" s="46" t="s">
        <v>2972</v>
      </c>
      <c r="E259" s="57" t="s">
        <v>706</v>
      </c>
      <c r="F259" s="15" t="n">
        <f aca="false">+SUMIF(AGRIFARM!H:H,C259,AGRIFARM!L:L)</f>
        <v>0</v>
      </c>
      <c r="G259" s="15" t="n">
        <f aca="false">+SUMIF(AGRICORP!I:I,C259,AGRICORP!E:E)</f>
        <v>0</v>
      </c>
      <c r="H259" s="15" t="n">
        <f aca="false">+SUMIF(SMTP!D:D,'ALL 2020'!C259,SMTP!G:G)</f>
        <v>187189424.88</v>
      </c>
      <c r="I259" s="15" t="n">
        <f aca="false">+SUMIF(AGRIVET!G:G,C259,AGRIVET!E:E)</f>
        <v>558726023.75</v>
      </c>
      <c r="J259" s="15" t="n">
        <f aca="false">+SUMIF(AGRIVAL!G:G,'ALL 2020'!C259,AGRIVAL!E:E)</f>
        <v>0</v>
      </c>
      <c r="K259" s="15" t="n">
        <f aca="false">+SUMIF(AGRIKOBA!G:G,'ALL 2020'!C259,AGRIKOBA!E:E)</f>
        <v>0</v>
      </c>
      <c r="L259" s="15" t="n">
        <f aca="false">+SUMIF(LMOI!F:F,'ALL 2020'!C259,LMOI!D:D)</f>
        <v>0</v>
      </c>
      <c r="M259" s="15" t="n">
        <f aca="false">+SUMIF(TARTINE!G:G,'ALL 2020'!C259,TARTINE!E:E)</f>
        <v>0</v>
      </c>
      <c r="N259" s="15" t="n">
        <f aca="false">+SUMIF(IDF!F:F,'ALL 2020'!C259,IDF!D:D)</f>
        <v>0</v>
      </c>
      <c r="O259" s="15" t="n">
        <f aca="false">+SUMIF(RYA!G:G,C259,RYA!E:E)</f>
        <v>0</v>
      </c>
      <c r="P259" s="15" t="n">
        <f aca="false">+SUMIF('SCI NOAH'!G:G,'ALL 2020'!C259,'SCI NOAH'!E:E)</f>
        <v>0</v>
      </c>
      <c r="Q259" s="15" t="n">
        <f aca="false">+SUMIF(SIM!F:F,'ALL 2020'!C259,SIM!D:D)</f>
        <v>0</v>
      </c>
      <c r="R259" s="15" t="n">
        <f aca="false">+SUMIF('First Energy'!F:F,'ALL 2020'!C259,'First Energy'!D:D)</f>
        <v>0</v>
      </c>
      <c r="S259" s="15" t="n">
        <f aca="false">+SUMIF('ID Motors'!G:G,C259,'ID Motors'!E:E)</f>
        <v>0</v>
      </c>
      <c r="T259" s="15" t="n">
        <f aca="false">+SUMIF('ID RENTAL'!G:G,'ALL 2020'!C259,'ID RENTAL'!E:E)</f>
        <v>0</v>
      </c>
      <c r="U259" s="15" t="n">
        <f aca="false">+SUMIF('MCM '!G:G,'ALL 2020'!C259,'MCM '!E:E)</f>
        <v>-98660428.32</v>
      </c>
      <c r="V259" s="15" t="n">
        <f aca="false">SUMIF(AGRIMOTORS!G:G,C259,AGRIMOTORS!E:E)</f>
        <v>0</v>
      </c>
      <c r="W259" s="15" t="n">
        <f aca="false">+SUMIF(BOVIMA!F:F,'ALL 2020'!C259,BOVIMA!D:D)</f>
        <v>0</v>
      </c>
      <c r="X259" s="15" t="n">
        <f aca="false">+SUMIF(AGRIFEED!F:F,'ALL 2020'!C259,AGRIFEED!D:D)</f>
        <v>0</v>
      </c>
      <c r="Y259" s="15" t="n">
        <f aca="false">SUMIF(AMIP!F:F,'ALL 2020'!C259,AMIP!D:D)</f>
        <v>0</v>
      </c>
      <c r="Z259" s="15" t="n">
        <f aca="false">+SUMIF(ISF!G:G,'ALL 2020'!C259,ISF!E:E)</f>
        <v>0</v>
      </c>
      <c r="AA259" s="29" t="n">
        <f aca="false">+SUMIF(DISCOI!G:G,'ALL 2020'!C259,DISCOI!E:E)</f>
        <v>0</v>
      </c>
      <c r="AB259" s="15" t="n">
        <f aca="false">+SUMIF(MABEL!F:F,'ALL 2020'!C259,MABEL!D:D)</f>
        <v>0</v>
      </c>
      <c r="AC259" s="15" t="n">
        <f aca="false">+SUMIF(NMP!F:F,'ALL 2020'!C259,NMP!D:D)</f>
        <v>0</v>
      </c>
      <c r="AD259" s="15" t="n">
        <f aca="false">SUMIF('AMCHO '!F:F,'ALL 2020'!C259,'AMCHO '!D:D)</f>
        <v>0</v>
      </c>
      <c r="AE259" s="41" t="n">
        <f aca="false">+SUMIF(CONFORTIS!G:G,'ALL 2020'!C259,CONFORTIS!E:E)</f>
        <v>0</v>
      </c>
      <c r="AF259" s="15" t="n">
        <f aca="false">+SUMIF('IRS IMMO'!G:G,'ALL 2020'!C259,'IRS IMMO'!E:E)</f>
        <v>0</v>
      </c>
      <c r="AG259" s="15" t="n">
        <f aca="false">+SUMIF(AGRIVETAM!F:F,'ALL 2020'!C259,AGRIVETAM!D:D)</f>
        <v>-125159386.77</v>
      </c>
      <c r="AH259" s="15" t="n">
        <f aca="false">+SUMIF(EUROPAINTS!F:F,'ALL 2020'!C259,EUROPAINTS!D:D)</f>
        <v>0</v>
      </c>
      <c r="AI259" s="15" t="n">
        <f aca="false">+SUMIF('VET ABE'!F:F,'ALL 2020'!C259,'VET ABE'!E:E)</f>
        <v>-313301897.01</v>
      </c>
      <c r="AJ259" s="15" t="n">
        <f aca="false">SUMIF('VET FIA'!F:F,'ALL 2020'!C259,'VET FIA'!E:E)</f>
        <v>0</v>
      </c>
      <c r="AK259" s="15" t="n">
        <f aca="false">+SUMIF('CSS SAKAY'!F:F,'ALL 2020'!C259,'CSS SAKAY'!D:D)</f>
        <v>0</v>
      </c>
      <c r="AL259" s="15" t="n">
        <f aca="false">+SUMIF(AGRIMA!F:F,'ALL 2020'!C259,AGRIMA!D:D)</f>
        <v>0</v>
      </c>
      <c r="AM259" s="15" t="n">
        <f aca="false">SUMIF('United Malagasy'!F:F,'ALL 2020'!C259,'United Malagasy'!D:D)</f>
        <v>0</v>
      </c>
      <c r="AN259" s="15" t="n">
        <f aca="false">+SUMIF(NUTRIFOOD!E:E,'ALL 2020'!C259,NUTRIFOOD!D:D)</f>
        <v>0</v>
      </c>
      <c r="AO259" s="15" t="n">
        <f aca="false">+SUMIF(FERRIS!H:H,'ALL 2020'!C259,FERRIS!F:F)</f>
        <v>0</v>
      </c>
      <c r="AP259" s="15" t="n">
        <f aca="false">+SUMIF(SEM!F:F,'ALL 2020'!C259,SEM!D:D)</f>
        <v>0</v>
      </c>
      <c r="AQ259" s="15" t="n">
        <f aca="false">+SUMIF(Madatrade!F:F,'ALL 2020'!C259,Madatrade!D:D)</f>
        <v>-10829630153.14</v>
      </c>
      <c r="AR259" s="15" t="n">
        <f aca="false">+SUMIF('FLY TECH'!F:F,'ALL 2020'!C259,'FLY TECH'!E:E)</f>
        <v>0</v>
      </c>
      <c r="AS259" s="15" t="n">
        <f aca="false">+SUMIF('FIRST INVESTISSEMENT'!G:G,'ALL 2020'!C259,'FIRST INVESTISSEMENT'!E:E)</f>
        <v>0</v>
      </c>
      <c r="AT259" s="105" t="n">
        <f aca="false">+SUM(F259:AS259)</f>
        <v>-10620836416.61</v>
      </c>
      <c r="AU259" s="106" t="n">
        <f aca="false">+AT259/$AW$3</f>
        <v>-2460786.02756787</v>
      </c>
    </row>
    <row r="260" customFormat="false" ht="17.25" hidden="false" customHeight="true" outlineLevel="0" collapsed="false">
      <c r="A260" s="6" t="str">
        <f aca="false">+LEFT(B260)</f>
        <v>6</v>
      </c>
      <c r="B260" s="6" t="str">
        <f aca="false">+LEFT(C260,3)</f>
        <v>603</v>
      </c>
      <c r="C260" s="20" t="n">
        <v>60308000</v>
      </c>
      <c r="D260" s="46" t="s">
        <v>2972</v>
      </c>
      <c r="E260" s="57" t="s">
        <v>708</v>
      </c>
      <c r="F260" s="15" t="n">
        <f aca="false">+SUMIF(AGRIFARM!H:H,C260,AGRIFARM!L:L)</f>
        <v>0</v>
      </c>
      <c r="G260" s="15" t="n">
        <f aca="false">+SUMIF(AGRICORP!I:I,C260,AGRICORP!E:E)</f>
        <v>0</v>
      </c>
      <c r="H260" s="15" t="n">
        <f aca="false">+SUMIF(SMTP!D:D,'ALL 2020'!C260,SMTP!G:G)</f>
        <v>-2570985358.69</v>
      </c>
      <c r="I260" s="15" t="n">
        <f aca="false">+SUMIF(AGRIVET!G:G,C260,AGRIVET!E:E)</f>
        <v>3421173432.65</v>
      </c>
      <c r="J260" s="15" t="n">
        <f aca="false">+SUMIF(AGRIVAL!G:G,'ALL 2020'!C260,AGRIVAL!E:E)</f>
        <v>0</v>
      </c>
      <c r="K260" s="15" t="n">
        <f aca="false">+SUMIF(AGRIKOBA!G:G,'ALL 2020'!C260,AGRIKOBA!E:E)</f>
        <v>0</v>
      </c>
      <c r="L260" s="15" t="n">
        <f aca="false">+SUMIF(LMOI!F:F,'ALL 2020'!C260,LMOI!D:D)</f>
        <v>0</v>
      </c>
      <c r="M260" s="15" t="n">
        <f aca="false">+SUMIF(TARTINE!G:G,'ALL 2020'!C260,TARTINE!E:E)</f>
        <v>0</v>
      </c>
      <c r="N260" s="15" t="n">
        <f aca="false">+SUMIF(IDF!F:F,'ALL 2020'!C260,IDF!D:D)</f>
        <v>0</v>
      </c>
      <c r="O260" s="15" t="n">
        <f aca="false">+SUMIF(RYA!G:G,C260,RYA!E:E)</f>
        <v>0</v>
      </c>
      <c r="P260" s="15" t="n">
        <f aca="false">+SUMIF('SCI NOAH'!G:G,'ALL 2020'!C260,'SCI NOAH'!E:E)</f>
        <v>0</v>
      </c>
      <c r="Q260" s="15" t="n">
        <f aca="false">+SUMIF(SIM!F:F,'ALL 2020'!C260,SIM!D:D)</f>
        <v>0</v>
      </c>
      <c r="R260" s="15" t="n">
        <f aca="false">+SUMIF('First Energy'!F:F,'ALL 2020'!C260,'First Energy'!D:D)</f>
        <v>0</v>
      </c>
      <c r="S260" s="15" t="n">
        <f aca="false">+SUMIF('ID Motors'!G:G,C260,'ID Motors'!E:E)</f>
        <v>4740223706.79</v>
      </c>
      <c r="T260" s="15" t="n">
        <f aca="false">+SUMIF('ID RENTAL'!G:G,'ALL 2020'!C260,'ID RENTAL'!E:E)</f>
        <v>0</v>
      </c>
      <c r="U260" s="15" t="n">
        <f aca="false">+SUMIF('MCM '!G:G,'ALL 2020'!C260,'MCM '!E:E)</f>
        <v>0</v>
      </c>
      <c r="V260" s="15" t="n">
        <f aca="false">SUMIF(AGRIMOTORS!G:G,C260,AGRIMOTORS!E:E)</f>
        <v>0</v>
      </c>
      <c r="W260" s="15" t="n">
        <f aca="false">+SUMIF(BOVIMA!F:F,'ALL 2020'!C260,BOVIMA!D:D)</f>
        <v>0</v>
      </c>
      <c r="X260" s="15" t="n">
        <f aca="false">+SUMIF(AGRIFEED!F:F,'ALL 2020'!C260,AGRIFEED!D:D)</f>
        <v>0</v>
      </c>
      <c r="Y260" s="15" t="n">
        <f aca="false">SUMIF(AMIP!F:F,'ALL 2020'!C260,AMIP!D:D)</f>
        <v>0</v>
      </c>
      <c r="Z260" s="15" t="n">
        <f aca="false">+SUMIF(ISF!G:G,'ALL 2020'!C260,ISF!E:E)</f>
        <v>0</v>
      </c>
      <c r="AA260" s="29" t="n">
        <f aca="false">+SUMIF(DISCOI!G:G,'ALL 2020'!C260,DISCOI!E:E)</f>
        <v>-106789324.07</v>
      </c>
      <c r="AB260" s="15" t="n">
        <f aca="false">+SUMIF(MABEL!F:F,'ALL 2020'!C260,MABEL!D:D)</f>
        <v>0</v>
      </c>
      <c r="AC260" s="15" t="n">
        <f aca="false">+SUMIF(NMP!F:F,'ALL 2020'!C260,NMP!D:D)</f>
        <v>0</v>
      </c>
      <c r="AD260" s="15" t="n">
        <f aca="false">SUMIF('AMCHO '!F:F,'ALL 2020'!C260,'AMCHO '!D:D)</f>
        <v>0</v>
      </c>
      <c r="AE260" s="41" t="n">
        <f aca="false">+SUMIF(CONFORTIS!G:G,'ALL 2020'!C260,CONFORTIS!E:E)</f>
        <v>0</v>
      </c>
      <c r="AF260" s="15" t="n">
        <f aca="false">+SUMIF('IRS IMMO'!G:G,'ALL 2020'!C260,'IRS IMMO'!E:E)</f>
        <v>0</v>
      </c>
      <c r="AG260" s="15" t="n">
        <f aca="false">+SUMIF(AGRIVETAM!F:F,'ALL 2020'!C260,AGRIVETAM!D:D)</f>
        <v>0</v>
      </c>
      <c r="AH260" s="15" t="n">
        <f aca="false">+SUMIF(EUROPAINTS!F:F,'ALL 2020'!C260,EUROPAINTS!D:D)</f>
        <v>0</v>
      </c>
      <c r="AI260" s="15" t="n">
        <f aca="false">+SUMIF('VET ABE'!F:F,'ALL 2020'!C260,'VET ABE'!E:E)</f>
        <v>0</v>
      </c>
      <c r="AJ260" s="15" t="n">
        <f aca="false">SUMIF('VET FIA'!F:F,'ALL 2020'!C260,'VET FIA'!E:E)</f>
        <v>0</v>
      </c>
      <c r="AK260" s="15" t="n">
        <f aca="false">+SUMIF('CSS SAKAY'!F:F,'ALL 2020'!C260,'CSS SAKAY'!D:D)</f>
        <v>0</v>
      </c>
      <c r="AL260" s="15" t="n">
        <f aca="false">+SUMIF(AGRIMA!F:F,'ALL 2020'!C260,AGRIMA!D:D)</f>
        <v>0</v>
      </c>
      <c r="AM260" s="15" t="n">
        <f aca="false">SUMIF('United Malagasy'!F:F,'ALL 2020'!C260,'United Malagasy'!D:D)</f>
        <v>0</v>
      </c>
      <c r="AN260" s="15" t="n">
        <f aca="false">+SUMIF(NUTRIFOOD!E:E,'ALL 2020'!C260,NUTRIFOOD!D:D)</f>
        <v>0</v>
      </c>
      <c r="AO260" s="15" t="n">
        <f aca="false">+SUMIF(FERRIS!H:H,'ALL 2020'!C260,FERRIS!F:F)</f>
        <v>0</v>
      </c>
      <c r="AP260" s="15" t="n">
        <f aca="false">+SUMIF(SEM!F:F,'ALL 2020'!C260,SEM!D:D)</f>
        <v>0</v>
      </c>
      <c r="AQ260" s="15" t="n">
        <f aca="false">+SUMIF(Madatrade!F:F,'ALL 2020'!C260,Madatrade!D:D)</f>
        <v>0</v>
      </c>
      <c r="AR260" s="15" t="n">
        <f aca="false">+SUMIF('FLY TECH'!F:F,'ALL 2020'!C260,'FLY TECH'!E:E)</f>
        <v>0</v>
      </c>
      <c r="AS260" s="15" t="n">
        <f aca="false">+SUMIF('FIRST INVESTISSEMENT'!G:G,'ALL 2020'!C260,'FIRST INVESTISSEMENT'!E:E)</f>
        <v>0</v>
      </c>
      <c r="AT260" s="105" t="n">
        <f aca="false">+SUM(F260:AS260)</f>
        <v>5483622456.68</v>
      </c>
      <c r="AU260" s="106" t="n">
        <f aca="false">+AT260/$AW$3</f>
        <v>1270523.43078669</v>
      </c>
    </row>
    <row r="261" customFormat="false" ht="17.25" hidden="false" customHeight="true" outlineLevel="0" collapsed="false">
      <c r="A261" s="6" t="str">
        <f aca="false">+LEFT(B261)</f>
        <v>6</v>
      </c>
      <c r="B261" s="6" t="str">
        <f aca="false">+LEFT(C261,3)</f>
        <v>604</v>
      </c>
      <c r="C261" s="20" t="n">
        <v>60400000</v>
      </c>
      <c r="D261" s="46" t="s">
        <v>2972</v>
      </c>
      <c r="E261" s="57" t="s">
        <v>709</v>
      </c>
      <c r="F261" s="15" t="n">
        <f aca="false">+SUMIF(AGRIFARM!H:H,C261,AGRIFARM!L:L)</f>
        <v>0</v>
      </c>
      <c r="G261" s="15" t="n">
        <f aca="false">+SUMIF(AGRICORP!I:I,C261,AGRICORP!E:E)</f>
        <v>0</v>
      </c>
      <c r="H261" s="15" t="n">
        <f aca="false">+SUMIF(SMTP!D:D,'ALL 2020'!C261,SMTP!G:G)</f>
        <v>2305750</v>
      </c>
      <c r="I261" s="15" t="n">
        <f aca="false">+SUMIF(AGRIVET!G:G,C261,AGRIVET!E:E)</f>
        <v>14096400</v>
      </c>
      <c r="J261" s="15" t="n">
        <f aca="false">+SUMIF(AGRIVAL!G:G,'ALL 2020'!C261,AGRIVAL!E:E)</f>
        <v>0</v>
      </c>
      <c r="K261" s="15" t="n">
        <f aca="false">+SUMIF(AGRIKOBA!G:G,'ALL 2020'!C261,AGRIKOBA!E:E)</f>
        <v>0</v>
      </c>
      <c r="L261" s="15" t="n">
        <f aca="false">+SUMIF(LMOI!F:F,'ALL 2020'!C261,LMOI!D:D)</f>
        <v>9359000</v>
      </c>
      <c r="M261" s="15" t="n">
        <f aca="false">+SUMIF(TARTINE!G:G,'ALL 2020'!C261,TARTINE!E:E)</f>
        <v>0</v>
      </c>
      <c r="N261" s="15" t="n">
        <f aca="false">+SUMIF(IDF!F:F,'ALL 2020'!C261,IDF!D:D)</f>
        <v>0</v>
      </c>
      <c r="O261" s="15" t="n">
        <f aca="false">+SUMIF(RYA!G:G,C261,RYA!E:E)</f>
        <v>0</v>
      </c>
      <c r="P261" s="15" t="n">
        <f aca="false">+SUMIF('SCI NOAH'!G:G,'ALL 2020'!C261,'SCI NOAH'!E:E)</f>
        <v>0</v>
      </c>
      <c r="Q261" s="15" t="n">
        <f aca="false">+SUMIF(SIM!F:F,'ALL 2020'!C261,SIM!D:D)</f>
        <v>0</v>
      </c>
      <c r="R261" s="15" t="n">
        <f aca="false">+SUMIF('First Energy'!F:F,'ALL 2020'!C261,'First Energy'!D:D)</f>
        <v>10764999.99</v>
      </c>
      <c r="S261" s="15" t="n">
        <f aca="false">+SUMIF('ID Motors'!G:G,C261,'ID Motors'!E:E)</f>
        <v>-200000</v>
      </c>
      <c r="T261" s="15" t="n">
        <f aca="false">+SUMIF('ID RENTAL'!G:G,'ALL 2020'!C261,'ID RENTAL'!E:E)</f>
        <v>0</v>
      </c>
      <c r="U261" s="15" t="n">
        <f aca="false">+SUMIF('MCM '!G:G,'ALL 2020'!C261,'MCM '!E:E)</f>
        <v>115000</v>
      </c>
      <c r="V261" s="15" t="n">
        <f aca="false">SUMIF(AGRIMOTORS!G:G,C261,AGRIMOTORS!E:E)</f>
        <v>0</v>
      </c>
      <c r="W261" s="15" t="n">
        <f aca="false">+SUMIF(BOVIMA!F:F,'ALL 2020'!C261,BOVIMA!D:D)</f>
        <v>0</v>
      </c>
      <c r="X261" s="15" t="n">
        <f aca="false">+SUMIF(AGRIFEED!F:F,'ALL 2020'!C261,AGRIFEED!D:D)</f>
        <v>0</v>
      </c>
      <c r="Y261" s="15" t="n">
        <f aca="false">SUMIF(AMIP!F:F,'ALL 2020'!C261,AMIP!D:D)</f>
        <v>0</v>
      </c>
      <c r="Z261" s="15" t="n">
        <f aca="false">+SUMIF(ISF!G:G,'ALL 2020'!C261,ISF!E:E)</f>
        <v>0</v>
      </c>
      <c r="AA261" s="29" t="n">
        <f aca="false">+SUMIF(DISCOI!G:G,'ALL 2020'!C261,DISCOI!E:E)</f>
        <v>0</v>
      </c>
      <c r="AB261" s="15" t="n">
        <f aca="false">+SUMIF(MABEL!F:F,'ALL 2020'!C261,MABEL!D:D)</f>
        <v>0</v>
      </c>
      <c r="AC261" s="15" t="n">
        <f aca="false">+SUMIF(NMP!F:F,'ALL 2020'!C261,NMP!D:D)</f>
        <v>0</v>
      </c>
      <c r="AD261" s="15" t="n">
        <f aca="false">SUMIF('AMCHO '!F:F,'ALL 2020'!C261,'AMCHO '!D:D)</f>
        <v>0</v>
      </c>
      <c r="AE261" s="41" t="n">
        <f aca="false">+SUMIF(CONFORTIS!G:G,'ALL 2020'!C261,CONFORTIS!E:E)</f>
        <v>0</v>
      </c>
      <c r="AF261" s="15" t="n">
        <f aca="false">+SUMIF('IRS IMMO'!G:G,'ALL 2020'!C261,'IRS IMMO'!E:E)</f>
        <v>0</v>
      </c>
      <c r="AG261" s="15" t="n">
        <f aca="false">+SUMIF(AGRIVETAM!F:F,'ALL 2020'!C261,AGRIVETAM!D:D)</f>
        <v>0</v>
      </c>
      <c r="AH261" s="15" t="n">
        <f aca="false">+SUMIF(EUROPAINTS!F:F,'ALL 2020'!C261,EUROPAINTS!D:D)</f>
        <v>0</v>
      </c>
      <c r="AI261" s="15" t="n">
        <f aca="false">+SUMIF('VET ABE'!F:F,'ALL 2020'!C261,'VET ABE'!E:E)</f>
        <v>0</v>
      </c>
      <c r="AJ261" s="15" t="n">
        <f aca="false">SUMIF('VET FIA'!F:F,'ALL 2020'!C261,'VET FIA'!E:E)</f>
        <v>0</v>
      </c>
      <c r="AK261" s="15" t="n">
        <f aca="false">+SUMIF('CSS SAKAY'!F:F,'ALL 2020'!C261,'CSS SAKAY'!D:D)</f>
        <v>0</v>
      </c>
      <c r="AL261" s="15" t="n">
        <f aca="false">+SUMIF(AGRIMA!F:F,'ALL 2020'!C261,AGRIMA!D:D)</f>
        <v>0</v>
      </c>
      <c r="AM261" s="15" t="n">
        <f aca="false">SUMIF('United Malagasy'!F:F,'ALL 2020'!C261,'United Malagasy'!D:D)</f>
        <v>48555010.94</v>
      </c>
      <c r="AN261" s="15" t="n">
        <f aca="false">+SUMIF(NUTRIFOOD!E:E,'ALL 2020'!C261,NUTRIFOOD!D:D)</f>
        <v>0</v>
      </c>
      <c r="AO261" s="15" t="n">
        <f aca="false">+SUMIF(FERRIS!H:H,'ALL 2020'!C261,FERRIS!F:F)</f>
        <v>593112947</v>
      </c>
      <c r="AP261" s="15" t="n">
        <f aca="false">+SUMIF(SEM!F:F,'ALL 2020'!C261,SEM!D:D)</f>
        <v>60126264.6</v>
      </c>
      <c r="AQ261" s="15" t="n">
        <f aca="false">+SUMIF(Madatrade!F:F,'ALL 2020'!C261,Madatrade!D:D)</f>
        <v>0</v>
      </c>
      <c r="AR261" s="15" t="n">
        <f aca="false">+SUMIF('FLY TECH'!F:F,'ALL 2020'!C261,'FLY TECH'!E:E)</f>
        <v>0</v>
      </c>
      <c r="AS261" s="15" t="n">
        <f aca="false">+SUMIF('FIRST INVESTISSEMENT'!G:G,'ALL 2020'!C261,'FIRST INVESTISSEMENT'!E:E)</f>
        <v>0</v>
      </c>
      <c r="AT261" s="105" t="n">
        <f aca="false">+SUM(F261:AS261)</f>
        <v>738235372.53</v>
      </c>
      <c r="AU261" s="106" t="n">
        <f aca="false">+AT261/$AW$3</f>
        <v>171044.842281643</v>
      </c>
    </row>
    <row r="262" customFormat="false" ht="17.25" hidden="false" customHeight="true" outlineLevel="0" collapsed="false">
      <c r="A262" s="6" t="str">
        <f aca="false">+LEFT(B262)</f>
        <v>6</v>
      </c>
      <c r="B262" s="6" t="str">
        <f aca="false">+LEFT(C262,3)</f>
        <v>605</v>
      </c>
      <c r="C262" s="20" t="n">
        <v>60500000</v>
      </c>
      <c r="D262" s="46" t="s">
        <v>2972</v>
      </c>
      <c r="E262" s="57" t="s">
        <v>1390</v>
      </c>
      <c r="F262" s="15" t="n">
        <f aca="false">+SUMIF(AGRIFARM!H:H,C262,AGRIFARM!L:L)</f>
        <v>0</v>
      </c>
      <c r="G262" s="15" t="n">
        <f aca="false">+SUMIF(AGRICORP!I:I,C262,AGRICORP!E:E)</f>
        <v>0</v>
      </c>
      <c r="H262" s="15" t="n">
        <f aca="false">+SUMIF(SMTP!D:D,'ALL 2020'!C262,SMTP!G:G)</f>
        <v>0</v>
      </c>
      <c r="I262" s="15" t="n">
        <f aca="false">+SUMIF(AGRIVET!G:G,C262,AGRIVET!E:E)</f>
        <v>0</v>
      </c>
      <c r="J262" s="15"/>
      <c r="K262" s="15"/>
      <c r="M262" s="15" t="n">
        <f aca="false">+SUMIF(TARTINE!G:G,'ALL 2020'!C262,TARTINE!E:E)</f>
        <v>49116900.8</v>
      </c>
      <c r="N262" s="15" t="n">
        <f aca="false">+SUMIF(IDF!F:F,'ALL 2020'!C262,IDF!D:D)</f>
        <v>0</v>
      </c>
      <c r="O262" s="15" t="n">
        <f aca="false">+SUMIF(RYA!G:G,C262,RYA!E:E)</f>
        <v>0</v>
      </c>
      <c r="P262" s="15" t="n">
        <f aca="false">+SUMIF('SCI NOAH'!G:G,'ALL 2020'!C262,'SCI NOAH'!E:E)</f>
        <v>0</v>
      </c>
      <c r="Q262" s="15" t="n">
        <f aca="false">+SUMIF(SIM!F:F,'ALL 2020'!C262,SIM!D:D)</f>
        <v>0</v>
      </c>
      <c r="R262" s="15" t="n">
        <f aca="false">+SUMIF('First Energy'!F:F,'ALL 2020'!C262,'First Energy'!D:D)</f>
        <v>0</v>
      </c>
      <c r="S262" s="15" t="n">
        <f aca="false">+SUMIF('ID Motors'!G:G,C262,'ID Motors'!E:E)</f>
        <v>0</v>
      </c>
      <c r="T262" s="15" t="n">
        <f aca="false">+SUMIF('ID RENTAL'!G:G,'ALL 2020'!C262,'ID RENTAL'!E:E)</f>
        <v>0</v>
      </c>
      <c r="U262" s="15" t="n">
        <f aca="false">+SUMIF('MCM '!G:G,'ALL 2020'!C262,'MCM '!E:E)</f>
        <v>0</v>
      </c>
      <c r="V262" s="15" t="n">
        <f aca="false">SUMIF(AGRIMOTORS!G:G,C262,AGRIMOTORS!E:E)</f>
        <v>0</v>
      </c>
      <c r="W262" s="15" t="n">
        <f aca="false">+SUMIF(BOVIMA!F:F,'ALL 2020'!C262,BOVIMA!D:D)</f>
        <v>0</v>
      </c>
      <c r="X262" s="15" t="n">
        <f aca="false">+SUMIF(AGRIFEED!F:F,'ALL 2020'!C262,AGRIFEED!D:D)</f>
        <v>0</v>
      </c>
      <c r="Y262" s="15" t="n">
        <f aca="false">SUMIF(AMIP!F:F,'ALL 2020'!C262,AMIP!D:D)</f>
        <v>0</v>
      </c>
      <c r="Z262" s="15" t="n">
        <f aca="false">+SUMIF(ISF!G:G,'ALL 2020'!C262,ISF!E:E)</f>
        <v>0</v>
      </c>
      <c r="AA262" s="29" t="n">
        <f aca="false">+SUMIF(DISCOI!G:G,'ALL 2020'!C262,DISCOI!E:E)</f>
        <v>0</v>
      </c>
      <c r="AB262" s="15" t="n">
        <f aca="false">+SUMIF(MABEL!F:F,'ALL 2020'!C262,MABEL!D:D)</f>
        <v>0</v>
      </c>
      <c r="AC262" s="15" t="n">
        <f aca="false">+SUMIF(NMP!F:F,'ALL 2020'!C262,NMP!D:D)</f>
        <v>0</v>
      </c>
      <c r="AD262" s="15" t="n">
        <f aca="false">SUMIF('AMCHO '!F:F,'ALL 2020'!C262,'AMCHO '!D:D)</f>
        <v>0</v>
      </c>
      <c r="AE262" s="41" t="n">
        <f aca="false">+SUMIF(CONFORTIS!G:G,'ALL 2020'!C262,CONFORTIS!E:E)</f>
        <v>0</v>
      </c>
      <c r="AF262" s="15" t="n">
        <f aca="false">+SUMIF('IRS IMMO'!G:G,'ALL 2020'!C262,'IRS IMMO'!E:E)</f>
        <v>0</v>
      </c>
      <c r="AG262" s="15" t="n">
        <f aca="false">+SUMIF(AGRIVETAM!F:F,'ALL 2020'!C262,AGRIVETAM!D:D)</f>
        <v>0</v>
      </c>
      <c r="AH262" s="15" t="n">
        <f aca="false">+SUMIF(EUROPAINTS!F:F,'ALL 2020'!C262,EUROPAINTS!D:D)</f>
        <v>0</v>
      </c>
      <c r="AI262" s="15" t="n">
        <f aca="false">+SUMIF('VET ABE'!F:F,'ALL 2020'!C262,'VET ABE'!E:E)</f>
        <v>0</v>
      </c>
      <c r="AJ262" s="15" t="n">
        <f aca="false">SUMIF('VET FIA'!F:F,'ALL 2020'!C262,'VET FIA'!E:E)</f>
        <v>0</v>
      </c>
      <c r="AK262" s="15" t="n">
        <f aca="false">+SUMIF('CSS SAKAY'!F:F,'ALL 2020'!C262,'CSS SAKAY'!D:D)</f>
        <v>0</v>
      </c>
      <c r="AL262" s="15" t="n">
        <f aca="false">+SUMIF(AGRIMA!F:F,'ALL 2020'!C262,AGRIMA!D:D)</f>
        <v>0</v>
      </c>
      <c r="AM262" s="15" t="n">
        <f aca="false">SUMIF('United Malagasy'!F:F,'ALL 2020'!C262,'United Malagasy'!D:D)</f>
        <v>0</v>
      </c>
      <c r="AN262" s="15" t="n">
        <f aca="false">+SUMIF(NUTRIFOOD!E:E,'ALL 2020'!C262,NUTRIFOOD!D:D)</f>
        <v>0</v>
      </c>
      <c r="AO262" s="15" t="n">
        <f aca="false">+SUMIF(FERRIS!H:H,'ALL 2020'!C262,FERRIS!F:F)</f>
        <v>0</v>
      </c>
      <c r="AP262" s="15" t="n">
        <f aca="false">+SUMIF(SEM!F:F,'ALL 2020'!C262,SEM!D:D)</f>
        <v>0</v>
      </c>
      <c r="AQ262" s="15" t="n">
        <f aca="false">+SUMIF(Madatrade!F:F,'ALL 2020'!C262,Madatrade!D:D)</f>
        <v>10094905.49</v>
      </c>
      <c r="AR262" s="15" t="n">
        <f aca="false">+SUMIF('FLY TECH'!F:F,'ALL 2020'!C262,'FLY TECH'!E:E)</f>
        <v>0</v>
      </c>
      <c r="AS262" s="15" t="n">
        <f aca="false">+SUMIF('FIRST INVESTISSEMENT'!G:G,'ALL 2020'!C262,'FIRST INVESTISSEMENT'!E:E)</f>
        <v>2195898.14</v>
      </c>
      <c r="AT262" s="105" t="n">
        <f aca="false">+SUM(F262:AS262)</f>
        <v>61407704.43</v>
      </c>
      <c r="AU262" s="106" t="n">
        <f aca="false">+AT262/$AW$3</f>
        <v>14227.8079728295</v>
      </c>
    </row>
    <row r="263" customFormat="false" ht="17.25" hidden="false" customHeight="true" outlineLevel="0" collapsed="false">
      <c r="A263" s="6" t="str">
        <f aca="false">+LEFT(B263)</f>
        <v>6</v>
      </c>
      <c r="B263" s="6" t="str">
        <f aca="false">+LEFT(C263,3)</f>
        <v>606</v>
      </c>
      <c r="C263" s="20" t="n">
        <v>60600000</v>
      </c>
      <c r="D263" s="46" t="s">
        <v>2972</v>
      </c>
      <c r="E263" s="57" t="s">
        <v>354</v>
      </c>
      <c r="F263" s="15" t="n">
        <f aca="false">+SUMIF(AGRIFARM!H:H,C263,AGRIFARM!L:L)</f>
        <v>998291098.88</v>
      </c>
      <c r="G263" s="15" t="n">
        <f aca="false">+SUMIF(AGRICORP!I:I,C263,AGRICORP!E:E)</f>
        <v>0</v>
      </c>
      <c r="H263" s="15" t="n">
        <f aca="false">+SUMIF(SMTP!D:D,'ALL 2020'!C263,SMTP!G:G)</f>
        <v>794881829.7407</v>
      </c>
      <c r="I263" s="15" t="n">
        <f aca="false">+SUMIF(AGRIVET!G:G,C263,AGRIVET!E:E)</f>
        <v>402615296.46</v>
      </c>
      <c r="J263" s="15" t="n">
        <f aca="false">+SUMIF(AGRIVAL!G:G,'ALL 2020'!C263,AGRIVAL!E:E)</f>
        <v>0</v>
      </c>
      <c r="K263" s="15" t="n">
        <f aca="false">+SUMIF(AGRIKOBA!G:G,'ALL 2020'!C263,AGRIKOBA!E:E)</f>
        <v>0</v>
      </c>
      <c r="L263" s="15" t="n">
        <f aca="false">+SUMIF(LMOI!F:F,'ALL 2020'!C263,LMOI!D:D)</f>
        <v>0</v>
      </c>
      <c r="M263" s="15" t="n">
        <f aca="false">+SUMIF(TARTINE!G:G,'ALL 2020'!C263,TARTINE!E:E)</f>
        <v>767522899.09</v>
      </c>
      <c r="N263" s="15" t="n">
        <f aca="false">+SUMIF(IDF!F:F,'ALL 2020'!C263,IDF!D:D)</f>
        <v>851172931.36</v>
      </c>
      <c r="O263" s="15" t="n">
        <f aca="false">+SUMIF(RYA!G:G,C263,RYA!E:E)</f>
        <v>12037178</v>
      </c>
      <c r="P263" s="15" t="n">
        <f aca="false">+SUMIF('SCI NOAH'!G:G,'ALL 2020'!C263,'SCI NOAH'!E:E)</f>
        <v>218000</v>
      </c>
      <c r="Q263" s="15" t="n">
        <f aca="false">+SUMIF(SIM!F:F,'ALL 2020'!C263,SIM!D:D)</f>
        <v>29432537.46</v>
      </c>
      <c r="R263" s="15" t="n">
        <f aca="false">+SUMIF('First Energy'!F:F,'ALL 2020'!C263,'First Energy'!D:D)</f>
        <v>0</v>
      </c>
      <c r="S263" s="15" t="n">
        <f aca="false">+SUMIF('ID Motors'!G:G,C263,'ID Motors'!E:E)</f>
        <v>0</v>
      </c>
      <c r="T263" s="15" t="n">
        <f aca="false">+SUMIF('ID RENTAL'!G:G,'ALL 2020'!C263,'ID RENTAL'!E:E)</f>
        <v>0</v>
      </c>
      <c r="U263" s="15" t="n">
        <f aca="false">+SUMIF('MCM '!G:G,'ALL 2020'!C263,'MCM '!E:E)</f>
        <v>129403103.05</v>
      </c>
      <c r="V263" s="15" t="n">
        <f aca="false">SUMIF(AGRIMOTORS!G:G,C263,AGRIMOTORS!E:E)</f>
        <v>0</v>
      </c>
      <c r="W263" s="15" t="n">
        <f aca="false">+SUMIF(BOVIMA!F:F,'ALL 2020'!C263,BOVIMA!D:D)</f>
        <v>321054993.87</v>
      </c>
      <c r="X263" s="15" t="n">
        <f aca="false">+SUMIF(AGRIFEED!F:F,'ALL 2020'!C263,AGRIFEED!D:D)</f>
        <v>0</v>
      </c>
      <c r="Y263" s="15" t="n">
        <f aca="false">SUMIF(AMIP!F:F,'ALL 2020'!C263,AMIP!D:D)</f>
        <v>0</v>
      </c>
      <c r="Z263" s="15" t="n">
        <f aca="false">+SUMIF(ISF!G:G,'ALL 2020'!C263,ISF!E:E)</f>
        <v>3380651.49</v>
      </c>
      <c r="AA263" s="29" t="n">
        <f aca="false">+SUMIF(DISCOI!G:G,'ALL 2020'!C263,DISCOI!E:E)</f>
        <v>1211225</v>
      </c>
      <c r="AB263" s="15" t="n">
        <f aca="false">+SUMIF(MABEL!F:F,'ALL 2020'!C263,MABEL!D:D)</f>
        <v>1671874.11</v>
      </c>
      <c r="AC263" s="15" t="n">
        <f aca="false">+SUMIF(NMP!F:F,'ALL 2020'!C263,NMP!D:D)</f>
        <v>0</v>
      </c>
      <c r="AD263" s="15" t="n">
        <f aca="false">SUMIF('AMCHO '!F:F,'ALL 2020'!C263,'AMCHO '!D:D)</f>
        <v>302656610.66</v>
      </c>
      <c r="AE263" s="41" t="n">
        <f aca="false">+SUMIF(CONFORTIS!G:G,'ALL 2020'!C263,CONFORTIS!E:E)</f>
        <v>0</v>
      </c>
      <c r="AF263" s="15" t="n">
        <f aca="false">+SUMIF('IRS IMMO'!G:G,'ALL 2020'!C263,'IRS IMMO'!E:E)</f>
        <v>0</v>
      </c>
      <c r="AG263" s="15" t="n">
        <f aca="false">+SUMIF(AGRIVETAM!F:F,'ALL 2020'!C263,AGRIVETAM!D:D)</f>
        <v>32742686.5</v>
      </c>
      <c r="AH263" s="15" t="n">
        <f aca="false">+SUMIF(EUROPAINTS!F:F,'ALL 2020'!C263,EUROPAINTS!D:D)</f>
        <v>0</v>
      </c>
      <c r="AI263" s="15" t="n">
        <f aca="false">+SUMIF('VET ABE'!F:F,'ALL 2020'!C263,'VET ABE'!E:E)</f>
        <v>13902098</v>
      </c>
      <c r="AJ263" s="15" t="n">
        <f aca="false">SUMIF('VET FIA'!F:F,'ALL 2020'!C263,'VET FIA'!E:E)</f>
        <v>0</v>
      </c>
      <c r="AK263" s="15" t="n">
        <f aca="false">+SUMIF('CSS SAKAY'!F:F,'ALL 2020'!C263,'CSS SAKAY'!D:D)</f>
        <v>0</v>
      </c>
      <c r="AL263" s="15" t="n">
        <f aca="false">+SUMIF(AGRIMA!F:F,'ALL 2020'!C263,AGRIMA!D:D)</f>
        <v>159182310.6</v>
      </c>
      <c r="AM263" s="15" t="n">
        <f aca="false">SUMIF('United Malagasy'!F:F,'ALL 2020'!C263,'United Malagasy'!D:D)</f>
        <v>6633630.6</v>
      </c>
      <c r="AN263" s="15" t="n">
        <f aca="false">+SUMIF(NUTRIFOOD!E:E,'ALL 2020'!C263,NUTRIFOOD!D:D)</f>
        <v>0</v>
      </c>
      <c r="AO263" s="15" t="n">
        <f aca="false">+SUMIF(FERRIS!H:H,'ALL 2020'!C263,FERRIS!F:F)</f>
        <v>0</v>
      </c>
      <c r="AP263" s="15" t="n">
        <f aca="false">+SUMIF(SEM!F:F,'ALL 2020'!C263,SEM!D:D)</f>
        <v>0</v>
      </c>
      <c r="AQ263" s="15" t="n">
        <f aca="false">+SUMIF(Madatrade!F:F,'ALL 2020'!C263,Madatrade!D:D)</f>
        <v>93529790.15</v>
      </c>
      <c r="AR263" s="15" t="n">
        <f aca="false">+SUMIF('FLY TECH'!F:F,'ALL 2020'!C263,'FLY TECH'!E:E)</f>
        <v>0</v>
      </c>
      <c r="AS263" s="15" t="n">
        <f aca="false">+SUMIF('FIRST INVESTISSEMENT'!G:G,'ALL 2020'!C263,'FIRST INVESTISSEMENT'!E:E)</f>
        <v>5440000</v>
      </c>
      <c r="AT263" s="105" t="n">
        <f aca="false">+SUM(F263:AS263)</f>
        <v>4926980745.0207</v>
      </c>
      <c r="AU263" s="106" t="n">
        <f aca="false">+AT263/$AW$3</f>
        <v>1141552.78359072</v>
      </c>
    </row>
    <row r="264" customFormat="false" ht="17.25" hidden="false" customHeight="true" outlineLevel="0" collapsed="false">
      <c r="A264" s="6" t="str">
        <f aca="false">+LEFT(B264)</f>
        <v>6</v>
      </c>
      <c r="B264" s="6" t="str">
        <f aca="false">+LEFT(C264,3)</f>
        <v>607</v>
      </c>
      <c r="C264" s="20" t="n">
        <v>60700000</v>
      </c>
      <c r="D264" s="46" t="s">
        <v>2972</v>
      </c>
      <c r="E264" s="57" t="s">
        <v>367</v>
      </c>
      <c r="F264" s="15" t="n">
        <f aca="false">+SUMIF(AGRIFARM!H:H,C264,AGRIFARM!L:L)</f>
        <v>0</v>
      </c>
      <c r="G264" s="15" t="n">
        <f aca="false">+SUMIF(AGRICORP!I:I,C264,AGRICORP!E:E)</f>
        <v>0</v>
      </c>
      <c r="H264" s="15" t="n">
        <f aca="false">+SUMIF(SMTP!D:D,'ALL 2020'!C264,SMTP!G:G)</f>
        <v>2640370699.4985</v>
      </c>
      <c r="I264" s="15" t="n">
        <f aca="false">+SUMIF(AGRIVET!G:G,C264,AGRIVET!E:E)</f>
        <v>28269605910.64</v>
      </c>
      <c r="J264" s="15" t="n">
        <f aca="false">+SUMIF(AGRIVAL!G:G,'ALL 2020'!C264,AGRIVAL!E:E)</f>
        <v>0</v>
      </c>
      <c r="K264" s="15" t="n">
        <f aca="false">+SUMIF(AGRIKOBA!G:G,'ALL 2020'!C264,AGRIKOBA!E:E)</f>
        <v>0</v>
      </c>
      <c r="L264" s="15" t="n">
        <f aca="false">+SUMIF(LMOI!F:F,'ALL 2020'!C264,LMOI!D:D)</f>
        <v>0</v>
      </c>
      <c r="M264" s="15" t="n">
        <f aca="false">+SUMIF(TARTINE!G:G,'ALL 2020'!C264,TARTINE!E:E)</f>
        <v>0</v>
      </c>
      <c r="N264" s="15" t="n">
        <f aca="false">+SUMIF(IDF!F:F,'ALL 2020'!C264,IDF!D:D)</f>
        <v>0</v>
      </c>
      <c r="O264" s="15" t="n">
        <f aca="false">+SUMIF(RYA!G:G,C264,RYA!E:E)</f>
        <v>0</v>
      </c>
      <c r="P264" s="15" t="n">
        <f aca="false">+SUMIF('SCI NOAH'!G:G,'ALL 2020'!C264,'SCI NOAH'!E:E)</f>
        <v>0</v>
      </c>
      <c r="Q264" s="15" t="n">
        <f aca="false">+SUMIF(SIM!F:F,'ALL 2020'!C264,SIM!D:D)</f>
        <v>0</v>
      </c>
      <c r="R264" s="15" t="n">
        <f aca="false">+SUMIF('First Energy'!F:F,'ALL 2020'!C264,'First Energy'!D:D)</f>
        <v>0</v>
      </c>
      <c r="S264" s="15" t="n">
        <f aca="false">+SUMIF('ID Motors'!G:G,C264,'ID Motors'!E:E)</f>
        <v>0</v>
      </c>
      <c r="T264" s="15" t="n">
        <f aca="false">+SUMIF('ID RENTAL'!G:G,'ALL 2020'!C264,'ID RENTAL'!E:E)</f>
        <v>0</v>
      </c>
      <c r="U264" s="15" t="n">
        <f aca="false">+SUMIF('MCM '!G:G,'ALL 2020'!C264,'MCM '!E:E)</f>
        <v>2405281688.43</v>
      </c>
      <c r="V264" s="15" t="n">
        <f aca="false">SUMIF(AGRIMOTORS!G:G,C264,AGRIMOTORS!E:E)</f>
        <v>0</v>
      </c>
      <c r="W264" s="15" t="n">
        <f aca="false">+SUMIF(BOVIMA!F:F,'ALL 2020'!C264,BOVIMA!D:D)</f>
        <v>0</v>
      </c>
      <c r="X264" s="15" t="n">
        <f aca="false">+SUMIF(AGRIFEED!F:F,'ALL 2020'!C264,AGRIFEED!D:D)</f>
        <v>0</v>
      </c>
      <c r="Y264" s="15" t="n">
        <f aca="false">SUMIF(AMIP!F:F,'ALL 2020'!C264,AMIP!D:D)</f>
        <v>0</v>
      </c>
      <c r="Z264" s="15" t="n">
        <f aca="false">+SUMIF(ISF!G:G,'ALL 2020'!C264,ISF!E:E)</f>
        <v>0</v>
      </c>
      <c r="AA264" s="29" t="n">
        <f aca="false">+SUMIF(DISCOI!G:G,'ALL 2020'!C264,DISCOI!E:E)</f>
        <v>253373518.54</v>
      </c>
      <c r="AB264" s="15" t="n">
        <f aca="false">+SUMIF(MABEL!F:F,'ALL 2020'!C264,MABEL!D:D)</f>
        <v>0</v>
      </c>
      <c r="AC264" s="15" t="n">
        <f aca="false">+SUMIF(NMP!F:F,'ALL 2020'!C264,NMP!D:D)</f>
        <v>0</v>
      </c>
      <c r="AD264" s="15" t="n">
        <f aca="false">SUMIF('AMCHO '!F:F,'ALL 2020'!C264,'AMCHO '!D:D)</f>
        <v>0</v>
      </c>
      <c r="AE264" s="41" t="n">
        <f aca="false">+SUMIF(CONFORTIS!G:G,'ALL 2020'!C264,CONFORTIS!E:E)</f>
        <v>0</v>
      </c>
      <c r="AF264" s="15" t="n">
        <f aca="false">+SUMIF('IRS IMMO'!G:G,'ALL 2020'!C264,'IRS IMMO'!E:E)</f>
        <v>0</v>
      </c>
      <c r="AG264" s="15" t="n">
        <f aca="false">+SUMIF(AGRIVETAM!F:F,'ALL 2020'!C264,AGRIVETAM!D:D)</f>
        <v>12503361382.13</v>
      </c>
      <c r="AH264" s="15" t="n">
        <f aca="false">+SUMIF(EUROPAINTS!F:F,'ALL 2020'!C264,EUROPAINTS!D:D)</f>
        <v>0</v>
      </c>
      <c r="AI264" s="15" t="n">
        <f aca="false">+SUMIF('VET ABE'!F:F,'ALL 2020'!C264,'VET ABE'!E:E)</f>
        <v>5909945310.77</v>
      </c>
      <c r="AJ264" s="15" t="n">
        <f aca="false">SUMIF('VET FIA'!F:F,'ALL 2020'!C264,'VET FIA'!E:E)</f>
        <v>0</v>
      </c>
      <c r="AK264" s="15" t="n">
        <f aca="false">+SUMIF('CSS SAKAY'!F:F,'ALL 2020'!C264,'CSS SAKAY'!D:D)</f>
        <v>0</v>
      </c>
      <c r="AL264" s="15" t="n">
        <f aca="false">+SUMIF(AGRIMA!F:F,'ALL 2020'!C264,AGRIMA!D:D)</f>
        <v>0</v>
      </c>
      <c r="AM264" s="15" t="n">
        <f aca="false">SUMIF('United Malagasy'!F:F,'ALL 2020'!C264,'United Malagasy'!D:D)</f>
        <v>0</v>
      </c>
      <c r="AN264" s="15" t="n">
        <f aca="false">+SUMIF(NUTRIFOOD!E:E,'ALL 2020'!C264,NUTRIFOOD!D:D)</f>
        <v>0</v>
      </c>
      <c r="AO264" s="15" t="n">
        <f aca="false">+SUMIF(FERRIS!H:H,'ALL 2020'!C264,FERRIS!F:F)</f>
        <v>0</v>
      </c>
      <c r="AP264" s="15" t="n">
        <f aca="false">+SUMIF(SEM!F:F,'ALL 2020'!C264,SEM!D:D)</f>
        <v>0</v>
      </c>
      <c r="AQ264" s="15" t="n">
        <f aca="false">+SUMIF(Madatrade!F:F,'ALL 2020'!C264,Madatrade!D:D)</f>
        <v>125486621745.41</v>
      </c>
      <c r="AR264" s="15" t="n">
        <f aca="false">+SUMIF('FLY TECH'!F:F,'ALL 2020'!C264,'FLY TECH'!E:E)</f>
        <v>0</v>
      </c>
      <c r="AS264" s="15" t="n">
        <f aca="false">+SUMIF('FIRST INVESTISSEMENT'!G:G,'ALL 2020'!C264,'FIRST INVESTISSEMENT'!E:E)</f>
        <v>0</v>
      </c>
      <c r="AT264" s="105" t="n">
        <f aca="false">+SUM(F264:AS264)</f>
        <v>177468560255.419</v>
      </c>
      <c r="AU264" s="106" t="n">
        <f aca="false">+AT264/$AW$3</f>
        <v>41118433.2644596</v>
      </c>
    </row>
    <row r="265" customFormat="false" ht="17.25" hidden="false" customHeight="true" outlineLevel="0" collapsed="false">
      <c r="A265" s="6" t="str">
        <f aca="false">+LEFT(B265)</f>
        <v>6</v>
      </c>
      <c r="B265" s="6" t="str">
        <f aca="false">+LEFT(C265,3)</f>
        <v>608</v>
      </c>
      <c r="C265" s="20" t="n">
        <v>60800000</v>
      </c>
      <c r="D265" s="46" t="s">
        <v>2972</v>
      </c>
      <c r="E265" s="57" t="s">
        <v>368</v>
      </c>
      <c r="F265" s="15" t="n">
        <f aca="false">+SUMIF(AGRIFARM!H:H,C265,AGRIFARM!L:L)</f>
        <v>342508325.18</v>
      </c>
      <c r="G265" s="15" t="n">
        <f aca="false">+SUMIF(AGRICORP!I:I,C265,AGRICORP!E:E)</f>
        <v>0</v>
      </c>
      <c r="H265" s="15" t="n">
        <f aca="false">+SUMIF(SMTP!D:D,'ALL 2020'!C265,SMTP!G:G)</f>
        <v>886763191.843</v>
      </c>
      <c r="I265" s="15" t="n">
        <f aca="false">+SUMIF(AGRIVET!G:G,C265,AGRIVET!E:E)</f>
        <v>3105194188.05</v>
      </c>
      <c r="J265" s="15" t="n">
        <f aca="false">+SUMIF(AGRIVAL!G:G,'ALL 2020'!C265,AGRIVAL!E:E)</f>
        <v>0</v>
      </c>
      <c r="K265" s="15" t="n">
        <f aca="false">+SUMIF(AGRIKOBA!G:G,'ALL 2020'!C265,AGRIKOBA!E:E)</f>
        <v>0</v>
      </c>
      <c r="L265" s="15" t="n">
        <f aca="false">+SUMIF(LMOI!F:F,'ALL 2020'!C265,LMOI!D:D)</f>
        <v>0</v>
      </c>
      <c r="M265" s="15" t="n">
        <f aca="false">+SUMIF(TARTINE!G:G,'ALL 2020'!C265,TARTINE!E:E)</f>
        <v>0</v>
      </c>
      <c r="N265" s="15" t="n">
        <f aca="false">+SUMIF(IDF!F:F,'ALL 2020'!C265,IDF!D:D)</f>
        <v>-283475.71</v>
      </c>
      <c r="O265" s="15" t="n">
        <f aca="false">+SUMIF(RYA!G:G,C265,RYA!E:E)</f>
        <v>0</v>
      </c>
      <c r="P265" s="15" t="n">
        <f aca="false">+SUMIF('SCI NOAH'!G:G,'ALL 2020'!C265,'SCI NOAH'!E:E)</f>
        <v>0</v>
      </c>
      <c r="Q265" s="15" t="n">
        <f aca="false">+SUMIF(SIM!F:F,'ALL 2020'!C265,SIM!D:D)</f>
        <v>21688536.06</v>
      </c>
      <c r="R265" s="15" t="n">
        <f aca="false">+SUMIF('First Energy'!F:F,'ALL 2020'!C265,'First Energy'!D:D)</f>
        <v>0</v>
      </c>
      <c r="S265" s="15" t="n">
        <f aca="false">+SUMIF('ID Motors'!G:G,C265,'ID Motors'!E:E)</f>
        <v>0</v>
      </c>
      <c r="T265" s="15" t="n">
        <f aca="false">+SUMIF('ID RENTAL'!G:G,'ALL 2020'!C265,'ID RENTAL'!E:E)</f>
        <v>0</v>
      </c>
      <c r="U265" s="15" t="n">
        <f aca="false">+SUMIF('MCM '!G:G,'ALL 2020'!C265,'MCM '!E:E)</f>
        <v>691297041.1</v>
      </c>
      <c r="V265" s="15" t="n">
        <f aca="false">SUMIF(AGRIMOTORS!G:G,C265,AGRIMOTORS!E:E)</f>
        <v>0</v>
      </c>
      <c r="W265" s="15" t="n">
        <f aca="false">+SUMIF(BOVIMA!F:F,'ALL 2020'!C265,BOVIMA!D:D)</f>
        <v>141612545.32</v>
      </c>
      <c r="X265" s="15" t="n">
        <f aca="false">+SUMIF(AGRIFEED!F:F,'ALL 2020'!C265,AGRIFEED!D:D)</f>
        <v>0</v>
      </c>
      <c r="Y265" s="15" t="n">
        <f aca="false">SUMIF(AMIP!F:F,'ALL 2020'!C265,AMIP!D:D)</f>
        <v>0</v>
      </c>
      <c r="Z265" s="15" t="n">
        <f aca="false">+SUMIF(ISF!G:G,'ALL 2020'!C265,ISF!E:E)</f>
        <v>0</v>
      </c>
      <c r="AA265" s="29" t="n">
        <f aca="false">+SUMIF(DISCOI!G:G,'ALL 2020'!C265,DISCOI!E:E)</f>
        <v>86415655.12</v>
      </c>
      <c r="AB265" s="15" t="n">
        <f aca="false">+SUMIF(MABEL!F:F,'ALL 2020'!C265,MABEL!D:D)</f>
        <v>99603857.42</v>
      </c>
      <c r="AC265" s="15" t="n">
        <f aca="false">+SUMIF(NMP!F:F,'ALL 2020'!C265,NMP!D:D)</f>
        <v>0</v>
      </c>
      <c r="AD265" s="15" t="n">
        <f aca="false">SUMIF('AMCHO '!F:F,'ALL 2020'!C265,'AMCHO '!D:D)</f>
        <v>140870566.64</v>
      </c>
      <c r="AE265" s="41" t="n">
        <f aca="false">+SUMIF(CONFORTIS!G:G,'ALL 2020'!C265,CONFORTIS!E:E)</f>
        <v>0</v>
      </c>
      <c r="AF265" s="15" t="n">
        <f aca="false">+SUMIF('IRS IMMO'!G:G,'ALL 2020'!C265,'IRS IMMO'!E:E)</f>
        <v>0</v>
      </c>
      <c r="AG265" s="15" t="n">
        <f aca="false">+SUMIF(AGRIVETAM!F:F,'ALL 2020'!C265,AGRIVETAM!D:D)</f>
        <v>368993063</v>
      </c>
      <c r="AH265" s="15" t="n">
        <f aca="false">+SUMIF(EUROPAINTS!F:F,'ALL 2020'!C265,EUROPAINTS!D:D)</f>
        <v>0</v>
      </c>
      <c r="AI265" s="15" t="n">
        <f aca="false">+SUMIF('VET ABE'!F:F,'ALL 2020'!C265,'VET ABE'!E:E)</f>
        <v>0</v>
      </c>
      <c r="AJ265" s="15" t="n">
        <f aca="false">SUMIF('VET FIA'!F:F,'ALL 2020'!C265,'VET FIA'!E:E)</f>
        <v>0</v>
      </c>
      <c r="AK265" s="15" t="n">
        <f aca="false">+SUMIF('CSS SAKAY'!F:F,'ALL 2020'!C265,'CSS SAKAY'!D:D)</f>
        <v>0</v>
      </c>
      <c r="AL265" s="15" t="n">
        <f aca="false">+SUMIF(AGRIMA!F:F,'ALL 2020'!C265,AGRIMA!D:D)</f>
        <v>0</v>
      </c>
      <c r="AM265" s="15" t="n">
        <f aca="false">SUMIF('United Malagasy'!F:F,'ALL 2020'!C265,'United Malagasy'!D:D)</f>
        <v>22172237.09</v>
      </c>
      <c r="AN265" s="15" t="n">
        <f aca="false">+SUMIF(NUTRIFOOD!E:E,'ALL 2020'!C265,NUTRIFOOD!D:D)</f>
        <v>0</v>
      </c>
      <c r="AO265" s="15" t="n">
        <f aca="false">+SUMIF(FERRIS!H:H,'ALL 2020'!C265,FERRIS!F:F)</f>
        <v>0</v>
      </c>
      <c r="AP265" s="15" t="n">
        <f aca="false">+SUMIF(SEM!F:F,'ALL 2020'!C265,SEM!D:D)</f>
        <v>0</v>
      </c>
      <c r="AQ265" s="15" t="n">
        <f aca="false">+SUMIF(Madatrade!F:F,'ALL 2020'!C265,Madatrade!D:D)</f>
        <v>1130914863.22</v>
      </c>
      <c r="AR265" s="15" t="n">
        <f aca="false">+SUMIF('FLY TECH'!F:F,'ALL 2020'!C265,'FLY TECH'!E:E)</f>
        <v>0</v>
      </c>
      <c r="AS265" s="15" t="n">
        <f aca="false">+SUMIF('FIRST INVESTISSEMENT'!G:G,'ALL 2020'!C265,'FIRST INVESTISSEMENT'!E:E)</f>
        <v>0</v>
      </c>
      <c r="AT265" s="105" t="n">
        <f aca="false">+SUM(F265:AS265)</f>
        <v>7037750594.333</v>
      </c>
      <c r="AU265" s="106" t="n">
        <f aca="false">+AT265/$AW$3</f>
        <v>1630605.88156294</v>
      </c>
    </row>
    <row r="266" customFormat="false" ht="17.25" hidden="false" customHeight="true" outlineLevel="0" collapsed="false">
      <c r="A266" s="6" t="str">
        <f aca="false">+LEFT(B266)</f>
        <v>6</v>
      </c>
      <c r="B266" s="6" t="str">
        <f aca="false">+LEFT(C266,3)</f>
        <v>609</v>
      </c>
      <c r="C266" s="20" t="n">
        <v>60900000</v>
      </c>
      <c r="D266" s="46" t="s">
        <v>2972</v>
      </c>
      <c r="E266" s="57" t="s">
        <v>449</v>
      </c>
      <c r="F266" s="15" t="n">
        <f aca="false">+SUMIF(AGRIFARM!H:H,C266,AGRIFARM!L:L)</f>
        <v>0</v>
      </c>
      <c r="G266" s="15" t="n">
        <f aca="false">+SUMIF(AGRICORP!I:I,C266,AGRICORP!E:E)</f>
        <v>0</v>
      </c>
      <c r="H266" s="15" t="n">
        <f aca="false">+SUMIF(SMTP!D:D,'ALL 2020'!C266,SMTP!G:G)</f>
        <v>-12858141.68</v>
      </c>
      <c r="I266" s="15" t="n">
        <f aca="false">+SUMIF(AGRIVET!G:G,C266,AGRIVET!E:E)</f>
        <v>-9823.03</v>
      </c>
      <c r="J266" s="15" t="n">
        <f aca="false">+SUMIF(AGRIVAL!G:G,'ALL 2020'!C266,AGRIVAL!E:E)</f>
        <v>0</v>
      </c>
      <c r="K266" s="15" t="n">
        <f aca="false">+SUMIF(AGRIKOBA!G:G,'ALL 2020'!C266,AGRIKOBA!E:E)</f>
        <v>0</v>
      </c>
      <c r="L266" s="15" t="n">
        <f aca="false">+SUMIF(LMOI!F:F,'ALL 2020'!C266,LMOI!D:D)</f>
        <v>0</v>
      </c>
      <c r="M266" s="15" t="n">
        <f aca="false">+SUMIF(TARTINE!G:G,'ALL 2020'!C266,TARTINE!E:E)</f>
        <v>0</v>
      </c>
      <c r="N266" s="15" t="n">
        <f aca="false">+SUMIF(IDF!F:F,'ALL 2020'!C266,IDF!D:D)</f>
        <v>-4730061.08</v>
      </c>
      <c r="O266" s="15" t="n">
        <f aca="false">+SUMIF(RYA!G:G,C266,RYA!E:E)</f>
        <v>0</v>
      </c>
      <c r="P266" s="15" t="n">
        <f aca="false">+SUMIF('SCI NOAH'!G:G,'ALL 2020'!C266,'SCI NOAH'!E:E)</f>
        <v>0</v>
      </c>
      <c r="Q266" s="15" t="n">
        <f aca="false">+SUMIF(SIM!F:F,'ALL 2020'!C266,SIM!D:D)</f>
        <v>0</v>
      </c>
      <c r="R266" s="15" t="n">
        <f aca="false">+SUMIF('First Energy'!F:F,'ALL 2020'!C266,'First Energy'!D:D)</f>
        <v>-2145765.96</v>
      </c>
      <c r="S266" s="15" t="n">
        <f aca="false">+SUMIF('ID Motors'!G:G,C266,'ID Motors'!E:E)</f>
        <v>-798834.92</v>
      </c>
      <c r="T266" s="15" t="n">
        <f aca="false">+SUMIF('ID RENTAL'!G:G,'ALL 2020'!C266,'ID RENTAL'!E:E)</f>
        <v>-2099526.04</v>
      </c>
      <c r="U266" s="15" t="n">
        <f aca="false">+SUMIF('MCM '!G:G,'ALL 2020'!C266,'MCM '!E:E)</f>
        <v>0</v>
      </c>
      <c r="V266" s="15" t="n">
        <f aca="false">SUMIF(AGRIMOTORS!G:G,C266,AGRIMOTORS!E:E)</f>
        <v>0</v>
      </c>
      <c r="W266" s="15" t="n">
        <f aca="false">+SUMIF(BOVIMA!F:F,'ALL 2020'!C266,BOVIMA!D:D)</f>
        <v>-674699.53</v>
      </c>
      <c r="X266" s="15" t="n">
        <f aca="false">+SUMIF(AGRIFEED!F:F,'ALL 2020'!C266,AGRIFEED!D:D)</f>
        <v>0</v>
      </c>
      <c r="Y266" s="15" t="n">
        <f aca="false">SUMIF(AMIP!F:F,'ALL 2020'!C266,AMIP!D:D)</f>
        <v>0</v>
      </c>
      <c r="Z266" s="15" t="n">
        <f aca="false">+SUMIF(ISF!G:G,'ALL 2020'!C266,ISF!E:E)</f>
        <v>0</v>
      </c>
      <c r="AA266" s="29" t="n">
        <f aca="false">+SUMIF(DISCOI!G:G,'ALL 2020'!C266,DISCOI!E:E)</f>
        <v>0</v>
      </c>
      <c r="AB266" s="15" t="n">
        <f aca="false">+SUMIF(MABEL!F:F,'ALL 2020'!C266,MABEL!D:D)</f>
        <v>0</v>
      </c>
      <c r="AC266" s="15" t="n">
        <f aca="false">+SUMIF(NMP!F:F,'ALL 2020'!C266,NMP!D:D)</f>
        <v>0</v>
      </c>
      <c r="AD266" s="15" t="n">
        <f aca="false">SUMIF('AMCHO '!F:F,'ALL 2020'!C266,'AMCHO '!D:D)</f>
        <v>0</v>
      </c>
      <c r="AE266" s="41" t="n">
        <f aca="false">+SUMIF(CONFORTIS!G:G,'ALL 2020'!C266,CONFORTIS!E:E)</f>
        <v>0</v>
      </c>
      <c r="AF266" s="15" t="n">
        <f aca="false">+SUMIF('IRS IMMO'!G:G,'ALL 2020'!C266,'IRS IMMO'!E:E)</f>
        <v>0</v>
      </c>
      <c r="AG266" s="15" t="n">
        <f aca="false">+SUMIF(AGRIVETAM!F:F,'ALL 2020'!C266,AGRIVETAM!D:D)</f>
        <v>0</v>
      </c>
      <c r="AH266" s="15" t="n">
        <f aca="false">+SUMIF(EUROPAINTS!F:F,'ALL 2020'!C266,EUROPAINTS!D:D)</f>
        <v>0</v>
      </c>
      <c r="AI266" s="15" t="n">
        <f aca="false">+SUMIF('VET ABE'!F:F,'ALL 2020'!C266,'VET ABE'!E:E)</f>
        <v>0</v>
      </c>
      <c r="AJ266" s="15" t="n">
        <f aca="false">SUMIF('VET FIA'!F:F,'ALL 2020'!C266,'VET FIA'!E:E)</f>
        <v>0</v>
      </c>
      <c r="AK266" s="15" t="n">
        <f aca="false">+SUMIF('CSS SAKAY'!F:F,'ALL 2020'!C266,'CSS SAKAY'!D:D)</f>
        <v>0</v>
      </c>
      <c r="AL266" s="15" t="n">
        <f aca="false">+SUMIF(AGRIMA!F:F,'ALL 2020'!C266,AGRIMA!D:D)</f>
        <v>0</v>
      </c>
      <c r="AM266" s="15" t="n">
        <f aca="false">SUMIF('United Malagasy'!F:F,'ALL 2020'!C266,'United Malagasy'!D:D)</f>
        <v>0</v>
      </c>
      <c r="AN266" s="15" t="n">
        <f aca="false">+SUMIF(NUTRIFOOD!E:E,'ALL 2020'!C266,NUTRIFOOD!D:D)</f>
        <v>0</v>
      </c>
      <c r="AO266" s="15" t="n">
        <f aca="false">+SUMIF(FERRIS!H:H,'ALL 2020'!C266,FERRIS!F:F)</f>
        <v>0</v>
      </c>
      <c r="AP266" s="15" t="n">
        <f aca="false">+SUMIF(SEM!F:F,'ALL 2020'!C266,SEM!D:D)</f>
        <v>0</v>
      </c>
      <c r="AQ266" s="15" t="n">
        <f aca="false">+SUMIF(Madatrade!F:F,'ALL 2020'!C266,Madatrade!D:D)</f>
        <v>-16217455.87</v>
      </c>
      <c r="AR266" s="15" t="n">
        <f aca="false">+SUMIF('FLY TECH'!F:F,'ALL 2020'!C266,'FLY TECH'!E:E)</f>
        <v>0</v>
      </c>
      <c r="AS266" s="15" t="n">
        <f aca="false">+SUMIF('FIRST INVESTISSEMENT'!G:G,'ALL 2020'!C266,'FIRST INVESTISSEMENT'!E:E)</f>
        <v>0</v>
      </c>
      <c r="AT266" s="105" t="n">
        <f aca="false">+SUM(F266:AS266)</f>
        <v>-39534308.11</v>
      </c>
      <c r="AU266" s="106" t="n">
        <f aca="false">+AT266/$AW$3</f>
        <v>-9159.86925987351</v>
      </c>
    </row>
    <row r="267" customFormat="false" ht="17.25" hidden="false" customHeight="true" outlineLevel="0" collapsed="false">
      <c r="A267" s="6" t="str">
        <f aca="false">+LEFT(B267)</f>
        <v>6</v>
      </c>
      <c r="B267" s="6" t="str">
        <f aca="false">+LEFT(C267,3)</f>
        <v>611</v>
      </c>
      <c r="C267" s="20" t="n">
        <v>61100000</v>
      </c>
      <c r="D267" s="46" t="s">
        <v>2976</v>
      </c>
      <c r="E267" s="57" t="s">
        <v>147</v>
      </c>
      <c r="F267" s="15" t="n">
        <f aca="false">+SUMIF(AGRIFARM!H:H,C267,AGRIFARM!L:L)</f>
        <v>228995765.66</v>
      </c>
      <c r="G267" s="15" t="n">
        <f aca="false">+SUMIF(AGRICORP!I:I,C267,AGRICORP!E:E)</f>
        <v>0</v>
      </c>
      <c r="H267" s="15" t="n">
        <f aca="false">+SUMIF(SMTP!D:D,'ALL 2020'!C267,SMTP!G:G)</f>
        <v>0</v>
      </c>
      <c r="I267" s="15" t="n">
        <f aca="false">+SUMIF(AGRIVET!G:G,C267,AGRIVET!E:E)</f>
        <v>4868932.03</v>
      </c>
      <c r="J267" s="15" t="n">
        <f aca="false">+SUMIF(AGRIVAL!G:G,'ALL 2020'!C267,AGRIVAL!E:E)</f>
        <v>0</v>
      </c>
      <c r="K267" s="15" t="n">
        <f aca="false">+SUMIF(AGRIKOBA!G:G,'ALL 2020'!C267,AGRIKOBA!E:E)</f>
        <v>0</v>
      </c>
      <c r="L267" s="15" t="n">
        <f aca="false">+SUMIF(LMOI!F:F,'ALL 2020'!C267,LMOI!D:D)</f>
        <v>0</v>
      </c>
      <c r="M267" s="15" t="n">
        <f aca="false">+SUMIF(TARTINE!G:G,'ALL 2020'!C267,TARTINE!E:E)</f>
        <v>5650036.31</v>
      </c>
      <c r="N267" s="15" t="n">
        <f aca="false">+SUMIF(IDF!F:F,'ALL 2020'!C267,IDF!D:D)</f>
        <v>135779534.56</v>
      </c>
      <c r="O267" s="15" t="n">
        <f aca="false">+SUMIF(RYA!G:G,C267,RYA!E:E)</f>
        <v>7971037.21</v>
      </c>
      <c r="P267" s="15" t="n">
        <f aca="false">+SUMIF('SCI NOAH'!G:G,'ALL 2020'!C267,'SCI NOAH'!E:E)</f>
        <v>0</v>
      </c>
      <c r="Q267" s="15" t="n">
        <f aca="false">+SUMIF(SIM!F:F,'ALL 2020'!C267,SIM!D:D)</f>
        <v>0</v>
      </c>
      <c r="R267" s="15" t="n">
        <f aca="false">+SUMIF('First Energy'!F:F,'ALL 2020'!C267,'First Energy'!D:D)</f>
        <v>0</v>
      </c>
      <c r="S267" s="15" t="n">
        <f aca="false">+SUMIF('ID Motors'!G:G,C267,'ID Motors'!E:E)</f>
        <v>0</v>
      </c>
      <c r="T267" s="15" t="n">
        <f aca="false">+SUMIF('ID RENTAL'!G:G,'ALL 2020'!C267,'ID RENTAL'!E:E)</f>
        <v>0</v>
      </c>
      <c r="U267" s="15" t="n">
        <f aca="false">+SUMIF('MCM '!G:G,'ALL 2020'!C267,'MCM '!E:E)</f>
        <v>0</v>
      </c>
      <c r="V267" s="15" t="n">
        <f aca="false">SUMIF(AGRIMOTORS!G:G,C267,AGRIMOTORS!E:E)</f>
        <v>0</v>
      </c>
      <c r="W267" s="15" t="n">
        <f aca="false">+SUMIF(BOVIMA!F:F,'ALL 2020'!C267,BOVIMA!D:D)</f>
        <v>0</v>
      </c>
      <c r="X267" s="15" t="n">
        <f aca="false">+SUMIF(AGRIFEED!F:F,'ALL 2020'!C267,AGRIFEED!D:D)</f>
        <v>0</v>
      </c>
      <c r="Y267" s="15" t="n">
        <f aca="false">SUMIF(AMIP!F:F,'ALL 2020'!C267,AMIP!D:D)</f>
        <v>0</v>
      </c>
      <c r="Z267" s="15" t="n">
        <f aca="false">+SUMIF(ISF!G:G,'ALL 2020'!C267,ISF!E:E)</f>
        <v>0</v>
      </c>
      <c r="AA267" s="29" t="n">
        <f aca="false">+SUMIF(DISCOI!G:G,'ALL 2020'!C267,DISCOI!E:E)</f>
        <v>0</v>
      </c>
      <c r="AB267" s="15" t="n">
        <f aca="false">+SUMIF(MABEL!F:F,'ALL 2020'!C267,MABEL!D:D)</f>
        <v>0</v>
      </c>
      <c r="AC267" s="15" t="n">
        <f aca="false">+SUMIF(NMP!F:F,'ALL 2020'!C267,NMP!D:D)</f>
        <v>0</v>
      </c>
      <c r="AD267" s="15" t="n">
        <f aca="false">SUMIF('AMCHO '!F:F,'ALL 2020'!C267,'AMCHO '!D:D)</f>
        <v>25761034.23</v>
      </c>
      <c r="AE267" s="41" t="n">
        <f aca="false">+SUMIF(CONFORTIS!G:G,'ALL 2020'!C267,CONFORTIS!E:E)</f>
        <v>0</v>
      </c>
      <c r="AF267" s="15" t="n">
        <f aca="false">+SUMIF('IRS IMMO'!G:G,'ALL 2020'!C267,'IRS IMMO'!E:E)</f>
        <v>7971037.21</v>
      </c>
      <c r="AG267" s="15" t="n">
        <f aca="false">+SUMIF(AGRIVETAM!F:F,'ALL 2020'!C267,AGRIVETAM!D:D)</f>
        <v>0</v>
      </c>
      <c r="AH267" s="15" t="n">
        <f aca="false">+SUMIF(EUROPAINTS!F:F,'ALL 2020'!C267,EUROPAINTS!D:D)</f>
        <v>829951.03</v>
      </c>
      <c r="AI267" s="15" t="n">
        <f aca="false">+SUMIF('VET ABE'!F:F,'ALL 2020'!C267,'VET ABE'!E:E)</f>
        <v>0</v>
      </c>
      <c r="AJ267" s="15" t="n">
        <f aca="false">SUMIF('VET FIA'!F:F,'ALL 2020'!C267,'VET FIA'!E:E)</f>
        <v>0</v>
      </c>
      <c r="AK267" s="15" t="n">
        <f aca="false">+SUMIF('CSS SAKAY'!F:F,'ALL 2020'!C267,'CSS SAKAY'!D:D)</f>
        <v>0</v>
      </c>
      <c r="AL267" s="15" t="n">
        <f aca="false">+SUMIF(AGRIMA!F:F,'ALL 2020'!C267,AGRIMA!D:D)</f>
        <v>0</v>
      </c>
      <c r="AM267" s="15" t="n">
        <f aca="false">SUMIF('United Malagasy'!F:F,'ALL 2020'!C267,'United Malagasy'!D:D)</f>
        <v>0</v>
      </c>
      <c r="AN267" s="15" t="n">
        <f aca="false">+SUMIF(NUTRIFOOD!E:E,'ALL 2020'!C267,NUTRIFOOD!D:D)</f>
        <v>0</v>
      </c>
      <c r="AO267" s="15" t="n">
        <f aca="false">+SUMIF(FERRIS!H:H,'ALL 2020'!C267,FERRIS!F:F)</f>
        <v>0</v>
      </c>
      <c r="AP267" s="15" t="n">
        <f aca="false">+SUMIF(SEM!F:F,'ALL 2020'!C267,SEM!D:D)</f>
        <v>0</v>
      </c>
      <c r="AQ267" s="15" t="n">
        <f aca="false">+SUMIF(Madatrade!F:F,'ALL 2020'!C267,Madatrade!D:D)</f>
        <v>0</v>
      </c>
      <c r="AR267" s="15" t="n">
        <f aca="false">+SUMIF('FLY TECH'!F:F,'ALL 2020'!C267,'FLY TECH'!E:E)</f>
        <v>0</v>
      </c>
      <c r="AS267" s="15" t="n">
        <f aca="false">+SUMIF('FIRST INVESTISSEMENT'!G:G,'ALL 2020'!C267,'FIRST INVESTISSEMENT'!E:E)</f>
        <v>0</v>
      </c>
      <c r="AT267" s="105" t="n">
        <f aca="false">+SUM(F267:AS267)</f>
        <v>417827328.24</v>
      </c>
      <c r="AU267" s="106" t="n">
        <f aca="false">+AT267/$AW$3</f>
        <v>96808.1618940126</v>
      </c>
    </row>
    <row r="268" customFormat="false" ht="17.25" hidden="false" customHeight="true" outlineLevel="0" collapsed="false">
      <c r="A268" s="6" t="str">
        <f aca="false">+LEFT(B268)</f>
        <v>6</v>
      </c>
      <c r="B268" s="6" t="str">
        <f aca="false">+LEFT(C268,3)</f>
        <v>612</v>
      </c>
      <c r="C268" s="20" t="n">
        <v>61200000</v>
      </c>
      <c r="D268" s="46" t="s">
        <v>2976</v>
      </c>
      <c r="E268" s="57" t="s">
        <v>1007</v>
      </c>
      <c r="F268" s="15" t="n">
        <f aca="false">+SUMIF(AGRIFARM!H:H,C268,AGRIFARM!L:L)</f>
        <v>0</v>
      </c>
      <c r="G268" s="15" t="n">
        <f aca="false">+SUMIF(AGRICORP!I:I,C268,AGRICORP!E:E)</f>
        <v>0</v>
      </c>
      <c r="H268" s="15" t="n">
        <f aca="false">+SUMIF(SMTP!D:D,'ALL 2020'!C268,SMTP!G:G)</f>
        <v>0</v>
      </c>
      <c r="I268" s="15" t="n">
        <f aca="false">+SUMIF(AGRIVET!G:G,C268,AGRIVET!E:E)</f>
        <v>0</v>
      </c>
      <c r="J268" s="15" t="n">
        <f aca="false">+SUMIF(AGRIVAL!G:G,'ALL 2020'!C268,AGRIVAL!E:E)</f>
        <v>0</v>
      </c>
      <c r="K268" s="15" t="n">
        <f aca="false">+SUMIF(AGRIKOBA!G:G,'ALL 2020'!C268,AGRIKOBA!E:E)</f>
        <v>0</v>
      </c>
      <c r="L268" s="15" t="n">
        <f aca="false">+SUMIF(LMOI!F:F,'ALL 2020'!C268,LMOI!D:D)</f>
        <v>0</v>
      </c>
      <c r="M268" s="15" t="n">
        <f aca="false">+SUMIF(TARTINE!G:G,'ALL 2020'!C268,TARTINE!E:E)</f>
        <v>0</v>
      </c>
      <c r="N268" s="15" t="n">
        <f aca="false">+SUMIF(IDF!F:F,'ALL 2020'!C268,IDF!D:D)</f>
        <v>0</v>
      </c>
      <c r="O268" s="15" t="n">
        <f aca="false">+SUMIF(RYA!G:G,C268,RYA!E:E)</f>
        <v>0</v>
      </c>
      <c r="P268" s="15" t="n">
        <f aca="false">+SUMIF('SCI NOAH'!G:G,'ALL 2020'!C268,'SCI NOAH'!E:E)</f>
        <v>0</v>
      </c>
      <c r="Q268" s="15" t="n">
        <f aca="false">+SUMIF(SIM!F:F,'ALL 2020'!C268,SIM!D:D)</f>
        <v>0</v>
      </c>
      <c r="R268" s="15" t="n">
        <f aca="false">+SUMIF('First Energy'!F:F,'ALL 2020'!C268,'First Energy'!D:D)</f>
        <v>0</v>
      </c>
      <c r="S268" s="15" t="n">
        <f aca="false">+SUMIF('ID Motors'!G:G,C268,'ID Motors'!E:E)</f>
        <v>0</v>
      </c>
      <c r="T268" s="15" t="n">
        <f aca="false">+SUMIF('ID RENTAL'!G:G,'ALL 2020'!C268,'ID RENTAL'!E:E)</f>
        <v>0</v>
      </c>
      <c r="U268" s="15" t="n">
        <f aca="false">+SUMIF('MCM '!G:G,'ALL 2020'!C268,'MCM '!E:E)</f>
        <v>0</v>
      </c>
      <c r="V268" s="15" t="n">
        <f aca="false">SUMIF(AGRIMOTORS!G:G,C268,AGRIMOTORS!E:E)</f>
        <v>0</v>
      </c>
      <c r="W268" s="15" t="n">
        <f aca="false">+SUMIF(BOVIMA!F:F,'ALL 2020'!C268,BOVIMA!D:D)</f>
        <v>0</v>
      </c>
      <c r="X268" s="15" t="n">
        <f aca="false">+SUMIF(AGRIFEED!F:F,'ALL 2020'!C268,AGRIFEED!D:D)</f>
        <v>0</v>
      </c>
      <c r="Y268" s="15" t="n">
        <f aca="false">SUMIF(AMIP!F:F,'ALL 2020'!C268,AMIP!D:D)</f>
        <v>0</v>
      </c>
      <c r="Z268" s="15" t="n">
        <f aca="false">+SUMIF(ISF!G:G,'ALL 2020'!C268,ISF!E:E)</f>
        <v>0</v>
      </c>
      <c r="AA268" s="29" t="n">
        <f aca="false">+SUMIF(DISCOI!G:G,'ALL 2020'!C268,DISCOI!E:E)</f>
        <v>0</v>
      </c>
      <c r="AB268" s="15" t="n">
        <f aca="false">+SUMIF(MABEL!F:F,'ALL 2020'!C268,MABEL!D:D)</f>
        <v>0</v>
      </c>
      <c r="AC268" s="15" t="n">
        <f aca="false">+SUMIF(NMP!F:F,'ALL 2020'!C268,NMP!D:D)</f>
        <v>0</v>
      </c>
      <c r="AD268" s="15" t="n">
        <f aca="false">SUMIF('AMCHO '!F:F,'ALL 2020'!C268,'AMCHO '!D:D)</f>
        <v>0</v>
      </c>
      <c r="AE268" s="41" t="n">
        <f aca="false">+SUMIF(CONFORTIS!G:G,'ALL 2020'!C268,CONFORTIS!E:E)</f>
        <v>0</v>
      </c>
      <c r="AF268" s="15" t="n">
        <f aca="false">+SUMIF('IRS IMMO'!G:G,'ALL 2020'!C268,'IRS IMMO'!E:E)</f>
        <v>0</v>
      </c>
      <c r="AG268" s="15" t="n">
        <f aca="false">+SUMIF(AGRIVETAM!F:F,'ALL 2020'!C268,AGRIVETAM!D:D)</f>
        <v>0</v>
      </c>
      <c r="AH268" s="15" t="n">
        <f aca="false">+SUMIF(EUROPAINTS!F:F,'ALL 2020'!C268,EUROPAINTS!D:D)</f>
        <v>0</v>
      </c>
      <c r="AI268" s="15" t="n">
        <f aca="false">+SUMIF('VET ABE'!F:F,'ALL 2020'!C268,'VET ABE'!E:E)</f>
        <v>0</v>
      </c>
      <c r="AJ268" s="15" t="n">
        <f aca="false">SUMIF('VET FIA'!F:F,'ALL 2020'!C268,'VET FIA'!E:E)</f>
        <v>0</v>
      </c>
      <c r="AK268" s="15" t="n">
        <f aca="false">+SUMIF('CSS SAKAY'!F:F,'ALL 2020'!C268,'CSS SAKAY'!D:D)</f>
        <v>0</v>
      </c>
      <c r="AL268" s="15" t="n">
        <f aca="false">+SUMIF(AGRIMA!F:F,'ALL 2020'!C268,AGRIMA!D:D)</f>
        <v>0</v>
      </c>
      <c r="AM268" s="15" t="n">
        <f aca="false">SUMIF('United Malagasy'!F:F,'ALL 2020'!C268,'United Malagasy'!D:D)</f>
        <v>0</v>
      </c>
      <c r="AN268" s="15" t="n">
        <f aca="false">+SUMIF(NUTRIFOOD!E:E,'ALL 2020'!C268,NUTRIFOOD!D:D)</f>
        <v>0</v>
      </c>
      <c r="AO268" s="15" t="n">
        <f aca="false">+SUMIF(FERRIS!H:H,'ALL 2020'!C268,FERRIS!F:F)</f>
        <v>0</v>
      </c>
      <c r="AP268" s="15" t="n">
        <f aca="false">+SUMIF(SEM!F:F,'ALL 2020'!C268,SEM!D:D)</f>
        <v>0</v>
      </c>
      <c r="AQ268" s="15" t="n">
        <f aca="false">+SUMIF(Madatrade!F:F,'ALL 2020'!C268,Madatrade!D:D)</f>
        <v>0</v>
      </c>
      <c r="AR268" s="15" t="n">
        <f aca="false">+SUMIF('FLY TECH'!F:F,'ALL 2020'!C268,'FLY TECH'!E:E)</f>
        <v>0</v>
      </c>
      <c r="AS268" s="15" t="n">
        <f aca="false">+SUMIF('FIRST INVESTISSEMENT'!G:G,'ALL 2020'!C268,'FIRST INVESTISSEMENT'!E:E)</f>
        <v>0</v>
      </c>
      <c r="AT268" s="105" t="n">
        <f aca="false">+SUM(F268:AS268)</f>
        <v>0</v>
      </c>
      <c r="AU268" s="106" t="n">
        <f aca="false">+AT268/$AW$3</f>
        <v>0</v>
      </c>
    </row>
    <row r="269" customFormat="false" ht="17.25" hidden="false" customHeight="true" outlineLevel="0" collapsed="false">
      <c r="A269" s="6" t="str">
        <f aca="false">+LEFT(B269)</f>
        <v>6</v>
      </c>
      <c r="B269" s="6" t="str">
        <f aca="false">+LEFT(C269,3)</f>
        <v>613</v>
      </c>
      <c r="C269" s="20" t="n">
        <v>61300000</v>
      </c>
      <c r="D269" s="46" t="s">
        <v>2976</v>
      </c>
      <c r="E269" s="57" t="s">
        <v>717</v>
      </c>
      <c r="F269" s="15" t="n">
        <f aca="false">+SUMIF(AGRIFARM!H:H,C269,AGRIFARM!L:L)</f>
        <v>57272727.22</v>
      </c>
      <c r="G269" s="15" t="n">
        <f aca="false">+SUMIF(AGRICORP!I:I,C269,AGRICORP!E:E)</f>
        <v>0</v>
      </c>
      <c r="H269" s="15" t="n">
        <f aca="false">+SUMIF(SMTP!D:D,'ALL 2020'!C269,SMTP!G:G)</f>
        <v>323964593.9</v>
      </c>
      <c r="I269" s="15" t="n">
        <f aca="false">+SUMIF(AGRIVET!G:G,C269,AGRIVET!E:E)</f>
        <v>562378114.29</v>
      </c>
      <c r="J269" s="15" t="n">
        <f aca="false">+SUMIF(AGRIVAL!G:G,'ALL 2020'!C269,AGRIVAL!E:E)</f>
        <v>5034059.17</v>
      </c>
      <c r="K269" s="15" t="n">
        <f aca="false">+SUMIF(AGRIKOBA!G:G,'ALL 2020'!C269,AGRIKOBA!E:E)</f>
        <v>300000</v>
      </c>
      <c r="L269" s="15" t="n">
        <f aca="false">+SUMIF(LMOI!F:F,'ALL 2020'!C269,LMOI!D:D)</f>
        <v>0</v>
      </c>
      <c r="M269" s="15" t="n">
        <f aca="false">+SUMIF(TARTINE!G:G,'ALL 2020'!C269,TARTINE!E:E)</f>
        <v>1200000</v>
      </c>
      <c r="N269" s="15" t="n">
        <f aca="false">+SUMIF(IDF!F:F,'ALL 2020'!C269,IDF!D:D)</f>
        <v>702113333.69</v>
      </c>
      <c r="O269" s="15" t="n">
        <f aca="false">+SUMIF(RYA!G:G,C269,RYA!E:E)</f>
        <v>0</v>
      </c>
      <c r="P269" s="15" t="n">
        <f aca="false">+SUMIF('SCI NOAH'!G:G,'ALL 2020'!C269,'SCI NOAH'!E:E)</f>
        <v>0</v>
      </c>
      <c r="Q269" s="15" t="n">
        <f aca="false">+SUMIF(SIM!F:F,'ALL 2020'!C269,SIM!D:D)</f>
        <v>240000</v>
      </c>
      <c r="R269" s="15" t="n">
        <f aca="false">+SUMIF('First Energy'!F:F,'ALL 2020'!C269,'First Energy'!D:D)</f>
        <v>0</v>
      </c>
      <c r="S269" s="15" t="n">
        <f aca="false">+SUMIF('ID Motors'!G:G,C269,'ID Motors'!E:E)</f>
        <v>0</v>
      </c>
      <c r="T269" s="15" t="n">
        <f aca="false">+SUMIF('ID RENTAL'!G:G,'ALL 2020'!C269,'ID RENTAL'!E:E)</f>
        <v>0</v>
      </c>
      <c r="U269" s="15" t="n">
        <f aca="false">+SUMIF('MCM '!G:G,'ALL 2020'!C269,'MCM '!E:E)</f>
        <v>172669904.61</v>
      </c>
      <c r="V269" s="15" t="n">
        <f aca="false">SUMIF(AGRIMOTORS!G:G,C269,AGRIMOTORS!E:E)</f>
        <v>14257875</v>
      </c>
      <c r="W269" s="15" t="n">
        <f aca="false">+SUMIF(BOVIMA!F:F,'ALL 2020'!C269,BOVIMA!D:D)</f>
        <v>64720795</v>
      </c>
      <c r="X269" s="15" t="n">
        <f aca="false">+SUMIF(AGRIFEED!F:F,'ALL 2020'!C269,AGRIFEED!D:D)</f>
        <v>0</v>
      </c>
      <c r="Y269" s="15" t="n">
        <f aca="false">SUMIF(AMIP!F:F,'ALL 2020'!C269,AMIP!D:D)</f>
        <v>0</v>
      </c>
      <c r="Z269" s="15" t="n">
        <f aca="false">+SUMIF(ISF!G:G,'ALL 2020'!C269,ISF!E:E)</f>
        <v>4500000</v>
      </c>
      <c r="AA269" s="29" t="n">
        <f aca="false">+SUMIF(DISCOI!G:G,'ALL 2020'!C269,DISCOI!E:E)</f>
        <v>0</v>
      </c>
      <c r="AB269" s="15" t="n">
        <f aca="false">+SUMIF(MABEL!F:F,'ALL 2020'!C269,MABEL!D:D)</f>
        <v>6400000</v>
      </c>
      <c r="AC269" s="15" t="n">
        <f aca="false">+SUMIF(NMP!F:F,'ALL 2020'!C269,NMP!D:D)</f>
        <v>0</v>
      </c>
      <c r="AD269" s="15" t="n">
        <f aca="false">SUMIF('AMCHO '!F:F,'ALL 2020'!C269,'AMCHO '!D:D)</f>
        <v>7829176.36</v>
      </c>
      <c r="AE269" s="41" t="n">
        <f aca="false">+SUMIF(CONFORTIS!G:G,'ALL 2020'!C269,CONFORTIS!E:E)</f>
        <v>0</v>
      </c>
      <c r="AF269" s="15" t="n">
        <f aca="false">+SUMIF('IRS IMMO'!G:G,'ALL 2020'!C269,'IRS IMMO'!E:E)</f>
        <v>0</v>
      </c>
      <c r="AG269" s="15" t="n">
        <f aca="false">+SUMIF(AGRIVETAM!F:F,'ALL 2020'!C269,AGRIVETAM!D:D)</f>
        <v>72750000</v>
      </c>
      <c r="AH269" s="15" t="n">
        <f aca="false">+SUMIF(EUROPAINTS!F:F,'ALL 2020'!C269,EUROPAINTS!D:D)</f>
        <v>0</v>
      </c>
      <c r="AI269" s="15" t="n">
        <f aca="false">+SUMIF('VET ABE'!F:F,'ALL 2020'!C269,'VET ABE'!E:E)</f>
        <v>82200000</v>
      </c>
      <c r="AJ269" s="15" t="n">
        <f aca="false">SUMIF('VET FIA'!F:F,'ALL 2020'!C269,'VET FIA'!E:E)</f>
        <v>0</v>
      </c>
      <c r="AK269" s="15" t="n">
        <f aca="false">+SUMIF('CSS SAKAY'!F:F,'ALL 2020'!C269,'CSS SAKAY'!D:D)</f>
        <v>0</v>
      </c>
      <c r="AL269" s="15" t="n">
        <f aca="false">+SUMIF(AGRIMA!F:F,'ALL 2020'!C269,AGRIMA!D:D)</f>
        <v>20993322.5</v>
      </c>
      <c r="AM269" s="15" t="n">
        <f aca="false">SUMIF('United Malagasy'!F:F,'ALL 2020'!C269,'United Malagasy'!D:D)</f>
        <v>9351790</v>
      </c>
      <c r="AN269" s="15" t="n">
        <f aca="false">+SUMIF(NUTRIFOOD!E:E,'ALL 2020'!C269,NUTRIFOOD!D:D)</f>
        <v>0</v>
      </c>
      <c r="AO269" s="15" t="n">
        <f aca="false">+SUMIF(FERRIS!H:H,'ALL 2020'!C269,FERRIS!F:F)</f>
        <v>0</v>
      </c>
      <c r="AP269" s="15" t="n">
        <f aca="false">+SUMIF(SEM!F:F,'ALL 2020'!C269,SEM!D:D)</f>
        <v>0</v>
      </c>
      <c r="AQ269" s="15" t="n">
        <f aca="false">+SUMIF(Madatrade!F:F,'ALL 2020'!C269,Madatrade!D:D)</f>
        <v>124247108</v>
      </c>
      <c r="AR269" s="15" t="n">
        <f aca="false">+SUMIF('FLY TECH'!F:F,'ALL 2020'!C269,'FLY TECH'!E:E)</f>
        <v>21903775.67</v>
      </c>
      <c r="AS269" s="15" t="n">
        <f aca="false">+SUMIF('FIRST INVESTISSEMENT'!G:G,'ALL 2020'!C269,'FIRST INVESTISSEMENT'!E:E)</f>
        <v>1200000</v>
      </c>
      <c r="AT269" s="105" t="n">
        <f aca="false">+SUM(F269:AS269)</f>
        <v>2255526575.41</v>
      </c>
      <c r="AU269" s="106" t="n">
        <f aca="false">+AT269/$AW$3</f>
        <v>522592.389512438</v>
      </c>
    </row>
    <row r="270" customFormat="false" ht="17.25" hidden="false" customHeight="true" outlineLevel="0" collapsed="false">
      <c r="A270" s="6" t="str">
        <f aca="false">+LEFT(B270)</f>
        <v>6</v>
      </c>
      <c r="B270" s="6" t="str">
        <f aca="false">+LEFT(C270,3)</f>
        <v>615</v>
      </c>
      <c r="C270" s="20" t="n">
        <v>61500000</v>
      </c>
      <c r="D270" s="46" t="s">
        <v>2976</v>
      </c>
      <c r="E270" s="57" t="s">
        <v>387</v>
      </c>
      <c r="F270" s="15" t="n">
        <f aca="false">+SUMIF(AGRIFARM!H:H,C270,AGRIFARM!L:L)</f>
        <v>128869625.8</v>
      </c>
      <c r="G270" s="15" t="n">
        <f aca="false">+SUMIF(AGRICORP!I:I,C270,AGRICORP!E:E)</f>
        <v>0</v>
      </c>
      <c r="H270" s="15" t="n">
        <f aca="false">+SUMIF(SMTP!D:D,'ALL 2020'!C270,SMTP!G:G)</f>
        <v>163329998.8745</v>
      </c>
      <c r="I270" s="15" t="n">
        <f aca="false">+SUMIF(AGRIVET!G:G,C270,AGRIVET!E:E)</f>
        <v>118839643.01</v>
      </c>
      <c r="J270" s="15" t="n">
        <f aca="false">+SUMIF(AGRIVAL!G:G,'ALL 2020'!C270,AGRIVAL!E:E)</f>
        <v>2328270.51</v>
      </c>
      <c r="K270" s="15" t="n">
        <f aca="false">+SUMIF(AGRIKOBA!G:G,'ALL 2020'!C270,AGRIKOBA!E:E)</f>
        <v>185500</v>
      </c>
      <c r="L270" s="15" t="n">
        <f aca="false">+SUMIF(LMOI!F:F,'ALL 2020'!C270,LMOI!D:D)</f>
        <v>26265249.2</v>
      </c>
      <c r="M270" s="15" t="n">
        <f aca="false">+SUMIF(TARTINE!G:G,'ALL 2020'!C270,TARTINE!E:E)</f>
        <v>22302813.34</v>
      </c>
      <c r="N270" s="15" t="n">
        <f aca="false">+SUMIF(IDF!F:F,'ALL 2020'!C270,IDF!D:D)</f>
        <v>243910149.22</v>
      </c>
      <c r="O270" s="15" t="n">
        <f aca="false">+SUMIF(RYA!G:G,C270,RYA!E:E)</f>
        <v>10332450.94</v>
      </c>
      <c r="P270" s="15" t="n">
        <f aca="false">+SUMIF('SCI NOAH'!G:G,'ALL 2020'!C270,'SCI NOAH'!E:E)</f>
        <v>0</v>
      </c>
      <c r="Q270" s="15" t="n">
        <f aca="false">+SUMIF(SIM!F:F,'ALL 2020'!C270,SIM!D:D)</f>
        <v>28656352.21</v>
      </c>
      <c r="R270" s="15" t="n">
        <f aca="false">+SUMIF('First Energy'!F:F,'ALL 2020'!C270,'First Energy'!D:D)</f>
        <v>2156500</v>
      </c>
      <c r="S270" s="15" t="n">
        <f aca="false">+SUMIF('ID Motors'!G:G,C270,'ID Motors'!E:E)</f>
        <v>66984163.05</v>
      </c>
      <c r="T270" s="15" t="n">
        <f aca="false">+SUMIF('ID RENTAL'!G:G,'ALL 2020'!C270,'ID RENTAL'!E:E)</f>
        <v>28164573.94</v>
      </c>
      <c r="U270" s="15" t="n">
        <f aca="false">+SUMIF('MCM '!G:G,'ALL 2020'!C270,'MCM '!E:E)</f>
        <v>28667960</v>
      </c>
      <c r="V270" s="15" t="n">
        <f aca="false">SUMIF(AGRIMOTORS!G:G,C270,AGRIMOTORS!E:E)</f>
        <v>0</v>
      </c>
      <c r="W270" s="15" t="n">
        <f aca="false">+SUMIF(BOVIMA!F:F,'ALL 2020'!C270,BOVIMA!D:D)</f>
        <v>133877165.91</v>
      </c>
      <c r="X270" s="15" t="n">
        <f aca="false">+SUMIF(AGRIFEED!F:F,'ALL 2020'!C270,AGRIFEED!D:D)</f>
        <v>4203600</v>
      </c>
      <c r="Y270" s="15" t="n">
        <f aca="false">SUMIF(AMIP!F:F,'ALL 2020'!C270,AMIP!D:D)</f>
        <v>0</v>
      </c>
      <c r="Z270" s="15" t="n">
        <f aca="false">+SUMIF(ISF!G:G,'ALL 2020'!C270,ISF!E:E)</f>
        <v>0</v>
      </c>
      <c r="AA270" s="29" t="n">
        <f aca="false">+SUMIF(DISCOI!G:G,'ALL 2020'!C270,DISCOI!E:E)</f>
        <v>3849211.25</v>
      </c>
      <c r="AB270" s="15" t="n">
        <f aca="false">+SUMIF(MABEL!F:F,'ALL 2020'!C270,MABEL!D:D)</f>
        <v>1119043.66</v>
      </c>
      <c r="AC270" s="15" t="n">
        <f aca="false">+SUMIF(NMP!F:F,'ALL 2020'!C270,NMP!D:D)</f>
        <v>0</v>
      </c>
      <c r="AD270" s="15" t="n">
        <f aca="false">SUMIF('AMCHO '!F:F,'ALL 2020'!C270,'AMCHO '!D:D)</f>
        <v>32386047.62</v>
      </c>
      <c r="AE270" s="41" t="n">
        <f aca="false">+SUMIF(CONFORTIS!G:G,'ALL 2020'!C270,CONFORTIS!E:E)</f>
        <v>0</v>
      </c>
      <c r="AF270" s="15" t="n">
        <f aca="false">+SUMIF('IRS IMMO'!G:G,'ALL 2020'!C270,'IRS IMMO'!E:E)</f>
        <v>34279533.33</v>
      </c>
      <c r="AG270" s="15" t="n">
        <f aca="false">+SUMIF(AGRIVETAM!F:F,'ALL 2020'!C270,AGRIVETAM!D:D)</f>
        <v>12128150</v>
      </c>
      <c r="AH270" s="15" t="n">
        <f aca="false">+SUMIF(EUROPAINTS!F:F,'ALL 2020'!C270,EUROPAINTS!D:D)</f>
        <v>0</v>
      </c>
      <c r="AI270" s="15" t="n">
        <f aca="false">+SUMIF('VET ABE'!F:F,'ALL 2020'!C270,'VET ABE'!E:E)</f>
        <v>4104875</v>
      </c>
      <c r="AJ270" s="15" t="n">
        <f aca="false">SUMIF('VET FIA'!F:F,'ALL 2020'!C270,'VET FIA'!E:E)</f>
        <v>0</v>
      </c>
      <c r="AK270" s="15" t="n">
        <f aca="false">+SUMIF('CSS SAKAY'!F:F,'ALL 2020'!C270,'CSS SAKAY'!D:D)</f>
        <v>0</v>
      </c>
      <c r="AL270" s="15" t="n">
        <f aca="false">+SUMIF(AGRIMA!F:F,'ALL 2020'!C270,AGRIMA!D:D)</f>
        <v>13972000.8</v>
      </c>
      <c r="AM270" s="15" t="n">
        <f aca="false">SUMIF('United Malagasy'!F:F,'ALL 2020'!C270,'United Malagasy'!D:D)</f>
        <v>25000</v>
      </c>
      <c r="AN270" s="15" t="n">
        <f aca="false">+SUMIF(NUTRIFOOD!E:E,'ALL 2020'!C270,NUTRIFOOD!D:D)</f>
        <v>0</v>
      </c>
      <c r="AO270" s="15" t="n">
        <f aca="false">+SUMIF(FERRIS!H:H,'ALL 2020'!C270,FERRIS!F:F)</f>
        <v>450000</v>
      </c>
      <c r="AP270" s="15" t="n">
        <f aca="false">+SUMIF(SEM!F:F,'ALL 2020'!C270,SEM!D:D)</f>
        <v>4249483</v>
      </c>
      <c r="AQ270" s="15" t="n">
        <f aca="false">+SUMIF(Madatrade!F:F,'ALL 2020'!C270,Madatrade!D:D)</f>
        <v>0</v>
      </c>
      <c r="AR270" s="15" t="n">
        <f aca="false">+SUMIF('FLY TECH'!F:F,'ALL 2020'!C270,'FLY TECH'!E:E)</f>
        <v>5000</v>
      </c>
      <c r="AS270" s="15" t="n">
        <f aca="false">+SUMIF('FIRST INVESTISSEMENT'!G:G,'ALL 2020'!C270,'FIRST INVESTISSEMENT'!E:E)</f>
        <v>0</v>
      </c>
      <c r="AT270" s="105" t="n">
        <f aca="false">+SUM(F270:AS270)</f>
        <v>1115642360.6645</v>
      </c>
      <c r="AU270" s="106" t="n">
        <f aca="false">+AT270/$AW$3</f>
        <v>258487.846455535</v>
      </c>
    </row>
    <row r="271" customFormat="false" ht="17.25" hidden="false" customHeight="true" outlineLevel="0" collapsed="false">
      <c r="A271" s="6" t="str">
        <f aca="false">+LEFT(B271)</f>
        <v>6</v>
      </c>
      <c r="B271" s="6" t="str">
        <f aca="false">+LEFT(C271,3)</f>
        <v>616</v>
      </c>
      <c r="C271" s="20" t="n">
        <v>61600000</v>
      </c>
      <c r="D271" s="46" t="s">
        <v>2976</v>
      </c>
      <c r="E271" s="57" t="s">
        <v>395</v>
      </c>
      <c r="F271" s="15" t="n">
        <f aca="false">+SUMIF(AGRIFARM!H:H,C271,AGRIFARM!L:L)</f>
        <v>15807539.46</v>
      </c>
      <c r="G271" s="15" t="n">
        <f aca="false">+SUMIF(AGRICORP!I:I,C271,AGRICORP!E:E)</f>
        <v>0</v>
      </c>
      <c r="H271" s="15" t="n">
        <f aca="false">+SUMIF(SMTP!D:D,'ALL 2020'!C271,SMTP!G:G)</f>
        <v>35822465.83</v>
      </c>
      <c r="I271" s="15" t="n">
        <f aca="false">+SUMIF(AGRIVET!G:G,C271,AGRIVET!E:E)</f>
        <v>39385277.37</v>
      </c>
      <c r="J271" s="15" t="n">
        <f aca="false">+SUMIF(AGRIVAL!G:G,'ALL 2020'!C271,AGRIVAL!E:E)</f>
        <v>0</v>
      </c>
      <c r="K271" s="15" t="n">
        <f aca="false">+SUMIF(AGRIKOBA!G:G,'ALL 2020'!C271,AGRIKOBA!E:E)</f>
        <v>0</v>
      </c>
      <c r="L271" s="15" t="n">
        <f aca="false">+SUMIF(LMOI!F:F,'ALL 2020'!C271,LMOI!D:D)</f>
        <v>0</v>
      </c>
      <c r="M271" s="15" t="n">
        <f aca="false">+SUMIF(TARTINE!G:G,'ALL 2020'!C271,TARTINE!E:E)</f>
        <v>0</v>
      </c>
      <c r="N271" s="15" t="n">
        <f aca="false">+SUMIF(IDF!F:F,'ALL 2020'!C271,IDF!D:D)</f>
        <v>162582281.77</v>
      </c>
      <c r="O271" s="15" t="n">
        <f aca="false">+SUMIF(RYA!G:G,C271,RYA!E:E)</f>
        <v>0</v>
      </c>
      <c r="P271" s="15" t="n">
        <f aca="false">+SUMIF('SCI NOAH'!G:G,'ALL 2020'!C271,'SCI NOAH'!E:E)</f>
        <v>0</v>
      </c>
      <c r="Q271" s="15" t="n">
        <f aca="false">+SUMIF(SIM!F:F,'ALL 2020'!C271,SIM!D:D)</f>
        <v>17159658.57</v>
      </c>
      <c r="R271" s="15" t="n">
        <f aca="false">+SUMIF('First Energy'!F:F,'ALL 2020'!C271,'First Energy'!D:D)</f>
        <v>0</v>
      </c>
      <c r="S271" s="15" t="n">
        <f aca="false">+SUMIF('ID Motors'!G:G,C271,'ID Motors'!E:E)</f>
        <v>0</v>
      </c>
      <c r="T271" s="15" t="n">
        <f aca="false">+SUMIF('ID RENTAL'!G:G,'ALL 2020'!C271,'ID RENTAL'!E:E)</f>
        <v>0</v>
      </c>
      <c r="U271" s="15" t="n">
        <f aca="false">+SUMIF('MCM '!G:G,'ALL 2020'!C271,'MCM '!E:E)</f>
        <v>13984052.22</v>
      </c>
      <c r="V271" s="15" t="n">
        <f aca="false">SUMIF(AGRIMOTORS!G:G,C271,AGRIMOTORS!E:E)</f>
        <v>0</v>
      </c>
      <c r="W271" s="15" t="n">
        <f aca="false">+SUMIF(BOVIMA!F:F,'ALL 2020'!C271,BOVIMA!D:D)</f>
        <v>80323067.36</v>
      </c>
      <c r="X271" s="15" t="n">
        <f aca="false">+SUMIF(AGRIFEED!F:F,'ALL 2020'!C271,AGRIFEED!D:D)</f>
        <v>0</v>
      </c>
      <c r="Y271" s="15" t="n">
        <f aca="false">SUMIF(AMIP!F:F,'ALL 2020'!C271,AMIP!D:D)</f>
        <v>0</v>
      </c>
      <c r="Z271" s="15" t="n">
        <f aca="false">+SUMIF(ISF!G:G,'ALL 2020'!C271,ISF!E:E)</f>
        <v>0</v>
      </c>
      <c r="AA271" s="29" t="n">
        <f aca="false">+SUMIF(DISCOI!G:G,'ALL 2020'!C271,DISCOI!E:E)</f>
        <v>0</v>
      </c>
      <c r="AB271" s="15" t="n">
        <f aca="false">+SUMIF(MABEL!F:F,'ALL 2020'!C271,MABEL!D:D)</f>
        <v>0</v>
      </c>
      <c r="AC271" s="15" t="n">
        <f aca="false">+SUMIF(NMP!F:F,'ALL 2020'!C271,NMP!D:D)</f>
        <v>336450</v>
      </c>
      <c r="AD271" s="15" t="n">
        <f aca="false">SUMIF('AMCHO '!F:F,'ALL 2020'!C271,'AMCHO '!D:D)</f>
        <v>16426697</v>
      </c>
      <c r="AE271" s="41" t="n">
        <f aca="false">+SUMIF(CONFORTIS!G:G,'ALL 2020'!C271,CONFORTIS!E:E)</f>
        <v>0</v>
      </c>
      <c r="AF271" s="15" t="n">
        <f aca="false">+SUMIF('IRS IMMO'!G:G,'ALL 2020'!C271,'IRS IMMO'!E:E)</f>
        <v>0</v>
      </c>
      <c r="AG271" s="15" t="n">
        <f aca="false">+SUMIF(AGRIVETAM!F:F,'ALL 2020'!C271,AGRIVETAM!D:D)</f>
        <v>0</v>
      </c>
      <c r="AH271" s="15" t="n">
        <f aca="false">+SUMIF(EUROPAINTS!F:F,'ALL 2020'!C271,EUROPAINTS!D:D)</f>
        <v>0</v>
      </c>
      <c r="AI271" s="15" t="n">
        <f aca="false">+SUMIF('VET ABE'!F:F,'ALL 2020'!C271,'VET ABE'!E:E)</f>
        <v>0</v>
      </c>
      <c r="AJ271" s="15" t="n">
        <f aca="false">SUMIF('VET FIA'!F:F,'ALL 2020'!C271,'VET FIA'!E:E)</f>
        <v>0</v>
      </c>
      <c r="AK271" s="15" t="n">
        <f aca="false">+SUMIF('CSS SAKAY'!F:F,'ALL 2020'!C271,'CSS SAKAY'!D:D)</f>
        <v>0</v>
      </c>
      <c r="AL271" s="15" t="n">
        <f aca="false">+SUMIF(AGRIMA!F:F,'ALL 2020'!C271,AGRIMA!D:D)</f>
        <v>0</v>
      </c>
      <c r="AM271" s="15" t="n">
        <f aca="false">SUMIF('United Malagasy'!F:F,'ALL 2020'!C271,'United Malagasy'!D:D)</f>
        <v>0</v>
      </c>
      <c r="AN271" s="15" t="n">
        <f aca="false">+SUMIF(NUTRIFOOD!E:E,'ALL 2020'!C271,NUTRIFOOD!D:D)</f>
        <v>0</v>
      </c>
      <c r="AO271" s="15" t="n">
        <f aca="false">+SUMIF(FERRIS!H:H,'ALL 2020'!C271,FERRIS!F:F)</f>
        <v>0</v>
      </c>
      <c r="AP271" s="15" t="n">
        <f aca="false">+SUMIF(SEM!F:F,'ALL 2020'!C271,SEM!D:D)</f>
        <v>0</v>
      </c>
      <c r="AQ271" s="15" t="n">
        <f aca="false">+SUMIF(Madatrade!F:F,'ALL 2020'!C271,Madatrade!D:D)</f>
        <v>493191.51</v>
      </c>
      <c r="AR271" s="15" t="n">
        <f aca="false">+SUMIF('FLY TECH'!F:F,'ALL 2020'!C271,'FLY TECH'!E:E)</f>
        <v>0</v>
      </c>
      <c r="AS271" s="15" t="n">
        <f aca="false">+SUMIF('FIRST INVESTISSEMENT'!G:G,'ALL 2020'!C271,'FIRST INVESTISSEMENT'!E:E)</f>
        <v>3061584.41</v>
      </c>
      <c r="AT271" s="105" t="n">
        <f aca="false">+SUM(F271:AS271)</f>
        <v>385382265.5</v>
      </c>
      <c r="AU271" s="106" t="n">
        <f aca="false">+AT271/$AW$3</f>
        <v>89290.8295557335</v>
      </c>
    </row>
    <row r="272" customFormat="false" ht="17.25" hidden="false" customHeight="true" outlineLevel="0" collapsed="false">
      <c r="A272" s="6" t="str">
        <f aca="false">+LEFT(B272)</f>
        <v>6</v>
      </c>
      <c r="B272" s="6" t="str">
        <f aca="false">+LEFT(C272,3)</f>
        <v>617</v>
      </c>
      <c r="C272" s="20" t="n">
        <v>61700000</v>
      </c>
      <c r="D272" s="46" t="s">
        <v>2976</v>
      </c>
      <c r="E272" s="57" t="s">
        <v>724</v>
      </c>
      <c r="F272" s="15" t="n">
        <f aca="false">+SUMIF(AGRIFARM!H:H,C272,AGRIFARM!L:L)</f>
        <v>0</v>
      </c>
      <c r="G272" s="15" t="n">
        <f aca="false">+SUMIF(AGRICORP!I:I,C272,AGRICORP!E:E)</f>
        <v>0</v>
      </c>
      <c r="H272" s="15" t="n">
        <f aca="false">+SUMIF(SMTP!D:D,'ALL 2020'!C272,SMTP!G:G)</f>
        <v>256500</v>
      </c>
      <c r="I272" s="15" t="n">
        <f aca="false">+SUMIF(AGRIVET!G:G,C272,AGRIVET!E:E)</f>
        <v>80000</v>
      </c>
      <c r="J272" s="15" t="n">
        <f aca="false">+SUMIF(AGRIVAL!G:G,'ALL 2020'!C272,AGRIVAL!E:E)</f>
        <v>0</v>
      </c>
      <c r="K272" s="15" t="n">
        <f aca="false">+SUMIF(AGRIKOBA!G:G,'ALL 2020'!C272,AGRIKOBA!E:E)</f>
        <v>0</v>
      </c>
      <c r="L272" s="15" t="n">
        <f aca="false">+SUMIF(LMOI!F:F,'ALL 2020'!C272,LMOI!D:D)</f>
        <v>0</v>
      </c>
      <c r="M272" s="15" t="n">
        <f aca="false">+SUMIF(TARTINE!G:G,'ALL 2020'!C272,TARTINE!E:E)</f>
        <v>0</v>
      </c>
      <c r="N272" s="15" t="n">
        <f aca="false">+SUMIF(IDF!F:F,'ALL 2020'!C272,IDF!D:D)</f>
        <v>0</v>
      </c>
      <c r="O272" s="15" t="n">
        <f aca="false">+SUMIF(RYA!G:G,C272,RYA!E:E)</f>
        <v>150000</v>
      </c>
      <c r="P272" s="15" t="n">
        <f aca="false">+SUMIF('SCI NOAH'!G:G,'ALL 2020'!C272,'SCI NOAH'!E:E)</f>
        <v>0</v>
      </c>
      <c r="Q272" s="15" t="n">
        <f aca="false">+SUMIF(SIM!F:F,'ALL 2020'!C272,SIM!D:D)</f>
        <v>0</v>
      </c>
      <c r="R272" s="15" t="n">
        <f aca="false">+SUMIF('First Energy'!F:F,'ALL 2020'!C272,'First Energy'!D:D)</f>
        <v>0</v>
      </c>
      <c r="S272" s="15" t="n">
        <f aca="false">+SUMIF('ID Motors'!G:G,C272,'ID Motors'!E:E)</f>
        <v>0</v>
      </c>
      <c r="T272" s="15" t="n">
        <f aca="false">+SUMIF('ID RENTAL'!G:G,'ALL 2020'!C272,'ID RENTAL'!E:E)</f>
        <v>0</v>
      </c>
      <c r="U272" s="15" t="n">
        <f aca="false">+SUMIF('MCM '!G:G,'ALL 2020'!C272,'MCM '!E:E)</f>
        <v>0</v>
      </c>
      <c r="V272" s="15" t="n">
        <f aca="false">SUMIF(AGRIMOTORS!G:G,C272,AGRIMOTORS!E:E)</f>
        <v>0</v>
      </c>
      <c r="W272" s="15" t="n">
        <f aca="false">+SUMIF(BOVIMA!F:F,'ALL 2020'!C272,BOVIMA!D:D)</f>
        <v>0</v>
      </c>
      <c r="X272" s="15" t="n">
        <f aca="false">+SUMIF(AGRIFEED!F:F,'ALL 2020'!C272,AGRIFEED!D:D)</f>
        <v>0</v>
      </c>
      <c r="Y272" s="15" t="n">
        <f aca="false">SUMIF(AMIP!F:F,'ALL 2020'!C272,AMIP!D:D)</f>
        <v>0</v>
      </c>
      <c r="Z272" s="15" t="n">
        <f aca="false">+SUMIF(ISF!G:G,'ALL 2020'!C272,ISF!E:E)</f>
        <v>0</v>
      </c>
      <c r="AA272" s="29" t="n">
        <f aca="false">+SUMIF(DISCOI!G:G,'ALL 2020'!C272,DISCOI!E:E)</f>
        <v>0</v>
      </c>
      <c r="AB272" s="15" t="n">
        <f aca="false">+SUMIF(MABEL!F:F,'ALL 2020'!C272,MABEL!D:D)</f>
        <v>0</v>
      </c>
      <c r="AC272" s="15" t="n">
        <f aca="false">+SUMIF(NMP!F:F,'ALL 2020'!C272,NMP!D:D)</f>
        <v>0</v>
      </c>
      <c r="AD272" s="15" t="n">
        <f aca="false">SUMIF('AMCHO '!F:F,'ALL 2020'!C272,'AMCHO '!D:D)</f>
        <v>0</v>
      </c>
      <c r="AE272" s="41" t="n">
        <f aca="false">+SUMIF(CONFORTIS!G:G,'ALL 2020'!C272,CONFORTIS!E:E)</f>
        <v>0</v>
      </c>
      <c r="AF272" s="15" t="n">
        <f aca="false">+SUMIF('IRS IMMO'!G:G,'ALL 2020'!C272,'IRS IMMO'!E:E)</f>
        <v>0</v>
      </c>
      <c r="AG272" s="15" t="n">
        <f aca="false">+SUMIF(AGRIVETAM!F:F,'ALL 2020'!C272,AGRIVETAM!D:D)</f>
        <v>0</v>
      </c>
      <c r="AH272" s="15" t="n">
        <f aca="false">+SUMIF(EUROPAINTS!F:F,'ALL 2020'!C272,EUROPAINTS!D:D)</f>
        <v>0</v>
      </c>
      <c r="AI272" s="15" t="n">
        <f aca="false">+SUMIF('VET ABE'!F:F,'ALL 2020'!C272,'VET ABE'!E:E)</f>
        <v>0</v>
      </c>
      <c r="AJ272" s="15" t="n">
        <f aca="false">SUMIF('VET FIA'!F:F,'ALL 2020'!C272,'VET FIA'!E:E)</f>
        <v>0</v>
      </c>
      <c r="AK272" s="15" t="n">
        <f aca="false">+SUMIF('CSS SAKAY'!F:F,'ALL 2020'!C272,'CSS SAKAY'!D:D)</f>
        <v>0</v>
      </c>
      <c r="AL272" s="15" t="n">
        <f aca="false">+SUMIF(AGRIMA!F:F,'ALL 2020'!C272,AGRIMA!D:D)</f>
        <v>0</v>
      </c>
      <c r="AM272" s="15" t="n">
        <f aca="false">SUMIF('United Malagasy'!F:F,'ALL 2020'!C272,'United Malagasy'!D:D)</f>
        <v>0</v>
      </c>
      <c r="AN272" s="15" t="n">
        <f aca="false">+SUMIF(NUTRIFOOD!E:E,'ALL 2020'!C272,NUTRIFOOD!D:D)</f>
        <v>0</v>
      </c>
      <c r="AO272" s="15" t="n">
        <f aca="false">+SUMIF(FERRIS!H:H,'ALL 2020'!C272,FERRIS!F:F)</f>
        <v>0</v>
      </c>
      <c r="AP272" s="15" t="n">
        <f aca="false">+SUMIF(SEM!F:F,'ALL 2020'!C272,SEM!D:D)</f>
        <v>0</v>
      </c>
      <c r="AQ272" s="15" t="n">
        <f aca="false">+SUMIF(Madatrade!F:F,'ALL 2020'!C272,Madatrade!D:D)</f>
        <v>0</v>
      </c>
      <c r="AR272" s="15" t="n">
        <f aca="false">+SUMIF('FLY TECH'!F:F,'ALL 2020'!C272,'FLY TECH'!E:E)</f>
        <v>60000</v>
      </c>
      <c r="AS272" s="15" t="n">
        <f aca="false">+SUMIF('FIRST INVESTISSEMENT'!G:G,'ALL 2020'!C272,'FIRST INVESTISSEMENT'!E:E)</f>
        <v>0</v>
      </c>
      <c r="AT272" s="105" t="n">
        <f aca="false">+SUM(F272:AS272)</f>
        <v>546500</v>
      </c>
      <c r="AU272" s="106" t="n">
        <f aca="false">+AT272/$AW$3</f>
        <v>126.620871588105</v>
      </c>
    </row>
    <row r="273" customFormat="false" ht="17.25" hidden="false" customHeight="true" outlineLevel="0" collapsed="false">
      <c r="A273" s="6" t="str">
        <f aca="false">+LEFT(B273)</f>
        <v>6</v>
      </c>
      <c r="B273" s="6" t="str">
        <f aca="false">+LEFT(C273,3)</f>
        <v>618</v>
      </c>
      <c r="C273" s="20" t="n">
        <v>61800000</v>
      </c>
      <c r="D273" s="46" t="s">
        <v>2976</v>
      </c>
      <c r="E273" s="57" t="s">
        <v>158</v>
      </c>
      <c r="F273" s="15" t="n">
        <f aca="false">+SUMIF(AGRIFARM!H:H,C273,AGRIFARM!L:L)</f>
        <v>232952.63</v>
      </c>
      <c r="G273" s="15" t="n">
        <f aca="false">+SUMIF(AGRICORP!I:I,C273,AGRICORP!E:E)</f>
        <v>0</v>
      </c>
      <c r="H273" s="15" t="n">
        <f aca="false">+SUMIF(SMTP!D:D,'ALL 2020'!C273,SMTP!G:G)</f>
        <v>687014.44</v>
      </c>
      <c r="I273" s="15" t="n">
        <f aca="false">+SUMIF(AGRIVET!G:G,C273,AGRIVET!E:E)</f>
        <v>7705660.27</v>
      </c>
      <c r="J273" s="15" t="n">
        <f aca="false">+SUMIF(AGRIVAL!G:G,'ALL 2020'!C273,AGRIVAL!E:E)</f>
        <v>0</v>
      </c>
      <c r="K273" s="15" t="n">
        <f aca="false">+SUMIF(AGRIKOBA!G:G,'ALL 2020'!C273,AGRIKOBA!E:E)</f>
        <v>0</v>
      </c>
      <c r="L273" s="15" t="n">
        <f aca="false">+SUMIF(LMOI!F:F,'ALL 2020'!C273,LMOI!D:D)</f>
        <v>0</v>
      </c>
      <c r="M273" s="15" t="n">
        <f aca="false">+SUMIF(TARTINE!G:G,'ALL 2020'!C273,TARTINE!E:E)</f>
        <v>0</v>
      </c>
      <c r="N273" s="15" t="n">
        <f aca="false">+SUMIF(IDF!F:F,'ALL 2020'!C273,IDF!D:D)</f>
        <v>703536</v>
      </c>
      <c r="O273" s="15" t="n">
        <f aca="false">+SUMIF(RYA!G:G,C273,RYA!E:E)</f>
        <v>18000</v>
      </c>
      <c r="P273" s="15" t="n">
        <f aca="false">+SUMIF('SCI NOAH'!G:G,'ALL 2020'!C273,'SCI NOAH'!E:E)</f>
        <v>92000</v>
      </c>
      <c r="Q273" s="15" t="n">
        <f aca="false">+SUMIF(SIM!F:F,'ALL 2020'!C273,SIM!D:D)</f>
        <v>105000</v>
      </c>
      <c r="R273" s="15" t="n">
        <f aca="false">+SUMIF('First Energy'!F:F,'ALL 2020'!C273,'First Energy'!D:D)</f>
        <v>0</v>
      </c>
      <c r="S273" s="15" t="n">
        <f aca="false">+SUMIF('ID Motors'!G:G,C273,'ID Motors'!E:E)</f>
        <v>0</v>
      </c>
      <c r="T273" s="15" t="n">
        <f aca="false">+SUMIF('ID RENTAL'!G:G,'ALL 2020'!C273,'ID RENTAL'!E:E)</f>
        <v>0</v>
      </c>
      <c r="U273" s="15" t="n">
        <f aca="false">+SUMIF('MCM '!G:G,'ALL 2020'!C273,'MCM '!E:E)</f>
        <v>95200</v>
      </c>
      <c r="V273" s="15" t="n">
        <f aca="false">SUMIF(AGRIMOTORS!G:G,C273,AGRIMOTORS!E:E)</f>
        <v>0</v>
      </c>
      <c r="W273" s="15" t="n">
        <f aca="false">+SUMIF(BOVIMA!F:F,'ALL 2020'!C273,BOVIMA!D:D)</f>
        <v>1814700</v>
      </c>
      <c r="X273" s="15" t="n">
        <f aca="false">+SUMIF(AGRIFEED!F:F,'ALL 2020'!C273,AGRIFEED!D:D)</f>
        <v>0</v>
      </c>
      <c r="Y273" s="15" t="n">
        <f aca="false">SUMIF(AMIP!F:F,'ALL 2020'!C273,AMIP!D:D)</f>
        <v>0</v>
      </c>
      <c r="Z273" s="15" t="n">
        <f aca="false">+SUMIF(ISF!G:G,'ALL 2020'!C273,ISF!E:E)</f>
        <v>0</v>
      </c>
      <c r="AA273" s="29" t="n">
        <f aca="false">+SUMIF(DISCOI!G:G,'ALL 2020'!C273,DISCOI!E:E)</f>
        <v>0</v>
      </c>
      <c r="AB273" s="15" t="n">
        <f aca="false">+SUMIF(MABEL!F:F,'ALL 2020'!C273,MABEL!D:D)</f>
        <v>0</v>
      </c>
      <c r="AC273" s="15" t="n">
        <f aca="false">+SUMIF(NMP!F:F,'ALL 2020'!C273,NMP!D:D)</f>
        <v>0</v>
      </c>
      <c r="AD273" s="15" t="n">
        <f aca="false">SUMIF('AMCHO '!F:F,'ALL 2020'!C273,'AMCHO '!D:D)</f>
        <v>94000</v>
      </c>
      <c r="AE273" s="41" t="n">
        <f aca="false">+SUMIF(CONFORTIS!G:G,'ALL 2020'!C273,CONFORTIS!E:E)</f>
        <v>0</v>
      </c>
      <c r="AF273" s="15" t="n">
        <f aca="false">+SUMIF('IRS IMMO'!G:G,'ALL 2020'!C273,'IRS IMMO'!E:E)</f>
        <v>0</v>
      </c>
      <c r="AG273" s="15" t="n">
        <f aca="false">+SUMIF(AGRIVETAM!F:F,'ALL 2020'!C273,AGRIVETAM!D:D)</f>
        <v>211600</v>
      </c>
      <c r="AH273" s="15" t="n">
        <f aca="false">+SUMIF(EUROPAINTS!F:F,'ALL 2020'!C273,EUROPAINTS!D:D)</f>
        <v>0</v>
      </c>
      <c r="AI273" s="15" t="n">
        <f aca="false">+SUMIF('VET ABE'!F:F,'ALL 2020'!C273,'VET ABE'!E:E)</f>
        <v>1879660</v>
      </c>
      <c r="AJ273" s="15" t="n">
        <f aca="false">SUMIF('VET FIA'!F:F,'ALL 2020'!C273,'VET FIA'!E:E)</f>
        <v>0</v>
      </c>
      <c r="AK273" s="15" t="n">
        <f aca="false">+SUMIF('CSS SAKAY'!F:F,'ALL 2020'!C273,'CSS SAKAY'!D:D)</f>
        <v>0</v>
      </c>
      <c r="AL273" s="15" t="n">
        <f aca="false">+SUMIF(AGRIMA!F:F,'ALL 2020'!C273,AGRIMA!D:D)</f>
        <v>0</v>
      </c>
      <c r="AM273" s="15" t="n">
        <f aca="false">SUMIF('United Malagasy'!F:F,'ALL 2020'!C273,'United Malagasy'!D:D)</f>
        <v>59000</v>
      </c>
      <c r="AN273" s="15" t="n">
        <f aca="false">+SUMIF(NUTRIFOOD!E:E,'ALL 2020'!C273,NUTRIFOOD!D:D)</f>
        <v>0</v>
      </c>
      <c r="AO273" s="15" t="n">
        <f aca="false">+SUMIF(FERRIS!H:H,'ALL 2020'!C273,FERRIS!F:F)</f>
        <v>0</v>
      </c>
      <c r="AP273" s="15" t="n">
        <f aca="false">+SUMIF(SEM!F:F,'ALL 2020'!C273,SEM!D:D)</f>
        <v>0</v>
      </c>
      <c r="AQ273" s="15" t="n">
        <f aca="false">+SUMIF(Madatrade!F:F,'ALL 2020'!C273,Madatrade!D:D)</f>
        <v>685189.72</v>
      </c>
      <c r="AR273" s="15" t="n">
        <f aca="false">+SUMIF('FLY TECH'!F:F,'ALL 2020'!C273,'FLY TECH'!E:E)</f>
        <v>0</v>
      </c>
      <c r="AS273" s="15" t="n">
        <f aca="false">+SUMIF('FIRST INVESTISSEMENT'!G:G,'ALL 2020'!C273,'FIRST INVESTISSEMENT'!E:E)</f>
        <v>0</v>
      </c>
      <c r="AT273" s="105" t="n">
        <f aca="false">+SUM(F273:AS273)</f>
        <v>14383513.06</v>
      </c>
      <c r="AU273" s="106" t="n">
        <f aca="false">+AT273/$AW$3</f>
        <v>3332.57632233502</v>
      </c>
    </row>
    <row r="274" customFormat="false" ht="17.25" hidden="false" customHeight="true" outlineLevel="0" collapsed="false">
      <c r="A274" s="6" t="str">
        <f aca="false">+LEFT(B274)</f>
        <v>6</v>
      </c>
      <c r="B274" s="6" t="str">
        <f aca="false">+LEFT(C274,3)</f>
        <v>619</v>
      </c>
      <c r="C274" s="20" t="n">
        <v>61900000</v>
      </c>
      <c r="D274" s="46" t="s">
        <v>2976</v>
      </c>
      <c r="E274" s="57" t="s">
        <v>397</v>
      </c>
      <c r="F274" s="15" t="n">
        <f aca="false">+SUMIF(AGRIFARM!H:H,C274,AGRIFARM!L:L)</f>
        <v>-32859.29</v>
      </c>
      <c r="G274" s="15" t="n">
        <f aca="false">+SUMIF(AGRICORP!I:I,C274,AGRICORP!E:E)</f>
        <v>0</v>
      </c>
      <c r="H274" s="15" t="n">
        <f aca="false">+SUMIF(SMTP!D:D,'ALL 2020'!C274,SMTP!G:G)</f>
        <v>0</v>
      </c>
      <c r="I274" s="15" t="n">
        <f aca="false">+SUMIF(AGRIVET!G:G,C274,AGRIVET!E:E)</f>
        <v>0</v>
      </c>
      <c r="J274" s="15" t="n">
        <f aca="false">+SUMIF(AGRIVAL!G:G,'ALL 2020'!C274,AGRIVAL!E:E)</f>
        <v>0</v>
      </c>
      <c r="K274" s="15" t="n">
        <f aca="false">+SUMIF(AGRIKOBA!G:G,'ALL 2020'!C274,AGRIKOBA!E:E)</f>
        <v>0</v>
      </c>
      <c r="L274" s="15" t="n">
        <f aca="false">+SUMIF(LMOI!F:F,'ALL 2020'!C274,LMOI!D:D)</f>
        <v>0</v>
      </c>
      <c r="M274" s="15" t="n">
        <f aca="false">+SUMIF(TARTINE!G:G,'ALL 2020'!C274,TARTINE!E:E)</f>
        <v>0</v>
      </c>
      <c r="N274" s="15" t="n">
        <f aca="false">+SUMIF(IDF!F:F,'ALL 2020'!C274,IDF!D:D)</f>
        <v>0</v>
      </c>
      <c r="O274" s="15" t="n">
        <f aca="false">+SUMIF(RYA!G:G,C274,RYA!E:E)</f>
        <v>0</v>
      </c>
      <c r="P274" s="15" t="n">
        <f aca="false">+SUMIF('SCI NOAH'!G:G,'ALL 2020'!C274,'SCI NOAH'!E:E)</f>
        <v>0</v>
      </c>
      <c r="Q274" s="15" t="n">
        <f aca="false">+SUMIF(SIM!F:F,'ALL 2020'!C274,SIM!D:D)</f>
        <v>0</v>
      </c>
      <c r="R274" s="15" t="n">
        <f aca="false">+SUMIF('First Energy'!F:F,'ALL 2020'!C274,'First Energy'!D:D)</f>
        <v>0</v>
      </c>
      <c r="S274" s="15" t="n">
        <f aca="false">+SUMIF('ID Motors'!G:G,C274,'ID Motors'!E:E)</f>
        <v>0</v>
      </c>
      <c r="T274" s="15" t="n">
        <f aca="false">+SUMIF('ID RENTAL'!G:G,'ALL 2020'!C274,'ID RENTAL'!E:E)</f>
        <v>0</v>
      </c>
      <c r="U274" s="15" t="n">
        <f aca="false">+SUMIF('MCM '!G:G,'ALL 2020'!C274,'MCM '!E:E)</f>
        <v>0</v>
      </c>
      <c r="V274" s="15" t="n">
        <f aca="false">SUMIF(AGRIMOTORS!G:G,C274,AGRIMOTORS!E:E)</f>
        <v>0</v>
      </c>
      <c r="W274" s="15" t="n">
        <f aca="false">+SUMIF(BOVIMA!F:F,'ALL 2020'!C274,BOVIMA!D:D)</f>
        <v>0</v>
      </c>
      <c r="X274" s="15" t="n">
        <f aca="false">+SUMIF(AGRIFEED!F:F,'ALL 2020'!C274,AGRIFEED!D:D)</f>
        <v>0</v>
      </c>
      <c r="Y274" s="15" t="n">
        <f aca="false">SUMIF(AMIP!F:F,'ALL 2020'!C274,AMIP!D:D)</f>
        <v>0</v>
      </c>
      <c r="Z274" s="15" t="n">
        <f aca="false">+SUMIF(ISF!G:G,'ALL 2020'!C274,ISF!E:E)</f>
        <v>0</v>
      </c>
      <c r="AA274" s="29" t="n">
        <f aca="false">+SUMIF(DISCOI!G:G,'ALL 2020'!C274,DISCOI!E:E)</f>
        <v>0</v>
      </c>
      <c r="AB274" s="15" t="n">
        <f aca="false">+SUMIF(MABEL!F:F,'ALL 2020'!C274,MABEL!D:D)</f>
        <v>0</v>
      </c>
      <c r="AC274" s="15" t="n">
        <f aca="false">+SUMIF(NMP!F:F,'ALL 2020'!C274,NMP!D:D)</f>
        <v>0</v>
      </c>
      <c r="AD274" s="15" t="n">
        <f aca="false">SUMIF('AMCHO '!F:F,'ALL 2020'!C274,'AMCHO '!D:D)</f>
        <v>0</v>
      </c>
      <c r="AE274" s="41" t="n">
        <f aca="false">+SUMIF(CONFORTIS!G:G,'ALL 2020'!C274,CONFORTIS!E:E)</f>
        <v>0</v>
      </c>
      <c r="AF274" s="15" t="n">
        <f aca="false">+SUMIF('IRS IMMO'!G:G,'ALL 2020'!C274,'IRS IMMO'!E:E)</f>
        <v>0</v>
      </c>
      <c r="AG274" s="15" t="n">
        <f aca="false">+SUMIF(AGRIVETAM!F:F,'ALL 2020'!C274,AGRIVETAM!D:D)</f>
        <v>0</v>
      </c>
      <c r="AH274" s="15" t="n">
        <f aca="false">+SUMIF(EUROPAINTS!F:F,'ALL 2020'!C274,EUROPAINTS!D:D)</f>
        <v>0</v>
      </c>
      <c r="AI274" s="15" t="n">
        <f aca="false">+SUMIF('VET ABE'!F:F,'ALL 2020'!C274,'VET ABE'!E:E)</f>
        <v>0</v>
      </c>
      <c r="AJ274" s="15" t="n">
        <f aca="false">SUMIF('VET FIA'!F:F,'ALL 2020'!C274,'VET FIA'!E:E)</f>
        <v>0</v>
      </c>
      <c r="AK274" s="15" t="n">
        <f aca="false">+SUMIF('CSS SAKAY'!F:F,'ALL 2020'!C274,'CSS SAKAY'!D:D)</f>
        <v>0</v>
      </c>
      <c r="AL274" s="15" t="n">
        <f aca="false">+SUMIF(AGRIMA!F:F,'ALL 2020'!C274,AGRIMA!D:D)</f>
        <v>0</v>
      </c>
      <c r="AM274" s="15" t="n">
        <f aca="false">SUMIF('United Malagasy'!F:F,'ALL 2020'!C274,'United Malagasy'!D:D)</f>
        <v>0</v>
      </c>
      <c r="AN274" s="15" t="n">
        <f aca="false">+SUMIF(NUTRIFOOD!E:E,'ALL 2020'!C274,NUTRIFOOD!D:D)</f>
        <v>0</v>
      </c>
      <c r="AO274" s="15" t="n">
        <f aca="false">+SUMIF(FERRIS!H:H,'ALL 2020'!C274,FERRIS!F:F)</f>
        <v>0</v>
      </c>
      <c r="AP274" s="15" t="n">
        <f aca="false">+SUMIF(SEM!F:F,'ALL 2020'!C274,SEM!D:D)</f>
        <v>0</v>
      </c>
      <c r="AQ274" s="15" t="n">
        <f aca="false">+SUMIF(Madatrade!F:F,'ALL 2020'!C274,Madatrade!D:D)</f>
        <v>0</v>
      </c>
      <c r="AR274" s="15" t="n">
        <f aca="false">+SUMIF('FLY TECH'!F:F,'ALL 2020'!C274,'FLY TECH'!E:E)</f>
        <v>0</v>
      </c>
      <c r="AS274" s="15" t="n">
        <f aca="false">+SUMIF('FIRST INVESTISSEMENT'!G:G,'ALL 2020'!C274,'FIRST INVESTISSEMENT'!E:E)</f>
        <v>0</v>
      </c>
      <c r="AT274" s="105" t="n">
        <f aca="false">+SUM(F274:AS274)</f>
        <v>-32859.29</v>
      </c>
      <c r="AU274" s="106" t="n">
        <f aca="false">+AT274/$AW$3</f>
        <v>-7.61330638529971</v>
      </c>
    </row>
    <row r="275" customFormat="false" ht="17.25" hidden="false" customHeight="true" outlineLevel="0" collapsed="false">
      <c r="A275" s="6" t="str">
        <f aca="false">+LEFT(B275)</f>
        <v>6</v>
      </c>
      <c r="B275" s="6" t="str">
        <f aca="false">+LEFT(C275,3)</f>
        <v>621</v>
      </c>
      <c r="C275" s="20" t="n">
        <v>62100000</v>
      </c>
      <c r="D275" s="46" t="s">
        <v>2976</v>
      </c>
      <c r="E275" s="57" t="s">
        <v>400</v>
      </c>
      <c r="F275" s="15" t="n">
        <f aca="false">+SUMIF(AGRIFARM!H:H,C275,AGRIFARM!L:L)</f>
        <v>53122144.62</v>
      </c>
      <c r="G275" s="15" t="n">
        <f aca="false">+SUMIF(AGRICORP!I:I,C275,AGRICORP!E:E)</f>
        <v>0</v>
      </c>
      <c r="H275" s="15" t="n">
        <f aca="false">+SUMIF(SMTP!D:D,'ALL 2020'!C275,SMTP!G:G)</f>
        <v>131273377.87</v>
      </c>
      <c r="I275" s="15" t="n">
        <f aca="false">+SUMIF(AGRIVET!G:G,C275,AGRIVET!E:E)</f>
        <v>109860682.47</v>
      </c>
      <c r="J275" s="15" t="n">
        <f aca="false">+SUMIF(AGRIVAL!G:G,'ALL 2020'!C275,AGRIVAL!E:E)</f>
        <v>127816938.56</v>
      </c>
      <c r="K275" s="15" t="n">
        <f aca="false">+SUMIF(AGRIKOBA!G:G,'ALL 2020'!C275,AGRIKOBA!E:E)</f>
        <v>19980874.89</v>
      </c>
      <c r="L275" s="15" t="n">
        <f aca="false">+SUMIF(LMOI!F:F,'ALL 2020'!C275,LMOI!D:D)</f>
        <v>311576563</v>
      </c>
      <c r="M275" s="15" t="n">
        <f aca="false">+SUMIF(TARTINE!G:G,'ALL 2020'!C275,TARTINE!E:E)</f>
        <v>33580000</v>
      </c>
      <c r="N275" s="15" t="n">
        <f aca="false">+SUMIF(IDF!F:F,'ALL 2020'!C275,IDF!D:D)</f>
        <v>303795510.5</v>
      </c>
      <c r="O275" s="15" t="n">
        <f aca="false">+SUMIF(RYA!G:G,C275,RYA!E:E)</f>
        <v>22117298.54</v>
      </c>
      <c r="P275" s="15" t="n">
        <f aca="false">+SUMIF('SCI NOAH'!G:G,'ALL 2020'!C275,'SCI NOAH'!E:E)</f>
        <v>0</v>
      </c>
      <c r="Q275" s="15" t="n">
        <f aca="false">+SUMIF(SIM!F:F,'ALL 2020'!C275,SIM!D:D)</f>
        <v>46785000</v>
      </c>
      <c r="R275" s="15" t="n">
        <f aca="false">+SUMIF('First Energy'!F:F,'ALL 2020'!C275,'First Energy'!D:D)</f>
        <v>0</v>
      </c>
      <c r="S275" s="15" t="n">
        <f aca="false">+SUMIF('ID Motors'!G:G,C275,'ID Motors'!E:E)</f>
        <v>109813226.54</v>
      </c>
      <c r="T275" s="15" t="n">
        <f aca="false">+SUMIF('ID RENTAL'!G:G,'ALL 2020'!C275,'ID RENTAL'!E:E)</f>
        <v>43416747.54</v>
      </c>
      <c r="U275" s="15" t="n">
        <f aca="false">+SUMIF('MCM '!G:G,'ALL 2020'!C275,'MCM '!E:E)</f>
        <v>353397855.09</v>
      </c>
      <c r="V275" s="15" t="n">
        <f aca="false">SUMIF(AGRIMOTORS!G:G,C275,AGRIMOTORS!E:E)</f>
        <v>473000</v>
      </c>
      <c r="W275" s="15" t="n">
        <f aca="false">+SUMIF(BOVIMA!F:F,'ALL 2020'!C275,BOVIMA!D:D)</f>
        <v>4430776</v>
      </c>
      <c r="X275" s="15" t="n">
        <f aca="false">+SUMIF(AGRIFEED!F:F,'ALL 2020'!C275,AGRIFEED!D:D)</f>
        <v>2451000</v>
      </c>
      <c r="Y275" s="15" t="n">
        <f aca="false">SUMIF(AMIP!F:F,'ALL 2020'!C275,AMIP!D:D)</f>
        <v>0</v>
      </c>
      <c r="Z275" s="15" t="n">
        <f aca="false">+SUMIF(ISF!G:G,'ALL 2020'!C275,ISF!E:E)</f>
        <v>0</v>
      </c>
      <c r="AA275" s="29" t="n">
        <f aca="false">+SUMIF(DISCOI!G:G,'ALL 2020'!C275,DISCOI!E:E)</f>
        <v>0</v>
      </c>
      <c r="AB275" s="15" t="n">
        <f aca="false">+SUMIF(MABEL!F:F,'ALL 2020'!C275,MABEL!D:D)</f>
        <v>0</v>
      </c>
      <c r="AC275" s="15" t="n">
        <f aca="false">+SUMIF(NMP!F:F,'ALL 2020'!C275,NMP!D:D)</f>
        <v>0</v>
      </c>
      <c r="AD275" s="15" t="n">
        <f aca="false">SUMIF('AMCHO '!F:F,'ALL 2020'!C275,'AMCHO '!D:D)</f>
        <v>35914892.38</v>
      </c>
      <c r="AE275" s="41" t="n">
        <f aca="false">+SUMIF(CONFORTIS!G:G,'ALL 2020'!C275,CONFORTIS!E:E)</f>
        <v>0</v>
      </c>
      <c r="AF275" s="15" t="n">
        <f aca="false">+SUMIF('IRS IMMO'!G:G,'ALL 2020'!C275,'IRS IMMO'!E:E)</f>
        <v>0</v>
      </c>
      <c r="AG275" s="15" t="n">
        <f aca="false">+SUMIF(AGRIVETAM!F:F,'ALL 2020'!C275,AGRIVETAM!D:D)</f>
        <v>34586195</v>
      </c>
      <c r="AH275" s="15" t="n">
        <f aca="false">+SUMIF(EUROPAINTS!F:F,'ALL 2020'!C275,EUROPAINTS!D:D)</f>
        <v>0</v>
      </c>
      <c r="AI275" s="15" t="n">
        <f aca="false">+SUMIF('VET ABE'!F:F,'ALL 2020'!C275,'VET ABE'!E:E)</f>
        <v>5773000</v>
      </c>
      <c r="AJ275" s="15" t="n">
        <f aca="false">SUMIF('VET FIA'!F:F,'ALL 2020'!C275,'VET FIA'!E:E)</f>
        <v>36842384.57</v>
      </c>
      <c r="AK275" s="15" t="n">
        <f aca="false">+SUMIF('CSS SAKAY'!F:F,'ALL 2020'!C275,'CSS SAKAY'!D:D)</f>
        <v>0</v>
      </c>
      <c r="AL275" s="15" t="n">
        <f aca="false">+SUMIF(AGRIMA!F:F,'ALL 2020'!C275,AGRIMA!D:D)</f>
        <v>3045000</v>
      </c>
      <c r="AM275" s="15" t="n">
        <f aca="false">SUMIF('United Malagasy'!F:F,'ALL 2020'!C275,'United Malagasy'!D:D)</f>
        <v>18379210.56</v>
      </c>
      <c r="AN275" s="15" t="n">
        <f aca="false">+SUMIF(NUTRIFOOD!E:E,'ALL 2020'!C275,NUTRIFOOD!D:D)</f>
        <v>0</v>
      </c>
      <c r="AO275" s="15" t="n">
        <f aca="false">+SUMIF(FERRIS!H:H,'ALL 2020'!C275,FERRIS!F:F)</f>
        <v>0</v>
      </c>
      <c r="AP275" s="15" t="n">
        <f aca="false">+SUMIF(SEM!F:F,'ALL 2020'!C275,SEM!D:D)</f>
        <v>0</v>
      </c>
      <c r="AQ275" s="15" t="n">
        <f aca="false">+SUMIF(Madatrade!F:F,'ALL 2020'!C275,Madatrade!D:D)</f>
        <v>0</v>
      </c>
      <c r="AR275" s="15" t="n">
        <f aca="false">+SUMIF('FLY TECH'!F:F,'ALL 2020'!C275,'FLY TECH'!E:E)</f>
        <v>8597326.31</v>
      </c>
      <c r="AS275" s="15" t="n">
        <f aca="false">+SUMIF('FIRST INVESTISSEMENT'!G:G,'ALL 2020'!C275,'FIRST INVESTISSEMENT'!E:E)</f>
        <v>0</v>
      </c>
      <c r="AT275" s="105" t="n">
        <f aca="false">+SUM(F275:AS275)</f>
        <v>1817029004.44</v>
      </c>
      <c r="AU275" s="106" t="n">
        <f aca="false">+AT275/$AW$3</f>
        <v>420995.052594801</v>
      </c>
    </row>
    <row r="276" customFormat="false" ht="17.25" hidden="false" customHeight="true" outlineLevel="0" collapsed="false">
      <c r="A276" s="6" t="str">
        <f aca="false">+LEFT(B276)</f>
        <v>6</v>
      </c>
      <c r="B276" s="6" t="str">
        <f aca="false">+LEFT(C276,3)</f>
        <v>622</v>
      </c>
      <c r="C276" s="20" t="n">
        <v>62200000</v>
      </c>
      <c r="D276" s="46" t="s">
        <v>2976</v>
      </c>
      <c r="E276" s="57" t="s">
        <v>403</v>
      </c>
      <c r="F276" s="15" t="n">
        <f aca="false">+SUMIF(AGRIFARM!H:H,C276,AGRIFARM!L:L)</f>
        <v>399199299.55</v>
      </c>
      <c r="G276" s="15" t="n">
        <f aca="false">+SUMIF(AGRICORP!I:I,C276,AGRICORP!E:E)</f>
        <v>0</v>
      </c>
      <c r="H276" s="15" t="n">
        <f aca="false">+SUMIF(SMTP!D:D,'ALL 2020'!C276,SMTP!G:G)</f>
        <v>138587830.31</v>
      </c>
      <c r="I276" s="15" t="n">
        <f aca="false">+SUMIF(AGRIVET!G:G,C276,AGRIVET!E:E)</f>
        <v>1081223003.44</v>
      </c>
      <c r="J276" s="15" t="n">
        <f aca="false">+SUMIF(AGRIVAL!G:G,'ALL 2020'!C276,AGRIVAL!E:E)</f>
        <v>0</v>
      </c>
      <c r="K276" s="15" t="n">
        <f aca="false">+SUMIF(AGRIKOBA!G:G,'ALL 2020'!C276,AGRIKOBA!E:E)</f>
        <v>0</v>
      </c>
      <c r="L276" s="15" t="n">
        <f aca="false">+SUMIF(LMOI!F:F,'ALL 2020'!C276,LMOI!D:D)</f>
        <v>0</v>
      </c>
      <c r="M276" s="15" t="n">
        <f aca="false">+SUMIF(TARTINE!G:G,'ALL 2020'!C276,TARTINE!E:E)</f>
        <v>9899067.72</v>
      </c>
      <c r="N276" s="15" t="n">
        <f aca="false">+SUMIF(IDF!F:F,'ALL 2020'!C276,IDF!D:D)</f>
        <v>172555168.96</v>
      </c>
      <c r="O276" s="15" t="n">
        <f aca="false">+SUMIF(RYA!G:G,C276,RYA!E:E)</f>
        <v>23351339</v>
      </c>
      <c r="P276" s="15" t="n">
        <f aca="false">+SUMIF('SCI NOAH'!G:G,'ALL 2020'!C276,'SCI NOAH'!E:E)</f>
        <v>18750000</v>
      </c>
      <c r="Q276" s="15" t="n">
        <f aca="false">+SUMIF(SIM!F:F,'ALL 2020'!C276,SIM!D:D)</f>
        <v>3275000</v>
      </c>
      <c r="R276" s="15" t="n">
        <f aca="false">+SUMIF('First Energy'!F:F,'ALL 2020'!C276,'First Energy'!D:D)</f>
        <v>0</v>
      </c>
      <c r="S276" s="15" t="n">
        <f aca="false">+SUMIF('ID Motors'!G:G,C276,'ID Motors'!E:E)</f>
        <v>0</v>
      </c>
      <c r="T276" s="15" t="n">
        <f aca="false">+SUMIF('ID RENTAL'!G:G,'ALL 2020'!C276,'ID RENTAL'!E:E)</f>
        <v>0</v>
      </c>
      <c r="U276" s="15" t="n">
        <f aca="false">+SUMIF('MCM '!G:G,'ALL 2020'!C276,'MCM '!E:E)</f>
        <v>133913513</v>
      </c>
      <c r="V276" s="15" t="n">
        <f aca="false">SUMIF(AGRIMOTORS!G:G,C276,AGRIMOTORS!E:E)</f>
        <v>0</v>
      </c>
      <c r="W276" s="15" t="n">
        <f aca="false">+SUMIF(BOVIMA!F:F,'ALL 2020'!C276,BOVIMA!D:D)</f>
        <v>790432360.21</v>
      </c>
      <c r="X276" s="15" t="n">
        <f aca="false">+SUMIF(AGRIFEED!F:F,'ALL 2020'!C276,AGRIFEED!D:D)</f>
        <v>0</v>
      </c>
      <c r="Y276" s="15" t="n">
        <f aca="false">SUMIF(AMIP!F:F,'ALL 2020'!C276,AMIP!D:D)</f>
        <v>0</v>
      </c>
      <c r="Z276" s="15" t="n">
        <f aca="false">+SUMIF(ISF!G:G,'ALL 2020'!C276,ISF!E:E)</f>
        <v>0</v>
      </c>
      <c r="AA276" s="29" t="n">
        <f aca="false">+SUMIF(DISCOI!G:G,'ALL 2020'!C276,DISCOI!E:E)</f>
        <v>3840000</v>
      </c>
      <c r="AB276" s="15" t="n">
        <f aca="false">+SUMIF(MABEL!F:F,'ALL 2020'!C276,MABEL!D:D)</f>
        <v>66314789</v>
      </c>
      <c r="AC276" s="15" t="n">
        <f aca="false">+SUMIF(NMP!F:F,'ALL 2020'!C276,NMP!D:D)</f>
        <v>-2160000</v>
      </c>
      <c r="AD276" s="15" t="n">
        <f aca="false">SUMIF('AMCHO '!F:F,'ALL 2020'!C276,'AMCHO '!D:D)</f>
        <v>228179001.04</v>
      </c>
      <c r="AE276" s="41" t="n">
        <f aca="false">+SUMIF(CONFORTIS!G:G,'ALL 2020'!C276,CONFORTIS!E:E)</f>
        <v>0</v>
      </c>
      <c r="AF276" s="15" t="n">
        <f aca="false">+SUMIF('IRS IMMO'!G:G,'ALL 2020'!C276,'IRS IMMO'!E:E)</f>
        <v>0</v>
      </c>
      <c r="AG276" s="15" t="n">
        <f aca="false">+SUMIF(AGRIVETAM!F:F,'ALL 2020'!C276,AGRIVETAM!D:D)</f>
        <v>58800000</v>
      </c>
      <c r="AH276" s="15" t="n">
        <f aca="false">+SUMIF(EUROPAINTS!F:F,'ALL 2020'!C276,EUROPAINTS!D:D)</f>
        <v>0</v>
      </c>
      <c r="AI276" s="15" t="n">
        <f aca="false">+SUMIF('VET ABE'!F:F,'ALL 2020'!C276,'VET ABE'!E:E)</f>
        <v>13050000</v>
      </c>
      <c r="AJ276" s="15" t="n">
        <f aca="false">SUMIF('VET FIA'!F:F,'ALL 2020'!C276,'VET FIA'!E:E)</f>
        <v>0</v>
      </c>
      <c r="AK276" s="15" t="n">
        <f aca="false">+SUMIF('CSS SAKAY'!F:F,'ALL 2020'!C276,'CSS SAKAY'!D:D)</f>
        <v>0</v>
      </c>
      <c r="AL276" s="15" t="n">
        <f aca="false">+SUMIF(AGRIMA!F:F,'ALL 2020'!C276,AGRIMA!D:D)</f>
        <v>11160000</v>
      </c>
      <c r="AM276" s="15" t="n">
        <f aca="false">SUMIF('United Malagasy'!F:F,'ALL 2020'!C276,'United Malagasy'!D:D)</f>
        <v>58036359.9</v>
      </c>
      <c r="AN276" s="15" t="n">
        <f aca="false">+SUMIF(NUTRIFOOD!E:E,'ALL 2020'!C276,NUTRIFOOD!D:D)</f>
        <v>0</v>
      </c>
      <c r="AO276" s="15" t="n">
        <f aca="false">+SUMIF(FERRIS!H:H,'ALL 2020'!C276,FERRIS!F:F)</f>
        <v>0</v>
      </c>
      <c r="AP276" s="15" t="n">
        <f aca="false">+SUMIF(SEM!F:F,'ALL 2020'!C276,SEM!D:D)</f>
        <v>0</v>
      </c>
      <c r="AQ276" s="15" t="n">
        <f aca="false">+SUMIF(Madatrade!F:F,'ALL 2020'!C276,Madatrade!D:D)</f>
        <v>17293166.67</v>
      </c>
      <c r="AR276" s="15" t="n">
        <f aca="false">+SUMIF('FLY TECH'!F:F,'ALL 2020'!C276,'FLY TECH'!E:E)</f>
        <v>0</v>
      </c>
      <c r="AS276" s="15" t="n">
        <f aca="false">+SUMIF('FIRST INVESTISSEMENT'!G:G,'ALL 2020'!C276,'FIRST INVESTISSEMENT'!E:E)</f>
        <v>279020277.94</v>
      </c>
      <c r="AT276" s="105" t="n">
        <f aca="false">+SUM(F276:AS276)</f>
        <v>3504720176.74</v>
      </c>
      <c r="AU276" s="106" t="n">
        <f aca="false">+AT276/$AW$3</f>
        <v>812023.281703998</v>
      </c>
    </row>
    <row r="277" customFormat="false" ht="17.25" hidden="false" customHeight="true" outlineLevel="0" collapsed="false">
      <c r="A277" s="6" t="str">
        <f aca="false">+LEFT(B277)</f>
        <v>6</v>
      </c>
      <c r="B277" s="6" t="str">
        <f aca="false">+LEFT(C277,3)</f>
        <v>623</v>
      </c>
      <c r="C277" s="20" t="n">
        <v>62300000</v>
      </c>
      <c r="D277" s="46" t="s">
        <v>2976</v>
      </c>
      <c r="E277" s="57" t="s">
        <v>165</v>
      </c>
      <c r="F277" s="15" t="n">
        <f aca="false">+SUMIF(AGRIFARM!H:H,C277,AGRIFARM!L:L)</f>
        <v>6594850</v>
      </c>
      <c r="G277" s="15" t="n">
        <f aca="false">+SUMIF(AGRICORP!I:I,C277,AGRICORP!E:E)</f>
        <v>0</v>
      </c>
      <c r="H277" s="15" t="n">
        <f aca="false">+SUMIF(SMTP!D:D,'ALL 2020'!C277,SMTP!G:G)</f>
        <v>8141065.45</v>
      </c>
      <c r="I277" s="15" t="n">
        <f aca="false">+SUMIF(AGRIVET!G:G,C277,AGRIVET!E:E)</f>
        <v>126952476.54</v>
      </c>
      <c r="J277" s="15" t="n">
        <f aca="false">+SUMIF(AGRIVAL!G:G,'ALL 2020'!C277,AGRIVAL!E:E)</f>
        <v>0</v>
      </c>
      <c r="K277" s="15" t="n">
        <f aca="false">+SUMIF(AGRIKOBA!G:G,'ALL 2020'!C277,AGRIKOBA!E:E)</f>
        <v>0</v>
      </c>
      <c r="L277" s="15" t="n">
        <f aca="false">+SUMIF(LMOI!F:F,'ALL 2020'!C277,LMOI!D:D)</f>
        <v>0</v>
      </c>
      <c r="M277" s="15" t="n">
        <f aca="false">+SUMIF(TARTINE!G:G,'ALL 2020'!C277,TARTINE!E:E)</f>
        <v>0</v>
      </c>
      <c r="N277" s="15" t="n">
        <f aca="false">+SUMIF(IDF!F:F,'ALL 2020'!C277,IDF!D:D)</f>
        <v>48451797.1</v>
      </c>
      <c r="O277" s="15" t="n">
        <f aca="false">+SUMIF(RYA!G:G,C277,RYA!E:E)</f>
        <v>0</v>
      </c>
      <c r="P277" s="15" t="n">
        <f aca="false">+SUMIF('SCI NOAH'!G:G,'ALL 2020'!C277,'SCI NOAH'!E:E)</f>
        <v>0</v>
      </c>
      <c r="Q277" s="15" t="n">
        <f aca="false">+SUMIF(SIM!F:F,'ALL 2020'!C277,SIM!D:D)</f>
        <v>3647000</v>
      </c>
      <c r="R277" s="15" t="n">
        <f aca="false">+SUMIF('First Energy'!F:F,'ALL 2020'!C277,'First Energy'!D:D)</f>
        <v>0</v>
      </c>
      <c r="S277" s="15" t="n">
        <f aca="false">+SUMIF('ID Motors'!G:G,C277,'ID Motors'!E:E)</f>
        <v>0</v>
      </c>
      <c r="T277" s="15" t="n">
        <f aca="false">+SUMIF('ID RENTAL'!G:G,'ALL 2020'!C277,'ID RENTAL'!E:E)</f>
        <v>0</v>
      </c>
      <c r="U277" s="15" t="n">
        <f aca="false">+SUMIF('MCM '!G:G,'ALL 2020'!C277,'MCM '!E:E)</f>
        <v>8849500</v>
      </c>
      <c r="V277" s="15" t="n">
        <f aca="false">SUMIF(AGRIMOTORS!G:G,C277,AGRIMOTORS!E:E)</f>
        <v>0</v>
      </c>
      <c r="W277" s="15" t="n">
        <f aca="false">+SUMIF(BOVIMA!F:F,'ALL 2020'!C277,BOVIMA!D:D)</f>
        <v>300000</v>
      </c>
      <c r="X277" s="15" t="n">
        <f aca="false">+SUMIF(AGRIFEED!F:F,'ALL 2020'!C277,AGRIFEED!D:D)</f>
        <v>0</v>
      </c>
      <c r="Y277" s="15" t="n">
        <f aca="false">SUMIF(AMIP!F:F,'ALL 2020'!C277,AMIP!D:D)</f>
        <v>0</v>
      </c>
      <c r="Z277" s="15" t="n">
        <f aca="false">+SUMIF(ISF!G:G,'ALL 2020'!C277,ISF!E:E)</f>
        <v>0</v>
      </c>
      <c r="AA277" s="29" t="n">
        <f aca="false">+SUMIF(DISCOI!G:G,'ALL 2020'!C277,DISCOI!E:E)</f>
        <v>0</v>
      </c>
      <c r="AB277" s="15" t="n">
        <f aca="false">+SUMIF(MABEL!F:F,'ALL 2020'!C277,MABEL!D:D)</f>
        <v>348687</v>
      </c>
      <c r="AC277" s="15" t="n">
        <f aca="false">+SUMIF(NMP!F:F,'ALL 2020'!C277,NMP!D:D)</f>
        <v>0</v>
      </c>
      <c r="AD277" s="15" t="n">
        <f aca="false">SUMIF('AMCHO '!F:F,'ALL 2020'!C277,'AMCHO '!D:D)</f>
        <v>86663</v>
      </c>
      <c r="AE277" s="41" t="n">
        <f aca="false">+SUMIF(CONFORTIS!G:G,'ALL 2020'!C277,CONFORTIS!E:E)</f>
        <v>0</v>
      </c>
      <c r="AF277" s="15" t="n">
        <f aca="false">+SUMIF('IRS IMMO'!G:G,'ALL 2020'!C277,'IRS IMMO'!E:E)</f>
        <v>0</v>
      </c>
      <c r="AG277" s="15" t="n">
        <f aca="false">+SUMIF(AGRIVETAM!F:F,'ALL 2020'!C277,AGRIVETAM!D:D)</f>
        <v>230000</v>
      </c>
      <c r="AH277" s="15" t="n">
        <f aca="false">+SUMIF(EUROPAINTS!F:F,'ALL 2020'!C277,EUROPAINTS!D:D)</f>
        <v>0</v>
      </c>
      <c r="AI277" s="15" t="n">
        <f aca="false">+SUMIF('VET ABE'!F:F,'ALL 2020'!C277,'VET ABE'!E:E)</f>
        <v>16800</v>
      </c>
      <c r="AJ277" s="15" t="n">
        <f aca="false">SUMIF('VET FIA'!F:F,'ALL 2020'!C277,'VET FIA'!E:E)</f>
        <v>0</v>
      </c>
      <c r="AK277" s="15" t="n">
        <f aca="false">+SUMIF('CSS SAKAY'!F:F,'ALL 2020'!C277,'CSS SAKAY'!D:D)</f>
        <v>0</v>
      </c>
      <c r="AL277" s="15" t="n">
        <f aca="false">+SUMIF(AGRIMA!F:F,'ALL 2020'!C277,AGRIMA!D:D)</f>
        <v>0</v>
      </c>
      <c r="AM277" s="15" t="n">
        <f aca="false">SUMIF('United Malagasy'!F:F,'ALL 2020'!C277,'United Malagasy'!D:D)</f>
        <v>36957080.2</v>
      </c>
      <c r="AN277" s="15" t="n">
        <f aca="false">+SUMIF(NUTRIFOOD!E:E,'ALL 2020'!C277,NUTRIFOOD!D:D)</f>
        <v>0</v>
      </c>
      <c r="AO277" s="15" t="n">
        <f aca="false">+SUMIF(FERRIS!H:H,'ALL 2020'!C277,FERRIS!F:F)</f>
        <v>0</v>
      </c>
      <c r="AP277" s="15" t="n">
        <f aca="false">+SUMIF(SEM!F:F,'ALL 2020'!C277,SEM!D:D)</f>
        <v>0</v>
      </c>
      <c r="AQ277" s="15" t="n">
        <f aca="false">+SUMIF(Madatrade!F:F,'ALL 2020'!C277,Madatrade!D:D)</f>
        <v>0</v>
      </c>
      <c r="AR277" s="15" t="n">
        <f aca="false">+SUMIF('FLY TECH'!F:F,'ALL 2020'!C277,'FLY TECH'!E:E)</f>
        <v>0</v>
      </c>
      <c r="AS277" s="15" t="n">
        <f aca="false">+SUMIF('FIRST INVESTISSEMENT'!G:G,'ALL 2020'!C277,'FIRST INVESTISSEMENT'!E:E)</f>
        <v>0</v>
      </c>
      <c r="AT277" s="105" t="n">
        <f aca="false">+SUM(F277:AS277)</f>
        <v>240575919.29</v>
      </c>
      <c r="AU277" s="106" t="n">
        <f aca="false">+AT277/$AW$3</f>
        <v>55740.0413240793</v>
      </c>
    </row>
    <row r="278" customFormat="false" ht="17.25" hidden="false" customHeight="true" outlineLevel="0" collapsed="false">
      <c r="A278" s="6" t="str">
        <f aca="false">+LEFT(B278)</f>
        <v>6</v>
      </c>
      <c r="B278" s="6" t="str">
        <f aca="false">+LEFT(C278,3)</f>
        <v>624</v>
      </c>
      <c r="C278" s="20" t="n">
        <v>62401000</v>
      </c>
      <c r="D278" s="46" t="s">
        <v>2976</v>
      </c>
      <c r="E278" s="57" t="s">
        <v>411</v>
      </c>
      <c r="F278" s="15" t="n">
        <f aca="false">+SUMIF(AGRIFARM!H:H,C278,AGRIFARM!L:L)</f>
        <v>16113775.53</v>
      </c>
      <c r="G278" s="15" t="n">
        <f aca="false">+SUMIF(AGRICORP!I:I,C278,AGRICORP!E:E)</f>
        <v>0</v>
      </c>
      <c r="H278" s="15" t="n">
        <f aca="false">+SUMIF(SMTP!D:D,'ALL 2020'!C278,SMTP!G:G)</f>
        <v>10641350</v>
      </c>
      <c r="I278" s="15" t="n">
        <f aca="false">+SUMIF(AGRIVET!G:G,C278,AGRIVET!E:E)</f>
        <v>770100125.32</v>
      </c>
      <c r="J278" s="15" t="n">
        <f aca="false">+SUMIF(AGRIVAL!G:G,'ALL 2020'!C278,AGRIVAL!E:E)</f>
        <v>184061228.67</v>
      </c>
      <c r="K278" s="15" t="n">
        <f aca="false">+SUMIF(AGRIKOBA!G:G,'ALL 2020'!C278,AGRIKOBA!E:E)</f>
        <v>36812380.8</v>
      </c>
      <c r="L278" s="15" t="n">
        <f aca="false">+SUMIF(LMOI!F:F,'ALL 2020'!C278,LMOI!D:D)</f>
        <v>22900040</v>
      </c>
      <c r="M278" s="15" t="n">
        <f aca="false">+SUMIF(TARTINE!G:G,'ALL 2020'!C278,TARTINE!E:E)</f>
        <v>0</v>
      </c>
      <c r="N278" s="15" t="n">
        <f aca="false">+SUMIF(IDF!F:F,'ALL 2020'!C278,IDF!D:D)</f>
        <v>47000</v>
      </c>
      <c r="O278" s="15" t="n">
        <f aca="false">+SUMIF(RYA!G:G,C278,RYA!E:E)</f>
        <v>0</v>
      </c>
      <c r="P278" s="15" t="n">
        <f aca="false">+SUMIF('SCI NOAH'!G:G,'ALL 2020'!C278,'SCI NOAH'!E:E)</f>
        <v>0</v>
      </c>
      <c r="Q278" s="15" t="n">
        <f aca="false">+SUMIF(SIM!F:F,'ALL 2020'!C278,SIM!D:D)</f>
        <v>50000</v>
      </c>
      <c r="R278" s="15" t="n">
        <f aca="false">+SUMIF('First Energy'!F:F,'ALL 2020'!C278,'First Energy'!D:D)</f>
        <v>107843840</v>
      </c>
      <c r="S278" s="15" t="n">
        <f aca="false">+SUMIF('ID Motors'!G:G,C278,'ID Motors'!E:E)</f>
        <v>44074737.5</v>
      </c>
      <c r="T278" s="15" t="n">
        <f aca="false">+SUMIF('ID RENTAL'!G:G,'ALL 2020'!C278,'ID RENTAL'!E:E)</f>
        <v>0</v>
      </c>
      <c r="U278" s="15" t="n">
        <f aca="false">+SUMIF('MCM '!G:G,'ALL 2020'!C278,'MCM '!E:E)</f>
        <v>52120000</v>
      </c>
      <c r="V278" s="15" t="n">
        <f aca="false">SUMIF(AGRIMOTORS!G:G,C278,AGRIMOTORS!E:E)</f>
        <v>14300000</v>
      </c>
      <c r="W278" s="15" t="n">
        <f aca="false">+SUMIF(BOVIMA!F:F,'ALL 2020'!C278,BOVIMA!D:D)</f>
        <v>53342124</v>
      </c>
      <c r="X278" s="15" t="n">
        <f aca="false">+SUMIF(AGRIFEED!F:F,'ALL 2020'!C278,AGRIFEED!D:D)</f>
        <v>57898740</v>
      </c>
      <c r="Y278" s="15" t="n">
        <f aca="false">SUMIF(AMIP!F:F,'ALL 2020'!C278,AMIP!D:D)</f>
        <v>0</v>
      </c>
      <c r="Z278" s="15" t="n">
        <f aca="false">+SUMIF(ISF!G:G,'ALL 2020'!C278,ISF!E:E)</f>
        <v>0</v>
      </c>
      <c r="AA278" s="29" t="n">
        <f aca="false">+SUMIF(DISCOI!G:G,'ALL 2020'!C278,DISCOI!E:E)</f>
        <v>0</v>
      </c>
      <c r="AB278" s="15" t="n">
        <f aca="false">+SUMIF(MABEL!F:F,'ALL 2020'!C278,MABEL!D:D)</f>
        <v>0</v>
      </c>
      <c r="AC278" s="15" t="n">
        <f aca="false">+SUMIF(NMP!F:F,'ALL 2020'!C278,NMP!D:D)</f>
        <v>0</v>
      </c>
      <c r="AD278" s="15" t="n">
        <f aca="false">SUMIF('AMCHO '!F:F,'ALL 2020'!C278,'AMCHO '!D:D)</f>
        <v>72661316</v>
      </c>
      <c r="AE278" s="41" t="n">
        <f aca="false">+SUMIF(CONFORTIS!G:G,'ALL 2020'!C278,CONFORTIS!E:E)</f>
        <v>0</v>
      </c>
      <c r="AF278" s="15" t="n">
        <f aca="false">+SUMIF('IRS IMMO'!G:G,'ALL 2020'!C278,'IRS IMMO'!E:E)</f>
        <v>0</v>
      </c>
      <c r="AG278" s="15" t="n">
        <f aca="false">+SUMIF(AGRIVETAM!F:F,'ALL 2020'!C278,AGRIVETAM!D:D)</f>
        <v>-82600</v>
      </c>
      <c r="AH278" s="15" t="n">
        <f aca="false">+SUMIF(EUROPAINTS!F:F,'ALL 2020'!C278,EUROPAINTS!D:D)</f>
        <v>0</v>
      </c>
      <c r="AI278" s="15" t="n">
        <f aca="false">+SUMIF('VET ABE'!F:F,'ALL 2020'!C278,'VET ABE'!E:E)</f>
        <v>150878605</v>
      </c>
      <c r="AJ278" s="15" t="n">
        <f aca="false">SUMIF('VET FIA'!F:F,'ALL 2020'!C278,'VET FIA'!E:E)</f>
        <v>91119228</v>
      </c>
      <c r="AK278" s="15" t="n">
        <f aca="false">+SUMIF('CSS SAKAY'!F:F,'ALL 2020'!C278,'CSS SAKAY'!D:D)</f>
        <v>0</v>
      </c>
      <c r="AL278" s="15" t="n">
        <f aca="false">+SUMIF(AGRIMA!F:F,'ALL 2020'!C278,AGRIMA!D:D)</f>
        <v>19900000</v>
      </c>
      <c r="AM278" s="15" t="n">
        <f aca="false">SUMIF('United Malagasy'!F:F,'ALL 2020'!C278,'United Malagasy'!D:D)</f>
        <v>0</v>
      </c>
      <c r="AN278" s="15" t="n">
        <f aca="false">+SUMIF(NUTRIFOOD!E:E,'ALL 2020'!C278,NUTRIFOOD!D:D)</f>
        <v>0</v>
      </c>
      <c r="AO278" s="15" t="n">
        <f aca="false">+SUMIF(FERRIS!H:H,'ALL 2020'!C278,FERRIS!F:F)</f>
        <v>57152000</v>
      </c>
      <c r="AP278" s="15" t="n">
        <f aca="false">+SUMIF(SEM!F:F,'ALL 2020'!C278,SEM!D:D)</f>
        <v>0</v>
      </c>
      <c r="AQ278" s="15" t="n">
        <f aca="false">+SUMIF(Madatrade!F:F,'ALL 2020'!C278,Madatrade!D:D)</f>
        <v>0</v>
      </c>
      <c r="AR278" s="15" t="n">
        <f aca="false">+SUMIF('FLY TECH'!F:F,'ALL 2020'!C278,'FLY TECH'!E:E)</f>
        <v>19400</v>
      </c>
      <c r="AS278" s="15" t="n">
        <f aca="false">+SUMIF('FIRST INVESTISSEMENT'!G:G,'ALL 2020'!C278,'FIRST INVESTISSEMENT'!E:E)</f>
        <v>20194285.72</v>
      </c>
      <c r="AT278" s="105" t="n">
        <f aca="false">+SUM(F278:AS278)</f>
        <v>1782147576.54</v>
      </c>
      <c r="AU278" s="106" t="n">
        <f aca="false">+AT278/$AW$3</f>
        <v>412913.228618707</v>
      </c>
    </row>
    <row r="279" customFormat="false" ht="17.25" hidden="false" customHeight="true" outlineLevel="0" collapsed="false">
      <c r="A279" s="6" t="str">
        <f aca="false">+LEFT(B279)</f>
        <v>6</v>
      </c>
      <c r="B279" s="6" t="str">
        <f aca="false">+LEFT(C279,3)</f>
        <v>625</v>
      </c>
      <c r="C279" s="20" t="n">
        <v>62501000</v>
      </c>
      <c r="D279" s="46" t="s">
        <v>2976</v>
      </c>
      <c r="E279" s="57" t="s">
        <v>169</v>
      </c>
      <c r="F279" s="15" t="n">
        <f aca="false">+SUMIF(AGRIFARM!H:H,C279,AGRIFARM!L:L)</f>
        <v>91657292.05</v>
      </c>
      <c r="G279" s="15" t="n">
        <f aca="false">+SUMIF(AGRICORP!I:I,C279,AGRICORP!E:E)</f>
        <v>0</v>
      </c>
      <c r="H279" s="15" t="n">
        <f aca="false">+SUMIF(SMTP!D:D,'ALL 2020'!C279,SMTP!G:G)</f>
        <v>215123440.4772</v>
      </c>
      <c r="I279" s="15" t="n">
        <f aca="false">+SUMIF(AGRIVET!G:G,C279,AGRIVET!E:E)</f>
        <v>191967155.06</v>
      </c>
      <c r="J279" s="15" t="n">
        <f aca="false">+SUMIF(AGRIVAL!G:G,'ALL 2020'!C279,AGRIVAL!E:E)</f>
        <v>112566212.49</v>
      </c>
      <c r="K279" s="15" t="n">
        <f aca="false">+SUMIF(AGRIKOBA!G:G,'ALL 2020'!C279,AGRIKOBA!E:E)</f>
        <v>3446854.03</v>
      </c>
      <c r="L279" s="15" t="n">
        <f aca="false">+SUMIF(LMOI!F:F,'ALL 2020'!C279,LMOI!D:D)</f>
        <v>140954898</v>
      </c>
      <c r="M279" s="15" t="n">
        <f aca="false">+SUMIF(TARTINE!G:G,'ALL 2020'!C279,TARTINE!E:E)</f>
        <v>14893526.59</v>
      </c>
      <c r="N279" s="15" t="n">
        <f aca="false">+SUMIF(IDF!F:F,'ALL 2020'!C279,IDF!D:D)</f>
        <v>36173227.78</v>
      </c>
      <c r="O279" s="15" t="n">
        <f aca="false">+SUMIF(RYA!G:G,C279,RYA!E:E)</f>
        <v>164464</v>
      </c>
      <c r="P279" s="15" t="n">
        <f aca="false">+SUMIF('SCI NOAH'!G:G,'ALL 2020'!C279,'SCI NOAH'!E:E)</f>
        <v>3502933.33</v>
      </c>
      <c r="Q279" s="15" t="n">
        <f aca="false">+SUMIF(SIM!F:F,'ALL 2020'!C279,SIM!D:D)</f>
        <v>414000</v>
      </c>
      <c r="R279" s="15" t="n">
        <f aca="false">+SUMIF('First Energy'!F:F,'ALL 2020'!C279,'First Energy'!D:D)</f>
        <v>15840270.28</v>
      </c>
      <c r="S279" s="15" t="n">
        <f aca="false">+SUMIF('ID Motors'!G:G,C279,'ID Motors'!E:E)</f>
        <v>46562346.52</v>
      </c>
      <c r="T279" s="15" t="n">
        <f aca="false">+SUMIF('ID RENTAL'!G:G,'ALL 2020'!C279,'ID RENTAL'!E:E)</f>
        <v>1779585.4</v>
      </c>
      <c r="U279" s="15" t="n">
        <f aca="false">+SUMIF('MCM '!G:G,'ALL 2020'!C279,'MCM '!E:E)</f>
        <v>33487288.37</v>
      </c>
      <c r="V279" s="15" t="n">
        <f aca="false">SUMIF(AGRIMOTORS!G:G,C279,AGRIMOTORS!E:E)</f>
        <v>16131465.28</v>
      </c>
      <c r="W279" s="15" t="n">
        <f aca="false">+SUMIF(BOVIMA!F:F,'ALL 2020'!C279,BOVIMA!D:D)</f>
        <v>191507331.43</v>
      </c>
      <c r="X279" s="15" t="n">
        <f aca="false">+SUMIF(AGRIFEED!F:F,'ALL 2020'!C279,AGRIFEED!D:D)</f>
        <v>22851210</v>
      </c>
      <c r="Y279" s="15" t="n">
        <f aca="false">SUMIF(AMIP!F:F,'ALL 2020'!C279,AMIP!D:D)</f>
        <v>0</v>
      </c>
      <c r="Z279" s="15" t="n">
        <f aca="false">+SUMIF(ISF!G:G,'ALL 2020'!C279,ISF!E:E)</f>
        <v>0</v>
      </c>
      <c r="AA279" s="29" t="n">
        <f aca="false">+SUMIF(DISCOI!G:G,'ALL 2020'!C279,DISCOI!E:E)</f>
        <v>-189012</v>
      </c>
      <c r="AB279" s="15" t="n">
        <f aca="false">+SUMIF(MABEL!F:F,'ALL 2020'!C279,MABEL!D:D)</f>
        <v>1417996</v>
      </c>
      <c r="AC279" s="15" t="n">
        <f aca="false">+SUMIF(NMP!F:F,'ALL 2020'!C279,NMP!D:D)</f>
        <v>-1278442</v>
      </c>
      <c r="AD279" s="15" t="n">
        <f aca="false">SUMIF('AMCHO '!F:F,'ALL 2020'!C279,'AMCHO '!D:D)</f>
        <v>17105913.78</v>
      </c>
      <c r="AE279" s="41" t="n">
        <f aca="false">+SUMIF(CONFORTIS!G:G,'ALL 2020'!C279,CONFORTIS!E:E)</f>
        <v>0</v>
      </c>
      <c r="AF279" s="15" t="n">
        <f aca="false">+SUMIF('IRS IMMO'!G:G,'ALL 2020'!C279,'IRS IMMO'!E:E)</f>
        <v>0</v>
      </c>
      <c r="AG279" s="15" t="n">
        <f aca="false">+SUMIF(AGRIVETAM!F:F,'ALL 2020'!C279,AGRIVETAM!D:D)</f>
        <v>29202739.91</v>
      </c>
      <c r="AH279" s="15" t="n">
        <f aca="false">+SUMIF(EUROPAINTS!F:F,'ALL 2020'!C279,EUROPAINTS!D:D)</f>
        <v>0</v>
      </c>
      <c r="AI279" s="15" t="n">
        <f aca="false">+SUMIF('VET ABE'!F:F,'ALL 2020'!C279,'VET ABE'!E:E)</f>
        <v>14774102</v>
      </c>
      <c r="AJ279" s="15" t="n">
        <f aca="false">SUMIF('VET FIA'!F:F,'ALL 2020'!C279,'VET FIA'!E:E)</f>
        <v>4297000</v>
      </c>
      <c r="AK279" s="15" t="n">
        <f aca="false">+SUMIF('CSS SAKAY'!F:F,'ALL 2020'!C279,'CSS SAKAY'!D:D)</f>
        <v>0</v>
      </c>
      <c r="AL279" s="15" t="n">
        <f aca="false">+SUMIF(AGRIMA!F:F,'ALL 2020'!C279,AGRIMA!D:D)</f>
        <v>1174900</v>
      </c>
      <c r="AM279" s="15" t="n">
        <f aca="false">SUMIF('United Malagasy'!F:F,'ALL 2020'!C279,'United Malagasy'!D:D)</f>
        <v>22742633</v>
      </c>
      <c r="AN279" s="15" t="n">
        <f aca="false">+SUMIF(NUTRIFOOD!E:E,'ALL 2020'!C279,NUTRIFOOD!D:D)</f>
        <v>0</v>
      </c>
      <c r="AO279" s="15" t="n">
        <f aca="false">+SUMIF(FERRIS!H:H,'ALL 2020'!C279,FERRIS!F:F)</f>
        <v>25576100</v>
      </c>
      <c r="AP279" s="15" t="n">
        <f aca="false">+SUMIF(SEM!F:F,'ALL 2020'!C279,SEM!D:D)</f>
        <v>27554300</v>
      </c>
      <c r="AQ279" s="15" t="n">
        <f aca="false">+SUMIF(Madatrade!F:F,'ALL 2020'!C279,Madatrade!D:D)</f>
        <v>24231128</v>
      </c>
      <c r="AR279" s="15" t="n">
        <f aca="false">+SUMIF('FLY TECH'!F:F,'ALL 2020'!C279,'FLY TECH'!E:E)</f>
        <v>31954600</v>
      </c>
      <c r="AS279" s="15" t="n">
        <f aca="false">+SUMIF('FIRST INVESTISSEMENT'!G:G,'ALL 2020'!C279,'FIRST INVESTISSEMENT'!E:E)</f>
        <v>0</v>
      </c>
      <c r="AT279" s="105" t="n">
        <f aca="false">+SUM(F279:AS279)</f>
        <v>1337587459.7772</v>
      </c>
      <c r="AU279" s="106" t="n">
        <f aca="false">+AT279/$AW$3</f>
        <v>309911.235100289</v>
      </c>
    </row>
    <row r="280" customFormat="false" ht="17.25" hidden="false" customHeight="true" outlineLevel="0" collapsed="false">
      <c r="A280" s="6" t="str">
        <f aca="false">+LEFT(B280)</f>
        <v>6</v>
      </c>
      <c r="B280" s="6" t="str">
        <f aca="false">+LEFT(C280,3)</f>
        <v>626</v>
      </c>
      <c r="C280" s="20" t="n">
        <v>62601000</v>
      </c>
      <c r="D280" s="46" t="s">
        <v>2976</v>
      </c>
      <c r="E280" s="57" t="s">
        <v>418</v>
      </c>
      <c r="F280" s="15" t="n">
        <f aca="false">+SUMIF(AGRIFARM!H:H,C280,AGRIFARM!L:L)</f>
        <v>45571769.65</v>
      </c>
      <c r="G280" s="15" t="n">
        <f aca="false">+SUMIF(AGRICORP!I:I,C280,AGRICORP!E:E)</f>
        <v>0</v>
      </c>
      <c r="H280" s="15" t="n">
        <f aca="false">+SUMIF(SMTP!D:D,'ALL 2020'!C280,SMTP!G:G)</f>
        <v>148692569.8</v>
      </c>
      <c r="I280" s="15" t="n">
        <f aca="false">+SUMIF(AGRIVET!G:G,C280,AGRIVET!E:E)</f>
        <v>77140297.93</v>
      </c>
      <c r="J280" s="15" t="n">
        <f aca="false">+SUMIF(AGRIVAL!G:G,'ALL 2020'!C280,AGRIVAL!E:E)</f>
        <v>392178.8</v>
      </c>
      <c r="K280" s="15" t="n">
        <f aca="false">+SUMIF(AGRIKOBA!G:G,'ALL 2020'!C280,AGRIKOBA!E:E)</f>
        <v>98044.7</v>
      </c>
      <c r="L280" s="15" t="n">
        <f aca="false">+SUMIF(LMOI!F:F,'ALL 2020'!C280,LMOI!D:D)</f>
        <v>0</v>
      </c>
      <c r="M280" s="15" t="n">
        <f aca="false">+SUMIF(TARTINE!G:G,'ALL 2020'!C280,TARTINE!E:E)</f>
        <v>19283299.32</v>
      </c>
      <c r="N280" s="15" t="n">
        <f aca="false">+SUMIF(IDF!F:F,'ALL 2020'!C280,IDF!D:D)</f>
        <v>49956345.96</v>
      </c>
      <c r="O280" s="15" t="n">
        <f aca="false">+SUMIF(RYA!G:G,C280,RYA!E:E)</f>
        <v>7526408</v>
      </c>
      <c r="P280" s="15" t="n">
        <f aca="false">+SUMIF('SCI NOAH'!G:G,'ALL 2020'!C280,'SCI NOAH'!E:E)</f>
        <v>0</v>
      </c>
      <c r="Q280" s="15" t="n">
        <f aca="false">+SUMIF(SIM!F:F,'ALL 2020'!C280,SIM!D:D)</f>
        <v>3203675.56</v>
      </c>
      <c r="R280" s="15" t="n">
        <f aca="false">+SUMIF('First Energy'!F:F,'ALL 2020'!C280,'First Energy'!D:D)</f>
        <v>1731284.48</v>
      </c>
      <c r="S280" s="15" t="n">
        <f aca="false">+SUMIF('ID Motors'!G:G,C280,'ID Motors'!E:E)</f>
        <v>-1634790</v>
      </c>
      <c r="T280" s="15" t="n">
        <f aca="false">+SUMIF('ID RENTAL'!G:G,'ALL 2020'!C280,'ID RENTAL'!E:E)</f>
        <v>0</v>
      </c>
      <c r="U280" s="15" t="n">
        <f aca="false">+SUMIF('MCM '!G:G,'ALL 2020'!C280,'MCM '!E:E)</f>
        <v>18757943.19</v>
      </c>
      <c r="V280" s="15" t="n">
        <f aca="false">SUMIF(AGRIMOTORS!G:G,C280,AGRIMOTORS!E:E)</f>
        <v>0</v>
      </c>
      <c r="W280" s="15" t="n">
        <f aca="false">+SUMIF(BOVIMA!F:F,'ALL 2020'!C280,BOVIMA!D:D)</f>
        <v>38118520.99</v>
      </c>
      <c r="X280" s="15" t="n">
        <f aca="false">+SUMIF(AGRIFEED!F:F,'ALL 2020'!C280,AGRIFEED!D:D)</f>
        <v>0</v>
      </c>
      <c r="Y280" s="15" t="n">
        <f aca="false">SUMIF(AMIP!F:F,'ALL 2020'!C280,AMIP!D:D)</f>
        <v>0</v>
      </c>
      <c r="Z280" s="15" t="n">
        <f aca="false">+SUMIF(ISF!G:G,'ALL 2020'!C280,ISF!E:E)</f>
        <v>0</v>
      </c>
      <c r="AA280" s="29" t="n">
        <f aca="false">+SUMIF(DISCOI!G:G,'ALL 2020'!C280,DISCOI!E:E)</f>
        <v>195.75</v>
      </c>
      <c r="AB280" s="15" t="n">
        <f aca="false">+SUMIF(MABEL!F:F,'ALL 2020'!C280,MABEL!D:D)</f>
        <v>2249829.77</v>
      </c>
      <c r="AC280" s="15" t="n">
        <f aca="false">+SUMIF(NMP!F:F,'ALL 2020'!C280,NMP!D:D)</f>
        <v>0</v>
      </c>
      <c r="AD280" s="15" t="n">
        <f aca="false">SUMIF('AMCHO '!F:F,'ALL 2020'!C280,'AMCHO '!D:D)</f>
        <v>10161595.54</v>
      </c>
      <c r="AE280" s="41" t="n">
        <f aca="false">+SUMIF(CONFORTIS!G:G,'ALL 2020'!C280,CONFORTIS!E:E)</f>
        <v>0</v>
      </c>
      <c r="AF280" s="15" t="n">
        <f aca="false">+SUMIF('IRS IMMO'!G:G,'ALL 2020'!C280,'IRS IMMO'!E:E)</f>
        <v>0</v>
      </c>
      <c r="AG280" s="15" t="n">
        <f aca="false">+SUMIF(AGRIVETAM!F:F,'ALL 2020'!C280,AGRIVETAM!D:D)</f>
        <v>12865560.4</v>
      </c>
      <c r="AH280" s="15" t="n">
        <f aca="false">+SUMIF(EUROPAINTS!F:F,'ALL 2020'!C280,EUROPAINTS!D:D)</f>
        <v>0</v>
      </c>
      <c r="AI280" s="15" t="n">
        <f aca="false">+SUMIF('VET ABE'!F:F,'ALL 2020'!C280,'VET ABE'!E:E)</f>
        <v>164306.5</v>
      </c>
      <c r="AJ280" s="15" t="n">
        <f aca="false">SUMIF('VET FIA'!F:F,'ALL 2020'!C280,'VET FIA'!E:E)</f>
        <v>0</v>
      </c>
      <c r="AK280" s="15" t="n">
        <f aca="false">+SUMIF('CSS SAKAY'!F:F,'ALL 2020'!C280,'CSS SAKAY'!D:D)</f>
        <v>0</v>
      </c>
      <c r="AL280" s="15" t="n">
        <f aca="false">+SUMIF(AGRIMA!F:F,'ALL 2020'!C280,AGRIMA!D:D)</f>
        <v>12953622.6</v>
      </c>
      <c r="AM280" s="15" t="n">
        <f aca="false">SUMIF('United Malagasy'!F:F,'ALL 2020'!C280,'United Malagasy'!D:D)</f>
        <v>32653322.65</v>
      </c>
      <c r="AN280" s="15" t="n">
        <f aca="false">+SUMIF(NUTRIFOOD!E:E,'ALL 2020'!C280,NUTRIFOOD!D:D)</f>
        <v>0</v>
      </c>
      <c r="AO280" s="15" t="n">
        <f aca="false">+SUMIF(FERRIS!H:H,'ALL 2020'!C280,FERRIS!F:F)</f>
        <v>836521.04</v>
      </c>
      <c r="AP280" s="15" t="n">
        <f aca="false">+SUMIF(SEM!F:F,'ALL 2020'!C280,SEM!D:D)</f>
        <v>1814304</v>
      </c>
      <c r="AQ280" s="15" t="n">
        <f aca="false">+SUMIF(Madatrade!F:F,'ALL 2020'!C280,Madatrade!D:D)</f>
        <v>40256351.45</v>
      </c>
      <c r="AR280" s="15" t="n">
        <f aca="false">+SUMIF('FLY TECH'!F:F,'ALL 2020'!C280,'FLY TECH'!E:E)</f>
        <v>0</v>
      </c>
      <c r="AS280" s="15" t="n">
        <f aca="false">+SUMIF('FIRST INVESTISSEMENT'!G:G,'ALL 2020'!C280,'FIRST INVESTISSEMENT'!E:E)</f>
        <v>0</v>
      </c>
      <c r="AT280" s="105" t="n">
        <f aca="false">+SUM(F280:AS280)</f>
        <v>522793158.08</v>
      </c>
      <c r="AU280" s="106" t="n">
        <f aca="false">+AT280/$AW$3</f>
        <v>121128.134192841</v>
      </c>
    </row>
    <row r="281" customFormat="false" ht="17.25" hidden="false" customHeight="true" outlineLevel="0" collapsed="false">
      <c r="A281" s="6" t="str">
        <f aca="false">+LEFT(B281)</f>
        <v>6</v>
      </c>
      <c r="B281" s="6" t="str">
        <f aca="false">+LEFT(C281,3)</f>
        <v>627</v>
      </c>
      <c r="C281" s="20" t="n">
        <v>62701000</v>
      </c>
      <c r="D281" s="46" t="s">
        <v>2976</v>
      </c>
      <c r="E281" s="57" t="s">
        <v>181</v>
      </c>
      <c r="F281" s="15" t="n">
        <f aca="false">+SUMIF(AGRIFARM!H:H,C281,AGRIFARM!L:L)</f>
        <v>50818831.74</v>
      </c>
      <c r="G281" s="15" t="n">
        <f aca="false">+SUMIF(AGRICORP!I:I,C281,AGRICORP!E:E)</f>
        <v>0</v>
      </c>
      <c r="H281" s="15" t="n">
        <f aca="false">+SUMIF(SMTP!D:D,'ALL 2020'!C281,SMTP!G:G)</f>
        <v>94006201.5123</v>
      </c>
      <c r="I281" s="15" t="n">
        <f aca="false">+SUMIF(AGRIVET!G:G,C281,AGRIVET!E:E)</f>
        <v>321262835.79</v>
      </c>
      <c r="J281" s="15" t="n">
        <f aca="false">+SUMIF(AGRIVAL!G:G,'ALL 2020'!C281,AGRIVAL!E:E)</f>
        <v>115265</v>
      </c>
      <c r="K281" s="15" t="n">
        <f aca="false">+SUMIF(AGRIKOBA!G:G,'ALL 2020'!C281,AGRIKOBA!E:E)</f>
        <v>0</v>
      </c>
      <c r="L281" s="15" t="n">
        <f aca="false">+SUMIF(LMOI!F:F,'ALL 2020'!C281,LMOI!D:D)</f>
        <v>5921880</v>
      </c>
      <c r="M281" s="15" t="n">
        <f aca="false">+SUMIF(TARTINE!G:G,'ALL 2020'!C281,TARTINE!E:E)</f>
        <v>13994006.83</v>
      </c>
      <c r="N281" s="15" t="n">
        <f aca="false">+SUMIF(IDF!F:F,'ALL 2020'!C281,IDF!D:D)</f>
        <v>9567401.4</v>
      </c>
      <c r="O281" s="15" t="n">
        <f aca="false">+SUMIF(RYA!G:G,C281,RYA!E:E)</f>
        <v>716875.21</v>
      </c>
      <c r="P281" s="15" t="n">
        <f aca="false">+SUMIF('SCI NOAH'!G:G,'ALL 2020'!C281,'SCI NOAH'!E:E)</f>
        <v>280666.71</v>
      </c>
      <c r="Q281" s="15" t="n">
        <f aca="false">+SUMIF(SIM!F:F,'ALL 2020'!C281,SIM!D:D)</f>
        <v>3274239.77</v>
      </c>
      <c r="R281" s="15" t="n">
        <f aca="false">+SUMIF('First Energy'!F:F,'ALL 2020'!C281,'First Energy'!D:D)</f>
        <v>2400</v>
      </c>
      <c r="S281" s="15" t="n">
        <f aca="false">+SUMIF('ID Motors'!G:G,C281,'ID Motors'!E:E)</f>
        <v>443935.46</v>
      </c>
      <c r="T281" s="15" t="n">
        <f aca="false">+SUMIF('ID RENTAL'!G:G,'ALL 2020'!C281,'ID RENTAL'!E:E)</f>
        <v>1789769.83</v>
      </c>
      <c r="U281" s="15" t="n">
        <f aca="false">+SUMIF('MCM '!G:G,'ALL 2020'!C281,'MCM '!E:E)</f>
        <v>39528939.43</v>
      </c>
      <c r="V281" s="15" t="n">
        <f aca="false">SUMIF(AGRIMOTORS!G:G,C281,AGRIMOTORS!E:E)</f>
        <v>159800</v>
      </c>
      <c r="W281" s="15" t="n">
        <f aca="false">+SUMIF(BOVIMA!F:F,'ALL 2020'!C281,BOVIMA!D:D)</f>
        <v>21401532.89</v>
      </c>
      <c r="X281" s="15" t="n">
        <f aca="false">+SUMIF(AGRIFEED!F:F,'ALL 2020'!C281,AGRIFEED!D:D)</f>
        <v>0</v>
      </c>
      <c r="Y281" s="15" t="n">
        <f aca="false">SUMIF(AMIP!F:F,'ALL 2020'!C281,AMIP!D:D)</f>
        <v>120000</v>
      </c>
      <c r="Z281" s="15" t="n">
        <f aca="false">+SUMIF(ISF!G:G,'ALL 2020'!C281,ISF!E:E)</f>
        <v>6000</v>
      </c>
      <c r="AA281" s="29" t="n">
        <f aca="false">+SUMIF(DISCOI!G:G,'ALL 2020'!C281,DISCOI!E:E)</f>
        <v>5071824.32</v>
      </c>
      <c r="AB281" s="15" t="n">
        <f aca="false">+SUMIF(MABEL!F:F,'ALL 2020'!C281,MABEL!D:D)</f>
        <v>2576166.51</v>
      </c>
      <c r="AC281" s="15" t="n">
        <f aca="false">+SUMIF(NMP!F:F,'ALL 2020'!C281,NMP!D:D)</f>
        <v>1594479.68</v>
      </c>
      <c r="AD281" s="15" t="n">
        <f aca="false">SUMIF('AMCHO '!F:F,'ALL 2020'!C281,'AMCHO '!D:D)</f>
        <v>61448686.41</v>
      </c>
      <c r="AE281" s="41" t="n">
        <f aca="false">+SUMIF(CONFORTIS!G:G,'ALL 2020'!C281,CONFORTIS!E:E)</f>
        <v>0</v>
      </c>
      <c r="AF281" s="15" t="n">
        <f aca="false">+SUMIF('IRS IMMO'!G:G,'ALL 2020'!C281,'IRS IMMO'!E:E)</f>
        <v>282000</v>
      </c>
      <c r="AG281" s="15" t="n">
        <f aca="false">+SUMIF(AGRIVETAM!F:F,'ALL 2020'!C281,AGRIVETAM!D:D)</f>
        <v>872479.99</v>
      </c>
      <c r="AH281" s="15" t="n">
        <f aca="false">+SUMIF(EUROPAINTS!F:F,'ALL 2020'!C281,EUROPAINTS!D:D)</f>
        <v>60400</v>
      </c>
      <c r="AI281" s="15" t="n">
        <f aca="false">+SUMIF('VET ABE'!F:F,'ALL 2020'!C281,'VET ABE'!E:E)</f>
        <v>294880</v>
      </c>
      <c r="AJ281" s="15" t="n">
        <f aca="false">SUMIF('VET FIA'!F:F,'ALL 2020'!C281,'VET FIA'!E:E)</f>
        <v>0</v>
      </c>
      <c r="AK281" s="15" t="n">
        <f aca="false">+SUMIF('CSS SAKAY'!F:F,'ALL 2020'!C281,'CSS SAKAY'!D:D)</f>
        <v>944138.28</v>
      </c>
      <c r="AL281" s="15" t="n">
        <f aca="false">+SUMIF(AGRIMA!F:F,'ALL 2020'!C281,AGRIMA!D:D)</f>
        <v>2299737.09</v>
      </c>
      <c r="AM281" s="15" t="n">
        <f aca="false">SUMIF('United Malagasy'!F:F,'ALL 2020'!C281,'United Malagasy'!D:D)</f>
        <v>933632.22</v>
      </c>
      <c r="AN281" s="15" t="n">
        <f aca="false">+SUMIF(NUTRIFOOD!E:E,'ALL 2020'!C281,NUTRIFOOD!D:D)</f>
        <v>0</v>
      </c>
      <c r="AO281" s="15" t="n">
        <f aca="false">+SUMIF(FERRIS!H:H,'ALL 2020'!C281,FERRIS!F:F)</f>
        <v>0</v>
      </c>
      <c r="AP281" s="15" t="n">
        <f aca="false">+SUMIF(SEM!F:F,'ALL 2020'!C281,SEM!D:D)</f>
        <v>82763.47</v>
      </c>
      <c r="AQ281" s="15" t="n">
        <f aca="false">+SUMIF(Madatrade!F:F,'ALL 2020'!C281,Madatrade!D:D)</f>
        <v>138270750.26</v>
      </c>
      <c r="AR281" s="15" t="n">
        <f aca="false">+SUMIF('FLY TECH'!F:F,'ALL 2020'!C281,'FLY TECH'!E:E)</f>
        <v>0</v>
      </c>
      <c r="AS281" s="15" t="n">
        <f aca="false">+SUMIF('FIRST INVESTISSEMENT'!G:G,'ALL 2020'!C281,'FIRST INVESTISSEMENT'!E:E)</f>
        <v>35248533.01</v>
      </c>
      <c r="AT281" s="105" t="n">
        <f aca="false">+SUM(F281:AS281)</f>
        <v>813391052.8123</v>
      </c>
      <c r="AU281" s="106" t="n">
        <f aca="false">+AT281/$AW$3</f>
        <v>188457.97630203</v>
      </c>
    </row>
    <row r="282" customFormat="false" ht="17.25" hidden="false" customHeight="true" outlineLevel="0" collapsed="false">
      <c r="A282" s="6" t="str">
        <f aca="false">+LEFT(B282)</f>
        <v>6</v>
      </c>
      <c r="B282" s="6" t="str">
        <f aca="false">+LEFT(C282,3)</f>
        <v>628</v>
      </c>
      <c r="C282" s="20" t="n">
        <v>62800000</v>
      </c>
      <c r="D282" s="46" t="s">
        <v>2976</v>
      </c>
      <c r="E282" s="57" t="s">
        <v>441</v>
      </c>
      <c r="F282" s="15" t="n">
        <f aca="false">+SUMIF(AGRIFARM!H:H,C282,AGRIFARM!L:L)</f>
        <v>158400</v>
      </c>
      <c r="G282" s="15" t="n">
        <f aca="false">+SUMIF(AGRICORP!I:I,C282,AGRICORP!E:E)</f>
        <v>0</v>
      </c>
      <c r="H282" s="15" t="n">
        <f aca="false">+SUMIF(SMTP!D:D,'ALL 2020'!C282,SMTP!G:G)</f>
        <v>1729200</v>
      </c>
      <c r="I282" s="15" t="n">
        <f aca="false">+SUMIF(AGRIVET!G:G,C282,AGRIVET!E:E)</f>
        <v>13246000</v>
      </c>
      <c r="J282" s="15" t="n">
        <f aca="false">+SUMIF(AGRIVAL!G:G,'ALL 2020'!C282,AGRIVAL!E:E)</f>
        <v>79200</v>
      </c>
      <c r="K282" s="15" t="n">
        <f aca="false">+SUMIF(AGRIKOBA!G:G,'ALL 2020'!C282,AGRIKOBA!E:E)</f>
        <v>0</v>
      </c>
      <c r="L282" s="15" t="n">
        <f aca="false">+SUMIF(LMOI!F:F,'ALL 2020'!C282,LMOI!D:D)</f>
        <v>0</v>
      </c>
      <c r="M282" s="15" t="n">
        <f aca="false">+SUMIF(TARTINE!G:G,'ALL 2020'!C282,TARTINE!E:E)</f>
        <v>5000000</v>
      </c>
      <c r="N282" s="15" t="n">
        <f aca="false">+SUMIF(IDF!F:F,'ALL 2020'!C282,IDF!D:D)</f>
        <v>0</v>
      </c>
      <c r="O282" s="15" t="n">
        <f aca="false">+SUMIF(RYA!G:G,C282,RYA!E:E)</f>
        <v>0</v>
      </c>
      <c r="P282" s="15" t="n">
        <f aca="false">+SUMIF('SCI NOAH'!G:G,'ALL 2020'!C282,'SCI NOAH'!E:E)</f>
        <v>0</v>
      </c>
      <c r="Q282" s="15" t="n">
        <f aca="false">+SUMIF(SIM!F:F,'ALL 2020'!C282,SIM!D:D)</f>
        <v>0</v>
      </c>
      <c r="R282" s="15" t="n">
        <f aca="false">+SUMIF('First Energy'!F:F,'ALL 2020'!C282,'First Energy'!D:D)</f>
        <v>0</v>
      </c>
      <c r="S282" s="15" t="n">
        <f aca="false">+SUMIF('ID Motors'!G:G,C282,'ID Motors'!E:E)</f>
        <v>1000000</v>
      </c>
      <c r="T282" s="15" t="n">
        <f aca="false">+SUMIF('ID RENTAL'!G:G,'ALL 2020'!C282,'ID RENTAL'!E:E)</f>
        <v>0</v>
      </c>
      <c r="U282" s="15" t="n">
        <f aca="false">+SUMIF('MCM '!G:G,'ALL 2020'!C282,'MCM '!E:E)</f>
        <v>0</v>
      </c>
      <c r="V282" s="15" t="n">
        <f aca="false">SUMIF(AGRIMOTORS!G:G,C282,AGRIMOTORS!E:E)</f>
        <v>0</v>
      </c>
      <c r="W282" s="15" t="n">
        <f aca="false">+SUMIF(BOVIMA!F:F,'ALL 2020'!C282,BOVIMA!D:D)</f>
        <v>0</v>
      </c>
      <c r="X282" s="15" t="n">
        <f aca="false">+SUMIF(AGRIFEED!F:F,'ALL 2020'!C282,AGRIFEED!D:D)</f>
        <v>0</v>
      </c>
      <c r="Y282" s="15" t="n">
        <f aca="false">SUMIF(AMIP!F:F,'ALL 2020'!C282,AMIP!D:D)</f>
        <v>0</v>
      </c>
      <c r="Z282" s="15" t="n">
        <f aca="false">+SUMIF(ISF!G:G,'ALL 2020'!C282,ISF!E:E)</f>
        <v>0</v>
      </c>
      <c r="AA282" s="29" t="n">
        <f aca="false">+SUMIF(DISCOI!G:G,'ALL 2020'!C282,DISCOI!E:E)</f>
        <v>0</v>
      </c>
      <c r="AB282" s="15" t="n">
        <f aca="false">+SUMIF(MABEL!F:F,'ALL 2020'!C282,MABEL!D:D)</f>
        <v>0</v>
      </c>
      <c r="AC282" s="15" t="n">
        <f aca="false">+SUMIF(NMP!F:F,'ALL 2020'!C282,NMP!D:D)</f>
        <v>0</v>
      </c>
      <c r="AD282" s="15" t="n">
        <f aca="false">SUMIF('AMCHO '!F:F,'ALL 2020'!C282,'AMCHO '!D:D)</f>
        <v>5304064.5</v>
      </c>
      <c r="AE282" s="41" t="n">
        <f aca="false">+SUMIF(CONFORTIS!G:G,'ALL 2020'!C282,CONFORTIS!E:E)</f>
        <v>0</v>
      </c>
      <c r="AF282" s="15" t="n">
        <f aca="false">+SUMIF('IRS IMMO'!G:G,'ALL 2020'!C282,'IRS IMMO'!E:E)</f>
        <v>0</v>
      </c>
      <c r="AG282" s="15" t="n">
        <f aca="false">+SUMIF(AGRIVETAM!F:F,'ALL 2020'!C282,AGRIVETAM!D:D)</f>
        <v>0</v>
      </c>
      <c r="AH282" s="15" t="n">
        <f aca="false">+SUMIF(EUROPAINTS!F:F,'ALL 2020'!C282,EUROPAINTS!D:D)</f>
        <v>0</v>
      </c>
      <c r="AI282" s="15" t="n">
        <f aca="false">+SUMIF('VET ABE'!F:F,'ALL 2020'!C282,'VET ABE'!E:E)</f>
        <v>0</v>
      </c>
      <c r="AJ282" s="15" t="n">
        <f aca="false">SUMIF('VET FIA'!F:F,'ALL 2020'!C282,'VET FIA'!E:E)</f>
        <v>0</v>
      </c>
      <c r="AK282" s="15" t="n">
        <f aca="false">+SUMIF('CSS SAKAY'!F:F,'ALL 2020'!C282,'CSS SAKAY'!D:D)</f>
        <v>0</v>
      </c>
      <c r="AL282" s="15" t="n">
        <f aca="false">+SUMIF(AGRIMA!F:F,'ALL 2020'!C282,AGRIMA!D:D)</f>
        <v>0</v>
      </c>
      <c r="AM282" s="15" t="n">
        <f aca="false">SUMIF('United Malagasy'!F:F,'ALL 2020'!C282,'United Malagasy'!D:D)</f>
        <v>0</v>
      </c>
      <c r="AN282" s="15" t="n">
        <f aca="false">+SUMIF(NUTRIFOOD!E:E,'ALL 2020'!C282,NUTRIFOOD!D:D)</f>
        <v>0</v>
      </c>
      <c r="AO282" s="15" t="n">
        <f aca="false">+SUMIF(FERRIS!H:H,'ALL 2020'!C282,FERRIS!F:F)</f>
        <v>0</v>
      </c>
      <c r="AP282" s="15" t="n">
        <f aca="false">+SUMIF(SEM!F:F,'ALL 2020'!C282,SEM!D:D)</f>
        <v>0</v>
      </c>
      <c r="AQ282" s="15" t="n">
        <f aca="false">+SUMIF(Madatrade!F:F,'ALL 2020'!C282,Madatrade!D:D)</f>
        <v>0</v>
      </c>
      <c r="AR282" s="15" t="n">
        <f aca="false">+SUMIF('FLY TECH'!F:F,'ALL 2020'!C282,'FLY TECH'!E:E)</f>
        <v>0</v>
      </c>
      <c r="AS282" s="15" t="n">
        <f aca="false">+SUMIF('FIRST INVESTISSEMENT'!G:G,'ALL 2020'!C282,'FIRST INVESTISSEMENT'!E:E)</f>
        <v>0</v>
      </c>
      <c r="AT282" s="105" t="n">
        <f aca="false">+SUM(F282:AS282)</f>
        <v>26516864.5</v>
      </c>
      <c r="AU282" s="106" t="n">
        <f aca="false">+AT282/$AW$3</f>
        <v>6143.80328412383</v>
      </c>
    </row>
    <row r="283" customFormat="false" ht="17.25" hidden="false" customHeight="true" outlineLevel="0" collapsed="false">
      <c r="A283" s="6" t="str">
        <f aca="false">+LEFT(B283)</f>
        <v>6</v>
      </c>
      <c r="B283" s="6" t="str">
        <f aca="false">+LEFT(C283,3)</f>
        <v>631</v>
      </c>
      <c r="C283" s="20" t="n">
        <v>63100000</v>
      </c>
      <c r="D283" s="46" t="s">
        <v>2977</v>
      </c>
      <c r="E283" s="57" t="s">
        <v>1435</v>
      </c>
      <c r="F283" s="15" t="n">
        <f aca="false">+SUMIF(AGRIFARM!H:H,C283,AGRIFARM!L:L)</f>
        <v>0</v>
      </c>
      <c r="G283" s="15" t="n">
        <f aca="false">+SUMIF(AGRICORP!I:I,C283,AGRICORP!E:E)</f>
        <v>0</v>
      </c>
      <c r="H283" s="15" t="n">
        <f aca="false">+SUMIF(SMTP!D:D,'ALL 2020'!C283,SMTP!G:G)</f>
        <v>0</v>
      </c>
      <c r="I283" s="15" t="n">
        <f aca="false">+SUMIF(AGRIVET!G:G,C283,AGRIVET!E:E)</f>
        <v>0</v>
      </c>
      <c r="J283" s="15"/>
      <c r="K283" s="15"/>
      <c r="M283" s="15" t="n">
        <f aca="false">+SUMIF(TARTINE!G:G,'ALL 2020'!C283,TARTINE!E:E)</f>
        <v>0</v>
      </c>
      <c r="N283" s="15" t="n">
        <f aca="false">+SUMIF(IDF!F:F,'ALL 2020'!C283,IDF!D:D)</f>
        <v>0</v>
      </c>
      <c r="O283" s="15" t="n">
        <f aca="false">+SUMIF(RYA!G:G,C283,RYA!E:E)</f>
        <v>0</v>
      </c>
      <c r="P283" s="15" t="n">
        <f aca="false">+SUMIF('SCI NOAH'!G:G,'ALL 2020'!C283,'SCI NOAH'!E:E)</f>
        <v>0</v>
      </c>
      <c r="Q283" s="15" t="n">
        <f aca="false">+SUMIF(SIM!F:F,'ALL 2020'!C283,SIM!D:D)</f>
        <v>0</v>
      </c>
      <c r="R283" s="15" t="n">
        <f aca="false">+SUMIF('First Energy'!F:F,'ALL 2020'!C283,'First Energy'!D:D)</f>
        <v>0</v>
      </c>
      <c r="S283" s="15" t="n">
        <f aca="false">+SUMIF('ID Motors'!G:G,C283,'ID Motors'!E:E)</f>
        <v>0</v>
      </c>
      <c r="T283" s="15" t="n">
        <f aca="false">+SUMIF('ID RENTAL'!G:G,'ALL 2020'!C283,'ID RENTAL'!E:E)</f>
        <v>0</v>
      </c>
      <c r="U283" s="15" t="n">
        <f aca="false">+SUMIF('MCM '!G:G,'ALL 2020'!C283,'MCM '!E:E)</f>
        <v>0</v>
      </c>
      <c r="V283" s="15" t="n">
        <f aca="false">SUMIF(AGRIMOTORS!G:G,C283,AGRIMOTORS!E:E)</f>
        <v>0</v>
      </c>
      <c r="W283" s="15" t="n">
        <f aca="false">+SUMIF(BOVIMA!F:F,'ALL 2020'!C283,BOVIMA!D:D)</f>
        <v>0</v>
      </c>
      <c r="X283" s="15" t="n">
        <f aca="false">+SUMIF(AGRIFEED!F:F,'ALL 2020'!C283,AGRIFEED!D:D)</f>
        <v>0</v>
      </c>
      <c r="Y283" s="15" t="n">
        <f aca="false">SUMIF(AMIP!F:F,'ALL 2020'!C283,AMIP!D:D)</f>
        <v>0</v>
      </c>
      <c r="Z283" s="15" t="n">
        <f aca="false">+SUMIF(ISF!G:G,'ALL 2020'!C283,ISF!E:E)</f>
        <v>0</v>
      </c>
      <c r="AA283" s="29" t="n">
        <f aca="false">+SUMIF(DISCOI!G:G,'ALL 2020'!C283,DISCOI!E:E)</f>
        <v>0</v>
      </c>
      <c r="AB283" s="15" t="n">
        <f aca="false">+SUMIF(MABEL!F:F,'ALL 2020'!C283,MABEL!D:D)</f>
        <v>0</v>
      </c>
      <c r="AC283" s="15" t="n">
        <f aca="false">+SUMIF(NMP!F:F,'ALL 2020'!C283,NMP!D:D)</f>
        <v>0</v>
      </c>
      <c r="AD283" s="15" t="n">
        <f aca="false">SUMIF('AMCHO '!F:F,'ALL 2020'!C283,'AMCHO '!D:D)</f>
        <v>0</v>
      </c>
      <c r="AE283" s="41" t="n">
        <f aca="false">+SUMIF(CONFORTIS!G:G,'ALL 2020'!C283,CONFORTIS!E:E)</f>
        <v>0</v>
      </c>
      <c r="AF283" s="15" t="n">
        <f aca="false">+SUMIF('IRS IMMO'!G:G,'ALL 2020'!C283,'IRS IMMO'!E:E)</f>
        <v>0</v>
      </c>
      <c r="AG283" s="15" t="n">
        <f aca="false">+SUMIF(AGRIVETAM!F:F,'ALL 2020'!C283,AGRIVETAM!D:D)</f>
        <v>0</v>
      </c>
      <c r="AH283" s="15" t="n">
        <f aca="false">+SUMIF(EUROPAINTS!F:F,'ALL 2020'!C283,EUROPAINTS!D:D)</f>
        <v>0</v>
      </c>
      <c r="AI283" s="15" t="n">
        <f aca="false">+SUMIF('VET ABE'!F:F,'ALL 2020'!C283,'VET ABE'!E:E)</f>
        <v>0</v>
      </c>
      <c r="AJ283" s="15" t="n">
        <f aca="false">SUMIF('VET FIA'!F:F,'ALL 2020'!C283,'VET FIA'!E:E)</f>
        <v>0</v>
      </c>
      <c r="AK283" s="15" t="n">
        <f aca="false">+SUMIF('CSS SAKAY'!F:F,'ALL 2020'!C283,'CSS SAKAY'!D:D)</f>
        <v>0</v>
      </c>
      <c r="AL283" s="15" t="n">
        <f aca="false">+SUMIF(AGRIMA!F:F,'ALL 2020'!C283,AGRIMA!D:D)</f>
        <v>0</v>
      </c>
      <c r="AM283" s="15" t="n">
        <f aca="false">SUMIF('United Malagasy'!F:F,'ALL 2020'!C283,'United Malagasy'!D:D)</f>
        <v>0</v>
      </c>
      <c r="AN283" s="15" t="n">
        <f aca="false">+SUMIF(NUTRIFOOD!E:E,'ALL 2020'!C283,NUTRIFOOD!D:D)</f>
        <v>0</v>
      </c>
      <c r="AO283" s="15" t="n">
        <f aca="false">+SUMIF(FERRIS!H:H,'ALL 2020'!C283,FERRIS!F:F)</f>
        <v>0</v>
      </c>
      <c r="AP283" s="15" t="n">
        <f aca="false">+SUMIF(SEM!F:F,'ALL 2020'!C283,SEM!D:D)</f>
        <v>0</v>
      </c>
      <c r="AQ283" s="15" t="n">
        <f aca="false">+SUMIF(Madatrade!F:F,'ALL 2020'!C283,Madatrade!D:D)</f>
        <v>0</v>
      </c>
      <c r="AR283" s="15" t="n">
        <f aca="false">+SUMIF('FLY TECH'!F:F,'ALL 2020'!C283,'FLY TECH'!E:E)</f>
        <v>0</v>
      </c>
      <c r="AS283" s="15" t="n">
        <f aca="false">+SUMIF('FIRST INVESTISSEMENT'!G:G,'ALL 2020'!C283,'FIRST INVESTISSEMENT'!E:E)</f>
        <v>0</v>
      </c>
      <c r="AT283" s="105" t="n">
        <f aca="false">+SUM(F283:AS283)</f>
        <v>0</v>
      </c>
      <c r="AU283" s="106" t="n">
        <f aca="false">+AT283/$AW$3</f>
        <v>0</v>
      </c>
    </row>
    <row r="284" customFormat="false" ht="17.25" hidden="false" customHeight="true" outlineLevel="0" collapsed="false">
      <c r="A284" s="6" t="str">
        <f aca="false">+LEFT(B284)</f>
        <v>6</v>
      </c>
      <c r="B284" s="6" t="str">
        <f aca="false">+LEFT(C284,3)</f>
        <v>635</v>
      </c>
      <c r="C284" s="20" t="n">
        <v>63500000</v>
      </c>
      <c r="D284" s="46" t="s">
        <v>2977</v>
      </c>
      <c r="E284" s="57" t="s">
        <v>189</v>
      </c>
      <c r="F284" s="15" t="n">
        <f aca="false">+SUMIF(AGRIFARM!H:H,C284,AGRIFARM!L:L)</f>
        <v>0</v>
      </c>
      <c r="G284" s="15" t="n">
        <f aca="false">+SUMIF(AGRICORP!I:I,C284,AGRICORP!E:E)</f>
        <v>0</v>
      </c>
      <c r="H284" s="15" t="n">
        <f aca="false">+SUMIF(SMTP!D:D,'ALL 2020'!C284,SMTP!G:G)</f>
        <v>39863374</v>
      </c>
      <c r="I284" s="15" t="n">
        <f aca="false">+SUMIF(AGRIVET!G:G,C284,AGRIVET!E:E)</f>
        <v>22778928</v>
      </c>
      <c r="J284" s="15" t="n">
        <f aca="false">+SUMIF(AGRIVAL!G:G,'ALL 2020'!C284,AGRIVAL!E:E)</f>
        <v>0</v>
      </c>
      <c r="K284" s="15" t="n">
        <f aca="false">+SUMIF(AGRIKOBA!G:G,'ALL 2020'!C284,AGRIKOBA!E:E)</f>
        <v>0</v>
      </c>
      <c r="L284" s="15" t="n">
        <f aca="false">+SUMIF(LMOI!F:F,'ALL 2020'!C284,LMOI!D:D)</f>
        <v>0</v>
      </c>
      <c r="M284" s="15" t="n">
        <f aca="false">+SUMIF(TARTINE!G:G,'ALL 2020'!C284,TARTINE!E:E)</f>
        <v>14246414</v>
      </c>
      <c r="N284" s="15" t="n">
        <f aca="false">+SUMIF(IDF!F:F,'ALL 2020'!C284,IDF!D:D)</f>
        <v>0</v>
      </c>
      <c r="O284" s="15" t="n">
        <f aca="false">+SUMIF(RYA!G:G,C284,RYA!E:E)</f>
        <v>32000</v>
      </c>
      <c r="P284" s="15" t="n">
        <f aca="false">+SUMIF('SCI NOAH'!G:G,'ALL 2020'!C284,'SCI NOAH'!E:E)</f>
        <v>0</v>
      </c>
      <c r="Q284" s="15" t="n">
        <f aca="false">+SUMIF(SIM!F:F,'ALL 2020'!C284,SIM!D:D)</f>
        <v>0</v>
      </c>
      <c r="R284" s="15" t="n">
        <f aca="false">+SUMIF('First Energy'!F:F,'ALL 2020'!C284,'First Energy'!D:D)</f>
        <v>0</v>
      </c>
      <c r="S284" s="15" t="n">
        <f aca="false">+SUMIF('ID Motors'!G:G,C284,'ID Motors'!E:E)</f>
        <v>0</v>
      </c>
      <c r="T284" s="15" t="n">
        <f aca="false">+SUMIF('ID RENTAL'!G:G,'ALL 2020'!C284,'ID RENTAL'!E:E)</f>
        <v>0</v>
      </c>
      <c r="U284" s="15" t="n">
        <f aca="false">+SUMIF('MCM '!G:G,'ALL 2020'!C284,'MCM '!E:E)</f>
        <v>20711000</v>
      </c>
      <c r="V284" s="15" t="n">
        <f aca="false">SUMIF(AGRIMOTORS!G:G,C284,AGRIMOTORS!E:E)</f>
        <v>0</v>
      </c>
      <c r="W284" s="15" t="n">
        <f aca="false">+SUMIF(BOVIMA!F:F,'ALL 2020'!C284,BOVIMA!D:D)</f>
        <v>0</v>
      </c>
      <c r="X284" s="15" t="n">
        <f aca="false">+SUMIF(AGRIFEED!F:F,'ALL 2020'!C284,AGRIFEED!D:D)</f>
        <v>0</v>
      </c>
      <c r="Y284" s="15" t="n">
        <f aca="false">SUMIF(AMIP!F:F,'ALL 2020'!C284,AMIP!D:D)</f>
        <v>0</v>
      </c>
      <c r="Z284" s="15" t="n">
        <f aca="false">+SUMIF(ISF!G:G,'ALL 2020'!C284,ISF!E:E)</f>
        <v>0</v>
      </c>
      <c r="AA284" s="29" t="n">
        <f aca="false">+SUMIF(DISCOI!G:G,'ALL 2020'!C284,DISCOI!E:E)</f>
        <v>16757000</v>
      </c>
      <c r="AB284" s="15" t="n">
        <f aca="false">+SUMIF(MABEL!F:F,'ALL 2020'!C284,MABEL!D:D)</f>
        <v>24000</v>
      </c>
      <c r="AC284" s="15" t="n">
        <f aca="false">+SUMIF(NMP!F:F,'ALL 2020'!C284,NMP!D:D)</f>
        <v>0</v>
      </c>
      <c r="AD284" s="15" t="n">
        <f aca="false">SUMIF('AMCHO '!F:F,'ALL 2020'!C284,'AMCHO '!D:D)</f>
        <v>2000</v>
      </c>
      <c r="AE284" s="41" t="n">
        <f aca="false">+SUMIF(CONFORTIS!G:G,'ALL 2020'!C284,CONFORTIS!E:E)</f>
        <v>0</v>
      </c>
      <c r="AF284" s="15" t="n">
        <f aca="false">+SUMIF('IRS IMMO'!G:G,'ALL 2020'!C284,'IRS IMMO'!E:E)</f>
        <v>0</v>
      </c>
      <c r="AG284" s="15" t="n">
        <f aca="false">+SUMIF(AGRIVETAM!F:F,'ALL 2020'!C284,AGRIVETAM!D:D)</f>
        <v>0</v>
      </c>
      <c r="AH284" s="15" t="n">
        <f aca="false">+SUMIF(EUROPAINTS!F:F,'ALL 2020'!C284,EUROPAINTS!D:D)</f>
        <v>0</v>
      </c>
      <c r="AI284" s="15" t="n">
        <f aca="false">+SUMIF('VET ABE'!F:F,'ALL 2020'!C284,'VET ABE'!E:E)</f>
        <v>60000</v>
      </c>
      <c r="AJ284" s="15" t="n">
        <f aca="false">SUMIF('VET FIA'!F:F,'ALL 2020'!C284,'VET FIA'!E:E)</f>
        <v>0</v>
      </c>
      <c r="AK284" s="15" t="n">
        <f aca="false">+SUMIF('CSS SAKAY'!F:F,'ALL 2020'!C284,'CSS SAKAY'!D:D)</f>
        <v>0</v>
      </c>
      <c r="AL284" s="15" t="n">
        <f aca="false">+SUMIF(AGRIMA!F:F,'ALL 2020'!C284,AGRIMA!D:D)</f>
        <v>0</v>
      </c>
      <c r="AM284" s="15" t="n">
        <f aca="false">SUMIF('United Malagasy'!F:F,'ALL 2020'!C284,'United Malagasy'!D:D)</f>
        <v>540000</v>
      </c>
      <c r="AN284" s="15" t="n">
        <f aca="false">+SUMIF(NUTRIFOOD!E:E,'ALL 2020'!C284,NUTRIFOOD!D:D)</f>
        <v>0</v>
      </c>
      <c r="AO284" s="15" t="n">
        <f aca="false">+SUMIF(FERRIS!H:H,'ALL 2020'!C284,FERRIS!F:F)</f>
        <v>0</v>
      </c>
      <c r="AP284" s="15" t="n">
        <f aca="false">+SUMIF(SEM!F:F,'ALL 2020'!C284,SEM!D:D)</f>
        <v>0</v>
      </c>
      <c r="AQ284" s="15" t="n">
        <f aca="false">+SUMIF(Madatrade!F:F,'ALL 2020'!C284,Madatrade!D:D)</f>
        <v>10000</v>
      </c>
      <c r="AR284" s="15" t="n">
        <f aca="false">+SUMIF('FLY TECH'!F:F,'ALL 2020'!C284,'FLY TECH'!E:E)</f>
        <v>0</v>
      </c>
      <c r="AS284" s="15" t="n">
        <f aca="false">+SUMIF('FIRST INVESTISSEMENT'!G:G,'ALL 2020'!C284,'FIRST INVESTISSEMENT'!E:E)</f>
        <v>0</v>
      </c>
      <c r="AT284" s="105" t="n">
        <f aca="false">+SUM(F284:AS284)</f>
        <v>115024716</v>
      </c>
      <c r="AU284" s="106" t="n">
        <f aca="false">+AT284/$AW$3</f>
        <v>26650.557720209</v>
      </c>
    </row>
    <row r="285" customFormat="false" ht="17.25" hidden="false" customHeight="true" outlineLevel="0" collapsed="false">
      <c r="A285" s="6" t="str">
        <f aca="false">+LEFT(B285)</f>
        <v>6</v>
      </c>
      <c r="B285" s="6" t="str">
        <f aca="false">+LEFT(C285,3)</f>
        <v>635</v>
      </c>
      <c r="C285" s="20" t="n">
        <v>63501000</v>
      </c>
      <c r="D285" s="46" t="s">
        <v>2977</v>
      </c>
      <c r="E285" s="57" t="s">
        <v>443</v>
      </c>
      <c r="F285" s="15" t="n">
        <f aca="false">+SUMIF(AGRIFARM!H:H,C285,AGRIFARM!L:L)</f>
        <v>88021425.27</v>
      </c>
      <c r="G285" s="15" t="n">
        <f aca="false">+SUMIF(AGRICORP!I:I,C285,AGRICORP!E:E)</f>
        <v>0</v>
      </c>
      <c r="H285" s="15" t="n">
        <f aca="false">+SUMIF(SMTP!D:D,'ALL 2020'!C285,SMTP!G:G)</f>
        <v>343000</v>
      </c>
      <c r="I285" s="15" t="n">
        <f aca="false">+SUMIF(AGRIVET!G:G,C285,AGRIVET!E:E)</f>
        <v>577200</v>
      </c>
      <c r="J285" s="15" t="n">
        <f aca="false">+SUMIF(AGRIVAL!G:G,'ALL 2020'!C285,AGRIVAL!E:E)</f>
        <v>16629891.14</v>
      </c>
      <c r="K285" s="15" t="n">
        <f aca="false">+SUMIF(AGRIKOBA!G:G,'ALL 2020'!C285,AGRIKOBA!E:E)</f>
        <v>2756166.67</v>
      </c>
      <c r="L285" s="15" t="n">
        <f aca="false">+SUMIF(LMOI!F:F,'ALL 2020'!C285,LMOI!D:D)</f>
        <v>35790160.25</v>
      </c>
      <c r="M285" s="15" t="n">
        <f aca="false">+SUMIF(TARTINE!G:G,'ALL 2020'!C285,TARTINE!E:E)</f>
        <v>0</v>
      </c>
      <c r="N285" s="15" t="n">
        <f aca="false">+SUMIF(IDF!F:F,'ALL 2020'!C285,IDF!D:D)</f>
        <v>232000</v>
      </c>
      <c r="O285" s="15" t="n">
        <f aca="false">+SUMIF(RYA!G:G,C285,RYA!E:E)</f>
        <v>9000</v>
      </c>
      <c r="P285" s="15" t="n">
        <f aca="false">+SUMIF('SCI NOAH'!G:G,'ALL 2020'!C285,'SCI NOAH'!E:E)</f>
        <v>0</v>
      </c>
      <c r="Q285" s="15" t="n">
        <f aca="false">+SUMIF(SIM!F:F,'ALL 2020'!C285,SIM!D:D)</f>
        <v>17000</v>
      </c>
      <c r="R285" s="15" t="n">
        <f aca="false">+SUMIF('First Energy'!F:F,'ALL 2020'!C285,'First Energy'!D:D)</f>
        <v>70000</v>
      </c>
      <c r="S285" s="15" t="n">
        <f aca="false">+SUMIF('ID Motors'!G:G,C285,'ID Motors'!E:E)</f>
        <v>11433700</v>
      </c>
      <c r="T285" s="15" t="n">
        <f aca="false">+SUMIF('ID RENTAL'!G:G,'ALL 2020'!C285,'ID RENTAL'!E:E)</f>
        <v>53800</v>
      </c>
      <c r="U285" s="15" t="n">
        <f aca="false">+SUMIF('MCM '!G:G,'ALL 2020'!C285,'MCM '!E:E)</f>
        <v>0</v>
      </c>
      <c r="V285" s="15" t="n">
        <f aca="false">SUMIF(AGRIMOTORS!G:G,C285,AGRIMOTORS!E:E)</f>
        <v>0</v>
      </c>
      <c r="W285" s="15" t="n">
        <f aca="false">+SUMIF(BOVIMA!F:F,'ALL 2020'!C285,BOVIMA!D:D)</f>
        <v>77000</v>
      </c>
      <c r="X285" s="15" t="n">
        <f aca="false">+SUMIF(AGRIFEED!F:F,'ALL 2020'!C285,AGRIFEED!D:D)</f>
        <v>0</v>
      </c>
      <c r="Y285" s="15" t="n">
        <f aca="false">SUMIF(AMIP!F:F,'ALL 2020'!C285,AMIP!D:D)</f>
        <v>0</v>
      </c>
      <c r="Z285" s="15" t="n">
        <f aca="false">+SUMIF(ISF!G:G,'ALL 2020'!C285,ISF!E:E)</f>
        <v>0</v>
      </c>
      <c r="AA285" s="29" t="n">
        <f aca="false">+SUMIF(DISCOI!G:G,'ALL 2020'!C285,DISCOI!E:E)</f>
        <v>0</v>
      </c>
      <c r="AB285" s="15" t="n">
        <f aca="false">+SUMIF(MABEL!F:F,'ALL 2020'!C285,MABEL!D:D)</f>
        <v>0</v>
      </c>
      <c r="AC285" s="15" t="n">
        <f aca="false">+SUMIF(NMP!F:F,'ALL 2020'!C285,NMP!D:D)</f>
        <v>0</v>
      </c>
      <c r="AD285" s="15" t="n">
        <f aca="false">SUMIF('AMCHO '!F:F,'ALL 2020'!C285,'AMCHO '!D:D)</f>
        <v>2257000</v>
      </c>
      <c r="AE285" s="41" t="n">
        <f aca="false">+SUMIF(CONFORTIS!G:G,'ALL 2020'!C285,CONFORTIS!E:E)</f>
        <v>2000</v>
      </c>
      <c r="AF285" s="15" t="n">
        <f aca="false">+SUMIF('IRS IMMO'!G:G,'ALL 2020'!C285,'IRS IMMO'!E:E)</f>
        <v>0</v>
      </c>
      <c r="AG285" s="15" t="n">
        <f aca="false">+SUMIF(AGRIVETAM!F:F,'ALL 2020'!C285,AGRIVETAM!D:D)</f>
        <v>0</v>
      </c>
      <c r="AH285" s="15" t="n">
        <f aca="false">+SUMIF(EUROPAINTS!F:F,'ALL 2020'!C285,EUROPAINTS!D:D)</f>
        <v>0</v>
      </c>
      <c r="AI285" s="15" t="n">
        <f aca="false">+SUMIF('VET ABE'!F:F,'ALL 2020'!C285,'VET ABE'!E:E)</f>
        <v>27000</v>
      </c>
      <c r="AJ285" s="15" t="n">
        <f aca="false">SUMIF('VET FIA'!F:F,'ALL 2020'!C285,'VET FIA'!E:E)</f>
        <v>13000</v>
      </c>
      <c r="AK285" s="15" t="n">
        <f aca="false">+SUMIF('CSS SAKAY'!F:F,'ALL 2020'!C285,'CSS SAKAY'!D:D)</f>
        <v>0</v>
      </c>
      <c r="AL285" s="15" t="n">
        <f aca="false">+SUMIF(AGRIMA!F:F,'ALL 2020'!C285,AGRIMA!D:D)</f>
        <v>14400</v>
      </c>
      <c r="AM285" s="15" t="n">
        <f aca="false">SUMIF('United Malagasy'!F:F,'ALL 2020'!C285,'United Malagasy'!D:D)</f>
        <v>15000</v>
      </c>
      <c r="AN285" s="15" t="n">
        <f aca="false">+SUMIF(NUTRIFOOD!E:E,'ALL 2020'!C285,NUTRIFOOD!D:D)</f>
        <v>0</v>
      </c>
      <c r="AO285" s="15" t="n">
        <f aca="false">+SUMIF(FERRIS!H:H,'ALL 2020'!C285,FERRIS!F:F)</f>
        <v>213400</v>
      </c>
      <c r="AP285" s="15" t="n">
        <f aca="false">+SUMIF(SEM!F:F,'ALL 2020'!C285,SEM!D:D)</f>
        <v>0</v>
      </c>
      <c r="AQ285" s="15" t="n">
        <f aca="false">+SUMIF(Madatrade!F:F,'ALL 2020'!C285,Madatrade!D:D)</f>
        <v>0</v>
      </c>
      <c r="AR285" s="15" t="n">
        <f aca="false">+SUMIF('FLY TECH'!F:F,'ALL 2020'!C285,'FLY TECH'!E:E)</f>
        <v>72400</v>
      </c>
      <c r="AS285" s="15" t="n">
        <f aca="false">+SUMIF('FIRST INVESTISSEMENT'!G:G,'ALL 2020'!C285,'FIRST INVESTISSEMENT'!E:E)</f>
        <v>0</v>
      </c>
      <c r="AT285" s="105" t="n">
        <f aca="false">+SUM(F285:AS285)</f>
        <v>158624543.33</v>
      </c>
      <c r="AU285" s="106" t="n">
        <f aca="false">+AT285/$AW$3</f>
        <v>36752.3841385355</v>
      </c>
    </row>
    <row r="286" customFormat="false" ht="17.25" hidden="false" customHeight="true" outlineLevel="0" collapsed="false">
      <c r="A286" s="6" t="str">
        <f aca="false">+LEFT(B286)</f>
        <v>6</v>
      </c>
      <c r="B286" s="6" t="str">
        <f aca="false">+LEFT(C286,3)</f>
        <v>635</v>
      </c>
      <c r="C286" s="20" t="n">
        <v>63502000</v>
      </c>
      <c r="D286" s="46" t="s">
        <v>2977</v>
      </c>
      <c r="E286" s="57" t="s">
        <v>448</v>
      </c>
      <c r="F286" s="15" t="n">
        <f aca="false">+SUMIF(AGRIFARM!H:H,C286,AGRIFARM!L:L)</f>
        <v>8720872</v>
      </c>
      <c r="G286" s="15" t="n">
        <f aca="false">+SUMIF(AGRICORP!I:I,C286,AGRICORP!E:E)</f>
        <v>0</v>
      </c>
      <c r="H286" s="15" t="n">
        <f aca="false">+SUMIF(SMTP!D:D,'ALL 2020'!C286,SMTP!G:G)</f>
        <v>24000</v>
      </c>
      <c r="I286" s="15" t="n">
        <f aca="false">+SUMIF(AGRIVET!G:G,C286,AGRIVET!E:E)</f>
        <v>1442000</v>
      </c>
      <c r="J286" s="15" t="n">
        <f aca="false">+SUMIF(AGRIVAL!G:G,'ALL 2020'!C286,AGRIVAL!E:E)</f>
        <v>246500</v>
      </c>
      <c r="K286" s="15" t="n">
        <f aca="false">+SUMIF(AGRIKOBA!G:G,'ALL 2020'!C286,AGRIKOBA!E:E)</f>
        <v>96500</v>
      </c>
      <c r="L286" s="15" t="n">
        <f aca="false">+SUMIF(LMOI!F:F,'ALL 2020'!C286,LMOI!D:D)</f>
        <v>0</v>
      </c>
      <c r="M286" s="15" t="n">
        <f aca="false">+SUMIF(TARTINE!G:G,'ALL 2020'!C286,TARTINE!E:E)</f>
        <v>0</v>
      </c>
      <c r="N286" s="15" t="n">
        <f aca="false">+SUMIF(IDF!F:F,'ALL 2020'!C286,IDF!D:D)</f>
        <v>628892693</v>
      </c>
      <c r="O286" s="15" t="n">
        <f aca="false">+SUMIF(RYA!G:G,C286,RYA!E:E)</f>
        <v>0</v>
      </c>
      <c r="P286" s="15" t="n">
        <f aca="false">+SUMIF('SCI NOAH'!G:G,'ALL 2020'!C286,'SCI NOAH'!E:E)</f>
        <v>0</v>
      </c>
      <c r="Q286" s="15" t="n">
        <f aca="false">+SUMIF(SIM!F:F,'ALL 2020'!C286,SIM!D:D)</f>
        <v>0</v>
      </c>
      <c r="R286" s="15" t="n">
        <f aca="false">+SUMIF('First Energy'!F:F,'ALL 2020'!C286,'First Energy'!D:D)</f>
        <v>80000</v>
      </c>
      <c r="S286" s="15" t="n">
        <f aca="false">+SUMIF('ID Motors'!G:G,C286,'ID Motors'!E:E)</f>
        <v>0</v>
      </c>
      <c r="T286" s="15" t="n">
        <f aca="false">+SUMIF('ID RENTAL'!G:G,'ALL 2020'!C286,'ID RENTAL'!E:E)</f>
        <v>0</v>
      </c>
      <c r="U286" s="15" t="n">
        <f aca="false">+SUMIF('MCM '!G:G,'ALL 2020'!C286,'MCM '!E:E)</f>
        <v>0</v>
      </c>
      <c r="V286" s="15" t="n">
        <f aca="false">SUMIF(AGRIMOTORS!G:G,C286,AGRIMOTORS!E:E)</f>
        <v>0</v>
      </c>
      <c r="W286" s="15" t="n">
        <f aca="false">+SUMIF(BOVIMA!F:F,'ALL 2020'!C286,BOVIMA!D:D)</f>
        <v>0</v>
      </c>
      <c r="X286" s="15" t="n">
        <f aca="false">+SUMIF(AGRIFEED!F:F,'ALL 2020'!C286,AGRIFEED!D:D)</f>
        <v>0</v>
      </c>
      <c r="Y286" s="15" t="n">
        <f aca="false">SUMIF(AMIP!F:F,'ALL 2020'!C286,AMIP!D:D)</f>
        <v>0</v>
      </c>
      <c r="Z286" s="15" t="n">
        <f aca="false">+SUMIF(ISF!G:G,'ALL 2020'!C286,ISF!E:E)</f>
        <v>0</v>
      </c>
      <c r="AA286" s="29" t="n">
        <f aca="false">+SUMIF(DISCOI!G:G,'ALL 2020'!C286,DISCOI!E:E)</f>
        <v>0</v>
      </c>
      <c r="AB286" s="15" t="n">
        <f aca="false">+SUMIF(MABEL!F:F,'ALL 2020'!C286,MABEL!D:D)</f>
        <v>4000</v>
      </c>
      <c r="AC286" s="15" t="n">
        <f aca="false">+SUMIF(NMP!F:F,'ALL 2020'!C286,NMP!D:D)</f>
        <v>0</v>
      </c>
      <c r="AD286" s="15" t="n">
        <f aca="false">SUMIF('AMCHO '!F:F,'ALL 2020'!C286,'AMCHO '!D:D)</f>
        <v>0</v>
      </c>
      <c r="AE286" s="41" t="n">
        <f aca="false">+SUMIF(CONFORTIS!G:G,'ALL 2020'!C286,CONFORTIS!E:E)</f>
        <v>0</v>
      </c>
      <c r="AF286" s="15" t="n">
        <f aca="false">+SUMIF('IRS IMMO'!G:G,'ALL 2020'!C286,'IRS IMMO'!E:E)</f>
        <v>0</v>
      </c>
      <c r="AG286" s="15" t="n">
        <f aca="false">+SUMIF(AGRIVETAM!F:F,'ALL 2020'!C286,AGRIVETAM!D:D)</f>
        <v>40000</v>
      </c>
      <c r="AH286" s="15" t="n">
        <f aca="false">+SUMIF(EUROPAINTS!F:F,'ALL 2020'!C286,EUROPAINTS!D:D)</f>
        <v>0</v>
      </c>
      <c r="AI286" s="15" t="n">
        <f aca="false">+SUMIF('VET ABE'!F:F,'ALL 2020'!C286,'VET ABE'!E:E)</f>
        <v>0</v>
      </c>
      <c r="AJ286" s="15" t="n">
        <f aca="false">SUMIF('VET FIA'!F:F,'ALL 2020'!C286,'VET FIA'!E:E)</f>
        <v>0</v>
      </c>
      <c r="AK286" s="15" t="n">
        <f aca="false">+SUMIF('CSS SAKAY'!F:F,'ALL 2020'!C286,'CSS SAKAY'!D:D)</f>
        <v>0</v>
      </c>
      <c r="AL286" s="15" t="n">
        <f aca="false">+SUMIF(AGRIMA!F:F,'ALL 2020'!C286,AGRIMA!D:D)</f>
        <v>0</v>
      </c>
      <c r="AM286" s="15" t="n">
        <f aca="false">SUMIF('United Malagasy'!F:F,'ALL 2020'!C286,'United Malagasy'!D:D)</f>
        <v>0</v>
      </c>
      <c r="AN286" s="15" t="n">
        <f aca="false">+SUMIF(NUTRIFOOD!E:E,'ALL 2020'!C286,NUTRIFOOD!D:D)</f>
        <v>0</v>
      </c>
      <c r="AO286" s="15" t="n">
        <f aca="false">+SUMIF(FERRIS!H:H,'ALL 2020'!C286,FERRIS!F:F)</f>
        <v>717400</v>
      </c>
      <c r="AP286" s="15" t="n">
        <f aca="false">+SUMIF(SEM!F:F,'ALL 2020'!C286,SEM!D:D)</f>
        <v>4298770</v>
      </c>
      <c r="AQ286" s="15" t="n">
        <f aca="false">+SUMIF(Madatrade!F:F,'ALL 2020'!C286,Madatrade!D:D)</f>
        <v>0</v>
      </c>
      <c r="AR286" s="15" t="n">
        <f aca="false">+SUMIF('FLY TECH'!F:F,'ALL 2020'!C286,'FLY TECH'!E:E)</f>
        <v>0</v>
      </c>
      <c r="AS286" s="15" t="n">
        <f aca="false">+SUMIF('FIRST INVESTISSEMENT'!G:G,'ALL 2020'!C286,'FIRST INVESTISSEMENT'!E:E)</f>
        <v>0</v>
      </c>
      <c r="AT286" s="105" t="n">
        <f aca="false">+SUM(F286:AS286)</f>
        <v>644562735</v>
      </c>
      <c r="AU286" s="106" t="n">
        <f aca="false">+AT286/$AW$3</f>
        <v>149341.436960499</v>
      </c>
    </row>
    <row r="287" customFormat="false" ht="17.25" hidden="false" customHeight="true" outlineLevel="0" collapsed="false">
      <c r="A287" s="6" t="str">
        <f aca="false">+LEFT(B287)</f>
        <v>6</v>
      </c>
      <c r="B287" s="6" t="str">
        <f aca="false">+LEFT(C287,3)</f>
        <v>635</v>
      </c>
      <c r="C287" s="20" t="n">
        <v>63503000</v>
      </c>
      <c r="D287" s="46" t="s">
        <v>2977</v>
      </c>
      <c r="E287" s="57" t="s">
        <v>187</v>
      </c>
      <c r="F287" s="15" t="n">
        <f aca="false">+SUMIF(AGRIFARM!H:H,C287,AGRIFARM!L:L)</f>
        <v>270000</v>
      </c>
      <c r="G287" s="15" t="n">
        <f aca="false">+SUMIF(AGRICORP!I:I,C287,AGRICORP!E:E)</f>
        <v>0</v>
      </c>
      <c r="H287" s="15" t="n">
        <f aca="false">+SUMIF(SMTP!D:D,'ALL 2020'!C287,SMTP!G:G)</f>
        <v>543000</v>
      </c>
      <c r="I287" s="15" t="n">
        <f aca="false">+SUMIF(AGRIVET!G:G,C287,AGRIVET!E:E)</f>
        <v>263000</v>
      </c>
      <c r="J287" s="15" t="n">
        <f aca="false">+SUMIF(AGRIVAL!G:G,'ALL 2020'!C287,AGRIVAL!E:E)</f>
        <v>40000</v>
      </c>
      <c r="K287" s="15" t="n">
        <f aca="false">+SUMIF(AGRIKOBA!G:G,'ALL 2020'!C287,AGRIKOBA!E:E)</f>
        <v>0</v>
      </c>
      <c r="L287" s="15" t="n">
        <f aca="false">+SUMIF(LMOI!F:F,'ALL 2020'!C287,LMOI!D:D)</f>
        <v>4375800</v>
      </c>
      <c r="M287" s="15" t="n">
        <f aca="false">+SUMIF(TARTINE!G:G,'ALL 2020'!C287,TARTINE!E:E)</f>
        <v>0</v>
      </c>
      <c r="N287" s="15" t="n">
        <f aca="false">+SUMIF(IDF!F:F,'ALL 2020'!C287,IDF!D:D)</f>
        <v>0</v>
      </c>
      <c r="O287" s="15" t="n">
        <f aca="false">+SUMIF(RYA!G:G,C287,RYA!E:E)</f>
        <v>0</v>
      </c>
      <c r="P287" s="15" t="n">
        <f aca="false">+SUMIF('SCI NOAH'!G:G,'ALL 2020'!C287,'SCI NOAH'!E:E)</f>
        <v>0</v>
      </c>
      <c r="Q287" s="15" t="n">
        <f aca="false">+SUMIF(SIM!F:F,'ALL 2020'!C287,SIM!D:D)</f>
        <v>0</v>
      </c>
      <c r="R287" s="15" t="n">
        <f aca="false">+SUMIF('First Energy'!F:F,'ALL 2020'!C287,'First Energy'!D:D)</f>
        <v>0</v>
      </c>
      <c r="S287" s="15" t="n">
        <f aca="false">+SUMIF('ID Motors'!G:G,C287,'ID Motors'!E:E)</f>
        <v>0</v>
      </c>
      <c r="T287" s="15" t="n">
        <f aca="false">+SUMIF('ID RENTAL'!G:G,'ALL 2020'!C287,'ID RENTAL'!E:E)</f>
        <v>430000</v>
      </c>
      <c r="U287" s="15" t="n">
        <f aca="false">+SUMIF('MCM '!G:G,'ALL 2020'!C287,'MCM '!E:E)</f>
        <v>10000</v>
      </c>
      <c r="V287" s="15" t="n">
        <f aca="false">SUMIF(AGRIMOTORS!G:G,C287,AGRIMOTORS!E:E)</f>
        <v>0</v>
      </c>
      <c r="W287" s="15" t="n">
        <f aca="false">+SUMIF(BOVIMA!F:F,'ALL 2020'!C287,BOVIMA!D:D)</f>
        <v>0</v>
      </c>
      <c r="X287" s="15" t="n">
        <f aca="false">+SUMIF(AGRIFEED!F:F,'ALL 2020'!C287,AGRIFEED!D:D)</f>
        <v>1500</v>
      </c>
      <c r="Y287" s="15" t="n">
        <f aca="false">SUMIF(AMIP!F:F,'ALL 2020'!C287,AMIP!D:D)</f>
        <v>0</v>
      </c>
      <c r="Z287" s="15" t="n">
        <f aca="false">+SUMIF(ISF!G:G,'ALL 2020'!C287,ISF!E:E)</f>
        <v>0</v>
      </c>
      <c r="AA287" s="29" t="n">
        <f aca="false">+SUMIF(DISCOI!G:G,'ALL 2020'!C287,DISCOI!E:E)</f>
        <v>0</v>
      </c>
      <c r="AB287" s="15" t="n">
        <f aca="false">+SUMIF(MABEL!F:F,'ALL 2020'!C287,MABEL!D:D)</f>
        <v>0</v>
      </c>
      <c r="AC287" s="15" t="n">
        <f aca="false">+SUMIF(NMP!F:F,'ALL 2020'!C287,NMP!D:D)</f>
        <v>0</v>
      </c>
      <c r="AD287" s="15" t="n">
        <f aca="false">SUMIF('AMCHO '!F:F,'ALL 2020'!C287,'AMCHO '!D:D)</f>
        <v>0</v>
      </c>
      <c r="AE287" s="41" t="n">
        <f aca="false">+SUMIF(CONFORTIS!G:G,'ALL 2020'!C287,CONFORTIS!E:E)</f>
        <v>0</v>
      </c>
      <c r="AF287" s="15" t="n">
        <f aca="false">+SUMIF('IRS IMMO'!G:G,'ALL 2020'!C287,'IRS IMMO'!E:E)</f>
        <v>0</v>
      </c>
      <c r="AG287" s="15" t="n">
        <f aca="false">+SUMIF(AGRIVETAM!F:F,'ALL 2020'!C287,AGRIVETAM!D:D)</f>
        <v>468400</v>
      </c>
      <c r="AH287" s="15" t="n">
        <f aca="false">+SUMIF(EUROPAINTS!F:F,'ALL 2020'!C287,EUROPAINTS!D:D)</f>
        <v>0</v>
      </c>
      <c r="AI287" s="15" t="n">
        <f aca="false">+SUMIF('VET ABE'!F:F,'ALL 2020'!C287,'VET ABE'!E:E)</f>
        <v>0</v>
      </c>
      <c r="AJ287" s="15" t="n">
        <f aca="false">SUMIF('VET FIA'!F:F,'ALL 2020'!C287,'VET FIA'!E:E)</f>
        <v>0</v>
      </c>
      <c r="AK287" s="15" t="n">
        <f aca="false">+SUMIF('CSS SAKAY'!F:F,'ALL 2020'!C287,'CSS SAKAY'!D:D)</f>
        <v>0</v>
      </c>
      <c r="AL287" s="15" t="n">
        <f aca="false">+SUMIF(AGRIMA!F:F,'ALL 2020'!C287,AGRIMA!D:D)</f>
        <v>0</v>
      </c>
      <c r="AM287" s="15" t="n">
        <f aca="false">SUMIF('United Malagasy'!F:F,'ALL 2020'!C287,'United Malagasy'!D:D)</f>
        <v>0</v>
      </c>
      <c r="AN287" s="15" t="n">
        <f aca="false">+SUMIF(NUTRIFOOD!E:E,'ALL 2020'!C287,NUTRIFOOD!D:D)</f>
        <v>0</v>
      </c>
      <c r="AO287" s="15" t="n">
        <f aca="false">+SUMIF(FERRIS!H:H,'ALL 2020'!C287,FERRIS!F:F)</f>
        <v>4167600</v>
      </c>
      <c r="AP287" s="15" t="n">
        <f aca="false">+SUMIF(SEM!F:F,'ALL 2020'!C287,SEM!D:D)</f>
        <v>96000</v>
      </c>
      <c r="AQ287" s="15" t="n">
        <f aca="false">+SUMIF(Madatrade!F:F,'ALL 2020'!C287,Madatrade!D:D)</f>
        <v>0</v>
      </c>
      <c r="AR287" s="15" t="n">
        <f aca="false">+SUMIF('FLY TECH'!F:F,'ALL 2020'!C287,'FLY TECH'!E:E)</f>
        <v>0</v>
      </c>
      <c r="AS287" s="15" t="n">
        <f aca="false">+SUMIF('FIRST INVESTISSEMENT'!G:G,'ALL 2020'!C287,'FIRST INVESTISSEMENT'!E:E)</f>
        <v>0</v>
      </c>
      <c r="AT287" s="105" t="n">
        <f aca="false">+SUM(F287:AS287)</f>
        <v>10665300</v>
      </c>
      <c r="AU287" s="106" t="n">
        <f aca="false">+AT287/$AW$3</f>
        <v>2471.08798124174</v>
      </c>
    </row>
    <row r="288" customFormat="false" ht="17.25" hidden="false" customHeight="true" outlineLevel="0" collapsed="false">
      <c r="A288" s="6" t="str">
        <f aca="false">+LEFT(B288)</f>
        <v>6</v>
      </c>
      <c r="B288" s="6" t="str">
        <f aca="false">+LEFT(C288,3)</f>
        <v>635</v>
      </c>
      <c r="C288" s="20" t="n">
        <v>63504000</v>
      </c>
      <c r="D288" s="46" t="s">
        <v>2977</v>
      </c>
      <c r="E288" s="57" t="s">
        <v>450</v>
      </c>
      <c r="F288" s="15" t="n">
        <f aca="false">+SUMIF(AGRIFARM!H:H,C288,AGRIFARM!L:L)</f>
        <v>18637733.99</v>
      </c>
      <c r="G288" s="15" t="n">
        <f aca="false">+SUMIF(AGRICORP!I:I,C288,AGRICORP!E:E)</f>
        <v>0</v>
      </c>
      <c r="H288" s="15" t="n">
        <f aca="false">+SUMIF(SMTP!D:D,'ALL 2020'!C288,SMTP!G:G)</f>
        <v>4320569.77</v>
      </c>
      <c r="I288" s="15" t="n">
        <f aca="false">+SUMIF(AGRIVET!G:G,C288,AGRIVET!E:E)</f>
        <v>18711601.67</v>
      </c>
      <c r="J288" s="15" t="n">
        <f aca="false">+SUMIF(AGRIVAL!G:G,'ALL 2020'!C288,AGRIVAL!E:E)</f>
        <v>5287999.84</v>
      </c>
      <c r="K288" s="15" t="n">
        <f aca="false">+SUMIF(AGRIKOBA!G:G,'ALL 2020'!C288,AGRIKOBA!E:E)</f>
        <v>2088857.95</v>
      </c>
      <c r="L288" s="15" t="n">
        <f aca="false">+SUMIF(LMOI!F:F,'ALL 2020'!C288,LMOI!D:D)</f>
        <v>75527673.8</v>
      </c>
      <c r="M288" s="15" t="n">
        <f aca="false">+SUMIF(TARTINE!G:G,'ALL 2020'!C288,TARTINE!E:E)</f>
        <v>0</v>
      </c>
      <c r="N288" s="15" t="n">
        <f aca="false">+SUMIF(IDF!F:F,'ALL 2020'!C288,IDF!D:D)</f>
        <v>358188.4</v>
      </c>
      <c r="O288" s="15" t="n">
        <f aca="false">+SUMIF(RYA!G:G,C288,RYA!E:E)</f>
        <v>0</v>
      </c>
      <c r="P288" s="15" t="n">
        <f aca="false">+SUMIF('SCI NOAH'!G:G,'ALL 2020'!C288,'SCI NOAH'!E:E)</f>
        <v>93500</v>
      </c>
      <c r="Q288" s="15" t="n">
        <f aca="false">+SUMIF(SIM!F:F,'ALL 2020'!C288,SIM!D:D)</f>
        <v>6000</v>
      </c>
      <c r="R288" s="15" t="n">
        <f aca="false">+SUMIF('First Energy'!F:F,'ALL 2020'!C288,'First Energy'!D:D)</f>
        <v>6540396.9</v>
      </c>
      <c r="S288" s="15" t="n">
        <f aca="false">+SUMIF('ID Motors'!G:G,C288,'ID Motors'!E:E)</f>
        <v>29182000</v>
      </c>
      <c r="T288" s="15" t="n">
        <f aca="false">+SUMIF('ID RENTAL'!G:G,'ALL 2020'!C288,'ID RENTAL'!E:E)</f>
        <v>773900</v>
      </c>
      <c r="U288" s="15" t="n">
        <f aca="false">+SUMIF('MCM '!G:G,'ALL 2020'!C288,'MCM '!E:E)</f>
        <v>30226069.4</v>
      </c>
      <c r="V288" s="15" t="n">
        <f aca="false">SUMIF(AGRIMOTORS!G:G,C288,AGRIMOTORS!E:E)</f>
        <v>48000</v>
      </c>
      <c r="W288" s="15" t="n">
        <f aca="false">+SUMIF(BOVIMA!F:F,'ALL 2020'!C288,BOVIMA!D:D)</f>
        <v>2223528</v>
      </c>
      <c r="X288" s="15" t="n">
        <f aca="false">+SUMIF(AGRIFEED!F:F,'ALL 2020'!C288,AGRIFEED!D:D)</f>
        <v>845200</v>
      </c>
      <c r="Y288" s="15" t="n">
        <f aca="false">SUMIF(AMIP!F:F,'ALL 2020'!C288,AMIP!D:D)</f>
        <v>0</v>
      </c>
      <c r="Z288" s="15" t="n">
        <f aca="false">+SUMIF(ISF!G:G,'ALL 2020'!C288,ISF!E:E)</f>
        <v>0</v>
      </c>
      <c r="AA288" s="29" t="n">
        <f aca="false">+SUMIF(DISCOI!G:G,'ALL 2020'!C288,DISCOI!E:E)</f>
        <v>0</v>
      </c>
      <c r="AB288" s="15" t="n">
        <f aca="false">+SUMIF(MABEL!F:F,'ALL 2020'!C288,MABEL!D:D)</f>
        <v>250000</v>
      </c>
      <c r="AC288" s="15" t="n">
        <f aca="false">+SUMIF(NMP!F:F,'ALL 2020'!C288,NMP!D:D)</f>
        <v>91000</v>
      </c>
      <c r="AD288" s="15" t="n">
        <f aca="false">SUMIF('AMCHO '!F:F,'ALL 2020'!C288,'AMCHO '!D:D)</f>
        <v>2874894</v>
      </c>
      <c r="AE288" s="41" t="n">
        <f aca="false">+SUMIF(CONFORTIS!G:G,'ALL 2020'!C288,CONFORTIS!E:E)</f>
        <v>0</v>
      </c>
      <c r="AF288" s="15" t="n">
        <f aca="false">+SUMIF('IRS IMMO'!G:G,'ALL 2020'!C288,'IRS IMMO'!E:E)</f>
        <v>1500120</v>
      </c>
      <c r="AG288" s="15" t="n">
        <f aca="false">+SUMIF(AGRIVETAM!F:F,'ALL 2020'!C288,AGRIVETAM!D:D)</f>
        <v>3434100</v>
      </c>
      <c r="AH288" s="15" t="n">
        <f aca="false">+SUMIF(EUROPAINTS!F:F,'ALL 2020'!C288,EUROPAINTS!D:D)</f>
        <v>115200</v>
      </c>
      <c r="AI288" s="15" t="n">
        <f aca="false">+SUMIF('VET ABE'!F:F,'ALL 2020'!C288,'VET ABE'!E:E)</f>
        <v>0</v>
      </c>
      <c r="AJ288" s="15" t="n">
        <f aca="false">SUMIF('VET FIA'!F:F,'ALL 2020'!C288,'VET FIA'!E:E)</f>
        <v>6000</v>
      </c>
      <c r="AK288" s="15" t="n">
        <f aca="false">+SUMIF('CSS SAKAY'!F:F,'ALL 2020'!C288,'CSS SAKAY'!D:D)</f>
        <v>0</v>
      </c>
      <c r="AL288" s="15" t="n">
        <f aca="false">+SUMIF(AGRIMA!F:F,'ALL 2020'!C288,AGRIMA!D:D)</f>
        <v>1903000</v>
      </c>
      <c r="AM288" s="15" t="n">
        <f aca="false">SUMIF('United Malagasy'!F:F,'ALL 2020'!C288,'United Malagasy'!D:D)</f>
        <v>1272000</v>
      </c>
      <c r="AN288" s="15" t="n">
        <f aca="false">+SUMIF(NUTRIFOOD!E:E,'ALL 2020'!C288,NUTRIFOOD!D:D)</f>
        <v>0</v>
      </c>
      <c r="AO288" s="15" t="n">
        <f aca="false">+SUMIF(FERRIS!H:H,'ALL 2020'!C288,FERRIS!F:F)</f>
        <v>20547365</v>
      </c>
      <c r="AP288" s="15" t="n">
        <f aca="false">+SUMIF(SEM!F:F,'ALL 2020'!C288,SEM!D:D)</f>
        <v>2130530.5</v>
      </c>
      <c r="AQ288" s="15" t="n">
        <f aca="false">+SUMIF(Madatrade!F:F,'ALL 2020'!C288,Madatrade!D:D)</f>
        <v>359089815.77</v>
      </c>
      <c r="AR288" s="15" t="n">
        <f aca="false">+SUMIF('FLY TECH'!F:F,'ALL 2020'!C288,'FLY TECH'!E:E)</f>
        <v>631000</v>
      </c>
      <c r="AS288" s="15" t="n">
        <f aca="false">+SUMIF('FIRST INVESTISSEMENT'!G:G,'ALL 2020'!C288,'FIRST INVESTISSEMENT'!E:E)</f>
        <v>0</v>
      </c>
      <c r="AT288" s="105" t="n">
        <f aca="false">+SUM(F288:AS288)</f>
        <v>588716244.99</v>
      </c>
      <c r="AU288" s="106" t="n">
        <f aca="false">+AT288/$AW$3</f>
        <v>136402.130025087</v>
      </c>
    </row>
    <row r="289" customFormat="false" ht="17.25" hidden="false" customHeight="true" outlineLevel="0" collapsed="false">
      <c r="A289" s="6" t="str">
        <f aca="false">+LEFT(B289)</f>
        <v>6</v>
      </c>
      <c r="B289" s="6" t="str">
        <f aca="false">+LEFT(C289,3)</f>
        <v>635</v>
      </c>
      <c r="C289" s="20" t="n">
        <v>63506000</v>
      </c>
      <c r="D289" s="46" t="s">
        <v>2977</v>
      </c>
      <c r="E289" s="57" t="s">
        <v>452</v>
      </c>
      <c r="F289" s="15" t="n">
        <f aca="false">+SUMIF(AGRIFARM!H:H,C289,AGRIFARM!L:L)</f>
        <v>11155829.01</v>
      </c>
      <c r="G289" s="15" t="n">
        <f aca="false">+SUMIF(AGRICORP!I:I,C289,AGRICORP!E:E)</f>
        <v>2000</v>
      </c>
      <c r="H289" s="15" t="n">
        <f aca="false">+SUMIF(SMTP!D:D,'ALL 2020'!C289,SMTP!G:G)</f>
        <v>4743094.345</v>
      </c>
      <c r="I289" s="15" t="n">
        <f aca="false">+SUMIF(AGRIVET!G:G,C289,AGRIVET!E:E)</f>
        <v>3266528</v>
      </c>
      <c r="J289" s="15" t="n">
        <f aca="false">+SUMIF(AGRIVAL!G:G,'ALL 2020'!C289,AGRIVAL!E:E)</f>
        <v>38323753.26</v>
      </c>
      <c r="K289" s="15" t="n">
        <f aca="false">+SUMIF(AGRIKOBA!G:G,'ALL 2020'!C289,AGRIKOBA!E:E)</f>
        <v>0</v>
      </c>
      <c r="L289" s="15" t="n">
        <f aca="false">+SUMIF(LMOI!F:F,'ALL 2020'!C289,LMOI!D:D)</f>
        <v>0</v>
      </c>
      <c r="M289" s="15" t="n">
        <f aca="false">+SUMIF(TARTINE!G:G,'ALL 2020'!C289,TARTINE!E:E)</f>
        <v>0</v>
      </c>
      <c r="N289" s="15" t="n">
        <f aca="false">+SUMIF(IDF!F:F,'ALL 2020'!C289,IDF!D:D)</f>
        <v>46000</v>
      </c>
      <c r="O289" s="15" t="n">
        <f aca="false">+SUMIF(RYA!G:G,C289,RYA!E:E)</f>
        <v>0</v>
      </c>
      <c r="P289" s="15" t="n">
        <f aca="false">+SUMIF('SCI NOAH'!G:G,'ALL 2020'!C289,'SCI NOAH'!E:E)</f>
        <v>0</v>
      </c>
      <c r="Q289" s="15" t="n">
        <f aca="false">+SUMIF(SIM!F:F,'ALL 2020'!C289,SIM!D:D)</f>
        <v>2000</v>
      </c>
      <c r="R289" s="15" t="n">
        <f aca="false">+SUMIF('First Energy'!F:F,'ALL 2020'!C289,'First Energy'!D:D)</f>
        <v>4342346.7</v>
      </c>
      <c r="S289" s="15" t="n">
        <f aca="false">+SUMIF('ID Motors'!G:G,C289,'ID Motors'!E:E)</f>
        <v>4662577.33</v>
      </c>
      <c r="T289" s="15" t="n">
        <f aca="false">+SUMIF('ID RENTAL'!G:G,'ALL 2020'!C289,'ID RENTAL'!E:E)</f>
        <v>0</v>
      </c>
      <c r="U289" s="15" t="n">
        <f aca="false">+SUMIF('MCM '!G:G,'ALL 2020'!C289,'MCM '!E:E)</f>
        <v>0</v>
      </c>
      <c r="V289" s="15" t="n">
        <f aca="false">SUMIF(AGRIMOTORS!G:G,C289,AGRIMOTORS!E:E)</f>
        <v>102800</v>
      </c>
      <c r="W289" s="15" t="n">
        <f aca="false">+SUMIF(BOVIMA!F:F,'ALL 2020'!C289,BOVIMA!D:D)</f>
        <v>0</v>
      </c>
      <c r="X289" s="15" t="n">
        <f aca="false">+SUMIF(AGRIFEED!F:F,'ALL 2020'!C289,AGRIFEED!D:D)</f>
        <v>0</v>
      </c>
      <c r="Y289" s="15" t="n">
        <f aca="false">SUMIF(AMIP!F:F,'ALL 2020'!C289,AMIP!D:D)</f>
        <v>0</v>
      </c>
      <c r="Z289" s="15" t="n">
        <f aca="false">+SUMIF(ISF!G:G,'ALL 2020'!C289,ISF!E:E)</f>
        <v>0</v>
      </c>
      <c r="AA289" s="29" t="n">
        <f aca="false">+SUMIF(DISCOI!G:G,'ALL 2020'!C289,DISCOI!E:E)</f>
        <v>0</v>
      </c>
      <c r="AB289" s="15" t="n">
        <f aca="false">+SUMIF(MABEL!F:F,'ALL 2020'!C289,MABEL!D:D)</f>
        <v>2806383.35</v>
      </c>
      <c r="AC289" s="15" t="n">
        <f aca="false">+SUMIF(NMP!F:F,'ALL 2020'!C289,NMP!D:D)</f>
        <v>0</v>
      </c>
      <c r="AD289" s="15" t="n">
        <f aca="false">SUMIF('AMCHO '!F:F,'ALL 2020'!C289,'AMCHO '!D:D)</f>
        <v>936867.7</v>
      </c>
      <c r="AE289" s="41" t="n">
        <f aca="false">+SUMIF(CONFORTIS!G:G,'ALL 2020'!C289,CONFORTIS!E:E)</f>
        <v>24000</v>
      </c>
      <c r="AF289" s="15" t="n">
        <f aca="false">+SUMIF('IRS IMMO'!G:G,'ALL 2020'!C289,'IRS IMMO'!E:E)</f>
        <v>0</v>
      </c>
      <c r="AG289" s="15" t="n">
        <f aca="false">+SUMIF(AGRIVETAM!F:F,'ALL 2020'!C289,AGRIVETAM!D:D)</f>
        <v>0</v>
      </c>
      <c r="AH289" s="15" t="n">
        <f aca="false">+SUMIF(EUROPAINTS!F:F,'ALL 2020'!C289,EUROPAINTS!D:D)</f>
        <v>114000</v>
      </c>
      <c r="AI289" s="15" t="n">
        <f aca="false">+SUMIF('VET ABE'!F:F,'ALL 2020'!C289,'VET ABE'!E:E)</f>
        <v>0</v>
      </c>
      <c r="AJ289" s="15" t="n">
        <f aca="false">SUMIF('VET FIA'!F:F,'ALL 2020'!C289,'VET FIA'!E:E)</f>
        <v>0</v>
      </c>
      <c r="AK289" s="15" t="n">
        <f aca="false">+SUMIF('CSS SAKAY'!F:F,'ALL 2020'!C289,'CSS SAKAY'!D:D)</f>
        <v>0</v>
      </c>
      <c r="AL289" s="15" t="n">
        <f aca="false">+SUMIF(AGRIMA!F:F,'ALL 2020'!C289,AGRIMA!D:D)</f>
        <v>2000</v>
      </c>
      <c r="AM289" s="15" t="n">
        <f aca="false">SUMIF('United Malagasy'!F:F,'ALL 2020'!C289,'United Malagasy'!D:D)</f>
        <v>0</v>
      </c>
      <c r="AN289" s="15" t="n">
        <f aca="false">+SUMIF(NUTRIFOOD!E:E,'ALL 2020'!C289,NUTRIFOOD!D:D)</f>
        <v>1288400</v>
      </c>
      <c r="AO289" s="15" t="n">
        <f aca="false">+SUMIF(FERRIS!H:H,'ALL 2020'!C289,FERRIS!F:F)</f>
        <v>4844620</v>
      </c>
      <c r="AP289" s="15" t="n">
        <f aca="false">+SUMIF(SEM!F:F,'ALL 2020'!C289,SEM!D:D)</f>
        <v>0</v>
      </c>
      <c r="AQ289" s="15" t="n">
        <f aca="false">+SUMIF(Madatrade!F:F,'ALL 2020'!C289,Madatrade!D:D)</f>
        <v>0</v>
      </c>
      <c r="AR289" s="15" t="n">
        <f aca="false">+SUMIF('FLY TECH'!F:F,'ALL 2020'!C289,'FLY TECH'!E:E)</f>
        <v>11432835.38</v>
      </c>
      <c r="AS289" s="15" t="n">
        <f aca="false">+SUMIF('FIRST INVESTISSEMENT'!G:G,'ALL 2020'!C289,'FIRST INVESTISSEMENT'!E:E)</f>
        <v>0</v>
      </c>
      <c r="AT289" s="105" t="n">
        <f aca="false">+SUM(F289:AS289)</f>
        <v>88096035.075</v>
      </c>
      <c r="AU289" s="106" t="n">
        <f aca="false">+AT289/$AW$3</f>
        <v>20411.3389655128</v>
      </c>
    </row>
    <row r="290" customFormat="false" ht="17.25" hidden="false" customHeight="true" outlineLevel="0" collapsed="false">
      <c r="A290" s="6" t="str">
        <f aca="false">+LEFT(B290)</f>
        <v>6</v>
      </c>
      <c r="B290" s="6" t="str">
        <f aca="false">+LEFT(C290,3)</f>
        <v>635</v>
      </c>
      <c r="C290" s="20" t="n">
        <v>63507000</v>
      </c>
      <c r="D290" s="46" t="s">
        <v>2977</v>
      </c>
      <c r="E290" s="57" t="s">
        <v>453</v>
      </c>
      <c r="F290" s="15" t="n">
        <f aca="false">+SUMIF(AGRIFARM!H:H,C290,AGRIFARM!L:L)</f>
        <v>426344807.06</v>
      </c>
      <c r="G290" s="15" t="n">
        <f aca="false">+SUMIF(AGRICORP!I:I,C290,AGRICORP!E:E)</f>
        <v>0</v>
      </c>
      <c r="H290" s="15" t="n">
        <f aca="false">+SUMIF(SMTP!D:D,'ALL 2020'!C290,SMTP!G:G)</f>
        <v>0</v>
      </c>
      <c r="I290" s="15" t="n">
        <f aca="false">+SUMIF(AGRIVET!G:G,C290,AGRIVET!E:E)</f>
        <v>766722481.33</v>
      </c>
      <c r="J290" s="15" t="n">
        <f aca="false">+SUMIF(AGRIVAL!G:G,'ALL 2020'!C290,AGRIVAL!E:E)</f>
        <v>943407521.76</v>
      </c>
      <c r="K290" s="15" t="n">
        <f aca="false">+SUMIF(AGRIKOBA!G:G,'ALL 2020'!C290,AGRIKOBA!E:E)</f>
        <v>197179932.12</v>
      </c>
      <c r="L290" s="15" t="n">
        <f aca="false">+SUMIF(LMOI!F:F,'ALL 2020'!C290,LMOI!D:D)</f>
        <v>13442081.44</v>
      </c>
      <c r="M290" s="15" t="n">
        <f aca="false">+SUMIF(TARTINE!G:G,'ALL 2020'!C290,TARTINE!E:E)</f>
        <v>0</v>
      </c>
      <c r="N290" s="15" t="n">
        <f aca="false">+SUMIF(IDF!F:F,'ALL 2020'!C290,IDF!D:D)</f>
        <v>0</v>
      </c>
      <c r="O290" s="15" t="n">
        <f aca="false">+SUMIF(RYA!G:G,C290,RYA!E:E)</f>
        <v>0</v>
      </c>
      <c r="P290" s="15" t="n">
        <f aca="false">+SUMIF('SCI NOAH'!G:G,'ALL 2020'!C290,'SCI NOAH'!E:E)</f>
        <v>0</v>
      </c>
      <c r="Q290" s="15" t="n">
        <f aca="false">+SUMIF(SIM!F:F,'ALL 2020'!C290,SIM!D:D)</f>
        <v>0</v>
      </c>
      <c r="R290" s="15" t="n">
        <f aca="false">+SUMIF('First Energy'!F:F,'ALL 2020'!C290,'First Energy'!D:D)</f>
        <v>0</v>
      </c>
      <c r="S290" s="15" t="n">
        <f aca="false">+SUMIF('ID Motors'!G:G,C290,'ID Motors'!E:E)</f>
        <v>120103973.67</v>
      </c>
      <c r="T290" s="15" t="n">
        <f aca="false">+SUMIF('ID RENTAL'!G:G,'ALL 2020'!C290,'ID RENTAL'!E:E)</f>
        <v>104833087.492</v>
      </c>
      <c r="U290" s="15" t="n">
        <f aca="false">+SUMIF('MCM '!G:G,'ALL 2020'!C290,'MCM '!E:E)</f>
        <v>9605334.98</v>
      </c>
      <c r="V290" s="15" t="n">
        <f aca="false">SUMIF(AGRIMOTORS!G:G,C290,AGRIMOTORS!E:E)</f>
        <v>7418109.6</v>
      </c>
      <c r="W290" s="15" t="n">
        <f aca="false">+SUMIF(BOVIMA!F:F,'ALL 2020'!C290,BOVIMA!D:D)</f>
        <v>0</v>
      </c>
      <c r="X290" s="15" t="n">
        <f aca="false">+SUMIF(AGRIFEED!F:F,'ALL 2020'!C290,AGRIFEED!D:D)</f>
        <v>0</v>
      </c>
      <c r="Y290" s="15" t="n">
        <f aca="false">SUMIF(AMIP!F:F,'ALL 2020'!C290,AMIP!D:D)</f>
        <v>0</v>
      </c>
      <c r="Z290" s="15" t="n">
        <f aca="false">+SUMIF(ISF!G:G,'ALL 2020'!C290,ISF!E:E)</f>
        <v>0</v>
      </c>
      <c r="AA290" s="29" t="n">
        <f aca="false">+SUMIF(DISCOI!G:G,'ALL 2020'!C290,DISCOI!E:E)</f>
        <v>0</v>
      </c>
      <c r="AB290" s="15" t="n">
        <f aca="false">+SUMIF(MABEL!F:F,'ALL 2020'!C290,MABEL!D:D)</f>
        <v>0</v>
      </c>
      <c r="AC290" s="15" t="n">
        <f aca="false">+SUMIF(NMP!F:F,'ALL 2020'!C290,NMP!D:D)</f>
        <v>0</v>
      </c>
      <c r="AD290" s="15" t="n">
        <f aca="false">SUMIF('AMCHO '!F:F,'ALL 2020'!C290,'AMCHO '!D:D)</f>
        <v>0</v>
      </c>
      <c r="AE290" s="41" t="n">
        <f aca="false">+SUMIF(CONFORTIS!G:G,'ALL 2020'!C290,CONFORTIS!E:E)</f>
        <v>0</v>
      </c>
      <c r="AF290" s="15" t="n">
        <f aca="false">+SUMIF('IRS IMMO'!G:G,'ALL 2020'!C290,'IRS IMMO'!E:E)</f>
        <v>0</v>
      </c>
      <c r="AG290" s="15" t="n">
        <f aca="false">+SUMIF(AGRIVETAM!F:F,'ALL 2020'!C290,AGRIVETAM!D:D)</f>
        <v>32700582.68</v>
      </c>
      <c r="AH290" s="15" t="n">
        <f aca="false">+SUMIF(EUROPAINTS!F:F,'ALL 2020'!C290,EUROPAINTS!D:D)</f>
        <v>0</v>
      </c>
      <c r="AI290" s="15" t="n">
        <f aca="false">+SUMIF('VET ABE'!F:F,'ALL 2020'!C290,'VET ABE'!E:E)</f>
        <v>0</v>
      </c>
      <c r="AJ290" s="15" t="n">
        <f aca="false">SUMIF('VET FIA'!F:F,'ALL 2020'!C290,'VET FIA'!E:E)</f>
        <v>0</v>
      </c>
      <c r="AK290" s="15" t="n">
        <f aca="false">+SUMIF('CSS SAKAY'!F:F,'ALL 2020'!C290,'CSS SAKAY'!D:D)</f>
        <v>0</v>
      </c>
      <c r="AL290" s="15" t="n">
        <f aca="false">+SUMIF(AGRIMA!F:F,'ALL 2020'!C290,AGRIMA!D:D)</f>
        <v>0</v>
      </c>
      <c r="AM290" s="15" t="n">
        <f aca="false">SUMIF('United Malagasy'!F:F,'ALL 2020'!C290,'United Malagasy'!D:D)</f>
        <v>0</v>
      </c>
      <c r="AN290" s="15" t="n">
        <f aca="false">+SUMIF(NUTRIFOOD!E:E,'ALL 2020'!C290,NUTRIFOOD!D:D)</f>
        <v>0</v>
      </c>
      <c r="AO290" s="15" t="n">
        <f aca="false">+SUMIF(FERRIS!H:H,'ALL 2020'!C290,FERRIS!F:F)</f>
        <v>0</v>
      </c>
      <c r="AP290" s="15" t="n">
        <f aca="false">+SUMIF(SEM!F:F,'ALL 2020'!C290,SEM!D:D)</f>
        <v>0</v>
      </c>
      <c r="AQ290" s="15" t="n">
        <f aca="false">+SUMIF(Madatrade!F:F,'ALL 2020'!C290,Madatrade!D:D)</f>
        <v>0</v>
      </c>
      <c r="AR290" s="15" t="n">
        <f aca="false">+SUMIF('FLY TECH'!F:F,'ALL 2020'!C290,'FLY TECH'!E:E)</f>
        <v>0</v>
      </c>
      <c r="AS290" s="15" t="n">
        <f aca="false">+SUMIF('FIRST INVESTISSEMENT'!G:G,'ALL 2020'!C290,'FIRST INVESTISSEMENT'!E:E)</f>
        <v>0</v>
      </c>
      <c r="AT290" s="105" t="n">
        <f aca="false">+SUM(F290:AS290)</f>
        <v>2621757912.132</v>
      </c>
      <c r="AU290" s="106" t="n">
        <f aca="false">+AT290/$AW$3</f>
        <v>607446.060250985</v>
      </c>
    </row>
    <row r="291" customFormat="false" ht="17.25" hidden="false" customHeight="true" outlineLevel="0" collapsed="false">
      <c r="A291" s="6" t="str">
        <f aca="false">+LEFT(B291)</f>
        <v>6</v>
      </c>
      <c r="B291" s="6" t="str">
        <f aca="false">+LEFT(C291,3)</f>
        <v>635</v>
      </c>
      <c r="C291" s="20" t="n">
        <v>63508000</v>
      </c>
      <c r="D291" s="46" t="s">
        <v>2977</v>
      </c>
      <c r="E291" s="57" t="s">
        <v>802</v>
      </c>
      <c r="F291" s="15" t="n">
        <f aca="false">+SUMIF(AGRIFARM!H:H,C291,AGRIFARM!L:L)</f>
        <v>0</v>
      </c>
      <c r="G291" s="15" t="n">
        <f aca="false">+SUMIF(AGRICORP!I:I,C291,AGRICORP!E:E)</f>
        <v>0</v>
      </c>
      <c r="H291" s="15" t="n">
        <f aca="false">+SUMIF(SMTP!D:D,'ALL 2020'!C291,SMTP!G:G)</f>
        <v>4844124.8</v>
      </c>
      <c r="I291" s="15" t="n">
        <f aca="false">+SUMIF(AGRIVET!G:G,C291,AGRIVET!E:E)</f>
        <v>0</v>
      </c>
      <c r="J291" s="15" t="n">
        <f aca="false">+SUMIF(AGRIVAL!G:G,'ALL 2020'!C291,AGRIVAL!E:E)</f>
        <v>257000</v>
      </c>
      <c r="K291" s="15" t="n">
        <f aca="false">+SUMIF(AGRIKOBA!G:G,'ALL 2020'!C291,AGRIKOBA!E:E)</f>
        <v>621800</v>
      </c>
      <c r="L291" s="15" t="n">
        <f aca="false">+SUMIF(LMOI!F:F,'ALL 2020'!C291,LMOI!D:D)</f>
        <v>404800</v>
      </c>
      <c r="M291" s="15" t="n">
        <f aca="false">+SUMIF(TARTINE!G:G,'ALL 2020'!C291,TARTINE!E:E)</f>
        <v>0</v>
      </c>
      <c r="N291" s="15" t="n">
        <f aca="false">+SUMIF(IDF!F:F,'ALL 2020'!C291,IDF!D:D)</f>
        <v>3255203.46</v>
      </c>
      <c r="O291" s="15" t="n">
        <f aca="false">+SUMIF(RYA!G:G,C291,RYA!E:E)</f>
        <v>0</v>
      </c>
      <c r="P291" s="15" t="n">
        <f aca="false">+SUMIF('SCI NOAH'!G:G,'ALL 2020'!C291,'SCI NOAH'!E:E)</f>
        <v>0</v>
      </c>
      <c r="Q291" s="15" t="n">
        <f aca="false">+SUMIF(SIM!F:F,'ALL 2020'!C291,SIM!D:D)</f>
        <v>0</v>
      </c>
      <c r="R291" s="15" t="n">
        <f aca="false">+SUMIF('First Energy'!F:F,'ALL 2020'!C291,'First Energy'!D:D)</f>
        <v>0</v>
      </c>
      <c r="S291" s="15" t="n">
        <f aca="false">+SUMIF('ID Motors'!G:G,C291,'ID Motors'!E:E)</f>
        <v>0</v>
      </c>
      <c r="T291" s="15" t="n">
        <f aca="false">+SUMIF('ID RENTAL'!G:G,'ALL 2020'!C291,'ID RENTAL'!E:E)</f>
        <v>0</v>
      </c>
      <c r="U291" s="15" t="n">
        <f aca="false">+SUMIF('MCM '!G:G,'ALL 2020'!C291,'MCM '!E:E)</f>
        <v>0</v>
      </c>
      <c r="V291" s="15" t="n">
        <f aca="false">SUMIF(AGRIMOTORS!G:G,C291,AGRIMOTORS!E:E)</f>
        <v>40000</v>
      </c>
      <c r="W291" s="15" t="n">
        <f aca="false">+SUMIF(BOVIMA!F:F,'ALL 2020'!C291,BOVIMA!D:D)</f>
        <v>0</v>
      </c>
      <c r="X291" s="15" t="n">
        <f aca="false">+SUMIF(AGRIFEED!F:F,'ALL 2020'!C291,AGRIFEED!D:D)</f>
        <v>0</v>
      </c>
      <c r="Y291" s="15" t="n">
        <f aca="false">SUMIF(AMIP!F:F,'ALL 2020'!C291,AMIP!D:D)</f>
        <v>0</v>
      </c>
      <c r="Z291" s="15" t="n">
        <f aca="false">+SUMIF(ISF!G:G,'ALL 2020'!C291,ISF!E:E)</f>
        <v>0</v>
      </c>
      <c r="AA291" s="29" t="n">
        <f aca="false">+SUMIF(DISCOI!G:G,'ALL 2020'!C291,DISCOI!E:E)</f>
        <v>0</v>
      </c>
      <c r="AB291" s="15" t="n">
        <f aca="false">+SUMIF(MABEL!F:F,'ALL 2020'!C291,MABEL!D:D)</f>
        <v>0</v>
      </c>
      <c r="AC291" s="15" t="n">
        <f aca="false">+SUMIF(NMP!F:F,'ALL 2020'!C291,NMP!D:D)</f>
        <v>0</v>
      </c>
      <c r="AD291" s="15" t="n">
        <f aca="false">SUMIF('AMCHO '!F:F,'ALL 2020'!C291,'AMCHO '!D:D)</f>
        <v>0</v>
      </c>
      <c r="AE291" s="41" t="n">
        <f aca="false">+SUMIF(CONFORTIS!G:G,'ALL 2020'!C291,CONFORTIS!E:E)</f>
        <v>0</v>
      </c>
      <c r="AF291" s="15" t="n">
        <f aca="false">+SUMIF('IRS IMMO'!G:G,'ALL 2020'!C291,'IRS IMMO'!E:E)</f>
        <v>0</v>
      </c>
      <c r="AG291" s="15" t="n">
        <f aca="false">+SUMIF(AGRIVETAM!F:F,'ALL 2020'!C291,AGRIVETAM!D:D)</f>
        <v>0</v>
      </c>
      <c r="AH291" s="15" t="n">
        <f aca="false">+SUMIF(EUROPAINTS!F:F,'ALL 2020'!C291,EUROPAINTS!D:D)</f>
        <v>0</v>
      </c>
      <c r="AI291" s="15" t="n">
        <f aca="false">+SUMIF('VET ABE'!F:F,'ALL 2020'!C291,'VET ABE'!E:E)</f>
        <v>0</v>
      </c>
      <c r="AJ291" s="15" t="n">
        <f aca="false">SUMIF('VET FIA'!F:F,'ALL 2020'!C291,'VET FIA'!E:E)</f>
        <v>0</v>
      </c>
      <c r="AK291" s="15" t="n">
        <f aca="false">+SUMIF('CSS SAKAY'!F:F,'ALL 2020'!C291,'CSS SAKAY'!D:D)</f>
        <v>0</v>
      </c>
      <c r="AL291" s="15" t="n">
        <f aca="false">+SUMIF(AGRIMA!F:F,'ALL 2020'!C291,AGRIMA!D:D)</f>
        <v>0</v>
      </c>
      <c r="AM291" s="15" t="n">
        <f aca="false">SUMIF('United Malagasy'!F:F,'ALL 2020'!C291,'United Malagasy'!D:D)</f>
        <v>0</v>
      </c>
      <c r="AN291" s="15" t="n">
        <f aca="false">+SUMIF(NUTRIFOOD!E:E,'ALL 2020'!C291,NUTRIFOOD!D:D)</f>
        <v>0</v>
      </c>
      <c r="AO291" s="15" t="n">
        <f aca="false">+SUMIF(FERRIS!H:H,'ALL 2020'!C291,FERRIS!F:F)</f>
        <v>0</v>
      </c>
      <c r="AP291" s="15" t="n">
        <f aca="false">+SUMIF(SEM!F:F,'ALL 2020'!C291,SEM!D:D)</f>
        <v>306836.75</v>
      </c>
      <c r="AQ291" s="15" t="n">
        <f aca="false">+SUMIF(Madatrade!F:F,'ALL 2020'!C291,Madatrade!D:D)</f>
        <v>0</v>
      </c>
      <c r="AR291" s="15" t="n">
        <f aca="false">+SUMIF('FLY TECH'!F:F,'ALL 2020'!C291,'FLY TECH'!E:E)</f>
        <v>47000</v>
      </c>
      <c r="AS291" s="15" t="n">
        <f aca="false">+SUMIF('FIRST INVESTISSEMENT'!G:G,'ALL 2020'!C291,'FIRST INVESTISSEMENT'!E:E)</f>
        <v>0</v>
      </c>
      <c r="AT291" s="105" t="n">
        <f aca="false">+SUM(F291:AS291)</f>
        <v>9776765.01</v>
      </c>
      <c r="AU291" s="106" t="n">
        <f aca="false">+AT291/$AW$3</f>
        <v>2265.21959172605</v>
      </c>
    </row>
    <row r="292" customFormat="false" ht="17.25" hidden="false" customHeight="true" outlineLevel="0" collapsed="false">
      <c r="A292" s="6" t="str">
        <f aca="false">+LEFT(B292)</f>
        <v>6</v>
      </c>
      <c r="B292" s="6" t="str">
        <f aca="false">+LEFT(C292,3)</f>
        <v>641</v>
      </c>
      <c r="C292" s="20" t="n">
        <v>64101000</v>
      </c>
      <c r="D292" s="46" t="s">
        <v>2978</v>
      </c>
      <c r="E292" s="57" t="s">
        <v>190</v>
      </c>
      <c r="F292" s="15" t="n">
        <f aca="false">+SUMIF(AGRIFARM!H:H,C292,AGRIFARM!L:L)</f>
        <v>1312468477.15</v>
      </c>
      <c r="G292" s="15" t="n">
        <f aca="false">+SUMIF(AGRICORP!I:I,C292,AGRICORP!E:E)</f>
        <v>0</v>
      </c>
      <c r="H292" s="15" t="n">
        <f aca="false">+SUMIF(SMTP!D:D,'ALL 2020'!C292,SMTP!G:G)</f>
        <v>2015098389.75</v>
      </c>
      <c r="I292" s="15" t="n">
        <f aca="false">+SUMIF(AGRIVET!G:G,C292,AGRIVET!E:E)</f>
        <v>2523364744.13</v>
      </c>
      <c r="J292" s="15" t="n">
        <f aca="false">+SUMIF(AGRIVAL!G:G,'ALL 2020'!C292,AGRIVAL!E:E)</f>
        <v>1274034725.07</v>
      </c>
      <c r="K292" s="15" t="n">
        <f aca="false">+SUMIF(AGRIKOBA!G:G,'ALL 2020'!C292,AGRIKOBA!E:E)</f>
        <v>309861804.9</v>
      </c>
      <c r="L292" s="15" t="n">
        <f aca="false">+SUMIF(LMOI!F:F,'ALL 2020'!C292,LMOI!D:D)</f>
        <v>995353492.94</v>
      </c>
      <c r="M292" s="15" t="n">
        <f aca="false">+SUMIF(TARTINE!G:G,'ALL 2020'!C292,TARTINE!E:E)</f>
        <v>347640925.83</v>
      </c>
      <c r="N292" s="15" t="n">
        <f aca="false">+SUMIF(IDF!F:F,'ALL 2020'!C292,IDF!D:D)</f>
        <v>796704465.61</v>
      </c>
      <c r="O292" s="15" t="n">
        <f aca="false">+SUMIF(RYA!G:G,C292,RYA!E:E)</f>
        <v>21337729.84</v>
      </c>
      <c r="P292" s="15" t="n">
        <f aca="false">+SUMIF('SCI NOAH'!G:G,'ALL 2020'!C292,'SCI NOAH'!E:E)</f>
        <v>34790787.55</v>
      </c>
      <c r="Q292" s="15" t="n">
        <f aca="false">+SUMIF(SIM!F:F,'ALL 2020'!C292,SIM!D:D)</f>
        <v>42245650.16</v>
      </c>
      <c r="R292" s="15" t="n">
        <f aca="false">+SUMIF('First Energy'!F:F,'ALL 2020'!C292,'First Energy'!D:D)</f>
        <v>1003228069.95</v>
      </c>
      <c r="S292" s="15" t="n">
        <f aca="false">+SUMIF('ID Motors'!G:G,C292,'ID Motors'!E:E)</f>
        <v>1133655310.12</v>
      </c>
      <c r="T292" s="15" t="n">
        <f aca="false">+SUMIF('ID RENTAL'!G:G,'ALL 2020'!C292,'ID RENTAL'!E:E)</f>
        <v>344461520.33</v>
      </c>
      <c r="U292" s="15" t="n">
        <f aca="false">+SUMIF('MCM '!G:G,'ALL 2020'!C292,'MCM '!E:E)</f>
        <v>561705909.96</v>
      </c>
      <c r="V292" s="15" t="n">
        <f aca="false">SUMIF(AGRIMOTORS!G:G,C292,AGRIMOTORS!E:E)</f>
        <v>122675871.2</v>
      </c>
      <c r="W292" s="15" t="n">
        <f aca="false">+SUMIF(BOVIMA!F:F,'ALL 2020'!C292,BOVIMA!D:D)</f>
        <v>758118998.6</v>
      </c>
      <c r="X292" s="15" t="n">
        <f aca="false">+SUMIF(AGRIFEED!F:F,'ALL 2020'!C292,AGRIFEED!D:D)</f>
        <v>377295934.55</v>
      </c>
      <c r="Y292" s="15" t="n">
        <f aca="false">SUMIF(AMIP!F:F,'ALL 2020'!C292,AMIP!D:D)</f>
        <v>0</v>
      </c>
      <c r="Z292" s="15" t="n">
        <f aca="false">+SUMIF(ISF!G:G,'ALL 2020'!C292,ISF!E:E)</f>
        <v>0</v>
      </c>
      <c r="AA292" s="29" t="n">
        <f aca="false">+SUMIF(DISCOI!G:G,'ALL 2020'!C292,DISCOI!E:E)</f>
        <v>0</v>
      </c>
      <c r="AB292" s="15" t="n">
        <f aca="false">+SUMIF(MABEL!F:F,'ALL 2020'!C292,MABEL!D:D)</f>
        <v>201781866.3</v>
      </c>
      <c r="AC292" s="15" t="n">
        <f aca="false">+SUMIF(NMP!F:F,'ALL 2020'!C292,NMP!D:D)</f>
        <v>4583359.51</v>
      </c>
      <c r="AD292" s="15" t="n">
        <f aca="false">SUMIF('AMCHO '!F:F,'ALL 2020'!C292,'AMCHO '!D:D)</f>
        <v>305985413.42</v>
      </c>
      <c r="AE292" s="41" t="n">
        <f aca="false">+SUMIF(CONFORTIS!G:G,'ALL 2020'!C292,CONFORTIS!E:E)</f>
        <v>0</v>
      </c>
      <c r="AF292" s="15" t="n">
        <f aca="false">+SUMIF('IRS IMMO'!G:G,'ALL 2020'!C292,'IRS IMMO'!E:E)</f>
        <v>0</v>
      </c>
      <c r="AG292" s="15" t="n">
        <f aca="false">+SUMIF(AGRIVETAM!F:F,'ALL 2020'!C292,AGRIVETAM!D:D)</f>
        <v>122600025.25</v>
      </c>
      <c r="AH292" s="15" t="n">
        <f aca="false">+SUMIF(EUROPAINTS!F:F,'ALL 2020'!C292,EUROPAINTS!D:D)</f>
        <v>40484025.96</v>
      </c>
      <c r="AI292" s="15" t="n">
        <f aca="false">+SUMIF('VET ABE'!F:F,'ALL 2020'!C292,'VET ABE'!E:E)</f>
        <v>118489471.9</v>
      </c>
      <c r="AJ292" s="15" t="n">
        <f aca="false">SUMIF('VET FIA'!F:F,'ALL 2020'!C292,'VET FIA'!E:E)</f>
        <v>26660592.81</v>
      </c>
      <c r="AK292" s="15" t="n">
        <f aca="false">+SUMIF('CSS SAKAY'!F:F,'ALL 2020'!C292,'CSS SAKAY'!D:D)</f>
        <v>0</v>
      </c>
      <c r="AL292" s="15" t="n">
        <f aca="false">+SUMIF(AGRIMA!F:F,'ALL 2020'!C292,AGRIMA!D:D)</f>
        <v>134632579.6</v>
      </c>
      <c r="AM292" s="15" t="n">
        <f aca="false">SUMIF('United Malagasy'!F:F,'ALL 2020'!C292,'United Malagasy'!D:D)</f>
        <v>391688806.1</v>
      </c>
      <c r="AN292" s="15" t="n">
        <f aca="false">+SUMIF(NUTRIFOOD!E:E,'ALL 2020'!C292,NUTRIFOOD!D:D)</f>
        <v>0</v>
      </c>
      <c r="AO292" s="15" t="n">
        <f aca="false">+SUMIF(FERRIS!H:H,'ALL 2020'!C292,FERRIS!F:F)</f>
        <v>581120215.58</v>
      </c>
      <c r="AP292" s="15" t="n">
        <f aca="false">+SUMIF(SEM!F:F,'ALL 2020'!C292,SEM!D:D)</f>
        <v>857529776.03</v>
      </c>
      <c r="AQ292" s="15" t="n">
        <f aca="false">+SUMIF(Madatrade!F:F,'ALL 2020'!C292,Madatrade!D:D)</f>
        <v>107451067</v>
      </c>
      <c r="AR292" s="15" t="n">
        <f aca="false">+SUMIF('FLY TECH'!F:F,'ALL 2020'!C292,'FLY TECH'!E:E)</f>
        <v>169418833.48</v>
      </c>
      <c r="AS292" s="15" t="n">
        <f aca="false">+SUMIF('FIRST INVESTISSEMENT'!G:G,'ALL 2020'!C292,'FIRST INVESTISSEMENT'!E:E)</f>
        <v>137290698</v>
      </c>
      <c r="AT292" s="105" t="n">
        <f aca="false">+SUM(F292:AS292)</f>
        <v>17173759538.58</v>
      </c>
      <c r="AU292" s="106" t="n">
        <f aca="false">+AT292/$AW$3</f>
        <v>3979060.2035124</v>
      </c>
    </row>
    <row r="293" customFormat="false" ht="17.25" hidden="false" customHeight="true" outlineLevel="0" collapsed="false">
      <c r="A293" s="6" t="str">
        <f aca="false">+LEFT(B293)</f>
        <v>6</v>
      </c>
      <c r="B293" s="6" t="str">
        <f aca="false">+LEFT(C293,3)</f>
        <v>645</v>
      </c>
      <c r="C293" s="20" t="n">
        <v>64501000</v>
      </c>
      <c r="D293" s="46" t="s">
        <v>2978</v>
      </c>
      <c r="E293" s="57" t="s">
        <v>461</v>
      </c>
      <c r="F293" s="15" t="n">
        <f aca="false">+SUMIF(AGRIFARM!H:H,C293,AGRIFARM!L:L)</f>
        <v>142389336.35</v>
      </c>
      <c r="G293" s="15" t="n">
        <f aca="false">+SUMIF(AGRICORP!I:I,C293,AGRICORP!E:E)</f>
        <v>0</v>
      </c>
      <c r="H293" s="15" t="n">
        <f aca="false">+SUMIF(SMTP!D:D,'ALL 2020'!C293,SMTP!G:G)</f>
        <v>376926383.99</v>
      </c>
      <c r="I293" s="15" t="n">
        <f aca="false">+SUMIF(AGRIVET!G:G,C293,AGRIVET!E:E)</f>
        <v>287889151.77</v>
      </c>
      <c r="J293" s="15" t="n">
        <f aca="false">+SUMIF(AGRIVAL!G:G,'ALL 2020'!C293,AGRIVAL!E:E)</f>
        <v>135009928.43</v>
      </c>
      <c r="K293" s="15" t="n">
        <f aca="false">+SUMIF(AGRIKOBA!G:G,'ALL 2020'!C293,AGRIKOBA!E:E)</f>
        <v>36071436.18</v>
      </c>
      <c r="L293" s="15" t="n">
        <f aca="false">+SUMIF(LMOI!F:F,'ALL 2020'!C293,LMOI!D:D)</f>
        <v>56002486.77</v>
      </c>
      <c r="M293" s="15" t="n">
        <f aca="false">+SUMIF(TARTINE!G:G,'ALL 2020'!C293,TARTINE!E:E)</f>
        <v>31780769.91</v>
      </c>
      <c r="N293" s="15" t="n">
        <f aca="false">+SUMIF(IDF!F:F,'ALL 2020'!C293,IDF!D:D)</f>
        <v>70641881.05</v>
      </c>
      <c r="O293" s="15" t="n">
        <f aca="false">+SUMIF(RYA!G:G,C293,RYA!E:E)</f>
        <v>4054167.37</v>
      </c>
      <c r="P293" s="15" t="n">
        <f aca="false">+SUMIF('SCI NOAH'!G:G,'ALL 2020'!C293,'SCI NOAH'!E:E)</f>
        <v>6610248.96</v>
      </c>
      <c r="Q293" s="15" t="n">
        <f aca="false">+SUMIF(SIM!F:F,'ALL 2020'!C293,SIM!D:D)</f>
        <v>7305325.93</v>
      </c>
      <c r="R293" s="15" t="n">
        <f aca="false">+SUMIF('First Energy'!F:F,'ALL 2020'!C293,'First Energy'!D:D)</f>
        <v>129646151.35</v>
      </c>
      <c r="S293" s="15" t="n">
        <f aca="false">+SUMIF('ID Motors'!G:G,C293,'ID Motors'!E:E)</f>
        <v>93300280.83</v>
      </c>
      <c r="T293" s="15" t="n">
        <f aca="false">+SUMIF('ID RENTAL'!G:G,'ALL 2020'!C293,'ID RENTAL'!E:E)</f>
        <v>40976993.33</v>
      </c>
      <c r="U293" s="15" t="n">
        <f aca="false">+SUMIF('MCM '!G:G,'ALL 2020'!C293,'MCM '!E:E)</f>
        <v>40327559.14</v>
      </c>
      <c r="V293" s="15" t="n">
        <f aca="false">SUMIF(AGRIMOTORS!G:G,C293,AGRIMOTORS!E:E)</f>
        <v>13074157.07</v>
      </c>
      <c r="W293" s="15" t="n">
        <f aca="false">+SUMIF(BOVIMA!F:F,'ALL 2020'!C293,BOVIMA!D:D)</f>
        <v>90485594.72</v>
      </c>
      <c r="X293" s="15" t="n">
        <f aca="false">+SUMIF(AGRIFEED!F:F,'ALL 2020'!C293,AGRIFEED!D:D)</f>
        <v>45181734.78</v>
      </c>
      <c r="Y293" s="15" t="n">
        <f aca="false">SUMIF(AMIP!F:F,'ALL 2020'!C293,AMIP!D:D)</f>
        <v>0</v>
      </c>
      <c r="Z293" s="15" t="n">
        <f aca="false">+SUMIF(ISF!G:G,'ALL 2020'!C293,ISF!E:E)</f>
        <v>0</v>
      </c>
      <c r="AA293" s="29" t="n">
        <f aca="false">+SUMIF(DISCOI!G:G,'ALL 2020'!C293,DISCOI!E:E)</f>
        <v>0</v>
      </c>
      <c r="AB293" s="15" t="n">
        <f aca="false">+SUMIF(MABEL!F:F,'ALL 2020'!C293,MABEL!D:D)</f>
        <v>15502360.48</v>
      </c>
      <c r="AC293" s="15" t="n">
        <f aca="false">+SUMIF(NMP!F:F,'ALL 2020'!C293,NMP!D:D)</f>
        <v>795914.18</v>
      </c>
      <c r="AD293" s="15" t="n">
        <f aca="false">SUMIF('AMCHO '!F:F,'ALL 2020'!C293,'AMCHO '!D:D)</f>
        <v>39547463.79</v>
      </c>
      <c r="AE293" s="41" t="n">
        <f aca="false">+SUMIF(CONFORTIS!G:G,'ALL 2020'!C293,CONFORTIS!E:E)</f>
        <v>0</v>
      </c>
      <c r="AF293" s="15" t="n">
        <f aca="false">+SUMIF('IRS IMMO'!G:G,'ALL 2020'!C293,'IRS IMMO'!E:E)</f>
        <v>0</v>
      </c>
      <c r="AG293" s="15" t="n">
        <f aca="false">+SUMIF(AGRIVETAM!F:F,'ALL 2020'!C293,AGRIVETAM!D:D)</f>
        <v>19815722.02</v>
      </c>
      <c r="AH293" s="15" t="n">
        <f aca="false">+SUMIF(EUROPAINTS!F:F,'ALL 2020'!C293,EUROPAINTS!D:D)</f>
        <v>5919812.73</v>
      </c>
      <c r="AI293" s="15" t="n">
        <f aca="false">+SUMIF('VET ABE'!F:F,'ALL 2020'!C293,'VET ABE'!E:E)</f>
        <v>13474134.05</v>
      </c>
      <c r="AJ293" s="15" t="n">
        <f aca="false">SUMIF('VET FIA'!F:F,'ALL 2020'!C293,'VET FIA'!E:E)</f>
        <v>4263803.86</v>
      </c>
      <c r="AK293" s="15" t="n">
        <f aca="false">+SUMIF('CSS SAKAY'!F:F,'ALL 2020'!C293,'CSS SAKAY'!D:D)</f>
        <v>0</v>
      </c>
      <c r="AL293" s="15" t="n">
        <f aca="false">+SUMIF(AGRIMA!F:F,'ALL 2020'!C293,AGRIMA!D:D)</f>
        <v>7815104.67</v>
      </c>
      <c r="AM293" s="15" t="n">
        <f aca="false">SUMIF('United Malagasy'!F:F,'ALL 2020'!C293,'United Malagasy'!D:D)</f>
        <v>51667924.23</v>
      </c>
      <c r="AN293" s="15" t="n">
        <f aca="false">+SUMIF(NUTRIFOOD!E:E,'ALL 2020'!C293,NUTRIFOOD!D:D)</f>
        <v>0</v>
      </c>
      <c r="AO293" s="15" t="n">
        <f aca="false">+SUMIF(FERRIS!H:H,'ALL 2020'!C293,FERRIS!F:F)</f>
        <v>38102850.85</v>
      </c>
      <c r="AP293" s="15" t="n">
        <f aca="false">+SUMIF(SEM!F:F,'ALL 2020'!C293,SEM!D:D)</f>
        <v>140098306.2</v>
      </c>
      <c r="AQ293" s="15" t="n">
        <f aca="false">+SUMIF(Madatrade!F:F,'ALL 2020'!C293,Madatrade!D:D)</f>
        <v>19915165.32</v>
      </c>
      <c r="AR293" s="15" t="n">
        <f aca="false">+SUMIF('FLY TECH'!F:F,'ALL 2020'!C293,'FLY TECH'!E:E)</f>
        <v>15390264.5</v>
      </c>
      <c r="AS293" s="15" t="n">
        <f aca="false">+SUMIF('FIRST INVESTISSEMENT'!G:G,'ALL 2020'!C293,'FIRST INVESTISSEMENT'!E:E)</f>
        <v>6109084.86</v>
      </c>
      <c r="AT293" s="105" t="n">
        <f aca="false">+SUM(F293:AS293)</f>
        <v>1986091499.67</v>
      </c>
      <c r="AU293" s="106" t="n">
        <f aca="false">+AT293/$AW$3</f>
        <v>460165.849482052</v>
      </c>
    </row>
    <row r="294" customFormat="false" ht="17.25" hidden="false" customHeight="true" outlineLevel="0" collapsed="false">
      <c r="A294" s="6" t="str">
        <f aca="false">+LEFT(B294)</f>
        <v>6</v>
      </c>
      <c r="B294" s="6" t="str">
        <f aca="false">+LEFT(C294,3)</f>
        <v>647</v>
      </c>
      <c r="C294" s="20" t="n">
        <v>64700000</v>
      </c>
      <c r="D294" s="46" t="s">
        <v>2978</v>
      </c>
      <c r="E294" s="57" t="s">
        <v>197</v>
      </c>
      <c r="F294" s="15" t="n">
        <f aca="false">+SUMIF(AGRIFARM!H:H,C294,AGRIFARM!L:L)</f>
        <v>0</v>
      </c>
      <c r="G294" s="15" t="n">
        <f aca="false">+SUMIF(AGRICORP!I:I,C294,AGRICORP!E:E)</f>
        <v>0</v>
      </c>
      <c r="H294" s="15" t="n">
        <f aca="false">+SUMIF(SMTP!D:D,'ALL 2020'!C294,SMTP!G:G)</f>
        <v>209000</v>
      </c>
      <c r="I294" s="15" t="n">
        <f aca="false">+SUMIF(AGRIVET!G:G,C294,AGRIVET!E:E)</f>
        <v>0</v>
      </c>
      <c r="J294" s="15" t="n">
        <f aca="false">+SUMIF(AGRIVAL!G:G,'ALL 2020'!C294,AGRIVAL!E:E)</f>
        <v>0</v>
      </c>
      <c r="K294" s="15" t="n">
        <f aca="false">+SUMIF(AGRIKOBA!G:G,'ALL 2020'!C294,AGRIKOBA!E:E)</f>
        <v>0</v>
      </c>
      <c r="L294" s="15" t="n">
        <f aca="false">+SUMIF(LMOI!F:F,'ALL 2020'!C294,LMOI!D:D)</f>
        <v>0</v>
      </c>
      <c r="M294" s="15" t="n">
        <f aca="false">+SUMIF(TARTINE!G:G,'ALL 2020'!C294,TARTINE!E:E)</f>
        <v>3318200</v>
      </c>
      <c r="N294" s="15" t="n">
        <f aca="false">+SUMIF(IDF!F:F,'ALL 2020'!C294,IDF!D:D)</f>
        <v>0</v>
      </c>
      <c r="O294" s="15" t="n">
        <f aca="false">+SUMIF(RYA!G:G,C294,RYA!E:E)</f>
        <v>0</v>
      </c>
      <c r="P294" s="15" t="n">
        <f aca="false">+SUMIF('SCI NOAH'!G:G,'ALL 2020'!C294,'SCI NOAH'!E:E)</f>
        <v>0</v>
      </c>
      <c r="Q294" s="15" t="n">
        <f aca="false">+SUMIF(SIM!F:F,'ALL 2020'!C294,SIM!D:D)</f>
        <v>0</v>
      </c>
      <c r="R294" s="15" t="n">
        <f aca="false">+SUMIF('First Energy'!F:F,'ALL 2020'!C294,'First Energy'!D:D)</f>
        <v>12000</v>
      </c>
      <c r="S294" s="15" t="n">
        <f aca="false">+SUMIF('ID Motors'!G:G,C294,'ID Motors'!E:E)</f>
        <v>0</v>
      </c>
      <c r="T294" s="15" t="n">
        <f aca="false">+SUMIF('ID RENTAL'!G:G,'ALL 2020'!C294,'ID RENTAL'!E:E)</f>
        <v>560000</v>
      </c>
      <c r="U294" s="15" t="n">
        <f aca="false">+SUMIF('MCM '!G:G,'ALL 2020'!C294,'MCM '!E:E)</f>
        <v>3441666.66</v>
      </c>
      <c r="V294" s="15" t="n">
        <f aca="false">SUMIF(AGRIMOTORS!G:G,C294,AGRIMOTORS!E:E)</f>
        <v>0</v>
      </c>
      <c r="W294" s="15" t="n">
        <f aca="false">+SUMIF(BOVIMA!F:F,'ALL 2020'!C294,BOVIMA!D:D)</f>
        <v>0</v>
      </c>
      <c r="X294" s="15" t="n">
        <f aca="false">+SUMIF(AGRIFEED!F:F,'ALL 2020'!C294,AGRIFEED!D:D)</f>
        <v>0</v>
      </c>
      <c r="Y294" s="15" t="n">
        <f aca="false">SUMIF(AMIP!F:F,'ALL 2020'!C294,AMIP!D:D)</f>
        <v>0</v>
      </c>
      <c r="Z294" s="15" t="n">
        <f aca="false">+SUMIF(ISF!G:G,'ALL 2020'!C294,ISF!E:E)</f>
        <v>0</v>
      </c>
      <c r="AA294" s="29" t="n">
        <f aca="false">+SUMIF(DISCOI!G:G,'ALL 2020'!C294,DISCOI!E:E)</f>
        <v>0</v>
      </c>
      <c r="AB294" s="15" t="n">
        <f aca="false">+SUMIF(MABEL!F:F,'ALL 2020'!C294,MABEL!D:D)</f>
        <v>0</v>
      </c>
      <c r="AC294" s="15" t="n">
        <f aca="false">+SUMIF(NMP!F:F,'ALL 2020'!C294,NMP!D:D)</f>
        <v>0</v>
      </c>
      <c r="AD294" s="15" t="n">
        <f aca="false">SUMIF('AMCHO '!F:F,'ALL 2020'!C294,'AMCHO '!D:D)</f>
        <v>0</v>
      </c>
      <c r="AE294" s="41" t="n">
        <f aca="false">+SUMIF(CONFORTIS!G:G,'ALL 2020'!C294,CONFORTIS!E:E)</f>
        <v>0</v>
      </c>
      <c r="AF294" s="15" t="n">
        <f aca="false">+SUMIF('IRS IMMO'!G:G,'ALL 2020'!C294,'IRS IMMO'!E:E)</f>
        <v>0</v>
      </c>
      <c r="AG294" s="15" t="n">
        <f aca="false">+SUMIF(AGRIVETAM!F:F,'ALL 2020'!C294,AGRIVETAM!D:D)</f>
        <v>0</v>
      </c>
      <c r="AH294" s="15" t="n">
        <f aca="false">+SUMIF(EUROPAINTS!F:F,'ALL 2020'!C294,EUROPAINTS!D:D)</f>
        <v>0</v>
      </c>
      <c r="AI294" s="15" t="n">
        <f aca="false">+SUMIF('VET ABE'!F:F,'ALL 2020'!C294,'VET ABE'!E:E)</f>
        <v>0</v>
      </c>
      <c r="AJ294" s="15" t="n">
        <f aca="false">SUMIF('VET FIA'!F:F,'ALL 2020'!C294,'VET FIA'!E:E)</f>
        <v>0</v>
      </c>
      <c r="AK294" s="15" t="n">
        <f aca="false">+SUMIF('CSS SAKAY'!F:F,'ALL 2020'!C294,'CSS SAKAY'!D:D)</f>
        <v>0</v>
      </c>
      <c r="AL294" s="15" t="n">
        <f aca="false">+SUMIF(AGRIMA!F:F,'ALL 2020'!C294,AGRIMA!D:D)</f>
        <v>0</v>
      </c>
      <c r="AM294" s="15" t="n">
        <f aca="false">SUMIF('United Malagasy'!F:F,'ALL 2020'!C294,'United Malagasy'!D:D)</f>
        <v>0</v>
      </c>
      <c r="AN294" s="15" t="n">
        <f aca="false">+SUMIF(NUTRIFOOD!E:E,'ALL 2020'!C294,NUTRIFOOD!D:D)</f>
        <v>0</v>
      </c>
      <c r="AO294" s="15" t="n">
        <f aca="false">+SUMIF(FERRIS!H:H,'ALL 2020'!C294,FERRIS!F:F)</f>
        <v>374000</v>
      </c>
      <c r="AP294" s="15" t="n">
        <f aca="false">+SUMIF(SEM!F:F,'ALL 2020'!C294,SEM!D:D)</f>
        <v>270000</v>
      </c>
      <c r="AQ294" s="15" t="n">
        <f aca="false">+SUMIF(Madatrade!F:F,'ALL 2020'!C294,Madatrade!D:D)</f>
        <v>0</v>
      </c>
      <c r="AR294" s="15" t="n">
        <f aca="false">+SUMIF('FLY TECH'!F:F,'ALL 2020'!C294,'FLY TECH'!E:E)</f>
        <v>0</v>
      </c>
      <c r="AS294" s="15" t="n">
        <f aca="false">+SUMIF('FIRST INVESTISSEMENT'!G:G,'ALL 2020'!C294,'FIRST INVESTISSEMENT'!E:E)</f>
        <v>0</v>
      </c>
      <c r="AT294" s="105" t="n">
        <f aca="false">+SUM(F294:AS294)</f>
        <v>8184866.66</v>
      </c>
      <c r="AU294" s="106" t="n">
        <f aca="false">+AT294/$AW$3</f>
        <v>1896.38600241833</v>
      </c>
    </row>
    <row r="295" customFormat="false" ht="17.25" hidden="false" customHeight="true" outlineLevel="0" collapsed="false">
      <c r="A295" s="6" t="str">
        <f aca="false">+LEFT(B295)</f>
        <v>6</v>
      </c>
      <c r="B295" s="6" t="str">
        <f aca="false">+LEFT(C295,3)</f>
        <v>648</v>
      </c>
      <c r="C295" s="20" t="n">
        <v>64801000</v>
      </c>
      <c r="D295" s="46" t="s">
        <v>2978</v>
      </c>
      <c r="E295" s="57" t="s">
        <v>534</v>
      </c>
      <c r="F295" s="15" t="n">
        <f aca="false">+SUMIF(AGRIFARM!H:H,C295,AGRIFARM!L:L)</f>
        <v>19165307.88</v>
      </c>
      <c r="G295" s="15" t="n">
        <f aca="false">+SUMIF(AGRICORP!I:I,C295,AGRICORP!E:E)</f>
        <v>0</v>
      </c>
      <c r="H295" s="15" t="n">
        <f aca="false">+SUMIF(SMTP!D:D,'ALL 2020'!C295,SMTP!G:G)</f>
        <v>19920611.984</v>
      </c>
      <c r="I295" s="15" t="n">
        <f aca="false">+SUMIF(AGRIVET!G:G,C295,AGRIVET!E:E)</f>
        <v>13543650.51</v>
      </c>
      <c r="J295" s="15" t="n">
        <f aca="false">+SUMIF(AGRIVAL!G:G,'ALL 2020'!C295,AGRIVAL!E:E)</f>
        <v>11630695.82</v>
      </c>
      <c r="K295" s="15" t="n">
        <f aca="false">+SUMIF(AGRIKOBA!G:G,'ALL 2020'!C295,AGRIKOBA!E:E)</f>
        <v>3342800</v>
      </c>
      <c r="L295" s="15" t="n">
        <f aca="false">+SUMIF(LMOI!F:F,'ALL 2020'!C295,LMOI!D:D)</f>
        <v>999400</v>
      </c>
      <c r="M295" s="15" t="n">
        <f aca="false">+SUMIF(TARTINE!G:G,'ALL 2020'!C295,TARTINE!E:E)</f>
        <v>56022707.01</v>
      </c>
      <c r="N295" s="15" t="n">
        <f aca="false">+SUMIF(IDF!F:F,'ALL 2020'!C295,IDF!D:D)</f>
        <v>6066750.06</v>
      </c>
      <c r="O295" s="15" t="n">
        <f aca="false">+SUMIF(RYA!G:G,C295,RYA!E:E)</f>
        <v>26528</v>
      </c>
      <c r="P295" s="15" t="n">
        <f aca="false">+SUMIF('SCI NOAH'!G:G,'ALL 2020'!C295,'SCI NOAH'!E:E)</f>
        <v>0</v>
      </c>
      <c r="Q295" s="15" t="n">
        <f aca="false">+SUMIF(SIM!F:F,'ALL 2020'!C295,SIM!D:D)</f>
        <v>162500</v>
      </c>
      <c r="R295" s="15" t="n">
        <f aca="false">+SUMIF('First Energy'!F:F,'ALL 2020'!C295,'First Energy'!D:D)</f>
        <v>6234645.79</v>
      </c>
      <c r="S295" s="15" t="n">
        <f aca="false">+SUMIF('ID Motors'!G:G,C295,'ID Motors'!E:E)</f>
        <v>0</v>
      </c>
      <c r="T295" s="15" t="n">
        <f aca="false">+SUMIF('ID RENTAL'!G:G,'ALL 2020'!C295,'ID RENTAL'!E:E)</f>
        <v>0</v>
      </c>
      <c r="U295" s="15" t="n">
        <f aca="false">+SUMIF('MCM '!G:G,'ALL 2020'!C295,'MCM '!E:E)</f>
        <v>0</v>
      </c>
      <c r="V295" s="15" t="n">
        <f aca="false">SUMIF(AGRIMOTORS!G:G,C295,AGRIMOTORS!E:E)</f>
        <v>0</v>
      </c>
      <c r="W295" s="15" t="n">
        <f aca="false">+SUMIF(BOVIMA!F:F,'ALL 2020'!C295,BOVIMA!D:D)</f>
        <v>10115091.91</v>
      </c>
      <c r="X295" s="15" t="n">
        <f aca="false">+SUMIF(AGRIFEED!F:F,'ALL 2020'!C295,AGRIFEED!D:D)</f>
        <v>18908351.98</v>
      </c>
      <c r="Y295" s="15" t="n">
        <f aca="false">SUMIF(AMIP!F:F,'ALL 2020'!C295,AMIP!D:D)</f>
        <v>0</v>
      </c>
      <c r="Z295" s="15" t="n">
        <f aca="false">+SUMIF(ISF!G:G,'ALL 2020'!C295,ISF!E:E)</f>
        <v>0</v>
      </c>
      <c r="AA295" s="29" t="n">
        <f aca="false">+SUMIF(DISCOI!G:G,'ALL 2020'!C295,DISCOI!E:E)</f>
        <v>0</v>
      </c>
      <c r="AB295" s="15" t="n">
        <f aca="false">+SUMIF(MABEL!F:F,'ALL 2020'!C295,MABEL!D:D)</f>
        <v>315000</v>
      </c>
      <c r="AC295" s="15" t="n">
        <f aca="false">+SUMIF(NMP!F:F,'ALL 2020'!C295,NMP!D:D)</f>
        <v>0</v>
      </c>
      <c r="AD295" s="15" t="n">
        <f aca="false">SUMIF('AMCHO '!F:F,'ALL 2020'!C295,'AMCHO '!D:D)</f>
        <v>37926666.67</v>
      </c>
      <c r="AE295" s="41" t="n">
        <f aca="false">+SUMIF(CONFORTIS!G:G,'ALL 2020'!C295,CONFORTIS!E:E)</f>
        <v>0</v>
      </c>
      <c r="AF295" s="15" t="n">
        <f aca="false">+SUMIF('IRS IMMO'!G:G,'ALL 2020'!C295,'IRS IMMO'!E:E)</f>
        <v>0</v>
      </c>
      <c r="AG295" s="15" t="n">
        <f aca="false">+SUMIF(AGRIVETAM!F:F,'ALL 2020'!C295,AGRIVETAM!D:D)</f>
        <v>111100</v>
      </c>
      <c r="AH295" s="15" t="n">
        <f aca="false">+SUMIF(EUROPAINTS!F:F,'ALL 2020'!C295,EUROPAINTS!D:D)</f>
        <v>0</v>
      </c>
      <c r="AI295" s="15" t="n">
        <f aca="false">+SUMIF('VET ABE'!F:F,'ALL 2020'!C295,'VET ABE'!E:E)</f>
        <v>0</v>
      </c>
      <c r="AJ295" s="15" t="n">
        <f aca="false">SUMIF('VET FIA'!F:F,'ALL 2020'!C295,'VET FIA'!E:E)</f>
        <v>3200</v>
      </c>
      <c r="AK295" s="15" t="n">
        <f aca="false">+SUMIF('CSS SAKAY'!F:F,'ALL 2020'!C295,'CSS SAKAY'!D:D)</f>
        <v>0</v>
      </c>
      <c r="AL295" s="15" t="n">
        <f aca="false">+SUMIF(AGRIMA!F:F,'ALL 2020'!C295,AGRIMA!D:D)</f>
        <v>0</v>
      </c>
      <c r="AM295" s="15" t="n">
        <f aca="false">SUMIF('United Malagasy'!F:F,'ALL 2020'!C295,'United Malagasy'!D:D)</f>
        <v>1510000</v>
      </c>
      <c r="AN295" s="15" t="n">
        <f aca="false">+SUMIF(NUTRIFOOD!E:E,'ALL 2020'!C295,NUTRIFOOD!D:D)</f>
        <v>0</v>
      </c>
      <c r="AO295" s="15" t="n">
        <f aca="false">+SUMIF(FERRIS!H:H,'ALL 2020'!C295,FERRIS!F:F)</f>
        <v>34723080.26</v>
      </c>
      <c r="AP295" s="15" t="n">
        <f aca="false">+SUMIF(SEM!F:F,'ALL 2020'!C295,SEM!D:D)</f>
        <v>9840000</v>
      </c>
      <c r="AQ295" s="15" t="n">
        <f aca="false">+SUMIF(Madatrade!F:F,'ALL 2020'!C295,Madatrade!D:D)</f>
        <v>6372280</v>
      </c>
      <c r="AR295" s="15" t="n">
        <f aca="false">+SUMIF('FLY TECH'!F:F,'ALL 2020'!C295,'FLY TECH'!E:E)</f>
        <v>0</v>
      </c>
      <c r="AS295" s="15" t="n">
        <f aca="false">+SUMIF('FIRST INVESTISSEMENT'!G:G,'ALL 2020'!C295,'FIRST INVESTISSEMENT'!E:E)</f>
        <v>400000</v>
      </c>
      <c r="AT295" s="105" t="n">
        <f aca="false">+SUM(F295:AS295)</f>
        <v>257340367.874</v>
      </c>
      <c r="AU295" s="106" t="n">
        <f aca="false">+AT295/$AW$3</f>
        <v>59624.266559944</v>
      </c>
    </row>
    <row r="296" customFormat="false" ht="17.25" hidden="false" customHeight="true" outlineLevel="0" collapsed="false">
      <c r="A296" s="6" t="str">
        <f aca="false">+LEFT(B296)</f>
        <v>6</v>
      </c>
      <c r="B296" s="6" t="str">
        <f aca="false">+LEFT(C296,3)</f>
        <v>651</v>
      </c>
      <c r="C296" s="20" t="n">
        <v>65100000</v>
      </c>
      <c r="D296" s="46" t="s">
        <v>2979</v>
      </c>
      <c r="E296" s="57" t="s">
        <v>202</v>
      </c>
      <c r="F296" s="15" t="n">
        <f aca="false">+SUMIF(AGRIFARM!H:H,C296,AGRIFARM!L:L)</f>
        <v>2184931.99</v>
      </c>
      <c r="G296" s="15" t="n">
        <f aca="false">+SUMIF(AGRICORP!I:I,C296,AGRICORP!E:E)</f>
        <v>0</v>
      </c>
      <c r="H296" s="15" t="n">
        <f aca="false">+SUMIF(SMTP!D:D,'ALL 2020'!C296,SMTP!G:G)</f>
        <v>11131252.493</v>
      </c>
      <c r="I296" s="15" t="n">
        <f aca="false">+SUMIF(AGRIVET!G:G,C296,AGRIVET!E:E)</f>
        <v>1992002.02</v>
      </c>
      <c r="J296" s="15" t="n">
        <f aca="false">+SUMIF(AGRIVAL!G:G,'ALL 2020'!C296,AGRIVAL!E:E)</f>
        <v>1828011.53</v>
      </c>
      <c r="K296" s="15" t="n">
        <f aca="false">+SUMIF(AGRIKOBA!G:G,'ALL 2020'!C296,AGRIKOBA!E:E)</f>
        <v>549850.43</v>
      </c>
      <c r="L296" s="15" t="n">
        <f aca="false">+SUMIF(LMOI!F:F,'ALL 2020'!C296,LMOI!D:D)</f>
        <v>1945351.61</v>
      </c>
      <c r="M296" s="15" t="n">
        <f aca="false">+SUMIF(TARTINE!G:G,'ALL 2020'!C296,TARTINE!E:E)</f>
        <v>0</v>
      </c>
      <c r="N296" s="15" t="n">
        <f aca="false">+SUMIF(IDF!F:F,'ALL 2020'!C296,IDF!D:D)</f>
        <v>4694376.3</v>
      </c>
      <c r="O296" s="15" t="n">
        <f aca="false">+SUMIF(RYA!G:G,C296,RYA!E:E)</f>
        <v>0</v>
      </c>
      <c r="P296" s="15" t="n">
        <f aca="false">+SUMIF('SCI NOAH'!G:G,'ALL 2020'!C296,'SCI NOAH'!E:E)</f>
        <v>0</v>
      </c>
      <c r="Q296" s="15" t="n">
        <f aca="false">+SUMIF(SIM!F:F,'ALL 2020'!C296,SIM!D:D)</f>
        <v>4231344.35</v>
      </c>
      <c r="R296" s="15" t="n">
        <f aca="false">+SUMIF('First Energy'!F:F,'ALL 2020'!C296,'First Energy'!D:D)</f>
        <v>771719.91</v>
      </c>
      <c r="S296" s="15" t="n">
        <f aca="false">+SUMIF('ID Motors'!G:G,C296,'ID Motors'!E:E)</f>
        <v>0</v>
      </c>
      <c r="T296" s="15" t="n">
        <f aca="false">+SUMIF('ID RENTAL'!G:G,'ALL 2020'!C296,'ID RENTAL'!E:E)</f>
        <v>0</v>
      </c>
      <c r="U296" s="15" t="n">
        <f aca="false">+SUMIF('MCM '!G:G,'ALL 2020'!C296,'MCM '!E:E)</f>
        <v>356920.46</v>
      </c>
      <c r="V296" s="15" t="n">
        <f aca="false">SUMIF(AGRIMOTORS!G:G,C296,AGRIMOTORS!E:E)</f>
        <v>1185864.18</v>
      </c>
      <c r="W296" s="15" t="n">
        <f aca="false">+SUMIF(BOVIMA!F:F,'ALL 2020'!C296,BOVIMA!D:D)</f>
        <v>1331216.84</v>
      </c>
      <c r="X296" s="15" t="n">
        <f aca="false">+SUMIF(AGRIFEED!F:F,'ALL 2020'!C296,AGRIFEED!D:D)</f>
        <v>607729.42</v>
      </c>
      <c r="Y296" s="15" t="n">
        <f aca="false">SUMIF(AMIP!F:F,'ALL 2020'!C296,AMIP!D:D)</f>
        <v>0</v>
      </c>
      <c r="Z296" s="15" t="n">
        <f aca="false">+SUMIF(ISF!G:G,'ALL 2020'!C296,ISF!E:E)</f>
        <v>0</v>
      </c>
      <c r="AA296" s="29" t="n">
        <f aca="false">+SUMIF(DISCOI!G:G,'ALL 2020'!C296,DISCOI!E:E)</f>
        <v>1945351.61</v>
      </c>
      <c r="AB296" s="15" t="n">
        <f aca="false">+SUMIF(MABEL!F:F,'ALL 2020'!C296,MABEL!D:D)</f>
        <v>0</v>
      </c>
      <c r="AC296" s="15" t="n">
        <f aca="false">+SUMIF(NMP!F:F,'ALL 2020'!C296,NMP!D:D)</f>
        <v>0</v>
      </c>
      <c r="AD296" s="15" t="n">
        <f aca="false">SUMIF('AMCHO '!F:F,'ALL 2020'!C296,'AMCHO '!D:D)</f>
        <v>0</v>
      </c>
      <c r="AE296" s="41" t="n">
        <f aca="false">+SUMIF(CONFORTIS!G:G,'ALL 2020'!C296,CONFORTIS!E:E)</f>
        <v>0</v>
      </c>
      <c r="AF296" s="15" t="n">
        <f aca="false">+SUMIF('IRS IMMO'!G:G,'ALL 2020'!C296,'IRS IMMO'!E:E)</f>
        <v>0</v>
      </c>
      <c r="AG296" s="15" t="n">
        <f aca="false">+SUMIF(AGRIVETAM!F:F,'ALL 2020'!C296,AGRIVETAM!D:D)</f>
        <v>1945351.61</v>
      </c>
      <c r="AH296" s="15" t="n">
        <f aca="false">+SUMIF(EUROPAINTS!F:F,'ALL 2020'!C296,EUROPAINTS!D:D)</f>
        <v>0</v>
      </c>
      <c r="AI296" s="15" t="n">
        <f aca="false">+SUMIF('VET ABE'!F:F,'ALL 2020'!C296,'VET ABE'!E:E)</f>
        <v>25246.2899999999</v>
      </c>
      <c r="AJ296" s="15" t="n">
        <f aca="false">SUMIF('VET FIA'!F:F,'ALL 2020'!C296,'VET FIA'!E:E)</f>
        <v>25246.2899999999</v>
      </c>
      <c r="AK296" s="15" t="n">
        <f aca="false">+SUMIF('CSS SAKAY'!F:F,'ALL 2020'!C296,'CSS SAKAY'!D:D)</f>
        <v>0</v>
      </c>
      <c r="AL296" s="15" t="n">
        <f aca="false">+SUMIF(AGRIMA!F:F,'ALL 2020'!C296,AGRIMA!D:D)</f>
        <v>2022523.6</v>
      </c>
      <c r="AM296" s="15" t="n">
        <f aca="false">SUMIF('United Malagasy'!F:F,'ALL 2020'!C296,'United Malagasy'!D:D)</f>
        <v>299041.47</v>
      </c>
      <c r="AN296" s="15" t="n">
        <f aca="false">+SUMIF(NUTRIFOOD!E:E,'ALL 2020'!C296,NUTRIFOOD!D:D)</f>
        <v>0</v>
      </c>
      <c r="AO296" s="15" t="n">
        <f aca="false">+SUMIF(FERRIS!H:H,'ALL 2020'!C296,FERRIS!F:F)</f>
        <v>0</v>
      </c>
      <c r="AP296" s="15" t="n">
        <f aca="false">+SUMIF(SEM!F:F,'ALL 2020'!C296,SEM!D:D)</f>
        <v>0</v>
      </c>
      <c r="AQ296" s="15" t="n">
        <f aca="false">+SUMIF(Madatrade!F:F,'ALL 2020'!C296,Madatrade!D:D)</f>
        <v>0</v>
      </c>
      <c r="AR296" s="15" t="n">
        <f aca="false">+SUMIF('FLY TECH'!F:F,'ALL 2020'!C296,'FLY TECH'!E:E)</f>
        <v>2181109.59</v>
      </c>
      <c r="AS296" s="15" t="n">
        <f aca="false">+SUMIF('FIRST INVESTISSEMENT'!G:G,'ALL 2020'!C296,'FIRST INVESTISSEMENT'!E:E)</f>
        <v>0</v>
      </c>
      <c r="AT296" s="105" t="n">
        <f aca="false">+SUM(F296:AS296)</f>
        <v>41254441.993</v>
      </c>
      <c r="AU296" s="106" t="n">
        <f aca="false">+AT296/$AW$3</f>
        <v>9558.414276367</v>
      </c>
    </row>
    <row r="297" customFormat="false" ht="17.25" hidden="false" customHeight="true" outlineLevel="0" collapsed="false">
      <c r="A297" s="6" t="str">
        <f aca="false">+LEFT(B297)</f>
        <v>6</v>
      </c>
      <c r="B297" s="6" t="str">
        <f aca="false">+LEFT(C297,3)</f>
        <v>652</v>
      </c>
      <c r="C297" s="20" t="n">
        <v>65200000</v>
      </c>
      <c r="D297" s="46" t="s">
        <v>2979</v>
      </c>
      <c r="E297" s="57" t="s">
        <v>473</v>
      </c>
      <c r="F297" s="15" t="n">
        <f aca="false">+SUMIF(AGRIFARM!H:H,C297,AGRIFARM!L:L)</f>
        <v>22638802.2</v>
      </c>
      <c r="G297" s="15" t="n">
        <f aca="false">+SUMIF(AGRICORP!I:I,C297,AGRICORP!E:E)</f>
        <v>0</v>
      </c>
      <c r="H297" s="15" t="n">
        <f aca="false">+SUMIF(SMTP!D:D,'ALL 2020'!C297,SMTP!G:G)</f>
        <v>379964897.656</v>
      </c>
      <c r="I297" s="15" t="n">
        <f aca="false">+SUMIF(AGRIVET!G:G,C297,AGRIVET!E:E)</f>
        <v>102239845.67</v>
      </c>
      <c r="J297" s="15" t="n">
        <f aca="false">+SUMIF(AGRIVAL!G:G,'ALL 2020'!C297,AGRIVAL!E:E)</f>
        <v>756979002.94</v>
      </c>
      <c r="K297" s="15" t="n">
        <f aca="false">+SUMIF(AGRIKOBA!G:G,'ALL 2020'!C297,AGRIKOBA!E:E)</f>
        <v>0</v>
      </c>
      <c r="L297" s="15" t="n">
        <f aca="false">+SUMIF(LMOI!F:F,'ALL 2020'!C297,LMOI!D:D)</f>
        <v>0</v>
      </c>
      <c r="M297" s="15" t="n">
        <f aca="false">+SUMIF(TARTINE!G:G,'ALL 2020'!C297,TARTINE!E:E)</f>
        <v>0</v>
      </c>
      <c r="N297" s="15" t="n">
        <f aca="false">+SUMIF(IDF!F:F,'ALL 2020'!C297,IDF!D:D)</f>
        <v>0</v>
      </c>
      <c r="O297" s="15" t="n">
        <f aca="false">+SUMIF(RYA!G:G,C297,RYA!E:E)</f>
        <v>0</v>
      </c>
      <c r="P297" s="15" t="n">
        <f aca="false">+SUMIF('SCI NOAH'!G:G,'ALL 2020'!C297,'SCI NOAH'!E:E)</f>
        <v>0</v>
      </c>
      <c r="Q297" s="15" t="n">
        <f aca="false">+SUMIF(SIM!F:F,'ALL 2020'!C297,SIM!D:D)</f>
        <v>0</v>
      </c>
      <c r="R297" s="15" t="n">
        <f aca="false">+SUMIF('First Energy'!F:F,'ALL 2020'!C297,'First Energy'!D:D)</f>
        <v>0</v>
      </c>
      <c r="S297" s="15" t="n">
        <f aca="false">+SUMIF('ID Motors'!G:G,C297,'ID Motors'!E:E)</f>
        <v>0</v>
      </c>
      <c r="T297" s="15" t="n">
        <f aca="false">+SUMIF('ID RENTAL'!G:G,'ALL 2020'!C297,'ID RENTAL'!E:E)</f>
        <v>0</v>
      </c>
      <c r="U297" s="15" t="n">
        <f aca="false">+SUMIF('MCM '!G:G,'ALL 2020'!C297,'MCM '!E:E)</f>
        <v>0</v>
      </c>
      <c r="V297" s="15" t="n">
        <f aca="false">SUMIF(AGRIMOTORS!G:G,C297,AGRIMOTORS!E:E)</f>
        <v>0</v>
      </c>
      <c r="W297" s="15" t="n">
        <f aca="false">+SUMIF(BOVIMA!F:F,'ALL 2020'!C297,BOVIMA!D:D)</f>
        <v>0</v>
      </c>
      <c r="X297" s="15" t="n">
        <f aca="false">+SUMIF(AGRIFEED!F:F,'ALL 2020'!C297,AGRIFEED!D:D)</f>
        <v>0</v>
      </c>
      <c r="Y297" s="15" t="n">
        <f aca="false">SUMIF(AMIP!F:F,'ALL 2020'!C297,AMIP!D:D)</f>
        <v>0</v>
      </c>
      <c r="Z297" s="15" t="n">
        <f aca="false">+SUMIF(ISF!G:G,'ALL 2020'!C297,ISF!E:E)</f>
        <v>0</v>
      </c>
      <c r="AA297" s="29" t="n">
        <f aca="false">+SUMIF(DISCOI!G:G,'ALL 2020'!C297,DISCOI!E:E)</f>
        <v>84666666.67</v>
      </c>
      <c r="AB297" s="15" t="n">
        <f aca="false">+SUMIF(MABEL!F:F,'ALL 2020'!C297,MABEL!D:D)</f>
        <v>0</v>
      </c>
      <c r="AC297" s="15" t="n">
        <f aca="false">+SUMIF(NMP!F:F,'ALL 2020'!C297,NMP!D:D)</f>
        <v>0</v>
      </c>
      <c r="AD297" s="15" t="n">
        <f aca="false">SUMIF('AMCHO '!F:F,'ALL 2020'!C297,'AMCHO '!D:D)</f>
        <v>0</v>
      </c>
      <c r="AE297" s="41" t="n">
        <f aca="false">+SUMIF(CONFORTIS!G:G,'ALL 2020'!C297,CONFORTIS!E:E)</f>
        <v>0</v>
      </c>
      <c r="AF297" s="15" t="n">
        <f aca="false">+SUMIF('IRS IMMO'!G:G,'ALL 2020'!C297,'IRS IMMO'!E:E)</f>
        <v>0</v>
      </c>
      <c r="AG297" s="15" t="n">
        <f aca="false">+SUMIF(AGRIVETAM!F:F,'ALL 2020'!C297,AGRIVETAM!D:D)</f>
        <v>0</v>
      </c>
      <c r="AH297" s="15" t="n">
        <f aca="false">+SUMIF(EUROPAINTS!F:F,'ALL 2020'!C297,EUROPAINTS!D:D)</f>
        <v>0</v>
      </c>
      <c r="AI297" s="15" t="n">
        <f aca="false">+SUMIF('VET ABE'!F:F,'ALL 2020'!C297,'VET ABE'!E:E)</f>
        <v>0</v>
      </c>
      <c r="AJ297" s="15" t="n">
        <f aca="false">SUMIF('VET FIA'!F:F,'ALL 2020'!C297,'VET FIA'!E:E)</f>
        <v>0</v>
      </c>
      <c r="AK297" s="15" t="n">
        <f aca="false">+SUMIF('CSS SAKAY'!F:F,'ALL 2020'!C297,'CSS SAKAY'!D:D)</f>
        <v>0</v>
      </c>
      <c r="AL297" s="15" t="n">
        <f aca="false">+SUMIF(AGRIMA!F:F,'ALL 2020'!C297,AGRIMA!D:D)</f>
        <v>0</v>
      </c>
      <c r="AM297" s="15" t="n">
        <f aca="false">SUMIF('United Malagasy'!F:F,'ALL 2020'!C297,'United Malagasy'!D:D)</f>
        <v>13030292.92</v>
      </c>
      <c r="AN297" s="15" t="n">
        <f aca="false">+SUMIF(NUTRIFOOD!E:E,'ALL 2020'!C297,NUTRIFOOD!D:D)</f>
        <v>0</v>
      </c>
      <c r="AO297" s="15" t="n">
        <f aca="false">+SUMIF(FERRIS!H:H,'ALL 2020'!C297,FERRIS!F:F)</f>
        <v>0</v>
      </c>
      <c r="AP297" s="15" t="n">
        <f aca="false">+SUMIF(SEM!F:F,'ALL 2020'!C297,SEM!D:D)</f>
        <v>0</v>
      </c>
      <c r="AQ297" s="15" t="n">
        <f aca="false">+SUMIF(Madatrade!F:F,'ALL 2020'!C297,Madatrade!D:D)</f>
        <v>0</v>
      </c>
      <c r="AR297" s="15" t="n">
        <f aca="false">+SUMIF('FLY TECH'!F:F,'ALL 2020'!C297,'FLY TECH'!E:E)</f>
        <v>0</v>
      </c>
      <c r="AS297" s="15" t="n">
        <f aca="false">+SUMIF('FIRST INVESTISSEMENT'!G:G,'ALL 2020'!C297,'FIRST INVESTISSEMENT'!E:E)</f>
        <v>0</v>
      </c>
      <c r="AT297" s="105" t="n">
        <f aca="false">+SUM(F297:AS297)</f>
        <v>1359519508.056</v>
      </c>
      <c r="AU297" s="106" t="n">
        <f aca="false">+AT297/$AW$3</f>
        <v>314992.763130983</v>
      </c>
    </row>
    <row r="298" customFormat="false" ht="17.25" hidden="false" customHeight="true" outlineLevel="0" collapsed="false">
      <c r="A298" s="6" t="str">
        <f aca="false">+LEFT(B298)</f>
        <v>6</v>
      </c>
      <c r="B298" s="6" t="str">
        <f aca="false">+LEFT(C298,3)</f>
        <v>654</v>
      </c>
      <c r="C298" s="20" t="n">
        <v>65410000</v>
      </c>
      <c r="D298" s="46" t="s">
        <v>2979</v>
      </c>
      <c r="E298" s="57" t="s">
        <v>803</v>
      </c>
      <c r="F298" s="15" t="n">
        <f aca="false">+SUMIF(AGRIFARM!H:H,C298,AGRIFARM!L:L)</f>
        <v>0</v>
      </c>
      <c r="G298" s="15" t="n">
        <f aca="false">+SUMIF(AGRICORP!I:I,C298,AGRICORP!E:E)</f>
        <v>0</v>
      </c>
      <c r="H298" s="15" t="n">
        <f aca="false">+SUMIF(SMTP!D:D,'ALL 2020'!C298,SMTP!G:G)</f>
        <v>0</v>
      </c>
      <c r="I298" s="15" t="n">
        <f aca="false">+SUMIF(AGRIVET!G:G,C298,AGRIVET!E:E)</f>
        <v>0</v>
      </c>
      <c r="J298" s="15" t="n">
        <f aca="false">+SUMIF(AGRIVAL!G:G,'ALL 2020'!C298,AGRIVAL!E:E)</f>
        <v>390203100</v>
      </c>
      <c r="K298" s="15" t="n">
        <f aca="false">+SUMIF(AGRIKOBA!G:G,'ALL 2020'!C298,AGRIKOBA!E:E)</f>
        <v>0</v>
      </c>
      <c r="L298" s="15" t="n">
        <f aca="false">+SUMIF(LMOI!F:F,'ALL 2020'!C298,LMOI!D:D)</f>
        <v>0</v>
      </c>
      <c r="M298" s="15" t="n">
        <f aca="false">+SUMIF(TARTINE!G:G,'ALL 2020'!C298,TARTINE!E:E)</f>
        <v>0</v>
      </c>
      <c r="N298" s="15" t="n">
        <f aca="false">+SUMIF(IDF!F:F,'ALL 2020'!C298,IDF!D:D)</f>
        <v>0</v>
      </c>
      <c r="O298" s="15" t="n">
        <f aca="false">+SUMIF(RYA!G:G,C298,RYA!E:E)</f>
        <v>0</v>
      </c>
      <c r="P298" s="15" t="n">
        <f aca="false">+SUMIF('SCI NOAH'!G:G,'ALL 2020'!C298,'SCI NOAH'!E:E)</f>
        <v>0</v>
      </c>
      <c r="Q298" s="15" t="n">
        <f aca="false">+SUMIF(SIM!F:F,'ALL 2020'!C298,SIM!D:D)</f>
        <v>0</v>
      </c>
      <c r="R298" s="15" t="n">
        <f aca="false">+SUMIF('First Energy'!F:F,'ALL 2020'!C298,'First Energy'!D:D)</f>
        <v>0</v>
      </c>
      <c r="S298" s="15" t="n">
        <f aca="false">+SUMIF('ID Motors'!G:G,C298,'ID Motors'!E:E)</f>
        <v>0</v>
      </c>
      <c r="T298" s="15" t="n">
        <f aca="false">+SUMIF('ID RENTAL'!G:G,'ALL 2020'!C298,'ID RENTAL'!E:E)</f>
        <v>0</v>
      </c>
      <c r="U298" s="15" t="n">
        <f aca="false">+SUMIF('MCM '!G:G,'ALL 2020'!C298,'MCM '!E:E)</f>
        <v>0</v>
      </c>
      <c r="V298" s="15" t="n">
        <f aca="false">SUMIF(AGRIMOTORS!G:G,C298,AGRIMOTORS!E:E)</f>
        <v>0</v>
      </c>
      <c r="W298" s="15" t="n">
        <f aca="false">+SUMIF(BOVIMA!F:F,'ALL 2020'!C298,BOVIMA!D:D)</f>
        <v>0</v>
      </c>
      <c r="X298" s="15" t="n">
        <f aca="false">+SUMIF(AGRIFEED!F:F,'ALL 2020'!C298,AGRIFEED!D:D)</f>
        <v>0</v>
      </c>
      <c r="Y298" s="15" t="n">
        <f aca="false">SUMIF(AMIP!F:F,'ALL 2020'!C298,AMIP!D:D)</f>
        <v>0</v>
      </c>
      <c r="Z298" s="15" t="n">
        <f aca="false">+SUMIF(ISF!G:G,'ALL 2020'!C298,ISF!E:E)</f>
        <v>0</v>
      </c>
      <c r="AA298" s="29" t="n">
        <f aca="false">+SUMIF(DISCOI!G:G,'ALL 2020'!C298,DISCOI!E:E)</f>
        <v>0</v>
      </c>
      <c r="AB298" s="15" t="n">
        <f aca="false">+SUMIF(MABEL!F:F,'ALL 2020'!C298,MABEL!D:D)</f>
        <v>0</v>
      </c>
      <c r="AC298" s="15" t="n">
        <f aca="false">+SUMIF(NMP!F:F,'ALL 2020'!C298,NMP!D:D)</f>
        <v>0</v>
      </c>
      <c r="AD298" s="15" t="n">
        <f aca="false">SUMIF('AMCHO '!F:F,'ALL 2020'!C298,'AMCHO '!D:D)</f>
        <v>0</v>
      </c>
      <c r="AE298" s="41" t="n">
        <f aca="false">+SUMIF(CONFORTIS!G:G,'ALL 2020'!C298,CONFORTIS!E:E)</f>
        <v>0</v>
      </c>
      <c r="AF298" s="15" t="n">
        <f aca="false">+SUMIF('IRS IMMO'!G:G,'ALL 2020'!C298,'IRS IMMO'!E:E)</f>
        <v>0</v>
      </c>
      <c r="AG298" s="15" t="n">
        <f aca="false">+SUMIF(AGRIVETAM!F:F,'ALL 2020'!C298,AGRIVETAM!D:D)</f>
        <v>0</v>
      </c>
      <c r="AH298" s="15" t="n">
        <f aca="false">+SUMIF(EUROPAINTS!F:F,'ALL 2020'!C298,EUROPAINTS!D:D)</f>
        <v>0</v>
      </c>
      <c r="AI298" s="15" t="n">
        <f aca="false">+SUMIF('VET ABE'!F:F,'ALL 2020'!C298,'VET ABE'!E:E)</f>
        <v>0</v>
      </c>
      <c r="AJ298" s="15" t="n">
        <f aca="false">SUMIF('VET FIA'!F:F,'ALL 2020'!C298,'VET FIA'!E:E)</f>
        <v>0</v>
      </c>
      <c r="AK298" s="15" t="n">
        <f aca="false">+SUMIF('CSS SAKAY'!F:F,'ALL 2020'!C298,'CSS SAKAY'!D:D)</f>
        <v>0</v>
      </c>
      <c r="AL298" s="15" t="n">
        <f aca="false">+SUMIF(AGRIMA!F:F,'ALL 2020'!C298,AGRIMA!D:D)</f>
        <v>0</v>
      </c>
      <c r="AM298" s="15" t="n">
        <f aca="false">SUMIF('United Malagasy'!F:F,'ALL 2020'!C298,'United Malagasy'!D:D)</f>
        <v>0</v>
      </c>
      <c r="AN298" s="15" t="n">
        <f aca="false">+SUMIF(NUTRIFOOD!E:E,'ALL 2020'!C298,NUTRIFOOD!D:D)</f>
        <v>0</v>
      </c>
      <c r="AO298" s="15" t="n">
        <f aca="false">+SUMIF(FERRIS!H:H,'ALL 2020'!C298,FERRIS!F:F)</f>
        <v>0</v>
      </c>
      <c r="AP298" s="15" t="n">
        <f aca="false">+SUMIF(SEM!F:F,'ALL 2020'!C298,SEM!D:D)</f>
        <v>0</v>
      </c>
      <c r="AQ298" s="15" t="n">
        <f aca="false">+SUMIF(Madatrade!F:F,'ALL 2020'!C298,Madatrade!D:D)</f>
        <v>0</v>
      </c>
      <c r="AR298" s="15" t="n">
        <f aca="false">+SUMIF('FLY TECH'!F:F,'ALL 2020'!C298,'FLY TECH'!E:E)</f>
        <v>0</v>
      </c>
      <c r="AS298" s="15" t="n">
        <f aca="false">+SUMIF('FIRST INVESTISSEMENT'!G:G,'ALL 2020'!C298,'FIRST INVESTISSEMENT'!E:E)</f>
        <v>0</v>
      </c>
      <c r="AT298" s="105" t="n">
        <f aca="false">+SUM(F298:AS298)</f>
        <v>390203100</v>
      </c>
      <c r="AU298" s="106" t="n">
        <f aca="false">+AT298/$AW$3</f>
        <v>90407.7888716933</v>
      </c>
    </row>
    <row r="299" customFormat="false" ht="17.25" hidden="false" customHeight="true" outlineLevel="0" collapsed="false">
      <c r="A299" s="6" t="str">
        <f aca="false">+LEFT(B299)</f>
        <v>6</v>
      </c>
      <c r="B299" s="6" t="str">
        <f aca="false">+LEFT(C299,3)</f>
        <v>656</v>
      </c>
      <c r="C299" s="20" t="n">
        <v>65601000</v>
      </c>
      <c r="D299" s="46" t="s">
        <v>2979</v>
      </c>
      <c r="E299" s="57" t="s">
        <v>539</v>
      </c>
      <c r="F299" s="15" t="n">
        <f aca="false">+SUMIF(AGRIFARM!H:H,C299,AGRIFARM!L:L)</f>
        <v>0</v>
      </c>
      <c r="G299" s="15" t="n">
        <f aca="false">+SUMIF(AGRICORP!I:I,C299,AGRICORP!E:E)</f>
        <v>0</v>
      </c>
      <c r="H299" s="15" t="n">
        <f aca="false">+SUMIF(SMTP!D:D,'ALL 2020'!C299,SMTP!G:G)</f>
        <v>1000000</v>
      </c>
      <c r="I299" s="15" t="n">
        <f aca="false">+SUMIF(AGRIVET!G:G,C299,AGRIVET!E:E)</f>
        <v>3732364.88</v>
      </c>
      <c r="J299" s="15" t="n">
        <f aca="false">+SUMIF(AGRIVAL!G:G,'ALL 2020'!C299,AGRIVAL!E:E)</f>
        <v>0</v>
      </c>
      <c r="K299" s="15" t="n">
        <f aca="false">+SUMIF(AGRIKOBA!G:G,'ALL 2020'!C299,AGRIKOBA!E:E)</f>
        <v>0</v>
      </c>
      <c r="L299" s="15" t="n">
        <f aca="false">+SUMIF(LMOI!F:F,'ALL 2020'!C299,LMOI!D:D)</f>
        <v>0</v>
      </c>
      <c r="M299" s="15" t="n">
        <f aca="false">+SUMIF(TARTINE!G:G,'ALL 2020'!C299,TARTINE!E:E)</f>
        <v>0</v>
      </c>
      <c r="N299" s="15" t="n">
        <f aca="false">+SUMIF(IDF!F:F,'ALL 2020'!C299,IDF!D:D)</f>
        <v>78005911.47</v>
      </c>
      <c r="O299" s="15" t="n">
        <f aca="false">+SUMIF(RYA!G:G,C299,RYA!E:E)</f>
        <v>0</v>
      </c>
      <c r="P299" s="15" t="n">
        <f aca="false">+SUMIF('SCI NOAH'!G:G,'ALL 2020'!C299,'SCI NOAH'!E:E)</f>
        <v>0</v>
      </c>
      <c r="Q299" s="15" t="n">
        <f aca="false">+SUMIF(SIM!F:F,'ALL 2020'!C299,SIM!D:D)</f>
        <v>0</v>
      </c>
      <c r="R299" s="15" t="n">
        <f aca="false">+SUMIF('First Energy'!F:F,'ALL 2020'!C299,'First Energy'!D:D)</f>
        <v>0</v>
      </c>
      <c r="S299" s="15" t="n">
        <f aca="false">+SUMIF('ID Motors'!G:G,C299,'ID Motors'!E:E)</f>
        <v>694805.11</v>
      </c>
      <c r="T299" s="15" t="n">
        <f aca="false">+SUMIF('ID RENTAL'!G:G,'ALL 2020'!C299,'ID RENTAL'!E:E)</f>
        <v>195437.95</v>
      </c>
      <c r="U299" s="15" t="n">
        <f aca="false">+SUMIF('MCM '!G:G,'ALL 2020'!C299,'MCM '!E:E)</f>
        <v>4248000</v>
      </c>
      <c r="V299" s="15" t="n">
        <f aca="false">SUMIF(AGRIMOTORS!G:G,C299,AGRIMOTORS!E:E)</f>
        <v>0</v>
      </c>
      <c r="W299" s="15" t="n">
        <f aca="false">+SUMIF(BOVIMA!F:F,'ALL 2020'!C299,BOVIMA!D:D)</f>
        <v>0</v>
      </c>
      <c r="X299" s="15" t="n">
        <f aca="false">+SUMIF(AGRIFEED!F:F,'ALL 2020'!C299,AGRIFEED!D:D)</f>
        <v>0</v>
      </c>
      <c r="Y299" s="15" t="n">
        <f aca="false">SUMIF(AMIP!F:F,'ALL 2020'!C299,AMIP!D:D)</f>
        <v>0</v>
      </c>
      <c r="Z299" s="15" t="n">
        <f aca="false">+SUMIF(ISF!G:G,'ALL 2020'!C299,ISF!E:E)</f>
        <v>0</v>
      </c>
      <c r="AA299" s="29" t="n">
        <f aca="false">+SUMIF(DISCOI!G:G,'ALL 2020'!C299,DISCOI!E:E)</f>
        <v>0</v>
      </c>
      <c r="AB299" s="15" t="n">
        <f aca="false">+SUMIF(MABEL!F:F,'ALL 2020'!C299,MABEL!D:D)</f>
        <v>0</v>
      </c>
      <c r="AC299" s="15" t="n">
        <f aca="false">+SUMIF(NMP!F:F,'ALL 2020'!C299,NMP!D:D)</f>
        <v>0</v>
      </c>
      <c r="AD299" s="15" t="n">
        <f aca="false">SUMIF('AMCHO '!F:F,'ALL 2020'!C299,'AMCHO '!D:D)</f>
        <v>0</v>
      </c>
      <c r="AE299" s="41" t="n">
        <f aca="false">+SUMIF(CONFORTIS!G:G,'ALL 2020'!C299,CONFORTIS!E:E)</f>
        <v>0</v>
      </c>
      <c r="AF299" s="15" t="n">
        <f aca="false">+SUMIF('IRS IMMO'!G:G,'ALL 2020'!C299,'IRS IMMO'!E:E)</f>
        <v>0</v>
      </c>
      <c r="AG299" s="15" t="n">
        <f aca="false">+SUMIF(AGRIVETAM!F:F,'ALL 2020'!C299,AGRIVETAM!D:D)</f>
        <v>685901.8</v>
      </c>
      <c r="AH299" s="15" t="n">
        <f aca="false">+SUMIF(EUROPAINTS!F:F,'ALL 2020'!C299,EUROPAINTS!D:D)</f>
        <v>0</v>
      </c>
      <c r="AI299" s="15" t="n">
        <f aca="false">+SUMIF('VET ABE'!F:F,'ALL 2020'!C299,'VET ABE'!E:E)</f>
        <v>0</v>
      </c>
      <c r="AJ299" s="15" t="n">
        <f aca="false">SUMIF('VET FIA'!F:F,'ALL 2020'!C299,'VET FIA'!E:E)</f>
        <v>0</v>
      </c>
      <c r="AK299" s="15" t="n">
        <f aca="false">+SUMIF('CSS SAKAY'!F:F,'ALL 2020'!C299,'CSS SAKAY'!D:D)</f>
        <v>0</v>
      </c>
      <c r="AL299" s="15" t="n">
        <f aca="false">+SUMIF(AGRIMA!F:F,'ALL 2020'!C299,AGRIMA!D:D)</f>
        <v>0</v>
      </c>
      <c r="AM299" s="15" t="n">
        <f aca="false">SUMIF('United Malagasy'!F:F,'ALL 2020'!C299,'United Malagasy'!D:D)</f>
        <v>0</v>
      </c>
      <c r="AN299" s="15" t="n">
        <f aca="false">+SUMIF(NUTRIFOOD!E:E,'ALL 2020'!C299,NUTRIFOOD!D:D)</f>
        <v>0</v>
      </c>
      <c r="AO299" s="15" t="n">
        <f aca="false">+SUMIF(FERRIS!H:H,'ALL 2020'!C299,FERRIS!F:F)</f>
        <v>0</v>
      </c>
      <c r="AP299" s="15" t="n">
        <f aca="false">+SUMIF(SEM!F:F,'ALL 2020'!C299,SEM!D:D)</f>
        <v>275000</v>
      </c>
      <c r="AQ299" s="15" t="n">
        <f aca="false">+SUMIF(Madatrade!F:F,'ALL 2020'!C299,Madatrade!D:D)</f>
        <v>0</v>
      </c>
      <c r="AR299" s="15" t="n">
        <f aca="false">+SUMIF('FLY TECH'!F:F,'ALL 2020'!C299,'FLY TECH'!E:E)</f>
        <v>0</v>
      </c>
      <c r="AS299" s="15" t="n">
        <f aca="false">+SUMIF('FIRST INVESTISSEMENT'!G:G,'ALL 2020'!C299,'FIRST INVESTISSEMENT'!E:E)</f>
        <v>0</v>
      </c>
      <c r="AT299" s="105" t="n">
        <f aca="false">+SUM(F299:AS299)</f>
        <v>88837421.21</v>
      </c>
      <c r="AU299" s="106" t="n">
        <f aca="false">+AT299/$AW$3</f>
        <v>20583.1138211341</v>
      </c>
    </row>
    <row r="300" customFormat="false" ht="17.25" hidden="false" customHeight="true" outlineLevel="0" collapsed="false">
      <c r="A300" s="6" t="str">
        <f aca="false">+LEFT(B300)</f>
        <v>6</v>
      </c>
      <c r="B300" s="6" t="str">
        <f aca="false">+LEFT(C300,3)</f>
        <v>656</v>
      </c>
      <c r="C300" s="20" t="n">
        <v>65602000</v>
      </c>
      <c r="D300" s="46" t="s">
        <v>2979</v>
      </c>
      <c r="E300" s="57" t="s">
        <v>203</v>
      </c>
      <c r="F300" s="15" t="n">
        <f aca="false">+SUMIF(AGRIFARM!H:H,C300,AGRIFARM!L:L)</f>
        <v>1311664.4</v>
      </c>
      <c r="G300" s="15" t="n">
        <f aca="false">+SUMIF(AGRICORP!I:I,C300,AGRICORP!E:E)</f>
        <v>0</v>
      </c>
      <c r="H300" s="15" t="n">
        <f aca="false">+SUMIF(SMTP!D:D,'ALL 2020'!C300,SMTP!G:G)</f>
        <v>48437163.95</v>
      </c>
      <c r="I300" s="15" t="n">
        <f aca="false">+SUMIF(AGRIVET!G:G,C300,AGRIVET!E:E)</f>
        <v>118049991.55</v>
      </c>
      <c r="J300" s="15" t="n">
        <f aca="false">+SUMIF(AGRIVAL!G:G,'ALL 2020'!C300,AGRIVAL!E:E)</f>
        <v>9700000</v>
      </c>
      <c r="K300" s="15" t="n">
        <f aca="false">+SUMIF(AGRIKOBA!G:G,'ALL 2020'!C300,AGRIKOBA!E:E)</f>
        <v>4107788.81</v>
      </c>
      <c r="L300" s="15" t="n">
        <f aca="false">+SUMIF(LMOI!F:F,'ALL 2020'!C300,LMOI!D:D)</f>
        <v>1000000</v>
      </c>
      <c r="M300" s="15" t="n">
        <f aca="false">+SUMIF(TARTINE!G:G,'ALL 2020'!C300,TARTINE!E:E)</f>
        <v>5000000</v>
      </c>
      <c r="N300" s="15" t="n">
        <f aca="false">+SUMIF(IDF!F:F,'ALL 2020'!C300,IDF!D:D)</f>
        <v>0</v>
      </c>
      <c r="O300" s="15" t="n">
        <f aca="false">+SUMIF(RYA!G:G,C300,RYA!E:E)</f>
        <v>0</v>
      </c>
      <c r="P300" s="15" t="n">
        <f aca="false">+SUMIF('SCI NOAH'!G:G,'ALL 2020'!C300,'SCI NOAH'!E:E)</f>
        <v>0</v>
      </c>
      <c r="Q300" s="15" t="n">
        <f aca="false">+SUMIF(SIM!F:F,'ALL 2020'!C300,SIM!D:D)</f>
        <v>50000</v>
      </c>
      <c r="R300" s="15" t="n">
        <f aca="false">+SUMIF('First Energy'!F:F,'ALL 2020'!C300,'First Energy'!D:D)</f>
        <v>0</v>
      </c>
      <c r="S300" s="15" t="n">
        <f aca="false">+SUMIF('ID Motors'!G:G,C300,'ID Motors'!E:E)</f>
        <v>1208000</v>
      </c>
      <c r="T300" s="15" t="n">
        <f aca="false">+SUMIF('ID RENTAL'!G:G,'ALL 2020'!C300,'ID RENTAL'!E:E)</f>
        <v>0</v>
      </c>
      <c r="U300" s="15" t="n">
        <f aca="false">+SUMIF('MCM '!G:G,'ALL 2020'!C300,'MCM '!E:E)</f>
        <v>0</v>
      </c>
      <c r="V300" s="15" t="n">
        <f aca="false">SUMIF(AGRIMOTORS!G:G,C300,AGRIMOTORS!E:E)</f>
        <v>0</v>
      </c>
      <c r="W300" s="15" t="n">
        <f aca="false">+SUMIF(BOVIMA!F:F,'ALL 2020'!C300,BOVIMA!D:D)</f>
        <v>4000000</v>
      </c>
      <c r="X300" s="15" t="n">
        <f aca="false">+SUMIF(AGRIFEED!F:F,'ALL 2020'!C300,AGRIFEED!D:D)</f>
        <v>0</v>
      </c>
      <c r="Y300" s="15" t="n">
        <f aca="false">SUMIF(AMIP!F:F,'ALL 2020'!C300,AMIP!D:D)</f>
        <v>0</v>
      </c>
      <c r="Z300" s="15" t="n">
        <f aca="false">+SUMIF(ISF!G:G,'ALL 2020'!C300,ISF!E:E)</f>
        <v>0</v>
      </c>
      <c r="AA300" s="29" t="n">
        <f aca="false">+SUMIF(DISCOI!G:G,'ALL 2020'!C300,DISCOI!E:E)</f>
        <v>0</v>
      </c>
      <c r="AB300" s="15" t="n">
        <f aca="false">+SUMIF(MABEL!F:F,'ALL 2020'!C300,MABEL!D:D)</f>
        <v>0</v>
      </c>
      <c r="AC300" s="15" t="n">
        <f aca="false">+SUMIF(NMP!F:F,'ALL 2020'!C300,NMP!D:D)</f>
        <v>0</v>
      </c>
      <c r="AD300" s="15" t="n">
        <f aca="false">SUMIF('AMCHO '!F:F,'ALL 2020'!C300,'AMCHO '!D:D)</f>
        <v>0</v>
      </c>
      <c r="AE300" s="41" t="n">
        <f aca="false">+SUMIF(CONFORTIS!G:G,'ALL 2020'!C300,CONFORTIS!E:E)</f>
        <v>0</v>
      </c>
      <c r="AF300" s="15" t="n">
        <f aca="false">+SUMIF('IRS IMMO'!G:G,'ALL 2020'!C300,'IRS IMMO'!E:E)</f>
        <v>0</v>
      </c>
      <c r="AG300" s="15" t="n">
        <f aca="false">+SUMIF(AGRIVETAM!F:F,'ALL 2020'!C300,AGRIVETAM!D:D)</f>
        <v>0</v>
      </c>
      <c r="AH300" s="15" t="n">
        <f aca="false">+SUMIF(EUROPAINTS!F:F,'ALL 2020'!C300,EUROPAINTS!D:D)</f>
        <v>5901240</v>
      </c>
      <c r="AI300" s="15" t="n">
        <f aca="false">+SUMIF('VET ABE'!F:F,'ALL 2020'!C300,'VET ABE'!E:E)</f>
        <v>366200</v>
      </c>
      <c r="AJ300" s="15" t="n">
        <f aca="false">SUMIF('VET FIA'!F:F,'ALL 2020'!C300,'VET FIA'!E:E)</f>
        <v>177600</v>
      </c>
      <c r="AK300" s="15" t="n">
        <f aca="false">+SUMIF('CSS SAKAY'!F:F,'ALL 2020'!C300,'CSS SAKAY'!D:D)</f>
        <v>0</v>
      </c>
      <c r="AL300" s="15" t="n">
        <f aca="false">+SUMIF(AGRIMA!F:F,'ALL 2020'!C300,AGRIMA!D:D)</f>
        <v>0</v>
      </c>
      <c r="AM300" s="15" t="n">
        <f aca="false">SUMIF('United Malagasy'!F:F,'ALL 2020'!C300,'United Malagasy'!D:D)</f>
        <v>0</v>
      </c>
      <c r="AN300" s="15" t="n">
        <f aca="false">+SUMIF(NUTRIFOOD!E:E,'ALL 2020'!C300,NUTRIFOOD!D:D)</f>
        <v>0</v>
      </c>
      <c r="AO300" s="15" t="n">
        <f aca="false">+SUMIF(FERRIS!H:H,'ALL 2020'!C300,FERRIS!F:F)</f>
        <v>6186157</v>
      </c>
      <c r="AP300" s="15" t="n">
        <f aca="false">+SUMIF(SEM!F:F,'ALL 2020'!C300,SEM!D:D)</f>
        <v>41588000</v>
      </c>
      <c r="AQ300" s="15" t="n">
        <f aca="false">+SUMIF(Madatrade!F:F,'ALL 2020'!C300,Madatrade!D:D)</f>
        <v>0</v>
      </c>
      <c r="AR300" s="15" t="n">
        <f aca="false">+SUMIF('FLY TECH'!F:F,'ALL 2020'!C300,'FLY TECH'!E:E)</f>
        <v>0</v>
      </c>
      <c r="AS300" s="15" t="n">
        <f aca="false">+SUMIF('FIRST INVESTISSEMENT'!G:G,'ALL 2020'!C300,'FIRST INVESTISSEMENT'!E:E)</f>
        <v>0</v>
      </c>
      <c r="AT300" s="105" t="n">
        <f aca="false">+SUM(F300:AS300)</f>
        <v>247083805.71</v>
      </c>
      <c r="AU300" s="106" t="n">
        <f aca="false">+AT300/$AW$3</f>
        <v>57247.8807581082</v>
      </c>
    </row>
    <row r="301" customFormat="false" ht="17.25" hidden="false" customHeight="true" outlineLevel="0" collapsed="false">
      <c r="A301" s="6" t="str">
        <f aca="false">+LEFT(B301)</f>
        <v>6</v>
      </c>
      <c r="B301" s="6" t="str">
        <f aca="false">+LEFT(C301,3)</f>
        <v>657</v>
      </c>
      <c r="C301" s="20" t="n">
        <v>65700000</v>
      </c>
      <c r="D301" s="46" t="s">
        <v>2979</v>
      </c>
      <c r="E301" s="57" t="s">
        <v>746</v>
      </c>
      <c r="F301" s="15" t="n">
        <f aca="false">+SUMIF(AGRIFARM!H:H,C301,AGRIFARM!L:L)</f>
        <v>5588058.73</v>
      </c>
      <c r="G301" s="15" t="n">
        <f aca="false">+SUMIF(AGRICORP!I:I,C301,AGRICORP!E:E)</f>
        <v>0</v>
      </c>
      <c r="H301" s="15" t="n">
        <f aca="false">+SUMIF(SMTP!D:D,'ALL 2020'!C301,SMTP!G:G)</f>
        <v>5883928.1119</v>
      </c>
      <c r="I301" s="15" t="n">
        <f aca="false">+SUMIF(AGRIVET!G:G,C301,AGRIVET!E:E)</f>
        <v>94746397.57</v>
      </c>
      <c r="J301" s="15" t="n">
        <f aca="false">+SUMIF(AGRIVAL!G:G,'ALL 2020'!C301,AGRIVAL!E:E)</f>
        <v>263209220.63</v>
      </c>
      <c r="K301" s="15" t="n">
        <f aca="false">+SUMIF(AGRIKOBA!G:G,'ALL 2020'!C301,AGRIKOBA!E:E)</f>
        <v>706324.72</v>
      </c>
      <c r="L301" s="15" t="n">
        <f aca="false">+SUMIF(LMOI!F:F,'ALL 2020'!C301,LMOI!D:D)</f>
        <v>82360</v>
      </c>
      <c r="M301" s="15" t="n">
        <f aca="false">+SUMIF(TARTINE!G:G,'ALL 2020'!C301,TARTINE!E:E)</f>
        <v>401900</v>
      </c>
      <c r="N301" s="15" t="n">
        <f aca="false">+SUMIF(IDF!F:F,'ALL 2020'!C301,IDF!D:D)</f>
        <v>19137085.77</v>
      </c>
      <c r="O301" s="15" t="n">
        <f aca="false">+SUMIF(RYA!G:G,C301,RYA!E:E)</f>
        <v>0</v>
      </c>
      <c r="P301" s="15" t="n">
        <f aca="false">+SUMIF('SCI NOAH'!G:G,'ALL 2020'!C301,'SCI NOAH'!E:E)</f>
        <v>0.41</v>
      </c>
      <c r="Q301" s="15" t="n">
        <f aca="false">+SUMIF(SIM!F:F,'ALL 2020'!C301,SIM!D:D)</f>
        <v>1132142.39</v>
      </c>
      <c r="R301" s="15" t="n">
        <f aca="false">+SUMIF('First Energy'!F:F,'ALL 2020'!C301,'First Energy'!D:D)</f>
        <v>2921926707.09667</v>
      </c>
      <c r="S301" s="15" t="n">
        <f aca="false">+SUMIF('ID Motors'!G:G,C301,'ID Motors'!E:E)</f>
        <v>6240984.24</v>
      </c>
      <c r="T301" s="15" t="n">
        <f aca="false">+SUMIF('ID RENTAL'!G:G,'ALL 2020'!C301,'ID RENTAL'!E:E)</f>
        <v>10552727.88</v>
      </c>
      <c r="U301" s="15" t="n">
        <f aca="false">+SUMIF('MCM '!G:G,'ALL 2020'!C301,'MCM '!E:E)</f>
        <v>0</v>
      </c>
      <c r="V301" s="15" t="n">
        <f aca="false">SUMIF(AGRIMOTORS!G:G,C301,AGRIMOTORS!E:E)</f>
        <v>720.4</v>
      </c>
      <c r="W301" s="15" t="n">
        <f aca="false">+SUMIF(BOVIMA!F:F,'ALL 2020'!C301,BOVIMA!D:D)</f>
        <v>3461800</v>
      </c>
      <c r="X301" s="15" t="n">
        <f aca="false">+SUMIF(AGRIFEED!F:F,'ALL 2020'!C301,AGRIFEED!D:D)</f>
        <v>894.91</v>
      </c>
      <c r="Y301" s="15" t="n">
        <f aca="false">SUMIF(AMIP!F:F,'ALL 2020'!C301,AMIP!D:D)</f>
        <v>0</v>
      </c>
      <c r="Z301" s="15" t="n">
        <f aca="false">+SUMIF(ISF!G:G,'ALL 2020'!C301,ISF!E:E)</f>
        <v>0.8</v>
      </c>
      <c r="AA301" s="29" t="n">
        <f aca="false">+SUMIF(DISCOI!G:G,'ALL 2020'!C301,DISCOI!E:E)</f>
        <v>0</v>
      </c>
      <c r="AB301" s="15" t="n">
        <f aca="false">+SUMIF(MABEL!F:F,'ALL 2020'!C301,MABEL!D:D)</f>
        <v>0</v>
      </c>
      <c r="AC301" s="15" t="n">
        <f aca="false">+SUMIF(NMP!F:F,'ALL 2020'!C301,NMP!D:D)</f>
        <v>0</v>
      </c>
      <c r="AD301" s="15" t="n">
        <f aca="false">SUMIF('AMCHO '!F:F,'ALL 2020'!C301,'AMCHO '!D:D)</f>
        <v>182048.68</v>
      </c>
      <c r="AE301" s="41" t="n">
        <f aca="false">+SUMIF(CONFORTIS!G:G,'ALL 2020'!C301,CONFORTIS!E:E)</f>
        <v>0</v>
      </c>
      <c r="AF301" s="15" t="n">
        <f aca="false">+SUMIF('IRS IMMO'!G:G,'ALL 2020'!C301,'IRS IMMO'!E:E)</f>
        <v>1.5</v>
      </c>
      <c r="AG301" s="15" t="n">
        <f aca="false">+SUMIF(AGRIVETAM!F:F,'ALL 2020'!C301,AGRIVETAM!D:D)</f>
        <v>0</v>
      </c>
      <c r="AH301" s="15" t="n">
        <f aca="false">+SUMIF(EUROPAINTS!F:F,'ALL 2020'!C301,EUROPAINTS!D:D)</f>
        <v>418744521.25</v>
      </c>
      <c r="AI301" s="15" t="n">
        <f aca="false">+SUMIF('VET ABE'!F:F,'ALL 2020'!C301,'VET ABE'!E:E)</f>
        <v>2302715.07</v>
      </c>
      <c r="AJ301" s="15" t="n">
        <f aca="false">SUMIF('VET FIA'!F:F,'ALL 2020'!C301,'VET FIA'!E:E)</f>
        <v>0</v>
      </c>
      <c r="AK301" s="15" t="n">
        <f aca="false">+SUMIF('CSS SAKAY'!F:F,'ALL 2020'!C301,'CSS SAKAY'!D:D)</f>
        <v>0</v>
      </c>
      <c r="AL301" s="15" t="n">
        <f aca="false">+SUMIF(AGRIMA!F:F,'ALL 2020'!C301,AGRIMA!D:D)</f>
        <v>40013.5</v>
      </c>
      <c r="AM301" s="15" t="n">
        <f aca="false">SUMIF('United Malagasy'!F:F,'ALL 2020'!C301,'United Malagasy'!D:D)</f>
        <v>40798.55</v>
      </c>
      <c r="AN301" s="15" t="n">
        <f aca="false">+SUMIF(NUTRIFOOD!E:E,'ALL 2020'!C301,NUTRIFOOD!D:D)</f>
        <v>0</v>
      </c>
      <c r="AO301" s="15" t="n">
        <f aca="false">+SUMIF(FERRIS!H:H,'ALL 2020'!C301,FERRIS!F:F)</f>
        <v>23473016.94</v>
      </c>
      <c r="AP301" s="15" t="n">
        <f aca="false">+SUMIF(SEM!F:F,'ALL 2020'!C301,SEM!D:D)</f>
        <v>928054.41</v>
      </c>
      <c r="AQ301" s="15" t="n">
        <f aca="false">+SUMIF(Madatrade!F:F,'ALL 2020'!C301,Madatrade!D:D)</f>
        <v>801</v>
      </c>
      <c r="AR301" s="15" t="n">
        <f aca="false">+SUMIF('FLY TECH'!F:F,'ALL 2020'!C301,'FLY TECH'!E:E)</f>
        <v>6093.3</v>
      </c>
      <c r="AS301" s="15" t="n">
        <f aca="false">+SUMIF('FIRST INVESTISSEMENT'!G:G,'ALL 2020'!C301,'FIRST INVESTISSEMENT'!E:E)</f>
        <v>9</v>
      </c>
      <c r="AT301" s="105" t="n">
        <f aca="false">+SUM(F301:AS301)</f>
        <v>3778789326.85857</v>
      </c>
      <c r="AU301" s="106" t="n">
        <f aca="false">+AT301/$AW$3</f>
        <v>875523.509816394</v>
      </c>
    </row>
    <row r="302" customFormat="false" ht="17.25" hidden="false" customHeight="true" outlineLevel="0" collapsed="false">
      <c r="A302" s="6" t="str">
        <f aca="false">+LEFT(B302)</f>
        <v>6</v>
      </c>
      <c r="B302" s="6" t="str">
        <f aca="false">+LEFT(C302,3)</f>
        <v>658</v>
      </c>
      <c r="C302" s="20" t="n">
        <v>65800000</v>
      </c>
      <c r="D302" s="46" t="s">
        <v>2979</v>
      </c>
      <c r="E302" s="57" t="s">
        <v>475</v>
      </c>
      <c r="F302" s="15" t="n">
        <f aca="false">+SUMIF(AGRIFARM!H:H,C302,AGRIFARM!L:L)</f>
        <v>6583739.68</v>
      </c>
      <c r="G302" s="15" t="n">
        <f aca="false">+SUMIF(AGRICORP!I:I,C302,AGRICORP!E:E)</f>
        <v>0</v>
      </c>
      <c r="H302" s="15" t="n">
        <f aca="false">+SUMIF(SMTP!D:D,'ALL 2020'!C302,SMTP!G:G)</f>
        <v>27290876.78</v>
      </c>
      <c r="I302" s="15" t="n">
        <f aca="false">+SUMIF(AGRIVET!G:G,C302,AGRIVET!E:E)</f>
        <v>50859133.85</v>
      </c>
      <c r="J302" s="15" t="n">
        <f aca="false">+SUMIF(AGRIVAL!G:G,'ALL 2020'!C302,AGRIVAL!E:E)</f>
        <v>178688422.4</v>
      </c>
      <c r="K302" s="15" t="n">
        <f aca="false">+SUMIF(AGRIKOBA!G:G,'ALL 2020'!C302,AGRIKOBA!E:E)</f>
        <v>161280589.16</v>
      </c>
      <c r="L302" s="15" t="n">
        <f aca="false">+SUMIF(LMOI!F:F,'ALL 2020'!C302,LMOI!D:D)</f>
        <v>3198201.25</v>
      </c>
      <c r="M302" s="15" t="n">
        <f aca="false">+SUMIF(TARTINE!G:G,'ALL 2020'!C302,TARTINE!E:E)</f>
        <v>0</v>
      </c>
      <c r="N302" s="15" t="n">
        <f aca="false">+SUMIF(IDF!F:F,'ALL 2020'!C302,IDF!D:D)</f>
        <v>0</v>
      </c>
      <c r="O302" s="15" t="n">
        <f aca="false">+SUMIF(RYA!G:G,C302,RYA!E:E)</f>
        <v>0</v>
      </c>
      <c r="P302" s="15" t="n">
        <f aca="false">+SUMIF('SCI NOAH'!G:G,'ALL 2020'!C302,'SCI NOAH'!E:E)</f>
        <v>0</v>
      </c>
      <c r="Q302" s="15" t="n">
        <f aca="false">+SUMIF(SIM!F:F,'ALL 2020'!C302,SIM!D:D)</f>
        <v>0</v>
      </c>
      <c r="R302" s="15" t="n">
        <f aca="false">+SUMIF('First Energy'!F:F,'ALL 2020'!C302,'First Energy'!D:D)</f>
        <v>0</v>
      </c>
      <c r="S302" s="15" t="n">
        <f aca="false">+SUMIF('ID Motors'!G:G,C302,'ID Motors'!E:E)</f>
        <v>1305000</v>
      </c>
      <c r="T302" s="15" t="n">
        <f aca="false">+SUMIF('ID RENTAL'!G:G,'ALL 2020'!C302,'ID RENTAL'!E:E)</f>
        <v>0</v>
      </c>
      <c r="U302" s="15" t="n">
        <f aca="false">+SUMIF('MCM '!G:G,'ALL 2020'!C302,'MCM '!E:E)</f>
        <v>4304785</v>
      </c>
      <c r="V302" s="15" t="n">
        <f aca="false">SUMIF(AGRIMOTORS!G:G,C302,AGRIMOTORS!E:E)</f>
        <v>3980916.23</v>
      </c>
      <c r="W302" s="15" t="n">
        <f aca="false">+SUMIF(BOVIMA!F:F,'ALL 2020'!C302,BOVIMA!D:D)</f>
        <v>11776789.65</v>
      </c>
      <c r="X302" s="15" t="n">
        <f aca="false">+SUMIF(AGRIFEED!F:F,'ALL 2020'!C302,AGRIFEED!D:D)</f>
        <v>0</v>
      </c>
      <c r="Y302" s="15" t="n">
        <f aca="false">SUMIF(AMIP!F:F,'ALL 2020'!C302,AMIP!D:D)</f>
        <v>0</v>
      </c>
      <c r="Z302" s="15" t="n">
        <f aca="false">+SUMIF(ISF!G:G,'ALL 2020'!C302,ISF!E:E)</f>
        <v>0</v>
      </c>
      <c r="AA302" s="29" t="n">
        <f aca="false">+SUMIF(DISCOI!G:G,'ALL 2020'!C302,DISCOI!E:E)</f>
        <v>64820.86</v>
      </c>
      <c r="AB302" s="15" t="n">
        <f aca="false">+SUMIF(MABEL!F:F,'ALL 2020'!C302,MABEL!D:D)</f>
        <v>5.5</v>
      </c>
      <c r="AC302" s="15" t="n">
        <f aca="false">+SUMIF(NMP!F:F,'ALL 2020'!C302,NMP!D:D)</f>
        <v>31209.74</v>
      </c>
      <c r="AD302" s="15" t="n">
        <f aca="false">SUMIF('AMCHO '!F:F,'ALL 2020'!C302,'AMCHO '!D:D)</f>
        <v>458048.47</v>
      </c>
      <c r="AE302" s="41" t="n">
        <f aca="false">+SUMIF(CONFORTIS!G:G,'ALL 2020'!C302,CONFORTIS!E:E)</f>
        <v>0</v>
      </c>
      <c r="AF302" s="15" t="n">
        <f aca="false">+SUMIF('IRS IMMO'!G:G,'ALL 2020'!C302,'IRS IMMO'!E:E)</f>
        <v>0</v>
      </c>
      <c r="AG302" s="15" t="n">
        <f aca="false">+SUMIF(AGRIVETAM!F:F,'ALL 2020'!C302,AGRIVETAM!D:D)</f>
        <v>83970654.71</v>
      </c>
      <c r="AH302" s="15" t="n">
        <f aca="false">+SUMIF(EUROPAINTS!F:F,'ALL 2020'!C302,EUROPAINTS!D:D)</f>
        <v>0</v>
      </c>
      <c r="AI302" s="15" t="n">
        <f aca="false">+SUMIF('VET ABE'!F:F,'ALL 2020'!C302,'VET ABE'!E:E)</f>
        <v>159232.93</v>
      </c>
      <c r="AJ302" s="15" t="n">
        <f aca="false">SUMIF('VET FIA'!F:F,'ALL 2020'!C302,'VET FIA'!E:E)</f>
        <v>5531.27</v>
      </c>
      <c r="AK302" s="15" t="n">
        <f aca="false">+SUMIF('CSS SAKAY'!F:F,'ALL 2020'!C302,'CSS SAKAY'!D:D)</f>
        <v>1215763</v>
      </c>
      <c r="AL302" s="15" t="n">
        <f aca="false">+SUMIF(AGRIMA!F:F,'ALL 2020'!C302,AGRIMA!D:D)</f>
        <v>2690640</v>
      </c>
      <c r="AM302" s="15" t="n">
        <f aca="false">SUMIF('United Malagasy'!F:F,'ALL 2020'!C302,'United Malagasy'!D:D)</f>
        <v>353052.31</v>
      </c>
      <c r="AN302" s="15" t="n">
        <f aca="false">+SUMIF(NUTRIFOOD!E:E,'ALL 2020'!C302,NUTRIFOOD!D:D)</f>
        <v>0</v>
      </c>
      <c r="AO302" s="15" t="n">
        <f aca="false">+SUMIF(FERRIS!H:H,'ALL 2020'!C302,FERRIS!F:F)</f>
        <v>0</v>
      </c>
      <c r="AP302" s="15" t="n">
        <f aca="false">+SUMIF(SEM!F:F,'ALL 2020'!C302,SEM!D:D)</f>
        <v>134983194.21</v>
      </c>
      <c r="AQ302" s="15" t="n">
        <f aca="false">+SUMIF(Madatrade!F:F,'ALL 2020'!C302,Madatrade!D:D)</f>
        <v>0</v>
      </c>
      <c r="AR302" s="15" t="n">
        <f aca="false">+SUMIF('FLY TECH'!F:F,'ALL 2020'!C302,'FLY TECH'!E:E)</f>
        <v>977000.51</v>
      </c>
      <c r="AS302" s="15" t="n">
        <f aca="false">+SUMIF('FIRST INVESTISSEMENT'!G:G,'ALL 2020'!C302,'FIRST INVESTISSEMENT'!E:E)</f>
        <v>0</v>
      </c>
      <c r="AT302" s="105" t="n">
        <f aca="false">+SUM(F302:AS302)</f>
        <v>674177607.51</v>
      </c>
      <c r="AU302" s="106" t="n">
        <f aca="false">+AT302/$AW$3</f>
        <v>156203.030682707</v>
      </c>
    </row>
    <row r="303" customFormat="false" ht="17.25" hidden="false" customHeight="true" outlineLevel="0" collapsed="false">
      <c r="A303" s="6" t="str">
        <f aca="false">+LEFT(B303)</f>
        <v>6</v>
      </c>
      <c r="B303" s="6" t="str">
        <f aca="false">+LEFT(C303,3)</f>
        <v>661</v>
      </c>
      <c r="C303" s="20" t="n">
        <v>66100000</v>
      </c>
      <c r="D303" s="46" t="s">
        <v>2980</v>
      </c>
      <c r="E303" s="57" t="s">
        <v>478</v>
      </c>
      <c r="F303" s="15" t="n">
        <f aca="false">+SUMIF(AGRIFARM!H:H,C303,AGRIFARM!L:L)</f>
        <v>272685044.92</v>
      </c>
      <c r="G303" s="15" t="n">
        <f aca="false">+SUMIF(AGRICORP!I:I,C303,AGRICORP!E:E)</f>
        <v>0</v>
      </c>
      <c r="H303" s="15" t="n">
        <f aca="false">+SUMIF(SMTP!D:D,'ALL 2020'!C303,SMTP!G:G)</f>
        <v>462508954</v>
      </c>
      <c r="I303" s="15" t="n">
        <f aca="false">+SUMIF(AGRIVET!G:G,C303,AGRIVET!E:E)</f>
        <v>1304486317.71</v>
      </c>
      <c r="J303" s="15" t="n">
        <f aca="false">+SUMIF(AGRIVAL!G:G,'ALL 2020'!C303,AGRIVAL!E:E)</f>
        <v>0</v>
      </c>
      <c r="K303" s="15" t="n">
        <f aca="false">+SUMIF(AGRIKOBA!G:G,'ALL 2020'!C303,AGRIKOBA!E:E)</f>
        <v>0</v>
      </c>
      <c r="L303" s="15" t="n">
        <f aca="false">+SUMIF(LMOI!F:F,'ALL 2020'!C303,LMOI!D:D)</f>
        <v>0</v>
      </c>
      <c r="M303" s="15" t="n">
        <f aca="false">+SUMIF(TARTINE!G:G,'ALL 2020'!C303,TARTINE!E:E)</f>
        <v>0</v>
      </c>
      <c r="N303" s="15" t="n">
        <f aca="false">+SUMIF(IDF!F:F,'ALL 2020'!C303,IDF!D:D)</f>
        <v>375203077.63</v>
      </c>
      <c r="O303" s="15" t="n">
        <f aca="false">+SUMIF(RYA!G:G,C303,RYA!E:E)</f>
        <v>2460539.85</v>
      </c>
      <c r="P303" s="15" t="n">
        <f aca="false">+SUMIF('SCI NOAH'!G:G,'ALL 2020'!C303,'SCI NOAH'!E:E)</f>
        <v>512463.47</v>
      </c>
      <c r="Q303" s="15" t="n">
        <f aca="false">+SUMIF(SIM!F:F,'ALL 2020'!C303,SIM!D:D)</f>
        <v>128839930.68</v>
      </c>
      <c r="R303" s="15" t="n">
        <f aca="false">+SUMIF('First Energy'!F:F,'ALL 2020'!C303,'First Energy'!D:D)</f>
        <v>0</v>
      </c>
      <c r="S303" s="15" t="n">
        <f aca="false">+SUMIF('ID Motors'!G:G,C303,'ID Motors'!E:E)</f>
        <v>0</v>
      </c>
      <c r="T303" s="15" t="n">
        <f aca="false">+SUMIF('ID RENTAL'!G:G,'ALL 2020'!C303,'ID RENTAL'!E:E)</f>
        <v>6465692.2</v>
      </c>
      <c r="U303" s="15" t="n">
        <f aca="false">+SUMIF('MCM '!G:G,'ALL 2020'!C303,'MCM '!E:E)</f>
        <v>134467380.86</v>
      </c>
      <c r="V303" s="15" t="n">
        <f aca="false">SUMIF(AGRIMOTORS!G:G,C303,AGRIMOTORS!E:E)</f>
        <v>0</v>
      </c>
      <c r="W303" s="15" t="n">
        <f aca="false">+SUMIF(BOVIMA!F:F,'ALL 2020'!C303,BOVIMA!D:D)</f>
        <v>1673971698.73</v>
      </c>
      <c r="X303" s="15" t="n">
        <f aca="false">+SUMIF(AGRIFEED!F:F,'ALL 2020'!C303,AGRIFEED!D:D)</f>
        <v>0</v>
      </c>
      <c r="Y303" s="15" t="n">
        <f aca="false">SUMIF(AMIP!F:F,'ALL 2020'!C303,AMIP!D:D)</f>
        <v>0</v>
      </c>
      <c r="Z303" s="15" t="n">
        <f aca="false">+SUMIF(ISF!G:G,'ALL 2020'!C303,ISF!E:E)</f>
        <v>85267.47</v>
      </c>
      <c r="AA303" s="29" t="n">
        <f aca="false">+SUMIF(DISCOI!G:G,'ALL 2020'!C303,DISCOI!E:E)</f>
        <v>1455839.76</v>
      </c>
      <c r="AB303" s="15" t="n">
        <f aca="false">+SUMIF(MABEL!F:F,'ALL 2020'!C303,MABEL!D:D)</f>
        <v>2823898.58</v>
      </c>
      <c r="AC303" s="15" t="n">
        <f aca="false">+SUMIF(NMP!F:F,'ALL 2020'!C303,NMP!D:D)</f>
        <v>445765.69</v>
      </c>
      <c r="AD303" s="15" t="n">
        <f aca="false">SUMIF('AMCHO '!F:F,'ALL 2020'!C303,'AMCHO '!D:D)</f>
        <v>306319628.11</v>
      </c>
      <c r="AE303" s="41" t="n">
        <f aca="false">+SUMIF(CONFORTIS!G:G,'ALL 2020'!C303,CONFORTIS!E:E)</f>
        <v>0</v>
      </c>
      <c r="AF303" s="15" t="n">
        <f aca="false">+SUMIF('IRS IMMO'!G:G,'ALL 2020'!C303,'IRS IMMO'!E:E)</f>
        <v>0</v>
      </c>
      <c r="AG303" s="15" t="n">
        <f aca="false">+SUMIF(AGRIVETAM!F:F,'ALL 2020'!C303,AGRIVETAM!D:D)</f>
        <v>0</v>
      </c>
      <c r="AH303" s="15" t="n">
        <f aca="false">+SUMIF(EUROPAINTS!F:F,'ALL 2020'!C303,EUROPAINTS!D:D)</f>
        <v>0</v>
      </c>
      <c r="AI303" s="15" t="n">
        <f aca="false">+SUMIF('VET ABE'!F:F,'ALL 2020'!C303,'VET ABE'!E:E)</f>
        <v>0</v>
      </c>
      <c r="AJ303" s="15" t="n">
        <f aca="false">SUMIF('VET FIA'!F:F,'ALL 2020'!C303,'VET FIA'!E:E)</f>
        <v>0</v>
      </c>
      <c r="AK303" s="15" t="n">
        <f aca="false">+SUMIF('CSS SAKAY'!F:F,'ALL 2020'!C303,'CSS SAKAY'!D:D)</f>
        <v>703.3</v>
      </c>
      <c r="AL303" s="15" t="n">
        <f aca="false">+SUMIF(AGRIMA!F:F,'ALL 2020'!C303,AGRIMA!D:D)</f>
        <v>553104.12</v>
      </c>
      <c r="AM303" s="15" t="n">
        <f aca="false">SUMIF('United Malagasy'!F:F,'ALL 2020'!C303,'United Malagasy'!D:D)</f>
        <v>4994930.66</v>
      </c>
      <c r="AN303" s="15" t="n">
        <f aca="false">+SUMIF(NUTRIFOOD!E:E,'ALL 2020'!C303,NUTRIFOOD!D:D)</f>
        <v>0</v>
      </c>
      <c r="AO303" s="15" t="n">
        <f aca="false">+SUMIF(FERRIS!H:H,'ALL 2020'!C303,FERRIS!F:F)</f>
        <v>0</v>
      </c>
      <c r="AP303" s="15" t="n">
        <f aca="false">+SUMIF(SEM!F:F,'ALL 2020'!C303,SEM!D:D)</f>
        <v>0</v>
      </c>
      <c r="AQ303" s="15" t="n">
        <f aca="false">+SUMIF(Madatrade!F:F,'ALL 2020'!C303,Madatrade!D:D)</f>
        <v>16518072.48</v>
      </c>
      <c r="AR303" s="15" t="n">
        <f aca="false">+SUMIF('FLY TECH'!F:F,'ALL 2020'!C303,'FLY TECH'!E:E)</f>
        <v>0</v>
      </c>
      <c r="AS303" s="15" t="n">
        <f aca="false">+SUMIF('FIRST INVESTISSEMENT'!G:G,'ALL 2020'!C303,'FIRST INVESTISSEMENT'!E:E)</f>
        <v>67433194.7</v>
      </c>
      <c r="AT303" s="105" t="n">
        <f aca="false">+SUM(F303:AS303)</f>
        <v>4762231504.92</v>
      </c>
      <c r="AU303" s="106" t="n">
        <f aca="false">+AT303/$AW$3</f>
        <v>1103381.34283129</v>
      </c>
    </row>
    <row r="304" customFormat="false" ht="17.25" hidden="false" customHeight="true" outlineLevel="0" collapsed="false">
      <c r="A304" s="6" t="str">
        <f aca="false">+LEFT(B304)</f>
        <v>6</v>
      </c>
      <c r="B304" s="6" t="str">
        <f aca="false">+LEFT(C304,3)</f>
        <v>666</v>
      </c>
      <c r="C304" s="20" t="n">
        <v>66600000</v>
      </c>
      <c r="D304" s="46" t="s">
        <v>2980</v>
      </c>
      <c r="E304" s="57" t="s">
        <v>206</v>
      </c>
      <c r="F304" s="15" t="n">
        <f aca="false">+SUMIF(AGRIFARM!H:H,C304,AGRIFARM!L:L)</f>
        <v>18697432.21</v>
      </c>
      <c r="G304" s="15" t="n">
        <f aca="false">+SUMIF(AGRICORP!I:I,C304,AGRICORP!E:E)</f>
        <v>0</v>
      </c>
      <c r="H304" s="15" t="n">
        <f aca="false">+SUMIF(SMTP!D:D,'ALL 2020'!C304,SMTP!G:G)</f>
        <v>259131172.5392</v>
      </c>
      <c r="I304" s="15" t="n">
        <f aca="false">+SUMIF(AGRIVET!G:G,C304,AGRIVET!E:E)</f>
        <v>958448166.98</v>
      </c>
      <c r="J304" s="15" t="n">
        <f aca="false">+SUMIF(AGRIVAL!G:G,'ALL 2020'!C304,AGRIVAL!E:E)</f>
        <v>161231669.89</v>
      </c>
      <c r="K304" s="15" t="n">
        <f aca="false">+SUMIF(AGRIKOBA!G:G,'ALL 2020'!C304,AGRIKOBA!E:E)</f>
        <v>38247714.56</v>
      </c>
      <c r="L304" s="15" t="n">
        <f aca="false">+SUMIF(LMOI!F:F,'ALL 2020'!C304,LMOI!D:D)</f>
        <v>6234808516.27</v>
      </c>
      <c r="M304" s="15" t="n">
        <f aca="false">+SUMIF(TARTINE!G:G,'ALL 2020'!C304,TARTINE!E:E)</f>
        <v>0</v>
      </c>
      <c r="N304" s="15" t="n">
        <f aca="false">+SUMIF(IDF!F:F,'ALL 2020'!C304,IDF!D:D)</f>
        <v>762160.9</v>
      </c>
      <c r="O304" s="15" t="n">
        <f aca="false">+SUMIF(RYA!G:G,C304,RYA!E:E)</f>
        <v>0</v>
      </c>
      <c r="P304" s="15" t="n">
        <f aca="false">+SUMIF('SCI NOAH'!G:G,'ALL 2020'!C304,'SCI NOAH'!E:E)</f>
        <v>0</v>
      </c>
      <c r="Q304" s="15" t="n">
        <f aca="false">+SUMIF(SIM!F:F,'ALL 2020'!C304,SIM!D:D)</f>
        <v>1455588.65</v>
      </c>
      <c r="R304" s="15" t="n">
        <f aca="false">+SUMIF('First Energy'!F:F,'ALL 2020'!C304,'First Energy'!D:D)</f>
        <v>2998560.76</v>
      </c>
      <c r="S304" s="15" t="n">
        <f aca="false">+SUMIF('ID Motors'!G:G,C304,'ID Motors'!E:E)</f>
        <v>198620651.72</v>
      </c>
      <c r="T304" s="15" t="n">
        <f aca="false">+SUMIF('ID RENTAL'!G:G,'ALL 2020'!C304,'ID RENTAL'!E:E)</f>
        <v>0</v>
      </c>
      <c r="U304" s="15" t="n">
        <f aca="false">+SUMIF('MCM '!G:G,'ALL 2020'!C304,'MCM '!E:E)</f>
        <v>22701665.47</v>
      </c>
      <c r="V304" s="15" t="n">
        <f aca="false">SUMIF(AGRIMOTORS!G:G,C304,AGRIMOTORS!E:E)</f>
        <v>76607534.7</v>
      </c>
      <c r="W304" s="15" t="n">
        <f aca="false">+SUMIF(BOVIMA!F:F,'ALL 2020'!C304,BOVIMA!D:D)</f>
        <v>1092393194.78</v>
      </c>
      <c r="X304" s="15" t="n">
        <f aca="false">+SUMIF(AGRIFEED!F:F,'ALL 2020'!C304,AGRIFEED!D:D)</f>
        <v>26541764.09</v>
      </c>
      <c r="Y304" s="15" t="n">
        <f aca="false">SUMIF(AMIP!F:F,'ALL 2020'!C304,AMIP!D:D)</f>
        <v>0</v>
      </c>
      <c r="Z304" s="15" t="n">
        <f aca="false">+SUMIF(ISF!G:G,'ALL 2020'!C304,ISF!E:E)</f>
        <v>0</v>
      </c>
      <c r="AA304" s="29" t="n">
        <f aca="false">+SUMIF(DISCOI!G:G,'ALL 2020'!C304,DISCOI!E:E)</f>
        <v>43880168.9</v>
      </c>
      <c r="AB304" s="15" t="n">
        <f aca="false">+SUMIF(MABEL!F:F,'ALL 2020'!C304,MABEL!D:D)</f>
        <v>15768837.49</v>
      </c>
      <c r="AC304" s="15" t="n">
        <f aca="false">+SUMIF(NMP!F:F,'ALL 2020'!C304,NMP!D:D)</f>
        <v>3232018.21</v>
      </c>
      <c r="AD304" s="15" t="n">
        <f aca="false">SUMIF('AMCHO '!F:F,'ALL 2020'!C304,'AMCHO '!D:D)</f>
        <v>246142650.43</v>
      </c>
      <c r="AE304" s="41" t="n">
        <f aca="false">+SUMIF(CONFORTIS!G:G,'ALL 2020'!C304,CONFORTIS!E:E)</f>
        <v>0</v>
      </c>
      <c r="AF304" s="15" t="n">
        <f aca="false">+SUMIF('IRS IMMO'!G:G,'ALL 2020'!C304,'IRS IMMO'!E:E)</f>
        <v>0</v>
      </c>
      <c r="AG304" s="15" t="n">
        <f aca="false">+SUMIF(AGRIVETAM!F:F,'ALL 2020'!C304,AGRIVETAM!D:D)</f>
        <v>0</v>
      </c>
      <c r="AH304" s="15" t="n">
        <f aca="false">+SUMIF(EUROPAINTS!F:F,'ALL 2020'!C304,EUROPAINTS!D:D)</f>
        <v>0</v>
      </c>
      <c r="AI304" s="15" t="n">
        <f aca="false">+SUMIF('VET ABE'!F:F,'ALL 2020'!C304,'VET ABE'!E:E)</f>
        <v>0</v>
      </c>
      <c r="AJ304" s="15" t="n">
        <f aca="false">SUMIF('VET FIA'!F:F,'ALL 2020'!C304,'VET FIA'!E:E)</f>
        <v>0</v>
      </c>
      <c r="AK304" s="15" t="n">
        <f aca="false">+SUMIF('CSS SAKAY'!F:F,'ALL 2020'!C304,'CSS SAKAY'!D:D)</f>
        <v>0</v>
      </c>
      <c r="AL304" s="15" t="n">
        <f aca="false">+SUMIF(AGRIMA!F:F,'ALL 2020'!C304,AGRIMA!D:D)</f>
        <v>0</v>
      </c>
      <c r="AM304" s="15" t="n">
        <f aca="false">SUMIF('United Malagasy'!F:F,'ALL 2020'!C304,'United Malagasy'!D:D)</f>
        <v>590652.47</v>
      </c>
      <c r="AN304" s="15" t="n">
        <f aca="false">+SUMIF(NUTRIFOOD!E:E,'ALL 2020'!C304,NUTRIFOOD!D:D)</f>
        <v>0</v>
      </c>
      <c r="AO304" s="15" t="n">
        <f aca="false">+SUMIF(FERRIS!H:H,'ALL 2020'!C304,FERRIS!F:F)</f>
        <v>3413860.19</v>
      </c>
      <c r="AP304" s="15" t="n">
        <f aca="false">+SUMIF(SEM!F:F,'ALL 2020'!C304,SEM!D:D)</f>
        <v>107771471.32</v>
      </c>
      <c r="AQ304" s="15" t="n">
        <f aca="false">+SUMIF(Madatrade!F:F,'ALL 2020'!C304,Madatrade!D:D)</f>
        <v>38304961.8</v>
      </c>
      <c r="AR304" s="15" t="n">
        <f aca="false">+SUMIF('FLY TECH'!F:F,'ALL 2020'!C304,'FLY TECH'!E:E)</f>
        <v>108569814.48</v>
      </c>
      <c r="AS304" s="15" t="n">
        <f aca="false">+SUMIF('FIRST INVESTISSEMENT'!G:G,'ALL 2020'!C304,'FIRST INVESTISSEMENT'!E:E)</f>
        <v>0</v>
      </c>
      <c r="AT304" s="105" t="n">
        <f aca="false">+SUM(F304:AS304)</f>
        <v>9660320228.8092</v>
      </c>
      <c r="AU304" s="106" t="n">
        <f aca="false">+AT304/$AW$3</f>
        <v>2238240.01316015</v>
      </c>
    </row>
    <row r="305" customFormat="false" ht="17.25" hidden="false" customHeight="true" outlineLevel="0" collapsed="false">
      <c r="A305" s="6" t="str">
        <f aca="false">+LEFT(B305)</f>
        <v>6</v>
      </c>
      <c r="B305" s="6" t="str">
        <f aca="false">+LEFT(C305,3)</f>
        <v>681</v>
      </c>
      <c r="C305" s="20" t="n">
        <v>68111000</v>
      </c>
      <c r="D305" s="46" t="s">
        <v>2981</v>
      </c>
      <c r="E305" s="57" t="s">
        <v>487</v>
      </c>
      <c r="F305" s="15" t="n">
        <f aca="false">+SUMIF(AGRIFARM!H:H,C305,AGRIFARM!L:L)</f>
        <v>966464.07</v>
      </c>
      <c r="G305" s="15" t="n">
        <f aca="false">+SUMIF(AGRICORP!I:I,C305,AGRICORP!E:E)</f>
        <v>0</v>
      </c>
      <c r="H305" s="15" t="n">
        <f aca="false">+SUMIF(SMTP!D:D,'ALL 2020'!C305,SMTP!G:G)</f>
        <v>33615809.48</v>
      </c>
      <c r="I305" s="15" t="n">
        <f aca="false">+SUMIF(AGRIVET!G:G,C305,AGRIVET!E:E)</f>
        <v>65980854.31</v>
      </c>
      <c r="J305" s="15" t="n">
        <f aca="false">+SUMIF(AGRIVAL!G:G,'ALL 2020'!C305,AGRIVAL!E:E)</f>
        <v>4244732.87</v>
      </c>
      <c r="K305" s="15" t="n">
        <f aca="false">+SUMIF(AGRIKOBA!G:G,'ALL 2020'!C305,AGRIKOBA!E:E)</f>
        <v>0</v>
      </c>
      <c r="L305" s="15" t="n">
        <f aca="false">+SUMIF(LMOI!F:F,'ALL 2020'!C305,LMOI!D:D)</f>
        <v>0</v>
      </c>
      <c r="M305" s="15" t="n">
        <f aca="false">+SUMIF(TARTINE!G:G,'ALL 2020'!C305,TARTINE!E:E)</f>
        <v>0</v>
      </c>
      <c r="N305" s="15" t="n">
        <f aca="false">+SUMIF(IDF!F:F,'ALL 2020'!C305,IDF!D:D)</f>
        <v>1204724.31</v>
      </c>
      <c r="O305" s="15" t="n">
        <f aca="false">+SUMIF(RYA!G:G,C305,RYA!E:E)</f>
        <v>0</v>
      </c>
      <c r="P305" s="15" t="n">
        <f aca="false">+SUMIF('SCI NOAH'!G:G,'ALL 2020'!C305,'SCI NOAH'!E:E)</f>
        <v>0</v>
      </c>
      <c r="Q305" s="15" t="n">
        <f aca="false">+SUMIF(SIM!F:F,'ALL 2020'!C305,SIM!D:D)</f>
        <v>0</v>
      </c>
      <c r="R305" s="15" t="n">
        <f aca="false">+SUMIF('First Energy'!F:F,'ALL 2020'!C305,'First Energy'!D:D)</f>
        <v>979887.184111111</v>
      </c>
      <c r="S305" s="15" t="n">
        <f aca="false">+SUMIF('ID Motors'!G:G,C305,'ID Motors'!E:E)</f>
        <v>979887.18</v>
      </c>
      <c r="T305" s="15" t="n">
        <f aca="false">+SUMIF('ID RENTAL'!G:G,'ALL 2020'!C305,'ID RENTAL'!E:E)</f>
        <v>0</v>
      </c>
      <c r="U305" s="15" t="n">
        <f aca="false">+SUMIF('MCM '!G:G,'ALL 2020'!C305,'MCM '!E:E)</f>
        <v>431484.63</v>
      </c>
      <c r="V305" s="15" t="n">
        <f aca="false">SUMIF(AGRIMOTORS!G:G,C305,AGRIMOTORS!E:E)</f>
        <v>0</v>
      </c>
      <c r="W305" s="15" t="n">
        <f aca="false">+SUMIF(BOVIMA!F:F,'ALL 2020'!C305,BOVIMA!D:D)</f>
        <v>0</v>
      </c>
      <c r="X305" s="15" t="n">
        <f aca="false">+SUMIF(AGRIFEED!F:F,'ALL 2020'!C305,AGRIFEED!D:D)</f>
        <v>0</v>
      </c>
      <c r="Y305" s="15" t="n">
        <f aca="false">SUMIF(AMIP!F:F,'ALL 2020'!C305,AMIP!D:D)</f>
        <v>0</v>
      </c>
      <c r="Z305" s="15" t="n">
        <f aca="false">+SUMIF(ISF!G:G,'ALL 2020'!C305,ISF!E:E)</f>
        <v>0</v>
      </c>
      <c r="AA305" s="29" t="n">
        <f aca="false">+SUMIF(DISCOI!G:G,'ALL 2020'!C305,DISCOI!E:E)</f>
        <v>43893.58</v>
      </c>
      <c r="AB305" s="15" t="n">
        <f aca="false">+SUMIF(MABEL!F:F,'ALL 2020'!C305,MABEL!D:D)</f>
        <v>0</v>
      </c>
      <c r="AC305" s="15" t="n">
        <f aca="false">+SUMIF(NMP!F:F,'ALL 2020'!C305,NMP!D:D)</f>
        <v>0</v>
      </c>
      <c r="AD305" s="15" t="n">
        <f aca="false">SUMIF('AMCHO '!F:F,'ALL 2020'!C305,'AMCHO '!D:D)</f>
        <v>0</v>
      </c>
      <c r="AE305" s="41" t="n">
        <f aca="false">+SUMIF(CONFORTIS!G:G,'ALL 2020'!C305,CONFORTIS!E:E)</f>
        <v>0</v>
      </c>
      <c r="AF305" s="15" t="n">
        <f aca="false">+SUMIF('IRS IMMO'!G:G,'ALL 2020'!C305,'IRS IMMO'!E:E)</f>
        <v>0</v>
      </c>
      <c r="AG305" s="15" t="n">
        <f aca="false">+SUMIF(AGRIVETAM!F:F,'ALL 2020'!C305,AGRIVETAM!D:D)</f>
        <v>0</v>
      </c>
      <c r="AH305" s="15" t="n">
        <f aca="false">+SUMIF(EUROPAINTS!F:F,'ALL 2020'!C305,EUROPAINTS!D:D)</f>
        <v>966464.07</v>
      </c>
      <c r="AI305" s="15" t="n">
        <f aca="false">+SUMIF('VET ABE'!F:F,'ALL 2020'!C305,'VET ABE'!E:E)</f>
        <v>0</v>
      </c>
      <c r="AJ305" s="15" t="n">
        <f aca="false">SUMIF('VET FIA'!F:F,'ALL 2020'!C305,'VET FIA'!E:E)</f>
        <v>0</v>
      </c>
      <c r="AK305" s="15" t="n">
        <f aca="false">+SUMIF('CSS SAKAY'!F:F,'ALL 2020'!C305,'CSS SAKAY'!D:D)</f>
        <v>0</v>
      </c>
      <c r="AL305" s="15" t="n">
        <f aca="false">+SUMIF(AGRIMA!F:F,'ALL 2020'!C305,AGRIMA!D:D)</f>
        <v>0</v>
      </c>
      <c r="AM305" s="15" t="n">
        <f aca="false">SUMIF('United Malagasy'!F:F,'ALL 2020'!C305,'United Malagasy'!D:D)</f>
        <v>0</v>
      </c>
      <c r="AN305" s="15" t="n">
        <f aca="false">+SUMIF(NUTRIFOOD!E:E,'ALL 2020'!C305,NUTRIFOOD!D:D)</f>
        <v>0</v>
      </c>
      <c r="AO305" s="15" t="n">
        <f aca="false">+SUMIF(FERRIS!H:H,'ALL 2020'!C305,FERRIS!F:F)</f>
        <v>0</v>
      </c>
      <c r="AP305" s="15" t="n">
        <f aca="false">+SUMIF(SEM!F:F,'ALL 2020'!C305,SEM!D:D)</f>
        <v>972675.81</v>
      </c>
      <c r="AQ305" s="15" t="n">
        <f aca="false">+SUMIF(Madatrade!F:F,'ALL 2020'!C305,Madatrade!D:D)</f>
        <v>0</v>
      </c>
      <c r="AR305" s="15" t="n">
        <f aca="false">+SUMIF('FLY TECH'!F:F,'ALL 2020'!C305,'FLY TECH'!E:E)</f>
        <v>0</v>
      </c>
      <c r="AS305" s="15" t="n">
        <f aca="false">+SUMIF('FIRST INVESTISSEMENT'!G:G,'ALL 2020'!C305,'FIRST INVESTISSEMENT'!E:E)</f>
        <v>0</v>
      </c>
      <c r="AT305" s="105" t="n">
        <f aca="false">+SUM(F305:AS305)</f>
        <v>110386877.494111</v>
      </c>
      <c r="AU305" s="106" t="n">
        <f aca="false">+AT305/$AW$3</f>
        <v>25575.9975117908</v>
      </c>
    </row>
    <row r="306" customFormat="false" ht="17.25" hidden="false" customHeight="true" outlineLevel="0" collapsed="false">
      <c r="A306" s="6" t="str">
        <f aca="false">+LEFT(B306)</f>
        <v>6</v>
      </c>
      <c r="B306" s="6" t="str">
        <f aca="false">+LEFT(C306,3)</f>
        <v>681</v>
      </c>
      <c r="C306" s="20" t="n">
        <v>68112000</v>
      </c>
      <c r="D306" s="46" t="s">
        <v>2981</v>
      </c>
      <c r="E306" s="57" t="s">
        <v>489</v>
      </c>
      <c r="F306" s="15" t="n">
        <f aca="false">+SUMIF(AGRIFARM!H:H,C306,AGRIFARM!L:L)</f>
        <v>1012432642.54</v>
      </c>
      <c r="G306" s="15" t="n">
        <f aca="false">+SUMIF(AGRICORP!I:I,C306,AGRICORP!E:E)</f>
        <v>0</v>
      </c>
      <c r="H306" s="15" t="n">
        <f aca="false">+SUMIF(SMTP!D:D,'ALL 2020'!C306,SMTP!G:G)</f>
        <v>642519362.46</v>
      </c>
      <c r="I306" s="15" t="n">
        <f aca="false">+SUMIF(AGRIVET!G:G,C306,AGRIVET!E:E)</f>
        <v>322053057.77</v>
      </c>
      <c r="J306" s="15" t="n">
        <f aca="false">+SUMIF(AGRIVAL!G:G,'ALL 2020'!C306,AGRIVAL!E:E)</f>
        <v>1841166164.87</v>
      </c>
      <c r="K306" s="15" t="n">
        <f aca="false">+SUMIF(AGRIKOBA!G:G,'ALL 2020'!C306,AGRIKOBA!E:E)</f>
        <v>684550883.93</v>
      </c>
      <c r="L306" s="15" t="n">
        <f aca="false">+SUMIF(LMOI!F:F,'ALL 2020'!C306,LMOI!D:D)</f>
        <v>5636653933.66</v>
      </c>
      <c r="M306" s="15" t="n">
        <f aca="false">+SUMIF(TARTINE!G:G,'ALL 2020'!C306,TARTINE!E:E)</f>
        <v>541283682.57</v>
      </c>
      <c r="N306" s="15" t="n">
        <f aca="false">+SUMIF(IDF!F:F,'ALL 2020'!C306,IDF!D:D)</f>
        <v>1915181961.96</v>
      </c>
      <c r="O306" s="15" t="n">
        <f aca="false">+SUMIF(RYA!G:G,C306,RYA!E:E)</f>
        <v>55815405.78</v>
      </c>
      <c r="P306" s="15" t="n">
        <f aca="false">+SUMIF('SCI NOAH'!G:G,'ALL 2020'!C306,'SCI NOAH'!E:E)</f>
        <v>0</v>
      </c>
      <c r="Q306" s="15" t="n">
        <f aca="false">+SUMIF(SIM!F:F,'ALL 2020'!C306,SIM!D:D)</f>
        <v>314552540.79</v>
      </c>
      <c r="R306" s="15" t="n">
        <f aca="false">+SUMIF('First Energy'!F:F,'ALL 2020'!C306,'First Energy'!D:D)</f>
        <v>1721094128.62519</v>
      </c>
      <c r="S306" s="15" t="n">
        <f aca="false">+SUMIF('ID Motors'!G:G,C306,'ID Motors'!E:E)</f>
        <v>1264115140.72966</v>
      </c>
      <c r="T306" s="15" t="n">
        <f aca="false">+SUMIF('ID RENTAL'!G:G,'ALL 2020'!C306,'ID RENTAL'!E:E)</f>
        <v>956957368.921723</v>
      </c>
      <c r="U306" s="15" t="n">
        <f aca="false">+SUMIF('MCM '!G:G,'ALL 2020'!C306,'MCM '!E:E)</f>
        <v>68237785.06</v>
      </c>
      <c r="V306" s="15" t="n">
        <f aca="false">SUMIF(AGRIMOTORS!G:G,C306,AGRIMOTORS!E:E)</f>
        <v>4332414.8</v>
      </c>
      <c r="W306" s="15" t="n">
        <f aca="false">+SUMIF(BOVIMA!F:F,'ALL 2020'!C306,BOVIMA!D:D)</f>
        <v>391792223.08</v>
      </c>
      <c r="X306" s="15" t="n">
        <f aca="false">+SUMIF(AGRIFEED!F:F,'ALL 2020'!C306,AGRIFEED!D:D)</f>
        <v>33023970.84</v>
      </c>
      <c r="Y306" s="15" t="n">
        <f aca="false">SUMIF(AMIP!F:F,'ALL 2020'!C306,AMIP!D:D)</f>
        <v>0</v>
      </c>
      <c r="Z306" s="15" t="n">
        <f aca="false">+SUMIF(ISF!G:G,'ALL 2020'!C306,ISF!E:E)</f>
        <v>14717250</v>
      </c>
      <c r="AA306" s="29" t="n">
        <f aca="false">+SUMIF(DISCOI!G:G,'ALL 2020'!C306,DISCOI!E:E)</f>
        <v>177030474.62</v>
      </c>
      <c r="AB306" s="15" t="n">
        <f aca="false">+SUMIF(MABEL!F:F,'ALL 2020'!C306,MABEL!D:D)</f>
        <v>42332469.05</v>
      </c>
      <c r="AC306" s="15" t="n">
        <f aca="false">+SUMIF(NMP!F:F,'ALL 2020'!C306,NMP!D:D)</f>
        <v>64216168.74</v>
      </c>
      <c r="AD306" s="15" t="n">
        <f aca="false">SUMIF('AMCHO '!F:F,'ALL 2020'!C306,'AMCHO '!D:D)</f>
        <v>569338083.96</v>
      </c>
      <c r="AE306" s="41" t="n">
        <f aca="false">+SUMIF(CONFORTIS!G:G,'ALL 2020'!C306,CONFORTIS!E:E)</f>
        <v>0</v>
      </c>
      <c r="AF306" s="15" t="n">
        <f aca="false">+SUMIF('IRS IMMO'!G:G,'ALL 2020'!C306,'IRS IMMO'!E:E)</f>
        <v>0</v>
      </c>
      <c r="AG306" s="15" t="n">
        <f aca="false">+SUMIF(AGRIVETAM!F:F,'ALL 2020'!C306,AGRIVETAM!D:D)</f>
        <v>50723984.45</v>
      </c>
      <c r="AH306" s="15" t="n">
        <f aca="false">+SUMIF(EUROPAINTS!F:F,'ALL 2020'!C306,EUROPAINTS!D:D)</f>
        <v>3626878.83</v>
      </c>
      <c r="AI306" s="15" t="n">
        <f aca="false">+SUMIF('VET ABE'!F:F,'ALL 2020'!C306,'VET ABE'!E:E)</f>
        <v>9561232.29</v>
      </c>
      <c r="AJ306" s="15" t="n">
        <f aca="false">SUMIF('VET FIA'!F:F,'ALL 2020'!C306,'VET FIA'!E:E)</f>
        <v>1566142.71</v>
      </c>
      <c r="AK306" s="15" t="n">
        <f aca="false">+SUMIF('CSS SAKAY'!F:F,'ALL 2020'!C306,'CSS SAKAY'!D:D)</f>
        <v>796050</v>
      </c>
      <c r="AL306" s="15" t="n">
        <f aca="false">+SUMIF(AGRIMA!F:F,'ALL 2020'!C306,AGRIMA!D:D)</f>
        <v>90032700.16</v>
      </c>
      <c r="AM306" s="15" t="n">
        <f aca="false">SUMIF('United Malagasy'!F:F,'ALL 2020'!C306,'United Malagasy'!D:D)</f>
        <v>17881395.66</v>
      </c>
      <c r="AN306" s="15" t="n">
        <f aca="false">+SUMIF(NUTRIFOOD!E:E,'ALL 2020'!C306,NUTRIFOOD!D:D)</f>
        <v>0</v>
      </c>
      <c r="AO306" s="15" t="n">
        <f aca="false">+SUMIF(FERRIS!H:H,'ALL 2020'!C306,FERRIS!F:F)</f>
        <v>1013632785.11</v>
      </c>
      <c r="AP306" s="15" t="n">
        <f aca="false">+SUMIF(SEM!F:F,'ALL 2020'!C306,SEM!D:D)</f>
        <v>592774015.28</v>
      </c>
      <c r="AQ306" s="15" t="n">
        <f aca="false">+SUMIF(Madatrade!F:F,'ALL 2020'!C306,Madatrade!D:D)</f>
        <v>66720282.01</v>
      </c>
      <c r="AR306" s="15" t="n">
        <f aca="false">+SUMIF('FLY TECH'!F:F,'ALL 2020'!C306,'FLY TECH'!E:E)</f>
        <v>12553035.52</v>
      </c>
      <c r="AS306" s="15" t="n">
        <f aca="false">+SUMIF('FIRST INVESTISSEMENT'!G:G,'ALL 2020'!C306,'FIRST INVESTISSEMENT'!E:E)</f>
        <v>651026896</v>
      </c>
      <c r="AT306" s="105" t="n">
        <f aca="false">+SUM(F306:AS306)</f>
        <v>20784292512.7766</v>
      </c>
      <c r="AU306" s="106" t="n">
        <f aca="false">+AT306/$AW$3</f>
        <v>4815599.69498607</v>
      </c>
    </row>
    <row r="307" customFormat="false" ht="17.25" hidden="false" customHeight="true" outlineLevel="0" collapsed="false">
      <c r="A307" s="6" t="str">
        <f aca="false">+LEFT(B307)</f>
        <v>6</v>
      </c>
      <c r="B307" s="6" t="str">
        <f aca="false">+LEFT(C307,3)</f>
        <v>681</v>
      </c>
      <c r="C307" s="20" t="n">
        <v>68173000</v>
      </c>
      <c r="D307" s="46" t="s">
        <v>2981</v>
      </c>
      <c r="E307" s="57" t="s">
        <v>1311</v>
      </c>
      <c r="F307" s="15" t="n">
        <f aca="false">+SUMIF(AGRIFARM!H:H,C307,AGRIFARM!L:L)</f>
        <v>0</v>
      </c>
      <c r="G307" s="15" t="n">
        <f aca="false">+SUMIF(AGRICORP!I:I,C307,AGRICORP!E:E)</f>
        <v>0</v>
      </c>
      <c r="H307" s="15" t="n">
        <f aca="false">+SUMIF(SMTP!D:D,'ALL 2020'!C307,SMTP!G:G)</f>
        <v>0</v>
      </c>
      <c r="I307" s="15" t="n">
        <f aca="false">+SUMIF(AGRIVET!G:G,C307,AGRIVET!E:E)</f>
        <v>0</v>
      </c>
      <c r="J307" s="15"/>
      <c r="K307" s="15"/>
      <c r="L307" s="15" t="n">
        <f aca="false">+SUMIF(LMOI!F:F,'ALL 2020'!C307,LMOI!D:D)</f>
        <v>532654751.42</v>
      </c>
      <c r="M307" s="15" t="n">
        <f aca="false">+SUMIF(TARTINE!G:G,'ALL 2020'!C307,TARTINE!E:E)</f>
        <v>0</v>
      </c>
      <c r="N307" s="15" t="n">
        <f aca="false">+SUMIF(IDF!F:F,'ALL 2020'!C307,IDF!D:D)</f>
        <v>0</v>
      </c>
      <c r="O307" s="15" t="n">
        <f aca="false">+SUMIF(RYA!G:G,C307,RYA!E:E)</f>
        <v>0</v>
      </c>
      <c r="P307" s="15" t="n">
        <f aca="false">+SUMIF('SCI NOAH'!G:G,'ALL 2020'!C307,'SCI NOAH'!E:E)</f>
        <v>0</v>
      </c>
      <c r="Q307" s="15" t="n">
        <f aca="false">+SUMIF(SIM!F:F,'ALL 2020'!C307,SIM!D:D)</f>
        <v>0</v>
      </c>
      <c r="R307" s="15" t="n">
        <f aca="false">+SUMIF('First Energy'!F:F,'ALL 2020'!C307,'First Energy'!D:D)</f>
        <v>0</v>
      </c>
      <c r="S307" s="15" t="n">
        <f aca="false">+SUMIF('ID Motors'!G:G,C307,'ID Motors'!E:E)</f>
        <v>0</v>
      </c>
      <c r="T307" s="15" t="n">
        <f aca="false">+SUMIF('ID RENTAL'!G:G,'ALL 2020'!C307,'ID RENTAL'!E:E)</f>
        <v>0</v>
      </c>
      <c r="U307" s="15" t="n">
        <f aca="false">+SUMIF('MCM '!G:G,'ALL 2020'!C307,'MCM '!E:E)</f>
        <v>0</v>
      </c>
      <c r="V307" s="15" t="n">
        <f aca="false">SUMIF(AGRIMOTORS!G:G,C307,AGRIMOTORS!E:E)</f>
        <v>0</v>
      </c>
      <c r="W307" s="15" t="n">
        <f aca="false">+SUMIF(BOVIMA!F:F,'ALL 2020'!C307,BOVIMA!D:D)</f>
        <v>0</v>
      </c>
      <c r="X307" s="15" t="n">
        <f aca="false">+SUMIF(AGRIFEED!F:F,'ALL 2020'!C307,AGRIFEED!D:D)</f>
        <v>0</v>
      </c>
      <c r="Y307" s="15" t="n">
        <f aca="false">SUMIF(AMIP!F:F,'ALL 2020'!C307,AMIP!D:D)</f>
        <v>0</v>
      </c>
      <c r="Z307" s="15" t="n">
        <f aca="false">+SUMIF(ISF!G:G,'ALL 2020'!C307,ISF!E:E)</f>
        <v>0</v>
      </c>
      <c r="AA307" s="29" t="n">
        <f aca="false">+SUMIF(DISCOI!G:G,'ALL 2020'!C307,DISCOI!E:E)</f>
        <v>0</v>
      </c>
      <c r="AB307" s="15" t="n">
        <f aca="false">+SUMIF(MABEL!F:F,'ALL 2020'!C307,MABEL!D:D)</f>
        <v>0</v>
      </c>
      <c r="AC307" s="15" t="n">
        <f aca="false">+SUMIF(NMP!F:F,'ALL 2020'!C307,NMP!D:D)</f>
        <v>0</v>
      </c>
      <c r="AD307" s="15" t="n">
        <f aca="false">SUMIF('AMCHO '!F:F,'ALL 2020'!C307,'AMCHO '!D:D)</f>
        <v>0</v>
      </c>
      <c r="AE307" s="41" t="n">
        <f aca="false">+SUMIF(CONFORTIS!G:G,'ALL 2020'!C307,CONFORTIS!E:E)</f>
        <v>0</v>
      </c>
      <c r="AF307" s="15" t="n">
        <f aca="false">+SUMIF('IRS IMMO'!G:G,'ALL 2020'!C307,'IRS IMMO'!E:E)</f>
        <v>0</v>
      </c>
      <c r="AG307" s="15" t="n">
        <f aca="false">+SUMIF(AGRIVETAM!F:F,'ALL 2020'!C307,AGRIVETAM!D:D)</f>
        <v>0</v>
      </c>
      <c r="AH307" s="15" t="n">
        <f aca="false">+SUMIF(EUROPAINTS!F:F,'ALL 2020'!C307,EUROPAINTS!D:D)</f>
        <v>0</v>
      </c>
      <c r="AI307" s="15" t="n">
        <f aca="false">+SUMIF('VET ABE'!F:F,'ALL 2020'!C307,'VET ABE'!E:E)</f>
        <v>0</v>
      </c>
      <c r="AJ307" s="15" t="n">
        <f aca="false">SUMIF('VET FIA'!F:F,'ALL 2020'!C307,'VET FIA'!E:E)</f>
        <v>0</v>
      </c>
      <c r="AK307" s="15" t="n">
        <f aca="false">+SUMIF('CSS SAKAY'!F:F,'ALL 2020'!C307,'CSS SAKAY'!D:D)</f>
        <v>0</v>
      </c>
      <c r="AL307" s="15" t="n">
        <f aca="false">+SUMIF(AGRIMA!F:F,'ALL 2020'!C307,AGRIMA!D:D)</f>
        <v>0</v>
      </c>
      <c r="AM307" s="15" t="n">
        <f aca="false">SUMIF('United Malagasy'!F:F,'ALL 2020'!C307,'United Malagasy'!D:D)</f>
        <v>0</v>
      </c>
      <c r="AN307" s="15" t="n">
        <f aca="false">+SUMIF(NUTRIFOOD!E:E,'ALL 2020'!C307,NUTRIFOOD!D:D)</f>
        <v>0</v>
      </c>
      <c r="AO307" s="15" t="n">
        <f aca="false">+SUMIF(FERRIS!H:H,'ALL 2020'!C307,FERRIS!F:F)</f>
        <v>0</v>
      </c>
      <c r="AP307" s="15" t="n">
        <f aca="false">+SUMIF(SEM!F:F,'ALL 2020'!C307,SEM!D:D)</f>
        <v>0</v>
      </c>
      <c r="AQ307" s="15" t="n">
        <f aca="false">+SUMIF(Madatrade!F:F,'ALL 2020'!C307,Madatrade!D:D)</f>
        <v>0</v>
      </c>
      <c r="AR307" s="15" t="n">
        <f aca="false">+SUMIF('FLY TECH'!F:F,'ALL 2020'!C307,'FLY TECH'!E:E)</f>
        <v>0</v>
      </c>
      <c r="AS307" s="15" t="n">
        <f aca="false">+SUMIF('FIRST INVESTISSEMENT'!G:G,'ALL 2020'!C307,'FIRST INVESTISSEMENT'!E:E)</f>
        <v>0</v>
      </c>
      <c r="AT307" s="105" t="n">
        <f aca="false">+SUM(F307:AS307)</f>
        <v>532654751.42</v>
      </c>
      <c r="AU307" s="106" t="n">
        <f aca="false">+AT307/$AW$3</f>
        <v>123413.008015271</v>
      </c>
    </row>
    <row r="308" customFormat="false" ht="17.25" hidden="false" customHeight="true" outlineLevel="0" collapsed="false">
      <c r="A308" s="6" t="str">
        <f aca="false">+LEFT(B308)</f>
        <v>6</v>
      </c>
      <c r="B308" s="6" t="str">
        <f aca="false">+LEFT(C308,3)</f>
        <v>685</v>
      </c>
      <c r="C308" s="20" t="n">
        <v>68500000</v>
      </c>
      <c r="D308" s="46" t="s">
        <v>2981</v>
      </c>
      <c r="E308" s="57" t="s">
        <v>490</v>
      </c>
      <c r="F308" s="15" t="n">
        <f aca="false">+SUMIF(AGRIFARM!H:H,C308,AGRIFARM!L:L)</f>
        <v>206121024.95</v>
      </c>
      <c r="G308" s="15" t="n">
        <f aca="false">+SUMIF(AGRICORP!I:I,C308,AGRICORP!E:E)</f>
        <v>0</v>
      </c>
      <c r="H308" s="15" t="n">
        <f aca="false">+SUMIF(SMTP!D:D,'ALL 2020'!C308,SMTP!G:G)</f>
        <v>20524389.84</v>
      </c>
      <c r="I308" s="15" t="n">
        <f aca="false">+SUMIF(AGRIVET!G:G,C308,AGRIVET!E:E)</f>
        <v>747537682.36</v>
      </c>
      <c r="J308" s="15" t="n">
        <f aca="false">+SUMIF(AGRIVAL!G:G,'ALL 2020'!C308,AGRIVAL!E:E)</f>
        <v>468071499.62</v>
      </c>
      <c r="K308" s="15" t="n">
        <f aca="false">+SUMIF(AGRIKOBA!G:G,'ALL 2020'!C308,AGRIKOBA!E:E)</f>
        <v>0</v>
      </c>
      <c r="L308" s="15" t="n">
        <f aca="false">+SUMIF(LMOI!F:F,'ALL 2020'!C308,LMOI!D:D)</f>
        <v>42500004</v>
      </c>
      <c r="M308" s="15" t="n">
        <f aca="false">+SUMIF(TARTINE!G:G,'ALL 2020'!C308,TARTINE!E:E)</f>
        <v>0</v>
      </c>
      <c r="N308" s="15" t="n">
        <f aca="false">+SUMIF(IDF!F:F,'ALL 2020'!C308,IDF!D:D)</f>
        <v>133690519.64</v>
      </c>
      <c r="O308" s="15" t="n">
        <f aca="false">+SUMIF(RYA!G:G,C308,RYA!E:E)</f>
        <v>0</v>
      </c>
      <c r="P308" s="15" t="n">
        <f aca="false">+SUMIF('SCI NOAH'!G:G,'ALL 2020'!C308,'SCI NOAH'!E:E)</f>
        <v>0</v>
      </c>
      <c r="Q308" s="15" t="n">
        <f aca="false">+SUMIF(SIM!F:F,'ALL 2020'!C308,SIM!D:D)</f>
        <v>0</v>
      </c>
      <c r="R308" s="15" t="n">
        <f aca="false">+SUMIF('First Energy'!F:F,'ALL 2020'!C308,'First Energy'!D:D)</f>
        <v>-0.00400018692016602</v>
      </c>
      <c r="S308" s="15" t="n">
        <f aca="false">+SUMIF('ID Motors'!G:G,C308,'ID Motors'!E:E)</f>
        <v>0</v>
      </c>
      <c r="T308" s="15" t="n">
        <f aca="false">+SUMIF('ID RENTAL'!G:G,'ALL 2020'!C308,'ID RENTAL'!E:E)</f>
        <v>0</v>
      </c>
      <c r="U308" s="15" t="n">
        <f aca="false">+SUMIF('MCM '!G:G,'ALL 2020'!C308,'MCM '!E:E)</f>
        <v>0</v>
      </c>
      <c r="V308" s="15" t="n">
        <f aca="false">SUMIF(AGRIMOTORS!G:G,C308,AGRIMOTORS!E:E)</f>
        <v>0</v>
      </c>
      <c r="W308" s="15" t="n">
        <f aca="false">+SUMIF(BOVIMA!F:F,'ALL 2020'!C308,BOVIMA!D:D)</f>
        <v>0</v>
      </c>
      <c r="X308" s="15" t="n">
        <f aca="false">+SUMIF(AGRIFEED!F:F,'ALL 2020'!C308,AGRIFEED!D:D)</f>
        <v>0</v>
      </c>
      <c r="Y308" s="15" t="n">
        <f aca="false">SUMIF(AMIP!F:F,'ALL 2020'!C308,AMIP!D:D)</f>
        <v>0</v>
      </c>
      <c r="Z308" s="15" t="n">
        <f aca="false">+SUMIF(ISF!G:G,'ALL 2020'!C308,ISF!E:E)</f>
        <v>0</v>
      </c>
      <c r="AA308" s="29" t="n">
        <f aca="false">+SUMIF(DISCOI!G:G,'ALL 2020'!C308,DISCOI!E:E)</f>
        <v>0</v>
      </c>
      <c r="AB308" s="15" t="n">
        <f aca="false">+SUMIF(MABEL!F:F,'ALL 2020'!C308,MABEL!D:D)</f>
        <v>183956909.58</v>
      </c>
      <c r="AC308" s="15" t="n">
        <f aca="false">+SUMIF(NMP!F:F,'ALL 2020'!C308,NMP!D:D)</f>
        <v>0</v>
      </c>
      <c r="AD308" s="15" t="n">
        <f aca="false">SUMIF('AMCHO '!F:F,'ALL 2020'!C308,'AMCHO '!D:D)</f>
        <v>0</v>
      </c>
      <c r="AE308" s="41" t="n">
        <f aca="false">+SUMIF(CONFORTIS!G:G,'ALL 2020'!C308,CONFORTIS!E:E)</f>
        <v>0</v>
      </c>
      <c r="AF308" s="15" t="n">
        <f aca="false">+SUMIF('IRS IMMO'!G:G,'ALL 2020'!C308,'IRS IMMO'!E:E)</f>
        <v>0</v>
      </c>
      <c r="AG308" s="15" t="n">
        <f aca="false">+SUMIF(AGRIVETAM!F:F,'ALL 2020'!C308,AGRIVETAM!D:D)</f>
        <v>0</v>
      </c>
      <c r="AH308" s="15" t="n">
        <f aca="false">+SUMIF(EUROPAINTS!F:F,'ALL 2020'!C308,EUROPAINTS!D:D)</f>
        <v>10627951</v>
      </c>
      <c r="AI308" s="15" t="n">
        <f aca="false">+SUMIF('VET ABE'!F:F,'ALL 2020'!C308,'VET ABE'!E:E)</f>
        <v>44544081.6</v>
      </c>
      <c r="AJ308" s="15" t="n">
        <f aca="false">SUMIF('VET FIA'!F:F,'ALL 2020'!C308,'VET FIA'!E:E)</f>
        <v>11399250.2</v>
      </c>
      <c r="AK308" s="15" t="n">
        <f aca="false">+SUMIF('CSS SAKAY'!F:F,'ALL 2020'!C308,'CSS SAKAY'!D:D)</f>
        <v>0</v>
      </c>
      <c r="AL308" s="15" t="n">
        <f aca="false">+SUMIF(AGRIMA!F:F,'ALL 2020'!C308,AGRIMA!D:D)</f>
        <v>0</v>
      </c>
      <c r="AM308" s="15" t="n">
        <f aca="false">SUMIF('United Malagasy'!F:F,'ALL 2020'!C308,'United Malagasy'!D:D)</f>
        <v>0</v>
      </c>
      <c r="AN308" s="15" t="n">
        <f aca="false">+SUMIF(NUTRIFOOD!E:E,'ALL 2020'!C308,NUTRIFOOD!D:D)</f>
        <v>0</v>
      </c>
      <c r="AO308" s="15" t="n">
        <f aca="false">+SUMIF(FERRIS!H:H,'ALL 2020'!C308,FERRIS!F:F)</f>
        <v>0</v>
      </c>
      <c r="AP308" s="15" t="n">
        <f aca="false">+SUMIF(SEM!F:F,'ALL 2020'!C308,SEM!D:D)</f>
        <v>0</v>
      </c>
      <c r="AQ308" s="15" t="n">
        <f aca="false">+SUMIF(Madatrade!F:F,'ALL 2020'!C308,Madatrade!D:D)</f>
        <v>0</v>
      </c>
      <c r="AR308" s="15" t="n">
        <f aca="false">+SUMIF('FLY TECH'!F:F,'ALL 2020'!C308,'FLY TECH'!E:E)</f>
        <v>0</v>
      </c>
      <c r="AS308" s="15" t="n">
        <f aca="false">+SUMIF('FIRST INVESTISSEMENT'!G:G,'ALL 2020'!C308,'FIRST INVESTISSEMENT'!E:E)</f>
        <v>0</v>
      </c>
      <c r="AT308" s="105" t="n">
        <f aca="false">+SUM(F308:AS308)</f>
        <v>1868973312.786</v>
      </c>
      <c r="AU308" s="106" t="n">
        <f aca="false">+AT308/$AW$3</f>
        <v>433030.246733524</v>
      </c>
    </row>
    <row r="309" customFormat="false" ht="17.25" hidden="false" customHeight="true" outlineLevel="0" collapsed="false">
      <c r="A309" s="6" t="str">
        <f aca="false">+LEFT(B309)</f>
        <v>6</v>
      </c>
      <c r="B309" s="6" t="str">
        <f aca="false">+LEFT(C309,3)</f>
        <v>698</v>
      </c>
      <c r="C309" s="20" t="n">
        <v>69800000</v>
      </c>
      <c r="D309" s="46" t="s">
        <v>2982</v>
      </c>
      <c r="E309" s="57" t="s">
        <v>491</v>
      </c>
      <c r="F309" s="15" t="n">
        <f aca="false">+SUMIF(AGRIFARM!H:H,C309,AGRIFARM!L:L)</f>
        <v>101410280.006</v>
      </c>
      <c r="G309" s="15" t="n">
        <f aca="false">+SUMIF(AGRICORP!I:I,C309,AGRICORP!E:E)</f>
        <v>0</v>
      </c>
      <c r="H309" s="15" t="n">
        <f aca="false">+SUMIF(SMTP!D:D,'ALL 2020'!C309,SMTP!G:G)</f>
        <v>268967049.502371</v>
      </c>
      <c r="I309" s="15" t="n">
        <f aca="false">+SUMIF(AGRIVET!G:G,C309,AGRIVET!E:E)</f>
        <v>0</v>
      </c>
      <c r="J309" s="15" t="n">
        <f aca="false">+SUMIF(AGRIVAL!G:G,'ALL 2020'!C309,AGRIVAL!E:E)</f>
        <v>0</v>
      </c>
      <c r="K309" s="15" t="n">
        <f aca="false">+SUMIF(AGRIKOBA!G:G,'ALL 2020'!C309,AGRIKOBA!E:E)</f>
        <v>0</v>
      </c>
      <c r="L309" s="15" t="n">
        <f aca="false">+SUMIF(LMOI!F:F,'ALL 2020'!C309,LMOI!D:D)</f>
        <v>0</v>
      </c>
      <c r="M309" s="15" t="n">
        <f aca="false">+SUMIF(TARTINE!G:G,'ALL 2020'!C309,TARTINE!E:E)</f>
        <v>0</v>
      </c>
      <c r="N309" s="15" t="n">
        <f aca="false">+SUMIF(IDF!F:F,'ALL 2020'!C309,IDF!D:D)</f>
        <v>294306911.966</v>
      </c>
      <c r="O309" s="15" t="n">
        <f aca="false">+SUMIF(RYA!G:G,C309,RYA!E:E)</f>
        <v>0</v>
      </c>
      <c r="P309" s="15" t="n">
        <f aca="false">+SUMIF('SCI NOAH'!G:G,'ALL 2020'!C309,'SCI NOAH'!E:E)</f>
        <v>320000</v>
      </c>
      <c r="Q309" s="15" t="n">
        <f aca="false">+SUMIF(SIM!F:F,'ALL 2020'!C309,SIM!D:D)</f>
        <v>0</v>
      </c>
      <c r="R309" s="15" t="n">
        <f aca="false">+SUMIF('First Energy'!F:F,'ALL 2020'!C309,'First Energy'!D:D)</f>
        <v>169816415.186858</v>
      </c>
      <c r="S309" s="15" t="n">
        <f aca="false">+SUMIF('ID Motors'!G:G,C309,'ID Motors'!E:E)</f>
        <v>74384541.26685</v>
      </c>
      <c r="T309" s="15" t="n">
        <f aca="false">+SUMIF('ID RENTAL'!G:G,'ALL 2020'!C309,'ID RENTAL'!E:E)</f>
        <v>14692480.3519</v>
      </c>
      <c r="U309" s="15" t="n">
        <f aca="false">+SUMIF('MCM '!G:G,'ALL 2020'!C309,'MCM '!E:E)</f>
        <v>41805730.046</v>
      </c>
      <c r="V309" s="15" t="n">
        <f aca="false">SUMIF(AGRIMOTORS!G:G,C309,AGRIMOTORS!E:E)</f>
        <v>9278693.39</v>
      </c>
      <c r="W309" s="15" t="n">
        <f aca="false">+SUMIF(BOVIMA!F:F,'ALL 2020'!C309,BOVIMA!D:D)</f>
        <v>0</v>
      </c>
      <c r="X309" s="15" t="n">
        <f aca="false">+SUMIF(AGRIFEED!F:F,'ALL 2020'!C309,AGRIFEED!D:D)</f>
        <v>0</v>
      </c>
      <c r="Y309" s="15" t="n">
        <f aca="false">SUMIF(AMIP!F:F,'ALL 2020'!C309,AMIP!D:D)</f>
        <v>0</v>
      </c>
      <c r="Z309" s="15" t="n">
        <f aca="false">+SUMIF(ISF!G:G,'ALL 2020'!C309,ISF!E:E)</f>
        <v>320000</v>
      </c>
      <c r="AA309" s="29" t="n">
        <f aca="false">+SUMIF(DISCOI!G:G,'ALL 2020'!C309,DISCOI!E:E)</f>
        <v>2408124.31</v>
      </c>
      <c r="AB309" s="15" t="n">
        <f aca="false">+SUMIF(MABEL!F:F,'ALL 2020'!C309,MABEL!D:D)</f>
        <v>100000</v>
      </c>
      <c r="AC309" s="15" t="n">
        <f aca="false">+SUMIF(NMP!F:F,'ALL 2020'!C309,NMP!D:D)</f>
        <v>158727.81</v>
      </c>
      <c r="AD309" s="15" t="n">
        <f aca="false">SUMIF('AMCHO '!F:F,'ALL 2020'!C309,'AMCHO '!D:D)</f>
        <v>0</v>
      </c>
      <c r="AE309" s="41" t="n">
        <f aca="false">+SUMIF(CONFORTIS!G:G,'ALL 2020'!C309,CONFORTIS!E:E)</f>
        <v>150000</v>
      </c>
      <c r="AF309" s="15" t="n">
        <f aca="false">+SUMIF('IRS IMMO'!G:G,'ALL 2020'!C309,'IRS IMMO'!E:E)</f>
        <v>32341041.2</v>
      </c>
      <c r="AG309" s="15" t="n">
        <f aca="false">+SUMIF(AGRIVETAM!F:F,'ALL 2020'!C309,AGRIVETAM!D:D)</f>
        <v>67690738.19</v>
      </c>
      <c r="AH309" s="15" t="n">
        <f aca="false">+SUMIF(EUROPAINTS!F:F,'ALL 2020'!C309,EUROPAINTS!D:D)</f>
        <v>1078216.57</v>
      </c>
      <c r="AI309" s="15" t="n">
        <f aca="false">+SUMIF('VET ABE'!F:F,'ALL 2020'!C309,'VET ABE'!E:E)</f>
        <v>0</v>
      </c>
      <c r="AJ309" s="15" t="n">
        <f aca="false">SUMIF('VET FIA'!F:F,'ALL 2020'!C309,'VET FIA'!E:E)</f>
        <v>15056536.1205</v>
      </c>
      <c r="AK309" s="15" t="n">
        <f aca="false">+SUMIF('CSS SAKAY'!F:F,'ALL 2020'!C309,'CSS SAKAY'!D:D)</f>
        <v>100000</v>
      </c>
      <c r="AL309" s="15" t="n">
        <f aca="false">+SUMIF(AGRIMA!F:F,'ALL 2020'!C309,AGRIMA!D:D)</f>
        <v>11284651.93</v>
      </c>
      <c r="AM309" s="15" t="n">
        <f aca="false">SUMIF('United Malagasy'!F:F,'ALL 2020'!C309,'United Malagasy'!D:D)</f>
        <v>3053584.4</v>
      </c>
      <c r="AN309" s="15" t="n">
        <f aca="false">+SUMIF(NUTRIFOOD!E:E,'ALL 2020'!C309,NUTRIFOOD!D:D)</f>
        <v>100000</v>
      </c>
      <c r="AO309" s="15" t="n">
        <f aca="false">+SUMIF(FERRIS!H:H,'ALL 2020'!C309,FERRIS!F:F)</f>
        <v>41531710.71545</v>
      </c>
      <c r="AP309" s="15" t="n">
        <f aca="false">+SUMIF(SEM!F:F,'ALL 2020'!C309,SEM!D:D)</f>
        <v>75872062.48</v>
      </c>
      <c r="AQ309" s="15" t="n">
        <f aca="false">+SUMIF(Madatrade!F:F,'ALL 2020'!C309,Madatrade!D:D)</f>
        <v>599236202.41</v>
      </c>
      <c r="AR309" s="15" t="n">
        <f aca="false">+SUMIF('FLY TECH'!F:F,'ALL 2020'!C309,'FLY TECH'!E:E)</f>
        <v>7067774.53</v>
      </c>
      <c r="AS309" s="15" t="n">
        <f aca="false">+SUMIF('FIRST INVESTISSEMENT'!G:G,'ALL 2020'!C309,'FIRST INVESTISSEMENT'!E:E)</f>
        <v>5002496.63</v>
      </c>
      <c r="AT309" s="105" t="n">
        <f aca="false">+SUM(F309:AS309)</f>
        <v>1837533969.01193</v>
      </c>
      <c r="AU309" s="106" t="n">
        <f aca="false">+AT309/$AW$3</f>
        <v>425745.933630448</v>
      </c>
    </row>
    <row r="310" customFormat="false" ht="17.25" hidden="false" customHeight="true" outlineLevel="0" collapsed="false">
      <c r="A310" s="6" t="str">
        <f aca="false">+LEFT(B310)</f>
        <v>7</v>
      </c>
      <c r="B310" s="6" t="str">
        <f aca="false">+LEFT(C310,3)</f>
        <v>701</v>
      </c>
      <c r="C310" s="20" t="n">
        <v>70101000</v>
      </c>
      <c r="D310" s="125" t="s">
        <v>2983</v>
      </c>
      <c r="E310" s="57" t="s">
        <v>493</v>
      </c>
      <c r="F310" s="15" t="n">
        <f aca="false">+SUMIF(AGRIFARM!H:H,C310,AGRIFARM!L:L)</f>
        <v>0</v>
      </c>
      <c r="G310" s="15" t="n">
        <f aca="false">+SUMIF(AGRICORP!I:I,C310,AGRICORP!E:E)</f>
        <v>0</v>
      </c>
      <c r="H310" s="15" t="n">
        <f aca="false">+SUMIF(SMTP!D:D,'ALL 2020'!C310,SMTP!G:G)</f>
        <v>0</v>
      </c>
      <c r="I310" s="15" t="n">
        <f aca="false">+SUMIF(AGRIVET!G:G,C310,AGRIVET!E:E)</f>
        <v>0</v>
      </c>
      <c r="J310" s="15" t="n">
        <f aca="false">+SUMIF(AGRIVAL!G:G,'ALL 2020'!C310,AGRIVAL!E:E)</f>
        <v>-64418365</v>
      </c>
      <c r="K310" s="15" t="n">
        <f aca="false">+SUMIF(AGRIKOBA!G:G,'ALL 2020'!C310,AGRIKOBA!E:E)</f>
        <v>0</v>
      </c>
      <c r="L310" s="15" t="n">
        <f aca="false">+SUMIF(LMOI!F:F,'ALL 2020'!C310,LMOI!D:D)</f>
        <v>0</v>
      </c>
      <c r="M310" s="15" t="n">
        <f aca="false">+SUMIF(TARTINE!G:G,'ALL 2020'!C310,TARTINE!E:E)</f>
        <v>0</v>
      </c>
      <c r="N310" s="15" t="n">
        <f aca="false">+SUMIF(IDF!F:F,'ALL 2020'!C310,IDF!D:D)</f>
        <v>0</v>
      </c>
      <c r="O310" s="15" t="n">
        <f aca="false">+SUMIF(RYA!G:G,C310,RYA!E:E)</f>
        <v>0</v>
      </c>
      <c r="P310" s="15" t="n">
        <f aca="false">+SUMIF('SCI NOAH'!G:G,'ALL 2020'!C310,'SCI NOAH'!E:E)</f>
        <v>0</v>
      </c>
      <c r="Q310" s="15" t="n">
        <f aca="false">+SUMIF(SIM!F:F,'ALL 2020'!C310,SIM!D:D)</f>
        <v>0</v>
      </c>
      <c r="R310" s="15" t="n">
        <f aca="false">+SUMIF('First Energy'!F:F,'ALL 2020'!C310,'First Energy'!D:D)</f>
        <v>0</v>
      </c>
      <c r="S310" s="15" t="n">
        <f aca="false">+SUMIF('ID Motors'!G:G,C310,'ID Motors'!E:E)</f>
        <v>0</v>
      </c>
      <c r="T310" s="15" t="n">
        <f aca="false">+SUMIF('ID RENTAL'!G:G,'ALL 2020'!C310,'ID RENTAL'!E:E)</f>
        <v>0</v>
      </c>
      <c r="U310" s="15" t="n">
        <f aca="false">+SUMIF('MCM '!G:G,'ALL 2020'!C310,'MCM '!E:E)</f>
        <v>0</v>
      </c>
      <c r="V310" s="15" t="n">
        <f aca="false">SUMIF(AGRIMOTORS!G:G,C310,AGRIMOTORS!E:E)</f>
        <v>0</v>
      </c>
      <c r="W310" s="15" t="n">
        <f aca="false">+SUMIF(BOVIMA!F:F,'ALL 2020'!C310,BOVIMA!D:D)</f>
        <v>0</v>
      </c>
      <c r="X310" s="15" t="n">
        <f aca="false">+SUMIF(AGRIFEED!F:F,'ALL 2020'!C310,AGRIFEED!D:D)</f>
        <v>0</v>
      </c>
      <c r="Y310" s="15" t="n">
        <f aca="false">SUMIF(AMIP!F:F,'ALL 2020'!C310,AMIP!D:D)</f>
        <v>0</v>
      </c>
      <c r="Z310" s="15" t="n">
        <f aca="false">+SUMIF(ISF!G:G,'ALL 2020'!C310,ISF!E:E)</f>
        <v>0</v>
      </c>
      <c r="AA310" s="29" t="n">
        <f aca="false">+SUMIF(DISCOI!G:G,'ALL 2020'!C310,DISCOI!E:E)</f>
        <v>0</v>
      </c>
      <c r="AB310" s="15" t="n">
        <f aca="false">+SUMIF(MABEL!F:F,'ALL 2020'!C310,MABEL!D:D)</f>
        <v>0</v>
      </c>
      <c r="AC310" s="15" t="n">
        <f aca="false">+SUMIF(NMP!F:F,'ALL 2020'!C310,NMP!D:D)</f>
        <v>0</v>
      </c>
      <c r="AD310" s="15" t="n">
        <f aca="false">SUMIF('AMCHO '!F:F,'ALL 2020'!C310,'AMCHO '!D:D)</f>
        <v>0</v>
      </c>
      <c r="AE310" s="41" t="n">
        <f aca="false">+SUMIF(CONFORTIS!G:G,'ALL 2020'!C310,CONFORTIS!E:E)</f>
        <v>0</v>
      </c>
      <c r="AF310" s="15" t="n">
        <f aca="false">+SUMIF('IRS IMMO'!G:G,'ALL 2020'!C310,'IRS IMMO'!E:E)</f>
        <v>0</v>
      </c>
      <c r="AG310" s="15" t="n">
        <f aca="false">+SUMIF(AGRIVETAM!F:F,'ALL 2020'!C310,AGRIVETAM!D:D)</f>
        <v>0</v>
      </c>
      <c r="AH310" s="15" t="n">
        <f aca="false">+SUMIF(EUROPAINTS!F:F,'ALL 2020'!C310,EUROPAINTS!D:D)</f>
        <v>0</v>
      </c>
      <c r="AI310" s="15" t="n">
        <f aca="false">+SUMIF('VET ABE'!F:F,'ALL 2020'!C310,'VET ABE'!E:E)</f>
        <v>0</v>
      </c>
      <c r="AJ310" s="15" t="n">
        <f aca="false">SUMIF('VET FIA'!F:F,'ALL 2020'!C310,'VET FIA'!E:E)</f>
        <v>0</v>
      </c>
      <c r="AK310" s="15" t="n">
        <f aca="false">+SUMIF('CSS SAKAY'!F:F,'ALL 2020'!C310,'CSS SAKAY'!D:D)</f>
        <v>0</v>
      </c>
      <c r="AL310" s="15" t="n">
        <f aca="false">+SUMIF(AGRIMA!F:F,'ALL 2020'!C310,AGRIMA!D:D)</f>
        <v>0</v>
      </c>
      <c r="AM310" s="15" t="n">
        <f aca="false">SUMIF('United Malagasy'!F:F,'ALL 2020'!C310,'United Malagasy'!D:D)</f>
        <v>0</v>
      </c>
      <c r="AN310" s="15" t="n">
        <f aca="false">+SUMIF(NUTRIFOOD!E:E,'ALL 2020'!C310,NUTRIFOOD!D:D)</f>
        <v>0</v>
      </c>
      <c r="AO310" s="15" t="n">
        <f aca="false">+SUMIF(FERRIS!H:H,'ALL 2020'!C310,FERRIS!F:F)</f>
        <v>0</v>
      </c>
      <c r="AP310" s="15" t="n">
        <f aca="false">+SUMIF(SEM!F:F,'ALL 2020'!C310,SEM!D:D)</f>
        <v>0</v>
      </c>
      <c r="AQ310" s="15" t="n">
        <f aca="false">+SUMIF(Madatrade!F:F,'ALL 2020'!C310,Madatrade!D:D)</f>
        <v>0</v>
      </c>
      <c r="AR310" s="15" t="n">
        <f aca="false">+SUMIF('FLY TECH'!F:F,'ALL 2020'!C310,'FLY TECH'!E:E)</f>
        <v>0</v>
      </c>
      <c r="AS310" s="15" t="n">
        <f aca="false">+SUMIF('FIRST INVESTISSEMENT'!G:G,'ALL 2020'!C310,'FIRST INVESTISSEMENT'!E:E)</f>
        <v>0</v>
      </c>
      <c r="AT310" s="105" t="n">
        <f aca="false">+SUM(F310:AS310)</f>
        <v>-64418365</v>
      </c>
      <c r="AU310" s="106" t="n">
        <f aca="false">+AT310/$AW$3</f>
        <v>-14925.3605170735</v>
      </c>
    </row>
    <row r="311" customFormat="false" ht="17.25" hidden="false" customHeight="true" outlineLevel="0" collapsed="false">
      <c r="A311" s="6" t="str">
        <f aca="false">+LEFT(B311)</f>
        <v>7</v>
      </c>
      <c r="B311" s="6" t="str">
        <f aca="false">+LEFT(C311,3)</f>
        <v>701</v>
      </c>
      <c r="C311" s="20" t="n">
        <v>70110000</v>
      </c>
      <c r="D311" s="125" t="s">
        <v>2983</v>
      </c>
      <c r="E311" s="57" t="s">
        <v>1312</v>
      </c>
      <c r="F311" s="15" t="n">
        <f aca="false">+SUMIF(AGRIFARM!H:H,C311,AGRIFARM!L:L)</f>
        <v>-14629630477.77</v>
      </c>
      <c r="G311" s="15" t="n">
        <f aca="false">+SUMIF(AGRICORP!I:I,C311,AGRICORP!E:E)</f>
        <v>0</v>
      </c>
      <c r="H311" s="15" t="n">
        <f aca="false">+SUMIF(SMTP!D:D,'ALL 2020'!C311,SMTP!G:G)</f>
        <v>-9192754001.9825</v>
      </c>
      <c r="I311" s="15" t="n">
        <f aca="false">+SUMIF(AGRIVET!G:G,C311,AGRIVET!E:E)</f>
        <v>0</v>
      </c>
      <c r="J311" s="15" t="n">
        <f aca="false">+SUMIF(AGRIVAL!G:G,'ALL 2020'!C311,AGRIVAL!E:E)</f>
        <v>-3891696692</v>
      </c>
      <c r="K311" s="15" t="n">
        <f aca="false">+SUMIF(AGRIKOBA!G:G,'ALL 2020'!C311,AGRIKOBA!E:E)</f>
        <v>-1718935763.82</v>
      </c>
      <c r="L311" s="15" t="n">
        <f aca="false">+SUMIF(LMOI!F:F,'ALL 2020'!C311,LMOI!D:D)</f>
        <v>0</v>
      </c>
      <c r="M311" s="15" t="n">
        <f aca="false">+SUMIF(TARTINE!G:G,'ALL 2020'!C311,TARTINE!E:E)</f>
        <v>-6503134272.77</v>
      </c>
      <c r="N311" s="15" t="n">
        <f aca="false">+SUMIF(IDF!F:F,'ALL 2020'!C311,IDF!D:D)</f>
        <v>0</v>
      </c>
      <c r="O311" s="15" t="n">
        <f aca="false">+SUMIF(RYA!G:G,C311,RYA!E:E)</f>
        <v>0</v>
      </c>
      <c r="P311" s="15" t="n">
        <f aca="false">+SUMIF('SCI NOAH'!G:G,'ALL 2020'!C311,'SCI NOAH'!E:E)</f>
        <v>0</v>
      </c>
      <c r="Q311" s="15" t="n">
        <f aca="false">+SUMIF(SIM!F:F,'ALL 2020'!C311,SIM!D:D)</f>
        <v>0</v>
      </c>
      <c r="R311" s="15" t="n">
        <f aca="false">+SUMIF('First Energy'!F:F,'ALL 2020'!C311,'First Energy'!D:D)</f>
        <v>0</v>
      </c>
      <c r="S311" s="15" t="n">
        <f aca="false">+SUMIF('ID Motors'!G:G,C311,'ID Motors'!E:E)</f>
        <v>0</v>
      </c>
      <c r="T311" s="15" t="n">
        <f aca="false">+SUMIF('ID RENTAL'!G:G,'ALL 2020'!C311,'ID RENTAL'!E:E)</f>
        <v>0</v>
      </c>
      <c r="U311" s="15" t="n">
        <f aca="false">+SUMIF('MCM '!G:G,'ALL 2020'!C311,'MCM '!E:E)</f>
        <v>0</v>
      </c>
      <c r="V311" s="15" t="n">
        <f aca="false">SUMIF(AGRIMOTORS!G:G,C311,AGRIMOTORS!E:E)</f>
        <v>0</v>
      </c>
      <c r="W311" s="15" t="n">
        <f aca="false">+SUMIF(BOVIMA!F:F,'ALL 2020'!C311,BOVIMA!D:D)</f>
        <v>0</v>
      </c>
      <c r="X311" s="15" t="n">
        <f aca="false">+SUMIF(AGRIFEED!F:F,'ALL 2020'!C311,AGRIFEED!D:D)</f>
        <v>0</v>
      </c>
      <c r="Y311" s="15" t="n">
        <f aca="false">SUMIF(AMIP!F:F,'ALL 2020'!C311,AMIP!D:D)</f>
        <v>0</v>
      </c>
      <c r="Z311" s="15" t="n">
        <f aca="false">+SUMIF(ISF!G:G,'ALL 2020'!C311,ISF!E:E)</f>
        <v>0</v>
      </c>
      <c r="AA311" s="29" t="n">
        <f aca="false">+SUMIF(DISCOI!G:G,'ALL 2020'!C311,DISCOI!E:E)</f>
        <v>0</v>
      </c>
      <c r="AB311" s="15" t="n">
        <f aca="false">+SUMIF(MABEL!F:F,'ALL 2020'!C311,MABEL!D:D)</f>
        <v>0</v>
      </c>
      <c r="AC311" s="15" t="n">
        <f aca="false">+SUMIF(NMP!F:F,'ALL 2020'!C311,NMP!D:D)</f>
        <v>-31745561.07</v>
      </c>
      <c r="AD311" s="15" t="n">
        <f aca="false">SUMIF('AMCHO '!F:F,'ALL 2020'!C311,'AMCHO '!D:D)</f>
        <v>-7064145379.18</v>
      </c>
      <c r="AE311" s="41" t="n">
        <f aca="false">+SUMIF(CONFORTIS!G:G,'ALL 2020'!C311,CONFORTIS!E:E)</f>
        <v>0</v>
      </c>
      <c r="AF311" s="15" t="n">
        <f aca="false">+SUMIF('IRS IMMO'!G:G,'ALL 2020'!C311,'IRS IMMO'!E:E)</f>
        <v>0</v>
      </c>
      <c r="AG311" s="15" t="n">
        <f aca="false">+SUMIF(AGRIVETAM!F:F,'ALL 2020'!C311,AGRIVETAM!D:D)</f>
        <v>-1612489482.65</v>
      </c>
      <c r="AH311" s="15" t="n">
        <f aca="false">+SUMIF(EUROPAINTS!F:F,'ALL 2020'!C311,EUROPAINTS!D:D)</f>
        <v>0</v>
      </c>
      <c r="AI311" s="15" t="n">
        <f aca="false">+SUMIF('VET ABE'!F:F,'ALL 2020'!C311,'VET ABE'!E:E)</f>
        <v>0</v>
      </c>
      <c r="AJ311" s="15" t="n">
        <f aca="false">SUMIF('VET FIA'!F:F,'ALL 2020'!C311,'VET FIA'!E:E)</f>
        <v>0</v>
      </c>
      <c r="AK311" s="15" t="n">
        <f aca="false">+SUMIF('CSS SAKAY'!F:F,'ALL 2020'!C311,'CSS SAKAY'!D:D)</f>
        <v>0</v>
      </c>
      <c r="AL311" s="15" t="n">
        <f aca="false">+SUMIF(AGRIMA!F:F,'ALL 2020'!C311,AGRIMA!D:D)</f>
        <v>-372058220</v>
      </c>
      <c r="AM311" s="15" t="n">
        <f aca="false">SUMIF('United Malagasy'!F:F,'ALL 2020'!C311,'United Malagasy'!D:D)</f>
        <v>0</v>
      </c>
      <c r="AN311" s="15" t="n">
        <f aca="false">+SUMIF(NUTRIFOOD!E:E,'ALL 2020'!C311,NUTRIFOOD!D:D)</f>
        <v>0</v>
      </c>
      <c r="AO311" s="15" t="n">
        <f aca="false">+SUMIF(FERRIS!H:H,'ALL 2020'!C311,FERRIS!F:F)</f>
        <v>0</v>
      </c>
      <c r="AP311" s="15" t="n">
        <f aca="false">+SUMIF(SEM!F:F,'ALL 2020'!C311,SEM!D:D)</f>
        <v>-885015712.04</v>
      </c>
      <c r="AQ311" s="15" t="n">
        <f aca="false">+SUMIF(Madatrade!F:F,'ALL 2020'!C311,Madatrade!D:D)</f>
        <v>0</v>
      </c>
      <c r="AR311" s="15" t="n">
        <f aca="false">+SUMIF('FLY TECH'!F:F,'ALL 2020'!C311,'FLY TECH'!E:E)</f>
        <v>0</v>
      </c>
      <c r="AS311" s="15" t="n">
        <f aca="false">+SUMIF('FIRST INVESTISSEMENT'!G:G,'ALL 2020'!C311,'FIRST INVESTISSEMENT'!E:E)</f>
        <v>0</v>
      </c>
      <c r="AT311" s="105" t="n">
        <f aca="false">+SUM(F311:AS311)</f>
        <v>-45901605563.2825</v>
      </c>
      <c r="AU311" s="106" t="n">
        <f aca="false">+AT311/$AW$3</f>
        <v>-10635135.0479711</v>
      </c>
    </row>
    <row r="312" customFormat="false" ht="17.25" hidden="false" customHeight="true" outlineLevel="0" collapsed="false">
      <c r="A312" s="6" t="str">
        <f aca="false">+LEFT(B312)</f>
        <v>7</v>
      </c>
      <c r="B312" s="6" t="str">
        <f aca="false">+LEFT(C312,3)</f>
        <v>702</v>
      </c>
      <c r="C312" s="20" t="n">
        <v>70200000</v>
      </c>
      <c r="D312" s="125" t="s">
        <v>2983</v>
      </c>
      <c r="E312" s="57" t="s">
        <v>1060</v>
      </c>
      <c r="F312" s="15" t="n">
        <f aca="false">+SUMIF(AGRIFARM!H:H,C312,AGRIFARM!L:L)</f>
        <v>0</v>
      </c>
      <c r="G312" s="15" t="n">
        <f aca="false">+SUMIF(AGRICORP!I:I,C312,AGRICORP!E:E)</f>
        <v>0</v>
      </c>
      <c r="H312" s="15" t="n">
        <f aca="false">+SUMIF(SMTP!D:D,'ALL 2020'!C312,SMTP!G:G)</f>
        <v>-81387.5</v>
      </c>
      <c r="I312" s="15" t="n">
        <f aca="false">+SUMIF(AGRIVET!G:G,C312,AGRIVET!E:E)</f>
        <v>0</v>
      </c>
      <c r="J312" s="15" t="n">
        <f aca="false">+SUMIF(AGRIVAL!G:G,'ALL 2020'!C312,AGRIVAL!E:E)</f>
        <v>0</v>
      </c>
      <c r="K312" s="15" t="n">
        <f aca="false">+SUMIF(AGRIKOBA!G:G,'ALL 2020'!C312,AGRIKOBA!E:E)</f>
        <v>0</v>
      </c>
      <c r="L312" s="15" t="n">
        <f aca="false">+SUMIF(LMOI!F:F,'ALL 2020'!C312,LMOI!D:D)</f>
        <v>0</v>
      </c>
      <c r="M312" s="15" t="n">
        <f aca="false">+SUMIF(TARTINE!G:G,'ALL 2020'!C312,TARTINE!E:E)</f>
        <v>0</v>
      </c>
      <c r="N312" s="15" t="n">
        <f aca="false">+SUMIF(IDF!F:F,'ALL 2020'!C312,IDF!D:D)</f>
        <v>0</v>
      </c>
      <c r="O312" s="15" t="n">
        <f aca="false">+SUMIF(RYA!G:G,C312,RYA!E:E)</f>
        <v>0</v>
      </c>
      <c r="P312" s="15" t="n">
        <f aca="false">+SUMIF('SCI NOAH'!G:G,'ALL 2020'!C312,'SCI NOAH'!E:E)</f>
        <v>0</v>
      </c>
      <c r="Q312" s="15" t="n">
        <f aca="false">+SUMIF(SIM!F:F,'ALL 2020'!C312,SIM!D:D)</f>
        <v>0</v>
      </c>
      <c r="R312" s="15" t="n">
        <f aca="false">+SUMIF('First Energy'!F:F,'ALL 2020'!C312,'First Energy'!D:D)</f>
        <v>0</v>
      </c>
      <c r="S312" s="15" t="n">
        <f aca="false">+SUMIF('ID Motors'!G:G,C312,'ID Motors'!E:E)</f>
        <v>0</v>
      </c>
      <c r="T312" s="15" t="n">
        <f aca="false">+SUMIF('ID RENTAL'!G:G,'ALL 2020'!C312,'ID RENTAL'!E:E)</f>
        <v>0</v>
      </c>
      <c r="U312" s="15" t="n">
        <f aca="false">+SUMIF('MCM '!G:G,'ALL 2020'!C312,'MCM '!E:E)</f>
        <v>0</v>
      </c>
      <c r="V312" s="15" t="n">
        <f aca="false">SUMIF(AGRIMOTORS!G:G,C312,AGRIMOTORS!E:E)</f>
        <v>0</v>
      </c>
      <c r="W312" s="15" t="n">
        <f aca="false">+SUMIF(BOVIMA!F:F,'ALL 2020'!C312,BOVIMA!D:D)</f>
        <v>0</v>
      </c>
      <c r="X312" s="15" t="n">
        <f aca="false">+SUMIF(AGRIFEED!F:F,'ALL 2020'!C312,AGRIFEED!D:D)</f>
        <v>0</v>
      </c>
      <c r="Y312" s="15" t="n">
        <f aca="false">SUMIF(AMIP!F:F,'ALL 2020'!C312,AMIP!D:D)</f>
        <v>0</v>
      </c>
      <c r="Z312" s="15" t="n">
        <f aca="false">+SUMIF(ISF!G:G,'ALL 2020'!C312,ISF!E:E)</f>
        <v>0</v>
      </c>
      <c r="AA312" s="29" t="n">
        <f aca="false">+SUMIF(DISCOI!G:G,'ALL 2020'!C312,DISCOI!E:E)</f>
        <v>0</v>
      </c>
      <c r="AB312" s="15" t="n">
        <f aca="false">+SUMIF(MABEL!F:F,'ALL 2020'!C312,MABEL!D:D)</f>
        <v>0</v>
      </c>
      <c r="AC312" s="15" t="n">
        <f aca="false">+SUMIF(NMP!F:F,'ALL 2020'!C312,NMP!D:D)</f>
        <v>0</v>
      </c>
      <c r="AD312" s="15" t="n">
        <f aca="false">SUMIF('AMCHO '!F:F,'ALL 2020'!C312,'AMCHO '!D:D)</f>
        <v>0</v>
      </c>
      <c r="AE312" s="41" t="n">
        <f aca="false">+SUMIF(CONFORTIS!G:G,'ALL 2020'!C312,CONFORTIS!E:E)</f>
        <v>0</v>
      </c>
      <c r="AF312" s="15" t="n">
        <f aca="false">+SUMIF('IRS IMMO'!G:G,'ALL 2020'!C312,'IRS IMMO'!E:E)</f>
        <v>0</v>
      </c>
      <c r="AG312" s="15" t="n">
        <f aca="false">+SUMIF(AGRIVETAM!F:F,'ALL 2020'!C312,AGRIVETAM!D:D)</f>
        <v>0</v>
      </c>
      <c r="AH312" s="15" t="n">
        <f aca="false">+SUMIF(EUROPAINTS!F:F,'ALL 2020'!C312,EUROPAINTS!D:D)</f>
        <v>0</v>
      </c>
      <c r="AI312" s="15" t="n">
        <f aca="false">+SUMIF('VET ABE'!F:F,'ALL 2020'!C312,'VET ABE'!E:E)</f>
        <v>0</v>
      </c>
      <c r="AJ312" s="15" t="n">
        <f aca="false">SUMIF('VET FIA'!F:F,'ALL 2020'!C312,'VET FIA'!E:E)</f>
        <v>0</v>
      </c>
      <c r="AK312" s="15" t="n">
        <f aca="false">+SUMIF('CSS SAKAY'!F:F,'ALL 2020'!C312,'CSS SAKAY'!D:D)</f>
        <v>0</v>
      </c>
      <c r="AL312" s="15" t="n">
        <f aca="false">+SUMIF(AGRIMA!F:F,'ALL 2020'!C312,AGRIMA!D:D)</f>
        <v>0</v>
      </c>
      <c r="AM312" s="15" t="n">
        <f aca="false">SUMIF('United Malagasy'!F:F,'ALL 2020'!C312,'United Malagasy'!D:D)</f>
        <v>0</v>
      </c>
      <c r="AN312" s="15" t="n">
        <f aca="false">+SUMIF(NUTRIFOOD!E:E,'ALL 2020'!C312,NUTRIFOOD!D:D)</f>
        <v>0</v>
      </c>
      <c r="AO312" s="15" t="n">
        <f aca="false">+SUMIF(FERRIS!H:H,'ALL 2020'!C312,FERRIS!F:F)</f>
        <v>0</v>
      </c>
      <c r="AP312" s="15" t="n">
        <f aca="false">+SUMIF(SEM!F:F,'ALL 2020'!C312,SEM!D:D)</f>
        <v>0</v>
      </c>
      <c r="AQ312" s="15" t="n">
        <f aca="false">+SUMIF(Madatrade!F:F,'ALL 2020'!C312,Madatrade!D:D)</f>
        <v>0</v>
      </c>
      <c r="AR312" s="15" t="n">
        <f aca="false">+SUMIF('FLY TECH'!F:F,'ALL 2020'!C312,'FLY TECH'!E:E)</f>
        <v>0</v>
      </c>
      <c r="AS312" s="15" t="n">
        <f aca="false">+SUMIF('FIRST INVESTISSEMENT'!G:G,'ALL 2020'!C312,'FIRST INVESTISSEMENT'!E:E)</f>
        <v>0</v>
      </c>
      <c r="AT312" s="105" t="n">
        <f aca="false">+SUM(F312:AS312)</f>
        <v>-81387.5</v>
      </c>
      <c r="AU312" s="106" t="n">
        <f aca="false">+AT312/$AW$3</f>
        <v>-18.8570104050812</v>
      </c>
    </row>
    <row r="313" customFormat="false" ht="17.25" hidden="false" customHeight="true" outlineLevel="0" collapsed="false">
      <c r="A313" s="6" t="str">
        <f aca="false">+LEFT(B313)</f>
        <v>7</v>
      </c>
      <c r="B313" s="6" t="str">
        <f aca="false">+LEFT(C313,3)</f>
        <v>703</v>
      </c>
      <c r="C313" s="20" t="n">
        <v>70300000</v>
      </c>
      <c r="D313" s="125" t="s">
        <v>2983</v>
      </c>
      <c r="E313" s="57" t="s">
        <v>497</v>
      </c>
      <c r="F313" s="15" t="n">
        <f aca="false">+SUMIF(AGRIFARM!H:H,C313,AGRIFARM!L:L)</f>
        <v>-22839.95</v>
      </c>
      <c r="G313" s="15" t="n">
        <f aca="false">+SUMIF(AGRICORP!I:I,C313,AGRICORP!E:E)</f>
        <v>0</v>
      </c>
      <c r="H313" s="15" t="n">
        <f aca="false">+SUMIF(SMTP!D:D,'ALL 2020'!C313,SMTP!G:G)</f>
        <v>0</v>
      </c>
      <c r="I313" s="15" t="n">
        <f aca="false">+SUMIF(AGRIVET!G:G,C313,AGRIVET!E:E)</f>
        <v>0</v>
      </c>
      <c r="J313" s="15" t="n">
        <f aca="false">+SUMIF(AGRIVAL!G:G,'ALL 2020'!C313,AGRIVAL!E:E)</f>
        <v>0</v>
      </c>
      <c r="K313" s="15" t="n">
        <f aca="false">+SUMIF(AGRIKOBA!G:G,'ALL 2020'!C313,AGRIKOBA!E:E)</f>
        <v>0</v>
      </c>
      <c r="L313" s="15" t="n">
        <f aca="false">+SUMIF(LMOI!F:F,'ALL 2020'!C313,LMOI!D:D)</f>
        <v>0</v>
      </c>
      <c r="M313" s="15" t="n">
        <f aca="false">+SUMIF(TARTINE!G:G,'ALL 2020'!C313,TARTINE!E:E)</f>
        <v>0</v>
      </c>
      <c r="N313" s="15" t="n">
        <f aca="false">+SUMIF(IDF!F:F,'ALL 2020'!C313,IDF!D:D)</f>
        <v>0</v>
      </c>
      <c r="O313" s="15" t="n">
        <f aca="false">+SUMIF(RYA!G:G,C313,RYA!E:E)</f>
        <v>0</v>
      </c>
      <c r="P313" s="15" t="n">
        <f aca="false">+SUMIF('SCI NOAH'!G:G,'ALL 2020'!C313,'SCI NOAH'!E:E)</f>
        <v>0</v>
      </c>
      <c r="Q313" s="15" t="n">
        <f aca="false">+SUMIF(SIM!F:F,'ALL 2020'!C313,SIM!D:D)</f>
        <v>0</v>
      </c>
      <c r="R313" s="15" t="n">
        <f aca="false">+SUMIF('First Energy'!F:F,'ALL 2020'!C313,'First Energy'!D:D)</f>
        <v>0</v>
      </c>
      <c r="S313" s="15" t="n">
        <f aca="false">+SUMIF('ID Motors'!G:G,C313,'ID Motors'!E:E)</f>
        <v>0</v>
      </c>
      <c r="T313" s="15" t="n">
        <f aca="false">+SUMIF('ID RENTAL'!G:G,'ALL 2020'!C313,'ID RENTAL'!E:E)</f>
        <v>0</v>
      </c>
      <c r="U313" s="15" t="n">
        <f aca="false">+SUMIF('MCM '!G:G,'ALL 2020'!C313,'MCM '!E:E)</f>
        <v>0</v>
      </c>
      <c r="V313" s="15" t="n">
        <f aca="false">SUMIF(AGRIMOTORS!G:G,C313,AGRIMOTORS!E:E)</f>
        <v>0</v>
      </c>
      <c r="W313" s="15" t="n">
        <f aca="false">+SUMIF(BOVIMA!F:F,'ALL 2020'!C313,BOVIMA!D:D)</f>
        <v>0</v>
      </c>
      <c r="X313" s="15" t="n">
        <f aca="false">+SUMIF(AGRIFEED!F:F,'ALL 2020'!C313,AGRIFEED!D:D)</f>
        <v>0</v>
      </c>
      <c r="Y313" s="15" t="n">
        <f aca="false">SUMIF(AMIP!F:F,'ALL 2020'!C313,AMIP!D:D)</f>
        <v>0</v>
      </c>
      <c r="Z313" s="15" t="n">
        <f aca="false">+SUMIF(ISF!G:G,'ALL 2020'!C313,ISF!E:E)</f>
        <v>0</v>
      </c>
      <c r="AA313" s="29" t="n">
        <f aca="false">+SUMIF(DISCOI!G:G,'ALL 2020'!C313,DISCOI!E:E)</f>
        <v>0</v>
      </c>
      <c r="AB313" s="15" t="n">
        <f aca="false">+SUMIF(MABEL!F:F,'ALL 2020'!C313,MABEL!D:D)</f>
        <v>0</v>
      </c>
      <c r="AC313" s="15" t="n">
        <f aca="false">+SUMIF(NMP!F:F,'ALL 2020'!C313,NMP!D:D)</f>
        <v>0</v>
      </c>
      <c r="AD313" s="15" t="n">
        <f aca="false">SUMIF('AMCHO '!F:F,'ALL 2020'!C313,'AMCHO '!D:D)</f>
        <v>0</v>
      </c>
      <c r="AE313" s="41" t="n">
        <f aca="false">+SUMIF(CONFORTIS!G:G,'ALL 2020'!C313,CONFORTIS!E:E)</f>
        <v>0</v>
      </c>
      <c r="AF313" s="15" t="n">
        <f aca="false">+SUMIF('IRS IMMO'!G:G,'ALL 2020'!C313,'IRS IMMO'!E:E)</f>
        <v>0</v>
      </c>
      <c r="AG313" s="15" t="n">
        <f aca="false">+SUMIF(AGRIVETAM!F:F,'ALL 2020'!C313,AGRIVETAM!D:D)</f>
        <v>0</v>
      </c>
      <c r="AH313" s="15" t="n">
        <f aca="false">+SUMIF(EUROPAINTS!F:F,'ALL 2020'!C313,EUROPAINTS!D:D)</f>
        <v>0</v>
      </c>
      <c r="AI313" s="15" t="n">
        <f aca="false">+SUMIF('VET ABE'!F:F,'ALL 2020'!C313,'VET ABE'!E:E)</f>
        <v>0</v>
      </c>
      <c r="AJ313" s="15" t="n">
        <f aca="false">SUMIF('VET FIA'!F:F,'ALL 2020'!C313,'VET FIA'!E:E)</f>
        <v>0</v>
      </c>
      <c r="AK313" s="15" t="n">
        <f aca="false">+SUMIF('CSS SAKAY'!F:F,'ALL 2020'!C313,'CSS SAKAY'!D:D)</f>
        <v>0</v>
      </c>
      <c r="AL313" s="15" t="n">
        <f aca="false">+SUMIF(AGRIMA!F:F,'ALL 2020'!C313,AGRIMA!D:D)</f>
        <v>0</v>
      </c>
      <c r="AM313" s="15" t="n">
        <f aca="false">SUMIF('United Malagasy'!F:F,'ALL 2020'!C313,'United Malagasy'!D:D)</f>
        <v>0</v>
      </c>
      <c r="AN313" s="15" t="n">
        <f aca="false">+SUMIF(NUTRIFOOD!E:E,'ALL 2020'!C313,NUTRIFOOD!D:D)</f>
        <v>0</v>
      </c>
      <c r="AO313" s="15" t="n">
        <f aca="false">+SUMIF(FERRIS!H:H,'ALL 2020'!C313,FERRIS!F:F)</f>
        <v>0</v>
      </c>
      <c r="AP313" s="15" t="n">
        <f aca="false">+SUMIF(SEM!F:F,'ALL 2020'!C313,SEM!D:D)</f>
        <v>0</v>
      </c>
      <c r="AQ313" s="15" t="n">
        <f aca="false">+SUMIF(Madatrade!F:F,'ALL 2020'!C313,Madatrade!D:D)</f>
        <v>0</v>
      </c>
      <c r="AR313" s="15" t="n">
        <f aca="false">+SUMIF('FLY TECH'!F:F,'ALL 2020'!C313,'FLY TECH'!E:E)</f>
        <v>0</v>
      </c>
      <c r="AS313" s="15" t="n">
        <f aca="false">+SUMIF('FIRST INVESTISSEMENT'!G:G,'ALL 2020'!C313,'FIRST INVESTISSEMENT'!E:E)</f>
        <v>0</v>
      </c>
      <c r="AT313" s="105" t="n">
        <f aca="false">+SUM(F313:AS313)</f>
        <v>-22839.95</v>
      </c>
      <c r="AU313" s="106" t="n">
        <f aca="false">+AT313/$AW$3</f>
        <v>-5.29188357919256</v>
      </c>
    </row>
    <row r="314" customFormat="false" ht="17.25" hidden="false" customHeight="true" outlineLevel="0" collapsed="false">
      <c r="A314" s="6" t="str">
        <f aca="false">+LEFT(B314)</f>
        <v>7</v>
      </c>
      <c r="B314" s="6" t="str">
        <f aca="false">+LEFT(C314,3)</f>
        <v>706</v>
      </c>
      <c r="C314" s="20" t="n">
        <v>70600000</v>
      </c>
      <c r="D314" s="125" t="s">
        <v>2983</v>
      </c>
      <c r="E314" s="57" t="s">
        <v>499</v>
      </c>
      <c r="F314" s="15" t="n">
        <f aca="false">+SUMIF(AGRIFARM!H:H,C314,AGRIFARM!L:L)</f>
        <v>-1500000</v>
      </c>
      <c r="G314" s="15" t="n">
        <f aca="false">+SUMIF(AGRICORP!I:I,C314,AGRICORP!E:E)</f>
        <v>0</v>
      </c>
      <c r="H314" s="15" t="n">
        <f aca="false">+SUMIF(SMTP!D:D,'ALL 2020'!C314,SMTP!G:G)</f>
        <v>0</v>
      </c>
      <c r="I314" s="15" t="n">
        <f aca="false">+SUMIF(AGRIVET!G:G,C314,AGRIVET!E:E)</f>
        <v>0</v>
      </c>
      <c r="J314" s="15" t="n">
        <f aca="false">+SUMIF(AGRIVAL!G:G,'ALL 2020'!C314,AGRIVAL!E:E)</f>
        <v>-12805000</v>
      </c>
      <c r="K314" s="15" t="n">
        <f aca="false">+SUMIF(AGRIKOBA!G:G,'ALL 2020'!C314,AGRIKOBA!E:E)</f>
        <v>-9377938.96</v>
      </c>
      <c r="L314" s="15" t="n">
        <f aca="false">+SUMIF(LMOI!F:F,'ALL 2020'!C314,LMOI!D:D)</f>
        <v>0</v>
      </c>
      <c r="M314" s="15" t="n">
        <f aca="false">+SUMIF(TARTINE!G:G,'ALL 2020'!C314,TARTINE!E:E)</f>
        <v>0</v>
      </c>
      <c r="N314" s="15" t="n">
        <f aca="false">+SUMIF(IDF!F:F,'ALL 2020'!C314,IDF!D:D)</f>
        <v>-7102074932.09</v>
      </c>
      <c r="O314" s="15" t="n">
        <f aca="false">+SUMIF(RYA!G:G,C314,RYA!E:E)</f>
        <v>-588488608.83</v>
      </c>
      <c r="P314" s="15" t="n">
        <f aca="false">+SUMIF('SCI NOAH'!G:G,'ALL 2020'!C314,'SCI NOAH'!E:E)</f>
        <v>0</v>
      </c>
      <c r="Q314" s="15" t="n">
        <f aca="false">+SUMIF(SIM!F:F,'ALL 2020'!C314,SIM!D:D)</f>
        <v>-1029354425.46</v>
      </c>
      <c r="R314" s="15" t="n">
        <f aca="false">+SUMIF('First Energy'!F:F,'ALL 2020'!C314,'First Energy'!D:D)</f>
        <v>0</v>
      </c>
      <c r="S314" s="15" t="n">
        <f aca="false">+SUMIF('ID Motors'!G:G,C314,'ID Motors'!E:E)</f>
        <v>-2298188299.34</v>
      </c>
      <c r="T314" s="15" t="n">
        <f aca="false">+SUMIF('ID RENTAL'!G:G,'ALL 2020'!C314,'ID RENTAL'!E:E)</f>
        <v>0</v>
      </c>
      <c r="U314" s="15" t="n">
        <f aca="false">+SUMIF('MCM '!G:G,'ALL 2020'!C314,'MCM '!E:E)</f>
        <v>-63545682.42</v>
      </c>
      <c r="V314" s="15" t="n">
        <f aca="false">SUMIF(AGRIMOTORS!G:G,C314,AGRIMOTORS!E:E)</f>
        <v>0</v>
      </c>
      <c r="W314" s="15" t="n">
        <f aca="false">+SUMIF(BOVIMA!F:F,'ALL 2020'!C314,BOVIMA!D:D)</f>
        <v>0</v>
      </c>
      <c r="X314" s="15" t="n">
        <f aca="false">+SUMIF(AGRIFEED!F:F,'ALL 2020'!C314,AGRIFEED!D:D)</f>
        <v>0</v>
      </c>
      <c r="Y314" s="15" t="n">
        <f aca="false">SUMIF(AMIP!F:F,'ALL 2020'!C314,AMIP!D:D)</f>
        <v>0</v>
      </c>
      <c r="Z314" s="15" t="n">
        <f aca="false">+SUMIF(ISF!G:G,'ALL 2020'!C314,ISF!E:E)</f>
        <v>0</v>
      </c>
      <c r="AA314" s="29" t="n">
        <f aca="false">+SUMIF(DISCOI!G:G,'ALL 2020'!C314,DISCOI!E:E)</f>
        <v>0</v>
      </c>
      <c r="AB314" s="15" t="n">
        <f aca="false">+SUMIF(MABEL!F:F,'ALL 2020'!C314,MABEL!D:D)</f>
        <v>0</v>
      </c>
      <c r="AC314" s="15" t="n">
        <f aca="false">+SUMIF(NMP!F:F,'ALL 2020'!C314,NMP!D:D)</f>
        <v>0</v>
      </c>
      <c r="AD314" s="15" t="n">
        <f aca="false">SUMIF('AMCHO '!F:F,'ALL 2020'!C314,'AMCHO '!D:D)</f>
        <v>-150335828.82</v>
      </c>
      <c r="AE314" s="41" t="n">
        <f aca="false">+SUMIF(CONFORTIS!G:G,'ALL 2020'!C314,CONFORTIS!E:E)</f>
        <v>0</v>
      </c>
      <c r="AF314" s="15" t="n">
        <f aca="false">+SUMIF('IRS IMMO'!G:G,'ALL 2020'!C314,'IRS IMMO'!E:E)</f>
        <v>-200233953.07</v>
      </c>
      <c r="AG314" s="15" t="n">
        <f aca="false">+SUMIF(AGRIVETAM!F:F,'ALL 2020'!C314,AGRIVETAM!D:D)</f>
        <v>0</v>
      </c>
      <c r="AH314" s="15" t="n">
        <f aca="false">+SUMIF(EUROPAINTS!F:F,'ALL 2020'!C314,EUROPAINTS!D:D)</f>
        <v>0</v>
      </c>
      <c r="AI314" s="15" t="n">
        <f aca="false">+SUMIF('VET ABE'!F:F,'ALL 2020'!C314,'VET ABE'!E:E)</f>
        <v>0</v>
      </c>
      <c r="AJ314" s="15" t="n">
        <f aca="false">SUMIF('VET FIA'!F:F,'ALL 2020'!C314,'VET FIA'!E:E)</f>
        <v>0</v>
      </c>
      <c r="AK314" s="15" t="n">
        <f aca="false">+SUMIF('CSS SAKAY'!F:F,'ALL 2020'!C314,'CSS SAKAY'!D:D)</f>
        <v>0</v>
      </c>
      <c r="AL314" s="15" t="n">
        <f aca="false">+SUMIF(AGRIMA!F:F,'ALL 2020'!C314,AGRIMA!D:D)</f>
        <v>0</v>
      </c>
      <c r="AM314" s="15" t="n">
        <f aca="false">SUMIF('United Malagasy'!F:F,'ALL 2020'!C314,'United Malagasy'!D:D)</f>
        <v>-546716879.3</v>
      </c>
      <c r="AN314" s="15" t="n">
        <f aca="false">+SUMIF(NUTRIFOOD!E:E,'ALL 2020'!C314,NUTRIFOOD!D:D)</f>
        <v>0</v>
      </c>
      <c r="AO314" s="15" t="n">
        <f aca="false">+SUMIF(FERRIS!H:H,'ALL 2020'!C314,FERRIS!F:F)</f>
        <v>-327100128.14</v>
      </c>
      <c r="AP314" s="15" t="n">
        <f aca="false">+SUMIF(SEM!F:F,'ALL 2020'!C314,SEM!D:D)</f>
        <v>0</v>
      </c>
      <c r="AQ314" s="15" t="n">
        <f aca="false">+SUMIF(Madatrade!F:F,'ALL 2020'!C314,Madatrade!D:D)</f>
        <v>0</v>
      </c>
      <c r="AR314" s="15" t="n">
        <f aca="false">+SUMIF('FLY TECH'!F:F,'ALL 2020'!C314,'FLY TECH'!E:E)</f>
        <v>0</v>
      </c>
      <c r="AS314" s="15" t="n">
        <f aca="false">+SUMIF('FIRST INVESTISSEMENT'!G:G,'ALL 2020'!C314,'FIRST INVESTISSEMENT'!E:E)</f>
        <v>0</v>
      </c>
      <c r="AT314" s="105" t="n">
        <f aca="false">+SUM(F314:AS314)</f>
        <v>-12329721676.43</v>
      </c>
      <c r="AU314" s="106" t="n">
        <f aca="false">+AT314/$AW$3</f>
        <v>-2856724.80349188</v>
      </c>
    </row>
    <row r="315" customFormat="false" ht="17.25" hidden="false" customHeight="true" outlineLevel="0" collapsed="false">
      <c r="A315" s="6" t="str">
        <f aca="false">+LEFT(B315)</f>
        <v>7</v>
      </c>
      <c r="B315" s="6" t="str">
        <f aca="false">+LEFT(C315,3)</f>
        <v>707</v>
      </c>
      <c r="C315" s="20" t="n">
        <v>70710000</v>
      </c>
      <c r="D315" s="125" t="s">
        <v>2983</v>
      </c>
      <c r="E315" s="57" t="s">
        <v>550</v>
      </c>
      <c r="F315" s="15" t="n">
        <f aca="false">+SUMIF(AGRIFARM!H:H,C315,AGRIFARM!L:L)</f>
        <v>0</v>
      </c>
      <c r="G315" s="15" t="n">
        <f aca="false">+SUMIF(AGRICORP!I:I,C315,AGRICORP!E:E)</f>
        <v>0</v>
      </c>
      <c r="H315" s="15" t="n">
        <f aca="false">+SUMIF(SMTP!D:D,'ALL 2020'!C315,SMTP!G:G)</f>
        <v>-2290547874.561</v>
      </c>
      <c r="I315" s="15" t="n">
        <f aca="false">+SUMIF(AGRIVET!G:G,C315,AGRIVET!E:E)</f>
        <v>-49316973993.08</v>
      </c>
      <c r="J315" s="15" t="n">
        <f aca="false">+SUMIF(AGRIVAL!G:G,'ALL 2020'!C315,AGRIVAL!E:E)</f>
        <v>-500000</v>
      </c>
      <c r="K315" s="15" t="n">
        <f aca="false">+SUMIF(AGRIKOBA!G:G,'ALL 2020'!C315,AGRIKOBA!E:E)</f>
        <v>0</v>
      </c>
      <c r="L315" s="15" t="n">
        <f aca="false">+SUMIF(LMOI!F:F,'ALL 2020'!C315,LMOI!D:D)</f>
        <v>0</v>
      </c>
      <c r="M315" s="15" t="n">
        <f aca="false">+SUMIF(TARTINE!G:G,'ALL 2020'!C315,TARTINE!E:E)</f>
        <v>0</v>
      </c>
      <c r="N315" s="15" t="n">
        <f aca="false">+SUMIF(IDF!F:F,'ALL 2020'!C315,IDF!D:D)</f>
        <v>0</v>
      </c>
      <c r="O315" s="15" t="n">
        <f aca="false">+SUMIF(RYA!G:G,C315,RYA!E:E)</f>
        <v>0</v>
      </c>
      <c r="P315" s="15" t="n">
        <f aca="false">+SUMIF('SCI NOAH'!G:G,'ALL 2020'!C315,'SCI NOAH'!E:E)</f>
        <v>0</v>
      </c>
      <c r="Q315" s="15" t="n">
        <f aca="false">+SUMIF(SIM!F:F,'ALL 2020'!C315,SIM!D:D)</f>
        <v>0</v>
      </c>
      <c r="R315" s="15" t="n">
        <f aca="false">+SUMIF('First Energy'!F:F,'ALL 2020'!C315,'First Energy'!D:D)</f>
        <v>3419350.73</v>
      </c>
      <c r="S315" s="15" t="n">
        <f aca="false">+SUMIF('ID Motors'!G:G,C315,'ID Motors'!E:E)</f>
        <v>-9323846263.01</v>
      </c>
      <c r="T315" s="15" t="n">
        <f aca="false">+SUMIF('ID RENTAL'!G:G,'ALL 2020'!C315,'ID RENTAL'!E:E)</f>
        <v>0</v>
      </c>
      <c r="U315" s="15" t="n">
        <f aca="false">+SUMIF('MCM '!G:G,'ALL 2020'!C315,'MCM '!E:E)</f>
        <v>-4716535403.49</v>
      </c>
      <c r="V315" s="15" t="n">
        <f aca="false">SUMIF(AGRIMOTORS!G:G,C315,AGRIMOTORS!E:E)</f>
        <v>-426931472.4</v>
      </c>
      <c r="W315" s="15" t="n">
        <f aca="false">+SUMIF(BOVIMA!F:F,'ALL 2020'!C315,BOVIMA!D:D)</f>
        <v>0</v>
      </c>
      <c r="X315" s="15" t="n">
        <f aca="false">+SUMIF(AGRIFEED!F:F,'ALL 2020'!C315,AGRIFEED!D:D)</f>
        <v>0</v>
      </c>
      <c r="Y315" s="15" t="n">
        <f aca="false">SUMIF(AMIP!F:F,'ALL 2020'!C315,AMIP!D:D)</f>
        <v>0</v>
      </c>
      <c r="Z315" s="15" t="n">
        <f aca="false">+SUMIF(ISF!G:G,'ALL 2020'!C315,ISF!E:E)</f>
        <v>0</v>
      </c>
      <c r="AA315" s="29" t="n">
        <f aca="false">+SUMIF(DISCOI!G:G,'ALL 2020'!C315,DISCOI!E:E)</f>
        <v>-417624861.45</v>
      </c>
      <c r="AB315" s="15" t="n">
        <f aca="false">+SUMIF(MABEL!F:F,'ALL 2020'!C315,MABEL!D:D)</f>
        <v>0</v>
      </c>
      <c r="AC315" s="15" t="n">
        <f aca="false">+SUMIF(NMP!F:F,'ALL 2020'!C315,NMP!D:D)</f>
        <v>0</v>
      </c>
      <c r="AD315" s="15" t="n">
        <f aca="false">SUMIF('AMCHO '!F:F,'ALL 2020'!C315,'AMCHO '!D:D)</f>
        <v>0</v>
      </c>
      <c r="AE315" s="41" t="n">
        <f aca="false">+SUMIF(CONFORTIS!G:G,'ALL 2020'!C315,CONFORTIS!E:E)</f>
        <v>0</v>
      </c>
      <c r="AF315" s="15" t="n">
        <f aca="false">+SUMIF('IRS IMMO'!G:G,'ALL 2020'!C315,'IRS IMMO'!E:E)</f>
        <v>0</v>
      </c>
      <c r="AG315" s="15" t="n">
        <f aca="false">+SUMIF(AGRIVETAM!F:F,'ALL 2020'!C315,AGRIVETAM!D:D)</f>
        <v>-11861658155.85</v>
      </c>
      <c r="AH315" s="15" t="n">
        <f aca="false">+SUMIF(EUROPAINTS!F:F,'ALL 2020'!C315,EUROPAINTS!D:D)</f>
        <v>0</v>
      </c>
      <c r="AI315" s="15" t="n">
        <f aca="false">+SUMIF('VET ABE'!F:F,'ALL 2020'!C315,'VET ABE'!E:E)</f>
        <v>-6130702773.94</v>
      </c>
      <c r="AJ315" s="15" t="n">
        <f aca="false">SUMIF('VET FIA'!F:F,'ALL 2020'!C315,'VET FIA'!E:E)</f>
        <v>0</v>
      </c>
      <c r="AK315" s="15" t="n">
        <f aca="false">+SUMIF('CSS SAKAY'!F:F,'ALL 2020'!C315,'CSS SAKAY'!D:D)</f>
        <v>0</v>
      </c>
      <c r="AL315" s="15" t="n">
        <f aca="false">+SUMIF(AGRIMA!F:F,'ALL 2020'!C315,AGRIMA!D:D)</f>
        <v>0</v>
      </c>
      <c r="AM315" s="15" t="n">
        <f aca="false">SUMIF('United Malagasy'!F:F,'ALL 2020'!C315,'United Malagasy'!D:D)</f>
        <v>0</v>
      </c>
      <c r="AN315" s="15" t="n">
        <f aca="false">+SUMIF(NUTRIFOOD!E:E,'ALL 2020'!C315,NUTRIFOOD!D:D)</f>
        <v>0</v>
      </c>
      <c r="AO315" s="15" t="n">
        <f aca="false">+SUMIF(FERRIS!H:H,'ALL 2020'!C315,FERRIS!F:F)</f>
        <v>0</v>
      </c>
      <c r="AP315" s="15" t="n">
        <f aca="false">+SUMIF(SEM!F:F,'ALL 2020'!C315,SEM!D:D)</f>
        <v>0</v>
      </c>
      <c r="AQ315" s="15" t="n">
        <f aca="false">+SUMIF(Madatrade!F:F,'ALL 2020'!C315,Madatrade!D:D)</f>
        <v>-119641431420.14</v>
      </c>
      <c r="AR315" s="15" t="n">
        <f aca="false">+SUMIF('FLY TECH'!F:F,'ALL 2020'!C315,'FLY TECH'!E:E)</f>
        <v>-1349554906.84</v>
      </c>
      <c r="AS315" s="15" t="n">
        <f aca="false">+SUMIF('FIRST INVESTISSEMENT'!G:G,'ALL 2020'!C315,'FIRST INVESTISSEMENT'!E:E)</f>
        <v>0</v>
      </c>
      <c r="AT315" s="105" t="n">
        <f aca="false">+SUM(F315:AS315)</f>
        <v>-205472887774.031</v>
      </c>
      <c r="AU315" s="106" t="n">
        <f aca="false">+AT315/$AW$3</f>
        <v>-47606873.0789984</v>
      </c>
    </row>
    <row r="316" customFormat="false" ht="17.25" hidden="false" customHeight="true" outlineLevel="0" collapsed="false">
      <c r="A316" s="6" t="str">
        <f aca="false">+LEFT(B316)</f>
        <v>7</v>
      </c>
      <c r="B316" s="6" t="str">
        <f aca="false">+LEFT(C316,3)</f>
        <v>708</v>
      </c>
      <c r="C316" s="20" t="n">
        <v>70800000</v>
      </c>
      <c r="D316" s="125" t="s">
        <v>2983</v>
      </c>
      <c r="E316" s="57" t="s">
        <v>500</v>
      </c>
      <c r="F316" s="15" t="n">
        <f aca="false">+SUMIF(AGRIFARM!H:H,C316,AGRIFARM!L:L)</f>
        <v>-9887574.12</v>
      </c>
      <c r="G316" s="15" t="n">
        <f aca="false">+SUMIF(AGRICORP!I:I,C316,AGRICORP!E:E)</f>
        <v>0</v>
      </c>
      <c r="H316" s="15" t="n">
        <f aca="false">+SUMIF(SMTP!D:D,'ALL 2020'!C316,SMTP!G:G)</f>
        <v>-25474789.3411</v>
      </c>
      <c r="I316" s="15" t="n">
        <f aca="false">+SUMIF(AGRIVET!G:G,C316,AGRIVET!E:E)</f>
        <v>-8867977.88</v>
      </c>
      <c r="J316" s="15" t="n">
        <f aca="false">+SUMIF(AGRIVAL!G:G,'ALL 2020'!C316,AGRIVAL!E:E)</f>
        <v>-82862694.87</v>
      </c>
      <c r="K316" s="15" t="n">
        <f aca="false">+SUMIF(AGRIKOBA!G:G,'ALL 2020'!C316,AGRIKOBA!E:E)</f>
        <v>0</v>
      </c>
      <c r="L316" s="15" t="n">
        <f aca="false">+SUMIF(LMOI!F:F,'ALL 2020'!C316,LMOI!D:D)</f>
        <v>0</v>
      </c>
      <c r="M316" s="15" t="n">
        <f aca="false">+SUMIF(TARTINE!G:G,'ALL 2020'!C316,TARTINE!E:E)</f>
        <v>0</v>
      </c>
      <c r="N316" s="15" t="n">
        <f aca="false">+SUMIF(IDF!F:F,'ALL 2020'!C316,IDF!D:D)</f>
        <v>-747256180.38</v>
      </c>
      <c r="O316" s="15" t="n">
        <f aca="false">+SUMIF(RYA!G:G,C316,RYA!E:E)</f>
        <v>-6755260.89</v>
      </c>
      <c r="P316" s="15" t="n">
        <f aca="false">+SUMIF('SCI NOAH'!G:G,'ALL 2020'!C316,'SCI NOAH'!E:E)</f>
        <v>0</v>
      </c>
      <c r="Q316" s="15" t="n">
        <f aca="false">+SUMIF(SIM!F:F,'ALL 2020'!C316,SIM!D:D)</f>
        <v>-76264284.72</v>
      </c>
      <c r="R316" s="15" t="n">
        <f aca="false">+SUMIF('First Energy'!F:F,'ALL 2020'!C316,'First Energy'!D:D)</f>
        <v>-4650384.71</v>
      </c>
      <c r="S316" s="15" t="n">
        <f aca="false">+SUMIF('ID Motors'!G:G,C316,'ID Motors'!E:E)</f>
        <v>31648487</v>
      </c>
      <c r="T316" s="15" t="n">
        <f aca="false">+SUMIF('ID RENTAL'!G:G,'ALL 2020'!C316,'ID RENTAL'!E:E)</f>
        <v>0</v>
      </c>
      <c r="U316" s="15" t="n">
        <f aca="false">+SUMIF('MCM '!G:G,'ALL 2020'!C316,'MCM '!E:E)</f>
        <v>0</v>
      </c>
      <c r="V316" s="15" t="n">
        <f aca="false">SUMIF(AGRIMOTORS!G:G,C316,AGRIMOTORS!E:E)</f>
        <v>0</v>
      </c>
      <c r="W316" s="15" t="n">
        <f aca="false">+SUMIF(BOVIMA!F:F,'ALL 2020'!C316,BOVIMA!D:D)</f>
        <v>0</v>
      </c>
      <c r="X316" s="15" t="n">
        <f aca="false">+SUMIF(AGRIFEED!F:F,'ALL 2020'!C316,AGRIFEED!D:D)</f>
        <v>0</v>
      </c>
      <c r="Y316" s="15" t="n">
        <f aca="false">SUMIF(AMIP!F:F,'ALL 2020'!C316,AMIP!D:D)</f>
        <v>0</v>
      </c>
      <c r="Z316" s="15" t="n">
        <f aca="false">+SUMIF(ISF!G:G,'ALL 2020'!C316,ISF!E:E)</f>
        <v>0</v>
      </c>
      <c r="AA316" s="29" t="n">
        <f aca="false">+SUMIF(DISCOI!G:G,'ALL 2020'!C316,DISCOI!E:E)</f>
        <v>0</v>
      </c>
      <c r="AB316" s="15" t="n">
        <f aca="false">+SUMIF(MABEL!F:F,'ALL 2020'!C316,MABEL!D:D)</f>
        <v>0</v>
      </c>
      <c r="AC316" s="15" t="n">
        <f aca="false">+SUMIF(NMP!F:F,'ALL 2020'!C316,NMP!D:D)</f>
        <v>0</v>
      </c>
      <c r="AD316" s="15" t="n">
        <f aca="false">SUMIF('AMCHO '!F:F,'ALL 2020'!C316,'AMCHO '!D:D)</f>
        <v>0</v>
      </c>
      <c r="AE316" s="41" t="n">
        <f aca="false">+SUMIF(CONFORTIS!G:G,'ALL 2020'!C316,CONFORTIS!E:E)</f>
        <v>0</v>
      </c>
      <c r="AF316" s="15" t="n">
        <f aca="false">+SUMIF('IRS IMMO'!G:G,'ALL 2020'!C316,'IRS IMMO'!E:E)</f>
        <v>-6499002.2</v>
      </c>
      <c r="AG316" s="15" t="n">
        <f aca="false">+SUMIF(AGRIVETAM!F:F,'ALL 2020'!C316,AGRIVETAM!D:D)</f>
        <v>0</v>
      </c>
      <c r="AH316" s="15" t="n">
        <f aca="false">+SUMIF(EUROPAINTS!F:F,'ALL 2020'!C316,EUROPAINTS!D:D)</f>
        <v>-192000</v>
      </c>
      <c r="AI316" s="15" t="n">
        <f aca="false">+SUMIF('VET ABE'!F:F,'ALL 2020'!C316,'VET ABE'!E:E)</f>
        <v>0</v>
      </c>
      <c r="AJ316" s="15" t="n">
        <f aca="false">SUMIF('VET FIA'!F:F,'ALL 2020'!C316,'VET FIA'!E:E)</f>
        <v>0</v>
      </c>
      <c r="AK316" s="15" t="n">
        <f aca="false">+SUMIF('CSS SAKAY'!F:F,'ALL 2020'!C316,'CSS SAKAY'!D:D)</f>
        <v>0</v>
      </c>
      <c r="AL316" s="15" t="n">
        <f aca="false">+SUMIF(AGRIMA!F:F,'ALL 2020'!C316,AGRIMA!D:D)</f>
        <v>0</v>
      </c>
      <c r="AM316" s="15" t="n">
        <f aca="false">SUMIF('United Malagasy'!F:F,'ALL 2020'!C316,'United Malagasy'!D:D)</f>
        <v>0</v>
      </c>
      <c r="AN316" s="15" t="n">
        <f aca="false">+SUMIF(NUTRIFOOD!E:E,'ALL 2020'!C316,NUTRIFOOD!D:D)</f>
        <v>0</v>
      </c>
      <c r="AO316" s="15" t="n">
        <f aca="false">+SUMIF(FERRIS!H:H,'ALL 2020'!C316,FERRIS!F:F)</f>
        <v>0</v>
      </c>
      <c r="AP316" s="15" t="n">
        <f aca="false">+SUMIF(SEM!F:F,'ALL 2020'!C316,SEM!D:D)</f>
        <v>0</v>
      </c>
      <c r="AQ316" s="15" t="n">
        <f aca="false">+SUMIF(Madatrade!F:F,'ALL 2020'!C316,Madatrade!D:D)</f>
        <v>-141809062.5</v>
      </c>
      <c r="AR316" s="15" t="n">
        <f aca="false">+SUMIF('FLY TECH'!F:F,'ALL 2020'!C316,'FLY TECH'!E:E)</f>
        <v>0</v>
      </c>
      <c r="AS316" s="15" t="n">
        <f aca="false">+SUMIF('FIRST INVESTISSEMENT'!G:G,'ALL 2020'!C316,'FIRST INVESTISSEMENT'!E:E)</f>
        <v>-936499326.68</v>
      </c>
      <c r="AT316" s="105" t="n">
        <f aca="false">+SUM(F316:AS316)</f>
        <v>-2015370051.2911</v>
      </c>
      <c r="AU316" s="106" t="n">
        <f aca="false">+AT316/$AW$3</f>
        <v>-466949.519610324</v>
      </c>
    </row>
    <row r="317" customFormat="false" ht="17.25" hidden="false" customHeight="true" outlineLevel="0" collapsed="false">
      <c r="A317" s="6" t="str">
        <f aca="false">+LEFT(B317)</f>
        <v>7</v>
      </c>
      <c r="B317" s="6" t="str">
        <f aca="false">+LEFT(C317,3)</f>
        <v>709</v>
      </c>
      <c r="C317" s="20" t="n">
        <v>70900000</v>
      </c>
      <c r="D317" s="125" t="s">
        <v>2983</v>
      </c>
      <c r="E317" s="57" t="s">
        <v>501</v>
      </c>
      <c r="F317" s="15" t="n">
        <f aca="false">+SUMIF(AGRIFARM!H:H,C317,AGRIFARM!L:L)</f>
        <v>244867150</v>
      </c>
      <c r="G317" s="15" t="n">
        <f aca="false">+SUMIF(AGRICORP!I:I,C317,AGRICORP!E:E)</f>
        <v>0</v>
      </c>
      <c r="H317" s="15" t="n">
        <f aca="false">+SUMIF(SMTP!D:D,'ALL 2020'!C317,SMTP!G:G)</f>
        <v>46732071.1949</v>
      </c>
      <c r="I317" s="15" t="n">
        <f aca="false">+SUMIF(AGRIVET!G:G,C317,AGRIVET!E:E)</f>
        <v>3114149219</v>
      </c>
      <c r="J317" s="15" t="n">
        <f aca="false">+SUMIF(AGRIVAL!G:G,'ALL 2020'!C317,AGRIVAL!E:E)</f>
        <v>607336640</v>
      </c>
      <c r="K317" s="15" t="n">
        <f aca="false">+SUMIF(AGRIKOBA!G:G,'ALL 2020'!C317,AGRIKOBA!E:E)</f>
        <v>47103608.11</v>
      </c>
      <c r="L317" s="15" t="n">
        <f aca="false">+SUMIF(LMOI!F:F,'ALL 2020'!C317,LMOI!D:D)</f>
        <v>0</v>
      </c>
      <c r="M317" s="15" t="n">
        <f aca="false">+SUMIF(TARTINE!G:G,'ALL 2020'!C317,TARTINE!E:E)</f>
        <v>0</v>
      </c>
      <c r="N317" s="15" t="n">
        <f aca="false">+SUMIF(IDF!F:F,'ALL 2020'!C317,IDF!D:D)</f>
        <v>0</v>
      </c>
      <c r="O317" s="15" t="n">
        <f aca="false">+SUMIF(RYA!G:G,C317,RYA!E:E)</f>
        <v>0</v>
      </c>
      <c r="P317" s="15" t="n">
        <f aca="false">+SUMIF('SCI NOAH'!G:G,'ALL 2020'!C317,'SCI NOAH'!E:E)</f>
        <v>0</v>
      </c>
      <c r="Q317" s="15" t="n">
        <f aca="false">+SUMIF(SIM!F:F,'ALL 2020'!C317,SIM!D:D)</f>
        <v>0</v>
      </c>
      <c r="R317" s="15" t="n">
        <f aca="false">+SUMIF('First Energy'!F:F,'ALL 2020'!C317,'First Energy'!D:D)</f>
        <v>419883313.05</v>
      </c>
      <c r="S317" s="15" t="n">
        <f aca="false">+SUMIF('ID Motors'!G:G,C317,'ID Motors'!E:E)</f>
        <v>1349157175.99</v>
      </c>
      <c r="T317" s="15" t="n">
        <f aca="false">+SUMIF('ID RENTAL'!G:G,'ALL 2020'!C317,'ID RENTAL'!E:E)</f>
        <v>0</v>
      </c>
      <c r="U317" s="15" t="n">
        <f aca="false">+SUMIF('MCM '!G:G,'ALL 2020'!C317,'MCM '!E:E)</f>
        <v>0</v>
      </c>
      <c r="V317" s="15" t="n">
        <f aca="false">SUMIF(AGRIMOTORS!G:G,C317,AGRIMOTORS!E:E)</f>
        <v>26500000</v>
      </c>
      <c r="W317" s="15" t="n">
        <f aca="false">+SUMIF(BOVIMA!F:F,'ALL 2020'!C317,BOVIMA!D:D)</f>
        <v>0</v>
      </c>
      <c r="X317" s="15" t="n">
        <f aca="false">+SUMIF(AGRIFEED!F:F,'ALL 2020'!C317,AGRIFEED!D:D)</f>
        <v>0</v>
      </c>
      <c r="Y317" s="15" t="n">
        <f aca="false">SUMIF(AMIP!F:F,'ALL 2020'!C317,AMIP!D:D)</f>
        <v>0</v>
      </c>
      <c r="Z317" s="15" t="n">
        <f aca="false">+SUMIF(ISF!G:G,'ALL 2020'!C317,ISF!E:E)</f>
        <v>0</v>
      </c>
      <c r="AA317" s="29" t="n">
        <f aca="false">+SUMIF(DISCOI!G:G,'ALL 2020'!C317,DISCOI!E:E)</f>
        <v>0</v>
      </c>
      <c r="AB317" s="15" t="n">
        <f aca="false">+SUMIF(MABEL!F:F,'ALL 2020'!C317,MABEL!D:D)</f>
        <v>0</v>
      </c>
      <c r="AC317" s="15" t="n">
        <f aca="false">+SUMIF(NMP!F:F,'ALL 2020'!C317,NMP!D:D)</f>
        <v>0</v>
      </c>
      <c r="AD317" s="15" t="n">
        <f aca="false">SUMIF('AMCHO '!F:F,'ALL 2020'!C317,'AMCHO '!D:D)</f>
        <v>0</v>
      </c>
      <c r="AE317" s="41" t="n">
        <f aca="false">+SUMIF(CONFORTIS!G:G,'ALL 2020'!C317,CONFORTIS!E:E)</f>
        <v>0</v>
      </c>
      <c r="AF317" s="15" t="n">
        <f aca="false">+SUMIF('IRS IMMO'!G:G,'ALL 2020'!C317,'IRS IMMO'!E:E)</f>
        <v>0</v>
      </c>
      <c r="AG317" s="15" t="n">
        <f aca="false">+SUMIF(AGRIVETAM!F:F,'ALL 2020'!C317,AGRIVETAM!D:D)</f>
        <v>0</v>
      </c>
      <c r="AH317" s="15" t="n">
        <f aca="false">+SUMIF(EUROPAINTS!F:F,'ALL 2020'!C317,EUROPAINTS!D:D)</f>
        <v>0</v>
      </c>
      <c r="AI317" s="15" t="n">
        <f aca="false">+SUMIF('VET ABE'!F:F,'ALL 2020'!C317,'VET ABE'!E:E)</f>
        <v>0</v>
      </c>
      <c r="AJ317" s="15" t="n">
        <f aca="false">SUMIF('VET FIA'!F:F,'ALL 2020'!C317,'VET FIA'!E:E)</f>
        <v>0</v>
      </c>
      <c r="AK317" s="15" t="n">
        <f aca="false">+SUMIF('CSS SAKAY'!F:F,'ALL 2020'!C317,'CSS SAKAY'!D:D)</f>
        <v>0</v>
      </c>
      <c r="AL317" s="15" t="n">
        <f aca="false">+SUMIF(AGRIMA!F:F,'ALL 2020'!C317,AGRIMA!D:D)</f>
        <v>0</v>
      </c>
      <c r="AM317" s="15" t="n">
        <f aca="false">SUMIF('United Malagasy'!F:F,'ALL 2020'!C317,'United Malagasy'!D:D)</f>
        <v>0</v>
      </c>
      <c r="AN317" s="15" t="n">
        <f aca="false">+SUMIF(NUTRIFOOD!E:E,'ALL 2020'!C317,NUTRIFOOD!D:D)</f>
        <v>0</v>
      </c>
      <c r="AO317" s="15" t="n">
        <f aca="false">+SUMIF(FERRIS!H:H,'ALL 2020'!C317,FERRIS!F:F)</f>
        <v>0</v>
      </c>
      <c r="AP317" s="15" t="n">
        <f aca="false">+SUMIF(SEM!F:F,'ALL 2020'!C317,SEM!D:D)</f>
        <v>0</v>
      </c>
      <c r="AQ317" s="15" t="n">
        <f aca="false">+SUMIF(Madatrade!F:F,'ALL 2020'!C317,Madatrade!D:D)</f>
        <v>0</v>
      </c>
      <c r="AR317" s="15" t="n">
        <f aca="false">+SUMIF('FLY TECH'!F:F,'ALL 2020'!C317,'FLY TECH'!E:E)</f>
        <v>0</v>
      </c>
      <c r="AS317" s="15" t="n">
        <f aca="false">+SUMIF('FIRST INVESTISSEMENT'!G:G,'ALL 2020'!C317,'FIRST INVESTISSEMENT'!E:E)</f>
        <v>0</v>
      </c>
      <c r="AT317" s="105" t="n">
        <f aca="false">+SUM(F317:AS317)</f>
        <v>5855729177.3449</v>
      </c>
      <c r="AU317" s="106" t="n">
        <f aca="false">+AT317/$AW$3</f>
        <v>1356738.39381392</v>
      </c>
    </row>
    <row r="318" customFormat="false" ht="17.25" hidden="false" customHeight="true" outlineLevel="0" collapsed="false">
      <c r="A318" s="6" t="str">
        <f aca="false">+LEFT(B318)</f>
        <v>7</v>
      </c>
      <c r="B318" s="6" t="str">
        <f aca="false">+LEFT(C318,3)</f>
        <v>714</v>
      </c>
      <c r="C318" s="20" t="n">
        <v>71400000</v>
      </c>
      <c r="D318" s="46" t="s">
        <v>2984</v>
      </c>
      <c r="E318" s="57" t="s">
        <v>762</v>
      </c>
      <c r="F318" s="15" t="n">
        <f aca="false">+SUMIF(AGRIFARM!H:H,C318,AGRIFARM!L:L)</f>
        <v>0</v>
      </c>
      <c r="G318" s="15" t="n">
        <f aca="false">+SUMIF(AGRICORP!I:I,C318,AGRICORP!E:E)</f>
        <v>0</v>
      </c>
      <c r="H318" s="15" t="n">
        <f aca="false">+SUMIF(SMTP!D:D,'ALL 2020'!C318,SMTP!G:G)</f>
        <v>-229223482.26</v>
      </c>
      <c r="I318" s="15" t="n">
        <f aca="false">+SUMIF(AGRIVET!G:G,C318,AGRIVET!E:E)</f>
        <v>123556404.66</v>
      </c>
      <c r="J318" s="15" t="n">
        <f aca="false">+SUMIF(AGRIVAL!G:G,'ALL 2020'!C318,AGRIVAL!E:E)</f>
        <v>-264826452</v>
      </c>
      <c r="K318" s="15" t="n">
        <f aca="false">+SUMIF(AGRIKOBA!G:G,'ALL 2020'!C318,AGRIKOBA!E:E)</f>
        <v>323657355.09</v>
      </c>
      <c r="L318" s="15" t="n">
        <f aca="false">+SUMIF(LMOI!F:F,'ALL 2020'!C318,LMOI!D:D)</f>
        <v>-3173761093.19</v>
      </c>
      <c r="M318" s="15" t="n">
        <f aca="false">+SUMIF(TARTINE!G:G,'ALL 2020'!C318,TARTINE!E:E)</f>
        <v>1292000</v>
      </c>
      <c r="N318" s="15" t="n">
        <f aca="false">+SUMIF(IDF!F:F,'ALL 2020'!C318,IDF!D:D)</f>
        <v>0</v>
      </c>
      <c r="O318" s="15" t="n">
        <f aca="false">+SUMIF(RYA!G:G,C318,RYA!E:E)</f>
        <v>0</v>
      </c>
      <c r="P318" s="15" t="n">
        <f aca="false">+SUMIF('SCI NOAH'!G:G,'ALL 2020'!C318,'SCI NOAH'!E:E)</f>
        <v>0</v>
      </c>
      <c r="Q318" s="15" t="n">
        <f aca="false">+SUMIF(SIM!F:F,'ALL 2020'!C318,SIM!D:D)</f>
        <v>0</v>
      </c>
      <c r="R318" s="15" t="n">
        <f aca="false">+SUMIF('First Energy'!F:F,'ALL 2020'!C318,'First Energy'!D:D)</f>
        <v>0</v>
      </c>
      <c r="S318" s="15" t="n">
        <f aca="false">+SUMIF('ID Motors'!G:G,C318,'ID Motors'!E:E)</f>
        <v>0</v>
      </c>
      <c r="T318" s="15" t="n">
        <f aca="false">+SUMIF('ID RENTAL'!G:G,'ALL 2020'!C318,'ID RENTAL'!E:E)</f>
        <v>0</v>
      </c>
      <c r="U318" s="15" t="n">
        <f aca="false">+SUMIF('MCM '!G:G,'ALL 2020'!C318,'MCM '!E:E)</f>
        <v>0</v>
      </c>
      <c r="V318" s="15" t="n">
        <f aca="false">SUMIF(AGRIMOTORS!G:G,C318,AGRIMOTORS!E:E)</f>
        <v>0</v>
      </c>
      <c r="W318" s="15" t="n">
        <f aca="false">+SUMIF(BOVIMA!F:F,'ALL 2020'!C318,BOVIMA!D:D)</f>
        <v>0</v>
      </c>
      <c r="X318" s="15" t="n">
        <f aca="false">+SUMIF(AGRIFEED!F:F,'ALL 2020'!C318,AGRIFEED!D:D)</f>
        <v>0</v>
      </c>
      <c r="Y318" s="15" t="n">
        <f aca="false">SUMIF(AMIP!F:F,'ALL 2020'!C318,AMIP!D:D)</f>
        <v>0</v>
      </c>
      <c r="Z318" s="15" t="n">
        <f aca="false">+SUMIF(ISF!G:G,'ALL 2020'!C318,ISF!E:E)</f>
        <v>0</v>
      </c>
      <c r="AA318" s="29" t="n">
        <f aca="false">+SUMIF(DISCOI!G:G,'ALL 2020'!C318,DISCOI!E:E)</f>
        <v>0</v>
      </c>
      <c r="AB318" s="15" t="n">
        <f aca="false">+SUMIF(MABEL!F:F,'ALL 2020'!C318,MABEL!D:D)</f>
        <v>0</v>
      </c>
      <c r="AC318" s="15" t="n">
        <f aca="false">+SUMIF(NMP!F:F,'ALL 2020'!C318,NMP!D:D)</f>
        <v>21994985.07</v>
      </c>
      <c r="AD318" s="15" t="n">
        <f aca="false">SUMIF('AMCHO '!F:F,'ALL 2020'!C318,'AMCHO '!D:D)</f>
        <v>-665167281.064</v>
      </c>
      <c r="AE318" s="41" t="n">
        <f aca="false">+SUMIF(CONFORTIS!G:G,'ALL 2020'!C318,CONFORTIS!E:E)</f>
        <v>0</v>
      </c>
      <c r="AF318" s="15" t="n">
        <f aca="false">+SUMIF('IRS IMMO'!G:G,'ALL 2020'!C318,'IRS IMMO'!E:E)</f>
        <v>0</v>
      </c>
      <c r="AG318" s="15" t="n">
        <f aca="false">+SUMIF(AGRIVETAM!F:F,'ALL 2020'!C318,AGRIVETAM!D:D)</f>
        <v>0</v>
      </c>
      <c r="AH318" s="15" t="n">
        <f aca="false">+SUMIF(EUROPAINTS!F:F,'ALL 2020'!C318,EUROPAINTS!D:D)</f>
        <v>0</v>
      </c>
      <c r="AI318" s="15" t="n">
        <f aca="false">+SUMIF('VET ABE'!F:F,'ALL 2020'!C318,'VET ABE'!E:E)</f>
        <v>0</v>
      </c>
      <c r="AJ318" s="15" t="n">
        <f aca="false">SUMIF('VET FIA'!F:F,'ALL 2020'!C318,'VET FIA'!E:E)</f>
        <v>0</v>
      </c>
      <c r="AK318" s="15" t="n">
        <f aca="false">+SUMIF('CSS SAKAY'!F:F,'ALL 2020'!C318,'CSS SAKAY'!D:D)</f>
        <v>0</v>
      </c>
      <c r="AL318" s="15" t="n">
        <f aca="false">+SUMIF(AGRIMA!F:F,'ALL 2020'!C318,AGRIMA!D:D)</f>
        <v>-447061000</v>
      </c>
      <c r="AM318" s="15" t="n">
        <f aca="false">SUMIF('United Malagasy'!F:F,'ALL 2020'!C318,'United Malagasy'!D:D)</f>
        <v>0</v>
      </c>
      <c r="AN318" s="15" t="n">
        <f aca="false">+SUMIF(NUTRIFOOD!E:E,'ALL 2020'!C318,NUTRIFOOD!D:D)</f>
        <v>0</v>
      </c>
      <c r="AO318" s="15" t="n">
        <f aca="false">+SUMIF(FERRIS!H:H,'ALL 2020'!C318,FERRIS!F:F)</f>
        <v>0</v>
      </c>
      <c r="AP318" s="15" t="n">
        <f aca="false">+SUMIF(SEM!F:F,'ALL 2020'!C318,SEM!D:D)</f>
        <v>1045594085.52</v>
      </c>
      <c r="AQ318" s="15" t="n">
        <f aca="false">+SUMIF(Madatrade!F:F,'ALL 2020'!C318,Madatrade!D:D)</f>
        <v>0</v>
      </c>
      <c r="AR318" s="15" t="n">
        <f aca="false">+SUMIF('FLY TECH'!F:F,'ALL 2020'!C318,'FLY TECH'!E:E)</f>
        <v>0</v>
      </c>
      <c r="AS318" s="15" t="n">
        <f aca="false">+SUMIF('FIRST INVESTISSEMENT'!G:G,'ALL 2020'!C318,'FIRST INVESTISSEMENT'!E:E)</f>
        <v>0</v>
      </c>
      <c r="AT318" s="105" t="n">
        <f aca="false">+SUM(F318:AS318)</f>
        <v>-3263944478.174</v>
      </c>
      <c r="AU318" s="106" t="n">
        <f aca="false">+AT318/$AW$3</f>
        <v>-756236.952683574</v>
      </c>
    </row>
    <row r="319" customFormat="false" ht="17.25" hidden="false" customHeight="true" outlineLevel="0" collapsed="false">
      <c r="A319" s="6" t="str">
        <f aca="false">+LEFT(B319)</f>
        <v>7</v>
      </c>
      <c r="B319" s="6" t="str">
        <f aca="false">+LEFT(C319,3)</f>
        <v>752</v>
      </c>
      <c r="C319" s="20" t="n">
        <v>75200000</v>
      </c>
      <c r="D319" s="46" t="s">
        <v>2985</v>
      </c>
      <c r="E319" s="57" t="s">
        <v>502</v>
      </c>
      <c r="F319" s="15" t="n">
        <f aca="false">+SUMIF(AGRIFARM!H:H,C319,AGRIFARM!L:L)</f>
        <v>-88044842.46</v>
      </c>
      <c r="G319" s="15" t="n">
        <f aca="false">+SUMIF(AGRICORP!I:I,C319,AGRICORP!E:E)</f>
        <v>0</v>
      </c>
      <c r="H319" s="15" t="n">
        <f aca="false">+SUMIF(SMTP!D:D,'ALL 2020'!C319,SMTP!G:G)</f>
        <v>-715252274.75</v>
      </c>
      <c r="I319" s="15" t="n">
        <f aca="false">+SUMIF(AGRIVET!G:G,C319,AGRIVET!E:E)</f>
        <v>-195126446.67</v>
      </c>
      <c r="J319" s="15" t="n">
        <f aca="false">+SUMIF(AGRIVAL!G:G,'ALL 2020'!C319,AGRIVAL!E:E)</f>
        <v>-1788066666.66</v>
      </c>
      <c r="K319" s="15" t="n">
        <f aca="false">+SUMIF(AGRIKOBA!G:G,'ALL 2020'!C319,AGRIKOBA!E:E)</f>
        <v>0</v>
      </c>
      <c r="L319" s="15" t="n">
        <f aca="false">+SUMIF(LMOI!F:F,'ALL 2020'!C319,LMOI!D:D)</f>
        <v>0</v>
      </c>
      <c r="M319" s="15" t="n">
        <f aca="false">+SUMIF(TARTINE!G:G,'ALL 2020'!C319,TARTINE!E:E)</f>
        <v>0</v>
      </c>
      <c r="N319" s="15" t="n">
        <f aca="false">+SUMIF(IDF!F:F,'ALL 2020'!C319,IDF!D:D)</f>
        <v>0</v>
      </c>
      <c r="O319" s="15" t="n">
        <f aca="false">+SUMIF(RYA!G:G,C319,RYA!E:E)</f>
        <v>0</v>
      </c>
      <c r="P319" s="15" t="n">
        <f aca="false">+SUMIF('SCI NOAH'!G:G,'ALL 2020'!C319,'SCI NOAH'!E:E)</f>
        <v>0</v>
      </c>
      <c r="Q319" s="15" t="n">
        <f aca="false">+SUMIF(SIM!F:F,'ALL 2020'!C319,SIM!D:D)</f>
        <v>0</v>
      </c>
      <c r="R319" s="15" t="n">
        <f aca="false">+SUMIF('First Energy'!F:F,'ALL 2020'!C319,'First Energy'!D:D)</f>
        <v>0</v>
      </c>
      <c r="S319" s="15" t="n">
        <f aca="false">+SUMIF('ID Motors'!G:G,C319,'ID Motors'!E:E)</f>
        <v>0</v>
      </c>
      <c r="T319" s="15" t="n">
        <f aca="false">+SUMIF('ID RENTAL'!G:G,'ALL 2020'!C319,'ID RENTAL'!E:E)</f>
        <v>0</v>
      </c>
      <c r="U319" s="15" t="n">
        <f aca="false">+SUMIF('MCM '!G:G,'ALL 2020'!C319,'MCM '!E:E)</f>
        <v>0</v>
      </c>
      <c r="V319" s="15" t="n">
        <f aca="false">SUMIF(AGRIMOTORS!G:G,C319,AGRIMOTORS!E:E)</f>
        <v>0</v>
      </c>
      <c r="W319" s="15" t="n">
        <f aca="false">+SUMIF(BOVIMA!F:F,'ALL 2020'!C319,BOVIMA!D:D)</f>
        <v>0</v>
      </c>
      <c r="X319" s="15" t="n">
        <f aca="false">+SUMIF(AGRIFEED!F:F,'ALL 2020'!C319,AGRIFEED!D:D)</f>
        <v>0</v>
      </c>
      <c r="Y319" s="15" t="n">
        <f aca="false">SUMIF(AMIP!F:F,'ALL 2020'!C319,AMIP!D:D)</f>
        <v>0</v>
      </c>
      <c r="Z319" s="15" t="n">
        <f aca="false">+SUMIF(ISF!G:G,'ALL 2020'!C319,ISF!E:E)</f>
        <v>0</v>
      </c>
      <c r="AA319" s="29" t="n">
        <f aca="false">+SUMIF(DISCOI!G:G,'ALL 2020'!C319,DISCOI!E:E)</f>
        <v>-84666666.67</v>
      </c>
      <c r="AB319" s="15" t="n">
        <f aca="false">+SUMIF(MABEL!F:F,'ALL 2020'!C319,MABEL!D:D)</f>
        <v>0</v>
      </c>
      <c r="AC319" s="15" t="n">
        <f aca="false">+SUMIF(NMP!F:F,'ALL 2020'!C319,NMP!D:D)</f>
        <v>0</v>
      </c>
      <c r="AD319" s="15" t="n">
        <f aca="false">SUMIF('AMCHO '!F:F,'ALL 2020'!C319,'AMCHO '!D:D)</f>
        <v>0</v>
      </c>
      <c r="AE319" s="41" t="n">
        <f aca="false">+SUMIF(CONFORTIS!G:G,'ALL 2020'!C319,CONFORTIS!E:E)</f>
        <v>0</v>
      </c>
      <c r="AF319" s="15" t="n">
        <f aca="false">+SUMIF('IRS IMMO'!G:G,'ALL 2020'!C319,'IRS IMMO'!E:E)</f>
        <v>0</v>
      </c>
      <c r="AG319" s="15" t="n">
        <f aca="false">+SUMIF(AGRIVETAM!F:F,'ALL 2020'!C319,AGRIVETAM!D:D)</f>
        <v>0</v>
      </c>
      <c r="AH319" s="15" t="n">
        <f aca="false">+SUMIF(EUROPAINTS!F:F,'ALL 2020'!C319,EUROPAINTS!D:D)</f>
        <v>0</v>
      </c>
      <c r="AI319" s="15" t="n">
        <f aca="false">+SUMIF('VET ABE'!F:F,'ALL 2020'!C319,'VET ABE'!E:E)</f>
        <v>0</v>
      </c>
      <c r="AJ319" s="15" t="n">
        <f aca="false">SUMIF('VET FIA'!F:F,'ALL 2020'!C319,'VET FIA'!E:E)</f>
        <v>0</v>
      </c>
      <c r="AK319" s="15" t="n">
        <f aca="false">+SUMIF('CSS SAKAY'!F:F,'ALL 2020'!C319,'CSS SAKAY'!D:D)</f>
        <v>0</v>
      </c>
      <c r="AL319" s="15" t="n">
        <f aca="false">+SUMIF(AGRIMA!F:F,'ALL 2020'!C319,AGRIMA!D:D)</f>
        <v>0</v>
      </c>
      <c r="AM319" s="15" t="n">
        <f aca="false">SUMIF('United Malagasy'!F:F,'ALL 2020'!C319,'United Malagasy'!D:D)</f>
        <v>-12256250</v>
      </c>
      <c r="AN319" s="15" t="n">
        <f aca="false">+SUMIF(NUTRIFOOD!E:E,'ALL 2020'!C319,NUTRIFOOD!D:D)</f>
        <v>0</v>
      </c>
      <c r="AO319" s="15" t="n">
        <f aca="false">+SUMIF(FERRIS!H:H,'ALL 2020'!C319,FERRIS!F:F)</f>
        <v>-2500000</v>
      </c>
      <c r="AP319" s="15" t="n">
        <f aca="false">+SUMIF(SEM!F:F,'ALL 2020'!C319,SEM!D:D)</f>
        <v>-10500000</v>
      </c>
      <c r="AQ319" s="15" t="n">
        <f aca="false">+SUMIF(Madatrade!F:F,'ALL 2020'!C319,Madatrade!D:D)</f>
        <v>0</v>
      </c>
      <c r="AR319" s="15" t="n">
        <f aca="false">+SUMIF('FLY TECH'!F:F,'ALL 2020'!C319,'FLY TECH'!E:E)</f>
        <v>0</v>
      </c>
      <c r="AS319" s="15" t="n">
        <f aca="false">+SUMIF('FIRST INVESTISSEMENT'!G:G,'ALL 2020'!C319,'FIRST INVESTISSEMENT'!E:E)</f>
        <v>0</v>
      </c>
      <c r="AT319" s="105" t="n">
        <f aca="false">+SUM(F319:AS319)</f>
        <v>-2896413147.21</v>
      </c>
      <c r="AU319" s="106" t="n">
        <f aca="false">+AT319/$AW$3</f>
        <v>-671082.080839846</v>
      </c>
    </row>
    <row r="320" customFormat="false" ht="17.25" hidden="false" customHeight="true" outlineLevel="0" collapsed="false">
      <c r="A320" s="6" t="str">
        <f aca="false">+LEFT(B320)</f>
        <v>7</v>
      </c>
      <c r="B320" s="6" t="str">
        <f aca="false">+LEFT(C320,3)</f>
        <v>758</v>
      </c>
      <c r="C320" s="20" t="n">
        <v>75800000</v>
      </c>
      <c r="D320" s="46" t="s">
        <v>2985</v>
      </c>
      <c r="E320" s="57" t="s">
        <v>211</v>
      </c>
      <c r="F320" s="15" t="n">
        <f aca="false">+SUMIF(AGRIFARM!H:H,C320,AGRIFARM!L:L)</f>
        <v>-47376761.86</v>
      </c>
      <c r="G320" s="15" t="n">
        <f aca="false">+SUMIF(AGRICORP!I:I,C320,AGRICORP!E:E)</f>
        <v>0</v>
      </c>
      <c r="H320" s="15" t="n">
        <f aca="false">+SUMIF(SMTP!D:D,'ALL 2020'!C320,SMTP!G:G)</f>
        <v>-1200607963.2588</v>
      </c>
      <c r="I320" s="15" t="n">
        <f aca="false">+SUMIF(AGRIVET!G:G,C320,AGRIVET!E:E)</f>
        <v>-527369836.74</v>
      </c>
      <c r="J320" s="15" t="n">
        <f aca="false">+SUMIF(AGRIVAL!G:G,'ALL 2020'!C320,AGRIVAL!E:E)</f>
        <v>-659559699.42</v>
      </c>
      <c r="K320" s="15" t="n">
        <f aca="false">+SUMIF(AGRIKOBA!G:G,'ALL 2020'!C320,AGRIKOBA!E:E)</f>
        <v>-625118.340000005</v>
      </c>
      <c r="L320" s="15" t="n">
        <f aca="false">+SUMIF(LMOI!F:F,'ALL 2020'!C320,LMOI!D:D)</f>
        <v>-383316960.99</v>
      </c>
      <c r="M320" s="15" t="n">
        <f aca="false">+SUMIF(TARTINE!G:G,'ALL 2020'!C320,TARTINE!E:E)</f>
        <v>-4800</v>
      </c>
      <c r="N320" s="15" t="n">
        <f aca="false">+SUMIF(IDF!F:F,'ALL 2020'!C320,IDF!D:D)</f>
        <v>-263425311.99</v>
      </c>
      <c r="O320" s="15" t="n">
        <f aca="false">+SUMIF(RYA!G:G,C320,RYA!E:E)</f>
        <v>-654230.52</v>
      </c>
      <c r="P320" s="15" t="n">
        <f aca="false">+SUMIF('SCI NOAH'!G:G,'ALL 2020'!C320,'SCI NOAH'!E:E)</f>
        <v>-89049.98</v>
      </c>
      <c r="Q320" s="15" t="n">
        <f aca="false">+SUMIF(SIM!F:F,'ALL 2020'!C320,SIM!D:D)</f>
        <v>-36363764.15</v>
      </c>
      <c r="R320" s="15" t="n">
        <f aca="false">+SUMIF('First Energy'!F:F,'ALL 2020'!C320,'First Energy'!D:D)</f>
        <v>-42366391.57</v>
      </c>
      <c r="S320" s="15" t="n">
        <f aca="false">+SUMIF('ID Motors'!G:G,C320,'ID Motors'!E:E)</f>
        <v>-34747453.7299994</v>
      </c>
      <c r="T320" s="15" t="n">
        <f aca="false">+SUMIF('ID RENTAL'!G:G,'ALL 2020'!C320,'ID RENTAL'!E:E)</f>
        <v>-1614109.75</v>
      </c>
      <c r="U320" s="15" t="n">
        <f aca="false">+SUMIF('MCM '!G:G,'ALL 2020'!C320,'MCM '!E:E)</f>
        <v>-306400174.63</v>
      </c>
      <c r="V320" s="15" t="n">
        <f aca="false">SUMIF(AGRIMOTORS!G:G,C320,AGRIMOTORS!E:E)</f>
        <v>-580.9</v>
      </c>
      <c r="W320" s="15" t="n">
        <f aca="false">+SUMIF(BOVIMA!F:F,'ALL 2020'!C320,BOVIMA!D:D)</f>
        <v>-16032577.43</v>
      </c>
      <c r="X320" s="15" t="n">
        <f aca="false">+SUMIF(AGRIFEED!F:F,'ALL 2020'!C320,AGRIFEED!D:D)</f>
        <v>-972.72</v>
      </c>
      <c r="Y320" s="15" t="n">
        <f aca="false">SUMIF(AMIP!F:F,'ALL 2020'!C320,AMIP!D:D)</f>
        <v>0</v>
      </c>
      <c r="Z320" s="15" t="n">
        <f aca="false">+SUMIF(ISF!G:G,'ALL 2020'!C320,ISF!E:E)</f>
        <v>0</v>
      </c>
      <c r="AA320" s="29" t="n">
        <f aca="false">+SUMIF(DISCOI!G:G,'ALL 2020'!C320,DISCOI!E:E)</f>
        <v>-82694.56</v>
      </c>
      <c r="AB320" s="15" t="n">
        <f aca="false">+SUMIF(MABEL!F:F,'ALL 2020'!C320,MABEL!D:D)</f>
        <v>-53919.59</v>
      </c>
      <c r="AC320" s="15" t="n">
        <f aca="false">+SUMIF(NMP!F:F,'ALL 2020'!C320,NMP!D:D)</f>
        <v>-394793.09</v>
      </c>
      <c r="AD320" s="15" t="n">
        <f aca="false">SUMIF('AMCHO '!F:F,'ALL 2020'!C320,'AMCHO '!D:D)</f>
        <v>-43415805.26</v>
      </c>
      <c r="AE320" s="41" t="n">
        <f aca="false">+SUMIF(CONFORTIS!G:G,'ALL 2020'!C320,CONFORTIS!E:E)</f>
        <v>0</v>
      </c>
      <c r="AF320" s="15" t="n">
        <f aca="false">+SUMIF('IRS IMMO'!G:G,'ALL 2020'!C320,'IRS IMMO'!E:E)</f>
        <v>-19658.87</v>
      </c>
      <c r="AG320" s="15" t="n">
        <f aca="false">+SUMIF(AGRIVETAM!F:F,'ALL 2020'!C320,AGRIVETAM!D:D)</f>
        <v>-1351679.28</v>
      </c>
      <c r="AH320" s="15" t="n">
        <f aca="false">+SUMIF(EUROPAINTS!F:F,'ALL 2020'!C320,EUROPAINTS!D:D)</f>
        <v>-2822342.97</v>
      </c>
      <c r="AI320" s="15" t="n">
        <f aca="false">+SUMIF('VET ABE'!F:F,'ALL 2020'!C320,'VET ABE'!E:E)</f>
        <v>-884557.04</v>
      </c>
      <c r="AJ320" s="15" t="n">
        <f aca="false">SUMIF('VET FIA'!F:F,'ALL 2020'!C320,'VET FIA'!E:E)</f>
        <v>-190941.11</v>
      </c>
      <c r="AK320" s="15" t="n">
        <f aca="false">+SUMIF('CSS SAKAY'!F:F,'ALL 2020'!C320,'CSS SAKAY'!D:D)</f>
        <v>-500003.12</v>
      </c>
      <c r="AL320" s="15" t="n">
        <f aca="false">+SUMIF(AGRIMA!F:F,'ALL 2020'!C320,AGRIMA!D:D)</f>
        <v>-3112895.66</v>
      </c>
      <c r="AM320" s="15" t="n">
        <f aca="false">SUMIF('United Malagasy'!F:F,'ALL 2020'!C320,'United Malagasy'!D:D)</f>
        <v>-3951228.66</v>
      </c>
      <c r="AN320" s="15" t="n">
        <f aca="false">+SUMIF(NUTRIFOOD!E:E,'ALL 2020'!C320,NUTRIFOOD!D:D)</f>
        <v>0</v>
      </c>
      <c r="AO320" s="15" t="n">
        <f aca="false">+SUMIF(FERRIS!H:H,'ALL 2020'!C320,FERRIS!F:F)</f>
        <v>-33390622.01</v>
      </c>
      <c r="AP320" s="15" t="n">
        <f aca="false">+SUMIF(SEM!F:F,'ALL 2020'!C320,SEM!D:D)</f>
        <v>-65770288.91</v>
      </c>
      <c r="AQ320" s="15" t="n">
        <f aca="false">+SUMIF(Madatrade!F:F,'ALL 2020'!C320,Madatrade!D:D)</f>
        <v>-32.2</v>
      </c>
      <c r="AR320" s="15" t="n">
        <f aca="false">+SUMIF('FLY TECH'!F:F,'ALL 2020'!C320,'FLY TECH'!E:E)</f>
        <v>-11995.09</v>
      </c>
      <c r="AS320" s="15" t="n">
        <f aca="false">+SUMIF('FIRST INVESTISSEMENT'!G:G,'ALL 2020'!C320,'FIRST INVESTISSEMENT'!E:E)</f>
        <v>-0.14</v>
      </c>
      <c r="AT320" s="105" t="n">
        <f aca="false">+SUM(F320:AS320)</f>
        <v>-3676509215.5388</v>
      </c>
      <c r="AU320" s="106" t="n">
        <f aca="false">+AT320/$AW$3</f>
        <v>-851825.802878722</v>
      </c>
    </row>
    <row r="321" customFormat="false" ht="17.25" hidden="false" customHeight="true" outlineLevel="0" collapsed="false">
      <c r="A321" s="6" t="str">
        <f aca="false">+LEFT(B321)</f>
        <v>7</v>
      </c>
      <c r="B321" s="6" t="str">
        <f aca="false">+LEFT(C321,3)</f>
        <v>765</v>
      </c>
      <c r="C321" s="20" t="n">
        <v>76500000</v>
      </c>
      <c r="D321" s="46" t="s">
        <v>2986</v>
      </c>
      <c r="E321" s="57" t="s">
        <v>505</v>
      </c>
      <c r="F321" s="15" t="n">
        <f aca="false">+SUMIF(AGRIFARM!H:H,C321,AGRIFARM!L:L)</f>
        <v>-2772700.75</v>
      </c>
      <c r="G321" s="15" t="n">
        <f aca="false">+SUMIF(AGRICORP!I:I,C321,AGRICORP!E:E)</f>
        <v>0</v>
      </c>
      <c r="H321" s="15" t="n">
        <f aca="false">+SUMIF(SMTP!D:D,'ALL 2020'!C321,SMTP!G:G)</f>
        <v>-18225.51</v>
      </c>
      <c r="I321" s="15" t="n">
        <f aca="false">+SUMIF(AGRIVET!G:G,C321,AGRIVET!E:E)</f>
        <v>-534657.44</v>
      </c>
      <c r="J321" s="15" t="n">
        <f aca="false">+SUMIF(AGRIVAL!G:G,'ALL 2020'!C321,AGRIVAL!E:E)</f>
        <v>-424797.31</v>
      </c>
      <c r="K321" s="15" t="n">
        <f aca="false">+SUMIF(AGRIKOBA!G:G,'ALL 2020'!C321,AGRIKOBA!E:E)</f>
        <v>-931267.67</v>
      </c>
      <c r="L321" s="15" t="n">
        <f aca="false">+SUMIF(LMOI!F:F,'ALL 2020'!C321,LMOI!D:D)</f>
        <v>0</v>
      </c>
      <c r="M321" s="15" t="n">
        <f aca="false">+SUMIF(TARTINE!G:G,'ALL 2020'!C321,TARTINE!E:E)</f>
        <v>-1529750.89</v>
      </c>
      <c r="N321" s="15" t="n">
        <f aca="false">+SUMIF(IDF!F:F,'ALL 2020'!C321,IDF!D:D)</f>
        <v>-4251615.74</v>
      </c>
      <c r="O321" s="15" t="n">
        <f aca="false">+SUMIF(RYA!G:G,C321,RYA!E:E)</f>
        <v>-3660.58</v>
      </c>
      <c r="P321" s="15" t="n">
        <f aca="false">+SUMIF('SCI NOAH'!G:G,'ALL 2020'!C321,'SCI NOAH'!E:E)</f>
        <v>0</v>
      </c>
      <c r="Q321" s="15" t="n">
        <f aca="false">+SUMIF(SIM!F:F,'ALL 2020'!C321,SIM!D:D)</f>
        <v>0</v>
      </c>
      <c r="R321" s="15" t="n">
        <f aca="false">+SUMIF('First Energy'!F:F,'ALL 2020'!C321,'First Energy'!D:D)</f>
        <v>0</v>
      </c>
      <c r="S321" s="15" t="n">
        <f aca="false">+SUMIF('ID Motors'!G:G,C321,'ID Motors'!E:E)</f>
        <v>-4610.96</v>
      </c>
      <c r="T321" s="15" t="n">
        <f aca="false">+SUMIF('ID RENTAL'!G:G,'ALL 2020'!C321,'ID RENTAL'!E:E)</f>
        <v>0</v>
      </c>
      <c r="U321" s="15" t="n">
        <f aca="false">+SUMIF('MCM '!G:G,'ALL 2020'!C321,'MCM '!E:E)</f>
        <v>-69236.88</v>
      </c>
      <c r="V321" s="15" t="n">
        <f aca="false">SUMIF(AGRIMOTORS!G:G,C321,AGRIMOTORS!E:E)</f>
        <v>-46453.4</v>
      </c>
      <c r="W321" s="15" t="n">
        <f aca="false">+SUMIF(BOVIMA!F:F,'ALL 2020'!C321,BOVIMA!D:D)</f>
        <v>-410749.64</v>
      </c>
      <c r="X321" s="15" t="n">
        <f aca="false">+SUMIF(AGRIFEED!F:F,'ALL 2020'!C321,AGRIFEED!D:D)</f>
        <v>0</v>
      </c>
      <c r="Y321" s="15" t="n">
        <f aca="false">SUMIF(AMIP!F:F,'ALL 2020'!C321,AMIP!D:D)</f>
        <v>0</v>
      </c>
      <c r="Z321" s="15" t="n">
        <f aca="false">+SUMIF(ISF!G:G,'ALL 2020'!C321,ISF!E:E)</f>
        <v>0</v>
      </c>
      <c r="AA321" s="29" t="n">
        <f aca="false">+SUMIF(DISCOI!G:G,'ALL 2020'!C321,DISCOI!E:E)</f>
        <v>-20421.44</v>
      </c>
      <c r="AB321" s="15" t="n">
        <f aca="false">+SUMIF(MABEL!F:F,'ALL 2020'!C321,MABEL!D:D)</f>
        <v>-124958.25</v>
      </c>
      <c r="AC321" s="15" t="n">
        <f aca="false">+SUMIF(NMP!F:F,'ALL 2020'!C321,NMP!D:D)</f>
        <v>0</v>
      </c>
      <c r="AD321" s="15" t="n">
        <f aca="false">SUMIF('AMCHO '!F:F,'ALL 2020'!C321,'AMCHO '!D:D)</f>
        <v>-15245329.54</v>
      </c>
      <c r="AE321" s="41" t="n">
        <f aca="false">+SUMIF(CONFORTIS!G:G,'ALL 2020'!C321,CONFORTIS!E:E)</f>
        <v>0</v>
      </c>
      <c r="AF321" s="15" t="n">
        <f aca="false">+SUMIF('IRS IMMO'!G:G,'ALL 2020'!C321,'IRS IMMO'!E:E)</f>
        <v>-14739.86</v>
      </c>
      <c r="AG321" s="15" t="n">
        <f aca="false">+SUMIF(AGRIVETAM!F:F,'ALL 2020'!C321,AGRIVETAM!D:D)</f>
        <v>-5622925.97</v>
      </c>
      <c r="AH321" s="15" t="n">
        <f aca="false">+SUMIF(EUROPAINTS!F:F,'ALL 2020'!C321,EUROPAINTS!D:D)</f>
        <v>-25822.36</v>
      </c>
      <c r="AI321" s="15" t="n">
        <f aca="false">+SUMIF('VET ABE'!F:F,'ALL 2020'!C321,'VET ABE'!E:E)</f>
        <v>-1465999.93</v>
      </c>
      <c r="AJ321" s="15" t="n">
        <f aca="false">SUMIF('VET FIA'!F:F,'ALL 2020'!C321,'VET FIA'!E:E)</f>
        <v>-1504369.87</v>
      </c>
      <c r="AK321" s="15" t="n">
        <f aca="false">+SUMIF('CSS SAKAY'!F:F,'ALL 2020'!C321,'CSS SAKAY'!D:D)</f>
        <v>0</v>
      </c>
      <c r="AL321" s="15" t="n">
        <f aca="false">+SUMIF(AGRIMA!F:F,'ALL 2020'!C321,AGRIMA!D:D)</f>
        <v>0</v>
      </c>
      <c r="AM321" s="15" t="n">
        <f aca="false">SUMIF('United Malagasy'!F:F,'ALL 2020'!C321,'United Malagasy'!D:D)</f>
        <v>0</v>
      </c>
      <c r="AN321" s="15" t="n">
        <f aca="false">+SUMIF(NUTRIFOOD!E:E,'ALL 2020'!C321,NUTRIFOOD!D:D)</f>
        <v>0</v>
      </c>
      <c r="AO321" s="15" t="n">
        <f aca="false">+SUMIF(FERRIS!H:H,'ALL 2020'!C321,FERRIS!F:F)</f>
        <v>-1666526.41</v>
      </c>
      <c r="AP321" s="15" t="n">
        <f aca="false">+SUMIF(SEM!F:F,'ALL 2020'!C321,SEM!D:D)</f>
        <v>-6455573.5</v>
      </c>
      <c r="AQ321" s="15" t="n">
        <f aca="false">+SUMIF(Madatrade!F:F,'ALL 2020'!C321,Madatrade!D:D)</f>
        <v>-7087871.85</v>
      </c>
      <c r="AR321" s="15" t="n">
        <f aca="false">+SUMIF('FLY TECH'!F:F,'ALL 2020'!C321,'FLY TECH'!E:E)</f>
        <v>-78076.68</v>
      </c>
      <c r="AS321" s="15" t="n">
        <f aca="false">+SUMIF('FIRST INVESTISSEMENT'!G:G,'ALL 2020'!C321,'FIRST INVESTISSEMENT'!E:E)</f>
        <v>-28392.64</v>
      </c>
      <c r="AT321" s="105" t="n">
        <f aca="false">+SUM(F321:AS321)</f>
        <v>-50338735.07</v>
      </c>
      <c r="AU321" s="106" t="n">
        <f aca="false">+AT321/$AW$3</f>
        <v>-11663.192148593</v>
      </c>
    </row>
    <row r="322" customFormat="false" ht="17.25" hidden="false" customHeight="true" outlineLevel="0" collapsed="false">
      <c r="A322" s="6" t="str">
        <f aca="false">+LEFT(B322)</f>
        <v>7</v>
      </c>
      <c r="B322" s="6" t="str">
        <f aca="false">+LEFT(C322,3)</f>
        <v>766</v>
      </c>
      <c r="C322" s="20" t="n">
        <v>76600000</v>
      </c>
      <c r="D322" s="46" t="s">
        <v>2986</v>
      </c>
      <c r="E322" s="57" t="s">
        <v>213</v>
      </c>
      <c r="F322" s="15" t="n">
        <f aca="false">+SUMIF(AGRIFARM!H:H,C322,AGRIFARM!L:L)</f>
        <v>-19928834.4</v>
      </c>
      <c r="G322" s="15" t="n">
        <f aca="false">+SUMIF(AGRICORP!I:I,C322,AGRICORP!E:E)</f>
        <v>0</v>
      </c>
      <c r="H322" s="15" t="n">
        <f aca="false">+SUMIF(SMTP!D:D,'ALL 2020'!C322,SMTP!G:G)</f>
        <v>-31575913.7983</v>
      </c>
      <c r="I322" s="15" t="n">
        <f aca="false">+SUMIF(AGRIVET!G:G,C322,AGRIVET!E:E)</f>
        <v>-306206673.69</v>
      </c>
      <c r="J322" s="15" t="n">
        <f aca="false">+SUMIF(AGRIVAL!G:G,'ALL 2020'!C322,AGRIVAL!E:E)</f>
        <v>-31770130.42</v>
      </c>
      <c r="K322" s="15" t="n">
        <f aca="false">+SUMIF(AGRIKOBA!G:G,'ALL 2020'!C322,AGRIKOBA!E:E)</f>
        <v>-1777008.31</v>
      </c>
      <c r="L322" s="15" t="n">
        <f aca="false">+SUMIF(LMOI!F:F,'ALL 2020'!C322,LMOI!D:D)</f>
        <v>-877186743.21</v>
      </c>
      <c r="M322" s="15" t="n">
        <f aca="false">+SUMIF(TARTINE!G:G,'ALL 2020'!C322,TARTINE!E:E)</f>
        <v>0</v>
      </c>
      <c r="N322" s="15" t="n">
        <f aca="false">+SUMIF(IDF!F:F,'ALL 2020'!C322,IDF!D:D)</f>
        <v>0</v>
      </c>
      <c r="O322" s="15" t="n">
        <f aca="false">+SUMIF(RYA!G:G,C322,RYA!E:E)</f>
        <v>0</v>
      </c>
      <c r="P322" s="15" t="n">
        <f aca="false">+SUMIF('SCI NOAH'!G:G,'ALL 2020'!C322,'SCI NOAH'!E:E)</f>
        <v>0</v>
      </c>
      <c r="Q322" s="15" t="n">
        <f aca="false">+SUMIF(SIM!F:F,'ALL 2020'!C322,SIM!D:D)</f>
        <v>0</v>
      </c>
      <c r="R322" s="15" t="n">
        <f aca="false">+SUMIF('First Energy'!F:F,'ALL 2020'!C322,'First Energy'!D:D)</f>
        <v>-264498.580000001</v>
      </c>
      <c r="S322" s="15" t="n">
        <f aca="false">+SUMIF('ID Motors'!G:G,C322,'ID Motors'!E:E)</f>
        <v>0</v>
      </c>
      <c r="T322" s="15" t="n">
        <f aca="false">+SUMIF('ID RENTAL'!G:G,'ALL 2020'!C322,'ID RENTAL'!E:E)</f>
        <v>0</v>
      </c>
      <c r="U322" s="15" t="n">
        <f aca="false">+SUMIF('MCM '!G:G,'ALL 2020'!C322,'MCM '!E:E)</f>
        <v>-2188195</v>
      </c>
      <c r="V322" s="15" t="n">
        <f aca="false">SUMIF(AGRIMOTORS!G:G,C322,AGRIMOTORS!E:E)</f>
        <v>-1185057.47</v>
      </c>
      <c r="W322" s="15" t="n">
        <f aca="false">+SUMIF(BOVIMA!F:F,'ALL 2020'!C322,BOVIMA!D:D)</f>
        <v>-154832982</v>
      </c>
      <c r="X322" s="15" t="n">
        <f aca="false">+SUMIF(AGRIFEED!F:F,'ALL 2020'!C322,AGRIFEED!D:D)</f>
        <v>-5087</v>
      </c>
      <c r="Y322" s="15" t="n">
        <f aca="false">SUMIF(AMIP!F:F,'ALL 2020'!C322,AMIP!D:D)</f>
        <v>0</v>
      </c>
      <c r="Z322" s="15" t="n">
        <f aca="false">+SUMIF(ISF!G:G,'ALL 2020'!C322,ISF!E:E)</f>
        <v>0</v>
      </c>
      <c r="AA322" s="29" t="n">
        <f aca="false">+SUMIF(DISCOI!G:G,'ALL 2020'!C322,DISCOI!E:E)</f>
        <v>-7960110.9</v>
      </c>
      <c r="AB322" s="15" t="n">
        <f aca="false">+SUMIF(MABEL!F:F,'ALL 2020'!C322,MABEL!D:D)</f>
        <v>-78847009.68</v>
      </c>
      <c r="AC322" s="15" t="n">
        <f aca="false">+SUMIF(NMP!F:F,'ALL 2020'!C322,NMP!D:D)</f>
        <v>-7775086.62</v>
      </c>
      <c r="AD322" s="15" t="n">
        <f aca="false">SUMIF('AMCHO '!F:F,'ALL 2020'!C322,'AMCHO '!D:D)</f>
        <v>-119606714.47</v>
      </c>
      <c r="AE322" s="41" t="n">
        <f aca="false">+SUMIF(CONFORTIS!G:G,'ALL 2020'!C322,CONFORTIS!E:E)</f>
        <v>0</v>
      </c>
      <c r="AF322" s="15" t="n">
        <f aca="false">+SUMIF('IRS IMMO'!G:G,'ALL 2020'!C322,'IRS IMMO'!E:E)</f>
        <v>0</v>
      </c>
      <c r="AG322" s="15" t="n">
        <f aca="false">+SUMIF(AGRIVETAM!F:F,'ALL 2020'!C322,AGRIVETAM!D:D)</f>
        <v>0</v>
      </c>
      <c r="AH322" s="15" t="n">
        <f aca="false">+SUMIF(EUROPAINTS!F:F,'ALL 2020'!C322,EUROPAINTS!D:D)</f>
        <v>0</v>
      </c>
      <c r="AI322" s="15" t="n">
        <f aca="false">+SUMIF('VET ABE'!F:F,'ALL 2020'!C322,'VET ABE'!E:E)</f>
        <v>0</v>
      </c>
      <c r="AJ322" s="15" t="n">
        <f aca="false">SUMIF('VET FIA'!F:F,'ALL 2020'!C322,'VET FIA'!E:E)</f>
        <v>0</v>
      </c>
      <c r="AK322" s="15" t="n">
        <f aca="false">+SUMIF('CSS SAKAY'!F:F,'ALL 2020'!C322,'CSS SAKAY'!D:D)</f>
        <v>0</v>
      </c>
      <c r="AL322" s="15" t="n">
        <f aca="false">+SUMIF(AGRIMA!F:F,'ALL 2020'!C322,AGRIMA!D:D)</f>
        <v>-50363767.81</v>
      </c>
      <c r="AM322" s="15" t="n">
        <f aca="false">SUMIF('United Malagasy'!F:F,'ALL 2020'!C322,'United Malagasy'!D:D)</f>
        <v>0</v>
      </c>
      <c r="AN322" s="15" t="n">
        <f aca="false">+SUMIF(NUTRIFOOD!E:E,'ALL 2020'!C322,NUTRIFOOD!D:D)</f>
        <v>0</v>
      </c>
      <c r="AO322" s="15" t="n">
        <f aca="false">+SUMIF(FERRIS!H:H,'ALL 2020'!C322,FERRIS!F:F)</f>
        <v>0</v>
      </c>
      <c r="AP322" s="15" t="n">
        <f aca="false">+SUMIF(SEM!F:F,'ALL 2020'!C322,SEM!D:D)</f>
        <v>-4205027.76</v>
      </c>
      <c r="AQ322" s="15" t="n">
        <f aca="false">+SUMIF(Madatrade!F:F,'ALL 2020'!C322,Madatrade!D:D)</f>
        <v>-36002364</v>
      </c>
      <c r="AR322" s="15" t="n">
        <f aca="false">+SUMIF('FLY TECH'!F:F,'ALL 2020'!C322,'FLY TECH'!E:E)</f>
        <v>-5044866.52</v>
      </c>
      <c r="AS322" s="15" t="n">
        <f aca="false">+SUMIF('FIRST INVESTISSEMENT'!G:G,'ALL 2020'!C322,'FIRST INVESTISSEMENT'!E:E)</f>
        <v>0</v>
      </c>
      <c r="AT322" s="105" t="n">
        <f aca="false">+SUM(F322:AS322)</f>
        <v>-1736726071.6383</v>
      </c>
      <c r="AU322" s="106" t="n">
        <f aca="false">+AT322/$AW$3</f>
        <v>-402389.330101787</v>
      </c>
    </row>
    <row r="323" customFormat="false" ht="17.25" hidden="false" customHeight="true" outlineLevel="0" collapsed="false">
      <c r="A323" s="6" t="str">
        <f aca="false">+LEFT(B323)</f>
        <v>7</v>
      </c>
      <c r="B323" s="6" t="str">
        <f aca="false">+LEFT(C323,3)</f>
        <v>721</v>
      </c>
      <c r="C323" s="20" t="n">
        <v>72100000</v>
      </c>
      <c r="D323" s="46" t="s">
        <v>2987</v>
      </c>
      <c r="E323" s="57" t="s">
        <v>1323</v>
      </c>
      <c r="F323" s="15" t="n">
        <f aca="false">+SUMIF(AGRIFARM!H:H,C323,AGRIFARM!L:L)</f>
        <v>0</v>
      </c>
      <c r="G323" s="15" t="n">
        <f aca="false">+SUMIF(AGRICORP!I:I,C323,AGRICORP!E:E)</f>
        <v>0</v>
      </c>
      <c r="H323" s="15" t="n">
        <f aca="false">+SUMIF(SMTP!D:D,'ALL 2020'!C323,SMTP!G:G)</f>
        <v>0</v>
      </c>
      <c r="I323" s="15" t="n">
        <f aca="false">+SUMIF(AGRIVET!G:G,C323,AGRIVET!E:E)</f>
        <v>0</v>
      </c>
      <c r="J323" s="15"/>
      <c r="K323" s="15"/>
      <c r="L323" s="15" t="n">
        <f aca="false">+SUMIF(LMOI!F:F,'ALL 2020'!C323,LMOI!D:D)</f>
        <v>0</v>
      </c>
      <c r="M323" s="15" t="n">
        <f aca="false">+SUMIF(TARTINE!G:G,'ALL 2020'!C323,TARTINE!E:E)</f>
        <v>0</v>
      </c>
      <c r="N323" s="15" t="n">
        <f aca="false">+SUMIF(IDF!F:F,'ALL 2020'!C323,IDF!D:D)</f>
        <v>0</v>
      </c>
      <c r="O323" s="15" t="n">
        <f aca="false">+SUMIF(RYA!G:G,C323,RYA!E:E)</f>
        <v>0</v>
      </c>
      <c r="P323" s="15" t="n">
        <f aca="false">+SUMIF('SCI NOAH'!G:G,'ALL 2020'!C323,'SCI NOAH'!E:E)</f>
        <v>-36292099.54</v>
      </c>
      <c r="Q323" s="15" t="n">
        <f aca="false">+SUMIF(SIM!F:F,'ALL 2020'!C323,SIM!D:D)</f>
        <v>0</v>
      </c>
      <c r="R323" s="15" t="n">
        <f aca="false">+SUMIF('First Energy'!F:F,'ALL 2020'!C323,'First Energy'!D:D)</f>
        <v>-427040320.01</v>
      </c>
      <c r="S323" s="15" t="n">
        <f aca="false">+SUMIF('ID Motors'!G:G,C323,'ID Motors'!E:E)</f>
        <v>0</v>
      </c>
      <c r="T323" s="15" t="n">
        <f aca="false">+SUMIF('ID RENTAL'!G:G,'ALL 2020'!C323,'ID RENTAL'!E:E)</f>
        <v>0</v>
      </c>
      <c r="U323" s="15" t="n">
        <f aca="false">+SUMIF('MCM '!G:G,'ALL 2020'!C323,'MCM '!E:E)</f>
        <v>0</v>
      </c>
      <c r="V323" s="15" t="n">
        <f aca="false">SUMIF(AGRIMOTORS!G:G,C323,AGRIMOTORS!E:E)</f>
        <v>0</v>
      </c>
      <c r="W323" s="15" t="n">
        <f aca="false">+SUMIF(BOVIMA!F:F,'ALL 2020'!C323,BOVIMA!D:D)</f>
        <v>-6008769667.9</v>
      </c>
      <c r="X323" s="15" t="n">
        <f aca="false">+SUMIF(AGRIFEED!F:F,'ALL 2020'!C323,AGRIFEED!D:D)</f>
        <v>0</v>
      </c>
      <c r="Y323" s="15" t="n">
        <f aca="false">SUMIF(AMIP!F:F,'ALL 2020'!C323,AMIP!D:D)</f>
        <v>0</v>
      </c>
      <c r="Z323" s="15" t="n">
        <f aca="false">+SUMIF(ISF!G:G,'ALL 2020'!C323,ISF!E:E)</f>
        <v>0</v>
      </c>
      <c r="AA323" s="29" t="n">
        <f aca="false">+SUMIF(DISCOI!G:G,'ALL 2020'!C323,DISCOI!E:E)</f>
        <v>0</v>
      </c>
      <c r="AB323" s="15" t="n">
        <f aca="false">+SUMIF(MABEL!F:F,'ALL 2020'!C323,MABEL!D:D)</f>
        <v>-186386254.46</v>
      </c>
      <c r="AC323" s="15" t="n">
        <f aca="false">+SUMIF(NMP!F:F,'ALL 2020'!C323,NMP!D:D)</f>
        <v>0</v>
      </c>
      <c r="AD323" s="15" t="n">
        <f aca="false">SUMIF('AMCHO '!F:F,'ALL 2020'!C323,'AMCHO '!D:D)</f>
        <v>0</v>
      </c>
      <c r="AE323" s="41" t="n">
        <f aca="false">+SUMIF(CONFORTIS!G:G,'ALL 2020'!C323,CONFORTIS!E:E)</f>
        <v>0</v>
      </c>
      <c r="AF323" s="15" t="n">
        <f aca="false">+SUMIF('IRS IMMO'!G:G,'ALL 2020'!C323,'IRS IMMO'!E:E)</f>
        <v>0</v>
      </c>
      <c r="AG323" s="15" t="n">
        <f aca="false">+SUMIF(AGRIVETAM!F:F,'ALL 2020'!C323,AGRIVETAM!D:D)</f>
        <v>0</v>
      </c>
      <c r="AH323" s="15" t="n">
        <f aca="false">+SUMIF(EUROPAINTS!F:F,'ALL 2020'!C323,EUROPAINTS!D:D)</f>
        <v>0</v>
      </c>
      <c r="AI323" s="15" t="n">
        <f aca="false">+SUMIF('VET ABE'!F:F,'ALL 2020'!C323,'VET ABE'!E:E)</f>
        <v>0</v>
      </c>
      <c r="AJ323" s="15" t="n">
        <f aca="false">SUMIF('VET FIA'!F:F,'ALL 2020'!C323,'VET FIA'!E:E)</f>
        <v>0</v>
      </c>
      <c r="AK323" s="15" t="n">
        <f aca="false">+SUMIF('CSS SAKAY'!F:F,'ALL 2020'!C323,'CSS SAKAY'!D:D)</f>
        <v>0</v>
      </c>
      <c r="AL323" s="15" t="n">
        <f aca="false">+SUMIF(AGRIMA!F:F,'ALL 2020'!C323,AGRIMA!D:D)</f>
        <v>0</v>
      </c>
      <c r="AM323" s="15" t="n">
        <f aca="false">SUMIF('United Malagasy'!F:F,'ALL 2020'!C323,'United Malagasy'!D:D)</f>
        <v>0</v>
      </c>
      <c r="AN323" s="15" t="n">
        <f aca="false">+SUMIF(NUTRIFOOD!E:E,'ALL 2020'!C323,NUTRIFOOD!D:D)</f>
        <v>0</v>
      </c>
      <c r="AO323" s="15" t="n">
        <f aca="false">+SUMIF(FERRIS!H:H,'ALL 2020'!C323,FERRIS!F:F)</f>
        <v>0</v>
      </c>
      <c r="AP323" s="15" t="n">
        <f aca="false">+SUMIF(SEM!F:F,'ALL 2020'!C323,SEM!D:D)</f>
        <v>0</v>
      </c>
      <c r="AQ323" s="15" t="n">
        <f aca="false">+SUMIF(Madatrade!F:F,'ALL 2020'!C323,Madatrade!D:D)</f>
        <v>0</v>
      </c>
      <c r="AR323" s="15" t="n">
        <f aca="false">+SUMIF('FLY TECH'!F:F,'ALL 2020'!C323,'FLY TECH'!E:E)</f>
        <v>0</v>
      </c>
      <c r="AS323" s="15" t="n">
        <f aca="false">+SUMIF('FIRST INVESTISSEMENT'!G:G,'ALL 2020'!C323,'FIRST INVESTISSEMENT'!E:E)</f>
        <v>0</v>
      </c>
      <c r="AT323" s="105" t="n">
        <f aca="false">+SUM(F323:AS323)</f>
        <v>-6658488341.91</v>
      </c>
      <c r="AU323" s="106" t="n">
        <f aca="false">+AT323/$AW$3</f>
        <v>-1542733.02344351</v>
      </c>
    </row>
    <row r="324" customFormat="false" ht="17.25" hidden="false" customHeight="true" outlineLevel="0" collapsed="false">
      <c r="A324" s="6" t="str">
        <f aca="false">+LEFT(B324)</f>
        <v>7</v>
      </c>
      <c r="B324" s="6" t="str">
        <f aca="false">+LEFT(C324,3)</f>
        <v>785</v>
      </c>
      <c r="C324" s="20" t="n">
        <v>78500000</v>
      </c>
      <c r="D324" s="46" t="s">
        <v>2988</v>
      </c>
      <c r="E324" s="57" t="s">
        <v>507</v>
      </c>
      <c r="F324" s="15" t="n">
        <f aca="false">+SUMIF(AGRIFARM!H:H,C324,AGRIFARM!L:L)</f>
        <v>-8240059.6</v>
      </c>
      <c r="G324" s="15" t="n">
        <f aca="false">+SUMIF(AGRICORP!I:I,C324,AGRICORP!E:E)</f>
        <v>0</v>
      </c>
      <c r="H324" s="15" t="n">
        <f aca="false">+SUMIF(SMTP!D:D,'ALL 2020'!C324,SMTP!G:G)</f>
        <v>-26143487.9</v>
      </c>
      <c r="I324" s="15" t="n">
        <f aca="false">+SUMIF(AGRIVET!G:G,C324,AGRIVET!E:E)</f>
        <v>-76868000</v>
      </c>
      <c r="J324" s="15" t="n">
        <f aca="false">+SUMIF(AGRIVAL!G:G,'ALL 2020'!C324,AGRIVAL!E:E)</f>
        <v>-23524400</v>
      </c>
      <c r="K324" s="15" t="n">
        <f aca="false">+SUMIF(AGRIKOBA!G:G,'ALL 2020'!C324,AGRIKOBA!E:E)</f>
        <v>0</v>
      </c>
      <c r="L324" s="15" t="n">
        <f aca="false">+SUMIF(LMOI!F:F,'ALL 2020'!C324,LMOI!D:D)</f>
        <v>0</v>
      </c>
      <c r="M324" s="15" t="n">
        <f aca="false">+SUMIF(TARTINE!G:G,'ALL 2020'!C324,TARTINE!E:E)</f>
        <v>0</v>
      </c>
      <c r="N324" s="15" t="n">
        <f aca="false">+SUMIF(IDF!F:F,'ALL 2020'!C324,IDF!D:D)</f>
        <v>0</v>
      </c>
      <c r="O324" s="15" t="n">
        <f aca="false">+SUMIF(RYA!G:G,C324,RYA!E:E)</f>
        <v>0</v>
      </c>
      <c r="P324" s="15" t="n">
        <f aca="false">+SUMIF('SCI NOAH'!G:G,'ALL 2020'!C324,'SCI NOAH'!E:E)</f>
        <v>0</v>
      </c>
      <c r="Q324" s="15" t="n">
        <f aca="false">+SUMIF(SIM!F:F,'ALL 2020'!C324,SIM!D:D)</f>
        <v>0</v>
      </c>
      <c r="R324" s="15" t="n">
        <f aca="false">+SUMIF('First Energy'!F:F,'ALL 2020'!C324,'First Energy'!D:D)</f>
        <v>-3306817961.92</v>
      </c>
      <c r="S324" s="15" t="n">
        <f aca="false">+SUMIF('ID Motors'!G:G,C324,'ID Motors'!E:E)</f>
        <v>-10287023.61</v>
      </c>
      <c r="T324" s="15" t="n">
        <f aca="false">+SUMIF('ID RENTAL'!G:G,'ALL 2020'!C324,'ID RENTAL'!E:E)</f>
        <v>0</v>
      </c>
      <c r="U324" s="15" t="n">
        <f aca="false">+SUMIF('MCM '!G:G,'ALL 2020'!C324,'MCM '!E:E)</f>
        <v>0</v>
      </c>
      <c r="V324" s="15" t="n">
        <f aca="false">SUMIF(AGRIMOTORS!G:G,C324,AGRIMOTORS!E:E)</f>
        <v>0</v>
      </c>
      <c r="W324" s="15" t="n">
        <f aca="false">+SUMIF(BOVIMA!F:F,'ALL 2020'!C324,BOVIMA!D:D)</f>
        <v>0</v>
      </c>
      <c r="X324" s="15" t="n">
        <f aca="false">+SUMIF(AGRIFEED!F:F,'ALL 2020'!C324,AGRIFEED!D:D)</f>
        <v>0</v>
      </c>
      <c r="Y324" s="15" t="n">
        <f aca="false">SUMIF(AMIP!F:F,'ALL 2020'!C324,AMIP!D:D)</f>
        <v>0</v>
      </c>
      <c r="Z324" s="15" t="n">
        <f aca="false">+SUMIF(ISF!G:G,'ALL 2020'!C324,ISF!E:E)</f>
        <v>0</v>
      </c>
      <c r="AA324" s="29" t="n">
        <f aca="false">+SUMIF(DISCOI!G:G,'ALL 2020'!C324,DISCOI!E:E)</f>
        <v>-13168242.04</v>
      </c>
      <c r="AB324" s="15" t="n">
        <f aca="false">+SUMIF(MABEL!F:F,'ALL 2020'!C324,MABEL!D:D)</f>
        <v>0</v>
      </c>
      <c r="AC324" s="15" t="n">
        <f aca="false">+SUMIF(NMP!F:F,'ALL 2020'!C324,NMP!D:D)</f>
        <v>0</v>
      </c>
      <c r="AD324" s="15" t="n">
        <f aca="false">SUMIF('AMCHO '!F:F,'ALL 2020'!C324,'AMCHO '!D:D)</f>
        <v>0</v>
      </c>
      <c r="AE324" s="41" t="n">
        <f aca="false">+SUMIF(CONFORTIS!G:G,'ALL 2020'!C324,CONFORTIS!E:E)</f>
        <v>0</v>
      </c>
      <c r="AF324" s="15" t="n">
        <f aca="false">+SUMIF('IRS IMMO'!G:G,'ALL 2020'!C324,'IRS IMMO'!E:E)</f>
        <v>0</v>
      </c>
      <c r="AG324" s="15" t="n">
        <f aca="false">+SUMIF(AGRIVETAM!F:F,'ALL 2020'!C324,AGRIVETAM!D:D)</f>
        <v>0</v>
      </c>
      <c r="AH324" s="15" t="n">
        <f aca="false">+SUMIF(EUROPAINTS!F:F,'ALL 2020'!C324,EUROPAINTS!D:D)</f>
        <v>0</v>
      </c>
      <c r="AI324" s="15" t="n">
        <f aca="false">+SUMIF('VET ABE'!F:F,'ALL 2020'!C324,'VET ABE'!E:E)</f>
        <v>0</v>
      </c>
      <c r="AJ324" s="15" t="n">
        <f aca="false">SUMIF('VET FIA'!F:F,'ALL 2020'!C324,'VET FIA'!E:E)</f>
        <v>0</v>
      </c>
      <c r="AK324" s="15" t="n">
        <f aca="false">+SUMIF('CSS SAKAY'!F:F,'ALL 2020'!C324,'CSS SAKAY'!D:D)</f>
        <v>0</v>
      </c>
      <c r="AL324" s="15" t="n">
        <f aca="false">+SUMIF(AGRIMA!F:F,'ALL 2020'!C324,AGRIMA!D:D)</f>
        <v>0</v>
      </c>
      <c r="AM324" s="15" t="n">
        <f aca="false">SUMIF('United Malagasy'!F:F,'ALL 2020'!C324,'United Malagasy'!D:D)</f>
        <v>0</v>
      </c>
      <c r="AN324" s="15" t="n">
        <f aca="false">+SUMIF(NUTRIFOOD!E:E,'ALL 2020'!C324,NUTRIFOOD!D:D)</f>
        <v>0</v>
      </c>
      <c r="AO324" s="15" t="n">
        <f aca="false">+SUMIF(FERRIS!H:H,'ALL 2020'!C324,FERRIS!F:F)</f>
        <v>0</v>
      </c>
      <c r="AP324" s="15" t="n">
        <f aca="false">+SUMIF(SEM!F:F,'ALL 2020'!C324,SEM!D:D)</f>
        <v>0</v>
      </c>
      <c r="AQ324" s="15" t="n">
        <f aca="false">+SUMIF(Madatrade!F:F,'ALL 2020'!C324,Madatrade!D:D)</f>
        <v>0</v>
      </c>
      <c r="AR324" s="15" t="n">
        <f aca="false">+SUMIF('FLY TECH'!F:F,'ALL 2020'!C324,'FLY TECH'!E:E)</f>
        <v>0</v>
      </c>
      <c r="AS324" s="15" t="n">
        <f aca="false">+SUMIF('FIRST INVESTISSEMENT'!G:G,'ALL 2020'!C324,'FIRST INVESTISSEMENT'!E:E)</f>
        <v>0</v>
      </c>
      <c r="AT324" s="105" t="n">
        <f aca="false">+SUM(F324:AS324)</f>
        <v>-3465049175.07</v>
      </c>
      <c r="AU324" s="106" t="n">
        <f aca="false">+AT324/$AW$3</f>
        <v>-802831.741341275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0.72"/>
    <col collapsed="false" customWidth="true" hidden="false" outlineLevel="0" max="2" min="2" style="1" width="9.3"/>
    <col collapsed="false" customWidth="true" hidden="false" outlineLevel="0" max="3" min="3" style="126" width="55.15"/>
    <col collapsed="false" customWidth="true" hidden="false" outlineLevel="0" max="6" min="4" style="3" width="17.58"/>
    <col collapsed="false" customWidth="true" hidden="false" outlineLevel="0" max="8" min="7" style="2" width="12.44"/>
  </cols>
  <sheetData>
    <row r="1" customFormat="false" ht="17.25" hidden="false" customHeight="true" outlineLevel="0" collapsed="false">
      <c r="A1" s="127" t="s">
        <v>3028</v>
      </c>
      <c r="B1" s="128" t="s">
        <v>1669</v>
      </c>
      <c r="C1" s="127" t="s">
        <v>3029</v>
      </c>
      <c r="D1" s="129" t="s">
        <v>3030</v>
      </c>
      <c r="E1" s="129" t="s">
        <v>3031</v>
      </c>
      <c r="F1" s="129" t="s">
        <v>3032</v>
      </c>
    </row>
    <row r="2" customFormat="false" ht="17.25" hidden="false" customHeight="true" outlineLevel="0" collapsed="false">
      <c r="A2" s="130" t="s">
        <v>100</v>
      </c>
      <c r="B2" s="131" t="n">
        <v>10100000</v>
      </c>
      <c r="C2" s="132" t="s">
        <v>1</v>
      </c>
      <c r="D2" s="133" t="n">
        <v>0</v>
      </c>
      <c r="E2" s="133" t="n">
        <v>3540000000</v>
      </c>
      <c r="F2" s="133" t="n">
        <v>-3540000000</v>
      </c>
      <c r="G2" s="132"/>
      <c r="H2" s="132"/>
    </row>
    <row r="3" customFormat="false" ht="17.25" hidden="false" customHeight="true" outlineLevel="0" collapsed="false">
      <c r="A3" s="130" t="s">
        <v>100</v>
      </c>
      <c r="B3" s="131" t="n">
        <v>10610000</v>
      </c>
      <c r="C3" s="132" t="s">
        <v>214</v>
      </c>
      <c r="D3" s="133" t="n">
        <v>0</v>
      </c>
      <c r="E3" s="133" t="n">
        <v>354000000</v>
      </c>
      <c r="F3" s="133" t="n">
        <v>-354000000</v>
      </c>
      <c r="G3" s="134"/>
      <c r="H3" s="132"/>
    </row>
    <row r="4" customFormat="false" ht="17.25" hidden="false" customHeight="true" outlineLevel="0" collapsed="false">
      <c r="A4" s="130" t="s">
        <v>100</v>
      </c>
      <c r="B4" s="131" t="n">
        <v>11000000</v>
      </c>
      <c r="C4" s="132" t="s">
        <v>215</v>
      </c>
      <c r="D4" s="133" t="n">
        <v>0</v>
      </c>
      <c r="E4" s="133" t="n">
        <v>8509870977.06</v>
      </c>
      <c r="F4" s="133" t="n">
        <v>-8509870977.06</v>
      </c>
      <c r="G4" s="134"/>
      <c r="H4" s="132"/>
    </row>
    <row r="5" customFormat="false" ht="17.25" hidden="false" customHeight="true" outlineLevel="0" collapsed="false">
      <c r="A5" s="130" t="s">
        <v>100</v>
      </c>
      <c r="B5" s="131" t="n">
        <v>16100000</v>
      </c>
      <c r="C5" s="132" t="s">
        <v>216</v>
      </c>
      <c r="D5" s="133" t="n">
        <v>0</v>
      </c>
      <c r="E5" s="133" t="n">
        <v>2000000000</v>
      </c>
      <c r="F5" s="133" t="n">
        <v>-2000000000</v>
      </c>
      <c r="G5" s="134"/>
      <c r="H5" s="132"/>
    </row>
    <row r="6" customFormat="false" ht="17.25" hidden="false" customHeight="true" outlineLevel="0" collapsed="false">
      <c r="A6" s="130" t="s">
        <v>100</v>
      </c>
      <c r="B6" s="131" t="n">
        <v>16120000</v>
      </c>
      <c r="C6" s="132" t="s">
        <v>217</v>
      </c>
      <c r="D6" s="133" t="n">
        <v>0</v>
      </c>
      <c r="E6" s="133" t="n">
        <v>1894675228.9</v>
      </c>
      <c r="F6" s="133" t="n">
        <v>-1894675228.9</v>
      </c>
      <c r="G6" s="134"/>
      <c r="H6" s="132"/>
    </row>
    <row r="7" customFormat="false" ht="17.25" hidden="false" customHeight="true" outlineLevel="0" collapsed="false">
      <c r="A7" s="130" t="s">
        <v>100</v>
      </c>
      <c r="B7" s="131" t="n">
        <v>16130000</v>
      </c>
      <c r="C7" s="132" t="s">
        <v>218</v>
      </c>
      <c r="D7" s="133" t="n">
        <v>0</v>
      </c>
      <c r="E7" s="133" t="n">
        <v>4000000000</v>
      </c>
      <c r="F7" s="133" t="n">
        <v>-4000000000</v>
      </c>
      <c r="G7" s="134"/>
      <c r="H7" s="132"/>
    </row>
    <row r="8" customFormat="false" ht="17.25" hidden="false" customHeight="true" outlineLevel="0" collapsed="false">
      <c r="A8" s="130" t="s">
        <v>100</v>
      </c>
      <c r="B8" s="131" t="n">
        <v>16884000</v>
      </c>
      <c r="C8" s="132" t="s">
        <v>1456</v>
      </c>
      <c r="D8" s="133" t="n">
        <v>0</v>
      </c>
      <c r="E8" s="133" t="n">
        <v>30840096.92</v>
      </c>
      <c r="F8" s="133" t="n">
        <v>-30840096.92</v>
      </c>
      <c r="G8" s="134"/>
      <c r="H8" s="132"/>
    </row>
    <row r="9" customFormat="false" ht="17.25" hidden="false" customHeight="true" outlineLevel="0" collapsed="false">
      <c r="A9" s="130" t="s">
        <v>100</v>
      </c>
      <c r="B9" s="131" t="n">
        <v>20400000</v>
      </c>
      <c r="C9" s="132" t="s">
        <v>5</v>
      </c>
      <c r="D9" s="133" t="n">
        <v>4832320.36</v>
      </c>
      <c r="E9" s="133" t="n">
        <v>0</v>
      </c>
      <c r="F9" s="133" t="n">
        <v>4832320.36</v>
      </c>
      <c r="G9" s="132"/>
      <c r="H9" s="132"/>
    </row>
    <row r="10" customFormat="false" ht="17.25" hidden="false" customHeight="true" outlineLevel="0" collapsed="false">
      <c r="A10" s="130" t="s">
        <v>100</v>
      </c>
      <c r="B10" s="131" t="n">
        <v>21100000</v>
      </c>
      <c r="C10" s="132" t="s">
        <v>224</v>
      </c>
      <c r="D10" s="133" t="n">
        <v>734848628.33</v>
      </c>
      <c r="E10" s="133" t="n">
        <v>0</v>
      </c>
      <c r="F10" s="133" t="n">
        <v>734848628.33</v>
      </c>
      <c r="G10" s="135"/>
      <c r="H10" s="132"/>
    </row>
    <row r="11" customFormat="false" ht="17.25" hidden="false" customHeight="true" outlineLevel="0" collapsed="false">
      <c r="A11" s="130" t="s">
        <v>100</v>
      </c>
      <c r="B11" s="131" t="n">
        <v>21300000</v>
      </c>
      <c r="C11" s="132" t="s">
        <v>226</v>
      </c>
      <c r="D11" s="133" t="n">
        <v>8687289999.27</v>
      </c>
      <c r="E11" s="133" t="n">
        <v>0</v>
      </c>
      <c r="F11" s="133" t="n">
        <v>8687289999.27</v>
      </c>
      <c r="G11" s="135"/>
      <c r="H11" s="132"/>
    </row>
    <row r="12" customFormat="false" ht="17.25" hidden="false" customHeight="true" outlineLevel="0" collapsed="false">
      <c r="A12" s="130" t="s">
        <v>100</v>
      </c>
      <c r="B12" s="131" t="n">
        <v>21540000</v>
      </c>
      <c r="C12" s="132" t="s">
        <v>229</v>
      </c>
      <c r="D12" s="133" t="n">
        <v>4793102017.22</v>
      </c>
      <c r="E12" s="133" t="n">
        <v>0</v>
      </c>
      <c r="F12" s="133" t="n">
        <v>4793102017.22</v>
      </c>
      <c r="G12" s="135"/>
      <c r="H12" s="132"/>
    </row>
    <row r="13" customFormat="false" ht="17.25" hidden="false" customHeight="true" outlineLevel="0" collapsed="false">
      <c r="A13" s="130" t="s">
        <v>100</v>
      </c>
      <c r="B13" s="131" t="n">
        <v>21830000</v>
      </c>
      <c r="C13" s="132" t="s">
        <v>11</v>
      </c>
      <c r="D13" s="133" t="n">
        <v>901078319.99</v>
      </c>
      <c r="E13" s="133" t="n">
        <v>0</v>
      </c>
      <c r="F13" s="133" t="n">
        <v>901078319.99</v>
      </c>
      <c r="G13" s="135"/>
      <c r="H13" s="132"/>
    </row>
    <row r="14" customFormat="false" ht="17.25" hidden="false" customHeight="true" outlineLevel="0" collapsed="false">
      <c r="A14" s="130" t="s">
        <v>100</v>
      </c>
      <c r="B14" s="131" t="n">
        <v>21200000</v>
      </c>
      <c r="C14" s="132" t="s">
        <v>225</v>
      </c>
      <c r="D14" s="133" t="n">
        <v>1103218676.63</v>
      </c>
      <c r="E14" s="133" t="n">
        <v>0</v>
      </c>
      <c r="F14" s="133" t="n">
        <v>1103218676.63</v>
      </c>
      <c r="G14" s="135"/>
      <c r="H14" s="132"/>
    </row>
    <row r="15" customFormat="false" ht="17.25" hidden="false" customHeight="true" outlineLevel="0" collapsed="false">
      <c r="A15" s="130" t="s">
        <v>100</v>
      </c>
      <c r="B15" s="131" t="n">
        <v>21500000</v>
      </c>
      <c r="C15" s="132" t="s">
        <v>227</v>
      </c>
      <c r="D15" s="133" t="n">
        <v>290037763.62</v>
      </c>
      <c r="E15" s="133" t="n">
        <v>0</v>
      </c>
      <c r="F15" s="133" t="n">
        <v>290037763.62</v>
      </c>
      <c r="G15" s="135"/>
      <c r="H15" s="132"/>
    </row>
    <row r="16" customFormat="false" ht="17.25" hidden="false" customHeight="true" outlineLevel="0" collapsed="false">
      <c r="A16" s="130" t="s">
        <v>100</v>
      </c>
      <c r="B16" s="131" t="n">
        <v>21520000</v>
      </c>
      <c r="C16" s="132" t="s">
        <v>230</v>
      </c>
      <c r="D16" s="133" t="n">
        <v>33571787.55</v>
      </c>
      <c r="E16" s="133" t="n">
        <v>0</v>
      </c>
      <c r="F16" s="133" t="n">
        <v>33571787.55</v>
      </c>
      <c r="G16" s="135"/>
      <c r="H16" s="132"/>
    </row>
    <row r="17" customFormat="false" ht="17.25" hidden="false" customHeight="true" outlineLevel="0" collapsed="false">
      <c r="A17" s="130" t="s">
        <v>100</v>
      </c>
      <c r="B17" s="131" t="n">
        <v>21820000</v>
      </c>
      <c r="C17" s="132" t="s">
        <v>10</v>
      </c>
      <c r="D17" s="133" t="n">
        <v>56439391.45</v>
      </c>
      <c r="E17" s="133" t="n">
        <v>0</v>
      </c>
      <c r="F17" s="133" t="n">
        <v>56439391.45</v>
      </c>
      <c r="G17" s="135"/>
      <c r="H17" s="132"/>
    </row>
    <row r="18" customFormat="false" ht="17.25" hidden="false" customHeight="true" outlineLevel="0" collapsed="false">
      <c r="A18" s="130" t="s">
        <v>100</v>
      </c>
      <c r="B18" s="131" t="n">
        <v>21840000</v>
      </c>
      <c r="C18" s="132" t="s">
        <v>12</v>
      </c>
      <c r="D18" s="133" t="n">
        <v>95049060.35</v>
      </c>
      <c r="E18" s="133" t="n">
        <v>0</v>
      </c>
      <c r="F18" s="133" t="n">
        <v>95049060.35</v>
      </c>
      <c r="G18" s="135"/>
      <c r="H18" s="132"/>
    </row>
    <row r="19" customFormat="false" ht="17.25" hidden="false" customHeight="true" outlineLevel="0" collapsed="false">
      <c r="A19" s="130" t="s">
        <v>100</v>
      </c>
      <c r="B19" s="131" t="n">
        <v>23200000</v>
      </c>
      <c r="C19" s="132" t="s">
        <v>236</v>
      </c>
      <c r="D19" s="133" t="n">
        <v>1751661600.75</v>
      </c>
      <c r="E19" s="133" t="n">
        <v>0</v>
      </c>
      <c r="F19" s="133" t="n">
        <v>1751661600.75</v>
      </c>
      <c r="G19" s="135"/>
      <c r="H19" s="132"/>
    </row>
    <row r="20" customFormat="false" ht="17.25" hidden="false" customHeight="true" outlineLevel="0" collapsed="false">
      <c r="A20" s="130" t="s">
        <v>100</v>
      </c>
      <c r="B20" s="131" t="n">
        <v>27500000</v>
      </c>
      <c r="C20" s="132" t="s">
        <v>14</v>
      </c>
      <c r="D20" s="133" t="n">
        <v>1200000</v>
      </c>
      <c r="E20" s="133" t="n">
        <v>0</v>
      </c>
      <c r="F20" s="133" t="n">
        <v>1200000</v>
      </c>
      <c r="G20" s="135"/>
      <c r="H20" s="132"/>
    </row>
    <row r="21" customFormat="false" ht="17.25" hidden="false" customHeight="true" outlineLevel="0" collapsed="false">
      <c r="A21" s="130" t="s">
        <v>100</v>
      </c>
      <c r="B21" s="131" t="n">
        <v>28040000</v>
      </c>
      <c r="C21" s="132" t="s">
        <v>239</v>
      </c>
      <c r="D21" s="133" t="n">
        <v>0</v>
      </c>
      <c r="E21" s="133" t="n">
        <v>3868540.9</v>
      </c>
      <c r="F21" s="133" t="n">
        <v>-3868540.9</v>
      </c>
      <c r="G21" s="132"/>
      <c r="H21" s="132"/>
    </row>
    <row r="22" customFormat="false" ht="17.25" hidden="false" customHeight="true" outlineLevel="0" collapsed="false">
      <c r="A22" s="130" t="s">
        <v>100</v>
      </c>
      <c r="B22" s="131" t="n">
        <v>28120000</v>
      </c>
      <c r="C22" s="132" t="s">
        <v>241</v>
      </c>
      <c r="D22" s="133" t="n">
        <v>0</v>
      </c>
      <c r="E22" s="133" t="n">
        <v>238397239.98</v>
      </c>
      <c r="F22" s="133" t="n">
        <v>-238397239.98</v>
      </c>
      <c r="G22" s="132"/>
      <c r="H22" s="132"/>
    </row>
    <row r="23" customFormat="false" ht="17.25" hidden="false" customHeight="true" outlineLevel="0" collapsed="false">
      <c r="A23" s="130" t="s">
        <v>100</v>
      </c>
      <c r="B23" s="131" t="n">
        <v>28130000</v>
      </c>
      <c r="C23" s="132" t="s">
        <v>242</v>
      </c>
      <c r="D23" s="133" t="n">
        <v>0</v>
      </c>
      <c r="E23" s="133" t="n">
        <v>2104097875.43</v>
      </c>
      <c r="F23" s="133" t="n">
        <v>-2104097875.43</v>
      </c>
      <c r="G23" s="132"/>
      <c r="H23" s="132"/>
    </row>
    <row r="24" customFormat="false" ht="17.25" hidden="false" customHeight="true" outlineLevel="0" collapsed="false">
      <c r="A24" s="130" t="s">
        <v>100</v>
      </c>
      <c r="B24" s="131" t="n">
        <v>28150000</v>
      </c>
      <c r="C24" s="132" t="s">
        <v>243</v>
      </c>
      <c r="D24" s="133" t="n">
        <v>0</v>
      </c>
      <c r="E24" s="133" t="n">
        <v>176347059.71</v>
      </c>
      <c r="F24" s="133" t="n">
        <v>-176347059.71</v>
      </c>
      <c r="G24" s="132"/>
      <c r="H24" s="132"/>
    </row>
    <row r="25" customFormat="false" ht="17.25" hidden="false" customHeight="true" outlineLevel="0" collapsed="false">
      <c r="A25" s="130" t="s">
        <v>100</v>
      </c>
      <c r="B25" s="131" t="n">
        <v>28152000</v>
      </c>
      <c r="C25" s="132" t="s">
        <v>584</v>
      </c>
      <c r="D25" s="133" t="n">
        <v>0</v>
      </c>
      <c r="E25" s="133" t="n">
        <v>4126812.04</v>
      </c>
      <c r="F25" s="133" t="n">
        <v>-4126812.04</v>
      </c>
      <c r="G25" s="132"/>
      <c r="H25" s="132"/>
    </row>
    <row r="26" customFormat="false" ht="17.25" hidden="false" customHeight="true" outlineLevel="0" collapsed="false">
      <c r="A26" s="130" t="s">
        <v>100</v>
      </c>
      <c r="B26" s="131" t="n">
        <v>28154000</v>
      </c>
      <c r="C26" s="132" t="s">
        <v>248</v>
      </c>
      <c r="D26" s="133" t="n">
        <v>0</v>
      </c>
      <c r="E26" s="133" t="n">
        <v>2450054193.36</v>
      </c>
      <c r="F26" s="133" t="n">
        <v>-2450054193.36</v>
      </c>
      <c r="G26" s="132"/>
      <c r="H26" s="132"/>
    </row>
    <row r="27" customFormat="false" ht="17.25" hidden="false" customHeight="true" outlineLevel="0" collapsed="false">
      <c r="A27" s="130" t="s">
        <v>100</v>
      </c>
      <c r="B27" s="131" t="n">
        <v>28182000</v>
      </c>
      <c r="C27" s="132" t="s">
        <v>17</v>
      </c>
      <c r="D27" s="133" t="n">
        <v>0</v>
      </c>
      <c r="E27" s="133" t="n">
        <v>32673032.26</v>
      </c>
      <c r="F27" s="133" t="n">
        <v>-32673032.26</v>
      </c>
      <c r="G27" s="132"/>
      <c r="H27" s="132"/>
    </row>
    <row r="28" customFormat="false" ht="17.25" hidden="false" customHeight="true" outlineLevel="0" collapsed="false">
      <c r="A28" s="130" t="s">
        <v>100</v>
      </c>
      <c r="B28" s="131" t="n">
        <v>28183000</v>
      </c>
      <c r="C28" s="132" t="s">
        <v>18</v>
      </c>
      <c r="D28" s="133" t="n">
        <v>0</v>
      </c>
      <c r="E28" s="133" t="n">
        <v>754237694.58</v>
      </c>
      <c r="F28" s="133" t="n">
        <v>-754237694.58</v>
      </c>
      <c r="G28" s="132"/>
      <c r="H28" s="132"/>
    </row>
    <row r="29" customFormat="false" ht="17.25" hidden="false" customHeight="true" outlineLevel="0" collapsed="false">
      <c r="A29" s="130" t="s">
        <v>100</v>
      </c>
      <c r="B29" s="131" t="n">
        <v>28184000</v>
      </c>
      <c r="C29" s="132" t="s">
        <v>19</v>
      </c>
      <c r="D29" s="133" t="n">
        <v>0</v>
      </c>
      <c r="E29" s="133" t="n">
        <v>80279547.97</v>
      </c>
      <c r="F29" s="133" t="n">
        <v>-80279547.97</v>
      </c>
      <c r="G29" s="132"/>
      <c r="H29" s="132"/>
    </row>
    <row r="30" customFormat="false" ht="17.25" hidden="false" customHeight="true" outlineLevel="0" collapsed="false">
      <c r="A30" s="130" t="s">
        <v>100</v>
      </c>
      <c r="B30" s="131" t="n">
        <v>31000000</v>
      </c>
      <c r="C30" s="132" t="s">
        <v>251</v>
      </c>
      <c r="D30" s="133" t="n">
        <v>1357888674.16</v>
      </c>
      <c r="E30" s="133" t="n">
        <v>0</v>
      </c>
      <c r="F30" s="133" t="n">
        <v>1357888674.16</v>
      </c>
      <c r="G30" s="135"/>
      <c r="H30" s="132"/>
    </row>
    <row r="31" customFormat="false" ht="17.25" hidden="false" customHeight="true" outlineLevel="0" collapsed="false">
      <c r="A31" s="130" t="s">
        <v>100</v>
      </c>
      <c r="B31" s="131" t="n">
        <v>35100000</v>
      </c>
      <c r="C31" s="132" t="s">
        <v>252</v>
      </c>
      <c r="D31" s="133" t="n">
        <v>2170427858.5</v>
      </c>
      <c r="E31" s="133" t="n">
        <v>0</v>
      </c>
      <c r="F31" s="133" t="n">
        <v>2170427858.5</v>
      </c>
      <c r="G31" s="135"/>
      <c r="H31" s="132"/>
    </row>
    <row r="32" customFormat="false" ht="17.25" hidden="false" customHeight="true" outlineLevel="0" collapsed="false">
      <c r="A32" s="130" t="s">
        <v>100</v>
      </c>
      <c r="B32" s="131" t="n">
        <v>40110000</v>
      </c>
      <c r="C32" s="132" t="s">
        <v>21</v>
      </c>
      <c r="D32" s="133" t="n">
        <v>0</v>
      </c>
      <c r="E32" s="133" t="n">
        <v>1633879089.4</v>
      </c>
      <c r="F32" s="133" t="n">
        <v>-1633879089.4</v>
      </c>
      <c r="G32" s="134"/>
      <c r="H32" s="132"/>
    </row>
    <row r="33" customFormat="false" ht="17.25" hidden="false" customHeight="true" outlineLevel="0" collapsed="false">
      <c r="A33" s="130" t="s">
        <v>100</v>
      </c>
      <c r="B33" s="131" t="n">
        <v>40120000</v>
      </c>
      <c r="C33" s="132" t="s">
        <v>23</v>
      </c>
      <c r="D33" s="133" t="n">
        <v>0</v>
      </c>
      <c r="E33" s="133" t="n">
        <v>1187360119.46</v>
      </c>
      <c r="F33" s="133" t="n">
        <v>-1187360119.46</v>
      </c>
      <c r="G33" s="134"/>
      <c r="H33" s="132"/>
    </row>
    <row r="34" customFormat="false" ht="17.25" hidden="false" customHeight="true" outlineLevel="0" collapsed="false">
      <c r="A34" s="130" t="s">
        <v>100</v>
      </c>
      <c r="B34" s="131" t="n">
        <v>40310000</v>
      </c>
      <c r="C34" s="132" t="s">
        <v>254</v>
      </c>
      <c r="D34" s="133" t="n">
        <v>0</v>
      </c>
      <c r="E34" s="133" t="n">
        <v>38404703.73</v>
      </c>
      <c r="F34" s="133" t="n">
        <v>-38404703.73</v>
      </c>
      <c r="G34" s="134"/>
      <c r="H34" s="132"/>
    </row>
    <row r="35" customFormat="false" ht="17.25" hidden="false" customHeight="true" outlineLevel="0" collapsed="false">
      <c r="A35" s="130" t="s">
        <v>100</v>
      </c>
      <c r="B35" s="131" t="n">
        <v>40400000</v>
      </c>
      <c r="C35" s="132" t="s">
        <v>257</v>
      </c>
      <c r="D35" s="133" t="n">
        <v>0</v>
      </c>
      <c r="E35" s="133" t="n">
        <v>1616760</v>
      </c>
      <c r="F35" s="133" t="n">
        <v>-1616760</v>
      </c>
      <c r="G35" s="134"/>
      <c r="H35" s="132"/>
    </row>
    <row r="36" customFormat="false" ht="17.25" hidden="false" customHeight="true" outlineLevel="0" collapsed="false">
      <c r="A36" s="130" t="s">
        <v>100</v>
      </c>
      <c r="B36" s="131" t="n">
        <v>40810000</v>
      </c>
      <c r="C36" s="132" t="s">
        <v>26</v>
      </c>
      <c r="D36" s="133" t="n">
        <v>0</v>
      </c>
      <c r="E36" s="133" t="n">
        <v>344354496.21</v>
      </c>
      <c r="F36" s="133" t="n">
        <v>-344354496.21</v>
      </c>
      <c r="G36" s="134"/>
      <c r="H36" s="132"/>
    </row>
    <row r="37" customFormat="false" ht="17.25" hidden="false" customHeight="true" outlineLevel="0" collapsed="false">
      <c r="A37" s="130" t="s">
        <v>100</v>
      </c>
      <c r="B37" s="131" t="n">
        <v>40910000</v>
      </c>
      <c r="C37" s="132" t="s">
        <v>2945</v>
      </c>
      <c r="D37" s="133" t="n">
        <v>436170996.38</v>
      </c>
      <c r="E37" s="133" t="n">
        <v>0</v>
      </c>
      <c r="F37" s="133" t="n">
        <v>436170996.38</v>
      </c>
      <c r="G37" s="134"/>
      <c r="H37" s="132"/>
    </row>
    <row r="38" customFormat="false" ht="17.25" hidden="false" customHeight="true" outlineLevel="0" collapsed="false">
      <c r="A38" s="130" t="s">
        <v>100</v>
      </c>
      <c r="B38" s="131" t="n">
        <v>41100000</v>
      </c>
      <c r="C38" s="132" t="s">
        <v>28</v>
      </c>
      <c r="D38" s="133" t="n">
        <v>1485470517.61</v>
      </c>
      <c r="E38" s="133" t="n">
        <v>0</v>
      </c>
      <c r="F38" s="133" t="n">
        <v>1485470517.61</v>
      </c>
      <c r="G38" s="132"/>
      <c r="H38" s="132"/>
    </row>
    <row r="39" customFormat="false" ht="17.25" hidden="false" customHeight="true" outlineLevel="0" collapsed="false">
      <c r="A39" s="130" t="s">
        <v>100</v>
      </c>
      <c r="B39" s="131" t="n">
        <v>41310000</v>
      </c>
      <c r="C39" s="132" t="s">
        <v>264</v>
      </c>
      <c r="D39" s="133" t="n">
        <v>71450000</v>
      </c>
      <c r="E39" s="133" t="n">
        <v>0</v>
      </c>
      <c r="F39" s="133" t="n">
        <v>71450000</v>
      </c>
      <c r="G39" s="132"/>
      <c r="H39" s="132"/>
    </row>
    <row r="40" customFormat="false" ht="17.25" hidden="false" customHeight="true" outlineLevel="0" collapsed="false">
      <c r="A40" s="130" t="s">
        <v>100</v>
      </c>
      <c r="B40" s="131" t="n">
        <v>41600000</v>
      </c>
      <c r="C40" s="132" t="s">
        <v>265</v>
      </c>
      <c r="D40" s="133" t="n">
        <v>794964477.35</v>
      </c>
      <c r="E40" s="133" t="n">
        <v>0</v>
      </c>
      <c r="F40" s="133" t="n">
        <v>794964477.35</v>
      </c>
      <c r="G40" s="132"/>
      <c r="H40" s="132"/>
    </row>
    <row r="41" customFormat="false" ht="17.25" hidden="false" customHeight="true" outlineLevel="0" collapsed="false">
      <c r="A41" s="130" t="s">
        <v>100</v>
      </c>
      <c r="B41" s="131" t="n">
        <v>41810000</v>
      </c>
      <c r="C41" s="132" t="s">
        <v>1555</v>
      </c>
      <c r="D41" s="133" t="n">
        <v>1500000</v>
      </c>
      <c r="E41" s="133" t="n">
        <v>0</v>
      </c>
      <c r="F41" s="133" t="n">
        <v>1500000</v>
      </c>
      <c r="G41" s="132"/>
      <c r="H41" s="132"/>
    </row>
    <row r="42" customFormat="false" ht="17.25" hidden="false" customHeight="true" outlineLevel="0" collapsed="false">
      <c r="A42" s="130" t="s">
        <v>100</v>
      </c>
      <c r="B42" s="131" t="n">
        <v>41910000</v>
      </c>
      <c r="C42" s="132" t="s">
        <v>267</v>
      </c>
      <c r="D42" s="133" t="n">
        <v>1239999.98</v>
      </c>
      <c r="E42" s="133" t="n">
        <v>0</v>
      </c>
      <c r="F42" s="133" t="n">
        <v>1239999.98</v>
      </c>
      <c r="G42" s="132"/>
      <c r="H42" s="132"/>
    </row>
    <row r="43" customFormat="false" ht="17.25" hidden="false" customHeight="true" outlineLevel="0" collapsed="false">
      <c r="A43" s="130" t="s">
        <v>100</v>
      </c>
      <c r="B43" s="131" t="n">
        <v>41980000</v>
      </c>
      <c r="C43" s="132" t="s">
        <v>269</v>
      </c>
      <c r="D43" s="133" t="n">
        <v>0</v>
      </c>
      <c r="E43" s="133" t="n">
        <v>30000</v>
      </c>
      <c r="F43" s="133" t="n">
        <v>-30000</v>
      </c>
      <c r="G43" s="132"/>
      <c r="H43" s="132"/>
    </row>
    <row r="44" customFormat="false" ht="17.25" hidden="false" customHeight="true" outlineLevel="0" collapsed="false">
      <c r="A44" s="130" t="s">
        <v>100</v>
      </c>
      <c r="B44" s="131" t="n">
        <v>42110000</v>
      </c>
      <c r="C44" s="132" t="s">
        <v>30</v>
      </c>
      <c r="D44" s="133" t="n">
        <v>2619694.09</v>
      </c>
      <c r="E44" s="133" t="n">
        <v>0</v>
      </c>
      <c r="F44" s="133" t="n">
        <v>2619694.09</v>
      </c>
      <c r="G44" s="132"/>
      <c r="H44" s="132"/>
    </row>
    <row r="45" customFormat="false" ht="17.25" hidden="false" customHeight="true" outlineLevel="0" collapsed="false">
      <c r="A45" s="130" t="s">
        <v>100</v>
      </c>
      <c r="B45" s="131" t="n">
        <v>42520000</v>
      </c>
      <c r="C45" s="132" t="s">
        <v>272</v>
      </c>
      <c r="D45" s="133" t="n">
        <v>0</v>
      </c>
      <c r="E45" s="133" t="n">
        <v>2119998.03</v>
      </c>
      <c r="F45" s="133" t="n">
        <v>-2119998.03</v>
      </c>
      <c r="G45" s="132"/>
      <c r="H45" s="132"/>
    </row>
    <row r="46" customFormat="false" ht="17.25" hidden="false" customHeight="true" outlineLevel="0" collapsed="false">
      <c r="A46" s="130" t="s">
        <v>100</v>
      </c>
      <c r="B46" s="131" t="n">
        <v>42800000</v>
      </c>
      <c r="C46" s="132" t="s">
        <v>274</v>
      </c>
      <c r="D46" s="133" t="n">
        <v>0</v>
      </c>
      <c r="E46" s="133" t="n">
        <v>120362519.78</v>
      </c>
      <c r="F46" s="133" t="n">
        <v>-120362519.78</v>
      </c>
      <c r="G46" s="132"/>
      <c r="H46" s="132"/>
    </row>
    <row r="47" customFormat="false" ht="17.25" hidden="false" customHeight="true" outlineLevel="0" collapsed="false">
      <c r="A47" s="130" t="s">
        <v>100</v>
      </c>
      <c r="B47" s="131" t="n">
        <v>43100000</v>
      </c>
      <c r="C47" s="132" t="s">
        <v>35</v>
      </c>
      <c r="D47" s="133" t="n">
        <v>0</v>
      </c>
      <c r="E47" s="133" t="n">
        <v>27917350.29</v>
      </c>
      <c r="F47" s="133" t="n">
        <v>-27917350.29</v>
      </c>
      <c r="G47" s="134"/>
      <c r="H47" s="132"/>
    </row>
    <row r="48" customFormat="false" ht="17.25" hidden="false" customHeight="true" outlineLevel="0" collapsed="false">
      <c r="A48" s="130" t="s">
        <v>100</v>
      </c>
      <c r="B48" s="131" t="n">
        <v>43110000</v>
      </c>
      <c r="C48" s="132" t="s">
        <v>275</v>
      </c>
      <c r="D48" s="133" t="n">
        <v>0</v>
      </c>
      <c r="E48" s="133" t="n">
        <v>1904100</v>
      </c>
      <c r="F48" s="133" t="n">
        <v>-1904100</v>
      </c>
      <c r="G48" s="134"/>
      <c r="H48" s="132"/>
    </row>
    <row r="49" customFormat="false" ht="17.25" hidden="false" customHeight="true" outlineLevel="0" collapsed="false">
      <c r="A49" s="130" t="s">
        <v>100</v>
      </c>
      <c r="B49" s="131" t="n">
        <v>43200000</v>
      </c>
      <c r="C49" s="132" t="s">
        <v>37</v>
      </c>
      <c r="D49" s="133" t="n">
        <v>0</v>
      </c>
      <c r="E49" s="133" t="n">
        <v>18611566.86</v>
      </c>
      <c r="F49" s="133" t="n">
        <v>-18611566.86</v>
      </c>
      <c r="G49" s="134"/>
      <c r="H49" s="132"/>
    </row>
    <row r="50" customFormat="false" ht="17.25" hidden="false" customHeight="true" outlineLevel="0" collapsed="false">
      <c r="A50" s="130" t="s">
        <v>100</v>
      </c>
      <c r="B50" s="131" t="n">
        <v>43300000</v>
      </c>
      <c r="C50" s="132" t="s">
        <v>38</v>
      </c>
      <c r="D50" s="133" t="n">
        <v>0</v>
      </c>
      <c r="E50" s="133" t="n">
        <v>3101927.81</v>
      </c>
      <c r="F50" s="133" t="n">
        <v>-3101927.81</v>
      </c>
      <c r="G50" s="134"/>
      <c r="H50" s="132"/>
    </row>
    <row r="51" customFormat="false" ht="17.25" hidden="false" customHeight="true" outlineLevel="0" collapsed="false">
      <c r="A51" s="130" t="s">
        <v>100</v>
      </c>
      <c r="B51" s="131" t="n">
        <v>43860000</v>
      </c>
      <c r="C51" s="132" t="s">
        <v>276</v>
      </c>
      <c r="D51" s="133" t="n">
        <v>0</v>
      </c>
      <c r="E51" s="133" t="n">
        <v>34629801.23</v>
      </c>
      <c r="F51" s="133" t="n">
        <v>-34629801.23</v>
      </c>
      <c r="G51" s="134"/>
      <c r="H51" s="132"/>
    </row>
    <row r="52" customFormat="false" ht="17.25" hidden="false" customHeight="true" outlineLevel="0" collapsed="false">
      <c r="A52" s="130" t="s">
        <v>100</v>
      </c>
      <c r="B52" s="131" t="n">
        <v>44100000</v>
      </c>
      <c r="C52" s="132" t="s">
        <v>40</v>
      </c>
      <c r="D52" s="133" t="n">
        <v>0</v>
      </c>
      <c r="E52" s="133" t="n">
        <v>15129483.36</v>
      </c>
      <c r="F52" s="133" t="n">
        <v>-15129483.36</v>
      </c>
      <c r="G52" s="134"/>
      <c r="H52" s="132"/>
    </row>
    <row r="53" customFormat="false" ht="17.25" hidden="false" customHeight="true" outlineLevel="0" collapsed="false">
      <c r="A53" s="130" t="s">
        <v>100</v>
      </c>
      <c r="B53" s="131" t="n">
        <v>44200000</v>
      </c>
      <c r="C53" s="132" t="s">
        <v>278</v>
      </c>
      <c r="D53" s="133" t="n">
        <v>0</v>
      </c>
      <c r="E53" s="133" t="n">
        <v>4488218</v>
      </c>
      <c r="F53" s="133" t="n">
        <v>-4488218</v>
      </c>
      <c r="G53" s="134"/>
      <c r="H53" s="132"/>
    </row>
    <row r="54" customFormat="false" ht="17.25" hidden="false" customHeight="true" outlineLevel="0" collapsed="false">
      <c r="A54" s="130" t="s">
        <v>100</v>
      </c>
      <c r="B54" s="131" t="n">
        <v>44300000</v>
      </c>
      <c r="C54" s="132" t="s">
        <v>279</v>
      </c>
      <c r="D54" s="133" t="n">
        <v>288797560.89</v>
      </c>
      <c r="E54" s="133" t="n">
        <v>0</v>
      </c>
      <c r="F54" s="133" t="n">
        <v>288797560.89</v>
      </c>
      <c r="G54" s="134"/>
      <c r="H54" s="132"/>
    </row>
    <row r="55" customFormat="false" ht="17.25" hidden="false" customHeight="true" outlineLevel="0" collapsed="false">
      <c r="A55" s="130" t="s">
        <v>100</v>
      </c>
      <c r="B55" s="131" t="n">
        <v>44400000</v>
      </c>
      <c r="C55" s="132" t="s">
        <v>281</v>
      </c>
      <c r="D55" s="133" t="n">
        <v>0</v>
      </c>
      <c r="E55" s="133" t="n">
        <v>101410280.006</v>
      </c>
      <c r="F55" s="133" t="n">
        <v>-101410280.006</v>
      </c>
      <c r="G55" s="134"/>
      <c r="H55" s="132"/>
    </row>
    <row r="56" customFormat="false" ht="17.25" hidden="false" customHeight="true" outlineLevel="0" collapsed="false">
      <c r="A56" s="130" t="s">
        <v>100</v>
      </c>
      <c r="B56" s="131" t="n">
        <v>44410000</v>
      </c>
      <c r="C56" s="132" t="s">
        <v>282</v>
      </c>
      <c r="D56" s="133" t="n">
        <v>234047480.57</v>
      </c>
      <c r="E56" s="133" t="n">
        <v>0</v>
      </c>
      <c r="F56" s="133" t="n">
        <v>234047480.57</v>
      </c>
      <c r="G56" s="134"/>
      <c r="H56" s="132"/>
    </row>
    <row r="57" customFormat="false" ht="17.25" hidden="false" customHeight="true" outlineLevel="0" collapsed="false">
      <c r="A57" s="130" t="s">
        <v>100</v>
      </c>
      <c r="B57" s="131" t="n">
        <v>44411000</v>
      </c>
      <c r="C57" s="132" t="s">
        <v>42</v>
      </c>
      <c r="D57" s="133" t="n">
        <v>0</v>
      </c>
      <c r="E57" s="133" t="n">
        <v>1049017.61</v>
      </c>
      <c r="F57" s="133" t="n">
        <v>-1049017.61</v>
      </c>
      <c r="G57" s="134"/>
      <c r="H57" s="132"/>
    </row>
    <row r="58" customFormat="false" ht="17.25" hidden="false" customHeight="true" outlineLevel="0" collapsed="false">
      <c r="A58" s="130" t="s">
        <v>100</v>
      </c>
      <c r="B58" s="131" t="n">
        <v>44412000</v>
      </c>
      <c r="C58" s="132" t="s">
        <v>2047</v>
      </c>
      <c r="D58" s="133" t="n">
        <v>5301932.1</v>
      </c>
      <c r="E58" s="133" t="n">
        <v>0</v>
      </c>
      <c r="F58" s="133" t="n">
        <v>5301932.1</v>
      </c>
      <c r="G58" s="134"/>
      <c r="H58" s="132"/>
    </row>
    <row r="59" customFormat="false" ht="17.25" hidden="false" customHeight="true" outlineLevel="0" collapsed="false">
      <c r="A59" s="130" t="s">
        <v>100</v>
      </c>
      <c r="B59" s="131" t="n">
        <v>44550000</v>
      </c>
      <c r="C59" s="132" t="s">
        <v>46</v>
      </c>
      <c r="D59" s="133" t="n">
        <v>126452591.82</v>
      </c>
      <c r="E59" s="133" t="n">
        <v>0</v>
      </c>
      <c r="F59" s="133" t="n">
        <v>126452591.82</v>
      </c>
      <c r="G59" s="134"/>
      <c r="H59" s="132"/>
    </row>
    <row r="60" customFormat="false" ht="17.25" hidden="false" customHeight="true" outlineLevel="0" collapsed="false">
      <c r="A60" s="130" t="s">
        <v>100</v>
      </c>
      <c r="B60" s="131" t="n">
        <v>44561000</v>
      </c>
      <c r="C60" s="132" t="s">
        <v>2457</v>
      </c>
      <c r="D60" s="133" t="n">
        <v>57568202.16</v>
      </c>
      <c r="E60" s="133" t="n">
        <v>0</v>
      </c>
      <c r="F60" s="133" t="n">
        <v>57568202.16</v>
      </c>
      <c r="G60" s="134"/>
      <c r="H60" s="132"/>
    </row>
    <row r="61" customFormat="false" ht="17.25" hidden="false" customHeight="true" outlineLevel="0" collapsed="false">
      <c r="A61" s="130" t="s">
        <v>100</v>
      </c>
      <c r="B61" s="131" t="n">
        <v>44571000</v>
      </c>
      <c r="C61" s="132" t="s">
        <v>52</v>
      </c>
      <c r="D61" s="133" t="n">
        <v>0</v>
      </c>
      <c r="E61" s="133" t="n">
        <v>21086970.08</v>
      </c>
      <c r="F61" s="133" t="n">
        <v>-21086970.08</v>
      </c>
      <c r="G61" s="134"/>
      <c r="H61" s="132"/>
    </row>
    <row r="62" customFormat="false" ht="17.25" hidden="false" customHeight="true" outlineLevel="0" collapsed="false">
      <c r="A62" s="130" t="s">
        <v>100</v>
      </c>
      <c r="B62" s="131" t="n">
        <v>44581000</v>
      </c>
      <c r="C62" s="132" t="s">
        <v>2952</v>
      </c>
      <c r="D62" s="133" t="n">
        <v>1761134.13</v>
      </c>
      <c r="E62" s="133" t="n">
        <v>0</v>
      </c>
      <c r="F62" s="133" t="n">
        <v>1761134.13</v>
      </c>
      <c r="G62" s="134"/>
      <c r="H62" s="132"/>
    </row>
    <row r="63" customFormat="false" ht="17.25" hidden="false" customHeight="true" outlineLevel="0" collapsed="false">
      <c r="A63" s="130" t="s">
        <v>100</v>
      </c>
      <c r="B63" s="136" t="n">
        <v>45500001</v>
      </c>
      <c r="C63" s="132" t="s">
        <v>53</v>
      </c>
      <c r="D63" s="133" t="n">
        <v>0</v>
      </c>
      <c r="E63" s="133" t="n">
        <v>472728725.95</v>
      </c>
      <c r="F63" s="133" t="n">
        <v>-472728725.95</v>
      </c>
      <c r="G63" s="132"/>
      <c r="H63" s="132"/>
    </row>
    <row r="64" customFormat="false" ht="17.25" hidden="false" customHeight="true" outlineLevel="0" collapsed="false">
      <c r="A64" s="130" t="s">
        <v>100</v>
      </c>
      <c r="B64" s="136" t="n">
        <v>45500002</v>
      </c>
      <c r="C64" s="132" t="s">
        <v>288</v>
      </c>
      <c r="D64" s="133" t="n">
        <v>0</v>
      </c>
      <c r="E64" s="133" t="n">
        <v>13346443.07</v>
      </c>
      <c r="F64" s="133" t="n">
        <v>-13346443.07</v>
      </c>
      <c r="G64" s="132"/>
      <c r="H64" s="132"/>
    </row>
    <row r="65" customFormat="false" ht="17.25" hidden="false" customHeight="true" outlineLevel="0" collapsed="false">
      <c r="A65" s="130" t="s">
        <v>100</v>
      </c>
      <c r="B65" s="131" t="n">
        <v>46200000</v>
      </c>
      <c r="C65" s="132" t="s">
        <v>289</v>
      </c>
      <c r="D65" s="133" t="n">
        <v>51183810.95</v>
      </c>
      <c r="E65" s="133" t="n">
        <v>0</v>
      </c>
      <c r="F65" s="133" t="n">
        <v>51183810.95</v>
      </c>
      <c r="G65" s="132"/>
      <c r="H65" s="132"/>
    </row>
    <row r="66" customFormat="false" ht="17.25" hidden="false" customHeight="true" outlineLevel="0" collapsed="false">
      <c r="A66" s="130" t="s">
        <v>100</v>
      </c>
      <c r="B66" s="131" t="n">
        <v>46600000</v>
      </c>
      <c r="C66" s="132" t="s">
        <v>290</v>
      </c>
      <c r="D66" s="133" t="n">
        <v>15602868.99</v>
      </c>
      <c r="E66" s="133" t="n">
        <v>0</v>
      </c>
      <c r="F66" s="133" t="n">
        <v>15602868.99</v>
      </c>
      <c r="G66" s="132"/>
      <c r="H66" s="132"/>
    </row>
    <row r="67" customFormat="false" ht="17.25" hidden="false" customHeight="true" outlineLevel="0" collapsed="false">
      <c r="A67" s="130" t="s">
        <v>100</v>
      </c>
      <c r="B67" s="131" t="n">
        <v>46615000</v>
      </c>
      <c r="C67" s="132" t="s">
        <v>292</v>
      </c>
      <c r="D67" s="133" t="n">
        <v>16320</v>
      </c>
      <c r="E67" s="133" t="n">
        <v>0</v>
      </c>
      <c r="F67" s="133" t="n">
        <v>16320</v>
      </c>
      <c r="G67" s="132"/>
      <c r="H67" s="132"/>
    </row>
    <row r="68" customFormat="false" ht="17.25" hidden="false" customHeight="true" outlineLevel="0" collapsed="false">
      <c r="A68" s="130" t="s">
        <v>100</v>
      </c>
      <c r="B68" s="131" t="n">
        <v>46617000</v>
      </c>
      <c r="C68" s="132" t="s">
        <v>293</v>
      </c>
      <c r="D68" s="133" t="n">
        <v>27280265</v>
      </c>
      <c r="E68" s="133" t="n">
        <v>0</v>
      </c>
      <c r="F68" s="133" t="n">
        <v>27280265</v>
      </c>
      <c r="G68" s="132"/>
      <c r="H68" s="132"/>
    </row>
    <row r="69" customFormat="false" ht="17.25" hidden="false" customHeight="true" outlineLevel="0" collapsed="false">
      <c r="A69" s="130" t="s">
        <v>100</v>
      </c>
      <c r="B69" s="131" t="n">
        <v>46621000</v>
      </c>
      <c r="C69" s="132" t="s">
        <v>81</v>
      </c>
      <c r="D69" s="133" t="n">
        <v>187680</v>
      </c>
      <c r="E69" s="133" t="n">
        <v>0</v>
      </c>
      <c r="F69" s="133" t="n">
        <v>187680</v>
      </c>
      <c r="G69" s="132"/>
      <c r="H69" s="132"/>
    </row>
    <row r="70" customFormat="false" ht="17.25" hidden="false" customHeight="true" outlineLevel="0" collapsed="false">
      <c r="A70" s="130" t="s">
        <v>100</v>
      </c>
      <c r="B70" s="131" t="n">
        <v>46622000</v>
      </c>
      <c r="C70" s="132" t="s">
        <v>80</v>
      </c>
      <c r="D70" s="133" t="n">
        <v>509520</v>
      </c>
      <c r="E70" s="133" t="n">
        <v>0</v>
      </c>
      <c r="F70" s="133" t="n">
        <v>509520</v>
      </c>
      <c r="G70" s="132"/>
      <c r="H70" s="132"/>
    </row>
    <row r="71" customFormat="false" ht="17.25" hidden="false" customHeight="true" outlineLevel="0" collapsed="false">
      <c r="A71" s="130" t="s">
        <v>100</v>
      </c>
      <c r="B71" s="131" t="n">
        <v>46623000</v>
      </c>
      <c r="C71" s="132" t="s">
        <v>79</v>
      </c>
      <c r="D71" s="133" t="n">
        <v>550320</v>
      </c>
      <c r="E71" s="133" t="n">
        <v>0</v>
      </c>
      <c r="F71" s="133" t="n">
        <v>550320</v>
      </c>
      <c r="G71" s="132"/>
      <c r="H71" s="132"/>
    </row>
    <row r="72" customFormat="false" ht="17.25" hidden="false" customHeight="true" outlineLevel="0" collapsed="false">
      <c r="A72" s="130" t="s">
        <v>100</v>
      </c>
      <c r="B72" s="131" t="n">
        <v>46624000</v>
      </c>
      <c r="C72" s="132" t="s">
        <v>297</v>
      </c>
      <c r="D72" s="133" t="n">
        <v>48960</v>
      </c>
      <c r="E72" s="133" t="n">
        <v>0</v>
      </c>
      <c r="F72" s="133" t="n">
        <v>48960</v>
      </c>
      <c r="G72" s="132"/>
      <c r="H72" s="132"/>
    </row>
    <row r="73" customFormat="false" ht="17.25" hidden="false" customHeight="true" outlineLevel="0" collapsed="false">
      <c r="A73" s="130" t="s">
        <v>100</v>
      </c>
      <c r="B73" s="131" t="n">
        <v>46625000</v>
      </c>
      <c r="C73" s="132" t="s">
        <v>77</v>
      </c>
      <c r="D73" s="133" t="n">
        <v>223620</v>
      </c>
      <c r="E73" s="133" t="n">
        <v>0</v>
      </c>
      <c r="F73" s="133" t="n">
        <v>223620</v>
      </c>
      <c r="G73" s="132"/>
      <c r="H73" s="132"/>
    </row>
    <row r="74" customFormat="false" ht="17.25" hidden="false" customHeight="true" outlineLevel="0" collapsed="false">
      <c r="A74" s="130" t="s">
        <v>100</v>
      </c>
      <c r="B74" s="131" t="n">
        <v>46626000</v>
      </c>
      <c r="C74" s="132" t="s">
        <v>298</v>
      </c>
      <c r="D74" s="133" t="n">
        <v>126480</v>
      </c>
      <c r="E74" s="133" t="n">
        <v>0</v>
      </c>
      <c r="F74" s="133" t="n">
        <v>126480</v>
      </c>
      <c r="G74" s="132"/>
      <c r="H74" s="132"/>
    </row>
    <row r="75" customFormat="false" ht="17.25" hidden="false" customHeight="true" outlineLevel="0" collapsed="false">
      <c r="A75" s="130" t="s">
        <v>100</v>
      </c>
      <c r="B75" s="131" t="n">
        <v>46627000</v>
      </c>
      <c r="C75" s="132" t="s">
        <v>299</v>
      </c>
      <c r="D75" s="133" t="n">
        <v>4080</v>
      </c>
      <c r="E75" s="133" t="n">
        <v>0</v>
      </c>
      <c r="F75" s="133" t="n">
        <v>4080</v>
      </c>
      <c r="G75" s="132"/>
      <c r="H75" s="132"/>
    </row>
    <row r="76" customFormat="false" ht="17.25" hidden="false" customHeight="true" outlineLevel="0" collapsed="false">
      <c r="A76" s="130" t="s">
        <v>100</v>
      </c>
      <c r="B76" s="131" t="n">
        <v>46628000</v>
      </c>
      <c r="C76" s="132" t="s">
        <v>124</v>
      </c>
      <c r="D76" s="133" t="n">
        <v>28560</v>
      </c>
      <c r="E76" s="133" t="n">
        <v>0</v>
      </c>
      <c r="F76" s="133" t="n">
        <v>28560</v>
      </c>
      <c r="G76" s="132"/>
      <c r="H76" s="132"/>
    </row>
    <row r="77" customFormat="false" ht="17.25" hidden="false" customHeight="true" outlineLevel="0" collapsed="false">
      <c r="A77" s="130" t="s">
        <v>100</v>
      </c>
      <c r="B77" s="131" t="n">
        <v>46629000</v>
      </c>
      <c r="C77" s="132" t="s">
        <v>76</v>
      </c>
      <c r="D77" s="133" t="n">
        <v>32640</v>
      </c>
      <c r="E77" s="133" t="n">
        <v>0</v>
      </c>
      <c r="F77" s="133" t="n">
        <v>32640</v>
      </c>
      <c r="G77" s="132"/>
      <c r="H77" s="132"/>
    </row>
    <row r="78" customFormat="false" ht="17.25" hidden="false" customHeight="true" outlineLevel="0" collapsed="false">
      <c r="A78" s="130" t="s">
        <v>100</v>
      </c>
      <c r="B78" s="131" t="n">
        <v>46630000</v>
      </c>
      <c r="C78" s="132" t="s">
        <v>75</v>
      </c>
      <c r="D78" s="133" t="n">
        <v>138720</v>
      </c>
      <c r="E78" s="133" t="n">
        <v>0</v>
      </c>
      <c r="F78" s="133" t="n">
        <v>138720</v>
      </c>
      <c r="G78" s="132"/>
      <c r="H78" s="132"/>
    </row>
    <row r="79" customFormat="false" ht="17.25" hidden="false" customHeight="true" outlineLevel="0" collapsed="false">
      <c r="A79" s="130" t="s">
        <v>100</v>
      </c>
      <c r="B79" s="131" t="n">
        <v>46632000</v>
      </c>
      <c r="C79" s="132" t="s">
        <v>73</v>
      </c>
      <c r="D79" s="133" t="n">
        <v>20400</v>
      </c>
      <c r="E79" s="133" t="n">
        <v>0</v>
      </c>
      <c r="F79" s="133" t="n">
        <v>20400</v>
      </c>
      <c r="G79" s="132"/>
      <c r="H79" s="132"/>
    </row>
    <row r="80" customFormat="false" ht="17.25" hidden="false" customHeight="true" outlineLevel="0" collapsed="false">
      <c r="A80" s="130" t="s">
        <v>100</v>
      </c>
      <c r="B80" s="131" t="n">
        <v>46634000</v>
      </c>
      <c r="C80" s="132" t="s">
        <v>85</v>
      </c>
      <c r="D80" s="133" t="n">
        <v>0</v>
      </c>
      <c r="E80" s="133" t="n">
        <v>87205765.4</v>
      </c>
      <c r="F80" s="133" t="n">
        <v>-87205765.4</v>
      </c>
      <c r="G80" s="132"/>
      <c r="H80" s="132"/>
    </row>
    <row r="81" customFormat="false" ht="17.25" hidden="false" customHeight="true" outlineLevel="0" collapsed="false">
      <c r="A81" s="130" t="s">
        <v>100</v>
      </c>
      <c r="B81" s="131" t="n">
        <v>46639000</v>
      </c>
      <c r="C81" s="132" t="s">
        <v>66</v>
      </c>
      <c r="D81" s="133" t="n">
        <v>144000</v>
      </c>
      <c r="E81" s="133" t="n">
        <v>0</v>
      </c>
      <c r="F81" s="133" t="n">
        <v>144000</v>
      </c>
      <c r="G81" s="132"/>
      <c r="H81" s="132"/>
    </row>
    <row r="82" customFormat="false" ht="17.25" hidden="false" customHeight="true" outlineLevel="0" collapsed="false">
      <c r="A82" s="130" t="s">
        <v>100</v>
      </c>
      <c r="B82" s="131" t="n">
        <v>46640000</v>
      </c>
      <c r="C82" s="132" t="s">
        <v>86</v>
      </c>
      <c r="D82" s="133" t="n">
        <v>20400</v>
      </c>
      <c r="E82" s="133" t="n">
        <v>0</v>
      </c>
      <c r="F82" s="133" t="n">
        <v>20400</v>
      </c>
      <c r="G82" s="132"/>
      <c r="H82" s="132"/>
    </row>
    <row r="83" customFormat="false" ht="17.25" hidden="false" customHeight="true" outlineLevel="0" collapsed="false">
      <c r="A83" s="130" t="s">
        <v>100</v>
      </c>
      <c r="B83" s="131" t="n">
        <v>46642000</v>
      </c>
      <c r="C83" s="132" t="s">
        <v>106</v>
      </c>
      <c r="D83" s="133" t="n">
        <v>16320</v>
      </c>
      <c r="E83" s="133" t="n">
        <v>0</v>
      </c>
      <c r="F83" s="133" t="n">
        <v>16320</v>
      </c>
      <c r="G83" s="132"/>
      <c r="H83" s="132"/>
    </row>
    <row r="84" customFormat="false" ht="17.25" hidden="false" customHeight="true" outlineLevel="0" collapsed="false">
      <c r="A84" s="130" t="s">
        <v>100</v>
      </c>
      <c r="B84" s="131" t="n">
        <v>46643000</v>
      </c>
      <c r="C84" s="132" t="s">
        <v>107</v>
      </c>
      <c r="D84" s="133" t="n">
        <v>16320</v>
      </c>
      <c r="E84" s="133" t="n">
        <v>0</v>
      </c>
      <c r="F84" s="133" t="n">
        <v>16320</v>
      </c>
      <c r="G84" s="132"/>
      <c r="H84" s="132"/>
    </row>
    <row r="85" customFormat="false" ht="17.25" hidden="false" customHeight="true" outlineLevel="0" collapsed="false">
      <c r="A85" s="130" t="s">
        <v>100</v>
      </c>
      <c r="B85" s="131" t="n">
        <v>46650000</v>
      </c>
      <c r="C85" s="132" t="s">
        <v>84</v>
      </c>
      <c r="D85" s="133" t="n">
        <v>0</v>
      </c>
      <c r="E85" s="133" t="n">
        <v>109624454.52</v>
      </c>
      <c r="F85" s="133" t="n">
        <v>-109624454.52</v>
      </c>
      <c r="G85" s="132"/>
      <c r="H85" s="132"/>
    </row>
    <row r="86" customFormat="false" ht="17.25" hidden="false" customHeight="true" outlineLevel="0" collapsed="false">
      <c r="A86" s="130" t="s">
        <v>100</v>
      </c>
      <c r="B86" s="131" t="n">
        <v>46660000</v>
      </c>
      <c r="C86" s="132" t="s">
        <v>955</v>
      </c>
      <c r="D86" s="133" t="n">
        <v>146280</v>
      </c>
      <c r="E86" s="133" t="n">
        <v>0</v>
      </c>
      <c r="F86" s="133" t="n">
        <v>146280</v>
      </c>
      <c r="G86" s="132"/>
      <c r="H86" s="132"/>
    </row>
    <row r="87" customFormat="false" ht="17.25" hidden="false" customHeight="true" outlineLevel="0" collapsed="false">
      <c r="A87" s="130" t="s">
        <v>100</v>
      </c>
      <c r="B87" s="131" t="n">
        <v>46670000</v>
      </c>
      <c r="C87" s="132" t="s">
        <v>83</v>
      </c>
      <c r="D87" s="133" t="n">
        <v>564242</v>
      </c>
      <c r="E87" s="133" t="n">
        <v>0</v>
      </c>
      <c r="F87" s="133" t="n">
        <v>564242</v>
      </c>
      <c r="G87" s="132"/>
      <c r="H87" s="132"/>
    </row>
    <row r="88" customFormat="false" ht="17.25" hidden="false" customHeight="true" outlineLevel="0" collapsed="false">
      <c r="A88" s="130" t="s">
        <v>100</v>
      </c>
      <c r="B88" s="131" t="n">
        <v>46711000</v>
      </c>
      <c r="C88" s="132" t="s">
        <v>105</v>
      </c>
      <c r="D88" s="133" t="n">
        <v>310000000</v>
      </c>
      <c r="E88" s="133" t="n">
        <v>0</v>
      </c>
      <c r="F88" s="133" t="n">
        <v>310000000</v>
      </c>
      <c r="G88" s="132"/>
      <c r="H88" s="132"/>
    </row>
    <row r="89" customFormat="false" ht="17.25" hidden="false" customHeight="true" outlineLevel="0" collapsed="false">
      <c r="A89" s="130" t="s">
        <v>100</v>
      </c>
      <c r="B89" s="131" t="n">
        <v>46730000</v>
      </c>
      <c r="C89" s="132" t="s">
        <v>97</v>
      </c>
      <c r="D89" s="133" t="n">
        <v>3486397177.98</v>
      </c>
      <c r="E89" s="133" t="n">
        <v>0</v>
      </c>
      <c r="F89" s="133" t="n">
        <v>3486397177.98</v>
      </c>
      <c r="G89" s="132"/>
      <c r="H89" s="132"/>
    </row>
    <row r="90" customFormat="false" ht="17.25" hidden="false" customHeight="true" outlineLevel="0" collapsed="false">
      <c r="A90" s="130" t="s">
        <v>100</v>
      </c>
      <c r="B90" s="131" t="n">
        <v>46735000</v>
      </c>
      <c r="C90" s="132" t="s">
        <v>309</v>
      </c>
      <c r="D90" s="133" t="n">
        <v>250000000</v>
      </c>
      <c r="E90" s="133" t="n">
        <v>0</v>
      </c>
      <c r="F90" s="133" t="n">
        <v>250000000</v>
      </c>
      <c r="G90" s="132"/>
      <c r="H90" s="132"/>
    </row>
    <row r="91" customFormat="false" ht="17.25" hidden="false" customHeight="true" outlineLevel="0" collapsed="false">
      <c r="A91" s="130" t="s">
        <v>100</v>
      </c>
      <c r="B91" s="131" t="n">
        <v>46760000</v>
      </c>
      <c r="C91" s="132" t="s">
        <v>311</v>
      </c>
      <c r="D91" s="133" t="n">
        <v>572519769.58</v>
      </c>
      <c r="E91" s="133" t="n">
        <v>0</v>
      </c>
      <c r="F91" s="133" t="n">
        <v>572519769.58</v>
      </c>
      <c r="G91" s="132"/>
      <c r="H91" s="132"/>
    </row>
    <row r="92" customFormat="false" ht="17.25" hidden="false" customHeight="true" outlineLevel="0" collapsed="false">
      <c r="A92" s="130" t="s">
        <v>100</v>
      </c>
      <c r="B92" s="131" t="n">
        <v>48600000</v>
      </c>
      <c r="C92" s="132" t="s">
        <v>132</v>
      </c>
      <c r="D92" s="133" t="n">
        <v>1423518.42</v>
      </c>
      <c r="E92" s="133" t="n">
        <v>0</v>
      </c>
      <c r="F92" s="133" t="n">
        <v>1423518.42</v>
      </c>
      <c r="G92" s="132"/>
      <c r="H92" s="132"/>
    </row>
    <row r="93" customFormat="false" ht="17.25" hidden="false" customHeight="true" outlineLevel="0" collapsed="false">
      <c r="A93" s="130" t="s">
        <v>100</v>
      </c>
      <c r="B93" s="131" t="n">
        <v>49100000</v>
      </c>
      <c r="C93" s="132" t="s">
        <v>313</v>
      </c>
      <c r="D93" s="133" t="n">
        <v>0</v>
      </c>
      <c r="E93" s="133" t="n">
        <v>817084178.31</v>
      </c>
      <c r="F93" s="133" t="n">
        <v>-817084178.31</v>
      </c>
      <c r="G93" s="132"/>
      <c r="H93" s="132"/>
    </row>
    <row r="94" customFormat="false" ht="17.25" hidden="false" customHeight="true" outlineLevel="0" collapsed="false">
      <c r="A94" s="130" t="s">
        <v>100</v>
      </c>
      <c r="B94" s="131" t="n">
        <v>51110000</v>
      </c>
      <c r="C94" s="132" t="s">
        <v>314</v>
      </c>
      <c r="D94" s="133" t="n">
        <v>187966800</v>
      </c>
      <c r="E94" s="133" t="n">
        <v>0</v>
      </c>
      <c r="F94" s="133" t="n">
        <v>187966800</v>
      </c>
      <c r="G94" s="132"/>
      <c r="H94" s="132"/>
    </row>
    <row r="95" customFormat="false" ht="17.25" hidden="false" customHeight="true" outlineLevel="0" collapsed="false">
      <c r="A95" s="130" t="s">
        <v>100</v>
      </c>
      <c r="B95" s="131" t="n">
        <v>51201000</v>
      </c>
      <c r="C95" s="132" t="s">
        <v>319</v>
      </c>
      <c r="D95" s="133" t="n">
        <v>17260800</v>
      </c>
      <c r="E95" s="133" t="n">
        <v>0</v>
      </c>
      <c r="F95" s="133" t="n">
        <v>17260800</v>
      </c>
      <c r="G95" s="132"/>
      <c r="H95" s="132"/>
    </row>
    <row r="96" customFormat="false" ht="17.25" hidden="false" customHeight="true" outlineLevel="0" collapsed="false">
      <c r="A96" s="130" t="s">
        <v>100</v>
      </c>
      <c r="B96" s="131" t="n">
        <v>51211000</v>
      </c>
      <c r="C96" s="132" t="s">
        <v>321</v>
      </c>
      <c r="D96" s="133" t="n">
        <v>1154888195.83</v>
      </c>
      <c r="E96" s="133" t="n">
        <v>0</v>
      </c>
      <c r="F96" s="133" t="n">
        <v>1154888195.83</v>
      </c>
      <c r="G96" s="132"/>
      <c r="H96" s="132"/>
    </row>
    <row r="97" customFormat="false" ht="17.25" hidden="false" customHeight="true" outlineLevel="0" collapsed="false">
      <c r="A97" s="130" t="s">
        <v>100</v>
      </c>
      <c r="B97" s="131" t="n">
        <v>51221000</v>
      </c>
      <c r="C97" s="132" t="s">
        <v>323</v>
      </c>
      <c r="D97" s="133" t="n">
        <v>218620369.33</v>
      </c>
      <c r="E97" s="133" t="n">
        <v>0</v>
      </c>
      <c r="F97" s="133" t="n">
        <v>218620369.33</v>
      </c>
      <c r="G97" s="132"/>
      <c r="H97" s="132"/>
    </row>
    <row r="98" customFormat="false" ht="17.25" hidden="false" customHeight="true" outlineLevel="0" collapsed="false">
      <c r="A98" s="130" t="s">
        <v>100</v>
      </c>
      <c r="B98" s="131" t="n">
        <v>51231000</v>
      </c>
      <c r="C98" s="132" t="s">
        <v>325</v>
      </c>
      <c r="D98" s="133" t="n">
        <v>67652067.43</v>
      </c>
      <c r="E98" s="133" t="n">
        <v>0</v>
      </c>
      <c r="F98" s="133" t="n">
        <v>67652067.43</v>
      </c>
      <c r="G98" s="132"/>
      <c r="H98" s="132"/>
    </row>
    <row r="99" customFormat="false" ht="17.25" hidden="false" customHeight="true" outlineLevel="0" collapsed="false">
      <c r="A99" s="130" t="s">
        <v>100</v>
      </c>
      <c r="B99" s="131" t="n">
        <v>51241000</v>
      </c>
      <c r="C99" s="132" t="s">
        <v>133</v>
      </c>
      <c r="D99" s="133" t="n">
        <v>273050279.72</v>
      </c>
      <c r="E99" s="133" t="n">
        <v>0</v>
      </c>
      <c r="F99" s="133" t="n">
        <v>273050279.72</v>
      </c>
      <c r="G99" s="132"/>
      <c r="H99" s="132"/>
    </row>
    <row r="100" customFormat="false" ht="17.25" hidden="false" customHeight="true" outlineLevel="0" collapsed="false">
      <c r="A100" s="130" t="s">
        <v>100</v>
      </c>
      <c r="B100" s="131" t="n">
        <v>53100000</v>
      </c>
      <c r="C100" s="132" t="s">
        <v>2741</v>
      </c>
      <c r="D100" s="133" t="n">
        <v>5491854.97</v>
      </c>
      <c r="E100" s="133" t="n">
        <v>0</v>
      </c>
      <c r="F100" s="133" t="n">
        <v>5491854.97</v>
      </c>
      <c r="G100" s="132"/>
      <c r="H100" s="132"/>
    </row>
    <row r="101" customFormat="false" ht="17.25" hidden="false" customHeight="true" outlineLevel="0" collapsed="false">
      <c r="A101" s="130" t="s">
        <v>100</v>
      </c>
      <c r="B101" s="131" t="n">
        <v>60100000</v>
      </c>
      <c r="C101" s="132" t="s">
        <v>331</v>
      </c>
      <c r="D101" s="133" t="n">
        <v>7287590667.38</v>
      </c>
      <c r="E101" s="133" t="n">
        <v>0</v>
      </c>
      <c r="F101" s="133" t="n">
        <v>7287590667.38</v>
      </c>
      <c r="G101" s="132"/>
      <c r="H101" s="132"/>
    </row>
    <row r="102" customFormat="false" ht="17.25" hidden="false" customHeight="true" outlineLevel="0" collapsed="false">
      <c r="A102" s="130" t="s">
        <v>100</v>
      </c>
      <c r="B102" s="131" t="n">
        <v>60200000</v>
      </c>
      <c r="C102" s="132" t="s">
        <v>341</v>
      </c>
      <c r="D102" s="133" t="n">
        <v>202602309.61</v>
      </c>
      <c r="E102" s="133" t="n">
        <v>0</v>
      </c>
      <c r="F102" s="133" t="n">
        <v>202602309.61</v>
      </c>
      <c r="G102" s="132"/>
      <c r="H102" s="132"/>
    </row>
    <row r="103" customFormat="false" ht="17.25" hidden="false" customHeight="true" outlineLevel="0" collapsed="false">
      <c r="A103" s="130" t="s">
        <v>100</v>
      </c>
      <c r="B103" s="131" t="n">
        <v>60301000</v>
      </c>
      <c r="C103" s="132" t="s">
        <v>2973</v>
      </c>
      <c r="D103" s="133" t="n">
        <v>0</v>
      </c>
      <c r="E103" s="133" t="n">
        <v>335015494.84</v>
      </c>
      <c r="F103" s="133" t="n">
        <v>-335015494.84</v>
      </c>
      <c r="G103" s="132"/>
      <c r="H103" s="132"/>
    </row>
    <row r="104" customFormat="false" ht="17.25" hidden="false" customHeight="true" outlineLevel="0" collapsed="false">
      <c r="A104" s="130" t="s">
        <v>100</v>
      </c>
      <c r="B104" s="131" t="n">
        <v>60305000</v>
      </c>
      <c r="C104" s="132" t="s">
        <v>352</v>
      </c>
      <c r="D104" s="133" t="n">
        <v>395174988.43</v>
      </c>
      <c r="E104" s="133" t="n">
        <v>0</v>
      </c>
      <c r="F104" s="133" t="n">
        <v>395174988.43</v>
      </c>
      <c r="G104" s="132"/>
      <c r="H104" s="132"/>
    </row>
    <row r="105" customFormat="false" ht="17.25" hidden="false" customHeight="true" outlineLevel="0" collapsed="false">
      <c r="A105" s="130" t="s">
        <v>100</v>
      </c>
      <c r="B105" s="131" t="n">
        <v>60600000</v>
      </c>
      <c r="C105" s="132" t="s">
        <v>354</v>
      </c>
      <c r="D105" s="133" t="n">
        <v>998291098.88</v>
      </c>
      <c r="E105" s="133" t="n">
        <v>0</v>
      </c>
      <c r="F105" s="133" t="n">
        <v>998291098.88</v>
      </c>
      <c r="G105" s="132"/>
      <c r="H105" s="132"/>
    </row>
    <row r="106" customFormat="false" ht="17.25" hidden="false" customHeight="true" outlineLevel="0" collapsed="false">
      <c r="A106" s="130" t="s">
        <v>100</v>
      </c>
      <c r="B106" s="131" t="n">
        <v>60800000</v>
      </c>
      <c r="C106" s="132" t="s">
        <v>368</v>
      </c>
      <c r="D106" s="133" t="n">
        <v>342508325.18</v>
      </c>
      <c r="E106" s="133" t="n">
        <v>0</v>
      </c>
      <c r="F106" s="133" t="n">
        <v>342508325.18</v>
      </c>
      <c r="G106" s="132"/>
      <c r="H106" s="132"/>
    </row>
    <row r="107" customFormat="false" ht="17.25" hidden="false" customHeight="true" outlineLevel="0" collapsed="false">
      <c r="A107" s="130" t="s">
        <v>100</v>
      </c>
      <c r="B107" s="131" t="n">
        <v>61100000</v>
      </c>
      <c r="C107" s="132" t="s">
        <v>147</v>
      </c>
      <c r="D107" s="133" t="n">
        <v>228995765.66</v>
      </c>
      <c r="E107" s="133" t="n">
        <v>0</v>
      </c>
      <c r="F107" s="133" t="n">
        <v>228995765.66</v>
      </c>
      <c r="G107" s="132"/>
      <c r="H107" s="132"/>
    </row>
    <row r="108" customFormat="false" ht="17.25" hidden="false" customHeight="true" outlineLevel="0" collapsed="false">
      <c r="A108" s="130" t="s">
        <v>100</v>
      </c>
      <c r="B108" s="131" t="n">
        <v>61300000</v>
      </c>
      <c r="C108" s="132" t="s">
        <v>717</v>
      </c>
      <c r="D108" s="133" t="n">
        <v>57272727.22</v>
      </c>
      <c r="E108" s="133" t="n">
        <v>0</v>
      </c>
      <c r="F108" s="133" t="n">
        <v>57272727.22</v>
      </c>
      <c r="G108" s="132"/>
      <c r="H108" s="132"/>
    </row>
    <row r="109" customFormat="false" ht="17.25" hidden="false" customHeight="true" outlineLevel="0" collapsed="false">
      <c r="A109" s="130" t="s">
        <v>100</v>
      </c>
      <c r="B109" s="131" t="n">
        <v>61500000</v>
      </c>
      <c r="C109" s="132" t="s">
        <v>387</v>
      </c>
      <c r="D109" s="133" t="n">
        <v>128869625.8</v>
      </c>
      <c r="E109" s="133" t="n">
        <v>0</v>
      </c>
      <c r="F109" s="133" t="n">
        <v>128869625.8</v>
      </c>
      <c r="G109" s="132"/>
      <c r="H109" s="132"/>
    </row>
    <row r="110" customFormat="false" ht="17.25" hidden="false" customHeight="true" outlineLevel="0" collapsed="false">
      <c r="A110" s="130" t="s">
        <v>100</v>
      </c>
      <c r="B110" s="131" t="n">
        <v>61600000</v>
      </c>
      <c r="C110" s="132" t="s">
        <v>395</v>
      </c>
      <c r="D110" s="133" t="n">
        <v>15807539.46</v>
      </c>
      <c r="E110" s="133" t="n">
        <v>0</v>
      </c>
      <c r="F110" s="133" t="n">
        <v>15807539.46</v>
      </c>
      <c r="G110" s="132"/>
      <c r="H110" s="132"/>
    </row>
    <row r="111" customFormat="false" ht="17.25" hidden="false" customHeight="true" outlineLevel="0" collapsed="false">
      <c r="A111" s="130" t="s">
        <v>100</v>
      </c>
      <c r="B111" s="131" t="n">
        <v>61800000</v>
      </c>
      <c r="C111" s="132" t="s">
        <v>158</v>
      </c>
      <c r="D111" s="133" t="n">
        <v>232952.63</v>
      </c>
      <c r="E111" s="133" t="n">
        <v>0</v>
      </c>
      <c r="F111" s="133" t="n">
        <v>232952.63</v>
      </c>
      <c r="G111" s="132"/>
      <c r="H111" s="132"/>
    </row>
    <row r="112" customFormat="false" ht="17.25" hidden="false" customHeight="true" outlineLevel="0" collapsed="false">
      <c r="A112" s="130" t="s">
        <v>100</v>
      </c>
      <c r="B112" s="131" t="n">
        <v>61900000</v>
      </c>
      <c r="C112" s="132" t="s">
        <v>397</v>
      </c>
      <c r="D112" s="133" t="n">
        <v>0</v>
      </c>
      <c r="E112" s="133" t="n">
        <v>32859.29</v>
      </c>
      <c r="F112" s="133" t="n">
        <v>-32859.29</v>
      </c>
      <c r="G112" s="132"/>
      <c r="H112" s="132"/>
    </row>
    <row r="113" customFormat="false" ht="17.25" hidden="false" customHeight="true" outlineLevel="0" collapsed="false">
      <c r="A113" s="130" t="s">
        <v>100</v>
      </c>
      <c r="B113" s="131" t="n">
        <v>62100000</v>
      </c>
      <c r="C113" s="132" t="s">
        <v>400</v>
      </c>
      <c r="D113" s="133" t="n">
        <v>53122144.62</v>
      </c>
      <c r="E113" s="133" t="n">
        <v>0</v>
      </c>
      <c r="F113" s="133" t="n">
        <v>53122144.62</v>
      </c>
      <c r="G113" s="132"/>
      <c r="H113" s="132"/>
    </row>
    <row r="114" customFormat="false" ht="17.25" hidden="false" customHeight="true" outlineLevel="0" collapsed="false">
      <c r="A114" s="130" t="s">
        <v>100</v>
      </c>
      <c r="B114" s="131" t="n">
        <v>62200000</v>
      </c>
      <c r="C114" s="132" t="s">
        <v>403</v>
      </c>
      <c r="D114" s="133" t="n">
        <v>399199299.55</v>
      </c>
      <c r="E114" s="133" t="n">
        <v>0</v>
      </c>
      <c r="F114" s="133" t="n">
        <v>399199299.55</v>
      </c>
      <c r="G114" s="132"/>
      <c r="H114" s="132"/>
    </row>
    <row r="115" customFormat="false" ht="17.25" hidden="false" customHeight="true" outlineLevel="0" collapsed="false">
      <c r="A115" s="130" t="s">
        <v>100</v>
      </c>
      <c r="B115" s="131" t="n">
        <v>62300000</v>
      </c>
      <c r="C115" s="132" t="s">
        <v>165</v>
      </c>
      <c r="D115" s="133" t="n">
        <v>6594850</v>
      </c>
      <c r="E115" s="133" t="n">
        <v>0</v>
      </c>
      <c r="F115" s="133" t="n">
        <v>6594850</v>
      </c>
      <c r="G115" s="132"/>
      <c r="H115" s="132"/>
    </row>
    <row r="116" customFormat="false" ht="17.25" hidden="false" customHeight="true" outlineLevel="0" collapsed="false">
      <c r="A116" s="130" t="s">
        <v>100</v>
      </c>
      <c r="B116" s="131" t="n">
        <v>62401000</v>
      </c>
      <c r="C116" s="132" t="s">
        <v>411</v>
      </c>
      <c r="D116" s="133" t="n">
        <v>16113775.53</v>
      </c>
      <c r="E116" s="133" t="n">
        <v>0</v>
      </c>
      <c r="F116" s="133" t="n">
        <v>16113775.53</v>
      </c>
      <c r="G116" s="132"/>
      <c r="H116" s="132"/>
    </row>
    <row r="117" customFormat="false" ht="17.25" hidden="false" customHeight="true" outlineLevel="0" collapsed="false">
      <c r="A117" s="130" t="s">
        <v>100</v>
      </c>
      <c r="B117" s="131" t="n">
        <v>62501000</v>
      </c>
      <c r="C117" s="132" t="s">
        <v>169</v>
      </c>
      <c r="D117" s="133" t="n">
        <v>91657292.05</v>
      </c>
      <c r="E117" s="133" t="n">
        <v>0</v>
      </c>
      <c r="F117" s="133" t="n">
        <v>91657292.05</v>
      </c>
      <c r="G117" s="132"/>
      <c r="H117" s="132"/>
    </row>
    <row r="118" customFormat="false" ht="17.25" hidden="false" customHeight="true" outlineLevel="0" collapsed="false">
      <c r="A118" s="130" t="s">
        <v>100</v>
      </c>
      <c r="B118" s="131" t="n">
        <v>62601000</v>
      </c>
      <c r="C118" s="132" t="s">
        <v>418</v>
      </c>
      <c r="D118" s="133" t="n">
        <v>45571769.65</v>
      </c>
      <c r="E118" s="133" t="n">
        <v>0</v>
      </c>
      <c r="F118" s="133" t="n">
        <v>45571769.65</v>
      </c>
      <c r="G118" s="132"/>
      <c r="H118" s="132"/>
    </row>
    <row r="119" customFormat="false" ht="17.25" hidden="false" customHeight="true" outlineLevel="0" collapsed="false">
      <c r="A119" s="130" t="s">
        <v>100</v>
      </c>
      <c r="B119" s="131" t="n">
        <v>62701000</v>
      </c>
      <c r="C119" s="132" t="s">
        <v>181</v>
      </c>
      <c r="D119" s="133" t="n">
        <v>50818831.74</v>
      </c>
      <c r="E119" s="133" t="n">
        <v>0</v>
      </c>
      <c r="F119" s="133" t="n">
        <v>50818831.74</v>
      </c>
      <c r="G119" s="132"/>
      <c r="H119" s="132"/>
    </row>
    <row r="120" customFormat="false" ht="17.25" hidden="false" customHeight="true" outlineLevel="0" collapsed="false">
      <c r="A120" s="130" t="s">
        <v>100</v>
      </c>
      <c r="B120" s="131" t="n">
        <v>62800000</v>
      </c>
      <c r="C120" s="132" t="s">
        <v>441</v>
      </c>
      <c r="D120" s="133" t="n">
        <v>158400</v>
      </c>
      <c r="E120" s="133" t="n">
        <v>0</v>
      </c>
      <c r="F120" s="133" t="n">
        <v>158400</v>
      </c>
      <c r="G120" s="132"/>
      <c r="H120" s="132"/>
    </row>
    <row r="121" customFormat="false" ht="17.25" hidden="false" customHeight="true" outlineLevel="0" collapsed="false">
      <c r="A121" s="130" t="s">
        <v>100</v>
      </c>
      <c r="B121" s="131" t="n">
        <v>63501000</v>
      </c>
      <c r="C121" s="132" t="s">
        <v>443</v>
      </c>
      <c r="D121" s="133" t="n">
        <v>88021425.27</v>
      </c>
      <c r="E121" s="133" t="n">
        <v>0</v>
      </c>
      <c r="F121" s="133" t="n">
        <v>88021425.27</v>
      </c>
      <c r="G121" s="132"/>
      <c r="H121" s="132"/>
    </row>
    <row r="122" customFormat="false" ht="17.25" hidden="false" customHeight="true" outlineLevel="0" collapsed="false">
      <c r="A122" s="130" t="s">
        <v>100</v>
      </c>
      <c r="B122" s="131" t="n">
        <v>63502000</v>
      </c>
      <c r="C122" s="132" t="s">
        <v>448</v>
      </c>
      <c r="D122" s="133" t="n">
        <v>8720872</v>
      </c>
      <c r="E122" s="133" t="n">
        <v>0</v>
      </c>
      <c r="F122" s="133" t="n">
        <v>8720872</v>
      </c>
      <c r="G122" s="132"/>
      <c r="H122" s="132"/>
    </row>
    <row r="123" customFormat="false" ht="17.25" hidden="false" customHeight="true" outlineLevel="0" collapsed="false">
      <c r="A123" s="130" t="s">
        <v>100</v>
      </c>
      <c r="B123" s="131" t="n">
        <v>63503000</v>
      </c>
      <c r="C123" s="132" t="s">
        <v>187</v>
      </c>
      <c r="D123" s="133" t="n">
        <v>270000</v>
      </c>
      <c r="E123" s="133" t="n">
        <v>0</v>
      </c>
      <c r="F123" s="133" t="n">
        <v>270000</v>
      </c>
      <c r="G123" s="132"/>
      <c r="H123" s="132"/>
    </row>
    <row r="124" customFormat="false" ht="17.25" hidden="false" customHeight="true" outlineLevel="0" collapsed="false">
      <c r="A124" s="130" t="s">
        <v>100</v>
      </c>
      <c r="B124" s="131" t="n">
        <v>63504000</v>
      </c>
      <c r="C124" s="132" t="s">
        <v>450</v>
      </c>
      <c r="D124" s="133" t="n">
        <v>18637733.99</v>
      </c>
      <c r="E124" s="133" t="n">
        <v>0</v>
      </c>
      <c r="F124" s="133" t="n">
        <v>18637733.99</v>
      </c>
      <c r="G124" s="132"/>
      <c r="H124" s="132"/>
    </row>
    <row r="125" customFormat="false" ht="17.25" hidden="false" customHeight="true" outlineLevel="0" collapsed="false">
      <c r="A125" s="130" t="s">
        <v>100</v>
      </c>
      <c r="B125" s="131" t="n">
        <v>63506000</v>
      </c>
      <c r="C125" s="132" t="s">
        <v>452</v>
      </c>
      <c r="D125" s="133" t="n">
        <v>11155829.01</v>
      </c>
      <c r="E125" s="133" t="n">
        <v>0</v>
      </c>
      <c r="F125" s="133" t="n">
        <v>11155829.01</v>
      </c>
      <c r="G125" s="132"/>
      <c r="H125" s="132"/>
    </row>
    <row r="126" customFormat="false" ht="17.25" hidden="false" customHeight="true" outlineLevel="0" collapsed="false">
      <c r="A126" s="130" t="s">
        <v>100</v>
      </c>
      <c r="B126" s="131" t="n">
        <v>63507000</v>
      </c>
      <c r="C126" s="132" t="s">
        <v>453</v>
      </c>
      <c r="D126" s="133" t="n">
        <v>426344807.06</v>
      </c>
      <c r="E126" s="133" t="n">
        <v>0</v>
      </c>
      <c r="F126" s="133" t="n">
        <v>426344807.06</v>
      </c>
      <c r="G126" s="132"/>
      <c r="H126" s="132"/>
    </row>
    <row r="127" customFormat="false" ht="17.25" hidden="false" customHeight="true" outlineLevel="0" collapsed="false">
      <c r="A127" s="130" t="s">
        <v>100</v>
      </c>
      <c r="B127" s="131" t="n">
        <v>64101000</v>
      </c>
      <c r="C127" s="132" t="s">
        <v>190</v>
      </c>
      <c r="D127" s="133" t="n">
        <v>1312468477.15</v>
      </c>
      <c r="E127" s="133" t="n">
        <v>0</v>
      </c>
      <c r="F127" s="133" t="n">
        <v>1312468477.15</v>
      </c>
      <c r="G127" s="132"/>
      <c r="H127" s="132"/>
    </row>
    <row r="128" customFormat="false" ht="17.25" hidden="false" customHeight="true" outlineLevel="0" collapsed="false">
      <c r="A128" s="130" t="s">
        <v>100</v>
      </c>
      <c r="B128" s="131" t="n">
        <v>64501000</v>
      </c>
      <c r="C128" s="132" t="s">
        <v>461</v>
      </c>
      <c r="D128" s="133" t="n">
        <v>142389336.35</v>
      </c>
      <c r="E128" s="133" t="n">
        <v>0</v>
      </c>
      <c r="F128" s="133" t="n">
        <v>142389336.35</v>
      </c>
      <c r="G128" s="132"/>
      <c r="H128" s="132"/>
    </row>
    <row r="129" customFormat="false" ht="17.25" hidden="false" customHeight="true" outlineLevel="0" collapsed="false">
      <c r="A129" s="130" t="s">
        <v>100</v>
      </c>
      <c r="B129" s="131" t="n">
        <v>64801000</v>
      </c>
      <c r="C129" s="132" t="s">
        <v>534</v>
      </c>
      <c r="D129" s="133" t="n">
        <v>19165307.88</v>
      </c>
      <c r="E129" s="133" t="n">
        <v>0</v>
      </c>
      <c r="F129" s="133" t="n">
        <v>19165307.88</v>
      </c>
      <c r="G129" s="132"/>
      <c r="H129" s="132"/>
    </row>
    <row r="130" customFormat="false" ht="17.25" hidden="false" customHeight="true" outlineLevel="0" collapsed="false">
      <c r="A130" s="130" t="s">
        <v>100</v>
      </c>
      <c r="B130" s="131" t="n">
        <v>65100000</v>
      </c>
      <c r="C130" s="132" t="s">
        <v>202</v>
      </c>
      <c r="D130" s="133" t="n">
        <v>2184931.99</v>
      </c>
      <c r="E130" s="133" t="n">
        <v>0</v>
      </c>
      <c r="F130" s="133" t="n">
        <v>2184931.99</v>
      </c>
      <c r="G130" s="132"/>
      <c r="H130" s="132"/>
    </row>
    <row r="131" customFormat="false" ht="17.25" hidden="false" customHeight="true" outlineLevel="0" collapsed="false">
      <c r="A131" s="130" t="s">
        <v>100</v>
      </c>
      <c r="B131" s="131" t="n">
        <v>65200000</v>
      </c>
      <c r="C131" s="132" t="s">
        <v>473</v>
      </c>
      <c r="D131" s="133" t="n">
        <v>22638802.2</v>
      </c>
      <c r="E131" s="133" t="n">
        <v>0</v>
      </c>
      <c r="F131" s="133" t="n">
        <v>22638802.2</v>
      </c>
      <c r="G131" s="132"/>
      <c r="H131" s="132"/>
    </row>
    <row r="132" customFormat="false" ht="17.25" hidden="false" customHeight="true" outlineLevel="0" collapsed="false">
      <c r="A132" s="130" t="s">
        <v>100</v>
      </c>
      <c r="B132" s="131" t="n">
        <v>65602000</v>
      </c>
      <c r="C132" s="132" t="s">
        <v>203</v>
      </c>
      <c r="D132" s="133" t="n">
        <v>1311664.4</v>
      </c>
      <c r="E132" s="133" t="n">
        <v>0</v>
      </c>
      <c r="F132" s="133" t="n">
        <v>1311664.4</v>
      </c>
      <c r="G132" s="132"/>
      <c r="H132" s="132"/>
    </row>
    <row r="133" customFormat="false" ht="17.25" hidden="false" customHeight="true" outlineLevel="0" collapsed="false">
      <c r="A133" s="130" t="s">
        <v>100</v>
      </c>
      <c r="B133" s="131" t="n">
        <v>65700000</v>
      </c>
      <c r="C133" s="132" t="s">
        <v>746</v>
      </c>
      <c r="D133" s="133" t="n">
        <v>5588058.73</v>
      </c>
      <c r="E133" s="133" t="n">
        <v>0</v>
      </c>
      <c r="F133" s="133" t="n">
        <v>5588058.73</v>
      </c>
      <c r="G133" s="132"/>
      <c r="H133" s="132"/>
    </row>
    <row r="134" customFormat="false" ht="17.25" hidden="false" customHeight="true" outlineLevel="0" collapsed="false">
      <c r="A134" s="130" t="s">
        <v>100</v>
      </c>
      <c r="B134" s="131" t="n">
        <v>65800000</v>
      </c>
      <c r="C134" s="132" t="s">
        <v>475</v>
      </c>
      <c r="D134" s="133" t="n">
        <v>6583739.68</v>
      </c>
      <c r="E134" s="133" t="n">
        <v>0</v>
      </c>
      <c r="F134" s="133" t="n">
        <v>6583739.68</v>
      </c>
      <c r="G134" s="132"/>
      <c r="H134" s="137"/>
    </row>
    <row r="135" customFormat="false" ht="17.25" hidden="false" customHeight="true" outlineLevel="0" collapsed="false">
      <c r="A135" s="130" t="s">
        <v>100</v>
      </c>
      <c r="B135" s="131" t="n">
        <v>66100000</v>
      </c>
      <c r="C135" s="132" t="s">
        <v>478</v>
      </c>
      <c r="D135" s="133" t="n">
        <v>272685044.92</v>
      </c>
      <c r="E135" s="133" t="n">
        <v>0</v>
      </c>
      <c r="F135" s="133" t="n">
        <v>272685044.92</v>
      </c>
      <c r="G135" s="132"/>
      <c r="H135" s="132"/>
    </row>
    <row r="136" customFormat="false" ht="17.25" hidden="false" customHeight="true" outlineLevel="0" collapsed="false">
      <c r="A136" s="130" t="s">
        <v>100</v>
      </c>
      <c r="B136" s="131" t="n">
        <v>66600000</v>
      </c>
      <c r="C136" s="132" t="s">
        <v>206</v>
      </c>
      <c r="D136" s="133" t="n">
        <v>18697432.21</v>
      </c>
      <c r="E136" s="133" t="n">
        <v>0</v>
      </c>
      <c r="F136" s="133" t="n">
        <v>18697432.21</v>
      </c>
      <c r="G136" s="132"/>
      <c r="H136" s="132"/>
    </row>
    <row r="137" customFormat="false" ht="17.25" hidden="false" customHeight="true" outlineLevel="0" collapsed="false">
      <c r="A137" s="130" t="s">
        <v>100</v>
      </c>
      <c r="B137" s="131" t="n">
        <v>68111000</v>
      </c>
      <c r="C137" s="132" t="s">
        <v>487</v>
      </c>
      <c r="D137" s="133" t="n">
        <v>966464.07</v>
      </c>
      <c r="E137" s="133" t="n">
        <v>0</v>
      </c>
      <c r="F137" s="133" t="n">
        <v>966464.07</v>
      </c>
      <c r="G137" s="132"/>
      <c r="H137" s="132"/>
    </row>
    <row r="138" customFormat="false" ht="17.25" hidden="false" customHeight="true" outlineLevel="0" collapsed="false">
      <c r="A138" s="130" t="s">
        <v>100</v>
      </c>
      <c r="B138" s="131" t="n">
        <v>68112000</v>
      </c>
      <c r="C138" s="132" t="s">
        <v>489</v>
      </c>
      <c r="D138" s="133" t="n">
        <v>1012432642.54</v>
      </c>
      <c r="E138" s="133" t="n">
        <v>0</v>
      </c>
      <c r="F138" s="133" t="n">
        <v>1012432642.54</v>
      </c>
      <c r="G138" s="132"/>
      <c r="H138" s="132"/>
    </row>
    <row r="139" customFormat="false" ht="17.25" hidden="false" customHeight="true" outlineLevel="0" collapsed="false">
      <c r="A139" s="130" t="s">
        <v>100</v>
      </c>
      <c r="B139" s="131" t="n">
        <v>68500000</v>
      </c>
      <c r="C139" s="132" t="s">
        <v>490</v>
      </c>
      <c r="D139" s="133" t="n">
        <v>206121024.95</v>
      </c>
      <c r="E139" s="133" t="n">
        <v>0</v>
      </c>
      <c r="F139" s="133" t="n">
        <v>206121024.95</v>
      </c>
      <c r="G139" s="132"/>
      <c r="H139" s="132"/>
    </row>
    <row r="140" customFormat="false" ht="17.25" hidden="false" customHeight="true" outlineLevel="0" collapsed="false">
      <c r="A140" s="130" t="s">
        <v>100</v>
      </c>
      <c r="B140" s="131" t="n">
        <v>69800000</v>
      </c>
      <c r="C140" s="132" t="s">
        <v>491</v>
      </c>
      <c r="D140" s="133" t="n">
        <v>101410280.006</v>
      </c>
      <c r="E140" s="133" t="n">
        <v>0</v>
      </c>
      <c r="F140" s="133" t="n">
        <v>101410280.006</v>
      </c>
      <c r="G140" s="132"/>
      <c r="H140" s="132"/>
    </row>
    <row r="141" customFormat="false" ht="17.25" hidden="false" customHeight="true" outlineLevel="0" collapsed="false">
      <c r="A141" s="130" t="s">
        <v>100</v>
      </c>
      <c r="B141" s="131" t="n">
        <v>70110000</v>
      </c>
      <c r="C141" s="132" t="s">
        <v>1312</v>
      </c>
      <c r="D141" s="133" t="n">
        <v>0</v>
      </c>
      <c r="E141" s="133" t="n">
        <v>14629630477.77</v>
      </c>
      <c r="F141" s="133" t="n">
        <v>-14629630477.77</v>
      </c>
      <c r="G141" s="132"/>
      <c r="H141" s="132"/>
    </row>
    <row r="142" customFormat="false" ht="17.25" hidden="false" customHeight="true" outlineLevel="0" collapsed="false">
      <c r="A142" s="130" t="s">
        <v>100</v>
      </c>
      <c r="B142" s="131" t="n">
        <v>70300000</v>
      </c>
      <c r="C142" s="132" t="s">
        <v>497</v>
      </c>
      <c r="D142" s="133" t="n">
        <v>0</v>
      </c>
      <c r="E142" s="133" t="n">
        <v>22839.95</v>
      </c>
      <c r="F142" s="133" t="n">
        <v>-22839.95</v>
      </c>
      <c r="G142" s="132"/>
      <c r="H142" s="132"/>
    </row>
    <row r="143" customFormat="false" ht="17.25" hidden="false" customHeight="true" outlineLevel="0" collapsed="false">
      <c r="A143" s="130" t="s">
        <v>100</v>
      </c>
      <c r="B143" s="131" t="n">
        <v>70600000</v>
      </c>
      <c r="C143" s="132" t="s">
        <v>499</v>
      </c>
      <c r="D143" s="133" t="n">
        <v>0</v>
      </c>
      <c r="E143" s="133" t="n">
        <v>1500000</v>
      </c>
      <c r="F143" s="133" t="n">
        <v>-1500000</v>
      </c>
      <c r="G143" s="132"/>
      <c r="H143" s="132"/>
    </row>
    <row r="144" customFormat="false" ht="17.25" hidden="false" customHeight="true" outlineLevel="0" collapsed="false">
      <c r="A144" s="130" t="s">
        <v>100</v>
      </c>
      <c r="B144" s="131" t="n">
        <v>70800000</v>
      </c>
      <c r="C144" s="132" t="s">
        <v>500</v>
      </c>
      <c r="D144" s="133" t="n">
        <v>0</v>
      </c>
      <c r="E144" s="133" t="n">
        <v>9887574.12</v>
      </c>
      <c r="F144" s="133" t="n">
        <v>-9887574.12</v>
      </c>
      <c r="G144" s="132"/>
      <c r="H144" s="132"/>
    </row>
    <row r="145" customFormat="false" ht="17.25" hidden="false" customHeight="true" outlineLevel="0" collapsed="false">
      <c r="A145" s="130" t="s">
        <v>100</v>
      </c>
      <c r="B145" s="131" t="n">
        <v>70900000</v>
      </c>
      <c r="C145" s="132" t="s">
        <v>501</v>
      </c>
      <c r="D145" s="133" t="n">
        <v>244867150</v>
      </c>
      <c r="E145" s="133" t="n">
        <v>0</v>
      </c>
      <c r="F145" s="133" t="n">
        <v>244867150</v>
      </c>
      <c r="G145" s="132"/>
      <c r="H145" s="132"/>
    </row>
    <row r="146" customFormat="false" ht="17.25" hidden="false" customHeight="true" outlineLevel="0" collapsed="false">
      <c r="A146" s="130" t="s">
        <v>100</v>
      </c>
      <c r="B146" s="131" t="n">
        <v>75200000</v>
      </c>
      <c r="C146" s="132" t="s">
        <v>502</v>
      </c>
      <c r="D146" s="133" t="n">
        <v>0</v>
      </c>
      <c r="E146" s="133" t="n">
        <v>88044842.46</v>
      </c>
      <c r="F146" s="133" t="n">
        <v>-88044842.46</v>
      </c>
      <c r="G146" s="132"/>
      <c r="H146" s="132"/>
    </row>
    <row r="147" customFormat="false" ht="17.25" hidden="false" customHeight="true" outlineLevel="0" collapsed="false">
      <c r="A147" s="130" t="s">
        <v>100</v>
      </c>
      <c r="B147" s="131" t="n">
        <v>75800000</v>
      </c>
      <c r="C147" s="132" t="s">
        <v>211</v>
      </c>
      <c r="D147" s="133" t="n">
        <v>0</v>
      </c>
      <c r="E147" s="133" t="n">
        <v>47376761.86</v>
      </c>
      <c r="F147" s="133" t="n">
        <v>-47376761.86</v>
      </c>
      <c r="G147" s="132"/>
      <c r="H147" s="132"/>
    </row>
    <row r="148" customFormat="false" ht="17.25" hidden="false" customHeight="true" outlineLevel="0" collapsed="false">
      <c r="A148" s="130" t="s">
        <v>100</v>
      </c>
      <c r="B148" s="131" t="n">
        <v>76500000</v>
      </c>
      <c r="C148" s="132" t="s">
        <v>505</v>
      </c>
      <c r="D148" s="133" t="n">
        <v>0</v>
      </c>
      <c r="E148" s="133" t="n">
        <v>2772700.75</v>
      </c>
      <c r="F148" s="133" t="n">
        <v>-2772700.75</v>
      </c>
      <c r="G148" s="132"/>
      <c r="H148" s="132"/>
    </row>
    <row r="149" customFormat="false" ht="17.25" hidden="false" customHeight="true" outlineLevel="0" collapsed="false">
      <c r="A149" s="130" t="s">
        <v>100</v>
      </c>
      <c r="B149" s="131" t="n">
        <v>76600000</v>
      </c>
      <c r="C149" s="132" t="s">
        <v>213</v>
      </c>
      <c r="D149" s="133" t="n">
        <v>0</v>
      </c>
      <c r="E149" s="133" t="n">
        <v>19928834.4</v>
      </c>
      <c r="F149" s="133" t="n">
        <v>-19928834.4</v>
      </c>
      <c r="G149" s="132"/>
      <c r="H149" s="132"/>
    </row>
    <row r="150" customFormat="false" ht="17.25" hidden="false" customHeight="true" outlineLevel="0" collapsed="false">
      <c r="A150" s="130" t="s">
        <v>100</v>
      </c>
      <c r="B150" s="131" t="n">
        <v>78500000</v>
      </c>
      <c r="C150" s="132" t="s">
        <v>507</v>
      </c>
      <c r="D150" s="133" t="n">
        <v>0</v>
      </c>
      <c r="E150" s="133" t="n">
        <v>8240059.6</v>
      </c>
      <c r="F150" s="133" t="n">
        <v>-8240059.6</v>
      </c>
      <c r="G150" s="132"/>
      <c r="H150" s="132"/>
    </row>
    <row r="151" customFormat="false" ht="17.25" hidden="false" customHeight="true" outlineLevel="0" collapsed="false">
      <c r="A151" s="130" t="s">
        <v>307</v>
      </c>
      <c r="B151" s="131" t="n">
        <v>10100000</v>
      </c>
      <c r="C151" s="132" t="s">
        <v>1</v>
      </c>
      <c r="D151" s="133" t="n">
        <v>0</v>
      </c>
      <c r="E151" s="133" t="n">
        <v>10000000</v>
      </c>
      <c r="F151" s="133" t="n">
        <v>-10000000</v>
      </c>
    </row>
    <row r="152" customFormat="false" ht="17.25" hidden="false" customHeight="true" outlineLevel="0" collapsed="false">
      <c r="A152" s="130" t="s">
        <v>307</v>
      </c>
      <c r="B152" s="131" t="n">
        <v>11900000</v>
      </c>
      <c r="C152" s="132" t="s">
        <v>1158</v>
      </c>
      <c r="D152" s="133" t="n">
        <v>2419584.21</v>
      </c>
      <c r="E152" s="133" t="n">
        <v>0</v>
      </c>
      <c r="F152" s="133" t="n">
        <v>2419584.21</v>
      </c>
    </row>
    <row r="153" customFormat="false" ht="17.25" hidden="false" customHeight="true" outlineLevel="0" collapsed="false">
      <c r="A153" s="130" t="s">
        <v>307</v>
      </c>
      <c r="B153" s="131" t="n">
        <v>12000000</v>
      </c>
      <c r="C153" s="132" t="s">
        <v>2909</v>
      </c>
      <c r="D153" s="133" t="n">
        <v>280428.55</v>
      </c>
      <c r="E153" s="133" t="n">
        <v>0</v>
      </c>
      <c r="F153" s="133" t="n">
        <v>280428.55</v>
      </c>
    </row>
    <row r="154" customFormat="false" ht="17.25" hidden="false" customHeight="true" outlineLevel="0" collapsed="false">
      <c r="A154" s="130" t="s">
        <v>307</v>
      </c>
      <c r="B154" s="131" t="n">
        <v>21510000</v>
      </c>
      <c r="C154" s="132" t="s">
        <v>1673</v>
      </c>
      <c r="D154" s="133" t="n">
        <v>2808000</v>
      </c>
      <c r="E154" s="133" t="n">
        <v>0</v>
      </c>
      <c r="F154" s="133" t="n">
        <v>2808000</v>
      </c>
    </row>
    <row r="155" customFormat="false" ht="17.25" hidden="false" customHeight="true" outlineLevel="0" collapsed="false">
      <c r="A155" s="130" t="s">
        <v>307</v>
      </c>
      <c r="B155" s="131" t="n">
        <v>21830000</v>
      </c>
      <c r="C155" s="132" t="s">
        <v>11</v>
      </c>
      <c r="D155" s="133" t="n">
        <v>22154000.17</v>
      </c>
      <c r="E155" s="133" t="n">
        <v>0</v>
      </c>
      <c r="F155" s="133" t="n">
        <v>22154000.17</v>
      </c>
    </row>
    <row r="156" customFormat="false" ht="17.25" hidden="false" customHeight="true" outlineLevel="0" collapsed="false">
      <c r="A156" s="130" t="s">
        <v>307</v>
      </c>
      <c r="B156" s="131" t="n">
        <v>21500000</v>
      </c>
      <c r="C156" s="132" t="s">
        <v>227</v>
      </c>
      <c r="D156" s="133" t="n">
        <v>3128790</v>
      </c>
      <c r="E156" s="133" t="n">
        <v>0</v>
      </c>
      <c r="F156" s="133" t="n">
        <v>3128790</v>
      </c>
    </row>
    <row r="157" customFormat="false" ht="17.25" hidden="false" customHeight="true" outlineLevel="0" collapsed="false">
      <c r="A157" s="130" t="s">
        <v>307</v>
      </c>
      <c r="B157" s="131" t="n">
        <v>21800000</v>
      </c>
      <c r="C157" s="132" t="s">
        <v>8</v>
      </c>
      <c r="D157" s="133" t="n">
        <v>10847964.55</v>
      </c>
      <c r="E157" s="133" t="n">
        <v>0</v>
      </c>
      <c r="F157" s="133" t="n">
        <v>10847964.55</v>
      </c>
    </row>
    <row r="158" customFormat="false" ht="17.25" hidden="false" customHeight="true" outlineLevel="0" collapsed="false">
      <c r="A158" s="130" t="s">
        <v>307</v>
      </c>
      <c r="B158" s="131" t="n">
        <v>21820000</v>
      </c>
      <c r="C158" s="132" t="s">
        <v>10</v>
      </c>
      <c r="D158" s="133" t="n">
        <v>25009519.01</v>
      </c>
      <c r="E158" s="133" t="n">
        <v>0</v>
      </c>
      <c r="F158" s="133" t="n">
        <v>25009519.01</v>
      </c>
    </row>
    <row r="159" customFormat="false" ht="17.25" hidden="false" customHeight="true" outlineLevel="0" collapsed="false">
      <c r="A159" s="130" t="s">
        <v>307</v>
      </c>
      <c r="B159" s="131" t="n">
        <v>21840000</v>
      </c>
      <c r="C159" s="132" t="s">
        <v>12</v>
      </c>
      <c r="D159" s="133" t="n">
        <v>155310392.6</v>
      </c>
      <c r="E159" s="133" t="n">
        <v>0</v>
      </c>
      <c r="F159" s="133" t="n">
        <v>155310392.6</v>
      </c>
    </row>
    <row r="160" customFormat="false" ht="17.25" hidden="false" customHeight="true" outlineLevel="0" collapsed="false">
      <c r="A160" s="130" t="s">
        <v>307</v>
      </c>
      <c r="B160" s="131" t="n">
        <v>26100000</v>
      </c>
      <c r="C160" s="132" t="s">
        <v>13</v>
      </c>
      <c r="D160" s="133" t="n">
        <v>3980000</v>
      </c>
      <c r="E160" s="133" t="n">
        <v>0</v>
      </c>
      <c r="F160" s="133" t="n">
        <v>3980000</v>
      </c>
    </row>
    <row r="161" customFormat="false" ht="17.25" hidden="false" customHeight="true" outlineLevel="0" collapsed="false">
      <c r="A161" s="130" t="s">
        <v>307</v>
      </c>
      <c r="B161" s="131" t="n">
        <v>28150000</v>
      </c>
      <c r="C161" s="132" t="s">
        <v>243</v>
      </c>
      <c r="D161" s="133" t="n">
        <v>0</v>
      </c>
      <c r="E161" s="133" t="n">
        <v>13036.63</v>
      </c>
      <c r="F161" s="133" t="n">
        <v>-13036.63</v>
      </c>
    </row>
    <row r="162" customFormat="false" ht="17.25" hidden="false" customHeight="true" outlineLevel="0" collapsed="false">
      <c r="A162" s="130" t="s">
        <v>307</v>
      </c>
      <c r="B162" s="131" t="n">
        <v>28151000</v>
      </c>
      <c r="C162" s="132" t="s">
        <v>1687</v>
      </c>
      <c r="D162" s="133" t="n">
        <v>0</v>
      </c>
      <c r="E162" s="133" t="n">
        <v>23400</v>
      </c>
      <c r="F162" s="133" t="n">
        <v>-23400</v>
      </c>
    </row>
    <row r="163" customFormat="false" ht="17.25" hidden="false" customHeight="true" outlineLevel="0" collapsed="false">
      <c r="A163" s="130" t="s">
        <v>307</v>
      </c>
      <c r="B163" s="131" t="n">
        <v>28182000</v>
      </c>
      <c r="C163" s="132" t="s">
        <v>17</v>
      </c>
      <c r="D163" s="133" t="n">
        <v>0</v>
      </c>
      <c r="E163" s="133" t="n">
        <v>899873.34</v>
      </c>
      <c r="F163" s="133" t="n">
        <v>-899873.34</v>
      </c>
    </row>
    <row r="164" customFormat="false" ht="17.25" hidden="false" customHeight="true" outlineLevel="0" collapsed="false">
      <c r="A164" s="130" t="s">
        <v>307</v>
      </c>
      <c r="B164" s="131" t="n">
        <v>28183000</v>
      </c>
      <c r="C164" s="132" t="s">
        <v>18</v>
      </c>
      <c r="D164" s="133" t="n">
        <v>0</v>
      </c>
      <c r="E164" s="133" t="n">
        <v>778590.28</v>
      </c>
      <c r="F164" s="133" t="n">
        <v>-778590.28</v>
      </c>
    </row>
    <row r="165" customFormat="false" ht="17.25" hidden="false" customHeight="true" outlineLevel="0" collapsed="false">
      <c r="A165" s="130" t="s">
        <v>307</v>
      </c>
      <c r="B165" s="131" t="n">
        <v>28184000</v>
      </c>
      <c r="C165" s="132" t="s">
        <v>19</v>
      </c>
      <c r="D165" s="133" t="n">
        <v>0</v>
      </c>
      <c r="E165" s="133" t="n">
        <v>16381200.33</v>
      </c>
      <c r="F165" s="133" t="n">
        <v>-16381200.33</v>
      </c>
    </row>
    <row r="166" customFormat="false" ht="17.25" hidden="false" customHeight="true" outlineLevel="0" collapsed="false">
      <c r="A166" s="130" t="s">
        <v>307</v>
      </c>
      <c r="B166" s="131" t="n">
        <v>28185000</v>
      </c>
      <c r="C166" s="132" t="s">
        <v>2489</v>
      </c>
      <c r="D166" s="133" t="n">
        <v>0</v>
      </c>
      <c r="E166" s="133" t="n">
        <v>146986.45</v>
      </c>
      <c r="F166" s="133" t="n">
        <v>-146986.45</v>
      </c>
    </row>
    <row r="167" customFormat="false" ht="17.25" hidden="false" customHeight="true" outlineLevel="0" collapsed="false">
      <c r="A167" s="130" t="s">
        <v>307</v>
      </c>
      <c r="B167" s="131" t="n">
        <v>40100000</v>
      </c>
      <c r="C167" s="132" t="s">
        <v>21</v>
      </c>
      <c r="D167" s="133" t="n">
        <v>0</v>
      </c>
      <c r="E167" s="133" t="n">
        <v>221666978.65</v>
      </c>
      <c r="F167" s="133" t="n">
        <v>-221666978.65</v>
      </c>
    </row>
    <row r="168" customFormat="false" ht="17.25" hidden="false" customHeight="true" outlineLevel="0" collapsed="false">
      <c r="A168" s="130" t="s">
        <v>307</v>
      </c>
      <c r="B168" s="131" t="n">
        <v>40800000</v>
      </c>
      <c r="C168" s="132" t="s">
        <v>26</v>
      </c>
      <c r="D168" s="133" t="n">
        <v>0</v>
      </c>
      <c r="E168" s="133" t="n">
        <v>17262814.54</v>
      </c>
      <c r="F168" s="133" t="n">
        <v>-17262814.54</v>
      </c>
    </row>
    <row r="169" customFormat="false" ht="17.25" hidden="false" customHeight="true" outlineLevel="0" collapsed="false">
      <c r="A169" s="130" t="s">
        <v>307</v>
      </c>
      <c r="B169" s="131" t="n">
        <v>40900000</v>
      </c>
      <c r="C169" s="132" t="s">
        <v>27</v>
      </c>
      <c r="D169" s="133" t="n">
        <v>4073000.22</v>
      </c>
      <c r="E169" s="133" t="n">
        <v>0</v>
      </c>
      <c r="F169" s="133" t="n">
        <v>4073000.22</v>
      </c>
    </row>
    <row r="170" customFormat="false" ht="17.25" hidden="false" customHeight="true" outlineLevel="0" collapsed="false">
      <c r="A170" s="130" t="s">
        <v>307</v>
      </c>
      <c r="B170" s="131" t="n">
        <v>41810000</v>
      </c>
      <c r="C170" s="132" t="s">
        <v>1555</v>
      </c>
      <c r="D170" s="133" t="n">
        <v>250372723.4778</v>
      </c>
      <c r="E170" s="133" t="n">
        <v>0</v>
      </c>
      <c r="F170" s="133" t="n">
        <v>250372723.4778</v>
      </c>
    </row>
    <row r="171" customFormat="false" ht="17.25" hidden="false" customHeight="true" outlineLevel="0" collapsed="false">
      <c r="A171" s="130" t="s">
        <v>307</v>
      </c>
      <c r="B171" s="131" t="n">
        <v>42100000</v>
      </c>
      <c r="C171" s="132" t="s">
        <v>277</v>
      </c>
      <c r="D171" s="133" t="n">
        <v>1109807.75</v>
      </c>
      <c r="E171" s="133" t="n">
        <v>0</v>
      </c>
      <c r="F171" s="133" t="n">
        <v>1109807.75</v>
      </c>
    </row>
    <row r="172" customFormat="false" ht="17.25" hidden="false" customHeight="true" outlineLevel="0" collapsed="false">
      <c r="A172" s="130" t="s">
        <v>307</v>
      </c>
      <c r="B172" s="131" t="n">
        <v>42520000</v>
      </c>
      <c r="C172" s="132" t="s">
        <v>272</v>
      </c>
      <c r="D172" s="133" t="n">
        <v>380983.63</v>
      </c>
      <c r="E172" s="133" t="n">
        <v>0</v>
      </c>
      <c r="F172" s="133" t="n">
        <v>380983.63</v>
      </c>
    </row>
    <row r="173" customFormat="false" ht="17.25" hidden="false" customHeight="true" outlineLevel="0" collapsed="false">
      <c r="A173" s="130" t="s">
        <v>307</v>
      </c>
      <c r="B173" s="131" t="n">
        <v>42540000</v>
      </c>
      <c r="C173" s="132" t="s">
        <v>283</v>
      </c>
      <c r="D173" s="133" t="n">
        <v>0</v>
      </c>
      <c r="E173" s="133" t="n">
        <v>7095999.9</v>
      </c>
      <c r="F173" s="133" t="n">
        <v>-7095999.9</v>
      </c>
    </row>
    <row r="174" customFormat="false" ht="17.25" hidden="false" customHeight="true" outlineLevel="0" collapsed="false">
      <c r="A174" s="130" t="s">
        <v>307</v>
      </c>
      <c r="B174" s="131" t="n">
        <v>43100000</v>
      </c>
      <c r="C174" s="132" t="s">
        <v>35</v>
      </c>
      <c r="D174" s="133" t="n">
        <v>0</v>
      </c>
      <c r="E174" s="133" t="n">
        <v>84746314.52</v>
      </c>
      <c r="F174" s="133" t="n">
        <v>-84746314.52</v>
      </c>
    </row>
    <row r="175" customFormat="false" ht="17.25" hidden="false" customHeight="true" outlineLevel="0" collapsed="false">
      <c r="A175" s="130" t="s">
        <v>307</v>
      </c>
      <c r="B175" s="131" t="n">
        <v>43110000</v>
      </c>
      <c r="C175" s="132" t="s">
        <v>275</v>
      </c>
      <c r="D175" s="133" t="n">
        <v>0</v>
      </c>
      <c r="E175" s="133" t="n">
        <v>348000</v>
      </c>
      <c r="F175" s="133" t="n">
        <v>-348000</v>
      </c>
    </row>
    <row r="176" customFormat="false" ht="17.25" hidden="false" customHeight="true" outlineLevel="0" collapsed="false">
      <c r="A176" s="130" t="s">
        <v>307</v>
      </c>
      <c r="B176" s="131" t="n">
        <v>43200000</v>
      </c>
      <c r="C176" s="132" t="s">
        <v>37</v>
      </c>
      <c r="D176" s="133" t="n">
        <v>0</v>
      </c>
      <c r="E176" s="133" t="n">
        <v>36319848.58</v>
      </c>
      <c r="F176" s="133" t="n">
        <v>-36319848.58</v>
      </c>
    </row>
    <row r="177" customFormat="false" ht="17.25" hidden="false" customHeight="true" outlineLevel="0" collapsed="false">
      <c r="A177" s="130" t="s">
        <v>307</v>
      </c>
      <c r="B177" s="131" t="n">
        <v>43300000</v>
      </c>
      <c r="C177" s="132" t="s">
        <v>38</v>
      </c>
      <c r="D177" s="133" t="n">
        <v>0</v>
      </c>
      <c r="E177" s="133" t="n">
        <v>6053308.18</v>
      </c>
      <c r="F177" s="133" t="n">
        <v>-6053308.18</v>
      </c>
    </row>
    <row r="178" customFormat="false" ht="17.25" hidden="false" customHeight="true" outlineLevel="0" collapsed="false">
      <c r="A178" s="130" t="s">
        <v>307</v>
      </c>
      <c r="B178" s="131" t="n">
        <v>43400000</v>
      </c>
      <c r="C178" s="132" t="s">
        <v>39</v>
      </c>
      <c r="D178" s="133" t="n">
        <v>0</v>
      </c>
      <c r="E178" s="133" t="n">
        <v>700000</v>
      </c>
      <c r="F178" s="133" t="n">
        <v>-700000</v>
      </c>
    </row>
    <row r="179" customFormat="false" ht="17.25" hidden="false" customHeight="true" outlineLevel="0" collapsed="false">
      <c r="A179" s="130" t="s">
        <v>307</v>
      </c>
      <c r="B179" s="131" t="n">
        <v>44100000</v>
      </c>
      <c r="C179" s="132" t="s">
        <v>40</v>
      </c>
      <c r="D179" s="133" t="n">
        <v>0</v>
      </c>
      <c r="E179" s="133" t="n">
        <v>75838460</v>
      </c>
      <c r="F179" s="133" t="n">
        <v>-75838460</v>
      </c>
    </row>
    <row r="180" customFormat="false" ht="17.25" hidden="false" customHeight="true" outlineLevel="0" collapsed="false">
      <c r="A180" s="130" t="s">
        <v>307</v>
      </c>
      <c r="B180" s="131" t="n">
        <v>44300000</v>
      </c>
      <c r="C180" s="132" t="s">
        <v>279</v>
      </c>
      <c r="D180" s="133" t="n">
        <v>300000</v>
      </c>
      <c r="E180" s="133" t="n">
        <v>0</v>
      </c>
      <c r="F180" s="133" t="n">
        <v>300000</v>
      </c>
    </row>
    <row r="181" customFormat="false" ht="17.25" hidden="false" customHeight="true" outlineLevel="0" collapsed="false">
      <c r="A181" s="130" t="s">
        <v>307</v>
      </c>
      <c r="B181" s="131" t="n">
        <v>44310000</v>
      </c>
      <c r="C181" s="132" t="s">
        <v>42</v>
      </c>
      <c r="D181" s="133" t="n">
        <v>0</v>
      </c>
      <c r="E181" s="133" t="n">
        <v>200000</v>
      </c>
      <c r="F181" s="133" t="n">
        <v>-200000</v>
      </c>
    </row>
    <row r="182" customFormat="false" ht="17.25" hidden="false" customHeight="true" outlineLevel="0" collapsed="false">
      <c r="A182" s="130" t="s">
        <v>307</v>
      </c>
      <c r="B182" s="131" t="n">
        <v>44400000</v>
      </c>
      <c r="C182" s="132" t="s">
        <v>281</v>
      </c>
      <c r="D182" s="133" t="n">
        <v>0</v>
      </c>
      <c r="E182" s="133" t="n">
        <v>7511181.6984</v>
      </c>
      <c r="F182" s="133" t="n">
        <v>-7511181.6984</v>
      </c>
    </row>
    <row r="183" customFormat="false" ht="17.25" hidden="false" customHeight="true" outlineLevel="0" collapsed="false">
      <c r="A183" s="130" t="s">
        <v>307</v>
      </c>
      <c r="B183" s="131" t="n">
        <v>45510000</v>
      </c>
      <c r="C183" s="132" t="s">
        <v>53</v>
      </c>
      <c r="D183" s="133" t="n">
        <v>0</v>
      </c>
      <c r="E183" s="133" t="n">
        <v>1420000</v>
      </c>
      <c r="F183" s="133" t="n">
        <v>-1420000</v>
      </c>
    </row>
    <row r="184" customFormat="false" ht="17.25" hidden="false" customHeight="true" outlineLevel="0" collapsed="false">
      <c r="A184" s="130" t="s">
        <v>307</v>
      </c>
      <c r="B184" s="131" t="n">
        <v>45520000</v>
      </c>
      <c r="C184" s="132" t="s">
        <v>119</v>
      </c>
      <c r="D184" s="133" t="n">
        <v>75000</v>
      </c>
      <c r="E184" s="133" t="n">
        <v>0</v>
      </c>
      <c r="F184" s="133" t="n">
        <v>75000</v>
      </c>
    </row>
    <row r="185" customFormat="false" ht="17.25" hidden="false" customHeight="true" outlineLevel="0" collapsed="false">
      <c r="A185" s="130" t="s">
        <v>307</v>
      </c>
      <c r="B185" s="131" t="n">
        <v>45530000</v>
      </c>
      <c r="C185" s="132" t="s">
        <v>102</v>
      </c>
      <c r="D185" s="133" t="n">
        <v>1140000</v>
      </c>
      <c r="E185" s="133" t="n">
        <v>0</v>
      </c>
      <c r="F185" s="133" t="n">
        <v>1140000</v>
      </c>
    </row>
    <row r="186" customFormat="false" ht="17.25" hidden="false" customHeight="true" outlineLevel="0" collapsed="false">
      <c r="A186" s="130" t="s">
        <v>307</v>
      </c>
      <c r="B186" s="131" t="n">
        <v>45540000</v>
      </c>
      <c r="C186" s="132" t="s">
        <v>776</v>
      </c>
      <c r="D186" s="133" t="n">
        <v>1725000</v>
      </c>
      <c r="E186" s="133" t="n">
        <v>0</v>
      </c>
      <c r="F186" s="133" t="n">
        <v>1725000</v>
      </c>
    </row>
    <row r="187" customFormat="false" ht="17.25" hidden="false" customHeight="true" outlineLevel="0" collapsed="false">
      <c r="A187" s="130" t="s">
        <v>307</v>
      </c>
      <c r="B187" s="131" t="n">
        <v>46600000</v>
      </c>
      <c r="C187" s="132" t="s">
        <v>290</v>
      </c>
      <c r="D187" s="133" t="n">
        <v>2243724.92</v>
      </c>
      <c r="E187" s="133" t="n">
        <v>0</v>
      </c>
      <c r="F187" s="133" t="n">
        <v>2243724.92</v>
      </c>
    </row>
    <row r="188" customFormat="false" ht="17.25" hidden="false" customHeight="true" outlineLevel="0" collapsed="false">
      <c r="A188" s="130" t="s">
        <v>307</v>
      </c>
      <c r="B188" s="131" t="n">
        <v>46610000</v>
      </c>
      <c r="C188" s="132" t="s">
        <v>82</v>
      </c>
      <c r="D188" s="133" t="n">
        <v>0</v>
      </c>
      <c r="E188" s="133" t="n">
        <v>1445496167.5</v>
      </c>
      <c r="F188" s="133" t="n">
        <v>-1445496167.5</v>
      </c>
    </row>
    <row r="189" customFormat="false" ht="17.25" hidden="false" customHeight="true" outlineLevel="0" collapsed="false">
      <c r="A189" s="130" t="s">
        <v>307</v>
      </c>
      <c r="B189" s="131" t="n">
        <v>46700000</v>
      </c>
      <c r="C189" s="132" t="s">
        <v>307</v>
      </c>
      <c r="D189" s="133" t="n">
        <v>0</v>
      </c>
      <c r="E189" s="133" t="n">
        <v>2355000000</v>
      </c>
      <c r="F189" s="133" t="n">
        <v>-2355000000</v>
      </c>
    </row>
    <row r="190" customFormat="false" ht="17.25" hidden="false" customHeight="true" outlineLevel="0" collapsed="false">
      <c r="A190" s="130" t="s">
        <v>307</v>
      </c>
      <c r="B190" s="131" t="n">
        <v>46720070</v>
      </c>
      <c r="C190" s="132" t="s">
        <v>99</v>
      </c>
      <c r="D190" s="133" t="n">
        <v>0</v>
      </c>
      <c r="E190" s="133" t="n">
        <v>18392280</v>
      </c>
      <c r="F190" s="133" t="n">
        <v>-18392280</v>
      </c>
    </row>
    <row r="191" customFormat="false" ht="17.25" hidden="false" customHeight="true" outlineLevel="0" collapsed="false">
      <c r="A191" s="130" t="s">
        <v>307</v>
      </c>
      <c r="B191" s="131" t="n">
        <v>46800000</v>
      </c>
      <c r="C191" s="132" t="s">
        <v>100</v>
      </c>
      <c r="D191" s="133" t="n">
        <v>3482051217.74</v>
      </c>
      <c r="E191" s="133" t="n">
        <v>0</v>
      </c>
      <c r="F191" s="133" t="n">
        <v>3482051217.74</v>
      </c>
    </row>
    <row r="192" customFormat="false" ht="17.25" hidden="false" customHeight="true" outlineLevel="0" collapsed="false">
      <c r="A192" s="130" t="s">
        <v>307</v>
      </c>
      <c r="B192" s="131" t="n">
        <v>48600000</v>
      </c>
      <c r="C192" s="132" t="s">
        <v>132</v>
      </c>
      <c r="D192" s="133" t="n">
        <v>59389368.78</v>
      </c>
      <c r="E192" s="133" t="n">
        <v>0</v>
      </c>
      <c r="F192" s="133" t="n">
        <v>59389368.78</v>
      </c>
    </row>
    <row r="193" customFormat="false" ht="17.25" hidden="false" customHeight="true" outlineLevel="0" collapsed="false">
      <c r="A193" s="130" t="s">
        <v>307</v>
      </c>
      <c r="B193" s="131" t="n">
        <v>51241000</v>
      </c>
      <c r="C193" s="132" t="s">
        <v>133</v>
      </c>
      <c r="D193" s="133" t="n">
        <v>246765628.51</v>
      </c>
      <c r="E193" s="133" t="n">
        <v>0</v>
      </c>
      <c r="F193" s="133" t="n">
        <v>246765628.51</v>
      </c>
    </row>
    <row r="194" customFormat="false" ht="17.25" hidden="false" customHeight="true" outlineLevel="0" collapsed="false">
      <c r="A194" s="130" t="s">
        <v>307</v>
      </c>
      <c r="B194" s="131" t="n">
        <v>53100000</v>
      </c>
      <c r="C194" s="132" t="s">
        <v>2741</v>
      </c>
      <c r="D194" s="133" t="n">
        <v>1792350.45</v>
      </c>
      <c r="E194" s="133" t="n">
        <v>0</v>
      </c>
      <c r="F194" s="133" t="n">
        <v>1792350.45</v>
      </c>
    </row>
    <row r="195" customFormat="false" ht="17.25" hidden="false" customHeight="true" outlineLevel="0" collapsed="false">
      <c r="A195" s="130" t="s">
        <v>307</v>
      </c>
      <c r="B195" s="131" t="n">
        <v>60601000</v>
      </c>
      <c r="C195" s="132" t="s">
        <v>138</v>
      </c>
      <c r="D195" s="133" t="n">
        <v>2430309.2</v>
      </c>
      <c r="E195" s="133" t="n">
        <v>0</v>
      </c>
      <c r="F195" s="133" t="n">
        <v>2430309.2</v>
      </c>
    </row>
    <row r="196" customFormat="false" ht="17.25" hidden="false" customHeight="true" outlineLevel="0" collapsed="false">
      <c r="A196" s="130" t="s">
        <v>307</v>
      </c>
      <c r="B196" s="131" t="n">
        <v>60602000</v>
      </c>
      <c r="C196" s="132" t="s">
        <v>139</v>
      </c>
      <c r="D196" s="133" t="n">
        <v>1687400</v>
      </c>
      <c r="E196" s="133" t="n">
        <v>0</v>
      </c>
      <c r="F196" s="133" t="n">
        <v>1687400</v>
      </c>
    </row>
    <row r="197" customFormat="false" ht="17.25" hidden="false" customHeight="true" outlineLevel="0" collapsed="false">
      <c r="A197" s="130" t="s">
        <v>307</v>
      </c>
      <c r="B197" s="131" t="n">
        <v>60604000</v>
      </c>
      <c r="C197" s="132" t="s">
        <v>140</v>
      </c>
      <c r="D197" s="133" t="n">
        <v>39968032.85</v>
      </c>
      <c r="E197" s="133" t="n">
        <v>0</v>
      </c>
      <c r="F197" s="133" t="n">
        <v>39968032.85</v>
      </c>
    </row>
    <row r="198" customFormat="false" ht="17.25" hidden="false" customHeight="true" outlineLevel="0" collapsed="false">
      <c r="A198" s="130" t="s">
        <v>307</v>
      </c>
      <c r="B198" s="131" t="n">
        <v>60605000</v>
      </c>
      <c r="C198" s="132" t="s">
        <v>141</v>
      </c>
      <c r="D198" s="133" t="n">
        <v>91552974.49</v>
      </c>
      <c r="E198" s="133" t="n">
        <v>0</v>
      </c>
      <c r="F198" s="133" t="n">
        <v>91552974.49</v>
      </c>
    </row>
    <row r="199" customFormat="false" ht="17.25" hidden="false" customHeight="true" outlineLevel="0" collapsed="false">
      <c r="A199" s="130" t="s">
        <v>307</v>
      </c>
      <c r="B199" s="131" t="n">
        <v>60607000</v>
      </c>
      <c r="C199" s="132" t="s">
        <v>142</v>
      </c>
      <c r="D199" s="133" t="n">
        <v>40952139.44</v>
      </c>
      <c r="E199" s="133" t="n">
        <v>0</v>
      </c>
      <c r="F199" s="133" t="n">
        <v>40952139.44</v>
      </c>
    </row>
    <row r="200" customFormat="false" ht="17.25" hidden="false" customHeight="true" outlineLevel="0" collapsed="false">
      <c r="A200" s="130" t="s">
        <v>307</v>
      </c>
      <c r="B200" s="131" t="n">
        <v>60608000</v>
      </c>
      <c r="C200" s="132" t="s">
        <v>144</v>
      </c>
      <c r="D200" s="133" t="n">
        <v>96476345.21</v>
      </c>
      <c r="E200" s="133" t="n">
        <v>0</v>
      </c>
      <c r="F200" s="133" t="n">
        <v>96476345.21</v>
      </c>
    </row>
    <row r="201" customFormat="false" ht="17.25" hidden="false" customHeight="true" outlineLevel="0" collapsed="false">
      <c r="A201" s="130" t="s">
        <v>307</v>
      </c>
      <c r="B201" s="131" t="n">
        <v>61301000</v>
      </c>
      <c r="C201" s="132" t="s">
        <v>455</v>
      </c>
      <c r="D201" s="133" t="n">
        <v>26894104.8</v>
      </c>
      <c r="E201" s="133" t="n">
        <v>0</v>
      </c>
      <c r="F201" s="133" t="n">
        <v>26894104.8</v>
      </c>
    </row>
    <row r="202" customFormat="false" ht="17.25" hidden="false" customHeight="true" outlineLevel="0" collapsed="false">
      <c r="A202" s="130" t="s">
        <v>307</v>
      </c>
      <c r="B202" s="131" t="n">
        <v>61302000</v>
      </c>
      <c r="C202" s="132" t="s">
        <v>149</v>
      </c>
      <c r="D202" s="133" t="n">
        <v>119506697.18</v>
      </c>
      <c r="E202" s="133" t="n">
        <v>0</v>
      </c>
      <c r="F202" s="133" t="n">
        <v>119506697.18</v>
      </c>
    </row>
    <row r="203" customFormat="false" ht="17.25" hidden="false" customHeight="true" outlineLevel="0" collapsed="false">
      <c r="A203" s="130" t="s">
        <v>307</v>
      </c>
      <c r="B203" s="131" t="n">
        <v>61303000</v>
      </c>
      <c r="C203" s="132" t="s">
        <v>384</v>
      </c>
      <c r="D203" s="133" t="n">
        <v>126863707.57</v>
      </c>
      <c r="E203" s="133" t="n">
        <v>0</v>
      </c>
      <c r="F203" s="133" t="n">
        <v>126863707.57</v>
      </c>
    </row>
    <row r="204" customFormat="false" ht="17.25" hidden="false" customHeight="true" outlineLevel="0" collapsed="false">
      <c r="A204" s="130" t="s">
        <v>307</v>
      </c>
      <c r="B204" s="131" t="n">
        <v>61500000</v>
      </c>
      <c r="C204" s="132" t="s">
        <v>387</v>
      </c>
      <c r="D204" s="133" t="n">
        <v>11243056.28</v>
      </c>
      <c r="E204" s="133" t="n">
        <v>0</v>
      </c>
      <c r="F204" s="133" t="n">
        <v>11243056.28</v>
      </c>
    </row>
    <row r="205" customFormat="false" ht="17.25" hidden="false" customHeight="true" outlineLevel="0" collapsed="false">
      <c r="A205" s="130" t="s">
        <v>307</v>
      </c>
      <c r="B205" s="131" t="n">
        <v>61501000</v>
      </c>
      <c r="C205" s="132" t="s">
        <v>458</v>
      </c>
      <c r="D205" s="133" t="n">
        <v>335480</v>
      </c>
      <c r="E205" s="133" t="n">
        <v>0</v>
      </c>
      <c r="F205" s="133" t="n">
        <v>335480</v>
      </c>
    </row>
    <row r="206" customFormat="false" ht="17.25" hidden="false" customHeight="true" outlineLevel="0" collapsed="false">
      <c r="A206" s="130" t="s">
        <v>307</v>
      </c>
      <c r="B206" s="131" t="n">
        <v>61501400</v>
      </c>
      <c r="C206" s="132" t="s">
        <v>153</v>
      </c>
      <c r="D206" s="133" t="n">
        <v>1644359.31</v>
      </c>
      <c r="E206" s="133" t="n">
        <v>0</v>
      </c>
      <c r="F206" s="133" t="n">
        <v>1644359.31</v>
      </c>
    </row>
    <row r="207" customFormat="false" ht="17.25" hidden="false" customHeight="true" outlineLevel="0" collapsed="false">
      <c r="A207" s="130" t="s">
        <v>307</v>
      </c>
      <c r="B207" s="131" t="n">
        <v>61502000</v>
      </c>
      <c r="C207" s="132" t="s">
        <v>154</v>
      </c>
      <c r="D207" s="133" t="n">
        <v>923150.73</v>
      </c>
      <c r="E207" s="133" t="n">
        <v>0</v>
      </c>
      <c r="F207" s="133" t="n">
        <v>923150.73</v>
      </c>
    </row>
    <row r="208" customFormat="false" ht="17.25" hidden="false" customHeight="true" outlineLevel="0" collapsed="false">
      <c r="A208" s="130" t="s">
        <v>307</v>
      </c>
      <c r="B208" s="131" t="n">
        <v>61503000</v>
      </c>
      <c r="C208" s="132" t="s">
        <v>459</v>
      </c>
      <c r="D208" s="133" t="n">
        <v>76244609.38</v>
      </c>
      <c r="E208" s="133" t="n">
        <v>0</v>
      </c>
      <c r="F208" s="133" t="n">
        <v>76244609.38</v>
      </c>
    </row>
    <row r="209" customFormat="false" ht="17.25" hidden="false" customHeight="true" outlineLevel="0" collapsed="false">
      <c r="A209" s="130" t="s">
        <v>307</v>
      </c>
      <c r="B209" s="131" t="n">
        <v>61601000</v>
      </c>
      <c r="C209" s="132" t="s">
        <v>395</v>
      </c>
      <c r="D209" s="133" t="n">
        <v>2029.44</v>
      </c>
      <c r="E209" s="133" t="n">
        <v>0</v>
      </c>
      <c r="F209" s="133" t="n">
        <v>2029.44</v>
      </c>
    </row>
    <row r="210" customFormat="false" ht="17.25" hidden="false" customHeight="true" outlineLevel="0" collapsed="false">
      <c r="A210" s="130" t="s">
        <v>307</v>
      </c>
      <c r="B210" s="131" t="n">
        <v>61604000</v>
      </c>
      <c r="C210" s="132" t="s">
        <v>157</v>
      </c>
      <c r="D210" s="133" t="n">
        <v>2156413.83</v>
      </c>
      <c r="E210" s="133" t="n">
        <v>0</v>
      </c>
      <c r="F210" s="133" t="n">
        <v>2156413.83</v>
      </c>
    </row>
    <row r="211" customFormat="false" ht="17.25" hidden="false" customHeight="true" outlineLevel="0" collapsed="false">
      <c r="A211" s="130" t="s">
        <v>307</v>
      </c>
      <c r="B211" s="131" t="n">
        <v>61801000</v>
      </c>
      <c r="C211" s="132" t="s">
        <v>470</v>
      </c>
      <c r="D211" s="133" t="n">
        <v>1352000</v>
      </c>
      <c r="E211" s="133" t="n">
        <v>0</v>
      </c>
      <c r="F211" s="133" t="n">
        <v>1352000</v>
      </c>
    </row>
    <row r="212" customFormat="false" ht="17.25" hidden="false" customHeight="true" outlineLevel="0" collapsed="false">
      <c r="A212" s="130" t="s">
        <v>307</v>
      </c>
      <c r="B212" s="131" t="n">
        <v>61802000</v>
      </c>
      <c r="C212" s="132" t="s">
        <v>472</v>
      </c>
      <c r="D212" s="133" t="n">
        <v>1904000</v>
      </c>
      <c r="E212" s="133" t="n">
        <v>0</v>
      </c>
      <c r="F212" s="133" t="n">
        <v>1904000</v>
      </c>
    </row>
    <row r="213" customFormat="false" ht="17.25" hidden="false" customHeight="true" outlineLevel="0" collapsed="false">
      <c r="A213" s="130" t="s">
        <v>307</v>
      </c>
      <c r="B213" s="131" t="n">
        <v>62101000</v>
      </c>
      <c r="C213" s="132" t="s">
        <v>399</v>
      </c>
      <c r="D213" s="133" t="n">
        <v>8809694.74</v>
      </c>
      <c r="E213" s="133" t="n">
        <v>0</v>
      </c>
      <c r="F213" s="133" t="n">
        <v>8809694.74</v>
      </c>
    </row>
    <row r="214" customFormat="false" ht="17.25" hidden="false" customHeight="true" outlineLevel="0" collapsed="false">
      <c r="A214" s="130" t="s">
        <v>307</v>
      </c>
      <c r="B214" s="131" t="n">
        <v>62102000</v>
      </c>
      <c r="C214" s="132" t="s">
        <v>476</v>
      </c>
      <c r="D214" s="133" t="n">
        <v>56705000</v>
      </c>
      <c r="E214" s="133" t="n">
        <v>0</v>
      </c>
      <c r="F214" s="133" t="n">
        <v>56705000</v>
      </c>
    </row>
    <row r="215" customFormat="false" ht="17.25" hidden="false" customHeight="true" outlineLevel="0" collapsed="false">
      <c r="A215" s="130" t="s">
        <v>307</v>
      </c>
      <c r="B215" s="131" t="n">
        <v>62103000</v>
      </c>
      <c r="C215" s="132" t="s">
        <v>477</v>
      </c>
      <c r="D215" s="133" t="n">
        <v>675000</v>
      </c>
      <c r="E215" s="133" t="n">
        <v>0</v>
      </c>
      <c r="F215" s="133" t="n">
        <v>675000</v>
      </c>
    </row>
    <row r="216" customFormat="false" ht="17.25" hidden="false" customHeight="true" outlineLevel="0" collapsed="false">
      <c r="A216" s="130" t="s">
        <v>307</v>
      </c>
      <c r="B216" s="131" t="n">
        <v>62203000</v>
      </c>
      <c r="C216" s="132" t="s">
        <v>485</v>
      </c>
      <c r="D216" s="133" t="n">
        <v>4000000</v>
      </c>
      <c r="E216" s="133" t="n">
        <v>0</v>
      </c>
      <c r="F216" s="133" t="n">
        <v>4000000</v>
      </c>
    </row>
    <row r="217" customFormat="false" ht="17.25" hidden="false" customHeight="true" outlineLevel="0" collapsed="false">
      <c r="A217" s="130" t="s">
        <v>307</v>
      </c>
      <c r="B217" s="131" t="n">
        <v>62208000</v>
      </c>
      <c r="C217" s="132" t="s">
        <v>403</v>
      </c>
      <c r="D217" s="133" t="n">
        <v>239887494.55</v>
      </c>
      <c r="E217" s="133" t="n">
        <v>0</v>
      </c>
      <c r="F217" s="133" t="n">
        <v>239887494.55</v>
      </c>
    </row>
    <row r="218" customFormat="false" ht="17.25" hidden="false" customHeight="true" outlineLevel="0" collapsed="false">
      <c r="A218" s="130" t="s">
        <v>307</v>
      </c>
      <c r="B218" s="131" t="n">
        <v>62301000</v>
      </c>
      <c r="C218" s="132" t="s">
        <v>165</v>
      </c>
      <c r="D218" s="133" t="n">
        <v>94825084.68</v>
      </c>
      <c r="E218" s="133" t="n">
        <v>0</v>
      </c>
      <c r="F218" s="133" t="n">
        <v>94825084.68</v>
      </c>
    </row>
    <row r="219" customFormat="false" ht="17.25" hidden="false" customHeight="true" outlineLevel="0" collapsed="false">
      <c r="A219" s="130" t="s">
        <v>307</v>
      </c>
      <c r="B219" s="131" t="n">
        <v>62302000</v>
      </c>
      <c r="C219" s="132" t="s">
        <v>494</v>
      </c>
      <c r="D219" s="133" t="n">
        <v>49500000</v>
      </c>
      <c r="E219" s="133" t="n">
        <v>0</v>
      </c>
      <c r="F219" s="133" t="n">
        <v>49500000</v>
      </c>
    </row>
    <row r="220" customFormat="false" ht="17.25" hidden="false" customHeight="true" outlineLevel="0" collapsed="false">
      <c r="A220" s="130" t="s">
        <v>307</v>
      </c>
      <c r="B220" s="131" t="n">
        <v>62303000</v>
      </c>
      <c r="C220" s="132" t="s">
        <v>495</v>
      </c>
      <c r="D220" s="133" t="n">
        <v>17640200</v>
      </c>
      <c r="E220" s="133" t="n">
        <v>0</v>
      </c>
      <c r="F220" s="133" t="n">
        <v>17640200</v>
      </c>
    </row>
    <row r="221" customFormat="false" ht="17.25" hidden="false" customHeight="true" outlineLevel="0" collapsed="false">
      <c r="A221" s="130" t="s">
        <v>307</v>
      </c>
      <c r="B221" s="131" t="n">
        <v>62304000</v>
      </c>
      <c r="C221" s="132" t="s">
        <v>496</v>
      </c>
      <c r="D221" s="133" t="n">
        <v>170802849.6</v>
      </c>
      <c r="E221" s="133" t="n">
        <v>0</v>
      </c>
      <c r="F221" s="133" t="n">
        <v>170802849.6</v>
      </c>
    </row>
    <row r="222" customFormat="false" ht="17.25" hidden="false" customHeight="true" outlineLevel="0" collapsed="false">
      <c r="A222" s="130" t="s">
        <v>307</v>
      </c>
      <c r="B222" s="131" t="n">
        <v>62501000</v>
      </c>
      <c r="C222" s="132" t="s">
        <v>169</v>
      </c>
      <c r="D222" s="133" t="n">
        <v>185050573.99</v>
      </c>
      <c r="E222" s="133" t="n">
        <v>0</v>
      </c>
      <c r="F222" s="133" t="n">
        <v>185050573.99</v>
      </c>
    </row>
    <row r="223" customFormat="false" ht="17.25" hidden="false" customHeight="true" outlineLevel="0" collapsed="false">
      <c r="A223" s="130" t="s">
        <v>307</v>
      </c>
      <c r="B223" s="131" t="n">
        <v>62503000</v>
      </c>
      <c r="C223" s="132" t="s">
        <v>169</v>
      </c>
      <c r="D223" s="133" t="n">
        <v>9203800</v>
      </c>
      <c r="E223" s="133" t="n">
        <v>0</v>
      </c>
      <c r="F223" s="133" t="n">
        <v>9203800</v>
      </c>
    </row>
    <row r="224" customFormat="false" ht="17.25" hidden="false" customHeight="true" outlineLevel="0" collapsed="false">
      <c r="A224" s="130" t="s">
        <v>307</v>
      </c>
      <c r="B224" s="131" t="n">
        <v>62504000</v>
      </c>
      <c r="C224" s="132" t="s">
        <v>506</v>
      </c>
      <c r="D224" s="133" t="n">
        <v>46013368</v>
      </c>
      <c r="E224" s="133" t="n">
        <v>0</v>
      </c>
      <c r="F224" s="133" t="n">
        <v>46013368</v>
      </c>
    </row>
    <row r="225" customFormat="false" ht="17.25" hidden="false" customHeight="true" outlineLevel="0" collapsed="false">
      <c r="A225" s="130" t="s">
        <v>307</v>
      </c>
      <c r="B225" s="131" t="n">
        <v>62505000</v>
      </c>
      <c r="C225" s="132" t="s">
        <v>508</v>
      </c>
      <c r="D225" s="133" t="n">
        <v>3482000</v>
      </c>
      <c r="E225" s="133" t="n">
        <v>0</v>
      </c>
      <c r="F225" s="133" t="n">
        <v>3482000</v>
      </c>
    </row>
    <row r="226" customFormat="false" ht="17.25" hidden="false" customHeight="true" outlineLevel="0" collapsed="false">
      <c r="A226" s="130" t="s">
        <v>307</v>
      </c>
      <c r="B226" s="131" t="n">
        <v>62506000</v>
      </c>
      <c r="C226" s="132" t="s">
        <v>509</v>
      </c>
      <c r="D226" s="133" t="n">
        <v>516080</v>
      </c>
      <c r="E226" s="133" t="n">
        <v>0</v>
      </c>
      <c r="F226" s="133" t="n">
        <v>516080</v>
      </c>
    </row>
    <row r="227" customFormat="false" ht="17.25" hidden="false" customHeight="true" outlineLevel="0" collapsed="false">
      <c r="A227" s="130" t="s">
        <v>307</v>
      </c>
      <c r="B227" s="131" t="n">
        <v>62507000</v>
      </c>
      <c r="C227" s="132" t="s">
        <v>416</v>
      </c>
      <c r="D227" s="133" t="n">
        <v>42565888</v>
      </c>
      <c r="E227" s="133" t="n">
        <v>0</v>
      </c>
      <c r="F227" s="133" t="n">
        <v>42565888</v>
      </c>
    </row>
    <row r="228" customFormat="false" ht="17.25" hidden="false" customHeight="true" outlineLevel="0" collapsed="false">
      <c r="A228" s="130" t="s">
        <v>307</v>
      </c>
      <c r="B228" s="131" t="n">
        <v>62602000</v>
      </c>
      <c r="C228" s="132" t="s">
        <v>511</v>
      </c>
      <c r="D228" s="133" t="n">
        <v>7075084.48</v>
      </c>
      <c r="E228" s="133" t="n">
        <v>0</v>
      </c>
      <c r="F228" s="133" t="n">
        <v>7075084.48</v>
      </c>
    </row>
    <row r="229" customFormat="false" ht="17.25" hidden="false" customHeight="true" outlineLevel="0" collapsed="false">
      <c r="A229" s="130" t="s">
        <v>307</v>
      </c>
      <c r="B229" s="131" t="n">
        <v>62603000</v>
      </c>
      <c r="C229" s="132" t="s">
        <v>512</v>
      </c>
      <c r="D229" s="133" t="n">
        <v>6117579.79</v>
      </c>
      <c r="E229" s="133" t="n">
        <v>0</v>
      </c>
      <c r="F229" s="133" t="n">
        <v>6117579.79</v>
      </c>
    </row>
    <row r="230" customFormat="false" ht="17.25" hidden="false" customHeight="true" outlineLevel="0" collapsed="false">
      <c r="A230" s="130" t="s">
        <v>307</v>
      </c>
      <c r="B230" s="131" t="n">
        <v>62604000</v>
      </c>
      <c r="C230" s="132" t="s">
        <v>513</v>
      </c>
      <c r="D230" s="133" t="n">
        <v>6000</v>
      </c>
      <c r="E230" s="133" t="n">
        <v>0</v>
      </c>
      <c r="F230" s="133" t="n">
        <v>6000</v>
      </c>
    </row>
    <row r="231" customFormat="false" ht="17.25" hidden="false" customHeight="true" outlineLevel="0" collapsed="false">
      <c r="A231" s="130" t="s">
        <v>307</v>
      </c>
      <c r="B231" s="131" t="n">
        <v>62607000</v>
      </c>
      <c r="C231" s="132" t="s">
        <v>179</v>
      </c>
      <c r="D231" s="133" t="n">
        <v>2946240</v>
      </c>
      <c r="E231" s="133" t="n">
        <v>0</v>
      </c>
      <c r="F231" s="133" t="n">
        <v>2946240</v>
      </c>
    </row>
    <row r="232" customFormat="false" ht="17.25" hidden="false" customHeight="true" outlineLevel="0" collapsed="false">
      <c r="A232" s="130" t="s">
        <v>307</v>
      </c>
      <c r="B232" s="131" t="n">
        <v>62608000</v>
      </c>
      <c r="C232" s="132" t="s">
        <v>180</v>
      </c>
      <c r="D232" s="133" t="n">
        <v>3749760</v>
      </c>
      <c r="E232" s="133" t="n">
        <v>0</v>
      </c>
      <c r="F232" s="133" t="n">
        <v>3749760</v>
      </c>
    </row>
    <row r="233" customFormat="false" ht="17.25" hidden="false" customHeight="true" outlineLevel="0" collapsed="false">
      <c r="A233" s="130" t="s">
        <v>307</v>
      </c>
      <c r="B233" s="131" t="n">
        <v>62701000</v>
      </c>
      <c r="C233" s="132" t="s">
        <v>181</v>
      </c>
      <c r="D233" s="133" t="n">
        <v>4200</v>
      </c>
      <c r="E233" s="133" t="n">
        <v>0</v>
      </c>
      <c r="F233" s="133" t="n">
        <v>4200</v>
      </c>
    </row>
    <row r="234" customFormat="false" ht="17.25" hidden="false" customHeight="true" outlineLevel="0" collapsed="false">
      <c r="A234" s="130" t="s">
        <v>307</v>
      </c>
      <c r="B234" s="131" t="n">
        <v>62703000</v>
      </c>
      <c r="C234" s="132" t="s">
        <v>516</v>
      </c>
      <c r="D234" s="133" t="n">
        <v>1189700</v>
      </c>
      <c r="E234" s="133" t="n">
        <v>0</v>
      </c>
      <c r="F234" s="133" t="n">
        <v>1189700</v>
      </c>
    </row>
    <row r="235" customFormat="false" ht="17.25" hidden="false" customHeight="true" outlineLevel="0" collapsed="false">
      <c r="A235" s="130" t="s">
        <v>307</v>
      </c>
      <c r="B235" s="131" t="n">
        <v>62706000</v>
      </c>
      <c r="C235" s="132" t="s">
        <v>183</v>
      </c>
      <c r="D235" s="133" t="n">
        <v>2357542.08</v>
      </c>
      <c r="E235" s="133" t="n">
        <v>0</v>
      </c>
      <c r="F235" s="133" t="n">
        <v>2357542.08</v>
      </c>
    </row>
    <row r="236" customFormat="false" ht="17.25" hidden="false" customHeight="true" outlineLevel="0" collapsed="false">
      <c r="A236" s="130" t="s">
        <v>307</v>
      </c>
      <c r="B236" s="131" t="n">
        <v>63501000</v>
      </c>
      <c r="C236" s="132" t="s">
        <v>443</v>
      </c>
      <c r="D236" s="133" t="n">
        <v>103000</v>
      </c>
      <c r="E236" s="133" t="n">
        <v>0</v>
      </c>
      <c r="F236" s="133" t="n">
        <v>103000</v>
      </c>
    </row>
    <row r="237" customFormat="false" ht="17.25" hidden="false" customHeight="true" outlineLevel="0" collapsed="false">
      <c r="A237" s="130" t="s">
        <v>307</v>
      </c>
      <c r="B237" s="131" t="n">
        <v>63503000</v>
      </c>
      <c r="C237" s="132" t="s">
        <v>187</v>
      </c>
      <c r="D237" s="133" t="n">
        <v>130000</v>
      </c>
      <c r="E237" s="133" t="n">
        <v>0</v>
      </c>
      <c r="F237" s="133" t="n">
        <v>130000</v>
      </c>
    </row>
    <row r="238" customFormat="false" ht="17.25" hidden="false" customHeight="true" outlineLevel="0" collapsed="false">
      <c r="A238" s="130" t="s">
        <v>307</v>
      </c>
      <c r="B238" s="131" t="n">
        <v>63504000</v>
      </c>
      <c r="C238" s="132" t="s">
        <v>450</v>
      </c>
      <c r="D238" s="133" t="n">
        <v>2819341.96</v>
      </c>
      <c r="E238" s="133" t="n">
        <v>0</v>
      </c>
      <c r="F238" s="133" t="n">
        <v>2819341.96</v>
      </c>
    </row>
    <row r="239" customFormat="false" ht="17.25" hidden="false" customHeight="true" outlineLevel="0" collapsed="false">
      <c r="A239" s="130" t="s">
        <v>307</v>
      </c>
      <c r="B239" s="131" t="n">
        <v>63506000</v>
      </c>
      <c r="C239" s="132" t="s">
        <v>452</v>
      </c>
      <c r="D239" s="133" t="n">
        <v>1530260</v>
      </c>
      <c r="E239" s="133" t="n">
        <v>0</v>
      </c>
      <c r="F239" s="133" t="n">
        <v>1530260</v>
      </c>
    </row>
    <row r="240" customFormat="false" ht="17.25" hidden="false" customHeight="true" outlineLevel="0" collapsed="false">
      <c r="A240" s="130" t="s">
        <v>307</v>
      </c>
      <c r="B240" s="131" t="n">
        <v>64101000</v>
      </c>
      <c r="C240" s="132" t="s">
        <v>190</v>
      </c>
      <c r="D240" s="133" t="n">
        <v>1711315991.4</v>
      </c>
      <c r="E240" s="133" t="n">
        <v>0</v>
      </c>
      <c r="F240" s="133" t="n">
        <v>1711315991.4</v>
      </c>
    </row>
    <row r="241" customFormat="false" ht="17.25" hidden="false" customHeight="true" outlineLevel="0" collapsed="false">
      <c r="A241" s="130" t="s">
        <v>307</v>
      </c>
      <c r="B241" s="131" t="n">
        <v>64102000</v>
      </c>
      <c r="C241" s="132" t="s">
        <v>528</v>
      </c>
      <c r="D241" s="133" t="n">
        <v>35701363.09</v>
      </c>
      <c r="E241" s="133" t="n">
        <v>0</v>
      </c>
      <c r="F241" s="133" t="n">
        <v>35701363.09</v>
      </c>
    </row>
    <row r="242" customFormat="false" ht="17.25" hidden="false" customHeight="true" outlineLevel="0" collapsed="false">
      <c r="A242" s="130" t="s">
        <v>307</v>
      </c>
      <c r="B242" s="131" t="n">
        <v>64103000</v>
      </c>
      <c r="C242" s="132" t="s">
        <v>529</v>
      </c>
      <c r="D242" s="133" t="n">
        <v>151638664.2</v>
      </c>
      <c r="E242" s="133" t="n">
        <v>0</v>
      </c>
      <c r="F242" s="133" t="n">
        <v>151638664.2</v>
      </c>
    </row>
    <row r="243" customFormat="false" ht="17.25" hidden="false" customHeight="true" outlineLevel="0" collapsed="false">
      <c r="A243" s="130" t="s">
        <v>307</v>
      </c>
      <c r="B243" s="131" t="n">
        <v>64105000</v>
      </c>
      <c r="C243" s="132" t="s">
        <v>530</v>
      </c>
      <c r="D243" s="133" t="n">
        <v>1265161.48</v>
      </c>
      <c r="E243" s="133" t="n">
        <v>0</v>
      </c>
      <c r="F243" s="133" t="n">
        <v>1265161.48</v>
      </c>
    </row>
    <row r="244" customFormat="false" ht="17.25" hidden="false" customHeight="true" outlineLevel="0" collapsed="false">
      <c r="A244" s="130" t="s">
        <v>307</v>
      </c>
      <c r="B244" s="131" t="n">
        <v>64501000</v>
      </c>
      <c r="C244" s="132" t="s">
        <v>461</v>
      </c>
      <c r="D244" s="133" t="n">
        <v>129734183.8</v>
      </c>
      <c r="E244" s="133" t="n">
        <v>0</v>
      </c>
      <c r="F244" s="133" t="n">
        <v>129734183.8</v>
      </c>
    </row>
    <row r="245" customFormat="false" ht="17.25" hidden="false" customHeight="true" outlineLevel="0" collapsed="false">
      <c r="A245" s="130" t="s">
        <v>307</v>
      </c>
      <c r="B245" s="131" t="n">
        <v>64502000</v>
      </c>
      <c r="C245" s="132" t="s">
        <v>533</v>
      </c>
      <c r="D245" s="133" t="n">
        <v>49897763</v>
      </c>
      <c r="E245" s="133" t="n">
        <v>0</v>
      </c>
      <c r="F245" s="133" t="n">
        <v>49897763</v>
      </c>
    </row>
    <row r="246" customFormat="false" ht="17.25" hidden="false" customHeight="true" outlineLevel="0" collapsed="false">
      <c r="A246" s="130" t="s">
        <v>307</v>
      </c>
      <c r="B246" s="131" t="n">
        <v>64504000</v>
      </c>
      <c r="C246" s="132" t="s">
        <v>464</v>
      </c>
      <c r="D246" s="133" t="n">
        <v>9979552.6</v>
      </c>
      <c r="E246" s="133" t="n">
        <v>0</v>
      </c>
      <c r="F246" s="133" t="n">
        <v>9979552.6</v>
      </c>
    </row>
    <row r="247" customFormat="false" ht="17.25" hidden="false" customHeight="true" outlineLevel="0" collapsed="false">
      <c r="A247" s="130" t="s">
        <v>307</v>
      </c>
      <c r="B247" s="131" t="n">
        <v>64700000</v>
      </c>
      <c r="C247" s="132" t="s">
        <v>197</v>
      </c>
      <c r="D247" s="133" t="n">
        <v>36000</v>
      </c>
      <c r="E247" s="133" t="n">
        <v>0</v>
      </c>
      <c r="F247" s="133" t="n">
        <v>36000</v>
      </c>
    </row>
    <row r="248" customFormat="false" ht="17.25" hidden="false" customHeight="true" outlineLevel="0" collapsed="false">
      <c r="A248" s="130" t="s">
        <v>307</v>
      </c>
      <c r="B248" s="131" t="n">
        <v>64801000</v>
      </c>
      <c r="C248" s="132" t="s">
        <v>534</v>
      </c>
      <c r="D248" s="133" t="n">
        <v>18648884.21</v>
      </c>
      <c r="E248" s="133" t="n">
        <v>0</v>
      </c>
      <c r="F248" s="133" t="n">
        <v>18648884.21</v>
      </c>
    </row>
    <row r="249" customFormat="false" ht="17.25" hidden="false" customHeight="true" outlineLevel="0" collapsed="false">
      <c r="A249" s="130" t="s">
        <v>307</v>
      </c>
      <c r="B249" s="131" t="n">
        <v>64803000</v>
      </c>
      <c r="C249" s="132" t="s">
        <v>536</v>
      </c>
      <c r="D249" s="133" t="n">
        <v>114400</v>
      </c>
      <c r="E249" s="133" t="n">
        <v>0</v>
      </c>
      <c r="F249" s="133" t="n">
        <v>114400</v>
      </c>
    </row>
    <row r="250" customFormat="false" ht="17.25" hidden="false" customHeight="true" outlineLevel="0" collapsed="false">
      <c r="A250" s="130" t="s">
        <v>307</v>
      </c>
      <c r="B250" s="131" t="n">
        <v>64805000</v>
      </c>
      <c r="C250" s="132" t="s">
        <v>537</v>
      </c>
      <c r="D250" s="133" t="n">
        <v>4458000</v>
      </c>
      <c r="E250" s="133" t="n">
        <v>0</v>
      </c>
      <c r="F250" s="133" t="n">
        <v>4458000</v>
      </c>
    </row>
    <row r="251" customFormat="false" ht="17.25" hidden="false" customHeight="true" outlineLevel="0" collapsed="false">
      <c r="A251" s="130" t="s">
        <v>307</v>
      </c>
      <c r="B251" s="131" t="n">
        <v>65100000</v>
      </c>
      <c r="C251" s="132" t="s">
        <v>202</v>
      </c>
      <c r="D251" s="133" t="n">
        <v>19005741.38</v>
      </c>
      <c r="E251" s="133" t="n">
        <v>0</v>
      </c>
      <c r="F251" s="133" t="n">
        <v>19005741.38</v>
      </c>
    </row>
    <row r="252" customFormat="false" ht="17.25" hidden="false" customHeight="true" outlineLevel="0" collapsed="false">
      <c r="A252" s="130" t="s">
        <v>307</v>
      </c>
      <c r="B252" s="131" t="n">
        <v>65602000</v>
      </c>
      <c r="C252" s="132" t="s">
        <v>203</v>
      </c>
      <c r="D252" s="133" t="n">
        <v>2501141.1</v>
      </c>
      <c r="E252" s="133" t="n">
        <v>0</v>
      </c>
      <c r="F252" s="133" t="n">
        <v>2501141.1</v>
      </c>
    </row>
    <row r="253" customFormat="false" ht="17.25" hidden="false" customHeight="true" outlineLevel="0" collapsed="false">
      <c r="A253" s="130" t="s">
        <v>307</v>
      </c>
      <c r="B253" s="131" t="n">
        <v>65700000</v>
      </c>
      <c r="C253" s="132" t="s">
        <v>746</v>
      </c>
      <c r="D253" s="133" t="n">
        <v>8855386.22</v>
      </c>
      <c r="E253" s="133" t="n">
        <v>0</v>
      </c>
      <c r="F253" s="133" t="n">
        <v>8855386.22</v>
      </c>
    </row>
    <row r="254" customFormat="false" ht="17.25" hidden="false" customHeight="true" outlineLevel="0" collapsed="false">
      <c r="A254" s="130" t="s">
        <v>307</v>
      </c>
      <c r="B254" s="131" t="n">
        <v>66600000</v>
      </c>
      <c r="C254" s="132" t="s">
        <v>206</v>
      </c>
      <c r="D254" s="133" t="n">
        <v>2205836.43</v>
      </c>
      <c r="E254" s="133" t="n">
        <v>0</v>
      </c>
      <c r="F254" s="133" t="n">
        <v>2205836.43</v>
      </c>
    </row>
    <row r="255" customFormat="false" ht="17.25" hidden="false" customHeight="true" outlineLevel="0" collapsed="false">
      <c r="A255" s="130" t="s">
        <v>307</v>
      </c>
      <c r="B255" s="131" t="n">
        <v>68112000</v>
      </c>
      <c r="C255" s="132" t="s">
        <v>489</v>
      </c>
      <c r="D255" s="133" t="n">
        <v>18243087.03</v>
      </c>
      <c r="E255" s="133" t="n">
        <v>0</v>
      </c>
      <c r="F255" s="133" t="n">
        <v>18243087.03</v>
      </c>
    </row>
    <row r="256" customFormat="false" ht="17.25" hidden="false" customHeight="true" outlineLevel="0" collapsed="false">
      <c r="A256" s="130" t="s">
        <v>307</v>
      </c>
      <c r="B256" s="131" t="n">
        <v>69500000</v>
      </c>
      <c r="C256" s="132" t="s">
        <v>208</v>
      </c>
      <c r="D256" s="133" t="n">
        <v>7511181.6984</v>
      </c>
      <c r="E256" s="133" t="n">
        <v>0</v>
      </c>
      <c r="F256" s="133" t="n">
        <v>7511181.6984</v>
      </c>
    </row>
    <row r="257" customFormat="false" ht="17.25" hidden="false" customHeight="true" outlineLevel="0" collapsed="false">
      <c r="A257" s="130" t="s">
        <v>307</v>
      </c>
      <c r="B257" s="131" t="n">
        <v>70600000</v>
      </c>
      <c r="C257" s="132" t="s">
        <v>499</v>
      </c>
      <c r="D257" s="133" t="n">
        <v>0</v>
      </c>
      <c r="E257" s="133" t="n">
        <v>250372723.28</v>
      </c>
      <c r="F257" s="133" t="n">
        <v>-250372723.28</v>
      </c>
    </row>
    <row r="258" customFormat="false" ht="17.25" hidden="false" customHeight="true" outlineLevel="0" collapsed="false">
      <c r="A258" s="130" t="s">
        <v>307</v>
      </c>
      <c r="B258" s="131" t="n">
        <v>75800000</v>
      </c>
      <c r="C258" s="132" t="s">
        <v>211</v>
      </c>
      <c r="D258" s="133" t="n">
        <v>0</v>
      </c>
      <c r="E258" s="133" t="n">
        <v>3482051259.91</v>
      </c>
      <c r="F258" s="133" t="n">
        <v>-3482051259.91</v>
      </c>
    </row>
    <row r="259" customFormat="false" ht="17.25" hidden="false" customHeight="true" outlineLevel="0" collapsed="false">
      <c r="A259" s="130" t="s">
        <v>307</v>
      </c>
      <c r="B259" s="131" t="n">
        <v>75810000</v>
      </c>
      <c r="C259" s="132" t="s">
        <v>551</v>
      </c>
      <c r="D259" s="133" t="n">
        <v>0</v>
      </c>
      <c r="E259" s="133" t="n">
        <v>9464200</v>
      </c>
      <c r="F259" s="133" t="n">
        <v>-9464200</v>
      </c>
    </row>
    <row r="260" customFormat="false" ht="17.25" hidden="false" customHeight="true" outlineLevel="0" collapsed="false">
      <c r="A260" s="130" t="s">
        <v>307</v>
      </c>
      <c r="B260" s="131" t="n">
        <v>76600000</v>
      </c>
      <c r="C260" s="132" t="s">
        <v>213</v>
      </c>
      <c r="D260" s="133" t="n">
        <v>0</v>
      </c>
      <c r="E260" s="133" t="n">
        <v>129750</v>
      </c>
      <c r="F260" s="133" t="n">
        <v>-129750</v>
      </c>
    </row>
    <row r="261" customFormat="false" ht="17.25" hidden="false" customHeight="true" outlineLevel="0" collapsed="false">
      <c r="A261" s="130" t="s">
        <v>129</v>
      </c>
      <c r="B261" s="131" t="n">
        <v>10100000</v>
      </c>
      <c r="C261" s="132" t="s">
        <v>1</v>
      </c>
      <c r="D261" s="133" t="n">
        <v>0</v>
      </c>
      <c r="E261" s="133" t="n">
        <v>7050000000</v>
      </c>
      <c r="F261" s="133" t="n">
        <v>-7050000000</v>
      </c>
    </row>
    <row r="262" customFormat="false" ht="17.25" hidden="false" customHeight="true" outlineLevel="0" collapsed="false">
      <c r="A262" s="130" t="s">
        <v>129</v>
      </c>
      <c r="B262" s="131" t="n">
        <v>10610000</v>
      </c>
      <c r="C262" s="132" t="s">
        <v>214</v>
      </c>
      <c r="D262" s="133" t="n">
        <v>0</v>
      </c>
      <c r="E262" s="133" t="n">
        <v>705000000</v>
      </c>
      <c r="F262" s="133" t="n">
        <v>-705000000</v>
      </c>
    </row>
    <row r="263" customFormat="false" ht="17.25" hidden="false" customHeight="true" outlineLevel="0" collapsed="false">
      <c r="A263" s="130" t="s">
        <v>129</v>
      </c>
      <c r="B263" s="131" t="n">
        <v>11000000</v>
      </c>
      <c r="C263" s="132" t="s">
        <v>215</v>
      </c>
      <c r="D263" s="133" t="n">
        <v>0</v>
      </c>
      <c r="E263" s="133" t="n">
        <v>4978239488.5</v>
      </c>
      <c r="F263" s="133" t="n">
        <v>-4978239488.5</v>
      </c>
    </row>
    <row r="264" customFormat="false" ht="17.25" hidden="false" customHeight="true" outlineLevel="0" collapsed="false">
      <c r="A264" s="130" t="s">
        <v>129</v>
      </c>
      <c r="B264" s="131" t="n">
        <v>12000000</v>
      </c>
      <c r="C264" s="132" t="s">
        <v>2909</v>
      </c>
      <c r="D264" s="133" t="n">
        <v>0</v>
      </c>
      <c r="E264" s="133" t="n">
        <v>1305879834.9748</v>
      </c>
      <c r="F264" s="133" t="n">
        <v>-1305879834.9748</v>
      </c>
    </row>
    <row r="265" customFormat="false" ht="17.25" hidden="false" customHeight="true" outlineLevel="0" collapsed="false">
      <c r="A265" s="130" t="s">
        <v>129</v>
      </c>
      <c r="B265" s="131" t="n">
        <v>16412000</v>
      </c>
      <c r="C265" s="132" t="s">
        <v>390</v>
      </c>
      <c r="D265" s="133" t="n">
        <v>0</v>
      </c>
      <c r="E265" s="133" t="n">
        <v>458216365.67</v>
      </c>
      <c r="F265" s="133" t="n">
        <v>-458216365.67</v>
      </c>
    </row>
    <row r="266" customFormat="false" ht="17.25" hidden="false" customHeight="true" outlineLevel="0" collapsed="false">
      <c r="A266" s="130" t="s">
        <v>129</v>
      </c>
      <c r="B266" s="131" t="n">
        <v>16413000</v>
      </c>
      <c r="C266" s="132" t="s">
        <v>1655</v>
      </c>
      <c r="D266" s="133" t="n">
        <v>0</v>
      </c>
      <c r="E266" s="133" t="n">
        <v>450943543.69</v>
      </c>
      <c r="F266" s="133" t="n">
        <v>-450943543.69</v>
      </c>
    </row>
    <row r="267" customFormat="false" ht="17.25" hidden="false" customHeight="true" outlineLevel="0" collapsed="false">
      <c r="A267" s="130" t="s">
        <v>129</v>
      </c>
      <c r="B267" s="131" t="n">
        <v>16415000</v>
      </c>
      <c r="C267" s="132" t="s">
        <v>1081</v>
      </c>
      <c r="D267" s="133" t="n">
        <v>0</v>
      </c>
      <c r="E267" s="133" t="n">
        <v>1457000000</v>
      </c>
      <c r="F267" s="133" t="n">
        <v>-1457000000</v>
      </c>
    </row>
    <row r="268" customFormat="false" ht="17.25" hidden="false" customHeight="true" outlineLevel="0" collapsed="false">
      <c r="A268" s="130" t="s">
        <v>129</v>
      </c>
      <c r="B268" s="131" t="n">
        <v>20400000</v>
      </c>
      <c r="C268" s="132" t="s">
        <v>5</v>
      </c>
      <c r="D268" s="133" t="n">
        <v>168079047.42</v>
      </c>
      <c r="E268" s="133" t="n">
        <v>0</v>
      </c>
      <c r="F268" s="133" t="n">
        <v>168079047.42</v>
      </c>
    </row>
    <row r="269" customFormat="false" ht="17.25" hidden="false" customHeight="true" outlineLevel="0" collapsed="false">
      <c r="A269" s="130" t="s">
        <v>129</v>
      </c>
      <c r="B269" s="131" t="n">
        <v>21100000</v>
      </c>
      <c r="C269" s="132" t="s">
        <v>224</v>
      </c>
      <c r="D269" s="133" t="n">
        <v>397740841.99</v>
      </c>
      <c r="E269" s="133" t="n">
        <v>0</v>
      </c>
      <c r="F269" s="133" t="n">
        <v>397740841.99</v>
      </c>
    </row>
    <row r="270" customFormat="false" ht="17.25" hidden="false" customHeight="true" outlineLevel="0" collapsed="false">
      <c r="A270" s="130" t="s">
        <v>129</v>
      </c>
      <c r="B270" s="131" t="n">
        <v>21300000</v>
      </c>
      <c r="C270" s="132" t="s">
        <v>226</v>
      </c>
      <c r="D270" s="133" t="n">
        <v>2466359501.76</v>
      </c>
      <c r="E270" s="133" t="n">
        <v>0</v>
      </c>
      <c r="F270" s="133" t="n">
        <v>2466359501.76</v>
      </c>
    </row>
    <row r="271" customFormat="false" ht="17.25" hidden="false" customHeight="true" outlineLevel="0" collapsed="false">
      <c r="A271" s="130" t="s">
        <v>129</v>
      </c>
      <c r="B271" s="131" t="n">
        <v>21580000</v>
      </c>
      <c r="C271" s="132" t="s">
        <v>1082</v>
      </c>
      <c r="D271" s="133" t="n">
        <v>10573640</v>
      </c>
      <c r="E271" s="133" t="n">
        <v>0</v>
      </c>
      <c r="F271" s="133" t="n">
        <v>10573640</v>
      </c>
    </row>
    <row r="272" customFormat="false" ht="17.25" hidden="false" customHeight="true" outlineLevel="0" collapsed="false">
      <c r="A272" s="130" t="s">
        <v>129</v>
      </c>
      <c r="B272" s="131" t="n">
        <v>21540000</v>
      </c>
      <c r="C272" s="132" t="s">
        <v>229</v>
      </c>
      <c r="D272" s="133" t="n">
        <v>5994275720.2835</v>
      </c>
      <c r="E272" s="133" t="n">
        <v>0</v>
      </c>
      <c r="F272" s="133" t="n">
        <v>5994275720.2835</v>
      </c>
    </row>
    <row r="273" customFormat="false" ht="17.25" hidden="false" customHeight="true" outlineLevel="0" collapsed="false">
      <c r="A273" s="130" t="s">
        <v>129</v>
      </c>
      <c r="B273" s="131" t="n">
        <v>21860000</v>
      </c>
      <c r="C273" s="132" t="s">
        <v>233</v>
      </c>
      <c r="D273" s="133" t="n">
        <v>379400820.1253</v>
      </c>
      <c r="E273" s="133" t="n">
        <v>0</v>
      </c>
      <c r="F273" s="133" t="n">
        <v>379400820.1253</v>
      </c>
    </row>
    <row r="274" customFormat="false" ht="17.25" hidden="false" customHeight="true" outlineLevel="0" collapsed="false">
      <c r="A274" s="130" t="s">
        <v>129</v>
      </c>
      <c r="B274" s="131" t="n">
        <v>21830000</v>
      </c>
      <c r="C274" s="132" t="s">
        <v>11</v>
      </c>
      <c r="D274" s="133" t="n">
        <v>1009637331.7385</v>
      </c>
      <c r="E274" s="133" t="n">
        <v>0</v>
      </c>
      <c r="F274" s="133" t="n">
        <v>1009637331.7385</v>
      </c>
    </row>
    <row r="275" customFormat="false" ht="17.25" hidden="false" customHeight="true" outlineLevel="0" collapsed="false">
      <c r="A275" s="130" t="s">
        <v>129</v>
      </c>
      <c r="B275" s="131" t="n">
        <v>21200000</v>
      </c>
      <c r="C275" s="132" t="s">
        <v>225</v>
      </c>
      <c r="D275" s="133" t="n">
        <v>167070084.44</v>
      </c>
      <c r="E275" s="133" t="n">
        <v>0</v>
      </c>
      <c r="F275" s="133" t="n">
        <v>167070084.44</v>
      </c>
    </row>
    <row r="276" customFormat="false" ht="17.25" hidden="false" customHeight="true" outlineLevel="0" collapsed="false">
      <c r="A276" s="130" t="s">
        <v>129</v>
      </c>
      <c r="B276" s="131" t="n">
        <v>21500000</v>
      </c>
      <c r="C276" s="132" t="s">
        <v>227</v>
      </c>
      <c r="D276" s="133" t="n">
        <v>408909419.72</v>
      </c>
      <c r="E276" s="133" t="n">
        <v>0</v>
      </c>
      <c r="F276" s="133" t="n">
        <v>408909419.72</v>
      </c>
    </row>
    <row r="277" customFormat="false" ht="17.25" hidden="false" customHeight="true" outlineLevel="0" collapsed="false">
      <c r="A277" s="130" t="s">
        <v>129</v>
      </c>
      <c r="B277" s="131" t="n">
        <v>21570000</v>
      </c>
      <c r="C277" s="132" t="s">
        <v>2115</v>
      </c>
      <c r="D277" s="133" t="n">
        <v>32515872.72</v>
      </c>
      <c r="E277" s="133" t="n">
        <v>0</v>
      </c>
      <c r="F277" s="133" t="n">
        <v>32515872.72</v>
      </c>
    </row>
    <row r="278" customFormat="false" ht="17.25" hidden="false" customHeight="true" outlineLevel="0" collapsed="false">
      <c r="A278" s="130" t="s">
        <v>129</v>
      </c>
      <c r="B278" s="131" t="n">
        <v>21590000</v>
      </c>
      <c r="C278" s="132" t="s">
        <v>839</v>
      </c>
      <c r="D278" s="133" t="n">
        <v>19978606.6</v>
      </c>
      <c r="E278" s="133" t="n">
        <v>0</v>
      </c>
      <c r="F278" s="133" t="n">
        <v>19978606.6</v>
      </c>
    </row>
    <row r="279" customFormat="false" ht="17.25" hidden="false" customHeight="true" outlineLevel="0" collapsed="false">
      <c r="A279" s="130" t="s">
        <v>129</v>
      </c>
      <c r="B279" s="131" t="n">
        <v>21880000</v>
      </c>
      <c r="C279" s="132" t="s">
        <v>3033</v>
      </c>
      <c r="D279" s="133" t="n">
        <v>62979924.9656</v>
      </c>
      <c r="E279" s="133" t="n">
        <v>0</v>
      </c>
      <c r="F279" s="133" t="n">
        <v>62979924.9656</v>
      </c>
    </row>
    <row r="280" customFormat="false" ht="17.25" hidden="false" customHeight="true" outlineLevel="0" collapsed="false">
      <c r="A280" s="130" t="s">
        <v>129</v>
      </c>
      <c r="B280" s="131" t="n">
        <v>21832000</v>
      </c>
      <c r="C280" s="132" t="s">
        <v>2325</v>
      </c>
      <c r="D280" s="133" t="n">
        <v>79128088.86</v>
      </c>
      <c r="E280" s="133" t="n">
        <v>0</v>
      </c>
      <c r="F280" s="133" t="n">
        <v>79128088.86</v>
      </c>
    </row>
    <row r="281" customFormat="false" ht="17.25" hidden="false" customHeight="true" outlineLevel="0" collapsed="false">
      <c r="A281" s="130" t="s">
        <v>129</v>
      </c>
      <c r="B281" s="131" t="n">
        <v>21840000</v>
      </c>
      <c r="C281" s="132" t="s">
        <v>12</v>
      </c>
      <c r="D281" s="133" t="n">
        <v>150039414.7499</v>
      </c>
      <c r="E281" s="133" t="n">
        <v>0</v>
      </c>
      <c r="F281" s="133" t="n">
        <v>150039414.7499</v>
      </c>
    </row>
    <row r="282" customFormat="false" ht="17.25" hidden="false" customHeight="true" outlineLevel="0" collapsed="false">
      <c r="A282" s="130" t="s">
        <v>129</v>
      </c>
      <c r="B282" s="131" t="n">
        <v>21810000</v>
      </c>
      <c r="C282" s="132" t="s">
        <v>1691</v>
      </c>
      <c r="D282" s="133" t="n">
        <v>658989463.479</v>
      </c>
      <c r="E282" s="133" t="n">
        <v>0</v>
      </c>
      <c r="F282" s="133" t="n">
        <v>658989463.479</v>
      </c>
    </row>
    <row r="283" customFormat="false" ht="17.25" hidden="false" customHeight="true" outlineLevel="0" collapsed="false">
      <c r="A283" s="130" t="s">
        <v>129</v>
      </c>
      <c r="B283" s="131" t="n">
        <v>23000000</v>
      </c>
      <c r="C283" s="132" t="s">
        <v>240</v>
      </c>
      <c r="D283" s="133" t="n">
        <v>1314059925.633</v>
      </c>
      <c r="E283" s="133" t="n">
        <v>0</v>
      </c>
      <c r="F283" s="133" t="n">
        <v>1314059925.633</v>
      </c>
    </row>
    <row r="284" customFormat="false" ht="17.25" hidden="false" customHeight="true" outlineLevel="0" collapsed="false">
      <c r="A284" s="130" t="s">
        <v>129</v>
      </c>
      <c r="B284" s="131" t="n">
        <v>23100000</v>
      </c>
      <c r="C284" s="132" t="s">
        <v>236</v>
      </c>
      <c r="D284" s="133" t="n">
        <v>249217267.26</v>
      </c>
      <c r="E284" s="133" t="n">
        <v>0</v>
      </c>
      <c r="F284" s="133" t="n">
        <v>249217267.26</v>
      </c>
    </row>
    <row r="285" customFormat="false" ht="17.25" hidden="false" customHeight="true" outlineLevel="0" collapsed="false">
      <c r="A285" s="130" t="s">
        <v>129</v>
      </c>
      <c r="B285" s="131" t="n">
        <v>26100000</v>
      </c>
      <c r="C285" s="132" t="s">
        <v>13</v>
      </c>
      <c r="D285" s="133" t="n">
        <v>107020000</v>
      </c>
      <c r="E285" s="133" t="n">
        <v>0</v>
      </c>
      <c r="F285" s="133" t="n">
        <v>107020000</v>
      </c>
    </row>
    <row r="286" customFormat="false" ht="17.25" hidden="false" customHeight="true" outlineLevel="0" collapsed="false">
      <c r="A286" s="130" t="s">
        <v>129</v>
      </c>
      <c r="B286" s="131" t="n">
        <v>27500000</v>
      </c>
      <c r="C286" s="132" t="s">
        <v>14</v>
      </c>
      <c r="D286" s="133" t="n">
        <v>170826545.89</v>
      </c>
      <c r="E286" s="133" t="n">
        <v>0</v>
      </c>
      <c r="F286" s="133" t="n">
        <v>170826545.89</v>
      </c>
    </row>
    <row r="287" customFormat="false" ht="17.25" hidden="false" customHeight="true" outlineLevel="0" collapsed="false">
      <c r="A287" s="130" t="s">
        <v>129</v>
      </c>
      <c r="B287" s="131" t="n">
        <v>28040000</v>
      </c>
      <c r="C287" s="132" t="s">
        <v>239</v>
      </c>
      <c r="D287" s="133" t="n">
        <v>0</v>
      </c>
      <c r="E287" s="133" t="n">
        <v>160394081.31</v>
      </c>
      <c r="F287" s="133" t="n">
        <v>-160394081.31</v>
      </c>
    </row>
    <row r="288" customFormat="false" ht="17.25" hidden="false" customHeight="true" outlineLevel="0" collapsed="false">
      <c r="A288" s="130" t="s">
        <v>129</v>
      </c>
      <c r="B288" s="131" t="n">
        <v>28120000</v>
      </c>
      <c r="C288" s="132" t="s">
        <v>241</v>
      </c>
      <c r="D288" s="133" t="n">
        <v>0</v>
      </c>
      <c r="E288" s="133" t="n">
        <v>71792859.9050502</v>
      </c>
      <c r="F288" s="133" t="n">
        <v>-71792859.9050502</v>
      </c>
    </row>
    <row r="289" customFormat="false" ht="17.25" hidden="false" customHeight="true" outlineLevel="0" collapsed="false">
      <c r="A289" s="130" t="s">
        <v>129</v>
      </c>
      <c r="B289" s="131" t="n">
        <v>28130000</v>
      </c>
      <c r="C289" s="132" t="s">
        <v>242</v>
      </c>
      <c r="D289" s="133" t="n">
        <v>0</v>
      </c>
      <c r="E289" s="133" t="n">
        <v>1739187204.717</v>
      </c>
      <c r="F289" s="133" t="n">
        <v>-1739187204.717</v>
      </c>
    </row>
    <row r="290" customFormat="false" ht="17.25" hidden="false" customHeight="true" outlineLevel="0" collapsed="false">
      <c r="A290" s="130" t="s">
        <v>129</v>
      </c>
      <c r="B290" s="131" t="n">
        <v>28150000</v>
      </c>
      <c r="C290" s="132" t="s">
        <v>243</v>
      </c>
      <c r="D290" s="133" t="n">
        <v>0</v>
      </c>
      <c r="E290" s="133" t="n">
        <v>327274932.850541</v>
      </c>
      <c r="F290" s="133" t="n">
        <v>-327274932.850541</v>
      </c>
    </row>
    <row r="291" customFormat="false" ht="17.25" hidden="false" customHeight="true" outlineLevel="0" collapsed="false">
      <c r="A291" s="130" t="s">
        <v>129</v>
      </c>
      <c r="B291" s="131" t="n">
        <v>28154000</v>
      </c>
      <c r="C291" s="132" t="s">
        <v>248</v>
      </c>
      <c r="D291" s="133" t="n">
        <v>0</v>
      </c>
      <c r="E291" s="133" t="n">
        <v>5149833856.93261</v>
      </c>
      <c r="F291" s="133" t="n">
        <v>-5149833856.93261</v>
      </c>
    </row>
    <row r="292" customFormat="false" ht="17.25" hidden="false" customHeight="true" outlineLevel="0" collapsed="false">
      <c r="A292" s="130" t="s">
        <v>129</v>
      </c>
      <c r="B292" s="131" t="n">
        <v>28157000</v>
      </c>
      <c r="C292" s="132" t="s">
        <v>2121</v>
      </c>
      <c r="D292" s="133" t="n">
        <v>0</v>
      </c>
      <c r="E292" s="133" t="n">
        <v>29739905.042</v>
      </c>
      <c r="F292" s="133" t="n">
        <v>-29739905.042</v>
      </c>
    </row>
    <row r="293" customFormat="false" ht="17.25" hidden="false" customHeight="true" outlineLevel="0" collapsed="false">
      <c r="A293" s="130" t="s">
        <v>129</v>
      </c>
      <c r="B293" s="131" t="n">
        <v>28158000</v>
      </c>
      <c r="C293" s="132" t="s">
        <v>1088</v>
      </c>
      <c r="D293" s="133" t="n">
        <v>0</v>
      </c>
      <c r="E293" s="133" t="n">
        <v>272184.539726027</v>
      </c>
      <c r="F293" s="133" t="n">
        <v>-272184.539726027</v>
      </c>
    </row>
    <row r="294" customFormat="false" ht="17.25" hidden="false" customHeight="true" outlineLevel="0" collapsed="false">
      <c r="A294" s="130" t="s">
        <v>129</v>
      </c>
      <c r="B294" s="131" t="n">
        <v>28159000</v>
      </c>
      <c r="C294" s="132" t="s">
        <v>867</v>
      </c>
      <c r="D294" s="133" t="n">
        <v>0</v>
      </c>
      <c r="E294" s="133" t="n">
        <v>9099478.61</v>
      </c>
      <c r="F294" s="133" t="n">
        <v>-9099478.61</v>
      </c>
    </row>
    <row r="295" customFormat="false" ht="17.25" hidden="false" customHeight="true" outlineLevel="0" collapsed="false">
      <c r="A295" s="130" t="s">
        <v>129</v>
      </c>
      <c r="B295" s="131" t="n">
        <v>28181000</v>
      </c>
      <c r="C295" s="132" t="s">
        <v>3026</v>
      </c>
      <c r="D295" s="133" t="n">
        <v>0</v>
      </c>
      <c r="E295" s="133" t="n">
        <v>285475740.247257</v>
      </c>
      <c r="F295" s="133" t="n">
        <v>-285475740.247257</v>
      </c>
    </row>
    <row r="296" customFormat="false" ht="17.25" hidden="false" customHeight="true" outlineLevel="0" collapsed="false">
      <c r="A296" s="130" t="s">
        <v>129</v>
      </c>
      <c r="B296" s="131" t="n">
        <v>28183000</v>
      </c>
      <c r="C296" s="132" t="s">
        <v>18</v>
      </c>
      <c r="D296" s="133" t="n">
        <v>0</v>
      </c>
      <c r="E296" s="133" t="n">
        <v>797507460.448952</v>
      </c>
      <c r="F296" s="133" t="n">
        <v>-797507460.448952</v>
      </c>
    </row>
    <row r="297" customFormat="false" ht="17.25" hidden="false" customHeight="true" outlineLevel="0" collapsed="false">
      <c r="A297" s="130" t="s">
        <v>129</v>
      </c>
      <c r="B297" s="131" t="n">
        <v>28184000</v>
      </c>
      <c r="C297" s="132" t="s">
        <v>19</v>
      </c>
      <c r="D297" s="133" t="n">
        <v>0</v>
      </c>
      <c r="E297" s="133" t="n">
        <v>51427923.5815322</v>
      </c>
      <c r="F297" s="133" t="n">
        <v>-51427923.5815322</v>
      </c>
    </row>
    <row r="298" customFormat="false" ht="17.25" hidden="false" customHeight="true" outlineLevel="0" collapsed="false">
      <c r="A298" s="130" t="s">
        <v>129</v>
      </c>
      <c r="B298" s="131" t="n">
        <v>28184100</v>
      </c>
      <c r="C298" s="132" t="s">
        <v>878</v>
      </c>
      <c r="D298" s="133" t="n">
        <v>0</v>
      </c>
      <c r="E298" s="133" t="n">
        <v>124277416.807688</v>
      </c>
      <c r="F298" s="133" t="n">
        <v>-124277416.807688</v>
      </c>
    </row>
    <row r="299" customFormat="false" ht="17.25" hidden="false" customHeight="true" outlineLevel="0" collapsed="false">
      <c r="A299" s="130" t="s">
        <v>129</v>
      </c>
      <c r="B299" s="131" t="n">
        <v>28186000</v>
      </c>
      <c r="C299" s="132" t="s">
        <v>247</v>
      </c>
      <c r="D299" s="133" t="n">
        <v>0</v>
      </c>
      <c r="E299" s="133" t="n">
        <v>295065785.451394</v>
      </c>
      <c r="F299" s="133" t="n">
        <v>-295065785.451394</v>
      </c>
    </row>
    <row r="300" customFormat="false" ht="17.25" hidden="false" customHeight="true" outlineLevel="0" collapsed="false">
      <c r="A300" s="130" t="s">
        <v>129</v>
      </c>
      <c r="B300" s="131" t="n">
        <v>28188000</v>
      </c>
      <c r="C300" s="132" t="s">
        <v>3034</v>
      </c>
      <c r="D300" s="133" t="n">
        <v>0</v>
      </c>
      <c r="E300" s="133" t="n">
        <v>19651717.76656</v>
      </c>
      <c r="F300" s="133" t="n">
        <v>-19651717.76656</v>
      </c>
    </row>
    <row r="301" customFormat="false" ht="17.25" hidden="false" customHeight="true" outlineLevel="0" collapsed="false">
      <c r="A301" s="130" t="s">
        <v>129</v>
      </c>
      <c r="B301" s="131" t="n">
        <v>31000000</v>
      </c>
      <c r="C301" s="132" t="s">
        <v>251</v>
      </c>
      <c r="D301" s="133" t="n">
        <v>4220264973.56</v>
      </c>
      <c r="E301" s="133" t="n">
        <v>0</v>
      </c>
      <c r="F301" s="133" t="n">
        <v>4220264973.56</v>
      </c>
    </row>
    <row r="302" customFormat="false" ht="17.25" hidden="false" customHeight="true" outlineLevel="0" collapsed="false">
      <c r="A302" s="130" t="s">
        <v>129</v>
      </c>
      <c r="B302" s="131" t="n">
        <v>35000000</v>
      </c>
      <c r="C302" s="132" t="s">
        <v>1779</v>
      </c>
      <c r="D302" s="133" t="n">
        <v>2174470439.36</v>
      </c>
      <c r="E302" s="133" t="n">
        <v>0</v>
      </c>
      <c r="F302" s="133" t="n">
        <v>2174470439.36</v>
      </c>
    </row>
    <row r="303" customFormat="false" ht="17.25" hidden="false" customHeight="true" outlineLevel="0" collapsed="false">
      <c r="A303" s="130" t="s">
        <v>103</v>
      </c>
      <c r="B303" s="131" t="n">
        <v>37100000</v>
      </c>
      <c r="C303" s="132" t="s">
        <v>593</v>
      </c>
      <c r="D303" s="133" t="n">
        <v>1910033656</v>
      </c>
      <c r="E303" s="133" t="n">
        <v>0</v>
      </c>
      <c r="F303" s="133" t="n">
        <v>1910033656</v>
      </c>
    </row>
    <row r="304" customFormat="false" ht="17.25" hidden="false" customHeight="true" outlineLevel="0" collapsed="false">
      <c r="A304" s="130" t="s">
        <v>129</v>
      </c>
      <c r="B304" s="131" t="n">
        <v>38000000</v>
      </c>
      <c r="C304" s="132" t="s">
        <v>595</v>
      </c>
      <c r="D304" s="133" t="n">
        <v>3122034585.02</v>
      </c>
      <c r="E304" s="133" t="n">
        <v>0</v>
      </c>
      <c r="F304" s="133" t="n">
        <v>3122034585.02</v>
      </c>
    </row>
    <row r="305" customFormat="false" ht="17.25" hidden="false" customHeight="true" outlineLevel="0" collapsed="false">
      <c r="A305" s="130" t="s">
        <v>129</v>
      </c>
      <c r="B305" s="131" t="n">
        <v>40110000</v>
      </c>
      <c r="C305" s="132" t="s">
        <v>21</v>
      </c>
      <c r="D305" s="133" t="n">
        <v>0</v>
      </c>
      <c r="E305" s="133" t="n">
        <v>2397413716.2244</v>
      </c>
      <c r="F305" s="133" t="n">
        <v>-2397413716.2244</v>
      </c>
    </row>
    <row r="306" customFormat="false" ht="17.25" hidden="false" customHeight="true" outlineLevel="0" collapsed="false">
      <c r="A306" s="130" t="s">
        <v>129</v>
      </c>
      <c r="B306" s="131" t="n">
        <v>40120000</v>
      </c>
      <c r="C306" s="132" t="s">
        <v>23</v>
      </c>
      <c r="D306" s="133" t="n">
        <v>0</v>
      </c>
      <c r="E306" s="133" t="n">
        <v>686726913.100501</v>
      </c>
      <c r="F306" s="133" t="n">
        <v>-686726913.100501</v>
      </c>
    </row>
    <row r="307" customFormat="false" ht="17.25" hidden="false" customHeight="true" outlineLevel="0" collapsed="false">
      <c r="A307" s="130" t="s">
        <v>129</v>
      </c>
      <c r="B307" s="131" t="n">
        <v>40310000</v>
      </c>
      <c r="C307" s="132" t="s">
        <v>254</v>
      </c>
      <c r="D307" s="133" t="n">
        <v>0</v>
      </c>
      <c r="E307" s="133" t="n">
        <v>3893940.11</v>
      </c>
      <c r="F307" s="133" t="n">
        <v>-3893940.11</v>
      </c>
    </row>
    <row r="308" customFormat="false" ht="17.25" hidden="false" customHeight="true" outlineLevel="0" collapsed="false">
      <c r="A308" s="130" t="s">
        <v>129</v>
      </c>
      <c r="B308" s="131" t="n">
        <v>40800000</v>
      </c>
      <c r="C308" s="132" t="s">
        <v>26</v>
      </c>
      <c r="D308" s="133" t="n">
        <v>0</v>
      </c>
      <c r="E308" s="133" t="n">
        <v>476269983.02</v>
      </c>
      <c r="F308" s="133" t="n">
        <v>-476269983.02</v>
      </c>
    </row>
    <row r="309" customFormat="false" ht="17.25" hidden="false" customHeight="true" outlineLevel="0" collapsed="false">
      <c r="A309" s="130" t="s">
        <v>129</v>
      </c>
      <c r="B309" s="131" t="n">
        <v>40910000</v>
      </c>
      <c r="C309" s="132" t="s">
        <v>2945</v>
      </c>
      <c r="D309" s="133" t="n">
        <v>22719567.96</v>
      </c>
      <c r="E309" s="133" t="n">
        <v>0</v>
      </c>
      <c r="F309" s="133" t="n">
        <v>22719567.96</v>
      </c>
    </row>
    <row r="310" customFormat="false" ht="17.25" hidden="false" customHeight="true" outlineLevel="0" collapsed="false">
      <c r="A310" s="130" t="s">
        <v>129</v>
      </c>
      <c r="B310" s="131" t="n">
        <v>40920000</v>
      </c>
      <c r="C310" s="132" t="s">
        <v>261</v>
      </c>
      <c r="D310" s="133" t="n">
        <v>85605819.04</v>
      </c>
      <c r="E310" s="133" t="n">
        <v>0</v>
      </c>
      <c r="F310" s="133" t="n">
        <v>85605819.04</v>
      </c>
    </row>
    <row r="311" customFormat="false" ht="17.25" hidden="false" customHeight="true" outlineLevel="0" collapsed="false">
      <c r="A311" s="130" t="s">
        <v>129</v>
      </c>
      <c r="B311" s="131" t="n">
        <v>41110000</v>
      </c>
      <c r="C311" s="132" t="s">
        <v>271</v>
      </c>
      <c r="D311" s="133" t="n">
        <v>4090338729.68</v>
      </c>
      <c r="E311" s="133" t="n">
        <v>0</v>
      </c>
      <c r="F311" s="133" t="n">
        <v>4090338729.68</v>
      </c>
    </row>
    <row r="312" customFormat="false" ht="17.25" hidden="false" customHeight="true" outlineLevel="0" collapsed="false">
      <c r="A312" s="130" t="s">
        <v>129</v>
      </c>
      <c r="B312" s="131" t="n">
        <v>41120000</v>
      </c>
      <c r="C312" s="132" t="s">
        <v>1166</v>
      </c>
      <c r="D312" s="133" t="n">
        <v>5363520</v>
      </c>
      <c r="E312" s="133" t="n">
        <v>0</v>
      </c>
      <c r="F312" s="133" t="n">
        <v>5363520</v>
      </c>
    </row>
    <row r="313" customFormat="false" ht="17.25" hidden="false" customHeight="true" outlineLevel="0" collapsed="false">
      <c r="A313" s="130" t="s">
        <v>129</v>
      </c>
      <c r="B313" s="131" t="n">
        <v>41300000</v>
      </c>
      <c r="C313" s="132" t="s">
        <v>264</v>
      </c>
      <c r="D313" s="133" t="n">
        <v>148780066.029999</v>
      </c>
      <c r="E313" s="133" t="n">
        <v>0</v>
      </c>
      <c r="F313" s="133" t="n">
        <v>148780066.029999</v>
      </c>
    </row>
    <row r="314" customFormat="false" ht="17.25" hidden="false" customHeight="true" outlineLevel="0" collapsed="false">
      <c r="A314" s="130" t="s">
        <v>129</v>
      </c>
      <c r="B314" s="131" t="n">
        <v>41600000</v>
      </c>
      <c r="C314" s="132" t="s">
        <v>265</v>
      </c>
      <c r="D314" s="133" t="n">
        <v>415719177.53</v>
      </c>
      <c r="E314" s="133" t="n">
        <v>0</v>
      </c>
      <c r="F314" s="133" t="n">
        <v>415719177.53</v>
      </c>
    </row>
    <row r="315" customFormat="false" ht="17.25" hidden="false" customHeight="true" outlineLevel="0" collapsed="false">
      <c r="A315" s="130" t="s">
        <v>129</v>
      </c>
      <c r="B315" s="131" t="n">
        <v>41910000</v>
      </c>
      <c r="C315" s="132" t="s">
        <v>267</v>
      </c>
      <c r="D315" s="133" t="n">
        <v>0</v>
      </c>
      <c r="E315" s="133" t="n">
        <v>90403832.7988</v>
      </c>
      <c r="F315" s="133" t="n">
        <v>-90403832.7988</v>
      </c>
    </row>
    <row r="316" customFormat="false" ht="17.25" hidden="false" customHeight="true" outlineLevel="0" collapsed="false">
      <c r="A316" s="130" t="s">
        <v>129</v>
      </c>
      <c r="B316" s="131" t="n">
        <v>42110000</v>
      </c>
      <c r="C316" s="132" t="s">
        <v>30</v>
      </c>
      <c r="D316" s="133" t="n">
        <v>0</v>
      </c>
      <c r="E316" s="133" t="n">
        <v>3217093.36</v>
      </c>
      <c r="F316" s="133" t="n">
        <v>-3217093.36</v>
      </c>
    </row>
    <row r="317" customFormat="false" ht="17.25" hidden="false" customHeight="true" outlineLevel="0" collapsed="false">
      <c r="A317" s="130" t="s">
        <v>129</v>
      </c>
      <c r="B317" s="131" t="n">
        <v>42120000</v>
      </c>
      <c r="C317" s="132" t="s">
        <v>1925</v>
      </c>
      <c r="D317" s="133" t="n">
        <v>0</v>
      </c>
      <c r="E317" s="133" t="n">
        <v>200000</v>
      </c>
      <c r="F317" s="133" t="n">
        <v>-200000</v>
      </c>
    </row>
    <row r="318" customFormat="false" ht="17.25" hidden="false" customHeight="true" outlineLevel="0" collapsed="false">
      <c r="A318" s="130" t="s">
        <v>129</v>
      </c>
      <c r="B318" s="131" t="n">
        <v>42510000</v>
      </c>
      <c r="C318" s="132" t="s">
        <v>31</v>
      </c>
      <c r="D318" s="133" t="n">
        <v>651599.97</v>
      </c>
      <c r="E318" s="133" t="n">
        <v>0</v>
      </c>
      <c r="F318" s="133" t="n">
        <v>651599.97</v>
      </c>
    </row>
    <row r="319" customFormat="false" ht="17.25" hidden="false" customHeight="true" outlineLevel="0" collapsed="false">
      <c r="A319" s="130" t="s">
        <v>129</v>
      </c>
      <c r="B319" s="131" t="n">
        <v>42520000</v>
      </c>
      <c r="C319" s="132" t="s">
        <v>272</v>
      </c>
      <c r="D319" s="133" t="n">
        <v>22368276.96</v>
      </c>
      <c r="E319" s="133" t="n">
        <v>0</v>
      </c>
      <c r="F319" s="133" t="n">
        <v>22368276.96</v>
      </c>
    </row>
    <row r="320" customFormat="false" ht="17.25" hidden="false" customHeight="true" outlineLevel="0" collapsed="false">
      <c r="A320" s="130" t="s">
        <v>129</v>
      </c>
      <c r="B320" s="131" t="n">
        <v>42530000</v>
      </c>
      <c r="C320" s="132" t="s">
        <v>273</v>
      </c>
      <c r="D320" s="133" t="n">
        <v>201666.61</v>
      </c>
      <c r="E320" s="133" t="n">
        <v>0</v>
      </c>
      <c r="F320" s="133" t="n">
        <v>201666.61</v>
      </c>
    </row>
    <row r="321" customFormat="false" ht="17.25" hidden="false" customHeight="true" outlineLevel="0" collapsed="false">
      <c r="A321" s="130" t="s">
        <v>129</v>
      </c>
      <c r="B321" s="131" t="n">
        <v>42540000</v>
      </c>
      <c r="C321" s="132" t="s">
        <v>283</v>
      </c>
      <c r="D321" s="133" t="n">
        <v>0</v>
      </c>
      <c r="E321" s="133" t="n">
        <v>4160999.09</v>
      </c>
      <c r="F321" s="133" t="n">
        <v>-4160999.09</v>
      </c>
    </row>
    <row r="322" customFormat="false" ht="17.25" hidden="false" customHeight="true" outlineLevel="0" collapsed="false">
      <c r="A322" s="130" t="s">
        <v>129</v>
      </c>
      <c r="B322" s="131" t="n">
        <v>42800000</v>
      </c>
      <c r="C322" s="132" t="s">
        <v>274</v>
      </c>
      <c r="D322" s="133" t="n">
        <v>0</v>
      </c>
      <c r="E322" s="133" t="n">
        <v>127397893.59</v>
      </c>
      <c r="F322" s="133" t="n">
        <v>-127397893.59</v>
      </c>
    </row>
    <row r="323" customFormat="false" ht="17.25" hidden="false" customHeight="true" outlineLevel="0" collapsed="false">
      <c r="A323" s="130" t="s">
        <v>129</v>
      </c>
      <c r="B323" s="131" t="n">
        <v>43100000</v>
      </c>
      <c r="C323" s="132" t="s">
        <v>35</v>
      </c>
      <c r="D323" s="133" t="n">
        <v>0</v>
      </c>
      <c r="E323" s="133" t="n">
        <v>24582800.47</v>
      </c>
      <c r="F323" s="133" t="n">
        <v>-24582800.47</v>
      </c>
    </row>
    <row r="324" customFormat="false" ht="17.25" hidden="false" customHeight="true" outlineLevel="0" collapsed="false">
      <c r="A324" s="130" t="s">
        <v>129</v>
      </c>
      <c r="B324" s="131" t="n">
        <v>43110000</v>
      </c>
      <c r="C324" s="132" t="s">
        <v>275</v>
      </c>
      <c r="D324" s="133" t="n">
        <v>0</v>
      </c>
      <c r="E324" s="133" t="n">
        <v>3338800</v>
      </c>
      <c r="F324" s="133" t="n">
        <v>-3338800</v>
      </c>
    </row>
    <row r="325" customFormat="false" ht="17.25" hidden="false" customHeight="true" outlineLevel="0" collapsed="false">
      <c r="A325" s="130" t="s">
        <v>129</v>
      </c>
      <c r="B325" s="131" t="n">
        <v>43200000</v>
      </c>
      <c r="C325" s="132" t="s">
        <v>37</v>
      </c>
      <c r="D325" s="133" t="n">
        <v>0</v>
      </c>
      <c r="E325" s="133" t="n">
        <v>32191279.58</v>
      </c>
      <c r="F325" s="133" t="n">
        <v>-32191279.58</v>
      </c>
    </row>
    <row r="326" customFormat="false" ht="17.25" hidden="false" customHeight="true" outlineLevel="0" collapsed="false">
      <c r="A326" s="130" t="s">
        <v>129</v>
      </c>
      <c r="B326" s="131" t="n">
        <v>43300000</v>
      </c>
      <c r="C326" s="132" t="s">
        <v>38</v>
      </c>
      <c r="D326" s="133" t="n">
        <v>0</v>
      </c>
      <c r="E326" s="133" t="n">
        <v>10039568.42</v>
      </c>
      <c r="F326" s="133" t="n">
        <v>-10039568.42</v>
      </c>
    </row>
    <row r="327" customFormat="false" ht="17.25" hidden="false" customHeight="true" outlineLevel="0" collapsed="false">
      <c r="A327" s="130" t="s">
        <v>129</v>
      </c>
      <c r="B327" s="131" t="n">
        <v>43400000</v>
      </c>
      <c r="C327" s="132" t="s">
        <v>39</v>
      </c>
      <c r="D327" s="133" t="n">
        <v>0</v>
      </c>
      <c r="E327" s="133" t="n">
        <v>3355000</v>
      </c>
      <c r="F327" s="133" t="n">
        <v>-3355000</v>
      </c>
    </row>
    <row r="328" customFormat="false" ht="17.25" hidden="false" customHeight="true" outlineLevel="0" collapsed="false">
      <c r="A328" s="130" t="s">
        <v>129</v>
      </c>
      <c r="B328" s="131" t="n">
        <v>43860000</v>
      </c>
      <c r="C328" s="132" t="s">
        <v>276</v>
      </c>
      <c r="D328" s="133" t="n">
        <v>0</v>
      </c>
      <c r="E328" s="133" t="n">
        <v>13647986</v>
      </c>
      <c r="F328" s="133" t="n">
        <v>-13647986</v>
      </c>
    </row>
    <row r="329" customFormat="false" ht="17.25" hidden="false" customHeight="true" outlineLevel="0" collapsed="false">
      <c r="A329" s="130" t="s">
        <v>129</v>
      </c>
      <c r="B329" s="131" t="n">
        <v>44100000</v>
      </c>
      <c r="C329" s="132" t="s">
        <v>40</v>
      </c>
      <c r="D329" s="133" t="n">
        <v>0</v>
      </c>
      <c r="E329" s="133" t="n">
        <v>19337145</v>
      </c>
      <c r="F329" s="133" t="n">
        <v>-19337145</v>
      </c>
    </row>
    <row r="330" customFormat="false" ht="17.25" hidden="false" customHeight="true" outlineLevel="0" collapsed="false">
      <c r="A330" s="130" t="s">
        <v>129</v>
      </c>
      <c r="B330" s="131" t="n">
        <v>44200000</v>
      </c>
      <c r="C330" s="132" t="s">
        <v>278</v>
      </c>
      <c r="D330" s="133" t="n">
        <v>0</v>
      </c>
      <c r="E330" s="133" t="n">
        <v>9569400</v>
      </c>
      <c r="F330" s="133" t="n">
        <v>-9569400</v>
      </c>
    </row>
    <row r="331" customFormat="false" ht="17.25" hidden="false" customHeight="true" outlineLevel="0" collapsed="false">
      <c r="A331" s="130" t="s">
        <v>129</v>
      </c>
      <c r="B331" s="131" t="n">
        <v>44300000</v>
      </c>
      <c r="C331" s="132" t="s">
        <v>279</v>
      </c>
      <c r="D331" s="133" t="n">
        <v>113250</v>
      </c>
      <c r="E331" s="133" t="n">
        <v>0</v>
      </c>
      <c r="F331" s="133" t="n">
        <v>113250</v>
      </c>
    </row>
    <row r="332" customFormat="false" ht="17.25" hidden="false" customHeight="true" outlineLevel="0" collapsed="false">
      <c r="A332" s="130" t="s">
        <v>129</v>
      </c>
      <c r="B332" s="131" t="n">
        <v>44400000</v>
      </c>
      <c r="C332" s="132" t="s">
        <v>281</v>
      </c>
      <c r="D332" s="133" t="n">
        <v>7425667.27876011</v>
      </c>
      <c r="E332" s="133" t="n">
        <v>0</v>
      </c>
      <c r="F332" s="133" t="n">
        <v>7425667.27876011</v>
      </c>
    </row>
    <row r="333" customFormat="false" ht="17.25" hidden="false" customHeight="true" outlineLevel="0" collapsed="false">
      <c r="A333" s="130" t="s">
        <v>129</v>
      </c>
      <c r="B333" s="131" t="n">
        <v>44410000</v>
      </c>
      <c r="C333" s="132" t="s">
        <v>282</v>
      </c>
      <c r="D333" s="133" t="n">
        <v>0</v>
      </c>
      <c r="E333" s="133" t="n">
        <v>2825.21030000031</v>
      </c>
      <c r="F333" s="133" t="n">
        <v>-2825.21030000031</v>
      </c>
    </row>
    <row r="334" customFormat="false" ht="17.25" hidden="false" customHeight="true" outlineLevel="0" collapsed="false">
      <c r="A334" s="130" t="s">
        <v>129</v>
      </c>
      <c r="B334" s="131" t="n">
        <v>44420000</v>
      </c>
      <c r="C334" s="132" t="s">
        <v>294</v>
      </c>
      <c r="D334" s="133" t="n">
        <v>6765527.28</v>
      </c>
      <c r="E334" s="133" t="n">
        <v>0</v>
      </c>
      <c r="F334" s="133" t="n">
        <v>6765527.28</v>
      </c>
    </row>
    <row r="335" customFormat="false" ht="17.25" hidden="false" customHeight="true" outlineLevel="0" collapsed="false">
      <c r="A335" s="130" t="s">
        <v>129</v>
      </c>
      <c r="B335" s="131" t="n">
        <v>44540000</v>
      </c>
      <c r="C335" s="132" t="s">
        <v>616</v>
      </c>
      <c r="D335" s="133" t="n">
        <v>0</v>
      </c>
      <c r="E335" s="133" t="n">
        <v>0.0797999954223633</v>
      </c>
      <c r="F335" s="133" t="n">
        <v>-0.0797999954223633</v>
      </c>
    </row>
    <row r="336" customFormat="false" ht="17.25" hidden="false" customHeight="true" outlineLevel="0" collapsed="false">
      <c r="A336" s="130" t="s">
        <v>129</v>
      </c>
      <c r="B336" s="131" t="n">
        <v>44550000</v>
      </c>
      <c r="C336" s="132" t="s">
        <v>46</v>
      </c>
      <c r="D336" s="133" t="n">
        <v>352609388.59</v>
      </c>
      <c r="E336" s="133" t="n">
        <v>0</v>
      </c>
      <c r="F336" s="133" t="n">
        <v>352609388.59</v>
      </c>
    </row>
    <row r="337" customFormat="false" ht="17.25" hidden="false" customHeight="true" outlineLevel="0" collapsed="false">
      <c r="A337" s="130" t="s">
        <v>129</v>
      </c>
      <c r="B337" s="131" t="n">
        <v>44562000</v>
      </c>
      <c r="C337" s="132" t="s">
        <v>47</v>
      </c>
      <c r="D337" s="133" t="n">
        <v>421558.562000008</v>
      </c>
      <c r="E337" s="133" t="n">
        <v>0</v>
      </c>
      <c r="F337" s="133" t="n">
        <v>421558.562000008</v>
      </c>
    </row>
    <row r="338" customFormat="false" ht="17.25" hidden="false" customHeight="true" outlineLevel="0" collapsed="false">
      <c r="A338" s="130" t="s">
        <v>129</v>
      </c>
      <c r="B338" s="131" t="n">
        <v>44564000</v>
      </c>
      <c r="C338" s="132" t="s">
        <v>49</v>
      </c>
      <c r="D338" s="133" t="n">
        <v>18626451.35</v>
      </c>
      <c r="E338" s="133" t="n">
        <v>0</v>
      </c>
      <c r="F338" s="133" t="n">
        <v>18626451.35</v>
      </c>
    </row>
    <row r="339" customFormat="false" ht="17.25" hidden="false" customHeight="true" outlineLevel="0" collapsed="false">
      <c r="A339" s="130" t="s">
        <v>129</v>
      </c>
      <c r="B339" s="131" t="n">
        <v>44565000</v>
      </c>
      <c r="C339" s="132" t="s">
        <v>50</v>
      </c>
      <c r="D339" s="133" t="n">
        <v>55953022.7099999</v>
      </c>
      <c r="E339" s="133" t="n">
        <v>0</v>
      </c>
      <c r="F339" s="133" t="n">
        <v>55953022.7099999</v>
      </c>
    </row>
    <row r="340" customFormat="false" ht="17.25" hidden="false" customHeight="true" outlineLevel="0" collapsed="false">
      <c r="A340" s="130" t="s">
        <v>129</v>
      </c>
      <c r="B340" s="131" t="n">
        <v>44571000</v>
      </c>
      <c r="C340" s="132" t="s">
        <v>52</v>
      </c>
      <c r="D340" s="133" t="n">
        <v>60639</v>
      </c>
      <c r="E340" s="133" t="n">
        <v>0</v>
      </c>
      <c r="F340" s="133" t="n">
        <v>60639</v>
      </c>
    </row>
    <row r="341" customFormat="false" ht="17.25" hidden="false" customHeight="true" outlineLevel="0" collapsed="false">
      <c r="A341" s="130" t="s">
        <v>129</v>
      </c>
      <c r="B341" s="131" t="n">
        <v>44572000</v>
      </c>
      <c r="C341" s="132" t="s">
        <v>302</v>
      </c>
      <c r="D341" s="133" t="n">
        <v>0</v>
      </c>
      <c r="E341" s="133" t="n">
        <v>175309204.3903</v>
      </c>
      <c r="F341" s="133" t="n">
        <v>-175309204.3903</v>
      </c>
    </row>
    <row r="342" customFormat="false" ht="17.25" hidden="false" customHeight="true" outlineLevel="0" collapsed="false">
      <c r="A342" s="130" t="s">
        <v>129</v>
      </c>
      <c r="B342" s="131" t="n">
        <v>44583000</v>
      </c>
      <c r="C342" s="132" t="s">
        <v>303</v>
      </c>
      <c r="D342" s="133" t="n">
        <v>1386154.75</v>
      </c>
      <c r="E342" s="133" t="n">
        <v>0</v>
      </c>
      <c r="F342" s="133" t="n">
        <v>1386154.75</v>
      </c>
    </row>
    <row r="343" customFormat="false" ht="17.25" hidden="false" customHeight="true" outlineLevel="0" collapsed="false">
      <c r="A343" s="130" t="s">
        <v>129</v>
      </c>
      <c r="B343" s="131" t="n">
        <v>44587000</v>
      </c>
      <c r="C343" s="132" t="s">
        <v>1472</v>
      </c>
      <c r="D343" s="133" t="n">
        <v>356487748.44</v>
      </c>
      <c r="E343" s="133" t="n">
        <v>0</v>
      </c>
      <c r="F343" s="133" t="n">
        <v>356487748.44</v>
      </c>
    </row>
    <row r="344" customFormat="false" ht="17.25" hidden="false" customHeight="true" outlineLevel="0" collapsed="false">
      <c r="A344" s="130" t="s">
        <v>129</v>
      </c>
      <c r="B344" s="131" t="n">
        <v>45500000</v>
      </c>
      <c r="C344" s="132" t="s">
        <v>625</v>
      </c>
      <c r="D344" s="133" t="n">
        <v>2500000</v>
      </c>
      <c r="E344" s="133" t="n">
        <v>0</v>
      </c>
      <c r="F344" s="133" t="n">
        <v>2500000</v>
      </c>
    </row>
    <row r="345" customFormat="false" ht="17.25" hidden="false" customHeight="true" outlineLevel="0" collapsed="false">
      <c r="A345" s="130" t="s">
        <v>129</v>
      </c>
      <c r="B345" s="131" t="n">
        <v>45510000</v>
      </c>
      <c r="C345" s="132" t="s">
        <v>53</v>
      </c>
      <c r="D345" s="133" t="n">
        <v>0</v>
      </c>
      <c r="E345" s="133" t="n">
        <v>464200279.31</v>
      </c>
      <c r="F345" s="133" t="n">
        <v>-464200279.31</v>
      </c>
    </row>
    <row r="346" customFormat="false" ht="17.25" hidden="false" customHeight="true" outlineLevel="0" collapsed="false">
      <c r="A346" s="130" t="s">
        <v>129</v>
      </c>
      <c r="B346" s="131" t="n">
        <v>46200000</v>
      </c>
      <c r="C346" s="132" t="s">
        <v>289</v>
      </c>
      <c r="D346" s="133" t="n">
        <v>6755760.91</v>
      </c>
      <c r="E346" s="133" t="n">
        <v>0</v>
      </c>
      <c r="F346" s="133" t="n">
        <v>6755760.91</v>
      </c>
    </row>
    <row r="347" customFormat="false" ht="17.25" hidden="false" customHeight="true" outlineLevel="0" collapsed="false">
      <c r="A347" s="130" t="s">
        <v>129</v>
      </c>
      <c r="B347" s="131" t="n">
        <v>46600000</v>
      </c>
      <c r="C347" s="132" t="s">
        <v>290</v>
      </c>
      <c r="D347" s="133" t="n">
        <v>190516234.87</v>
      </c>
      <c r="E347" s="133" t="n">
        <v>0</v>
      </c>
      <c r="F347" s="133" t="n">
        <v>190516234.87</v>
      </c>
    </row>
    <row r="348" customFormat="false" ht="17.25" hidden="false" customHeight="true" outlineLevel="0" collapsed="false">
      <c r="A348" s="130" t="s">
        <v>129</v>
      </c>
      <c r="B348" s="131" t="n">
        <v>46610000</v>
      </c>
      <c r="C348" s="132" t="s">
        <v>82</v>
      </c>
      <c r="D348" s="133" t="n">
        <v>1743419444.48</v>
      </c>
      <c r="E348" s="133" t="n">
        <v>0</v>
      </c>
      <c r="F348" s="133" t="n">
        <v>1743419444.48</v>
      </c>
    </row>
    <row r="349" customFormat="false" ht="17.25" hidden="false" customHeight="true" outlineLevel="0" collapsed="false">
      <c r="A349" s="130" t="s">
        <v>129</v>
      </c>
      <c r="B349" s="131" t="n">
        <v>46700000</v>
      </c>
      <c r="C349" s="132" t="s">
        <v>307</v>
      </c>
      <c r="D349" s="133" t="n">
        <v>3740394120.65</v>
      </c>
      <c r="E349" s="133" t="n">
        <v>0</v>
      </c>
      <c r="F349" s="133" t="n">
        <v>3740394120.65</v>
      </c>
    </row>
    <row r="350" customFormat="false" ht="17.25" hidden="false" customHeight="true" outlineLevel="0" collapsed="false">
      <c r="A350" s="130" t="s">
        <v>129</v>
      </c>
      <c r="B350" s="131" t="n">
        <v>46710000</v>
      </c>
      <c r="C350" s="132" t="s">
        <v>639</v>
      </c>
      <c r="D350" s="133" t="n">
        <v>265000000</v>
      </c>
      <c r="E350" s="133" t="n">
        <v>0</v>
      </c>
      <c r="F350" s="133" t="n">
        <v>265000000</v>
      </c>
    </row>
    <row r="351" customFormat="false" ht="17.25" hidden="false" customHeight="true" outlineLevel="0" collapsed="false">
      <c r="A351" s="130" t="s">
        <v>129</v>
      </c>
      <c r="B351" s="131" t="n">
        <v>46800000</v>
      </c>
      <c r="C351" s="132" t="s">
        <v>100</v>
      </c>
      <c r="D351" s="133" t="n">
        <v>0</v>
      </c>
      <c r="E351" s="133" t="n">
        <v>150000</v>
      </c>
      <c r="F351" s="133" t="n">
        <v>-150000</v>
      </c>
    </row>
    <row r="352" customFormat="false" ht="17.25" hidden="false" customHeight="true" outlineLevel="0" collapsed="false">
      <c r="A352" s="130" t="s">
        <v>129</v>
      </c>
      <c r="B352" s="131" t="n">
        <v>47100000</v>
      </c>
      <c r="C352" s="132" t="s">
        <v>131</v>
      </c>
      <c r="D352" s="133" t="n">
        <v>0</v>
      </c>
      <c r="E352" s="133" t="n">
        <v>8428096.96</v>
      </c>
      <c r="F352" s="133" t="n">
        <v>-8428096.96</v>
      </c>
    </row>
    <row r="353" customFormat="false" ht="17.25" hidden="false" customHeight="true" outlineLevel="0" collapsed="false">
      <c r="A353" s="130" t="s">
        <v>129</v>
      </c>
      <c r="B353" s="131" t="n">
        <v>48600000</v>
      </c>
      <c r="C353" s="132" t="s">
        <v>132</v>
      </c>
      <c r="D353" s="133" t="n">
        <v>9072589.68</v>
      </c>
      <c r="E353" s="133" t="n">
        <v>0</v>
      </c>
      <c r="F353" s="133" t="n">
        <v>9072589.68</v>
      </c>
    </row>
    <row r="354" customFormat="false" ht="17.25" hidden="false" customHeight="true" outlineLevel="0" collapsed="false">
      <c r="A354" s="130" t="s">
        <v>129</v>
      </c>
      <c r="B354" s="131" t="n">
        <v>48700000</v>
      </c>
      <c r="C354" s="132" t="s">
        <v>965</v>
      </c>
      <c r="D354" s="133" t="n">
        <v>0</v>
      </c>
      <c r="E354" s="133" t="n">
        <v>2138926490.63</v>
      </c>
      <c r="F354" s="133" t="n">
        <v>-2138926490.63</v>
      </c>
    </row>
    <row r="355" customFormat="false" ht="17.25" hidden="false" customHeight="true" outlineLevel="0" collapsed="false">
      <c r="A355" s="130" t="s">
        <v>129</v>
      </c>
      <c r="B355" s="131" t="n">
        <v>49100000</v>
      </c>
      <c r="C355" s="132" t="s">
        <v>313</v>
      </c>
      <c r="D355" s="133" t="n">
        <v>0</v>
      </c>
      <c r="E355" s="133" t="n">
        <v>415719177.53</v>
      </c>
      <c r="F355" s="133" t="n">
        <v>-415719177.53</v>
      </c>
    </row>
    <row r="356" customFormat="false" ht="17.25" hidden="false" customHeight="true" outlineLevel="0" collapsed="false">
      <c r="A356" s="130" t="s">
        <v>129</v>
      </c>
      <c r="B356" s="131" t="n">
        <v>51110000</v>
      </c>
      <c r="C356" s="132" t="s">
        <v>314</v>
      </c>
      <c r="D356" s="133" t="n">
        <v>311274895.65</v>
      </c>
      <c r="E356" s="133" t="n">
        <v>0</v>
      </c>
      <c r="F356" s="133" t="n">
        <v>311274895.65</v>
      </c>
    </row>
    <row r="357" customFormat="false" ht="17.25" hidden="false" customHeight="true" outlineLevel="0" collapsed="false">
      <c r="A357" s="130" t="s">
        <v>129</v>
      </c>
      <c r="B357" s="131" t="n">
        <v>51121000</v>
      </c>
      <c r="C357" s="132" t="s">
        <v>1823</v>
      </c>
      <c r="D357" s="133" t="n">
        <v>21005298.84</v>
      </c>
      <c r="E357" s="133" t="n">
        <v>0</v>
      </c>
      <c r="F357" s="133" t="n">
        <v>21005298.84</v>
      </c>
    </row>
    <row r="358" customFormat="false" ht="17.25" hidden="false" customHeight="true" outlineLevel="0" collapsed="false">
      <c r="A358" s="130" t="s">
        <v>129</v>
      </c>
      <c r="B358" s="131" t="n">
        <v>51122000</v>
      </c>
      <c r="C358" s="132" t="s">
        <v>1824</v>
      </c>
      <c r="D358" s="133" t="n">
        <v>41889668.16</v>
      </c>
      <c r="E358" s="133" t="n">
        <v>0</v>
      </c>
      <c r="F358" s="133" t="n">
        <v>41889668.16</v>
      </c>
    </row>
    <row r="359" customFormat="false" ht="17.25" hidden="false" customHeight="true" outlineLevel="0" collapsed="false">
      <c r="A359" s="130" t="s">
        <v>129</v>
      </c>
      <c r="B359" s="131" t="n">
        <v>51130000</v>
      </c>
      <c r="C359" s="132" t="s">
        <v>371</v>
      </c>
      <c r="D359" s="133" t="n">
        <v>4000000</v>
      </c>
      <c r="E359" s="133" t="n">
        <v>0</v>
      </c>
      <c r="F359" s="133" t="n">
        <v>4000000</v>
      </c>
    </row>
    <row r="360" customFormat="false" ht="17.25" hidden="false" customHeight="true" outlineLevel="0" collapsed="false">
      <c r="A360" s="130" t="s">
        <v>129</v>
      </c>
      <c r="B360" s="131" t="n">
        <v>51140000</v>
      </c>
      <c r="C360" s="132" t="s">
        <v>373</v>
      </c>
      <c r="D360" s="133" t="n">
        <v>0</v>
      </c>
      <c r="E360" s="133" t="n">
        <v>202884168.88</v>
      </c>
      <c r="F360" s="133" t="n">
        <v>-202884168.88</v>
      </c>
    </row>
    <row r="361" customFormat="false" ht="17.25" hidden="false" customHeight="true" outlineLevel="0" collapsed="false">
      <c r="A361" s="130" t="s">
        <v>129</v>
      </c>
      <c r="B361" s="131" t="n">
        <v>51211000</v>
      </c>
      <c r="C361" s="132" t="s">
        <v>321</v>
      </c>
      <c r="D361" s="133" t="n">
        <v>0</v>
      </c>
      <c r="E361" s="133" t="n">
        <v>539822831.540898</v>
      </c>
      <c r="F361" s="133" t="n">
        <v>-539822831.540898</v>
      </c>
    </row>
    <row r="362" customFormat="false" ht="17.25" hidden="false" customHeight="true" outlineLevel="0" collapsed="false">
      <c r="A362" s="130" t="s">
        <v>129</v>
      </c>
      <c r="B362" s="131" t="n">
        <v>51212000</v>
      </c>
      <c r="C362" s="132" t="s">
        <v>2338</v>
      </c>
      <c r="D362" s="133" t="n">
        <v>53730781.4384</v>
      </c>
      <c r="E362" s="133" t="n">
        <v>0</v>
      </c>
      <c r="F362" s="133" t="n">
        <v>53730781.4384</v>
      </c>
    </row>
    <row r="363" customFormat="false" ht="17.25" hidden="false" customHeight="true" outlineLevel="0" collapsed="false">
      <c r="A363" s="130" t="s">
        <v>129</v>
      </c>
      <c r="B363" s="131" t="n">
        <v>51213000</v>
      </c>
      <c r="C363" s="132" t="s">
        <v>2967</v>
      </c>
      <c r="D363" s="133" t="n">
        <v>2274873.0953</v>
      </c>
      <c r="E363" s="133" t="n">
        <v>0</v>
      </c>
      <c r="F363" s="133" t="n">
        <v>2274873.0953</v>
      </c>
    </row>
    <row r="364" customFormat="false" ht="17.25" hidden="false" customHeight="true" outlineLevel="0" collapsed="false">
      <c r="A364" s="130" t="s">
        <v>129</v>
      </c>
      <c r="B364" s="131" t="n">
        <v>51221000</v>
      </c>
      <c r="C364" s="132" t="s">
        <v>323</v>
      </c>
      <c r="D364" s="133" t="n">
        <v>341994254.461396</v>
      </c>
      <c r="E364" s="133" t="n">
        <v>0</v>
      </c>
      <c r="F364" s="133" t="n">
        <v>341994254.461396</v>
      </c>
    </row>
    <row r="365" customFormat="false" ht="17.25" hidden="false" customHeight="true" outlineLevel="0" collapsed="false">
      <c r="A365" s="130" t="s">
        <v>129</v>
      </c>
      <c r="B365" s="131" t="n">
        <v>51231000</v>
      </c>
      <c r="C365" s="132" t="s">
        <v>325</v>
      </c>
      <c r="D365" s="133" t="n">
        <v>91301606.8584998</v>
      </c>
      <c r="E365" s="133" t="n">
        <v>0</v>
      </c>
      <c r="F365" s="133" t="n">
        <v>91301606.8584998</v>
      </c>
    </row>
    <row r="366" customFormat="false" ht="17.25" hidden="false" customHeight="true" outlineLevel="0" collapsed="false">
      <c r="A366" s="130" t="s">
        <v>129</v>
      </c>
      <c r="B366" s="131" t="n">
        <v>51241000</v>
      </c>
      <c r="C366" s="132" t="s">
        <v>133</v>
      </c>
      <c r="D366" s="133" t="n">
        <v>0</v>
      </c>
      <c r="E366" s="133" t="n">
        <v>229177607.8405</v>
      </c>
      <c r="F366" s="133" t="n">
        <v>-229177607.8405</v>
      </c>
    </row>
    <row r="367" customFormat="false" ht="17.25" hidden="false" customHeight="true" outlineLevel="0" collapsed="false">
      <c r="A367" s="130" t="s">
        <v>129</v>
      </c>
      <c r="B367" s="131" t="n">
        <v>51291000</v>
      </c>
      <c r="C367" s="132" t="s">
        <v>319</v>
      </c>
      <c r="D367" s="133" t="n">
        <v>81524351</v>
      </c>
      <c r="E367" s="133" t="n">
        <v>0</v>
      </c>
      <c r="F367" s="133" t="n">
        <v>81524351</v>
      </c>
    </row>
    <row r="368" customFormat="false" ht="17.25" hidden="false" customHeight="true" outlineLevel="0" collapsed="false">
      <c r="A368" s="130" t="s">
        <v>129</v>
      </c>
      <c r="B368" s="131" t="n">
        <v>51292000</v>
      </c>
      <c r="C368" s="132" t="s">
        <v>980</v>
      </c>
      <c r="D368" s="133" t="n">
        <v>44775784</v>
      </c>
      <c r="E368" s="133" t="n">
        <v>0</v>
      </c>
      <c r="F368" s="133" t="n">
        <v>44775784</v>
      </c>
    </row>
    <row r="369" customFormat="false" ht="17.25" hidden="false" customHeight="true" outlineLevel="0" collapsed="false">
      <c r="A369" s="130" t="s">
        <v>129</v>
      </c>
      <c r="B369" s="131" t="n">
        <v>51910000</v>
      </c>
      <c r="C369" s="132" t="s">
        <v>701</v>
      </c>
      <c r="D369" s="133" t="n">
        <v>0</v>
      </c>
      <c r="E369" s="133" t="n">
        <v>2849999999.9</v>
      </c>
      <c r="F369" s="133" t="n">
        <v>-2849999999.9</v>
      </c>
    </row>
    <row r="370" customFormat="false" ht="17.25" hidden="false" customHeight="true" outlineLevel="0" collapsed="false">
      <c r="A370" s="130" t="s">
        <v>129</v>
      </c>
      <c r="B370" s="131" t="n">
        <v>51920000</v>
      </c>
      <c r="C370" s="132" t="s">
        <v>386</v>
      </c>
      <c r="D370" s="133" t="n">
        <v>0</v>
      </c>
      <c r="E370" s="133" t="n">
        <v>1100000000</v>
      </c>
      <c r="F370" s="133" t="n">
        <v>-1100000000</v>
      </c>
    </row>
    <row r="371" customFormat="false" ht="17.25" hidden="false" customHeight="true" outlineLevel="0" collapsed="false">
      <c r="A371" s="130" t="s">
        <v>129</v>
      </c>
      <c r="B371" s="131" t="n">
        <v>51940000</v>
      </c>
      <c r="C371" s="132" t="s">
        <v>388</v>
      </c>
      <c r="D371" s="133" t="n">
        <v>0</v>
      </c>
      <c r="E371" s="133" t="n">
        <v>1550000000</v>
      </c>
      <c r="F371" s="133" t="n">
        <v>-1550000000</v>
      </c>
    </row>
    <row r="372" customFormat="false" ht="17.25" hidden="false" customHeight="true" outlineLevel="0" collapsed="false">
      <c r="A372" s="130" t="s">
        <v>129</v>
      </c>
      <c r="B372" s="131" t="n">
        <v>51950000</v>
      </c>
      <c r="C372" s="132" t="s">
        <v>1918</v>
      </c>
      <c r="D372" s="133" t="n">
        <v>0</v>
      </c>
      <c r="E372" s="133" t="n">
        <v>1000000000</v>
      </c>
      <c r="F372" s="133" t="n">
        <v>-1000000000</v>
      </c>
    </row>
    <row r="373" customFormat="false" ht="17.25" hidden="false" customHeight="true" outlineLevel="0" collapsed="false">
      <c r="A373" s="130" t="s">
        <v>129</v>
      </c>
      <c r="B373" s="131" t="n">
        <v>53100000</v>
      </c>
      <c r="C373" s="132" t="s">
        <v>2741</v>
      </c>
      <c r="D373" s="133" t="n">
        <v>9290675.75</v>
      </c>
      <c r="E373" s="133" t="n">
        <v>0</v>
      </c>
      <c r="F373" s="133" t="n">
        <v>9290675.75</v>
      </c>
    </row>
    <row r="374" customFormat="false" ht="17.25" hidden="false" customHeight="true" outlineLevel="0" collapsed="false">
      <c r="A374" s="130" t="s">
        <v>129</v>
      </c>
      <c r="B374" s="131" t="n">
        <v>53110000</v>
      </c>
      <c r="C374" s="132" t="s">
        <v>394</v>
      </c>
      <c r="D374" s="133" t="n">
        <v>4648.2</v>
      </c>
      <c r="E374" s="133" t="n">
        <v>0</v>
      </c>
      <c r="F374" s="133" t="n">
        <v>4648.2</v>
      </c>
    </row>
    <row r="375" customFormat="false" ht="17.25" hidden="false" customHeight="true" outlineLevel="0" collapsed="false">
      <c r="A375" s="130" t="s">
        <v>129</v>
      </c>
      <c r="B375" s="131" t="n">
        <v>58000000</v>
      </c>
      <c r="C375" s="132" t="s">
        <v>137</v>
      </c>
      <c r="D375" s="133" t="n">
        <v>7420653</v>
      </c>
      <c r="E375" s="133" t="n">
        <v>0</v>
      </c>
      <c r="F375" s="133" t="n">
        <v>7420653</v>
      </c>
    </row>
    <row r="376" customFormat="false" ht="17.25" hidden="false" customHeight="true" outlineLevel="0" collapsed="false">
      <c r="A376" s="130" t="s">
        <v>129</v>
      </c>
      <c r="B376" s="131" t="n">
        <v>60101000</v>
      </c>
      <c r="C376" s="132" t="s">
        <v>337</v>
      </c>
      <c r="D376" s="133" t="n">
        <v>871298506.7926</v>
      </c>
      <c r="E376" s="133" t="n">
        <v>0</v>
      </c>
      <c r="F376" s="133" t="n">
        <v>871298506.7926</v>
      </c>
    </row>
    <row r="377" customFormat="false" ht="17.25" hidden="false" customHeight="true" outlineLevel="0" collapsed="false">
      <c r="A377" s="130" t="s">
        <v>129</v>
      </c>
      <c r="B377" s="131" t="n">
        <v>60102000</v>
      </c>
      <c r="C377" s="132" t="s">
        <v>402</v>
      </c>
      <c r="D377" s="133" t="n">
        <v>49434570.0163</v>
      </c>
      <c r="E377" s="133" t="n">
        <v>0</v>
      </c>
      <c r="F377" s="133" t="n">
        <v>49434570.0163</v>
      </c>
    </row>
    <row r="378" customFormat="false" ht="17.25" hidden="false" customHeight="true" outlineLevel="0" collapsed="false">
      <c r="A378" s="130" t="s">
        <v>129</v>
      </c>
      <c r="B378" s="131" t="n">
        <v>60103000</v>
      </c>
      <c r="C378" s="132" t="s">
        <v>334</v>
      </c>
      <c r="D378" s="133" t="n">
        <v>6055536705.8943</v>
      </c>
      <c r="E378" s="133" t="n">
        <v>0</v>
      </c>
      <c r="F378" s="133" t="n">
        <v>6055536705.8943</v>
      </c>
    </row>
    <row r="379" customFormat="false" ht="17.25" hidden="false" customHeight="true" outlineLevel="0" collapsed="false">
      <c r="A379" s="130" t="s">
        <v>129</v>
      </c>
      <c r="B379" s="131" t="n">
        <v>60203000</v>
      </c>
      <c r="C379" s="132" t="s">
        <v>344</v>
      </c>
      <c r="D379" s="133" t="n">
        <v>50379956.56</v>
      </c>
      <c r="E379" s="133" t="n">
        <v>0</v>
      </c>
      <c r="F379" s="133" t="n">
        <v>50379956.56</v>
      </c>
    </row>
    <row r="380" customFormat="false" ht="17.25" hidden="false" customHeight="true" outlineLevel="0" collapsed="false">
      <c r="A380" s="130" t="s">
        <v>129</v>
      </c>
      <c r="B380" s="131" t="n">
        <v>60204000</v>
      </c>
      <c r="C380" s="132" t="s">
        <v>1961</v>
      </c>
      <c r="D380" s="133" t="n">
        <v>1340915</v>
      </c>
      <c r="E380" s="133" t="n">
        <v>0</v>
      </c>
      <c r="F380" s="133" t="n">
        <v>1340915</v>
      </c>
    </row>
    <row r="381" customFormat="false" ht="17.25" hidden="false" customHeight="true" outlineLevel="0" collapsed="false">
      <c r="A381" s="130" t="s">
        <v>129</v>
      </c>
      <c r="B381" s="131" t="n">
        <v>60205000</v>
      </c>
      <c r="C381" s="132" t="s">
        <v>410</v>
      </c>
      <c r="D381" s="133" t="n">
        <v>807600</v>
      </c>
      <c r="E381" s="133" t="n">
        <v>0</v>
      </c>
      <c r="F381" s="133" t="n">
        <v>807600</v>
      </c>
    </row>
    <row r="382" customFormat="false" ht="17.25" hidden="false" customHeight="true" outlineLevel="0" collapsed="false">
      <c r="A382" s="130" t="s">
        <v>129</v>
      </c>
      <c r="B382" s="131" t="n">
        <v>60210000</v>
      </c>
      <c r="C382" s="132" t="s">
        <v>1052</v>
      </c>
      <c r="D382" s="133" t="n">
        <v>4139994</v>
      </c>
      <c r="E382" s="133" t="n">
        <v>0</v>
      </c>
      <c r="F382" s="133" t="n">
        <v>4139994</v>
      </c>
    </row>
    <row r="383" customFormat="false" ht="17.25" hidden="false" customHeight="true" outlineLevel="0" collapsed="false">
      <c r="A383" s="130" t="s">
        <v>129</v>
      </c>
      <c r="B383" s="131" t="n">
        <v>60220000</v>
      </c>
      <c r="C383" s="132" t="s">
        <v>1111</v>
      </c>
      <c r="D383" s="133" t="n">
        <v>246840</v>
      </c>
      <c r="E383" s="133" t="n">
        <v>0</v>
      </c>
      <c r="F383" s="133" t="n">
        <v>246840</v>
      </c>
    </row>
    <row r="384" customFormat="false" ht="17.25" hidden="false" customHeight="true" outlineLevel="0" collapsed="false">
      <c r="A384" s="130" t="s">
        <v>129</v>
      </c>
      <c r="B384" s="131" t="n">
        <v>60301000</v>
      </c>
      <c r="C384" s="132" t="s">
        <v>2973</v>
      </c>
      <c r="D384" s="133" t="n">
        <v>0</v>
      </c>
      <c r="E384" s="133" t="n">
        <v>1048840297.83</v>
      </c>
      <c r="F384" s="133" t="n">
        <v>-1048840297.83</v>
      </c>
    </row>
    <row r="385" customFormat="false" ht="17.25" hidden="false" customHeight="true" outlineLevel="0" collapsed="false">
      <c r="A385" s="130" t="s">
        <v>129</v>
      </c>
      <c r="B385" s="131" t="n">
        <v>60307000</v>
      </c>
      <c r="C385" s="132" t="s">
        <v>706</v>
      </c>
      <c r="D385" s="133" t="n">
        <v>0</v>
      </c>
      <c r="E385" s="133" t="n">
        <v>397625098.22</v>
      </c>
      <c r="F385" s="133" t="n">
        <v>-397625098.22</v>
      </c>
    </row>
    <row r="386" customFormat="false" ht="17.25" hidden="false" customHeight="true" outlineLevel="0" collapsed="false">
      <c r="A386" s="130" t="s">
        <v>129</v>
      </c>
      <c r="B386" s="131" t="n">
        <v>60308000</v>
      </c>
      <c r="C386" s="132" t="s">
        <v>708</v>
      </c>
      <c r="D386" s="133" t="n">
        <v>0</v>
      </c>
      <c r="E386" s="133" t="n">
        <v>32155920.1100011</v>
      </c>
      <c r="F386" s="133" t="n">
        <v>-32155920.1100011</v>
      </c>
    </row>
    <row r="387" customFormat="false" ht="17.25" hidden="false" customHeight="true" outlineLevel="0" collapsed="false">
      <c r="A387" s="130" t="s">
        <v>129</v>
      </c>
      <c r="B387" s="131" t="n">
        <v>60400000</v>
      </c>
      <c r="C387" s="132" t="s">
        <v>709</v>
      </c>
      <c r="D387" s="133" t="n">
        <v>2305750</v>
      </c>
      <c r="E387" s="133" t="n">
        <v>0</v>
      </c>
      <c r="F387" s="133" t="n">
        <v>2305750</v>
      </c>
    </row>
    <row r="388" customFormat="false" ht="17.25" hidden="false" customHeight="true" outlineLevel="0" collapsed="false">
      <c r="A388" s="130" t="s">
        <v>129</v>
      </c>
      <c r="B388" s="131" t="n">
        <v>60601000</v>
      </c>
      <c r="C388" s="132" t="s">
        <v>138</v>
      </c>
      <c r="D388" s="133" t="n">
        <v>653413813.15</v>
      </c>
      <c r="E388" s="133" t="n">
        <v>0</v>
      </c>
      <c r="F388" s="133" t="n">
        <v>653413813.15</v>
      </c>
    </row>
    <row r="389" customFormat="false" ht="17.25" hidden="false" customHeight="true" outlineLevel="0" collapsed="false">
      <c r="A389" s="130" t="s">
        <v>129</v>
      </c>
      <c r="B389" s="131" t="n">
        <v>60602000</v>
      </c>
      <c r="C389" s="132" t="s">
        <v>139</v>
      </c>
      <c r="D389" s="133" t="n">
        <v>48627531.41</v>
      </c>
      <c r="E389" s="133" t="n">
        <v>0</v>
      </c>
      <c r="F389" s="133" t="n">
        <v>48627531.41</v>
      </c>
    </row>
    <row r="390" customFormat="false" ht="17.25" hidden="false" customHeight="true" outlineLevel="0" collapsed="false">
      <c r="A390" s="130" t="s">
        <v>129</v>
      </c>
      <c r="B390" s="131" t="n">
        <v>60603000</v>
      </c>
      <c r="C390" s="132" t="s">
        <v>358</v>
      </c>
      <c r="D390" s="133" t="n">
        <v>164809333.66</v>
      </c>
      <c r="E390" s="133" t="n">
        <v>0</v>
      </c>
      <c r="F390" s="133" t="n">
        <v>164809333.66</v>
      </c>
    </row>
    <row r="391" customFormat="false" ht="17.25" hidden="false" customHeight="true" outlineLevel="0" collapsed="false">
      <c r="A391" s="130" t="s">
        <v>129</v>
      </c>
      <c r="B391" s="131" t="n">
        <v>60605000</v>
      </c>
      <c r="C391" s="132" t="s">
        <v>141</v>
      </c>
      <c r="D391" s="133" t="n">
        <v>112842377.0735</v>
      </c>
      <c r="E391" s="133" t="n">
        <v>0</v>
      </c>
      <c r="F391" s="133" t="n">
        <v>112842377.0735</v>
      </c>
    </row>
    <row r="392" customFormat="false" ht="17.25" hidden="false" customHeight="true" outlineLevel="0" collapsed="false">
      <c r="A392" s="130" t="s">
        <v>129</v>
      </c>
      <c r="B392" s="131" t="n">
        <v>60606000</v>
      </c>
      <c r="C392" s="132" t="s">
        <v>361</v>
      </c>
      <c r="D392" s="133" t="n">
        <v>7426477.9908</v>
      </c>
      <c r="E392" s="133" t="n">
        <v>0</v>
      </c>
      <c r="F392" s="133" t="n">
        <v>7426477.9908</v>
      </c>
    </row>
    <row r="393" customFormat="false" ht="17.25" hidden="false" customHeight="true" outlineLevel="0" collapsed="false">
      <c r="A393" s="130" t="s">
        <v>129</v>
      </c>
      <c r="B393" s="131" t="n">
        <v>60607000</v>
      </c>
      <c r="C393" s="132" t="s">
        <v>142</v>
      </c>
      <c r="D393" s="133" t="n">
        <v>23999713.335</v>
      </c>
      <c r="E393" s="133" t="n">
        <v>0</v>
      </c>
      <c r="F393" s="133" t="n">
        <v>23999713.335</v>
      </c>
    </row>
    <row r="394" customFormat="false" ht="17.25" hidden="false" customHeight="true" outlineLevel="0" collapsed="false">
      <c r="A394" s="130" t="s">
        <v>129</v>
      </c>
      <c r="B394" s="131" t="n">
        <v>60608000</v>
      </c>
      <c r="C394" s="132" t="s">
        <v>144</v>
      </c>
      <c r="D394" s="133" t="n">
        <v>35850681.0941</v>
      </c>
      <c r="E394" s="133" t="n">
        <v>0</v>
      </c>
      <c r="F394" s="133" t="n">
        <v>35850681.0941</v>
      </c>
    </row>
    <row r="395" customFormat="false" ht="17.25" hidden="false" customHeight="true" outlineLevel="0" collapsed="false">
      <c r="A395" s="130" t="s">
        <v>129</v>
      </c>
      <c r="B395" s="131" t="n">
        <v>60609000</v>
      </c>
      <c r="C395" s="132" t="s">
        <v>145</v>
      </c>
      <c r="D395" s="133" t="n">
        <v>3000000</v>
      </c>
      <c r="E395" s="133" t="n">
        <v>0</v>
      </c>
      <c r="F395" s="133" t="n">
        <v>3000000</v>
      </c>
    </row>
    <row r="396" customFormat="false" ht="17.25" hidden="false" customHeight="true" outlineLevel="0" collapsed="false">
      <c r="A396" s="130" t="s">
        <v>129</v>
      </c>
      <c r="B396" s="131" t="n">
        <v>60610000</v>
      </c>
      <c r="C396" s="132" t="s">
        <v>420</v>
      </c>
      <c r="D396" s="133" t="n">
        <v>228055016.108</v>
      </c>
      <c r="E396" s="133" t="n">
        <v>0</v>
      </c>
      <c r="F396" s="133" t="n">
        <v>228055016.108</v>
      </c>
    </row>
    <row r="397" customFormat="false" ht="17.25" hidden="false" customHeight="true" outlineLevel="0" collapsed="false">
      <c r="A397" s="130" t="s">
        <v>129</v>
      </c>
      <c r="B397" s="131" t="n">
        <v>60680000</v>
      </c>
      <c r="C397" s="132" t="s">
        <v>353</v>
      </c>
      <c r="D397" s="133" t="n">
        <v>103248846.0985</v>
      </c>
      <c r="E397" s="133" t="n">
        <v>0</v>
      </c>
      <c r="F397" s="133" t="n">
        <v>103248846.0985</v>
      </c>
    </row>
    <row r="398" customFormat="false" ht="17.25" hidden="false" customHeight="true" outlineLevel="0" collapsed="false">
      <c r="A398" s="130" t="s">
        <v>129</v>
      </c>
      <c r="B398" s="131" t="n">
        <v>60701000</v>
      </c>
      <c r="C398" s="132" t="s">
        <v>1078</v>
      </c>
      <c r="D398" s="133" t="n">
        <v>251474777.009</v>
      </c>
      <c r="E398" s="133" t="n">
        <v>0</v>
      </c>
      <c r="F398" s="133" t="n">
        <v>251474777.009</v>
      </c>
    </row>
    <row r="399" customFormat="false" ht="17.25" hidden="false" customHeight="true" outlineLevel="0" collapsed="false">
      <c r="A399" s="130" t="s">
        <v>129</v>
      </c>
      <c r="B399" s="131" t="n">
        <v>60702000</v>
      </c>
      <c r="C399" s="132" t="s">
        <v>1080</v>
      </c>
      <c r="D399" s="133" t="n">
        <v>779496148.6766</v>
      </c>
      <c r="E399" s="133" t="n">
        <v>0</v>
      </c>
      <c r="F399" s="133" t="n">
        <v>779496148.6766</v>
      </c>
    </row>
    <row r="400" customFormat="false" ht="17.25" hidden="false" customHeight="true" outlineLevel="0" collapsed="false">
      <c r="A400" s="130" t="s">
        <v>129</v>
      </c>
      <c r="B400" s="131" t="n">
        <v>60801000</v>
      </c>
      <c r="C400" s="132" t="s">
        <v>435</v>
      </c>
      <c r="D400" s="133" t="n">
        <v>105503679.0575</v>
      </c>
      <c r="E400" s="133" t="n">
        <v>0</v>
      </c>
      <c r="F400" s="133" t="n">
        <v>105503679.0575</v>
      </c>
    </row>
    <row r="401" customFormat="false" ht="17.25" hidden="false" customHeight="true" outlineLevel="0" collapsed="false">
      <c r="A401" s="130" t="s">
        <v>129</v>
      </c>
      <c r="B401" s="131" t="n">
        <v>60802000</v>
      </c>
      <c r="C401" s="132" t="s">
        <v>712</v>
      </c>
      <c r="D401" s="133" t="n">
        <v>21727820</v>
      </c>
      <c r="E401" s="133" t="n">
        <v>0</v>
      </c>
      <c r="F401" s="133" t="n">
        <v>21727820</v>
      </c>
    </row>
    <row r="402" customFormat="false" ht="17.25" hidden="false" customHeight="true" outlineLevel="0" collapsed="false">
      <c r="A402" s="130" t="s">
        <v>129</v>
      </c>
      <c r="B402" s="131" t="n">
        <v>60803000</v>
      </c>
      <c r="C402" s="132" t="s">
        <v>437</v>
      </c>
      <c r="D402" s="133" t="n">
        <v>9380530.9</v>
      </c>
      <c r="E402" s="133" t="n">
        <v>0</v>
      </c>
      <c r="F402" s="133" t="n">
        <v>9380530.9</v>
      </c>
    </row>
    <row r="403" customFormat="false" ht="17.25" hidden="false" customHeight="true" outlineLevel="0" collapsed="false">
      <c r="A403" s="130" t="s">
        <v>129</v>
      </c>
      <c r="B403" s="131" t="n">
        <v>60804000</v>
      </c>
      <c r="C403" s="132" t="s">
        <v>439</v>
      </c>
      <c r="D403" s="133" t="n">
        <v>183332048.74</v>
      </c>
      <c r="E403" s="133" t="n">
        <v>0</v>
      </c>
      <c r="F403" s="133" t="n">
        <v>183332048.74</v>
      </c>
    </row>
    <row r="404" customFormat="false" ht="17.25" hidden="false" customHeight="true" outlineLevel="0" collapsed="false">
      <c r="A404" s="130" t="s">
        <v>129</v>
      </c>
      <c r="B404" s="131" t="n">
        <v>60805000</v>
      </c>
      <c r="C404" s="132" t="s">
        <v>1834</v>
      </c>
      <c r="D404" s="133" t="n">
        <v>25077845.32</v>
      </c>
      <c r="E404" s="133" t="n">
        <v>0</v>
      </c>
      <c r="F404" s="133" t="n">
        <v>25077845.32</v>
      </c>
    </row>
    <row r="405" customFormat="false" ht="17.25" hidden="false" customHeight="true" outlineLevel="0" collapsed="false">
      <c r="A405" s="130" t="s">
        <v>129</v>
      </c>
      <c r="B405" s="131" t="n">
        <v>60807000</v>
      </c>
      <c r="C405" s="132" t="s">
        <v>1835</v>
      </c>
      <c r="D405" s="133" t="n">
        <v>251975842</v>
      </c>
      <c r="E405" s="133" t="n">
        <v>0</v>
      </c>
      <c r="F405" s="133" t="n">
        <v>251975842</v>
      </c>
    </row>
    <row r="406" customFormat="false" ht="17.25" hidden="false" customHeight="true" outlineLevel="0" collapsed="false">
      <c r="A406" s="130" t="s">
        <v>129</v>
      </c>
      <c r="B406" s="131" t="n">
        <v>60808000</v>
      </c>
      <c r="C406" s="132" t="s">
        <v>442</v>
      </c>
      <c r="D406" s="133" t="n">
        <v>6763200</v>
      </c>
      <c r="E406" s="133" t="n">
        <v>0</v>
      </c>
      <c r="F406" s="133" t="n">
        <v>6763200</v>
      </c>
    </row>
    <row r="407" customFormat="false" ht="17.25" hidden="false" customHeight="true" outlineLevel="0" collapsed="false">
      <c r="A407" s="130" t="s">
        <v>129</v>
      </c>
      <c r="B407" s="131" t="n">
        <v>60809000</v>
      </c>
      <c r="C407" s="132" t="s">
        <v>713</v>
      </c>
      <c r="D407" s="133" t="n">
        <v>528438135</v>
      </c>
      <c r="E407" s="133" t="n">
        <v>0</v>
      </c>
      <c r="F407" s="133" t="n">
        <v>528438135</v>
      </c>
    </row>
    <row r="408" customFormat="false" ht="17.25" hidden="false" customHeight="true" outlineLevel="0" collapsed="false">
      <c r="A408" s="130" t="s">
        <v>129</v>
      </c>
      <c r="B408" s="131" t="n">
        <v>60809100</v>
      </c>
      <c r="C408" s="132" t="s">
        <v>3035</v>
      </c>
      <c r="D408" s="133" t="n">
        <v>84541475.8</v>
      </c>
      <c r="E408" s="133" t="n">
        <v>0</v>
      </c>
      <c r="F408" s="133" t="n">
        <v>84541475.8</v>
      </c>
    </row>
    <row r="409" customFormat="false" ht="17.25" hidden="false" customHeight="true" outlineLevel="0" collapsed="false">
      <c r="A409" s="130" t="s">
        <v>129</v>
      </c>
      <c r="B409" s="131" t="n">
        <v>60810000</v>
      </c>
      <c r="C409" s="132" t="s">
        <v>381</v>
      </c>
      <c r="D409" s="133" t="n">
        <v>56814615</v>
      </c>
      <c r="E409" s="133" t="n">
        <v>0</v>
      </c>
      <c r="F409" s="133" t="n">
        <v>56814615</v>
      </c>
    </row>
    <row r="410" customFormat="false" ht="17.25" hidden="false" customHeight="true" outlineLevel="0" collapsed="false">
      <c r="A410" s="130" t="s">
        <v>129</v>
      </c>
      <c r="B410" s="131" t="n">
        <v>60900000</v>
      </c>
      <c r="C410" s="132" t="s">
        <v>449</v>
      </c>
      <c r="D410" s="133" t="n">
        <v>0</v>
      </c>
      <c r="E410" s="133" t="n">
        <v>2397182.5788</v>
      </c>
      <c r="F410" s="133" t="n">
        <v>-2397182.5788</v>
      </c>
    </row>
    <row r="411" customFormat="false" ht="17.25" hidden="false" customHeight="true" outlineLevel="0" collapsed="false">
      <c r="A411" s="130" t="s">
        <v>129</v>
      </c>
      <c r="B411" s="131" t="n">
        <v>60910000</v>
      </c>
      <c r="C411" s="132" t="s">
        <v>1124</v>
      </c>
      <c r="D411" s="133" t="n">
        <v>0</v>
      </c>
      <c r="E411" s="133" t="n">
        <v>12327305.34</v>
      </c>
      <c r="F411" s="133" t="n">
        <v>-12327305.34</v>
      </c>
    </row>
    <row r="412" customFormat="false" ht="17.25" hidden="false" customHeight="true" outlineLevel="0" collapsed="false">
      <c r="A412" s="130" t="s">
        <v>129</v>
      </c>
      <c r="B412" s="131" t="n">
        <v>60920000</v>
      </c>
      <c r="C412" s="132" t="s">
        <v>1087</v>
      </c>
      <c r="D412" s="133" t="n">
        <v>0</v>
      </c>
      <c r="E412" s="133" t="n">
        <v>2483978.85</v>
      </c>
      <c r="F412" s="133" t="n">
        <v>-2483978.85</v>
      </c>
    </row>
    <row r="413" customFormat="false" ht="17.25" hidden="false" customHeight="true" outlineLevel="0" collapsed="false">
      <c r="A413" s="130" t="s">
        <v>129</v>
      </c>
      <c r="B413" s="131" t="n">
        <v>61300000</v>
      </c>
      <c r="C413" s="132" t="s">
        <v>717</v>
      </c>
      <c r="D413" s="133" t="n">
        <v>16869516.27</v>
      </c>
      <c r="E413" s="133" t="n">
        <v>0</v>
      </c>
      <c r="F413" s="133" t="n">
        <v>16869516.27</v>
      </c>
    </row>
    <row r="414" customFormat="false" ht="17.25" hidden="false" customHeight="true" outlineLevel="0" collapsed="false">
      <c r="A414" s="130" t="s">
        <v>129</v>
      </c>
      <c r="B414" s="131" t="n">
        <v>61301000</v>
      </c>
      <c r="C414" s="132" t="s">
        <v>455</v>
      </c>
      <c r="D414" s="133" t="n">
        <v>50476359.16</v>
      </c>
      <c r="E414" s="133" t="n">
        <v>0</v>
      </c>
      <c r="F414" s="133" t="n">
        <v>50476359.16</v>
      </c>
    </row>
    <row r="415" customFormat="false" ht="17.25" hidden="false" customHeight="true" outlineLevel="0" collapsed="false">
      <c r="A415" s="130" t="s">
        <v>129</v>
      </c>
      <c r="B415" s="131" t="n">
        <v>61302000</v>
      </c>
      <c r="C415" s="132" t="s">
        <v>149</v>
      </c>
      <c r="D415" s="133" t="n">
        <v>271866399.68</v>
      </c>
      <c r="E415" s="133" t="n">
        <v>0</v>
      </c>
      <c r="F415" s="133" t="n">
        <v>271866399.68</v>
      </c>
    </row>
    <row r="416" customFormat="false" ht="17.25" hidden="false" customHeight="true" outlineLevel="0" collapsed="false">
      <c r="A416" s="130" t="s">
        <v>129</v>
      </c>
      <c r="B416" s="131" t="n">
        <v>61303000</v>
      </c>
      <c r="C416" s="132" t="s">
        <v>384</v>
      </c>
      <c r="D416" s="133" t="n">
        <v>228884504.43</v>
      </c>
      <c r="E416" s="133" t="n">
        <v>0</v>
      </c>
      <c r="F416" s="133" t="n">
        <v>228884504.43</v>
      </c>
    </row>
    <row r="417" customFormat="false" ht="17.25" hidden="false" customHeight="true" outlineLevel="0" collapsed="false">
      <c r="A417" s="130" t="s">
        <v>129</v>
      </c>
      <c r="B417" s="131" t="n">
        <v>61500000</v>
      </c>
      <c r="C417" s="132" t="s">
        <v>387</v>
      </c>
      <c r="D417" s="133" t="n">
        <v>6160244</v>
      </c>
      <c r="E417" s="133" t="n">
        <v>0</v>
      </c>
      <c r="F417" s="133" t="n">
        <v>6160244</v>
      </c>
    </row>
    <row r="418" customFormat="false" ht="17.25" hidden="false" customHeight="true" outlineLevel="0" collapsed="false">
      <c r="A418" s="130" t="s">
        <v>129</v>
      </c>
      <c r="B418" s="131" t="n">
        <v>61501000</v>
      </c>
      <c r="C418" s="132" t="s">
        <v>458</v>
      </c>
      <c r="D418" s="133" t="n">
        <v>23515748</v>
      </c>
      <c r="E418" s="133" t="n">
        <v>0</v>
      </c>
      <c r="F418" s="133" t="n">
        <v>23515748</v>
      </c>
    </row>
    <row r="419" customFormat="false" ht="17.25" hidden="false" customHeight="true" outlineLevel="0" collapsed="false">
      <c r="A419" s="130" t="s">
        <v>129</v>
      </c>
      <c r="B419" s="131" t="n">
        <v>61502000</v>
      </c>
      <c r="C419" s="132" t="s">
        <v>154</v>
      </c>
      <c r="D419" s="133" t="n">
        <v>433982</v>
      </c>
      <c r="E419" s="133" t="n">
        <v>0</v>
      </c>
      <c r="F419" s="133" t="n">
        <v>433982</v>
      </c>
    </row>
    <row r="420" customFormat="false" ht="17.25" hidden="false" customHeight="true" outlineLevel="0" collapsed="false">
      <c r="A420" s="130" t="s">
        <v>129</v>
      </c>
      <c r="B420" s="131" t="n">
        <v>61503000</v>
      </c>
      <c r="C420" s="132" t="s">
        <v>459</v>
      </c>
      <c r="D420" s="133" t="n">
        <v>59794650.915</v>
      </c>
      <c r="E420" s="133" t="n">
        <v>0</v>
      </c>
      <c r="F420" s="133" t="n">
        <v>59794650.915</v>
      </c>
    </row>
    <row r="421" customFormat="false" ht="17.25" hidden="false" customHeight="true" outlineLevel="0" collapsed="false">
      <c r="A421" s="130" t="s">
        <v>129</v>
      </c>
      <c r="B421" s="131" t="n">
        <v>61504000</v>
      </c>
      <c r="C421" s="132" t="s">
        <v>721</v>
      </c>
      <c r="D421" s="133" t="n">
        <v>25271525.6</v>
      </c>
      <c r="E421" s="133" t="n">
        <v>0</v>
      </c>
      <c r="F421" s="133" t="n">
        <v>25271525.6</v>
      </c>
    </row>
    <row r="422" customFormat="false" ht="17.25" hidden="false" customHeight="true" outlineLevel="0" collapsed="false">
      <c r="A422" s="130" t="s">
        <v>129</v>
      </c>
      <c r="B422" s="131" t="n">
        <v>61550000</v>
      </c>
      <c r="C422" s="132" t="s">
        <v>1995</v>
      </c>
      <c r="D422" s="133" t="n">
        <v>54000</v>
      </c>
      <c r="E422" s="133" t="n">
        <v>0</v>
      </c>
      <c r="F422" s="133" t="n">
        <v>54000</v>
      </c>
    </row>
    <row r="423" customFormat="false" ht="17.25" hidden="false" customHeight="true" outlineLevel="0" collapsed="false">
      <c r="A423" s="130" t="s">
        <v>129</v>
      </c>
      <c r="B423" s="131" t="n">
        <v>61601000</v>
      </c>
      <c r="C423" s="132" t="s">
        <v>395</v>
      </c>
      <c r="D423" s="133" t="n">
        <v>0</v>
      </c>
      <c r="E423" s="133" t="n">
        <v>54917.58</v>
      </c>
      <c r="F423" s="133" t="n">
        <v>-54917.58</v>
      </c>
    </row>
    <row r="424" customFormat="false" ht="17.25" hidden="false" customHeight="true" outlineLevel="0" collapsed="false">
      <c r="A424" s="130" t="s">
        <v>129</v>
      </c>
      <c r="B424" s="131" t="n">
        <v>61602000</v>
      </c>
      <c r="C424" s="132" t="s">
        <v>466</v>
      </c>
      <c r="D424" s="133" t="n">
        <v>1166099.87</v>
      </c>
      <c r="E424" s="133" t="n">
        <v>0</v>
      </c>
      <c r="F424" s="133" t="n">
        <v>1166099.87</v>
      </c>
    </row>
    <row r="425" customFormat="false" ht="17.25" hidden="false" customHeight="true" outlineLevel="0" collapsed="false">
      <c r="A425" s="130" t="s">
        <v>129</v>
      </c>
      <c r="B425" s="131" t="n">
        <v>61603000</v>
      </c>
      <c r="C425" s="132" t="s">
        <v>1291</v>
      </c>
      <c r="D425" s="133" t="n">
        <v>926353</v>
      </c>
      <c r="E425" s="133" t="n">
        <v>0</v>
      </c>
      <c r="F425" s="133" t="n">
        <v>926353</v>
      </c>
    </row>
    <row r="426" customFormat="false" ht="17.25" hidden="false" customHeight="true" outlineLevel="0" collapsed="false">
      <c r="A426" s="130" t="s">
        <v>129</v>
      </c>
      <c r="B426" s="131" t="n">
        <v>61604000</v>
      </c>
      <c r="C426" s="132" t="s">
        <v>157</v>
      </c>
      <c r="D426" s="133" t="n">
        <v>5820279.33</v>
      </c>
      <c r="E426" s="133" t="n">
        <v>0</v>
      </c>
      <c r="F426" s="133" t="n">
        <v>5820279.33</v>
      </c>
    </row>
    <row r="427" customFormat="false" ht="17.25" hidden="false" customHeight="true" outlineLevel="0" collapsed="false">
      <c r="A427" s="130" t="s">
        <v>129</v>
      </c>
      <c r="B427" s="131" t="n">
        <v>61610000</v>
      </c>
      <c r="C427" s="132" t="s">
        <v>1131</v>
      </c>
      <c r="D427" s="133" t="n">
        <v>28729206</v>
      </c>
      <c r="E427" s="133" t="n">
        <v>0</v>
      </c>
      <c r="F427" s="133" t="n">
        <v>28729206</v>
      </c>
    </row>
    <row r="428" customFormat="false" ht="17.25" hidden="false" customHeight="true" outlineLevel="0" collapsed="false">
      <c r="A428" s="130" t="s">
        <v>129</v>
      </c>
      <c r="B428" s="131" t="n">
        <v>61700000</v>
      </c>
      <c r="C428" s="132" t="s">
        <v>724</v>
      </c>
      <c r="D428" s="133" t="n">
        <v>3207253.2</v>
      </c>
      <c r="E428" s="133" t="n">
        <v>0</v>
      </c>
      <c r="F428" s="133" t="n">
        <v>3207253.2</v>
      </c>
    </row>
    <row r="429" customFormat="false" ht="17.25" hidden="false" customHeight="true" outlineLevel="0" collapsed="false">
      <c r="A429" s="130" t="s">
        <v>129</v>
      </c>
      <c r="B429" s="131" t="n">
        <v>61801000</v>
      </c>
      <c r="C429" s="132" t="s">
        <v>470</v>
      </c>
      <c r="D429" s="133" t="n">
        <v>2242698</v>
      </c>
      <c r="E429" s="133" t="n">
        <v>0</v>
      </c>
      <c r="F429" s="133" t="n">
        <v>2242698</v>
      </c>
    </row>
    <row r="430" customFormat="false" ht="17.25" hidden="false" customHeight="true" outlineLevel="0" collapsed="false">
      <c r="A430" s="130" t="s">
        <v>129</v>
      </c>
      <c r="B430" s="131" t="n">
        <v>61802000</v>
      </c>
      <c r="C430" s="132" t="s">
        <v>472</v>
      </c>
      <c r="D430" s="133" t="n">
        <v>383609</v>
      </c>
      <c r="E430" s="133" t="n">
        <v>0</v>
      </c>
      <c r="F430" s="133" t="n">
        <v>383609</v>
      </c>
    </row>
    <row r="431" customFormat="false" ht="17.25" hidden="false" customHeight="true" outlineLevel="0" collapsed="false">
      <c r="A431" s="130" t="s">
        <v>129</v>
      </c>
      <c r="B431" s="131" t="n">
        <v>62100000</v>
      </c>
      <c r="C431" s="132" t="s">
        <v>400</v>
      </c>
      <c r="D431" s="133" t="n">
        <v>25602808.47</v>
      </c>
      <c r="E431" s="133" t="n">
        <v>0</v>
      </c>
      <c r="F431" s="133" t="n">
        <v>25602808.47</v>
      </c>
    </row>
    <row r="432" customFormat="false" ht="17.25" hidden="false" customHeight="true" outlineLevel="0" collapsed="false">
      <c r="A432" s="130" t="s">
        <v>129</v>
      </c>
      <c r="B432" s="131" t="n">
        <v>62101000</v>
      </c>
      <c r="C432" s="132" t="s">
        <v>399</v>
      </c>
      <c r="D432" s="133" t="n">
        <v>61100871.68</v>
      </c>
      <c r="E432" s="133" t="n">
        <v>0</v>
      </c>
      <c r="F432" s="133" t="n">
        <v>61100871.68</v>
      </c>
    </row>
    <row r="433" customFormat="false" ht="17.25" hidden="false" customHeight="true" outlineLevel="0" collapsed="false">
      <c r="A433" s="130" t="s">
        <v>129</v>
      </c>
      <c r="B433" s="131" t="n">
        <v>62102000</v>
      </c>
      <c r="C433" s="132" t="s">
        <v>476</v>
      </c>
      <c r="D433" s="133" t="n">
        <v>23437500</v>
      </c>
      <c r="E433" s="133" t="n">
        <v>0</v>
      </c>
      <c r="F433" s="133" t="n">
        <v>23437500</v>
      </c>
    </row>
    <row r="434" customFormat="false" ht="17.25" hidden="false" customHeight="true" outlineLevel="0" collapsed="false">
      <c r="A434" s="130" t="s">
        <v>129</v>
      </c>
      <c r="B434" s="131" t="n">
        <v>62103000</v>
      </c>
      <c r="C434" s="132" t="s">
        <v>477</v>
      </c>
      <c r="D434" s="133" t="n">
        <v>597700</v>
      </c>
      <c r="E434" s="133" t="n">
        <v>0</v>
      </c>
      <c r="F434" s="133" t="n">
        <v>597700</v>
      </c>
    </row>
    <row r="435" customFormat="false" ht="17.25" hidden="false" customHeight="true" outlineLevel="0" collapsed="false">
      <c r="A435" s="130" t="s">
        <v>129</v>
      </c>
      <c r="B435" s="131" t="n">
        <v>62105000</v>
      </c>
      <c r="C435" s="132" t="s">
        <v>1498</v>
      </c>
      <c r="D435" s="133" t="n">
        <v>56112480</v>
      </c>
      <c r="E435" s="133" t="n">
        <v>0</v>
      </c>
      <c r="F435" s="133" t="n">
        <v>56112480</v>
      </c>
    </row>
    <row r="436" customFormat="false" ht="17.25" hidden="false" customHeight="true" outlineLevel="0" collapsed="false">
      <c r="A436" s="130" t="s">
        <v>129</v>
      </c>
      <c r="B436" s="131" t="n">
        <v>62202000</v>
      </c>
      <c r="C436" s="132" t="s">
        <v>483</v>
      </c>
      <c r="D436" s="133" t="n">
        <v>159884</v>
      </c>
      <c r="E436" s="133" t="n">
        <v>0</v>
      </c>
      <c r="F436" s="133" t="n">
        <v>159884</v>
      </c>
    </row>
    <row r="437" customFormat="false" ht="17.25" hidden="false" customHeight="true" outlineLevel="0" collapsed="false">
      <c r="A437" s="130" t="s">
        <v>129</v>
      </c>
      <c r="B437" s="131" t="n">
        <v>62203000</v>
      </c>
      <c r="C437" s="132" t="s">
        <v>485</v>
      </c>
      <c r="D437" s="133" t="n">
        <v>211382459.3</v>
      </c>
      <c r="E437" s="133" t="n">
        <v>0</v>
      </c>
      <c r="F437" s="133" t="n">
        <v>211382459.3</v>
      </c>
    </row>
    <row r="438" customFormat="false" ht="17.25" hidden="false" customHeight="true" outlineLevel="0" collapsed="false">
      <c r="A438" s="130" t="s">
        <v>129</v>
      </c>
      <c r="B438" s="131" t="n">
        <v>62260000</v>
      </c>
      <c r="C438" s="132" t="s">
        <v>2004</v>
      </c>
      <c r="D438" s="133" t="n">
        <v>456520</v>
      </c>
      <c r="E438" s="133" t="n">
        <v>0</v>
      </c>
      <c r="F438" s="133" t="n">
        <v>456520</v>
      </c>
    </row>
    <row r="439" customFormat="false" ht="17.25" hidden="false" customHeight="true" outlineLevel="0" collapsed="false">
      <c r="A439" s="130" t="s">
        <v>129</v>
      </c>
      <c r="B439" s="131" t="n">
        <v>62300000</v>
      </c>
      <c r="C439" s="132" t="s">
        <v>165</v>
      </c>
      <c r="D439" s="133" t="n">
        <v>135600</v>
      </c>
      <c r="E439" s="133" t="n">
        <v>0</v>
      </c>
      <c r="F439" s="133" t="n">
        <v>135600</v>
      </c>
    </row>
    <row r="440" customFormat="false" ht="17.25" hidden="false" customHeight="true" outlineLevel="0" collapsed="false">
      <c r="A440" s="130" t="s">
        <v>129</v>
      </c>
      <c r="B440" s="131" t="n">
        <v>62301000</v>
      </c>
      <c r="C440" s="132" t="s">
        <v>165</v>
      </c>
      <c r="D440" s="133" t="n">
        <v>7767420.9</v>
      </c>
      <c r="E440" s="133" t="n">
        <v>0</v>
      </c>
      <c r="F440" s="133" t="n">
        <v>7767420.9</v>
      </c>
    </row>
    <row r="441" customFormat="false" ht="17.25" hidden="false" customHeight="true" outlineLevel="0" collapsed="false">
      <c r="A441" s="130" t="s">
        <v>129</v>
      </c>
      <c r="B441" s="131" t="n">
        <v>62302000</v>
      </c>
      <c r="C441" s="132" t="s">
        <v>494</v>
      </c>
      <c r="D441" s="133" t="n">
        <v>38942127.91</v>
      </c>
      <c r="E441" s="133" t="n">
        <v>0</v>
      </c>
      <c r="F441" s="133" t="n">
        <v>38942127.91</v>
      </c>
    </row>
    <row r="442" customFormat="false" ht="17.25" hidden="false" customHeight="true" outlineLevel="0" collapsed="false">
      <c r="A442" s="130" t="s">
        <v>129</v>
      </c>
      <c r="B442" s="131" t="n">
        <v>62303000</v>
      </c>
      <c r="C442" s="132" t="s">
        <v>495</v>
      </c>
      <c r="D442" s="133" t="n">
        <v>7027146</v>
      </c>
      <c r="E442" s="133" t="n">
        <v>0</v>
      </c>
      <c r="F442" s="133" t="n">
        <v>7027146</v>
      </c>
    </row>
    <row r="443" customFormat="false" ht="17.25" hidden="false" customHeight="true" outlineLevel="0" collapsed="false">
      <c r="A443" s="130" t="s">
        <v>129</v>
      </c>
      <c r="B443" s="131" t="n">
        <v>62401000</v>
      </c>
      <c r="C443" s="132" t="s">
        <v>411</v>
      </c>
      <c r="D443" s="133" t="n">
        <v>4028333.31</v>
      </c>
      <c r="E443" s="133" t="n">
        <v>0</v>
      </c>
      <c r="F443" s="133" t="n">
        <v>4028333.31</v>
      </c>
    </row>
    <row r="444" customFormat="false" ht="17.25" hidden="false" customHeight="true" outlineLevel="0" collapsed="false">
      <c r="A444" s="130" t="s">
        <v>129</v>
      </c>
      <c r="B444" s="131" t="n">
        <v>62402000</v>
      </c>
      <c r="C444" s="132" t="s">
        <v>412</v>
      </c>
      <c r="D444" s="133" t="n">
        <v>737168.67</v>
      </c>
      <c r="E444" s="133" t="n">
        <v>0</v>
      </c>
      <c r="F444" s="133" t="n">
        <v>737168.67</v>
      </c>
    </row>
    <row r="445" customFormat="false" ht="17.25" hidden="false" customHeight="true" outlineLevel="0" collapsed="false">
      <c r="A445" s="130" t="s">
        <v>129</v>
      </c>
      <c r="B445" s="131" t="n">
        <v>62501000</v>
      </c>
      <c r="C445" s="132" t="s">
        <v>169</v>
      </c>
      <c r="D445" s="133" t="n">
        <v>75666715.97</v>
      </c>
      <c r="E445" s="133" t="n">
        <v>0</v>
      </c>
      <c r="F445" s="133" t="n">
        <v>75666715.97</v>
      </c>
    </row>
    <row r="446" customFormat="false" ht="17.25" hidden="false" customHeight="true" outlineLevel="0" collapsed="false">
      <c r="A446" s="130" t="s">
        <v>129</v>
      </c>
      <c r="B446" s="131" t="n">
        <v>62503000</v>
      </c>
      <c r="C446" s="132" t="s">
        <v>169</v>
      </c>
      <c r="D446" s="133" t="n">
        <v>424461</v>
      </c>
      <c r="E446" s="133" t="n">
        <v>0</v>
      </c>
      <c r="F446" s="133" t="n">
        <v>424461</v>
      </c>
    </row>
    <row r="447" customFormat="false" ht="17.25" hidden="false" customHeight="true" outlineLevel="0" collapsed="false">
      <c r="A447" s="130" t="s">
        <v>129</v>
      </c>
      <c r="B447" s="131" t="n">
        <v>62504000</v>
      </c>
      <c r="C447" s="132" t="s">
        <v>506</v>
      </c>
      <c r="D447" s="133" t="n">
        <v>31030172.66</v>
      </c>
      <c r="E447" s="133" t="n">
        <v>0</v>
      </c>
      <c r="F447" s="133" t="n">
        <v>31030172.66</v>
      </c>
    </row>
    <row r="448" customFormat="false" ht="17.25" hidden="false" customHeight="true" outlineLevel="0" collapsed="false">
      <c r="A448" s="130" t="s">
        <v>129</v>
      </c>
      <c r="B448" s="131" t="n">
        <v>62505000</v>
      </c>
      <c r="C448" s="132" t="s">
        <v>508</v>
      </c>
      <c r="D448" s="133" t="n">
        <v>6766179</v>
      </c>
      <c r="E448" s="133" t="n">
        <v>0</v>
      </c>
      <c r="F448" s="133" t="n">
        <v>6766179</v>
      </c>
    </row>
    <row r="449" customFormat="false" ht="17.25" hidden="false" customHeight="true" outlineLevel="0" collapsed="false">
      <c r="A449" s="130" t="s">
        <v>129</v>
      </c>
      <c r="B449" s="131" t="n">
        <v>62506000</v>
      </c>
      <c r="C449" s="132" t="s">
        <v>509</v>
      </c>
      <c r="D449" s="133" t="n">
        <v>886581.39</v>
      </c>
      <c r="E449" s="133" t="n">
        <v>0</v>
      </c>
      <c r="F449" s="133" t="n">
        <v>886581.39</v>
      </c>
    </row>
    <row r="450" customFormat="false" ht="17.25" hidden="false" customHeight="true" outlineLevel="0" collapsed="false">
      <c r="A450" s="130" t="s">
        <v>129</v>
      </c>
      <c r="B450" s="131" t="n">
        <v>62507000</v>
      </c>
      <c r="C450" s="132" t="s">
        <v>416</v>
      </c>
      <c r="D450" s="133" t="n">
        <v>458069692.08</v>
      </c>
      <c r="E450" s="133" t="n">
        <v>0</v>
      </c>
      <c r="F450" s="133" t="n">
        <v>458069692.08</v>
      </c>
    </row>
    <row r="451" customFormat="false" ht="17.25" hidden="false" customHeight="true" outlineLevel="0" collapsed="false">
      <c r="A451" s="130" t="s">
        <v>129</v>
      </c>
      <c r="B451" s="131" t="n">
        <v>62601000</v>
      </c>
      <c r="C451" s="132" t="s">
        <v>418</v>
      </c>
      <c r="D451" s="133" t="n">
        <v>551168.1</v>
      </c>
      <c r="E451" s="133" t="n">
        <v>0</v>
      </c>
      <c r="F451" s="133" t="n">
        <v>551168.1</v>
      </c>
    </row>
    <row r="452" customFormat="false" ht="17.25" hidden="false" customHeight="true" outlineLevel="0" collapsed="false">
      <c r="A452" s="130" t="s">
        <v>129</v>
      </c>
      <c r="B452" s="131" t="n">
        <v>62602000</v>
      </c>
      <c r="C452" s="132" t="s">
        <v>511</v>
      </c>
      <c r="D452" s="133" t="n">
        <v>115768521.4933</v>
      </c>
      <c r="E452" s="133" t="n">
        <v>0</v>
      </c>
      <c r="F452" s="133" t="n">
        <v>115768521.4933</v>
      </c>
    </row>
    <row r="453" customFormat="false" ht="17.25" hidden="false" customHeight="true" outlineLevel="0" collapsed="false">
      <c r="A453" s="130" t="s">
        <v>129</v>
      </c>
      <c r="B453" s="131" t="n">
        <v>62603000</v>
      </c>
      <c r="C453" s="132" t="s">
        <v>512</v>
      </c>
      <c r="D453" s="133" t="n">
        <v>31338798.19</v>
      </c>
      <c r="E453" s="133" t="n">
        <v>0</v>
      </c>
      <c r="F453" s="133" t="n">
        <v>31338798.19</v>
      </c>
    </row>
    <row r="454" customFormat="false" ht="17.25" hidden="false" customHeight="true" outlineLevel="0" collapsed="false">
      <c r="A454" s="130" t="s">
        <v>129</v>
      </c>
      <c r="B454" s="131" t="n">
        <v>62604000</v>
      </c>
      <c r="C454" s="132" t="s">
        <v>513</v>
      </c>
      <c r="D454" s="133" t="n">
        <v>3346279.4333</v>
      </c>
      <c r="E454" s="133" t="n">
        <v>0</v>
      </c>
      <c r="F454" s="133" t="n">
        <v>3346279.4333</v>
      </c>
    </row>
    <row r="455" customFormat="false" ht="17.25" hidden="false" customHeight="true" outlineLevel="0" collapsed="false">
      <c r="A455" s="130" t="s">
        <v>129</v>
      </c>
      <c r="B455" s="131" t="n">
        <v>62605000</v>
      </c>
      <c r="C455" s="132" t="s">
        <v>728</v>
      </c>
      <c r="D455" s="133" t="n">
        <v>3778400</v>
      </c>
      <c r="E455" s="133" t="n">
        <v>0</v>
      </c>
      <c r="F455" s="133" t="n">
        <v>3778400</v>
      </c>
    </row>
    <row r="456" customFormat="false" ht="17.25" hidden="false" customHeight="true" outlineLevel="0" collapsed="false">
      <c r="A456" s="130" t="s">
        <v>129</v>
      </c>
      <c r="B456" s="131" t="n">
        <v>62606000</v>
      </c>
      <c r="C456" s="132" t="s">
        <v>1426</v>
      </c>
      <c r="D456" s="133" t="n">
        <v>65000</v>
      </c>
      <c r="E456" s="133" t="n">
        <v>0</v>
      </c>
      <c r="F456" s="133" t="n">
        <v>65000</v>
      </c>
    </row>
    <row r="457" customFormat="false" ht="17.25" hidden="false" customHeight="true" outlineLevel="0" collapsed="false">
      <c r="A457" s="130" t="s">
        <v>129</v>
      </c>
      <c r="B457" s="131" t="n">
        <v>62607000</v>
      </c>
      <c r="C457" s="132" t="s">
        <v>179</v>
      </c>
      <c r="D457" s="133" t="n">
        <v>28096477</v>
      </c>
      <c r="E457" s="133" t="n">
        <v>0</v>
      </c>
      <c r="F457" s="133" t="n">
        <v>28096477</v>
      </c>
    </row>
    <row r="458" customFormat="false" ht="17.25" hidden="false" customHeight="true" outlineLevel="0" collapsed="false">
      <c r="A458" s="130" t="s">
        <v>129</v>
      </c>
      <c r="B458" s="131" t="n">
        <v>62608000</v>
      </c>
      <c r="C458" s="132" t="s">
        <v>180</v>
      </c>
      <c r="D458" s="133" t="n">
        <v>3575875</v>
      </c>
      <c r="E458" s="133" t="n">
        <v>0</v>
      </c>
      <c r="F458" s="133" t="n">
        <v>3575875</v>
      </c>
    </row>
    <row r="459" customFormat="false" ht="17.25" hidden="false" customHeight="true" outlineLevel="0" collapsed="false">
      <c r="A459" s="130" t="s">
        <v>129</v>
      </c>
      <c r="B459" s="131" t="n">
        <v>62700000</v>
      </c>
      <c r="C459" s="132" t="s">
        <v>1112</v>
      </c>
      <c r="D459" s="133" t="n">
        <v>21473815.3533</v>
      </c>
      <c r="E459" s="133" t="n">
        <v>0</v>
      </c>
      <c r="F459" s="133" t="n">
        <v>21473815.3533</v>
      </c>
    </row>
    <row r="460" customFormat="false" ht="17.25" hidden="false" customHeight="true" outlineLevel="0" collapsed="false">
      <c r="A460" s="130" t="s">
        <v>129</v>
      </c>
      <c r="B460" s="131" t="n">
        <v>62701000</v>
      </c>
      <c r="C460" s="132" t="s">
        <v>181</v>
      </c>
      <c r="D460" s="133" t="n">
        <v>16408423.4132</v>
      </c>
      <c r="E460" s="133" t="n">
        <v>0</v>
      </c>
      <c r="F460" s="133" t="n">
        <v>16408423.4132</v>
      </c>
    </row>
    <row r="461" customFormat="false" ht="17.25" hidden="false" customHeight="true" outlineLevel="0" collapsed="false">
      <c r="A461" s="130" t="s">
        <v>129</v>
      </c>
      <c r="B461" s="131" t="n">
        <v>62702000</v>
      </c>
      <c r="C461" s="132" t="s">
        <v>515</v>
      </c>
      <c r="D461" s="133" t="n">
        <v>9460686.28</v>
      </c>
      <c r="E461" s="133" t="n">
        <v>0</v>
      </c>
      <c r="F461" s="133" t="n">
        <v>9460686.28</v>
      </c>
    </row>
    <row r="462" customFormat="false" ht="17.25" hidden="false" customHeight="true" outlineLevel="0" collapsed="false">
      <c r="A462" s="130" t="s">
        <v>129</v>
      </c>
      <c r="B462" s="131" t="n">
        <v>62703000</v>
      </c>
      <c r="C462" s="132" t="s">
        <v>516</v>
      </c>
      <c r="D462" s="133" t="n">
        <v>13787769.1765</v>
      </c>
      <c r="E462" s="133" t="n">
        <v>0</v>
      </c>
      <c r="F462" s="133" t="n">
        <v>13787769.1765</v>
      </c>
    </row>
    <row r="463" customFormat="false" ht="17.25" hidden="false" customHeight="true" outlineLevel="0" collapsed="false">
      <c r="A463" s="130" t="s">
        <v>129</v>
      </c>
      <c r="B463" s="131" t="n">
        <v>62704000</v>
      </c>
      <c r="C463" s="132" t="s">
        <v>423</v>
      </c>
      <c r="D463" s="133" t="n">
        <v>1323689.6348</v>
      </c>
      <c r="E463" s="133" t="n">
        <v>0</v>
      </c>
      <c r="F463" s="133" t="n">
        <v>1323689.6348</v>
      </c>
    </row>
    <row r="464" customFormat="false" ht="17.25" hidden="false" customHeight="true" outlineLevel="0" collapsed="false">
      <c r="A464" s="130" t="s">
        <v>129</v>
      </c>
      <c r="B464" s="131" t="n">
        <v>62705000</v>
      </c>
      <c r="C464" s="132" t="s">
        <v>517</v>
      </c>
      <c r="D464" s="133" t="n">
        <v>5558745.93</v>
      </c>
      <c r="E464" s="133" t="n">
        <v>0</v>
      </c>
      <c r="F464" s="133" t="n">
        <v>5558745.93</v>
      </c>
    </row>
    <row r="465" customFormat="false" ht="17.25" hidden="false" customHeight="true" outlineLevel="0" collapsed="false">
      <c r="A465" s="130" t="s">
        <v>129</v>
      </c>
      <c r="B465" s="131" t="n">
        <v>62706000</v>
      </c>
      <c r="C465" s="132" t="s">
        <v>183</v>
      </c>
      <c r="D465" s="133" t="n">
        <v>31989056.7952</v>
      </c>
      <c r="E465" s="133" t="n">
        <v>0</v>
      </c>
      <c r="F465" s="133" t="n">
        <v>31989056.7952</v>
      </c>
    </row>
    <row r="466" customFormat="false" ht="17.25" hidden="false" customHeight="true" outlineLevel="0" collapsed="false">
      <c r="A466" s="130" t="s">
        <v>129</v>
      </c>
      <c r="B466" s="131" t="n">
        <v>62707000</v>
      </c>
      <c r="C466" s="132" t="s">
        <v>518</v>
      </c>
      <c r="D466" s="133" t="n">
        <v>7546112.5486</v>
      </c>
      <c r="E466" s="133" t="n">
        <v>0</v>
      </c>
      <c r="F466" s="133" t="n">
        <v>7546112.5486</v>
      </c>
    </row>
    <row r="467" customFormat="false" ht="17.25" hidden="false" customHeight="true" outlineLevel="0" collapsed="false">
      <c r="A467" s="130" t="s">
        <v>129</v>
      </c>
      <c r="B467" s="131" t="n">
        <v>62708000</v>
      </c>
      <c r="C467" s="132" t="s">
        <v>519</v>
      </c>
      <c r="D467" s="133" t="n">
        <v>712166.6333</v>
      </c>
      <c r="E467" s="133" t="n">
        <v>0</v>
      </c>
      <c r="F467" s="133" t="n">
        <v>712166.6333</v>
      </c>
    </row>
    <row r="468" customFormat="false" ht="17.25" hidden="false" customHeight="true" outlineLevel="0" collapsed="false">
      <c r="A468" s="130" t="s">
        <v>129</v>
      </c>
      <c r="B468" s="131" t="n">
        <v>62709000</v>
      </c>
      <c r="C468" s="132" t="s">
        <v>428</v>
      </c>
      <c r="D468" s="133" t="n">
        <v>2232654.0471</v>
      </c>
      <c r="E468" s="133" t="n">
        <v>0</v>
      </c>
      <c r="F468" s="133" t="n">
        <v>2232654.0471</v>
      </c>
    </row>
    <row r="469" customFormat="false" ht="17.25" hidden="false" customHeight="true" outlineLevel="0" collapsed="false">
      <c r="A469" s="130" t="s">
        <v>129</v>
      </c>
      <c r="B469" s="131" t="n">
        <v>62710000</v>
      </c>
      <c r="C469" s="132" t="s">
        <v>185</v>
      </c>
      <c r="D469" s="133" t="n">
        <v>90280</v>
      </c>
      <c r="E469" s="133" t="n">
        <v>0</v>
      </c>
      <c r="F469" s="133" t="n">
        <v>90280</v>
      </c>
    </row>
    <row r="470" customFormat="false" ht="17.25" hidden="false" customHeight="true" outlineLevel="0" collapsed="false">
      <c r="A470" s="130" t="s">
        <v>129</v>
      </c>
      <c r="B470" s="131" t="n">
        <v>62713000</v>
      </c>
      <c r="C470" s="132" t="s">
        <v>438</v>
      </c>
      <c r="D470" s="133" t="n">
        <v>28333.3333</v>
      </c>
      <c r="E470" s="133" t="n">
        <v>0</v>
      </c>
      <c r="F470" s="133" t="n">
        <v>28333.3333</v>
      </c>
    </row>
    <row r="471" customFormat="false" ht="17.25" hidden="false" customHeight="true" outlineLevel="0" collapsed="false">
      <c r="A471" s="130" t="s">
        <v>129</v>
      </c>
      <c r="B471" s="131" t="n">
        <v>62714000</v>
      </c>
      <c r="C471" s="132" t="s">
        <v>522</v>
      </c>
      <c r="D471" s="133" t="n">
        <v>124416</v>
      </c>
      <c r="E471" s="133" t="n">
        <v>0</v>
      </c>
      <c r="F471" s="133" t="n">
        <v>124416</v>
      </c>
    </row>
    <row r="472" customFormat="false" ht="17.25" hidden="false" customHeight="true" outlineLevel="0" collapsed="false">
      <c r="A472" s="130" t="s">
        <v>129</v>
      </c>
      <c r="B472" s="131" t="n">
        <v>62800000</v>
      </c>
      <c r="C472" s="132" t="s">
        <v>441</v>
      </c>
      <c r="D472" s="133" t="n">
        <v>1585966.47</v>
      </c>
      <c r="E472" s="133" t="n">
        <v>0</v>
      </c>
      <c r="F472" s="133" t="n">
        <v>1585966.47</v>
      </c>
    </row>
    <row r="473" customFormat="false" ht="17.25" hidden="false" customHeight="true" outlineLevel="0" collapsed="false">
      <c r="A473" s="130" t="s">
        <v>129</v>
      </c>
      <c r="B473" s="131" t="n">
        <v>63500000</v>
      </c>
      <c r="C473" s="132" t="s">
        <v>189</v>
      </c>
      <c r="D473" s="133" t="n">
        <v>1064229</v>
      </c>
      <c r="E473" s="133" t="n">
        <v>0</v>
      </c>
      <c r="F473" s="133" t="n">
        <v>1064229</v>
      </c>
    </row>
    <row r="474" customFormat="false" ht="17.25" hidden="false" customHeight="true" outlineLevel="0" collapsed="false">
      <c r="A474" s="130" t="s">
        <v>129</v>
      </c>
      <c r="B474" s="131" t="n">
        <v>63501000</v>
      </c>
      <c r="C474" s="132" t="s">
        <v>443</v>
      </c>
      <c r="D474" s="133" t="n">
        <v>1653542</v>
      </c>
      <c r="E474" s="133" t="n">
        <v>0</v>
      </c>
      <c r="F474" s="133" t="n">
        <v>1653542</v>
      </c>
    </row>
    <row r="475" customFormat="false" ht="17.25" hidden="false" customHeight="true" outlineLevel="0" collapsed="false">
      <c r="A475" s="130" t="s">
        <v>129</v>
      </c>
      <c r="B475" s="131" t="n">
        <v>63502000</v>
      </c>
      <c r="C475" s="132" t="s">
        <v>448</v>
      </c>
      <c r="D475" s="133" t="n">
        <v>19138800</v>
      </c>
      <c r="E475" s="133" t="n">
        <v>0</v>
      </c>
      <c r="F475" s="133" t="n">
        <v>19138800</v>
      </c>
    </row>
    <row r="476" customFormat="false" ht="17.25" hidden="false" customHeight="true" outlineLevel="0" collapsed="false">
      <c r="A476" s="130" t="s">
        <v>129</v>
      </c>
      <c r="B476" s="131" t="n">
        <v>63503000</v>
      </c>
      <c r="C476" s="132" t="s">
        <v>187</v>
      </c>
      <c r="D476" s="133" t="n">
        <v>360509</v>
      </c>
      <c r="E476" s="133" t="n">
        <v>0</v>
      </c>
      <c r="F476" s="133" t="n">
        <v>360509</v>
      </c>
    </row>
    <row r="477" customFormat="false" ht="17.25" hidden="false" customHeight="true" outlineLevel="0" collapsed="false">
      <c r="A477" s="130" t="s">
        <v>129</v>
      </c>
      <c r="B477" s="131" t="n">
        <v>63504000</v>
      </c>
      <c r="C477" s="132" t="s">
        <v>450</v>
      </c>
      <c r="D477" s="133" t="n">
        <v>19846584.14</v>
      </c>
      <c r="E477" s="133" t="n">
        <v>0</v>
      </c>
      <c r="F477" s="133" t="n">
        <v>19846584.14</v>
      </c>
    </row>
    <row r="478" customFormat="false" ht="17.25" hidden="false" customHeight="true" outlineLevel="0" collapsed="false">
      <c r="A478" s="130" t="s">
        <v>129</v>
      </c>
      <c r="B478" s="131" t="n">
        <v>63507000</v>
      </c>
      <c r="C478" s="132" t="s">
        <v>453</v>
      </c>
      <c r="D478" s="133" t="n">
        <v>7077868.66</v>
      </c>
      <c r="E478" s="133" t="n">
        <v>0</v>
      </c>
      <c r="F478" s="133" t="n">
        <v>7077868.66</v>
      </c>
    </row>
    <row r="479" customFormat="false" ht="17.25" hidden="false" customHeight="true" outlineLevel="0" collapsed="false">
      <c r="A479" s="130" t="s">
        <v>129</v>
      </c>
      <c r="B479" s="131" t="n">
        <v>63514000</v>
      </c>
      <c r="C479" s="132" t="s">
        <v>1150</v>
      </c>
      <c r="D479" s="133" t="n">
        <v>35000</v>
      </c>
      <c r="E479" s="133" t="n">
        <v>0</v>
      </c>
      <c r="F479" s="133" t="n">
        <v>35000</v>
      </c>
    </row>
    <row r="480" customFormat="false" ht="17.25" hidden="false" customHeight="true" outlineLevel="0" collapsed="false">
      <c r="A480" s="130" t="s">
        <v>129</v>
      </c>
      <c r="B480" s="131" t="n">
        <v>63540000</v>
      </c>
      <c r="C480" s="132" t="s">
        <v>1151</v>
      </c>
      <c r="D480" s="133" t="n">
        <v>2000</v>
      </c>
      <c r="E480" s="133" t="n">
        <v>0</v>
      </c>
      <c r="F480" s="133" t="n">
        <v>2000</v>
      </c>
    </row>
    <row r="481" customFormat="false" ht="17.25" hidden="false" customHeight="true" outlineLevel="0" collapsed="false">
      <c r="A481" s="130" t="s">
        <v>129</v>
      </c>
      <c r="B481" s="131" t="n">
        <v>64101000</v>
      </c>
      <c r="C481" s="132" t="s">
        <v>190</v>
      </c>
      <c r="D481" s="133" t="n">
        <v>2128020473.15</v>
      </c>
      <c r="E481" s="133" t="n">
        <v>0</v>
      </c>
      <c r="F481" s="133" t="n">
        <v>2128020473.15</v>
      </c>
    </row>
    <row r="482" customFormat="false" ht="17.25" hidden="false" customHeight="true" outlineLevel="0" collapsed="false">
      <c r="A482" s="130" t="s">
        <v>129</v>
      </c>
      <c r="B482" s="131" t="n">
        <v>64102000</v>
      </c>
      <c r="C482" s="132" t="s">
        <v>528</v>
      </c>
      <c r="D482" s="133" t="n">
        <v>121143263.17</v>
      </c>
      <c r="E482" s="133" t="n">
        <v>0</v>
      </c>
      <c r="F482" s="133" t="n">
        <v>121143263.17</v>
      </c>
    </row>
    <row r="483" customFormat="false" ht="17.25" hidden="false" customHeight="true" outlineLevel="0" collapsed="false">
      <c r="A483" s="130" t="s">
        <v>129</v>
      </c>
      <c r="B483" s="131" t="n">
        <v>64103000</v>
      </c>
      <c r="C483" s="132" t="s">
        <v>529</v>
      </c>
      <c r="D483" s="133" t="n">
        <v>160755378.26</v>
      </c>
      <c r="E483" s="133" t="n">
        <v>0</v>
      </c>
      <c r="F483" s="133" t="n">
        <v>160755378.26</v>
      </c>
    </row>
    <row r="484" customFormat="false" ht="17.25" hidden="false" customHeight="true" outlineLevel="0" collapsed="false">
      <c r="A484" s="130" t="s">
        <v>129</v>
      </c>
      <c r="B484" s="131" t="n">
        <v>64104000</v>
      </c>
      <c r="C484" s="132" t="s">
        <v>194</v>
      </c>
      <c r="D484" s="133" t="n">
        <v>257689951.95</v>
      </c>
      <c r="E484" s="133" t="n">
        <v>0</v>
      </c>
      <c r="F484" s="133" t="n">
        <v>257689951.95</v>
      </c>
    </row>
    <row r="485" customFormat="false" ht="17.25" hidden="false" customHeight="true" outlineLevel="0" collapsed="false">
      <c r="A485" s="130" t="s">
        <v>129</v>
      </c>
      <c r="B485" s="131" t="n">
        <v>64105000</v>
      </c>
      <c r="C485" s="132" t="s">
        <v>530</v>
      </c>
      <c r="D485" s="133" t="n">
        <v>0</v>
      </c>
      <c r="E485" s="133" t="n">
        <v>374118.51</v>
      </c>
      <c r="F485" s="133" t="n">
        <v>-374118.51</v>
      </c>
    </row>
    <row r="486" customFormat="false" ht="17.25" hidden="false" customHeight="true" outlineLevel="0" collapsed="false">
      <c r="A486" s="130" t="s">
        <v>129</v>
      </c>
      <c r="B486" s="131" t="n">
        <v>64106000</v>
      </c>
      <c r="C486" s="132" t="s">
        <v>1855</v>
      </c>
      <c r="D486" s="133" t="n">
        <v>236000</v>
      </c>
      <c r="E486" s="133" t="n">
        <v>0</v>
      </c>
      <c r="F486" s="133" t="n">
        <v>236000</v>
      </c>
    </row>
    <row r="487" customFormat="false" ht="17.25" hidden="false" customHeight="true" outlineLevel="0" collapsed="false">
      <c r="A487" s="130" t="s">
        <v>129</v>
      </c>
      <c r="B487" s="131" t="n">
        <v>64107000</v>
      </c>
      <c r="C487" s="132" t="s">
        <v>270</v>
      </c>
      <c r="D487" s="133" t="n">
        <v>41223162.32</v>
      </c>
      <c r="E487" s="133" t="n">
        <v>0</v>
      </c>
      <c r="F487" s="133" t="n">
        <v>41223162.32</v>
      </c>
    </row>
    <row r="488" customFormat="false" ht="17.25" hidden="false" customHeight="true" outlineLevel="0" collapsed="false">
      <c r="A488" s="130" t="s">
        <v>129</v>
      </c>
      <c r="B488" s="131" t="n">
        <v>64130000</v>
      </c>
      <c r="C488" s="132" t="s">
        <v>1153</v>
      </c>
      <c r="D488" s="133" t="n">
        <v>73793628</v>
      </c>
      <c r="E488" s="133" t="n">
        <v>0</v>
      </c>
      <c r="F488" s="133" t="n">
        <v>73793628</v>
      </c>
    </row>
    <row r="489" customFormat="false" ht="17.25" hidden="false" customHeight="true" outlineLevel="0" collapsed="false">
      <c r="A489" s="130" t="s">
        <v>129</v>
      </c>
      <c r="B489" s="131" t="n">
        <v>64501000</v>
      </c>
      <c r="C489" s="132" t="s">
        <v>461</v>
      </c>
      <c r="D489" s="133" t="n">
        <v>261530108.7</v>
      </c>
      <c r="E489" s="133" t="n">
        <v>0</v>
      </c>
      <c r="F489" s="133" t="n">
        <v>261530108.7</v>
      </c>
    </row>
    <row r="490" customFormat="false" ht="17.25" hidden="false" customHeight="true" outlineLevel="0" collapsed="false">
      <c r="A490" s="130" t="s">
        <v>129</v>
      </c>
      <c r="B490" s="131" t="n">
        <v>64502000</v>
      </c>
      <c r="C490" s="132" t="s">
        <v>533</v>
      </c>
      <c r="D490" s="133" t="n">
        <v>100588503.9</v>
      </c>
      <c r="E490" s="133" t="n">
        <v>0</v>
      </c>
      <c r="F490" s="133" t="n">
        <v>100588503.9</v>
      </c>
    </row>
    <row r="491" customFormat="false" ht="17.25" hidden="false" customHeight="true" outlineLevel="0" collapsed="false">
      <c r="A491" s="130" t="s">
        <v>129</v>
      </c>
      <c r="B491" s="131" t="n">
        <v>64504000</v>
      </c>
      <c r="C491" s="132" t="s">
        <v>464</v>
      </c>
      <c r="D491" s="133" t="n">
        <v>20117701.89</v>
      </c>
      <c r="E491" s="133" t="n">
        <v>0</v>
      </c>
      <c r="F491" s="133" t="n">
        <v>20117701.89</v>
      </c>
    </row>
    <row r="492" customFormat="false" ht="17.25" hidden="false" customHeight="true" outlineLevel="0" collapsed="false">
      <c r="A492" s="130" t="s">
        <v>129</v>
      </c>
      <c r="B492" s="131" t="n">
        <v>64580000</v>
      </c>
      <c r="C492" s="132" t="s">
        <v>738</v>
      </c>
      <c r="D492" s="133" t="n">
        <v>0</v>
      </c>
      <c r="E492" s="133" t="n">
        <v>6411931.34</v>
      </c>
      <c r="F492" s="133" t="n">
        <v>-6411931.34</v>
      </c>
    </row>
    <row r="493" customFormat="false" ht="17.25" hidden="false" customHeight="true" outlineLevel="0" collapsed="false">
      <c r="A493" s="130" t="s">
        <v>129</v>
      </c>
      <c r="B493" s="131" t="n">
        <v>64801000</v>
      </c>
      <c r="C493" s="132" t="s">
        <v>534</v>
      </c>
      <c r="D493" s="133" t="n">
        <v>0</v>
      </c>
      <c r="E493" s="133" t="n">
        <v>5250000</v>
      </c>
      <c r="F493" s="133" t="n">
        <v>-5250000</v>
      </c>
    </row>
    <row r="494" customFormat="false" ht="17.25" hidden="false" customHeight="true" outlineLevel="0" collapsed="false">
      <c r="A494" s="130" t="s">
        <v>129</v>
      </c>
      <c r="B494" s="131" t="n">
        <v>64802000</v>
      </c>
      <c r="C494" s="132" t="s">
        <v>535</v>
      </c>
      <c r="D494" s="133" t="n">
        <v>48928</v>
      </c>
      <c r="E494" s="133" t="n">
        <v>0</v>
      </c>
      <c r="F494" s="133" t="n">
        <v>48928</v>
      </c>
    </row>
    <row r="495" customFormat="false" ht="17.25" hidden="false" customHeight="true" outlineLevel="0" collapsed="false">
      <c r="A495" s="130" t="s">
        <v>129</v>
      </c>
      <c r="B495" s="131" t="n">
        <v>64803000</v>
      </c>
      <c r="C495" s="132" t="s">
        <v>536</v>
      </c>
      <c r="D495" s="133" t="n">
        <v>2555000</v>
      </c>
      <c r="E495" s="133" t="n">
        <v>0</v>
      </c>
      <c r="F495" s="133" t="n">
        <v>2555000</v>
      </c>
    </row>
    <row r="496" customFormat="false" ht="17.25" hidden="false" customHeight="true" outlineLevel="0" collapsed="false">
      <c r="A496" s="130" t="s">
        <v>129</v>
      </c>
      <c r="B496" s="131" t="n">
        <v>64804000</v>
      </c>
      <c r="C496" s="132" t="s">
        <v>198</v>
      </c>
      <c r="D496" s="133" t="n">
        <v>7305868.21</v>
      </c>
      <c r="E496" s="133" t="n">
        <v>0</v>
      </c>
      <c r="F496" s="133" t="n">
        <v>7305868.21</v>
      </c>
    </row>
    <row r="497" customFormat="false" ht="17.25" hidden="false" customHeight="true" outlineLevel="0" collapsed="false">
      <c r="A497" s="130" t="s">
        <v>129</v>
      </c>
      <c r="B497" s="131" t="n">
        <v>65100000</v>
      </c>
      <c r="C497" s="132" t="s">
        <v>202</v>
      </c>
      <c r="D497" s="133" t="n">
        <v>30366744</v>
      </c>
      <c r="E497" s="133" t="n">
        <v>0</v>
      </c>
      <c r="F497" s="133" t="n">
        <v>30366744</v>
      </c>
    </row>
    <row r="498" customFormat="false" ht="17.25" hidden="false" customHeight="true" outlineLevel="0" collapsed="false">
      <c r="A498" s="130" t="s">
        <v>129</v>
      </c>
      <c r="B498" s="131" t="n">
        <v>65400000</v>
      </c>
      <c r="C498" s="132" t="s">
        <v>1154</v>
      </c>
      <c r="D498" s="133" t="n">
        <v>139741958.04</v>
      </c>
      <c r="E498" s="133" t="n">
        <v>0</v>
      </c>
      <c r="F498" s="133" t="n">
        <v>139741958.04</v>
      </c>
    </row>
    <row r="499" customFormat="false" ht="17.25" hidden="false" customHeight="true" outlineLevel="0" collapsed="false">
      <c r="A499" s="130" t="s">
        <v>129</v>
      </c>
      <c r="B499" s="131" t="n">
        <v>65601000</v>
      </c>
      <c r="C499" s="132" t="s">
        <v>539</v>
      </c>
      <c r="D499" s="133" t="n">
        <v>2558809.71</v>
      </c>
      <c r="E499" s="133" t="n">
        <v>0</v>
      </c>
      <c r="F499" s="133" t="n">
        <v>2558809.71</v>
      </c>
    </row>
    <row r="500" customFormat="false" ht="17.25" hidden="false" customHeight="true" outlineLevel="0" collapsed="false">
      <c r="A500" s="130" t="s">
        <v>129</v>
      </c>
      <c r="B500" s="131" t="n">
        <v>65602000</v>
      </c>
      <c r="C500" s="132" t="s">
        <v>203</v>
      </c>
      <c r="D500" s="133" t="n">
        <v>12346964.13</v>
      </c>
      <c r="E500" s="133" t="n">
        <v>0</v>
      </c>
      <c r="F500" s="133" t="n">
        <v>12346964.13</v>
      </c>
    </row>
    <row r="501" customFormat="false" ht="17.25" hidden="false" customHeight="true" outlineLevel="0" collapsed="false">
      <c r="A501" s="130" t="s">
        <v>129</v>
      </c>
      <c r="B501" s="131" t="n">
        <v>65800000</v>
      </c>
      <c r="C501" s="132" t="s">
        <v>475</v>
      </c>
      <c r="D501" s="133" t="n">
        <v>10106761.9464</v>
      </c>
      <c r="E501" s="133" t="n">
        <v>0</v>
      </c>
      <c r="F501" s="133" t="n">
        <v>10106761.9464</v>
      </c>
    </row>
    <row r="502" customFormat="false" ht="17.25" hidden="false" customHeight="true" outlineLevel="0" collapsed="false">
      <c r="A502" s="130" t="s">
        <v>129</v>
      </c>
      <c r="B502" s="131" t="n">
        <v>65810000</v>
      </c>
      <c r="C502" s="132" t="s">
        <v>746</v>
      </c>
      <c r="D502" s="133" t="n">
        <v>9230852</v>
      </c>
      <c r="E502" s="133" t="n">
        <v>0</v>
      </c>
      <c r="F502" s="133" t="n">
        <v>9230852</v>
      </c>
    </row>
    <row r="503" customFormat="false" ht="17.25" hidden="false" customHeight="true" outlineLevel="0" collapsed="false">
      <c r="A503" s="130" t="s">
        <v>129</v>
      </c>
      <c r="B503" s="131" t="n">
        <v>66100000</v>
      </c>
      <c r="C503" s="132" t="s">
        <v>478</v>
      </c>
      <c r="D503" s="133" t="n">
        <v>36252347.68</v>
      </c>
      <c r="E503" s="133" t="n">
        <v>0</v>
      </c>
      <c r="F503" s="133" t="n">
        <v>36252347.68</v>
      </c>
    </row>
    <row r="504" customFormat="false" ht="17.25" hidden="false" customHeight="true" outlineLevel="0" collapsed="false">
      <c r="A504" s="130" t="s">
        <v>129</v>
      </c>
      <c r="B504" s="131" t="n">
        <v>66101000</v>
      </c>
      <c r="C504" s="132" t="s">
        <v>747</v>
      </c>
      <c r="D504" s="133" t="n">
        <v>129590514.01</v>
      </c>
      <c r="E504" s="133" t="n">
        <v>0</v>
      </c>
      <c r="F504" s="133" t="n">
        <v>129590514.01</v>
      </c>
    </row>
    <row r="505" customFormat="false" ht="17.25" hidden="false" customHeight="true" outlineLevel="0" collapsed="false">
      <c r="A505" s="130" t="s">
        <v>129</v>
      </c>
      <c r="B505" s="131" t="n">
        <v>66102000</v>
      </c>
      <c r="C505" s="132" t="s">
        <v>542</v>
      </c>
      <c r="D505" s="133" t="n">
        <v>201773796.3352</v>
      </c>
      <c r="E505" s="133" t="n">
        <v>0</v>
      </c>
      <c r="F505" s="133" t="n">
        <v>201773796.3352</v>
      </c>
    </row>
    <row r="506" customFormat="false" ht="17.25" hidden="false" customHeight="true" outlineLevel="0" collapsed="false">
      <c r="A506" s="130" t="s">
        <v>129</v>
      </c>
      <c r="B506" s="131" t="n">
        <v>66103000</v>
      </c>
      <c r="C506" s="132" t="s">
        <v>543</v>
      </c>
      <c r="D506" s="133" t="n">
        <v>147101013.05</v>
      </c>
      <c r="E506" s="133" t="n">
        <v>0</v>
      </c>
      <c r="F506" s="133" t="n">
        <v>147101013.05</v>
      </c>
    </row>
    <row r="507" customFormat="false" ht="17.25" hidden="false" customHeight="true" outlineLevel="0" collapsed="false">
      <c r="A507" s="130" t="s">
        <v>129</v>
      </c>
      <c r="B507" s="131" t="n">
        <v>66104000</v>
      </c>
      <c r="C507" s="132" t="s">
        <v>544</v>
      </c>
      <c r="D507" s="133" t="n">
        <v>173272903.44</v>
      </c>
      <c r="E507" s="133" t="n">
        <v>0</v>
      </c>
      <c r="F507" s="133" t="n">
        <v>173272903.44</v>
      </c>
    </row>
    <row r="508" customFormat="false" ht="17.25" hidden="false" customHeight="true" outlineLevel="0" collapsed="false">
      <c r="A508" s="130" t="s">
        <v>129</v>
      </c>
      <c r="B508" s="131" t="n">
        <v>66181000</v>
      </c>
      <c r="C508" s="132" t="s">
        <v>1155</v>
      </c>
      <c r="D508" s="133" t="n">
        <v>9215607.98</v>
      </c>
      <c r="E508" s="133" t="n">
        <v>0</v>
      </c>
      <c r="F508" s="133" t="n">
        <v>9215607.98</v>
      </c>
    </row>
    <row r="509" customFormat="false" ht="17.25" hidden="false" customHeight="true" outlineLevel="0" collapsed="false">
      <c r="A509" s="130" t="s">
        <v>129</v>
      </c>
      <c r="B509" s="131" t="n">
        <v>66600000</v>
      </c>
      <c r="C509" s="132" t="s">
        <v>206</v>
      </c>
      <c r="D509" s="133" t="n">
        <v>380884686.2567</v>
      </c>
      <c r="E509" s="133" t="n">
        <v>0</v>
      </c>
      <c r="F509" s="133" t="n">
        <v>380884686.2567</v>
      </c>
    </row>
    <row r="510" customFormat="false" ht="17.25" hidden="false" customHeight="true" outlineLevel="0" collapsed="false">
      <c r="A510" s="130" t="s">
        <v>129</v>
      </c>
      <c r="B510" s="131" t="n">
        <v>68111000</v>
      </c>
      <c r="C510" s="132" t="s">
        <v>487</v>
      </c>
      <c r="D510" s="133" t="n">
        <v>32550522.48</v>
      </c>
      <c r="E510" s="133" t="n">
        <v>0</v>
      </c>
      <c r="F510" s="133" t="n">
        <v>32550522.48</v>
      </c>
    </row>
    <row r="511" customFormat="false" ht="17.25" hidden="false" customHeight="true" outlineLevel="0" collapsed="false">
      <c r="A511" s="130" t="s">
        <v>129</v>
      </c>
      <c r="B511" s="131" t="n">
        <v>68112000</v>
      </c>
      <c r="C511" s="132" t="s">
        <v>489</v>
      </c>
      <c r="D511" s="133" t="n">
        <v>603992100.700306</v>
      </c>
      <c r="E511" s="133" t="n">
        <v>0</v>
      </c>
      <c r="F511" s="133" t="n">
        <v>603992100.700306</v>
      </c>
    </row>
    <row r="512" customFormat="false" ht="17.25" hidden="false" customHeight="true" outlineLevel="0" collapsed="false">
      <c r="A512" s="130" t="s">
        <v>129</v>
      </c>
      <c r="B512" s="131" t="n">
        <v>69800000</v>
      </c>
      <c r="C512" s="132" t="s">
        <v>491</v>
      </c>
      <c r="D512" s="133" t="n">
        <v>179931313.29124</v>
      </c>
      <c r="E512" s="133" t="n">
        <v>0</v>
      </c>
      <c r="F512" s="133" t="n">
        <v>179931313.29124</v>
      </c>
    </row>
    <row r="513" customFormat="false" ht="17.25" hidden="false" customHeight="true" outlineLevel="0" collapsed="false">
      <c r="A513" s="130" t="s">
        <v>129</v>
      </c>
      <c r="B513" s="131" t="n">
        <v>70100000</v>
      </c>
      <c r="C513" s="132" t="s">
        <v>2316</v>
      </c>
      <c r="D513" s="133" t="n">
        <v>0</v>
      </c>
      <c r="E513" s="133" t="n">
        <v>13047432009.6403</v>
      </c>
      <c r="F513" s="133" t="n">
        <v>-13047432009.6403</v>
      </c>
    </row>
    <row r="514" customFormat="false" ht="17.25" hidden="false" customHeight="true" outlineLevel="0" collapsed="false">
      <c r="A514" s="130" t="s">
        <v>129</v>
      </c>
      <c r="B514" s="131" t="n">
        <v>70200000</v>
      </c>
      <c r="C514" s="132" t="s">
        <v>1060</v>
      </c>
      <c r="D514" s="133" t="n">
        <v>0</v>
      </c>
      <c r="E514" s="133" t="n">
        <v>589792525.95</v>
      </c>
      <c r="F514" s="133" t="n">
        <v>-589792525.95</v>
      </c>
    </row>
    <row r="515" customFormat="false" ht="17.25" hidden="false" customHeight="true" outlineLevel="0" collapsed="false">
      <c r="A515" s="130" t="s">
        <v>129</v>
      </c>
      <c r="B515" s="131" t="n">
        <v>70720000</v>
      </c>
      <c r="C515" s="132" t="s">
        <v>756</v>
      </c>
      <c r="D515" s="133" t="n">
        <v>0</v>
      </c>
      <c r="E515" s="133" t="n">
        <v>1689152975.918</v>
      </c>
      <c r="F515" s="133" t="n">
        <v>-1689152975.918</v>
      </c>
    </row>
    <row r="516" customFormat="false" ht="17.25" hidden="false" customHeight="true" outlineLevel="0" collapsed="false">
      <c r="A516" s="130" t="s">
        <v>129</v>
      </c>
      <c r="B516" s="131" t="n">
        <v>70800000</v>
      </c>
      <c r="C516" s="132" t="s">
        <v>500</v>
      </c>
      <c r="D516" s="133" t="n">
        <v>0</v>
      </c>
      <c r="E516" s="133" t="n">
        <v>31942379.3807</v>
      </c>
      <c r="F516" s="133" t="n">
        <v>-31942379.3807</v>
      </c>
    </row>
    <row r="517" customFormat="false" ht="17.25" hidden="false" customHeight="true" outlineLevel="0" collapsed="false">
      <c r="A517" s="130" t="s">
        <v>129</v>
      </c>
      <c r="B517" s="131" t="n">
        <v>70900000</v>
      </c>
      <c r="C517" s="132" t="s">
        <v>501</v>
      </c>
      <c r="D517" s="133" t="n">
        <v>191140191.1634</v>
      </c>
      <c r="E517" s="133" t="n">
        <v>0</v>
      </c>
      <c r="F517" s="133" t="n">
        <v>191140191.1634</v>
      </c>
    </row>
    <row r="518" customFormat="false" ht="17.25" hidden="false" customHeight="true" outlineLevel="0" collapsed="false">
      <c r="A518" s="130" t="s">
        <v>129</v>
      </c>
      <c r="B518" s="131" t="n">
        <v>71355000</v>
      </c>
      <c r="C518" s="132" t="s">
        <v>1143</v>
      </c>
      <c r="D518" s="133" t="n">
        <v>0</v>
      </c>
      <c r="E518" s="133" t="n">
        <v>73664957.4</v>
      </c>
      <c r="F518" s="133" t="n">
        <v>-73664957.4</v>
      </c>
    </row>
    <row r="519" customFormat="false" ht="17.25" hidden="false" customHeight="true" outlineLevel="0" collapsed="false">
      <c r="A519" s="130" t="s">
        <v>129</v>
      </c>
      <c r="B519" s="131" t="n">
        <v>75200000</v>
      </c>
      <c r="C519" s="132" t="s">
        <v>502</v>
      </c>
      <c r="D519" s="133" t="n">
        <v>0</v>
      </c>
      <c r="E519" s="133" t="n">
        <v>53308213.33</v>
      </c>
      <c r="F519" s="133" t="n">
        <v>-53308213.33</v>
      </c>
    </row>
    <row r="520" customFormat="false" ht="17.25" hidden="false" customHeight="true" outlineLevel="0" collapsed="false">
      <c r="A520" s="130" t="s">
        <v>129</v>
      </c>
      <c r="B520" s="131" t="n">
        <v>75800000</v>
      </c>
      <c r="C520" s="132" t="s">
        <v>211</v>
      </c>
      <c r="D520" s="133" t="n">
        <v>0</v>
      </c>
      <c r="E520" s="133" t="n">
        <v>532372427.6314</v>
      </c>
      <c r="F520" s="133" t="n">
        <v>-532372427.6314</v>
      </c>
    </row>
    <row r="521" customFormat="false" ht="17.25" hidden="false" customHeight="true" outlineLevel="0" collapsed="false">
      <c r="A521" s="130" t="s">
        <v>129</v>
      </c>
      <c r="B521" s="131" t="n">
        <v>75810000</v>
      </c>
      <c r="C521" s="132" t="s">
        <v>551</v>
      </c>
      <c r="D521" s="133" t="n">
        <v>0</v>
      </c>
      <c r="E521" s="133" t="n">
        <v>27983400</v>
      </c>
      <c r="F521" s="133" t="n">
        <v>-27983400</v>
      </c>
    </row>
    <row r="522" customFormat="false" ht="17.25" hidden="false" customHeight="true" outlineLevel="0" collapsed="false">
      <c r="A522" s="130" t="s">
        <v>129</v>
      </c>
      <c r="B522" s="131" t="n">
        <v>75820000</v>
      </c>
      <c r="C522" s="132" t="s">
        <v>1146</v>
      </c>
      <c r="D522" s="133" t="n">
        <v>0</v>
      </c>
      <c r="E522" s="133" t="n">
        <v>18000005.44</v>
      </c>
      <c r="F522" s="133" t="n">
        <v>-18000005.44</v>
      </c>
    </row>
    <row r="523" customFormat="false" ht="17.25" hidden="false" customHeight="true" outlineLevel="0" collapsed="false">
      <c r="A523" s="130" t="s">
        <v>129</v>
      </c>
      <c r="B523" s="131" t="n">
        <v>75830000</v>
      </c>
      <c r="C523" s="132" t="s">
        <v>1147</v>
      </c>
      <c r="D523" s="133" t="n">
        <v>0</v>
      </c>
      <c r="E523" s="133" t="n">
        <v>868545581.62</v>
      </c>
      <c r="F523" s="133" t="n">
        <v>-868545581.62</v>
      </c>
    </row>
    <row r="524" customFormat="false" ht="17.25" hidden="false" customHeight="true" outlineLevel="0" collapsed="false">
      <c r="A524" s="130" t="s">
        <v>129</v>
      </c>
      <c r="B524" s="131" t="n">
        <v>75840000</v>
      </c>
      <c r="C524" s="132" t="s">
        <v>1148</v>
      </c>
      <c r="D524" s="133" t="n">
        <v>0</v>
      </c>
      <c r="E524" s="133" t="n">
        <v>90408498.74</v>
      </c>
      <c r="F524" s="133" t="n">
        <v>-90408498.74</v>
      </c>
    </row>
    <row r="525" customFormat="false" ht="17.25" hidden="false" customHeight="true" outlineLevel="0" collapsed="false">
      <c r="A525" s="130" t="s">
        <v>129</v>
      </c>
      <c r="B525" s="131" t="n">
        <v>76500000</v>
      </c>
      <c r="C525" s="132" t="s">
        <v>505</v>
      </c>
      <c r="D525" s="133" t="n">
        <v>0</v>
      </c>
      <c r="E525" s="133" t="n">
        <v>4790.5</v>
      </c>
      <c r="F525" s="133" t="n">
        <v>-4790.5</v>
      </c>
    </row>
    <row r="526" customFormat="false" ht="17.25" hidden="false" customHeight="true" outlineLevel="0" collapsed="false">
      <c r="A526" s="130" t="s">
        <v>129</v>
      </c>
      <c r="B526" s="131" t="n">
        <v>76600000</v>
      </c>
      <c r="C526" s="132" t="s">
        <v>213</v>
      </c>
      <c r="D526" s="133" t="n">
        <v>0</v>
      </c>
      <c r="E526" s="133" t="n">
        <v>85398613.0872</v>
      </c>
      <c r="F526" s="133" t="n">
        <v>-85398613.0872</v>
      </c>
    </row>
    <row r="527" customFormat="false" ht="17.25" hidden="false" customHeight="true" outlineLevel="0" collapsed="false">
      <c r="A527" s="130" t="s">
        <v>129</v>
      </c>
      <c r="B527" s="131" t="n">
        <v>78150000</v>
      </c>
      <c r="C527" s="132" t="s">
        <v>1156</v>
      </c>
      <c r="D527" s="133" t="n">
        <v>0</v>
      </c>
      <c r="E527" s="133" t="n">
        <v>200323996.22</v>
      </c>
      <c r="F527" s="133" t="n">
        <v>-200323996.22</v>
      </c>
    </row>
    <row r="528" customFormat="false" ht="17.25" hidden="false" customHeight="true" outlineLevel="0" collapsed="false">
      <c r="A528" s="130" t="s">
        <v>105</v>
      </c>
      <c r="B528" s="131" t="n">
        <v>10100000</v>
      </c>
      <c r="C528" s="132" t="s">
        <v>1</v>
      </c>
      <c r="D528" s="133" t="n">
        <v>0</v>
      </c>
      <c r="E528" s="133" t="n">
        <v>4000000000</v>
      </c>
      <c r="F528" s="133" t="n">
        <v>-4000000000</v>
      </c>
    </row>
    <row r="529" customFormat="false" ht="17.25" hidden="false" customHeight="true" outlineLevel="0" collapsed="false">
      <c r="A529" s="130" t="s">
        <v>105</v>
      </c>
      <c r="B529" s="131" t="n">
        <v>10610000</v>
      </c>
      <c r="C529" s="132" t="s">
        <v>214</v>
      </c>
      <c r="D529" s="133" t="n">
        <v>0</v>
      </c>
      <c r="E529" s="133" t="n">
        <v>400000000</v>
      </c>
      <c r="F529" s="133" t="n">
        <v>-400000000</v>
      </c>
    </row>
    <row r="530" customFormat="false" ht="17.25" hidden="false" customHeight="true" outlineLevel="0" collapsed="false">
      <c r="A530" s="130" t="s">
        <v>105</v>
      </c>
      <c r="B530" s="131" t="n">
        <v>10620000</v>
      </c>
      <c r="C530" s="132" t="s">
        <v>2708</v>
      </c>
      <c r="D530" s="133" t="n">
        <v>0</v>
      </c>
      <c r="E530" s="133" t="n">
        <v>453421850.64</v>
      </c>
      <c r="F530" s="133" t="n">
        <v>-453421850.64</v>
      </c>
    </row>
    <row r="531" customFormat="false" ht="17.25" hidden="false" customHeight="true" outlineLevel="0" collapsed="false">
      <c r="A531" s="130" t="s">
        <v>105</v>
      </c>
      <c r="B531" s="131" t="n">
        <v>11000000</v>
      </c>
      <c r="C531" s="132" t="s">
        <v>215</v>
      </c>
      <c r="D531" s="133" t="n">
        <v>0</v>
      </c>
      <c r="E531" s="133" t="n">
        <v>20417021112.92</v>
      </c>
      <c r="F531" s="133" t="n">
        <v>-20417021112.92</v>
      </c>
    </row>
    <row r="532" customFormat="false" ht="17.25" hidden="false" customHeight="true" outlineLevel="0" collapsed="false">
      <c r="A532" s="130" t="s">
        <v>105</v>
      </c>
      <c r="B532" s="131" t="n">
        <v>16100000</v>
      </c>
      <c r="C532" s="132" t="s">
        <v>216</v>
      </c>
      <c r="D532" s="133" t="n">
        <v>0</v>
      </c>
      <c r="E532" s="133" t="n">
        <v>913586397.73</v>
      </c>
      <c r="F532" s="133" t="n">
        <v>-913586397.73</v>
      </c>
    </row>
    <row r="533" customFormat="false" ht="17.25" hidden="false" customHeight="true" outlineLevel="0" collapsed="false">
      <c r="A533" s="130" t="s">
        <v>105</v>
      </c>
      <c r="B533" s="131" t="n">
        <v>16130000</v>
      </c>
      <c r="C533" s="132" t="s">
        <v>218</v>
      </c>
      <c r="D533" s="133" t="n">
        <v>0</v>
      </c>
      <c r="E533" s="133" t="n">
        <v>3622868873.04</v>
      </c>
      <c r="F533" s="133" t="n">
        <v>-3622868873.04</v>
      </c>
    </row>
    <row r="534" customFormat="false" ht="17.25" hidden="false" customHeight="true" outlineLevel="0" collapsed="false">
      <c r="A534" s="130" t="s">
        <v>105</v>
      </c>
      <c r="B534" s="131" t="n">
        <v>16430000</v>
      </c>
      <c r="C534" s="132" t="s">
        <v>223</v>
      </c>
      <c r="D534" s="133" t="n">
        <v>0</v>
      </c>
      <c r="E534" s="133" t="n">
        <v>397344152.64</v>
      </c>
      <c r="F534" s="133" t="n">
        <v>-397344152.64</v>
      </c>
    </row>
    <row r="535" customFormat="false" ht="17.25" hidden="false" customHeight="true" outlineLevel="0" collapsed="false">
      <c r="A535" s="130" t="s">
        <v>105</v>
      </c>
      <c r="B535" s="131" t="n">
        <v>20400000</v>
      </c>
      <c r="C535" s="132" t="s">
        <v>5</v>
      </c>
      <c r="D535" s="133" t="n">
        <v>89779560.36</v>
      </c>
      <c r="E535" s="133" t="n">
        <v>0</v>
      </c>
      <c r="F535" s="133" t="n">
        <v>89779560.36</v>
      </c>
    </row>
    <row r="536" customFormat="false" ht="17.25" hidden="false" customHeight="true" outlineLevel="0" collapsed="false">
      <c r="A536" s="130" t="s">
        <v>105</v>
      </c>
      <c r="B536" s="131" t="n">
        <v>20800000</v>
      </c>
      <c r="C536" s="132" t="s">
        <v>1457</v>
      </c>
      <c r="D536" s="133" t="n">
        <v>11536530</v>
      </c>
      <c r="E536" s="133" t="n">
        <v>0</v>
      </c>
      <c r="F536" s="133" t="n">
        <v>11536530</v>
      </c>
    </row>
    <row r="537" customFormat="false" ht="17.25" hidden="false" customHeight="true" outlineLevel="0" collapsed="false">
      <c r="A537" s="130" t="s">
        <v>105</v>
      </c>
      <c r="B537" s="131" t="n">
        <v>21300000</v>
      </c>
      <c r="C537" s="132" t="s">
        <v>226</v>
      </c>
      <c r="D537" s="133" t="n">
        <v>92084865.13</v>
      </c>
      <c r="E537" s="133" t="n">
        <v>0</v>
      </c>
      <c r="F537" s="133" t="n">
        <v>92084865.13</v>
      </c>
    </row>
    <row r="538" customFormat="false" ht="17.25" hidden="false" customHeight="true" outlineLevel="0" collapsed="false">
      <c r="A538" s="130" t="s">
        <v>105</v>
      </c>
      <c r="B538" s="131" t="n">
        <v>21540000</v>
      </c>
      <c r="C538" s="132" t="s">
        <v>229</v>
      </c>
      <c r="D538" s="133" t="n">
        <v>1096364968.58</v>
      </c>
      <c r="E538" s="133" t="n">
        <v>0</v>
      </c>
      <c r="F538" s="133" t="n">
        <v>1096364968.58</v>
      </c>
    </row>
    <row r="539" customFormat="false" ht="17.25" hidden="false" customHeight="true" outlineLevel="0" collapsed="false">
      <c r="A539" s="130" t="s">
        <v>105</v>
      </c>
      <c r="B539" s="131" t="n">
        <v>21830000</v>
      </c>
      <c r="C539" s="132" t="s">
        <v>11</v>
      </c>
      <c r="D539" s="133" t="n">
        <v>983831737.46</v>
      </c>
      <c r="E539" s="133" t="n">
        <v>0</v>
      </c>
      <c r="F539" s="133" t="n">
        <v>983831737.46</v>
      </c>
    </row>
    <row r="540" customFormat="false" ht="17.25" hidden="false" customHeight="true" outlineLevel="0" collapsed="false">
      <c r="A540" s="130" t="s">
        <v>105</v>
      </c>
      <c r="B540" s="131" t="n">
        <v>21200000</v>
      </c>
      <c r="C540" s="132" t="s">
        <v>225</v>
      </c>
      <c r="D540" s="133" t="n">
        <v>9054500</v>
      </c>
      <c r="E540" s="133" t="n">
        <v>0</v>
      </c>
      <c r="F540" s="133" t="n">
        <v>9054500</v>
      </c>
    </row>
    <row r="541" customFormat="false" ht="17.25" hidden="false" customHeight="true" outlineLevel="0" collapsed="false">
      <c r="A541" s="130" t="s">
        <v>105</v>
      </c>
      <c r="B541" s="131" t="n">
        <v>21500000</v>
      </c>
      <c r="C541" s="132" t="s">
        <v>227</v>
      </c>
      <c r="D541" s="133" t="n">
        <v>709415933.84</v>
      </c>
      <c r="E541" s="133" t="n">
        <v>0</v>
      </c>
      <c r="F541" s="133" t="n">
        <v>709415933.84</v>
      </c>
    </row>
    <row r="542" customFormat="false" ht="17.25" hidden="false" customHeight="true" outlineLevel="0" collapsed="false">
      <c r="A542" s="130" t="s">
        <v>105</v>
      </c>
      <c r="B542" s="131" t="n">
        <v>21520000</v>
      </c>
      <c r="C542" s="132" t="s">
        <v>230</v>
      </c>
      <c r="D542" s="133" t="n">
        <v>61223064.07</v>
      </c>
      <c r="E542" s="133" t="n">
        <v>0</v>
      </c>
      <c r="F542" s="133" t="n">
        <v>61223064.07</v>
      </c>
    </row>
    <row r="543" customFormat="false" ht="17.25" hidden="false" customHeight="true" outlineLevel="0" collapsed="false">
      <c r="A543" s="130" t="s">
        <v>105</v>
      </c>
      <c r="B543" s="131" t="n">
        <v>21820000</v>
      </c>
      <c r="C543" s="132" t="s">
        <v>10</v>
      </c>
      <c r="D543" s="133" t="n">
        <v>111472390.74</v>
      </c>
      <c r="E543" s="133" t="n">
        <v>0</v>
      </c>
      <c r="F543" s="133" t="n">
        <v>111472390.74</v>
      </c>
    </row>
    <row r="544" customFormat="false" ht="17.25" hidden="false" customHeight="true" outlineLevel="0" collapsed="false">
      <c r="A544" s="130" t="s">
        <v>105</v>
      </c>
      <c r="B544" s="131" t="n">
        <v>21840000</v>
      </c>
      <c r="C544" s="132" t="s">
        <v>12</v>
      </c>
      <c r="D544" s="133" t="n">
        <v>350375927.24</v>
      </c>
      <c r="E544" s="133" t="n">
        <v>0</v>
      </c>
      <c r="F544" s="133" t="n">
        <v>350375927.24</v>
      </c>
    </row>
    <row r="545" customFormat="false" ht="17.25" hidden="false" customHeight="true" outlineLevel="0" collapsed="false">
      <c r="A545" s="130" t="s">
        <v>105</v>
      </c>
      <c r="B545" s="131" t="n">
        <v>23200000</v>
      </c>
      <c r="C545" s="132" t="s">
        <v>236</v>
      </c>
      <c r="D545" s="133" t="n">
        <v>83645516.39</v>
      </c>
      <c r="E545" s="133" t="n">
        <v>0</v>
      </c>
      <c r="F545" s="133" t="n">
        <v>83645516.39</v>
      </c>
    </row>
    <row r="546" customFormat="false" ht="17.25" hidden="false" customHeight="true" outlineLevel="0" collapsed="false">
      <c r="A546" s="130" t="s">
        <v>105</v>
      </c>
      <c r="B546" s="131" t="n">
        <v>26100000</v>
      </c>
      <c r="C546" s="132" t="s">
        <v>13</v>
      </c>
      <c r="D546" s="133" t="n">
        <v>436085930.27</v>
      </c>
      <c r="E546" s="133" t="n">
        <v>0</v>
      </c>
      <c r="F546" s="133" t="n">
        <v>436085930.27</v>
      </c>
    </row>
    <row r="547" customFormat="false" ht="17.25" hidden="false" customHeight="true" outlineLevel="0" collapsed="false">
      <c r="A547" s="130" t="s">
        <v>105</v>
      </c>
      <c r="B547" s="131" t="n">
        <v>27500000</v>
      </c>
      <c r="C547" s="132" t="s">
        <v>14</v>
      </c>
      <c r="D547" s="133" t="n">
        <v>210579759.56</v>
      </c>
      <c r="E547" s="133" t="n">
        <v>0</v>
      </c>
      <c r="F547" s="133" t="n">
        <v>210579759.56</v>
      </c>
    </row>
    <row r="548" customFormat="false" ht="17.25" hidden="false" customHeight="true" outlineLevel="0" collapsed="false">
      <c r="A548" s="130" t="s">
        <v>105</v>
      </c>
      <c r="B548" s="131" t="n">
        <v>28040000</v>
      </c>
      <c r="C548" s="132" t="s">
        <v>239</v>
      </c>
      <c r="D548" s="133" t="n">
        <v>0</v>
      </c>
      <c r="E548" s="133" t="n">
        <v>66952203.48</v>
      </c>
      <c r="F548" s="133" t="n">
        <v>-66952203.48</v>
      </c>
    </row>
    <row r="549" customFormat="false" ht="17.25" hidden="false" customHeight="true" outlineLevel="0" collapsed="false">
      <c r="A549" s="130" t="s">
        <v>105</v>
      </c>
      <c r="B549" s="131" t="n">
        <v>28080000</v>
      </c>
      <c r="C549" s="132" t="s">
        <v>579</v>
      </c>
      <c r="D549" s="133" t="n">
        <v>0</v>
      </c>
      <c r="E549" s="133" t="n">
        <v>913308.63</v>
      </c>
      <c r="F549" s="133" t="n">
        <v>-913308.63</v>
      </c>
    </row>
    <row r="550" customFormat="false" ht="17.25" hidden="false" customHeight="true" outlineLevel="0" collapsed="false">
      <c r="A550" s="130" t="s">
        <v>105</v>
      </c>
      <c r="B550" s="131" t="n">
        <v>28120000</v>
      </c>
      <c r="C550" s="132" t="s">
        <v>241</v>
      </c>
      <c r="D550" s="133" t="n">
        <v>0</v>
      </c>
      <c r="E550" s="133" t="n">
        <v>2385289.86</v>
      </c>
      <c r="F550" s="133" t="n">
        <v>-2385289.86</v>
      </c>
    </row>
    <row r="551" customFormat="false" ht="17.25" hidden="false" customHeight="true" outlineLevel="0" collapsed="false">
      <c r="A551" s="130" t="s">
        <v>105</v>
      </c>
      <c r="B551" s="131" t="n">
        <v>28130000</v>
      </c>
      <c r="C551" s="132" t="s">
        <v>242</v>
      </c>
      <c r="D551" s="133" t="n">
        <v>0</v>
      </c>
      <c r="E551" s="133" t="n">
        <v>60485036.98</v>
      </c>
      <c r="F551" s="133" t="n">
        <v>-60485036.98</v>
      </c>
    </row>
    <row r="552" customFormat="false" ht="17.25" hidden="false" customHeight="true" outlineLevel="0" collapsed="false">
      <c r="A552" s="130" t="s">
        <v>105</v>
      </c>
      <c r="B552" s="131" t="n">
        <v>28150000</v>
      </c>
      <c r="C552" s="132" t="s">
        <v>243</v>
      </c>
      <c r="D552" s="133" t="n">
        <v>0</v>
      </c>
      <c r="E552" s="133" t="n">
        <v>446977391.45</v>
      </c>
      <c r="F552" s="133" t="n">
        <v>-446977391.45</v>
      </c>
    </row>
    <row r="553" customFormat="false" ht="17.25" hidden="false" customHeight="true" outlineLevel="0" collapsed="false">
      <c r="A553" s="130" t="s">
        <v>105</v>
      </c>
      <c r="B553" s="131" t="n">
        <v>28152000</v>
      </c>
      <c r="C553" s="132" t="s">
        <v>584</v>
      </c>
      <c r="D553" s="133" t="n">
        <v>0</v>
      </c>
      <c r="E553" s="133" t="n">
        <v>60084471.59</v>
      </c>
      <c r="F553" s="133" t="n">
        <v>-60084471.59</v>
      </c>
    </row>
    <row r="554" customFormat="false" ht="17.25" hidden="false" customHeight="true" outlineLevel="0" collapsed="false">
      <c r="A554" s="130" t="s">
        <v>105</v>
      </c>
      <c r="B554" s="131" t="n">
        <v>28154000</v>
      </c>
      <c r="C554" s="132" t="s">
        <v>248</v>
      </c>
      <c r="D554" s="133" t="n">
        <v>0</v>
      </c>
      <c r="E554" s="133" t="n">
        <v>582479327.79</v>
      </c>
      <c r="F554" s="133" t="n">
        <v>-582479327.79</v>
      </c>
    </row>
    <row r="555" customFormat="false" ht="17.25" hidden="false" customHeight="true" outlineLevel="0" collapsed="false">
      <c r="A555" s="130" t="s">
        <v>105</v>
      </c>
      <c r="B555" s="131" t="n">
        <v>28182000</v>
      </c>
      <c r="C555" s="132" t="s">
        <v>17</v>
      </c>
      <c r="D555" s="133" t="n">
        <v>0</v>
      </c>
      <c r="E555" s="133" t="n">
        <v>258282646.36</v>
      </c>
      <c r="F555" s="133" t="n">
        <v>-258282646.36</v>
      </c>
    </row>
    <row r="556" customFormat="false" ht="17.25" hidden="false" customHeight="true" outlineLevel="0" collapsed="false">
      <c r="A556" s="130" t="s">
        <v>105</v>
      </c>
      <c r="B556" s="131" t="n">
        <v>28183000</v>
      </c>
      <c r="C556" s="132" t="s">
        <v>18</v>
      </c>
      <c r="D556" s="133" t="n">
        <v>0</v>
      </c>
      <c r="E556" s="133" t="n">
        <v>778682853.27</v>
      </c>
      <c r="F556" s="133" t="n">
        <v>-778682853.27</v>
      </c>
    </row>
    <row r="557" customFormat="false" ht="17.25" hidden="false" customHeight="true" outlineLevel="0" collapsed="false">
      <c r="A557" s="130" t="s">
        <v>105</v>
      </c>
      <c r="B557" s="131" t="n">
        <v>28184000</v>
      </c>
      <c r="C557" s="132" t="s">
        <v>19</v>
      </c>
      <c r="D557" s="133" t="n">
        <v>0</v>
      </c>
      <c r="E557" s="133" t="n">
        <v>2810305.02</v>
      </c>
      <c r="F557" s="133" t="n">
        <v>-2810305.02</v>
      </c>
    </row>
    <row r="558" customFormat="false" ht="17.25" hidden="false" customHeight="true" outlineLevel="0" collapsed="false">
      <c r="A558" s="130" t="s">
        <v>105</v>
      </c>
      <c r="B558" s="131" t="n">
        <v>31000000</v>
      </c>
      <c r="C558" s="132" t="s">
        <v>251</v>
      </c>
      <c r="D558" s="133" t="n">
        <v>165619035.68</v>
      </c>
      <c r="E558" s="133" t="n">
        <v>0</v>
      </c>
      <c r="F558" s="133" t="n">
        <v>165619035.68</v>
      </c>
    </row>
    <row r="559" customFormat="false" ht="17.25" hidden="false" customHeight="true" outlineLevel="0" collapsed="false">
      <c r="A559" s="130" t="s">
        <v>105</v>
      </c>
      <c r="B559" s="131" t="n">
        <v>35500000</v>
      </c>
      <c r="C559" s="132" t="s">
        <v>591</v>
      </c>
      <c r="D559" s="133" t="n">
        <v>175134923.87</v>
      </c>
      <c r="E559" s="133" t="n">
        <v>0</v>
      </c>
      <c r="F559" s="133" t="n">
        <v>175134923.87</v>
      </c>
    </row>
    <row r="560" customFormat="false" ht="17.25" hidden="false" customHeight="true" outlineLevel="0" collapsed="false">
      <c r="A560" s="130" t="s">
        <v>105</v>
      </c>
      <c r="B560" s="131" t="n">
        <v>37100000</v>
      </c>
      <c r="C560" s="132" t="s">
        <v>593</v>
      </c>
      <c r="D560" s="133" t="n">
        <v>20706714340.28</v>
      </c>
      <c r="E560" s="133" t="n">
        <v>0</v>
      </c>
      <c r="F560" s="133" t="n">
        <v>20706714340.28</v>
      </c>
    </row>
    <row r="561" customFormat="false" ht="17.25" hidden="false" customHeight="true" outlineLevel="0" collapsed="false">
      <c r="A561" s="130" t="s">
        <v>105</v>
      </c>
      <c r="B561" s="131" t="n">
        <v>38000000</v>
      </c>
      <c r="C561" s="132" t="s">
        <v>595</v>
      </c>
      <c r="D561" s="133" t="n">
        <v>6240195359.95</v>
      </c>
      <c r="E561" s="133" t="n">
        <v>0</v>
      </c>
      <c r="F561" s="133" t="n">
        <v>6240195359.95</v>
      </c>
    </row>
    <row r="562" customFormat="false" ht="17.25" hidden="false" customHeight="true" outlineLevel="0" collapsed="false">
      <c r="A562" s="130" t="s">
        <v>105</v>
      </c>
      <c r="B562" s="131" t="n">
        <v>40110000</v>
      </c>
      <c r="C562" s="132" t="s">
        <v>21</v>
      </c>
      <c r="D562" s="133" t="n">
        <v>0</v>
      </c>
      <c r="E562" s="133" t="n">
        <v>1861090668.14</v>
      </c>
      <c r="F562" s="133" t="n">
        <v>-1861090668.14</v>
      </c>
    </row>
    <row r="563" customFormat="false" ht="17.25" hidden="false" customHeight="true" outlineLevel="0" collapsed="false">
      <c r="A563" s="130" t="s">
        <v>105</v>
      </c>
      <c r="B563" s="131" t="n">
        <v>40120000</v>
      </c>
      <c r="C563" s="132" t="s">
        <v>23</v>
      </c>
      <c r="D563" s="133" t="n">
        <v>0</v>
      </c>
      <c r="E563" s="133" t="n">
        <v>10163479955.6744</v>
      </c>
      <c r="F563" s="133" t="n">
        <v>-10163479955.6744</v>
      </c>
    </row>
    <row r="564" customFormat="false" ht="17.25" hidden="false" customHeight="true" outlineLevel="0" collapsed="false">
      <c r="A564" s="130" t="s">
        <v>105</v>
      </c>
      <c r="B564" s="131" t="n">
        <v>40310000</v>
      </c>
      <c r="C564" s="132" t="s">
        <v>254</v>
      </c>
      <c r="D564" s="133" t="n">
        <v>0</v>
      </c>
      <c r="E564" s="133" t="n">
        <v>2018527323.91</v>
      </c>
      <c r="F564" s="133" t="n">
        <v>-2018527323.91</v>
      </c>
    </row>
    <row r="565" customFormat="false" ht="17.25" hidden="false" customHeight="true" outlineLevel="0" collapsed="false">
      <c r="A565" s="130" t="s">
        <v>105</v>
      </c>
      <c r="B565" s="131" t="n">
        <v>40810000</v>
      </c>
      <c r="C565" s="132" t="s">
        <v>26</v>
      </c>
      <c r="D565" s="133" t="n">
        <v>0</v>
      </c>
      <c r="E565" s="133" t="n">
        <v>295219869.9</v>
      </c>
      <c r="F565" s="133" t="n">
        <v>-295219869.9</v>
      </c>
    </row>
    <row r="566" customFormat="false" ht="17.25" hidden="false" customHeight="true" outlineLevel="0" collapsed="false">
      <c r="A566" s="130" t="s">
        <v>105</v>
      </c>
      <c r="B566" s="131" t="n">
        <v>40910000</v>
      </c>
      <c r="C566" s="132" t="s">
        <v>2945</v>
      </c>
      <c r="D566" s="133" t="n">
        <v>688436491.69</v>
      </c>
      <c r="E566" s="133" t="n">
        <v>0</v>
      </c>
      <c r="F566" s="133" t="n">
        <v>688436491.69</v>
      </c>
    </row>
    <row r="567" customFormat="false" ht="17.25" hidden="false" customHeight="true" outlineLevel="0" collapsed="false">
      <c r="A567" s="130" t="s">
        <v>105</v>
      </c>
      <c r="B567" s="131" t="n">
        <v>41100000</v>
      </c>
      <c r="C567" s="132" t="s">
        <v>28</v>
      </c>
      <c r="D567" s="133" t="n">
        <v>16384608435.69</v>
      </c>
      <c r="E567" s="133" t="n">
        <v>0</v>
      </c>
      <c r="F567" s="133" t="n">
        <v>16384608435.69</v>
      </c>
    </row>
    <row r="568" customFormat="false" ht="17.25" hidden="false" customHeight="true" outlineLevel="0" collapsed="false">
      <c r="A568" s="130" t="s">
        <v>105</v>
      </c>
      <c r="B568" s="131" t="n">
        <v>41310000</v>
      </c>
      <c r="C568" s="132" t="s">
        <v>264</v>
      </c>
      <c r="D568" s="133" t="n">
        <v>538869591.96</v>
      </c>
      <c r="E568" s="133" t="n">
        <v>0</v>
      </c>
      <c r="F568" s="133" t="n">
        <v>538869591.96</v>
      </c>
    </row>
    <row r="569" customFormat="false" ht="17.25" hidden="false" customHeight="true" outlineLevel="0" collapsed="false">
      <c r="A569" s="130" t="s">
        <v>105</v>
      </c>
      <c r="B569" s="131" t="n">
        <v>41600000</v>
      </c>
      <c r="C569" s="132" t="s">
        <v>265</v>
      </c>
      <c r="D569" s="133" t="n">
        <v>2611802666.35</v>
      </c>
      <c r="E569" s="133" t="n">
        <v>0</v>
      </c>
      <c r="F569" s="133" t="n">
        <v>2611802666.35</v>
      </c>
    </row>
    <row r="570" customFormat="false" ht="17.25" hidden="false" customHeight="true" outlineLevel="0" collapsed="false">
      <c r="A570" s="130" t="s">
        <v>105</v>
      </c>
      <c r="B570" s="131" t="n">
        <v>41910000</v>
      </c>
      <c r="C570" s="132" t="s">
        <v>267</v>
      </c>
      <c r="D570" s="133" t="n">
        <v>0</v>
      </c>
      <c r="E570" s="133" t="n">
        <v>224599.74</v>
      </c>
      <c r="F570" s="133" t="n">
        <v>-224599.74</v>
      </c>
    </row>
    <row r="571" customFormat="false" ht="17.25" hidden="false" customHeight="true" outlineLevel="0" collapsed="false">
      <c r="A571" s="130" t="s">
        <v>105</v>
      </c>
      <c r="B571" s="131" t="n">
        <v>42110000</v>
      </c>
      <c r="C571" s="132" t="s">
        <v>30</v>
      </c>
      <c r="D571" s="133" t="n">
        <v>2214296.83</v>
      </c>
      <c r="E571" s="133" t="n">
        <v>0</v>
      </c>
      <c r="F571" s="133" t="n">
        <v>2214296.83</v>
      </c>
    </row>
    <row r="572" customFormat="false" ht="17.25" hidden="false" customHeight="true" outlineLevel="0" collapsed="false">
      <c r="A572" s="130" t="s">
        <v>105</v>
      </c>
      <c r="B572" s="131" t="n">
        <v>42510000</v>
      </c>
      <c r="C572" s="132" t="s">
        <v>31</v>
      </c>
      <c r="D572" s="133" t="n">
        <v>2097110.65</v>
      </c>
      <c r="E572" s="133" t="n">
        <v>0</v>
      </c>
      <c r="F572" s="133" t="n">
        <v>2097110.65</v>
      </c>
    </row>
    <row r="573" customFormat="false" ht="17.25" hidden="false" customHeight="true" outlineLevel="0" collapsed="false">
      <c r="A573" s="130" t="s">
        <v>105</v>
      </c>
      <c r="B573" s="131" t="n">
        <v>42520000</v>
      </c>
      <c r="C573" s="132" t="s">
        <v>272</v>
      </c>
      <c r="D573" s="133" t="n">
        <v>15039833.38</v>
      </c>
      <c r="E573" s="133" t="n">
        <v>0</v>
      </c>
      <c r="F573" s="133" t="n">
        <v>15039833.38</v>
      </c>
    </row>
    <row r="574" customFormat="false" ht="17.25" hidden="false" customHeight="true" outlineLevel="0" collapsed="false">
      <c r="A574" s="130" t="s">
        <v>105</v>
      </c>
      <c r="B574" s="131" t="n">
        <v>42540000</v>
      </c>
      <c r="C574" s="132" t="s">
        <v>283</v>
      </c>
      <c r="D574" s="133" t="n">
        <v>1005666.73</v>
      </c>
      <c r="E574" s="133" t="n">
        <v>0</v>
      </c>
      <c r="F574" s="133" t="n">
        <v>1005666.73</v>
      </c>
    </row>
    <row r="575" customFormat="false" ht="17.25" hidden="false" customHeight="true" outlineLevel="0" collapsed="false">
      <c r="A575" s="130" t="s">
        <v>105</v>
      </c>
      <c r="B575" s="131" t="n">
        <v>42800000</v>
      </c>
      <c r="C575" s="132" t="s">
        <v>274</v>
      </c>
      <c r="D575" s="133" t="n">
        <v>0</v>
      </c>
      <c r="E575" s="133" t="n">
        <v>121247723</v>
      </c>
      <c r="F575" s="133" t="n">
        <v>-121247723</v>
      </c>
    </row>
    <row r="576" customFormat="false" ht="17.25" hidden="false" customHeight="true" outlineLevel="0" collapsed="false">
      <c r="A576" s="130" t="s">
        <v>105</v>
      </c>
      <c r="B576" s="131" t="n">
        <v>43100000</v>
      </c>
      <c r="C576" s="132" t="s">
        <v>35</v>
      </c>
      <c r="D576" s="133" t="n">
        <v>0</v>
      </c>
      <c r="E576" s="133" t="n">
        <v>64050124.25</v>
      </c>
      <c r="F576" s="133" t="n">
        <v>-64050124.25</v>
      </c>
    </row>
    <row r="577" customFormat="false" ht="17.25" hidden="false" customHeight="true" outlineLevel="0" collapsed="false">
      <c r="A577" s="130" t="s">
        <v>105</v>
      </c>
      <c r="B577" s="131" t="n">
        <v>43110000</v>
      </c>
      <c r="C577" s="132" t="s">
        <v>275</v>
      </c>
      <c r="D577" s="133" t="n">
        <v>0</v>
      </c>
      <c r="E577" s="133" t="n">
        <v>1672000</v>
      </c>
      <c r="F577" s="133" t="n">
        <v>-1672000</v>
      </c>
    </row>
    <row r="578" customFormat="false" ht="17.25" hidden="false" customHeight="true" outlineLevel="0" collapsed="false">
      <c r="A578" s="130" t="s">
        <v>105</v>
      </c>
      <c r="B578" s="131" t="n">
        <v>43200000</v>
      </c>
      <c r="C578" s="132" t="s">
        <v>37</v>
      </c>
      <c r="D578" s="133" t="n">
        <v>0</v>
      </c>
      <c r="E578" s="133" t="n">
        <v>28062377.63</v>
      </c>
      <c r="F578" s="133" t="n">
        <v>-28062377.63</v>
      </c>
    </row>
    <row r="579" customFormat="false" ht="17.25" hidden="false" customHeight="true" outlineLevel="0" collapsed="false">
      <c r="A579" s="130" t="s">
        <v>105</v>
      </c>
      <c r="B579" s="131" t="n">
        <v>43300000</v>
      </c>
      <c r="C579" s="132" t="s">
        <v>38</v>
      </c>
      <c r="D579" s="133" t="n">
        <v>0</v>
      </c>
      <c r="E579" s="133" t="n">
        <v>4644269.13</v>
      </c>
      <c r="F579" s="133" t="n">
        <v>-4644269.13</v>
      </c>
    </row>
    <row r="580" customFormat="false" ht="17.25" hidden="false" customHeight="true" outlineLevel="0" collapsed="false">
      <c r="A580" s="130" t="s">
        <v>105</v>
      </c>
      <c r="B580" s="131" t="n">
        <v>43860000</v>
      </c>
      <c r="C580" s="132" t="s">
        <v>276</v>
      </c>
      <c r="D580" s="133" t="n">
        <v>16218457.86</v>
      </c>
      <c r="E580" s="133" t="n">
        <v>0</v>
      </c>
      <c r="F580" s="133" t="n">
        <v>16218457.86</v>
      </c>
    </row>
    <row r="581" customFormat="false" ht="17.25" hidden="false" customHeight="true" outlineLevel="0" collapsed="false">
      <c r="A581" s="130" t="s">
        <v>105</v>
      </c>
      <c r="B581" s="131" t="n">
        <v>44100000</v>
      </c>
      <c r="C581" s="132" t="s">
        <v>40</v>
      </c>
      <c r="D581" s="133" t="n">
        <v>0</v>
      </c>
      <c r="E581" s="133" t="n">
        <v>43139610</v>
      </c>
      <c r="F581" s="133" t="n">
        <v>-43139610</v>
      </c>
    </row>
    <row r="582" customFormat="false" ht="17.25" hidden="false" customHeight="true" outlineLevel="0" collapsed="false">
      <c r="A582" s="130" t="s">
        <v>105</v>
      </c>
      <c r="B582" s="131" t="n">
        <v>44400000</v>
      </c>
      <c r="C582" s="132" t="s">
        <v>281</v>
      </c>
      <c r="D582" s="133" t="n">
        <v>2057828005.77416</v>
      </c>
      <c r="E582" s="133" t="n">
        <v>0</v>
      </c>
      <c r="F582" s="133" t="n">
        <v>2057828005.77416</v>
      </c>
    </row>
    <row r="583" customFormat="false" ht="17.25" hidden="false" customHeight="true" outlineLevel="0" collapsed="false">
      <c r="A583" s="130" t="s">
        <v>105</v>
      </c>
      <c r="B583" s="131" t="n">
        <v>44411000</v>
      </c>
      <c r="C583" s="132" t="s">
        <v>42</v>
      </c>
      <c r="D583" s="133" t="n">
        <v>0</v>
      </c>
      <c r="E583" s="133" t="n">
        <v>161116.12</v>
      </c>
      <c r="F583" s="133" t="n">
        <v>-161116.12</v>
      </c>
    </row>
    <row r="584" customFormat="false" ht="17.25" hidden="false" customHeight="true" outlineLevel="0" collapsed="false">
      <c r="A584" s="130" t="s">
        <v>105</v>
      </c>
      <c r="B584" s="131" t="n">
        <v>44412000</v>
      </c>
      <c r="C584" s="132" t="s">
        <v>2047</v>
      </c>
      <c r="D584" s="133" t="n">
        <v>0</v>
      </c>
      <c r="E584" s="133" t="n">
        <v>1126589.23</v>
      </c>
      <c r="F584" s="133" t="n">
        <v>-1126589.23</v>
      </c>
    </row>
    <row r="585" customFormat="false" ht="17.25" hidden="false" customHeight="true" outlineLevel="0" collapsed="false">
      <c r="A585" s="130" t="s">
        <v>105</v>
      </c>
      <c r="B585" s="131" t="n">
        <v>44550000</v>
      </c>
      <c r="C585" s="132" t="s">
        <v>46</v>
      </c>
      <c r="D585" s="133" t="n">
        <v>416188978.56</v>
      </c>
      <c r="E585" s="133" t="n">
        <v>0</v>
      </c>
      <c r="F585" s="133" t="n">
        <v>416188978.56</v>
      </c>
    </row>
    <row r="586" customFormat="false" ht="17.25" hidden="false" customHeight="true" outlineLevel="0" collapsed="false">
      <c r="A586" s="130" t="s">
        <v>105</v>
      </c>
      <c r="B586" s="131" t="n">
        <v>44561000</v>
      </c>
      <c r="C586" s="132" t="s">
        <v>2457</v>
      </c>
      <c r="D586" s="133" t="n">
        <v>45169577.37</v>
      </c>
      <c r="E586" s="133" t="n">
        <v>0</v>
      </c>
      <c r="F586" s="133" t="n">
        <v>45169577.37</v>
      </c>
    </row>
    <row r="587" customFormat="false" ht="17.25" hidden="false" customHeight="true" outlineLevel="0" collapsed="false">
      <c r="A587" s="130" t="s">
        <v>105</v>
      </c>
      <c r="B587" s="131" t="n">
        <v>44571000</v>
      </c>
      <c r="C587" s="132" t="s">
        <v>52</v>
      </c>
      <c r="D587" s="133" t="n">
        <v>0</v>
      </c>
      <c r="E587" s="133" t="n">
        <v>25281466.55</v>
      </c>
      <c r="F587" s="133" t="n">
        <v>-25281466.55</v>
      </c>
    </row>
    <row r="588" customFormat="false" ht="17.25" hidden="false" customHeight="true" outlineLevel="0" collapsed="false">
      <c r="A588" s="130" t="s">
        <v>105</v>
      </c>
      <c r="B588" s="131" t="n">
        <v>44581000</v>
      </c>
      <c r="C588" s="132" t="s">
        <v>2952</v>
      </c>
      <c r="D588" s="133" t="n">
        <v>8886497.34</v>
      </c>
      <c r="E588" s="133" t="n">
        <v>0</v>
      </c>
      <c r="F588" s="133" t="n">
        <v>8886497.34</v>
      </c>
    </row>
    <row r="589" customFormat="false" ht="17.25" hidden="false" customHeight="true" outlineLevel="0" collapsed="false">
      <c r="A589" s="130" t="s">
        <v>105</v>
      </c>
      <c r="B589" s="131" t="n">
        <v>45120000</v>
      </c>
      <c r="C589" s="132" t="s">
        <v>104</v>
      </c>
      <c r="D589" s="133" t="n">
        <v>227800000</v>
      </c>
      <c r="E589" s="133" t="n">
        <v>0</v>
      </c>
      <c r="F589" s="133" t="n">
        <v>227800000</v>
      </c>
    </row>
    <row r="590" customFormat="false" ht="17.25" hidden="false" customHeight="true" outlineLevel="0" collapsed="false">
      <c r="A590" s="130" t="s">
        <v>105</v>
      </c>
      <c r="B590" s="131" t="n">
        <v>45500000</v>
      </c>
      <c r="C590" s="132" t="s">
        <v>625</v>
      </c>
      <c r="D590" s="133" t="n">
        <v>109200000</v>
      </c>
      <c r="E590" s="133" t="n">
        <v>0</v>
      </c>
      <c r="F590" s="133" t="n">
        <v>109200000</v>
      </c>
    </row>
    <row r="591" customFormat="false" ht="17.25" hidden="false" customHeight="true" outlineLevel="0" collapsed="false">
      <c r="A591" s="130" t="s">
        <v>105</v>
      </c>
      <c r="B591" s="136" t="n">
        <v>45500001</v>
      </c>
      <c r="C591" s="132" t="s">
        <v>53</v>
      </c>
      <c r="D591" s="133" t="n">
        <v>0</v>
      </c>
      <c r="E591" s="133" t="n">
        <v>18166055.99</v>
      </c>
      <c r="F591" s="133" t="n">
        <v>-18166055.99</v>
      </c>
    </row>
    <row r="592" customFormat="false" ht="17.25" hidden="false" customHeight="true" outlineLevel="0" collapsed="false">
      <c r="A592" s="130" t="s">
        <v>105</v>
      </c>
      <c r="B592" s="131" t="n">
        <v>46200000</v>
      </c>
      <c r="C592" s="132" t="s">
        <v>289</v>
      </c>
      <c r="D592" s="133" t="n">
        <v>13400000</v>
      </c>
      <c r="E592" s="133" t="n">
        <v>0</v>
      </c>
      <c r="F592" s="133" t="n">
        <v>13400000</v>
      </c>
    </row>
    <row r="593" customFormat="false" ht="17.25" hidden="false" customHeight="true" outlineLevel="0" collapsed="false">
      <c r="A593" s="130" t="s">
        <v>105</v>
      </c>
      <c r="B593" s="131" t="n">
        <v>46600000</v>
      </c>
      <c r="C593" s="132" t="s">
        <v>290</v>
      </c>
      <c r="D593" s="133" t="n">
        <v>72685877.66</v>
      </c>
      <c r="E593" s="133" t="n">
        <v>0</v>
      </c>
      <c r="F593" s="133" t="n">
        <v>72685877.66</v>
      </c>
    </row>
    <row r="594" customFormat="false" ht="17.25" hidden="false" customHeight="true" outlineLevel="0" collapsed="false">
      <c r="A594" s="130" t="s">
        <v>105</v>
      </c>
      <c r="B594" s="131" t="n">
        <v>46610000</v>
      </c>
      <c r="C594" s="132" t="s">
        <v>82</v>
      </c>
      <c r="D594" s="133" t="n">
        <v>888675228.75</v>
      </c>
      <c r="E594" s="133" t="n">
        <v>0</v>
      </c>
      <c r="F594" s="133" t="n">
        <v>888675228.75</v>
      </c>
    </row>
    <row r="595" customFormat="false" ht="17.25" hidden="false" customHeight="true" outlineLevel="0" collapsed="false">
      <c r="A595" s="130" t="s">
        <v>105</v>
      </c>
      <c r="B595" s="131" t="n">
        <v>46620000</v>
      </c>
      <c r="C595" s="132" t="s">
        <v>934</v>
      </c>
      <c r="D595" s="133" t="n">
        <v>0</v>
      </c>
      <c r="E595" s="133" t="n">
        <v>915525399.37</v>
      </c>
      <c r="F595" s="133" t="n">
        <v>-915525399.37</v>
      </c>
    </row>
    <row r="596" customFormat="false" ht="17.25" hidden="false" customHeight="true" outlineLevel="0" collapsed="false">
      <c r="A596" s="130" t="s">
        <v>105</v>
      </c>
      <c r="B596" s="131" t="n">
        <v>46720000</v>
      </c>
      <c r="C596" s="132" t="s">
        <v>96</v>
      </c>
      <c r="D596" s="133" t="n">
        <v>17164170898.3</v>
      </c>
      <c r="E596" s="133" t="n">
        <v>0</v>
      </c>
      <c r="F596" s="133" t="n">
        <v>17164170898.3</v>
      </c>
    </row>
    <row r="597" customFormat="false" ht="17.25" hidden="false" customHeight="true" outlineLevel="0" collapsed="false">
      <c r="A597" s="130" t="s">
        <v>105</v>
      </c>
      <c r="B597" s="131" t="n">
        <v>47100000</v>
      </c>
      <c r="C597" s="132" t="s">
        <v>131</v>
      </c>
      <c r="D597" s="133" t="n">
        <v>6681011.45</v>
      </c>
      <c r="E597" s="133" t="n">
        <v>0</v>
      </c>
      <c r="F597" s="133" t="n">
        <v>6681011.45</v>
      </c>
    </row>
    <row r="598" customFormat="false" ht="17.25" hidden="false" customHeight="true" outlineLevel="0" collapsed="false">
      <c r="A598" s="130" t="s">
        <v>105</v>
      </c>
      <c r="B598" s="131" t="n">
        <v>48600000</v>
      </c>
      <c r="C598" s="132" t="s">
        <v>132</v>
      </c>
      <c r="D598" s="133" t="n">
        <v>522070552.88</v>
      </c>
      <c r="E598" s="133" t="n">
        <v>0</v>
      </c>
      <c r="F598" s="133" t="n">
        <v>522070552.88</v>
      </c>
    </row>
    <row r="599" customFormat="false" ht="17.25" hidden="false" customHeight="true" outlineLevel="0" collapsed="false">
      <c r="A599" s="130" t="s">
        <v>105</v>
      </c>
      <c r="B599" s="131" t="n">
        <v>49100000</v>
      </c>
      <c r="C599" s="132" t="s">
        <v>313</v>
      </c>
      <c r="D599" s="133" t="n">
        <v>0</v>
      </c>
      <c r="E599" s="133" t="n">
        <v>2390436715.94</v>
      </c>
      <c r="F599" s="133" t="n">
        <v>-2390436715.94</v>
      </c>
    </row>
    <row r="600" customFormat="false" ht="17.25" hidden="false" customHeight="true" outlineLevel="0" collapsed="false">
      <c r="A600" s="130" t="s">
        <v>105</v>
      </c>
      <c r="B600" s="131" t="n">
        <v>49660000</v>
      </c>
      <c r="C600" s="132" t="s">
        <v>680</v>
      </c>
      <c r="D600" s="133" t="n">
        <v>0</v>
      </c>
      <c r="E600" s="133" t="n">
        <v>75155958</v>
      </c>
      <c r="F600" s="133" t="n">
        <v>-75155958</v>
      </c>
    </row>
    <row r="601" customFormat="false" ht="17.25" hidden="false" customHeight="true" outlineLevel="0" collapsed="false">
      <c r="A601" s="130" t="s">
        <v>105</v>
      </c>
      <c r="B601" s="131" t="n">
        <v>51110000</v>
      </c>
      <c r="C601" s="132" t="s">
        <v>314</v>
      </c>
      <c r="D601" s="133" t="n">
        <v>2506832944.36</v>
      </c>
      <c r="E601" s="133" t="n">
        <v>0</v>
      </c>
      <c r="F601" s="133" t="n">
        <v>2506832944.36</v>
      </c>
    </row>
    <row r="602" customFormat="false" ht="17.25" hidden="false" customHeight="true" outlineLevel="0" collapsed="false">
      <c r="A602" s="130" t="s">
        <v>105</v>
      </c>
      <c r="B602" s="131" t="n">
        <v>51120000</v>
      </c>
      <c r="C602" s="132" t="s">
        <v>687</v>
      </c>
      <c r="D602" s="133" t="n">
        <v>0</v>
      </c>
      <c r="E602" s="133" t="n">
        <v>178882476</v>
      </c>
      <c r="F602" s="133" t="n">
        <v>-178882476</v>
      </c>
    </row>
    <row r="603" customFormat="false" ht="17.25" hidden="false" customHeight="true" outlineLevel="0" collapsed="false">
      <c r="A603" s="130" t="s">
        <v>105</v>
      </c>
      <c r="B603" s="131" t="n">
        <v>51201000</v>
      </c>
      <c r="C603" s="132" t="s">
        <v>319</v>
      </c>
      <c r="D603" s="133" t="n">
        <v>18953159</v>
      </c>
      <c r="E603" s="133" t="n">
        <v>0</v>
      </c>
      <c r="F603" s="133" t="n">
        <v>18953159</v>
      </c>
    </row>
    <row r="604" customFormat="false" ht="17.25" hidden="false" customHeight="true" outlineLevel="0" collapsed="false">
      <c r="A604" s="130" t="s">
        <v>105</v>
      </c>
      <c r="B604" s="131" t="n">
        <v>51202000</v>
      </c>
      <c r="C604" s="132" t="s">
        <v>378</v>
      </c>
      <c r="D604" s="133" t="n">
        <v>9812859</v>
      </c>
      <c r="E604" s="133" t="n">
        <v>0</v>
      </c>
      <c r="F604" s="133" t="n">
        <v>9812859</v>
      </c>
    </row>
    <row r="605" customFormat="false" ht="17.25" hidden="false" customHeight="true" outlineLevel="0" collapsed="false">
      <c r="A605" s="130" t="s">
        <v>105</v>
      </c>
      <c r="B605" s="131" t="n">
        <v>51211000</v>
      </c>
      <c r="C605" s="132" t="s">
        <v>321</v>
      </c>
      <c r="D605" s="133" t="n">
        <v>0</v>
      </c>
      <c r="E605" s="133" t="n">
        <v>611912453.77</v>
      </c>
      <c r="F605" s="133" t="n">
        <v>-611912453.77</v>
      </c>
    </row>
    <row r="606" customFormat="false" ht="17.25" hidden="false" customHeight="true" outlineLevel="0" collapsed="false">
      <c r="A606" s="130" t="s">
        <v>105</v>
      </c>
      <c r="B606" s="131" t="n">
        <v>51211010</v>
      </c>
      <c r="C606" s="132" t="s">
        <v>2966</v>
      </c>
      <c r="D606" s="133" t="n">
        <v>23800819.79</v>
      </c>
      <c r="E606" s="133" t="n">
        <v>0</v>
      </c>
      <c r="F606" s="133" t="n">
        <v>23800819.79</v>
      </c>
    </row>
    <row r="607" customFormat="false" ht="17.25" hidden="false" customHeight="true" outlineLevel="0" collapsed="false">
      <c r="A607" s="130" t="s">
        <v>105</v>
      </c>
      <c r="B607" s="131" t="n">
        <v>51212000</v>
      </c>
      <c r="C607" s="132" t="s">
        <v>2338</v>
      </c>
      <c r="D607" s="133" t="n">
        <v>9911820.936</v>
      </c>
      <c r="E607" s="133" t="n">
        <v>0</v>
      </c>
      <c r="F607" s="133" t="n">
        <v>9911820.936</v>
      </c>
    </row>
    <row r="608" customFormat="false" ht="17.25" hidden="false" customHeight="true" outlineLevel="0" collapsed="false">
      <c r="A608" s="130" t="s">
        <v>105</v>
      </c>
      <c r="B608" s="131" t="n">
        <v>51213000</v>
      </c>
      <c r="C608" s="132" t="s">
        <v>2967</v>
      </c>
      <c r="D608" s="133" t="n">
        <v>10573619.9176</v>
      </c>
      <c r="E608" s="133" t="n">
        <v>0</v>
      </c>
      <c r="F608" s="133" t="n">
        <v>10573619.9176</v>
      </c>
    </row>
    <row r="609" customFormat="false" ht="17.25" hidden="false" customHeight="true" outlineLevel="0" collapsed="false">
      <c r="A609" s="130" t="s">
        <v>105</v>
      </c>
      <c r="B609" s="131" t="n">
        <v>51221000</v>
      </c>
      <c r="C609" s="132" t="s">
        <v>323</v>
      </c>
      <c r="D609" s="133" t="n">
        <v>2505046063.08</v>
      </c>
      <c r="E609" s="133" t="n">
        <v>0</v>
      </c>
      <c r="F609" s="133" t="n">
        <v>2505046063.08</v>
      </c>
    </row>
    <row r="610" customFormat="false" ht="17.25" hidden="false" customHeight="true" outlineLevel="0" collapsed="false">
      <c r="A610" s="130" t="s">
        <v>105</v>
      </c>
      <c r="B610" s="131" t="n">
        <v>51231000</v>
      </c>
      <c r="C610" s="132" t="s">
        <v>325</v>
      </c>
      <c r="D610" s="133" t="n">
        <v>0</v>
      </c>
      <c r="E610" s="133" t="n">
        <v>443580599.27</v>
      </c>
      <c r="F610" s="133" t="n">
        <v>-443580599.27</v>
      </c>
    </row>
    <row r="611" customFormat="false" ht="17.25" hidden="false" customHeight="true" outlineLevel="0" collapsed="false">
      <c r="A611" s="130" t="s">
        <v>105</v>
      </c>
      <c r="B611" s="131" t="n">
        <v>51231010</v>
      </c>
      <c r="C611" s="132" t="s">
        <v>2469</v>
      </c>
      <c r="D611" s="133" t="n">
        <v>67132818.24</v>
      </c>
      <c r="E611" s="133" t="n">
        <v>0</v>
      </c>
      <c r="F611" s="133" t="n">
        <v>67132818.24</v>
      </c>
    </row>
    <row r="612" customFormat="false" ht="17.25" hidden="false" customHeight="true" outlineLevel="0" collapsed="false">
      <c r="A612" s="130" t="s">
        <v>105</v>
      </c>
      <c r="B612" s="131" t="n">
        <v>51241000</v>
      </c>
      <c r="C612" s="132" t="s">
        <v>133</v>
      </c>
      <c r="D612" s="133" t="n">
        <v>0</v>
      </c>
      <c r="E612" s="133" t="n">
        <v>752704814.79</v>
      </c>
      <c r="F612" s="133" t="n">
        <v>-752704814.79</v>
      </c>
    </row>
    <row r="613" customFormat="false" ht="17.25" hidden="false" customHeight="true" outlineLevel="0" collapsed="false">
      <c r="A613" s="130" t="s">
        <v>105</v>
      </c>
      <c r="B613" s="131" t="n">
        <v>51800000</v>
      </c>
      <c r="C613" s="132" t="s">
        <v>385</v>
      </c>
      <c r="D613" s="133" t="n">
        <v>0</v>
      </c>
      <c r="E613" s="133" t="n">
        <v>71821125.94</v>
      </c>
      <c r="F613" s="133" t="n">
        <v>-71821125.94</v>
      </c>
    </row>
    <row r="614" customFormat="false" ht="17.25" hidden="false" customHeight="true" outlineLevel="0" collapsed="false">
      <c r="A614" s="130" t="s">
        <v>105</v>
      </c>
      <c r="B614" s="131" t="n">
        <v>51910000</v>
      </c>
      <c r="C614" s="132" t="s">
        <v>701</v>
      </c>
      <c r="D614" s="133" t="n">
        <v>0</v>
      </c>
      <c r="E614" s="133" t="n">
        <v>10550000000</v>
      </c>
      <c r="F614" s="133" t="n">
        <v>-10550000000</v>
      </c>
    </row>
    <row r="615" customFormat="false" ht="17.25" hidden="false" customHeight="true" outlineLevel="0" collapsed="false">
      <c r="A615" s="130" t="s">
        <v>105</v>
      </c>
      <c r="B615" s="131" t="n">
        <v>51920000</v>
      </c>
      <c r="C615" s="132" t="s">
        <v>386</v>
      </c>
      <c r="D615" s="133" t="n">
        <v>0</v>
      </c>
      <c r="E615" s="133" t="n">
        <v>4750000000</v>
      </c>
      <c r="F615" s="133" t="n">
        <v>-4750000000</v>
      </c>
    </row>
    <row r="616" customFormat="false" ht="17.25" hidden="false" customHeight="true" outlineLevel="0" collapsed="false">
      <c r="A616" s="130" t="s">
        <v>105</v>
      </c>
      <c r="B616" s="131" t="n">
        <v>51940000</v>
      </c>
      <c r="C616" s="132" t="s">
        <v>388</v>
      </c>
      <c r="D616" s="133" t="n">
        <v>0</v>
      </c>
      <c r="E616" s="133" t="n">
        <v>5000000000</v>
      </c>
      <c r="F616" s="133" t="n">
        <v>-5000000000</v>
      </c>
    </row>
    <row r="617" customFormat="false" ht="17.25" hidden="false" customHeight="true" outlineLevel="0" collapsed="false">
      <c r="A617" s="130" t="s">
        <v>105</v>
      </c>
      <c r="B617" s="131" t="n">
        <v>51960000</v>
      </c>
      <c r="C617" s="132" t="s">
        <v>390</v>
      </c>
      <c r="D617" s="133" t="n">
        <v>0</v>
      </c>
      <c r="E617" s="133" t="n">
        <v>2500000000</v>
      </c>
      <c r="F617" s="133" t="n">
        <v>-2500000000</v>
      </c>
    </row>
    <row r="618" customFormat="false" ht="17.25" hidden="false" customHeight="true" outlineLevel="0" collapsed="false">
      <c r="A618" s="130" t="s">
        <v>105</v>
      </c>
      <c r="B618" s="131" t="n">
        <v>53100000</v>
      </c>
      <c r="C618" s="132" t="s">
        <v>2741</v>
      </c>
      <c r="D618" s="133" t="n">
        <v>8282600</v>
      </c>
      <c r="E618" s="133" t="n">
        <v>0</v>
      </c>
      <c r="F618" s="133" t="n">
        <v>8282600</v>
      </c>
    </row>
    <row r="619" customFormat="false" ht="17.25" hidden="false" customHeight="true" outlineLevel="0" collapsed="false">
      <c r="A619" s="130" t="s">
        <v>105</v>
      </c>
      <c r="B619" s="131" t="n">
        <v>53110000</v>
      </c>
      <c r="C619" s="132" t="s">
        <v>394</v>
      </c>
      <c r="D619" s="133" t="n">
        <v>34500</v>
      </c>
      <c r="E619" s="133" t="n">
        <v>0</v>
      </c>
      <c r="F619" s="133" t="n">
        <v>34500</v>
      </c>
    </row>
    <row r="620" customFormat="false" ht="17.25" hidden="false" customHeight="true" outlineLevel="0" collapsed="false">
      <c r="A620" s="130" t="s">
        <v>105</v>
      </c>
      <c r="B620" s="131" t="n">
        <v>53220000</v>
      </c>
      <c r="C620" s="132" t="s">
        <v>703</v>
      </c>
      <c r="D620" s="133" t="n">
        <v>103200</v>
      </c>
      <c r="E620" s="133" t="n">
        <v>0</v>
      </c>
      <c r="F620" s="133" t="n">
        <v>103200</v>
      </c>
    </row>
    <row r="621" customFormat="false" ht="17.25" hidden="false" customHeight="true" outlineLevel="0" collapsed="false">
      <c r="A621" s="130" t="s">
        <v>105</v>
      </c>
      <c r="B621" s="131" t="n">
        <v>60100000</v>
      </c>
      <c r="C621" s="132" t="s">
        <v>331</v>
      </c>
      <c r="D621" s="133" t="n">
        <v>1904620</v>
      </c>
      <c r="E621" s="133" t="n">
        <v>0</v>
      </c>
      <c r="F621" s="133" t="n">
        <v>1904620</v>
      </c>
    </row>
    <row r="622" customFormat="false" ht="17.25" hidden="false" customHeight="true" outlineLevel="0" collapsed="false">
      <c r="A622" s="130" t="s">
        <v>105</v>
      </c>
      <c r="B622" s="131" t="n">
        <v>60200000</v>
      </c>
      <c r="C622" s="132" t="s">
        <v>341</v>
      </c>
      <c r="D622" s="133" t="n">
        <v>129474181.76</v>
      </c>
      <c r="E622" s="133" t="n">
        <v>0</v>
      </c>
      <c r="F622" s="133" t="n">
        <v>129474181.76</v>
      </c>
    </row>
    <row r="623" customFormat="false" ht="17.25" hidden="false" customHeight="true" outlineLevel="0" collapsed="false">
      <c r="A623" s="130" t="s">
        <v>105</v>
      </c>
      <c r="B623" s="131" t="n">
        <v>60301000</v>
      </c>
      <c r="C623" s="132" t="s">
        <v>2973</v>
      </c>
      <c r="D623" s="133" t="n">
        <v>0</v>
      </c>
      <c r="E623" s="133" t="n">
        <v>25624238.68</v>
      </c>
      <c r="F623" s="133" t="n">
        <v>-25624238.68</v>
      </c>
    </row>
    <row r="624" customFormat="false" ht="17.25" hidden="false" customHeight="true" outlineLevel="0" collapsed="false">
      <c r="A624" s="130" t="s">
        <v>105</v>
      </c>
      <c r="B624" s="131" t="n">
        <v>60307000</v>
      </c>
      <c r="C624" s="132" t="s">
        <v>706</v>
      </c>
      <c r="D624" s="133" t="n">
        <v>0</v>
      </c>
      <c r="E624" s="133" t="n">
        <v>7499121945.28</v>
      </c>
      <c r="F624" s="133" t="n">
        <v>-7499121945.28</v>
      </c>
    </row>
    <row r="625" customFormat="false" ht="17.25" hidden="false" customHeight="true" outlineLevel="0" collapsed="false">
      <c r="A625" s="130" t="s">
        <v>105</v>
      </c>
      <c r="B625" s="131" t="n">
        <v>60308000</v>
      </c>
      <c r="C625" s="132" t="s">
        <v>708</v>
      </c>
      <c r="D625" s="133" t="n">
        <v>0</v>
      </c>
      <c r="E625" s="133" t="n">
        <v>4211222726.96</v>
      </c>
      <c r="F625" s="133" t="n">
        <v>-4211222726.96</v>
      </c>
    </row>
    <row r="626" customFormat="false" ht="17.25" hidden="false" customHeight="true" outlineLevel="0" collapsed="false">
      <c r="A626" s="130" t="s">
        <v>105</v>
      </c>
      <c r="B626" s="131" t="n">
        <v>60400000</v>
      </c>
      <c r="C626" s="132" t="s">
        <v>709</v>
      </c>
      <c r="D626" s="133" t="n">
        <v>34932600</v>
      </c>
      <c r="E626" s="133" t="n">
        <v>0</v>
      </c>
      <c r="F626" s="133" t="n">
        <v>34932600</v>
      </c>
    </row>
    <row r="627" customFormat="false" ht="17.25" hidden="false" customHeight="true" outlineLevel="0" collapsed="false">
      <c r="A627" s="130" t="s">
        <v>105</v>
      </c>
      <c r="B627" s="131" t="n">
        <v>60600000</v>
      </c>
      <c r="C627" s="132" t="s">
        <v>354</v>
      </c>
      <c r="D627" s="133" t="n">
        <v>383709848.14</v>
      </c>
      <c r="E627" s="133" t="n">
        <v>0</v>
      </c>
      <c r="F627" s="133" t="n">
        <v>383709848.14</v>
      </c>
    </row>
    <row r="628" customFormat="false" ht="17.25" hidden="false" customHeight="true" outlineLevel="0" collapsed="false">
      <c r="A628" s="130" t="s">
        <v>105</v>
      </c>
      <c r="B628" s="131" t="n">
        <v>60606000</v>
      </c>
      <c r="C628" s="132" t="s">
        <v>361</v>
      </c>
      <c r="D628" s="133" t="n">
        <v>170400</v>
      </c>
      <c r="E628" s="133" t="n">
        <v>0</v>
      </c>
      <c r="F628" s="133" t="n">
        <v>170400</v>
      </c>
    </row>
    <row r="629" customFormat="false" ht="17.25" hidden="false" customHeight="true" outlineLevel="0" collapsed="false">
      <c r="A629" s="130" t="s">
        <v>105</v>
      </c>
      <c r="B629" s="131" t="n">
        <v>60700000</v>
      </c>
      <c r="C629" s="132" t="s">
        <v>367</v>
      </c>
      <c r="D629" s="133" t="n">
        <v>53792223825.7812</v>
      </c>
      <c r="E629" s="133" t="n">
        <v>0</v>
      </c>
      <c r="F629" s="133" t="n">
        <v>53792223825.7812</v>
      </c>
    </row>
    <row r="630" customFormat="false" ht="17.25" hidden="false" customHeight="true" outlineLevel="0" collapsed="false">
      <c r="A630" s="130" t="s">
        <v>105</v>
      </c>
      <c r="B630" s="131" t="n">
        <v>60800000</v>
      </c>
      <c r="C630" s="132" t="s">
        <v>368</v>
      </c>
      <c r="D630" s="133" t="n">
        <v>5172257844.84</v>
      </c>
      <c r="E630" s="133" t="n">
        <v>0</v>
      </c>
      <c r="F630" s="133" t="n">
        <v>5172257844.84</v>
      </c>
    </row>
    <row r="631" customFormat="false" ht="17.25" hidden="false" customHeight="true" outlineLevel="0" collapsed="false">
      <c r="A631" s="130" t="s">
        <v>105</v>
      </c>
      <c r="B631" s="131" t="n">
        <v>60818000</v>
      </c>
      <c r="C631" s="132" t="s">
        <v>403</v>
      </c>
      <c r="D631" s="133" t="n">
        <v>1350000</v>
      </c>
      <c r="E631" s="133" t="n">
        <v>0</v>
      </c>
      <c r="F631" s="133" t="n">
        <v>1350000</v>
      </c>
    </row>
    <row r="632" customFormat="false" ht="17.25" hidden="false" customHeight="true" outlineLevel="0" collapsed="false">
      <c r="A632" s="130" t="s">
        <v>105</v>
      </c>
      <c r="B632" s="131" t="n">
        <v>61100000</v>
      </c>
      <c r="C632" s="132" t="s">
        <v>147</v>
      </c>
      <c r="D632" s="133" t="n">
        <v>5844125.68</v>
      </c>
      <c r="E632" s="133" t="n">
        <v>0</v>
      </c>
      <c r="F632" s="133" t="n">
        <v>5844125.68</v>
      </c>
    </row>
    <row r="633" customFormat="false" ht="17.25" hidden="false" customHeight="true" outlineLevel="0" collapsed="false">
      <c r="A633" s="130" t="s">
        <v>105</v>
      </c>
      <c r="B633" s="131" t="n">
        <v>61300000</v>
      </c>
      <c r="C633" s="132" t="s">
        <v>717</v>
      </c>
      <c r="D633" s="133" t="n">
        <v>908709381.72</v>
      </c>
      <c r="E633" s="133" t="n">
        <v>0</v>
      </c>
      <c r="F633" s="133" t="n">
        <v>908709381.72</v>
      </c>
    </row>
    <row r="634" customFormat="false" ht="17.25" hidden="false" customHeight="true" outlineLevel="0" collapsed="false">
      <c r="A634" s="130" t="s">
        <v>105</v>
      </c>
      <c r="B634" s="131" t="n">
        <v>61500000</v>
      </c>
      <c r="C634" s="132" t="s">
        <v>387</v>
      </c>
      <c r="D634" s="133" t="n">
        <v>152745475.93</v>
      </c>
      <c r="E634" s="133" t="n">
        <v>0</v>
      </c>
      <c r="F634" s="133" t="n">
        <v>152745475.93</v>
      </c>
    </row>
    <row r="635" customFormat="false" ht="17.25" hidden="false" customHeight="true" outlineLevel="0" collapsed="false">
      <c r="A635" s="130" t="s">
        <v>105</v>
      </c>
      <c r="B635" s="131" t="n">
        <v>61600000</v>
      </c>
      <c r="C635" s="132" t="s">
        <v>395</v>
      </c>
      <c r="D635" s="133" t="n">
        <v>51658592.08</v>
      </c>
      <c r="E635" s="133" t="n">
        <v>0</v>
      </c>
      <c r="F635" s="133" t="n">
        <v>51658592.08</v>
      </c>
    </row>
    <row r="636" customFormat="false" ht="17.25" hidden="false" customHeight="true" outlineLevel="0" collapsed="false">
      <c r="A636" s="130" t="s">
        <v>105</v>
      </c>
      <c r="B636" s="131" t="n">
        <v>61800000</v>
      </c>
      <c r="C636" s="132" t="s">
        <v>158</v>
      </c>
      <c r="D636" s="133" t="n">
        <v>6926605.83</v>
      </c>
      <c r="E636" s="133" t="n">
        <v>0</v>
      </c>
      <c r="F636" s="133" t="n">
        <v>6926605.83</v>
      </c>
    </row>
    <row r="637" customFormat="false" ht="17.25" hidden="false" customHeight="true" outlineLevel="0" collapsed="false">
      <c r="A637" s="130" t="s">
        <v>105</v>
      </c>
      <c r="B637" s="131" t="n">
        <v>62100000</v>
      </c>
      <c r="C637" s="132" t="s">
        <v>400</v>
      </c>
      <c r="D637" s="133" t="n">
        <v>145555334.44</v>
      </c>
      <c r="E637" s="133" t="n">
        <v>0</v>
      </c>
      <c r="F637" s="133" t="n">
        <v>145555334.44</v>
      </c>
    </row>
    <row r="638" customFormat="false" ht="17.25" hidden="false" customHeight="true" outlineLevel="0" collapsed="false">
      <c r="A638" s="130" t="s">
        <v>105</v>
      </c>
      <c r="B638" s="131" t="n">
        <v>62103000</v>
      </c>
      <c r="C638" s="132" t="s">
        <v>477</v>
      </c>
      <c r="D638" s="133" t="n">
        <v>66813109</v>
      </c>
      <c r="E638" s="133" t="n">
        <v>0</v>
      </c>
      <c r="F638" s="133" t="n">
        <v>66813109</v>
      </c>
    </row>
    <row r="639" customFormat="false" ht="17.25" hidden="false" customHeight="true" outlineLevel="0" collapsed="false">
      <c r="A639" s="130" t="s">
        <v>105</v>
      </c>
      <c r="B639" s="131" t="n">
        <v>62200000</v>
      </c>
      <c r="C639" s="132" t="s">
        <v>403</v>
      </c>
      <c r="D639" s="133" t="n">
        <v>653000710.37</v>
      </c>
      <c r="E639" s="133" t="n">
        <v>0</v>
      </c>
      <c r="F639" s="133" t="n">
        <v>653000710.37</v>
      </c>
    </row>
    <row r="640" customFormat="false" ht="17.25" hidden="false" customHeight="true" outlineLevel="0" collapsed="false">
      <c r="A640" s="130" t="s">
        <v>105</v>
      </c>
      <c r="B640" s="131" t="n">
        <v>62300000</v>
      </c>
      <c r="C640" s="132" t="s">
        <v>165</v>
      </c>
      <c r="D640" s="133" t="n">
        <v>226660477.07</v>
      </c>
      <c r="E640" s="133" t="n">
        <v>0</v>
      </c>
      <c r="F640" s="133" t="n">
        <v>226660477.07</v>
      </c>
    </row>
    <row r="641" customFormat="false" ht="17.25" hidden="false" customHeight="true" outlineLevel="0" collapsed="false">
      <c r="A641" s="130" t="s">
        <v>105</v>
      </c>
      <c r="B641" s="131" t="n">
        <v>62401000</v>
      </c>
      <c r="C641" s="132" t="s">
        <v>411</v>
      </c>
      <c r="D641" s="133" t="n">
        <v>1141130192.88</v>
      </c>
      <c r="E641" s="133" t="n">
        <v>0</v>
      </c>
      <c r="F641" s="133" t="n">
        <v>1141130192.88</v>
      </c>
    </row>
    <row r="642" customFormat="false" ht="17.25" hidden="false" customHeight="true" outlineLevel="0" collapsed="false">
      <c r="A642" s="130" t="s">
        <v>105</v>
      </c>
      <c r="B642" s="131" t="n">
        <v>62501000</v>
      </c>
      <c r="C642" s="132" t="s">
        <v>169</v>
      </c>
      <c r="D642" s="133" t="n">
        <v>384989136.61</v>
      </c>
      <c r="E642" s="133" t="n">
        <v>0</v>
      </c>
      <c r="F642" s="133" t="n">
        <v>384989136.61</v>
      </c>
    </row>
    <row r="643" customFormat="false" ht="17.25" hidden="false" customHeight="true" outlineLevel="0" collapsed="false">
      <c r="A643" s="130" t="s">
        <v>105</v>
      </c>
      <c r="B643" s="131" t="n">
        <v>62601000</v>
      </c>
      <c r="C643" s="132" t="s">
        <v>418</v>
      </c>
      <c r="D643" s="133" t="n">
        <v>149569284.05</v>
      </c>
      <c r="E643" s="133" t="n">
        <v>0</v>
      </c>
      <c r="F643" s="133" t="n">
        <v>149569284.05</v>
      </c>
    </row>
    <row r="644" customFormat="false" ht="17.25" hidden="false" customHeight="true" outlineLevel="0" collapsed="false">
      <c r="A644" s="130" t="s">
        <v>105</v>
      </c>
      <c r="B644" s="131" t="n">
        <v>62608000</v>
      </c>
      <c r="C644" s="132" t="s">
        <v>180</v>
      </c>
      <c r="D644" s="133" t="n">
        <v>6785952.6</v>
      </c>
      <c r="E644" s="133" t="n">
        <v>0</v>
      </c>
      <c r="F644" s="133" t="n">
        <v>6785952.6</v>
      </c>
    </row>
    <row r="645" customFormat="false" ht="17.25" hidden="false" customHeight="true" outlineLevel="0" collapsed="false">
      <c r="A645" s="130" t="s">
        <v>105</v>
      </c>
      <c r="B645" s="131" t="n">
        <v>62701000</v>
      </c>
      <c r="C645" s="132" t="s">
        <v>181</v>
      </c>
      <c r="D645" s="133" t="n">
        <v>330596315.68</v>
      </c>
      <c r="E645" s="133" t="n">
        <v>0</v>
      </c>
      <c r="F645" s="133" t="n">
        <v>330596315.68</v>
      </c>
    </row>
    <row r="646" customFormat="false" ht="17.25" hidden="false" customHeight="true" outlineLevel="0" collapsed="false">
      <c r="A646" s="130" t="s">
        <v>105</v>
      </c>
      <c r="B646" s="131" t="n">
        <v>62800000</v>
      </c>
      <c r="C646" s="132" t="s">
        <v>441</v>
      </c>
      <c r="D646" s="133" t="n">
        <v>5200000</v>
      </c>
      <c r="E646" s="133" t="n">
        <v>0</v>
      </c>
      <c r="F646" s="133" t="n">
        <v>5200000</v>
      </c>
    </row>
    <row r="647" customFormat="false" ht="17.25" hidden="false" customHeight="true" outlineLevel="0" collapsed="false">
      <c r="A647" s="130" t="s">
        <v>105</v>
      </c>
      <c r="B647" s="131" t="n">
        <v>63500000</v>
      </c>
      <c r="C647" s="132" t="s">
        <v>189</v>
      </c>
      <c r="D647" s="133" t="n">
        <v>7115553.7</v>
      </c>
      <c r="E647" s="133" t="n">
        <v>0</v>
      </c>
      <c r="F647" s="133" t="n">
        <v>7115553.7</v>
      </c>
    </row>
    <row r="648" customFormat="false" ht="17.25" hidden="false" customHeight="true" outlineLevel="0" collapsed="false">
      <c r="A648" s="130" t="s">
        <v>105</v>
      </c>
      <c r="B648" s="131" t="n">
        <v>63501000</v>
      </c>
      <c r="C648" s="132" t="s">
        <v>443</v>
      </c>
      <c r="D648" s="133" t="n">
        <v>520850.4</v>
      </c>
      <c r="E648" s="133" t="n">
        <v>0</v>
      </c>
      <c r="F648" s="133" t="n">
        <v>520850.4</v>
      </c>
    </row>
    <row r="649" customFormat="false" ht="17.25" hidden="false" customHeight="true" outlineLevel="0" collapsed="false">
      <c r="A649" s="130" t="s">
        <v>105</v>
      </c>
      <c r="B649" s="131" t="n">
        <v>63503000</v>
      </c>
      <c r="C649" s="132" t="s">
        <v>187</v>
      </c>
      <c r="D649" s="133" t="n">
        <v>74150.9</v>
      </c>
      <c r="E649" s="133" t="n">
        <v>0</v>
      </c>
      <c r="F649" s="133" t="n">
        <v>74150.9</v>
      </c>
    </row>
    <row r="650" customFormat="false" ht="17.25" hidden="false" customHeight="true" outlineLevel="0" collapsed="false">
      <c r="A650" s="130" t="s">
        <v>105</v>
      </c>
      <c r="B650" s="131" t="n">
        <v>63504000</v>
      </c>
      <c r="C650" s="132" t="s">
        <v>450</v>
      </c>
      <c r="D650" s="133" t="n">
        <v>10878317.58</v>
      </c>
      <c r="E650" s="133" t="n">
        <v>0</v>
      </c>
      <c r="F650" s="133" t="n">
        <v>10878317.58</v>
      </c>
    </row>
    <row r="651" customFormat="false" ht="17.25" hidden="false" customHeight="true" outlineLevel="0" collapsed="false">
      <c r="A651" s="130" t="s">
        <v>105</v>
      </c>
      <c r="B651" s="131" t="n">
        <v>63506000</v>
      </c>
      <c r="C651" s="132" t="s">
        <v>452</v>
      </c>
      <c r="D651" s="133" t="n">
        <v>27192091.37</v>
      </c>
      <c r="E651" s="133" t="n">
        <v>0</v>
      </c>
      <c r="F651" s="133" t="n">
        <v>27192091.37</v>
      </c>
    </row>
    <row r="652" customFormat="false" ht="17.25" hidden="false" customHeight="true" outlineLevel="0" collapsed="false">
      <c r="A652" s="130" t="s">
        <v>105</v>
      </c>
      <c r="B652" s="131" t="n">
        <v>63507000</v>
      </c>
      <c r="C652" s="132" t="s">
        <v>453</v>
      </c>
      <c r="D652" s="133" t="n">
        <v>542209440.4</v>
      </c>
      <c r="E652" s="133" t="n">
        <v>0</v>
      </c>
      <c r="F652" s="133" t="n">
        <v>542209440.4</v>
      </c>
    </row>
    <row r="653" customFormat="false" ht="17.25" hidden="false" customHeight="true" outlineLevel="0" collapsed="false">
      <c r="A653" s="130" t="s">
        <v>105</v>
      </c>
      <c r="B653" s="131" t="n">
        <v>64101000</v>
      </c>
      <c r="C653" s="132" t="s">
        <v>190</v>
      </c>
      <c r="D653" s="133" t="n">
        <v>3215359322.8026</v>
      </c>
      <c r="E653" s="133" t="n">
        <v>0</v>
      </c>
      <c r="F653" s="133" t="n">
        <v>3215359322.8026</v>
      </c>
    </row>
    <row r="654" customFormat="false" ht="17.25" hidden="false" customHeight="true" outlineLevel="0" collapsed="false">
      <c r="A654" s="130" t="s">
        <v>105</v>
      </c>
      <c r="B654" s="131" t="n">
        <v>64501000</v>
      </c>
      <c r="C654" s="132" t="s">
        <v>461</v>
      </c>
      <c r="D654" s="133" t="n">
        <v>372079774.0774</v>
      </c>
      <c r="E654" s="133" t="n">
        <v>0</v>
      </c>
      <c r="F654" s="133" t="n">
        <v>372079774.0774</v>
      </c>
    </row>
    <row r="655" customFormat="false" ht="17.25" hidden="false" customHeight="true" outlineLevel="0" collapsed="false">
      <c r="A655" s="130" t="s">
        <v>105</v>
      </c>
      <c r="B655" s="131" t="n">
        <v>64503000</v>
      </c>
      <c r="C655" s="132" t="s">
        <v>739</v>
      </c>
      <c r="D655" s="133" t="n">
        <v>777109.9</v>
      </c>
      <c r="E655" s="133" t="n">
        <v>0</v>
      </c>
      <c r="F655" s="133" t="n">
        <v>777109.9</v>
      </c>
    </row>
    <row r="656" customFormat="false" ht="17.25" hidden="false" customHeight="true" outlineLevel="0" collapsed="false">
      <c r="A656" s="130" t="s">
        <v>105</v>
      </c>
      <c r="B656" s="131" t="n">
        <v>64700000</v>
      </c>
      <c r="C656" s="132" t="s">
        <v>197</v>
      </c>
      <c r="D656" s="133" t="n">
        <v>180000</v>
      </c>
      <c r="E656" s="133" t="n">
        <v>0</v>
      </c>
      <c r="F656" s="133" t="n">
        <v>180000</v>
      </c>
    </row>
    <row r="657" customFormat="false" ht="17.25" hidden="false" customHeight="true" outlineLevel="0" collapsed="false">
      <c r="A657" s="130" t="s">
        <v>105</v>
      </c>
      <c r="B657" s="131" t="n">
        <v>64801000</v>
      </c>
      <c r="C657" s="132" t="s">
        <v>534</v>
      </c>
      <c r="D657" s="133" t="n">
        <v>3916788.69</v>
      </c>
      <c r="E657" s="133" t="n">
        <v>0</v>
      </c>
      <c r="F657" s="133" t="n">
        <v>3916788.69</v>
      </c>
    </row>
    <row r="658" customFormat="false" ht="17.25" hidden="false" customHeight="true" outlineLevel="0" collapsed="false">
      <c r="A658" s="130" t="s">
        <v>105</v>
      </c>
      <c r="B658" s="131" t="n">
        <v>65100000</v>
      </c>
      <c r="C658" s="132" t="s">
        <v>202</v>
      </c>
      <c r="D658" s="133" t="n">
        <v>33531553.02</v>
      </c>
      <c r="E658" s="133" t="n">
        <v>0</v>
      </c>
      <c r="F658" s="133" t="n">
        <v>33531553.02</v>
      </c>
    </row>
    <row r="659" customFormat="false" ht="17.25" hidden="false" customHeight="true" outlineLevel="0" collapsed="false">
      <c r="A659" s="130" t="s">
        <v>105</v>
      </c>
      <c r="B659" s="131" t="n">
        <v>65200000</v>
      </c>
      <c r="C659" s="132" t="s">
        <v>473</v>
      </c>
      <c r="D659" s="133" t="n">
        <v>6738784.28</v>
      </c>
      <c r="E659" s="133" t="n">
        <v>0</v>
      </c>
      <c r="F659" s="133" t="n">
        <v>6738784.28</v>
      </c>
    </row>
    <row r="660" customFormat="false" ht="17.25" hidden="false" customHeight="true" outlineLevel="0" collapsed="false">
      <c r="A660" s="130" t="s">
        <v>105</v>
      </c>
      <c r="B660" s="131" t="n">
        <v>65601000</v>
      </c>
      <c r="C660" s="132" t="s">
        <v>539</v>
      </c>
      <c r="D660" s="133" t="n">
        <v>880000</v>
      </c>
      <c r="E660" s="133" t="n">
        <v>0</v>
      </c>
      <c r="F660" s="133" t="n">
        <v>880000</v>
      </c>
    </row>
    <row r="661" customFormat="false" ht="17.25" hidden="false" customHeight="true" outlineLevel="0" collapsed="false">
      <c r="A661" s="130" t="s">
        <v>105</v>
      </c>
      <c r="B661" s="131" t="n">
        <v>65602000</v>
      </c>
      <c r="C661" s="132" t="s">
        <v>203</v>
      </c>
      <c r="D661" s="133" t="n">
        <v>19231060</v>
      </c>
      <c r="E661" s="133" t="n">
        <v>0</v>
      </c>
      <c r="F661" s="133" t="n">
        <v>19231060</v>
      </c>
    </row>
    <row r="662" customFormat="false" ht="17.25" hidden="false" customHeight="true" outlineLevel="0" collapsed="false">
      <c r="A662" s="130" t="s">
        <v>105</v>
      </c>
      <c r="B662" s="131" t="n">
        <v>65700000</v>
      </c>
      <c r="C662" s="132" t="s">
        <v>746</v>
      </c>
      <c r="D662" s="133" t="n">
        <v>33280430.96</v>
      </c>
      <c r="E662" s="133" t="n">
        <v>0</v>
      </c>
      <c r="F662" s="133" t="n">
        <v>33280430.96</v>
      </c>
    </row>
    <row r="663" customFormat="false" ht="17.25" hidden="false" customHeight="true" outlineLevel="0" collapsed="false">
      <c r="A663" s="130" t="s">
        <v>105</v>
      </c>
      <c r="B663" s="131" t="n">
        <v>65800000</v>
      </c>
      <c r="C663" s="132" t="s">
        <v>475</v>
      </c>
      <c r="D663" s="133" t="n">
        <v>197042.54</v>
      </c>
      <c r="E663" s="133" t="n">
        <v>0</v>
      </c>
      <c r="F663" s="133" t="n">
        <v>197042.54</v>
      </c>
    </row>
    <row r="664" customFormat="false" ht="17.25" hidden="false" customHeight="true" outlineLevel="0" collapsed="false">
      <c r="A664" s="130" t="s">
        <v>105</v>
      </c>
      <c r="B664" s="131" t="n">
        <v>66100000</v>
      </c>
      <c r="C664" s="132" t="s">
        <v>478</v>
      </c>
      <c r="D664" s="133" t="n">
        <v>1928370814.02</v>
      </c>
      <c r="E664" s="133" t="n">
        <v>0</v>
      </c>
      <c r="F664" s="133" t="n">
        <v>1928370814.02</v>
      </c>
    </row>
    <row r="665" customFormat="false" ht="17.25" hidden="false" customHeight="true" outlineLevel="0" collapsed="false">
      <c r="A665" s="130" t="s">
        <v>105</v>
      </c>
      <c r="B665" s="131" t="n">
        <v>66600000</v>
      </c>
      <c r="C665" s="132" t="s">
        <v>206</v>
      </c>
      <c r="D665" s="133" t="n">
        <v>587093782.2832</v>
      </c>
      <c r="E665" s="133" t="n">
        <v>0</v>
      </c>
      <c r="F665" s="133" t="n">
        <v>587093782.2832</v>
      </c>
    </row>
    <row r="666" customFormat="false" ht="17.25" hidden="false" customHeight="true" outlineLevel="0" collapsed="false">
      <c r="A666" s="130" t="s">
        <v>105</v>
      </c>
      <c r="B666" s="131" t="n">
        <v>68111000</v>
      </c>
      <c r="C666" s="132" t="s">
        <v>487</v>
      </c>
      <c r="D666" s="133" t="n">
        <v>22150118.63</v>
      </c>
      <c r="E666" s="133" t="n">
        <v>0</v>
      </c>
      <c r="F666" s="133" t="n">
        <v>22150118.63</v>
      </c>
    </row>
    <row r="667" customFormat="false" ht="17.25" hidden="false" customHeight="true" outlineLevel="0" collapsed="false">
      <c r="A667" s="130" t="s">
        <v>105</v>
      </c>
      <c r="B667" s="131" t="n">
        <v>68112000</v>
      </c>
      <c r="C667" s="132" t="s">
        <v>489</v>
      </c>
      <c r="D667" s="133" t="n">
        <v>331427463.86</v>
      </c>
      <c r="E667" s="133" t="n">
        <v>0</v>
      </c>
      <c r="F667" s="133" t="n">
        <v>331427463.86</v>
      </c>
    </row>
    <row r="668" customFormat="false" ht="17.25" hidden="false" customHeight="true" outlineLevel="0" collapsed="false">
      <c r="A668" s="130" t="s">
        <v>105</v>
      </c>
      <c r="B668" s="131" t="n">
        <v>68500000</v>
      </c>
      <c r="C668" s="132" t="s">
        <v>490</v>
      </c>
      <c r="D668" s="133" t="n">
        <v>983778890.86</v>
      </c>
      <c r="E668" s="133" t="n">
        <v>0</v>
      </c>
      <c r="F668" s="133" t="n">
        <v>983778890.86</v>
      </c>
    </row>
    <row r="669" customFormat="false" ht="17.25" hidden="false" customHeight="true" outlineLevel="0" collapsed="false">
      <c r="A669" s="130" t="s">
        <v>105</v>
      </c>
      <c r="B669" s="131" t="n">
        <v>69800000</v>
      </c>
      <c r="C669" s="132" t="s">
        <v>491</v>
      </c>
      <c r="D669" s="133" t="n">
        <v>1045086405.46584</v>
      </c>
      <c r="E669" s="133" t="n">
        <v>0</v>
      </c>
      <c r="F669" s="133" t="n">
        <v>1045086405.46584</v>
      </c>
    </row>
    <row r="670" customFormat="false" ht="17.25" hidden="false" customHeight="true" outlineLevel="0" collapsed="false">
      <c r="A670" s="130" t="s">
        <v>105</v>
      </c>
      <c r="B670" s="131" t="n">
        <v>70710000</v>
      </c>
      <c r="C670" s="132" t="s">
        <v>550</v>
      </c>
      <c r="D670" s="133" t="n">
        <v>0</v>
      </c>
      <c r="E670" s="133" t="n">
        <v>65033063524.23</v>
      </c>
      <c r="F670" s="133" t="n">
        <v>-65033063524.23</v>
      </c>
    </row>
    <row r="671" customFormat="false" ht="17.25" hidden="false" customHeight="true" outlineLevel="0" collapsed="false">
      <c r="A671" s="130" t="s">
        <v>105</v>
      </c>
      <c r="B671" s="131" t="n">
        <v>70800000</v>
      </c>
      <c r="C671" s="132" t="s">
        <v>500</v>
      </c>
      <c r="D671" s="133" t="n">
        <v>0</v>
      </c>
      <c r="E671" s="133" t="n">
        <v>901600</v>
      </c>
      <c r="F671" s="133" t="n">
        <v>-901600</v>
      </c>
    </row>
    <row r="672" customFormat="false" ht="17.25" hidden="false" customHeight="true" outlineLevel="0" collapsed="false">
      <c r="A672" s="130" t="s">
        <v>105</v>
      </c>
      <c r="B672" s="131" t="n">
        <v>70900000</v>
      </c>
      <c r="C672" s="132" t="s">
        <v>501</v>
      </c>
      <c r="D672" s="133" t="n">
        <v>1346449840.44</v>
      </c>
      <c r="E672" s="133" t="n">
        <v>0</v>
      </c>
      <c r="F672" s="133" t="n">
        <v>1346449840.44</v>
      </c>
    </row>
    <row r="673" customFormat="false" ht="17.25" hidden="false" customHeight="true" outlineLevel="0" collapsed="false">
      <c r="A673" s="130" t="s">
        <v>105</v>
      </c>
      <c r="B673" s="131" t="n">
        <v>71400000</v>
      </c>
      <c r="C673" s="132" t="s">
        <v>762</v>
      </c>
      <c r="D673" s="133" t="n">
        <v>3652514.13</v>
      </c>
      <c r="E673" s="133" t="n">
        <v>0</v>
      </c>
      <c r="F673" s="133" t="n">
        <v>3652514.13</v>
      </c>
    </row>
    <row r="674" customFormat="false" ht="17.25" hidden="false" customHeight="true" outlineLevel="0" collapsed="false">
      <c r="A674" s="130" t="s">
        <v>105</v>
      </c>
      <c r="B674" s="131" t="n">
        <v>75200000</v>
      </c>
      <c r="C674" s="132" t="s">
        <v>502</v>
      </c>
      <c r="D674" s="133" t="n">
        <v>0</v>
      </c>
      <c r="E674" s="133" t="n">
        <v>18158252</v>
      </c>
      <c r="F674" s="133" t="n">
        <v>-18158252</v>
      </c>
    </row>
    <row r="675" customFormat="false" ht="17.25" hidden="false" customHeight="true" outlineLevel="0" collapsed="false">
      <c r="A675" s="130" t="s">
        <v>105</v>
      </c>
      <c r="B675" s="131" t="n">
        <v>75800000</v>
      </c>
      <c r="C675" s="132" t="s">
        <v>211</v>
      </c>
      <c r="D675" s="133" t="n">
        <v>0</v>
      </c>
      <c r="E675" s="133" t="n">
        <v>51495022.32</v>
      </c>
      <c r="F675" s="133" t="n">
        <v>-51495022.32</v>
      </c>
    </row>
    <row r="676" customFormat="false" ht="17.25" hidden="false" customHeight="true" outlineLevel="0" collapsed="false">
      <c r="A676" s="130" t="s">
        <v>105</v>
      </c>
      <c r="B676" s="131" t="n">
        <v>76500000</v>
      </c>
      <c r="C676" s="132" t="s">
        <v>505</v>
      </c>
      <c r="D676" s="133" t="n">
        <v>0</v>
      </c>
      <c r="E676" s="133" t="n">
        <v>1587998.39</v>
      </c>
      <c r="F676" s="133" t="n">
        <v>-1587998.39</v>
      </c>
    </row>
    <row r="677" customFormat="false" ht="17.25" hidden="false" customHeight="true" outlineLevel="0" collapsed="false">
      <c r="A677" s="130" t="s">
        <v>105</v>
      </c>
      <c r="B677" s="131" t="n">
        <v>76600000</v>
      </c>
      <c r="C677" s="132" t="s">
        <v>213</v>
      </c>
      <c r="D677" s="133" t="n">
        <v>0</v>
      </c>
      <c r="E677" s="133" t="n">
        <v>148146950.8836</v>
      </c>
      <c r="F677" s="133" t="n">
        <v>-148146950.8836</v>
      </c>
    </row>
    <row r="678" customFormat="false" ht="17.25" hidden="false" customHeight="true" outlineLevel="0" collapsed="false">
      <c r="A678" s="130" t="s">
        <v>105</v>
      </c>
      <c r="B678" s="131" t="n">
        <v>78500000</v>
      </c>
      <c r="C678" s="132" t="s">
        <v>507</v>
      </c>
      <c r="D678" s="133" t="n">
        <v>0</v>
      </c>
      <c r="E678" s="133" t="n">
        <v>421297269.25</v>
      </c>
      <c r="F678" s="133" t="n">
        <v>-421297269.25</v>
      </c>
    </row>
    <row r="679" customFormat="false" ht="17.25" hidden="false" customHeight="true" outlineLevel="0" collapsed="false">
      <c r="A679" s="130" t="s">
        <v>104</v>
      </c>
      <c r="B679" s="131" t="n">
        <v>10100000</v>
      </c>
      <c r="C679" s="132" t="s">
        <v>1</v>
      </c>
      <c r="D679" s="133" t="n">
        <v>0</v>
      </c>
      <c r="E679" s="133" t="n">
        <v>3980000000</v>
      </c>
      <c r="F679" s="133" t="n">
        <v>-3980000000</v>
      </c>
    </row>
    <row r="680" customFormat="false" ht="17.25" hidden="false" customHeight="true" outlineLevel="0" collapsed="false">
      <c r="A680" s="130" t="s">
        <v>104</v>
      </c>
      <c r="B680" s="131" t="n">
        <v>10610000</v>
      </c>
      <c r="C680" s="132" t="s">
        <v>214</v>
      </c>
      <c r="D680" s="133" t="n">
        <v>0</v>
      </c>
      <c r="E680" s="133" t="n">
        <v>398000000</v>
      </c>
      <c r="F680" s="133" t="n">
        <v>-398000000</v>
      </c>
    </row>
    <row r="681" customFormat="false" ht="17.25" hidden="false" customHeight="true" outlineLevel="0" collapsed="false">
      <c r="A681" s="130" t="s">
        <v>104</v>
      </c>
      <c r="B681" s="131" t="n">
        <v>11000000</v>
      </c>
      <c r="C681" s="132" t="s">
        <v>215</v>
      </c>
      <c r="D681" s="133" t="n">
        <v>0</v>
      </c>
      <c r="E681" s="133" t="n">
        <v>22975564659.38</v>
      </c>
      <c r="F681" s="133" t="n">
        <v>-22975564659.38</v>
      </c>
    </row>
    <row r="682" customFormat="false" ht="17.25" hidden="false" customHeight="true" outlineLevel="0" collapsed="false">
      <c r="A682" s="130" t="s">
        <v>104</v>
      </c>
      <c r="B682" s="131" t="n">
        <v>16420000</v>
      </c>
      <c r="C682" s="132" t="s">
        <v>219</v>
      </c>
      <c r="D682" s="133" t="n">
        <v>0</v>
      </c>
      <c r="E682" s="133" t="n">
        <v>5178751889.27</v>
      </c>
      <c r="F682" s="133" t="n">
        <v>-5178751889.27</v>
      </c>
    </row>
    <row r="683" customFormat="false" ht="17.25" hidden="false" customHeight="true" outlineLevel="0" collapsed="false">
      <c r="A683" s="130" t="s">
        <v>104</v>
      </c>
      <c r="B683" s="131" t="n">
        <v>16500000</v>
      </c>
      <c r="C683" s="132" t="s">
        <v>2915</v>
      </c>
      <c r="D683" s="133" t="n">
        <v>0</v>
      </c>
      <c r="E683" s="133" t="n">
        <v>1651059124.96</v>
      </c>
      <c r="F683" s="133" t="n">
        <v>-1651059124.96</v>
      </c>
    </row>
    <row r="684" customFormat="false" ht="17.25" hidden="false" customHeight="true" outlineLevel="0" collapsed="false">
      <c r="A684" s="130" t="s">
        <v>104</v>
      </c>
      <c r="B684" s="131" t="n">
        <v>20400000</v>
      </c>
      <c r="C684" s="132" t="s">
        <v>5</v>
      </c>
      <c r="D684" s="133" t="n">
        <v>21223664.36</v>
      </c>
      <c r="E684" s="133" t="n">
        <v>0</v>
      </c>
      <c r="F684" s="133" t="n">
        <v>21223664.36</v>
      </c>
    </row>
    <row r="685" customFormat="false" ht="17.25" hidden="false" customHeight="true" outlineLevel="0" collapsed="false">
      <c r="A685" s="130" t="s">
        <v>104</v>
      </c>
      <c r="B685" s="131" t="n">
        <v>20500000</v>
      </c>
      <c r="C685" s="132" t="s">
        <v>771</v>
      </c>
      <c r="D685" s="133" t="n">
        <v>6174624.81</v>
      </c>
      <c r="E685" s="133" t="n">
        <v>0</v>
      </c>
      <c r="F685" s="133" t="n">
        <v>6174624.81</v>
      </c>
    </row>
    <row r="686" customFormat="false" ht="17.25" hidden="false" customHeight="true" outlineLevel="0" collapsed="false">
      <c r="A686" s="130" t="s">
        <v>104</v>
      </c>
      <c r="B686" s="131" t="n">
        <v>21100000</v>
      </c>
      <c r="C686" s="132" t="s">
        <v>224</v>
      </c>
      <c r="D686" s="133" t="n">
        <v>256800000</v>
      </c>
      <c r="E686" s="133" t="n">
        <v>0</v>
      </c>
      <c r="F686" s="133" t="n">
        <v>256800000</v>
      </c>
    </row>
    <row r="687" customFormat="false" ht="17.25" hidden="false" customHeight="true" outlineLevel="0" collapsed="false">
      <c r="A687" s="130" t="s">
        <v>104</v>
      </c>
      <c r="B687" s="131" t="n">
        <v>21300000</v>
      </c>
      <c r="C687" s="132" t="s">
        <v>226</v>
      </c>
      <c r="D687" s="133" t="n">
        <v>10186380914.44</v>
      </c>
      <c r="E687" s="133" t="n">
        <v>0</v>
      </c>
      <c r="F687" s="133" t="n">
        <v>10186380914.44</v>
      </c>
    </row>
    <row r="688" customFormat="false" ht="17.25" hidden="false" customHeight="true" outlineLevel="0" collapsed="false">
      <c r="A688" s="130" t="s">
        <v>104</v>
      </c>
      <c r="B688" s="131" t="n">
        <v>21530000</v>
      </c>
      <c r="C688" s="132" t="s">
        <v>1674</v>
      </c>
      <c r="D688" s="133" t="n">
        <v>604974909.87</v>
      </c>
      <c r="E688" s="133" t="n">
        <v>0</v>
      </c>
      <c r="F688" s="133" t="n">
        <v>604974909.87</v>
      </c>
    </row>
    <row r="689" customFormat="false" ht="17.25" hidden="false" customHeight="true" outlineLevel="0" collapsed="false">
      <c r="A689" s="130" t="s">
        <v>104</v>
      </c>
      <c r="B689" s="131" t="n">
        <v>21850000</v>
      </c>
      <c r="C689" s="132" t="s">
        <v>3025</v>
      </c>
      <c r="D689" s="133" t="n">
        <v>1195000</v>
      </c>
      <c r="E689" s="133" t="n">
        <v>0</v>
      </c>
      <c r="F689" s="133" t="n">
        <v>1195000</v>
      </c>
    </row>
    <row r="690" customFormat="false" ht="17.25" hidden="false" customHeight="true" outlineLevel="0" collapsed="false">
      <c r="A690" s="130" t="s">
        <v>104</v>
      </c>
      <c r="B690" s="131" t="n">
        <v>21830000</v>
      </c>
      <c r="C690" s="132" t="s">
        <v>11</v>
      </c>
      <c r="D690" s="133" t="n">
        <v>421996047.7</v>
      </c>
      <c r="E690" s="133" t="n">
        <v>0</v>
      </c>
      <c r="F690" s="133" t="n">
        <v>421996047.7</v>
      </c>
    </row>
    <row r="691" customFormat="false" ht="17.25" hidden="false" customHeight="true" outlineLevel="0" collapsed="false">
      <c r="A691" s="130" t="s">
        <v>104</v>
      </c>
      <c r="B691" s="131" t="n">
        <v>21200000</v>
      </c>
      <c r="C691" s="132" t="s">
        <v>225</v>
      </c>
      <c r="D691" s="133" t="n">
        <v>335848587.45</v>
      </c>
      <c r="E691" s="133" t="n">
        <v>0</v>
      </c>
      <c r="F691" s="133" t="n">
        <v>335848587.45</v>
      </c>
    </row>
    <row r="692" customFormat="false" ht="17.25" hidden="false" customHeight="true" outlineLevel="0" collapsed="false">
      <c r="A692" s="130" t="s">
        <v>104</v>
      </c>
      <c r="B692" s="131" t="n">
        <v>21500000</v>
      </c>
      <c r="C692" s="132" t="s">
        <v>227</v>
      </c>
      <c r="D692" s="133" t="n">
        <v>94238265.26</v>
      </c>
      <c r="E692" s="133" t="n">
        <v>0</v>
      </c>
      <c r="F692" s="133" t="n">
        <v>94238265.26</v>
      </c>
    </row>
    <row r="693" customFormat="false" ht="17.25" hidden="false" customHeight="true" outlineLevel="0" collapsed="false">
      <c r="A693" s="130" t="s">
        <v>104</v>
      </c>
      <c r="B693" s="131" t="n">
        <v>21520000</v>
      </c>
      <c r="C693" s="132" t="s">
        <v>230</v>
      </c>
      <c r="D693" s="133" t="n">
        <v>17308000</v>
      </c>
      <c r="E693" s="133" t="n">
        <v>0</v>
      </c>
      <c r="F693" s="133" t="n">
        <v>17308000</v>
      </c>
    </row>
    <row r="694" customFormat="false" ht="17.25" hidden="false" customHeight="true" outlineLevel="0" collapsed="false">
      <c r="A694" s="130" t="s">
        <v>104</v>
      </c>
      <c r="B694" s="131" t="n">
        <v>21820000</v>
      </c>
      <c r="C694" s="132" t="s">
        <v>10</v>
      </c>
      <c r="D694" s="133" t="n">
        <v>101201104.33</v>
      </c>
      <c r="E694" s="133" t="n">
        <v>0</v>
      </c>
      <c r="F694" s="133" t="n">
        <v>101201104.33</v>
      </c>
    </row>
    <row r="695" customFormat="false" ht="17.25" hidden="false" customHeight="true" outlineLevel="0" collapsed="false">
      <c r="A695" s="130" t="s">
        <v>104</v>
      </c>
      <c r="B695" s="131" t="n">
        <v>21840000</v>
      </c>
      <c r="C695" s="132" t="s">
        <v>12</v>
      </c>
      <c r="D695" s="133" t="n">
        <v>104940426.43</v>
      </c>
      <c r="E695" s="133" t="n">
        <v>0</v>
      </c>
      <c r="F695" s="133" t="n">
        <v>104940426.43</v>
      </c>
    </row>
    <row r="696" customFormat="false" ht="17.25" hidden="false" customHeight="true" outlineLevel="0" collapsed="false">
      <c r="A696" s="130" t="s">
        <v>104</v>
      </c>
      <c r="B696" s="131" t="n">
        <v>21810000</v>
      </c>
      <c r="C696" s="132" t="s">
        <v>1691</v>
      </c>
      <c r="D696" s="133" t="n">
        <v>12516839278.36</v>
      </c>
      <c r="E696" s="133" t="n">
        <v>0</v>
      </c>
      <c r="F696" s="133" t="n">
        <v>12516839278.36</v>
      </c>
    </row>
    <row r="697" customFormat="false" ht="17.25" hidden="false" customHeight="true" outlineLevel="0" collapsed="false">
      <c r="A697" s="130" t="s">
        <v>104</v>
      </c>
      <c r="B697" s="131" t="n">
        <v>23000000</v>
      </c>
      <c r="C697" s="132" t="s">
        <v>240</v>
      </c>
      <c r="D697" s="133" t="n">
        <v>4636334010.59</v>
      </c>
      <c r="E697" s="133" t="n">
        <v>0</v>
      </c>
      <c r="F697" s="133" t="n">
        <v>4636334010.59</v>
      </c>
    </row>
    <row r="698" customFormat="false" ht="17.25" hidden="false" customHeight="true" outlineLevel="0" collapsed="false">
      <c r="A698" s="130" t="s">
        <v>104</v>
      </c>
      <c r="B698" s="131" t="n">
        <v>26100000</v>
      </c>
      <c r="C698" s="132" t="s">
        <v>13</v>
      </c>
      <c r="D698" s="133" t="n">
        <v>1119000000</v>
      </c>
      <c r="E698" s="133" t="n">
        <v>0</v>
      </c>
      <c r="F698" s="133" t="n">
        <v>1119000000</v>
      </c>
    </row>
    <row r="699" customFormat="false" ht="17.25" hidden="false" customHeight="true" outlineLevel="0" collapsed="false">
      <c r="A699" s="130" t="s">
        <v>104</v>
      </c>
      <c r="B699" s="131" t="n">
        <v>27500000</v>
      </c>
      <c r="C699" s="132" t="s">
        <v>14</v>
      </c>
      <c r="D699" s="133" t="n">
        <v>345033000</v>
      </c>
      <c r="E699" s="133" t="n">
        <v>0</v>
      </c>
      <c r="F699" s="133" t="n">
        <v>345033000</v>
      </c>
    </row>
    <row r="700" customFormat="false" ht="17.25" hidden="false" customHeight="true" outlineLevel="0" collapsed="false">
      <c r="A700" s="130" t="s">
        <v>104</v>
      </c>
      <c r="B700" s="131" t="n">
        <v>28040000</v>
      </c>
      <c r="C700" s="132" t="s">
        <v>239</v>
      </c>
      <c r="D700" s="133" t="n">
        <v>0</v>
      </c>
      <c r="E700" s="133" t="n">
        <v>21223664.35</v>
      </c>
      <c r="F700" s="133" t="n">
        <v>-21223664.35</v>
      </c>
    </row>
    <row r="701" customFormat="false" ht="17.25" hidden="false" customHeight="true" outlineLevel="0" collapsed="false">
      <c r="A701" s="130" t="s">
        <v>104</v>
      </c>
      <c r="B701" s="131" t="n">
        <v>28050000</v>
      </c>
      <c r="C701" s="132" t="s">
        <v>773</v>
      </c>
      <c r="D701" s="133" t="n">
        <v>0</v>
      </c>
      <c r="E701" s="133" t="n">
        <v>6174624.8</v>
      </c>
      <c r="F701" s="133" t="n">
        <v>-6174624.8</v>
      </c>
    </row>
    <row r="702" customFormat="false" ht="17.25" hidden="false" customHeight="true" outlineLevel="0" collapsed="false">
      <c r="A702" s="130" t="s">
        <v>104</v>
      </c>
      <c r="B702" s="131" t="n">
        <v>28120000</v>
      </c>
      <c r="C702" s="132" t="s">
        <v>241</v>
      </c>
      <c r="D702" s="133" t="n">
        <v>0</v>
      </c>
      <c r="E702" s="133" t="n">
        <v>94765663.21</v>
      </c>
      <c r="F702" s="133" t="n">
        <v>-94765663.21</v>
      </c>
    </row>
    <row r="703" customFormat="false" ht="17.25" hidden="false" customHeight="true" outlineLevel="0" collapsed="false">
      <c r="A703" s="130" t="s">
        <v>104</v>
      </c>
      <c r="B703" s="131" t="n">
        <v>28130000</v>
      </c>
      <c r="C703" s="132" t="s">
        <v>242</v>
      </c>
      <c r="D703" s="133" t="n">
        <v>0</v>
      </c>
      <c r="E703" s="133" t="n">
        <v>1978580186.33</v>
      </c>
      <c r="F703" s="133" t="n">
        <v>-1978580186.33</v>
      </c>
    </row>
    <row r="704" customFormat="false" ht="17.25" hidden="false" customHeight="true" outlineLevel="0" collapsed="false">
      <c r="A704" s="130" t="s">
        <v>104</v>
      </c>
      <c r="B704" s="131" t="n">
        <v>28150000</v>
      </c>
      <c r="C704" s="132" t="s">
        <v>243</v>
      </c>
      <c r="D704" s="133" t="n">
        <v>0</v>
      </c>
      <c r="E704" s="133" t="n">
        <v>62121668.26</v>
      </c>
      <c r="F704" s="133" t="n">
        <v>-62121668.26</v>
      </c>
    </row>
    <row r="705" customFormat="false" ht="17.25" hidden="false" customHeight="true" outlineLevel="0" collapsed="false">
      <c r="A705" s="130" t="s">
        <v>104</v>
      </c>
      <c r="B705" s="131" t="n">
        <v>28152000</v>
      </c>
      <c r="C705" s="132" t="s">
        <v>584</v>
      </c>
      <c r="D705" s="133" t="n">
        <v>0</v>
      </c>
      <c r="E705" s="133" t="n">
        <v>3893186.11</v>
      </c>
      <c r="F705" s="133" t="n">
        <v>-3893186.11</v>
      </c>
    </row>
    <row r="706" customFormat="false" ht="17.25" hidden="false" customHeight="true" outlineLevel="0" collapsed="false">
      <c r="A706" s="130" t="s">
        <v>104</v>
      </c>
      <c r="B706" s="131" t="n">
        <v>28153000</v>
      </c>
      <c r="C706" s="132" t="s">
        <v>1688</v>
      </c>
      <c r="D706" s="133" t="n">
        <v>0</v>
      </c>
      <c r="E706" s="133" t="n">
        <v>195793783.85</v>
      </c>
      <c r="F706" s="133" t="n">
        <v>-195793783.85</v>
      </c>
    </row>
    <row r="707" customFormat="false" ht="17.25" hidden="false" customHeight="true" outlineLevel="0" collapsed="false">
      <c r="A707" s="130" t="s">
        <v>104</v>
      </c>
      <c r="B707" s="131" t="n">
        <v>28181000</v>
      </c>
      <c r="C707" s="132" t="s">
        <v>3026</v>
      </c>
      <c r="D707" s="133" t="n">
        <v>0</v>
      </c>
      <c r="E707" s="133" t="n">
        <v>5791471148.81</v>
      </c>
      <c r="F707" s="133" t="n">
        <v>-5791471148.81</v>
      </c>
    </row>
    <row r="708" customFormat="false" ht="17.25" hidden="false" customHeight="true" outlineLevel="0" collapsed="false">
      <c r="A708" s="130" t="s">
        <v>104</v>
      </c>
      <c r="B708" s="131" t="n">
        <v>28182000</v>
      </c>
      <c r="C708" s="132" t="s">
        <v>17</v>
      </c>
      <c r="D708" s="133" t="n">
        <v>0</v>
      </c>
      <c r="E708" s="133" t="n">
        <v>36228848.77</v>
      </c>
      <c r="F708" s="133" t="n">
        <v>-36228848.77</v>
      </c>
    </row>
    <row r="709" customFormat="false" ht="17.25" hidden="false" customHeight="true" outlineLevel="0" collapsed="false">
      <c r="A709" s="130" t="s">
        <v>104</v>
      </c>
      <c r="B709" s="131" t="n">
        <v>28183000</v>
      </c>
      <c r="C709" s="132" t="s">
        <v>18</v>
      </c>
      <c r="D709" s="133" t="n">
        <v>0</v>
      </c>
      <c r="E709" s="133" t="n">
        <v>264889765.53</v>
      </c>
      <c r="F709" s="133" t="n">
        <v>-264889765.53</v>
      </c>
    </row>
    <row r="710" customFormat="false" ht="17.25" hidden="false" customHeight="true" outlineLevel="0" collapsed="false">
      <c r="A710" s="130" t="s">
        <v>104</v>
      </c>
      <c r="B710" s="131" t="n">
        <v>28184000</v>
      </c>
      <c r="C710" s="132" t="s">
        <v>19</v>
      </c>
      <c r="D710" s="133" t="n">
        <v>0</v>
      </c>
      <c r="E710" s="133" t="n">
        <v>70038845.96</v>
      </c>
      <c r="F710" s="133" t="n">
        <v>-70038845.96</v>
      </c>
    </row>
    <row r="711" customFormat="false" ht="17.25" hidden="false" customHeight="true" outlineLevel="0" collapsed="false">
      <c r="A711" s="130" t="s">
        <v>104</v>
      </c>
      <c r="B711" s="131" t="n">
        <v>28185000</v>
      </c>
      <c r="C711" s="132" t="s">
        <v>2489</v>
      </c>
      <c r="D711" s="133" t="n">
        <v>0</v>
      </c>
      <c r="E711" s="133" t="n">
        <v>1025708.33</v>
      </c>
      <c r="F711" s="133" t="n">
        <v>-1025708.33</v>
      </c>
    </row>
    <row r="712" customFormat="false" ht="17.25" hidden="false" customHeight="true" outlineLevel="0" collapsed="false">
      <c r="A712" s="130" t="s">
        <v>104</v>
      </c>
      <c r="B712" s="131" t="n">
        <v>31000000</v>
      </c>
      <c r="C712" s="132" t="s">
        <v>251</v>
      </c>
      <c r="D712" s="133" t="n">
        <v>22154229573</v>
      </c>
      <c r="E712" s="133" t="n">
        <v>0</v>
      </c>
      <c r="F712" s="133" t="n">
        <v>22154229573</v>
      </c>
    </row>
    <row r="713" customFormat="false" ht="17.25" hidden="false" customHeight="true" outlineLevel="0" collapsed="false">
      <c r="A713" s="130" t="s">
        <v>104</v>
      </c>
      <c r="B713" s="131" t="n">
        <v>35500000</v>
      </c>
      <c r="C713" s="132" t="s">
        <v>591</v>
      </c>
      <c r="D713" s="133" t="n">
        <v>2908438897</v>
      </c>
      <c r="E713" s="133" t="n">
        <v>0</v>
      </c>
      <c r="F713" s="133" t="n">
        <v>2908438897</v>
      </c>
    </row>
    <row r="714" customFormat="false" ht="17.25" hidden="false" customHeight="true" outlineLevel="0" collapsed="false">
      <c r="A714" s="130" t="s">
        <v>104</v>
      </c>
      <c r="B714" s="131" t="n">
        <v>38000000</v>
      </c>
      <c r="C714" s="132" t="s">
        <v>595</v>
      </c>
      <c r="D714" s="133" t="n">
        <v>3170934964.17</v>
      </c>
      <c r="E714" s="133" t="n">
        <v>0</v>
      </c>
      <c r="F714" s="133" t="n">
        <v>3170934964.17</v>
      </c>
    </row>
    <row r="715" customFormat="false" ht="17.25" hidden="false" customHeight="true" outlineLevel="0" collapsed="false">
      <c r="A715" s="130" t="s">
        <v>104</v>
      </c>
      <c r="B715" s="131" t="n">
        <v>40110000</v>
      </c>
      <c r="C715" s="132" t="s">
        <v>21</v>
      </c>
      <c r="D715" s="133" t="n">
        <v>0</v>
      </c>
      <c r="E715" s="133" t="n">
        <v>5575509563.82</v>
      </c>
      <c r="F715" s="133" t="n">
        <v>-5575509563.82</v>
      </c>
    </row>
    <row r="716" customFormat="false" ht="17.25" hidden="false" customHeight="true" outlineLevel="0" collapsed="false">
      <c r="A716" s="130" t="s">
        <v>104</v>
      </c>
      <c r="B716" s="131" t="n">
        <v>40120000</v>
      </c>
      <c r="C716" s="132" t="s">
        <v>23</v>
      </c>
      <c r="D716" s="133" t="n">
        <v>0</v>
      </c>
      <c r="E716" s="133" t="n">
        <v>1640685540.5838</v>
      </c>
      <c r="F716" s="133" t="n">
        <v>-1640685540.5838</v>
      </c>
    </row>
    <row r="717" customFormat="false" ht="17.25" hidden="false" customHeight="true" outlineLevel="0" collapsed="false">
      <c r="A717" s="130" t="s">
        <v>104</v>
      </c>
      <c r="B717" s="131" t="n">
        <v>40310000</v>
      </c>
      <c r="C717" s="132" t="s">
        <v>254</v>
      </c>
      <c r="D717" s="133" t="n">
        <v>0</v>
      </c>
      <c r="E717" s="133" t="n">
        <v>76354440.55</v>
      </c>
      <c r="F717" s="133" t="n">
        <v>-76354440.55</v>
      </c>
    </row>
    <row r="718" customFormat="false" ht="17.25" hidden="false" customHeight="true" outlineLevel="0" collapsed="false">
      <c r="A718" s="130" t="s">
        <v>104</v>
      </c>
      <c r="B718" s="131" t="n">
        <v>40320000</v>
      </c>
      <c r="C718" s="132" t="s">
        <v>262</v>
      </c>
      <c r="D718" s="133" t="n">
        <v>0</v>
      </c>
      <c r="E718" s="133" t="n">
        <v>703781266.79</v>
      </c>
      <c r="F718" s="133" t="n">
        <v>-703781266.79</v>
      </c>
    </row>
    <row r="719" customFormat="false" ht="17.25" hidden="false" customHeight="true" outlineLevel="0" collapsed="false">
      <c r="A719" s="130" t="s">
        <v>104</v>
      </c>
      <c r="B719" s="131" t="n">
        <v>40330000</v>
      </c>
      <c r="C719" s="132" t="s">
        <v>263</v>
      </c>
      <c r="D719" s="133" t="n">
        <v>0</v>
      </c>
      <c r="E719" s="133" t="n">
        <v>297894771.86</v>
      </c>
      <c r="F719" s="133" t="n">
        <v>-297894771.86</v>
      </c>
    </row>
    <row r="720" customFormat="false" ht="17.25" hidden="false" customHeight="true" outlineLevel="0" collapsed="false">
      <c r="A720" s="130" t="s">
        <v>104</v>
      </c>
      <c r="B720" s="131" t="n">
        <v>40340000</v>
      </c>
      <c r="C720" s="132" t="s">
        <v>25</v>
      </c>
      <c r="D720" s="133" t="n">
        <v>0</v>
      </c>
      <c r="E720" s="133" t="n">
        <v>321282987.7</v>
      </c>
      <c r="F720" s="133" t="n">
        <v>-321282987.7</v>
      </c>
    </row>
    <row r="721" customFormat="false" ht="17.25" hidden="false" customHeight="true" outlineLevel="0" collapsed="false">
      <c r="A721" s="130" t="s">
        <v>104</v>
      </c>
      <c r="B721" s="131" t="n">
        <v>40810000</v>
      </c>
      <c r="C721" s="132" t="s">
        <v>26</v>
      </c>
      <c r="D721" s="133" t="n">
        <v>0</v>
      </c>
      <c r="E721" s="133" t="n">
        <v>601718698.06</v>
      </c>
      <c r="F721" s="133" t="n">
        <v>-601718698.06</v>
      </c>
    </row>
    <row r="722" customFormat="false" ht="17.25" hidden="false" customHeight="true" outlineLevel="0" collapsed="false">
      <c r="A722" s="130" t="s">
        <v>104</v>
      </c>
      <c r="B722" s="131" t="n">
        <v>40910000</v>
      </c>
      <c r="C722" s="132" t="s">
        <v>2945</v>
      </c>
      <c r="D722" s="133" t="n">
        <v>382053678.82</v>
      </c>
      <c r="E722" s="133" t="n">
        <v>0</v>
      </c>
      <c r="F722" s="133" t="n">
        <v>382053678.82</v>
      </c>
    </row>
    <row r="723" customFormat="false" ht="17.25" hidden="false" customHeight="true" outlineLevel="0" collapsed="false">
      <c r="A723" s="130" t="s">
        <v>104</v>
      </c>
      <c r="B723" s="131" t="n">
        <v>40920000</v>
      </c>
      <c r="C723" s="132" t="s">
        <v>261</v>
      </c>
      <c r="D723" s="133" t="n">
        <v>55712938.13</v>
      </c>
      <c r="E723" s="133" t="n">
        <v>0</v>
      </c>
      <c r="F723" s="133" t="n">
        <v>55712938.13</v>
      </c>
    </row>
    <row r="724" customFormat="false" ht="17.25" hidden="false" customHeight="true" outlineLevel="0" collapsed="false">
      <c r="A724" s="130" t="s">
        <v>104</v>
      </c>
      <c r="B724" s="131" t="n">
        <v>41110000</v>
      </c>
      <c r="C724" s="132" t="s">
        <v>271</v>
      </c>
      <c r="D724" s="133" t="n">
        <v>9785713623.48</v>
      </c>
      <c r="E724" s="133" t="n">
        <v>0</v>
      </c>
      <c r="F724" s="133" t="n">
        <v>9785713623.48</v>
      </c>
    </row>
    <row r="725" customFormat="false" ht="17.25" hidden="false" customHeight="true" outlineLevel="0" collapsed="false">
      <c r="A725" s="130" t="s">
        <v>104</v>
      </c>
      <c r="B725" s="131" t="n">
        <v>41300000</v>
      </c>
      <c r="C725" s="132" t="s">
        <v>264</v>
      </c>
      <c r="D725" s="133" t="n">
        <v>225604531</v>
      </c>
      <c r="E725" s="133" t="n">
        <v>0</v>
      </c>
      <c r="F725" s="133" t="n">
        <v>225604531</v>
      </c>
    </row>
    <row r="726" customFormat="false" ht="17.25" hidden="false" customHeight="true" outlineLevel="0" collapsed="false">
      <c r="A726" s="130" t="s">
        <v>104</v>
      </c>
      <c r="B726" s="131" t="n">
        <v>41600000</v>
      </c>
      <c r="C726" s="132" t="s">
        <v>265</v>
      </c>
      <c r="D726" s="133" t="n">
        <v>1521651422.51</v>
      </c>
      <c r="E726" s="133" t="n">
        <v>0</v>
      </c>
      <c r="F726" s="133" t="n">
        <v>1521651422.51</v>
      </c>
    </row>
    <row r="727" customFormat="false" ht="17.25" hidden="false" customHeight="true" outlineLevel="0" collapsed="false">
      <c r="A727" s="130" t="s">
        <v>104</v>
      </c>
      <c r="B727" s="131" t="n">
        <v>41810000</v>
      </c>
      <c r="C727" s="132" t="s">
        <v>1555</v>
      </c>
      <c r="D727" s="133" t="n">
        <v>38040882</v>
      </c>
      <c r="E727" s="133" t="n">
        <v>0</v>
      </c>
      <c r="F727" s="133" t="n">
        <v>38040882</v>
      </c>
    </row>
    <row r="728" customFormat="false" ht="17.25" hidden="false" customHeight="true" outlineLevel="0" collapsed="false">
      <c r="A728" s="130" t="s">
        <v>104</v>
      </c>
      <c r="B728" s="131" t="n">
        <v>41900000</v>
      </c>
      <c r="C728" s="132" t="s">
        <v>267</v>
      </c>
      <c r="D728" s="133" t="n">
        <v>0</v>
      </c>
      <c r="E728" s="133" t="n">
        <v>857501.34</v>
      </c>
      <c r="F728" s="133" t="n">
        <v>-857501.34</v>
      </c>
    </row>
    <row r="729" customFormat="false" ht="17.25" hidden="false" customHeight="true" outlineLevel="0" collapsed="false">
      <c r="A729" s="130" t="s">
        <v>104</v>
      </c>
      <c r="B729" s="131" t="n">
        <v>41980000</v>
      </c>
      <c r="C729" s="132" t="s">
        <v>269</v>
      </c>
      <c r="D729" s="133" t="n">
        <v>0</v>
      </c>
      <c r="E729" s="133" t="n">
        <v>14045381</v>
      </c>
      <c r="F729" s="133" t="n">
        <v>-14045381</v>
      </c>
    </row>
    <row r="730" customFormat="false" ht="17.25" hidden="false" customHeight="true" outlineLevel="0" collapsed="false">
      <c r="A730" s="130" t="s">
        <v>104</v>
      </c>
      <c r="B730" s="131" t="n">
        <v>42100000</v>
      </c>
      <c r="C730" s="132" t="s">
        <v>277</v>
      </c>
      <c r="D730" s="133" t="n">
        <v>0</v>
      </c>
      <c r="E730" s="133" t="n">
        <v>5106748.97</v>
      </c>
      <c r="F730" s="133" t="n">
        <v>-5106748.97</v>
      </c>
    </row>
    <row r="731" customFormat="false" ht="17.25" hidden="false" customHeight="true" outlineLevel="0" collapsed="false">
      <c r="A731" s="130" t="s">
        <v>104</v>
      </c>
      <c r="B731" s="131" t="n">
        <v>42510000</v>
      </c>
      <c r="C731" s="132" t="s">
        <v>31</v>
      </c>
      <c r="D731" s="133" t="n">
        <v>55000</v>
      </c>
      <c r="E731" s="133" t="n">
        <v>0</v>
      </c>
      <c r="F731" s="133" t="n">
        <v>55000</v>
      </c>
    </row>
    <row r="732" customFormat="false" ht="17.25" hidden="false" customHeight="true" outlineLevel="0" collapsed="false">
      <c r="A732" s="130" t="s">
        <v>104</v>
      </c>
      <c r="B732" s="131" t="n">
        <v>42520000</v>
      </c>
      <c r="C732" s="132" t="s">
        <v>272</v>
      </c>
      <c r="D732" s="133" t="n">
        <v>0</v>
      </c>
      <c r="E732" s="133" t="n">
        <v>176999.85</v>
      </c>
      <c r="F732" s="133" t="n">
        <v>-176999.85</v>
      </c>
    </row>
    <row r="733" customFormat="false" ht="17.25" hidden="false" customHeight="true" outlineLevel="0" collapsed="false">
      <c r="A733" s="130" t="s">
        <v>104</v>
      </c>
      <c r="B733" s="131" t="n">
        <v>42540000</v>
      </c>
      <c r="C733" s="132" t="s">
        <v>283</v>
      </c>
      <c r="D733" s="133" t="n">
        <v>0</v>
      </c>
      <c r="E733" s="133" t="n">
        <v>1107164.17</v>
      </c>
      <c r="F733" s="133" t="n">
        <v>-1107164.17</v>
      </c>
    </row>
    <row r="734" customFormat="false" ht="17.25" hidden="false" customHeight="true" outlineLevel="0" collapsed="false">
      <c r="A734" s="130" t="s">
        <v>104</v>
      </c>
      <c r="B734" s="131" t="n">
        <v>42800000</v>
      </c>
      <c r="C734" s="132" t="s">
        <v>274</v>
      </c>
      <c r="D734" s="133" t="n">
        <v>0</v>
      </c>
      <c r="E734" s="133" t="n">
        <v>209778785</v>
      </c>
      <c r="F734" s="133" t="n">
        <v>-209778785</v>
      </c>
    </row>
    <row r="735" customFormat="false" ht="17.25" hidden="false" customHeight="true" outlineLevel="0" collapsed="false">
      <c r="A735" s="130" t="s">
        <v>104</v>
      </c>
      <c r="B735" s="131" t="n">
        <v>43100000</v>
      </c>
      <c r="C735" s="132" t="s">
        <v>35</v>
      </c>
      <c r="D735" s="133" t="n">
        <v>0</v>
      </c>
      <c r="E735" s="133" t="n">
        <v>57146780.46</v>
      </c>
      <c r="F735" s="133" t="n">
        <v>-57146780.46</v>
      </c>
    </row>
    <row r="736" customFormat="false" ht="17.25" hidden="false" customHeight="true" outlineLevel="0" collapsed="false">
      <c r="A736" s="130" t="s">
        <v>104</v>
      </c>
      <c r="B736" s="131" t="n">
        <v>43110000</v>
      </c>
      <c r="C736" s="132" t="s">
        <v>275</v>
      </c>
      <c r="D736" s="133" t="n">
        <v>0</v>
      </c>
      <c r="E736" s="133" t="n">
        <v>1231300</v>
      </c>
      <c r="F736" s="133" t="n">
        <v>-1231300</v>
      </c>
    </row>
    <row r="737" customFormat="false" ht="17.25" hidden="false" customHeight="true" outlineLevel="0" collapsed="false">
      <c r="A737" s="130" t="s">
        <v>104</v>
      </c>
      <c r="B737" s="131" t="n">
        <v>43200000</v>
      </c>
      <c r="C737" s="132" t="s">
        <v>37</v>
      </c>
      <c r="D737" s="133" t="n">
        <v>0</v>
      </c>
      <c r="E737" s="133" t="n">
        <v>24279875.34</v>
      </c>
      <c r="F737" s="133" t="n">
        <v>-24279875.34</v>
      </c>
    </row>
    <row r="738" customFormat="false" ht="17.25" hidden="false" customHeight="true" outlineLevel="0" collapsed="false">
      <c r="A738" s="130" t="s">
        <v>104</v>
      </c>
      <c r="B738" s="131" t="n">
        <v>43220000</v>
      </c>
      <c r="C738" s="132" t="s">
        <v>607</v>
      </c>
      <c r="D738" s="133" t="n">
        <v>0</v>
      </c>
      <c r="E738" s="133" t="n">
        <v>211602</v>
      </c>
      <c r="F738" s="133" t="n">
        <v>-211602</v>
      </c>
    </row>
    <row r="739" customFormat="false" ht="17.25" hidden="false" customHeight="true" outlineLevel="0" collapsed="false">
      <c r="A739" s="130" t="s">
        <v>104</v>
      </c>
      <c r="B739" s="131" t="n">
        <v>43300000</v>
      </c>
      <c r="C739" s="132" t="s">
        <v>38</v>
      </c>
      <c r="D739" s="133" t="n">
        <v>0</v>
      </c>
      <c r="E739" s="133" t="n">
        <v>4072888.8</v>
      </c>
      <c r="F739" s="133" t="n">
        <v>-4072888.8</v>
      </c>
    </row>
    <row r="740" customFormat="false" ht="17.25" hidden="false" customHeight="true" outlineLevel="0" collapsed="false">
      <c r="A740" s="130" t="s">
        <v>104</v>
      </c>
      <c r="B740" s="131" t="n">
        <v>43860000</v>
      </c>
      <c r="C740" s="132" t="s">
        <v>276</v>
      </c>
      <c r="D740" s="133" t="n">
        <v>0</v>
      </c>
      <c r="E740" s="133" t="n">
        <v>19183516.0699999</v>
      </c>
      <c r="F740" s="133" t="n">
        <v>-19183516.0699999</v>
      </c>
    </row>
    <row r="741" customFormat="false" ht="17.25" hidden="false" customHeight="true" outlineLevel="0" collapsed="false">
      <c r="A741" s="130" t="s">
        <v>104</v>
      </c>
      <c r="B741" s="131" t="n">
        <v>44100000</v>
      </c>
      <c r="C741" s="132" t="s">
        <v>40</v>
      </c>
      <c r="D741" s="133" t="n">
        <v>0</v>
      </c>
      <c r="E741" s="133" t="n">
        <v>31630680</v>
      </c>
      <c r="F741" s="133" t="n">
        <v>-31630680</v>
      </c>
    </row>
    <row r="742" customFormat="false" ht="17.25" hidden="false" customHeight="true" outlineLevel="0" collapsed="false">
      <c r="A742" s="130" t="s">
        <v>104</v>
      </c>
      <c r="B742" s="131" t="n">
        <v>44400000</v>
      </c>
      <c r="C742" s="132" t="s">
        <v>281</v>
      </c>
      <c r="D742" s="133" t="n">
        <v>8843961.32</v>
      </c>
      <c r="E742" s="133" t="n">
        <v>0</v>
      </c>
      <c r="F742" s="133" t="n">
        <v>8843961.32</v>
      </c>
    </row>
    <row r="743" customFormat="false" ht="17.25" hidden="false" customHeight="true" outlineLevel="0" collapsed="false">
      <c r="A743" s="130" t="s">
        <v>104</v>
      </c>
      <c r="B743" s="131" t="n">
        <v>44410000</v>
      </c>
      <c r="C743" s="132" t="s">
        <v>282</v>
      </c>
      <c r="D743" s="133" t="n">
        <v>346497437.324094</v>
      </c>
      <c r="E743" s="133" t="n">
        <v>0</v>
      </c>
      <c r="F743" s="133" t="n">
        <v>346497437.324094</v>
      </c>
    </row>
    <row r="744" customFormat="false" ht="17.25" hidden="false" customHeight="true" outlineLevel="0" collapsed="false">
      <c r="A744" s="130" t="s">
        <v>104</v>
      </c>
      <c r="B744" s="131" t="n">
        <v>44420000</v>
      </c>
      <c r="C744" s="132" t="s">
        <v>294</v>
      </c>
      <c r="D744" s="133" t="n">
        <v>0</v>
      </c>
      <c r="E744" s="133" t="n">
        <v>3880047.36</v>
      </c>
      <c r="F744" s="133" t="n">
        <v>-3880047.36</v>
      </c>
    </row>
    <row r="745" customFormat="false" ht="17.25" hidden="false" customHeight="true" outlineLevel="0" collapsed="false">
      <c r="A745" s="130" t="s">
        <v>104</v>
      </c>
      <c r="B745" s="131" t="n">
        <v>44550000</v>
      </c>
      <c r="C745" s="132" t="s">
        <v>46</v>
      </c>
      <c r="D745" s="133" t="n">
        <v>970314022.02</v>
      </c>
      <c r="E745" s="133" t="n">
        <v>0</v>
      </c>
      <c r="F745" s="133" t="n">
        <v>970314022.02</v>
      </c>
    </row>
    <row r="746" customFormat="false" ht="17.25" hidden="false" customHeight="true" outlineLevel="0" collapsed="false">
      <c r="A746" s="130" t="s">
        <v>104</v>
      </c>
      <c r="B746" s="131" t="n">
        <v>44561000</v>
      </c>
      <c r="C746" s="132" t="s">
        <v>2457</v>
      </c>
      <c r="D746" s="133" t="n">
        <v>17594117.44</v>
      </c>
      <c r="E746" s="133" t="n">
        <v>0</v>
      </c>
      <c r="F746" s="133" t="n">
        <v>17594117.44</v>
      </c>
    </row>
    <row r="747" customFormat="false" ht="17.25" hidden="false" customHeight="true" outlineLevel="0" collapsed="false">
      <c r="A747" s="130" t="s">
        <v>104</v>
      </c>
      <c r="B747" s="131" t="n">
        <v>44561100</v>
      </c>
      <c r="C747" s="132" t="s">
        <v>619</v>
      </c>
      <c r="D747" s="133" t="n">
        <v>0</v>
      </c>
      <c r="E747" s="133" t="n">
        <v>982937.25</v>
      </c>
      <c r="F747" s="133" t="n">
        <v>-982937.25</v>
      </c>
    </row>
    <row r="748" customFormat="false" ht="17.25" hidden="false" customHeight="true" outlineLevel="0" collapsed="false">
      <c r="A748" s="130" t="s">
        <v>104</v>
      </c>
      <c r="B748" s="131" t="n">
        <v>44562000</v>
      </c>
      <c r="C748" s="132" t="s">
        <v>47</v>
      </c>
      <c r="D748" s="133" t="n">
        <v>11725518.51</v>
      </c>
      <c r="E748" s="133" t="n">
        <v>0</v>
      </c>
      <c r="F748" s="133" t="n">
        <v>11725518.51</v>
      </c>
    </row>
    <row r="749" customFormat="false" ht="17.25" hidden="false" customHeight="true" outlineLevel="0" collapsed="false">
      <c r="A749" s="130" t="s">
        <v>104</v>
      </c>
      <c r="B749" s="131" t="n">
        <v>44563000</v>
      </c>
      <c r="C749" s="132" t="s">
        <v>48</v>
      </c>
      <c r="D749" s="133" t="n">
        <v>5054899.86</v>
      </c>
      <c r="E749" s="133" t="n">
        <v>0</v>
      </c>
      <c r="F749" s="133" t="n">
        <v>5054899.86</v>
      </c>
    </row>
    <row r="750" customFormat="false" ht="17.25" hidden="false" customHeight="true" outlineLevel="0" collapsed="false">
      <c r="A750" s="130" t="s">
        <v>104</v>
      </c>
      <c r="B750" s="131" t="n">
        <v>44564000</v>
      </c>
      <c r="C750" s="132" t="s">
        <v>49</v>
      </c>
      <c r="D750" s="133" t="n">
        <v>0</v>
      </c>
      <c r="E750" s="133" t="n">
        <v>13942143.71</v>
      </c>
      <c r="F750" s="133" t="n">
        <v>-13942143.71</v>
      </c>
    </row>
    <row r="751" customFormat="false" ht="17.25" hidden="false" customHeight="true" outlineLevel="0" collapsed="false">
      <c r="A751" s="130" t="s">
        <v>104</v>
      </c>
      <c r="B751" s="131" t="n">
        <v>44565000</v>
      </c>
      <c r="C751" s="132" t="s">
        <v>50</v>
      </c>
      <c r="D751" s="133" t="n">
        <v>90297538.93</v>
      </c>
      <c r="E751" s="133" t="n">
        <v>0</v>
      </c>
      <c r="F751" s="133" t="n">
        <v>90297538.93</v>
      </c>
    </row>
    <row r="752" customFormat="false" ht="17.25" hidden="false" customHeight="true" outlineLevel="0" collapsed="false">
      <c r="A752" s="130" t="s">
        <v>104</v>
      </c>
      <c r="B752" s="131" t="n">
        <v>44571000</v>
      </c>
      <c r="C752" s="132" t="s">
        <v>52</v>
      </c>
      <c r="D752" s="133" t="n">
        <v>0</v>
      </c>
      <c r="E752" s="133" t="n">
        <v>5054899.86</v>
      </c>
      <c r="F752" s="133" t="n">
        <v>-5054899.86</v>
      </c>
    </row>
    <row r="753" customFormat="false" ht="17.25" hidden="false" customHeight="true" outlineLevel="0" collapsed="false">
      <c r="A753" s="130" t="s">
        <v>104</v>
      </c>
      <c r="B753" s="131" t="n">
        <v>44574000</v>
      </c>
      <c r="C753" s="132" t="s">
        <v>620</v>
      </c>
      <c r="D753" s="133" t="n">
        <v>0</v>
      </c>
      <c r="E753" s="133" t="n">
        <v>719500</v>
      </c>
      <c r="F753" s="133" t="n">
        <v>-719500</v>
      </c>
    </row>
    <row r="754" customFormat="false" ht="17.25" hidden="false" customHeight="true" outlineLevel="0" collapsed="false">
      <c r="A754" s="130" t="s">
        <v>104</v>
      </c>
      <c r="B754" s="131" t="n">
        <v>44583000</v>
      </c>
      <c r="C754" s="132" t="s">
        <v>303</v>
      </c>
      <c r="D754" s="133" t="n">
        <v>320554.06</v>
      </c>
      <c r="E754" s="133" t="n">
        <v>0</v>
      </c>
      <c r="F754" s="133" t="n">
        <v>320554.06</v>
      </c>
    </row>
    <row r="755" customFormat="false" ht="17.25" hidden="false" customHeight="true" outlineLevel="0" collapsed="false">
      <c r="A755" s="130" t="s">
        <v>104</v>
      </c>
      <c r="B755" s="131" t="n">
        <v>44584000</v>
      </c>
      <c r="C755" s="132" t="s">
        <v>2484</v>
      </c>
      <c r="D755" s="133" t="n">
        <v>292600</v>
      </c>
      <c r="E755" s="133" t="n">
        <v>0</v>
      </c>
      <c r="F755" s="133" t="n">
        <v>292600</v>
      </c>
    </row>
    <row r="756" customFormat="false" ht="17.25" hidden="false" customHeight="true" outlineLevel="0" collapsed="false">
      <c r="A756" s="130" t="s">
        <v>104</v>
      </c>
      <c r="B756" s="131" t="n">
        <v>45511000</v>
      </c>
      <c r="C756" s="132" t="s">
        <v>304</v>
      </c>
      <c r="D756" s="133" t="n">
        <v>0</v>
      </c>
      <c r="E756" s="133" t="n">
        <v>20647326.58</v>
      </c>
      <c r="F756" s="133" t="n">
        <v>-20647326.58</v>
      </c>
    </row>
    <row r="757" customFormat="false" ht="17.25" hidden="false" customHeight="true" outlineLevel="0" collapsed="false">
      <c r="A757" s="130" t="s">
        <v>104</v>
      </c>
      <c r="B757" s="131" t="n">
        <v>45530000</v>
      </c>
      <c r="C757" s="132" t="s">
        <v>102</v>
      </c>
      <c r="D757" s="133" t="n">
        <v>1494000000</v>
      </c>
      <c r="E757" s="133" t="n">
        <v>0</v>
      </c>
      <c r="F757" s="133" t="n">
        <v>1494000000</v>
      </c>
    </row>
    <row r="758" customFormat="false" ht="17.25" hidden="false" customHeight="true" outlineLevel="0" collapsed="false">
      <c r="A758" s="130" t="s">
        <v>104</v>
      </c>
      <c r="B758" s="131" t="n">
        <v>45540000</v>
      </c>
      <c r="C758" s="132" t="s">
        <v>776</v>
      </c>
      <c r="D758" s="133" t="n">
        <v>0</v>
      </c>
      <c r="E758" s="133" t="n">
        <v>227800000</v>
      </c>
      <c r="F758" s="133" t="n">
        <v>-227800000</v>
      </c>
    </row>
    <row r="759" customFormat="false" ht="17.25" hidden="false" customHeight="true" outlineLevel="0" collapsed="false">
      <c r="A759" s="130" t="s">
        <v>104</v>
      </c>
      <c r="B759" s="131" t="n">
        <v>45550000</v>
      </c>
      <c r="C759" s="132" t="s">
        <v>777</v>
      </c>
      <c r="D759" s="133" t="n">
        <v>0</v>
      </c>
      <c r="E759" s="133" t="n">
        <v>2500000</v>
      </c>
      <c r="F759" s="133" t="n">
        <v>-2500000</v>
      </c>
    </row>
    <row r="760" customFormat="false" ht="17.25" hidden="false" customHeight="true" outlineLevel="0" collapsed="false">
      <c r="A760" s="130" t="s">
        <v>104</v>
      </c>
      <c r="B760" s="131" t="n">
        <v>46600000</v>
      </c>
      <c r="C760" s="132" t="s">
        <v>290</v>
      </c>
      <c r="D760" s="133" t="n">
        <v>2194818.62</v>
      </c>
      <c r="E760" s="133" t="n">
        <v>0</v>
      </c>
      <c r="F760" s="133" t="n">
        <v>2194818.62</v>
      </c>
    </row>
    <row r="761" customFormat="false" ht="17.25" hidden="false" customHeight="true" outlineLevel="0" collapsed="false">
      <c r="A761" s="130" t="s">
        <v>104</v>
      </c>
      <c r="B761" s="131" t="n">
        <v>46610000</v>
      </c>
      <c r="C761" s="132" t="s">
        <v>82</v>
      </c>
      <c r="D761" s="133" t="n">
        <v>714733918.15</v>
      </c>
      <c r="E761" s="133" t="n">
        <v>0</v>
      </c>
      <c r="F761" s="133" t="n">
        <v>714733918.15</v>
      </c>
    </row>
    <row r="762" customFormat="false" ht="17.25" hidden="false" customHeight="true" outlineLevel="0" collapsed="false">
      <c r="A762" s="130" t="s">
        <v>104</v>
      </c>
      <c r="B762" s="131" t="n">
        <v>46620000</v>
      </c>
      <c r="C762" s="132" t="s">
        <v>934</v>
      </c>
      <c r="D762" s="133" t="n">
        <v>0</v>
      </c>
      <c r="E762" s="133" t="n">
        <v>1161419391</v>
      </c>
      <c r="F762" s="133" t="n">
        <v>-1161419391</v>
      </c>
    </row>
    <row r="763" customFormat="false" ht="17.25" hidden="false" customHeight="true" outlineLevel="0" collapsed="false">
      <c r="A763" s="130" t="s">
        <v>104</v>
      </c>
      <c r="B763" s="131" t="n">
        <v>46700000</v>
      </c>
      <c r="C763" s="132" t="s">
        <v>307</v>
      </c>
      <c r="D763" s="133" t="n">
        <v>7028169613.21</v>
      </c>
      <c r="E763" s="133" t="n">
        <v>0</v>
      </c>
      <c r="F763" s="133" t="n">
        <v>7028169613.21</v>
      </c>
    </row>
    <row r="764" customFormat="false" ht="17.25" hidden="false" customHeight="true" outlineLevel="0" collapsed="false">
      <c r="A764" s="130" t="s">
        <v>104</v>
      </c>
      <c r="B764" s="131" t="n">
        <v>47100000</v>
      </c>
      <c r="C764" s="132" t="s">
        <v>131</v>
      </c>
      <c r="D764" s="133" t="n">
        <v>0</v>
      </c>
      <c r="E764" s="133" t="n">
        <v>1047236.47</v>
      </c>
      <c r="F764" s="133" t="n">
        <v>-1047236.47</v>
      </c>
    </row>
    <row r="765" customFormat="false" ht="17.25" hidden="false" customHeight="true" outlineLevel="0" collapsed="false">
      <c r="A765" s="130" t="s">
        <v>104</v>
      </c>
      <c r="B765" s="131" t="n">
        <v>48600000</v>
      </c>
      <c r="C765" s="132" t="s">
        <v>132</v>
      </c>
      <c r="D765" s="133" t="n">
        <v>1885130</v>
      </c>
      <c r="E765" s="133" t="n">
        <v>0</v>
      </c>
      <c r="F765" s="133" t="n">
        <v>1885130</v>
      </c>
    </row>
    <row r="766" customFormat="false" ht="17.25" hidden="false" customHeight="true" outlineLevel="0" collapsed="false">
      <c r="A766" s="130" t="s">
        <v>104</v>
      </c>
      <c r="B766" s="131" t="n">
        <v>48700000</v>
      </c>
      <c r="C766" s="132" t="s">
        <v>965</v>
      </c>
      <c r="D766" s="133" t="n">
        <v>0</v>
      </c>
      <c r="E766" s="133" t="n">
        <v>25000000</v>
      </c>
      <c r="F766" s="133" t="n">
        <v>-25000000</v>
      </c>
    </row>
    <row r="767" customFormat="false" ht="17.25" hidden="false" customHeight="true" outlineLevel="0" collapsed="false">
      <c r="A767" s="130" t="s">
        <v>104</v>
      </c>
      <c r="B767" s="131" t="n">
        <v>49100000</v>
      </c>
      <c r="C767" s="132" t="s">
        <v>313</v>
      </c>
      <c r="D767" s="133" t="n">
        <v>0</v>
      </c>
      <c r="E767" s="133" t="n">
        <v>1613646774.50333</v>
      </c>
      <c r="F767" s="133" t="n">
        <v>-1613646774.50333</v>
      </c>
    </row>
    <row r="768" customFormat="false" ht="17.25" hidden="false" customHeight="true" outlineLevel="0" collapsed="false">
      <c r="A768" s="130" t="s">
        <v>104</v>
      </c>
      <c r="B768" s="131" t="n">
        <v>51110000</v>
      </c>
      <c r="C768" s="132" t="s">
        <v>314</v>
      </c>
      <c r="D768" s="133" t="n">
        <v>348872800</v>
      </c>
      <c r="E768" s="133" t="n">
        <v>0</v>
      </c>
      <c r="F768" s="133" t="n">
        <v>348872800</v>
      </c>
    </row>
    <row r="769" customFormat="false" ht="17.25" hidden="false" customHeight="true" outlineLevel="0" collapsed="false">
      <c r="A769" s="130" t="s">
        <v>104</v>
      </c>
      <c r="B769" s="131" t="n">
        <v>51122310</v>
      </c>
      <c r="C769" s="132" t="s">
        <v>684</v>
      </c>
      <c r="D769" s="133" t="n">
        <v>95744060.4</v>
      </c>
      <c r="E769" s="133" t="n">
        <v>0</v>
      </c>
      <c r="F769" s="133" t="n">
        <v>95744060.4</v>
      </c>
    </row>
    <row r="770" customFormat="false" ht="17.25" hidden="false" customHeight="true" outlineLevel="0" collapsed="false">
      <c r="A770" s="130" t="s">
        <v>104</v>
      </c>
      <c r="B770" s="131" t="n">
        <v>51122410</v>
      </c>
      <c r="C770" s="132" t="s">
        <v>369</v>
      </c>
      <c r="D770" s="133" t="n">
        <v>20000000</v>
      </c>
      <c r="E770" s="133" t="n">
        <v>0</v>
      </c>
      <c r="F770" s="133" t="n">
        <v>20000000</v>
      </c>
    </row>
    <row r="771" customFormat="false" ht="17.25" hidden="false" customHeight="true" outlineLevel="0" collapsed="false">
      <c r="A771" s="130" t="s">
        <v>104</v>
      </c>
      <c r="B771" s="131" t="n">
        <v>51122420</v>
      </c>
      <c r="C771" s="132" t="s">
        <v>686</v>
      </c>
      <c r="D771" s="133" t="n">
        <v>1637506865.74</v>
      </c>
      <c r="E771" s="133" t="n">
        <v>0</v>
      </c>
      <c r="F771" s="133" t="n">
        <v>1637506865.74</v>
      </c>
    </row>
    <row r="772" customFormat="false" ht="17.25" hidden="false" customHeight="true" outlineLevel="0" collapsed="false">
      <c r="A772" s="130" t="s">
        <v>104</v>
      </c>
      <c r="B772" s="131" t="n">
        <v>51140000</v>
      </c>
      <c r="C772" s="132" t="s">
        <v>373</v>
      </c>
      <c r="D772" s="133" t="n">
        <v>0</v>
      </c>
      <c r="E772" s="133" t="n">
        <v>748330134.99</v>
      </c>
      <c r="F772" s="133" t="n">
        <v>-748330134.99</v>
      </c>
    </row>
    <row r="773" customFormat="false" ht="17.25" hidden="false" customHeight="true" outlineLevel="0" collapsed="false">
      <c r="A773" s="130" t="s">
        <v>104</v>
      </c>
      <c r="B773" s="131" t="n">
        <v>51201000</v>
      </c>
      <c r="C773" s="132" t="s">
        <v>319</v>
      </c>
      <c r="D773" s="133" t="n">
        <v>184587600</v>
      </c>
      <c r="E773" s="133" t="n">
        <v>0</v>
      </c>
      <c r="F773" s="133" t="n">
        <v>184587600</v>
      </c>
    </row>
    <row r="774" customFormat="false" ht="17.25" hidden="false" customHeight="true" outlineLevel="0" collapsed="false">
      <c r="A774" s="130" t="s">
        <v>104</v>
      </c>
      <c r="B774" s="131" t="n">
        <v>51202000</v>
      </c>
      <c r="C774" s="132" t="s">
        <v>378</v>
      </c>
      <c r="D774" s="133" t="n">
        <v>20802400</v>
      </c>
      <c r="E774" s="133" t="n">
        <v>0</v>
      </c>
      <c r="F774" s="133" t="n">
        <v>20802400</v>
      </c>
    </row>
    <row r="775" customFormat="false" ht="17.25" hidden="false" customHeight="true" outlineLevel="0" collapsed="false">
      <c r="A775" s="130" t="s">
        <v>104</v>
      </c>
      <c r="B775" s="131" t="n">
        <v>51211000</v>
      </c>
      <c r="C775" s="132" t="s">
        <v>321</v>
      </c>
      <c r="D775" s="133" t="n">
        <v>0</v>
      </c>
      <c r="E775" s="133" t="n">
        <v>289668032.19</v>
      </c>
      <c r="F775" s="133" t="n">
        <v>-289668032.19</v>
      </c>
    </row>
    <row r="776" customFormat="false" ht="17.25" hidden="false" customHeight="true" outlineLevel="0" collapsed="false">
      <c r="A776" s="130" t="s">
        <v>104</v>
      </c>
      <c r="B776" s="131" t="n">
        <v>51221000</v>
      </c>
      <c r="C776" s="132" t="s">
        <v>323</v>
      </c>
      <c r="D776" s="133" t="n">
        <v>0</v>
      </c>
      <c r="E776" s="133" t="n">
        <v>1043123520.56</v>
      </c>
      <c r="F776" s="133" t="n">
        <v>-1043123520.56</v>
      </c>
    </row>
    <row r="777" customFormat="false" ht="17.25" hidden="false" customHeight="true" outlineLevel="0" collapsed="false">
      <c r="A777" s="130" t="s">
        <v>104</v>
      </c>
      <c r="B777" s="131" t="n">
        <v>51231000</v>
      </c>
      <c r="C777" s="132" t="s">
        <v>325</v>
      </c>
      <c r="D777" s="133" t="n">
        <v>0</v>
      </c>
      <c r="E777" s="133" t="n">
        <v>446860025.36</v>
      </c>
      <c r="F777" s="133" t="n">
        <v>-446860025.36</v>
      </c>
    </row>
    <row r="778" customFormat="false" ht="17.25" hidden="false" customHeight="true" outlineLevel="0" collapsed="false">
      <c r="A778" s="130" t="s">
        <v>104</v>
      </c>
      <c r="B778" s="131" t="n">
        <v>51241000</v>
      </c>
      <c r="C778" s="132" t="s">
        <v>133</v>
      </c>
      <c r="D778" s="133" t="n">
        <v>0</v>
      </c>
      <c r="E778" s="133" t="n">
        <v>3851717834.44</v>
      </c>
      <c r="F778" s="133" t="n">
        <v>-3851717834.44</v>
      </c>
    </row>
    <row r="779" customFormat="false" ht="17.25" hidden="false" customHeight="true" outlineLevel="0" collapsed="false">
      <c r="A779" s="130" t="s">
        <v>104</v>
      </c>
      <c r="B779" s="131" t="n">
        <v>51244000</v>
      </c>
      <c r="C779" s="132" t="s">
        <v>2160</v>
      </c>
      <c r="D779" s="133" t="n">
        <v>14635067.61</v>
      </c>
      <c r="E779" s="133" t="n">
        <v>0</v>
      </c>
      <c r="F779" s="133" t="n">
        <v>14635067.61</v>
      </c>
    </row>
    <row r="780" customFormat="false" ht="17.25" hidden="false" customHeight="true" outlineLevel="0" collapsed="false">
      <c r="A780" s="130" t="s">
        <v>104</v>
      </c>
      <c r="B780" s="131" t="n">
        <v>51260000</v>
      </c>
      <c r="C780" s="132" t="s">
        <v>794</v>
      </c>
      <c r="D780" s="133" t="n">
        <v>0</v>
      </c>
      <c r="E780" s="133" t="n">
        <v>3282347.92</v>
      </c>
      <c r="F780" s="133" t="n">
        <v>-3282347.92</v>
      </c>
    </row>
    <row r="781" customFormat="false" ht="17.25" hidden="false" customHeight="true" outlineLevel="0" collapsed="false">
      <c r="A781" s="130" t="s">
        <v>104</v>
      </c>
      <c r="B781" s="131" t="n">
        <v>51264000</v>
      </c>
      <c r="C781" s="132" t="s">
        <v>796</v>
      </c>
      <c r="D781" s="133" t="n">
        <v>33588086.97</v>
      </c>
      <c r="E781" s="133" t="n">
        <v>0</v>
      </c>
      <c r="F781" s="133" t="n">
        <v>33588086.97</v>
      </c>
    </row>
    <row r="782" customFormat="false" ht="17.25" hidden="false" customHeight="true" outlineLevel="0" collapsed="false">
      <c r="A782" s="130" t="s">
        <v>104</v>
      </c>
      <c r="B782" s="131" t="n">
        <v>51270000</v>
      </c>
      <c r="C782" s="132" t="s">
        <v>797</v>
      </c>
      <c r="D782" s="133" t="n">
        <v>0</v>
      </c>
      <c r="E782" s="133" t="n">
        <v>24000</v>
      </c>
      <c r="F782" s="133" t="n">
        <v>-24000</v>
      </c>
    </row>
    <row r="783" customFormat="false" ht="17.25" hidden="false" customHeight="true" outlineLevel="0" collapsed="false">
      <c r="A783" s="130" t="s">
        <v>104</v>
      </c>
      <c r="B783" s="131" t="n">
        <v>51800000</v>
      </c>
      <c r="C783" s="132" t="s">
        <v>385</v>
      </c>
      <c r="D783" s="133" t="n">
        <v>0</v>
      </c>
      <c r="E783" s="133" t="n">
        <v>23637375.36</v>
      </c>
      <c r="F783" s="133" t="n">
        <v>-23637375.36</v>
      </c>
    </row>
    <row r="784" customFormat="false" ht="17.25" hidden="false" customHeight="true" outlineLevel="0" collapsed="false">
      <c r="A784" s="130" t="s">
        <v>104</v>
      </c>
      <c r="B784" s="131" t="n">
        <v>51910000</v>
      </c>
      <c r="C784" s="132" t="s">
        <v>701</v>
      </c>
      <c r="D784" s="133" t="n">
        <v>0</v>
      </c>
      <c r="E784" s="133" t="n">
        <v>6000000000</v>
      </c>
      <c r="F784" s="133" t="n">
        <v>-6000000000</v>
      </c>
    </row>
    <row r="785" customFormat="false" ht="17.25" hidden="false" customHeight="true" outlineLevel="0" collapsed="false">
      <c r="A785" s="130" t="s">
        <v>104</v>
      </c>
      <c r="B785" s="131" t="n">
        <v>51920000</v>
      </c>
      <c r="C785" s="132" t="s">
        <v>386</v>
      </c>
      <c r="D785" s="133" t="n">
        <v>0</v>
      </c>
      <c r="E785" s="133" t="n">
        <v>8500000000</v>
      </c>
      <c r="F785" s="133" t="n">
        <v>-8500000000</v>
      </c>
    </row>
    <row r="786" customFormat="false" ht="17.25" hidden="false" customHeight="true" outlineLevel="0" collapsed="false">
      <c r="A786" s="130" t="s">
        <v>104</v>
      </c>
      <c r="B786" s="131" t="n">
        <v>51940000</v>
      </c>
      <c r="C786" s="132" t="s">
        <v>388</v>
      </c>
      <c r="D786" s="133" t="n">
        <v>0</v>
      </c>
      <c r="E786" s="133" t="n">
        <v>950000000</v>
      </c>
      <c r="F786" s="133" t="n">
        <v>-950000000</v>
      </c>
    </row>
    <row r="787" customFormat="false" ht="17.25" hidden="false" customHeight="true" outlineLevel="0" collapsed="false">
      <c r="A787" s="130" t="s">
        <v>104</v>
      </c>
      <c r="B787" s="131" t="n">
        <v>51950000</v>
      </c>
      <c r="C787" s="132" t="s">
        <v>1918</v>
      </c>
      <c r="D787" s="133" t="n">
        <v>0</v>
      </c>
      <c r="E787" s="133" t="n">
        <v>4000000000</v>
      </c>
      <c r="F787" s="133" t="n">
        <v>-4000000000</v>
      </c>
    </row>
    <row r="788" customFormat="false" ht="17.25" hidden="false" customHeight="true" outlineLevel="0" collapsed="false">
      <c r="A788" s="130" t="s">
        <v>104</v>
      </c>
      <c r="B788" s="131" t="n">
        <v>53110000</v>
      </c>
      <c r="C788" s="132" t="s">
        <v>394</v>
      </c>
      <c r="D788" s="133" t="n">
        <v>10302000</v>
      </c>
      <c r="E788" s="133" t="n">
        <v>0</v>
      </c>
      <c r="F788" s="133" t="n">
        <v>10302000</v>
      </c>
    </row>
    <row r="789" customFormat="false" ht="17.25" hidden="false" customHeight="true" outlineLevel="0" collapsed="false">
      <c r="A789" s="130" t="s">
        <v>104</v>
      </c>
      <c r="B789" s="131" t="n">
        <v>53300000</v>
      </c>
      <c r="C789" s="132" t="s">
        <v>329</v>
      </c>
      <c r="D789" s="133" t="n">
        <v>55100800</v>
      </c>
      <c r="E789" s="133" t="n">
        <v>0</v>
      </c>
      <c r="F789" s="133" t="n">
        <v>55100800</v>
      </c>
    </row>
    <row r="790" customFormat="false" ht="17.25" hidden="false" customHeight="true" outlineLevel="0" collapsed="false">
      <c r="A790" s="130" t="s">
        <v>104</v>
      </c>
      <c r="B790" s="131" t="n">
        <v>60102000</v>
      </c>
      <c r="C790" s="132" t="s">
        <v>402</v>
      </c>
      <c r="D790" s="133" t="n">
        <v>320488889.15</v>
      </c>
      <c r="E790" s="133" t="n">
        <v>0</v>
      </c>
      <c r="F790" s="133" t="n">
        <v>320488889.15</v>
      </c>
    </row>
    <row r="791" customFormat="false" ht="17.25" hidden="false" customHeight="true" outlineLevel="0" collapsed="false">
      <c r="A791" s="130" t="s">
        <v>104</v>
      </c>
      <c r="B791" s="131" t="n">
        <v>60110000</v>
      </c>
      <c r="C791" s="132" t="s">
        <v>338</v>
      </c>
      <c r="D791" s="133" t="n">
        <v>39953269378.55</v>
      </c>
      <c r="E791" s="133" t="n">
        <v>0</v>
      </c>
      <c r="F791" s="133" t="n">
        <v>39953269378.55</v>
      </c>
    </row>
    <row r="792" customFormat="false" ht="17.25" hidden="false" customHeight="true" outlineLevel="0" collapsed="false">
      <c r="A792" s="130" t="s">
        <v>104</v>
      </c>
      <c r="B792" s="131" t="n">
        <v>60114000</v>
      </c>
      <c r="C792" s="132" t="s">
        <v>340</v>
      </c>
      <c r="D792" s="133" t="n">
        <v>290900</v>
      </c>
      <c r="E792" s="133" t="n">
        <v>0</v>
      </c>
      <c r="F792" s="133" t="n">
        <v>290900</v>
      </c>
    </row>
    <row r="793" customFormat="false" ht="17.25" hidden="false" customHeight="true" outlineLevel="0" collapsed="false">
      <c r="A793" s="130" t="s">
        <v>104</v>
      </c>
      <c r="B793" s="131" t="n">
        <v>60120000</v>
      </c>
      <c r="C793" s="132" t="s">
        <v>333</v>
      </c>
      <c r="D793" s="133" t="n">
        <v>21930341688.1</v>
      </c>
      <c r="E793" s="133" t="n">
        <v>0</v>
      </c>
      <c r="F793" s="133" t="n">
        <v>21930341688.1</v>
      </c>
    </row>
    <row r="794" customFormat="false" ht="17.25" hidden="false" customHeight="true" outlineLevel="0" collapsed="false">
      <c r="A794" s="130" t="s">
        <v>104</v>
      </c>
      <c r="B794" s="131" t="n">
        <v>60201000</v>
      </c>
      <c r="C794" s="132" t="s">
        <v>408</v>
      </c>
      <c r="D794" s="133" t="n">
        <v>647026194</v>
      </c>
      <c r="E794" s="133" t="n">
        <v>0</v>
      </c>
      <c r="F794" s="133" t="n">
        <v>647026194</v>
      </c>
    </row>
    <row r="795" customFormat="false" ht="17.25" hidden="false" customHeight="true" outlineLevel="0" collapsed="false">
      <c r="A795" s="130" t="s">
        <v>104</v>
      </c>
      <c r="B795" s="131" t="n">
        <v>60205000</v>
      </c>
      <c r="C795" s="132" t="s">
        <v>410</v>
      </c>
      <c r="D795" s="133" t="n">
        <v>27542282.95</v>
      </c>
      <c r="E795" s="133" t="n">
        <v>0</v>
      </c>
      <c r="F795" s="133" t="n">
        <v>27542282.95</v>
      </c>
    </row>
    <row r="796" customFormat="false" ht="17.25" hidden="false" customHeight="true" outlineLevel="0" collapsed="false">
      <c r="A796" s="130" t="s">
        <v>104</v>
      </c>
      <c r="B796" s="131" t="n">
        <v>60205300</v>
      </c>
      <c r="C796" s="132" t="s">
        <v>345</v>
      </c>
      <c r="D796" s="133" t="n">
        <v>21802559.32</v>
      </c>
      <c r="E796" s="133" t="n">
        <v>0</v>
      </c>
      <c r="F796" s="133" t="n">
        <v>21802559.32</v>
      </c>
    </row>
    <row r="797" customFormat="false" ht="17.25" hidden="false" customHeight="true" outlineLevel="0" collapsed="false">
      <c r="A797" s="130" t="s">
        <v>104</v>
      </c>
      <c r="B797" s="131" t="n">
        <v>60206000</v>
      </c>
      <c r="C797" s="132" t="s">
        <v>346</v>
      </c>
      <c r="D797" s="133" t="n">
        <v>93390326.07</v>
      </c>
      <c r="E797" s="133" t="n">
        <v>0</v>
      </c>
      <c r="F797" s="133" t="n">
        <v>93390326.07</v>
      </c>
    </row>
    <row r="798" customFormat="false" ht="17.25" hidden="false" customHeight="true" outlineLevel="0" collapsed="false">
      <c r="A798" s="130" t="s">
        <v>104</v>
      </c>
      <c r="B798" s="131" t="n">
        <v>60209000</v>
      </c>
      <c r="C798" s="132" t="s">
        <v>350</v>
      </c>
      <c r="D798" s="133" t="n">
        <v>5475000.67</v>
      </c>
      <c r="E798" s="133" t="n">
        <v>0</v>
      </c>
      <c r="F798" s="133" t="n">
        <v>5475000.67</v>
      </c>
    </row>
    <row r="799" customFormat="false" ht="17.25" hidden="false" customHeight="true" outlineLevel="0" collapsed="false">
      <c r="A799" s="130" t="s">
        <v>104</v>
      </c>
      <c r="B799" s="131" t="n">
        <v>60310000</v>
      </c>
      <c r="C799" s="132" t="s">
        <v>351</v>
      </c>
      <c r="D799" s="133" t="n">
        <v>0</v>
      </c>
      <c r="E799" s="133" t="n">
        <v>14777350712.41</v>
      </c>
      <c r="F799" s="133" t="n">
        <v>-14777350712.41</v>
      </c>
    </row>
    <row r="800" customFormat="false" ht="17.25" hidden="false" customHeight="true" outlineLevel="0" collapsed="false">
      <c r="A800" s="130" t="s">
        <v>104</v>
      </c>
      <c r="B800" s="131" t="n">
        <v>60380000</v>
      </c>
      <c r="C800" s="132" t="s">
        <v>707</v>
      </c>
      <c r="D800" s="133" t="n">
        <v>0</v>
      </c>
      <c r="E800" s="133" t="n">
        <v>2255193320.99</v>
      </c>
      <c r="F800" s="133" t="n">
        <v>-2255193320.99</v>
      </c>
    </row>
    <row r="801" customFormat="false" ht="17.25" hidden="false" customHeight="true" outlineLevel="0" collapsed="false">
      <c r="A801" s="130" t="s">
        <v>104</v>
      </c>
      <c r="B801" s="131" t="n">
        <v>60608000</v>
      </c>
      <c r="C801" s="132" t="s">
        <v>144</v>
      </c>
      <c r="D801" s="133" t="n">
        <v>11257600</v>
      </c>
      <c r="E801" s="133" t="n">
        <v>0</v>
      </c>
      <c r="F801" s="133" t="n">
        <v>11257600</v>
      </c>
    </row>
    <row r="802" customFormat="false" ht="17.25" hidden="false" customHeight="true" outlineLevel="0" collapsed="false">
      <c r="A802" s="130" t="s">
        <v>104</v>
      </c>
      <c r="B802" s="131" t="n">
        <v>60610000</v>
      </c>
      <c r="C802" s="132" t="s">
        <v>420</v>
      </c>
      <c r="D802" s="133" t="n">
        <v>504265630.65</v>
      </c>
      <c r="E802" s="133" t="n">
        <v>0</v>
      </c>
      <c r="F802" s="133" t="n">
        <v>504265630.65</v>
      </c>
    </row>
    <row r="803" customFormat="false" ht="17.25" hidden="false" customHeight="true" outlineLevel="0" collapsed="false">
      <c r="A803" s="130" t="s">
        <v>104</v>
      </c>
      <c r="B803" s="131" t="n">
        <v>60620000</v>
      </c>
      <c r="C803" s="132" t="s">
        <v>356</v>
      </c>
      <c r="D803" s="133" t="n">
        <v>73637027.26</v>
      </c>
      <c r="E803" s="133" t="n">
        <v>0</v>
      </c>
      <c r="F803" s="133" t="n">
        <v>73637027.26</v>
      </c>
    </row>
    <row r="804" customFormat="false" ht="17.25" hidden="false" customHeight="true" outlineLevel="0" collapsed="false">
      <c r="A804" s="130" t="s">
        <v>104</v>
      </c>
      <c r="B804" s="131" t="n">
        <v>60630000</v>
      </c>
      <c r="C804" s="132" t="s">
        <v>358</v>
      </c>
      <c r="D804" s="133" t="n">
        <v>149099.34</v>
      </c>
      <c r="E804" s="133" t="n">
        <v>0</v>
      </c>
      <c r="F804" s="133" t="n">
        <v>149099.34</v>
      </c>
    </row>
    <row r="805" customFormat="false" ht="17.25" hidden="false" customHeight="true" outlineLevel="0" collapsed="false">
      <c r="A805" s="130" t="s">
        <v>104</v>
      </c>
      <c r="B805" s="131" t="n">
        <v>60640000</v>
      </c>
      <c r="C805" s="132" t="s">
        <v>360</v>
      </c>
      <c r="D805" s="133" t="n">
        <v>65204527.87</v>
      </c>
      <c r="E805" s="133" t="n">
        <v>0</v>
      </c>
      <c r="F805" s="133" t="n">
        <v>65204527.87</v>
      </c>
    </row>
    <row r="806" customFormat="false" ht="17.25" hidden="false" customHeight="true" outlineLevel="0" collapsed="false">
      <c r="A806" s="130" t="s">
        <v>104</v>
      </c>
      <c r="B806" s="131" t="n">
        <v>60641000</v>
      </c>
      <c r="C806" s="132" t="s">
        <v>424</v>
      </c>
      <c r="D806" s="133" t="n">
        <v>233500</v>
      </c>
      <c r="E806" s="133" t="n">
        <v>0</v>
      </c>
      <c r="F806" s="133" t="n">
        <v>233500</v>
      </c>
    </row>
    <row r="807" customFormat="false" ht="17.25" hidden="false" customHeight="true" outlineLevel="0" collapsed="false">
      <c r="A807" s="130" t="s">
        <v>104</v>
      </c>
      <c r="B807" s="131" t="n">
        <v>60650000</v>
      </c>
      <c r="C807" s="132" t="s">
        <v>141</v>
      </c>
      <c r="D807" s="133" t="n">
        <v>118859013.01</v>
      </c>
      <c r="E807" s="133" t="n">
        <v>0</v>
      </c>
      <c r="F807" s="133" t="n">
        <v>118859013.01</v>
      </c>
    </row>
    <row r="808" customFormat="false" ht="17.25" hidden="false" customHeight="true" outlineLevel="0" collapsed="false">
      <c r="A808" s="130" t="s">
        <v>104</v>
      </c>
      <c r="B808" s="131" t="n">
        <v>60660000</v>
      </c>
      <c r="C808" s="132" t="s">
        <v>800</v>
      </c>
      <c r="D808" s="133" t="n">
        <v>189729900</v>
      </c>
      <c r="E808" s="133" t="n">
        <v>0</v>
      </c>
      <c r="F808" s="133" t="n">
        <v>189729900</v>
      </c>
    </row>
    <row r="809" customFormat="false" ht="17.25" hidden="false" customHeight="true" outlineLevel="0" collapsed="false">
      <c r="A809" s="130" t="s">
        <v>104</v>
      </c>
      <c r="B809" s="131" t="n">
        <v>60670000</v>
      </c>
      <c r="C809" s="132" t="s">
        <v>363</v>
      </c>
      <c r="D809" s="133" t="n">
        <v>13027410.25</v>
      </c>
      <c r="E809" s="133" t="n">
        <v>0</v>
      </c>
      <c r="F809" s="133" t="n">
        <v>13027410.25</v>
      </c>
    </row>
    <row r="810" customFormat="false" ht="17.25" hidden="false" customHeight="true" outlineLevel="0" collapsed="false">
      <c r="A810" s="130" t="s">
        <v>104</v>
      </c>
      <c r="B810" s="131" t="n">
        <v>60680000</v>
      </c>
      <c r="C810" s="132" t="s">
        <v>353</v>
      </c>
      <c r="D810" s="133" t="n">
        <v>33348511.74</v>
      </c>
      <c r="E810" s="133" t="n">
        <v>0</v>
      </c>
      <c r="F810" s="133" t="n">
        <v>33348511.74</v>
      </c>
    </row>
    <row r="811" customFormat="false" ht="17.25" hidden="false" customHeight="true" outlineLevel="0" collapsed="false">
      <c r="A811" s="130" t="s">
        <v>104</v>
      </c>
      <c r="B811" s="131" t="n">
        <v>60690000</v>
      </c>
      <c r="C811" s="132" t="s">
        <v>365</v>
      </c>
      <c r="D811" s="133" t="n">
        <v>2427528.76</v>
      </c>
      <c r="E811" s="133" t="n">
        <v>0</v>
      </c>
      <c r="F811" s="133" t="n">
        <v>2427528.76</v>
      </c>
    </row>
    <row r="812" customFormat="false" ht="17.25" hidden="false" customHeight="true" outlineLevel="0" collapsed="false">
      <c r="A812" s="130" t="s">
        <v>104</v>
      </c>
      <c r="B812" s="131" t="n">
        <v>60801000</v>
      </c>
      <c r="C812" s="132" t="s">
        <v>435</v>
      </c>
      <c r="D812" s="133" t="n">
        <v>201312877.5</v>
      </c>
      <c r="E812" s="133" t="n">
        <v>0</v>
      </c>
      <c r="F812" s="133" t="n">
        <v>201312877.5</v>
      </c>
    </row>
    <row r="813" customFormat="false" ht="17.25" hidden="false" customHeight="true" outlineLevel="0" collapsed="false">
      <c r="A813" s="130" t="s">
        <v>104</v>
      </c>
      <c r="B813" s="131" t="n">
        <v>60802000</v>
      </c>
      <c r="C813" s="132" t="s">
        <v>712</v>
      </c>
      <c r="D813" s="133" t="n">
        <v>2454861</v>
      </c>
      <c r="E813" s="133" t="n">
        <v>0</v>
      </c>
      <c r="F813" s="133" t="n">
        <v>2454861</v>
      </c>
    </row>
    <row r="814" customFormat="false" ht="17.25" hidden="false" customHeight="true" outlineLevel="0" collapsed="false">
      <c r="A814" s="130" t="s">
        <v>104</v>
      </c>
      <c r="B814" s="131" t="n">
        <v>60803000</v>
      </c>
      <c r="C814" s="132" t="s">
        <v>437</v>
      </c>
      <c r="D814" s="133" t="n">
        <v>22460463.29</v>
      </c>
      <c r="E814" s="133" t="n">
        <v>0</v>
      </c>
      <c r="F814" s="133" t="n">
        <v>22460463.29</v>
      </c>
    </row>
    <row r="815" customFormat="false" ht="17.25" hidden="false" customHeight="true" outlineLevel="0" collapsed="false">
      <c r="A815" s="130" t="s">
        <v>104</v>
      </c>
      <c r="B815" s="131" t="n">
        <v>60804000</v>
      </c>
      <c r="C815" s="132" t="s">
        <v>439</v>
      </c>
      <c r="D815" s="133" t="n">
        <v>937941689.22</v>
      </c>
      <c r="E815" s="133" t="n">
        <v>0</v>
      </c>
      <c r="F815" s="133" t="n">
        <v>937941689.22</v>
      </c>
    </row>
    <row r="816" customFormat="false" ht="17.25" hidden="false" customHeight="true" outlineLevel="0" collapsed="false">
      <c r="A816" s="130" t="s">
        <v>104</v>
      </c>
      <c r="B816" s="131" t="n">
        <v>60806000</v>
      </c>
      <c r="C816" s="132" t="s">
        <v>440</v>
      </c>
      <c r="D816" s="133" t="n">
        <v>371061193.06</v>
      </c>
      <c r="E816" s="133" t="n">
        <v>0</v>
      </c>
      <c r="F816" s="133" t="n">
        <v>371061193.06</v>
      </c>
    </row>
    <row r="817" customFormat="false" ht="17.25" hidden="false" customHeight="true" outlineLevel="0" collapsed="false">
      <c r="A817" s="130" t="s">
        <v>104</v>
      </c>
      <c r="B817" s="131" t="n">
        <v>60808000</v>
      </c>
      <c r="C817" s="132" t="s">
        <v>442</v>
      </c>
      <c r="D817" s="133" t="n">
        <v>705180469.55</v>
      </c>
      <c r="E817" s="133" t="n">
        <v>0</v>
      </c>
      <c r="F817" s="133" t="n">
        <v>705180469.55</v>
      </c>
    </row>
    <row r="818" customFormat="false" ht="17.25" hidden="false" customHeight="true" outlineLevel="0" collapsed="false">
      <c r="A818" s="130" t="s">
        <v>104</v>
      </c>
      <c r="B818" s="131" t="n">
        <v>60809000</v>
      </c>
      <c r="C818" s="132" t="s">
        <v>713</v>
      </c>
      <c r="D818" s="133" t="n">
        <v>2540000</v>
      </c>
      <c r="E818" s="133" t="n">
        <v>0</v>
      </c>
      <c r="F818" s="133" t="n">
        <v>2540000</v>
      </c>
    </row>
    <row r="819" customFormat="false" ht="17.25" hidden="false" customHeight="true" outlineLevel="0" collapsed="false">
      <c r="A819" s="130" t="s">
        <v>104</v>
      </c>
      <c r="B819" s="131" t="n">
        <v>60811000</v>
      </c>
      <c r="C819" s="132" t="s">
        <v>444</v>
      </c>
      <c r="D819" s="133" t="n">
        <v>167217396.29</v>
      </c>
      <c r="E819" s="133" t="n">
        <v>0</v>
      </c>
      <c r="F819" s="133" t="n">
        <v>167217396.29</v>
      </c>
    </row>
    <row r="820" customFormat="false" ht="17.25" hidden="false" customHeight="true" outlineLevel="0" collapsed="false">
      <c r="A820" s="130" t="s">
        <v>104</v>
      </c>
      <c r="B820" s="131" t="n">
        <v>60811100</v>
      </c>
      <c r="C820" s="132" t="s">
        <v>446</v>
      </c>
      <c r="D820" s="133" t="n">
        <v>113227077.03</v>
      </c>
      <c r="E820" s="133" t="n">
        <v>0</v>
      </c>
      <c r="F820" s="133" t="n">
        <v>113227077.03</v>
      </c>
    </row>
    <row r="821" customFormat="false" ht="17.25" hidden="false" customHeight="true" outlineLevel="0" collapsed="false">
      <c r="A821" s="130" t="s">
        <v>104</v>
      </c>
      <c r="B821" s="131" t="n">
        <v>60812000</v>
      </c>
      <c r="C821" s="132" t="s">
        <v>381</v>
      </c>
      <c r="D821" s="133" t="n">
        <v>111398947.22</v>
      </c>
      <c r="E821" s="133" t="n">
        <v>0</v>
      </c>
      <c r="F821" s="133" t="n">
        <v>111398947.22</v>
      </c>
    </row>
    <row r="822" customFormat="false" ht="17.25" hidden="false" customHeight="true" outlineLevel="0" collapsed="false">
      <c r="A822" s="130" t="s">
        <v>104</v>
      </c>
      <c r="B822" s="131" t="n">
        <v>60817000</v>
      </c>
      <c r="C822" s="132" t="s">
        <v>382</v>
      </c>
      <c r="D822" s="133" t="n">
        <v>349332265.55</v>
      </c>
      <c r="E822" s="133" t="n">
        <v>0</v>
      </c>
      <c r="F822" s="133" t="n">
        <v>349332265.55</v>
      </c>
    </row>
    <row r="823" customFormat="false" ht="17.25" hidden="false" customHeight="true" outlineLevel="0" collapsed="false">
      <c r="A823" s="130" t="s">
        <v>104</v>
      </c>
      <c r="B823" s="131" t="n">
        <v>60818000</v>
      </c>
      <c r="C823" s="132" t="s">
        <v>403</v>
      </c>
      <c r="D823" s="133" t="n">
        <v>3990000</v>
      </c>
      <c r="E823" s="133" t="n">
        <v>0</v>
      </c>
      <c r="F823" s="133" t="n">
        <v>3990000</v>
      </c>
    </row>
    <row r="824" customFormat="false" ht="17.25" hidden="false" customHeight="true" outlineLevel="0" collapsed="false">
      <c r="A824" s="130" t="s">
        <v>104</v>
      </c>
      <c r="B824" s="131" t="n">
        <v>60900000</v>
      </c>
      <c r="C824" s="132" t="s">
        <v>449</v>
      </c>
      <c r="D824" s="133" t="n">
        <v>0</v>
      </c>
      <c r="E824" s="133" t="n">
        <v>136521800.6</v>
      </c>
      <c r="F824" s="133" t="n">
        <v>-136521800.6</v>
      </c>
    </row>
    <row r="825" customFormat="false" ht="17.25" hidden="false" customHeight="true" outlineLevel="0" collapsed="false">
      <c r="A825" s="130" t="s">
        <v>104</v>
      </c>
      <c r="B825" s="131" t="n">
        <v>61100000</v>
      </c>
      <c r="C825" s="132" t="s">
        <v>147</v>
      </c>
      <c r="D825" s="133" t="n">
        <v>503798573.95</v>
      </c>
      <c r="E825" s="133" t="n">
        <v>0</v>
      </c>
      <c r="F825" s="133" t="n">
        <v>503798573.95</v>
      </c>
    </row>
    <row r="826" customFormat="false" ht="17.25" hidden="false" customHeight="true" outlineLevel="0" collapsed="false">
      <c r="A826" s="130" t="s">
        <v>104</v>
      </c>
      <c r="B826" s="131" t="n">
        <v>61300000</v>
      </c>
      <c r="C826" s="132" t="s">
        <v>717</v>
      </c>
      <c r="D826" s="133" t="n">
        <v>42167154.8</v>
      </c>
      <c r="E826" s="133" t="n">
        <v>0</v>
      </c>
      <c r="F826" s="133" t="n">
        <v>42167154.8</v>
      </c>
    </row>
    <row r="827" customFormat="false" ht="17.25" hidden="false" customHeight="true" outlineLevel="0" collapsed="false">
      <c r="A827" s="130" t="s">
        <v>104</v>
      </c>
      <c r="B827" s="131" t="n">
        <v>61301000</v>
      </c>
      <c r="C827" s="132" t="s">
        <v>455</v>
      </c>
      <c r="D827" s="133" t="n">
        <v>801864031.41</v>
      </c>
      <c r="E827" s="133" t="n">
        <v>0</v>
      </c>
      <c r="F827" s="133" t="n">
        <v>801864031.41</v>
      </c>
    </row>
    <row r="828" customFormat="false" ht="17.25" hidden="false" customHeight="true" outlineLevel="0" collapsed="false">
      <c r="A828" s="130" t="s">
        <v>104</v>
      </c>
      <c r="B828" s="131" t="n">
        <v>61302000</v>
      </c>
      <c r="C828" s="132" t="s">
        <v>149</v>
      </c>
      <c r="D828" s="133" t="n">
        <v>30652807.01</v>
      </c>
      <c r="E828" s="133" t="n">
        <v>0</v>
      </c>
      <c r="F828" s="133" t="n">
        <v>30652807.01</v>
      </c>
    </row>
    <row r="829" customFormat="false" ht="17.25" hidden="false" customHeight="true" outlineLevel="0" collapsed="false">
      <c r="A829" s="130" t="s">
        <v>104</v>
      </c>
      <c r="B829" s="131" t="n">
        <v>61303000</v>
      </c>
      <c r="C829" s="132" t="s">
        <v>384</v>
      </c>
      <c r="D829" s="133" t="n">
        <v>112999362.31</v>
      </c>
      <c r="E829" s="133" t="n">
        <v>0</v>
      </c>
      <c r="F829" s="133" t="n">
        <v>112999362.31</v>
      </c>
    </row>
    <row r="830" customFormat="false" ht="17.25" hidden="false" customHeight="true" outlineLevel="0" collapsed="false">
      <c r="A830" s="130" t="s">
        <v>104</v>
      </c>
      <c r="B830" s="131" t="n">
        <v>61500000</v>
      </c>
      <c r="C830" s="132" t="s">
        <v>387</v>
      </c>
      <c r="D830" s="133" t="n">
        <v>1834213.64</v>
      </c>
      <c r="E830" s="133" t="n">
        <v>0</v>
      </c>
      <c r="F830" s="133" t="n">
        <v>1834213.64</v>
      </c>
    </row>
    <row r="831" customFormat="false" ht="17.25" hidden="false" customHeight="true" outlineLevel="0" collapsed="false">
      <c r="A831" s="130" t="s">
        <v>104</v>
      </c>
      <c r="B831" s="131" t="n">
        <v>61501000</v>
      </c>
      <c r="C831" s="132" t="s">
        <v>458</v>
      </c>
      <c r="D831" s="133" t="n">
        <v>24895059.72</v>
      </c>
      <c r="E831" s="133" t="n">
        <v>0</v>
      </c>
      <c r="F831" s="133" t="n">
        <v>24895059.72</v>
      </c>
    </row>
    <row r="832" customFormat="false" ht="17.25" hidden="false" customHeight="true" outlineLevel="0" collapsed="false">
      <c r="A832" s="130" t="s">
        <v>104</v>
      </c>
      <c r="B832" s="131" t="n">
        <v>61502000</v>
      </c>
      <c r="C832" s="132" t="s">
        <v>154</v>
      </c>
      <c r="D832" s="133" t="n">
        <v>111877</v>
      </c>
      <c r="E832" s="133" t="n">
        <v>0</v>
      </c>
      <c r="F832" s="133" t="n">
        <v>111877</v>
      </c>
    </row>
    <row r="833" customFormat="false" ht="17.25" hidden="false" customHeight="true" outlineLevel="0" collapsed="false">
      <c r="A833" s="130" t="s">
        <v>104</v>
      </c>
      <c r="B833" s="131" t="n">
        <v>61503000</v>
      </c>
      <c r="C833" s="132" t="s">
        <v>459</v>
      </c>
      <c r="D833" s="133" t="n">
        <v>55098362.14</v>
      </c>
      <c r="E833" s="133" t="n">
        <v>0</v>
      </c>
      <c r="F833" s="133" t="n">
        <v>55098362.14</v>
      </c>
    </row>
    <row r="834" customFormat="false" ht="17.25" hidden="false" customHeight="true" outlineLevel="0" collapsed="false">
      <c r="A834" s="130" t="s">
        <v>104</v>
      </c>
      <c r="B834" s="131" t="n">
        <v>61504000</v>
      </c>
      <c r="C834" s="132" t="s">
        <v>721</v>
      </c>
      <c r="D834" s="133" t="n">
        <v>1342864</v>
      </c>
      <c r="E834" s="133" t="n">
        <v>0</v>
      </c>
      <c r="F834" s="133" t="n">
        <v>1342864</v>
      </c>
    </row>
    <row r="835" customFormat="false" ht="17.25" hidden="false" customHeight="true" outlineLevel="0" collapsed="false">
      <c r="A835" s="130" t="s">
        <v>104</v>
      </c>
      <c r="B835" s="131" t="n">
        <v>61505000</v>
      </c>
      <c r="C835" s="132" t="s">
        <v>393</v>
      </c>
      <c r="D835" s="133" t="n">
        <v>76052344.61</v>
      </c>
      <c r="E835" s="133" t="n">
        <v>0</v>
      </c>
      <c r="F835" s="133" t="n">
        <v>76052344.61</v>
      </c>
    </row>
    <row r="836" customFormat="false" ht="17.25" hidden="false" customHeight="true" outlineLevel="0" collapsed="false">
      <c r="A836" s="130" t="s">
        <v>104</v>
      </c>
      <c r="B836" s="131" t="n">
        <v>61601000</v>
      </c>
      <c r="C836" s="132" t="s">
        <v>395</v>
      </c>
      <c r="D836" s="133" t="n">
        <v>1667044.07</v>
      </c>
      <c r="E836" s="133" t="n">
        <v>0</v>
      </c>
      <c r="F836" s="133" t="n">
        <v>1667044.07</v>
      </c>
    </row>
    <row r="837" customFormat="false" ht="17.25" hidden="false" customHeight="true" outlineLevel="0" collapsed="false">
      <c r="A837" s="130" t="s">
        <v>104</v>
      </c>
      <c r="B837" s="131" t="n">
        <v>61602000</v>
      </c>
      <c r="C837" s="132" t="s">
        <v>466</v>
      </c>
      <c r="D837" s="133" t="n">
        <v>48263411</v>
      </c>
      <c r="E837" s="133" t="n">
        <v>0</v>
      </c>
      <c r="F837" s="133" t="n">
        <v>48263411</v>
      </c>
    </row>
    <row r="838" customFormat="false" ht="17.25" hidden="false" customHeight="true" outlineLevel="0" collapsed="false">
      <c r="A838" s="130" t="s">
        <v>104</v>
      </c>
      <c r="B838" s="131" t="n">
        <v>61603000</v>
      </c>
      <c r="C838" s="132" t="s">
        <v>1291</v>
      </c>
      <c r="D838" s="133" t="n">
        <v>6362328</v>
      </c>
      <c r="E838" s="133" t="n">
        <v>0</v>
      </c>
      <c r="F838" s="133" t="n">
        <v>6362328</v>
      </c>
    </row>
    <row r="839" customFormat="false" ht="17.25" hidden="false" customHeight="true" outlineLevel="0" collapsed="false">
      <c r="A839" s="130" t="s">
        <v>104</v>
      </c>
      <c r="B839" s="131" t="n">
        <v>61604000</v>
      </c>
      <c r="C839" s="132" t="s">
        <v>157</v>
      </c>
      <c r="D839" s="133" t="n">
        <v>2120060</v>
      </c>
      <c r="E839" s="133" t="n">
        <v>0</v>
      </c>
      <c r="F839" s="133" t="n">
        <v>2120060</v>
      </c>
    </row>
    <row r="840" customFormat="false" ht="17.25" hidden="false" customHeight="true" outlineLevel="0" collapsed="false">
      <c r="A840" s="130" t="s">
        <v>104</v>
      </c>
      <c r="B840" s="131" t="n">
        <v>61801000</v>
      </c>
      <c r="C840" s="132" t="s">
        <v>470</v>
      </c>
      <c r="D840" s="133" t="n">
        <v>264967.64</v>
      </c>
      <c r="E840" s="133" t="n">
        <v>0</v>
      </c>
      <c r="F840" s="133" t="n">
        <v>264967.64</v>
      </c>
    </row>
    <row r="841" customFormat="false" ht="17.25" hidden="false" customHeight="true" outlineLevel="0" collapsed="false">
      <c r="A841" s="130" t="s">
        <v>104</v>
      </c>
      <c r="B841" s="131" t="n">
        <v>61802000</v>
      </c>
      <c r="C841" s="132" t="s">
        <v>472</v>
      </c>
      <c r="D841" s="133" t="n">
        <v>2358058</v>
      </c>
      <c r="E841" s="133" t="n">
        <v>0</v>
      </c>
      <c r="F841" s="133" t="n">
        <v>2358058</v>
      </c>
    </row>
    <row r="842" customFormat="false" ht="17.25" hidden="false" customHeight="true" outlineLevel="0" collapsed="false">
      <c r="A842" s="130" t="s">
        <v>104</v>
      </c>
      <c r="B842" s="131" t="n">
        <v>62100000</v>
      </c>
      <c r="C842" s="132" t="s">
        <v>400</v>
      </c>
      <c r="D842" s="133" t="n">
        <v>13755722.56</v>
      </c>
      <c r="E842" s="133" t="n">
        <v>0</v>
      </c>
      <c r="F842" s="133" t="n">
        <v>13755722.56</v>
      </c>
    </row>
    <row r="843" customFormat="false" ht="17.25" hidden="false" customHeight="true" outlineLevel="0" collapsed="false">
      <c r="A843" s="130" t="s">
        <v>104</v>
      </c>
      <c r="B843" s="131" t="n">
        <v>62101000</v>
      </c>
      <c r="C843" s="132" t="s">
        <v>399</v>
      </c>
      <c r="D843" s="133" t="n">
        <v>6750000</v>
      </c>
      <c r="E843" s="133" t="n">
        <v>0</v>
      </c>
      <c r="F843" s="133" t="n">
        <v>6750000</v>
      </c>
    </row>
    <row r="844" customFormat="false" ht="17.25" hidden="false" customHeight="true" outlineLevel="0" collapsed="false">
      <c r="A844" s="130" t="s">
        <v>104</v>
      </c>
      <c r="B844" s="131" t="n">
        <v>62102000</v>
      </c>
      <c r="C844" s="132" t="s">
        <v>476</v>
      </c>
      <c r="D844" s="133" t="n">
        <v>120745485.22</v>
      </c>
      <c r="E844" s="133" t="n">
        <v>0</v>
      </c>
      <c r="F844" s="133" t="n">
        <v>120745485.22</v>
      </c>
    </row>
    <row r="845" customFormat="false" ht="17.25" hidden="false" customHeight="true" outlineLevel="0" collapsed="false">
      <c r="A845" s="130" t="s">
        <v>104</v>
      </c>
      <c r="B845" s="131" t="n">
        <v>62103000</v>
      </c>
      <c r="C845" s="132" t="s">
        <v>477</v>
      </c>
      <c r="D845" s="133" t="n">
        <v>163722788</v>
      </c>
      <c r="E845" s="133" t="n">
        <v>0</v>
      </c>
      <c r="F845" s="133" t="n">
        <v>163722788</v>
      </c>
    </row>
    <row r="846" customFormat="false" ht="17.25" hidden="false" customHeight="true" outlineLevel="0" collapsed="false">
      <c r="A846" s="130" t="s">
        <v>104</v>
      </c>
      <c r="B846" s="131" t="n">
        <v>62201000</v>
      </c>
      <c r="C846" s="132" t="s">
        <v>481</v>
      </c>
      <c r="D846" s="133" t="n">
        <v>115803901.38</v>
      </c>
      <c r="E846" s="133" t="n">
        <v>0</v>
      </c>
      <c r="F846" s="133" t="n">
        <v>115803901.38</v>
      </c>
    </row>
    <row r="847" customFormat="false" ht="17.25" hidden="false" customHeight="true" outlineLevel="0" collapsed="false">
      <c r="A847" s="130" t="s">
        <v>104</v>
      </c>
      <c r="B847" s="131" t="n">
        <v>62202000</v>
      </c>
      <c r="C847" s="132" t="s">
        <v>483</v>
      </c>
      <c r="D847" s="133" t="n">
        <v>6942254</v>
      </c>
      <c r="E847" s="133" t="n">
        <v>0</v>
      </c>
      <c r="F847" s="133" t="n">
        <v>6942254</v>
      </c>
    </row>
    <row r="848" customFormat="false" ht="17.25" hidden="false" customHeight="true" outlineLevel="0" collapsed="false">
      <c r="A848" s="130" t="s">
        <v>104</v>
      </c>
      <c r="B848" s="131" t="n">
        <v>62203000</v>
      </c>
      <c r="C848" s="132" t="s">
        <v>485</v>
      </c>
      <c r="D848" s="133" t="n">
        <v>58212178</v>
      </c>
      <c r="E848" s="133" t="n">
        <v>0</v>
      </c>
      <c r="F848" s="133" t="n">
        <v>58212178</v>
      </c>
    </row>
    <row r="849" customFormat="false" ht="17.25" hidden="false" customHeight="true" outlineLevel="0" collapsed="false">
      <c r="A849" s="130" t="s">
        <v>104</v>
      </c>
      <c r="B849" s="131" t="n">
        <v>62208000</v>
      </c>
      <c r="C849" s="132" t="s">
        <v>403</v>
      </c>
      <c r="D849" s="133" t="n">
        <v>514600</v>
      </c>
      <c r="E849" s="133" t="n">
        <v>0</v>
      </c>
      <c r="F849" s="133" t="n">
        <v>514600</v>
      </c>
    </row>
    <row r="850" customFormat="false" ht="17.25" hidden="false" customHeight="true" outlineLevel="0" collapsed="false">
      <c r="A850" s="130" t="s">
        <v>104</v>
      </c>
      <c r="B850" s="131" t="n">
        <v>62209000</v>
      </c>
      <c r="C850" s="132" t="s">
        <v>406</v>
      </c>
      <c r="D850" s="133" t="n">
        <v>174310764.45</v>
      </c>
      <c r="E850" s="133" t="n">
        <v>0</v>
      </c>
      <c r="F850" s="133" t="n">
        <v>174310764.45</v>
      </c>
    </row>
    <row r="851" customFormat="false" ht="17.25" hidden="false" customHeight="true" outlineLevel="0" collapsed="false">
      <c r="A851" s="130" t="s">
        <v>104</v>
      </c>
      <c r="B851" s="131" t="n">
        <v>62301000</v>
      </c>
      <c r="C851" s="132" t="s">
        <v>165</v>
      </c>
      <c r="D851" s="133" t="n">
        <v>30457564.12</v>
      </c>
      <c r="E851" s="133" t="n">
        <v>0</v>
      </c>
      <c r="F851" s="133" t="n">
        <v>30457564.12</v>
      </c>
    </row>
    <row r="852" customFormat="false" ht="17.25" hidden="false" customHeight="true" outlineLevel="0" collapsed="false">
      <c r="A852" s="130" t="s">
        <v>104</v>
      </c>
      <c r="B852" s="131" t="n">
        <v>62302000</v>
      </c>
      <c r="C852" s="132" t="s">
        <v>494</v>
      </c>
      <c r="D852" s="133" t="n">
        <v>12738201</v>
      </c>
      <c r="E852" s="133" t="n">
        <v>0</v>
      </c>
      <c r="F852" s="133" t="n">
        <v>12738201</v>
      </c>
    </row>
    <row r="853" customFormat="false" ht="17.25" hidden="false" customHeight="true" outlineLevel="0" collapsed="false">
      <c r="A853" s="130" t="s">
        <v>104</v>
      </c>
      <c r="B853" s="131" t="n">
        <v>62303000</v>
      </c>
      <c r="C853" s="132" t="s">
        <v>495</v>
      </c>
      <c r="D853" s="133" t="n">
        <v>158496452.39</v>
      </c>
      <c r="E853" s="133" t="n">
        <v>0</v>
      </c>
      <c r="F853" s="133" t="n">
        <v>158496452.39</v>
      </c>
    </row>
    <row r="854" customFormat="false" ht="17.25" hidden="false" customHeight="true" outlineLevel="0" collapsed="false">
      <c r="A854" s="130" t="s">
        <v>104</v>
      </c>
      <c r="B854" s="131" t="n">
        <v>62304000</v>
      </c>
      <c r="C854" s="132" t="s">
        <v>496</v>
      </c>
      <c r="D854" s="133" t="n">
        <v>57691962</v>
      </c>
      <c r="E854" s="133" t="n">
        <v>0</v>
      </c>
      <c r="F854" s="133" t="n">
        <v>57691962</v>
      </c>
    </row>
    <row r="855" customFormat="false" ht="17.25" hidden="false" customHeight="true" outlineLevel="0" collapsed="false">
      <c r="A855" s="130" t="s">
        <v>104</v>
      </c>
      <c r="B855" s="131" t="n">
        <v>62401000</v>
      </c>
      <c r="C855" s="132" t="s">
        <v>411</v>
      </c>
      <c r="D855" s="133" t="n">
        <v>143359880</v>
      </c>
      <c r="E855" s="133" t="n">
        <v>0</v>
      </c>
      <c r="F855" s="133" t="n">
        <v>143359880</v>
      </c>
    </row>
    <row r="856" customFormat="false" ht="17.25" hidden="false" customHeight="true" outlineLevel="0" collapsed="false">
      <c r="A856" s="130" t="s">
        <v>104</v>
      </c>
      <c r="B856" s="131" t="n">
        <v>62402000</v>
      </c>
      <c r="C856" s="132" t="s">
        <v>412</v>
      </c>
      <c r="D856" s="133" t="n">
        <v>257046723.93</v>
      </c>
      <c r="E856" s="133" t="n">
        <v>0</v>
      </c>
      <c r="F856" s="133" t="n">
        <v>257046723.93</v>
      </c>
    </row>
    <row r="857" customFormat="false" ht="17.25" hidden="false" customHeight="true" outlineLevel="0" collapsed="false">
      <c r="A857" s="130" t="s">
        <v>104</v>
      </c>
      <c r="B857" s="131" t="n">
        <v>62403000</v>
      </c>
      <c r="C857" s="132" t="s">
        <v>413</v>
      </c>
      <c r="D857" s="133" t="n">
        <v>907663960</v>
      </c>
      <c r="E857" s="133" t="n">
        <v>0</v>
      </c>
      <c r="F857" s="133" t="n">
        <v>907663960</v>
      </c>
    </row>
    <row r="858" customFormat="false" ht="17.25" hidden="false" customHeight="true" outlineLevel="0" collapsed="false">
      <c r="A858" s="130" t="s">
        <v>104</v>
      </c>
      <c r="B858" s="131" t="n">
        <v>62501000</v>
      </c>
      <c r="C858" s="132" t="s">
        <v>169</v>
      </c>
      <c r="D858" s="133" t="n">
        <v>205120601.76</v>
      </c>
      <c r="E858" s="133" t="n">
        <v>0</v>
      </c>
      <c r="F858" s="133" t="n">
        <v>205120601.76</v>
      </c>
    </row>
    <row r="859" customFormat="false" ht="17.25" hidden="false" customHeight="true" outlineLevel="0" collapsed="false">
      <c r="A859" s="130" t="s">
        <v>104</v>
      </c>
      <c r="B859" s="131" t="n">
        <v>62502000</v>
      </c>
      <c r="C859" s="132" t="s">
        <v>170</v>
      </c>
      <c r="D859" s="133" t="n">
        <v>16296714</v>
      </c>
      <c r="E859" s="133" t="n">
        <v>0</v>
      </c>
      <c r="F859" s="133" t="n">
        <v>16296714</v>
      </c>
    </row>
    <row r="860" customFormat="false" ht="17.25" hidden="false" customHeight="true" outlineLevel="0" collapsed="false">
      <c r="A860" s="130" t="s">
        <v>104</v>
      </c>
      <c r="B860" s="131" t="n">
        <v>62503000</v>
      </c>
      <c r="C860" s="132" t="s">
        <v>169</v>
      </c>
      <c r="D860" s="133" t="n">
        <v>3067543</v>
      </c>
      <c r="E860" s="133" t="n">
        <v>0</v>
      </c>
      <c r="F860" s="133" t="n">
        <v>3067543</v>
      </c>
    </row>
    <row r="861" customFormat="false" ht="17.25" hidden="false" customHeight="true" outlineLevel="0" collapsed="false">
      <c r="A861" s="130" t="s">
        <v>104</v>
      </c>
      <c r="B861" s="131" t="n">
        <v>62504000</v>
      </c>
      <c r="C861" s="132" t="s">
        <v>506</v>
      </c>
      <c r="D861" s="133" t="n">
        <v>16079071.67</v>
      </c>
      <c r="E861" s="133" t="n">
        <v>0</v>
      </c>
      <c r="F861" s="133" t="n">
        <v>16079071.67</v>
      </c>
    </row>
    <row r="862" customFormat="false" ht="17.25" hidden="false" customHeight="true" outlineLevel="0" collapsed="false">
      <c r="A862" s="130" t="s">
        <v>104</v>
      </c>
      <c r="B862" s="131" t="n">
        <v>62505000</v>
      </c>
      <c r="C862" s="132" t="s">
        <v>508</v>
      </c>
      <c r="D862" s="133" t="n">
        <v>1770448</v>
      </c>
      <c r="E862" s="133" t="n">
        <v>0</v>
      </c>
      <c r="F862" s="133" t="n">
        <v>1770448</v>
      </c>
    </row>
    <row r="863" customFormat="false" ht="17.25" hidden="false" customHeight="true" outlineLevel="0" collapsed="false">
      <c r="A863" s="130" t="s">
        <v>104</v>
      </c>
      <c r="B863" s="131" t="n">
        <v>62506000</v>
      </c>
      <c r="C863" s="132" t="s">
        <v>509</v>
      </c>
      <c r="D863" s="133" t="n">
        <v>1161308</v>
      </c>
      <c r="E863" s="133" t="n">
        <v>0</v>
      </c>
      <c r="F863" s="133" t="n">
        <v>1161308</v>
      </c>
    </row>
    <row r="864" customFormat="false" ht="17.25" hidden="false" customHeight="true" outlineLevel="0" collapsed="false">
      <c r="A864" s="130" t="s">
        <v>104</v>
      </c>
      <c r="B864" s="131" t="n">
        <v>62507000</v>
      </c>
      <c r="C864" s="132" t="s">
        <v>416</v>
      </c>
      <c r="D864" s="133" t="n">
        <v>128256515.27</v>
      </c>
      <c r="E864" s="133" t="n">
        <v>0</v>
      </c>
      <c r="F864" s="133" t="n">
        <v>128256515.27</v>
      </c>
    </row>
    <row r="865" customFormat="false" ht="17.25" hidden="false" customHeight="true" outlineLevel="0" collapsed="false">
      <c r="A865" s="130" t="s">
        <v>104</v>
      </c>
      <c r="B865" s="131" t="n">
        <v>62508000</v>
      </c>
      <c r="C865" s="132" t="s">
        <v>171</v>
      </c>
      <c r="D865" s="133" t="n">
        <v>287000</v>
      </c>
      <c r="E865" s="133" t="n">
        <v>0</v>
      </c>
      <c r="F865" s="133" t="n">
        <v>287000</v>
      </c>
    </row>
    <row r="866" customFormat="false" ht="17.25" hidden="false" customHeight="true" outlineLevel="0" collapsed="false">
      <c r="A866" s="130" t="s">
        <v>104</v>
      </c>
      <c r="B866" s="131" t="n">
        <v>62601000</v>
      </c>
      <c r="C866" s="132" t="s">
        <v>418</v>
      </c>
      <c r="D866" s="133" t="n">
        <v>2833164.22</v>
      </c>
      <c r="E866" s="133" t="n">
        <v>0</v>
      </c>
      <c r="F866" s="133" t="n">
        <v>2833164.22</v>
      </c>
    </row>
    <row r="867" customFormat="false" ht="17.25" hidden="false" customHeight="true" outlineLevel="0" collapsed="false">
      <c r="A867" s="130" t="s">
        <v>104</v>
      </c>
      <c r="B867" s="131" t="n">
        <v>62602000</v>
      </c>
      <c r="C867" s="132" t="s">
        <v>511</v>
      </c>
      <c r="D867" s="133" t="n">
        <v>37675178.99</v>
      </c>
      <c r="E867" s="133" t="n">
        <v>0</v>
      </c>
      <c r="F867" s="133" t="n">
        <v>37675178.99</v>
      </c>
    </row>
    <row r="868" customFormat="false" ht="17.25" hidden="false" customHeight="true" outlineLevel="0" collapsed="false">
      <c r="A868" s="130" t="s">
        <v>104</v>
      </c>
      <c r="B868" s="131" t="n">
        <v>62603000</v>
      </c>
      <c r="C868" s="132" t="s">
        <v>512</v>
      </c>
      <c r="D868" s="133" t="n">
        <v>6299382.02</v>
      </c>
      <c r="E868" s="133" t="n">
        <v>0</v>
      </c>
      <c r="F868" s="133" t="n">
        <v>6299382.02</v>
      </c>
    </row>
    <row r="869" customFormat="false" ht="17.25" hidden="false" customHeight="true" outlineLevel="0" collapsed="false">
      <c r="A869" s="130" t="s">
        <v>104</v>
      </c>
      <c r="B869" s="131" t="n">
        <v>62604000</v>
      </c>
      <c r="C869" s="132" t="s">
        <v>513</v>
      </c>
      <c r="D869" s="133" t="n">
        <v>278127</v>
      </c>
      <c r="E869" s="133" t="n">
        <v>0</v>
      </c>
      <c r="F869" s="133" t="n">
        <v>278127</v>
      </c>
    </row>
    <row r="870" customFormat="false" ht="17.25" hidden="false" customHeight="true" outlineLevel="0" collapsed="false">
      <c r="A870" s="130" t="s">
        <v>104</v>
      </c>
      <c r="B870" s="131" t="n">
        <v>62605000</v>
      </c>
      <c r="C870" s="132" t="s">
        <v>728</v>
      </c>
      <c r="D870" s="133" t="n">
        <v>4726440</v>
      </c>
      <c r="E870" s="133" t="n">
        <v>0</v>
      </c>
      <c r="F870" s="133" t="n">
        <v>4726440</v>
      </c>
    </row>
    <row r="871" customFormat="false" ht="17.25" hidden="false" customHeight="true" outlineLevel="0" collapsed="false">
      <c r="A871" s="130" t="s">
        <v>104</v>
      </c>
      <c r="B871" s="131" t="n">
        <v>62607000</v>
      </c>
      <c r="C871" s="132" t="s">
        <v>179</v>
      </c>
      <c r="D871" s="133" t="n">
        <v>11185735</v>
      </c>
      <c r="E871" s="133" t="n">
        <v>0</v>
      </c>
      <c r="F871" s="133" t="n">
        <v>11185735</v>
      </c>
    </row>
    <row r="872" customFormat="false" ht="17.25" hidden="false" customHeight="true" outlineLevel="0" collapsed="false">
      <c r="A872" s="130" t="s">
        <v>104</v>
      </c>
      <c r="B872" s="131" t="n">
        <v>62608000</v>
      </c>
      <c r="C872" s="132" t="s">
        <v>180</v>
      </c>
      <c r="D872" s="133" t="n">
        <v>2912754</v>
      </c>
      <c r="E872" s="133" t="n">
        <v>0</v>
      </c>
      <c r="F872" s="133" t="n">
        <v>2912754</v>
      </c>
    </row>
    <row r="873" customFormat="false" ht="17.25" hidden="false" customHeight="true" outlineLevel="0" collapsed="false">
      <c r="A873" s="130" t="s">
        <v>104</v>
      </c>
      <c r="B873" s="131" t="n">
        <v>62701000</v>
      </c>
      <c r="C873" s="132" t="s">
        <v>181</v>
      </c>
      <c r="D873" s="133" t="n">
        <v>55175.64</v>
      </c>
      <c r="E873" s="133" t="n">
        <v>0</v>
      </c>
      <c r="F873" s="133" t="n">
        <v>55175.64</v>
      </c>
    </row>
    <row r="874" customFormat="false" ht="17.25" hidden="false" customHeight="true" outlineLevel="0" collapsed="false">
      <c r="A874" s="130" t="s">
        <v>104</v>
      </c>
      <c r="B874" s="131" t="n">
        <v>62701100</v>
      </c>
      <c r="C874" s="132" t="s">
        <v>421</v>
      </c>
      <c r="D874" s="133" t="n">
        <v>26605200.71</v>
      </c>
      <c r="E874" s="133" t="n">
        <v>0</v>
      </c>
      <c r="F874" s="133" t="n">
        <v>26605200.71</v>
      </c>
    </row>
    <row r="875" customFormat="false" ht="17.25" hidden="false" customHeight="true" outlineLevel="0" collapsed="false">
      <c r="A875" s="130" t="s">
        <v>104</v>
      </c>
      <c r="B875" s="131" t="n">
        <v>62702000</v>
      </c>
      <c r="C875" s="132" t="s">
        <v>515</v>
      </c>
      <c r="D875" s="133" t="n">
        <v>8400</v>
      </c>
      <c r="E875" s="133" t="n">
        <v>0</v>
      </c>
      <c r="F875" s="133" t="n">
        <v>8400</v>
      </c>
    </row>
    <row r="876" customFormat="false" ht="17.25" hidden="false" customHeight="true" outlineLevel="0" collapsed="false">
      <c r="A876" s="130" t="s">
        <v>104</v>
      </c>
      <c r="B876" s="131" t="n">
        <v>62703000</v>
      </c>
      <c r="C876" s="132" t="s">
        <v>516</v>
      </c>
      <c r="D876" s="133" t="n">
        <v>14637891.5</v>
      </c>
      <c r="E876" s="133" t="n">
        <v>0</v>
      </c>
      <c r="F876" s="133" t="n">
        <v>14637891.5</v>
      </c>
    </row>
    <row r="877" customFormat="false" ht="17.25" hidden="false" customHeight="true" outlineLevel="0" collapsed="false">
      <c r="A877" s="130" t="s">
        <v>104</v>
      </c>
      <c r="B877" s="131" t="n">
        <v>62704000</v>
      </c>
      <c r="C877" s="132" t="s">
        <v>423</v>
      </c>
      <c r="D877" s="133" t="n">
        <v>506800</v>
      </c>
      <c r="E877" s="133" t="n">
        <v>0</v>
      </c>
      <c r="F877" s="133" t="n">
        <v>506800</v>
      </c>
    </row>
    <row r="878" customFormat="false" ht="17.25" hidden="false" customHeight="true" outlineLevel="0" collapsed="false">
      <c r="A878" s="130" t="s">
        <v>104</v>
      </c>
      <c r="B878" s="131" t="n">
        <v>62705000</v>
      </c>
      <c r="C878" s="132" t="s">
        <v>517</v>
      </c>
      <c r="D878" s="133" t="n">
        <v>7262947.4</v>
      </c>
      <c r="E878" s="133" t="n">
        <v>0</v>
      </c>
      <c r="F878" s="133" t="n">
        <v>7262947.4</v>
      </c>
    </row>
    <row r="879" customFormat="false" ht="17.25" hidden="false" customHeight="true" outlineLevel="0" collapsed="false">
      <c r="A879" s="130" t="s">
        <v>104</v>
      </c>
      <c r="B879" s="131" t="n">
        <v>62706000</v>
      </c>
      <c r="C879" s="132" t="s">
        <v>183</v>
      </c>
      <c r="D879" s="133" t="n">
        <v>64025626.69</v>
      </c>
      <c r="E879" s="133" t="n">
        <v>0</v>
      </c>
      <c r="F879" s="133" t="n">
        <v>64025626.69</v>
      </c>
    </row>
    <row r="880" customFormat="false" ht="17.25" hidden="false" customHeight="true" outlineLevel="0" collapsed="false">
      <c r="A880" s="130" t="s">
        <v>104</v>
      </c>
      <c r="B880" s="131" t="n">
        <v>62707000</v>
      </c>
      <c r="C880" s="132" t="s">
        <v>518</v>
      </c>
      <c r="D880" s="133" t="n">
        <v>729310</v>
      </c>
      <c r="E880" s="133" t="n">
        <v>0</v>
      </c>
      <c r="F880" s="133" t="n">
        <v>729310</v>
      </c>
    </row>
    <row r="881" customFormat="false" ht="17.25" hidden="false" customHeight="true" outlineLevel="0" collapsed="false">
      <c r="A881" s="130" t="s">
        <v>104</v>
      </c>
      <c r="B881" s="131" t="n">
        <v>62708000</v>
      </c>
      <c r="C881" s="132" t="s">
        <v>519</v>
      </c>
      <c r="D881" s="133" t="n">
        <v>586400</v>
      </c>
      <c r="E881" s="133" t="n">
        <v>0</v>
      </c>
      <c r="F881" s="133" t="n">
        <v>586400</v>
      </c>
    </row>
    <row r="882" customFormat="false" ht="17.25" hidden="false" customHeight="true" outlineLevel="0" collapsed="false">
      <c r="A882" s="130" t="s">
        <v>104</v>
      </c>
      <c r="B882" s="131" t="n">
        <v>62709000</v>
      </c>
      <c r="C882" s="132" t="s">
        <v>428</v>
      </c>
      <c r="D882" s="133" t="n">
        <v>3676337.66</v>
      </c>
      <c r="E882" s="133" t="n">
        <v>0</v>
      </c>
      <c r="F882" s="133" t="n">
        <v>3676337.66</v>
      </c>
    </row>
    <row r="883" customFormat="false" ht="17.25" hidden="false" customHeight="true" outlineLevel="0" collapsed="false">
      <c r="A883" s="130" t="s">
        <v>104</v>
      </c>
      <c r="B883" s="131" t="n">
        <v>62710000</v>
      </c>
      <c r="C883" s="132" t="s">
        <v>185</v>
      </c>
      <c r="D883" s="133" t="n">
        <v>299706.66</v>
      </c>
      <c r="E883" s="133" t="n">
        <v>0</v>
      </c>
      <c r="F883" s="133" t="n">
        <v>299706.66</v>
      </c>
    </row>
    <row r="884" customFormat="false" ht="17.25" hidden="false" customHeight="true" outlineLevel="0" collapsed="false">
      <c r="A884" s="130" t="s">
        <v>104</v>
      </c>
      <c r="B884" s="131" t="n">
        <v>62711000</v>
      </c>
      <c r="C884" s="132" t="s">
        <v>520</v>
      </c>
      <c r="D884" s="133" t="n">
        <v>10317193.08</v>
      </c>
      <c r="E884" s="133" t="n">
        <v>0</v>
      </c>
      <c r="F884" s="133" t="n">
        <v>10317193.08</v>
      </c>
    </row>
    <row r="885" customFormat="false" ht="17.25" hidden="false" customHeight="true" outlineLevel="0" collapsed="false">
      <c r="A885" s="130" t="s">
        <v>104</v>
      </c>
      <c r="B885" s="131" t="n">
        <v>62712000</v>
      </c>
      <c r="C885" s="132" t="s">
        <v>521</v>
      </c>
      <c r="D885" s="133" t="n">
        <v>38020586.59</v>
      </c>
      <c r="E885" s="133" t="n">
        <v>0</v>
      </c>
      <c r="F885" s="133" t="n">
        <v>38020586.59</v>
      </c>
    </row>
    <row r="886" customFormat="false" ht="17.25" hidden="false" customHeight="true" outlineLevel="0" collapsed="false">
      <c r="A886" s="130" t="s">
        <v>104</v>
      </c>
      <c r="B886" s="131" t="n">
        <v>62713000</v>
      </c>
      <c r="C886" s="132" t="s">
        <v>438</v>
      </c>
      <c r="D886" s="133" t="n">
        <v>399000</v>
      </c>
      <c r="E886" s="133" t="n">
        <v>0</v>
      </c>
      <c r="F886" s="133" t="n">
        <v>399000</v>
      </c>
    </row>
    <row r="887" customFormat="false" ht="17.25" hidden="false" customHeight="true" outlineLevel="0" collapsed="false">
      <c r="A887" s="130" t="s">
        <v>104</v>
      </c>
      <c r="B887" s="131" t="n">
        <v>62800000</v>
      </c>
      <c r="C887" s="132" t="s">
        <v>441</v>
      </c>
      <c r="D887" s="133" t="n">
        <v>5055931.92</v>
      </c>
      <c r="E887" s="133" t="n">
        <v>0</v>
      </c>
      <c r="F887" s="133" t="n">
        <v>5055931.92</v>
      </c>
    </row>
    <row r="888" customFormat="false" ht="17.25" hidden="false" customHeight="true" outlineLevel="0" collapsed="false">
      <c r="A888" s="130" t="s">
        <v>104</v>
      </c>
      <c r="B888" s="131" t="n">
        <v>63501000</v>
      </c>
      <c r="C888" s="132" t="s">
        <v>443</v>
      </c>
      <c r="D888" s="133" t="n">
        <v>16041422</v>
      </c>
      <c r="E888" s="133" t="n">
        <v>0</v>
      </c>
      <c r="F888" s="133" t="n">
        <v>16041422</v>
      </c>
    </row>
    <row r="889" customFormat="false" ht="17.25" hidden="false" customHeight="true" outlineLevel="0" collapsed="false">
      <c r="A889" s="130" t="s">
        <v>104</v>
      </c>
      <c r="B889" s="131" t="n">
        <v>63503000</v>
      </c>
      <c r="C889" s="132" t="s">
        <v>187</v>
      </c>
      <c r="D889" s="133" t="n">
        <v>23255</v>
      </c>
      <c r="E889" s="133" t="n">
        <v>0</v>
      </c>
      <c r="F889" s="133" t="n">
        <v>23255</v>
      </c>
    </row>
    <row r="890" customFormat="false" ht="17.25" hidden="false" customHeight="true" outlineLevel="0" collapsed="false">
      <c r="A890" s="130" t="s">
        <v>104</v>
      </c>
      <c r="B890" s="131" t="n">
        <v>63504000</v>
      </c>
      <c r="C890" s="132" t="s">
        <v>450</v>
      </c>
      <c r="D890" s="133" t="n">
        <v>16631176</v>
      </c>
      <c r="E890" s="133" t="n">
        <v>0</v>
      </c>
      <c r="F890" s="133" t="n">
        <v>16631176</v>
      </c>
    </row>
    <row r="891" customFormat="false" ht="17.25" hidden="false" customHeight="true" outlineLevel="0" collapsed="false">
      <c r="A891" s="130" t="s">
        <v>104</v>
      </c>
      <c r="B891" s="131" t="n">
        <v>63506000</v>
      </c>
      <c r="C891" s="132" t="s">
        <v>452</v>
      </c>
      <c r="D891" s="133" t="n">
        <v>42996840.26</v>
      </c>
      <c r="E891" s="133" t="n">
        <v>0</v>
      </c>
      <c r="F891" s="133" t="n">
        <v>42996840.26</v>
      </c>
    </row>
    <row r="892" customFormat="false" ht="17.25" hidden="false" customHeight="true" outlineLevel="0" collapsed="false">
      <c r="A892" s="130" t="s">
        <v>104</v>
      </c>
      <c r="B892" s="131" t="n">
        <v>63507000</v>
      </c>
      <c r="C892" s="132" t="s">
        <v>453</v>
      </c>
      <c r="D892" s="133" t="n">
        <v>1144233437.91</v>
      </c>
      <c r="E892" s="133" t="n">
        <v>0</v>
      </c>
      <c r="F892" s="133" t="n">
        <v>1144233437.91</v>
      </c>
    </row>
    <row r="893" customFormat="false" ht="17.25" hidden="false" customHeight="true" outlineLevel="0" collapsed="false">
      <c r="A893" s="130" t="s">
        <v>104</v>
      </c>
      <c r="B893" s="131" t="n">
        <v>63508000</v>
      </c>
      <c r="C893" s="132" t="s">
        <v>802</v>
      </c>
      <c r="D893" s="133" t="n">
        <v>53483</v>
      </c>
      <c r="E893" s="133" t="n">
        <v>0</v>
      </c>
      <c r="F893" s="133" t="n">
        <v>53483</v>
      </c>
    </row>
    <row r="894" customFormat="false" ht="17.25" hidden="false" customHeight="true" outlineLevel="0" collapsed="false">
      <c r="A894" s="130" t="s">
        <v>104</v>
      </c>
      <c r="B894" s="131" t="n">
        <v>63510000</v>
      </c>
      <c r="C894" s="132" t="s">
        <v>802</v>
      </c>
      <c r="D894" s="133" t="n">
        <v>1183680</v>
      </c>
      <c r="E894" s="133" t="n">
        <v>0</v>
      </c>
      <c r="F894" s="133" t="n">
        <v>1183680</v>
      </c>
    </row>
    <row r="895" customFormat="false" ht="17.25" hidden="false" customHeight="true" outlineLevel="0" collapsed="false">
      <c r="A895" s="130" t="s">
        <v>104</v>
      </c>
      <c r="B895" s="131" t="n">
        <v>64101000</v>
      </c>
      <c r="C895" s="132" t="s">
        <v>190</v>
      </c>
      <c r="D895" s="133" t="n">
        <v>2168424892.98</v>
      </c>
      <c r="E895" s="133" t="n">
        <v>0</v>
      </c>
      <c r="F895" s="133" t="n">
        <v>2168424892.98</v>
      </c>
    </row>
    <row r="896" customFormat="false" ht="17.25" hidden="false" customHeight="true" outlineLevel="0" collapsed="false">
      <c r="A896" s="130" t="s">
        <v>104</v>
      </c>
      <c r="B896" s="131" t="n">
        <v>64101300</v>
      </c>
      <c r="C896" s="132" t="s">
        <v>456</v>
      </c>
      <c r="D896" s="133" t="n">
        <v>69893000</v>
      </c>
      <c r="E896" s="133" t="n">
        <v>0</v>
      </c>
      <c r="F896" s="133" t="n">
        <v>69893000</v>
      </c>
    </row>
    <row r="897" customFormat="false" ht="17.25" hidden="false" customHeight="true" outlineLevel="0" collapsed="false">
      <c r="A897" s="130" t="s">
        <v>104</v>
      </c>
      <c r="B897" s="131" t="n">
        <v>64102000</v>
      </c>
      <c r="C897" s="132" t="s">
        <v>528</v>
      </c>
      <c r="D897" s="133" t="n">
        <v>45309937.19</v>
      </c>
      <c r="E897" s="133" t="n">
        <v>0</v>
      </c>
      <c r="F897" s="133" t="n">
        <v>45309937.19</v>
      </c>
    </row>
    <row r="898" customFormat="false" ht="17.25" hidden="false" customHeight="true" outlineLevel="0" collapsed="false">
      <c r="A898" s="130" t="s">
        <v>104</v>
      </c>
      <c r="B898" s="131" t="n">
        <v>64103000</v>
      </c>
      <c r="C898" s="132" t="s">
        <v>529</v>
      </c>
      <c r="D898" s="133" t="n">
        <v>175548677.37</v>
      </c>
      <c r="E898" s="133" t="n">
        <v>0</v>
      </c>
      <c r="F898" s="133" t="n">
        <v>175548677.37</v>
      </c>
    </row>
    <row r="899" customFormat="false" ht="17.25" hidden="false" customHeight="true" outlineLevel="0" collapsed="false">
      <c r="A899" s="130" t="s">
        <v>104</v>
      </c>
      <c r="B899" s="131" t="n">
        <v>64104000</v>
      </c>
      <c r="C899" s="132" t="s">
        <v>194</v>
      </c>
      <c r="D899" s="133" t="n">
        <v>60595463.96</v>
      </c>
      <c r="E899" s="133" t="n">
        <v>0</v>
      </c>
      <c r="F899" s="133" t="n">
        <v>60595463.96</v>
      </c>
    </row>
    <row r="900" customFormat="false" ht="17.25" hidden="false" customHeight="true" outlineLevel="0" collapsed="false">
      <c r="A900" s="130" t="s">
        <v>104</v>
      </c>
      <c r="B900" s="131" t="n">
        <v>64105000</v>
      </c>
      <c r="C900" s="132" t="s">
        <v>530</v>
      </c>
      <c r="D900" s="133" t="n">
        <v>3029937.39</v>
      </c>
      <c r="E900" s="133" t="n">
        <v>0</v>
      </c>
      <c r="F900" s="133" t="n">
        <v>3029937.39</v>
      </c>
    </row>
    <row r="901" customFormat="false" ht="17.25" hidden="false" customHeight="true" outlineLevel="0" collapsed="false">
      <c r="A901" s="130" t="s">
        <v>104</v>
      </c>
      <c r="B901" s="131" t="n">
        <v>64180000</v>
      </c>
      <c r="C901" s="132" t="s">
        <v>531</v>
      </c>
      <c r="D901" s="133" t="n">
        <v>85762047.0615999</v>
      </c>
      <c r="E901" s="133" t="n">
        <v>0</v>
      </c>
      <c r="F901" s="133" t="n">
        <v>85762047.0615999</v>
      </c>
    </row>
    <row r="902" customFormat="false" ht="17.25" hidden="false" customHeight="true" outlineLevel="0" collapsed="false">
      <c r="A902" s="130" t="s">
        <v>104</v>
      </c>
      <c r="B902" s="131" t="n">
        <v>64501000</v>
      </c>
      <c r="C902" s="132" t="s">
        <v>461</v>
      </c>
      <c r="D902" s="133" t="n">
        <v>201235661.89</v>
      </c>
      <c r="E902" s="133" t="n">
        <v>0</v>
      </c>
      <c r="F902" s="133" t="n">
        <v>201235661.89</v>
      </c>
    </row>
    <row r="903" customFormat="false" ht="17.25" hidden="false" customHeight="true" outlineLevel="0" collapsed="false">
      <c r="A903" s="130" t="s">
        <v>104</v>
      </c>
      <c r="B903" s="131" t="n">
        <v>64502000</v>
      </c>
      <c r="C903" s="132" t="s">
        <v>533</v>
      </c>
      <c r="D903" s="133" t="n">
        <v>77109319.1</v>
      </c>
      <c r="E903" s="133" t="n">
        <v>0</v>
      </c>
      <c r="F903" s="133" t="n">
        <v>77109319.1</v>
      </c>
    </row>
    <row r="904" customFormat="false" ht="17.25" hidden="false" customHeight="true" outlineLevel="0" collapsed="false">
      <c r="A904" s="130" t="s">
        <v>104</v>
      </c>
      <c r="B904" s="131" t="n">
        <v>64503000</v>
      </c>
      <c r="C904" s="132" t="s">
        <v>739</v>
      </c>
      <c r="D904" s="133" t="n">
        <v>255256.5</v>
      </c>
      <c r="E904" s="133" t="n">
        <v>0</v>
      </c>
      <c r="F904" s="133" t="n">
        <v>255256.5</v>
      </c>
    </row>
    <row r="905" customFormat="false" ht="17.25" hidden="false" customHeight="true" outlineLevel="0" collapsed="false">
      <c r="A905" s="130" t="s">
        <v>104</v>
      </c>
      <c r="B905" s="131" t="n">
        <v>64504000</v>
      </c>
      <c r="C905" s="132" t="s">
        <v>464</v>
      </c>
      <c r="D905" s="133" t="n">
        <v>15470642.44</v>
      </c>
      <c r="E905" s="133" t="n">
        <v>0</v>
      </c>
      <c r="F905" s="133" t="n">
        <v>15470642.44</v>
      </c>
    </row>
    <row r="906" customFormat="false" ht="17.25" hidden="false" customHeight="true" outlineLevel="0" collapsed="false">
      <c r="A906" s="130" t="s">
        <v>104</v>
      </c>
      <c r="B906" s="131" t="n">
        <v>64505000</v>
      </c>
      <c r="C906" s="132" t="s">
        <v>1857</v>
      </c>
      <c r="D906" s="133" t="n">
        <v>33801.05</v>
      </c>
      <c r="E906" s="133" t="n">
        <v>0</v>
      </c>
      <c r="F906" s="133" t="n">
        <v>33801.05</v>
      </c>
    </row>
    <row r="907" customFormat="false" ht="17.25" hidden="false" customHeight="true" outlineLevel="0" collapsed="false">
      <c r="A907" s="130" t="s">
        <v>104</v>
      </c>
      <c r="B907" s="131" t="n">
        <v>64580000</v>
      </c>
      <c r="C907" s="132" t="s">
        <v>738</v>
      </c>
      <c r="D907" s="133" t="n">
        <v>0</v>
      </c>
      <c r="E907" s="133" t="n">
        <v>13991813.8216</v>
      </c>
      <c r="F907" s="133" t="n">
        <v>-13991813.8216</v>
      </c>
    </row>
    <row r="908" customFormat="false" ht="17.25" hidden="false" customHeight="true" outlineLevel="0" collapsed="false">
      <c r="A908" s="130" t="s">
        <v>104</v>
      </c>
      <c r="B908" s="131" t="n">
        <v>64801000</v>
      </c>
      <c r="C908" s="132" t="s">
        <v>534</v>
      </c>
      <c r="D908" s="133" t="n">
        <v>29124734.53</v>
      </c>
      <c r="E908" s="133" t="n">
        <v>0</v>
      </c>
      <c r="F908" s="133" t="n">
        <v>29124734.53</v>
      </c>
    </row>
    <row r="909" customFormat="false" ht="17.25" hidden="false" customHeight="true" outlineLevel="0" collapsed="false">
      <c r="A909" s="130" t="s">
        <v>104</v>
      </c>
      <c r="B909" s="131" t="n">
        <v>64802000</v>
      </c>
      <c r="C909" s="132" t="s">
        <v>535</v>
      </c>
      <c r="D909" s="133" t="n">
        <v>9310000</v>
      </c>
      <c r="E909" s="133" t="n">
        <v>0</v>
      </c>
      <c r="F909" s="133" t="n">
        <v>9310000</v>
      </c>
    </row>
    <row r="910" customFormat="false" ht="17.25" hidden="false" customHeight="true" outlineLevel="0" collapsed="false">
      <c r="A910" s="130" t="s">
        <v>104</v>
      </c>
      <c r="B910" s="131" t="n">
        <v>64803000</v>
      </c>
      <c r="C910" s="132" t="s">
        <v>536</v>
      </c>
      <c r="D910" s="133" t="n">
        <v>303064</v>
      </c>
      <c r="E910" s="133" t="n">
        <v>0</v>
      </c>
      <c r="F910" s="133" t="n">
        <v>303064</v>
      </c>
    </row>
    <row r="911" customFormat="false" ht="17.25" hidden="false" customHeight="true" outlineLevel="0" collapsed="false">
      <c r="A911" s="130" t="s">
        <v>104</v>
      </c>
      <c r="B911" s="131" t="n">
        <v>65100000</v>
      </c>
      <c r="C911" s="132" t="s">
        <v>202</v>
      </c>
      <c r="D911" s="133" t="n">
        <v>33820272</v>
      </c>
      <c r="E911" s="133" t="n">
        <v>0</v>
      </c>
      <c r="F911" s="133" t="n">
        <v>33820272</v>
      </c>
    </row>
    <row r="912" customFormat="false" ht="17.25" hidden="false" customHeight="true" outlineLevel="0" collapsed="false">
      <c r="A912" s="130" t="s">
        <v>104</v>
      </c>
      <c r="B912" s="131" t="n">
        <v>65200000</v>
      </c>
      <c r="C912" s="132" t="s">
        <v>473</v>
      </c>
      <c r="D912" s="133" t="n">
        <v>3703810.19</v>
      </c>
      <c r="E912" s="133" t="n">
        <v>0</v>
      </c>
      <c r="F912" s="133" t="n">
        <v>3703810.19</v>
      </c>
    </row>
    <row r="913" customFormat="false" ht="17.25" hidden="false" customHeight="true" outlineLevel="0" collapsed="false">
      <c r="A913" s="130" t="s">
        <v>104</v>
      </c>
      <c r="B913" s="131" t="n">
        <v>65410000</v>
      </c>
      <c r="C913" s="132" t="s">
        <v>803</v>
      </c>
      <c r="D913" s="133" t="n">
        <v>7075185.42</v>
      </c>
      <c r="E913" s="133" t="n">
        <v>0</v>
      </c>
      <c r="F913" s="133" t="n">
        <v>7075185.42</v>
      </c>
    </row>
    <row r="914" customFormat="false" ht="17.25" hidden="false" customHeight="true" outlineLevel="0" collapsed="false">
      <c r="A914" s="130" t="s">
        <v>104</v>
      </c>
      <c r="B914" s="131" t="n">
        <v>65601000</v>
      </c>
      <c r="C914" s="132" t="s">
        <v>539</v>
      </c>
      <c r="D914" s="133" t="n">
        <v>42741521.65</v>
      </c>
      <c r="E914" s="133" t="n">
        <v>0</v>
      </c>
      <c r="F914" s="133" t="n">
        <v>42741521.65</v>
      </c>
    </row>
    <row r="915" customFormat="false" ht="17.25" hidden="false" customHeight="true" outlineLevel="0" collapsed="false">
      <c r="A915" s="130" t="s">
        <v>104</v>
      </c>
      <c r="B915" s="131" t="n">
        <v>65602000</v>
      </c>
      <c r="C915" s="132" t="s">
        <v>203</v>
      </c>
      <c r="D915" s="133" t="n">
        <v>8953114</v>
      </c>
      <c r="E915" s="133" t="n">
        <v>0</v>
      </c>
      <c r="F915" s="133" t="n">
        <v>8953114</v>
      </c>
    </row>
    <row r="916" customFormat="false" ht="17.25" hidden="false" customHeight="true" outlineLevel="0" collapsed="false">
      <c r="A916" s="130" t="s">
        <v>104</v>
      </c>
      <c r="B916" s="131" t="n">
        <v>65700000</v>
      </c>
      <c r="C916" s="132" t="s">
        <v>746</v>
      </c>
      <c r="D916" s="133" t="n">
        <v>9780795</v>
      </c>
      <c r="E916" s="133" t="n">
        <v>0</v>
      </c>
      <c r="F916" s="133" t="n">
        <v>9780795</v>
      </c>
    </row>
    <row r="917" customFormat="false" ht="17.25" hidden="false" customHeight="true" outlineLevel="0" collapsed="false">
      <c r="A917" s="130" t="s">
        <v>104</v>
      </c>
      <c r="B917" s="131" t="n">
        <v>65800000</v>
      </c>
      <c r="C917" s="132" t="s">
        <v>475</v>
      </c>
      <c r="D917" s="133" t="n">
        <v>46822053.86</v>
      </c>
      <c r="E917" s="133" t="n">
        <v>0</v>
      </c>
      <c r="F917" s="133" t="n">
        <v>46822053.86</v>
      </c>
    </row>
    <row r="918" customFormat="false" ht="17.25" hidden="false" customHeight="true" outlineLevel="0" collapsed="false">
      <c r="A918" s="130" t="s">
        <v>104</v>
      </c>
      <c r="B918" s="131" t="n">
        <v>66101000</v>
      </c>
      <c r="C918" s="132" t="s">
        <v>747</v>
      </c>
      <c r="D918" s="133" t="n">
        <v>51446615.09</v>
      </c>
      <c r="E918" s="133" t="n">
        <v>0</v>
      </c>
      <c r="F918" s="133" t="n">
        <v>51446615.09</v>
      </c>
    </row>
    <row r="919" customFormat="false" ht="17.25" hidden="false" customHeight="true" outlineLevel="0" collapsed="false">
      <c r="A919" s="130" t="s">
        <v>104</v>
      </c>
      <c r="B919" s="131" t="n">
        <v>66102000</v>
      </c>
      <c r="C919" s="132" t="s">
        <v>542</v>
      </c>
      <c r="D919" s="133" t="n">
        <v>285363822.54</v>
      </c>
      <c r="E919" s="133" t="n">
        <v>0</v>
      </c>
      <c r="F919" s="133" t="n">
        <v>285363822.54</v>
      </c>
    </row>
    <row r="920" customFormat="false" ht="17.25" hidden="false" customHeight="true" outlineLevel="0" collapsed="false">
      <c r="A920" s="130" t="s">
        <v>104</v>
      </c>
      <c r="B920" s="131" t="n">
        <v>66103000</v>
      </c>
      <c r="C920" s="132" t="s">
        <v>543</v>
      </c>
      <c r="D920" s="133" t="n">
        <v>1139027413.34</v>
      </c>
      <c r="E920" s="133" t="n">
        <v>0</v>
      </c>
      <c r="F920" s="133" t="n">
        <v>1139027413.34</v>
      </c>
    </row>
    <row r="921" customFormat="false" ht="17.25" hidden="false" customHeight="true" outlineLevel="0" collapsed="false">
      <c r="A921" s="130" t="s">
        <v>104</v>
      </c>
      <c r="B921" s="131" t="n">
        <v>66104000</v>
      </c>
      <c r="C921" s="132" t="s">
        <v>544</v>
      </c>
      <c r="D921" s="133" t="n">
        <v>1217534559.89</v>
      </c>
      <c r="E921" s="133" t="n">
        <v>0</v>
      </c>
      <c r="F921" s="133" t="n">
        <v>1217534559.89</v>
      </c>
    </row>
    <row r="922" customFormat="false" ht="17.25" hidden="false" customHeight="true" outlineLevel="0" collapsed="false">
      <c r="A922" s="130" t="s">
        <v>104</v>
      </c>
      <c r="B922" s="131" t="n">
        <v>66600000</v>
      </c>
      <c r="C922" s="132" t="s">
        <v>206</v>
      </c>
      <c r="D922" s="133" t="n">
        <v>235534554.03</v>
      </c>
      <c r="E922" s="133" t="n">
        <v>0</v>
      </c>
      <c r="F922" s="133" t="n">
        <v>235534554.03</v>
      </c>
    </row>
    <row r="923" customFormat="false" ht="17.25" hidden="false" customHeight="true" outlineLevel="0" collapsed="false">
      <c r="A923" s="130" t="s">
        <v>104</v>
      </c>
      <c r="B923" s="131" t="n">
        <v>68111000</v>
      </c>
      <c r="C923" s="132" t="s">
        <v>487</v>
      </c>
      <c r="D923" s="133" t="n">
        <v>4214729.34</v>
      </c>
      <c r="E923" s="133" t="n">
        <v>0</v>
      </c>
      <c r="F923" s="133" t="n">
        <v>4214729.34</v>
      </c>
    </row>
    <row r="924" customFormat="false" ht="17.25" hidden="false" customHeight="true" outlineLevel="0" collapsed="false">
      <c r="A924" s="130" t="s">
        <v>104</v>
      </c>
      <c r="B924" s="131" t="n">
        <v>68112000</v>
      </c>
      <c r="C924" s="132" t="s">
        <v>489</v>
      </c>
      <c r="D924" s="133" t="n">
        <v>1799321588.23</v>
      </c>
      <c r="E924" s="133" t="n">
        <v>0</v>
      </c>
      <c r="F924" s="133" t="n">
        <v>1799321588.23</v>
      </c>
    </row>
    <row r="925" customFormat="false" ht="17.25" hidden="false" customHeight="true" outlineLevel="0" collapsed="false">
      <c r="A925" s="130" t="s">
        <v>104</v>
      </c>
      <c r="B925" s="131" t="n">
        <v>68500000</v>
      </c>
      <c r="C925" s="132" t="s">
        <v>490</v>
      </c>
      <c r="D925" s="133" t="n">
        <v>653858009.513333</v>
      </c>
      <c r="E925" s="133" t="n">
        <v>0</v>
      </c>
      <c r="F925" s="133" t="n">
        <v>653858009.513333</v>
      </c>
    </row>
    <row r="926" customFormat="false" ht="17.25" hidden="false" customHeight="true" outlineLevel="0" collapsed="false">
      <c r="A926" s="130" t="s">
        <v>104</v>
      </c>
      <c r="B926" s="131" t="n">
        <v>69800000</v>
      </c>
      <c r="C926" s="132" t="s">
        <v>491</v>
      </c>
      <c r="D926" s="133" t="n">
        <v>862877848.655906</v>
      </c>
      <c r="E926" s="133" t="n">
        <v>0</v>
      </c>
      <c r="F926" s="133" t="n">
        <v>862877848.655906</v>
      </c>
    </row>
    <row r="927" customFormat="false" ht="17.25" hidden="false" customHeight="true" outlineLevel="0" collapsed="false">
      <c r="A927" s="130" t="s">
        <v>104</v>
      </c>
      <c r="B927" s="131" t="n">
        <v>70101000</v>
      </c>
      <c r="C927" s="132" t="s">
        <v>493</v>
      </c>
      <c r="D927" s="133" t="n">
        <v>0</v>
      </c>
      <c r="E927" s="133" t="n">
        <v>3851327825.2</v>
      </c>
      <c r="F927" s="133" t="n">
        <v>-3851327825.2</v>
      </c>
    </row>
    <row r="928" customFormat="false" ht="17.25" hidden="false" customHeight="true" outlineLevel="0" collapsed="false">
      <c r="A928" s="130" t="s">
        <v>104</v>
      </c>
      <c r="B928" s="131" t="n">
        <v>70110000</v>
      </c>
      <c r="C928" s="132" t="s">
        <v>1312</v>
      </c>
      <c r="D928" s="133" t="n">
        <v>0</v>
      </c>
      <c r="E928" s="133" t="n">
        <v>32028817.25</v>
      </c>
      <c r="F928" s="133" t="n">
        <v>-32028817.25</v>
      </c>
    </row>
    <row r="929" customFormat="false" ht="17.25" hidden="false" customHeight="true" outlineLevel="0" collapsed="false">
      <c r="A929" s="130" t="s">
        <v>104</v>
      </c>
      <c r="B929" s="131" t="n">
        <v>70120000</v>
      </c>
      <c r="C929" s="132" t="s">
        <v>548</v>
      </c>
      <c r="D929" s="133" t="n">
        <v>0</v>
      </c>
      <c r="E929" s="133" t="n">
        <v>60184141462.58</v>
      </c>
      <c r="F929" s="133" t="n">
        <v>-60184141462.58</v>
      </c>
    </row>
    <row r="930" customFormat="false" ht="17.25" hidden="false" customHeight="true" outlineLevel="0" collapsed="false">
      <c r="A930" s="130" t="s">
        <v>104</v>
      </c>
      <c r="B930" s="131" t="n">
        <v>70600000</v>
      </c>
      <c r="C930" s="132" t="s">
        <v>499</v>
      </c>
      <c r="D930" s="133" t="n">
        <v>0</v>
      </c>
      <c r="E930" s="133" t="n">
        <v>16257500</v>
      </c>
      <c r="F930" s="133" t="n">
        <v>-16257500</v>
      </c>
    </row>
    <row r="931" customFormat="false" ht="17.25" hidden="false" customHeight="true" outlineLevel="0" collapsed="false">
      <c r="A931" s="130" t="s">
        <v>104</v>
      </c>
      <c r="B931" s="131" t="n">
        <v>70710000</v>
      </c>
      <c r="C931" s="132" t="s">
        <v>550</v>
      </c>
      <c r="D931" s="133" t="n">
        <v>0</v>
      </c>
      <c r="E931" s="133" t="n">
        <v>4570500</v>
      </c>
      <c r="F931" s="133" t="n">
        <v>-4570500</v>
      </c>
    </row>
    <row r="932" customFormat="false" ht="17.25" hidden="false" customHeight="true" outlineLevel="0" collapsed="false">
      <c r="A932" s="130" t="s">
        <v>104</v>
      </c>
      <c r="B932" s="131" t="n">
        <v>70720000</v>
      </c>
      <c r="C932" s="132" t="s">
        <v>756</v>
      </c>
      <c r="D932" s="133" t="n">
        <v>0</v>
      </c>
      <c r="E932" s="133" t="n">
        <v>910440336.4</v>
      </c>
      <c r="F932" s="133" t="n">
        <v>-910440336.4</v>
      </c>
    </row>
    <row r="933" customFormat="false" ht="17.25" hidden="false" customHeight="true" outlineLevel="0" collapsed="false">
      <c r="A933" s="130" t="s">
        <v>104</v>
      </c>
      <c r="B933" s="131" t="n">
        <v>70800000</v>
      </c>
      <c r="C933" s="132" t="s">
        <v>500</v>
      </c>
      <c r="D933" s="133" t="n">
        <v>0</v>
      </c>
      <c r="E933" s="133" t="n">
        <v>68489628.38</v>
      </c>
      <c r="F933" s="133" t="n">
        <v>-68489628.38</v>
      </c>
    </row>
    <row r="934" customFormat="false" ht="17.25" hidden="false" customHeight="true" outlineLevel="0" collapsed="false">
      <c r="A934" s="130" t="s">
        <v>104</v>
      </c>
      <c r="B934" s="131" t="n">
        <v>70900000</v>
      </c>
      <c r="C934" s="132" t="s">
        <v>501</v>
      </c>
      <c r="D934" s="133" t="n">
        <v>6499400</v>
      </c>
      <c r="E934" s="133" t="n">
        <v>0</v>
      </c>
      <c r="F934" s="133" t="n">
        <v>6499400</v>
      </c>
    </row>
    <row r="935" customFormat="false" ht="17.25" hidden="false" customHeight="true" outlineLevel="0" collapsed="false">
      <c r="A935" s="130" t="s">
        <v>104</v>
      </c>
      <c r="B935" s="131" t="n">
        <v>70910000</v>
      </c>
      <c r="C935" s="132" t="s">
        <v>805</v>
      </c>
      <c r="D935" s="133" t="n">
        <v>41824158.35</v>
      </c>
      <c r="E935" s="133" t="n">
        <v>0</v>
      </c>
      <c r="F935" s="133" t="n">
        <v>41824158.35</v>
      </c>
    </row>
    <row r="936" customFormat="false" ht="17.25" hidden="false" customHeight="true" outlineLevel="0" collapsed="false">
      <c r="A936" s="130" t="s">
        <v>104</v>
      </c>
      <c r="B936" s="131" t="n">
        <v>71400000</v>
      </c>
      <c r="C936" s="132" t="s">
        <v>762</v>
      </c>
      <c r="D936" s="133" t="n">
        <v>0</v>
      </c>
      <c r="E936" s="133" t="n">
        <v>1558369312</v>
      </c>
      <c r="F936" s="133" t="n">
        <v>-1558369312</v>
      </c>
    </row>
    <row r="937" customFormat="false" ht="17.25" hidden="false" customHeight="true" outlineLevel="0" collapsed="false">
      <c r="A937" s="130" t="s">
        <v>104</v>
      </c>
      <c r="B937" s="131" t="n">
        <v>75200000</v>
      </c>
      <c r="C937" s="132" t="s">
        <v>502</v>
      </c>
      <c r="D937" s="133" t="n">
        <v>0</v>
      </c>
      <c r="E937" s="133" t="n">
        <v>8667500</v>
      </c>
      <c r="F937" s="133" t="n">
        <v>-8667500</v>
      </c>
    </row>
    <row r="938" customFormat="false" ht="17.25" hidden="false" customHeight="true" outlineLevel="0" collapsed="false">
      <c r="A938" s="130" t="s">
        <v>104</v>
      </c>
      <c r="B938" s="131" t="n">
        <v>75800000</v>
      </c>
      <c r="C938" s="132" t="s">
        <v>211</v>
      </c>
      <c r="D938" s="133" t="n">
        <v>0</v>
      </c>
      <c r="E938" s="133" t="n">
        <v>109819113.73</v>
      </c>
      <c r="F938" s="133" t="n">
        <v>-109819113.73</v>
      </c>
    </row>
    <row r="939" customFormat="false" ht="17.25" hidden="false" customHeight="true" outlineLevel="0" collapsed="false">
      <c r="A939" s="130" t="s">
        <v>104</v>
      </c>
      <c r="B939" s="131" t="n">
        <v>75810000</v>
      </c>
      <c r="C939" s="132" t="s">
        <v>551</v>
      </c>
      <c r="D939" s="133" t="n">
        <v>0</v>
      </c>
      <c r="E939" s="133" t="n">
        <v>23340500</v>
      </c>
      <c r="F939" s="133" t="n">
        <v>-23340500</v>
      </c>
    </row>
    <row r="940" customFormat="false" ht="17.25" hidden="false" customHeight="true" outlineLevel="0" collapsed="false">
      <c r="A940" s="130" t="s">
        <v>104</v>
      </c>
      <c r="B940" s="131" t="n">
        <v>76500000</v>
      </c>
      <c r="C940" s="132" t="s">
        <v>505</v>
      </c>
      <c r="D940" s="133" t="n">
        <v>0</v>
      </c>
      <c r="E940" s="133" t="n">
        <v>82777.94</v>
      </c>
      <c r="F940" s="133" t="n">
        <v>-82777.94</v>
      </c>
    </row>
    <row r="941" customFormat="false" ht="17.25" hidden="false" customHeight="true" outlineLevel="0" collapsed="false">
      <c r="A941" s="130" t="s">
        <v>104</v>
      </c>
      <c r="B941" s="131" t="n">
        <v>76600000</v>
      </c>
      <c r="C941" s="132" t="s">
        <v>213</v>
      </c>
      <c r="D941" s="133" t="n">
        <v>0</v>
      </c>
      <c r="E941" s="133" t="n">
        <v>80696838.8162001</v>
      </c>
      <c r="F941" s="133" t="n">
        <v>-80696838.8162001</v>
      </c>
    </row>
    <row r="942" customFormat="false" ht="17.25" hidden="false" customHeight="true" outlineLevel="0" collapsed="false">
      <c r="A942" s="130" t="s">
        <v>104</v>
      </c>
      <c r="B942" s="131" t="n">
        <v>78500000</v>
      </c>
      <c r="C942" s="132" t="s">
        <v>507</v>
      </c>
      <c r="D942" s="133" t="n">
        <v>0</v>
      </c>
      <c r="E942" s="133" t="n">
        <v>1027829441.18</v>
      </c>
      <c r="F942" s="133" t="n">
        <v>-1027829441.18</v>
      </c>
    </row>
    <row r="943" customFormat="false" ht="17.25" hidden="false" customHeight="true" outlineLevel="0" collapsed="false">
      <c r="A943" s="130" t="s">
        <v>102</v>
      </c>
      <c r="B943" s="131" t="n">
        <v>10100000</v>
      </c>
      <c r="C943" s="132" t="s">
        <v>1</v>
      </c>
      <c r="D943" s="133" t="n">
        <v>0</v>
      </c>
      <c r="E943" s="133" t="n">
        <v>1200000000</v>
      </c>
      <c r="F943" s="133" t="n">
        <v>-1200000000</v>
      </c>
    </row>
    <row r="944" customFormat="false" ht="17.25" hidden="false" customHeight="true" outlineLevel="0" collapsed="false">
      <c r="A944" s="130" t="s">
        <v>102</v>
      </c>
      <c r="B944" s="131" t="n">
        <v>11900000</v>
      </c>
      <c r="C944" s="132" t="s">
        <v>1158</v>
      </c>
      <c r="D944" s="133" t="n">
        <v>1655200339.55</v>
      </c>
      <c r="E944" s="133" t="n">
        <v>0</v>
      </c>
      <c r="F944" s="133" t="n">
        <v>1655200339.55</v>
      </c>
    </row>
    <row r="945" customFormat="false" ht="17.25" hidden="false" customHeight="true" outlineLevel="0" collapsed="false">
      <c r="A945" s="130" t="s">
        <v>102</v>
      </c>
      <c r="B945" s="131" t="n">
        <v>12900000</v>
      </c>
      <c r="C945" s="132" t="s">
        <v>4</v>
      </c>
      <c r="D945" s="133" t="n">
        <v>1473644756.37</v>
      </c>
      <c r="E945" s="133" t="n">
        <v>0</v>
      </c>
      <c r="F945" s="133" t="n">
        <v>1473644756.37</v>
      </c>
    </row>
    <row r="946" customFormat="false" ht="17.25" hidden="false" customHeight="true" outlineLevel="0" collapsed="false">
      <c r="A946" s="130" t="s">
        <v>102</v>
      </c>
      <c r="B946" s="131" t="n">
        <v>16400000</v>
      </c>
      <c r="C946" s="132" t="s">
        <v>222</v>
      </c>
      <c r="D946" s="133" t="n">
        <v>0</v>
      </c>
      <c r="E946" s="133" t="n">
        <v>1595704626.23</v>
      </c>
      <c r="F946" s="133" t="n">
        <v>-1595704626.23</v>
      </c>
    </row>
    <row r="947" customFormat="false" ht="17.25" hidden="false" customHeight="true" outlineLevel="0" collapsed="false">
      <c r="A947" s="130" t="s">
        <v>102</v>
      </c>
      <c r="B947" s="131" t="n">
        <v>16410000</v>
      </c>
      <c r="C947" s="132" t="s">
        <v>1768</v>
      </c>
      <c r="D947" s="133" t="n">
        <v>0</v>
      </c>
      <c r="E947" s="133" t="n">
        <v>321934579.84</v>
      </c>
      <c r="F947" s="133" t="n">
        <v>-321934579.84</v>
      </c>
    </row>
    <row r="948" customFormat="false" ht="17.25" hidden="false" customHeight="true" outlineLevel="0" collapsed="false">
      <c r="A948" s="130" t="s">
        <v>102</v>
      </c>
      <c r="B948" s="131" t="n">
        <v>21100000</v>
      </c>
      <c r="C948" s="132" t="s">
        <v>224</v>
      </c>
      <c r="D948" s="133" t="n">
        <v>55348270.67</v>
      </c>
      <c r="E948" s="133" t="n">
        <v>0</v>
      </c>
      <c r="F948" s="133" t="n">
        <v>55348270.67</v>
      </c>
    </row>
    <row r="949" customFormat="false" ht="17.25" hidden="false" customHeight="true" outlineLevel="0" collapsed="false">
      <c r="A949" s="130" t="s">
        <v>102</v>
      </c>
      <c r="B949" s="131" t="n">
        <v>21300000</v>
      </c>
      <c r="C949" s="132" t="s">
        <v>226</v>
      </c>
      <c r="D949" s="133" t="n">
        <v>2768694482.29</v>
      </c>
      <c r="E949" s="133" t="n">
        <v>0</v>
      </c>
      <c r="F949" s="133" t="n">
        <v>2768694482.29</v>
      </c>
    </row>
    <row r="950" customFormat="false" ht="17.25" hidden="false" customHeight="true" outlineLevel="0" collapsed="false">
      <c r="A950" s="130" t="s">
        <v>102</v>
      </c>
      <c r="B950" s="131" t="n">
        <v>21550000</v>
      </c>
      <c r="C950" s="132" t="s">
        <v>2922</v>
      </c>
      <c r="D950" s="133" t="n">
        <v>4530387053.44</v>
      </c>
      <c r="E950" s="133" t="n">
        <v>0</v>
      </c>
      <c r="F950" s="133" t="n">
        <v>4530387053.44</v>
      </c>
    </row>
    <row r="951" customFormat="false" ht="17.25" hidden="false" customHeight="true" outlineLevel="0" collapsed="false">
      <c r="A951" s="130" t="s">
        <v>102</v>
      </c>
      <c r="B951" s="131" t="n">
        <v>21850000</v>
      </c>
      <c r="C951" s="132" t="s">
        <v>3025</v>
      </c>
      <c r="D951" s="133" t="n">
        <v>4304797.14</v>
      </c>
      <c r="E951" s="133" t="n">
        <v>0</v>
      </c>
      <c r="F951" s="133" t="n">
        <v>4304797.14</v>
      </c>
    </row>
    <row r="952" customFormat="false" ht="17.25" hidden="false" customHeight="true" outlineLevel="0" collapsed="false">
      <c r="A952" s="130" t="s">
        <v>102</v>
      </c>
      <c r="B952" s="131" t="n">
        <v>21830000</v>
      </c>
      <c r="C952" s="132" t="s">
        <v>11</v>
      </c>
      <c r="D952" s="133" t="n">
        <v>9141666.68</v>
      </c>
      <c r="E952" s="133" t="n">
        <v>0</v>
      </c>
      <c r="F952" s="133" t="n">
        <v>9141666.68</v>
      </c>
    </row>
    <row r="953" customFormat="false" ht="17.25" hidden="false" customHeight="true" outlineLevel="0" collapsed="false">
      <c r="A953" s="130" t="s">
        <v>102</v>
      </c>
      <c r="B953" s="131" t="n">
        <v>21200000</v>
      </c>
      <c r="C953" s="132" t="s">
        <v>225</v>
      </c>
      <c r="D953" s="133" t="n">
        <v>144235358</v>
      </c>
      <c r="E953" s="133" t="n">
        <v>0</v>
      </c>
      <c r="F953" s="133" t="n">
        <v>144235358</v>
      </c>
    </row>
    <row r="954" customFormat="false" ht="17.25" hidden="false" customHeight="true" outlineLevel="0" collapsed="false">
      <c r="A954" s="130" t="s">
        <v>102</v>
      </c>
      <c r="B954" s="131" t="n">
        <v>21500000</v>
      </c>
      <c r="C954" s="132" t="s">
        <v>227</v>
      </c>
      <c r="D954" s="133" t="n">
        <v>1259183452.89</v>
      </c>
      <c r="E954" s="133" t="n">
        <v>0</v>
      </c>
      <c r="F954" s="133" t="n">
        <v>1259183452.89</v>
      </c>
    </row>
    <row r="955" customFormat="false" ht="17.25" hidden="false" customHeight="true" outlineLevel="0" collapsed="false">
      <c r="A955" s="130" t="s">
        <v>102</v>
      </c>
      <c r="B955" s="131" t="n">
        <v>21820000</v>
      </c>
      <c r="C955" s="132" t="s">
        <v>10</v>
      </c>
      <c r="D955" s="133" t="n">
        <v>19117906.6</v>
      </c>
      <c r="E955" s="133" t="n">
        <v>0</v>
      </c>
      <c r="F955" s="133" t="n">
        <v>19117906.6</v>
      </c>
    </row>
    <row r="956" customFormat="false" ht="17.25" hidden="false" customHeight="true" outlineLevel="0" collapsed="false">
      <c r="A956" s="130" t="s">
        <v>102</v>
      </c>
      <c r="B956" s="131" t="n">
        <v>21840000</v>
      </c>
      <c r="C956" s="132" t="s">
        <v>12</v>
      </c>
      <c r="D956" s="133" t="n">
        <v>41118647.3</v>
      </c>
      <c r="E956" s="133" t="n">
        <v>0</v>
      </c>
      <c r="F956" s="133" t="n">
        <v>41118647.3</v>
      </c>
    </row>
    <row r="957" customFormat="false" ht="17.25" hidden="false" customHeight="true" outlineLevel="0" collapsed="false">
      <c r="A957" s="130" t="s">
        <v>102</v>
      </c>
      <c r="B957" s="131" t="n">
        <v>21810000</v>
      </c>
      <c r="C957" s="132" t="s">
        <v>1691</v>
      </c>
      <c r="D957" s="133" t="n">
        <v>158438208.13</v>
      </c>
      <c r="E957" s="133" t="n">
        <v>0</v>
      </c>
      <c r="F957" s="133" t="n">
        <v>158438208.13</v>
      </c>
    </row>
    <row r="958" customFormat="false" ht="17.25" hidden="false" customHeight="true" outlineLevel="0" collapsed="false">
      <c r="A958" s="130" t="s">
        <v>102</v>
      </c>
      <c r="B958" s="131" t="n">
        <v>23000000</v>
      </c>
      <c r="C958" s="132" t="s">
        <v>240</v>
      </c>
      <c r="D958" s="133" t="n">
        <v>70057746.09</v>
      </c>
      <c r="E958" s="133" t="n">
        <v>0</v>
      </c>
      <c r="F958" s="133" t="n">
        <v>70057746.09</v>
      </c>
    </row>
    <row r="959" customFormat="false" ht="17.25" hidden="false" customHeight="true" outlineLevel="0" collapsed="false">
      <c r="A959" s="130" t="s">
        <v>102</v>
      </c>
      <c r="B959" s="131" t="n">
        <v>28120000</v>
      </c>
      <c r="C959" s="132" t="s">
        <v>241</v>
      </c>
      <c r="D959" s="133" t="n">
        <v>0</v>
      </c>
      <c r="E959" s="133" t="n">
        <v>13385195.23</v>
      </c>
      <c r="F959" s="133" t="n">
        <v>-13385195.23</v>
      </c>
    </row>
    <row r="960" customFormat="false" ht="17.25" hidden="false" customHeight="true" outlineLevel="0" collapsed="false">
      <c r="A960" s="130" t="s">
        <v>102</v>
      </c>
      <c r="B960" s="131" t="n">
        <v>28130000</v>
      </c>
      <c r="C960" s="132" t="s">
        <v>242</v>
      </c>
      <c r="D960" s="133" t="n">
        <v>0</v>
      </c>
      <c r="E960" s="133" t="n">
        <v>288532597.17</v>
      </c>
      <c r="F960" s="133" t="n">
        <v>-288532597.17</v>
      </c>
    </row>
    <row r="961" customFormat="false" ht="17.25" hidden="false" customHeight="true" outlineLevel="0" collapsed="false">
      <c r="A961" s="130" t="s">
        <v>102</v>
      </c>
      <c r="B961" s="131" t="n">
        <v>28150000</v>
      </c>
      <c r="C961" s="132" t="s">
        <v>243</v>
      </c>
      <c r="D961" s="133" t="n">
        <v>0</v>
      </c>
      <c r="E961" s="133" t="n">
        <v>382432238.51</v>
      </c>
      <c r="F961" s="133" t="n">
        <v>-382432238.51</v>
      </c>
    </row>
    <row r="962" customFormat="false" ht="17.25" hidden="false" customHeight="true" outlineLevel="0" collapsed="false">
      <c r="A962" s="130" t="s">
        <v>102</v>
      </c>
      <c r="B962" s="131" t="n">
        <v>28155000</v>
      </c>
      <c r="C962" s="132" t="s">
        <v>1689</v>
      </c>
      <c r="D962" s="133" t="n">
        <v>0</v>
      </c>
      <c r="E962" s="133" t="n">
        <v>1677062222.04</v>
      </c>
      <c r="F962" s="133" t="n">
        <v>-1677062222.04</v>
      </c>
    </row>
    <row r="963" customFormat="false" ht="17.25" hidden="false" customHeight="true" outlineLevel="0" collapsed="false">
      <c r="A963" s="130" t="s">
        <v>102</v>
      </c>
      <c r="B963" s="131" t="n">
        <v>28181000</v>
      </c>
      <c r="C963" s="132" t="s">
        <v>3026</v>
      </c>
      <c r="D963" s="133" t="n">
        <v>0</v>
      </c>
      <c r="E963" s="133" t="n">
        <v>49734127.09</v>
      </c>
      <c r="F963" s="133" t="n">
        <v>-49734127.09</v>
      </c>
    </row>
    <row r="964" customFormat="false" ht="17.25" hidden="false" customHeight="true" outlineLevel="0" collapsed="false">
      <c r="A964" s="130" t="s">
        <v>102</v>
      </c>
      <c r="B964" s="131" t="n">
        <v>28182000</v>
      </c>
      <c r="C964" s="132" t="s">
        <v>17</v>
      </c>
      <c r="D964" s="133" t="n">
        <v>0</v>
      </c>
      <c r="E964" s="133" t="n">
        <v>3753112.84</v>
      </c>
      <c r="F964" s="133" t="n">
        <v>-3753112.84</v>
      </c>
    </row>
    <row r="965" customFormat="false" ht="17.25" hidden="false" customHeight="true" outlineLevel="0" collapsed="false">
      <c r="A965" s="130" t="s">
        <v>102</v>
      </c>
      <c r="B965" s="131" t="n">
        <v>28183000</v>
      </c>
      <c r="C965" s="132" t="s">
        <v>18</v>
      </c>
      <c r="D965" s="133" t="n">
        <v>0</v>
      </c>
      <c r="E965" s="133" t="n">
        <v>1352204.87</v>
      </c>
      <c r="F965" s="133" t="n">
        <v>-1352204.87</v>
      </c>
    </row>
    <row r="966" customFormat="false" ht="17.25" hidden="false" customHeight="true" outlineLevel="0" collapsed="false">
      <c r="A966" s="130" t="s">
        <v>102</v>
      </c>
      <c r="B966" s="131" t="n">
        <v>28184000</v>
      </c>
      <c r="C966" s="132" t="s">
        <v>19</v>
      </c>
      <c r="D966" s="133" t="n">
        <v>0</v>
      </c>
      <c r="E966" s="133" t="n">
        <v>28962544.01</v>
      </c>
      <c r="F966" s="133" t="n">
        <v>-28962544.01</v>
      </c>
    </row>
    <row r="967" customFormat="false" ht="17.25" hidden="false" customHeight="true" outlineLevel="0" collapsed="false">
      <c r="A967" s="130" t="s">
        <v>102</v>
      </c>
      <c r="B967" s="131" t="n">
        <v>31000000</v>
      </c>
      <c r="C967" s="132" t="s">
        <v>251</v>
      </c>
      <c r="D967" s="133" t="n">
        <v>378389885.6</v>
      </c>
      <c r="E967" s="133" t="n">
        <v>0</v>
      </c>
      <c r="F967" s="133" t="n">
        <v>378389885.6</v>
      </c>
    </row>
    <row r="968" customFormat="false" ht="17.25" hidden="false" customHeight="true" outlineLevel="0" collapsed="false">
      <c r="A968" s="130" t="s">
        <v>102</v>
      </c>
      <c r="B968" s="131" t="n">
        <v>31100000</v>
      </c>
      <c r="C968" s="132" t="s">
        <v>1164</v>
      </c>
      <c r="D968" s="133" t="n">
        <v>24830517</v>
      </c>
      <c r="E968" s="133" t="n">
        <v>0</v>
      </c>
      <c r="F968" s="133" t="n">
        <v>24830517</v>
      </c>
    </row>
    <row r="969" customFormat="false" ht="17.25" hidden="false" customHeight="true" outlineLevel="0" collapsed="false">
      <c r="A969" s="130" t="s">
        <v>102</v>
      </c>
      <c r="B969" s="131" t="n">
        <v>35500000</v>
      </c>
      <c r="C969" s="132" t="s">
        <v>591</v>
      </c>
      <c r="D969" s="133" t="n">
        <v>1034912826.13</v>
      </c>
      <c r="E969" s="133" t="n">
        <v>0</v>
      </c>
      <c r="F969" s="133" t="n">
        <v>1034912826.13</v>
      </c>
    </row>
    <row r="970" customFormat="false" ht="17.25" hidden="false" customHeight="true" outlineLevel="0" collapsed="false">
      <c r="A970" s="130" t="s">
        <v>102</v>
      </c>
      <c r="B970" s="131" t="n">
        <v>40110000</v>
      </c>
      <c r="C970" s="132" t="s">
        <v>21</v>
      </c>
      <c r="D970" s="133" t="n">
        <v>0</v>
      </c>
      <c r="E970" s="133" t="n">
        <v>1835170938.54</v>
      </c>
      <c r="F970" s="133" t="n">
        <v>-1835170938.54</v>
      </c>
    </row>
    <row r="971" customFormat="false" ht="17.25" hidden="false" customHeight="true" outlineLevel="0" collapsed="false">
      <c r="A971" s="130" t="s">
        <v>102</v>
      </c>
      <c r="B971" s="131" t="n">
        <v>40120000</v>
      </c>
      <c r="C971" s="132" t="s">
        <v>23</v>
      </c>
      <c r="D971" s="133" t="n">
        <v>3021304.16</v>
      </c>
      <c r="E971" s="133" t="n">
        <v>0</v>
      </c>
      <c r="F971" s="133" t="n">
        <v>3021304.16</v>
      </c>
    </row>
    <row r="972" customFormat="false" ht="17.25" hidden="false" customHeight="true" outlineLevel="0" collapsed="false">
      <c r="A972" s="130" t="s">
        <v>102</v>
      </c>
      <c r="B972" s="131" t="n">
        <v>40340000</v>
      </c>
      <c r="C972" s="132" t="s">
        <v>25</v>
      </c>
      <c r="D972" s="133" t="n">
        <v>0</v>
      </c>
      <c r="E972" s="133" t="n">
        <v>101749275.64</v>
      </c>
      <c r="F972" s="133" t="n">
        <v>-101749275.64</v>
      </c>
    </row>
    <row r="973" customFormat="false" ht="17.25" hidden="false" customHeight="true" outlineLevel="0" collapsed="false">
      <c r="A973" s="130" t="s">
        <v>102</v>
      </c>
      <c r="B973" s="131" t="n">
        <v>40810000</v>
      </c>
      <c r="C973" s="132" t="s">
        <v>26</v>
      </c>
      <c r="D973" s="133" t="n">
        <v>0</v>
      </c>
      <c r="E973" s="133" t="n">
        <v>132444809.53</v>
      </c>
      <c r="F973" s="133" t="n">
        <v>-132444809.53</v>
      </c>
    </row>
    <row r="974" customFormat="false" ht="17.25" hidden="false" customHeight="true" outlineLevel="0" collapsed="false">
      <c r="A974" s="130" t="s">
        <v>102</v>
      </c>
      <c r="B974" s="131" t="n">
        <v>40910000</v>
      </c>
      <c r="C974" s="132" t="s">
        <v>2945</v>
      </c>
      <c r="D974" s="133" t="n">
        <v>134109583</v>
      </c>
      <c r="E974" s="133" t="n">
        <v>0</v>
      </c>
      <c r="F974" s="133" t="n">
        <v>134109583</v>
      </c>
    </row>
    <row r="975" customFormat="false" ht="17.25" hidden="false" customHeight="true" outlineLevel="0" collapsed="false">
      <c r="A975" s="130" t="s">
        <v>102</v>
      </c>
      <c r="B975" s="131" t="n">
        <v>40920000</v>
      </c>
      <c r="C975" s="132" t="s">
        <v>261</v>
      </c>
      <c r="D975" s="133" t="n">
        <v>4593682.26</v>
      </c>
      <c r="E975" s="133" t="n">
        <v>0</v>
      </c>
      <c r="F975" s="133" t="n">
        <v>4593682.26</v>
      </c>
    </row>
    <row r="976" customFormat="false" ht="17.25" hidden="false" customHeight="true" outlineLevel="0" collapsed="false">
      <c r="A976" s="130" t="s">
        <v>102</v>
      </c>
      <c r="B976" s="131" t="n">
        <v>41110000</v>
      </c>
      <c r="C976" s="132" t="s">
        <v>271</v>
      </c>
      <c r="D976" s="133" t="n">
        <v>481956151.46</v>
      </c>
      <c r="E976" s="133" t="n">
        <v>0</v>
      </c>
      <c r="F976" s="133" t="n">
        <v>481956151.46</v>
      </c>
    </row>
    <row r="977" customFormat="false" ht="17.25" hidden="false" customHeight="true" outlineLevel="0" collapsed="false">
      <c r="A977" s="130" t="s">
        <v>102</v>
      </c>
      <c r="B977" s="131" t="n">
        <v>41900000</v>
      </c>
      <c r="C977" s="132" t="s">
        <v>267</v>
      </c>
      <c r="D977" s="133" t="n">
        <v>0</v>
      </c>
      <c r="E977" s="133" t="n">
        <v>71400</v>
      </c>
      <c r="F977" s="133" t="n">
        <v>-71400</v>
      </c>
    </row>
    <row r="978" customFormat="false" ht="17.25" hidden="false" customHeight="true" outlineLevel="0" collapsed="false">
      <c r="A978" s="130" t="s">
        <v>102</v>
      </c>
      <c r="B978" s="131" t="n">
        <v>42100000</v>
      </c>
      <c r="C978" s="132" t="s">
        <v>277</v>
      </c>
      <c r="D978" s="133" t="n">
        <v>0</v>
      </c>
      <c r="E978" s="133" t="n">
        <v>27272518.16</v>
      </c>
      <c r="F978" s="133" t="n">
        <v>-27272518.16</v>
      </c>
    </row>
    <row r="979" customFormat="false" ht="17.25" hidden="false" customHeight="true" outlineLevel="0" collapsed="false">
      <c r="A979" s="130" t="s">
        <v>102</v>
      </c>
      <c r="B979" s="131" t="n">
        <v>42110000</v>
      </c>
      <c r="C979" s="132" t="s">
        <v>30</v>
      </c>
      <c r="D979" s="133" t="n">
        <v>27884444.4</v>
      </c>
      <c r="E979" s="133" t="n">
        <v>0</v>
      </c>
      <c r="F979" s="133" t="n">
        <v>27884444.4</v>
      </c>
    </row>
    <row r="980" customFormat="false" ht="17.25" hidden="false" customHeight="true" outlineLevel="0" collapsed="false">
      <c r="A980" s="130" t="s">
        <v>102</v>
      </c>
      <c r="B980" s="131" t="n">
        <v>42520000</v>
      </c>
      <c r="C980" s="132" t="s">
        <v>272</v>
      </c>
      <c r="D980" s="133" t="n">
        <v>3338000.01</v>
      </c>
      <c r="E980" s="133" t="n">
        <v>0</v>
      </c>
      <c r="F980" s="133" t="n">
        <v>3338000.01</v>
      </c>
    </row>
    <row r="981" customFormat="false" ht="17.25" hidden="false" customHeight="true" outlineLevel="0" collapsed="false">
      <c r="A981" s="130" t="s">
        <v>102</v>
      </c>
      <c r="B981" s="131" t="n">
        <v>42540000</v>
      </c>
      <c r="C981" s="132" t="s">
        <v>283</v>
      </c>
      <c r="D981" s="133" t="n">
        <v>1388722.27</v>
      </c>
      <c r="E981" s="133" t="n">
        <v>0</v>
      </c>
      <c r="F981" s="133" t="n">
        <v>1388722.27</v>
      </c>
    </row>
    <row r="982" customFormat="false" ht="17.25" hidden="false" customHeight="true" outlineLevel="0" collapsed="false">
      <c r="A982" s="130" t="s">
        <v>102</v>
      </c>
      <c r="B982" s="131" t="n">
        <v>42800000</v>
      </c>
      <c r="C982" s="132" t="s">
        <v>274</v>
      </c>
      <c r="D982" s="133" t="n">
        <v>0</v>
      </c>
      <c r="E982" s="133" t="n">
        <v>29350196.48</v>
      </c>
      <c r="F982" s="133" t="n">
        <v>-29350196.48</v>
      </c>
    </row>
    <row r="983" customFormat="false" ht="17.25" hidden="false" customHeight="true" outlineLevel="0" collapsed="false">
      <c r="A983" s="130" t="s">
        <v>102</v>
      </c>
      <c r="B983" s="131" t="n">
        <v>43100000</v>
      </c>
      <c r="C983" s="132" t="s">
        <v>35</v>
      </c>
      <c r="D983" s="133" t="n">
        <v>0</v>
      </c>
      <c r="E983" s="133" t="n">
        <v>11747311.66</v>
      </c>
      <c r="F983" s="133" t="n">
        <v>-11747311.66</v>
      </c>
    </row>
    <row r="984" customFormat="false" ht="17.25" hidden="false" customHeight="true" outlineLevel="0" collapsed="false">
      <c r="A984" s="130" t="s">
        <v>102</v>
      </c>
      <c r="B984" s="131" t="n">
        <v>43110000</v>
      </c>
      <c r="C984" s="132" t="s">
        <v>275</v>
      </c>
      <c r="D984" s="133" t="n">
        <v>0</v>
      </c>
      <c r="E984" s="133" t="n">
        <v>84000</v>
      </c>
      <c r="F984" s="133" t="n">
        <v>-84000</v>
      </c>
    </row>
    <row r="985" customFormat="false" ht="17.25" hidden="false" customHeight="true" outlineLevel="0" collapsed="false">
      <c r="A985" s="130" t="s">
        <v>102</v>
      </c>
      <c r="B985" s="131" t="n">
        <v>43200000</v>
      </c>
      <c r="C985" s="132" t="s">
        <v>37</v>
      </c>
      <c r="D985" s="133" t="n">
        <v>0</v>
      </c>
      <c r="E985" s="133" t="n">
        <v>5034562.14</v>
      </c>
      <c r="F985" s="133" t="n">
        <v>-5034562.14</v>
      </c>
    </row>
    <row r="986" customFormat="false" ht="17.25" hidden="false" customHeight="true" outlineLevel="0" collapsed="false">
      <c r="A986" s="130" t="s">
        <v>102</v>
      </c>
      <c r="B986" s="131" t="n">
        <v>43300000</v>
      </c>
      <c r="C986" s="132" t="s">
        <v>38</v>
      </c>
      <c r="D986" s="133" t="n">
        <v>0</v>
      </c>
      <c r="E986" s="133" t="n">
        <v>839093.68</v>
      </c>
      <c r="F986" s="133" t="n">
        <v>-839093.68</v>
      </c>
    </row>
    <row r="987" customFormat="false" ht="17.25" hidden="false" customHeight="true" outlineLevel="0" collapsed="false">
      <c r="A987" s="130" t="s">
        <v>102</v>
      </c>
      <c r="B987" s="131" t="n">
        <v>43860000</v>
      </c>
      <c r="C987" s="132" t="s">
        <v>276</v>
      </c>
      <c r="D987" s="133" t="n">
        <v>0</v>
      </c>
      <c r="E987" s="133" t="n">
        <v>6607873.28</v>
      </c>
      <c r="F987" s="133" t="n">
        <v>-6607873.28</v>
      </c>
    </row>
    <row r="988" customFormat="false" ht="17.25" hidden="false" customHeight="true" outlineLevel="0" collapsed="false">
      <c r="A988" s="130" t="s">
        <v>102</v>
      </c>
      <c r="B988" s="131" t="n">
        <v>44000000</v>
      </c>
      <c r="C988" s="132" t="s">
        <v>612</v>
      </c>
      <c r="D988" s="133" t="n">
        <v>0</v>
      </c>
      <c r="E988" s="133" t="n">
        <v>21035902.9609</v>
      </c>
      <c r="F988" s="133" t="n">
        <v>-21035902.9609</v>
      </c>
    </row>
    <row r="989" customFormat="false" ht="17.25" hidden="false" customHeight="true" outlineLevel="0" collapsed="false">
      <c r="A989" s="130" t="s">
        <v>102</v>
      </c>
      <c r="B989" s="131" t="n">
        <v>44100000</v>
      </c>
      <c r="C989" s="132" t="s">
        <v>40</v>
      </c>
      <c r="D989" s="133" t="n">
        <v>0</v>
      </c>
      <c r="E989" s="133" t="n">
        <v>4461920</v>
      </c>
      <c r="F989" s="133" t="n">
        <v>-4461920</v>
      </c>
    </row>
    <row r="990" customFormat="false" ht="17.25" hidden="false" customHeight="true" outlineLevel="0" collapsed="false">
      <c r="A990" s="130" t="s">
        <v>102</v>
      </c>
      <c r="B990" s="131" t="n">
        <v>44420000</v>
      </c>
      <c r="C990" s="132" t="s">
        <v>294</v>
      </c>
      <c r="D990" s="133" t="n">
        <v>0</v>
      </c>
      <c r="E990" s="133" t="n">
        <v>1654486.84</v>
      </c>
      <c r="F990" s="133" t="n">
        <v>-1654486.84</v>
      </c>
    </row>
    <row r="991" customFormat="false" ht="17.25" hidden="false" customHeight="true" outlineLevel="0" collapsed="false">
      <c r="A991" s="130" t="s">
        <v>102</v>
      </c>
      <c r="B991" s="131" t="n">
        <v>44540000</v>
      </c>
      <c r="C991" s="132" t="s">
        <v>616</v>
      </c>
      <c r="D991" s="133" t="n">
        <v>0.07</v>
      </c>
      <c r="E991" s="133" t="n">
        <v>0</v>
      </c>
      <c r="F991" s="133" t="n">
        <v>0.07</v>
      </c>
    </row>
    <row r="992" customFormat="false" ht="17.25" hidden="false" customHeight="true" outlineLevel="0" collapsed="false">
      <c r="A992" s="130" t="s">
        <v>102</v>
      </c>
      <c r="B992" s="131" t="n">
        <v>44550000</v>
      </c>
      <c r="C992" s="132" t="s">
        <v>46</v>
      </c>
      <c r="D992" s="133" t="n">
        <v>122320566.39</v>
      </c>
      <c r="E992" s="133" t="n">
        <v>0</v>
      </c>
      <c r="F992" s="133" t="n">
        <v>122320566.39</v>
      </c>
    </row>
    <row r="993" customFormat="false" ht="17.25" hidden="false" customHeight="true" outlineLevel="0" collapsed="false">
      <c r="A993" s="130" t="s">
        <v>102</v>
      </c>
      <c r="B993" s="131" t="n">
        <v>44562000</v>
      </c>
      <c r="C993" s="132" t="s">
        <v>47</v>
      </c>
      <c r="D993" s="133" t="n">
        <v>13095280.97</v>
      </c>
      <c r="E993" s="133" t="n">
        <v>0</v>
      </c>
      <c r="F993" s="133" t="n">
        <v>13095280.97</v>
      </c>
    </row>
    <row r="994" customFormat="false" ht="17.25" hidden="false" customHeight="true" outlineLevel="0" collapsed="false">
      <c r="A994" s="130" t="s">
        <v>102</v>
      </c>
      <c r="B994" s="131" t="n">
        <v>44564000</v>
      </c>
      <c r="C994" s="132" t="s">
        <v>49</v>
      </c>
      <c r="D994" s="133" t="n">
        <v>10124267.41</v>
      </c>
      <c r="E994" s="133" t="n">
        <v>0</v>
      </c>
      <c r="F994" s="133" t="n">
        <v>10124267.41</v>
      </c>
    </row>
    <row r="995" customFormat="false" ht="17.25" hidden="false" customHeight="true" outlineLevel="0" collapsed="false">
      <c r="A995" s="130" t="s">
        <v>102</v>
      </c>
      <c r="B995" s="131" t="n">
        <v>44565000</v>
      </c>
      <c r="C995" s="132" t="s">
        <v>50</v>
      </c>
      <c r="D995" s="133" t="n">
        <v>698666.67</v>
      </c>
      <c r="E995" s="133" t="n">
        <v>0</v>
      </c>
      <c r="F995" s="133" t="n">
        <v>698666.67</v>
      </c>
    </row>
    <row r="996" customFormat="false" ht="17.25" hidden="false" customHeight="true" outlineLevel="0" collapsed="false">
      <c r="A996" s="130" t="s">
        <v>102</v>
      </c>
      <c r="B996" s="131" t="n">
        <v>44572000</v>
      </c>
      <c r="C996" s="132" t="s">
        <v>302</v>
      </c>
      <c r="D996" s="133" t="n">
        <v>0</v>
      </c>
      <c r="E996" s="133" t="n">
        <v>107859519.44</v>
      </c>
      <c r="F996" s="133" t="n">
        <v>-107859519.44</v>
      </c>
    </row>
    <row r="997" customFormat="false" ht="17.25" hidden="false" customHeight="true" outlineLevel="0" collapsed="false">
      <c r="A997" s="130" t="s">
        <v>102</v>
      </c>
      <c r="B997" s="131" t="n">
        <v>44577000</v>
      </c>
      <c r="C997" s="132" t="s">
        <v>1168</v>
      </c>
      <c r="D997" s="133" t="n">
        <v>49800000</v>
      </c>
      <c r="E997" s="133" t="n">
        <v>0</v>
      </c>
      <c r="F997" s="133" t="n">
        <v>49800000</v>
      </c>
    </row>
    <row r="998" customFormat="false" ht="17.25" hidden="false" customHeight="true" outlineLevel="0" collapsed="false">
      <c r="A998" s="130" t="s">
        <v>102</v>
      </c>
      <c r="B998" s="131" t="n">
        <v>44580000</v>
      </c>
      <c r="C998" s="132" t="s">
        <v>622</v>
      </c>
      <c r="D998" s="133" t="n">
        <v>1873360.32</v>
      </c>
      <c r="E998" s="133" t="n">
        <v>0</v>
      </c>
      <c r="F998" s="133" t="n">
        <v>1873360.32</v>
      </c>
    </row>
    <row r="999" customFormat="false" ht="17.25" hidden="false" customHeight="true" outlineLevel="0" collapsed="false">
      <c r="A999" s="130" t="s">
        <v>102</v>
      </c>
      <c r="B999" s="131" t="n">
        <v>45510000</v>
      </c>
      <c r="C999" s="132" t="s">
        <v>53</v>
      </c>
      <c r="D999" s="133" t="n">
        <v>0</v>
      </c>
      <c r="E999" s="133" t="n">
        <v>1494000000</v>
      </c>
      <c r="F999" s="133" t="n">
        <v>-1494000000</v>
      </c>
    </row>
    <row r="1000" customFormat="false" ht="17.25" hidden="false" customHeight="true" outlineLevel="0" collapsed="false">
      <c r="A1000" s="130" t="s">
        <v>102</v>
      </c>
      <c r="B1000" s="131" t="n">
        <v>45511000</v>
      </c>
      <c r="C1000" s="132" t="s">
        <v>304</v>
      </c>
      <c r="D1000" s="133" t="n">
        <v>0</v>
      </c>
      <c r="E1000" s="133" t="n">
        <v>1830852027.9</v>
      </c>
      <c r="F1000" s="133" t="n">
        <v>-1830852027.9</v>
      </c>
    </row>
    <row r="1001" customFormat="false" ht="17.25" hidden="false" customHeight="true" outlineLevel="0" collapsed="false">
      <c r="A1001" s="130" t="s">
        <v>102</v>
      </c>
      <c r="B1001" s="131" t="n">
        <v>45514000</v>
      </c>
      <c r="C1001" s="132" t="s">
        <v>2730</v>
      </c>
      <c r="D1001" s="133" t="n">
        <v>0</v>
      </c>
      <c r="E1001" s="133" t="n">
        <v>39000000</v>
      </c>
      <c r="F1001" s="133" t="n">
        <v>-39000000</v>
      </c>
    </row>
    <row r="1002" customFormat="false" ht="17.25" hidden="false" customHeight="true" outlineLevel="0" collapsed="false">
      <c r="A1002" s="130" t="s">
        <v>102</v>
      </c>
      <c r="B1002" s="131" t="n">
        <v>45515000</v>
      </c>
      <c r="C1002" s="132" t="s">
        <v>1169</v>
      </c>
      <c r="D1002" s="133" t="n">
        <v>0</v>
      </c>
      <c r="E1002" s="133" t="n">
        <v>25000000</v>
      </c>
      <c r="F1002" s="133" t="n">
        <v>-25000000</v>
      </c>
    </row>
    <row r="1003" customFormat="false" ht="17.25" hidden="false" customHeight="true" outlineLevel="0" collapsed="false">
      <c r="A1003" s="130" t="s">
        <v>102</v>
      </c>
      <c r="B1003" s="131" t="n">
        <v>46610000</v>
      </c>
      <c r="C1003" s="132" t="s">
        <v>82</v>
      </c>
      <c r="D1003" s="133" t="n">
        <v>0</v>
      </c>
      <c r="E1003" s="133" t="n">
        <v>280864176.59</v>
      </c>
      <c r="F1003" s="133" t="n">
        <v>-280864176.59</v>
      </c>
    </row>
    <row r="1004" customFormat="false" ht="17.25" hidden="false" customHeight="true" outlineLevel="0" collapsed="false">
      <c r="A1004" s="130" t="s">
        <v>102</v>
      </c>
      <c r="B1004" s="131" t="n">
        <v>46620000</v>
      </c>
      <c r="C1004" s="132" t="s">
        <v>934</v>
      </c>
      <c r="D1004" s="133" t="n">
        <v>0</v>
      </c>
      <c r="E1004" s="133" t="n">
        <v>71947477</v>
      </c>
      <c r="F1004" s="133" t="n">
        <v>-71947477</v>
      </c>
    </row>
    <row r="1005" customFormat="false" ht="17.25" hidden="false" customHeight="true" outlineLevel="0" collapsed="false">
      <c r="A1005" s="130" t="s">
        <v>102</v>
      </c>
      <c r="B1005" s="131" t="n">
        <v>46700000</v>
      </c>
      <c r="C1005" s="132" t="s">
        <v>307</v>
      </c>
      <c r="D1005" s="133" t="n">
        <v>0</v>
      </c>
      <c r="E1005" s="133" t="n">
        <v>2746610018.75</v>
      </c>
      <c r="F1005" s="133" t="n">
        <v>-2746610018.75</v>
      </c>
    </row>
    <row r="1006" customFormat="false" ht="17.25" hidden="false" customHeight="true" outlineLevel="0" collapsed="false">
      <c r="A1006" s="130" t="s">
        <v>102</v>
      </c>
      <c r="B1006" s="131" t="n">
        <v>48600000</v>
      </c>
      <c r="C1006" s="132" t="s">
        <v>132</v>
      </c>
      <c r="D1006" s="133" t="n">
        <v>23345733.51</v>
      </c>
      <c r="E1006" s="133" t="n">
        <v>0</v>
      </c>
      <c r="F1006" s="133" t="n">
        <v>23345733.51</v>
      </c>
    </row>
    <row r="1007" customFormat="false" ht="17.25" hidden="false" customHeight="true" outlineLevel="0" collapsed="false">
      <c r="A1007" s="130" t="s">
        <v>102</v>
      </c>
      <c r="B1007" s="131" t="n">
        <v>48700000</v>
      </c>
      <c r="C1007" s="132" t="s">
        <v>965</v>
      </c>
      <c r="D1007" s="133" t="n">
        <v>0</v>
      </c>
      <c r="E1007" s="133" t="n">
        <v>22703893.54</v>
      </c>
      <c r="F1007" s="133" t="n">
        <v>-22703893.54</v>
      </c>
    </row>
    <row r="1008" customFormat="false" ht="17.25" hidden="false" customHeight="true" outlineLevel="0" collapsed="false">
      <c r="A1008" s="130" t="s">
        <v>102</v>
      </c>
      <c r="B1008" s="131" t="n">
        <v>51140000</v>
      </c>
      <c r="C1008" s="132" t="s">
        <v>373</v>
      </c>
      <c r="D1008" s="133" t="n">
        <v>0</v>
      </c>
      <c r="E1008" s="133" t="n">
        <v>446743.2</v>
      </c>
      <c r="F1008" s="133" t="n">
        <v>-446743.2</v>
      </c>
    </row>
    <row r="1009" customFormat="false" ht="17.25" hidden="false" customHeight="true" outlineLevel="0" collapsed="false">
      <c r="A1009" s="130" t="s">
        <v>102</v>
      </c>
      <c r="B1009" s="131" t="n">
        <v>51202000</v>
      </c>
      <c r="C1009" s="132" t="s">
        <v>378</v>
      </c>
      <c r="D1009" s="133" t="n">
        <v>283660</v>
      </c>
      <c r="E1009" s="133" t="n">
        <v>0</v>
      </c>
      <c r="F1009" s="133" t="n">
        <v>283660</v>
      </c>
    </row>
    <row r="1010" customFormat="false" ht="17.25" hidden="false" customHeight="true" outlineLevel="0" collapsed="false">
      <c r="A1010" s="130" t="s">
        <v>102</v>
      </c>
      <c r="B1010" s="131" t="n">
        <v>51241000</v>
      </c>
      <c r="C1010" s="132" t="s">
        <v>133</v>
      </c>
      <c r="D1010" s="133" t="n">
        <v>176282375.9</v>
      </c>
      <c r="E1010" s="133" t="n">
        <v>0</v>
      </c>
      <c r="F1010" s="133" t="n">
        <v>176282375.9</v>
      </c>
    </row>
    <row r="1011" customFormat="false" ht="17.25" hidden="false" customHeight="true" outlineLevel="0" collapsed="false">
      <c r="A1011" s="130" t="s">
        <v>102</v>
      </c>
      <c r="B1011" s="131" t="n">
        <v>51920000</v>
      </c>
      <c r="C1011" s="132" t="s">
        <v>386</v>
      </c>
      <c r="D1011" s="133" t="n">
        <v>0</v>
      </c>
      <c r="E1011" s="133" t="n">
        <v>900000000</v>
      </c>
      <c r="F1011" s="133" t="n">
        <v>-900000000</v>
      </c>
    </row>
    <row r="1012" customFormat="false" ht="17.25" hidden="false" customHeight="true" outlineLevel="0" collapsed="false">
      <c r="A1012" s="130" t="s">
        <v>102</v>
      </c>
      <c r="B1012" s="131" t="n">
        <v>53100000</v>
      </c>
      <c r="C1012" s="132" t="s">
        <v>2741</v>
      </c>
      <c r="D1012" s="133" t="n">
        <v>1960.94</v>
      </c>
      <c r="E1012" s="133" t="n">
        <v>0</v>
      </c>
      <c r="F1012" s="133" t="n">
        <v>1960.94</v>
      </c>
    </row>
    <row r="1013" customFormat="false" ht="17.25" hidden="false" customHeight="true" outlineLevel="0" collapsed="false">
      <c r="A1013" s="130" t="s">
        <v>102</v>
      </c>
      <c r="B1013" s="131" t="n">
        <v>53110000</v>
      </c>
      <c r="C1013" s="132" t="s">
        <v>394</v>
      </c>
      <c r="D1013" s="133" t="n">
        <v>6012878</v>
      </c>
      <c r="E1013" s="133" t="n">
        <v>0</v>
      </c>
      <c r="F1013" s="133" t="n">
        <v>6012878</v>
      </c>
    </row>
    <row r="1014" customFormat="false" ht="17.25" hidden="false" customHeight="true" outlineLevel="0" collapsed="false">
      <c r="A1014" s="130" t="s">
        <v>102</v>
      </c>
      <c r="B1014" s="131" t="n">
        <v>60110000</v>
      </c>
      <c r="C1014" s="132" t="s">
        <v>338</v>
      </c>
      <c r="D1014" s="133" t="n">
        <v>5194959308.68</v>
      </c>
      <c r="E1014" s="133" t="n">
        <v>0</v>
      </c>
      <c r="F1014" s="133" t="n">
        <v>5194959308.68</v>
      </c>
    </row>
    <row r="1015" customFormat="false" ht="17.25" hidden="false" customHeight="true" outlineLevel="0" collapsed="false">
      <c r="A1015" s="130" t="s">
        <v>102</v>
      </c>
      <c r="B1015" s="131" t="n">
        <v>60201000</v>
      </c>
      <c r="C1015" s="132" t="s">
        <v>408</v>
      </c>
      <c r="D1015" s="133" t="n">
        <v>125046219.17</v>
      </c>
      <c r="E1015" s="133" t="n">
        <v>0</v>
      </c>
      <c r="F1015" s="133" t="n">
        <v>125046219.17</v>
      </c>
    </row>
    <row r="1016" customFormat="false" ht="17.25" hidden="false" customHeight="true" outlineLevel="0" collapsed="false">
      <c r="A1016" s="130" t="s">
        <v>102</v>
      </c>
      <c r="B1016" s="131" t="n">
        <v>60205000</v>
      </c>
      <c r="C1016" s="132" t="s">
        <v>410</v>
      </c>
      <c r="D1016" s="133" t="n">
        <v>2566000</v>
      </c>
      <c r="E1016" s="133" t="n">
        <v>0</v>
      </c>
      <c r="F1016" s="133" t="n">
        <v>2566000</v>
      </c>
    </row>
    <row r="1017" customFormat="false" ht="17.25" hidden="false" customHeight="true" outlineLevel="0" collapsed="false">
      <c r="A1017" s="130" t="s">
        <v>102</v>
      </c>
      <c r="B1017" s="131" t="n">
        <v>60205300</v>
      </c>
      <c r="C1017" s="132" t="s">
        <v>345</v>
      </c>
      <c r="D1017" s="133" t="n">
        <v>30133532.8</v>
      </c>
      <c r="E1017" s="133" t="n">
        <v>0</v>
      </c>
      <c r="F1017" s="133" t="n">
        <v>30133532.8</v>
      </c>
    </row>
    <row r="1018" customFormat="false" ht="17.25" hidden="false" customHeight="true" outlineLevel="0" collapsed="false">
      <c r="A1018" s="130" t="s">
        <v>102</v>
      </c>
      <c r="B1018" s="131" t="n">
        <v>60206000</v>
      </c>
      <c r="C1018" s="132" t="s">
        <v>346</v>
      </c>
      <c r="D1018" s="133" t="n">
        <v>187540</v>
      </c>
      <c r="E1018" s="133" t="n">
        <v>0</v>
      </c>
      <c r="F1018" s="133" t="n">
        <v>187540</v>
      </c>
    </row>
    <row r="1019" customFormat="false" ht="17.25" hidden="false" customHeight="true" outlineLevel="0" collapsed="false">
      <c r="A1019" s="130" t="s">
        <v>102</v>
      </c>
      <c r="B1019" s="131" t="n">
        <v>60209000</v>
      </c>
      <c r="C1019" s="132" t="s">
        <v>350</v>
      </c>
      <c r="D1019" s="133" t="n">
        <v>667300</v>
      </c>
      <c r="E1019" s="133" t="n">
        <v>0</v>
      </c>
      <c r="F1019" s="133" t="n">
        <v>667300</v>
      </c>
    </row>
    <row r="1020" customFormat="false" ht="17.25" hidden="false" customHeight="true" outlineLevel="0" collapsed="false">
      <c r="A1020" s="130" t="s">
        <v>102</v>
      </c>
      <c r="B1020" s="131" t="n">
        <v>60310000</v>
      </c>
      <c r="C1020" s="132" t="s">
        <v>351</v>
      </c>
      <c r="D1020" s="133" t="n">
        <v>1221192327.19</v>
      </c>
      <c r="E1020" s="133" t="n">
        <v>0</v>
      </c>
      <c r="F1020" s="133" t="n">
        <v>1221192327.19</v>
      </c>
    </row>
    <row r="1021" customFormat="false" ht="17.25" hidden="false" customHeight="true" outlineLevel="0" collapsed="false">
      <c r="A1021" s="130" t="s">
        <v>102</v>
      </c>
      <c r="B1021" s="131" t="n">
        <v>60608000</v>
      </c>
      <c r="C1021" s="132" t="s">
        <v>144</v>
      </c>
      <c r="D1021" s="133" t="n">
        <v>3216974</v>
      </c>
      <c r="E1021" s="133" t="n">
        <v>0</v>
      </c>
      <c r="F1021" s="133" t="n">
        <v>3216974</v>
      </c>
    </row>
    <row r="1022" customFormat="false" ht="17.25" hidden="false" customHeight="true" outlineLevel="0" collapsed="false">
      <c r="A1022" s="130" t="s">
        <v>102</v>
      </c>
      <c r="B1022" s="131" t="n">
        <v>60610000</v>
      </c>
      <c r="C1022" s="132" t="s">
        <v>420</v>
      </c>
      <c r="D1022" s="133" t="n">
        <v>157953339.57</v>
      </c>
      <c r="E1022" s="133" t="n">
        <v>0</v>
      </c>
      <c r="F1022" s="133" t="n">
        <v>157953339.57</v>
      </c>
    </row>
    <row r="1023" customFormat="false" ht="17.25" hidden="false" customHeight="true" outlineLevel="0" collapsed="false">
      <c r="A1023" s="130" t="s">
        <v>102</v>
      </c>
      <c r="B1023" s="131" t="n">
        <v>60620000</v>
      </c>
      <c r="C1023" s="132" t="s">
        <v>356</v>
      </c>
      <c r="D1023" s="133" t="n">
        <v>5758276.6</v>
      </c>
      <c r="E1023" s="133" t="n">
        <v>0</v>
      </c>
      <c r="F1023" s="133" t="n">
        <v>5758276.6</v>
      </c>
    </row>
    <row r="1024" customFormat="false" ht="17.25" hidden="false" customHeight="true" outlineLevel="0" collapsed="false">
      <c r="A1024" s="130" t="s">
        <v>102</v>
      </c>
      <c r="B1024" s="131" t="n">
        <v>60640000</v>
      </c>
      <c r="C1024" s="132" t="s">
        <v>360</v>
      </c>
      <c r="D1024" s="133" t="n">
        <v>9108576.01</v>
      </c>
      <c r="E1024" s="133" t="n">
        <v>0</v>
      </c>
      <c r="F1024" s="133" t="n">
        <v>9108576.01</v>
      </c>
    </row>
    <row r="1025" customFormat="false" ht="17.25" hidden="false" customHeight="true" outlineLevel="0" collapsed="false">
      <c r="A1025" s="130" t="s">
        <v>102</v>
      </c>
      <c r="B1025" s="131" t="n">
        <v>60650000</v>
      </c>
      <c r="C1025" s="132" t="s">
        <v>141</v>
      </c>
      <c r="D1025" s="133" t="n">
        <v>20126358.5</v>
      </c>
      <c r="E1025" s="133" t="n">
        <v>0</v>
      </c>
      <c r="F1025" s="133" t="n">
        <v>20126358.5</v>
      </c>
    </row>
    <row r="1026" customFormat="false" ht="17.25" hidden="false" customHeight="true" outlineLevel="0" collapsed="false">
      <c r="A1026" s="130" t="s">
        <v>102</v>
      </c>
      <c r="B1026" s="131" t="n">
        <v>60670000</v>
      </c>
      <c r="C1026" s="132" t="s">
        <v>363</v>
      </c>
      <c r="D1026" s="133" t="n">
        <v>11796830.2</v>
      </c>
      <c r="E1026" s="133" t="n">
        <v>0</v>
      </c>
      <c r="F1026" s="133" t="n">
        <v>11796830.2</v>
      </c>
    </row>
    <row r="1027" customFormat="false" ht="17.25" hidden="false" customHeight="true" outlineLevel="0" collapsed="false">
      <c r="A1027" s="130" t="s">
        <v>102</v>
      </c>
      <c r="B1027" s="131" t="n">
        <v>60680000</v>
      </c>
      <c r="C1027" s="132" t="s">
        <v>353</v>
      </c>
      <c r="D1027" s="133" t="n">
        <v>2934052.64</v>
      </c>
      <c r="E1027" s="133" t="n">
        <v>0</v>
      </c>
      <c r="F1027" s="133" t="n">
        <v>2934052.64</v>
      </c>
    </row>
    <row r="1028" customFormat="false" ht="17.25" hidden="false" customHeight="true" outlineLevel="0" collapsed="false">
      <c r="A1028" s="130" t="s">
        <v>102</v>
      </c>
      <c r="B1028" s="131" t="n">
        <v>60690000</v>
      </c>
      <c r="C1028" s="132" t="s">
        <v>365</v>
      </c>
      <c r="D1028" s="133" t="n">
        <v>2129693.2</v>
      </c>
      <c r="E1028" s="133" t="n">
        <v>0</v>
      </c>
      <c r="F1028" s="133" t="n">
        <v>2129693.2</v>
      </c>
    </row>
    <row r="1029" customFormat="false" ht="17.25" hidden="false" customHeight="true" outlineLevel="0" collapsed="false">
      <c r="A1029" s="130" t="s">
        <v>102</v>
      </c>
      <c r="B1029" s="131" t="n">
        <v>60801000</v>
      </c>
      <c r="C1029" s="132" t="s">
        <v>435</v>
      </c>
      <c r="D1029" s="133" t="n">
        <v>11598511.7</v>
      </c>
      <c r="E1029" s="133" t="n">
        <v>0</v>
      </c>
      <c r="F1029" s="133" t="n">
        <v>11598511.7</v>
      </c>
    </row>
    <row r="1030" customFormat="false" ht="17.25" hidden="false" customHeight="true" outlineLevel="0" collapsed="false">
      <c r="A1030" s="130" t="s">
        <v>102</v>
      </c>
      <c r="B1030" s="131" t="n">
        <v>60802000</v>
      </c>
      <c r="C1030" s="132" t="s">
        <v>712</v>
      </c>
      <c r="D1030" s="133" t="n">
        <v>562620</v>
      </c>
      <c r="E1030" s="133" t="n">
        <v>0</v>
      </c>
      <c r="F1030" s="133" t="n">
        <v>562620</v>
      </c>
    </row>
    <row r="1031" customFormat="false" ht="17.25" hidden="false" customHeight="true" outlineLevel="0" collapsed="false">
      <c r="A1031" s="130" t="s">
        <v>102</v>
      </c>
      <c r="B1031" s="131" t="n">
        <v>60803000</v>
      </c>
      <c r="C1031" s="132" t="s">
        <v>437</v>
      </c>
      <c r="D1031" s="133" t="n">
        <v>240000</v>
      </c>
      <c r="E1031" s="133" t="n">
        <v>0</v>
      </c>
      <c r="F1031" s="133" t="n">
        <v>240000</v>
      </c>
    </row>
    <row r="1032" customFormat="false" ht="17.25" hidden="false" customHeight="true" outlineLevel="0" collapsed="false">
      <c r="A1032" s="130" t="s">
        <v>102</v>
      </c>
      <c r="B1032" s="131" t="n">
        <v>60804000</v>
      </c>
      <c r="C1032" s="132" t="s">
        <v>439</v>
      </c>
      <c r="D1032" s="133" t="n">
        <v>1464435.66</v>
      </c>
      <c r="E1032" s="133" t="n">
        <v>0</v>
      </c>
      <c r="F1032" s="133" t="n">
        <v>1464435.66</v>
      </c>
    </row>
    <row r="1033" customFormat="false" ht="17.25" hidden="false" customHeight="true" outlineLevel="0" collapsed="false">
      <c r="A1033" s="130" t="s">
        <v>102</v>
      </c>
      <c r="B1033" s="131" t="n">
        <v>60806000</v>
      </c>
      <c r="C1033" s="132" t="s">
        <v>440</v>
      </c>
      <c r="D1033" s="133" t="n">
        <v>885223.13</v>
      </c>
      <c r="E1033" s="133" t="n">
        <v>0</v>
      </c>
      <c r="F1033" s="133" t="n">
        <v>885223.13</v>
      </c>
    </row>
    <row r="1034" customFormat="false" ht="17.25" hidden="false" customHeight="true" outlineLevel="0" collapsed="false">
      <c r="A1034" s="130" t="s">
        <v>102</v>
      </c>
      <c r="B1034" s="131" t="n">
        <v>60808000</v>
      </c>
      <c r="C1034" s="132" t="s">
        <v>442</v>
      </c>
      <c r="D1034" s="133" t="n">
        <v>3775883.4</v>
      </c>
      <c r="E1034" s="133" t="n">
        <v>0</v>
      </c>
      <c r="F1034" s="133" t="n">
        <v>3775883.4</v>
      </c>
    </row>
    <row r="1035" customFormat="false" ht="17.25" hidden="false" customHeight="true" outlineLevel="0" collapsed="false">
      <c r="A1035" s="130" t="s">
        <v>102</v>
      </c>
      <c r="B1035" s="131" t="n">
        <v>60809000</v>
      </c>
      <c r="C1035" s="132" t="s">
        <v>713</v>
      </c>
      <c r="D1035" s="133" t="n">
        <v>100000</v>
      </c>
      <c r="E1035" s="133" t="n">
        <v>0</v>
      </c>
      <c r="F1035" s="133" t="n">
        <v>100000</v>
      </c>
    </row>
    <row r="1036" customFormat="false" ht="17.25" hidden="false" customHeight="true" outlineLevel="0" collapsed="false">
      <c r="A1036" s="130" t="s">
        <v>102</v>
      </c>
      <c r="B1036" s="131" t="n">
        <v>60811000</v>
      </c>
      <c r="C1036" s="132" t="s">
        <v>444</v>
      </c>
      <c r="D1036" s="133" t="n">
        <v>1049079.05</v>
      </c>
      <c r="E1036" s="133" t="n">
        <v>0</v>
      </c>
      <c r="F1036" s="133" t="n">
        <v>1049079.05</v>
      </c>
    </row>
    <row r="1037" customFormat="false" ht="17.25" hidden="false" customHeight="true" outlineLevel="0" collapsed="false">
      <c r="A1037" s="130" t="s">
        <v>102</v>
      </c>
      <c r="B1037" s="131" t="n">
        <v>60811100</v>
      </c>
      <c r="C1037" s="132" t="s">
        <v>446</v>
      </c>
      <c r="D1037" s="133" t="n">
        <v>49269.98</v>
      </c>
      <c r="E1037" s="133" t="n">
        <v>0</v>
      </c>
      <c r="F1037" s="133" t="n">
        <v>49269.98</v>
      </c>
    </row>
    <row r="1038" customFormat="false" ht="17.25" hidden="false" customHeight="true" outlineLevel="0" collapsed="false">
      <c r="A1038" s="130" t="s">
        <v>102</v>
      </c>
      <c r="B1038" s="131" t="n">
        <v>60812000</v>
      </c>
      <c r="C1038" s="132" t="s">
        <v>381</v>
      </c>
      <c r="D1038" s="133" t="n">
        <v>220580</v>
      </c>
      <c r="E1038" s="133" t="n">
        <v>0</v>
      </c>
      <c r="F1038" s="133" t="n">
        <v>220580</v>
      </c>
    </row>
    <row r="1039" customFormat="false" ht="17.25" hidden="false" customHeight="true" outlineLevel="0" collapsed="false">
      <c r="A1039" s="130" t="s">
        <v>102</v>
      </c>
      <c r="B1039" s="131" t="n">
        <v>61300000</v>
      </c>
      <c r="C1039" s="132" t="s">
        <v>717</v>
      </c>
      <c r="D1039" s="133" t="n">
        <v>19360342.47</v>
      </c>
      <c r="E1039" s="133" t="n">
        <v>0</v>
      </c>
      <c r="F1039" s="133" t="n">
        <v>19360342.47</v>
      </c>
    </row>
    <row r="1040" customFormat="false" ht="17.25" hidden="false" customHeight="true" outlineLevel="0" collapsed="false">
      <c r="A1040" s="130" t="s">
        <v>102</v>
      </c>
      <c r="B1040" s="131" t="n">
        <v>61301000</v>
      </c>
      <c r="C1040" s="132" t="s">
        <v>455</v>
      </c>
      <c r="D1040" s="133" t="n">
        <v>709613</v>
      </c>
      <c r="E1040" s="133" t="n">
        <v>0</v>
      </c>
      <c r="F1040" s="133" t="n">
        <v>709613</v>
      </c>
    </row>
    <row r="1041" customFormat="false" ht="17.25" hidden="false" customHeight="true" outlineLevel="0" collapsed="false">
      <c r="A1041" s="130" t="s">
        <v>102</v>
      </c>
      <c r="B1041" s="131" t="n">
        <v>61302000</v>
      </c>
      <c r="C1041" s="132" t="s">
        <v>149</v>
      </c>
      <c r="D1041" s="133" t="n">
        <v>5374166.75</v>
      </c>
      <c r="E1041" s="133" t="n">
        <v>0</v>
      </c>
      <c r="F1041" s="133" t="n">
        <v>5374166.75</v>
      </c>
    </row>
    <row r="1042" customFormat="false" ht="17.25" hidden="false" customHeight="true" outlineLevel="0" collapsed="false">
      <c r="A1042" s="130" t="s">
        <v>102</v>
      </c>
      <c r="B1042" s="131" t="n">
        <v>61303000</v>
      </c>
      <c r="C1042" s="132" t="s">
        <v>384</v>
      </c>
      <c r="D1042" s="133" t="n">
        <v>36428119.94</v>
      </c>
      <c r="E1042" s="133" t="n">
        <v>0</v>
      </c>
      <c r="F1042" s="133" t="n">
        <v>36428119.94</v>
      </c>
    </row>
    <row r="1043" customFormat="false" ht="17.25" hidden="false" customHeight="true" outlineLevel="0" collapsed="false">
      <c r="A1043" s="130" t="s">
        <v>102</v>
      </c>
      <c r="B1043" s="131" t="n">
        <v>61500000</v>
      </c>
      <c r="C1043" s="132" t="s">
        <v>387</v>
      </c>
      <c r="D1043" s="133" t="n">
        <v>326359</v>
      </c>
      <c r="E1043" s="133" t="n">
        <v>0</v>
      </c>
      <c r="F1043" s="133" t="n">
        <v>326359</v>
      </c>
    </row>
    <row r="1044" customFormat="false" ht="17.25" hidden="false" customHeight="true" outlineLevel="0" collapsed="false">
      <c r="A1044" s="130" t="s">
        <v>102</v>
      </c>
      <c r="B1044" s="131" t="n">
        <v>61501000</v>
      </c>
      <c r="C1044" s="132" t="s">
        <v>458</v>
      </c>
      <c r="D1044" s="133" t="n">
        <v>379738</v>
      </c>
      <c r="E1044" s="133" t="n">
        <v>0</v>
      </c>
      <c r="F1044" s="133" t="n">
        <v>379738</v>
      </c>
    </row>
    <row r="1045" customFormat="false" ht="17.25" hidden="false" customHeight="true" outlineLevel="0" collapsed="false">
      <c r="A1045" s="130" t="s">
        <v>102</v>
      </c>
      <c r="B1045" s="131" t="n">
        <v>61502000</v>
      </c>
      <c r="C1045" s="132" t="s">
        <v>154</v>
      </c>
      <c r="D1045" s="133" t="n">
        <v>422797</v>
      </c>
      <c r="E1045" s="133" t="n">
        <v>0</v>
      </c>
      <c r="F1045" s="133" t="n">
        <v>422797</v>
      </c>
    </row>
    <row r="1046" customFormat="false" ht="17.25" hidden="false" customHeight="true" outlineLevel="0" collapsed="false">
      <c r="A1046" s="130" t="s">
        <v>102</v>
      </c>
      <c r="B1046" s="131" t="n">
        <v>61503000</v>
      </c>
      <c r="C1046" s="132" t="s">
        <v>459</v>
      </c>
      <c r="D1046" s="133" t="n">
        <v>8420546.77</v>
      </c>
      <c r="E1046" s="133" t="n">
        <v>0</v>
      </c>
      <c r="F1046" s="133" t="n">
        <v>8420546.77</v>
      </c>
    </row>
    <row r="1047" customFormat="false" ht="17.25" hidden="false" customHeight="true" outlineLevel="0" collapsed="false">
      <c r="A1047" s="130" t="s">
        <v>102</v>
      </c>
      <c r="B1047" s="131" t="n">
        <v>61504000</v>
      </c>
      <c r="C1047" s="132" t="s">
        <v>721</v>
      </c>
      <c r="D1047" s="133" t="n">
        <v>47732</v>
      </c>
      <c r="E1047" s="133" t="n">
        <v>0</v>
      </c>
      <c r="F1047" s="133" t="n">
        <v>47732</v>
      </c>
    </row>
    <row r="1048" customFormat="false" ht="17.25" hidden="false" customHeight="true" outlineLevel="0" collapsed="false">
      <c r="A1048" s="130" t="s">
        <v>102</v>
      </c>
      <c r="B1048" s="131" t="n">
        <v>61505000</v>
      </c>
      <c r="C1048" s="132" t="s">
        <v>393</v>
      </c>
      <c r="D1048" s="133" t="n">
        <v>21525019.38</v>
      </c>
      <c r="E1048" s="133" t="n">
        <v>0</v>
      </c>
      <c r="F1048" s="133" t="n">
        <v>21525019.38</v>
      </c>
    </row>
    <row r="1049" customFormat="false" ht="17.25" hidden="false" customHeight="true" outlineLevel="0" collapsed="false">
      <c r="A1049" s="130" t="s">
        <v>102</v>
      </c>
      <c r="B1049" s="131" t="n">
        <v>61601000</v>
      </c>
      <c r="C1049" s="132" t="s">
        <v>395</v>
      </c>
      <c r="D1049" s="133" t="n">
        <v>59</v>
      </c>
      <c r="E1049" s="133" t="n">
        <v>0</v>
      </c>
      <c r="F1049" s="133" t="n">
        <v>59</v>
      </c>
    </row>
    <row r="1050" customFormat="false" ht="17.25" hidden="false" customHeight="true" outlineLevel="0" collapsed="false">
      <c r="A1050" s="130" t="s">
        <v>102</v>
      </c>
      <c r="B1050" s="131" t="n">
        <v>61602000</v>
      </c>
      <c r="C1050" s="132" t="s">
        <v>466</v>
      </c>
      <c r="D1050" s="133" t="n">
        <v>10062757</v>
      </c>
      <c r="E1050" s="133" t="n">
        <v>0</v>
      </c>
      <c r="F1050" s="133" t="n">
        <v>10062757</v>
      </c>
    </row>
    <row r="1051" customFormat="false" ht="17.25" hidden="false" customHeight="true" outlineLevel="0" collapsed="false">
      <c r="A1051" s="130" t="s">
        <v>102</v>
      </c>
      <c r="B1051" s="131" t="n">
        <v>61603000</v>
      </c>
      <c r="C1051" s="132" t="s">
        <v>1291</v>
      </c>
      <c r="D1051" s="133" t="n">
        <v>297990.33</v>
      </c>
      <c r="E1051" s="133" t="n">
        <v>0</v>
      </c>
      <c r="F1051" s="133" t="n">
        <v>297990.33</v>
      </c>
    </row>
    <row r="1052" customFormat="false" ht="17.25" hidden="false" customHeight="true" outlineLevel="0" collapsed="false">
      <c r="A1052" s="130" t="s">
        <v>102</v>
      </c>
      <c r="B1052" s="131" t="n">
        <v>61604000</v>
      </c>
      <c r="C1052" s="132" t="s">
        <v>157</v>
      </c>
      <c r="D1052" s="133" t="n">
        <v>37758</v>
      </c>
      <c r="E1052" s="133" t="n">
        <v>0</v>
      </c>
      <c r="F1052" s="133" t="n">
        <v>37758</v>
      </c>
    </row>
    <row r="1053" customFormat="false" ht="17.25" hidden="false" customHeight="true" outlineLevel="0" collapsed="false">
      <c r="A1053" s="130" t="s">
        <v>102</v>
      </c>
      <c r="B1053" s="131" t="n">
        <v>61801000</v>
      </c>
      <c r="C1053" s="132" t="s">
        <v>470</v>
      </c>
      <c r="D1053" s="133" t="n">
        <v>39245</v>
      </c>
      <c r="E1053" s="133" t="n">
        <v>0</v>
      </c>
      <c r="F1053" s="133" t="n">
        <v>39245</v>
      </c>
    </row>
    <row r="1054" customFormat="false" ht="17.25" hidden="false" customHeight="true" outlineLevel="0" collapsed="false">
      <c r="A1054" s="130" t="s">
        <v>102</v>
      </c>
      <c r="B1054" s="131" t="n">
        <v>61802000</v>
      </c>
      <c r="C1054" s="132" t="s">
        <v>472</v>
      </c>
      <c r="D1054" s="133" t="n">
        <v>45064.85</v>
      </c>
      <c r="E1054" s="133" t="n">
        <v>0</v>
      </c>
      <c r="F1054" s="133" t="n">
        <v>45064.85</v>
      </c>
    </row>
    <row r="1055" customFormat="false" ht="17.25" hidden="false" customHeight="true" outlineLevel="0" collapsed="false">
      <c r="A1055" s="130" t="s">
        <v>102</v>
      </c>
      <c r="B1055" s="131" t="n">
        <v>62100000</v>
      </c>
      <c r="C1055" s="132" t="s">
        <v>400</v>
      </c>
      <c r="D1055" s="133" t="n">
        <v>29622470</v>
      </c>
      <c r="E1055" s="133" t="n">
        <v>0</v>
      </c>
      <c r="F1055" s="133" t="n">
        <v>29622470</v>
      </c>
    </row>
    <row r="1056" customFormat="false" ht="17.25" hidden="false" customHeight="true" outlineLevel="0" collapsed="false">
      <c r="A1056" s="130" t="s">
        <v>102</v>
      </c>
      <c r="B1056" s="131" t="n">
        <v>62102000</v>
      </c>
      <c r="C1056" s="132" t="s">
        <v>476</v>
      </c>
      <c r="D1056" s="133" t="n">
        <v>17257435.68</v>
      </c>
      <c r="E1056" s="133" t="n">
        <v>0</v>
      </c>
      <c r="F1056" s="133" t="n">
        <v>17257435.68</v>
      </c>
    </row>
    <row r="1057" customFormat="false" ht="17.25" hidden="false" customHeight="true" outlineLevel="0" collapsed="false">
      <c r="A1057" s="130" t="s">
        <v>102</v>
      </c>
      <c r="B1057" s="131" t="n">
        <v>62103000</v>
      </c>
      <c r="C1057" s="132" t="s">
        <v>477</v>
      </c>
      <c r="D1057" s="133" t="n">
        <v>22227596</v>
      </c>
      <c r="E1057" s="133" t="n">
        <v>0</v>
      </c>
      <c r="F1057" s="133" t="n">
        <v>22227596</v>
      </c>
    </row>
    <row r="1058" customFormat="false" ht="17.25" hidden="false" customHeight="true" outlineLevel="0" collapsed="false">
      <c r="A1058" s="130" t="s">
        <v>102</v>
      </c>
      <c r="B1058" s="131" t="n">
        <v>62201000</v>
      </c>
      <c r="C1058" s="132" t="s">
        <v>481</v>
      </c>
      <c r="D1058" s="133" t="n">
        <v>4389300</v>
      </c>
      <c r="E1058" s="133" t="n">
        <v>0</v>
      </c>
      <c r="F1058" s="133" t="n">
        <v>4389300</v>
      </c>
    </row>
    <row r="1059" customFormat="false" ht="17.25" hidden="false" customHeight="true" outlineLevel="0" collapsed="false">
      <c r="A1059" s="130" t="s">
        <v>102</v>
      </c>
      <c r="B1059" s="131" t="n">
        <v>62203000</v>
      </c>
      <c r="C1059" s="132" t="s">
        <v>485</v>
      </c>
      <c r="D1059" s="133" t="n">
        <v>76408</v>
      </c>
      <c r="E1059" s="133" t="n">
        <v>0</v>
      </c>
      <c r="F1059" s="133" t="n">
        <v>76408</v>
      </c>
    </row>
    <row r="1060" customFormat="false" ht="17.25" hidden="false" customHeight="true" outlineLevel="0" collapsed="false">
      <c r="A1060" s="130" t="s">
        <v>102</v>
      </c>
      <c r="B1060" s="131" t="n">
        <v>62206000</v>
      </c>
      <c r="C1060" s="132" t="s">
        <v>488</v>
      </c>
      <c r="D1060" s="133" t="n">
        <v>330300</v>
      </c>
      <c r="E1060" s="133" t="n">
        <v>0</v>
      </c>
      <c r="F1060" s="133" t="n">
        <v>330300</v>
      </c>
    </row>
    <row r="1061" customFormat="false" ht="17.25" hidden="false" customHeight="true" outlineLevel="0" collapsed="false">
      <c r="A1061" s="130" t="s">
        <v>102</v>
      </c>
      <c r="B1061" s="131" t="n">
        <v>62208000</v>
      </c>
      <c r="C1061" s="132" t="s">
        <v>403</v>
      </c>
      <c r="D1061" s="133" t="n">
        <v>18351360</v>
      </c>
      <c r="E1061" s="133" t="n">
        <v>0</v>
      </c>
      <c r="F1061" s="133" t="n">
        <v>18351360</v>
      </c>
    </row>
    <row r="1062" customFormat="false" ht="17.25" hidden="false" customHeight="true" outlineLevel="0" collapsed="false">
      <c r="A1062" s="130" t="s">
        <v>102</v>
      </c>
      <c r="B1062" s="131" t="n">
        <v>62210000</v>
      </c>
      <c r="C1062" s="132" t="s">
        <v>1175</v>
      </c>
      <c r="D1062" s="133" t="n">
        <v>272000</v>
      </c>
      <c r="E1062" s="133" t="n">
        <v>0</v>
      </c>
      <c r="F1062" s="133" t="n">
        <v>272000</v>
      </c>
    </row>
    <row r="1063" customFormat="false" ht="17.25" hidden="false" customHeight="true" outlineLevel="0" collapsed="false">
      <c r="A1063" s="130" t="s">
        <v>102</v>
      </c>
      <c r="B1063" s="131" t="n">
        <v>62301000</v>
      </c>
      <c r="C1063" s="132" t="s">
        <v>165</v>
      </c>
      <c r="D1063" s="133" t="n">
        <v>15388389</v>
      </c>
      <c r="E1063" s="133" t="n">
        <v>0</v>
      </c>
      <c r="F1063" s="133" t="n">
        <v>15388389</v>
      </c>
    </row>
    <row r="1064" customFormat="false" ht="17.25" hidden="false" customHeight="true" outlineLevel="0" collapsed="false">
      <c r="A1064" s="130" t="s">
        <v>102</v>
      </c>
      <c r="B1064" s="131" t="n">
        <v>62302000</v>
      </c>
      <c r="C1064" s="132" t="s">
        <v>494</v>
      </c>
      <c r="D1064" s="133" t="n">
        <v>792733</v>
      </c>
      <c r="E1064" s="133" t="n">
        <v>0</v>
      </c>
      <c r="F1064" s="133" t="n">
        <v>792733</v>
      </c>
    </row>
    <row r="1065" customFormat="false" ht="17.25" hidden="false" customHeight="true" outlineLevel="0" collapsed="false">
      <c r="A1065" s="130" t="s">
        <v>102</v>
      </c>
      <c r="B1065" s="131" t="n">
        <v>62303000</v>
      </c>
      <c r="C1065" s="132" t="s">
        <v>495</v>
      </c>
      <c r="D1065" s="133" t="n">
        <v>11898344.42</v>
      </c>
      <c r="E1065" s="133" t="n">
        <v>0</v>
      </c>
      <c r="F1065" s="133" t="n">
        <v>11898344.42</v>
      </c>
    </row>
    <row r="1066" customFormat="false" ht="17.25" hidden="false" customHeight="true" outlineLevel="0" collapsed="false">
      <c r="A1066" s="130" t="s">
        <v>102</v>
      </c>
      <c r="B1066" s="131" t="n">
        <v>62304000</v>
      </c>
      <c r="C1066" s="132" t="s">
        <v>496</v>
      </c>
      <c r="D1066" s="133" t="n">
        <v>4396476</v>
      </c>
      <c r="E1066" s="133" t="n">
        <v>0</v>
      </c>
      <c r="F1066" s="133" t="n">
        <v>4396476</v>
      </c>
    </row>
    <row r="1067" customFormat="false" ht="17.25" hidden="false" customHeight="true" outlineLevel="0" collapsed="false">
      <c r="A1067" s="130" t="s">
        <v>102</v>
      </c>
      <c r="B1067" s="131" t="n">
        <v>62402000</v>
      </c>
      <c r="C1067" s="132" t="s">
        <v>412</v>
      </c>
      <c r="D1067" s="133" t="n">
        <v>503709325</v>
      </c>
      <c r="E1067" s="133" t="n">
        <v>0</v>
      </c>
      <c r="F1067" s="133" t="n">
        <v>503709325</v>
      </c>
    </row>
    <row r="1068" customFormat="false" ht="17.25" hidden="false" customHeight="true" outlineLevel="0" collapsed="false">
      <c r="A1068" s="130" t="s">
        <v>102</v>
      </c>
      <c r="B1068" s="131" t="n">
        <v>62403000</v>
      </c>
      <c r="C1068" s="132" t="s">
        <v>413</v>
      </c>
      <c r="D1068" s="133" t="n">
        <v>21499996.66</v>
      </c>
      <c r="E1068" s="133" t="n">
        <v>0</v>
      </c>
      <c r="F1068" s="133" t="n">
        <v>21499996.66</v>
      </c>
    </row>
    <row r="1069" customFormat="false" ht="17.25" hidden="false" customHeight="true" outlineLevel="0" collapsed="false">
      <c r="A1069" s="130" t="s">
        <v>102</v>
      </c>
      <c r="B1069" s="131" t="n">
        <v>62404000</v>
      </c>
      <c r="C1069" s="132" t="s">
        <v>414</v>
      </c>
      <c r="D1069" s="133" t="n">
        <v>500000</v>
      </c>
      <c r="E1069" s="133" t="n">
        <v>0</v>
      </c>
      <c r="F1069" s="133" t="n">
        <v>500000</v>
      </c>
    </row>
    <row r="1070" customFormat="false" ht="17.25" hidden="false" customHeight="true" outlineLevel="0" collapsed="false">
      <c r="A1070" s="130" t="s">
        <v>102</v>
      </c>
      <c r="B1070" s="131" t="n">
        <v>62501000</v>
      </c>
      <c r="C1070" s="132" t="s">
        <v>169</v>
      </c>
      <c r="D1070" s="133" t="n">
        <v>6526022.45</v>
      </c>
      <c r="E1070" s="133" t="n">
        <v>0</v>
      </c>
      <c r="F1070" s="133" t="n">
        <v>6526022.45</v>
      </c>
    </row>
    <row r="1071" customFormat="false" ht="17.25" hidden="false" customHeight="true" outlineLevel="0" collapsed="false">
      <c r="A1071" s="130" t="s">
        <v>102</v>
      </c>
      <c r="B1071" s="131" t="n">
        <v>62503000</v>
      </c>
      <c r="C1071" s="132" t="s">
        <v>169</v>
      </c>
      <c r="D1071" s="133" t="n">
        <v>190902</v>
      </c>
      <c r="E1071" s="133" t="n">
        <v>0</v>
      </c>
      <c r="F1071" s="133" t="n">
        <v>190902</v>
      </c>
    </row>
    <row r="1072" customFormat="false" ht="17.25" hidden="false" customHeight="true" outlineLevel="0" collapsed="false">
      <c r="A1072" s="130" t="s">
        <v>102</v>
      </c>
      <c r="B1072" s="131" t="n">
        <v>62504000</v>
      </c>
      <c r="C1072" s="132" t="s">
        <v>506</v>
      </c>
      <c r="D1072" s="133" t="n">
        <v>3183428.33</v>
      </c>
      <c r="E1072" s="133" t="n">
        <v>0</v>
      </c>
      <c r="F1072" s="133" t="n">
        <v>3183428.33</v>
      </c>
    </row>
    <row r="1073" customFormat="false" ht="17.25" hidden="false" customHeight="true" outlineLevel="0" collapsed="false">
      <c r="A1073" s="130" t="s">
        <v>102</v>
      </c>
      <c r="B1073" s="131" t="n">
        <v>62505000</v>
      </c>
      <c r="C1073" s="132" t="s">
        <v>508</v>
      </c>
      <c r="D1073" s="133" t="n">
        <v>366513</v>
      </c>
      <c r="E1073" s="133" t="n">
        <v>0</v>
      </c>
      <c r="F1073" s="133" t="n">
        <v>366513</v>
      </c>
    </row>
    <row r="1074" customFormat="false" ht="17.25" hidden="false" customHeight="true" outlineLevel="0" collapsed="false">
      <c r="A1074" s="130" t="s">
        <v>102</v>
      </c>
      <c r="B1074" s="131" t="n">
        <v>62506000</v>
      </c>
      <c r="C1074" s="132" t="s">
        <v>509</v>
      </c>
      <c r="D1074" s="133" t="n">
        <v>2275858</v>
      </c>
      <c r="E1074" s="133" t="n">
        <v>0</v>
      </c>
      <c r="F1074" s="133" t="n">
        <v>2275858</v>
      </c>
    </row>
    <row r="1075" customFormat="false" ht="17.25" hidden="false" customHeight="true" outlineLevel="0" collapsed="false">
      <c r="A1075" s="130" t="s">
        <v>102</v>
      </c>
      <c r="B1075" s="131" t="n">
        <v>62507000</v>
      </c>
      <c r="C1075" s="132" t="s">
        <v>416</v>
      </c>
      <c r="D1075" s="133" t="n">
        <v>12159351.33</v>
      </c>
      <c r="E1075" s="133" t="n">
        <v>0</v>
      </c>
      <c r="F1075" s="133" t="n">
        <v>12159351.33</v>
      </c>
    </row>
    <row r="1076" customFormat="false" ht="17.25" hidden="false" customHeight="true" outlineLevel="0" collapsed="false">
      <c r="A1076" s="130" t="s">
        <v>102</v>
      </c>
      <c r="B1076" s="131" t="n">
        <v>62508000</v>
      </c>
      <c r="C1076" s="132" t="s">
        <v>171</v>
      </c>
      <c r="D1076" s="133" t="n">
        <v>619000</v>
      </c>
      <c r="E1076" s="133" t="n">
        <v>0</v>
      </c>
      <c r="F1076" s="133" t="n">
        <v>619000</v>
      </c>
    </row>
    <row r="1077" customFormat="false" ht="17.25" hidden="false" customHeight="true" outlineLevel="0" collapsed="false">
      <c r="A1077" s="130" t="s">
        <v>102</v>
      </c>
      <c r="B1077" s="131" t="n">
        <v>62601000</v>
      </c>
      <c r="C1077" s="132" t="s">
        <v>418</v>
      </c>
      <c r="D1077" s="133" t="n">
        <v>99958.88</v>
      </c>
      <c r="E1077" s="133" t="n">
        <v>0</v>
      </c>
      <c r="F1077" s="133" t="n">
        <v>99958.88</v>
      </c>
    </row>
    <row r="1078" customFormat="false" ht="17.25" hidden="false" customHeight="true" outlineLevel="0" collapsed="false">
      <c r="A1078" s="130" t="s">
        <v>102</v>
      </c>
      <c r="B1078" s="131" t="n">
        <v>62602000</v>
      </c>
      <c r="C1078" s="132" t="s">
        <v>511</v>
      </c>
      <c r="D1078" s="133" t="n">
        <v>15502351.04</v>
      </c>
      <c r="E1078" s="133" t="n">
        <v>0</v>
      </c>
      <c r="F1078" s="133" t="n">
        <v>15502351.04</v>
      </c>
    </row>
    <row r="1079" customFormat="false" ht="17.25" hidden="false" customHeight="true" outlineLevel="0" collapsed="false">
      <c r="A1079" s="130" t="s">
        <v>102</v>
      </c>
      <c r="B1079" s="131" t="n">
        <v>62603000</v>
      </c>
      <c r="C1079" s="132" t="s">
        <v>512</v>
      </c>
      <c r="D1079" s="133" t="n">
        <v>4545571.02</v>
      </c>
      <c r="E1079" s="133" t="n">
        <v>0</v>
      </c>
      <c r="F1079" s="133" t="n">
        <v>4545571.02</v>
      </c>
    </row>
    <row r="1080" customFormat="false" ht="17.25" hidden="false" customHeight="true" outlineLevel="0" collapsed="false">
      <c r="A1080" s="130" t="s">
        <v>102</v>
      </c>
      <c r="B1080" s="131" t="n">
        <v>62604000</v>
      </c>
      <c r="C1080" s="132" t="s">
        <v>513</v>
      </c>
      <c r="D1080" s="133" t="n">
        <v>374374</v>
      </c>
      <c r="E1080" s="133" t="n">
        <v>0</v>
      </c>
      <c r="F1080" s="133" t="n">
        <v>374374</v>
      </c>
    </row>
    <row r="1081" customFormat="false" ht="17.25" hidden="false" customHeight="true" outlineLevel="0" collapsed="false">
      <c r="A1081" s="130" t="s">
        <v>102</v>
      </c>
      <c r="B1081" s="131" t="n">
        <v>62607000</v>
      </c>
      <c r="C1081" s="132" t="s">
        <v>179</v>
      </c>
      <c r="D1081" s="133" t="n">
        <v>85522</v>
      </c>
      <c r="E1081" s="133" t="n">
        <v>0</v>
      </c>
      <c r="F1081" s="133" t="n">
        <v>85522</v>
      </c>
    </row>
    <row r="1082" customFormat="false" ht="17.25" hidden="false" customHeight="true" outlineLevel="0" collapsed="false">
      <c r="A1082" s="130" t="s">
        <v>102</v>
      </c>
      <c r="B1082" s="131" t="n">
        <v>62608000</v>
      </c>
      <c r="C1082" s="132" t="s">
        <v>180</v>
      </c>
      <c r="D1082" s="133" t="n">
        <v>6212758</v>
      </c>
      <c r="E1082" s="133" t="n">
        <v>0</v>
      </c>
      <c r="F1082" s="133" t="n">
        <v>6212758</v>
      </c>
    </row>
    <row r="1083" customFormat="false" ht="17.25" hidden="false" customHeight="true" outlineLevel="0" collapsed="false">
      <c r="A1083" s="130" t="s">
        <v>102</v>
      </c>
      <c r="B1083" s="131" t="n">
        <v>62701000</v>
      </c>
      <c r="C1083" s="132" t="s">
        <v>181</v>
      </c>
      <c r="D1083" s="133" t="n">
        <v>6122</v>
      </c>
      <c r="E1083" s="133" t="n">
        <v>0</v>
      </c>
      <c r="F1083" s="133" t="n">
        <v>6122</v>
      </c>
    </row>
    <row r="1084" customFormat="false" ht="17.25" hidden="false" customHeight="true" outlineLevel="0" collapsed="false">
      <c r="A1084" s="130" t="s">
        <v>102</v>
      </c>
      <c r="B1084" s="131" t="n">
        <v>62701100</v>
      </c>
      <c r="C1084" s="132" t="s">
        <v>421</v>
      </c>
      <c r="D1084" s="133" t="n">
        <v>158563.48</v>
      </c>
      <c r="E1084" s="133" t="n">
        <v>0</v>
      </c>
      <c r="F1084" s="133" t="n">
        <v>158563.48</v>
      </c>
    </row>
    <row r="1085" customFormat="false" ht="17.25" hidden="false" customHeight="true" outlineLevel="0" collapsed="false">
      <c r="A1085" s="130" t="s">
        <v>102</v>
      </c>
      <c r="B1085" s="131" t="n">
        <v>62703000</v>
      </c>
      <c r="C1085" s="132" t="s">
        <v>516</v>
      </c>
      <c r="D1085" s="133" t="n">
        <v>2179818</v>
      </c>
      <c r="E1085" s="133" t="n">
        <v>0</v>
      </c>
      <c r="F1085" s="133" t="n">
        <v>2179818</v>
      </c>
    </row>
    <row r="1086" customFormat="false" ht="17.25" hidden="false" customHeight="true" outlineLevel="0" collapsed="false">
      <c r="A1086" s="130" t="s">
        <v>102</v>
      </c>
      <c r="B1086" s="131" t="n">
        <v>62705000</v>
      </c>
      <c r="C1086" s="132" t="s">
        <v>517</v>
      </c>
      <c r="D1086" s="133" t="n">
        <v>175000</v>
      </c>
      <c r="E1086" s="133" t="n">
        <v>0</v>
      </c>
      <c r="F1086" s="133" t="n">
        <v>175000</v>
      </c>
    </row>
    <row r="1087" customFormat="false" ht="17.25" hidden="false" customHeight="true" outlineLevel="0" collapsed="false">
      <c r="A1087" s="130" t="s">
        <v>102</v>
      </c>
      <c r="B1087" s="131" t="n">
        <v>62706000</v>
      </c>
      <c r="C1087" s="132" t="s">
        <v>183</v>
      </c>
      <c r="D1087" s="133" t="n">
        <v>1097331.89</v>
      </c>
      <c r="E1087" s="133" t="n">
        <v>0</v>
      </c>
      <c r="F1087" s="133" t="n">
        <v>1097331.89</v>
      </c>
    </row>
    <row r="1088" customFormat="false" ht="17.25" hidden="false" customHeight="true" outlineLevel="0" collapsed="false">
      <c r="A1088" s="130" t="s">
        <v>102</v>
      </c>
      <c r="B1088" s="131" t="n">
        <v>62709000</v>
      </c>
      <c r="C1088" s="132" t="s">
        <v>428</v>
      </c>
      <c r="D1088" s="133" t="n">
        <v>302200</v>
      </c>
      <c r="E1088" s="133" t="n">
        <v>0</v>
      </c>
      <c r="F1088" s="133" t="n">
        <v>302200</v>
      </c>
    </row>
    <row r="1089" customFormat="false" ht="17.25" hidden="false" customHeight="true" outlineLevel="0" collapsed="false">
      <c r="A1089" s="130" t="s">
        <v>102</v>
      </c>
      <c r="B1089" s="131" t="n">
        <v>62710000</v>
      </c>
      <c r="C1089" s="132" t="s">
        <v>185</v>
      </c>
      <c r="D1089" s="133" t="n">
        <v>92000</v>
      </c>
      <c r="E1089" s="133" t="n">
        <v>0</v>
      </c>
      <c r="F1089" s="133" t="n">
        <v>92000</v>
      </c>
    </row>
    <row r="1090" customFormat="false" ht="17.25" hidden="false" customHeight="true" outlineLevel="0" collapsed="false">
      <c r="A1090" s="130" t="s">
        <v>102</v>
      </c>
      <c r="B1090" s="131" t="n">
        <v>62712000</v>
      </c>
      <c r="C1090" s="132" t="s">
        <v>521</v>
      </c>
      <c r="D1090" s="133" t="n">
        <v>749331.37</v>
      </c>
      <c r="E1090" s="133" t="n">
        <v>0</v>
      </c>
      <c r="F1090" s="133" t="n">
        <v>749331.37</v>
      </c>
    </row>
    <row r="1091" customFormat="false" ht="17.25" hidden="false" customHeight="true" outlineLevel="0" collapsed="false">
      <c r="A1091" s="130" t="s">
        <v>102</v>
      </c>
      <c r="B1091" s="131" t="n">
        <v>62713000</v>
      </c>
      <c r="C1091" s="132" t="s">
        <v>438</v>
      </c>
      <c r="D1091" s="133" t="n">
        <v>57000</v>
      </c>
      <c r="E1091" s="133" t="n">
        <v>0</v>
      </c>
      <c r="F1091" s="133" t="n">
        <v>57000</v>
      </c>
    </row>
    <row r="1092" customFormat="false" ht="17.25" hidden="false" customHeight="true" outlineLevel="0" collapsed="false">
      <c r="A1092" s="130" t="s">
        <v>102</v>
      </c>
      <c r="B1092" s="131" t="n">
        <v>62800000</v>
      </c>
      <c r="C1092" s="132" t="s">
        <v>441</v>
      </c>
      <c r="D1092" s="133" t="n">
        <v>308542.29</v>
      </c>
      <c r="E1092" s="133" t="n">
        <v>0</v>
      </c>
      <c r="F1092" s="133" t="n">
        <v>308542.29</v>
      </c>
    </row>
    <row r="1093" customFormat="false" ht="17.25" hidden="false" customHeight="true" outlineLevel="0" collapsed="false">
      <c r="A1093" s="130" t="s">
        <v>102</v>
      </c>
      <c r="B1093" s="131" t="n">
        <v>63501000</v>
      </c>
      <c r="C1093" s="132" t="s">
        <v>443</v>
      </c>
      <c r="D1093" s="133" t="n">
        <v>7104490</v>
      </c>
      <c r="E1093" s="133" t="n">
        <v>0</v>
      </c>
      <c r="F1093" s="133" t="n">
        <v>7104490</v>
      </c>
    </row>
    <row r="1094" customFormat="false" ht="17.25" hidden="false" customHeight="true" outlineLevel="0" collapsed="false">
      <c r="A1094" s="130" t="s">
        <v>102</v>
      </c>
      <c r="B1094" s="131" t="n">
        <v>63503000</v>
      </c>
      <c r="C1094" s="132" t="s">
        <v>187</v>
      </c>
      <c r="D1094" s="133" t="n">
        <v>3774</v>
      </c>
      <c r="E1094" s="133" t="n">
        <v>0</v>
      </c>
      <c r="F1094" s="133" t="n">
        <v>3774</v>
      </c>
    </row>
    <row r="1095" customFormat="false" ht="17.25" hidden="false" customHeight="true" outlineLevel="0" collapsed="false">
      <c r="A1095" s="130" t="s">
        <v>102</v>
      </c>
      <c r="B1095" s="131" t="n">
        <v>63504000</v>
      </c>
      <c r="C1095" s="132" t="s">
        <v>450</v>
      </c>
      <c r="D1095" s="133" t="n">
        <v>393839</v>
      </c>
      <c r="E1095" s="133" t="n">
        <v>0</v>
      </c>
      <c r="F1095" s="133" t="n">
        <v>393839</v>
      </c>
    </row>
    <row r="1096" customFormat="false" ht="17.25" hidden="false" customHeight="true" outlineLevel="0" collapsed="false">
      <c r="A1096" s="130" t="s">
        <v>102</v>
      </c>
      <c r="B1096" s="131" t="n">
        <v>63506000</v>
      </c>
      <c r="C1096" s="132" t="s">
        <v>452</v>
      </c>
      <c r="D1096" s="133" t="n">
        <v>2496</v>
      </c>
      <c r="E1096" s="133" t="n">
        <v>0</v>
      </c>
      <c r="F1096" s="133" t="n">
        <v>2496</v>
      </c>
    </row>
    <row r="1097" customFormat="false" ht="17.25" hidden="false" customHeight="true" outlineLevel="0" collapsed="false">
      <c r="A1097" s="130" t="s">
        <v>102</v>
      </c>
      <c r="B1097" s="131" t="n">
        <v>63507000</v>
      </c>
      <c r="C1097" s="132" t="s">
        <v>453</v>
      </c>
      <c r="D1097" s="133" t="n">
        <v>99790997.93</v>
      </c>
      <c r="E1097" s="133" t="n">
        <v>0</v>
      </c>
      <c r="F1097" s="133" t="n">
        <v>99790997.93</v>
      </c>
    </row>
    <row r="1098" customFormat="false" ht="17.25" hidden="false" customHeight="true" outlineLevel="0" collapsed="false">
      <c r="A1098" s="130" t="s">
        <v>102</v>
      </c>
      <c r="B1098" s="131" t="n">
        <v>63508000</v>
      </c>
      <c r="C1098" s="132" t="s">
        <v>802</v>
      </c>
      <c r="D1098" s="133" t="n">
        <v>281000</v>
      </c>
      <c r="E1098" s="133" t="n">
        <v>0</v>
      </c>
      <c r="F1098" s="133" t="n">
        <v>281000</v>
      </c>
    </row>
    <row r="1099" customFormat="false" ht="17.25" hidden="false" customHeight="true" outlineLevel="0" collapsed="false">
      <c r="A1099" s="130" t="s">
        <v>102</v>
      </c>
      <c r="B1099" s="131" t="n">
        <v>64101000</v>
      </c>
      <c r="C1099" s="132" t="s">
        <v>190</v>
      </c>
      <c r="D1099" s="133" t="n">
        <v>415206461.52</v>
      </c>
      <c r="E1099" s="133" t="n">
        <v>0</v>
      </c>
      <c r="F1099" s="133" t="n">
        <v>415206461.52</v>
      </c>
    </row>
    <row r="1100" customFormat="false" ht="17.25" hidden="false" customHeight="true" outlineLevel="0" collapsed="false">
      <c r="A1100" s="130" t="s">
        <v>102</v>
      </c>
      <c r="B1100" s="131" t="n">
        <v>64101300</v>
      </c>
      <c r="C1100" s="132" t="s">
        <v>456</v>
      </c>
      <c r="D1100" s="133" t="n">
        <v>17836635.5</v>
      </c>
      <c r="E1100" s="133" t="n">
        <v>0</v>
      </c>
      <c r="F1100" s="133" t="n">
        <v>17836635.5</v>
      </c>
    </row>
    <row r="1101" customFormat="false" ht="17.25" hidden="false" customHeight="true" outlineLevel="0" collapsed="false">
      <c r="A1101" s="130" t="s">
        <v>102</v>
      </c>
      <c r="B1101" s="131" t="n">
        <v>64102000</v>
      </c>
      <c r="C1101" s="132" t="s">
        <v>528</v>
      </c>
      <c r="D1101" s="133" t="n">
        <v>6638415.88</v>
      </c>
      <c r="E1101" s="133" t="n">
        <v>0</v>
      </c>
      <c r="F1101" s="133" t="n">
        <v>6638415.88</v>
      </c>
    </row>
    <row r="1102" customFormat="false" ht="17.25" hidden="false" customHeight="true" outlineLevel="0" collapsed="false">
      <c r="A1102" s="130" t="s">
        <v>102</v>
      </c>
      <c r="B1102" s="131" t="n">
        <v>64103000</v>
      </c>
      <c r="C1102" s="132" t="s">
        <v>529</v>
      </c>
      <c r="D1102" s="133" t="n">
        <v>9085972.86</v>
      </c>
      <c r="E1102" s="133" t="n">
        <v>0</v>
      </c>
      <c r="F1102" s="133" t="n">
        <v>9085972.86</v>
      </c>
    </row>
    <row r="1103" customFormat="false" ht="17.25" hidden="false" customHeight="true" outlineLevel="0" collapsed="false">
      <c r="A1103" s="130" t="s">
        <v>102</v>
      </c>
      <c r="B1103" s="131" t="n">
        <v>64104000</v>
      </c>
      <c r="C1103" s="132" t="s">
        <v>194</v>
      </c>
      <c r="D1103" s="133" t="n">
        <v>8229963</v>
      </c>
      <c r="E1103" s="133" t="n">
        <v>0</v>
      </c>
      <c r="F1103" s="133" t="n">
        <v>8229963</v>
      </c>
    </row>
    <row r="1104" customFormat="false" ht="17.25" hidden="false" customHeight="true" outlineLevel="0" collapsed="false">
      <c r="A1104" s="130" t="s">
        <v>102</v>
      </c>
      <c r="B1104" s="131" t="n">
        <v>64105000</v>
      </c>
      <c r="C1104" s="132" t="s">
        <v>530</v>
      </c>
      <c r="D1104" s="133" t="n">
        <v>4126819.51</v>
      </c>
      <c r="E1104" s="133" t="n">
        <v>0</v>
      </c>
      <c r="F1104" s="133" t="n">
        <v>4126819.51</v>
      </c>
    </row>
    <row r="1105" customFormat="false" ht="17.25" hidden="false" customHeight="true" outlineLevel="0" collapsed="false">
      <c r="A1105" s="130" t="s">
        <v>102</v>
      </c>
      <c r="B1105" s="131" t="n">
        <v>64180000</v>
      </c>
      <c r="C1105" s="132" t="s">
        <v>531</v>
      </c>
      <c r="D1105" s="133" t="n">
        <v>13066865</v>
      </c>
      <c r="E1105" s="133" t="n">
        <v>0</v>
      </c>
      <c r="F1105" s="133" t="n">
        <v>13066865</v>
      </c>
    </row>
    <row r="1106" customFormat="false" ht="17.25" hidden="false" customHeight="true" outlineLevel="0" collapsed="false">
      <c r="A1106" s="130" t="s">
        <v>102</v>
      </c>
      <c r="B1106" s="131" t="n">
        <v>64501000</v>
      </c>
      <c r="C1106" s="132" t="s">
        <v>461</v>
      </c>
      <c r="D1106" s="133" t="n">
        <v>40420044.05</v>
      </c>
      <c r="E1106" s="133" t="n">
        <v>0</v>
      </c>
      <c r="F1106" s="133" t="n">
        <v>40420044.05</v>
      </c>
    </row>
    <row r="1107" customFormat="false" ht="17.25" hidden="false" customHeight="true" outlineLevel="0" collapsed="false">
      <c r="A1107" s="130" t="s">
        <v>102</v>
      </c>
      <c r="B1107" s="131" t="n">
        <v>64502000</v>
      </c>
      <c r="C1107" s="132" t="s">
        <v>533</v>
      </c>
      <c r="D1107" s="133" t="n">
        <v>15546171.1</v>
      </c>
      <c r="E1107" s="133" t="n">
        <v>0</v>
      </c>
      <c r="F1107" s="133" t="n">
        <v>15546171.1</v>
      </c>
    </row>
    <row r="1108" customFormat="false" ht="17.25" hidden="false" customHeight="true" outlineLevel="0" collapsed="false">
      <c r="A1108" s="130" t="s">
        <v>102</v>
      </c>
      <c r="B1108" s="131" t="n">
        <v>64504000</v>
      </c>
      <c r="C1108" s="132" t="s">
        <v>464</v>
      </c>
      <c r="D1108" s="133" t="n">
        <v>3007571.02</v>
      </c>
      <c r="E1108" s="133" t="n">
        <v>0</v>
      </c>
      <c r="F1108" s="133" t="n">
        <v>3007571.02</v>
      </c>
    </row>
    <row r="1109" customFormat="false" ht="17.25" hidden="false" customHeight="true" outlineLevel="0" collapsed="false">
      <c r="A1109" s="130" t="s">
        <v>102</v>
      </c>
      <c r="B1109" s="131" t="n">
        <v>64700000</v>
      </c>
      <c r="C1109" s="132" t="s">
        <v>197</v>
      </c>
      <c r="D1109" s="133" t="n">
        <v>20001308.5</v>
      </c>
      <c r="E1109" s="133" t="n">
        <v>0</v>
      </c>
      <c r="F1109" s="133" t="n">
        <v>20001308.5</v>
      </c>
    </row>
    <row r="1110" customFormat="false" ht="17.25" hidden="false" customHeight="true" outlineLevel="0" collapsed="false">
      <c r="A1110" s="130" t="s">
        <v>102</v>
      </c>
      <c r="B1110" s="131" t="n">
        <v>64801000</v>
      </c>
      <c r="C1110" s="132" t="s">
        <v>534</v>
      </c>
      <c r="D1110" s="133" t="n">
        <v>1841332</v>
      </c>
      <c r="E1110" s="133" t="n">
        <v>0</v>
      </c>
      <c r="F1110" s="133" t="n">
        <v>1841332</v>
      </c>
    </row>
    <row r="1111" customFormat="false" ht="17.25" hidden="false" customHeight="true" outlineLevel="0" collapsed="false">
      <c r="A1111" s="130" t="s">
        <v>102</v>
      </c>
      <c r="B1111" s="131" t="n">
        <v>64803000</v>
      </c>
      <c r="C1111" s="132" t="s">
        <v>536</v>
      </c>
      <c r="D1111" s="133" t="n">
        <v>3320</v>
      </c>
      <c r="E1111" s="133" t="n">
        <v>0</v>
      </c>
      <c r="F1111" s="133" t="n">
        <v>3320</v>
      </c>
    </row>
    <row r="1112" customFormat="false" ht="17.25" hidden="false" customHeight="true" outlineLevel="0" collapsed="false">
      <c r="A1112" s="130" t="s">
        <v>102</v>
      </c>
      <c r="B1112" s="131" t="n">
        <v>65100000</v>
      </c>
      <c r="C1112" s="132" t="s">
        <v>202</v>
      </c>
      <c r="D1112" s="133" t="n">
        <v>13957407</v>
      </c>
      <c r="E1112" s="133" t="n">
        <v>0</v>
      </c>
      <c r="F1112" s="133" t="n">
        <v>13957407</v>
      </c>
    </row>
    <row r="1113" customFormat="false" ht="17.25" hidden="false" customHeight="true" outlineLevel="0" collapsed="false">
      <c r="A1113" s="130" t="s">
        <v>102</v>
      </c>
      <c r="B1113" s="131" t="n">
        <v>65200000</v>
      </c>
      <c r="C1113" s="132" t="s">
        <v>473</v>
      </c>
      <c r="D1113" s="133" t="n">
        <v>11318396</v>
      </c>
      <c r="E1113" s="133" t="n">
        <v>0</v>
      </c>
      <c r="F1113" s="133" t="n">
        <v>11318396</v>
      </c>
    </row>
    <row r="1114" customFormat="false" ht="17.25" hidden="false" customHeight="true" outlineLevel="0" collapsed="false">
      <c r="A1114" s="130" t="s">
        <v>102</v>
      </c>
      <c r="B1114" s="131" t="n">
        <v>65602000</v>
      </c>
      <c r="C1114" s="132" t="s">
        <v>203</v>
      </c>
      <c r="D1114" s="133" t="n">
        <v>1217602</v>
      </c>
      <c r="E1114" s="133" t="n">
        <v>0</v>
      </c>
      <c r="F1114" s="133" t="n">
        <v>1217602</v>
      </c>
    </row>
    <row r="1115" customFormat="false" ht="17.25" hidden="false" customHeight="true" outlineLevel="0" collapsed="false">
      <c r="A1115" s="130" t="s">
        <v>102</v>
      </c>
      <c r="B1115" s="131" t="n">
        <v>65700000</v>
      </c>
      <c r="C1115" s="132" t="s">
        <v>746</v>
      </c>
      <c r="D1115" s="133" t="n">
        <v>405850.39</v>
      </c>
      <c r="E1115" s="133" t="n">
        <v>0</v>
      </c>
      <c r="F1115" s="133" t="n">
        <v>405850.39</v>
      </c>
    </row>
    <row r="1116" customFormat="false" ht="17.25" hidden="false" customHeight="true" outlineLevel="0" collapsed="false">
      <c r="A1116" s="130" t="s">
        <v>102</v>
      </c>
      <c r="B1116" s="131" t="n">
        <v>65800000</v>
      </c>
      <c r="C1116" s="132" t="s">
        <v>475</v>
      </c>
      <c r="D1116" s="133" t="n">
        <v>158017496.87</v>
      </c>
      <c r="E1116" s="133" t="n">
        <v>0</v>
      </c>
      <c r="F1116" s="133" t="n">
        <v>158017496.87</v>
      </c>
    </row>
    <row r="1117" customFormat="false" ht="17.25" hidden="false" customHeight="true" outlineLevel="0" collapsed="false">
      <c r="A1117" s="130" t="s">
        <v>102</v>
      </c>
      <c r="B1117" s="131" t="n">
        <v>66101000</v>
      </c>
      <c r="C1117" s="132" t="s">
        <v>747</v>
      </c>
      <c r="D1117" s="133" t="n">
        <v>62848590.26</v>
      </c>
      <c r="E1117" s="133" t="n">
        <v>0</v>
      </c>
      <c r="F1117" s="133" t="n">
        <v>62848590.26</v>
      </c>
    </row>
    <row r="1118" customFormat="false" ht="17.25" hidden="false" customHeight="true" outlineLevel="0" collapsed="false">
      <c r="A1118" s="130" t="s">
        <v>102</v>
      </c>
      <c r="B1118" s="131" t="n">
        <v>66102000</v>
      </c>
      <c r="C1118" s="132" t="s">
        <v>542</v>
      </c>
      <c r="D1118" s="133" t="n">
        <v>2708185.17</v>
      </c>
      <c r="E1118" s="133" t="n">
        <v>0</v>
      </c>
      <c r="F1118" s="133" t="n">
        <v>2708185.17</v>
      </c>
    </row>
    <row r="1119" customFormat="false" ht="17.25" hidden="false" customHeight="true" outlineLevel="0" collapsed="false">
      <c r="A1119" s="130" t="s">
        <v>102</v>
      </c>
      <c r="B1119" s="131" t="n">
        <v>66103000</v>
      </c>
      <c r="C1119" s="132" t="s">
        <v>543</v>
      </c>
      <c r="D1119" s="133" t="n">
        <v>161921808.3</v>
      </c>
      <c r="E1119" s="133" t="n">
        <v>0</v>
      </c>
      <c r="F1119" s="133" t="n">
        <v>161921808.3</v>
      </c>
    </row>
    <row r="1120" customFormat="false" ht="17.25" hidden="false" customHeight="true" outlineLevel="0" collapsed="false">
      <c r="A1120" s="130" t="s">
        <v>102</v>
      </c>
      <c r="B1120" s="131" t="n">
        <v>66104000</v>
      </c>
      <c r="C1120" s="132" t="s">
        <v>544</v>
      </c>
      <c r="D1120" s="133" t="n">
        <v>151943055.53</v>
      </c>
      <c r="E1120" s="133" t="n">
        <v>0</v>
      </c>
      <c r="F1120" s="133" t="n">
        <v>151943055.53</v>
      </c>
    </row>
    <row r="1121" customFormat="false" ht="17.25" hidden="false" customHeight="true" outlineLevel="0" collapsed="false">
      <c r="A1121" s="130" t="s">
        <v>102</v>
      </c>
      <c r="B1121" s="131" t="n">
        <v>66600000</v>
      </c>
      <c r="C1121" s="132" t="s">
        <v>206</v>
      </c>
      <c r="D1121" s="133" t="n">
        <v>7276757.61</v>
      </c>
      <c r="E1121" s="133" t="n">
        <v>0</v>
      </c>
      <c r="F1121" s="133" t="n">
        <v>7276757.61</v>
      </c>
    </row>
    <row r="1122" customFormat="false" ht="17.25" hidden="false" customHeight="true" outlineLevel="0" collapsed="false">
      <c r="A1122" s="130" t="s">
        <v>102</v>
      </c>
      <c r="B1122" s="131" t="n">
        <v>68112000</v>
      </c>
      <c r="C1122" s="132" t="s">
        <v>489</v>
      </c>
      <c r="D1122" s="133" t="n">
        <v>752771557.55</v>
      </c>
      <c r="E1122" s="133" t="n">
        <v>0</v>
      </c>
      <c r="F1122" s="133" t="n">
        <v>752771557.55</v>
      </c>
    </row>
    <row r="1123" customFormat="false" ht="17.25" hidden="false" customHeight="true" outlineLevel="0" collapsed="false">
      <c r="A1123" s="130" t="s">
        <v>102</v>
      </c>
      <c r="B1123" s="131" t="n">
        <v>68500000</v>
      </c>
      <c r="C1123" s="132" t="s">
        <v>490</v>
      </c>
      <c r="D1123" s="133" t="n">
        <v>36.42</v>
      </c>
      <c r="E1123" s="133" t="n">
        <v>0</v>
      </c>
      <c r="F1123" s="133" t="n">
        <v>36.42</v>
      </c>
    </row>
    <row r="1124" customFormat="false" ht="17.25" hidden="false" customHeight="true" outlineLevel="0" collapsed="false">
      <c r="A1124" s="130" t="s">
        <v>102</v>
      </c>
      <c r="B1124" s="131" t="n">
        <v>69800000</v>
      </c>
      <c r="C1124" s="132" t="s">
        <v>491</v>
      </c>
      <c r="D1124" s="133" t="n">
        <v>40559228.5109</v>
      </c>
      <c r="E1124" s="133" t="n">
        <v>0</v>
      </c>
      <c r="F1124" s="133" t="n">
        <v>40559228.5109</v>
      </c>
    </row>
    <row r="1125" customFormat="false" ht="17.25" hidden="false" customHeight="true" outlineLevel="0" collapsed="false">
      <c r="A1125" s="130" t="s">
        <v>102</v>
      </c>
      <c r="B1125" s="131" t="n">
        <v>70110000</v>
      </c>
      <c r="C1125" s="132" t="s">
        <v>1312</v>
      </c>
      <c r="D1125" s="133" t="n">
        <v>0</v>
      </c>
      <c r="E1125" s="133" t="n">
        <v>1015827208.72</v>
      </c>
      <c r="F1125" s="133" t="n">
        <v>-1015827208.72</v>
      </c>
    </row>
    <row r="1126" customFormat="false" ht="17.25" hidden="false" customHeight="true" outlineLevel="0" collapsed="false">
      <c r="A1126" s="130" t="s">
        <v>102</v>
      </c>
      <c r="B1126" s="131" t="n">
        <v>70120000</v>
      </c>
      <c r="C1126" s="132" t="s">
        <v>548</v>
      </c>
      <c r="D1126" s="133" t="n">
        <v>0</v>
      </c>
      <c r="E1126" s="133" t="n">
        <v>7151228200</v>
      </c>
      <c r="F1126" s="133" t="n">
        <v>-7151228200</v>
      </c>
    </row>
    <row r="1127" customFormat="false" ht="17.25" hidden="false" customHeight="true" outlineLevel="0" collapsed="false">
      <c r="A1127" s="130" t="s">
        <v>102</v>
      </c>
      <c r="B1127" s="131" t="n">
        <v>70600000</v>
      </c>
      <c r="C1127" s="132" t="s">
        <v>499</v>
      </c>
      <c r="D1127" s="133" t="n">
        <v>0</v>
      </c>
      <c r="E1127" s="133" t="n">
        <v>49303950</v>
      </c>
      <c r="F1127" s="133" t="n">
        <v>-49303950</v>
      </c>
    </row>
    <row r="1128" customFormat="false" ht="17.25" hidden="false" customHeight="true" outlineLevel="0" collapsed="false">
      <c r="A1128" s="130" t="s">
        <v>102</v>
      </c>
      <c r="B1128" s="131" t="n">
        <v>70900000</v>
      </c>
      <c r="C1128" s="132" t="s">
        <v>501</v>
      </c>
      <c r="D1128" s="133" t="n">
        <v>3905644.2</v>
      </c>
      <c r="E1128" s="133" t="n">
        <v>0</v>
      </c>
      <c r="F1128" s="133" t="n">
        <v>3905644.2</v>
      </c>
    </row>
    <row r="1129" customFormat="false" ht="17.25" hidden="false" customHeight="true" outlineLevel="0" collapsed="false">
      <c r="A1129" s="130" t="s">
        <v>102</v>
      </c>
      <c r="B1129" s="131" t="n">
        <v>70910000</v>
      </c>
      <c r="C1129" s="132" t="s">
        <v>805</v>
      </c>
      <c r="D1129" s="133" t="n">
        <v>120608012.34</v>
      </c>
      <c r="E1129" s="133" t="n">
        <v>0</v>
      </c>
      <c r="F1129" s="133" t="n">
        <v>120608012.34</v>
      </c>
    </row>
    <row r="1130" customFormat="false" ht="17.25" hidden="false" customHeight="true" outlineLevel="0" collapsed="false">
      <c r="A1130" s="130" t="s">
        <v>102</v>
      </c>
      <c r="B1130" s="131" t="n">
        <v>71400000</v>
      </c>
      <c r="C1130" s="132" t="s">
        <v>762</v>
      </c>
      <c r="D1130" s="133" t="n">
        <v>0</v>
      </c>
      <c r="E1130" s="133" t="n">
        <v>955649708.22</v>
      </c>
      <c r="F1130" s="133" t="n">
        <v>-955649708.22</v>
      </c>
    </row>
    <row r="1131" customFormat="false" ht="17.25" hidden="false" customHeight="true" outlineLevel="0" collapsed="false">
      <c r="A1131" s="130" t="s">
        <v>102</v>
      </c>
      <c r="B1131" s="131" t="n">
        <v>75200000</v>
      </c>
      <c r="C1131" s="132" t="s">
        <v>502</v>
      </c>
      <c r="D1131" s="133" t="n">
        <v>0</v>
      </c>
      <c r="E1131" s="133" t="n">
        <v>11318396</v>
      </c>
      <c r="F1131" s="133" t="n">
        <v>-11318396</v>
      </c>
    </row>
    <row r="1132" customFormat="false" ht="17.25" hidden="false" customHeight="true" outlineLevel="0" collapsed="false">
      <c r="A1132" s="130" t="s">
        <v>102</v>
      </c>
      <c r="B1132" s="131" t="n">
        <v>75800000</v>
      </c>
      <c r="C1132" s="132" t="s">
        <v>211</v>
      </c>
      <c r="D1132" s="133" t="n">
        <v>0</v>
      </c>
      <c r="E1132" s="133" t="n">
        <v>534802.47</v>
      </c>
      <c r="F1132" s="133" t="n">
        <v>-534802.47</v>
      </c>
    </row>
    <row r="1133" customFormat="false" ht="17.25" hidden="false" customHeight="true" outlineLevel="0" collapsed="false">
      <c r="A1133" s="130" t="s">
        <v>102</v>
      </c>
      <c r="B1133" s="131" t="n">
        <v>75810000</v>
      </c>
      <c r="C1133" s="132" t="s">
        <v>551</v>
      </c>
      <c r="D1133" s="133" t="n">
        <v>0</v>
      </c>
      <c r="E1133" s="133" t="n">
        <v>5470900</v>
      </c>
      <c r="F1133" s="133" t="n">
        <v>-5470900</v>
      </c>
    </row>
    <row r="1134" customFormat="false" ht="17.25" hidden="false" customHeight="true" outlineLevel="0" collapsed="false">
      <c r="A1134" s="130" t="s">
        <v>102</v>
      </c>
      <c r="B1134" s="131" t="n">
        <v>75850000</v>
      </c>
      <c r="C1134" s="132" t="s">
        <v>764</v>
      </c>
      <c r="D1134" s="133" t="n">
        <v>0</v>
      </c>
      <c r="E1134" s="133" t="n">
        <v>6492663.56</v>
      </c>
      <c r="F1134" s="133" t="n">
        <v>-6492663.56</v>
      </c>
    </row>
    <row r="1135" customFormat="false" ht="17.25" hidden="false" customHeight="true" outlineLevel="0" collapsed="false">
      <c r="A1135" s="130" t="s">
        <v>102</v>
      </c>
      <c r="B1135" s="131" t="n">
        <v>76500000</v>
      </c>
      <c r="C1135" s="132" t="s">
        <v>505</v>
      </c>
      <c r="D1135" s="133" t="n">
        <v>0</v>
      </c>
      <c r="E1135" s="133" t="n">
        <v>1836229.27</v>
      </c>
      <c r="F1135" s="133" t="n">
        <v>-1836229.27</v>
      </c>
    </row>
    <row r="1136" customFormat="false" ht="17.25" hidden="false" customHeight="true" outlineLevel="0" collapsed="false">
      <c r="A1136" s="130" t="s">
        <v>102</v>
      </c>
      <c r="B1136" s="131" t="n">
        <v>76600000</v>
      </c>
      <c r="C1136" s="132" t="s">
        <v>213</v>
      </c>
      <c r="D1136" s="133" t="n">
        <v>0</v>
      </c>
      <c r="E1136" s="133" t="n">
        <v>1038898.05</v>
      </c>
      <c r="F1136" s="133" t="n">
        <v>-1038898.05</v>
      </c>
    </row>
    <row r="1137" customFormat="false" ht="17.25" hidden="false" customHeight="true" outlineLevel="0" collapsed="false">
      <c r="A1137" s="130" t="s">
        <v>1712</v>
      </c>
      <c r="B1137" s="131" t="n">
        <v>10100000</v>
      </c>
      <c r="C1137" s="132" t="s">
        <v>1</v>
      </c>
      <c r="D1137" s="133" t="n">
        <v>0</v>
      </c>
      <c r="E1137" s="133" t="n">
        <v>2500000000</v>
      </c>
      <c r="F1137" s="133" t="n">
        <v>-2500000000</v>
      </c>
    </row>
    <row r="1138" customFormat="false" ht="17.25" hidden="false" customHeight="true" outlineLevel="0" collapsed="false">
      <c r="A1138" s="130" t="s">
        <v>1712</v>
      </c>
      <c r="B1138" s="131" t="n">
        <v>10500000</v>
      </c>
      <c r="C1138" s="132" t="s">
        <v>1177</v>
      </c>
      <c r="D1138" s="133" t="n">
        <v>0</v>
      </c>
      <c r="E1138" s="133" t="n">
        <v>4868162581.52</v>
      </c>
      <c r="F1138" s="133" t="n">
        <v>-4868162581.52</v>
      </c>
    </row>
    <row r="1139" customFormat="false" ht="17.25" hidden="false" customHeight="true" outlineLevel="0" collapsed="false">
      <c r="A1139" s="130" t="s">
        <v>1712</v>
      </c>
      <c r="B1139" s="131" t="n">
        <v>11000000</v>
      </c>
      <c r="C1139" s="132" t="s">
        <v>215</v>
      </c>
      <c r="D1139" s="133" t="n">
        <v>0</v>
      </c>
      <c r="E1139" s="133" t="n">
        <v>6319190176.06</v>
      </c>
      <c r="F1139" s="133" t="n">
        <v>-6319190176.06</v>
      </c>
    </row>
    <row r="1140" customFormat="false" ht="17.25" hidden="false" customHeight="true" outlineLevel="0" collapsed="false">
      <c r="A1140" s="130" t="s">
        <v>1712</v>
      </c>
      <c r="B1140" s="131" t="n">
        <v>11900000</v>
      </c>
      <c r="C1140" s="132" t="s">
        <v>1158</v>
      </c>
      <c r="D1140" s="133" t="n">
        <v>44761037.67</v>
      </c>
      <c r="E1140" s="133" t="n">
        <v>0</v>
      </c>
      <c r="F1140" s="133" t="n">
        <v>44761037.67</v>
      </c>
    </row>
    <row r="1141" customFormat="false" ht="17.25" hidden="false" customHeight="true" outlineLevel="0" collapsed="false">
      <c r="A1141" s="130" t="s">
        <v>1712</v>
      </c>
      <c r="B1141" s="131" t="n">
        <v>16100000</v>
      </c>
      <c r="C1141" s="132" t="s">
        <v>216</v>
      </c>
      <c r="D1141" s="133" t="n">
        <v>0</v>
      </c>
      <c r="E1141" s="133" t="n">
        <v>7787144710.24</v>
      </c>
      <c r="F1141" s="133" t="n">
        <v>-7787144710.24</v>
      </c>
    </row>
    <row r="1142" customFormat="false" ht="17.25" hidden="false" customHeight="true" outlineLevel="0" collapsed="false">
      <c r="A1142" s="130" t="s">
        <v>1712</v>
      </c>
      <c r="B1142" s="131" t="n">
        <v>16110000</v>
      </c>
      <c r="C1142" s="132" t="s">
        <v>1179</v>
      </c>
      <c r="D1142" s="133" t="n">
        <v>0</v>
      </c>
      <c r="E1142" s="133" t="n">
        <v>11175588257.54</v>
      </c>
      <c r="F1142" s="133" t="n">
        <v>-11175588257.54</v>
      </c>
    </row>
    <row r="1143" customFormat="false" ht="17.25" hidden="false" customHeight="true" outlineLevel="0" collapsed="false">
      <c r="A1143" s="130" t="s">
        <v>1712</v>
      </c>
      <c r="B1143" s="131" t="n">
        <v>16200000</v>
      </c>
      <c r="C1143" s="132" t="s">
        <v>220</v>
      </c>
      <c r="D1143" s="133" t="n">
        <v>0</v>
      </c>
      <c r="E1143" s="133" t="n">
        <v>5760854726.27</v>
      </c>
      <c r="F1143" s="133" t="n">
        <v>-5760854726.27</v>
      </c>
    </row>
    <row r="1144" customFormat="false" ht="17.25" hidden="false" customHeight="true" outlineLevel="0" collapsed="false">
      <c r="A1144" s="130" t="s">
        <v>1712</v>
      </c>
      <c r="B1144" s="131" t="n">
        <v>16411000</v>
      </c>
      <c r="C1144" s="132" t="s">
        <v>386</v>
      </c>
      <c r="D1144" s="133" t="n">
        <v>0</v>
      </c>
      <c r="E1144" s="133" t="n">
        <v>388469700</v>
      </c>
      <c r="F1144" s="133" t="n">
        <v>-388469700</v>
      </c>
    </row>
    <row r="1145" customFormat="false" ht="17.25" hidden="false" customHeight="true" outlineLevel="0" collapsed="false">
      <c r="A1145" s="130" t="s">
        <v>1712</v>
      </c>
      <c r="B1145" s="131" t="n">
        <v>16412000</v>
      </c>
      <c r="C1145" s="132" t="s">
        <v>390</v>
      </c>
      <c r="D1145" s="133" t="n">
        <v>0</v>
      </c>
      <c r="E1145" s="133" t="n">
        <v>6257607166.02</v>
      </c>
      <c r="F1145" s="133" t="n">
        <v>-6257607166.02</v>
      </c>
    </row>
    <row r="1146" customFormat="false" ht="17.25" hidden="false" customHeight="true" outlineLevel="0" collapsed="false">
      <c r="A1146" s="130" t="s">
        <v>1712</v>
      </c>
      <c r="B1146" s="131" t="n">
        <v>16413000</v>
      </c>
      <c r="C1146" s="132" t="s">
        <v>1655</v>
      </c>
      <c r="D1146" s="133" t="n">
        <v>0</v>
      </c>
      <c r="E1146" s="133" t="n">
        <v>2354450666.99</v>
      </c>
      <c r="F1146" s="133" t="n">
        <v>-2354450666.99</v>
      </c>
    </row>
    <row r="1147" customFormat="false" ht="17.25" hidden="false" customHeight="true" outlineLevel="0" collapsed="false">
      <c r="A1147" s="130" t="s">
        <v>1712</v>
      </c>
      <c r="B1147" s="131" t="n">
        <v>16885000</v>
      </c>
      <c r="C1147" s="132" t="s">
        <v>221</v>
      </c>
      <c r="D1147" s="133" t="n">
        <v>0</v>
      </c>
      <c r="E1147" s="133" t="n">
        <v>47883909.01</v>
      </c>
      <c r="F1147" s="133" t="n">
        <v>-47883909.01</v>
      </c>
    </row>
    <row r="1148" customFormat="false" ht="17.25" hidden="false" customHeight="true" outlineLevel="0" collapsed="false">
      <c r="A1148" s="130" t="s">
        <v>1712</v>
      </c>
      <c r="B1148" s="131" t="n">
        <v>20400000</v>
      </c>
      <c r="C1148" s="132" t="s">
        <v>5</v>
      </c>
      <c r="D1148" s="133" t="n">
        <v>245000</v>
      </c>
      <c r="E1148" s="133" t="n">
        <v>0</v>
      </c>
      <c r="F1148" s="133" t="n">
        <v>245000</v>
      </c>
    </row>
    <row r="1149" customFormat="false" ht="17.25" hidden="false" customHeight="true" outlineLevel="0" collapsed="false">
      <c r="A1149" s="130" t="s">
        <v>1712</v>
      </c>
      <c r="B1149" s="131" t="n">
        <v>21540000</v>
      </c>
      <c r="C1149" s="132" t="s">
        <v>229</v>
      </c>
      <c r="D1149" s="133" t="n">
        <v>2854169515.79</v>
      </c>
      <c r="E1149" s="133" t="n">
        <v>0</v>
      </c>
      <c r="F1149" s="133" t="n">
        <v>2854169515.79</v>
      </c>
    </row>
    <row r="1150" customFormat="false" ht="17.25" hidden="false" customHeight="true" outlineLevel="0" collapsed="false">
      <c r="A1150" s="130" t="s">
        <v>1712</v>
      </c>
      <c r="B1150" s="131" t="n">
        <v>21850000</v>
      </c>
      <c r="C1150" s="132" t="s">
        <v>3025</v>
      </c>
      <c r="D1150" s="133" t="n">
        <v>31925952.67</v>
      </c>
      <c r="E1150" s="133" t="n">
        <v>0</v>
      </c>
      <c r="F1150" s="133" t="n">
        <v>31925952.67</v>
      </c>
    </row>
    <row r="1151" customFormat="false" ht="17.25" hidden="false" customHeight="true" outlineLevel="0" collapsed="false">
      <c r="A1151" s="130" t="s">
        <v>1712</v>
      </c>
      <c r="B1151" s="131" t="n">
        <v>21830000</v>
      </c>
      <c r="C1151" s="132" t="s">
        <v>11</v>
      </c>
      <c r="D1151" s="133" t="n">
        <v>1786806829.88</v>
      </c>
      <c r="E1151" s="133" t="n">
        <v>0</v>
      </c>
      <c r="F1151" s="133" t="n">
        <v>1786806829.88</v>
      </c>
    </row>
    <row r="1152" customFormat="false" ht="17.25" hidden="false" customHeight="true" outlineLevel="0" collapsed="false">
      <c r="A1152" s="130" t="s">
        <v>1712</v>
      </c>
      <c r="B1152" s="131" t="n">
        <v>21110000</v>
      </c>
      <c r="C1152" s="132" t="s">
        <v>225</v>
      </c>
      <c r="D1152" s="133" t="n">
        <v>7327500000</v>
      </c>
      <c r="E1152" s="133" t="n">
        <v>0</v>
      </c>
      <c r="F1152" s="133" t="n">
        <v>7327500000</v>
      </c>
    </row>
    <row r="1153" customFormat="false" ht="17.25" hidden="false" customHeight="true" outlineLevel="0" collapsed="false">
      <c r="A1153" s="130" t="s">
        <v>1712</v>
      </c>
      <c r="B1153" s="131" t="n">
        <v>21200000</v>
      </c>
      <c r="C1153" s="132" t="s">
        <v>225</v>
      </c>
      <c r="D1153" s="133" t="n">
        <v>3177732000</v>
      </c>
      <c r="E1153" s="133" t="n">
        <v>0</v>
      </c>
      <c r="F1153" s="133" t="n">
        <v>3177732000</v>
      </c>
    </row>
    <row r="1154" customFormat="false" ht="17.25" hidden="false" customHeight="true" outlineLevel="0" collapsed="false">
      <c r="A1154" s="130" t="s">
        <v>1712</v>
      </c>
      <c r="B1154" s="131" t="n">
        <v>21310000</v>
      </c>
      <c r="C1154" s="132" t="s">
        <v>3036</v>
      </c>
      <c r="D1154" s="133" t="n">
        <v>10259498000</v>
      </c>
      <c r="E1154" s="133" t="n">
        <v>0</v>
      </c>
      <c r="F1154" s="133" t="n">
        <v>10259498000</v>
      </c>
    </row>
    <row r="1155" customFormat="false" ht="17.25" hidden="false" customHeight="true" outlineLevel="0" collapsed="false">
      <c r="A1155" s="130" t="s">
        <v>1712</v>
      </c>
      <c r="B1155" s="131" t="n">
        <v>21350000</v>
      </c>
      <c r="C1155" s="132" t="s">
        <v>1919</v>
      </c>
      <c r="D1155" s="133" t="n">
        <v>19006608000</v>
      </c>
      <c r="E1155" s="133" t="n">
        <v>0</v>
      </c>
      <c r="F1155" s="133" t="n">
        <v>19006608000</v>
      </c>
    </row>
    <row r="1156" customFormat="false" ht="17.25" hidden="false" customHeight="true" outlineLevel="0" collapsed="false">
      <c r="A1156" s="130" t="s">
        <v>1712</v>
      </c>
      <c r="B1156" s="131" t="n">
        <v>21570000</v>
      </c>
      <c r="C1156" s="132" t="s">
        <v>2115</v>
      </c>
      <c r="D1156" s="133" t="n">
        <v>28210654758.44</v>
      </c>
      <c r="E1156" s="133" t="n">
        <v>0</v>
      </c>
      <c r="F1156" s="133" t="n">
        <v>28210654758.44</v>
      </c>
    </row>
    <row r="1157" customFormat="false" ht="17.25" hidden="false" customHeight="true" outlineLevel="0" collapsed="false">
      <c r="A1157" s="130" t="s">
        <v>1712</v>
      </c>
      <c r="B1157" s="131" t="n">
        <v>21820000</v>
      </c>
      <c r="C1157" s="132" t="s">
        <v>10</v>
      </c>
      <c r="D1157" s="133" t="n">
        <v>19993000</v>
      </c>
      <c r="E1157" s="133" t="n">
        <v>0</v>
      </c>
      <c r="F1157" s="133" t="n">
        <v>19993000</v>
      </c>
    </row>
    <row r="1158" customFormat="false" ht="17.25" hidden="false" customHeight="true" outlineLevel="0" collapsed="false">
      <c r="A1158" s="130" t="s">
        <v>1712</v>
      </c>
      <c r="B1158" s="131" t="n">
        <v>21840000</v>
      </c>
      <c r="C1158" s="132" t="s">
        <v>12</v>
      </c>
      <c r="D1158" s="133" t="n">
        <v>220395377.45</v>
      </c>
      <c r="E1158" s="133" t="n">
        <v>0</v>
      </c>
      <c r="F1158" s="133" t="n">
        <v>220395377.45</v>
      </c>
    </row>
    <row r="1159" customFormat="false" ht="17.25" hidden="false" customHeight="true" outlineLevel="0" collapsed="false">
      <c r="A1159" s="130" t="s">
        <v>1712</v>
      </c>
      <c r="B1159" s="131" t="n">
        <v>21810000</v>
      </c>
      <c r="C1159" s="132" t="s">
        <v>1691</v>
      </c>
      <c r="D1159" s="133" t="n">
        <v>318677455.47</v>
      </c>
      <c r="E1159" s="133" t="n">
        <v>0</v>
      </c>
      <c r="F1159" s="133" t="n">
        <v>318677455.47</v>
      </c>
    </row>
    <row r="1160" customFormat="false" ht="17.25" hidden="false" customHeight="true" outlineLevel="0" collapsed="false">
      <c r="A1160" s="130" t="s">
        <v>1712</v>
      </c>
      <c r="B1160" s="131" t="n">
        <v>23000000</v>
      </c>
      <c r="C1160" s="132" t="s">
        <v>240</v>
      </c>
      <c r="D1160" s="133" t="n">
        <v>2291717541</v>
      </c>
      <c r="E1160" s="133" t="n">
        <v>0</v>
      </c>
      <c r="F1160" s="133" t="n">
        <v>2291717541</v>
      </c>
    </row>
    <row r="1161" customFormat="false" ht="17.25" hidden="false" customHeight="true" outlineLevel="0" collapsed="false">
      <c r="A1161" s="130" t="s">
        <v>1712</v>
      </c>
      <c r="B1161" s="131" t="n">
        <v>27500000</v>
      </c>
      <c r="C1161" s="132" t="s">
        <v>14</v>
      </c>
      <c r="D1161" s="133" t="n">
        <v>10077655.53</v>
      </c>
      <c r="E1161" s="133" t="n">
        <v>0</v>
      </c>
      <c r="F1161" s="133" t="n">
        <v>10077655.53</v>
      </c>
    </row>
    <row r="1162" customFormat="false" ht="17.25" hidden="false" customHeight="true" outlineLevel="0" collapsed="false">
      <c r="A1162" s="130" t="s">
        <v>1712</v>
      </c>
      <c r="B1162" s="131" t="n">
        <v>28040000</v>
      </c>
      <c r="C1162" s="132" t="s">
        <v>239</v>
      </c>
      <c r="D1162" s="133" t="n">
        <v>0</v>
      </c>
      <c r="E1162" s="133" t="n">
        <v>101346.03</v>
      </c>
      <c r="F1162" s="133" t="n">
        <v>-101346.03</v>
      </c>
    </row>
    <row r="1163" customFormat="false" ht="17.25" hidden="false" customHeight="true" outlineLevel="0" collapsed="false">
      <c r="A1163" s="130" t="s">
        <v>1712</v>
      </c>
      <c r="B1163" s="131" t="n">
        <v>28120000</v>
      </c>
      <c r="C1163" s="132" t="s">
        <v>241</v>
      </c>
      <c r="D1163" s="133" t="n">
        <v>0</v>
      </c>
      <c r="E1163" s="133" t="n">
        <v>589403990.14</v>
      </c>
      <c r="F1163" s="133" t="n">
        <v>-589403990.14</v>
      </c>
    </row>
    <row r="1164" customFormat="false" ht="17.25" hidden="false" customHeight="true" outlineLevel="0" collapsed="false">
      <c r="A1164" s="130" t="s">
        <v>1712</v>
      </c>
      <c r="B1164" s="131" t="n">
        <v>28130000</v>
      </c>
      <c r="C1164" s="132" t="s">
        <v>242</v>
      </c>
      <c r="D1164" s="133" t="n">
        <v>0</v>
      </c>
      <c r="E1164" s="133" t="n">
        <v>1837505636.44</v>
      </c>
      <c r="F1164" s="133" t="n">
        <v>-1837505636.44</v>
      </c>
    </row>
    <row r="1165" customFormat="false" ht="17.25" hidden="false" customHeight="true" outlineLevel="0" collapsed="false">
      <c r="A1165" s="130" t="s">
        <v>1712</v>
      </c>
      <c r="B1165" s="131" t="n">
        <v>28131000</v>
      </c>
      <c r="C1165" s="132" t="s">
        <v>3037</v>
      </c>
      <c r="D1165" s="133" t="n">
        <v>0</v>
      </c>
      <c r="E1165" s="133" t="n">
        <v>1409672881.92</v>
      </c>
      <c r="F1165" s="133" t="n">
        <v>-1409672881.92</v>
      </c>
    </row>
    <row r="1166" customFormat="false" ht="17.25" hidden="false" customHeight="true" outlineLevel="0" collapsed="false">
      <c r="A1166" s="130" t="s">
        <v>1712</v>
      </c>
      <c r="B1166" s="131" t="n">
        <v>28154000</v>
      </c>
      <c r="C1166" s="132" t="s">
        <v>248</v>
      </c>
      <c r="D1166" s="133" t="n">
        <v>0</v>
      </c>
      <c r="E1166" s="133" t="n">
        <v>3048225355.17</v>
      </c>
      <c r="F1166" s="133" t="n">
        <v>-3048225355.17</v>
      </c>
    </row>
    <row r="1167" customFormat="false" ht="17.25" hidden="false" customHeight="true" outlineLevel="0" collapsed="false">
      <c r="A1167" s="130" t="s">
        <v>1712</v>
      </c>
      <c r="B1167" s="131" t="n">
        <v>28156000</v>
      </c>
      <c r="C1167" s="132" t="s">
        <v>1690</v>
      </c>
      <c r="D1167" s="133" t="n">
        <v>0</v>
      </c>
      <c r="E1167" s="133" t="n">
        <v>714861285.35</v>
      </c>
      <c r="F1167" s="133" t="n">
        <v>-714861285.35</v>
      </c>
    </row>
    <row r="1168" customFormat="false" ht="17.25" hidden="false" customHeight="true" outlineLevel="0" collapsed="false">
      <c r="A1168" s="130" t="s">
        <v>1712</v>
      </c>
      <c r="B1168" s="131" t="n">
        <v>28157000</v>
      </c>
      <c r="C1168" s="132" t="s">
        <v>2121</v>
      </c>
      <c r="D1168" s="133" t="n">
        <v>0</v>
      </c>
      <c r="E1168" s="133" t="n">
        <v>3334715224.35</v>
      </c>
      <c r="F1168" s="133" t="n">
        <v>-3334715224.35</v>
      </c>
    </row>
    <row r="1169" customFormat="false" ht="17.25" hidden="false" customHeight="true" outlineLevel="0" collapsed="false">
      <c r="A1169" s="130" t="s">
        <v>1712</v>
      </c>
      <c r="B1169" s="131" t="n">
        <v>28181000</v>
      </c>
      <c r="C1169" s="132" t="s">
        <v>3026</v>
      </c>
      <c r="D1169" s="133" t="n">
        <v>0</v>
      </c>
      <c r="E1169" s="133" t="n">
        <v>27832472.32</v>
      </c>
      <c r="F1169" s="133" t="n">
        <v>-27832472.32</v>
      </c>
    </row>
    <row r="1170" customFormat="false" ht="17.25" hidden="false" customHeight="true" outlineLevel="0" collapsed="false">
      <c r="A1170" s="130" t="s">
        <v>1712</v>
      </c>
      <c r="B1170" s="131" t="n">
        <v>28182000</v>
      </c>
      <c r="C1170" s="132" t="s">
        <v>17</v>
      </c>
      <c r="D1170" s="133" t="n">
        <v>0</v>
      </c>
      <c r="E1170" s="133" t="n">
        <v>2704759.9</v>
      </c>
      <c r="F1170" s="133" t="n">
        <v>-2704759.9</v>
      </c>
    </row>
    <row r="1171" customFormat="false" ht="17.25" hidden="false" customHeight="true" outlineLevel="0" collapsed="false">
      <c r="A1171" s="130" t="s">
        <v>1712</v>
      </c>
      <c r="B1171" s="131" t="n">
        <v>28183000</v>
      </c>
      <c r="C1171" s="132" t="s">
        <v>18</v>
      </c>
      <c r="D1171" s="133" t="n">
        <v>0</v>
      </c>
      <c r="E1171" s="133" t="n">
        <v>801850307.43</v>
      </c>
      <c r="F1171" s="133" t="n">
        <v>-801850307.43</v>
      </c>
    </row>
    <row r="1172" customFormat="false" ht="17.25" hidden="false" customHeight="true" outlineLevel="0" collapsed="false">
      <c r="A1172" s="130" t="s">
        <v>1712</v>
      </c>
      <c r="B1172" s="131" t="n">
        <v>28184000</v>
      </c>
      <c r="C1172" s="132" t="s">
        <v>19</v>
      </c>
      <c r="D1172" s="133" t="n">
        <v>0</v>
      </c>
      <c r="E1172" s="133" t="n">
        <v>107942450.11</v>
      </c>
      <c r="F1172" s="133" t="n">
        <v>-107942450.11</v>
      </c>
    </row>
    <row r="1173" customFormat="false" ht="17.25" hidden="false" customHeight="true" outlineLevel="0" collapsed="false">
      <c r="A1173" s="130" t="s">
        <v>1712</v>
      </c>
      <c r="B1173" s="131" t="n">
        <v>28185000</v>
      </c>
      <c r="C1173" s="132" t="s">
        <v>2489</v>
      </c>
      <c r="D1173" s="133" t="n">
        <v>0</v>
      </c>
      <c r="E1173" s="133" t="n">
        <v>5696162.9</v>
      </c>
      <c r="F1173" s="133" t="n">
        <v>-5696162.9</v>
      </c>
    </row>
    <row r="1174" customFormat="false" ht="17.25" hidden="false" customHeight="true" outlineLevel="0" collapsed="false">
      <c r="A1174" s="130" t="s">
        <v>1712</v>
      </c>
      <c r="B1174" s="131" t="n">
        <v>31000000</v>
      </c>
      <c r="C1174" s="132" t="s">
        <v>251</v>
      </c>
      <c r="D1174" s="133" t="n">
        <v>54186143239.27</v>
      </c>
      <c r="E1174" s="133" t="n">
        <v>0</v>
      </c>
      <c r="F1174" s="133" t="n">
        <v>54186143239.27</v>
      </c>
    </row>
    <row r="1175" customFormat="false" ht="17.25" hidden="false" customHeight="true" outlineLevel="0" collapsed="false">
      <c r="A1175" s="130" t="s">
        <v>1712</v>
      </c>
      <c r="B1175" s="131" t="n">
        <v>39500000</v>
      </c>
      <c r="C1175" s="132" t="s">
        <v>1257</v>
      </c>
      <c r="D1175" s="133" t="n">
        <v>0</v>
      </c>
      <c r="E1175" s="133" t="n">
        <v>66200000</v>
      </c>
      <c r="F1175" s="133" t="n">
        <v>-66200000</v>
      </c>
    </row>
    <row r="1176" customFormat="false" ht="17.25" hidden="false" customHeight="true" outlineLevel="0" collapsed="false">
      <c r="A1176" s="130" t="s">
        <v>1712</v>
      </c>
      <c r="B1176" s="131" t="n">
        <v>40110000</v>
      </c>
      <c r="C1176" s="132" t="s">
        <v>21</v>
      </c>
      <c r="D1176" s="133" t="n">
        <v>0</v>
      </c>
      <c r="E1176" s="133" t="n">
        <v>3505901421.29</v>
      </c>
      <c r="F1176" s="133" t="n">
        <v>-3505901421.29</v>
      </c>
    </row>
    <row r="1177" customFormat="false" ht="17.25" hidden="false" customHeight="true" outlineLevel="0" collapsed="false">
      <c r="A1177" s="130" t="s">
        <v>1712</v>
      </c>
      <c r="B1177" s="131" t="n">
        <v>40120000</v>
      </c>
      <c r="C1177" s="132" t="s">
        <v>23</v>
      </c>
      <c r="D1177" s="133" t="n">
        <v>0</v>
      </c>
      <c r="E1177" s="133" t="n">
        <v>53375427427.36</v>
      </c>
      <c r="F1177" s="133" t="n">
        <v>-53375427427.36</v>
      </c>
    </row>
    <row r="1178" customFormat="false" ht="17.25" hidden="false" customHeight="true" outlineLevel="0" collapsed="false">
      <c r="A1178" s="130" t="s">
        <v>1712</v>
      </c>
      <c r="B1178" s="131" t="n">
        <v>40310000</v>
      </c>
      <c r="C1178" s="132" t="s">
        <v>254</v>
      </c>
      <c r="D1178" s="133" t="n">
        <v>209236.39</v>
      </c>
      <c r="E1178" s="133" t="n">
        <v>0</v>
      </c>
      <c r="F1178" s="133" t="n">
        <v>209236.39</v>
      </c>
    </row>
    <row r="1179" customFormat="false" ht="17.25" hidden="false" customHeight="true" outlineLevel="0" collapsed="false">
      <c r="A1179" s="130" t="s">
        <v>1712</v>
      </c>
      <c r="B1179" s="131" t="n">
        <v>40400000</v>
      </c>
      <c r="C1179" s="132" t="s">
        <v>257</v>
      </c>
      <c r="D1179" s="133" t="n">
        <v>0</v>
      </c>
      <c r="E1179" s="133" t="n">
        <v>9474905674.26</v>
      </c>
      <c r="F1179" s="133" t="n">
        <v>-9474905674.26</v>
      </c>
    </row>
    <row r="1180" customFormat="false" ht="17.25" hidden="false" customHeight="true" outlineLevel="0" collapsed="false">
      <c r="A1180" s="130" t="s">
        <v>1712</v>
      </c>
      <c r="B1180" s="131" t="n">
        <v>40800000</v>
      </c>
      <c r="C1180" s="132" t="s">
        <v>26</v>
      </c>
      <c r="D1180" s="133" t="n">
        <v>0</v>
      </c>
      <c r="E1180" s="133" t="n">
        <v>2840834.17</v>
      </c>
      <c r="F1180" s="133" t="n">
        <v>-2840834.17</v>
      </c>
    </row>
    <row r="1181" customFormat="false" ht="17.25" hidden="false" customHeight="true" outlineLevel="0" collapsed="false">
      <c r="A1181" s="130" t="s">
        <v>1712</v>
      </c>
      <c r="B1181" s="131" t="n">
        <v>40910000</v>
      </c>
      <c r="C1181" s="132" t="s">
        <v>2945</v>
      </c>
      <c r="D1181" s="133" t="n">
        <v>595873281.02</v>
      </c>
      <c r="E1181" s="133" t="n">
        <v>0</v>
      </c>
      <c r="F1181" s="133" t="n">
        <v>595873281.02</v>
      </c>
    </row>
    <row r="1182" customFormat="false" ht="17.25" hidden="false" customHeight="true" outlineLevel="0" collapsed="false">
      <c r="A1182" s="130" t="s">
        <v>1712</v>
      </c>
      <c r="B1182" s="131" t="n">
        <v>41100000</v>
      </c>
      <c r="C1182" s="132" t="s">
        <v>28</v>
      </c>
      <c r="D1182" s="133" t="n">
        <v>6401840003.62</v>
      </c>
      <c r="E1182" s="133" t="n">
        <v>0</v>
      </c>
      <c r="F1182" s="133" t="n">
        <v>6401840003.62</v>
      </c>
    </row>
    <row r="1183" customFormat="false" ht="17.25" hidden="false" customHeight="true" outlineLevel="0" collapsed="false">
      <c r="A1183" s="130" t="s">
        <v>1712</v>
      </c>
      <c r="B1183" s="131" t="n">
        <v>41110000</v>
      </c>
      <c r="C1183" s="132" t="s">
        <v>271</v>
      </c>
      <c r="D1183" s="133" t="n">
        <v>395942160</v>
      </c>
      <c r="E1183" s="133" t="n">
        <v>0</v>
      </c>
      <c r="F1183" s="133" t="n">
        <v>395942160</v>
      </c>
    </row>
    <row r="1184" customFormat="false" ht="17.25" hidden="false" customHeight="true" outlineLevel="0" collapsed="false">
      <c r="A1184" s="130" t="s">
        <v>1712</v>
      </c>
      <c r="B1184" s="131" t="n">
        <v>41600000</v>
      </c>
      <c r="C1184" s="132" t="s">
        <v>265</v>
      </c>
      <c r="D1184" s="133" t="n">
        <v>42500004</v>
      </c>
      <c r="E1184" s="133" t="n">
        <v>0</v>
      </c>
      <c r="F1184" s="133" t="n">
        <v>42500004</v>
      </c>
    </row>
    <row r="1185" customFormat="false" ht="17.25" hidden="false" customHeight="true" outlineLevel="0" collapsed="false">
      <c r="A1185" s="130" t="s">
        <v>1712</v>
      </c>
      <c r="B1185" s="131" t="n">
        <v>41910000</v>
      </c>
      <c r="C1185" s="132" t="s">
        <v>267</v>
      </c>
      <c r="D1185" s="133" t="n">
        <v>0</v>
      </c>
      <c r="E1185" s="133" t="n">
        <v>4885918000</v>
      </c>
      <c r="F1185" s="133" t="n">
        <v>-4885918000</v>
      </c>
    </row>
    <row r="1186" customFormat="false" ht="17.25" hidden="false" customHeight="true" outlineLevel="0" collapsed="false">
      <c r="A1186" s="130" t="s">
        <v>1712</v>
      </c>
      <c r="B1186" s="131" t="n">
        <v>42100000</v>
      </c>
      <c r="C1186" s="132" t="s">
        <v>277</v>
      </c>
      <c r="D1186" s="133" t="n">
        <v>12767000</v>
      </c>
      <c r="E1186" s="133" t="n">
        <v>0</v>
      </c>
      <c r="F1186" s="133" t="n">
        <v>12767000</v>
      </c>
    </row>
    <row r="1187" customFormat="false" ht="17.25" hidden="false" customHeight="true" outlineLevel="0" collapsed="false">
      <c r="A1187" s="130" t="s">
        <v>1712</v>
      </c>
      <c r="B1187" s="131" t="n">
        <v>42520000</v>
      </c>
      <c r="C1187" s="132" t="s">
        <v>272</v>
      </c>
      <c r="D1187" s="133" t="n">
        <v>5000000</v>
      </c>
      <c r="E1187" s="133" t="n">
        <v>0</v>
      </c>
      <c r="F1187" s="133" t="n">
        <v>5000000</v>
      </c>
    </row>
    <row r="1188" customFormat="false" ht="17.25" hidden="false" customHeight="true" outlineLevel="0" collapsed="false">
      <c r="A1188" s="130" t="s">
        <v>1712</v>
      </c>
      <c r="B1188" s="131" t="n">
        <v>42800000</v>
      </c>
      <c r="C1188" s="132" t="s">
        <v>274</v>
      </c>
      <c r="D1188" s="133" t="n">
        <v>0</v>
      </c>
      <c r="E1188" s="133" t="n">
        <v>55050715.91</v>
      </c>
      <c r="F1188" s="133" t="n">
        <v>-55050715.91</v>
      </c>
    </row>
    <row r="1189" customFormat="false" ht="17.25" hidden="false" customHeight="true" outlineLevel="0" collapsed="false">
      <c r="A1189" s="130" t="s">
        <v>1712</v>
      </c>
      <c r="B1189" s="131" t="n">
        <v>43100000</v>
      </c>
      <c r="C1189" s="132" t="s">
        <v>35</v>
      </c>
      <c r="D1189" s="133" t="n">
        <v>0</v>
      </c>
      <c r="E1189" s="133" t="n">
        <v>30594917.74</v>
      </c>
      <c r="F1189" s="133" t="n">
        <v>-30594917.74</v>
      </c>
    </row>
    <row r="1190" customFormat="false" ht="17.25" hidden="false" customHeight="true" outlineLevel="0" collapsed="false">
      <c r="A1190" s="130" t="s">
        <v>1712</v>
      </c>
      <c r="B1190" s="131" t="n">
        <v>43110000</v>
      </c>
      <c r="C1190" s="132" t="s">
        <v>275</v>
      </c>
      <c r="D1190" s="133" t="n">
        <v>0</v>
      </c>
      <c r="E1190" s="133" t="n">
        <v>120000</v>
      </c>
      <c r="F1190" s="133" t="n">
        <v>-120000</v>
      </c>
    </row>
    <row r="1191" customFormat="false" ht="17.25" hidden="false" customHeight="true" outlineLevel="0" collapsed="false">
      <c r="A1191" s="130" t="s">
        <v>1712</v>
      </c>
      <c r="B1191" s="131" t="n">
        <v>43200000</v>
      </c>
      <c r="C1191" s="132" t="s">
        <v>37</v>
      </c>
      <c r="D1191" s="133" t="n">
        <v>0</v>
      </c>
      <c r="E1191" s="133" t="n">
        <v>1416900.51</v>
      </c>
      <c r="F1191" s="133" t="n">
        <v>-1416900.51</v>
      </c>
    </row>
    <row r="1192" customFormat="false" ht="17.25" hidden="false" customHeight="true" outlineLevel="0" collapsed="false">
      <c r="A1192" s="130" t="s">
        <v>1712</v>
      </c>
      <c r="B1192" s="131" t="n">
        <v>43220000</v>
      </c>
      <c r="C1192" s="132" t="s">
        <v>607</v>
      </c>
      <c r="D1192" s="133" t="n">
        <v>0</v>
      </c>
      <c r="E1192" s="133" t="n">
        <v>17439600.23</v>
      </c>
      <c r="F1192" s="133" t="n">
        <v>-17439600.23</v>
      </c>
    </row>
    <row r="1193" customFormat="false" ht="17.25" hidden="false" customHeight="true" outlineLevel="0" collapsed="false">
      <c r="A1193" s="130" t="s">
        <v>1712</v>
      </c>
      <c r="B1193" s="131" t="n">
        <v>43300000</v>
      </c>
      <c r="C1193" s="132" t="s">
        <v>38</v>
      </c>
      <c r="D1193" s="133" t="n">
        <v>0</v>
      </c>
      <c r="E1193" s="133" t="n">
        <v>2185351.2</v>
      </c>
      <c r="F1193" s="133" t="n">
        <v>-2185351.2</v>
      </c>
    </row>
    <row r="1194" customFormat="false" ht="17.25" hidden="false" customHeight="true" outlineLevel="0" collapsed="false">
      <c r="A1194" s="130" t="s">
        <v>1712</v>
      </c>
      <c r="B1194" s="131" t="n">
        <v>44100000</v>
      </c>
      <c r="C1194" s="132" t="s">
        <v>40</v>
      </c>
      <c r="D1194" s="133" t="n">
        <v>0</v>
      </c>
      <c r="E1194" s="133" t="n">
        <v>9830606.02</v>
      </c>
      <c r="F1194" s="133" t="n">
        <v>-9830606.02</v>
      </c>
    </row>
    <row r="1195" customFormat="false" ht="17.25" hidden="false" customHeight="true" outlineLevel="0" collapsed="false">
      <c r="A1195" s="130" t="s">
        <v>1712</v>
      </c>
      <c r="B1195" s="131" t="n">
        <v>44300000</v>
      </c>
      <c r="C1195" s="132" t="s">
        <v>279</v>
      </c>
      <c r="D1195" s="133" t="n">
        <v>1589557097.1</v>
      </c>
      <c r="E1195" s="133" t="n">
        <v>0</v>
      </c>
      <c r="F1195" s="133" t="n">
        <v>1589557097.1</v>
      </c>
    </row>
    <row r="1196" customFormat="false" ht="17.25" hidden="false" customHeight="true" outlineLevel="0" collapsed="false">
      <c r="A1196" s="130" t="s">
        <v>1712</v>
      </c>
      <c r="B1196" s="131" t="n">
        <v>44400000</v>
      </c>
      <c r="C1196" s="132" t="s">
        <v>281</v>
      </c>
      <c r="D1196" s="133" t="n">
        <v>0</v>
      </c>
      <c r="E1196" s="133" t="n">
        <v>863700</v>
      </c>
      <c r="F1196" s="133" t="n">
        <v>-863700</v>
      </c>
    </row>
    <row r="1197" customFormat="false" ht="17.25" hidden="false" customHeight="true" outlineLevel="0" collapsed="false">
      <c r="A1197" s="130" t="s">
        <v>1712</v>
      </c>
      <c r="B1197" s="131" t="n">
        <v>44410000</v>
      </c>
      <c r="C1197" s="132" t="s">
        <v>282</v>
      </c>
      <c r="D1197" s="133" t="n">
        <v>0</v>
      </c>
      <c r="E1197" s="133" t="n">
        <v>1880708851.18601</v>
      </c>
      <c r="F1197" s="133" t="n">
        <v>-1880708851.18601</v>
      </c>
    </row>
    <row r="1198" customFormat="false" ht="17.25" hidden="false" customHeight="true" outlineLevel="0" collapsed="false">
      <c r="A1198" s="130" t="s">
        <v>1712</v>
      </c>
      <c r="B1198" s="131" t="n">
        <v>44420000</v>
      </c>
      <c r="C1198" s="132" t="s">
        <v>294</v>
      </c>
      <c r="D1198" s="133" t="n">
        <v>0</v>
      </c>
      <c r="E1198" s="133" t="n">
        <v>39362625</v>
      </c>
      <c r="F1198" s="133" t="n">
        <v>-39362625</v>
      </c>
    </row>
    <row r="1199" customFormat="false" ht="17.25" hidden="false" customHeight="true" outlineLevel="0" collapsed="false">
      <c r="A1199" s="130" t="s">
        <v>1712</v>
      </c>
      <c r="B1199" s="131" t="n">
        <v>44430000</v>
      </c>
      <c r="C1199" s="132" t="s">
        <v>295</v>
      </c>
      <c r="D1199" s="133" t="n">
        <v>0</v>
      </c>
      <c r="E1199" s="133" t="n">
        <v>19681312.5</v>
      </c>
      <c r="F1199" s="133" t="n">
        <v>-19681312.5</v>
      </c>
    </row>
    <row r="1200" customFormat="false" ht="17.25" hidden="false" customHeight="true" outlineLevel="0" collapsed="false">
      <c r="A1200" s="130" t="s">
        <v>1712</v>
      </c>
      <c r="B1200" s="131" t="n">
        <v>44550000</v>
      </c>
      <c r="C1200" s="132" t="s">
        <v>46</v>
      </c>
      <c r="D1200" s="133" t="n">
        <v>3818970628.7</v>
      </c>
      <c r="E1200" s="133" t="n">
        <v>0</v>
      </c>
      <c r="F1200" s="133" t="n">
        <v>3818970628.7</v>
      </c>
    </row>
    <row r="1201" customFormat="false" ht="17.25" hidden="false" customHeight="true" outlineLevel="0" collapsed="false">
      <c r="A1201" s="130" t="s">
        <v>1712</v>
      </c>
      <c r="B1201" s="131" t="n">
        <v>44562000</v>
      </c>
      <c r="C1201" s="132" t="s">
        <v>47</v>
      </c>
      <c r="D1201" s="133" t="n">
        <v>6648127.89</v>
      </c>
      <c r="E1201" s="133" t="n">
        <v>0</v>
      </c>
      <c r="F1201" s="133" t="n">
        <v>6648127.89</v>
      </c>
    </row>
    <row r="1202" customFormat="false" ht="17.25" hidden="false" customHeight="true" outlineLevel="0" collapsed="false">
      <c r="A1202" s="130" t="s">
        <v>1712</v>
      </c>
      <c r="B1202" s="131" t="n">
        <v>44564000</v>
      </c>
      <c r="C1202" s="132" t="s">
        <v>49</v>
      </c>
      <c r="D1202" s="133" t="n">
        <v>207029019.89</v>
      </c>
      <c r="E1202" s="133" t="n">
        <v>0</v>
      </c>
      <c r="F1202" s="133" t="n">
        <v>207029019.89</v>
      </c>
    </row>
    <row r="1203" customFormat="false" ht="17.25" hidden="false" customHeight="true" outlineLevel="0" collapsed="false">
      <c r="A1203" s="130" t="s">
        <v>1712</v>
      </c>
      <c r="B1203" s="131" t="n">
        <v>44576000</v>
      </c>
      <c r="C1203" s="132" t="s">
        <v>621</v>
      </c>
      <c r="D1203" s="133" t="n">
        <v>0</v>
      </c>
      <c r="E1203" s="133" t="n">
        <v>26118583.33</v>
      </c>
      <c r="F1203" s="133" t="n">
        <v>-26118583.33</v>
      </c>
    </row>
    <row r="1204" customFormat="false" ht="17.25" hidden="false" customHeight="true" outlineLevel="0" collapsed="false">
      <c r="A1204" s="130" t="s">
        <v>1712</v>
      </c>
      <c r="B1204" s="131" t="n">
        <v>45510000</v>
      </c>
      <c r="C1204" s="132" t="s">
        <v>53</v>
      </c>
      <c r="D1204" s="133" t="n">
        <v>0</v>
      </c>
      <c r="E1204" s="133" t="n">
        <v>1585486200</v>
      </c>
      <c r="F1204" s="133" t="n">
        <v>-1585486200</v>
      </c>
    </row>
    <row r="1205" customFormat="false" ht="17.25" hidden="false" customHeight="true" outlineLevel="0" collapsed="false">
      <c r="A1205" s="130" t="s">
        <v>1712</v>
      </c>
      <c r="B1205" s="131" t="n">
        <v>45520000</v>
      </c>
      <c r="C1205" s="132" t="s">
        <v>119</v>
      </c>
      <c r="D1205" s="133" t="n">
        <v>0</v>
      </c>
      <c r="E1205" s="133" t="n">
        <v>363219110.75</v>
      </c>
      <c r="F1205" s="133" t="n">
        <v>-363219110.75</v>
      </c>
    </row>
    <row r="1206" customFormat="false" ht="17.25" hidden="false" customHeight="true" outlineLevel="0" collapsed="false">
      <c r="A1206" s="130" t="s">
        <v>1712</v>
      </c>
      <c r="B1206" s="131" t="n">
        <v>45530000</v>
      </c>
      <c r="C1206" s="132" t="s">
        <v>102</v>
      </c>
      <c r="D1206" s="133" t="n">
        <v>0</v>
      </c>
      <c r="E1206" s="133" t="n">
        <v>32148043.77</v>
      </c>
      <c r="F1206" s="133" t="n">
        <v>-32148043.77</v>
      </c>
    </row>
    <row r="1207" customFormat="false" ht="17.25" hidden="false" customHeight="true" outlineLevel="0" collapsed="false">
      <c r="A1207" s="130" t="s">
        <v>1712</v>
      </c>
      <c r="B1207" s="131" t="n">
        <v>45540000</v>
      </c>
      <c r="C1207" s="132" t="s">
        <v>776</v>
      </c>
      <c r="D1207" s="133" t="n">
        <v>0</v>
      </c>
      <c r="E1207" s="133" t="n">
        <v>18670943.67</v>
      </c>
      <c r="F1207" s="133" t="n">
        <v>-18670943.67</v>
      </c>
    </row>
    <row r="1208" customFormat="false" ht="17.25" hidden="false" customHeight="true" outlineLevel="0" collapsed="false">
      <c r="A1208" s="130" t="s">
        <v>1712</v>
      </c>
      <c r="B1208" s="131" t="n">
        <v>45550000</v>
      </c>
      <c r="C1208" s="132" t="s">
        <v>777</v>
      </c>
      <c r="D1208" s="133" t="n">
        <v>0</v>
      </c>
      <c r="E1208" s="133" t="n">
        <v>167588766.54</v>
      </c>
      <c r="F1208" s="133" t="n">
        <v>-167588766.54</v>
      </c>
    </row>
    <row r="1209" customFormat="false" ht="17.25" hidden="false" customHeight="true" outlineLevel="0" collapsed="false">
      <c r="A1209" s="130" t="s">
        <v>1712</v>
      </c>
      <c r="B1209" s="131" t="n">
        <v>46600000</v>
      </c>
      <c r="C1209" s="132" t="s">
        <v>290</v>
      </c>
      <c r="D1209" s="133" t="n">
        <v>67857555.86</v>
      </c>
      <c r="E1209" s="133" t="n">
        <v>0</v>
      </c>
      <c r="F1209" s="133" t="n">
        <v>67857555.86</v>
      </c>
    </row>
    <row r="1210" customFormat="false" ht="17.25" hidden="false" customHeight="true" outlineLevel="0" collapsed="false">
      <c r="A1210" s="130" t="s">
        <v>1712</v>
      </c>
      <c r="B1210" s="131" t="n">
        <v>46700002</v>
      </c>
      <c r="C1210" s="132" t="s">
        <v>120</v>
      </c>
      <c r="D1210" s="133" t="n">
        <v>0</v>
      </c>
      <c r="E1210" s="133" t="n">
        <v>1070655718</v>
      </c>
      <c r="F1210" s="133" t="n">
        <v>-1070655718</v>
      </c>
    </row>
    <row r="1211" customFormat="false" ht="17.25" hidden="false" customHeight="true" outlineLevel="0" collapsed="false">
      <c r="A1211" s="130" t="s">
        <v>1712</v>
      </c>
      <c r="B1211" s="131" t="n">
        <v>46700004</v>
      </c>
      <c r="C1211" s="132" t="s">
        <v>119</v>
      </c>
      <c r="D1211" s="133" t="n">
        <v>0</v>
      </c>
      <c r="E1211" s="133" t="n">
        <v>120000000</v>
      </c>
      <c r="F1211" s="133" t="n">
        <v>-120000000</v>
      </c>
    </row>
    <row r="1212" customFormat="false" ht="17.25" hidden="false" customHeight="true" outlineLevel="0" collapsed="false">
      <c r="A1212" s="130" t="s">
        <v>1712</v>
      </c>
      <c r="B1212" s="131" t="n">
        <v>46710070</v>
      </c>
      <c r="C1212" s="132" t="s">
        <v>2265</v>
      </c>
      <c r="D1212" s="133" t="n">
        <v>0</v>
      </c>
      <c r="E1212" s="133" t="n">
        <v>4454871.94</v>
      </c>
      <c r="F1212" s="133" t="n">
        <v>-4454871.94</v>
      </c>
    </row>
    <row r="1213" customFormat="false" ht="17.25" hidden="false" customHeight="true" outlineLevel="0" collapsed="false">
      <c r="A1213" s="130" t="s">
        <v>1712</v>
      </c>
      <c r="B1213" s="131" t="n">
        <v>48600000</v>
      </c>
      <c r="C1213" s="132" t="s">
        <v>132</v>
      </c>
      <c r="D1213" s="133" t="n">
        <v>344198780.12</v>
      </c>
      <c r="E1213" s="133" t="n">
        <v>0</v>
      </c>
      <c r="F1213" s="133" t="n">
        <v>344198780.12</v>
      </c>
    </row>
    <row r="1214" customFormat="false" ht="17.25" hidden="false" customHeight="true" outlineLevel="0" collapsed="false">
      <c r="A1214" s="130" t="s">
        <v>1712</v>
      </c>
      <c r="B1214" s="131" t="n">
        <v>49100000</v>
      </c>
      <c r="C1214" s="132" t="s">
        <v>313</v>
      </c>
      <c r="D1214" s="133" t="n">
        <v>0</v>
      </c>
      <c r="E1214" s="133" t="n">
        <v>42500004</v>
      </c>
      <c r="F1214" s="133" t="n">
        <v>-42500004</v>
      </c>
    </row>
    <row r="1215" customFormat="false" ht="17.25" hidden="false" customHeight="true" outlineLevel="0" collapsed="false">
      <c r="A1215" s="130" t="s">
        <v>1712</v>
      </c>
      <c r="B1215" s="131" t="n">
        <v>51211000</v>
      </c>
      <c r="C1215" s="132" t="s">
        <v>321</v>
      </c>
      <c r="D1215" s="133" t="n">
        <v>256236454.43</v>
      </c>
      <c r="E1215" s="133" t="n">
        <v>0</v>
      </c>
      <c r="F1215" s="133" t="n">
        <v>256236454.43</v>
      </c>
    </row>
    <row r="1216" customFormat="false" ht="17.25" hidden="false" customHeight="true" outlineLevel="0" collapsed="false">
      <c r="A1216" s="130" t="s">
        <v>1712</v>
      </c>
      <c r="B1216" s="131" t="n">
        <v>51211100</v>
      </c>
      <c r="C1216" s="132" t="s">
        <v>2129</v>
      </c>
      <c r="D1216" s="133" t="n">
        <v>0</v>
      </c>
      <c r="E1216" s="133" t="n">
        <v>56505168.9</v>
      </c>
      <c r="F1216" s="133" t="n">
        <v>-56505168.9</v>
      </c>
    </row>
    <row r="1217" customFormat="false" ht="17.25" hidden="false" customHeight="true" outlineLevel="0" collapsed="false">
      <c r="A1217" s="130" t="s">
        <v>1712</v>
      </c>
      <c r="B1217" s="131" t="n">
        <v>51221000</v>
      </c>
      <c r="C1217" s="132" t="s">
        <v>323</v>
      </c>
      <c r="D1217" s="133" t="n">
        <v>7501285.54</v>
      </c>
      <c r="E1217" s="133" t="n">
        <v>0</v>
      </c>
      <c r="F1217" s="133" t="n">
        <v>7501285.54</v>
      </c>
    </row>
    <row r="1218" customFormat="false" ht="17.25" hidden="false" customHeight="true" outlineLevel="0" collapsed="false">
      <c r="A1218" s="130" t="s">
        <v>1712</v>
      </c>
      <c r="B1218" s="131" t="n">
        <v>51231000</v>
      </c>
      <c r="C1218" s="132" t="s">
        <v>325</v>
      </c>
      <c r="D1218" s="133" t="n">
        <v>40133473.51</v>
      </c>
      <c r="E1218" s="133" t="n">
        <v>0</v>
      </c>
      <c r="F1218" s="133" t="n">
        <v>40133473.51</v>
      </c>
    </row>
    <row r="1219" customFormat="false" ht="17.25" hidden="false" customHeight="true" outlineLevel="0" collapsed="false">
      <c r="A1219" s="130" t="s">
        <v>1712</v>
      </c>
      <c r="B1219" s="131" t="n">
        <v>53100000</v>
      </c>
      <c r="C1219" s="132" t="s">
        <v>2741</v>
      </c>
      <c r="D1219" s="133" t="n">
        <v>6520</v>
      </c>
      <c r="E1219" s="133" t="n">
        <v>0</v>
      </c>
      <c r="F1219" s="133" t="n">
        <v>6520</v>
      </c>
    </row>
    <row r="1220" customFormat="false" ht="17.25" hidden="false" customHeight="true" outlineLevel="0" collapsed="false">
      <c r="A1220" s="130" t="s">
        <v>1712</v>
      </c>
      <c r="B1220" s="131" t="n">
        <v>53300000</v>
      </c>
      <c r="C1220" s="132" t="s">
        <v>329</v>
      </c>
      <c r="D1220" s="133" t="n">
        <v>165</v>
      </c>
      <c r="E1220" s="133" t="n">
        <v>0</v>
      </c>
      <c r="F1220" s="133" t="n">
        <v>165</v>
      </c>
    </row>
    <row r="1221" customFormat="false" ht="17.25" hidden="false" customHeight="true" outlineLevel="0" collapsed="false">
      <c r="A1221" s="130" t="s">
        <v>1712</v>
      </c>
      <c r="B1221" s="131" t="n">
        <v>53400000</v>
      </c>
      <c r="C1221" s="132" t="s">
        <v>3038</v>
      </c>
      <c r="D1221" s="133" t="n">
        <v>167758</v>
      </c>
      <c r="E1221" s="133" t="n">
        <v>0</v>
      </c>
      <c r="F1221" s="133" t="n">
        <v>167758</v>
      </c>
    </row>
    <row r="1222" customFormat="false" ht="17.25" hidden="false" customHeight="true" outlineLevel="0" collapsed="false">
      <c r="A1222" s="130" t="s">
        <v>1712</v>
      </c>
      <c r="B1222" s="131" t="n">
        <v>53600000</v>
      </c>
      <c r="C1222" s="132" t="s">
        <v>1171</v>
      </c>
      <c r="D1222" s="133" t="n">
        <v>1682254.17</v>
      </c>
      <c r="E1222" s="133" t="n">
        <v>0</v>
      </c>
      <c r="F1222" s="133" t="n">
        <v>1682254.17</v>
      </c>
    </row>
    <row r="1223" customFormat="false" ht="17.25" hidden="false" customHeight="true" outlineLevel="0" collapsed="false">
      <c r="A1223" s="130" t="s">
        <v>1712</v>
      </c>
      <c r="B1223" s="131" t="n">
        <v>60101000</v>
      </c>
      <c r="C1223" s="132" t="s">
        <v>337</v>
      </c>
      <c r="D1223" s="133" t="n">
        <v>249801239020.05</v>
      </c>
      <c r="E1223" s="133" t="n">
        <v>0</v>
      </c>
      <c r="F1223" s="133" t="n">
        <v>249801239020.05</v>
      </c>
    </row>
    <row r="1224" customFormat="false" ht="17.25" hidden="false" customHeight="true" outlineLevel="0" collapsed="false">
      <c r="A1224" s="130" t="s">
        <v>1712</v>
      </c>
      <c r="B1224" s="131" t="n">
        <v>60201000</v>
      </c>
      <c r="C1224" s="132" t="s">
        <v>408</v>
      </c>
      <c r="D1224" s="133" t="n">
        <v>3981204200</v>
      </c>
      <c r="E1224" s="133" t="n">
        <v>0</v>
      </c>
      <c r="F1224" s="133" t="n">
        <v>3981204200</v>
      </c>
    </row>
    <row r="1225" customFormat="false" ht="17.25" hidden="false" customHeight="true" outlineLevel="0" collapsed="false">
      <c r="A1225" s="130" t="s">
        <v>1712</v>
      </c>
      <c r="B1225" s="131" t="n">
        <v>60203000</v>
      </c>
      <c r="C1225" s="132" t="s">
        <v>344</v>
      </c>
      <c r="D1225" s="133" t="n">
        <v>4459874</v>
      </c>
      <c r="E1225" s="133" t="n">
        <v>0</v>
      </c>
      <c r="F1225" s="133" t="n">
        <v>4459874</v>
      </c>
    </row>
    <row r="1226" customFormat="false" ht="17.25" hidden="false" customHeight="true" outlineLevel="0" collapsed="false">
      <c r="A1226" s="130" t="s">
        <v>1712</v>
      </c>
      <c r="B1226" s="131" t="n">
        <v>60204000</v>
      </c>
      <c r="C1226" s="132" t="s">
        <v>1961</v>
      </c>
      <c r="D1226" s="133" t="n">
        <v>4511108.33</v>
      </c>
      <c r="E1226" s="133" t="n">
        <v>0</v>
      </c>
      <c r="F1226" s="133" t="n">
        <v>4511108.33</v>
      </c>
    </row>
    <row r="1227" customFormat="false" ht="17.25" hidden="false" customHeight="true" outlineLevel="0" collapsed="false">
      <c r="A1227" s="130" t="s">
        <v>1712</v>
      </c>
      <c r="B1227" s="131" t="n">
        <v>60205000</v>
      </c>
      <c r="C1227" s="132" t="s">
        <v>410</v>
      </c>
      <c r="D1227" s="133" t="n">
        <v>8689000</v>
      </c>
      <c r="E1227" s="133" t="n">
        <v>0</v>
      </c>
      <c r="F1227" s="133" t="n">
        <v>8689000</v>
      </c>
    </row>
    <row r="1228" customFormat="false" ht="17.25" hidden="false" customHeight="true" outlineLevel="0" collapsed="false">
      <c r="A1228" s="130" t="s">
        <v>1712</v>
      </c>
      <c r="B1228" s="131" t="n">
        <v>60206000</v>
      </c>
      <c r="C1228" s="132" t="s">
        <v>346</v>
      </c>
      <c r="D1228" s="133" t="n">
        <v>342574977.83</v>
      </c>
      <c r="E1228" s="133" t="n">
        <v>0</v>
      </c>
      <c r="F1228" s="133" t="n">
        <v>342574977.83</v>
      </c>
    </row>
    <row r="1229" customFormat="false" ht="17.25" hidden="false" customHeight="true" outlineLevel="0" collapsed="false">
      <c r="A1229" s="130" t="s">
        <v>1712</v>
      </c>
      <c r="B1229" s="131" t="n">
        <v>60301000</v>
      </c>
      <c r="C1229" s="132" t="s">
        <v>2973</v>
      </c>
      <c r="D1229" s="133" t="n">
        <v>0</v>
      </c>
      <c r="E1229" s="133" t="n">
        <v>26790606068.06</v>
      </c>
      <c r="F1229" s="133" t="n">
        <v>-26790606068.06</v>
      </c>
    </row>
    <row r="1230" customFormat="false" ht="17.25" hidden="false" customHeight="true" outlineLevel="0" collapsed="false">
      <c r="A1230" s="130" t="s">
        <v>1712</v>
      </c>
      <c r="B1230" s="131" t="n">
        <v>60302000</v>
      </c>
      <c r="C1230" s="132" t="s">
        <v>2975</v>
      </c>
      <c r="D1230" s="133" t="n">
        <v>0</v>
      </c>
      <c r="E1230" s="133" t="n">
        <v>1181078114.4</v>
      </c>
      <c r="F1230" s="133" t="n">
        <v>-1181078114.4</v>
      </c>
    </row>
    <row r="1231" customFormat="false" ht="17.25" hidden="false" customHeight="true" outlineLevel="0" collapsed="false">
      <c r="A1231" s="130" t="s">
        <v>1712</v>
      </c>
      <c r="B1231" s="131" t="n">
        <v>60500000</v>
      </c>
      <c r="C1231" s="132" t="s">
        <v>1390</v>
      </c>
      <c r="D1231" s="133" t="n">
        <v>186631724.59</v>
      </c>
      <c r="E1231" s="133" t="n">
        <v>0</v>
      </c>
      <c r="F1231" s="133" t="n">
        <v>186631724.59</v>
      </c>
    </row>
    <row r="1232" customFormat="false" ht="17.25" hidden="false" customHeight="true" outlineLevel="0" collapsed="false">
      <c r="A1232" s="130" t="s">
        <v>1712</v>
      </c>
      <c r="B1232" s="131" t="n">
        <v>60602000</v>
      </c>
      <c r="C1232" s="132" t="s">
        <v>139</v>
      </c>
      <c r="D1232" s="133" t="n">
        <v>734000</v>
      </c>
      <c r="E1232" s="133" t="n">
        <v>0</v>
      </c>
      <c r="F1232" s="133" t="n">
        <v>734000</v>
      </c>
    </row>
    <row r="1233" customFormat="false" ht="17.25" hidden="false" customHeight="true" outlineLevel="0" collapsed="false">
      <c r="A1233" s="130" t="s">
        <v>1712</v>
      </c>
      <c r="B1233" s="131" t="n">
        <v>60605000</v>
      </c>
      <c r="C1233" s="132" t="s">
        <v>141</v>
      </c>
      <c r="D1233" s="133" t="n">
        <v>11399053.33</v>
      </c>
      <c r="E1233" s="133" t="n">
        <v>0</v>
      </c>
      <c r="F1233" s="133" t="n">
        <v>11399053.33</v>
      </c>
    </row>
    <row r="1234" customFormat="false" ht="17.25" hidden="false" customHeight="true" outlineLevel="0" collapsed="false">
      <c r="A1234" s="130" t="s">
        <v>1712</v>
      </c>
      <c r="B1234" s="131" t="n">
        <v>60609000</v>
      </c>
      <c r="C1234" s="132" t="s">
        <v>145</v>
      </c>
      <c r="D1234" s="133" t="n">
        <v>162377448.74</v>
      </c>
      <c r="E1234" s="133" t="n">
        <v>0</v>
      </c>
      <c r="F1234" s="133" t="n">
        <v>162377448.74</v>
      </c>
    </row>
    <row r="1235" customFormat="false" ht="17.25" hidden="false" customHeight="true" outlineLevel="0" collapsed="false">
      <c r="A1235" s="130" t="s">
        <v>1712</v>
      </c>
      <c r="B1235" s="131" t="n">
        <v>60611000</v>
      </c>
      <c r="C1235" s="132" t="s">
        <v>420</v>
      </c>
      <c r="D1235" s="133" t="n">
        <v>2508566111.55</v>
      </c>
      <c r="E1235" s="133" t="n">
        <v>0</v>
      </c>
      <c r="F1235" s="133" t="n">
        <v>2508566111.55</v>
      </c>
    </row>
    <row r="1236" customFormat="false" ht="17.25" hidden="false" customHeight="true" outlineLevel="0" collapsed="false">
      <c r="A1236" s="130" t="s">
        <v>1712</v>
      </c>
      <c r="B1236" s="131" t="n">
        <v>60630000</v>
      </c>
      <c r="C1236" s="132" t="s">
        <v>358</v>
      </c>
      <c r="D1236" s="133" t="n">
        <v>31326598.73</v>
      </c>
      <c r="E1236" s="133" t="n">
        <v>0</v>
      </c>
      <c r="F1236" s="133" t="n">
        <v>31326598.73</v>
      </c>
    </row>
    <row r="1237" customFormat="false" ht="17.25" hidden="false" customHeight="true" outlineLevel="0" collapsed="false">
      <c r="A1237" s="130" t="s">
        <v>1712</v>
      </c>
      <c r="B1237" s="131" t="n">
        <v>60640000</v>
      </c>
      <c r="C1237" s="132" t="s">
        <v>360</v>
      </c>
      <c r="D1237" s="133" t="n">
        <v>9150394.17</v>
      </c>
      <c r="E1237" s="133" t="n">
        <v>0</v>
      </c>
      <c r="F1237" s="133" t="n">
        <v>9150394.17</v>
      </c>
    </row>
    <row r="1238" customFormat="false" ht="17.25" hidden="false" customHeight="true" outlineLevel="0" collapsed="false">
      <c r="A1238" s="130" t="s">
        <v>1712</v>
      </c>
      <c r="B1238" s="131" t="n">
        <v>60801000</v>
      </c>
      <c r="C1238" s="132" t="s">
        <v>435</v>
      </c>
      <c r="D1238" s="133" t="n">
        <v>44071140.26</v>
      </c>
      <c r="E1238" s="133" t="n">
        <v>0</v>
      </c>
      <c r="F1238" s="133" t="n">
        <v>44071140.26</v>
      </c>
    </row>
    <row r="1239" customFormat="false" ht="17.25" hidden="false" customHeight="true" outlineLevel="0" collapsed="false">
      <c r="A1239" s="130" t="s">
        <v>1712</v>
      </c>
      <c r="B1239" s="131" t="n">
        <v>60803000</v>
      </c>
      <c r="C1239" s="132" t="s">
        <v>437</v>
      </c>
      <c r="D1239" s="133" t="n">
        <v>34853357.42</v>
      </c>
      <c r="E1239" s="133" t="n">
        <v>0</v>
      </c>
      <c r="F1239" s="133" t="n">
        <v>34853357.42</v>
      </c>
    </row>
    <row r="1240" customFormat="false" ht="17.25" hidden="false" customHeight="true" outlineLevel="0" collapsed="false">
      <c r="A1240" s="130" t="s">
        <v>1712</v>
      </c>
      <c r="B1240" s="131" t="n">
        <v>60804000</v>
      </c>
      <c r="C1240" s="132" t="s">
        <v>439</v>
      </c>
      <c r="D1240" s="133" t="n">
        <v>6493674229.54</v>
      </c>
      <c r="E1240" s="133" t="n">
        <v>0</v>
      </c>
      <c r="F1240" s="133" t="n">
        <v>6493674229.54</v>
      </c>
    </row>
    <row r="1241" customFormat="false" ht="17.25" hidden="false" customHeight="true" outlineLevel="0" collapsed="false">
      <c r="A1241" s="130" t="s">
        <v>1712</v>
      </c>
      <c r="B1241" s="131" t="n">
        <v>60808000</v>
      </c>
      <c r="C1241" s="132" t="s">
        <v>442</v>
      </c>
      <c r="D1241" s="133" t="n">
        <v>41133296.31</v>
      </c>
      <c r="E1241" s="133" t="n">
        <v>0</v>
      </c>
      <c r="F1241" s="133" t="n">
        <v>41133296.31</v>
      </c>
    </row>
    <row r="1242" customFormat="false" ht="17.25" hidden="false" customHeight="true" outlineLevel="0" collapsed="false">
      <c r="A1242" s="130" t="s">
        <v>1712</v>
      </c>
      <c r="B1242" s="131" t="n">
        <v>60811000</v>
      </c>
      <c r="C1242" s="132" t="s">
        <v>444</v>
      </c>
      <c r="D1242" s="133" t="n">
        <v>124206372</v>
      </c>
      <c r="E1242" s="133" t="n">
        <v>0</v>
      </c>
      <c r="F1242" s="133" t="n">
        <v>124206372</v>
      </c>
    </row>
    <row r="1243" customFormat="false" ht="17.25" hidden="false" customHeight="true" outlineLevel="0" collapsed="false">
      <c r="A1243" s="130" t="s">
        <v>1712</v>
      </c>
      <c r="B1243" s="131" t="n">
        <v>60811100</v>
      </c>
      <c r="C1243" s="132" t="s">
        <v>446</v>
      </c>
      <c r="D1243" s="133" t="n">
        <v>398832105</v>
      </c>
      <c r="E1243" s="133" t="n">
        <v>0</v>
      </c>
      <c r="F1243" s="133" t="n">
        <v>398832105</v>
      </c>
    </row>
    <row r="1244" customFormat="false" ht="17.25" hidden="false" customHeight="true" outlineLevel="0" collapsed="false">
      <c r="A1244" s="130" t="s">
        <v>1712</v>
      </c>
      <c r="B1244" s="131" t="n">
        <v>60812000</v>
      </c>
      <c r="C1244" s="132" t="s">
        <v>381</v>
      </c>
      <c r="D1244" s="133" t="n">
        <v>502290420</v>
      </c>
      <c r="E1244" s="133" t="n">
        <v>0</v>
      </c>
      <c r="F1244" s="133" t="n">
        <v>502290420</v>
      </c>
    </row>
    <row r="1245" customFormat="false" ht="17.25" hidden="false" customHeight="true" outlineLevel="0" collapsed="false">
      <c r="A1245" s="130" t="s">
        <v>1712</v>
      </c>
      <c r="B1245" s="131" t="n">
        <v>60880000</v>
      </c>
      <c r="C1245" s="132" t="s">
        <v>442</v>
      </c>
      <c r="D1245" s="133" t="n">
        <v>2906400</v>
      </c>
      <c r="E1245" s="133" t="n">
        <v>0</v>
      </c>
      <c r="F1245" s="133" t="n">
        <v>2906400</v>
      </c>
    </row>
    <row r="1246" customFormat="false" ht="17.25" hidden="false" customHeight="true" outlineLevel="0" collapsed="false">
      <c r="A1246" s="130" t="s">
        <v>1712</v>
      </c>
      <c r="B1246" s="131" t="n">
        <v>61301000</v>
      </c>
      <c r="C1246" s="132" t="s">
        <v>455</v>
      </c>
      <c r="D1246" s="133" t="n">
        <v>322133333.32</v>
      </c>
      <c r="E1246" s="133" t="n">
        <v>0</v>
      </c>
      <c r="F1246" s="133" t="n">
        <v>322133333.32</v>
      </c>
    </row>
    <row r="1247" customFormat="false" ht="17.25" hidden="false" customHeight="true" outlineLevel="0" collapsed="false">
      <c r="A1247" s="130" t="s">
        <v>1712</v>
      </c>
      <c r="B1247" s="131" t="n">
        <v>61302000</v>
      </c>
      <c r="C1247" s="132" t="s">
        <v>149</v>
      </c>
      <c r="D1247" s="133" t="n">
        <v>47521975.9</v>
      </c>
      <c r="E1247" s="133" t="n">
        <v>0</v>
      </c>
      <c r="F1247" s="133" t="n">
        <v>47521975.9</v>
      </c>
    </row>
    <row r="1248" customFormat="false" ht="17.25" hidden="false" customHeight="true" outlineLevel="0" collapsed="false">
      <c r="A1248" s="130" t="s">
        <v>1712</v>
      </c>
      <c r="B1248" s="131" t="n">
        <v>61400000</v>
      </c>
      <c r="C1248" s="132" t="s">
        <v>3039</v>
      </c>
      <c r="D1248" s="133" t="n">
        <v>26019176.67</v>
      </c>
      <c r="E1248" s="133" t="n">
        <v>0</v>
      </c>
      <c r="F1248" s="133" t="n">
        <v>26019176.67</v>
      </c>
    </row>
    <row r="1249" customFormat="false" ht="17.25" hidden="false" customHeight="true" outlineLevel="0" collapsed="false">
      <c r="A1249" s="130" t="s">
        <v>1712</v>
      </c>
      <c r="B1249" s="131" t="n">
        <v>61500000</v>
      </c>
      <c r="C1249" s="132" t="s">
        <v>387</v>
      </c>
      <c r="D1249" s="133" t="n">
        <v>26881413</v>
      </c>
      <c r="E1249" s="133" t="n">
        <v>0</v>
      </c>
      <c r="F1249" s="133" t="n">
        <v>26881413</v>
      </c>
    </row>
    <row r="1250" customFormat="false" ht="17.25" hidden="false" customHeight="true" outlineLevel="0" collapsed="false">
      <c r="A1250" s="130" t="s">
        <v>1712</v>
      </c>
      <c r="B1250" s="131" t="n">
        <v>61503000</v>
      </c>
      <c r="C1250" s="132" t="s">
        <v>459</v>
      </c>
      <c r="D1250" s="133" t="n">
        <v>24185806.62</v>
      </c>
      <c r="E1250" s="133" t="n">
        <v>0</v>
      </c>
      <c r="F1250" s="133" t="n">
        <v>24185806.62</v>
      </c>
    </row>
    <row r="1251" customFormat="false" ht="17.25" hidden="false" customHeight="true" outlineLevel="0" collapsed="false">
      <c r="A1251" s="130" t="s">
        <v>1712</v>
      </c>
      <c r="B1251" s="131" t="n">
        <v>61504000</v>
      </c>
      <c r="C1251" s="132" t="s">
        <v>721</v>
      </c>
      <c r="D1251" s="133" t="n">
        <v>3637600</v>
      </c>
      <c r="E1251" s="133" t="n">
        <v>0</v>
      </c>
      <c r="F1251" s="133" t="n">
        <v>3637600</v>
      </c>
    </row>
    <row r="1252" customFormat="false" ht="17.25" hidden="false" customHeight="true" outlineLevel="0" collapsed="false">
      <c r="A1252" s="130" t="s">
        <v>1712</v>
      </c>
      <c r="B1252" s="131" t="n">
        <v>61601000</v>
      </c>
      <c r="C1252" s="132" t="s">
        <v>395</v>
      </c>
      <c r="D1252" s="133" t="n">
        <v>6994152.22</v>
      </c>
      <c r="E1252" s="133" t="n">
        <v>0</v>
      </c>
      <c r="F1252" s="133" t="n">
        <v>6994152.22</v>
      </c>
    </row>
    <row r="1253" customFormat="false" ht="17.25" hidden="false" customHeight="true" outlineLevel="0" collapsed="false">
      <c r="A1253" s="130" t="s">
        <v>1712</v>
      </c>
      <c r="B1253" s="131" t="n">
        <v>61602000</v>
      </c>
      <c r="C1253" s="132" t="s">
        <v>466</v>
      </c>
      <c r="D1253" s="133" t="n">
        <v>71580440.64</v>
      </c>
      <c r="E1253" s="133" t="n">
        <v>0</v>
      </c>
      <c r="F1253" s="133" t="n">
        <v>71580440.64</v>
      </c>
    </row>
    <row r="1254" customFormat="false" ht="17.25" hidden="false" customHeight="true" outlineLevel="0" collapsed="false">
      <c r="A1254" s="130" t="s">
        <v>1712</v>
      </c>
      <c r="B1254" s="131" t="n">
        <v>61603000</v>
      </c>
      <c r="C1254" s="132" t="s">
        <v>1291</v>
      </c>
      <c r="D1254" s="133" t="n">
        <v>1213676.97</v>
      </c>
      <c r="E1254" s="133" t="n">
        <v>0</v>
      </c>
      <c r="F1254" s="133" t="n">
        <v>1213676.97</v>
      </c>
    </row>
    <row r="1255" customFormat="false" ht="17.25" hidden="false" customHeight="true" outlineLevel="0" collapsed="false">
      <c r="A1255" s="130" t="s">
        <v>1712</v>
      </c>
      <c r="B1255" s="131" t="n">
        <v>61604000</v>
      </c>
      <c r="C1255" s="132" t="s">
        <v>157</v>
      </c>
      <c r="D1255" s="133" t="n">
        <v>24756941.73</v>
      </c>
      <c r="E1255" s="133" t="n">
        <v>0</v>
      </c>
      <c r="F1255" s="133" t="n">
        <v>24756941.73</v>
      </c>
    </row>
    <row r="1256" customFormat="false" ht="17.25" hidden="false" customHeight="true" outlineLevel="0" collapsed="false">
      <c r="A1256" s="130" t="s">
        <v>1712</v>
      </c>
      <c r="B1256" s="131" t="n">
        <v>61802000</v>
      </c>
      <c r="C1256" s="132" t="s">
        <v>472</v>
      </c>
      <c r="D1256" s="133" t="n">
        <v>150000</v>
      </c>
      <c r="E1256" s="133" t="n">
        <v>0</v>
      </c>
      <c r="F1256" s="133" t="n">
        <v>150000</v>
      </c>
    </row>
    <row r="1257" customFormat="false" ht="17.25" hidden="false" customHeight="true" outlineLevel="0" collapsed="false">
      <c r="A1257" s="130" t="s">
        <v>1712</v>
      </c>
      <c r="B1257" s="131" t="n">
        <v>62100000</v>
      </c>
      <c r="C1257" s="132" t="s">
        <v>400</v>
      </c>
      <c r="D1257" s="133" t="n">
        <v>198963240</v>
      </c>
      <c r="E1257" s="133" t="n">
        <v>0</v>
      </c>
      <c r="F1257" s="133" t="n">
        <v>198963240</v>
      </c>
    </row>
    <row r="1258" customFormat="false" ht="17.25" hidden="false" customHeight="true" outlineLevel="0" collapsed="false">
      <c r="A1258" s="130" t="s">
        <v>1712</v>
      </c>
      <c r="B1258" s="131" t="n">
        <v>62102000</v>
      </c>
      <c r="C1258" s="132" t="s">
        <v>476</v>
      </c>
      <c r="D1258" s="133" t="n">
        <v>1016591232.68</v>
      </c>
      <c r="E1258" s="133" t="n">
        <v>0</v>
      </c>
      <c r="F1258" s="133" t="n">
        <v>1016591232.68</v>
      </c>
    </row>
    <row r="1259" customFormat="false" ht="17.25" hidden="false" customHeight="true" outlineLevel="0" collapsed="false">
      <c r="A1259" s="130" t="s">
        <v>1712</v>
      </c>
      <c r="B1259" s="131" t="n">
        <v>62203000</v>
      </c>
      <c r="C1259" s="132" t="s">
        <v>485</v>
      </c>
      <c r="D1259" s="133" t="n">
        <v>16602000</v>
      </c>
      <c r="E1259" s="133" t="n">
        <v>0</v>
      </c>
      <c r="F1259" s="133" t="n">
        <v>16602000</v>
      </c>
    </row>
    <row r="1260" customFormat="false" ht="17.25" hidden="false" customHeight="true" outlineLevel="0" collapsed="false">
      <c r="A1260" s="130" t="s">
        <v>1712</v>
      </c>
      <c r="B1260" s="131" t="n">
        <v>62204000</v>
      </c>
      <c r="C1260" s="132" t="s">
        <v>486</v>
      </c>
      <c r="D1260" s="133" t="n">
        <v>105721580</v>
      </c>
      <c r="E1260" s="133" t="n">
        <v>0</v>
      </c>
      <c r="F1260" s="133" t="n">
        <v>105721580</v>
      </c>
    </row>
    <row r="1261" customFormat="false" ht="17.25" hidden="false" customHeight="true" outlineLevel="0" collapsed="false">
      <c r="A1261" s="130" t="s">
        <v>1712</v>
      </c>
      <c r="B1261" s="131" t="n">
        <v>62260000</v>
      </c>
      <c r="C1261" s="132" t="s">
        <v>2004</v>
      </c>
      <c r="D1261" s="133" t="n">
        <v>7967047</v>
      </c>
      <c r="E1261" s="133" t="n">
        <v>0</v>
      </c>
      <c r="F1261" s="133" t="n">
        <v>7967047</v>
      </c>
    </row>
    <row r="1262" customFormat="false" ht="17.25" hidden="false" customHeight="true" outlineLevel="0" collapsed="false">
      <c r="A1262" s="130" t="s">
        <v>1712</v>
      </c>
      <c r="B1262" s="131" t="n">
        <v>62301000</v>
      </c>
      <c r="C1262" s="132" t="s">
        <v>165</v>
      </c>
      <c r="D1262" s="133" t="n">
        <v>6290469</v>
      </c>
      <c r="E1262" s="133" t="n">
        <v>0</v>
      </c>
      <c r="F1262" s="133" t="n">
        <v>6290469</v>
      </c>
    </row>
    <row r="1263" customFormat="false" ht="17.25" hidden="false" customHeight="true" outlineLevel="0" collapsed="false">
      <c r="A1263" s="130" t="s">
        <v>1712</v>
      </c>
      <c r="B1263" s="131" t="n">
        <v>62302000</v>
      </c>
      <c r="C1263" s="132" t="s">
        <v>494</v>
      </c>
      <c r="D1263" s="133" t="n">
        <v>33333333.33</v>
      </c>
      <c r="E1263" s="133" t="n">
        <v>0</v>
      </c>
      <c r="F1263" s="133" t="n">
        <v>33333333.33</v>
      </c>
    </row>
    <row r="1264" customFormat="false" ht="17.25" hidden="false" customHeight="true" outlineLevel="0" collapsed="false">
      <c r="A1264" s="130" t="s">
        <v>1712</v>
      </c>
      <c r="B1264" s="131" t="n">
        <v>62303000</v>
      </c>
      <c r="C1264" s="132" t="s">
        <v>495</v>
      </c>
      <c r="D1264" s="133" t="n">
        <v>15546950</v>
      </c>
      <c r="E1264" s="133" t="n">
        <v>0</v>
      </c>
      <c r="F1264" s="133" t="n">
        <v>15546950</v>
      </c>
    </row>
    <row r="1265" customFormat="false" ht="17.25" hidden="false" customHeight="true" outlineLevel="0" collapsed="false">
      <c r="A1265" s="130" t="s">
        <v>1712</v>
      </c>
      <c r="B1265" s="131" t="n">
        <v>62402000</v>
      </c>
      <c r="C1265" s="132" t="s">
        <v>412</v>
      </c>
      <c r="D1265" s="133" t="n">
        <v>1575772166.34</v>
      </c>
      <c r="E1265" s="133" t="n">
        <v>0</v>
      </c>
      <c r="F1265" s="133" t="n">
        <v>1575772166.34</v>
      </c>
    </row>
    <row r="1266" customFormat="false" ht="17.25" hidden="false" customHeight="true" outlineLevel="0" collapsed="false">
      <c r="A1266" s="130" t="s">
        <v>1712</v>
      </c>
      <c r="B1266" s="131" t="n">
        <v>62403000</v>
      </c>
      <c r="C1266" s="132" t="s">
        <v>413</v>
      </c>
      <c r="D1266" s="133" t="n">
        <v>675531821.6</v>
      </c>
      <c r="E1266" s="133" t="n">
        <v>0</v>
      </c>
      <c r="F1266" s="133" t="n">
        <v>675531821.6</v>
      </c>
    </row>
    <row r="1267" customFormat="false" ht="17.25" hidden="false" customHeight="true" outlineLevel="0" collapsed="false">
      <c r="A1267" s="130" t="s">
        <v>1712</v>
      </c>
      <c r="B1267" s="131" t="n">
        <v>62501000</v>
      </c>
      <c r="C1267" s="132" t="s">
        <v>169</v>
      </c>
      <c r="D1267" s="133" t="n">
        <v>205459758.5</v>
      </c>
      <c r="E1267" s="133" t="n">
        <v>0</v>
      </c>
      <c r="F1267" s="133" t="n">
        <v>205459758.5</v>
      </c>
    </row>
    <row r="1268" customFormat="false" ht="17.25" hidden="false" customHeight="true" outlineLevel="0" collapsed="false">
      <c r="A1268" s="130" t="s">
        <v>1712</v>
      </c>
      <c r="B1268" s="131" t="n">
        <v>62504000</v>
      </c>
      <c r="C1268" s="132" t="s">
        <v>506</v>
      </c>
      <c r="D1268" s="133" t="n">
        <v>40402734.95</v>
      </c>
      <c r="E1268" s="133" t="n">
        <v>0</v>
      </c>
      <c r="F1268" s="133" t="n">
        <v>40402734.95</v>
      </c>
    </row>
    <row r="1269" customFormat="false" ht="17.25" hidden="false" customHeight="true" outlineLevel="0" collapsed="false">
      <c r="A1269" s="130" t="s">
        <v>1712</v>
      </c>
      <c r="B1269" s="131" t="n">
        <v>62505000</v>
      </c>
      <c r="C1269" s="132" t="s">
        <v>508</v>
      </c>
      <c r="D1269" s="133" t="n">
        <v>27938017.89</v>
      </c>
      <c r="E1269" s="133" t="n">
        <v>0</v>
      </c>
      <c r="F1269" s="133" t="n">
        <v>27938017.89</v>
      </c>
    </row>
    <row r="1270" customFormat="false" ht="17.25" hidden="false" customHeight="true" outlineLevel="0" collapsed="false">
      <c r="A1270" s="130" t="s">
        <v>1712</v>
      </c>
      <c r="B1270" s="131" t="n">
        <v>62506000</v>
      </c>
      <c r="C1270" s="132" t="s">
        <v>509</v>
      </c>
      <c r="D1270" s="133" t="n">
        <v>102000</v>
      </c>
      <c r="E1270" s="133" t="n">
        <v>0</v>
      </c>
      <c r="F1270" s="133" t="n">
        <v>102000</v>
      </c>
    </row>
    <row r="1271" customFormat="false" ht="17.25" hidden="false" customHeight="true" outlineLevel="0" collapsed="false">
      <c r="A1271" s="130" t="s">
        <v>1712</v>
      </c>
      <c r="B1271" s="131" t="n">
        <v>62602000</v>
      </c>
      <c r="C1271" s="132" t="s">
        <v>511</v>
      </c>
      <c r="D1271" s="133" t="n">
        <v>21072584.44</v>
      </c>
      <c r="E1271" s="133" t="n">
        <v>0</v>
      </c>
      <c r="F1271" s="133" t="n">
        <v>21072584.44</v>
      </c>
    </row>
    <row r="1272" customFormat="false" ht="17.25" hidden="false" customHeight="true" outlineLevel="0" collapsed="false">
      <c r="A1272" s="130" t="s">
        <v>1712</v>
      </c>
      <c r="B1272" s="131" t="n">
        <v>62603000</v>
      </c>
      <c r="C1272" s="132" t="s">
        <v>512</v>
      </c>
      <c r="D1272" s="133" t="n">
        <v>8013332</v>
      </c>
      <c r="E1272" s="133" t="n">
        <v>0</v>
      </c>
      <c r="F1272" s="133" t="n">
        <v>8013332</v>
      </c>
    </row>
    <row r="1273" customFormat="false" ht="17.25" hidden="false" customHeight="true" outlineLevel="0" collapsed="false">
      <c r="A1273" s="130" t="s">
        <v>1712</v>
      </c>
      <c r="B1273" s="131" t="n">
        <v>62701000</v>
      </c>
      <c r="C1273" s="132" t="s">
        <v>181</v>
      </c>
      <c r="D1273" s="133" t="n">
        <v>58800</v>
      </c>
      <c r="E1273" s="133" t="n">
        <v>0</v>
      </c>
      <c r="F1273" s="133" t="n">
        <v>58800</v>
      </c>
    </row>
    <row r="1274" customFormat="false" ht="17.25" hidden="false" customHeight="true" outlineLevel="0" collapsed="false">
      <c r="A1274" s="130" t="s">
        <v>1712</v>
      </c>
      <c r="B1274" s="131" t="n">
        <v>62702000</v>
      </c>
      <c r="C1274" s="132" t="s">
        <v>515</v>
      </c>
      <c r="D1274" s="133" t="n">
        <v>156727099.99</v>
      </c>
      <c r="E1274" s="133" t="n">
        <v>0</v>
      </c>
      <c r="F1274" s="133" t="n">
        <v>156727099.99</v>
      </c>
    </row>
    <row r="1275" customFormat="false" ht="17.25" hidden="false" customHeight="true" outlineLevel="0" collapsed="false">
      <c r="A1275" s="130" t="s">
        <v>1712</v>
      </c>
      <c r="B1275" s="131" t="n">
        <v>62703000</v>
      </c>
      <c r="C1275" s="132" t="s">
        <v>516</v>
      </c>
      <c r="D1275" s="133" t="n">
        <v>8428583.31</v>
      </c>
      <c r="E1275" s="133" t="n">
        <v>0</v>
      </c>
      <c r="F1275" s="133" t="n">
        <v>8428583.31</v>
      </c>
    </row>
    <row r="1276" customFormat="false" ht="17.25" hidden="false" customHeight="true" outlineLevel="0" collapsed="false">
      <c r="A1276" s="130" t="s">
        <v>1712</v>
      </c>
      <c r="B1276" s="131" t="n">
        <v>62704000</v>
      </c>
      <c r="C1276" s="132" t="s">
        <v>423</v>
      </c>
      <c r="D1276" s="133" t="n">
        <v>66881906.93</v>
      </c>
      <c r="E1276" s="133" t="n">
        <v>0</v>
      </c>
      <c r="F1276" s="133" t="n">
        <v>66881906.93</v>
      </c>
    </row>
    <row r="1277" customFormat="false" ht="17.25" hidden="false" customHeight="true" outlineLevel="0" collapsed="false">
      <c r="A1277" s="130" t="s">
        <v>1712</v>
      </c>
      <c r="B1277" s="131" t="n">
        <v>62705000</v>
      </c>
      <c r="C1277" s="132" t="s">
        <v>517</v>
      </c>
      <c r="D1277" s="133" t="n">
        <v>85873031.56</v>
      </c>
      <c r="E1277" s="133" t="n">
        <v>0</v>
      </c>
      <c r="F1277" s="133" t="n">
        <v>85873031.56</v>
      </c>
    </row>
    <row r="1278" customFormat="false" ht="17.25" hidden="false" customHeight="true" outlineLevel="0" collapsed="false">
      <c r="A1278" s="130" t="s">
        <v>1712</v>
      </c>
      <c r="B1278" s="131" t="n">
        <v>62707000</v>
      </c>
      <c r="C1278" s="132" t="s">
        <v>518</v>
      </c>
      <c r="D1278" s="133" t="n">
        <v>310000</v>
      </c>
      <c r="E1278" s="133" t="n">
        <v>0</v>
      </c>
      <c r="F1278" s="133" t="n">
        <v>310000</v>
      </c>
    </row>
    <row r="1279" customFormat="false" ht="17.25" hidden="false" customHeight="true" outlineLevel="0" collapsed="false">
      <c r="A1279" s="130" t="s">
        <v>1712</v>
      </c>
      <c r="B1279" s="131" t="n">
        <v>62709000</v>
      </c>
      <c r="C1279" s="132" t="s">
        <v>428</v>
      </c>
      <c r="D1279" s="133" t="n">
        <v>311077665.21</v>
      </c>
      <c r="E1279" s="133" t="n">
        <v>0</v>
      </c>
      <c r="F1279" s="133" t="n">
        <v>311077665.21</v>
      </c>
    </row>
    <row r="1280" customFormat="false" ht="17.25" hidden="false" customHeight="true" outlineLevel="0" collapsed="false">
      <c r="A1280" s="130" t="s">
        <v>1712</v>
      </c>
      <c r="B1280" s="131" t="n">
        <v>62711000</v>
      </c>
      <c r="C1280" s="132" t="s">
        <v>520</v>
      </c>
      <c r="D1280" s="133" t="n">
        <v>113250706.09</v>
      </c>
      <c r="E1280" s="133" t="n">
        <v>0</v>
      </c>
      <c r="F1280" s="133" t="n">
        <v>113250706.09</v>
      </c>
    </row>
    <row r="1281" customFormat="false" ht="17.25" hidden="false" customHeight="true" outlineLevel="0" collapsed="false">
      <c r="A1281" s="130" t="s">
        <v>1712</v>
      </c>
      <c r="B1281" s="131" t="n">
        <v>62712000</v>
      </c>
      <c r="C1281" s="132" t="s">
        <v>521</v>
      </c>
      <c r="D1281" s="133" t="n">
        <v>101000</v>
      </c>
      <c r="E1281" s="133" t="n">
        <v>0</v>
      </c>
      <c r="F1281" s="133" t="n">
        <v>101000</v>
      </c>
    </row>
    <row r="1282" customFormat="false" ht="17.25" hidden="false" customHeight="true" outlineLevel="0" collapsed="false">
      <c r="A1282" s="130" t="s">
        <v>1712</v>
      </c>
      <c r="B1282" s="131" t="n">
        <v>62713000</v>
      </c>
      <c r="C1282" s="132" t="s">
        <v>438</v>
      </c>
      <c r="D1282" s="133" t="n">
        <v>46359510.72</v>
      </c>
      <c r="E1282" s="133" t="n">
        <v>0</v>
      </c>
      <c r="F1282" s="133" t="n">
        <v>46359510.72</v>
      </c>
    </row>
    <row r="1283" customFormat="false" ht="17.25" hidden="false" customHeight="true" outlineLevel="0" collapsed="false">
      <c r="A1283" s="130" t="s">
        <v>1712</v>
      </c>
      <c r="B1283" s="131" t="n">
        <v>62714000</v>
      </c>
      <c r="C1283" s="132" t="s">
        <v>522</v>
      </c>
      <c r="D1283" s="133" t="n">
        <v>128714.46</v>
      </c>
      <c r="E1283" s="133" t="n">
        <v>0</v>
      </c>
      <c r="F1283" s="133" t="n">
        <v>128714.46</v>
      </c>
    </row>
    <row r="1284" customFormat="false" ht="17.25" hidden="false" customHeight="true" outlineLevel="0" collapsed="false">
      <c r="A1284" s="130" t="s">
        <v>1712</v>
      </c>
      <c r="B1284" s="131" t="n">
        <v>62800000</v>
      </c>
      <c r="C1284" s="132" t="s">
        <v>441</v>
      </c>
      <c r="D1284" s="133" t="n">
        <v>5000000</v>
      </c>
      <c r="E1284" s="133" t="n">
        <v>0</v>
      </c>
      <c r="F1284" s="133" t="n">
        <v>5000000</v>
      </c>
    </row>
    <row r="1285" customFormat="false" ht="17.25" hidden="false" customHeight="true" outlineLevel="0" collapsed="false">
      <c r="A1285" s="130" t="s">
        <v>1712</v>
      </c>
      <c r="B1285" s="131" t="n">
        <v>63501000</v>
      </c>
      <c r="C1285" s="132" t="s">
        <v>443</v>
      </c>
      <c r="D1285" s="133" t="n">
        <v>10559410</v>
      </c>
      <c r="E1285" s="133" t="n">
        <v>0</v>
      </c>
      <c r="F1285" s="133" t="n">
        <v>10559410</v>
      </c>
    </row>
    <row r="1286" customFormat="false" ht="17.25" hidden="false" customHeight="true" outlineLevel="0" collapsed="false">
      <c r="A1286" s="130" t="s">
        <v>1712</v>
      </c>
      <c r="B1286" s="131" t="n">
        <v>63503000</v>
      </c>
      <c r="C1286" s="132" t="s">
        <v>187</v>
      </c>
      <c r="D1286" s="133" t="n">
        <v>6779900</v>
      </c>
      <c r="E1286" s="133" t="n">
        <v>0</v>
      </c>
      <c r="F1286" s="133" t="n">
        <v>6779900</v>
      </c>
    </row>
    <row r="1287" customFormat="false" ht="17.25" hidden="false" customHeight="true" outlineLevel="0" collapsed="false">
      <c r="A1287" s="130" t="s">
        <v>1712</v>
      </c>
      <c r="B1287" s="131" t="n">
        <v>63504000</v>
      </c>
      <c r="C1287" s="132" t="s">
        <v>450</v>
      </c>
      <c r="D1287" s="133" t="n">
        <v>116171940.17</v>
      </c>
      <c r="E1287" s="133" t="n">
        <v>0</v>
      </c>
      <c r="F1287" s="133" t="n">
        <v>116171940.17</v>
      </c>
    </row>
    <row r="1288" customFormat="false" ht="17.25" hidden="false" customHeight="true" outlineLevel="0" collapsed="false">
      <c r="A1288" s="130" t="s">
        <v>1712</v>
      </c>
      <c r="B1288" s="131" t="n">
        <v>63507000</v>
      </c>
      <c r="C1288" s="132" t="s">
        <v>453</v>
      </c>
      <c r="D1288" s="133" t="n">
        <v>459030.21</v>
      </c>
      <c r="E1288" s="133" t="n">
        <v>0</v>
      </c>
      <c r="F1288" s="133" t="n">
        <v>459030.21</v>
      </c>
    </row>
    <row r="1289" customFormat="false" ht="17.25" hidden="false" customHeight="true" outlineLevel="0" collapsed="false">
      <c r="A1289" s="130" t="s">
        <v>1712</v>
      </c>
      <c r="B1289" s="131" t="n">
        <v>64101000</v>
      </c>
      <c r="C1289" s="132" t="s">
        <v>190</v>
      </c>
      <c r="D1289" s="133" t="n">
        <v>985594095.47</v>
      </c>
      <c r="E1289" s="133" t="n">
        <v>0</v>
      </c>
      <c r="F1289" s="133" t="n">
        <v>985594095.47</v>
      </c>
    </row>
    <row r="1290" customFormat="false" ht="17.25" hidden="false" customHeight="true" outlineLevel="0" collapsed="false">
      <c r="A1290" s="130" t="s">
        <v>1712</v>
      </c>
      <c r="B1290" s="131" t="n">
        <v>64101300</v>
      </c>
      <c r="C1290" s="132" t="s">
        <v>456</v>
      </c>
      <c r="D1290" s="133" t="n">
        <v>108788848.77</v>
      </c>
      <c r="E1290" s="133" t="n">
        <v>0</v>
      </c>
      <c r="F1290" s="133" t="n">
        <v>108788848.77</v>
      </c>
    </row>
    <row r="1291" customFormat="false" ht="17.25" hidden="false" customHeight="true" outlineLevel="0" collapsed="false">
      <c r="A1291" s="130" t="s">
        <v>1712</v>
      </c>
      <c r="B1291" s="131" t="n">
        <v>64102000</v>
      </c>
      <c r="C1291" s="132" t="s">
        <v>528</v>
      </c>
      <c r="D1291" s="133" t="n">
        <v>9012402.54</v>
      </c>
      <c r="E1291" s="133" t="n">
        <v>0</v>
      </c>
      <c r="F1291" s="133" t="n">
        <v>9012402.54</v>
      </c>
    </row>
    <row r="1292" customFormat="false" ht="17.25" hidden="false" customHeight="true" outlineLevel="0" collapsed="false">
      <c r="A1292" s="130" t="s">
        <v>1712</v>
      </c>
      <c r="B1292" s="131" t="n">
        <v>64103000</v>
      </c>
      <c r="C1292" s="132" t="s">
        <v>529</v>
      </c>
      <c r="D1292" s="133" t="n">
        <v>66538506.48</v>
      </c>
      <c r="E1292" s="133" t="n">
        <v>0</v>
      </c>
      <c r="F1292" s="133" t="n">
        <v>66538506.48</v>
      </c>
    </row>
    <row r="1293" customFormat="false" ht="17.25" hidden="false" customHeight="true" outlineLevel="0" collapsed="false">
      <c r="A1293" s="130" t="s">
        <v>1712</v>
      </c>
      <c r="B1293" s="131" t="n">
        <v>64104000</v>
      </c>
      <c r="C1293" s="132" t="s">
        <v>194</v>
      </c>
      <c r="D1293" s="133" t="n">
        <v>43711925.15</v>
      </c>
      <c r="E1293" s="133" t="n">
        <v>0</v>
      </c>
      <c r="F1293" s="133" t="n">
        <v>43711925.15</v>
      </c>
    </row>
    <row r="1294" customFormat="false" ht="17.25" hidden="false" customHeight="true" outlineLevel="0" collapsed="false">
      <c r="A1294" s="130" t="s">
        <v>1712</v>
      </c>
      <c r="B1294" s="131" t="n">
        <v>64105000</v>
      </c>
      <c r="C1294" s="132" t="s">
        <v>530</v>
      </c>
      <c r="D1294" s="133" t="n">
        <v>2516748.07</v>
      </c>
      <c r="E1294" s="133" t="n">
        <v>0</v>
      </c>
      <c r="F1294" s="133" t="n">
        <v>2516748.07</v>
      </c>
    </row>
    <row r="1295" customFormat="false" ht="17.25" hidden="false" customHeight="true" outlineLevel="0" collapsed="false">
      <c r="A1295" s="130" t="s">
        <v>1712</v>
      </c>
      <c r="B1295" s="131" t="n">
        <v>64107000</v>
      </c>
      <c r="C1295" s="132" t="s">
        <v>270</v>
      </c>
      <c r="D1295" s="133" t="n">
        <v>0</v>
      </c>
      <c r="E1295" s="133" t="n">
        <v>3264939.22</v>
      </c>
      <c r="F1295" s="133" t="n">
        <v>-3264939.22</v>
      </c>
    </row>
    <row r="1296" customFormat="false" ht="17.25" hidden="false" customHeight="true" outlineLevel="0" collapsed="false">
      <c r="A1296" s="130" t="s">
        <v>1712</v>
      </c>
      <c r="B1296" s="131" t="n">
        <v>64180000</v>
      </c>
      <c r="C1296" s="132" t="s">
        <v>531</v>
      </c>
      <c r="D1296" s="133" t="n">
        <v>46530000.79</v>
      </c>
      <c r="E1296" s="133" t="n">
        <v>0</v>
      </c>
      <c r="F1296" s="133" t="n">
        <v>46530000.79</v>
      </c>
    </row>
    <row r="1297" customFormat="false" ht="17.25" hidden="false" customHeight="true" outlineLevel="0" collapsed="false">
      <c r="A1297" s="130" t="s">
        <v>1712</v>
      </c>
      <c r="B1297" s="131" t="n">
        <v>64501000</v>
      </c>
      <c r="C1297" s="132" t="s">
        <v>461</v>
      </c>
      <c r="D1297" s="133" t="n">
        <v>91070171.79</v>
      </c>
      <c r="E1297" s="133" t="n">
        <v>0</v>
      </c>
      <c r="F1297" s="133" t="n">
        <v>91070171.79</v>
      </c>
    </row>
    <row r="1298" customFormat="false" ht="17.25" hidden="false" customHeight="true" outlineLevel="0" collapsed="false">
      <c r="A1298" s="130" t="s">
        <v>1712</v>
      </c>
      <c r="B1298" s="131" t="n">
        <v>64502000</v>
      </c>
      <c r="C1298" s="132" t="s">
        <v>533</v>
      </c>
      <c r="D1298" s="133" t="n">
        <v>4440352.43</v>
      </c>
      <c r="E1298" s="133" t="n">
        <v>0</v>
      </c>
      <c r="F1298" s="133" t="n">
        <v>4440352.43</v>
      </c>
    </row>
    <row r="1299" customFormat="false" ht="17.25" hidden="false" customHeight="true" outlineLevel="0" collapsed="false">
      <c r="A1299" s="130" t="s">
        <v>1712</v>
      </c>
      <c r="B1299" s="131" t="n">
        <v>64503000</v>
      </c>
      <c r="C1299" s="132" t="s">
        <v>739</v>
      </c>
      <c r="D1299" s="133" t="n">
        <v>48159114.95</v>
      </c>
      <c r="E1299" s="133" t="n">
        <v>0</v>
      </c>
      <c r="F1299" s="133" t="n">
        <v>48159114.95</v>
      </c>
    </row>
    <row r="1300" customFormat="false" ht="17.25" hidden="false" customHeight="true" outlineLevel="0" collapsed="false">
      <c r="A1300" s="130" t="s">
        <v>1712</v>
      </c>
      <c r="B1300" s="131" t="n">
        <v>64504000</v>
      </c>
      <c r="C1300" s="132" t="s">
        <v>464</v>
      </c>
      <c r="D1300" s="133" t="n">
        <v>7005398.11</v>
      </c>
      <c r="E1300" s="133" t="n">
        <v>0</v>
      </c>
      <c r="F1300" s="133" t="n">
        <v>7005398.11</v>
      </c>
    </row>
    <row r="1301" customFormat="false" ht="17.25" hidden="false" customHeight="true" outlineLevel="0" collapsed="false">
      <c r="A1301" s="130" t="s">
        <v>1712</v>
      </c>
      <c r="B1301" s="131" t="n">
        <v>64801000</v>
      </c>
      <c r="C1301" s="132" t="s">
        <v>534</v>
      </c>
      <c r="D1301" s="133" t="n">
        <v>999000</v>
      </c>
      <c r="E1301" s="133" t="n">
        <v>0</v>
      </c>
      <c r="F1301" s="133" t="n">
        <v>999000</v>
      </c>
    </row>
    <row r="1302" customFormat="false" ht="17.25" hidden="false" customHeight="true" outlineLevel="0" collapsed="false">
      <c r="A1302" s="130" t="s">
        <v>1712</v>
      </c>
      <c r="B1302" s="131" t="n">
        <v>64802000</v>
      </c>
      <c r="C1302" s="132" t="s">
        <v>535</v>
      </c>
      <c r="D1302" s="133" t="n">
        <v>200000</v>
      </c>
      <c r="E1302" s="133" t="n">
        <v>0</v>
      </c>
      <c r="F1302" s="133" t="n">
        <v>200000</v>
      </c>
    </row>
    <row r="1303" customFormat="false" ht="17.25" hidden="false" customHeight="true" outlineLevel="0" collapsed="false">
      <c r="A1303" s="130" t="s">
        <v>1712</v>
      </c>
      <c r="B1303" s="131" t="n">
        <v>64803000</v>
      </c>
      <c r="C1303" s="132" t="s">
        <v>536</v>
      </c>
      <c r="D1303" s="133" t="n">
        <v>2828760</v>
      </c>
      <c r="E1303" s="133" t="n">
        <v>0</v>
      </c>
      <c r="F1303" s="133" t="n">
        <v>2828760</v>
      </c>
    </row>
    <row r="1304" customFormat="false" ht="17.25" hidden="false" customHeight="true" outlineLevel="0" collapsed="false">
      <c r="A1304" s="130" t="s">
        <v>1712</v>
      </c>
      <c r="B1304" s="131" t="n">
        <v>64808000</v>
      </c>
      <c r="C1304" s="132" t="s">
        <v>469</v>
      </c>
      <c r="D1304" s="133" t="n">
        <v>9463020.5</v>
      </c>
      <c r="E1304" s="133" t="n">
        <v>0</v>
      </c>
      <c r="F1304" s="133" t="n">
        <v>9463020.5</v>
      </c>
    </row>
    <row r="1305" customFormat="false" ht="17.25" hidden="false" customHeight="true" outlineLevel="0" collapsed="false">
      <c r="A1305" s="130" t="s">
        <v>1712</v>
      </c>
      <c r="B1305" s="131" t="n">
        <v>65100000</v>
      </c>
      <c r="C1305" s="132" t="s">
        <v>202</v>
      </c>
      <c r="D1305" s="133" t="n">
        <v>500000</v>
      </c>
      <c r="E1305" s="133" t="n">
        <v>0</v>
      </c>
      <c r="F1305" s="133" t="n">
        <v>500000</v>
      </c>
    </row>
    <row r="1306" customFormat="false" ht="17.25" hidden="false" customHeight="true" outlineLevel="0" collapsed="false">
      <c r="A1306" s="130" t="s">
        <v>1712</v>
      </c>
      <c r="B1306" s="131" t="n">
        <v>65602000</v>
      </c>
      <c r="C1306" s="132" t="s">
        <v>203</v>
      </c>
      <c r="D1306" s="133" t="n">
        <v>25000000</v>
      </c>
      <c r="E1306" s="133" t="n">
        <v>0</v>
      </c>
      <c r="F1306" s="133" t="n">
        <v>25000000</v>
      </c>
    </row>
    <row r="1307" customFormat="false" ht="17.25" hidden="false" customHeight="true" outlineLevel="0" collapsed="false">
      <c r="A1307" s="130" t="s">
        <v>1712</v>
      </c>
      <c r="B1307" s="131" t="n">
        <v>65700000</v>
      </c>
      <c r="C1307" s="132" t="s">
        <v>746</v>
      </c>
      <c r="D1307" s="133" t="n">
        <v>38868.21</v>
      </c>
      <c r="E1307" s="133" t="n">
        <v>0</v>
      </c>
      <c r="F1307" s="133" t="n">
        <v>38868.21</v>
      </c>
    </row>
    <row r="1308" customFormat="false" ht="17.25" hidden="false" customHeight="true" outlineLevel="0" collapsed="false">
      <c r="A1308" s="130" t="s">
        <v>1712</v>
      </c>
      <c r="B1308" s="131" t="n">
        <v>65800000</v>
      </c>
      <c r="C1308" s="132" t="s">
        <v>475</v>
      </c>
      <c r="D1308" s="133" t="n">
        <v>122201.74</v>
      </c>
      <c r="E1308" s="133" t="n">
        <v>0</v>
      </c>
      <c r="F1308" s="133" t="n">
        <v>122201.74</v>
      </c>
    </row>
    <row r="1309" customFormat="false" ht="17.25" hidden="false" customHeight="true" outlineLevel="0" collapsed="false">
      <c r="A1309" s="130" t="s">
        <v>1712</v>
      </c>
      <c r="B1309" s="131" t="n">
        <v>66102000</v>
      </c>
      <c r="C1309" s="132" t="s">
        <v>542</v>
      </c>
      <c r="D1309" s="133" t="n">
        <v>392686338.9</v>
      </c>
      <c r="E1309" s="133" t="n">
        <v>0</v>
      </c>
      <c r="F1309" s="133" t="n">
        <v>392686338.9</v>
      </c>
    </row>
    <row r="1310" customFormat="false" ht="17.25" hidden="false" customHeight="true" outlineLevel="0" collapsed="false">
      <c r="A1310" s="130" t="s">
        <v>1712</v>
      </c>
      <c r="B1310" s="131" t="n">
        <v>66103000</v>
      </c>
      <c r="C1310" s="132" t="s">
        <v>543</v>
      </c>
      <c r="D1310" s="133" t="n">
        <v>2155124278.42</v>
      </c>
      <c r="E1310" s="133" t="n">
        <v>0</v>
      </c>
      <c r="F1310" s="133" t="n">
        <v>2155124278.42</v>
      </c>
    </row>
    <row r="1311" customFormat="false" ht="17.25" hidden="false" customHeight="true" outlineLevel="0" collapsed="false">
      <c r="A1311" s="130" t="s">
        <v>1712</v>
      </c>
      <c r="B1311" s="131" t="n">
        <v>66104000</v>
      </c>
      <c r="C1311" s="132" t="s">
        <v>544</v>
      </c>
      <c r="D1311" s="133" t="n">
        <v>128123729.24</v>
      </c>
      <c r="E1311" s="133" t="n">
        <v>0</v>
      </c>
      <c r="F1311" s="133" t="n">
        <v>128123729.24</v>
      </c>
    </row>
    <row r="1312" customFormat="false" ht="17.25" hidden="false" customHeight="true" outlineLevel="0" collapsed="false">
      <c r="A1312" s="130" t="s">
        <v>1712</v>
      </c>
      <c r="B1312" s="131" t="n">
        <v>66600000</v>
      </c>
      <c r="C1312" s="132" t="s">
        <v>206</v>
      </c>
      <c r="D1312" s="133" t="n">
        <v>2989177519.55</v>
      </c>
      <c r="E1312" s="133" t="n">
        <v>0</v>
      </c>
      <c r="F1312" s="133" t="n">
        <v>2989177519.55</v>
      </c>
    </row>
    <row r="1313" customFormat="false" ht="17.25" hidden="false" customHeight="true" outlineLevel="0" collapsed="false">
      <c r="A1313" s="130" t="s">
        <v>1712</v>
      </c>
      <c r="B1313" s="131" t="n">
        <v>66880000</v>
      </c>
      <c r="C1313" s="132" t="s">
        <v>1863</v>
      </c>
      <c r="D1313" s="133" t="n">
        <v>0.02</v>
      </c>
      <c r="E1313" s="133" t="n">
        <v>0</v>
      </c>
      <c r="F1313" s="133" t="n">
        <v>0.02</v>
      </c>
    </row>
    <row r="1314" customFormat="false" ht="17.25" hidden="false" customHeight="true" outlineLevel="0" collapsed="false">
      <c r="A1314" s="130" t="s">
        <v>1712</v>
      </c>
      <c r="B1314" s="131" t="n">
        <v>68112000</v>
      </c>
      <c r="C1314" s="132" t="s">
        <v>489</v>
      </c>
      <c r="D1314" s="133" t="n">
        <v>5594278789.66</v>
      </c>
      <c r="E1314" s="133" t="n">
        <v>0</v>
      </c>
      <c r="F1314" s="133" t="n">
        <v>5594278789.66</v>
      </c>
    </row>
    <row r="1315" customFormat="false" ht="17.25" hidden="false" customHeight="true" outlineLevel="0" collapsed="false">
      <c r="A1315" s="130" t="s">
        <v>1712</v>
      </c>
      <c r="B1315" s="131" t="n">
        <v>69500000</v>
      </c>
      <c r="C1315" s="132" t="s">
        <v>208</v>
      </c>
      <c r="D1315" s="133" t="n">
        <v>1880708851.18601</v>
      </c>
      <c r="E1315" s="133" t="n">
        <v>0</v>
      </c>
      <c r="F1315" s="133" t="n">
        <v>1880708851.18601</v>
      </c>
    </row>
    <row r="1316" customFormat="false" ht="17.25" hidden="false" customHeight="true" outlineLevel="0" collapsed="false">
      <c r="A1316" s="130" t="s">
        <v>1712</v>
      </c>
      <c r="B1316" s="131" t="n">
        <v>70110000</v>
      </c>
      <c r="C1316" s="132" t="s">
        <v>1312</v>
      </c>
      <c r="D1316" s="133" t="n">
        <v>0</v>
      </c>
      <c r="E1316" s="133" t="n">
        <v>23372751560.05</v>
      </c>
      <c r="F1316" s="133" t="n">
        <v>-23372751560.05</v>
      </c>
    </row>
    <row r="1317" customFormat="false" ht="17.25" hidden="false" customHeight="true" outlineLevel="0" collapsed="false">
      <c r="A1317" s="130" t="s">
        <v>1712</v>
      </c>
      <c r="B1317" s="131" t="n">
        <v>70120000</v>
      </c>
      <c r="C1317" s="132" t="s">
        <v>548</v>
      </c>
      <c r="D1317" s="133" t="n">
        <v>0</v>
      </c>
      <c r="E1317" s="133" t="n">
        <v>240571899560</v>
      </c>
      <c r="F1317" s="133" t="n">
        <v>-240571899560</v>
      </c>
    </row>
    <row r="1318" customFormat="false" ht="17.25" hidden="false" customHeight="true" outlineLevel="0" collapsed="false">
      <c r="A1318" s="130" t="s">
        <v>1712</v>
      </c>
      <c r="B1318" s="131" t="n">
        <v>71400000</v>
      </c>
      <c r="C1318" s="132" t="s">
        <v>762</v>
      </c>
      <c r="D1318" s="133" t="n">
        <v>2258219319.41</v>
      </c>
      <c r="E1318" s="133" t="n">
        <v>0</v>
      </c>
      <c r="F1318" s="133" t="n">
        <v>2258219319.41</v>
      </c>
    </row>
    <row r="1319" customFormat="false" ht="17.25" hidden="false" customHeight="true" outlineLevel="0" collapsed="false">
      <c r="A1319" s="130" t="s">
        <v>1712</v>
      </c>
      <c r="B1319" s="131" t="n">
        <v>75800000</v>
      </c>
      <c r="C1319" s="132" t="s">
        <v>211</v>
      </c>
      <c r="D1319" s="133" t="n">
        <v>0</v>
      </c>
      <c r="E1319" s="133" t="n">
        <v>341174670.69</v>
      </c>
      <c r="F1319" s="133" t="n">
        <v>-341174670.69</v>
      </c>
    </row>
    <row r="1320" customFormat="false" ht="17.25" hidden="false" customHeight="true" outlineLevel="0" collapsed="false">
      <c r="A1320" s="130" t="s">
        <v>1712</v>
      </c>
      <c r="B1320" s="131" t="n">
        <v>75850000</v>
      </c>
      <c r="C1320" s="132" t="s">
        <v>764</v>
      </c>
      <c r="D1320" s="133" t="n">
        <v>0</v>
      </c>
      <c r="E1320" s="133" t="n">
        <v>175004895.86</v>
      </c>
      <c r="F1320" s="133" t="n">
        <v>-175004895.86</v>
      </c>
    </row>
    <row r="1321" customFormat="false" ht="17.25" hidden="false" customHeight="true" outlineLevel="0" collapsed="false">
      <c r="A1321" s="130" t="s">
        <v>1712</v>
      </c>
      <c r="B1321" s="131" t="n">
        <v>76500000</v>
      </c>
      <c r="C1321" s="132" t="s">
        <v>505</v>
      </c>
      <c r="D1321" s="133" t="n">
        <v>0</v>
      </c>
      <c r="E1321" s="133" t="n">
        <v>12719106.71</v>
      </c>
      <c r="F1321" s="133" t="n">
        <v>-12719106.71</v>
      </c>
    </row>
    <row r="1322" customFormat="false" ht="17.25" hidden="false" customHeight="true" outlineLevel="0" collapsed="false">
      <c r="A1322" s="130" t="s">
        <v>1712</v>
      </c>
      <c r="B1322" s="131" t="n">
        <v>76600000</v>
      </c>
      <c r="C1322" s="132" t="s">
        <v>213</v>
      </c>
      <c r="D1322" s="133" t="n">
        <v>0</v>
      </c>
      <c r="E1322" s="133" t="n">
        <v>1343696456.23</v>
      </c>
      <c r="F1322" s="133" t="n">
        <v>-1343696456.23</v>
      </c>
    </row>
    <row r="1323" customFormat="false" ht="17.25" hidden="false" customHeight="true" outlineLevel="0" collapsed="false">
      <c r="A1323" s="130" t="s">
        <v>1712</v>
      </c>
      <c r="B1323" s="131" t="n">
        <v>76880000</v>
      </c>
      <c r="C1323" s="132" t="s">
        <v>553</v>
      </c>
      <c r="D1323" s="133" t="n">
        <v>0</v>
      </c>
      <c r="E1323" s="133" t="n">
        <v>4736088.47</v>
      </c>
      <c r="F1323" s="133" t="n">
        <v>-4736088.47</v>
      </c>
    </row>
    <row r="1324" customFormat="false" ht="17.25" hidden="false" customHeight="true" outlineLevel="0" collapsed="false">
      <c r="A1324" s="130" t="s">
        <v>1712</v>
      </c>
      <c r="B1324" s="131" t="n">
        <v>78500000</v>
      </c>
      <c r="C1324" s="132" t="s">
        <v>507</v>
      </c>
      <c r="D1324" s="133" t="n">
        <v>0</v>
      </c>
      <c r="E1324" s="133" t="n">
        <v>532654751.42</v>
      </c>
      <c r="F1324" s="133" t="n">
        <v>-532654751.42</v>
      </c>
    </row>
    <row r="1325" customFormat="false" ht="17.25" hidden="false" customHeight="true" outlineLevel="0" collapsed="false">
      <c r="A1325" s="130" t="s">
        <v>952</v>
      </c>
      <c r="B1325" s="131" t="n">
        <v>10100000</v>
      </c>
      <c r="C1325" s="132" t="s">
        <v>1</v>
      </c>
      <c r="D1325" s="133" t="n">
        <v>0</v>
      </c>
      <c r="E1325" s="133" t="n">
        <v>10000000</v>
      </c>
      <c r="F1325" s="133" t="n">
        <v>-10000000</v>
      </c>
    </row>
    <row r="1326" customFormat="false" ht="17.25" hidden="false" customHeight="true" outlineLevel="0" collapsed="false">
      <c r="A1326" s="130" t="s">
        <v>952</v>
      </c>
      <c r="B1326" s="131" t="n">
        <v>11000000</v>
      </c>
      <c r="C1326" s="132" t="s">
        <v>215</v>
      </c>
      <c r="D1326" s="133" t="n">
        <v>0</v>
      </c>
      <c r="E1326" s="133" t="n">
        <v>166731221.84</v>
      </c>
      <c r="F1326" s="133" t="n">
        <v>-166731221.84</v>
      </c>
    </row>
    <row r="1327" customFormat="false" ht="17.25" hidden="false" customHeight="true" outlineLevel="0" collapsed="false">
      <c r="A1327" s="130" t="s">
        <v>952</v>
      </c>
      <c r="B1327" s="131" t="n">
        <v>12000000</v>
      </c>
      <c r="C1327" s="132" t="s">
        <v>2909</v>
      </c>
      <c r="D1327" s="133" t="n">
        <v>0</v>
      </c>
      <c r="E1327" s="133" t="n">
        <v>552000676.12</v>
      </c>
      <c r="F1327" s="133" t="n">
        <v>-552000676.12</v>
      </c>
    </row>
    <row r="1328" customFormat="false" ht="17.25" hidden="false" customHeight="true" outlineLevel="0" collapsed="false">
      <c r="A1328" s="130" t="s">
        <v>952</v>
      </c>
      <c r="B1328" s="131" t="n">
        <v>16100000</v>
      </c>
      <c r="C1328" s="132" t="s">
        <v>216</v>
      </c>
      <c r="D1328" s="133" t="n">
        <v>92.52</v>
      </c>
      <c r="E1328" s="133" t="n">
        <v>0</v>
      </c>
      <c r="F1328" s="133" t="n">
        <v>92.52</v>
      </c>
    </row>
    <row r="1329" customFormat="false" ht="17.25" hidden="false" customHeight="true" outlineLevel="0" collapsed="false">
      <c r="A1329" s="130" t="s">
        <v>952</v>
      </c>
      <c r="B1329" s="131" t="n">
        <v>20300000</v>
      </c>
      <c r="C1329" s="132" t="s">
        <v>1343</v>
      </c>
      <c r="D1329" s="133" t="n">
        <v>395000</v>
      </c>
      <c r="E1329" s="133" t="n">
        <v>0</v>
      </c>
      <c r="F1329" s="133" t="n">
        <v>395000</v>
      </c>
    </row>
    <row r="1330" customFormat="false" ht="17.25" hidden="false" customHeight="true" outlineLevel="0" collapsed="false">
      <c r="A1330" s="130" t="s">
        <v>952</v>
      </c>
      <c r="B1330" s="131" t="n">
        <v>21540000</v>
      </c>
      <c r="C1330" s="132" t="s">
        <v>229</v>
      </c>
      <c r="D1330" s="133" t="n">
        <v>4671538894.17</v>
      </c>
      <c r="E1330" s="133" t="n">
        <v>0</v>
      </c>
      <c r="F1330" s="133" t="n">
        <v>4671538894.17</v>
      </c>
    </row>
    <row r="1331" customFormat="false" ht="17.25" hidden="false" customHeight="true" outlineLevel="0" collapsed="false">
      <c r="A1331" s="130" t="s">
        <v>952</v>
      </c>
      <c r="B1331" s="131" t="n">
        <v>21830000</v>
      </c>
      <c r="C1331" s="132" t="s">
        <v>11</v>
      </c>
      <c r="D1331" s="133" t="n">
        <v>686315786.16</v>
      </c>
      <c r="E1331" s="133" t="n">
        <v>0</v>
      </c>
      <c r="F1331" s="133" t="n">
        <v>686315786.16</v>
      </c>
    </row>
    <row r="1332" customFormat="false" ht="17.25" hidden="false" customHeight="true" outlineLevel="0" collapsed="false">
      <c r="A1332" s="130" t="s">
        <v>952</v>
      </c>
      <c r="B1332" s="131" t="n">
        <v>21500000</v>
      </c>
      <c r="C1332" s="132" t="s">
        <v>227</v>
      </c>
      <c r="D1332" s="133" t="n">
        <v>446657606.03</v>
      </c>
      <c r="E1332" s="133" t="n">
        <v>0</v>
      </c>
      <c r="F1332" s="133" t="n">
        <v>446657606.03</v>
      </c>
    </row>
    <row r="1333" customFormat="false" ht="17.25" hidden="false" customHeight="true" outlineLevel="0" collapsed="false">
      <c r="A1333" s="130" t="s">
        <v>952</v>
      </c>
      <c r="B1333" s="131" t="n">
        <v>21820000</v>
      </c>
      <c r="C1333" s="132" t="s">
        <v>10</v>
      </c>
      <c r="D1333" s="133" t="n">
        <v>329705181.33</v>
      </c>
      <c r="E1333" s="133" t="n">
        <v>0</v>
      </c>
      <c r="F1333" s="133" t="n">
        <v>329705181.33</v>
      </c>
    </row>
    <row r="1334" customFormat="false" ht="17.25" hidden="false" customHeight="true" outlineLevel="0" collapsed="false">
      <c r="A1334" s="130" t="s">
        <v>952</v>
      </c>
      <c r="B1334" s="131" t="n">
        <v>21840000</v>
      </c>
      <c r="C1334" s="132" t="s">
        <v>12</v>
      </c>
      <c r="D1334" s="133" t="n">
        <v>275031607.13</v>
      </c>
      <c r="E1334" s="133" t="n">
        <v>0</v>
      </c>
      <c r="F1334" s="133" t="n">
        <v>275031607.13</v>
      </c>
    </row>
    <row r="1335" customFormat="false" ht="17.25" hidden="false" customHeight="true" outlineLevel="0" collapsed="false">
      <c r="A1335" s="130" t="s">
        <v>952</v>
      </c>
      <c r="B1335" s="131" t="n">
        <v>27500000</v>
      </c>
      <c r="C1335" s="132" t="s">
        <v>14</v>
      </c>
      <c r="D1335" s="133" t="n">
        <v>7776400</v>
      </c>
      <c r="E1335" s="133" t="n">
        <v>0</v>
      </c>
      <c r="F1335" s="133" t="n">
        <v>7776400</v>
      </c>
    </row>
    <row r="1336" customFormat="false" ht="17.25" hidden="false" customHeight="true" outlineLevel="0" collapsed="false">
      <c r="A1336" s="130" t="s">
        <v>952</v>
      </c>
      <c r="B1336" s="131" t="n">
        <v>28030000</v>
      </c>
      <c r="C1336" s="132" t="s">
        <v>1351</v>
      </c>
      <c r="D1336" s="133" t="n">
        <v>0</v>
      </c>
      <c r="E1336" s="133" t="n">
        <v>395000</v>
      </c>
      <c r="F1336" s="133" t="n">
        <v>-395000</v>
      </c>
    </row>
    <row r="1337" customFormat="false" ht="17.25" hidden="false" customHeight="true" outlineLevel="0" collapsed="false">
      <c r="A1337" s="130" t="s">
        <v>952</v>
      </c>
      <c r="B1337" s="131" t="n">
        <v>28150000</v>
      </c>
      <c r="C1337" s="132" t="s">
        <v>243</v>
      </c>
      <c r="D1337" s="133" t="n">
        <v>0</v>
      </c>
      <c r="E1337" s="133" t="n">
        <v>59334653.85</v>
      </c>
      <c r="F1337" s="133" t="n">
        <v>-59334653.85</v>
      </c>
    </row>
    <row r="1338" customFormat="false" ht="17.25" hidden="false" customHeight="true" outlineLevel="0" collapsed="false">
      <c r="A1338" s="130" t="s">
        <v>952</v>
      </c>
      <c r="B1338" s="131" t="n">
        <v>28154000</v>
      </c>
      <c r="C1338" s="132" t="s">
        <v>248</v>
      </c>
      <c r="D1338" s="133" t="n">
        <v>0</v>
      </c>
      <c r="E1338" s="133" t="n">
        <v>3864442917.14</v>
      </c>
      <c r="F1338" s="133" t="n">
        <v>-3864442917.14</v>
      </c>
    </row>
    <row r="1339" customFormat="false" ht="17.25" hidden="false" customHeight="true" outlineLevel="0" collapsed="false">
      <c r="A1339" s="130" t="s">
        <v>952</v>
      </c>
      <c r="B1339" s="131" t="n">
        <v>28182000</v>
      </c>
      <c r="C1339" s="132" t="s">
        <v>17</v>
      </c>
      <c r="D1339" s="133" t="n">
        <v>0</v>
      </c>
      <c r="E1339" s="133" t="n">
        <v>326543067.9</v>
      </c>
      <c r="F1339" s="133" t="n">
        <v>-326543067.9</v>
      </c>
    </row>
    <row r="1340" customFormat="false" ht="17.25" hidden="false" customHeight="true" outlineLevel="0" collapsed="false">
      <c r="A1340" s="130" t="s">
        <v>952</v>
      </c>
      <c r="B1340" s="131" t="n">
        <v>28183000</v>
      </c>
      <c r="C1340" s="132" t="s">
        <v>18</v>
      </c>
      <c r="D1340" s="133" t="n">
        <v>0</v>
      </c>
      <c r="E1340" s="133" t="n">
        <v>578573408.38</v>
      </c>
      <c r="F1340" s="133" t="n">
        <v>-578573408.38</v>
      </c>
    </row>
    <row r="1341" customFormat="false" ht="17.25" hidden="false" customHeight="true" outlineLevel="0" collapsed="false">
      <c r="A1341" s="130" t="s">
        <v>952</v>
      </c>
      <c r="B1341" s="131" t="n">
        <v>28184000</v>
      </c>
      <c r="C1341" s="132" t="s">
        <v>19</v>
      </c>
      <c r="D1341" s="133" t="n">
        <v>0</v>
      </c>
      <c r="E1341" s="133" t="n">
        <v>258073701.2</v>
      </c>
      <c r="F1341" s="133" t="n">
        <v>-258073701.2</v>
      </c>
    </row>
    <row r="1342" customFormat="false" ht="17.25" hidden="false" customHeight="true" outlineLevel="0" collapsed="false">
      <c r="A1342" s="130" t="s">
        <v>952</v>
      </c>
      <c r="B1342" s="131" t="n">
        <v>31000000</v>
      </c>
      <c r="C1342" s="132" t="s">
        <v>251</v>
      </c>
      <c r="D1342" s="133" t="n">
        <v>3769834243</v>
      </c>
      <c r="E1342" s="133" t="n">
        <v>0</v>
      </c>
      <c r="F1342" s="133" t="n">
        <v>3769834243</v>
      </c>
    </row>
    <row r="1343" customFormat="false" ht="17.25" hidden="false" customHeight="true" outlineLevel="0" collapsed="false">
      <c r="A1343" s="130" t="s">
        <v>952</v>
      </c>
      <c r="B1343" s="131" t="n">
        <v>35500000</v>
      </c>
      <c r="C1343" s="132" t="s">
        <v>591</v>
      </c>
      <c r="D1343" s="133" t="n">
        <v>54663892</v>
      </c>
      <c r="E1343" s="133" t="n">
        <v>0</v>
      </c>
      <c r="F1343" s="133" t="n">
        <v>54663892</v>
      </c>
    </row>
    <row r="1344" customFormat="false" ht="17.25" hidden="false" customHeight="true" outlineLevel="0" collapsed="false">
      <c r="A1344" s="130" t="s">
        <v>952</v>
      </c>
      <c r="B1344" s="131" t="n">
        <v>40110000</v>
      </c>
      <c r="C1344" s="132" t="s">
        <v>21</v>
      </c>
      <c r="D1344" s="133" t="n">
        <v>0</v>
      </c>
      <c r="E1344" s="133" t="n">
        <v>1310876188.29</v>
      </c>
      <c r="F1344" s="133" t="n">
        <v>-1310876188.29</v>
      </c>
    </row>
    <row r="1345" customFormat="false" ht="17.25" hidden="false" customHeight="true" outlineLevel="0" collapsed="false">
      <c r="A1345" s="130" t="s">
        <v>952</v>
      </c>
      <c r="B1345" s="131" t="n">
        <v>40400000</v>
      </c>
      <c r="C1345" s="132" t="s">
        <v>257</v>
      </c>
      <c r="D1345" s="133" t="n">
        <v>0</v>
      </c>
      <c r="E1345" s="133" t="n">
        <v>9049257.6</v>
      </c>
      <c r="F1345" s="133" t="n">
        <v>-9049257.6</v>
      </c>
    </row>
    <row r="1346" customFormat="false" ht="17.25" hidden="false" customHeight="true" outlineLevel="0" collapsed="false">
      <c r="A1346" s="130" t="s">
        <v>952</v>
      </c>
      <c r="B1346" s="131" t="n">
        <v>41100000</v>
      </c>
      <c r="C1346" s="132" t="s">
        <v>28</v>
      </c>
      <c r="D1346" s="133" t="n">
        <v>411210216.89</v>
      </c>
      <c r="E1346" s="133" t="n">
        <v>0</v>
      </c>
      <c r="F1346" s="133" t="n">
        <v>411210216.89</v>
      </c>
    </row>
    <row r="1347" customFormat="false" ht="17.25" hidden="false" customHeight="true" outlineLevel="0" collapsed="false">
      <c r="A1347" s="130" t="s">
        <v>952</v>
      </c>
      <c r="B1347" s="131" t="n">
        <v>42110000</v>
      </c>
      <c r="C1347" s="132" t="s">
        <v>30</v>
      </c>
      <c r="D1347" s="133" t="n">
        <v>0</v>
      </c>
      <c r="E1347" s="133" t="n">
        <v>741200</v>
      </c>
      <c r="F1347" s="133" t="n">
        <v>-741200</v>
      </c>
    </row>
    <row r="1348" customFormat="false" ht="17.25" hidden="false" customHeight="true" outlineLevel="0" collapsed="false">
      <c r="A1348" s="130" t="s">
        <v>952</v>
      </c>
      <c r="B1348" s="131" t="n">
        <v>43100000</v>
      </c>
      <c r="C1348" s="132" t="s">
        <v>35</v>
      </c>
      <c r="D1348" s="133" t="n">
        <v>0</v>
      </c>
      <c r="E1348" s="133" t="n">
        <v>10359111.42</v>
      </c>
      <c r="F1348" s="133" t="n">
        <v>-10359111.42</v>
      </c>
    </row>
    <row r="1349" customFormat="false" ht="17.25" hidden="false" customHeight="true" outlineLevel="0" collapsed="false">
      <c r="A1349" s="130" t="s">
        <v>952</v>
      </c>
      <c r="B1349" s="131" t="n">
        <v>43200000</v>
      </c>
      <c r="C1349" s="132" t="s">
        <v>37</v>
      </c>
      <c r="D1349" s="133" t="n">
        <v>0</v>
      </c>
      <c r="E1349" s="133" t="n">
        <v>673978</v>
      </c>
      <c r="F1349" s="133" t="n">
        <v>-673978</v>
      </c>
    </row>
    <row r="1350" customFormat="false" ht="17.25" hidden="false" customHeight="true" outlineLevel="0" collapsed="false">
      <c r="A1350" s="130" t="s">
        <v>952</v>
      </c>
      <c r="B1350" s="131" t="n">
        <v>44100000</v>
      </c>
      <c r="C1350" s="132" t="s">
        <v>40</v>
      </c>
      <c r="D1350" s="133" t="n">
        <v>0</v>
      </c>
      <c r="E1350" s="133" t="n">
        <v>3949000</v>
      </c>
      <c r="F1350" s="133" t="n">
        <v>-3949000</v>
      </c>
    </row>
    <row r="1351" customFormat="false" ht="17.25" hidden="false" customHeight="true" outlineLevel="0" collapsed="false">
      <c r="A1351" s="130" t="s">
        <v>952</v>
      </c>
      <c r="B1351" s="131" t="n">
        <v>44400000</v>
      </c>
      <c r="C1351" s="132" t="s">
        <v>281</v>
      </c>
      <c r="D1351" s="133" t="n">
        <v>17559554.95</v>
      </c>
      <c r="E1351" s="133" t="n">
        <v>0</v>
      </c>
      <c r="F1351" s="133" t="n">
        <v>17559554.95</v>
      </c>
    </row>
    <row r="1352" customFormat="false" ht="17.25" hidden="false" customHeight="true" outlineLevel="0" collapsed="false">
      <c r="A1352" s="130" t="s">
        <v>952</v>
      </c>
      <c r="B1352" s="131" t="n">
        <v>44550000</v>
      </c>
      <c r="C1352" s="132" t="s">
        <v>46</v>
      </c>
      <c r="D1352" s="133" t="n">
        <v>0</v>
      </c>
      <c r="E1352" s="133" t="n">
        <v>91343341.58</v>
      </c>
      <c r="F1352" s="133" t="n">
        <v>-91343341.58</v>
      </c>
    </row>
    <row r="1353" customFormat="false" ht="17.25" hidden="false" customHeight="true" outlineLevel="0" collapsed="false">
      <c r="A1353" s="130" t="s">
        <v>952</v>
      </c>
      <c r="B1353" s="131" t="n">
        <v>44571000</v>
      </c>
      <c r="C1353" s="132" t="s">
        <v>52</v>
      </c>
      <c r="D1353" s="133" t="n">
        <v>0</v>
      </c>
      <c r="E1353" s="133" t="n">
        <v>170119234.61</v>
      </c>
      <c r="F1353" s="133" t="n">
        <v>-170119234.61</v>
      </c>
    </row>
    <row r="1354" customFormat="false" ht="17.25" hidden="false" customHeight="true" outlineLevel="0" collapsed="false">
      <c r="A1354" s="130" t="s">
        <v>952</v>
      </c>
      <c r="B1354" s="131" t="n">
        <v>45500000</v>
      </c>
      <c r="C1354" s="132" t="s">
        <v>625</v>
      </c>
      <c r="D1354" s="133" t="n">
        <v>0</v>
      </c>
      <c r="E1354" s="133" t="n">
        <v>5061934664.01</v>
      </c>
      <c r="F1354" s="133" t="n">
        <v>-5061934664.01</v>
      </c>
    </row>
    <row r="1355" customFormat="false" ht="17.25" hidden="false" customHeight="true" outlineLevel="0" collapsed="false">
      <c r="A1355" s="130" t="s">
        <v>952</v>
      </c>
      <c r="B1355" s="131" t="n">
        <v>46725000</v>
      </c>
      <c r="C1355" s="132" t="s">
        <v>931</v>
      </c>
      <c r="D1355" s="133" t="n">
        <v>796191718</v>
      </c>
      <c r="E1355" s="133" t="n">
        <v>0</v>
      </c>
      <c r="F1355" s="133" t="n">
        <v>796191718</v>
      </c>
    </row>
    <row r="1356" customFormat="false" ht="17.25" hidden="false" customHeight="true" outlineLevel="0" collapsed="false">
      <c r="A1356" s="130" t="s">
        <v>952</v>
      </c>
      <c r="B1356" s="131" t="n">
        <v>51231000</v>
      </c>
      <c r="C1356" s="132" t="s">
        <v>325</v>
      </c>
      <c r="D1356" s="133" t="n">
        <v>540388.65</v>
      </c>
      <c r="E1356" s="133" t="n">
        <v>0</v>
      </c>
      <c r="F1356" s="133" t="n">
        <v>540388.65</v>
      </c>
    </row>
    <row r="1357" customFormat="false" ht="17.25" hidden="false" customHeight="true" outlineLevel="0" collapsed="false">
      <c r="A1357" s="130" t="s">
        <v>952</v>
      </c>
      <c r="B1357" s="131" t="n">
        <v>51241000</v>
      </c>
      <c r="C1357" s="132" t="s">
        <v>133</v>
      </c>
      <c r="D1357" s="133" t="n">
        <v>1454595082.31</v>
      </c>
      <c r="E1357" s="133" t="n">
        <v>0</v>
      </c>
      <c r="F1357" s="133" t="n">
        <v>1454595082.31</v>
      </c>
    </row>
    <row r="1358" customFormat="false" ht="17.25" hidden="false" customHeight="true" outlineLevel="0" collapsed="false">
      <c r="A1358" s="130" t="s">
        <v>952</v>
      </c>
      <c r="B1358" s="131" t="n">
        <v>53100000</v>
      </c>
      <c r="C1358" s="132" t="s">
        <v>2741</v>
      </c>
      <c r="D1358" s="133" t="n">
        <v>1187937.06</v>
      </c>
      <c r="E1358" s="133" t="n">
        <v>0</v>
      </c>
      <c r="F1358" s="133" t="n">
        <v>1187937.06</v>
      </c>
    </row>
    <row r="1359" customFormat="false" ht="17.25" hidden="false" customHeight="true" outlineLevel="0" collapsed="false">
      <c r="A1359" s="130" t="s">
        <v>952</v>
      </c>
      <c r="B1359" s="131" t="n">
        <v>58000000</v>
      </c>
      <c r="C1359" s="132" t="s">
        <v>137</v>
      </c>
      <c r="D1359" s="133" t="n">
        <v>0</v>
      </c>
      <c r="E1359" s="133" t="n">
        <v>200000000</v>
      </c>
      <c r="F1359" s="133" t="n">
        <v>-200000000</v>
      </c>
    </row>
    <row r="1360" customFormat="false" ht="17.25" hidden="false" customHeight="true" outlineLevel="0" collapsed="false">
      <c r="A1360" s="130" t="s">
        <v>952</v>
      </c>
      <c r="B1360" s="131" t="n">
        <v>60100000</v>
      </c>
      <c r="C1360" s="132" t="s">
        <v>331</v>
      </c>
      <c r="D1360" s="133" t="n">
        <v>6699686424.28</v>
      </c>
      <c r="E1360" s="133" t="n">
        <v>0</v>
      </c>
      <c r="F1360" s="133" t="n">
        <v>6699686424.28</v>
      </c>
    </row>
    <row r="1361" customFormat="false" ht="17.25" hidden="false" customHeight="true" outlineLevel="0" collapsed="false">
      <c r="A1361" s="130" t="s">
        <v>952</v>
      </c>
      <c r="B1361" s="131" t="n">
        <v>60301000</v>
      </c>
      <c r="C1361" s="132" t="s">
        <v>2973</v>
      </c>
      <c r="D1361" s="133" t="n">
        <v>0</v>
      </c>
      <c r="E1361" s="133" t="n">
        <v>919597774</v>
      </c>
      <c r="F1361" s="133" t="n">
        <v>-919597774</v>
      </c>
    </row>
    <row r="1362" customFormat="false" ht="17.25" hidden="false" customHeight="true" outlineLevel="0" collapsed="false">
      <c r="A1362" s="130" t="s">
        <v>952</v>
      </c>
      <c r="B1362" s="131" t="n">
        <v>60500000</v>
      </c>
      <c r="C1362" s="132" t="s">
        <v>1390</v>
      </c>
      <c r="D1362" s="133" t="n">
        <v>41220166.97</v>
      </c>
      <c r="E1362" s="133" t="n">
        <v>0</v>
      </c>
      <c r="F1362" s="133" t="n">
        <v>41220166.97</v>
      </c>
    </row>
    <row r="1363" customFormat="false" ht="17.25" hidden="false" customHeight="true" outlineLevel="0" collapsed="false">
      <c r="A1363" s="130" t="s">
        <v>952</v>
      </c>
      <c r="B1363" s="131" t="n">
        <v>60600000</v>
      </c>
      <c r="C1363" s="132" t="s">
        <v>354</v>
      </c>
      <c r="D1363" s="133" t="n">
        <v>1097657880.42</v>
      </c>
      <c r="E1363" s="133" t="n">
        <v>0</v>
      </c>
      <c r="F1363" s="133" t="n">
        <v>1097657880.42</v>
      </c>
    </row>
    <row r="1364" customFormat="false" ht="17.25" hidden="false" customHeight="true" outlineLevel="0" collapsed="false">
      <c r="A1364" s="130" t="s">
        <v>952</v>
      </c>
      <c r="B1364" s="131" t="n">
        <v>61300000</v>
      </c>
      <c r="C1364" s="132" t="s">
        <v>717</v>
      </c>
      <c r="D1364" s="133" t="n">
        <v>10964416.67</v>
      </c>
      <c r="E1364" s="133" t="n">
        <v>0</v>
      </c>
      <c r="F1364" s="133" t="n">
        <v>10964416.67</v>
      </c>
    </row>
    <row r="1365" customFormat="false" ht="17.25" hidden="false" customHeight="true" outlineLevel="0" collapsed="false">
      <c r="A1365" s="130" t="s">
        <v>952</v>
      </c>
      <c r="B1365" s="131" t="n">
        <v>61500000</v>
      </c>
      <c r="C1365" s="132" t="s">
        <v>387</v>
      </c>
      <c r="D1365" s="133" t="n">
        <v>38125887.96</v>
      </c>
      <c r="E1365" s="133" t="n">
        <v>0</v>
      </c>
      <c r="F1365" s="133" t="n">
        <v>38125887.96</v>
      </c>
    </row>
    <row r="1366" customFormat="false" ht="17.25" hidden="false" customHeight="true" outlineLevel="0" collapsed="false">
      <c r="A1366" s="130" t="s">
        <v>952</v>
      </c>
      <c r="B1366" s="131" t="n">
        <v>62100000</v>
      </c>
      <c r="C1366" s="132" t="s">
        <v>400</v>
      </c>
      <c r="D1366" s="133" t="n">
        <v>55080000</v>
      </c>
      <c r="E1366" s="133" t="n">
        <v>0</v>
      </c>
      <c r="F1366" s="133" t="n">
        <v>55080000</v>
      </c>
    </row>
    <row r="1367" customFormat="false" ht="17.25" hidden="false" customHeight="true" outlineLevel="0" collapsed="false">
      <c r="A1367" s="130" t="s">
        <v>952</v>
      </c>
      <c r="B1367" s="131" t="n">
        <v>62200000</v>
      </c>
      <c r="C1367" s="132" t="s">
        <v>403</v>
      </c>
      <c r="D1367" s="133" t="n">
        <v>11810000</v>
      </c>
      <c r="E1367" s="133" t="n">
        <v>0</v>
      </c>
      <c r="F1367" s="133" t="n">
        <v>11810000</v>
      </c>
    </row>
    <row r="1368" customFormat="false" ht="17.25" hidden="false" customHeight="true" outlineLevel="0" collapsed="false">
      <c r="A1368" s="130" t="s">
        <v>952</v>
      </c>
      <c r="B1368" s="131" t="n">
        <v>62501000</v>
      </c>
      <c r="C1368" s="132" t="s">
        <v>169</v>
      </c>
      <c r="D1368" s="133" t="n">
        <v>10793280.86</v>
      </c>
      <c r="E1368" s="133" t="n">
        <v>0</v>
      </c>
      <c r="F1368" s="133" t="n">
        <v>10793280.86</v>
      </c>
    </row>
    <row r="1369" customFormat="false" ht="17.25" hidden="false" customHeight="true" outlineLevel="0" collapsed="false">
      <c r="A1369" s="130" t="s">
        <v>952</v>
      </c>
      <c r="B1369" s="131" t="n">
        <v>62601000</v>
      </c>
      <c r="C1369" s="132" t="s">
        <v>418</v>
      </c>
      <c r="D1369" s="133" t="n">
        <v>23200048.62</v>
      </c>
      <c r="E1369" s="133" t="n">
        <v>0</v>
      </c>
      <c r="F1369" s="133" t="n">
        <v>23200048.62</v>
      </c>
    </row>
    <row r="1370" customFormat="false" ht="17.25" hidden="false" customHeight="true" outlineLevel="0" collapsed="false">
      <c r="A1370" s="130" t="s">
        <v>952</v>
      </c>
      <c r="B1370" s="131" t="n">
        <v>62701000</v>
      </c>
      <c r="C1370" s="132" t="s">
        <v>181</v>
      </c>
      <c r="D1370" s="133" t="n">
        <v>1259860.16</v>
      </c>
      <c r="E1370" s="133" t="n">
        <v>0</v>
      </c>
      <c r="F1370" s="133" t="n">
        <v>1259860.16</v>
      </c>
    </row>
    <row r="1371" customFormat="false" ht="17.25" hidden="false" customHeight="true" outlineLevel="0" collapsed="false">
      <c r="A1371" s="130" t="s">
        <v>952</v>
      </c>
      <c r="B1371" s="131" t="n">
        <v>62800000</v>
      </c>
      <c r="C1371" s="132" t="s">
        <v>441</v>
      </c>
      <c r="D1371" s="133" t="n">
        <v>13172809.75</v>
      </c>
      <c r="E1371" s="133" t="n">
        <v>0</v>
      </c>
      <c r="F1371" s="133" t="n">
        <v>13172809.75</v>
      </c>
    </row>
    <row r="1372" customFormat="false" ht="17.25" hidden="false" customHeight="true" outlineLevel="0" collapsed="false">
      <c r="A1372" s="130" t="s">
        <v>952</v>
      </c>
      <c r="B1372" s="131" t="n">
        <v>63500000</v>
      </c>
      <c r="C1372" s="132" t="s">
        <v>189</v>
      </c>
      <c r="D1372" s="133" t="n">
        <v>547279.58</v>
      </c>
      <c r="E1372" s="133" t="n">
        <v>0</v>
      </c>
      <c r="F1372" s="133" t="n">
        <v>547279.58</v>
      </c>
    </row>
    <row r="1373" customFormat="false" ht="17.25" hidden="false" customHeight="true" outlineLevel="0" collapsed="false">
      <c r="A1373" s="130" t="s">
        <v>952</v>
      </c>
      <c r="B1373" s="131" t="n">
        <v>64101000</v>
      </c>
      <c r="C1373" s="132" t="s">
        <v>190</v>
      </c>
      <c r="D1373" s="133" t="n">
        <v>419418158.76</v>
      </c>
      <c r="E1373" s="133" t="n">
        <v>0</v>
      </c>
      <c r="F1373" s="133" t="n">
        <v>419418158.76</v>
      </c>
    </row>
    <row r="1374" customFormat="false" ht="17.25" hidden="false" customHeight="true" outlineLevel="0" collapsed="false">
      <c r="A1374" s="130" t="s">
        <v>952</v>
      </c>
      <c r="B1374" s="131" t="n">
        <v>64501000</v>
      </c>
      <c r="C1374" s="132" t="s">
        <v>461</v>
      </c>
      <c r="D1374" s="133" t="n">
        <v>42213017.37</v>
      </c>
      <c r="E1374" s="133" t="n">
        <v>0</v>
      </c>
      <c r="F1374" s="133" t="n">
        <v>42213017.37</v>
      </c>
    </row>
    <row r="1375" customFormat="false" ht="17.25" hidden="false" customHeight="true" outlineLevel="0" collapsed="false">
      <c r="A1375" s="130" t="s">
        <v>952</v>
      </c>
      <c r="B1375" s="131" t="n">
        <v>64700000</v>
      </c>
      <c r="C1375" s="132" t="s">
        <v>197</v>
      </c>
      <c r="D1375" s="133" t="n">
        <v>9039700</v>
      </c>
      <c r="E1375" s="133" t="n">
        <v>0</v>
      </c>
      <c r="F1375" s="133" t="n">
        <v>9039700</v>
      </c>
    </row>
    <row r="1376" customFormat="false" ht="17.25" hidden="false" customHeight="true" outlineLevel="0" collapsed="false">
      <c r="A1376" s="130" t="s">
        <v>952</v>
      </c>
      <c r="B1376" s="131" t="n">
        <v>64801000</v>
      </c>
      <c r="C1376" s="132" t="s">
        <v>534</v>
      </c>
      <c r="D1376" s="133" t="n">
        <v>55216450.42</v>
      </c>
      <c r="E1376" s="133" t="n">
        <v>0</v>
      </c>
      <c r="F1376" s="133" t="n">
        <v>55216450.42</v>
      </c>
    </row>
    <row r="1377" customFormat="false" ht="17.25" hidden="false" customHeight="true" outlineLevel="0" collapsed="false">
      <c r="A1377" s="130" t="s">
        <v>952</v>
      </c>
      <c r="B1377" s="131" t="n">
        <v>65602000</v>
      </c>
      <c r="C1377" s="132" t="s">
        <v>203</v>
      </c>
      <c r="D1377" s="133" t="n">
        <v>868517.54</v>
      </c>
      <c r="E1377" s="133" t="n">
        <v>0</v>
      </c>
      <c r="F1377" s="133" t="n">
        <v>868517.54</v>
      </c>
    </row>
    <row r="1378" customFormat="false" ht="17.25" hidden="false" customHeight="true" outlineLevel="0" collapsed="false">
      <c r="A1378" s="130" t="s">
        <v>952</v>
      </c>
      <c r="B1378" s="131" t="n">
        <v>65700000</v>
      </c>
      <c r="C1378" s="132" t="s">
        <v>746</v>
      </c>
      <c r="D1378" s="133" t="n">
        <v>105300</v>
      </c>
      <c r="E1378" s="133" t="n">
        <v>0</v>
      </c>
      <c r="F1378" s="133" t="n">
        <v>105300</v>
      </c>
    </row>
    <row r="1379" customFormat="false" ht="17.25" hidden="false" customHeight="true" outlineLevel="0" collapsed="false">
      <c r="A1379" s="130" t="s">
        <v>952</v>
      </c>
      <c r="B1379" s="131" t="n">
        <v>68112000</v>
      </c>
      <c r="C1379" s="132" t="s">
        <v>489</v>
      </c>
      <c r="D1379" s="133" t="n">
        <v>620853825.5</v>
      </c>
      <c r="E1379" s="133" t="n">
        <v>0</v>
      </c>
      <c r="F1379" s="133" t="n">
        <v>620853825.5</v>
      </c>
    </row>
    <row r="1380" customFormat="false" ht="17.25" hidden="false" customHeight="true" outlineLevel="0" collapsed="false">
      <c r="A1380" s="130" t="s">
        <v>952</v>
      </c>
      <c r="B1380" s="131" t="n">
        <v>69500000</v>
      </c>
      <c r="C1380" s="132" t="s">
        <v>208</v>
      </c>
      <c r="D1380" s="133" t="n">
        <v>77387461.55</v>
      </c>
      <c r="E1380" s="133" t="n">
        <v>0</v>
      </c>
      <c r="F1380" s="133" t="n">
        <v>77387461.55</v>
      </c>
    </row>
    <row r="1381" customFormat="false" ht="17.25" hidden="false" customHeight="true" outlineLevel="0" collapsed="false">
      <c r="A1381" s="130" t="s">
        <v>952</v>
      </c>
      <c r="B1381" s="131" t="n">
        <v>70110000</v>
      </c>
      <c r="C1381" s="132" t="s">
        <v>1312</v>
      </c>
      <c r="D1381" s="133" t="n">
        <v>0</v>
      </c>
      <c r="E1381" s="133" t="n">
        <v>8554018207.4</v>
      </c>
      <c r="F1381" s="133" t="n">
        <v>-8554018207.4</v>
      </c>
    </row>
    <row r="1382" customFormat="false" ht="17.25" hidden="false" customHeight="true" outlineLevel="0" collapsed="false">
      <c r="A1382" s="130" t="s">
        <v>952</v>
      </c>
      <c r="B1382" s="131" t="n">
        <v>71400000</v>
      </c>
      <c r="C1382" s="132" t="s">
        <v>762</v>
      </c>
      <c r="D1382" s="133" t="n">
        <v>7755220</v>
      </c>
      <c r="E1382" s="133" t="n">
        <v>0</v>
      </c>
      <c r="F1382" s="133" t="n">
        <v>7755220</v>
      </c>
    </row>
    <row r="1383" customFormat="false" ht="17.25" hidden="false" customHeight="true" outlineLevel="0" collapsed="false">
      <c r="A1383" s="130" t="s">
        <v>952</v>
      </c>
      <c r="B1383" s="131" t="n">
        <v>75800000</v>
      </c>
      <c r="C1383" s="132" t="s">
        <v>211</v>
      </c>
      <c r="D1383" s="133" t="n">
        <v>0</v>
      </c>
      <c r="E1383" s="133" t="n">
        <v>9233.17</v>
      </c>
      <c r="F1383" s="133" t="n">
        <v>-9233.17</v>
      </c>
    </row>
    <row r="1384" customFormat="false" ht="17.25" hidden="false" customHeight="true" outlineLevel="0" collapsed="false">
      <c r="A1384" s="130" t="s">
        <v>952</v>
      </c>
      <c r="B1384" s="131" t="n">
        <v>76500000</v>
      </c>
      <c r="C1384" s="132" t="s">
        <v>505</v>
      </c>
      <c r="D1384" s="133" t="n">
        <v>0</v>
      </c>
      <c r="E1384" s="133" t="n">
        <v>10813470.1</v>
      </c>
      <c r="F1384" s="133" t="n">
        <v>-10813470.1</v>
      </c>
    </row>
    <row r="1385" customFormat="false" ht="17.25" hidden="false" customHeight="true" outlineLevel="0" collapsed="false">
      <c r="A1385" s="130" t="s">
        <v>317</v>
      </c>
      <c r="B1385" s="131" t="n">
        <v>10100000</v>
      </c>
      <c r="C1385" s="132" t="s">
        <v>1</v>
      </c>
      <c r="D1385" s="133" t="n">
        <v>0</v>
      </c>
      <c r="E1385" s="133" t="n">
        <v>4520000000</v>
      </c>
      <c r="F1385" s="133" t="n">
        <v>-4520000000</v>
      </c>
    </row>
    <row r="1386" customFormat="false" ht="17.25" hidden="false" customHeight="true" outlineLevel="0" collapsed="false">
      <c r="A1386" s="130" t="s">
        <v>317</v>
      </c>
      <c r="B1386" s="131" t="n">
        <v>10610000</v>
      </c>
      <c r="C1386" s="132" t="s">
        <v>214</v>
      </c>
      <c r="D1386" s="133" t="n">
        <v>0</v>
      </c>
      <c r="E1386" s="133" t="n">
        <v>452000000</v>
      </c>
      <c r="F1386" s="133" t="n">
        <v>-452000000</v>
      </c>
    </row>
    <row r="1387" customFormat="false" ht="17.25" hidden="false" customHeight="true" outlineLevel="0" collapsed="false">
      <c r="A1387" s="130" t="s">
        <v>317</v>
      </c>
      <c r="B1387" s="131" t="n">
        <v>11000000</v>
      </c>
      <c r="C1387" s="132" t="s">
        <v>215</v>
      </c>
      <c r="D1387" s="133" t="n">
        <v>0</v>
      </c>
      <c r="E1387" s="133" t="n">
        <v>5345387183.75</v>
      </c>
      <c r="F1387" s="133" t="n">
        <v>-5345387183.75</v>
      </c>
    </row>
    <row r="1388" customFormat="false" ht="17.25" hidden="false" customHeight="true" outlineLevel="0" collapsed="false">
      <c r="A1388" s="130" t="s">
        <v>317</v>
      </c>
      <c r="B1388" s="131" t="n">
        <v>12800000</v>
      </c>
      <c r="C1388" s="132" t="s">
        <v>1341</v>
      </c>
      <c r="D1388" s="133" t="n">
        <v>0</v>
      </c>
      <c r="E1388" s="133" t="n">
        <v>3711421805.45</v>
      </c>
      <c r="F1388" s="133" t="n">
        <v>-3711421805.45</v>
      </c>
    </row>
    <row r="1389" customFormat="false" ht="17.25" hidden="false" customHeight="true" outlineLevel="0" collapsed="false">
      <c r="A1389" s="130" t="s">
        <v>317</v>
      </c>
      <c r="B1389" s="131" t="n">
        <v>16100000</v>
      </c>
      <c r="C1389" s="132" t="s">
        <v>216</v>
      </c>
      <c r="D1389" s="133" t="n">
        <v>0</v>
      </c>
      <c r="E1389" s="133" t="n">
        <v>1193395426.94</v>
      </c>
      <c r="F1389" s="133" t="n">
        <v>-1193395426.94</v>
      </c>
    </row>
    <row r="1390" customFormat="false" ht="17.25" hidden="false" customHeight="true" outlineLevel="0" collapsed="false">
      <c r="A1390" s="130" t="s">
        <v>317</v>
      </c>
      <c r="B1390" s="131" t="n">
        <v>16150000</v>
      </c>
      <c r="C1390" s="132" t="s">
        <v>2913</v>
      </c>
      <c r="D1390" s="133" t="n">
        <v>0</v>
      </c>
      <c r="E1390" s="133" t="n">
        <v>1108608058.6</v>
      </c>
      <c r="F1390" s="133" t="n">
        <v>-1108608058.6</v>
      </c>
    </row>
    <row r="1391" customFormat="false" ht="17.25" hidden="false" customHeight="true" outlineLevel="0" collapsed="false">
      <c r="A1391" s="130" t="s">
        <v>317</v>
      </c>
      <c r="B1391" s="131" t="n">
        <v>16500000</v>
      </c>
      <c r="C1391" s="132" t="s">
        <v>2915</v>
      </c>
      <c r="D1391" s="133" t="n">
        <v>0</v>
      </c>
      <c r="E1391" s="133" t="n">
        <v>898593282.71</v>
      </c>
      <c r="F1391" s="133" t="n">
        <v>-898593282.71</v>
      </c>
    </row>
    <row r="1392" customFormat="false" ht="17.25" hidden="false" customHeight="true" outlineLevel="0" collapsed="false">
      <c r="A1392" s="130" t="s">
        <v>317</v>
      </c>
      <c r="B1392" s="131" t="n">
        <v>20400000</v>
      </c>
      <c r="C1392" s="132" t="s">
        <v>5</v>
      </c>
      <c r="D1392" s="133" t="n">
        <v>4832320.36</v>
      </c>
      <c r="E1392" s="133" t="n">
        <v>0</v>
      </c>
      <c r="F1392" s="133" t="n">
        <v>4832320.36</v>
      </c>
    </row>
    <row r="1393" customFormat="false" ht="17.25" hidden="false" customHeight="true" outlineLevel="0" collapsed="false">
      <c r="A1393" s="130" t="s">
        <v>317</v>
      </c>
      <c r="B1393" s="131" t="n">
        <v>20800000</v>
      </c>
      <c r="C1393" s="132" t="s">
        <v>1457</v>
      </c>
      <c r="D1393" s="133" t="n">
        <v>2347216993</v>
      </c>
      <c r="E1393" s="133" t="n">
        <v>0</v>
      </c>
      <c r="F1393" s="133" t="n">
        <v>2347216993</v>
      </c>
    </row>
    <row r="1394" customFormat="false" ht="17.25" hidden="false" customHeight="true" outlineLevel="0" collapsed="false">
      <c r="A1394" s="130" t="s">
        <v>317</v>
      </c>
      <c r="B1394" s="131" t="n">
        <v>21100000</v>
      </c>
      <c r="C1394" s="132" t="s">
        <v>224</v>
      </c>
      <c r="D1394" s="133" t="n">
        <v>1602971140</v>
      </c>
      <c r="E1394" s="133" t="n">
        <v>0</v>
      </c>
      <c r="F1394" s="133" t="n">
        <v>1602971140</v>
      </c>
    </row>
    <row r="1395" customFormat="false" ht="17.25" hidden="false" customHeight="true" outlineLevel="0" collapsed="false">
      <c r="A1395" s="130" t="s">
        <v>317</v>
      </c>
      <c r="B1395" s="131" t="n">
        <v>21300000</v>
      </c>
      <c r="C1395" s="132" t="s">
        <v>226</v>
      </c>
      <c r="D1395" s="133" t="n">
        <v>31075860844.11</v>
      </c>
      <c r="E1395" s="133" t="n">
        <v>0</v>
      </c>
      <c r="F1395" s="133" t="n">
        <v>31075860844.11</v>
      </c>
    </row>
    <row r="1396" customFormat="false" ht="17.25" hidden="false" customHeight="true" outlineLevel="0" collapsed="false">
      <c r="A1396" s="130" t="s">
        <v>317</v>
      </c>
      <c r="B1396" s="131" t="n">
        <v>21540000</v>
      </c>
      <c r="C1396" s="132" t="s">
        <v>229</v>
      </c>
      <c r="D1396" s="133" t="n">
        <v>818139941.46</v>
      </c>
      <c r="E1396" s="133" t="n">
        <v>0</v>
      </c>
      <c r="F1396" s="133" t="n">
        <v>818139941.46</v>
      </c>
    </row>
    <row r="1397" customFormat="false" ht="17.25" hidden="false" customHeight="true" outlineLevel="0" collapsed="false">
      <c r="A1397" s="130" t="s">
        <v>317</v>
      </c>
      <c r="B1397" s="131" t="n">
        <v>21830000</v>
      </c>
      <c r="C1397" s="132" t="s">
        <v>11</v>
      </c>
      <c r="D1397" s="133" t="n">
        <v>538459087.85</v>
      </c>
      <c r="E1397" s="133" t="n">
        <v>0</v>
      </c>
      <c r="F1397" s="133" t="n">
        <v>538459087.85</v>
      </c>
    </row>
    <row r="1398" customFormat="false" ht="17.25" hidden="false" customHeight="true" outlineLevel="0" collapsed="false">
      <c r="A1398" s="130" t="s">
        <v>317</v>
      </c>
      <c r="B1398" s="131" t="n">
        <v>21200000</v>
      </c>
      <c r="C1398" s="132" t="s">
        <v>225</v>
      </c>
      <c r="D1398" s="133" t="n">
        <v>480982126.74</v>
      </c>
      <c r="E1398" s="133" t="n">
        <v>0</v>
      </c>
      <c r="F1398" s="133" t="n">
        <v>480982126.74</v>
      </c>
    </row>
    <row r="1399" customFormat="false" ht="17.25" hidden="false" customHeight="true" outlineLevel="0" collapsed="false">
      <c r="A1399" s="130" t="s">
        <v>317</v>
      </c>
      <c r="B1399" s="131" t="n">
        <v>21500000</v>
      </c>
      <c r="C1399" s="132" t="s">
        <v>227</v>
      </c>
      <c r="D1399" s="133" t="n">
        <v>3661228748.21</v>
      </c>
      <c r="E1399" s="133" t="n">
        <v>0</v>
      </c>
      <c r="F1399" s="133" t="n">
        <v>3661228748.21</v>
      </c>
    </row>
    <row r="1400" customFormat="false" ht="17.25" hidden="false" customHeight="true" outlineLevel="0" collapsed="false">
      <c r="A1400" s="130" t="s">
        <v>317</v>
      </c>
      <c r="B1400" s="131" t="n">
        <v>21520000</v>
      </c>
      <c r="C1400" s="132" t="s">
        <v>230</v>
      </c>
      <c r="D1400" s="133" t="n">
        <v>372104559</v>
      </c>
      <c r="E1400" s="133" t="n">
        <v>0</v>
      </c>
      <c r="F1400" s="133" t="n">
        <v>372104559</v>
      </c>
    </row>
    <row r="1401" customFormat="false" ht="17.25" hidden="false" customHeight="true" outlineLevel="0" collapsed="false">
      <c r="A1401" s="130" t="s">
        <v>317</v>
      </c>
      <c r="B1401" s="131" t="n">
        <v>21820000</v>
      </c>
      <c r="C1401" s="132" t="s">
        <v>10</v>
      </c>
      <c r="D1401" s="133" t="n">
        <v>835046863.16</v>
      </c>
      <c r="E1401" s="133" t="n">
        <v>0</v>
      </c>
      <c r="F1401" s="133" t="n">
        <v>835046863.16</v>
      </c>
    </row>
    <row r="1402" customFormat="false" ht="17.25" hidden="false" customHeight="true" outlineLevel="0" collapsed="false">
      <c r="A1402" s="130" t="s">
        <v>317</v>
      </c>
      <c r="B1402" s="131" t="n">
        <v>21840000</v>
      </c>
      <c r="C1402" s="132" t="s">
        <v>12</v>
      </c>
      <c r="D1402" s="133" t="n">
        <v>42255139.38</v>
      </c>
      <c r="E1402" s="133" t="n">
        <v>0</v>
      </c>
      <c r="F1402" s="133" t="n">
        <v>42255139.38</v>
      </c>
    </row>
    <row r="1403" customFormat="false" ht="17.25" hidden="false" customHeight="true" outlineLevel="0" collapsed="false">
      <c r="A1403" s="130" t="s">
        <v>317</v>
      </c>
      <c r="B1403" s="131" t="n">
        <v>23140000</v>
      </c>
      <c r="C1403" s="132" t="s">
        <v>2083</v>
      </c>
      <c r="D1403" s="133" t="n">
        <v>391114609.79</v>
      </c>
      <c r="E1403" s="133" t="n">
        <v>0</v>
      </c>
      <c r="F1403" s="133" t="n">
        <v>391114609.79</v>
      </c>
    </row>
    <row r="1404" customFormat="false" ht="17.25" hidden="false" customHeight="true" outlineLevel="0" collapsed="false">
      <c r="A1404" s="130" t="s">
        <v>317</v>
      </c>
      <c r="B1404" s="131" t="n">
        <v>23200000</v>
      </c>
      <c r="C1404" s="132" t="s">
        <v>236</v>
      </c>
      <c r="D1404" s="133" t="n">
        <v>856839221.07</v>
      </c>
      <c r="E1404" s="133" t="n">
        <v>0</v>
      </c>
      <c r="F1404" s="133" t="n">
        <v>856839221.07</v>
      </c>
    </row>
    <row r="1405" customFormat="false" ht="17.25" hidden="false" customHeight="true" outlineLevel="0" collapsed="false">
      <c r="A1405" s="130" t="s">
        <v>317</v>
      </c>
      <c r="B1405" s="131" t="n">
        <v>27500000</v>
      </c>
      <c r="C1405" s="132" t="s">
        <v>14</v>
      </c>
      <c r="D1405" s="133" t="n">
        <v>1052077.28</v>
      </c>
      <c r="E1405" s="133" t="n">
        <v>0</v>
      </c>
      <c r="F1405" s="133" t="n">
        <v>1052077.28</v>
      </c>
    </row>
    <row r="1406" customFormat="false" ht="17.25" hidden="false" customHeight="true" outlineLevel="0" collapsed="false">
      <c r="A1406" s="130" t="s">
        <v>317</v>
      </c>
      <c r="B1406" s="131" t="n">
        <v>28040000</v>
      </c>
      <c r="C1406" s="132" t="s">
        <v>239</v>
      </c>
      <c r="D1406" s="133" t="n">
        <v>0</v>
      </c>
      <c r="E1406" s="133" t="n">
        <v>4832320.36</v>
      </c>
      <c r="F1406" s="133" t="n">
        <v>-4832320.36</v>
      </c>
    </row>
    <row r="1407" customFormat="false" ht="17.25" hidden="false" customHeight="true" outlineLevel="0" collapsed="false">
      <c r="A1407" s="130" t="s">
        <v>317</v>
      </c>
      <c r="B1407" s="131" t="n">
        <v>28120000</v>
      </c>
      <c r="C1407" s="132" t="s">
        <v>241</v>
      </c>
      <c r="D1407" s="133" t="n">
        <v>0</v>
      </c>
      <c r="E1407" s="133" t="n">
        <v>394509567.97</v>
      </c>
      <c r="F1407" s="133" t="n">
        <v>-394509567.97</v>
      </c>
    </row>
    <row r="1408" customFormat="false" ht="17.25" hidden="false" customHeight="true" outlineLevel="0" collapsed="false">
      <c r="A1408" s="130" t="s">
        <v>317</v>
      </c>
      <c r="B1408" s="131" t="n">
        <v>28130000</v>
      </c>
      <c r="C1408" s="132" t="s">
        <v>242</v>
      </c>
      <c r="D1408" s="133" t="n">
        <v>0</v>
      </c>
      <c r="E1408" s="133" t="n">
        <v>16949333568.64</v>
      </c>
      <c r="F1408" s="133" t="n">
        <v>-16949333568.64</v>
      </c>
    </row>
    <row r="1409" customFormat="false" ht="17.25" hidden="false" customHeight="true" outlineLevel="0" collapsed="false">
      <c r="A1409" s="130" t="s">
        <v>317</v>
      </c>
      <c r="B1409" s="131" t="n">
        <v>28150000</v>
      </c>
      <c r="C1409" s="132" t="s">
        <v>243</v>
      </c>
      <c r="D1409" s="133" t="n">
        <v>0</v>
      </c>
      <c r="E1409" s="133" t="n">
        <v>1404519504.18</v>
      </c>
      <c r="F1409" s="133" t="n">
        <v>-1404519504.18</v>
      </c>
    </row>
    <row r="1410" customFormat="false" ht="17.25" hidden="false" customHeight="true" outlineLevel="0" collapsed="false">
      <c r="A1410" s="130" t="s">
        <v>317</v>
      </c>
      <c r="B1410" s="131" t="n">
        <v>28152000</v>
      </c>
      <c r="C1410" s="132" t="s">
        <v>584</v>
      </c>
      <c r="D1410" s="133" t="n">
        <v>0</v>
      </c>
      <c r="E1410" s="133" t="n">
        <v>25337602.27</v>
      </c>
      <c r="F1410" s="133" t="n">
        <v>-25337602.27</v>
      </c>
    </row>
    <row r="1411" customFormat="false" ht="17.25" hidden="false" customHeight="true" outlineLevel="0" collapsed="false">
      <c r="A1411" s="130" t="s">
        <v>317</v>
      </c>
      <c r="B1411" s="131" t="n">
        <v>28154000</v>
      </c>
      <c r="C1411" s="132" t="s">
        <v>248</v>
      </c>
      <c r="D1411" s="133" t="n">
        <v>0</v>
      </c>
      <c r="E1411" s="133" t="n">
        <v>461586628.76</v>
      </c>
      <c r="F1411" s="133" t="n">
        <v>-461586628.76</v>
      </c>
    </row>
    <row r="1412" customFormat="false" ht="17.25" hidden="false" customHeight="true" outlineLevel="0" collapsed="false">
      <c r="A1412" s="130" t="s">
        <v>317</v>
      </c>
      <c r="B1412" s="131" t="n">
        <v>28182000</v>
      </c>
      <c r="C1412" s="132" t="s">
        <v>17</v>
      </c>
      <c r="D1412" s="133" t="n">
        <v>0</v>
      </c>
      <c r="E1412" s="133" t="n">
        <v>603981313.79</v>
      </c>
      <c r="F1412" s="133" t="n">
        <v>-603981313.79</v>
      </c>
    </row>
    <row r="1413" customFormat="false" ht="17.25" hidden="false" customHeight="true" outlineLevel="0" collapsed="false">
      <c r="A1413" s="130" t="s">
        <v>317</v>
      </c>
      <c r="B1413" s="131" t="n">
        <v>28183000</v>
      </c>
      <c r="C1413" s="132" t="s">
        <v>18</v>
      </c>
      <c r="D1413" s="133" t="n">
        <v>0</v>
      </c>
      <c r="E1413" s="133" t="n">
        <v>222478436.29</v>
      </c>
      <c r="F1413" s="133" t="n">
        <v>-222478436.29</v>
      </c>
    </row>
    <row r="1414" customFormat="false" ht="17.25" hidden="false" customHeight="true" outlineLevel="0" collapsed="false">
      <c r="A1414" s="130" t="s">
        <v>317</v>
      </c>
      <c r="B1414" s="131" t="n">
        <v>28184000</v>
      </c>
      <c r="C1414" s="132" t="s">
        <v>19</v>
      </c>
      <c r="D1414" s="133" t="n">
        <v>0</v>
      </c>
      <c r="E1414" s="133" t="n">
        <v>22595523.11</v>
      </c>
      <c r="F1414" s="133" t="n">
        <v>-22595523.11</v>
      </c>
    </row>
    <row r="1415" customFormat="false" ht="17.25" hidden="false" customHeight="true" outlineLevel="0" collapsed="false">
      <c r="A1415" s="130" t="s">
        <v>317</v>
      </c>
      <c r="B1415" s="131" t="n">
        <v>40110000</v>
      </c>
      <c r="C1415" s="132" t="s">
        <v>21</v>
      </c>
      <c r="D1415" s="133" t="n">
        <v>0</v>
      </c>
      <c r="E1415" s="133" t="n">
        <v>1452167648.54</v>
      </c>
      <c r="F1415" s="133" t="n">
        <v>-1452167648.54</v>
      </c>
    </row>
    <row r="1416" customFormat="false" ht="17.25" hidden="false" customHeight="true" outlineLevel="0" collapsed="false">
      <c r="A1416" s="130" t="s">
        <v>317</v>
      </c>
      <c r="B1416" s="131" t="n">
        <v>40120000</v>
      </c>
      <c r="C1416" s="132" t="s">
        <v>23</v>
      </c>
      <c r="D1416" s="133" t="n">
        <v>0</v>
      </c>
      <c r="E1416" s="133" t="n">
        <v>818206.25</v>
      </c>
      <c r="F1416" s="133" t="n">
        <v>-818206.25</v>
      </c>
    </row>
    <row r="1417" customFormat="false" ht="17.25" hidden="false" customHeight="true" outlineLevel="0" collapsed="false">
      <c r="A1417" s="130" t="s">
        <v>317</v>
      </c>
      <c r="B1417" s="131" t="n">
        <v>40310000</v>
      </c>
      <c r="C1417" s="132" t="s">
        <v>254</v>
      </c>
      <c r="D1417" s="133" t="n">
        <v>0</v>
      </c>
      <c r="E1417" s="133" t="n">
        <v>4946669.63</v>
      </c>
      <c r="F1417" s="133" t="n">
        <v>-4946669.63</v>
      </c>
    </row>
    <row r="1418" customFormat="false" ht="17.25" hidden="false" customHeight="true" outlineLevel="0" collapsed="false">
      <c r="A1418" s="130" t="s">
        <v>317</v>
      </c>
      <c r="B1418" s="131" t="n">
        <v>40400000</v>
      </c>
      <c r="C1418" s="132" t="s">
        <v>257</v>
      </c>
      <c r="D1418" s="133" t="n">
        <v>0</v>
      </c>
      <c r="E1418" s="133" t="n">
        <v>9927600</v>
      </c>
      <c r="F1418" s="133" t="n">
        <v>-9927600</v>
      </c>
    </row>
    <row r="1419" customFormat="false" ht="17.25" hidden="false" customHeight="true" outlineLevel="0" collapsed="false">
      <c r="A1419" s="130" t="s">
        <v>317</v>
      </c>
      <c r="B1419" s="131" t="n">
        <v>40810000</v>
      </c>
      <c r="C1419" s="132" t="s">
        <v>26</v>
      </c>
      <c r="D1419" s="133" t="n">
        <v>0</v>
      </c>
      <c r="E1419" s="133" t="n">
        <v>210728863.41</v>
      </c>
      <c r="F1419" s="133" t="n">
        <v>-210728863.41</v>
      </c>
    </row>
    <row r="1420" customFormat="false" ht="17.25" hidden="false" customHeight="true" outlineLevel="0" collapsed="false">
      <c r="A1420" s="130" t="s">
        <v>317</v>
      </c>
      <c r="B1420" s="131" t="n">
        <v>40910000</v>
      </c>
      <c r="C1420" s="132" t="s">
        <v>2945</v>
      </c>
      <c r="D1420" s="133" t="n">
        <v>246319727.94</v>
      </c>
      <c r="E1420" s="133" t="n">
        <v>0</v>
      </c>
      <c r="F1420" s="133" t="n">
        <v>246319727.94</v>
      </c>
    </row>
    <row r="1421" customFormat="false" ht="17.25" hidden="false" customHeight="true" outlineLevel="0" collapsed="false">
      <c r="A1421" s="130" t="s">
        <v>317</v>
      </c>
      <c r="B1421" s="131" t="n">
        <v>41100000</v>
      </c>
      <c r="C1421" s="132" t="s">
        <v>28</v>
      </c>
      <c r="D1421" s="133" t="n">
        <v>1009817377</v>
      </c>
      <c r="E1421" s="133" t="n">
        <v>0</v>
      </c>
      <c r="F1421" s="133" t="n">
        <v>1009817377</v>
      </c>
    </row>
    <row r="1422" customFormat="false" ht="17.25" hidden="false" customHeight="true" outlineLevel="0" collapsed="false">
      <c r="A1422" s="130" t="s">
        <v>317</v>
      </c>
      <c r="B1422" s="131" t="n">
        <v>41600000</v>
      </c>
      <c r="C1422" s="132" t="s">
        <v>265</v>
      </c>
      <c r="D1422" s="133" t="n">
        <v>1125736949.4</v>
      </c>
      <c r="E1422" s="133" t="n">
        <v>0</v>
      </c>
      <c r="F1422" s="133" t="n">
        <v>1125736949.4</v>
      </c>
    </row>
    <row r="1423" customFormat="false" ht="17.25" hidden="false" customHeight="true" outlineLevel="0" collapsed="false">
      <c r="A1423" s="130" t="s">
        <v>317</v>
      </c>
      <c r="B1423" s="131" t="n">
        <v>41810000</v>
      </c>
      <c r="C1423" s="132" t="s">
        <v>1555</v>
      </c>
      <c r="D1423" s="133" t="n">
        <v>3559900.78</v>
      </c>
      <c r="E1423" s="133" t="n">
        <v>0</v>
      </c>
      <c r="F1423" s="133" t="n">
        <v>3559900.78</v>
      </c>
    </row>
    <row r="1424" customFormat="false" ht="17.25" hidden="false" customHeight="true" outlineLevel="0" collapsed="false">
      <c r="A1424" s="130" t="s">
        <v>317</v>
      </c>
      <c r="B1424" s="131" t="n">
        <v>41910000</v>
      </c>
      <c r="C1424" s="132" t="s">
        <v>267</v>
      </c>
      <c r="D1424" s="133" t="n">
        <v>0</v>
      </c>
      <c r="E1424" s="133" t="n">
        <v>1218026359.11</v>
      </c>
      <c r="F1424" s="133" t="n">
        <v>-1218026359.11</v>
      </c>
    </row>
    <row r="1425" customFormat="false" ht="17.25" hidden="false" customHeight="true" outlineLevel="0" collapsed="false">
      <c r="A1425" s="130" t="s">
        <v>317</v>
      </c>
      <c r="B1425" s="131" t="n">
        <v>41980000</v>
      </c>
      <c r="C1425" s="132" t="s">
        <v>269</v>
      </c>
      <c r="D1425" s="133" t="n">
        <v>0</v>
      </c>
      <c r="E1425" s="133" t="n">
        <v>4849732.8</v>
      </c>
      <c r="F1425" s="133" t="n">
        <v>-4849732.8</v>
      </c>
    </row>
    <row r="1426" customFormat="false" ht="17.25" hidden="false" customHeight="true" outlineLevel="0" collapsed="false">
      <c r="A1426" s="130" t="s">
        <v>317</v>
      </c>
      <c r="B1426" s="131" t="n">
        <v>42110000</v>
      </c>
      <c r="C1426" s="132" t="s">
        <v>30</v>
      </c>
      <c r="D1426" s="133" t="n">
        <v>7026192.61</v>
      </c>
      <c r="E1426" s="133" t="n">
        <v>0</v>
      </c>
      <c r="F1426" s="133" t="n">
        <v>7026192.61</v>
      </c>
    </row>
    <row r="1427" customFormat="false" ht="17.25" hidden="false" customHeight="true" outlineLevel="0" collapsed="false">
      <c r="A1427" s="130" t="s">
        <v>317</v>
      </c>
      <c r="B1427" s="131" t="n">
        <v>42510000</v>
      </c>
      <c r="C1427" s="132" t="s">
        <v>31</v>
      </c>
      <c r="D1427" s="133" t="n">
        <v>230000</v>
      </c>
      <c r="E1427" s="133" t="n">
        <v>0</v>
      </c>
      <c r="F1427" s="133" t="n">
        <v>230000</v>
      </c>
    </row>
    <row r="1428" customFormat="false" ht="17.25" hidden="false" customHeight="true" outlineLevel="0" collapsed="false">
      <c r="A1428" s="130" t="s">
        <v>317</v>
      </c>
      <c r="B1428" s="131" t="n">
        <v>42520000</v>
      </c>
      <c r="C1428" s="132" t="s">
        <v>272</v>
      </c>
      <c r="D1428" s="133" t="n">
        <v>0</v>
      </c>
      <c r="E1428" s="133" t="n">
        <v>21667.66</v>
      </c>
      <c r="F1428" s="133" t="n">
        <v>-21667.66</v>
      </c>
    </row>
    <row r="1429" customFormat="false" ht="17.25" hidden="false" customHeight="true" outlineLevel="0" collapsed="false">
      <c r="A1429" s="130" t="s">
        <v>317</v>
      </c>
      <c r="B1429" s="131" t="n">
        <v>42540000</v>
      </c>
      <c r="C1429" s="132" t="s">
        <v>283</v>
      </c>
      <c r="D1429" s="133" t="n">
        <v>1014502.33</v>
      </c>
      <c r="E1429" s="133" t="n">
        <v>0</v>
      </c>
      <c r="F1429" s="133" t="n">
        <v>1014502.33</v>
      </c>
    </row>
    <row r="1430" customFormat="false" ht="17.25" hidden="false" customHeight="true" outlineLevel="0" collapsed="false">
      <c r="A1430" s="130" t="s">
        <v>317</v>
      </c>
      <c r="B1430" s="131" t="n">
        <v>42800000</v>
      </c>
      <c r="C1430" s="132" t="s">
        <v>274</v>
      </c>
      <c r="D1430" s="133" t="n">
        <v>0</v>
      </c>
      <c r="E1430" s="133" t="n">
        <v>73922784</v>
      </c>
      <c r="F1430" s="133" t="n">
        <v>-73922784</v>
      </c>
    </row>
    <row r="1431" customFormat="false" ht="17.25" hidden="false" customHeight="true" outlineLevel="0" collapsed="false">
      <c r="A1431" s="130" t="s">
        <v>317</v>
      </c>
      <c r="B1431" s="131" t="n">
        <v>42820000</v>
      </c>
      <c r="C1431" s="132" t="s">
        <v>604</v>
      </c>
      <c r="D1431" s="133" t="n">
        <v>210000</v>
      </c>
      <c r="E1431" s="133" t="n">
        <v>0</v>
      </c>
      <c r="F1431" s="133" t="n">
        <v>210000</v>
      </c>
    </row>
    <row r="1432" customFormat="false" ht="17.25" hidden="false" customHeight="true" outlineLevel="0" collapsed="false">
      <c r="A1432" s="130" t="s">
        <v>317</v>
      </c>
      <c r="B1432" s="131" t="n">
        <v>43100000</v>
      </c>
      <c r="C1432" s="132" t="s">
        <v>35</v>
      </c>
      <c r="D1432" s="133" t="n">
        <v>0</v>
      </c>
      <c r="E1432" s="133" t="n">
        <v>13000941.81</v>
      </c>
      <c r="F1432" s="133" t="n">
        <v>-13000941.81</v>
      </c>
    </row>
    <row r="1433" customFormat="false" ht="17.25" hidden="false" customHeight="true" outlineLevel="0" collapsed="false">
      <c r="A1433" s="130" t="s">
        <v>317</v>
      </c>
      <c r="B1433" s="131" t="n">
        <v>43110000</v>
      </c>
      <c r="C1433" s="132" t="s">
        <v>275</v>
      </c>
      <c r="D1433" s="133" t="n">
        <v>0</v>
      </c>
      <c r="E1433" s="133" t="n">
        <v>804000</v>
      </c>
      <c r="F1433" s="133" t="n">
        <v>-804000</v>
      </c>
    </row>
    <row r="1434" customFormat="false" ht="17.25" hidden="false" customHeight="true" outlineLevel="0" collapsed="false">
      <c r="A1434" s="130" t="s">
        <v>317</v>
      </c>
      <c r="B1434" s="131" t="n">
        <v>43200000</v>
      </c>
      <c r="C1434" s="132" t="s">
        <v>37</v>
      </c>
      <c r="D1434" s="133" t="n">
        <v>0</v>
      </c>
      <c r="E1434" s="133" t="n">
        <v>7795343.75</v>
      </c>
      <c r="F1434" s="133" t="n">
        <v>-7795343.75</v>
      </c>
    </row>
    <row r="1435" customFormat="false" ht="17.25" hidden="false" customHeight="true" outlineLevel="0" collapsed="false">
      <c r="A1435" s="130" t="s">
        <v>317</v>
      </c>
      <c r="B1435" s="131" t="n">
        <v>43300000</v>
      </c>
      <c r="C1435" s="132" t="s">
        <v>38</v>
      </c>
      <c r="D1435" s="133" t="n">
        <v>0</v>
      </c>
      <c r="E1435" s="133" t="n">
        <v>254669.08</v>
      </c>
      <c r="F1435" s="133" t="n">
        <v>-254669.08</v>
      </c>
    </row>
    <row r="1436" customFormat="false" ht="17.25" hidden="false" customHeight="true" outlineLevel="0" collapsed="false">
      <c r="A1436" s="130" t="s">
        <v>317</v>
      </c>
      <c r="B1436" s="131" t="n">
        <v>43400000</v>
      </c>
      <c r="C1436" s="132" t="s">
        <v>39</v>
      </c>
      <c r="D1436" s="133" t="n">
        <v>0</v>
      </c>
      <c r="E1436" s="133" t="n">
        <v>160000</v>
      </c>
      <c r="F1436" s="133" t="n">
        <v>-160000</v>
      </c>
    </row>
    <row r="1437" customFormat="false" ht="17.25" hidden="false" customHeight="true" outlineLevel="0" collapsed="false">
      <c r="A1437" s="130" t="s">
        <v>317</v>
      </c>
      <c r="B1437" s="131" t="n">
        <v>43800000</v>
      </c>
      <c r="C1437" s="132" t="s">
        <v>2372</v>
      </c>
      <c r="D1437" s="133" t="n">
        <v>0</v>
      </c>
      <c r="E1437" s="133" t="n">
        <v>6025548</v>
      </c>
      <c r="F1437" s="133" t="n">
        <v>-6025548</v>
      </c>
    </row>
    <row r="1438" customFormat="false" ht="17.25" hidden="false" customHeight="true" outlineLevel="0" collapsed="false">
      <c r="A1438" s="130" t="s">
        <v>317</v>
      </c>
      <c r="B1438" s="131" t="n">
        <v>44100000</v>
      </c>
      <c r="C1438" s="132" t="s">
        <v>40</v>
      </c>
      <c r="D1438" s="133" t="n">
        <v>0</v>
      </c>
      <c r="E1438" s="133" t="n">
        <v>18328370</v>
      </c>
      <c r="F1438" s="133" t="n">
        <v>-18328370</v>
      </c>
    </row>
    <row r="1439" customFormat="false" ht="17.25" hidden="false" customHeight="true" outlineLevel="0" collapsed="false">
      <c r="A1439" s="130" t="s">
        <v>317</v>
      </c>
      <c r="B1439" s="131" t="n">
        <v>44200000</v>
      </c>
      <c r="C1439" s="132" t="s">
        <v>278</v>
      </c>
      <c r="D1439" s="133" t="n">
        <v>0</v>
      </c>
      <c r="E1439" s="133" t="n">
        <v>898979230</v>
      </c>
      <c r="F1439" s="133" t="n">
        <v>-898979230</v>
      </c>
    </row>
    <row r="1440" customFormat="false" ht="17.25" hidden="false" customHeight="true" outlineLevel="0" collapsed="false">
      <c r="A1440" s="130" t="s">
        <v>317</v>
      </c>
      <c r="B1440" s="131" t="n">
        <v>44300000</v>
      </c>
      <c r="C1440" s="132" t="s">
        <v>279</v>
      </c>
      <c r="D1440" s="133" t="n">
        <v>337387272.68</v>
      </c>
      <c r="E1440" s="133" t="n">
        <v>0</v>
      </c>
      <c r="F1440" s="133" t="n">
        <v>337387272.68</v>
      </c>
    </row>
    <row r="1441" customFormat="false" ht="17.25" hidden="false" customHeight="true" outlineLevel="0" collapsed="false">
      <c r="A1441" s="130" t="s">
        <v>317</v>
      </c>
      <c r="B1441" s="131" t="n">
        <v>44410000</v>
      </c>
      <c r="C1441" s="132" t="s">
        <v>282</v>
      </c>
      <c r="D1441" s="133" t="n">
        <v>119829093.83</v>
      </c>
      <c r="E1441" s="133" t="n">
        <v>0</v>
      </c>
      <c r="F1441" s="133" t="n">
        <v>119829093.83</v>
      </c>
    </row>
    <row r="1442" customFormat="false" ht="17.25" hidden="false" customHeight="true" outlineLevel="0" collapsed="false">
      <c r="A1442" s="130" t="s">
        <v>317</v>
      </c>
      <c r="B1442" s="131" t="n">
        <v>44411000</v>
      </c>
      <c r="C1442" s="132" t="s">
        <v>42</v>
      </c>
      <c r="D1442" s="133" t="n">
        <v>0</v>
      </c>
      <c r="E1442" s="133" t="n">
        <v>2186426.32</v>
      </c>
      <c r="F1442" s="133" t="n">
        <v>-2186426.32</v>
      </c>
    </row>
    <row r="1443" customFormat="false" ht="17.25" hidden="false" customHeight="true" outlineLevel="0" collapsed="false">
      <c r="A1443" s="130" t="s">
        <v>317</v>
      </c>
      <c r="B1443" s="131" t="n">
        <v>44412000</v>
      </c>
      <c r="C1443" s="132" t="s">
        <v>2047</v>
      </c>
      <c r="D1443" s="133" t="n">
        <v>2078209.2</v>
      </c>
      <c r="E1443" s="133" t="n">
        <v>0</v>
      </c>
      <c r="F1443" s="133" t="n">
        <v>2078209.2</v>
      </c>
    </row>
    <row r="1444" customFormat="false" ht="17.25" hidden="false" customHeight="true" outlineLevel="0" collapsed="false">
      <c r="A1444" s="130" t="s">
        <v>317</v>
      </c>
      <c r="B1444" s="131" t="n">
        <v>44540000</v>
      </c>
      <c r="C1444" s="132" t="s">
        <v>616</v>
      </c>
      <c r="D1444" s="133" t="n">
        <v>0</v>
      </c>
      <c r="E1444" s="133" t="n">
        <v>104928919.43</v>
      </c>
      <c r="F1444" s="133" t="n">
        <v>-104928919.43</v>
      </c>
    </row>
    <row r="1445" customFormat="false" ht="17.25" hidden="false" customHeight="true" outlineLevel="0" collapsed="false">
      <c r="A1445" s="130" t="s">
        <v>317</v>
      </c>
      <c r="B1445" s="131" t="n">
        <v>44561000</v>
      </c>
      <c r="C1445" s="132" t="s">
        <v>2457</v>
      </c>
      <c r="D1445" s="133" t="n">
        <v>24076807.63</v>
      </c>
      <c r="E1445" s="133" t="n">
        <v>0</v>
      </c>
      <c r="F1445" s="133" t="n">
        <v>24076807.63</v>
      </c>
    </row>
    <row r="1446" customFormat="false" ht="17.25" hidden="false" customHeight="true" outlineLevel="0" collapsed="false">
      <c r="A1446" s="130" t="s">
        <v>317</v>
      </c>
      <c r="B1446" s="131" t="n">
        <v>44571000</v>
      </c>
      <c r="C1446" s="132" t="s">
        <v>52</v>
      </c>
      <c r="D1446" s="133" t="n">
        <v>0</v>
      </c>
      <c r="E1446" s="133" t="n">
        <v>910995115.3</v>
      </c>
      <c r="F1446" s="133" t="n">
        <v>-910995115.3</v>
      </c>
    </row>
    <row r="1447" customFormat="false" ht="17.25" hidden="false" customHeight="true" outlineLevel="0" collapsed="false">
      <c r="A1447" s="130" t="s">
        <v>317</v>
      </c>
      <c r="B1447" s="131" t="n">
        <v>44581000</v>
      </c>
      <c r="C1447" s="132" t="s">
        <v>2952</v>
      </c>
      <c r="D1447" s="133" t="n">
        <v>26976120.8</v>
      </c>
      <c r="E1447" s="133" t="n">
        <v>0</v>
      </c>
      <c r="F1447" s="133" t="n">
        <v>26976120.8</v>
      </c>
    </row>
    <row r="1448" customFormat="false" ht="17.25" hidden="false" customHeight="true" outlineLevel="0" collapsed="false">
      <c r="A1448" s="130" t="s">
        <v>317</v>
      </c>
      <c r="B1448" s="136" t="n">
        <v>45500001</v>
      </c>
      <c r="C1448" s="132" t="s">
        <v>53</v>
      </c>
      <c r="D1448" s="133" t="n">
        <v>0</v>
      </c>
      <c r="E1448" s="133" t="n">
        <v>3060374415.38</v>
      </c>
      <c r="F1448" s="133" t="n">
        <v>-3060374415.38</v>
      </c>
    </row>
    <row r="1449" customFormat="false" ht="17.25" hidden="false" customHeight="true" outlineLevel="0" collapsed="false">
      <c r="A1449" s="130" t="s">
        <v>317</v>
      </c>
      <c r="B1449" s="131" t="n">
        <v>45500004</v>
      </c>
      <c r="C1449" s="132" t="s">
        <v>2954</v>
      </c>
      <c r="D1449" s="133" t="n">
        <v>0</v>
      </c>
      <c r="E1449" s="133" t="n">
        <v>438878472.2</v>
      </c>
      <c r="F1449" s="133" t="n">
        <v>-438878472.2</v>
      </c>
    </row>
    <row r="1450" customFormat="false" ht="17.25" hidden="false" customHeight="true" outlineLevel="0" collapsed="false">
      <c r="A1450" s="130" t="s">
        <v>317</v>
      </c>
      <c r="B1450" s="131" t="n">
        <v>46200000</v>
      </c>
      <c r="C1450" s="132" t="s">
        <v>289</v>
      </c>
      <c r="D1450" s="133" t="n">
        <v>0</v>
      </c>
      <c r="E1450" s="133" t="n">
        <v>65377200</v>
      </c>
      <c r="F1450" s="133" t="n">
        <v>-65377200</v>
      </c>
    </row>
    <row r="1451" customFormat="false" ht="17.25" hidden="false" customHeight="true" outlineLevel="0" collapsed="false">
      <c r="A1451" s="130" t="s">
        <v>317</v>
      </c>
      <c r="B1451" s="131" t="n">
        <v>46600000</v>
      </c>
      <c r="C1451" s="132" t="s">
        <v>290</v>
      </c>
      <c r="D1451" s="133" t="n">
        <v>57392178.37</v>
      </c>
      <c r="E1451" s="133" t="n">
        <v>0</v>
      </c>
      <c r="F1451" s="133" t="n">
        <v>57392178.37</v>
      </c>
    </row>
    <row r="1452" customFormat="false" ht="17.25" hidden="false" customHeight="true" outlineLevel="0" collapsed="false">
      <c r="A1452" s="130" t="s">
        <v>317</v>
      </c>
      <c r="B1452" s="131" t="n">
        <v>46610000</v>
      </c>
      <c r="C1452" s="132" t="s">
        <v>82</v>
      </c>
      <c r="D1452" s="133" t="n">
        <v>373051389.57</v>
      </c>
      <c r="E1452" s="133" t="n">
        <v>0</v>
      </c>
      <c r="F1452" s="133" t="n">
        <v>373051389.57</v>
      </c>
    </row>
    <row r="1453" customFormat="false" ht="17.25" hidden="false" customHeight="true" outlineLevel="0" collapsed="false">
      <c r="A1453" s="130" t="s">
        <v>317</v>
      </c>
      <c r="B1453" s="131" t="n">
        <v>46612000</v>
      </c>
      <c r="C1453" s="132" t="s">
        <v>924</v>
      </c>
      <c r="D1453" s="133" t="n">
        <v>0</v>
      </c>
      <c r="E1453" s="133" t="n">
        <v>66743.36</v>
      </c>
      <c r="F1453" s="133" t="n">
        <v>-66743.36</v>
      </c>
    </row>
    <row r="1454" customFormat="false" ht="17.25" hidden="false" customHeight="true" outlineLevel="0" collapsed="false">
      <c r="A1454" s="130" t="s">
        <v>317</v>
      </c>
      <c r="B1454" s="131" t="n">
        <v>46700000</v>
      </c>
      <c r="C1454" s="132" t="s">
        <v>307</v>
      </c>
      <c r="D1454" s="133" t="n">
        <v>1238018618.66</v>
      </c>
      <c r="E1454" s="133" t="n">
        <v>0</v>
      </c>
      <c r="F1454" s="133" t="n">
        <v>1238018618.66</v>
      </c>
    </row>
    <row r="1455" customFormat="false" ht="17.25" hidden="false" customHeight="true" outlineLevel="0" collapsed="false">
      <c r="A1455" s="130" t="s">
        <v>317</v>
      </c>
      <c r="B1455" s="131" t="n">
        <v>46800000</v>
      </c>
      <c r="C1455" s="132" t="s">
        <v>100</v>
      </c>
      <c r="D1455" s="133" t="n">
        <v>0</v>
      </c>
      <c r="E1455" s="133" t="n">
        <v>158331549.28</v>
      </c>
      <c r="F1455" s="133" t="n">
        <v>-158331549.28</v>
      </c>
    </row>
    <row r="1456" customFormat="false" ht="17.25" hidden="false" customHeight="true" outlineLevel="0" collapsed="false">
      <c r="A1456" s="130" t="s">
        <v>317</v>
      </c>
      <c r="B1456" s="131" t="n">
        <v>48600000</v>
      </c>
      <c r="C1456" s="132" t="s">
        <v>132</v>
      </c>
      <c r="D1456" s="133" t="n">
        <v>97269371.92</v>
      </c>
      <c r="E1456" s="133" t="n">
        <v>0</v>
      </c>
      <c r="F1456" s="133" t="n">
        <v>97269371.92</v>
      </c>
    </row>
    <row r="1457" customFormat="false" ht="17.25" hidden="false" customHeight="true" outlineLevel="0" collapsed="false">
      <c r="A1457" s="130" t="s">
        <v>317</v>
      </c>
      <c r="B1457" s="131" t="n">
        <v>49100000</v>
      </c>
      <c r="C1457" s="132" t="s">
        <v>313</v>
      </c>
      <c r="D1457" s="133" t="n">
        <v>0</v>
      </c>
      <c r="E1457" s="133" t="n">
        <v>818140769.9</v>
      </c>
      <c r="F1457" s="133" t="n">
        <v>-818140769.9</v>
      </c>
    </row>
    <row r="1458" customFormat="false" ht="17.25" hidden="false" customHeight="true" outlineLevel="0" collapsed="false">
      <c r="A1458" s="130" t="s">
        <v>317</v>
      </c>
      <c r="B1458" s="131" t="n">
        <v>51110000</v>
      </c>
      <c r="C1458" s="132" t="s">
        <v>314</v>
      </c>
      <c r="D1458" s="133" t="n">
        <v>165161001.39</v>
      </c>
      <c r="E1458" s="133" t="n">
        <v>0</v>
      </c>
      <c r="F1458" s="133" t="n">
        <v>165161001.39</v>
      </c>
    </row>
    <row r="1459" customFormat="false" ht="17.25" hidden="false" customHeight="true" outlineLevel="0" collapsed="false">
      <c r="A1459" s="130" t="s">
        <v>317</v>
      </c>
      <c r="B1459" s="131" t="n">
        <v>51154000</v>
      </c>
      <c r="C1459" s="132" t="s">
        <v>1525</v>
      </c>
      <c r="D1459" s="133" t="n">
        <v>11200000</v>
      </c>
      <c r="E1459" s="133" t="n">
        <v>0</v>
      </c>
      <c r="F1459" s="133" t="n">
        <v>11200000</v>
      </c>
    </row>
    <row r="1460" customFormat="false" ht="17.25" hidden="false" customHeight="true" outlineLevel="0" collapsed="false">
      <c r="A1460" s="130" t="s">
        <v>317</v>
      </c>
      <c r="B1460" s="131" t="n">
        <v>51211000</v>
      </c>
      <c r="C1460" s="132" t="s">
        <v>321</v>
      </c>
      <c r="D1460" s="133" t="n">
        <v>14955511.72</v>
      </c>
      <c r="E1460" s="133" t="n">
        <v>0</v>
      </c>
      <c r="F1460" s="133" t="n">
        <v>14955511.72</v>
      </c>
    </row>
    <row r="1461" customFormat="false" ht="17.25" hidden="false" customHeight="true" outlineLevel="0" collapsed="false">
      <c r="A1461" s="130" t="s">
        <v>317</v>
      </c>
      <c r="B1461" s="131" t="n">
        <v>51221000</v>
      </c>
      <c r="C1461" s="132" t="s">
        <v>323</v>
      </c>
      <c r="D1461" s="133" t="n">
        <v>23566259.68</v>
      </c>
      <c r="E1461" s="133" t="n">
        <v>0</v>
      </c>
      <c r="F1461" s="133" t="n">
        <v>23566259.68</v>
      </c>
    </row>
    <row r="1462" customFormat="false" ht="17.25" hidden="false" customHeight="true" outlineLevel="0" collapsed="false">
      <c r="A1462" s="130" t="s">
        <v>317</v>
      </c>
      <c r="B1462" s="131" t="n">
        <v>51231000</v>
      </c>
      <c r="C1462" s="132" t="s">
        <v>325</v>
      </c>
      <c r="D1462" s="133" t="n">
        <v>2385464.56</v>
      </c>
      <c r="E1462" s="133" t="n">
        <v>0</v>
      </c>
      <c r="F1462" s="133" t="n">
        <v>2385464.56</v>
      </c>
    </row>
    <row r="1463" customFormat="false" ht="17.25" hidden="false" customHeight="true" outlineLevel="0" collapsed="false">
      <c r="A1463" s="130" t="s">
        <v>317</v>
      </c>
      <c r="B1463" s="131" t="n">
        <v>51241000</v>
      </c>
      <c r="C1463" s="132" t="s">
        <v>133</v>
      </c>
      <c r="D1463" s="133" t="n">
        <v>110742328.06</v>
      </c>
      <c r="E1463" s="133" t="n">
        <v>0</v>
      </c>
      <c r="F1463" s="133" t="n">
        <v>110742328.06</v>
      </c>
    </row>
    <row r="1464" customFormat="false" ht="17.25" hidden="false" customHeight="true" outlineLevel="0" collapsed="false">
      <c r="A1464" s="130" t="s">
        <v>317</v>
      </c>
      <c r="B1464" s="131" t="n">
        <v>51251000</v>
      </c>
      <c r="C1464" s="132" t="s">
        <v>383</v>
      </c>
      <c r="D1464" s="133" t="n">
        <v>8414356.44</v>
      </c>
      <c r="E1464" s="133" t="n">
        <v>0</v>
      </c>
      <c r="F1464" s="133" t="n">
        <v>8414356.44</v>
      </c>
    </row>
    <row r="1465" customFormat="false" ht="17.25" hidden="false" customHeight="true" outlineLevel="0" collapsed="false">
      <c r="A1465" s="130" t="s">
        <v>317</v>
      </c>
      <c r="B1465" s="131" t="n">
        <v>51800000</v>
      </c>
      <c r="C1465" s="132" t="s">
        <v>385</v>
      </c>
      <c r="D1465" s="133" t="n">
        <v>0</v>
      </c>
      <c r="E1465" s="133" t="n">
        <v>871512.39</v>
      </c>
      <c r="F1465" s="133" t="n">
        <v>-871512.39</v>
      </c>
    </row>
    <row r="1466" customFormat="false" ht="17.25" hidden="false" customHeight="true" outlineLevel="0" collapsed="false">
      <c r="A1466" s="130" t="s">
        <v>317</v>
      </c>
      <c r="B1466" s="131" t="n">
        <v>53100000</v>
      </c>
      <c r="C1466" s="132" t="s">
        <v>2741</v>
      </c>
      <c r="D1466" s="133" t="n">
        <v>25267.79</v>
      </c>
      <c r="E1466" s="133" t="n">
        <v>0</v>
      </c>
      <c r="F1466" s="133" t="n">
        <v>25267.79</v>
      </c>
    </row>
    <row r="1467" customFormat="false" ht="17.25" hidden="false" customHeight="true" outlineLevel="0" collapsed="false">
      <c r="A1467" s="130" t="s">
        <v>317</v>
      </c>
      <c r="B1467" s="131" t="n">
        <v>53400000</v>
      </c>
      <c r="C1467" s="132" t="s">
        <v>3038</v>
      </c>
      <c r="D1467" s="133" t="n">
        <v>3335123.05</v>
      </c>
      <c r="E1467" s="133" t="n">
        <v>0</v>
      </c>
      <c r="F1467" s="133" t="n">
        <v>3335123.05</v>
      </c>
    </row>
    <row r="1468" customFormat="false" ht="17.25" hidden="false" customHeight="true" outlineLevel="0" collapsed="false">
      <c r="A1468" s="130" t="s">
        <v>317</v>
      </c>
      <c r="B1468" s="131" t="n">
        <v>60600000</v>
      </c>
      <c r="C1468" s="132" t="s">
        <v>354</v>
      </c>
      <c r="D1468" s="133" t="n">
        <v>954504523.29</v>
      </c>
      <c r="E1468" s="133" t="n">
        <v>0</v>
      </c>
      <c r="F1468" s="133" t="n">
        <v>954504523.29</v>
      </c>
    </row>
    <row r="1469" customFormat="false" ht="17.25" hidden="false" customHeight="true" outlineLevel="0" collapsed="false">
      <c r="A1469" s="130" t="s">
        <v>317</v>
      </c>
      <c r="B1469" s="131" t="n">
        <v>60701000</v>
      </c>
      <c r="C1469" s="132" t="s">
        <v>1078</v>
      </c>
      <c r="D1469" s="133" t="n">
        <v>37660</v>
      </c>
      <c r="E1469" s="133" t="n">
        <v>0</v>
      </c>
      <c r="F1469" s="133" t="n">
        <v>37660</v>
      </c>
    </row>
    <row r="1470" customFormat="false" ht="17.25" hidden="false" customHeight="true" outlineLevel="0" collapsed="false">
      <c r="A1470" s="130" t="s">
        <v>317</v>
      </c>
      <c r="B1470" s="131" t="n">
        <v>60800000</v>
      </c>
      <c r="C1470" s="132" t="s">
        <v>368</v>
      </c>
      <c r="D1470" s="133" t="n">
        <v>0</v>
      </c>
      <c r="E1470" s="133" t="n">
        <v>5171051.21</v>
      </c>
      <c r="F1470" s="133" t="n">
        <v>-5171051.21</v>
      </c>
    </row>
    <row r="1471" customFormat="false" ht="17.25" hidden="false" customHeight="true" outlineLevel="0" collapsed="false">
      <c r="A1471" s="130" t="s">
        <v>317</v>
      </c>
      <c r="B1471" s="131" t="n">
        <v>61100000</v>
      </c>
      <c r="C1471" s="132" t="s">
        <v>147</v>
      </c>
      <c r="D1471" s="133" t="n">
        <v>280290311.79</v>
      </c>
      <c r="E1471" s="133" t="n">
        <v>0</v>
      </c>
      <c r="F1471" s="133" t="n">
        <v>280290311.79</v>
      </c>
    </row>
    <row r="1472" customFormat="false" ht="17.25" hidden="false" customHeight="true" outlineLevel="0" collapsed="false">
      <c r="A1472" s="130" t="s">
        <v>317</v>
      </c>
      <c r="B1472" s="131" t="n">
        <v>61300000</v>
      </c>
      <c r="C1472" s="132" t="s">
        <v>717</v>
      </c>
      <c r="D1472" s="133" t="n">
        <v>1376214485.42</v>
      </c>
      <c r="E1472" s="133" t="n">
        <v>0</v>
      </c>
      <c r="F1472" s="133" t="n">
        <v>1376214485.42</v>
      </c>
    </row>
    <row r="1473" customFormat="false" ht="17.25" hidden="false" customHeight="true" outlineLevel="0" collapsed="false">
      <c r="A1473" s="130" t="s">
        <v>317</v>
      </c>
      <c r="B1473" s="131" t="n">
        <v>61303000</v>
      </c>
      <c r="C1473" s="132" t="s">
        <v>384</v>
      </c>
      <c r="D1473" s="133" t="n">
        <v>6679825.47</v>
      </c>
      <c r="E1473" s="133" t="n">
        <v>0</v>
      </c>
      <c r="F1473" s="133" t="n">
        <v>6679825.47</v>
      </c>
    </row>
    <row r="1474" customFormat="false" ht="17.25" hidden="false" customHeight="true" outlineLevel="0" collapsed="false">
      <c r="A1474" s="130" t="s">
        <v>317</v>
      </c>
      <c r="B1474" s="131" t="n">
        <v>61500000</v>
      </c>
      <c r="C1474" s="132" t="s">
        <v>387</v>
      </c>
      <c r="D1474" s="133" t="n">
        <v>259411532.91</v>
      </c>
      <c r="E1474" s="133" t="n">
        <v>0</v>
      </c>
      <c r="F1474" s="133" t="n">
        <v>259411532.91</v>
      </c>
    </row>
    <row r="1475" customFormat="false" ht="17.25" hidden="false" customHeight="true" outlineLevel="0" collapsed="false">
      <c r="A1475" s="130" t="s">
        <v>317</v>
      </c>
      <c r="B1475" s="131" t="n">
        <v>61502000</v>
      </c>
      <c r="C1475" s="132" t="s">
        <v>154</v>
      </c>
      <c r="D1475" s="133" t="n">
        <v>41535</v>
      </c>
      <c r="E1475" s="133" t="n">
        <v>0</v>
      </c>
      <c r="F1475" s="133" t="n">
        <v>41535</v>
      </c>
    </row>
    <row r="1476" customFormat="false" ht="17.25" hidden="false" customHeight="true" outlineLevel="0" collapsed="false">
      <c r="A1476" s="130" t="s">
        <v>317</v>
      </c>
      <c r="B1476" s="131" t="n">
        <v>61600000</v>
      </c>
      <c r="C1476" s="132" t="s">
        <v>395</v>
      </c>
      <c r="D1476" s="133" t="n">
        <v>152655888.07</v>
      </c>
      <c r="E1476" s="133" t="n">
        <v>0</v>
      </c>
      <c r="F1476" s="133" t="n">
        <v>152655888.07</v>
      </c>
    </row>
    <row r="1477" customFormat="false" ht="17.25" hidden="false" customHeight="true" outlineLevel="0" collapsed="false">
      <c r="A1477" s="130" t="s">
        <v>317</v>
      </c>
      <c r="B1477" s="131" t="n">
        <v>61603000</v>
      </c>
      <c r="C1477" s="132" t="s">
        <v>1291</v>
      </c>
      <c r="D1477" s="133" t="n">
        <v>42636</v>
      </c>
      <c r="E1477" s="133" t="n">
        <v>0</v>
      </c>
      <c r="F1477" s="133" t="n">
        <v>42636</v>
      </c>
    </row>
    <row r="1478" customFormat="false" ht="17.25" hidden="false" customHeight="true" outlineLevel="0" collapsed="false">
      <c r="A1478" s="130" t="s">
        <v>317</v>
      </c>
      <c r="B1478" s="131" t="n">
        <v>61800000</v>
      </c>
      <c r="C1478" s="132" t="s">
        <v>158</v>
      </c>
      <c r="D1478" s="133" t="n">
        <v>837955</v>
      </c>
      <c r="E1478" s="133" t="n">
        <v>0</v>
      </c>
      <c r="F1478" s="133" t="n">
        <v>837955</v>
      </c>
    </row>
    <row r="1479" customFormat="false" ht="17.25" hidden="false" customHeight="true" outlineLevel="0" collapsed="false">
      <c r="A1479" s="130" t="s">
        <v>317</v>
      </c>
      <c r="B1479" s="131" t="n">
        <v>62100000</v>
      </c>
      <c r="C1479" s="132" t="s">
        <v>400</v>
      </c>
      <c r="D1479" s="133" t="n">
        <v>187804113.72</v>
      </c>
      <c r="E1479" s="133" t="n">
        <v>0</v>
      </c>
      <c r="F1479" s="133" t="n">
        <v>187804113.72</v>
      </c>
    </row>
    <row r="1480" customFormat="false" ht="17.25" hidden="false" customHeight="true" outlineLevel="0" collapsed="false">
      <c r="A1480" s="130" t="s">
        <v>317</v>
      </c>
      <c r="B1480" s="131" t="n">
        <v>62200000</v>
      </c>
      <c r="C1480" s="132" t="s">
        <v>403</v>
      </c>
      <c r="D1480" s="133" t="n">
        <v>201080035.22</v>
      </c>
      <c r="E1480" s="133" t="n">
        <v>0</v>
      </c>
      <c r="F1480" s="133" t="n">
        <v>201080035.22</v>
      </c>
    </row>
    <row r="1481" customFormat="false" ht="17.25" hidden="false" customHeight="true" outlineLevel="0" collapsed="false">
      <c r="A1481" s="130" t="s">
        <v>317</v>
      </c>
      <c r="B1481" s="131" t="n">
        <v>62300000</v>
      </c>
      <c r="C1481" s="132" t="s">
        <v>165</v>
      </c>
      <c r="D1481" s="133" t="n">
        <v>82046139.72</v>
      </c>
      <c r="E1481" s="133" t="n">
        <v>0</v>
      </c>
      <c r="F1481" s="133" t="n">
        <v>82046139.72</v>
      </c>
    </row>
    <row r="1482" customFormat="false" ht="17.25" hidden="false" customHeight="true" outlineLevel="0" collapsed="false">
      <c r="A1482" s="130" t="s">
        <v>317</v>
      </c>
      <c r="B1482" s="131" t="n">
        <v>62401000</v>
      </c>
      <c r="C1482" s="132" t="s">
        <v>411</v>
      </c>
      <c r="D1482" s="133" t="n">
        <v>2184000</v>
      </c>
      <c r="E1482" s="133" t="n">
        <v>0</v>
      </c>
      <c r="F1482" s="133" t="n">
        <v>2184000</v>
      </c>
    </row>
    <row r="1483" customFormat="false" ht="17.25" hidden="false" customHeight="true" outlineLevel="0" collapsed="false">
      <c r="A1483" s="130" t="s">
        <v>317</v>
      </c>
      <c r="B1483" s="131" t="n">
        <v>62501000</v>
      </c>
      <c r="C1483" s="132" t="s">
        <v>169</v>
      </c>
      <c r="D1483" s="133" t="n">
        <v>46378625</v>
      </c>
      <c r="E1483" s="133" t="n">
        <v>0</v>
      </c>
      <c r="F1483" s="133" t="n">
        <v>46378625</v>
      </c>
    </row>
    <row r="1484" customFormat="false" ht="17.25" hidden="false" customHeight="true" outlineLevel="0" collapsed="false">
      <c r="A1484" s="130" t="s">
        <v>317</v>
      </c>
      <c r="B1484" s="131" t="n">
        <v>62601000</v>
      </c>
      <c r="C1484" s="132" t="s">
        <v>418</v>
      </c>
      <c r="D1484" s="133" t="n">
        <v>75344798.33</v>
      </c>
      <c r="E1484" s="133" t="n">
        <v>0</v>
      </c>
      <c r="F1484" s="133" t="n">
        <v>75344798.33</v>
      </c>
    </row>
    <row r="1485" customFormat="false" ht="17.25" hidden="false" customHeight="true" outlineLevel="0" collapsed="false">
      <c r="A1485" s="130" t="s">
        <v>317</v>
      </c>
      <c r="B1485" s="131" t="n">
        <v>62605000</v>
      </c>
      <c r="C1485" s="132" t="s">
        <v>728</v>
      </c>
      <c r="D1485" s="133" t="n">
        <v>1836452.24</v>
      </c>
      <c r="E1485" s="133" t="n">
        <v>0</v>
      </c>
      <c r="F1485" s="133" t="n">
        <v>1836452.24</v>
      </c>
    </row>
    <row r="1486" customFormat="false" ht="17.25" hidden="false" customHeight="true" outlineLevel="0" collapsed="false">
      <c r="A1486" s="130" t="s">
        <v>317</v>
      </c>
      <c r="B1486" s="131" t="n">
        <v>62701000</v>
      </c>
      <c r="C1486" s="132" t="s">
        <v>181</v>
      </c>
      <c r="D1486" s="133" t="n">
        <v>11133043.63</v>
      </c>
      <c r="E1486" s="133" t="n">
        <v>0</v>
      </c>
      <c r="F1486" s="133" t="n">
        <v>11133043.63</v>
      </c>
    </row>
    <row r="1487" customFormat="false" ht="17.25" hidden="false" customHeight="true" outlineLevel="0" collapsed="false">
      <c r="A1487" s="130" t="s">
        <v>317</v>
      </c>
      <c r="B1487" s="131" t="n">
        <v>62702000</v>
      </c>
      <c r="C1487" s="132" t="s">
        <v>515</v>
      </c>
      <c r="D1487" s="133" t="n">
        <v>3600</v>
      </c>
      <c r="E1487" s="133" t="n">
        <v>0</v>
      </c>
      <c r="F1487" s="133" t="n">
        <v>3600</v>
      </c>
    </row>
    <row r="1488" customFormat="false" ht="17.25" hidden="false" customHeight="true" outlineLevel="0" collapsed="false">
      <c r="A1488" s="130" t="s">
        <v>317</v>
      </c>
      <c r="B1488" s="131" t="n">
        <v>62900000</v>
      </c>
      <c r="C1488" s="132" t="s">
        <v>1529</v>
      </c>
      <c r="D1488" s="133" t="n">
        <v>0</v>
      </c>
      <c r="E1488" s="133" t="n">
        <v>46000</v>
      </c>
      <c r="F1488" s="133" t="n">
        <v>-46000</v>
      </c>
    </row>
    <row r="1489" customFormat="false" ht="17.25" hidden="false" customHeight="true" outlineLevel="0" collapsed="false">
      <c r="A1489" s="130" t="s">
        <v>317</v>
      </c>
      <c r="B1489" s="131" t="n">
        <v>63501000</v>
      </c>
      <c r="C1489" s="132" t="s">
        <v>443</v>
      </c>
      <c r="D1489" s="133" t="n">
        <v>68634</v>
      </c>
      <c r="E1489" s="133" t="n">
        <v>0</v>
      </c>
      <c r="F1489" s="133" t="n">
        <v>68634</v>
      </c>
    </row>
    <row r="1490" customFormat="false" ht="17.25" hidden="false" customHeight="true" outlineLevel="0" collapsed="false">
      <c r="A1490" s="130" t="s">
        <v>317</v>
      </c>
      <c r="B1490" s="131" t="n">
        <v>63502000</v>
      </c>
      <c r="C1490" s="132" t="s">
        <v>448</v>
      </c>
      <c r="D1490" s="133" t="n">
        <v>634403010</v>
      </c>
      <c r="E1490" s="133" t="n">
        <v>0</v>
      </c>
      <c r="F1490" s="133" t="n">
        <v>634403010</v>
      </c>
    </row>
    <row r="1491" customFormat="false" ht="17.25" hidden="false" customHeight="true" outlineLevel="0" collapsed="false">
      <c r="A1491" s="130" t="s">
        <v>317</v>
      </c>
      <c r="B1491" s="131" t="n">
        <v>63503000</v>
      </c>
      <c r="C1491" s="132" t="s">
        <v>187</v>
      </c>
      <c r="D1491" s="133" t="n">
        <v>47349</v>
      </c>
      <c r="E1491" s="133" t="n">
        <v>0</v>
      </c>
      <c r="F1491" s="133" t="n">
        <v>47349</v>
      </c>
    </row>
    <row r="1492" customFormat="false" ht="17.25" hidden="false" customHeight="true" outlineLevel="0" collapsed="false">
      <c r="A1492" s="130" t="s">
        <v>317</v>
      </c>
      <c r="B1492" s="131" t="n">
        <v>63504000</v>
      </c>
      <c r="C1492" s="132" t="s">
        <v>450</v>
      </c>
      <c r="D1492" s="133" t="n">
        <v>17436153.04</v>
      </c>
      <c r="E1492" s="133" t="n">
        <v>0</v>
      </c>
      <c r="F1492" s="133" t="n">
        <v>17436153.04</v>
      </c>
    </row>
    <row r="1493" customFormat="false" ht="17.25" hidden="false" customHeight="true" outlineLevel="0" collapsed="false">
      <c r="A1493" s="130" t="s">
        <v>317</v>
      </c>
      <c r="B1493" s="131" t="n">
        <v>63506000</v>
      </c>
      <c r="C1493" s="132" t="s">
        <v>452</v>
      </c>
      <c r="D1493" s="133" t="n">
        <v>1472869</v>
      </c>
      <c r="E1493" s="133" t="n">
        <v>0</v>
      </c>
      <c r="F1493" s="133" t="n">
        <v>1472869</v>
      </c>
    </row>
    <row r="1494" customFormat="false" ht="17.25" hidden="false" customHeight="true" outlineLevel="0" collapsed="false">
      <c r="A1494" s="130" t="s">
        <v>317</v>
      </c>
      <c r="B1494" s="131" t="n">
        <v>63508000</v>
      </c>
      <c r="C1494" s="132" t="s">
        <v>802</v>
      </c>
      <c r="D1494" s="133" t="n">
        <v>121555</v>
      </c>
      <c r="E1494" s="133" t="n">
        <v>0</v>
      </c>
      <c r="F1494" s="133" t="n">
        <v>121555</v>
      </c>
    </row>
    <row r="1495" customFormat="false" ht="17.25" hidden="false" customHeight="true" outlineLevel="0" collapsed="false">
      <c r="A1495" s="130" t="s">
        <v>317</v>
      </c>
      <c r="B1495" s="131" t="n">
        <v>64101000</v>
      </c>
      <c r="C1495" s="132" t="s">
        <v>190</v>
      </c>
      <c r="D1495" s="133" t="n">
        <v>952877561.18</v>
      </c>
      <c r="E1495" s="133" t="n">
        <v>0</v>
      </c>
      <c r="F1495" s="133" t="n">
        <v>952877561.18</v>
      </c>
    </row>
    <row r="1496" customFormat="false" ht="17.25" hidden="false" customHeight="true" outlineLevel="0" collapsed="false">
      <c r="A1496" s="130" t="s">
        <v>317</v>
      </c>
      <c r="B1496" s="131" t="n">
        <v>64501000</v>
      </c>
      <c r="C1496" s="132" t="s">
        <v>461</v>
      </c>
      <c r="D1496" s="133" t="n">
        <v>91298611.69</v>
      </c>
      <c r="E1496" s="133" t="n">
        <v>0</v>
      </c>
      <c r="F1496" s="133" t="n">
        <v>91298611.69</v>
      </c>
    </row>
    <row r="1497" customFormat="false" ht="17.25" hidden="false" customHeight="true" outlineLevel="0" collapsed="false">
      <c r="A1497" s="130" t="s">
        <v>317</v>
      </c>
      <c r="B1497" s="131" t="n">
        <v>64801000</v>
      </c>
      <c r="C1497" s="132" t="s">
        <v>534</v>
      </c>
      <c r="D1497" s="133" t="n">
        <v>13986035</v>
      </c>
      <c r="E1497" s="133" t="n">
        <v>0</v>
      </c>
      <c r="F1497" s="133" t="n">
        <v>13986035</v>
      </c>
    </row>
    <row r="1498" customFormat="false" ht="17.25" hidden="false" customHeight="true" outlineLevel="0" collapsed="false">
      <c r="A1498" s="130" t="s">
        <v>317</v>
      </c>
      <c r="B1498" s="131" t="n">
        <v>64803000</v>
      </c>
      <c r="C1498" s="132" t="s">
        <v>536</v>
      </c>
      <c r="D1498" s="133" t="n">
        <v>566000</v>
      </c>
      <c r="E1498" s="133" t="n">
        <v>0</v>
      </c>
      <c r="F1498" s="133" t="n">
        <v>566000</v>
      </c>
    </row>
    <row r="1499" customFormat="false" ht="17.25" hidden="false" customHeight="true" outlineLevel="0" collapsed="false">
      <c r="A1499" s="130" t="s">
        <v>317</v>
      </c>
      <c r="B1499" s="131" t="n">
        <v>64807000</v>
      </c>
      <c r="C1499" s="132" t="s">
        <v>1530</v>
      </c>
      <c r="D1499" s="133" t="n">
        <v>166480</v>
      </c>
      <c r="E1499" s="133" t="n">
        <v>0</v>
      </c>
      <c r="F1499" s="133" t="n">
        <v>166480</v>
      </c>
    </row>
    <row r="1500" customFormat="false" ht="17.25" hidden="false" customHeight="true" outlineLevel="0" collapsed="false">
      <c r="A1500" s="130" t="s">
        <v>317</v>
      </c>
      <c r="B1500" s="131" t="n">
        <v>65100000</v>
      </c>
      <c r="C1500" s="132" t="s">
        <v>202</v>
      </c>
      <c r="D1500" s="133" t="n">
        <v>2953224.02</v>
      </c>
      <c r="E1500" s="133" t="n">
        <v>0</v>
      </c>
      <c r="F1500" s="133" t="n">
        <v>2953224.02</v>
      </c>
    </row>
    <row r="1501" customFormat="false" ht="17.25" hidden="false" customHeight="true" outlineLevel="0" collapsed="false">
      <c r="A1501" s="130" t="s">
        <v>317</v>
      </c>
      <c r="B1501" s="131" t="n">
        <v>65601000</v>
      </c>
      <c r="C1501" s="132" t="s">
        <v>539</v>
      </c>
      <c r="D1501" s="133" t="n">
        <v>631000</v>
      </c>
      <c r="E1501" s="133" t="n">
        <v>0</v>
      </c>
      <c r="F1501" s="133" t="n">
        <v>631000</v>
      </c>
    </row>
    <row r="1502" customFormat="false" ht="17.25" hidden="false" customHeight="true" outlineLevel="0" collapsed="false">
      <c r="A1502" s="130" t="s">
        <v>317</v>
      </c>
      <c r="B1502" s="131" t="n">
        <v>65602000</v>
      </c>
      <c r="C1502" s="132" t="s">
        <v>203</v>
      </c>
      <c r="D1502" s="133" t="n">
        <v>112533</v>
      </c>
      <c r="E1502" s="133" t="n">
        <v>0</v>
      </c>
      <c r="F1502" s="133" t="n">
        <v>112533</v>
      </c>
    </row>
    <row r="1503" customFormat="false" ht="17.25" hidden="false" customHeight="true" outlineLevel="0" collapsed="false">
      <c r="A1503" s="130" t="s">
        <v>317</v>
      </c>
      <c r="B1503" s="131" t="n">
        <v>65700000</v>
      </c>
      <c r="C1503" s="132" t="s">
        <v>746</v>
      </c>
      <c r="D1503" s="133" t="n">
        <v>44601319.76</v>
      </c>
      <c r="E1503" s="133" t="n">
        <v>0</v>
      </c>
      <c r="F1503" s="133" t="n">
        <v>44601319.76</v>
      </c>
    </row>
    <row r="1504" customFormat="false" ht="17.25" hidden="false" customHeight="true" outlineLevel="0" collapsed="false">
      <c r="A1504" s="130" t="s">
        <v>317</v>
      </c>
      <c r="B1504" s="131" t="n">
        <v>66100000</v>
      </c>
      <c r="C1504" s="132" t="s">
        <v>478</v>
      </c>
      <c r="D1504" s="133" t="n">
        <v>300294464.51</v>
      </c>
      <c r="E1504" s="133" t="n">
        <v>0</v>
      </c>
      <c r="F1504" s="133" t="n">
        <v>300294464.51</v>
      </c>
    </row>
    <row r="1505" customFormat="false" ht="17.25" hidden="false" customHeight="true" outlineLevel="0" collapsed="false">
      <c r="A1505" s="130" t="s">
        <v>317</v>
      </c>
      <c r="B1505" s="131" t="n">
        <v>66600000</v>
      </c>
      <c r="C1505" s="132" t="s">
        <v>206</v>
      </c>
      <c r="D1505" s="133" t="n">
        <v>2830396.85</v>
      </c>
      <c r="E1505" s="133" t="n">
        <v>0</v>
      </c>
      <c r="F1505" s="133" t="n">
        <v>2830396.85</v>
      </c>
    </row>
    <row r="1506" customFormat="false" ht="17.25" hidden="false" customHeight="true" outlineLevel="0" collapsed="false">
      <c r="A1506" s="130" t="s">
        <v>317</v>
      </c>
      <c r="B1506" s="131" t="n">
        <v>68112000</v>
      </c>
      <c r="C1506" s="132" t="s">
        <v>489</v>
      </c>
      <c r="D1506" s="133" t="n">
        <v>2018330850</v>
      </c>
      <c r="E1506" s="133" t="n">
        <v>0</v>
      </c>
      <c r="F1506" s="133" t="n">
        <v>2018330850</v>
      </c>
    </row>
    <row r="1507" customFormat="false" ht="17.25" hidden="false" customHeight="true" outlineLevel="0" collapsed="false">
      <c r="A1507" s="130" t="s">
        <v>317</v>
      </c>
      <c r="B1507" s="131" t="n">
        <v>68500000</v>
      </c>
      <c r="C1507" s="132" t="s">
        <v>490</v>
      </c>
      <c r="D1507" s="133" t="n">
        <v>224440186.14</v>
      </c>
      <c r="E1507" s="133" t="n">
        <v>0</v>
      </c>
      <c r="F1507" s="133" t="n">
        <v>224440186.14</v>
      </c>
    </row>
    <row r="1508" customFormat="false" ht="17.25" hidden="false" customHeight="true" outlineLevel="0" collapsed="false">
      <c r="A1508" s="130" t="s">
        <v>317</v>
      </c>
      <c r="B1508" s="131" t="n">
        <v>70600000</v>
      </c>
      <c r="C1508" s="132" t="s">
        <v>499</v>
      </c>
      <c r="D1508" s="133" t="n">
        <v>0</v>
      </c>
      <c r="E1508" s="133" t="n">
        <v>7212808138.26</v>
      </c>
      <c r="F1508" s="133" t="n">
        <v>-7212808138.26</v>
      </c>
    </row>
    <row r="1509" customFormat="false" ht="17.25" hidden="false" customHeight="true" outlineLevel="0" collapsed="false">
      <c r="A1509" s="130" t="s">
        <v>317</v>
      </c>
      <c r="B1509" s="131" t="n">
        <v>70640000</v>
      </c>
      <c r="C1509" s="132" t="s">
        <v>1755</v>
      </c>
      <c r="D1509" s="133" t="n">
        <v>0</v>
      </c>
      <c r="E1509" s="133" t="n">
        <v>223041007.88</v>
      </c>
      <c r="F1509" s="133" t="n">
        <v>-223041007.88</v>
      </c>
    </row>
    <row r="1510" customFormat="false" ht="17.25" hidden="false" customHeight="true" outlineLevel="0" collapsed="false">
      <c r="A1510" s="130" t="s">
        <v>317</v>
      </c>
      <c r="B1510" s="131" t="n">
        <v>70800000</v>
      </c>
      <c r="C1510" s="132" t="s">
        <v>500</v>
      </c>
      <c r="D1510" s="133" t="n">
        <v>0</v>
      </c>
      <c r="E1510" s="133" t="n">
        <v>704298037.55</v>
      </c>
      <c r="F1510" s="133" t="n">
        <v>-704298037.55</v>
      </c>
    </row>
    <row r="1511" customFormat="false" ht="17.25" hidden="false" customHeight="true" outlineLevel="0" collapsed="false">
      <c r="A1511" s="130" t="s">
        <v>317</v>
      </c>
      <c r="B1511" s="131" t="n">
        <v>75800000</v>
      </c>
      <c r="C1511" s="132" t="s">
        <v>211</v>
      </c>
      <c r="D1511" s="133" t="n">
        <v>0</v>
      </c>
      <c r="E1511" s="133" t="n">
        <v>502481167.35</v>
      </c>
      <c r="F1511" s="133" t="n">
        <v>-502481167.35</v>
      </c>
    </row>
    <row r="1512" customFormat="false" ht="17.25" hidden="false" customHeight="true" outlineLevel="0" collapsed="false">
      <c r="A1512" s="130" t="s">
        <v>317</v>
      </c>
      <c r="B1512" s="131" t="n">
        <v>76500000</v>
      </c>
      <c r="C1512" s="132" t="s">
        <v>505</v>
      </c>
      <c r="D1512" s="133" t="n">
        <v>0</v>
      </c>
      <c r="E1512" s="133" t="n">
        <v>4046008.9</v>
      </c>
      <c r="F1512" s="133" t="n">
        <v>-4046008.9</v>
      </c>
    </row>
    <row r="1513" customFormat="false" ht="17.25" hidden="false" customHeight="true" outlineLevel="0" collapsed="false">
      <c r="A1513" s="130" t="s">
        <v>317</v>
      </c>
      <c r="B1513" s="131" t="n">
        <v>76880000</v>
      </c>
      <c r="C1513" s="132" t="s">
        <v>553</v>
      </c>
      <c r="D1513" s="133" t="n">
        <v>0</v>
      </c>
      <c r="E1513" s="133" t="n">
        <v>34204435.39</v>
      </c>
      <c r="F1513" s="133" t="n">
        <v>-34204435.39</v>
      </c>
    </row>
    <row r="1514" customFormat="false" ht="17.25" hidden="false" customHeight="true" outlineLevel="0" collapsed="false">
      <c r="A1514" s="130" t="s">
        <v>317</v>
      </c>
      <c r="B1514" s="131" t="n">
        <v>78500000</v>
      </c>
      <c r="C1514" s="132" t="s">
        <v>507</v>
      </c>
      <c r="D1514" s="133" t="n">
        <v>0</v>
      </c>
      <c r="E1514" s="133" t="n">
        <v>497463262.86</v>
      </c>
      <c r="F1514" s="133" t="n">
        <v>-497463262.86</v>
      </c>
    </row>
    <row r="1515" customFormat="false" ht="17.25" hidden="false" customHeight="true" outlineLevel="0" collapsed="false">
      <c r="A1515" s="130" t="s">
        <v>309</v>
      </c>
      <c r="B1515" s="131" t="n">
        <v>10100000</v>
      </c>
      <c r="C1515" s="132" t="s">
        <v>1</v>
      </c>
      <c r="D1515" s="133" t="n">
        <v>0</v>
      </c>
      <c r="E1515" s="133" t="n">
        <v>1350000000</v>
      </c>
      <c r="F1515" s="133" t="n">
        <v>-1350000000</v>
      </c>
    </row>
    <row r="1516" customFormat="false" ht="17.25" hidden="false" customHeight="true" outlineLevel="0" collapsed="false">
      <c r="A1516" s="130" t="s">
        <v>309</v>
      </c>
      <c r="B1516" s="131" t="n">
        <v>11900000</v>
      </c>
      <c r="C1516" s="132" t="s">
        <v>1158</v>
      </c>
      <c r="D1516" s="133" t="n">
        <v>181010978.32</v>
      </c>
      <c r="E1516" s="133" t="n">
        <v>0</v>
      </c>
      <c r="F1516" s="133" t="n">
        <v>181010978.32</v>
      </c>
    </row>
    <row r="1517" customFormat="false" ht="17.25" hidden="false" customHeight="true" outlineLevel="0" collapsed="false">
      <c r="A1517" s="130" t="s">
        <v>309</v>
      </c>
      <c r="B1517" s="131" t="n">
        <v>12000000</v>
      </c>
      <c r="C1517" s="132" t="s">
        <v>2909</v>
      </c>
      <c r="D1517" s="133" t="n">
        <v>0</v>
      </c>
      <c r="E1517" s="133" t="n">
        <v>342225071.26</v>
      </c>
      <c r="F1517" s="133" t="n">
        <v>-342225071.26</v>
      </c>
    </row>
    <row r="1518" customFormat="false" ht="17.25" hidden="false" customHeight="true" outlineLevel="0" collapsed="false">
      <c r="A1518" s="130" t="s">
        <v>309</v>
      </c>
      <c r="B1518" s="131" t="n">
        <v>16413000</v>
      </c>
      <c r="C1518" s="132" t="s">
        <v>1655</v>
      </c>
      <c r="D1518" s="133" t="n">
        <v>0</v>
      </c>
      <c r="E1518" s="133" t="n">
        <v>4252220308.36</v>
      </c>
      <c r="F1518" s="133" t="n">
        <v>-4252220308.36</v>
      </c>
    </row>
    <row r="1519" customFormat="false" ht="17.25" hidden="false" customHeight="true" outlineLevel="0" collapsed="false">
      <c r="A1519" s="130" t="s">
        <v>309</v>
      </c>
      <c r="B1519" s="131" t="n">
        <v>16500000</v>
      </c>
      <c r="C1519" s="132" t="s">
        <v>2915</v>
      </c>
      <c r="D1519" s="133" t="n">
        <v>0</v>
      </c>
      <c r="E1519" s="133" t="n">
        <v>64226194.96</v>
      </c>
      <c r="F1519" s="133" t="n">
        <v>-64226194.96</v>
      </c>
    </row>
    <row r="1520" customFormat="false" ht="17.25" hidden="false" customHeight="true" outlineLevel="0" collapsed="false">
      <c r="A1520" s="130" t="s">
        <v>309</v>
      </c>
      <c r="B1520" s="131" t="n">
        <v>21100000</v>
      </c>
      <c r="C1520" s="132" t="s">
        <v>224</v>
      </c>
      <c r="D1520" s="133" t="n">
        <v>1038189386.95</v>
      </c>
      <c r="E1520" s="133" t="n">
        <v>0</v>
      </c>
      <c r="F1520" s="133" t="n">
        <v>1038189386.95</v>
      </c>
    </row>
    <row r="1521" customFormat="false" ht="17.25" hidden="false" customHeight="true" outlineLevel="0" collapsed="false">
      <c r="A1521" s="130" t="s">
        <v>309</v>
      </c>
      <c r="B1521" s="131" t="n">
        <v>21300000</v>
      </c>
      <c r="C1521" s="132" t="s">
        <v>226</v>
      </c>
      <c r="D1521" s="133" t="n">
        <v>5205904934.33</v>
      </c>
      <c r="E1521" s="133" t="n">
        <v>0</v>
      </c>
      <c r="F1521" s="133" t="n">
        <v>5205904934.33</v>
      </c>
    </row>
    <row r="1522" customFormat="false" ht="17.25" hidden="false" customHeight="true" outlineLevel="0" collapsed="false">
      <c r="A1522" s="130" t="s">
        <v>309</v>
      </c>
      <c r="B1522" s="131" t="n">
        <v>21540000</v>
      </c>
      <c r="C1522" s="132" t="s">
        <v>229</v>
      </c>
      <c r="D1522" s="133" t="n">
        <v>8498717.75</v>
      </c>
      <c r="E1522" s="133" t="n">
        <v>0</v>
      </c>
      <c r="F1522" s="133" t="n">
        <v>8498717.75</v>
      </c>
    </row>
    <row r="1523" customFormat="false" ht="17.25" hidden="false" customHeight="true" outlineLevel="0" collapsed="false">
      <c r="A1523" s="130" t="s">
        <v>309</v>
      </c>
      <c r="B1523" s="131" t="n">
        <v>21200000</v>
      </c>
      <c r="C1523" s="132" t="s">
        <v>225</v>
      </c>
      <c r="D1523" s="133" t="n">
        <v>176832711.71</v>
      </c>
      <c r="E1523" s="133" t="n">
        <v>0</v>
      </c>
      <c r="F1523" s="133" t="n">
        <v>176832711.71</v>
      </c>
    </row>
    <row r="1524" customFormat="false" ht="17.25" hidden="false" customHeight="true" outlineLevel="0" collapsed="false">
      <c r="A1524" s="130" t="s">
        <v>309</v>
      </c>
      <c r="B1524" s="131" t="n">
        <v>21500000</v>
      </c>
      <c r="C1524" s="132" t="s">
        <v>227</v>
      </c>
      <c r="D1524" s="133" t="n">
        <v>115469313.02</v>
      </c>
      <c r="E1524" s="133" t="n">
        <v>0</v>
      </c>
      <c r="F1524" s="133" t="n">
        <v>115469313.02</v>
      </c>
    </row>
    <row r="1525" customFormat="false" ht="17.25" hidden="false" customHeight="true" outlineLevel="0" collapsed="false">
      <c r="A1525" s="130" t="s">
        <v>309</v>
      </c>
      <c r="B1525" s="131" t="n">
        <v>21820000</v>
      </c>
      <c r="C1525" s="132" t="s">
        <v>10</v>
      </c>
      <c r="D1525" s="133" t="n">
        <v>77100928.05</v>
      </c>
      <c r="E1525" s="133" t="n">
        <v>0</v>
      </c>
      <c r="F1525" s="133" t="n">
        <v>77100928.05</v>
      </c>
    </row>
    <row r="1526" customFormat="false" ht="17.25" hidden="false" customHeight="true" outlineLevel="0" collapsed="false">
      <c r="A1526" s="130" t="s">
        <v>309</v>
      </c>
      <c r="B1526" s="131" t="n">
        <v>23120000</v>
      </c>
      <c r="C1526" s="132" t="s">
        <v>2080</v>
      </c>
      <c r="D1526" s="133" t="n">
        <v>2699631.85</v>
      </c>
      <c r="E1526" s="133" t="n">
        <v>0</v>
      </c>
      <c r="F1526" s="133" t="n">
        <v>2699631.85</v>
      </c>
    </row>
    <row r="1527" customFormat="false" ht="17.25" hidden="false" customHeight="true" outlineLevel="0" collapsed="false">
      <c r="A1527" s="130" t="s">
        <v>309</v>
      </c>
      <c r="B1527" s="131" t="n">
        <v>23160000</v>
      </c>
      <c r="C1527" s="132" t="s">
        <v>3040</v>
      </c>
      <c r="D1527" s="133" t="n">
        <v>139516614.08</v>
      </c>
      <c r="E1527" s="133" t="n">
        <v>0</v>
      </c>
      <c r="F1527" s="133" t="n">
        <v>139516614.08</v>
      </c>
    </row>
    <row r="1528" customFormat="false" ht="17.25" hidden="false" customHeight="true" outlineLevel="0" collapsed="false">
      <c r="A1528" s="130" t="s">
        <v>309</v>
      </c>
      <c r="B1528" s="131" t="n">
        <v>23170000</v>
      </c>
      <c r="C1528" s="132" t="s">
        <v>2185</v>
      </c>
      <c r="D1528" s="133" t="n">
        <v>441667991.85</v>
      </c>
      <c r="E1528" s="133" t="n">
        <v>0</v>
      </c>
      <c r="F1528" s="133" t="n">
        <v>441667991.85</v>
      </c>
    </row>
    <row r="1529" customFormat="false" ht="17.25" hidden="false" customHeight="true" outlineLevel="0" collapsed="false">
      <c r="A1529" s="130" t="s">
        <v>309</v>
      </c>
      <c r="B1529" s="131" t="n">
        <v>23190000</v>
      </c>
      <c r="C1529" s="132" t="s">
        <v>3041</v>
      </c>
      <c r="D1529" s="133" t="n">
        <v>1661495</v>
      </c>
      <c r="E1529" s="133" t="n">
        <v>0</v>
      </c>
      <c r="F1529" s="133" t="n">
        <v>1661495</v>
      </c>
    </row>
    <row r="1530" customFormat="false" ht="17.25" hidden="false" customHeight="true" outlineLevel="0" collapsed="false">
      <c r="A1530" s="130" t="s">
        <v>309</v>
      </c>
      <c r="B1530" s="131" t="n">
        <v>23200000</v>
      </c>
      <c r="C1530" s="132" t="s">
        <v>236</v>
      </c>
      <c r="D1530" s="133" t="n">
        <v>8227685889.05</v>
      </c>
      <c r="E1530" s="133" t="n">
        <v>0</v>
      </c>
      <c r="F1530" s="133" t="n">
        <v>8227685889.05</v>
      </c>
    </row>
    <row r="1531" customFormat="false" ht="17.25" hidden="false" customHeight="true" outlineLevel="0" collapsed="false">
      <c r="A1531" s="130" t="s">
        <v>309</v>
      </c>
      <c r="B1531" s="131" t="n">
        <v>28120000</v>
      </c>
      <c r="C1531" s="132" t="s">
        <v>241</v>
      </c>
      <c r="D1531" s="133" t="n">
        <v>0</v>
      </c>
      <c r="E1531" s="133" t="n">
        <v>53105015.8</v>
      </c>
      <c r="F1531" s="133" t="n">
        <v>-53105015.8</v>
      </c>
    </row>
    <row r="1532" customFormat="false" ht="17.25" hidden="false" customHeight="true" outlineLevel="0" collapsed="false">
      <c r="A1532" s="130" t="s">
        <v>309</v>
      </c>
      <c r="B1532" s="131" t="n">
        <v>28130000</v>
      </c>
      <c r="C1532" s="132" t="s">
        <v>242</v>
      </c>
      <c r="D1532" s="133" t="n">
        <v>0</v>
      </c>
      <c r="E1532" s="133" t="n">
        <v>446074621.96</v>
      </c>
      <c r="F1532" s="133" t="n">
        <v>-446074621.96</v>
      </c>
    </row>
    <row r="1533" customFormat="false" ht="17.25" hidden="false" customHeight="true" outlineLevel="0" collapsed="false">
      <c r="A1533" s="130" t="s">
        <v>309</v>
      </c>
      <c r="B1533" s="131" t="n">
        <v>28150000</v>
      </c>
      <c r="C1533" s="132" t="s">
        <v>243</v>
      </c>
      <c r="D1533" s="133" t="n">
        <v>0</v>
      </c>
      <c r="E1533" s="133" t="n">
        <v>20937299.8</v>
      </c>
      <c r="F1533" s="133" t="n">
        <v>-20937299.8</v>
      </c>
    </row>
    <row r="1534" customFormat="false" ht="17.25" hidden="false" customHeight="true" outlineLevel="0" collapsed="false">
      <c r="A1534" s="130" t="s">
        <v>309</v>
      </c>
      <c r="B1534" s="131" t="n">
        <v>28154000</v>
      </c>
      <c r="C1534" s="132" t="s">
        <v>248</v>
      </c>
      <c r="D1534" s="133" t="n">
        <v>0</v>
      </c>
      <c r="E1534" s="133" t="n">
        <v>1823135.74</v>
      </c>
      <c r="F1534" s="133" t="n">
        <v>-1823135.74</v>
      </c>
    </row>
    <row r="1535" customFormat="false" ht="17.25" hidden="false" customHeight="true" outlineLevel="0" collapsed="false">
      <c r="A1535" s="130" t="s">
        <v>309</v>
      </c>
      <c r="B1535" s="131" t="n">
        <v>28182000</v>
      </c>
      <c r="C1535" s="132" t="s">
        <v>17</v>
      </c>
      <c r="D1535" s="133" t="n">
        <v>0</v>
      </c>
      <c r="E1535" s="133" t="n">
        <v>3457917.99</v>
      </c>
      <c r="F1535" s="133" t="n">
        <v>-3457917.99</v>
      </c>
    </row>
    <row r="1536" customFormat="false" ht="17.25" hidden="false" customHeight="true" outlineLevel="0" collapsed="false">
      <c r="A1536" s="130" t="s">
        <v>309</v>
      </c>
      <c r="B1536" s="131" t="n">
        <v>40110000</v>
      </c>
      <c r="C1536" s="132" t="s">
        <v>21</v>
      </c>
      <c r="D1536" s="133" t="n">
        <v>0</v>
      </c>
      <c r="E1536" s="133" t="n">
        <v>340964834.99</v>
      </c>
      <c r="F1536" s="133" t="n">
        <v>-340964834.99</v>
      </c>
    </row>
    <row r="1537" customFormat="false" ht="17.25" hidden="false" customHeight="true" outlineLevel="0" collapsed="false">
      <c r="A1537" s="130" t="s">
        <v>309</v>
      </c>
      <c r="B1537" s="131" t="n">
        <v>40120000</v>
      </c>
      <c r="C1537" s="132" t="s">
        <v>23</v>
      </c>
      <c r="D1537" s="133" t="n">
        <v>0</v>
      </c>
      <c r="E1537" s="133" t="n">
        <v>89116537.57</v>
      </c>
      <c r="F1537" s="133" t="n">
        <v>-89116537.57</v>
      </c>
    </row>
    <row r="1538" customFormat="false" ht="17.25" hidden="false" customHeight="true" outlineLevel="0" collapsed="false">
      <c r="A1538" s="130" t="s">
        <v>309</v>
      </c>
      <c r="B1538" s="131" t="n">
        <v>40310000</v>
      </c>
      <c r="C1538" s="132" t="s">
        <v>254</v>
      </c>
      <c r="D1538" s="133" t="n">
        <v>0</v>
      </c>
      <c r="E1538" s="133" t="n">
        <v>1242170.74</v>
      </c>
      <c r="F1538" s="133" t="n">
        <v>-1242170.74</v>
      </c>
    </row>
    <row r="1539" customFormat="false" ht="17.25" hidden="false" customHeight="true" outlineLevel="0" collapsed="false">
      <c r="A1539" s="130" t="s">
        <v>309</v>
      </c>
      <c r="B1539" s="131" t="n">
        <v>40400000</v>
      </c>
      <c r="C1539" s="132" t="s">
        <v>257</v>
      </c>
      <c r="D1539" s="133" t="n">
        <v>0</v>
      </c>
      <c r="E1539" s="133" t="n">
        <v>454000000</v>
      </c>
      <c r="F1539" s="133" t="n">
        <v>-454000000</v>
      </c>
    </row>
    <row r="1540" customFormat="false" ht="17.25" hidden="false" customHeight="true" outlineLevel="0" collapsed="false">
      <c r="A1540" s="130" t="s">
        <v>309</v>
      </c>
      <c r="B1540" s="131" t="n">
        <v>40810000</v>
      </c>
      <c r="C1540" s="132" t="s">
        <v>26</v>
      </c>
      <c r="D1540" s="133" t="n">
        <v>0</v>
      </c>
      <c r="E1540" s="133" t="n">
        <v>5087085147.14</v>
      </c>
      <c r="F1540" s="133" t="n">
        <v>-5087085147.14</v>
      </c>
    </row>
    <row r="1541" customFormat="false" ht="17.25" hidden="false" customHeight="true" outlineLevel="0" collapsed="false">
      <c r="A1541" s="130" t="s">
        <v>309</v>
      </c>
      <c r="B1541" s="131" t="n">
        <v>40910000</v>
      </c>
      <c r="C1541" s="132" t="s">
        <v>2945</v>
      </c>
      <c r="D1541" s="133" t="n">
        <v>1040402934.12</v>
      </c>
      <c r="E1541" s="133" t="n">
        <v>0</v>
      </c>
      <c r="F1541" s="133" t="n">
        <v>1040402934.12</v>
      </c>
    </row>
    <row r="1542" customFormat="false" ht="17.25" hidden="false" customHeight="true" outlineLevel="0" collapsed="false">
      <c r="A1542" s="130" t="s">
        <v>309</v>
      </c>
      <c r="B1542" s="131" t="n">
        <v>40920000</v>
      </c>
      <c r="C1542" s="132" t="s">
        <v>261</v>
      </c>
      <c r="D1542" s="133" t="n">
        <v>134743886.04</v>
      </c>
      <c r="E1542" s="133" t="n">
        <v>0</v>
      </c>
      <c r="F1542" s="133" t="n">
        <v>134743886.04</v>
      </c>
    </row>
    <row r="1543" customFormat="false" ht="17.25" hidden="false" customHeight="true" outlineLevel="0" collapsed="false">
      <c r="A1543" s="130" t="s">
        <v>309</v>
      </c>
      <c r="B1543" s="131" t="n">
        <v>41100000</v>
      </c>
      <c r="C1543" s="132" t="s">
        <v>28</v>
      </c>
      <c r="D1543" s="133" t="n">
        <v>395615549.5</v>
      </c>
      <c r="E1543" s="133" t="n">
        <v>0</v>
      </c>
      <c r="F1543" s="133" t="n">
        <v>395615549.5</v>
      </c>
    </row>
    <row r="1544" customFormat="false" ht="17.25" hidden="false" customHeight="true" outlineLevel="0" collapsed="false">
      <c r="A1544" s="130" t="s">
        <v>309</v>
      </c>
      <c r="B1544" s="131" t="n">
        <v>41810000</v>
      </c>
      <c r="C1544" s="132" t="s">
        <v>1555</v>
      </c>
      <c r="D1544" s="133" t="n">
        <v>65934379.85</v>
      </c>
      <c r="E1544" s="133" t="n">
        <v>0</v>
      </c>
      <c r="F1544" s="133" t="n">
        <v>65934379.85</v>
      </c>
    </row>
    <row r="1545" customFormat="false" ht="17.25" hidden="false" customHeight="true" outlineLevel="0" collapsed="false">
      <c r="A1545" s="130" t="s">
        <v>309</v>
      </c>
      <c r="B1545" s="131" t="n">
        <v>41910000</v>
      </c>
      <c r="C1545" s="132" t="s">
        <v>267</v>
      </c>
      <c r="D1545" s="133" t="n">
        <v>0</v>
      </c>
      <c r="E1545" s="133" t="n">
        <v>125000000</v>
      </c>
      <c r="F1545" s="133" t="n">
        <v>-125000000</v>
      </c>
    </row>
    <row r="1546" customFormat="false" ht="17.25" hidden="false" customHeight="true" outlineLevel="0" collapsed="false">
      <c r="A1546" s="130" t="s">
        <v>309</v>
      </c>
      <c r="B1546" s="131" t="n">
        <v>42110000</v>
      </c>
      <c r="C1546" s="132" t="s">
        <v>30</v>
      </c>
      <c r="D1546" s="133" t="n">
        <v>0</v>
      </c>
      <c r="E1546" s="133" t="n">
        <v>611400.49</v>
      </c>
      <c r="F1546" s="133" t="n">
        <v>-611400.49</v>
      </c>
    </row>
    <row r="1547" customFormat="false" ht="17.25" hidden="false" customHeight="true" outlineLevel="0" collapsed="false">
      <c r="A1547" s="130" t="s">
        <v>309</v>
      </c>
      <c r="B1547" s="131" t="n">
        <v>42540000</v>
      </c>
      <c r="C1547" s="132" t="s">
        <v>283</v>
      </c>
      <c r="D1547" s="133" t="n">
        <v>0</v>
      </c>
      <c r="E1547" s="133" t="n">
        <v>294999</v>
      </c>
      <c r="F1547" s="133" t="n">
        <v>-294999</v>
      </c>
    </row>
    <row r="1548" customFormat="false" ht="17.25" hidden="false" customHeight="true" outlineLevel="0" collapsed="false">
      <c r="A1548" s="130" t="s">
        <v>309</v>
      </c>
      <c r="B1548" s="131" t="n">
        <v>42800000</v>
      </c>
      <c r="C1548" s="132" t="s">
        <v>274</v>
      </c>
      <c r="D1548" s="133" t="n">
        <v>0</v>
      </c>
      <c r="E1548" s="133" t="n">
        <v>9713890</v>
      </c>
      <c r="F1548" s="133" t="n">
        <v>-9713890</v>
      </c>
    </row>
    <row r="1549" customFormat="false" ht="17.25" hidden="false" customHeight="true" outlineLevel="0" collapsed="false">
      <c r="A1549" s="130" t="s">
        <v>309</v>
      </c>
      <c r="B1549" s="131" t="n">
        <v>43100000</v>
      </c>
      <c r="C1549" s="132" t="s">
        <v>35</v>
      </c>
      <c r="D1549" s="133" t="n">
        <v>0</v>
      </c>
      <c r="E1549" s="133" t="n">
        <v>2911046.4</v>
      </c>
      <c r="F1549" s="133" t="n">
        <v>-2911046.4</v>
      </c>
    </row>
    <row r="1550" customFormat="false" ht="17.25" hidden="false" customHeight="true" outlineLevel="0" collapsed="false">
      <c r="A1550" s="130" t="s">
        <v>309</v>
      </c>
      <c r="B1550" s="131" t="n">
        <v>43200000</v>
      </c>
      <c r="C1550" s="132" t="s">
        <v>37</v>
      </c>
      <c r="D1550" s="133" t="n">
        <v>0</v>
      </c>
      <c r="E1550" s="133" t="n">
        <v>132262.6</v>
      </c>
      <c r="F1550" s="133" t="n">
        <v>-132262.6</v>
      </c>
    </row>
    <row r="1551" customFormat="false" ht="17.25" hidden="false" customHeight="true" outlineLevel="0" collapsed="false">
      <c r="A1551" s="130" t="s">
        <v>309</v>
      </c>
      <c r="B1551" s="131" t="n">
        <v>43300000</v>
      </c>
      <c r="C1551" s="132" t="s">
        <v>38</v>
      </c>
      <c r="D1551" s="133" t="n">
        <v>0</v>
      </c>
      <c r="E1551" s="133" t="n">
        <v>1900665.45</v>
      </c>
      <c r="F1551" s="133" t="n">
        <v>-1900665.45</v>
      </c>
    </row>
    <row r="1552" customFormat="false" ht="17.25" hidden="false" customHeight="true" outlineLevel="0" collapsed="false">
      <c r="A1552" s="130" t="s">
        <v>309</v>
      </c>
      <c r="B1552" s="131" t="n">
        <v>44100000</v>
      </c>
      <c r="C1552" s="132" t="s">
        <v>40</v>
      </c>
      <c r="D1552" s="133" t="n">
        <v>0</v>
      </c>
      <c r="E1552" s="133" t="n">
        <v>62000</v>
      </c>
      <c r="F1552" s="133" t="n">
        <v>-62000</v>
      </c>
    </row>
    <row r="1553" customFormat="false" ht="17.25" hidden="false" customHeight="true" outlineLevel="0" collapsed="false">
      <c r="A1553" s="130" t="s">
        <v>309</v>
      </c>
      <c r="B1553" s="131" t="n">
        <v>44300000</v>
      </c>
      <c r="C1553" s="132" t="s">
        <v>279</v>
      </c>
      <c r="D1553" s="133" t="n">
        <v>43058133.91</v>
      </c>
      <c r="E1553" s="133" t="n">
        <v>0</v>
      </c>
      <c r="F1553" s="133" t="n">
        <v>43058133.91</v>
      </c>
    </row>
    <row r="1554" customFormat="false" ht="17.25" hidden="false" customHeight="true" outlineLevel="0" collapsed="false">
      <c r="A1554" s="130" t="s">
        <v>309</v>
      </c>
      <c r="B1554" s="131" t="n">
        <v>44411000</v>
      </c>
      <c r="C1554" s="132" t="s">
        <v>42</v>
      </c>
      <c r="D1554" s="133" t="n">
        <v>0</v>
      </c>
      <c r="E1554" s="133" t="n">
        <v>2673704.3</v>
      </c>
      <c r="F1554" s="133" t="n">
        <v>-2673704.3</v>
      </c>
    </row>
    <row r="1555" customFormat="false" ht="17.25" hidden="false" customHeight="true" outlineLevel="0" collapsed="false">
      <c r="A1555" s="130" t="s">
        <v>309</v>
      </c>
      <c r="B1555" s="131" t="n">
        <v>44550000</v>
      </c>
      <c r="C1555" s="132" t="s">
        <v>46</v>
      </c>
      <c r="D1555" s="133" t="n">
        <v>697384537.56</v>
      </c>
      <c r="E1555" s="133" t="n">
        <v>0</v>
      </c>
      <c r="F1555" s="133" t="n">
        <v>697384537.56</v>
      </c>
    </row>
    <row r="1556" customFormat="false" ht="17.25" hidden="false" customHeight="true" outlineLevel="0" collapsed="false">
      <c r="A1556" s="130" t="s">
        <v>309</v>
      </c>
      <c r="B1556" s="131" t="n">
        <v>44561000</v>
      </c>
      <c r="C1556" s="132" t="s">
        <v>2457</v>
      </c>
      <c r="D1556" s="133" t="n">
        <v>0</v>
      </c>
      <c r="E1556" s="133" t="n">
        <v>783132.42</v>
      </c>
      <c r="F1556" s="133" t="n">
        <v>-783132.42</v>
      </c>
    </row>
    <row r="1557" customFormat="false" ht="17.25" hidden="false" customHeight="true" outlineLevel="0" collapsed="false">
      <c r="A1557" s="130" t="s">
        <v>309</v>
      </c>
      <c r="B1557" s="131" t="n">
        <v>44571000</v>
      </c>
      <c r="C1557" s="132" t="s">
        <v>52</v>
      </c>
      <c r="D1557" s="133" t="n">
        <v>0</v>
      </c>
      <c r="E1557" s="133" t="n">
        <v>56469133.12</v>
      </c>
      <c r="F1557" s="133" t="n">
        <v>-56469133.12</v>
      </c>
    </row>
    <row r="1558" customFormat="false" ht="17.25" hidden="false" customHeight="true" outlineLevel="0" collapsed="false">
      <c r="A1558" s="130" t="s">
        <v>309</v>
      </c>
      <c r="B1558" s="131" t="n">
        <v>44581000</v>
      </c>
      <c r="C1558" s="132" t="s">
        <v>2952</v>
      </c>
      <c r="D1558" s="133" t="n">
        <v>0</v>
      </c>
      <c r="E1558" s="133" t="n">
        <v>7865544.84</v>
      </c>
      <c r="F1558" s="133" t="n">
        <v>-7865544.84</v>
      </c>
    </row>
    <row r="1559" customFormat="false" ht="17.25" hidden="false" customHeight="true" outlineLevel="0" collapsed="false">
      <c r="A1559" s="130" t="s">
        <v>309</v>
      </c>
      <c r="B1559" s="131" t="n">
        <v>45520000</v>
      </c>
      <c r="C1559" s="132" t="s">
        <v>119</v>
      </c>
      <c r="D1559" s="133" t="n">
        <v>0</v>
      </c>
      <c r="E1559" s="133" t="n">
        <v>2054953758.35</v>
      </c>
      <c r="F1559" s="133" t="n">
        <v>-2054953758.35</v>
      </c>
    </row>
    <row r="1560" customFormat="false" ht="17.25" hidden="false" customHeight="true" outlineLevel="0" collapsed="false">
      <c r="A1560" s="130" t="s">
        <v>309</v>
      </c>
      <c r="B1560" s="131" t="n">
        <v>45530000</v>
      </c>
      <c r="C1560" s="132" t="s">
        <v>102</v>
      </c>
      <c r="D1560" s="133" t="n">
        <v>0</v>
      </c>
      <c r="E1560" s="133" t="n">
        <v>82500000</v>
      </c>
      <c r="F1560" s="133" t="n">
        <v>-82500000</v>
      </c>
    </row>
    <row r="1561" customFormat="false" ht="17.25" hidden="false" customHeight="true" outlineLevel="0" collapsed="false">
      <c r="A1561" s="130" t="s">
        <v>309</v>
      </c>
      <c r="B1561" s="131" t="n">
        <v>45540000</v>
      </c>
      <c r="C1561" s="132" t="s">
        <v>776</v>
      </c>
      <c r="D1561" s="133" t="n">
        <v>0</v>
      </c>
      <c r="E1561" s="133" t="n">
        <v>227500000</v>
      </c>
      <c r="F1561" s="133" t="n">
        <v>-227500000</v>
      </c>
    </row>
    <row r="1562" customFormat="false" ht="17.25" hidden="false" customHeight="true" outlineLevel="0" collapsed="false">
      <c r="A1562" s="130" t="s">
        <v>309</v>
      </c>
      <c r="B1562" s="131" t="n">
        <v>45550000</v>
      </c>
      <c r="C1562" s="132" t="s">
        <v>777</v>
      </c>
      <c r="D1562" s="133" t="n">
        <v>0</v>
      </c>
      <c r="E1562" s="133" t="n">
        <v>403732553</v>
      </c>
      <c r="F1562" s="133" t="n">
        <v>-403732553</v>
      </c>
    </row>
    <row r="1563" customFormat="false" ht="17.25" hidden="false" customHeight="true" outlineLevel="0" collapsed="false">
      <c r="A1563" s="130" t="s">
        <v>309</v>
      </c>
      <c r="B1563" s="131" t="n">
        <v>46600000</v>
      </c>
      <c r="C1563" s="132" t="s">
        <v>290</v>
      </c>
      <c r="D1563" s="133" t="n">
        <v>12408190</v>
      </c>
      <c r="E1563" s="133" t="n">
        <v>0</v>
      </c>
      <c r="F1563" s="133" t="n">
        <v>12408190</v>
      </c>
    </row>
    <row r="1564" customFormat="false" ht="17.25" hidden="false" customHeight="true" outlineLevel="0" collapsed="false">
      <c r="A1564" s="130" t="s">
        <v>309</v>
      </c>
      <c r="B1564" s="131" t="n">
        <v>46610000</v>
      </c>
      <c r="C1564" s="132" t="s">
        <v>82</v>
      </c>
      <c r="D1564" s="133" t="n">
        <v>0</v>
      </c>
      <c r="E1564" s="133" t="n">
        <v>307609218.44</v>
      </c>
      <c r="F1564" s="133" t="n">
        <v>-307609218.44</v>
      </c>
    </row>
    <row r="1565" customFormat="false" ht="17.25" hidden="false" customHeight="true" outlineLevel="0" collapsed="false">
      <c r="A1565" s="130" t="s">
        <v>309</v>
      </c>
      <c r="B1565" s="131" t="n">
        <v>46720000</v>
      </c>
      <c r="C1565" s="132" t="s">
        <v>96</v>
      </c>
      <c r="D1565" s="133" t="n">
        <v>0</v>
      </c>
      <c r="E1565" s="133" t="n">
        <v>79000000</v>
      </c>
      <c r="F1565" s="133" t="n">
        <v>-79000000</v>
      </c>
    </row>
    <row r="1566" customFormat="false" ht="17.25" hidden="false" customHeight="true" outlineLevel="0" collapsed="false">
      <c r="A1566" s="130" t="s">
        <v>309</v>
      </c>
      <c r="B1566" s="131" t="n">
        <v>46800000</v>
      </c>
      <c r="C1566" s="132" t="s">
        <v>100</v>
      </c>
      <c r="D1566" s="133" t="n">
        <v>0</v>
      </c>
      <c r="E1566" s="133" t="n">
        <v>54906449.53</v>
      </c>
      <c r="F1566" s="133" t="n">
        <v>-54906449.53</v>
      </c>
    </row>
    <row r="1567" customFormat="false" ht="17.25" hidden="false" customHeight="true" outlineLevel="0" collapsed="false">
      <c r="A1567" s="130" t="s">
        <v>309</v>
      </c>
      <c r="B1567" s="131" t="n">
        <v>47100000</v>
      </c>
      <c r="C1567" s="132" t="s">
        <v>131</v>
      </c>
      <c r="D1567" s="133" t="n">
        <v>883000</v>
      </c>
      <c r="E1567" s="133" t="n">
        <v>0</v>
      </c>
      <c r="F1567" s="133" t="n">
        <v>883000</v>
      </c>
    </row>
    <row r="1568" customFormat="false" ht="17.25" hidden="false" customHeight="true" outlineLevel="0" collapsed="false">
      <c r="A1568" s="130" t="s">
        <v>309</v>
      </c>
      <c r="B1568" s="131" t="n">
        <v>48700000</v>
      </c>
      <c r="C1568" s="132" t="s">
        <v>965</v>
      </c>
      <c r="D1568" s="133" t="n">
        <v>0</v>
      </c>
      <c r="E1568" s="133" t="n">
        <v>1125000000</v>
      </c>
      <c r="F1568" s="133" t="n">
        <v>-1125000000</v>
      </c>
    </row>
    <row r="1569" customFormat="false" ht="17.25" hidden="false" customHeight="true" outlineLevel="0" collapsed="false">
      <c r="A1569" s="130" t="s">
        <v>309</v>
      </c>
      <c r="B1569" s="131" t="n">
        <v>51110000</v>
      </c>
      <c r="C1569" s="132" t="s">
        <v>314</v>
      </c>
      <c r="D1569" s="133" t="n">
        <v>0</v>
      </c>
      <c r="E1569" s="133" t="n">
        <v>100147296.54</v>
      </c>
      <c r="F1569" s="133" t="n">
        <v>-100147296.54</v>
      </c>
    </row>
    <row r="1570" customFormat="false" ht="17.25" hidden="false" customHeight="true" outlineLevel="0" collapsed="false">
      <c r="A1570" s="130" t="s">
        <v>309</v>
      </c>
      <c r="B1570" s="131" t="n">
        <v>51211000</v>
      </c>
      <c r="C1570" s="132" t="s">
        <v>321</v>
      </c>
      <c r="D1570" s="133" t="n">
        <v>40788520.72</v>
      </c>
      <c r="E1570" s="133" t="n">
        <v>0</v>
      </c>
      <c r="F1570" s="133" t="n">
        <v>40788520.72</v>
      </c>
    </row>
    <row r="1571" customFormat="false" ht="17.25" hidden="false" customHeight="true" outlineLevel="0" collapsed="false">
      <c r="A1571" s="130" t="s">
        <v>309</v>
      </c>
      <c r="B1571" s="131" t="n">
        <v>51221000</v>
      </c>
      <c r="C1571" s="132" t="s">
        <v>323</v>
      </c>
      <c r="D1571" s="133" t="n">
        <v>92313214.1</v>
      </c>
      <c r="E1571" s="133" t="n">
        <v>0</v>
      </c>
      <c r="F1571" s="133" t="n">
        <v>92313214.1</v>
      </c>
    </row>
    <row r="1572" customFormat="false" ht="17.25" hidden="false" customHeight="true" outlineLevel="0" collapsed="false">
      <c r="A1572" s="130" t="s">
        <v>309</v>
      </c>
      <c r="B1572" s="131" t="n">
        <v>51800000</v>
      </c>
      <c r="C1572" s="132" t="s">
        <v>385</v>
      </c>
      <c r="D1572" s="133" t="n">
        <v>0</v>
      </c>
      <c r="E1572" s="133" t="n">
        <v>1298528.91</v>
      </c>
      <c r="F1572" s="133" t="n">
        <v>-1298528.91</v>
      </c>
    </row>
    <row r="1573" customFormat="false" ht="17.25" hidden="false" customHeight="true" outlineLevel="0" collapsed="false">
      <c r="A1573" s="130" t="s">
        <v>309</v>
      </c>
      <c r="B1573" s="131" t="n">
        <v>53100000</v>
      </c>
      <c r="C1573" s="132" t="s">
        <v>2741</v>
      </c>
      <c r="D1573" s="133" t="n">
        <v>2764376.22</v>
      </c>
      <c r="E1573" s="133" t="n">
        <v>0</v>
      </c>
      <c r="F1573" s="133" t="n">
        <v>2764376.22</v>
      </c>
    </row>
    <row r="1574" customFormat="false" ht="17.25" hidden="false" customHeight="true" outlineLevel="0" collapsed="false">
      <c r="A1574" s="130" t="s">
        <v>309</v>
      </c>
      <c r="B1574" s="131" t="n">
        <v>53500000</v>
      </c>
      <c r="C1574" s="132" t="s">
        <v>3042</v>
      </c>
      <c r="D1574" s="133" t="n">
        <v>1891619.5</v>
      </c>
      <c r="E1574" s="133" t="n">
        <v>0</v>
      </c>
      <c r="F1574" s="133" t="n">
        <v>1891619.5</v>
      </c>
    </row>
    <row r="1575" customFormat="false" ht="17.25" hidden="false" customHeight="true" outlineLevel="0" collapsed="false">
      <c r="A1575" s="130" t="s">
        <v>309</v>
      </c>
      <c r="B1575" s="131" t="n">
        <v>60204000</v>
      </c>
      <c r="C1575" s="132" t="s">
        <v>1961</v>
      </c>
      <c r="D1575" s="133" t="n">
        <v>9027749.59</v>
      </c>
      <c r="E1575" s="133" t="n">
        <v>0</v>
      </c>
      <c r="F1575" s="133" t="n">
        <v>9027749.59</v>
      </c>
    </row>
    <row r="1576" customFormat="false" ht="17.25" hidden="false" customHeight="true" outlineLevel="0" collapsed="false">
      <c r="A1576" s="130" t="s">
        <v>309</v>
      </c>
      <c r="B1576" s="131" t="n">
        <v>60600000</v>
      </c>
      <c r="C1576" s="132" t="s">
        <v>354</v>
      </c>
      <c r="D1576" s="133" t="n">
        <v>79837999.53</v>
      </c>
      <c r="E1576" s="133" t="n">
        <v>0</v>
      </c>
      <c r="F1576" s="133" t="n">
        <v>79837999.53</v>
      </c>
    </row>
    <row r="1577" customFormat="false" ht="17.25" hidden="false" customHeight="true" outlineLevel="0" collapsed="false">
      <c r="A1577" s="130" t="s">
        <v>309</v>
      </c>
      <c r="B1577" s="131" t="n">
        <v>60604000</v>
      </c>
      <c r="C1577" s="132" t="s">
        <v>140</v>
      </c>
      <c r="D1577" s="133" t="n">
        <v>510654</v>
      </c>
      <c r="E1577" s="133" t="n">
        <v>0</v>
      </c>
      <c r="F1577" s="133" t="n">
        <v>510654</v>
      </c>
    </row>
    <row r="1578" customFormat="false" ht="17.25" hidden="false" customHeight="true" outlineLevel="0" collapsed="false">
      <c r="A1578" s="130" t="s">
        <v>309</v>
      </c>
      <c r="B1578" s="131" t="n">
        <v>60606000</v>
      </c>
      <c r="C1578" s="132" t="s">
        <v>361</v>
      </c>
      <c r="D1578" s="133" t="n">
        <v>205116</v>
      </c>
      <c r="E1578" s="133" t="n">
        <v>0</v>
      </c>
      <c r="F1578" s="133" t="n">
        <v>205116</v>
      </c>
    </row>
    <row r="1579" customFormat="false" ht="17.25" hidden="false" customHeight="true" outlineLevel="0" collapsed="false">
      <c r="A1579" s="130" t="s">
        <v>309</v>
      </c>
      <c r="B1579" s="131" t="n">
        <v>60607000</v>
      </c>
      <c r="C1579" s="132" t="s">
        <v>142</v>
      </c>
      <c r="D1579" s="133" t="n">
        <v>505215</v>
      </c>
      <c r="E1579" s="133" t="n">
        <v>0</v>
      </c>
      <c r="F1579" s="133" t="n">
        <v>505215</v>
      </c>
    </row>
    <row r="1580" customFormat="false" ht="17.25" hidden="false" customHeight="true" outlineLevel="0" collapsed="false">
      <c r="A1580" s="130" t="s">
        <v>309</v>
      </c>
      <c r="B1580" s="131" t="n">
        <v>60680000</v>
      </c>
      <c r="C1580" s="132" t="s">
        <v>353</v>
      </c>
      <c r="D1580" s="133" t="n">
        <v>35833333.33</v>
      </c>
      <c r="E1580" s="133" t="n">
        <v>0</v>
      </c>
      <c r="F1580" s="133" t="n">
        <v>35833333.33</v>
      </c>
    </row>
    <row r="1581" customFormat="false" ht="17.25" hidden="false" customHeight="true" outlineLevel="0" collapsed="false">
      <c r="A1581" s="130" t="s">
        <v>309</v>
      </c>
      <c r="B1581" s="131" t="n">
        <v>61100000</v>
      </c>
      <c r="C1581" s="132" t="s">
        <v>147</v>
      </c>
      <c r="D1581" s="133" t="n">
        <v>22307508.5</v>
      </c>
      <c r="E1581" s="133" t="n">
        <v>0</v>
      </c>
      <c r="F1581" s="133" t="n">
        <v>22307508.5</v>
      </c>
    </row>
    <row r="1582" customFormat="false" ht="17.25" hidden="false" customHeight="true" outlineLevel="0" collapsed="false">
      <c r="A1582" s="130" t="s">
        <v>309</v>
      </c>
      <c r="B1582" s="131" t="n">
        <v>61300000</v>
      </c>
      <c r="C1582" s="132" t="s">
        <v>717</v>
      </c>
      <c r="D1582" s="133" t="n">
        <v>120141444.5</v>
      </c>
      <c r="E1582" s="133" t="n">
        <v>0</v>
      </c>
      <c r="F1582" s="133" t="n">
        <v>120141444.5</v>
      </c>
    </row>
    <row r="1583" customFormat="false" ht="17.25" hidden="false" customHeight="true" outlineLevel="0" collapsed="false">
      <c r="A1583" s="130" t="s">
        <v>309</v>
      </c>
      <c r="B1583" s="131" t="n">
        <v>61302000</v>
      </c>
      <c r="C1583" s="132" t="s">
        <v>149</v>
      </c>
      <c r="D1583" s="133" t="n">
        <v>26784267.44</v>
      </c>
      <c r="E1583" s="133" t="n">
        <v>0</v>
      </c>
      <c r="F1583" s="133" t="n">
        <v>26784267.44</v>
      </c>
    </row>
    <row r="1584" customFormat="false" ht="17.25" hidden="false" customHeight="true" outlineLevel="0" collapsed="false">
      <c r="A1584" s="130" t="s">
        <v>309</v>
      </c>
      <c r="B1584" s="131" t="n">
        <v>61500000</v>
      </c>
      <c r="C1584" s="132" t="s">
        <v>387</v>
      </c>
      <c r="D1584" s="133" t="n">
        <v>99772612.06</v>
      </c>
      <c r="E1584" s="133" t="n">
        <v>0</v>
      </c>
      <c r="F1584" s="133" t="n">
        <v>99772612.06</v>
      </c>
    </row>
    <row r="1585" customFormat="false" ht="17.25" hidden="false" customHeight="true" outlineLevel="0" collapsed="false">
      <c r="A1585" s="130" t="s">
        <v>309</v>
      </c>
      <c r="B1585" s="131" t="n">
        <v>61501400</v>
      </c>
      <c r="C1585" s="132" t="s">
        <v>153</v>
      </c>
      <c r="D1585" s="133" t="n">
        <v>1098144</v>
      </c>
      <c r="E1585" s="133" t="n">
        <v>0</v>
      </c>
      <c r="F1585" s="133" t="n">
        <v>1098144</v>
      </c>
    </row>
    <row r="1586" customFormat="false" ht="17.25" hidden="false" customHeight="true" outlineLevel="0" collapsed="false">
      <c r="A1586" s="130" t="s">
        <v>309</v>
      </c>
      <c r="B1586" s="131" t="n">
        <v>61502000</v>
      </c>
      <c r="C1586" s="132" t="s">
        <v>154</v>
      </c>
      <c r="D1586" s="133" t="n">
        <v>11389</v>
      </c>
      <c r="E1586" s="133" t="n">
        <v>0</v>
      </c>
      <c r="F1586" s="133" t="n">
        <v>11389</v>
      </c>
    </row>
    <row r="1587" customFormat="false" ht="17.25" hidden="false" customHeight="true" outlineLevel="0" collapsed="false">
      <c r="A1587" s="130" t="s">
        <v>309</v>
      </c>
      <c r="B1587" s="131" t="n">
        <v>61503000</v>
      </c>
      <c r="C1587" s="132" t="s">
        <v>459</v>
      </c>
      <c r="D1587" s="133" t="n">
        <v>2013591</v>
      </c>
      <c r="E1587" s="133" t="n">
        <v>0</v>
      </c>
      <c r="F1587" s="133" t="n">
        <v>2013591</v>
      </c>
    </row>
    <row r="1588" customFormat="false" ht="17.25" hidden="false" customHeight="true" outlineLevel="0" collapsed="false">
      <c r="A1588" s="130" t="s">
        <v>309</v>
      </c>
      <c r="B1588" s="131" t="n">
        <v>61520000</v>
      </c>
      <c r="C1588" s="132" t="s">
        <v>1096</v>
      </c>
      <c r="D1588" s="133" t="n">
        <v>150000</v>
      </c>
      <c r="E1588" s="133" t="n">
        <v>0</v>
      </c>
      <c r="F1588" s="133" t="n">
        <v>150000</v>
      </c>
    </row>
    <row r="1589" customFormat="false" ht="17.25" hidden="false" customHeight="true" outlineLevel="0" collapsed="false">
      <c r="A1589" s="130" t="s">
        <v>309</v>
      </c>
      <c r="B1589" s="131" t="n">
        <v>61560000</v>
      </c>
      <c r="C1589" s="132" t="s">
        <v>1996</v>
      </c>
      <c r="D1589" s="133" t="n">
        <v>138702</v>
      </c>
      <c r="E1589" s="133" t="n">
        <v>0</v>
      </c>
      <c r="F1589" s="133" t="n">
        <v>138702</v>
      </c>
    </row>
    <row r="1590" customFormat="false" ht="17.25" hidden="false" customHeight="true" outlineLevel="0" collapsed="false">
      <c r="A1590" s="130" t="s">
        <v>309</v>
      </c>
      <c r="B1590" s="131" t="n">
        <v>61601000</v>
      </c>
      <c r="C1590" s="132" t="s">
        <v>395</v>
      </c>
      <c r="D1590" s="133" t="n">
        <v>25</v>
      </c>
      <c r="E1590" s="133" t="n">
        <v>0</v>
      </c>
      <c r="F1590" s="133" t="n">
        <v>25</v>
      </c>
    </row>
    <row r="1591" customFormat="false" ht="17.25" hidden="false" customHeight="true" outlineLevel="0" collapsed="false">
      <c r="A1591" s="130" t="s">
        <v>309</v>
      </c>
      <c r="B1591" s="131" t="n">
        <v>61602000</v>
      </c>
      <c r="C1591" s="132" t="s">
        <v>466</v>
      </c>
      <c r="D1591" s="133" t="n">
        <v>28283115</v>
      </c>
      <c r="E1591" s="133" t="n">
        <v>0</v>
      </c>
      <c r="F1591" s="133" t="n">
        <v>28283115</v>
      </c>
    </row>
    <row r="1592" customFormat="false" ht="17.25" hidden="false" customHeight="true" outlineLevel="0" collapsed="false">
      <c r="A1592" s="130" t="s">
        <v>309</v>
      </c>
      <c r="B1592" s="131" t="n">
        <v>61604000</v>
      </c>
      <c r="C1592" s="132" t="s">
        <v>157</v>
      </c>
      <c r="D1592" s="133" t="n">
        <v>16047</v>
      </c>
      <c r="E1592" s="133" t="n">
        <v>0</v>
      </c>
      <c r="F1592" s="133" t="n">
        <v>16047</v>
      </c>
    </row>
    <row r="1593" customFormat="false" ht="17.25" hidden="false" customHeight="true" outlineLevel="0" collapsed="false">
      <c r="A1593" s="130" t="s">
        <v>309</v>
      </c>
      <c r="B1593" s="131" t="n">
        <v>61800000</v>
      </c>
      <c r="C1593" s="132" t="s">
        <v>158</v>
      </c>
      <c r="D1593" s="133" t="n">
        <v>9868</v>
      </c>
      <c r="E1593" s="133" t="n">
        <v>0</v>
      </c>
      <c r="F1593" s="133" t="n">
        <v>9868</v>
      </c>
    </row>
    <row r="1594" customFormat="false" ht="17.25" hidden="false" customHeight="true" outlineLevel="0" collapsed="false">
      <c r="A1594" s="130" t="s">
        <v>309</v>
      </c>
      <c r="B1594" s="131" t="n">
        <v>61801000</v>
      </c>
      <c r="C1594" s="132" t="s">
        <v>470</v>
      </c>
      <c r="D1594" s="133" t="n">
        <v>16679</v>
      </c>
      <c r="E1594" s="133" t="n">
        <v>0</v>
      </c>
      <c r="F1594" s="133" t="n">
        <v>16679</v>
      </c>
    </row>
    <row r="1595" customFormat="false" ht="17.25" hidden="false" customHeight="true" outlineLevel="0" collapsed="false">
      <c r="A1595" s="130" t="s">
        <v>309</v>
      </c>
      <c r="B1595" s="131" t="n">
        <v>62100000</v>
      </c>
      <c r="C1595" s="132" t="s">
        <v>400</v>
      </c>
      <c r="D1595" s="133" t="n">
        <v>72803049.74</v>
      </c>
      <c r="E1595" s="133" t="n">
        <v>0</v>
      </c>
      <c r="F1595" s="133" t="n">
        <v>72803049.74</v>
      </c>
    </row>
    <row r="1596" customFormat="false" ht="17.25" hidden="false" customHeight="true" outlineLevel="0" collapsed="false">
      <c r="A1596" s="130" t="s">
        <v>309</v>
      </c>
      <c r="B1596" s="131" t="n">
        <v>62103000</v>
      </c>
      <c r="C1596" s="132" t="s">
        <v>477</v>
      </c>
      <c r="D1596" s="133" t="n">
        <v>27703675</v>
      </c>
      <c r="E1596" s="133" t="n">
        <v>0</v>
      </c>
      <c r="F1596" s="133" t="n">
        <v>27703675</v>
      </c>
    </row>
    <row r="1597" customFormat="false" ht="17.25" hidden="false" customHeight="true" outlineLevel="0" collapsed="false">
      <c r="A1597" s="130" t="s">
        <v>309</v>
      </c>
      <c r="B1597" s="131" t="n">
        <v>62200000</v>
      </c>
      <c r="C1597" s="132" t="s">
        <v>403</v>
      </c>
      <c r="D1597" s="133" t="n">
        <v>148961552</v>
      </c>
      <c r="E1597" s="133" t="n">
        <v>0</v>
      </c>
      <c r="F1597" s="133" t="n">
        <v>148961552</v>
      </c>
    </row>
    <row r="1598" customFormat="false" ht="17.25" hidden="false" customHeight="true" outlineLevel="0" collapsed="false">
      <c r="A1598" s="130" t="s">
        <v>309</v>
      </c>
      <c r="B1598" s="131" t="n">
        <v>62202000</v>
      </c>
      <c r="C1598" s="132" t="s">
        <v>483</v>
      </c>
      <c r="D1598" s="133" t="n">
        <v>10064729</v>
      </c>
      <c r="E1598" s="133" t="n">
        <v>0</v>
      </c>
      <c r="F1598" s="133" t="n">
        <v>10064729</v>
      </c>
    </row>
    <row r="1599" customFormat="false" ht="17.25" hidden="false" customHeight="true" outlineLevel="0" collapsed="false">
      <c r="A1599" s="130" t="s">
        <v>309</v>
      </c>
      <c r="B1599" s="131" t="n">
        <v>62300000</v>
      </c>
      <c r="C1599" s="132" t="s">
        <v>165</v>
      </c>
      <c r="D1599" s="133" t="n">
        <v>671559</v>
      </c>
      <c r="E1599" s="133" t="n">
        <v>0</v>
      </c>
      <c r="F1599" s="133" t="n">
        <v>671559</v>
      </c>
    </row>
    <row r="1600" customFormat="false" ht="17.25" hidden="false" customHeight="true" outlineLevel="0" collapsed="false">
      <c r="A1600" s="130" t="s">
        <v>309</v>
      </c>
      <c r="B1600" s="131" t="n">
        <v>62301000</v>
      </c>
      <c r="C1600" s="132" t="s">
        <v>165</v>
      </c>
      <c r="D1600" s="133" t="n">
        <v>1534473</v>
      </c>
      <c r="E1600" s="133" t="n">
        <v>0</v>
      </c>
      <c r="F1600" s="133" t="n">
        <v>1534473</v>
      </c>
    </row>
    <row r="1601" customFormat="false" ht="17.25" hidden="false" customHeight="true" outlineLevel="0" collapsed="false">
      <c r="A1601" s="130" t="s">
        <v>309</v>
      </c>
      <c r="B1601" s="131" t="n">
        <v>62302000</v>
      </c>
      <c r="C1601" s="132" t="s">
        <v>494</v>
      </c>
      <c r="D1601" s="133" t="n">
        <v>285456</v>
      </c>
      <c r="E1601" s="133" t="n">
        <v>0</v>
      </c>
      <c r="F1601" s="133" t="n">
        <v>285456</v>
      </c>
    </row>
    <row r="1602" customFormat="false" ht="17.25" hidden="false" customHeight="true" outlineLevel="0" collapsed="false">
      <c r="A1602" s="130" t="s">
        <v>309</v>
      </c>
      <c r="B1602" s="131" t="n">
        <v>62303000</v>
      </c>
      <c r="C1602" s="132" t="s">
        <v>495</v>
      </c>
      <c r="D1602" s="133" t="n">
        <v>2763955</v>
      </c>
      <c r="E1602" s="133" t="n">
        <v>0</v>
      </c>
      <c r="F1602" s="133" t="n">
        <v>2763955</v>
      </c>
    </row>
    <row r="1603" customFormat="false" ht="17.25" hidden="false" customHeight="true" outlineLevel="0" collapsed="false">
      <c r="A1603" s="130" t="s">
        <v>309</v>
      </c>
      <c r="B1603" s="131" t="n">
        <v>62401000</v>
      </c>
      <c r="C1603" s="132" t="s">
        <v>411</v>
      </c>
      <c r="D1603" s="133" t="n">
        <v>150000</v>
      </c>
      <c r="E1603" s="133" t="n">
        <v>0</v>
      </c>
      <c r="F1603" s="133" t="n">
        <v>150000</v>
      </c>
    </row>
    <row r="1604" customFormat="false" ht="17.25" hidden="false" customHeight="true" outlineLevel="0" collapsed="false">
      <c r="A1604" s="130" t="s">
        <v>309</v>
      </c>
      <c r="B1604" s="131" t="n">
        <v>62500000</v>
      </c>
      <c r="C1604" s="132" t="s">
        <v>503</v>
      </c>
      <c r="D1604" s="133" t="n">
        <v>2994514</v>
      </c>
      <c r="E1604" s="133" t="n">
        <v>0</v>
      </c>
      <c r="F1604" s="133" t="n">
        <v>2994514</v>
      </c>
    </row>
    <row r="1605" customFormat="false" ht="17.25" hidden="false" customHeight="true" outlineLevel="0" collapsed="false">
      <c r="A1605" s="130" t="s">
        <v>309</v>
      </c>
      <c r="B1605" s="131" t="n">
        <v>62501000</v>
      </c>
      <c r="C1605" s="132" t="s">
        <v>169</v>
      </c>
      <c r="D1605" s="133" t="n">
        <v>1295058</v>
      </c>
      <c r="E1605" s="133" t="n">
        <v>0</v>
      </c>
      <c r="F1605" s="133" t="n">
        <v>1295058</v>
      </c>
    </row>
    <row r="1606" customFormat="false" ht="17.25" hidden="false" customHeight="true" outlineLevel="0" collapsed="false">
      <c r="A1606" s="130" t="s">
        <v>309</v>
      </c>
      <c r="B1606" s="131" t="n">
        <v>62503000</v>
      </c>
      <c r="C1606" s="132" t="s">
        <v>169</v>
      </c>
      <c r="D1606" s="133" t="n">
        <v>161721</v>
      </c>
      <c r="E1606" s="133" t="n">
        <v>0</v>
      </c>
      <c r="F1606" s="133" t="n">
        <v>161721</v>
      </c>
    </row>
    <row r="1607" customFormat="false" ht="17.25" hidden="false" customHeight="true" outlineLevel="0" collapsed="false">
      <c r="A1607" s="130" t="s">
        <v>309</v>
      </c>
      <c r="B1607" s="131" t="n">
        <v>62504000</v>
      </c>
      <c r="C1607" s="132" t="s">
        <v>506</v>
      </c>
      <c r="D1607" s="133" t="n">
        <v>750274</v>
      </c>
      <c r="E1607" s="133" t="n">
        <v>0</v>
      </c>
      <c r="F1607" s="133" t="n">
        <v>750274</v>
      </c>
    </row>
    <row r="1608" customFormat="false" ht="17.25" hidden="false" customHeight="true" outlineLevel="0" collapsed="false">
      <c r="A1608" s="130" t="s">
        <v>309</v>
      </c>
      <c r="B1608" s="131" t="n">
        <v>62505000</v>
      </c>
      <c r="C1608" s="132" t="s">
        <v>508</v>
      </c>
      <c r="D1608" s="133" t="n">
        <v>2808500.02</v>
      </c>
      <c r="E1608" s="133" t="n">
        <v>0</v>
      </c>
      <c r="F1608" s="133" t="n">
        <v>2808500.02</v>
      </c>
    </row>
    <row r="1609" customFormat="false" ht="17.25" hidden="false" customHeight="true" outlineLevel="0" collapsed="false">
      <c r="A1609" s="130" t="s">
        <v>309</v>
      </c>
      <c r="B1609" s="131" t="n">
        <v>62508000</v>
      </c>
      <c r="C1609" s="132" t="s">
        <v>171</v>
      </c>
      <c r="D1609" s="133" t="n">
        <v>500</v>
      </c>
      <c r="E1609" s="133" t="n">
        <v>0</v>
      </c>
      <c r="F1609" s="133" t="n">
        <v>500</v>
      </c>
    </row>
    <row r="1610" customFormat="false" ht="17.25" hidden="false" customHeight="true" outlineLevel="0" collapsed="false">
      <c r="A1610" s="130" t="s">
        <v>309</v>
      </c>
      <c r="B1610" s="131" t="n">
        <v>62601000</v>
      </c>
      <c r="C1610" s="132" t="s">
        <v>418</v>
      </c>
      <c r="D1610" s="133" t="n">
        <v>1049912</v>
      </c>
      <c r="E1610" s="133" t="n">
        <v>0</v>
      </c>
      <c r="F1610" s="133" t="n">
        <v>1049912</v>
      </c>
    </row>
    <row r="1611" customFormat="false" ht="17.25" hidden="false" customHeight="true" outlineLevel="0" collapsed="false">
      <c r="A1611" s="130" t="s">
        <v>309</v>
      </c>
      <c r="B1611" s="131" t="n">
        <v>62602000</v>
      </c>
      <c r="C1611" s="132" t="s">
        <v>511</v>
      </c>
      <c r="D1611" s="133" t="n">
        <v>85248</v>
      </c>
      <c r="E1611" s="133" t="n">
        <v>0</v>
      </c>
      <c r="F1611" s="133" t="n">
        <v>85248</v>
      </c>
    </row>
    <row r="1612" customFormat="false" ht="17.25" hidden="false" customHeight="true" outlineLevel="0" collapsed="false">
      <c r="A1612" s="130" t="s">
        <v>309</v>
      </c>
      <c r="B1612" s="131" t="n">
        <v>62603000</v>
      </c>
      <c r="C1612" s="132" t="s">
        <v>512</v>
      </c>
      <c r="D1612" s="133" t="n">
        <v>68242</v>
      </c>
      <c r="E1612" s="133" t="n">
        <v>0</v>
      </c>
      <c r="F1612" s="133" t="n">
        <v>68242</v>
      </c>
    </row>
    <row r="1613" customFormat="false" ht="17.25" hidden="false" customHeight="true" outlineLevel="0" collapsed="false">
      <c r="A1613" s="130" t="s">
        <v>309</v>
      </c>
      <c r="B1613" s="131" t="n">
        <v>62701000</v>
      </c>
      <c r="C1613" s="132" t="s">
        <v>181</v>
      </c>
      <c r="D1613" s="133" t="n">
        <v>10951663.37</v>
      </c>
      <c r="E1613" s="133" t="n">
        <v>0</v>
      </c>
      <c r="F1613" s="133" t="n">
        <v>10951663.37</v>
      </c>
    </row>
    <row r="1614" customFormat="false" ht="17.25" hidden="false" customHeight="true" outlineLevel="0" collapsed="false">
      <c r="A1614" s="130" t="s">
        <v>309</v>
      </c>
      <c r="B1614" s="131" t="n">
        <v>62702000</v>
      </c>
      <c r="C1614" s="132" t="s">
        <v>515</v>
      </c>
      <c r="D1614" s="133" t="n">
        <v>20800</v>
      </c>
      <c r="E1614" s="133" t="n">
        <v>0</v>
      </c>
      <c r="F1614" s="133" t="n">
        <v>20800</v>
      </c>
    </row>
    <row r="1615" customFormat="false" ht="17.25" hidden="false" customHeight="true" outlineLevel="0" collapsed="false">
      <c r="A1615" s="130" t="s">
        <v>309</v>
      </c>
      <c r="B1615" s="131" t="n">
        <v>62705000</v>
      </c>
      <c r="C1615" s="132" t="s">
        <v>517</v>
      </c>
      <c r="D1615" s="133" t="n">
        <v>20000</v>
      </c>
      <c r="E1615" s="133" t="n">
        <v>0</v>
      </c>
      <c r="F1615" s="133" t="n">
        <v>20000</v>
      </c>
    </row>
    <row r="1616" customFormat="false" ht="17.25" hidden="false" customHeight="true" outlineLevel="0" collapsed="false">
      <c r="A1616" s="130" t="s">
        <v>309</v>
      </c>
      <c r="B1616" s="131" t="n">
        <v>62706000</v>
      </c>
      <c r="C1616" s="132" t="s">
        <v>183</v>
      </c>
      <c r="D1616" s="133" t="n">
        <v>29084</v>
      </c>
      <c r="E1616" s="133" t="n">
        <v>0</v>
      </c>
      <c r="F1616" s="133" t="n">
        <v>29084</v>
      </c>
    </row>
    <row r="1617" customFormat="false" ht="17.25" hidden="false" customHeight="true" outlineLevel="0" collapsed="false">
      <c r="A1617" s="130" t="s">
        <v>309</v>
      </c>
      <c r="B1617" s="131" t="n">
        <v>62707000</v>
      </c>
      <c r="C1617" s="132" t="s">
        <v>518</v>
      </c>
      <c r="D1617" s="133" t="n">
        <v>5105997.52</v>
      </c>
      <c r="E1617" s="133" t="n">
        <v>0</v>
      </c>
      <c r="F1617" s="133" t="n">
        <v>5105997.52</v>
      </c>
    </row>
    <row r="1618" customFormat="false" ht="17.25" hidden="false" customHeight="true" outlineLevel="0" collapsed="false">
      <c r="A1618" s="130" t="s">
        <v>309</v>
      </c>
      <c r="B1618" s="131" t="n">
        <v>62708000</v>
      </c>
      <c r="C1618" s="132" t="s">
        <v>519</v>
      </c>
      <c r="D1618" s="133" t="n">
        <v>83600</v>
      </c>
      <c r="E1618" s="133" t="n">
        <v>0</v>
      </c>
      <c r="F1618" s="133" t="n">
        <v>83600</v>
      </c>
    </row>
    <row r="1619" customFormat="false" ht="17.25" hidden="false" customHeight="true" outlineLevel="0" collapsed="false">
      <c r="A1619" s="130" t="s">
        <v>309</v>
      </c>
      <c r="B1619" s="131" t="n">
        <v>62710000</v>
      </c>
      <c r="C1619" s="132" t="s">
        <v>185</v>
      </c>
      <c r="D1619" s="133" t="n">
        <v>45304.48</v>
      </c>
      <c r="E1619" s="133" t="n">
        <v>0</v>
      </c>
      <c r="F1619" s="133" t="n">
        <v>45304.48</v>
      </c>
    </row>
    <row r="1620" customFormat="false" ht="17.25" hidden="false" customHeight="true" outlineLevel="0" collapsed="false">
      <c r="A1620" s="130" t="s">
        <v>309</v>
      </c>
      <c r="B1620" s="131" t="n">
        <v>63500000</v>
      </c>
      <c r="C1620" s="132" t="s">
        <v>189</v>
      </c>
      <c r="D1620" s="133" t="n">
        <v>7402981</v>
      </c>
      <c r="E1620" s="133" t="n">
        <v>0</v>
      </c>
      <c r="F1620" s="133" t="n">
        <v>7402981</v>
      </c>
    </row>
    <row r="1621" customFormat="false" ht="17.25" hidden="false" customHeight="true" outlineLevel="0" collapsed="false">
      <c r="A1621" s="130" t="s">
        <v>309</v>
      </c>
      <c r="B1621" s="131" t="n">
        <v>63501000</v>
      </c>
      <c r="C1621" s="132" t="s">
        <v>443</v>
      </c>
      <c r="D1621" s="133" t="n">
        <v>128571</v>
      </c>
      <c r="E1621" s="133" t="n">
        <v>0</v>
      </c>
      <c r="F1621" s="133" t="n">
        <v>128571</v>
      </c>
    </row>
    <row r="1622" customFormat="false" ht="17.25" hidden="false" customHeight="true" outlineLevel="0" collapsed="false">
      <c r="A1622" s="130" t="s">
        <v>309</v>
      </c>
      <c r="B1622" s="131" t="n">
        <v>63503000</v>
      </c>
      <c r="C1622" s="132" t="s">
        <v>187</v>
      </c>
      <c r="D1622" s="133" t="n">
        <v>1604</v>
      </c>
      <c r="E1622" s="133" t="n">
        <v>0</v>
      </c>
      <c r="F1622" s="133" t="n">
        <v>1604</v>
      </c>
    </row>
    <row r="1623" customFormat="false" ht="17.25" hidden="false" customHeight="true" outlineLevel="0" collapsed="false">
      <c r="A1623" s="130" t="s">
        <v>309</v>
      </c>
      <c r="B1623" s="131" t="n">
        <v>63504000</v>
      </c>
      <c r="C1623" s="132" t="s">
        <v>450</v>
      </c>
      <c r="D1623" s="133" t="n">
        <v>98781</v>
      </c>
      <c r="E1623" s="133" t="n">
        <v>0</v>
      </c>
      <c r="F1623" s="133" t="n">
        <v>98781</v>
      </c>
    </row>
    <row r="1624" customFormat="false" ht="17.25" hidden="false" customHeight="true" outlineLevel="0" collapsed="false">
      <c r="A1624" s="130" t="s">
        <v>309</v>
      </c>
      <c r="B1624" s="131" t="n">
        <v>63508000</v>
      </c>
      <c r="C1624" s="132" t="s">
        <v>802</v>
      </c>
      <c r="D1624" s="133" t="n">
        <v>9425226.85</v>
      </c>
      <c r="E1624" s="133" t="n">
        <v>0</v>
      </c>
      <c r="F1624" s="133" t="n">
        <v>9425226.85</v>
      </c>
    </row>
    <row r="1625" customFormat="false" ht="17.25" hidden="false" customHeight="true" outlineLevel="0" collapsed="false">
      <c r="A1625" s="130" t="s">
        <v>309</v>
      </c>
      <c r="B1625" s="131" t="n">
        <v>64101000</v>
      </c>
      <c r="C1625" s="132" t="s">
        <v>190</v>
      </c>
      <c r="D1625" s="133" t="n">
        <v>41170864.9</v>
      </c>
      <c r="E1625" s="133" t="n">
        <v>0</v>
      </c>
      <c r="F1625" s="133" t="n">
        <v>41170864.9</v>
      </c>
    </row>
    <row r="1626" customFormat="false" ht="17.25" hidden="false" customHeight="true" outlineLevel="0" collapsed="false">
      <c r="A1626" s="130" t="s">
        <v>309</v>
      </c>
      <c r="B1626" s="131" t="n">
        <v>64180000</v>
      </c>
      <c r="C1626" s="132" t="s">
        <v>531</v>
      </c>
      <c r="D1626" s="133" t="n">
        <v>9713890</v>
      </c>
      <c r="E1626" s="133" t="n">
        <v>0</v>
      </c>
      <c r="F1626" s="133" t="n">
        <v>9713890</v>
      </c>
    </row>
    <row r="1627" customFormat="false" ht="17.25" hidden="false" customHeight="true" outlineLevel="0" collapsed="false">
      <c r="A1627" s="130" t="s">
        <v>309</v>
      </c>
      <c r="B1627" s="131" t="n">
        <v>64501000</v>
      </c>
      <c r="C1627" s="132" t="s">
        <v>461</v>
      </c>
      <c r="D1627" s="133" t="n">
        <v>10311823.24</v>
      </c>
      <c r="E1627" s="133" t="n">
        <v>0</v>
      </c>
      <c r="F1627" s="133" t="n">
        <v>10311823.24</v>
      </c>
    </row>
    <row r="1628" customFormat="false" ht="17.25" hidden="false" customHeight="true" outlineLevel="0" collapsed="false">
      <c r="A1628" s="130" t="s">
        <v>309</v>
      </c>
      <c r="B1628" s="131" t="n">
        <v>64580000</v>
      </c>
      <c r="C1628" s="132" t="s">
        <v>738</v>
      </c>
      <c r="D1628" s="133" t="n">
        <v>1748500</v>
      </c>
      <c r="E1628" s="133" t="n">
        <v>0</v>
      </c>
      <c r="F1628" s="133" t="n">
        <v>1748500</v>
      </c>
    </row>
    <row r="1629" customFormat="false" ht="17.25" hidden="false" customHeight="true" outlineLevel="0" collapsed="false">
      <c r="A1629" s="130" t="s">
        <v>309</v>
      </c>
      <c r="B1629" s="131" t="n">
        <v>64802000</v>
      </c>
      <c r="C1629" s="132" t="s">
        <v>535</v>
      </c>
      <c r="D1629" s="133" t="n">
        <v>1411</v>
      </c>
      <c r="E1629" s="133" t="n">
        <v>0</v>
      </c>
      <c r="F1629" s="133" t="n">
        <v>1411</v>
      </c>
    </row>
    <row r="1630" customFormat="false" ht="17.25" hidden="false" customHeight="true" outlineLevel="0" collapsed="false">
      <c r="A1630" s="130" t="s">
        <v>309</v>
      </c>
      <c r="B1630" s="131" t="n">
        <v>64804000</v>
      </c>
      <c r="C1630" s="132" t="s">
        <v>198</v>
      </c>
      <c r="D1630" s="133" t="n">
        <v>1802566</v>
      </c>
      <c r="E1630" s="133" t="n">
        <v>0</v>
      </c>
      <c r="F1630" s="133" t="n">
        <v>1802566</v>
      </c>
    </row>
    <row r="1631" customFormat="false" ht="17.25" hidden="false" customHeight="true" outlineLevel="0" collapsed="false">
      <c r="A1631" s="130" t="s">
        <v>309</v>
      </c>
      <c r="B1631" s="131" t="n">
        <v>65100000</v>
      </c>
      <c r="C1631" s="132" t="s">
        <v>202</v>
      </c>
      <c r="D1631" s="133" t="n">
        <v>251077</v>
      </c>
      <c r="E1631" s="133" t="n">
        <v>0</v>
      </c>
      <c r="F1631" s="133" t="n">
        <v>251077</v>
      </c>
    </row>
    <row r="1632" customFormat="false" ht="17.25" hidden="false" customHeight="true" outlineLevel="0" collapsed="false">
      <c r="A1632" s="130" t="s">
        <v>309</v>
      </c>
      <c r="B1632" s="131" t="n">
        <v>65602000</v>
      </c>
      <c r="C1632" s="132" t="s">
        <v>203</v>
      </c>
      <c r="D1632" s="133" t="n">
        <v>30856</v>
      </c>
      <c r="E1632" s="133" t="n">
        <v>0</v>
      </c>
      <c r="F1632" s="133" t="n">
        <v>30856</v>
      </c>
    </row>
    <row r="1633" customFormat="false" ht="17.25" hidden="false" customHeight="true" outlineLevel="0" collapsed="false">
      <c r="A1633" s="130" t="s">
        <v>309</v>
      </c>
      <c r="B1633" s="131" t="n">
        <v>65700000</v>
      </c>
      <c r="C1633" s="132" t="s">
        <v>746</v>
      </c>
      <c r="D1633" s="133" t="n">
        <v>395300.1</v>
      </c>
      <c r="E1633" s="133" t="n">
        <v>0</v>
      </c>
      <c r="F1633" s="133" t="n">
        <v>395300.1</v>
      </c>
    </row>
    <row r="1634" customFormat="false" ht="17.25" hidden="false" customHeight="true" outlineLevel="0" collapsed="false">
      <c r="A1634" s="130" t="s">
        <v>309</v>
      </c>
      <c r="B1634" s="131" t="n">
        <v>65800000</v>
      </c>
      <c r="C1634" s="132" t="s">
        <v>475</v>
      </c>
      <c r="D1634" s="133" t="n">
        <v>77300.44</v>
      </c>
      <c r="E1634" s="133" t="n">
        <v>0</v>
      </c>
      <c r="F1634" s="133" t="n">
        <v>77300.44</v>
      </c>
    </row>
    <row r="1635" customFormat="false" ht="17.25" hidden="false" customHeight="true" outlineLevel="0" collapsed="false">
      <c r="A1635" s="130" t="s">
        <v>309</v>
      </c>
      <c r="B1635" s="131" t="n">
        <v>66100000</v>
      </c>
      <c r="C1635" s="132" t="s">
        <v>478</v>
      </c>
      <c r="D1635" s="133" t="n">
        <v>25639560.2</v>
      </c>
      <c r="E1635" s="133" t="n">
        <v>0</v>
      </c>
      <c r="F1635" s="133" t="n">
        <v>25639560.2</v>
      </c>
    </row>
    <row r="1636" customFormat="false" ht="17.25" hidden="false" customHeight="true" outlineLevel="0" collapsed="false">
      <c r="A1636" s="130" t="s">
        <v>309</v>
      </c>
      <c r="B1636" s="131" t="n">
        <v>66103000</v>
      </c>
      <c r="C1636" s="132" t="s">
        <v>543</v>
      </c>
      <c r="D1636" s="133" t="n">
        <v>146718222.11</v>
      </c>
      <c r="E1636" s="133" t="n">
        <v>0</v>
      </c>
      <c r="F1636" s="133" t="n">
        <v>146718222.11</v>
      </c>
    </row>
    <row r="1637" customFormat="false" ht="17.25" hidden="false" customHeight="true" outlineLevel="0" collapsed="false">
      <c r="A1637" s="130" t="s">
        <v>309</v>
      </c>
      <c r="B1637" s="131" t="n">
        <v>66600000</v>
      </c>
      <c r="C1637" s="132" t="s">
        <v>206</v>
      </c>
      <c r="D1637" s="133" t="n">
        <v>27213</v>
      </c>
      <c r="E1637" s="133" t="n">
        <v>0</v>
      </c>
      <c r="F1637" s="133" t="n">
        <v>27213</v>
      </c>
    </row>
    <row r="1638" customFormat="false" ht="17.25" hidden="false" customHeight="true" outlineLevel="0" collapsed="false">
      <c r="A1638" s="130" t="s">
        <v>309</v>
      </c>
      <c r="B1638" s="131" t="n">
        <v>68112000</v>
      </c>
      <c r="C1638" s="132" t="s">
        <v>489</v>
      </c>
      <c r="D1638" s="133" t="n">
        <v>386690366.12</v>
      </c>
      <c r="E1638" s="133" t="n">
        <v>0</v>
      </c>
      <c r="F1638" s="133" t="n">
        <v>386690366.12</v>
      </c>
    </row>
    <row r="1639" customFormat="false" ht="17.25" hidden="false" customHeight="true" outlineLevel="0" collapsed="false">
      <c r="A1639" s="130" t="s">
        <v>309</v>
      </c>
      <c r="B1639" s="131" t="n">
        <v>69800000</v>
      </c>
      <c r="C1639" s="132" t="s">
        <v>491</v>
      </c>
      <c r="D1639" s="133" t="n">
        <v>1086956.72</v>
      </c>
      <c r="E1639" s="133" t="n">
        <v>0</v>
      </c>
      <c r="F1639" s="133" t="n">
        <v>1086956.72</v>
      </c>
    </row>
    <row r="1640" customFormat="false" ht="17.25" hidden="false" customHeight="true" outlineLevel="0" collapsed="false">
      <c r="A1640" s="130" t="s">
        <v>309</v>
      </c>
      <c r="B1640" s="131" t="n">
        <v>70600000</v>
      </c>
      <c r="C1640" s="132" t="s">
        <v>499</v>
      </c>
      <c r="D1640" s="133" t="n">
        <v>0</v>
      </c>
      <c r="E1640" s="133" t="n">
        <v>2145103889.55</v>
      </c>
      <c r="F1640" s="133" t="n">
        <v>-2145103889.55</v>
      </c>
    </row>
    <row r="1641" customFormat="false" ht="17.25" hidden="false" customHeight="true" outlineLevel="0" collapsed="false">
      <c r="A1641" s="130" t="s">
        <v>309</v>
      </c>
      <c r="B1641" s="131" t="n">
        <v>70620000</v>
      </c>
      <c r="C1641" s="132" t="s">
        <v>1754</v>
      </c>
      <c r="D1641" s="133" t="n">
        <v>0</v>
      </c>
      <c r="E1641" s="133" t="n">
        <v>150000000</v>
      </c>
      <c r="F1641" s="133" t="n">
        <v>-150000000</v>
      </c>
    </row>
    <row r="1642" customFormat="false" ht="17.25" hidden="false" customHeight="true" outlineLevel="0" collapsed="false">
      <c r="A1642" s="130" t="s">
        <v>309</v>
      </c>
      <c r="B1642" s="131" t="n">
        <v>70800000</v>
      </c>
      <c r="C1642" s="132" t="s">
        <v>500</v>
      </c>
      <c r="D1642" s="133" t="n">
        <v>0</v>
      </c>
      <c r="E1642" s="133" t="n">
        <v>1784316.62</v>
      </c>
      <c r="F1642" s="133" t="n">
        <v>-1784316.62</v>
      </c>
    </row>
    <row r="1643" customFormat="false" ht="17.25" hidden="false" customHeight="true" outlineLevel="0" collapsed="false">
      <c r="A1643" s="130" t="s">
        <v>309</v>
      </c>
      <c r="B1643" s="131" t="n">
        <v>70820000</v>
      </c>
      <c r="C1643" s="132" t="s">
        <v>1514</v>
      </c>
      <c r="D1643" s="133" t="n">
        <v>0</v>
      </c>
      <c r="E1643" s="133" t="n">
        <v>19512430</v>
      </c>
      <c r="F1643" s="133" t="n">
        <v>-19512430</v>
      </c>
    </row>
    <row r="1644" customFormat="false" ht="17.25" hidden="false" customHeight="true" outlineLevel="0" collapsed="false">
      <c r="A1644" s="130" t="s">
        <v>309</v>
      </c>
      <c r="B1644" s="131" t="n">
        <v>75800000</v>
      </c>
      <c r="C1644" s="132" t="s">
        <v>211</v>
      </c>
      <c r="D1644" s="133" t="n">
        <v>0</v>
      </c>
      <c r="E1644" s="133" t="n">
        <v>36277855.37</v>
      </c>
      <c r="F1644" s="133" t="n">
        <v>-36277855.37</v>
      </c>
    </row>
    <row r="1645" customFormat="false" ht="17.25" hidden="false" customHeight="true" outlineLevel="0" collapsed="false">
      <c r="A1645" s="130" t="s">
        <v>124</v>
      </c>
      <c r="B1645" s="131" t="n">
        <v>10100000</v>
      </c>
      <c r="C1645" s="132" t="s">
        <v>1</v>
      </c>
      <c r="D1645" s="133" t="n">
        <v>0</v>
      </c>
      <c r="E1645" s="133" t="n">
        <v>17000000</v>
      </c>
      <c r="F1645" s="133" t="n">
        <v>-17000000</v>
      </c>
    </row>
    <row r="1646" customFormat="false" ht="17.25" hidden="false" customHeight="true" outlineLevel="0" collapsed="false">
      <c r="A1646" s="130" t="s">
        <v>124</v>
      </c>
      <c r="B1646" s="131" t="n">
        <v>11900000</v>
      </c>
      <c r="C1646" s="132" t="s">
        <v>1158</v>
      </c>
      <c r="D1646" s="133" t="n">
        <v>17263180.57</v>
      </c>
      <c r="E1646" s="133" t="n">
        <v>0</v>
      </c>
      <c r="F1646" s="133" t="n">
        <v>17263180.57</v>
      </c>
    </row>
    <row r="1647" customFormat="false" ht="17.25" hidden="false" customHeight="true" outlineLevel="0" collapsed="false">
      <c r="A1647" s="130" t="s">
        <v>124</v>
      </c>
      <c r="B1647" s="131" t="n">
        <v>12900000</v>
      </c>
      <c r="C1647" s="132" t="s">
        <v>4</v>
      </c>
      <c r="D1647" s="133" t="n">
        <v>28789450.91</v>
      </c>
      <c r="E1647" s="133" t="n">
        <v>0</v>
      </c>
      <c r="F1647" s="133" t="n">
        <v>28789450.91</v>
      </c>
    </row>
    <row r="1648" customFormat="false" ht="17.25" hidden="false" customHeight="true" outlineLevel="0" collapsed="false">
      <c r="A1648" s="130" t="s">
        <v>124</v>
      </c>
      <c r="B1648" s="131" t="n">
        <v>21100000</v>
      </c>
      <c r="C1648" s="132" t="s">
        <v>224</v>
      </c>
      <c r="D1648" s="133" t="n">
        <v>145000000</v>
      </c>
      <c r="E1648" s="133" t="n">
        <v>0</v>
      </c>
      <c r="F1648" s="133" t="n">
        <v>145000000</v>
      </c>
    </row>
    <row r="1649" customFormat="false" ht="17.25" hidden="false" customHeight="true" outlineLevel="0" collapsed="false">
      <c r="A1649" s="130" t="s">
        <v>124</v>
      </c>
      <c r="B1649" s="131" t="n">
        <v>23200000</v>
      </c>
      <c r="C1649" s="132" t="s">
        <v>236</v>
      </c>
      <c r="D1649" s="133" t="n">
        <v>949282032.54</v>
      </c>
      <c r="E1649" s="133" t="n">
        <v>0</v>
      </c>
      <c r="F1649" s="133" t="n">
        <v>949282032.54</v>
      </c>
    </row>
    <row r="1650" customFormat="false" ht="17.25" hidden="false" customHeight="true" outlineLevel="0" collapsed="false">
      <c r="A1650" s="130" t="s">
        <v>124</v>
      </c>
      <c r="B1650" s="131" t="n">
        <v>40110000</v>
      </c>
      <c r="C1650" s="132" t="s">
        <v>21</v>
      </c>
      <c r="D1650" s="133" t="n">
        <v>0</v>
      </c>
      <c r="E1650" s="133" t="n">
        <v>4254000</v>
      </c>
      <c r="F1650" s="133" t="n">
        <v>-4254000</v>
      </c>
    </row>
    <row r="1651" customFormat="false" ht="17.25" hidden="false" customHeight="true" outlineLevel="0" collapsed="false">
      <c r="A1651" s="130" t="s">
        <v>124</v>
      </c>
      <c r="B1651" s="131" t="n">
        <v>40340000</v>
      </c>
      <c r="C1651" s="132" t="s">
        <v>25</v>
      </c>
      <c r="D1651" s="133" t="n">
        <v>0</v>
      </c>
      <c r="E1651" s="133" t="n">
        <v>14285025.18</v>
      </c>
      <c r="F1651" s="133" t="n">
        <v>-14285025.18</v>
      </c>
    </row>
    <row r="1652" customFormat="false" ht="17.25" hidden="false" customHeight="true" outlineLevel="0" collapsed="false">
      <c r="A1652" s="130" t="s">
        <v>124</v>
      </c>
      <c r="B1652" s="131" t="n">
        <v>40400000</v>
      </c>
      <c r="C1652" s="132" t="s">
        <v>257</v>
      </c>
      <c r="D1652" s="133" t="n">
        <v>0</v>
      </c>
      <c r="E1652" s="133" t="n">
        <v>117658750</v>
      </c>
      <c r="F1652" s="133" t="n">
        <v>-117658750</v>
      </c>
    </row>
    <row r="1653" customFormat="false" ht="17.25" hidden="false" customHeight="true" outlineLevel="0" collapsed="false">
      <c r="A1653" s="130" t="s">
        <v>124</v>
      </c>
      <c r="B1653" s="131" t="n">
        <v>40800000</v>
      </c>
      <c r="C1653" s="132" t="s">
        <v>26</v>
      </c>
      <c r="D1653" s="133" t="n">
        <v>0</v>
      </c>
      <c r="E1653" s="133" t="n">
        <v>280896</v>
      </c>
      <c r="F1653" s="133" t="n">
        <v>-280896</v>
      </c>
    </row>
    <row r="1654" customFormat="false" ht="17.25" hidden="false" customHeight="true" outlineLevel="0" collapsed="false">
      <c r="A1654" s="130" t="s">
        <v>124</v>
      </c>
      <c r="B1654" s="131" t="n">
        <v>40900000</v>
      </c>
      <c r="C1654" s="132" t="s">
        <v>27</v>
      </c>
      <c r="D1654" s="133" t="n">
        <v>15104000</v>
      </c>
      <c r="E1654" s="133" t="n">
        <v>0</v>
      </c>
      <c r="F1654" s="133" t="n">
        <v>15104000</v>
      </c>
    </row>
    <row r="1655" customFormat="false" ht="17.25" hidden="false" customHeight="true" outlineLevel="0" collapsed="false">
      <c r="A1655" s="130" t="s">
        <v>124</v>
      </c>
      <c r="B1655" s="131" t="n">
        <v>42110000</v>
      </c>
      <c r="C1655" s="132" t="s">
        <v>30</v>
      </c>
      <c r="D1655" s="133" t="n">
        <v>1044239.84</v>
      </c>
      <c r="E1655" s="133" t="n">
        <v>0</v>
      </c>
      <c r="F1655" s="133" t="n">
        <v>1044239.84</v>
      </c>
    </row>
    <row r="1656" customFormat="false" ht="17.25" hidden="false" customHeight="true" outlineLevel="0" collapsed="false">
      <c r="A1656" s="130" t="s">
        <v>124</v>
      </c>
      <c r="B1656" s="131" t="n">
        <v>43100000</v>
      </c>
      <c r="C1656" s="132" t="s">
        <v>35</v>
      </c>
      <c r="D1656" s="133" t="n">
        <v>0</v>
      </c>
      <c r="E1656" s="133" t="n">
        <v>709243.08</v>
      </c>
      <c r="F1656" s="133" t="n">
        <v>-709243.08</v>
      </c>
    </row>
    <row r="1657" customFormat="false" ht="17.25" hidden="false" customHeight="true" outlineLevel="0" collapsed="false">
      <c r="A1657" s="130" t="s">
        <v>124</v>
      </c>
      <c r="B1657" s="131" t="n">
        <v>43110000</v>
      </c>
      <c r="C1657" s="132" t="s">
        <v>275</v>
      </c>
      <c r="D1657" s="133" t="n">
        <v>0</v>
      </c>
      <c r="E1657" s="133" t="n">
        <v>48000</v>
      </c>
      <c r="F1657" s="133" t="n">
        <v>-48000</v>
      </c>
    </row>
    <row r="1658" customFormat="false" ht="17.25" hidden="false" customHeight="true" outlineLevel="0" collapsed="false">
      <c r="A1658" s="130" t="s">
        <v>124</v>
      </c>
      <c r="B1658" s="131" t="n">
        <v>43200000</v>
      </c>
      <c r="C1658" s="132" t="s">
        <v>37</v>
      </c>
      <c r="D1658" s="133" t="n">
        <v>0</v>
      </c>
      <c r="E1658" s="133" t="n">
        <v>303961.32</v>
      </c>
      <c r="F1658" s="133" t="n">
        <v>-303961.32</v>
      </c>
    </row>
    <row r="1659" customFormat="false" ht="17.25" hidden="false" customHeight="true" outlineLevel="0" collapsed="false">
      <c r="A1659" s="130" t="s">
        <v>124</v>
      </c>
      <c r="B1659" s="131" t="n">
        <v>43300000</v>
      </c>
      <c r="C1659" s="132" t="s">
        <v>38</v>
      </c>
      <c r="D1659" s="133" t="n">
        <v>0</v>
      </c>
      <c r="E1659" s="133" t="n">
        <v>50660.22</v>
      </c>
      <c r="F1659" s="133" t="n">
        <v>-50660.22</v>
      </c>
    </row>
    <row r="1660" customFormat="false" ht="17.25" hidden="false" customHeight="true" outlineLevel="0" collapsed="false">
      <c r="A1660" s="130" t="s">
        <v>124</v>
      </c>
      <c r="B1660" s="131" t="n">
        <v>43860000</v>
      </c>
      <c r="C1660" s="132" t="s">
        <v>276</v>
      </c>
      <c r="D1660" s="133" t="n">
        <v>0</v>
      </c>
      <c r="E1660" s="133" t="n">
        <v>20000</v>
      </c>
      <c r="F1660" s="133" t="n">
        <v>-20000</v>
      </c>
    </row>
    <row r="1661" customFormat="false" ht="17.25" hidden="false" customHeight="true" outlineLevel="0" collapsed="false">
      <c r="A1661" s="130" t="s">
        <v>124</v>
      </c>
      <c r="B1661" s="131" t="n">
        <v>44100000</v>
      </c>
      <c r="C1661" s="132" t="s">
        <v>40</v>
      </c>
      <c r="D1661" s="133" t="n">
        <v>0</v>
      </c>
      <c r="E1661" s="133" t="n">
        <v>121000</v>
      </c>
      <c r="F1661" s="133" t="n">
        <v>-121000</v>
      </c>
    </row>
    <row r="1662" customFormat="false" ht="17.25" hidden="false" customHeight="true" outlineLevel="0" collapsed="false">
      <c r="A1662" s="130" t="s">
        <v>124</v>
      </c>
      <c r="B1662" s="131" t="n">
        <v>44300000</v>
      </c>
      <c r="C1662" s="132" t="s">
        <v>279</v>
      </c>
      <c r="D1662" s="133" t="n">
        <v>320000</v>
      </c>
      <c r="E1662" s="133" t="n">
        <v>0</v>
      </c>
      <c r="F1662" s="133" t="n">
        <v>320000</v>
      </c>
    </row>
    <row r="1663" customFormat="false" ht="17.25" hidden="false" customHeight="true" outlineLevel="0" collapsed="false">
      <c r="A1663" s="130" t="s">
        <v>124</v>
      </c>
      <c r="B1663" s="131" t="n">
        <v>44400000</v>
      </c>
      <c r="C1663" s="132" t="s">
        <v>281</v>
      </c>
      <c r="D1663" s="133" t="n">
        <v>0</v>
      </c>
      <c r="E1663" s="133" t="n">
        <v>16000</v>
      </c>
      <c r="F1663" s="133" t="n">
        <v>-16000</v>
      </c>
    </row>
    <row r="1664" customFormat="false" ht="17.25" hidden="false" customHeight="true" outlineLevel="0" collapsed="false">
      <c r="A1664" s="130" t="s">
        <v>124</v>
      </c>
      <c r="B1664" s="131" t="n">
        <v>44550000</v>
      </c>
      <c r="C1664" s="132" t="s">
        <v>46</v>
      </c>
      <c r="D1664" s="133" t="n">
        <v>23174026.55</v>
      </c>
      <c r="E1664" s="133" t="n">
        <v>0</v>
      </c>
      <c r="F1664" s="133" t="n">
        <v>23174026.55</v>
      </c>
    </row>
    <row r="1665" customFormat="false" ht="17.25" hidden="false" customHeight="true" outlineLevel="0" collapsed="false">
      <c r="A1665" s="130" t="s">
        <v>124</v>
      </c>
      <c r="B1665" s="131" t="n">
        <v>44561000</v>
      </c>
      <c r="C1665" s="132" t="s">
        <v>2457</v>
      </c>
      <c r="D1665" s="133" t="n">
        <v>1890000</v>
      </c>
      <c r="E1665" s="133" t="n">
        <v>0</v>
      </c>
      <c r="F1665" s="133" t="n">
        <v>1890000</v>
      </c>
    </row>
    <row r="1666" customFormat="false" ht="17.25" hidden="false" customHeight="true" outlineLevel="0" collapsed="false">
      <c r="A1666" s="130" t="s">
        <v>124</v>
      </c>
      <c r="B1666" s="136" t="n">
        <v>45500001</v>
      </c>
      <c r="C1666" s="132" t="s">
        <v>53</v>
      </c>
      <c r="D1666" s="133" t="n">
        <v>0</v>
      </c>
      <c r="E1666" s="133" t="n">
        <v>964805600</v>
      </c>
      <c r="F1666" s="133" t="n">
        <v>-964805600</v>
      </c>
    </row>
    <row r="1667" customFormat="false" ht="17.25" hidden="false" customHeight="true" outlineLevel="0" collapsed="false">
      <c r="A1667" s="130" t="s">
        <v>124</v>
      </c>
      <c r="B1667" s="136" t="n">
        <v>45500002</v>
      </c>
      <c r="C1667" s="132" t="s">
        <v>288</v>
      </c>
      <c r="D1667" s="133" t="n">
        <v>0</v>
      </c>
      <c r="E1667" s="133" t="n">
        <v>56800000</v>
      </c>
      <c r="F1667" s="133" t="n">
        <v>-56800000</v>
      </c>
    </row>
    <row r="1668" customFormat="false" ht="17.25" hidden="false" customHeight="true" outlineLevel="0" collapsed="false">
      <c r="A1668" s="130" t="s">
        <v>124</v>
      </c>
      <c r="B1668" s="136" t="n">
        <v>45500003</v>
      </c>
      <c r="C1668" s="132" t="s">
        <v>1274</v>
      </c>
      <c r="D1668" s="133" t="n">
        <v>0</v>
      </c>
      <c r="E1668" s="133" t="n">
        <v>53300000</v>
      </c>
      <c r="F1668" s="133" t="n">
        <v>-53300000</v>
      </c>
    </row>
    <row r="1669" customFormat="false" ht="17.25" hidden="false" customHeight="true" outlineLevel="0" collapsed="false">
      <c r="A1669" s="130" t="s">
        <v>124</v>
      </c>
      <c r="B1669" s="131" t="n">
        <v>46610000</v>
      </c>
      <c r="C1669" s="132" t="s">
        <v>82</v>
      </c>
      <c r="D1669" s="133" t="n">
        <v>130000</v>
      </c>
      <c r="E1669" s="133" t="n">
        <v>0</v>
      </c>
      <c r="F1669" s="133" t="n">
        <v>130000</v>
      </c>
    </row>
    <row r="1670" customFormat="false" ht="17.25" hidden="false" customHeight="true" outlineLevel="0" collapsed="false">
      <c r="A1670" s="130" t="s">
        <v>124</v>
      </c>
      <c r="B1670" s="131" t="n">
        <v>46711000</v>
      </c>
      <c r="C1670" s="132" t="s">
        <v>105</v>
      </c>
      <c r="D1670" s="133" t="n">
        <v>0</v>
      </c>
      <c r="E1670" s="133" t="n">
        <v>1000000</v>
      </c>
      <c r="F1670" s="133" t="n">
        <v>-1000000</v>
      </c>
    </row>
    <row r="1671" customFormat="false" ht="17.25" hidden="false" customHeight="true" outlineLevel="0" collapsed="false">
      <c r="A1671" s="130" t="s">
        <v>124</v>
      </c>
      <c r="B1671" s="131" t="n">
        <v>46715000</v>
      </c>
      <c r="C1671" s="132" t="s">
        <v>129</v>
      </c>
      <c r="D1671" s="133" t="n">
        <v>0</v>
      </c>
      <c r="E1671" s="133" t="n">
        <v>3750000</v>
      </c>
      <c r="F1671" s="133" t="n">
        <v>-3750000</v>
      </c>
    </row>
    <row r="1672" customFormat="false" ht="17.25" hidden="false" customHeight="true" outlineLevel="0" collapsed="false">
      <c r="A1672" s="130" t="s">
        <v>124</v>
      </c>
      <c r="B1672" s="131" t="n">
        <v>51241000</v>
      </c>
      <c r="C1672" s="132" t="s">
        <v>133</v>
      </c>
      <c r="D1672" s="133" t="n">
        <v>13400824.63</v>
      </c>
      <c r="E1672" s="133" t="n">
        <v>0</v>
      </c>
      <c r="F1672" s="133" t="n">
        <v>13400824.63</v>
      </c>
    </row>
    <row r="1673" customFormat="false" ht="17.25" hidden="false" customHeight="true" outlineLevel="0" collapsed="false">
      <c r="A1673" s="130" t="s">
        <v>124</v>
      </c>
      <c r="B1673" s="131" t="n">
        <v>53200000</v>
      </c>
      <c r="C1673" s="132" t="s">
        <v>136</v>
      </c>
      <c r="D1673" s="133" t="n">
        <v>300100</v>
      </c>
      <c r="E1673" s="133" t="n">
        <v>0</v>
      </c>
      <c r="F1673" s="133" t="n">
        <v>300100</v>
      </c>
    </row>
    <row r="1674" customFormat="false" ht="17.25" hidden="false" customHeight="true" outlineLevel="0" collapsed="false">
      <c r="A1674" s="130" t="s">
        <v>124</v>
      </c>
      <c r="B1674" s="131" t="n">
        <v>58000000</v>
      </c>
      <c r="C1674" s="132" t="s">
        <v>137</v>
      </c>
      <c r="D1674" s="133" t="n">
        <v>0</v>
      </c>
      <c r="E1674" s="133" t="n">
        <v>20</v>
      </c>
      <c r="F1674" s="133" t="n">
        <v>-20</v>
      </c>
    </row>
    <row r="1675" customFormat="false" ht="17.25" hidden="false" customHeight="true" outlineLevel="0" collapsed="false">
      <c r="A1675" s="130" t="s">
        <v>124</v>
      </c>
      <c r="B1675" s="131" t="n">
        <v>60600000</v>
      </c>
      <c r="C1675" s="132" t="s">
        <v>354</v>
      </c>
      <c r="D1675" s="133" t="n">
        <v>77000</v>
      </c>
      <c r="E1675" s="133" t="n">
        <v>0</v>
      </c>
      <c r="F1675" s="133" t="n">
        <v>77000</v>
      </c>
    </row>
    <row r="1676" customFormat="false" ht="17.25" hidden="false" customHeight="true" outlineLevel="0" collapsed="false">
      <c r="A1676" s="130" t="s">
        <v>124</v>
      </c>
      <c r="B1676" s="131" t="n">
        <v>60609000</v>
      </c>
      <c r="C1676" s="132" t="s">
        <v>145</v>
      </c>
      <c r="D1676" s="133" t="n">
        <v>0</v>
      </c>
      <c r="E1676" s="133" t="n">
        <v>32000</v>
      </c>
      <c r="F1676" s="133" t="n">
        <v>-32000</v>
      </c>
    </row>
    <row r="1677" customFormat="false" ht="17.25" hidden="false" customHeight="true" outlineLevel="0" collapsed="false">
      <c r="A1677" s="130" t="s">
        <v>124</v>
      </c>
      <c r="B1677" s="131" t="n">
        <v>61302000</v>
      </c>
      <c r="C1677" s="132" t="s">
        <v>149</v>
      </c>
      <c r="D1677" s="133" t="n">
        <v>2609000</v>
      </c>
      <c r="E1677" s="133" t="n">
        <v>0</v>
      </c>
      <c r="F1677" s="133" t="n">
        <v>2609000</v>
      </c>
    </row>
    <row r="1678" customFormat="false" ht="17.25" hidden="false" customHeight="true" outlineLevel="0" collapsed="false">
      <c r="A1678" s="130" t="s">
        <v>124</v>
      </c>
      <c r="B1678" s="131" t="n">
        <v>61501000</v>
      </c>
      <c r="C1678" s="132" t="s">
        <v>458</v>
      </c>
      <c r="D1678" s="133" t="n">
        <v>255600</v>
      </c>
      <c r="E1678" s="133" t="n">
        <v>0</v>
      </c>
      <c r="F1678" s="133" t="n">
        <v>255600</v>
      </c>
    </row>
    <row r="1679" customFormat="false" ht="17.25" hidden="false" customHeight="true" outlineLevel="0" collapsed="false">
      <c r="A1679" s="130" t="s">
        <v>124</v>
      </c>
      <c r="B1679" s="131" t="n">
        <v>61503000</v>
      </c>
      <c r="C1679" s="132" t="s">
        <v>459</v>
      </c>
      <c r="D1679" s="133" t="n">
        <v>0</v>
      </c>
      <c r="E1679" s="133" t="n">
        <v>98000</v>
      </c>
      <c r="F1679" s="133" t="n">
        <v>-98000</v>
      </c>
    </row>
    <row r="1680" customFormat="false" ht="17.25" hidden="false" customHeight="true" outlineLevel="0" collapsed="false">
      <c r="A1680" s="130" t="s">
        <v>124</v>
      </c>
      <c r="B1680" s="131" t="n">
        <v>61604000</v>
      </c>
      <c r="C1680" s="132" t="s">
        <v>157</v>
      </c>
      <c r="D1680" s="133" t="n">
        <v>280896</v>
      </c>
      <c r="E1680" s="133" t="n">
        <v>0</v>
      </c>
      <c r="F1680" s="133" t="n">
        <v>280896</v>
      </c>
    </row>
    <row r="1681" customFormat="false" ht="17.25" hidden="false" customHeight="true" outlineLevel="0" collapsed="false">
      <c r="A1681" s="130" t="s">
        <v>124</v>
      </c>
      <c r="B1681" s="131" t="n">
        <v>61800000</v>
      </c>
      <c r="C1681" s="132" t="s">
        <v>158</v>
      </c>
      <c r="D1681" s="133" t="n">
        <v>176000</v>
      </c>
      <c r="E1681" s="133" t="n">
        <v>0</v>
      </c>
      <c r="F1681" s="133" t="n">
        <v>176000</v>
      </c>
    </row>
    <row r="1682" customFormat="false" ht="17.25" hidden="false" customHeight="true" outlineLevel="0" collapsed="false">
      <c r="A1682" s="130" t="s">
        <v>124</v>
      </c>
      <c r="B1682" s="131" t="n">
        <v>62100000</v>
      </c>
      <c r="C1682" s="132" t="s">
        <v>400</v>
      </c>
      <c r="D1682" s="133" t="n">
        <v>898000</v>
      </c>
      <c r="E1682" s="133" t="n">
        <v>0</v>
      </c>
      <c r="F1682" s="133" t="n">
        <v>898000</v>
      </c>
    </row>
    <row r="1683" customFormat="false" ht="17.25" hidden="false" customHeight="true" outlineLevel="0" collapsed="false">
      <c r="A1683" s="130" t="s">
        <v>124</v>
      </c>
      <c r="B1683" s="131" t="n">
        <v>62501000</v>
      </c>
      <c r="C1683" s="132" t="s">
        <v>169</v>
      </c>
      <c r="D1683" s="133" t="n">
        <v>305900</v>
      </c>
      <c r="E1683" s="133" t="n">
        <v>0</v>
      </c>
      <c r="F1683" s="133" t="n">
        <v>305900</v>
      </c>
    </row>
    <row r="1684" customFormat="false" ht="17.25" hidden="false" customHeight="true" outlineLevel="0" collapsed="false">
      <c r="A1684" s="130" t="s">
        <v>124</v>
      </c>
      <c r="B1684" s="131" t="n">
        <v>62505000</v>
      </c>
      <c r="C1684" s="132" t="s">
        <v>508</v>
      </c>
      <c r="D1684" s="133" t="n">
        <v>157020</v>
      </c>
      <c r="E1684" s="133" t="n">
        <v>0</v>
      </c>
      <c r="F1684" s="133" t="n">
        <v>157020</v>
      </c>
    </row>
    <row r="1685" customFormat="false" ht="17.25" hidden="false" customHeight="true" outlineLevel="0" collapsed="false">
      <c r="A1685" s="130" t="s">
        <v>124</v>
      </c>
      <c r="B1685" s="131" t="n">
        <v>62701000</v>
      </c>
      <c r="C1685" s="132" t="s">
        <v>181</v>
      </c>
      <c r="D1685" s="133" t="n">
        <v>126400</v>
      </c>
      <c r="E1685" s="133" t="n">
        <v>0</v>
      </c>
      <c r="F1685" s="133" t="n">
        <v>126400</v>
      </c>
    </row>
    <row r="1686" customFormat="false" ht="17.25" hidden="false" customHeight="true" outlineLevel="0" collapsed="false">
      <c r="A1686" s="130" t="s">
        <v>124</v>
      </c>
      <c r="B1686" s="131" t="n">
        <v>62709000</v>
      </c>
      <c r="C1686" s="132" t="s">
        <v>428</v>
      </c>
      <c r="D1686" s="133" t="n">
        <v>247800</v>
      </c>
      <c r="E1686" s="133" t="n">
        <v>0</v>
      </c>
      <c r="F1686" s="133" t="n">
        <v>247800</v>
      </c>
    </row>
    <row r="1687" customFormat="false" ht="17.25" hidden="false" customHeight="true" outlineLevel="0" collapsed="false">
      <c r="A1687" s="130" t="s">
        <v>124</v>
      </c>
      <c r="B1687" s="131" t="n">
        <v>63504000</v>
      </c>
      <c r="C1687" s="132" t="s">
        <v>450</v>
      </c>
      <c r="D1687" s="133" t="n">
        <v>301500</v>
      </c>
      <c r="E1687" s="133" t="n">
        <v>0</v>
      </c>
      <c r="F1687" s="133" t="n">
        <v>301500</v>
      </c>
    </row>
    <row r="1688" customFormat="false" ht="17.25" hidden="false" customHeight="true" outlineLevel="0" collapsed="false">
      <c r="A1688" s="130" t="s">
        <v>124</v>
      </c>
      <c r="B1688" s="131" t="n">
        <v>64101000</v>
      </c>
      <c r="C1688" s="132" t="s">
        <v>190</v>
      </c>
      <c r="D1688" s="133" t="n">
        <v>27403708.15</v>
      </c>
      <c r="E1688" s="133" t="n">
        <v>0</v>
      </c>
      <c r="F1688" s="133" t="n">
        <v>27403708.15</v>
      </c>
    </row>
    <row r="1689" customFormat="false" ht="17.25" hidden="false" customHeight="true" outlineLevel="0" collapsed="false">
      <c r="A1689" s="130" t="s">
        <v>124</v>
      </c>
      <c r="B1689" s="131" t="n">
        <v>64501000</v>
      </c>
      <c r="C1689" s="132" t="s">
        <v>461</v>
      </c>
      <c r="D1689" s="133" t="n">
        <v>5206704.52</v>
      </c>
      <c r="E1689" s="133" t="n">
        <v>0</v>
      </c>
      <c r="F1689" s="133" t="n">
        <v>5206704.52</v>
      </c>
    </row>
    <row r="1690" customFormat="false" ht="17.25" hidden="false" customHeight="true" outlineLevel="0" collapsed="false">
      <c r="A1690" s="130" t="s">
        <v>124</v>
      </c>
      <c r="B1690" s="131" t="n">
        <v>65700000</v>
      </c>
      <c r="C1690" s="132" t="s">
        <v>746</v>
      </c>
      <c r="D1690" s="133" t="n">
        <v>167999.99</v>
      </c>
      <c r="E1690" s="133" t="n">
        <v>0</v>
      </c>
      <c r="F1690" s="133" t="n">
        <v>167999.99</v>
      </c>
    </row>
    <row r="1691" customFormat="false" ht="17.25" hidden="false" customHeight="true" outlineLevel="0" collapsed="false">
      <c r="A1691" s="130" t="s">
        <v>124</v>
      </c>
      <c r="B1691" s="131" t="n">
        <v>66100000</v>
      </c>
      <c r="C1691" s="132" t="s">
        <v>478</v>
      </c>
      <c r="D1691" s="133" t="n">
        <v>645772.1</v>
      </c>
      <c r="E1691" s="133" t="n">
        <v>0</v>
      </c>
      <c r="F1691" s="133" t="n">
        <v>645772.1</v>
      </c>
    </row>
    <row r="1692" customFormat="false" ht="17.25" hidden="false" customHeight="true" outlineLevel="0" collapsed="false">
      <c r="A1692" s="130" t="s">
        <v>124</v>
      </c>
      <c r="B1692" s="131" t="n">
        <v>69800000</v>
      </c>
      <c r="C1692" s="132" t="s">
        <v>491</v>
      </c>
      <c r="D1692" s="133" t="n">
        <v>16000</v>
      </c>
      <c r="E1692" s="133" t="n">
        <v>0</v>
      </c>
      <c r="F1692" s="133" t="n">
        <v>16000</v>
      </c>
    </row>
    <row r="1693" customFormat="false" ht="17.25" hidden="false" customHeight="true" outlineLevel="0" collapsed="false">
      <c r="A1693" s="130" t="s">
        <v>124</v>
      </c>
      <c r="B1693" s="131" t="n">
        <v>75810000</v>
      </c>
      <c r="C1693" s="132" t="s">
        <v>551</v>
      </c>
      <c r="D1693" s="133" t="n">
        <v>0</v>
      </c>
      <c r="E1693" s="133" t="n">
        <v>40000</v>
      </c>
      <c r="F1693" s="133" t="n">
        <v>-40000</v>
      </c>
    </row>
    <row r="1694" customFormat="false" ht="17.25" hidden="false" customHeight="true" outlineLevel="0" collapsed="false">
      <c r="A1694" s="130" t="s">
        <v>128</v>
      </c>
      <c r="B1694" s="131" t="n">
        <v>10100000</v>
      </c>
      <c r="C1694" s="132" t="s">
        <v>1</v>
      </c>
      <c r="D1694" s="133" t="n">
        <v>0</v>
      </c>
      <c r="E1694" s="133" t="n">
        <v>2000000</v>
      </c>
      <c r="F1694" s="133" t="n">
        <v>-2000000</v>
      </c>
    </row>
    <row r="1695" customFormat="false" ht="17.25" hidden="false" customHeight="true" outlineLevel="0" collapsed="false">
      <c r="A1695" s="130" t="s">
        <v>128</v>
      </c>
      <c r="B1695" s="131" t="n">
        <v>10610000</v>
      </c>
      <c r="C1695" s="132" t="s">
        <v>214</v>
      </c>
      <c r="D1695" s="133" t="n">
        <v>0</v>
      </c>
      <c r="E1695" s="133" t="n">
        <v>200000</v>
      </c>
      <c r="F1695" s="133" t="n">
        <v>-200000</v>
      </c>
    </row>
    <row r="1696" customFormat="false" ht="17.25" hidden="false" customHeight="true" outlineLevel="0" collapsed="false">
      <c r="A1696" s="130" t="s">
        <v>128</v>
      </c>
      <c r="B1696" s="131" t="n">
        <v>11000000</v>
      </c>
      <c r="C1696" s="132" t="s">
        <v>215</v>
      </c>
      <c r="D1696" s="133" t="n">
        <v>0</v>
      </c>
      <c r="E1696" s="133" t="n">
        <v>635676283.51</v>
      </c>
      <c r="F1696" s="133" t="n">
        <v>-635676283.51</v>
      </c>
    </row>
    <row r="1697" customFormat="false" ht="17.25" hidden="false" customHeight="true" outlineLevel="0" collapsed="false">
      <c r="A1697" s="130" t="s">
        <v>128</v>
      </c>
      <c r="B1697" s="131" t="n">
        <v>16120000</v>
      </c>
      <c r="C1697" s="132" t="s">
        <v>217</v>
      </c>
      <c r="D1697" s="133" t="n">
        <v>0</v>
      </c>
      <c r="E1697" s="133" t="n">
        <v>1422885269.64</v>
      </c>
      <c r="F1697" s="133" t="n">
        <v>-1422885269.64</v>
      </c>
    </row>
    <row r="1698" customFormat="false" ht="17.25" hidden="false" customHeight="true" outlineLevel="0" collapsed="false">
      <c r="A1698" s="130" t="s">
        <v>128</v>
      </c>
      <c r="B1698" s="131" t="n">
        <v>16500000</v>
      </c>
      <c r="C1698" s="132" t="s">
        <v>2915</v>
      </c>
      <c r="D1698" s="133" t="n">
        <v>0</v>
      </c>
      <c r="E1698" s="133" t="n">
        <v>44488765.79</v>
      </c>
      <c r="F1698" s="133" t="n">
        <v>-44488765.79</v>
      </c>
    </row>
    <row r="1699" customFormat="false" ht="17.25" hidden="false" customHeight="true" outlineLevel="0" collapsed="false">
      <c r="A1699" s="130" t="s">
        <v>128</v>
      </c>
      <c r="B1699" s="131" t="n">
        <v>21100000</v>
      </c>
      <c r="C1699" s="132" t="s">
        <v>224</v>
      </c>
      <c r="D1699" s="133" t="n">
        <v>1206360000</v>
      </c>
      <c r="E1699" s="133" t="n">
        <v>0</v>
      </c>
      <c r="F1699" s="133" t="n">
        <v>1206360000</v>
      </c>
    </row>
    <row r="1700" customFormat="false" ht="17.25" hidden="false" customHeight="true" outlineLevel="0" collapsed="false">
      <c r="A1700" s="130" t="s">
        <v>128</v>
      </c>
      <c r="B1700" s="131" t="n">
        <v>21300000</v>
      </c>
      <c r="C1700" s="132" t="s">
        <v>226</v>
      </c>
      <c r="D1700" s="133" t="n">
        <v>4840906373.61</v>
      </c>
      <c r="E1700" s="133" t="n">
        <v>0</v>
      </c>
      <c r="F1700" s="133" t="n">
        <v>4840906373.61</v>
      </c>
    </row>
    <row r="1701" customFormat="false" ht="17.25" hidden="false" customHeight="true" outlineLevel="0" collapsed="false">
      <c r="A1701" s="130" t="s">
        <v>128</v>
      </c>
      <c r="B1701" s="131" t="n">
        <v>21540000</v>
      </c>
      <c r="C1701" s="132" t="s">
        <v>229</v>
      </c>
      <c r="D1701" s="133" t="n">
        <v>127898372.47</v>
      </c>
      <c r="E1701" s="133" t="n">
        <v>0</v>
      </c>
      <c r="F1701" s="133" t="n">
        <v>127898372.47</v>
      </c>
    </row>
    <row r="1702" customFormat="false" ht="17.25" hidden="false" customHeight="true" outlineLevel="0" collapsed="false">
      <c r="A1702" s="130" t="s">
        <v>128</v>
      </c>
      <c r="B1702" s="131" t="n">
        <v>21830000</v>
      </c>
      <c r="C1702" s="132" t="s">
        <v>11</v>
      </c>
      <c r="D1702" s="133" t="n">
        <v>70310075.33</v>
      </c>
      <c r="E1702" s="133" t="n">
        <v>0</v>
      </c>
      <c r="F1702" s="133" t="n">
        <v>70310075.33</v>
      </c>
    </row>
    <row r="1703" customFormat="false" ht="17.25" hidden="false" customHeight="true" outlineLevel="0" collapsed="false">
      <c r="A1703" s="130" t="s">
        <v>128</v>
      </c>
      <c r="B1703" s="131" t="n">
        <v>21500000</v>
      </c>
      <c r="C1703" s="132" t="s">
        <v>227</v>
      </c>
      <c r="D1703" s="133" t="n">
        <v>635123699.38</v>
      </c>
      <c r="E1703" s="133" t="n">
        <v>0</v>
      </c>
      <c r="F1703" s="133" t="n">
        <v>635123699.38</v>
      </c>
    </row>
    <row r="1704" customFormat="false" ht="17.25" hidden="false" customHeight="true" outlineLevel="0" collapsed="false">
      <c r="A1704" s="130" t="s">
        <v>128</v>
      </c>
      <c r="B1704" s="131" t="n">
        <v>21820000</v>
      </c>
      <c r="C1704" s="132" t="s">
        <v>10</v>
      </c>
      <c r="D1704" s="133" t="n">
        <v>1793333.34</v>
      </c>
      <c r="E1704" s="133" t="n">
        <v>0</v>
      </c>
      <c r="F1704" s="133" t="n">
        <v>1793333.34</v>
      </c>
    </row>
    <row r="1705" customFormat="false" ht="17.25" hidden="false" customHeight="true" outlineLevel="0" collapsed="false">
      <c r="A1705" s="130" t="s">
        <v>128</v>
      </c>
      <c r="B1705" s="131" t="n">
        <v>28130000</v>
      </c>
      <c r="C1705" s="132" t="s">
        <v>242</v>
      </c>
      <c r="D1705" s="133" t="n">
        <v>0</v>
      </c>
      <c r="E1705" s="133" t="n">
        <v>1093785632.13</v>
      </c>
      <c r="F1705" s="133" t="n">
        <v>-1093785632.13</v>
      </c>
    </row>
    <row r="1706" customFormat="false" ht="17.25" hidden="false" customHeight="true" outlineLevel="0" collapsed="false">
      <c r="A1706" s="130" t="s">
        <v>128</v>
      </c>
      <c r="B1706" s="131" t="n">
        <v>28150000</v>
      </c>
      <c r="C1706" s="132" t="s">
        <v>243</v>
      </c>
      <c r="D1706" s="133" t="n">
        <v>0</v>
      </c>
      <c r="E1706" s="133" t="n">
        <v>127673169.33</v>
      </c>
      <c r="F1706" s="133" t="n">
        <v>-127673169.33</v>
      </c>
    </row>
    <row r="1707" customFormat="false" ht="17.25" hidden="false" customHeight="true" outlineLevel="0" collapsed="false">
      <c r="A1707" s="130" t="s">
        <v>128</v>
      </c>
      <c r="B1707" s="131" t="n">
        <v>28154000</v>
      </c>
      <c r="C1707" s="132" t="s">
        <v>248</v>
      </c>
      <c r="D1707" s="133" t="n">
        <v>0</v>
      </c>
      <c r="E1707" s="133" t="n">
        <v>48799464.88</v>
      </c>
      <c r="F1707" s="133" t="n">
        <v>-48799464.88</v>
      </c>
    </row>
    <row r="1708" customFormat="false" ht="17.25" hidden="false" customHeight="true" outlineLevel="0" collapsed="false">
      <c r="A1708" s="130" t="s">
        <v>128</v>
      </c>
      <c r="B1708" s="131" t="n">
        <v>28182000</v>
      </c>
      <c r="C1708" s="132" t="s">
        <v>17</v>
      </c>
      <c r="D1708" s="133" t="n">
        <v>0</v>
      </c>
      <c r="E1708" s="133" t="n">
        <v>67748.15</v>
      </c>
      <c r="F1708" s="133" t="n">
        <v>-67748.15</v>
      </c>
    </row>
    <row r="1709" customFormat="false" ht="17.25" hidden="false" customHeight="true" outlineLevel="0" collapsed="false">
      <c r="A1709" s="130" t="s">
        <v>128</v>
      </c>
      <c r="B1709" s="131" t="n">
        <v>28183000</v>
      </c>
      <c r="C1709" s="132" t="s">
        <v>18</v>
      </c>
      <c r="D1709" s="133" t="n">
        <v>0</v>
      </c>
      <c r="E1709" s="133" t="n">
        <v>69698276.02</v>
      </c>
      <c r="F1709" s="133" t="n">
        <v>-69698276.02</v>
      </c>
    </row>
    <row r="1710" customFormat="false" ht="17.25" hidden="false" customHeight="true" outlineLevel="0" collapsed="false">
      <c r="A1710" s="130" t="s">
        <v>128</v>
      </c>
      <c r="B1710" s="131" t="n">
        <v>40110000</v>
      </c>
      <c r="C1710" s="132" t="s">
        <v>21</v>
      </c>
      <c r="D1710" s="133" t="n">
        <v>0</v>
      </c>
      <c r="E1710" s="133" t="n">
        <v>11781771.27</v>
      </c>
      <c r="F1710" s="133" t="n">
        <v>-11781771.27</v>
      </c>
    </row>
    <row r="1711" customFormat="false" ht="17.25" hidden="false" customHeight="true" outlineLevel="0" collapsed="false">
      <c r="A1711" s="130" t="s">
        <v>128</v>
      </c>
      <c r="B1711" s="131" t="n">
        <v>40310000</v>
      </c>
      <c r="C1711" s="132" t="s">
        <v>254</v>
      </c>
      <c r="D1711" s="133" t="n">
        <v>0</v>
      </c>
      <c r="E1711" s="133" t="n">
        <v>1153544.29</v>
      </c>
      <c r="F1711" s="133" t="n">
        <v>-1153544.29</v>
      </c>
    </row>
    <row r="1712" customFormat="false" ht="17.25" hidden="false" customHeight="true" outlineLevel="0" collapsed="false">
      <c r="A1712" s="130" t="s">
        <v>128</v>
      </c>
      <c r="B1712" s="131" t="n">
        <v>40810000</v>
      </c>
      <c r="C1712" s="132" t="s">
        <v>26</v>
      </c>
      <c r="D1712" s="133" t="n">
        <v>0</v>
      </c>
      <c r="E1712" s="133" t="n">
        <v>5182489.2</v>
      </c>
      <c r="F1712" s="133" t="n">
        <v>-5182489.2</v>
      </c>
    </row>
    <row r="1713" customFormat="false" ht="17.25" hidden="false" customHeight="true" outlineLevel="0" collapsed="false">
      <c r="A1713" s="130" t="s">
        <v>128</v>
      </c>
      <c r="B1713" s="131" t="n">
        <v>40910000</v>
      </c>
      <c r="C1713" s="132" t="s">
        <v>2945</v>
      </c>
      <c r="D1713" s="133" t="n">
        <v>4880000</v>
      </c>
      <c r="E1713" s="133" t="n">
        <v>0</v>
      </c>
      <c r="F1713" s="133" t="n">
        <v>4880000</v>
      </c>
    </row>
    <row r="1714" customFormat="false" ht="17.25" hidden="false" customHeight="true" outlineLevel="0" collapsed="false">
      <c r="A1714" s="130" t="s">
        <v>128</v>
      </c>
      <c r="B1714" s="131" t="n">
        <v>41100000</v>
      </c>
      <c r="C1714" s="132" t="s">
        <v>28</v>
      </c>
      <c r="D1714" s="133" t="n">
        <v>73550610.0799999</v>
      </c>
      <c r="E1714" s="133" t="n">
        <v>0</v>
      </c>
      <c r="F1714" s="133" t="n">
        <v>73550610.0799999</v>
      </c>
    </row>
    <row r="1715" customFormat="false" ht="17.25" hidden="false" customHeight="true" outlineLevel="0" collapsed="false">
      <c r="A1715" s="130" t="s">
        <v>128</v>
      </c>
      <c r="B1715" s="131" t="n">
        <v>41600000</v>
      </c>
      <c r="C1715" s="132" t="s">
        <v>265</v>
      </c>
      <c r="D1715" s="133" t="n">
        <v>2500000.01</v>
      </c>
      <c r="E1715" s="133" t="n">
        <v>0</v>
      </c>
      <c r="F1715" s="133" t="n">
        <v>2500000.01</v>
      </c>
    </row>
    <row r="1716" customFormat="false" ht="17.25" hidden="false" customHeight="true" outlineLevel="0" collapsed="false">
      <c r="A1716" s="130" t="s">
        <v>128</v>
      </c>
      <c r="B1716" s="131" t="n">
        <v>41810000</v>
      </c>
      <c r="C1716" s="132" t="s">
        <v>1555</v>
      </c>
      <c r="D1716" s="133" t="n">
        <v>700000</v>
      </c>
      <c r="E1716" s="133" t="n">
        <v>0</v>
      </c>
      <c r="F1716" s="133" t="n">
        <v>700000</v>
      </c>
    </row>
    <row r="1717" customFormat="false" ht="17.25" hidden="false" customHeight="true" outlineLevel="0" collapsed="false">
      <c r="A1717" s="130" t="s">
        <v>128</v>
      </c>
      <c r="B1717" s="131" t="n">
        <v>42800000</v>
      </c>
      <c r="C1717" s="132" t="s">
        <v>274</v>
      </c>
      <c r="D1717" s="133" t="n">
        <v>0</v>
      </c>
      <c r="E1717" s="133" t="n">
        <v>7837487.21</v>
      </c>
      <c r="F1717" s="133" t="n">
        <v>-7837487.21</v>
      </c>
    </row>
    <row r="1718" customFormat="false" ht="17.25" hidden="false" customHeight="true" outlineLevel="0" collapsed="false">
      <c r="A1718" s="130" t="s">
        <v>128</v>
      </c>
      <c r="B1718" s="131" t="n">
        <v>43100000</v>
      </c>
      <c r="C1718" s="132" t="s">
        <v>35</v>
      </c>
      <c r="D1718" s="133" t="n">
        <v>0</v>
      </c>
      <c r="E1718" s="133" t="n">
        <v>2559592</v>
      </c>
      <c r="F1718" s="133" t="n">
        <v>-2559592</v>
      </c>
    </row>
    <row r="1719" customFormat="false" ht="17.25" hidden="false" customHeight="true" outlineLevel="0" collapsed="false">
      <c r="A1719" s="130" t="s">
        <v>128</v>
      </c>
      <c r="B1719" s="131" t="n">
        <v>43300000</v>
      </c>
      <c r="C1719" s="132" t="s">
        <v>38</v>
      </c>
      <c r="D1719" s="133" t="n">
        <v>0</v>
      </c>
      <c r="E1719" s="133" t="n">
        <v>127979.6</v>
      </c>
      <c r="F1719" s="133" t="n">
        <v>-127979.6</v>
      </c>
    </row>
    <row r="1720" customFormat="false" ht="17.25" hidden="false" customHeight="true" outlineLevel="0" collapsed="false">
      <c r="A1720" s="130" t="s">
        <v>128</v>
      </c>
      <c r="B1720" s="131" t="n">
        <v>43860000</v>
      </c>
      <c r="C1720" s="132" t="s">
        <v>276</v>
      </c>
      <c r="D1720" s="133" t="n">
        <v>0</v>
      </c>
      <c r="E1720" s="133" t="n">
        <v>2359170.91</v>
      </c>
      <c r="F1720" s="133" t="n">
        <v>-2359170.91</v>
      </c>
    </row>
    <row r="1721" customFormat="false" ht="17.25" hidden="false" customHeight="true" outlineLevel="0" collapsed="false">
      <c r="A1721" s="130" t="s">
        <v>128</v>
      </c>
      <c r="B1721" s="131" t="n">
        <v>44100000</v>
      </c>
      <c r="C1721" s="132" t="s">
        <v>40</v>
      </c>
      <c r="D1721" s="133" t="n">
        <v>0</v>
      </c>
      <c r="E1721" s="133" t="n">
        <v>683953.36</v>
      </c>
      <c r="F1721" s="133" t="n">
        <v>-683953.36</v>
      </c>
    </row>
    <row r="1722" customFormat="false" ht="17.25" hidden="false" customHeight="true" outlineLevel="0" collapsed="false">
      <c r="A1722" s="130" t="s">
        <v>128</v>
      </c>
      <c r="B1722" s="131" t="n">
        <v>44300000</v>
      </c>
      <c r="C1722" s="132" t="s">
        <v>279</v>
      </c>
      <c r="D1722" s="133" t="n">
        <v>62844601.21</v>
      </c>
      <c r="E1722" s="133" t="n">
        <v>0</v>
      </c>
      <c r="F1722" s="133" t="n">
        <v>62844601.21</v>
      </c>
    </row>
    <row r="1723" customFormat="false" ht="17.25" hidden="false" customHeight="true" outlineLevel="0" collapsed="false">
      <c r="A1723" s="130" t="s">
        <v>128</v>
      </c>
      <c r="B1723" s="131" t="n">
        <v>44550000</v>
      </c>
      <c r="C1723" s="132" t="s">
        <v>46</v>
      </c>
      <c r="D1723" s="133" t="n">
        <v>120235060.82</v>
      </c>
      <c r="E1723" s="133" t="n">
        <v>0</v>
      </c>
      <c r="F1723" s="133" t="n">
        <v>120235060.82</v>
      </c>
    </row>
    <row r="1724" customFormat="false" ht="17.25" hidden="false" customHeight="true" outlineLevel="0" collapsed="false">
      <c r="A1724" s="130" t="s">
        <v>128</v>
      </c>
      <c r="B1724" s="131" t="n">
        <v>44561000</v>
      </c>
      <c r="C1724" s="132" t="s">
        <v>2457</v>
      </c>
      <c r="D1724" s="133" t="n">
        <v>0</v>
      </c>
      <c r="E1724" s="133" t="n">
        <v>6581424.44</v>
      </c>
      <c r="F1724" s="133" t="n">
        <v>-6581424.44</v>
      </c>
    </row>
    <row r="1725" customFormat="false" ht="17.25" hidden="false" customHeight="true" outlineLevel="0" collapsed="false">
      <c r="A1725" s="130" t="s">
        <v>128</v>
      </c>
      <c r="B1725" s="131" t="n">
        <v>44571000</v>
      </c>
      <c r="C1725" s="132" t="s">
        <v>52</v>
      </c>
      <c r="D1725" s="133" t="n">
        <v>0</v>
      </c>
      <c r="E1725" s="133" t="n">
        <v>20115429.21</v>
      </c>
      <c r="F1725" s="133" t="n">
        <v>-20115429.21</v>
      </c>
    </row>
    <row r="1726" customFormat="false" ht="17.25" hidden="false" customHeight="true" outlineLevel="0" collapsed="false">
      <c r="A1726" s="130" t="s">
        <v>128</v>
      </c>
      <c r="B1726" s="131" t="n">
        <v>44581000</v>
      </c>
      <c r="C1726" s="132" t="s">
        <v>2952</v>
      </c>
      <c r="D1726" s="133" t="n">
        <v>344704.28</v>
      </c>
      <c r="E1726" s="133" t="n">
        <v>0</v>
      </c>
      <c r="F1726" s="133" t="n">
        <v>344704.28</v>
      </c>
    </row>
    <row r="1727" customFormat="false" ht="17.25" hidden="false" customHeight="true" outlineLevel="0" collapsed="false">
      <c r="A1727" s="130" t="s">
        <v>128</v>
      </c>
      <c r="B1727" s="136" t="n">
        <v>45500001</v>
      </c>
      <c r="C1727" s="132" t="s">
        <v>53</v>
      </c>
      <c r="D1727" s="133" t="n">
        <v>0</v>
      </c>
      <c r="E1727" s="133" t="n">
        <v>1859281030.87</v>
      </c>
      <c r="F1727" s="133" t="n">
        <v>-1859281030.87</v>
      </c>
    </row>
    <row r="1728" customFormat="false" ht="17.25" hidden="false" customHeight="true" outlineLevel="0" collapsed="false">
      <c r="A1728" s="130" t="s">
        <v>128</v>
      </c>
      <c r="B1728" s="136" t="n">
        <v>45500002</v>
      </c>
      <c r="C1728" s="132" t="s">
        <v>288</v>
      </c>
      <c r="D1728" s="133" t="n">
        <v>0</v>
      </c>
      <c r="E1728" s="133" t="n">
        <v>237859478.18</v>
      </c>
      <c r="F1728" s="133" t="n">
        <v>-237859478.18</v>
      </c>
    </row>
    <row r="1729" customFormat="false" ht="17.25" hidden="false" customHeight="true" outlineLevel="0" collapsed="false">
      <c r="A1729" s="130" t="s">
        <v>128</v>
      </c>
      <c r="B1729" s="131" t="n">
        <v>45500004</v>
      </c>
      <c r="C1729" s="132" t="s">
        <v>2954</v>
      </c>
      <c r="D1729" s="133" t="n">
        <v>0</v>
      </c>
      <c r="E1729" s="133" t="n">
        <v>806093700.8</v>
      </c>
      <c r="F1729" s="133" t="n">
        <v>-806093700.8</v>
      </c>
    </row>
    <row r="1730" customFormat="false" ht="17.25" hidden="false" customHeight="true" outlineLevel="0" collapsed="false">
      <c r="A1730" s="130" t="s">
        <v>128</v>
      </c>
      <c r="B1730" s="131" t="n">
        <v>46610000</v>
      </c>
      <c r="C1730" s="132" t="s">
        <v>82</v>
      </c>
      <c r="D1730" s="133" t="n">
        <v>0</v>
      </c>
      <c r="E1730" s="133" t="n">
        <v>20400</v>
      </c>
      <c r="F1730" s="133" t="n">
        <v>-20400</v>
      </c>
    </row>
    <row r="1731" customFormat="false" ht="17.25" hidden="false" customHeight="true" outlineLevel="0" collapsed="false">
      <c r="A1731" s="130" t="s">
        <v>128</v>
      </c>
      <c r="B1731" s="131" t="n">
        <v>46715000</v>
      </c>
      <c r="C1731" s="132" t="s">
        <v>129</v>
      </c>
      <c r="D1731" s="133" t="n">
        <v>0</v>
      </c>
      <c r="E1731" s="133" t="n">
        <v>2673736.5</v>
      </c>
      <c r="F1731" s="133" t="n">
        <v>-2673736.5</v>
      </c>
    </row>
    <row r="1732" customFormat="false" ht="17.25" hidden="false" customHeight="true" outlineLevel="0" collapsed="false">
      <c r="A1732" s="130" t="s">
        <v>128</v>
      </c>
      <c r="B1732" s="131" t="n">
        <v>46719000</v>
      </c>
      <c r="C1732" s="132" t="s">
        <v>317</v>
      </c>
      <c r="D1732" s="133" t="n">
        <v>0</v>
      </c>
      <c r="E1732" s="133" t="n">
        <v>395000000</v>
      </c>
      <c r="F1732" s="133" t="n">
        <v>-395000000</v>
      </c>
    </row>
    <row r="1733" customFormat="false" ht="17.25" hidden="false" customHeight="true" outlineLevel="0" collapsed="false">
      <c r="A1733" s="130" t="s">
        <v>128</v>
      </c>
      <c r="B1733" s="131" t="n">
        <v>46743000</v>
      </c>
      <c r="C1733" s="132" t="s">
        <v>130</v>
      </c>
      <c r="D1733" s="133" t="n">
        <v>39541000</v>
      </c>
      <c r="E1733" s="133" t="n">
        <v>0</v>
      </c>
      <c r="F1733" s="133" t="n">
        <v>39541000</v>
      </c>
    </row>
    <row r="1734" customFormat="false" ht="17.25" hidden="false" customHeight="true" outlineLevel="0" collapsed="false">
      <c r="A1734" s="130" t="s">
        <v>128</v>
      </c>
      <c r="B1734" s="131" t="n">
        <v>48600000</v>
      </c>
      <c r="C1734" s="132" t="s">
        <v>132</v>
      </c>
      <c r="D1734" s="133" t="n">
        <v>4857654.13</v>
      </c>
      <c r="E1734" s="133" t="n">
        <v>0</v>
      </c>
      <c r="F1734" s="133" t="n">
        <v>4857654.13</v>
      </c>
    </row>
    <row r="1735" customFormat="false" ht="17.25" hidden="false" customHeight="true" outlineLevel="0" collapsed="false">
      <c r="A1735" s="130" t="s">
        <v>128</v>
      </c>
      <c r="B1735" s="131" t="n">
        <v>48700000</v>
      </c>
      <c r="C1735" s="132" t="s">
        <v>965</v>
      </c>
      <c r="D1735" s="133" t="n">
        <v>0</v>
      </c>
      <c r="E1735" s="133" t="n">
        <v>26400000</v>
      </c>
      <c r="F1735" s="133" t="n">
        <v>-26400000</v>
      </c>
    </row>
    <row r="1736" customFormat="false" ht="17.25" hidden="false" customHeight="true" outlineLevel="0" collapsed="false">
      <c r="A1736" s="130" t="s">
        <v>128</v>
      </c>
      <c r="B1736" s="131" t="n">
        <v>49100000</v>
      </c>
      <c r="C1736" s="132" t="s">
        <v>313</v>
      </c>
      <c r="D1736" s="133" t="n">
        <v>0</v>
      </c>
      <c r="E1736" s="133" t="n">
        <v>2500000.01</v>
      </c>
      <c r="F1736" s="133" t="n">
        <v>-2500000.01</v>
      </c>
    </row>
    <row r="1737" customFormat="false" ht="17.25" hidden="false" customHeight="true" outlineLevel="0" collapsed="false">
      <c r="A1737" s="130" t="s">
        <v>128</v>
      </c>
      <c r="B1737" s="131" t="n">
        <v>51110000</v>
      </c>
      <c r="C1737" s="132" t="s">
        <v>314</v>
      </c>
      <c r="D1737" s="133" t="n">
        <v>0</v>
      </c>
      <c r="E1737" s="133" t="n">
        <v>450700</v>
      </c>
      <c r="F1737" s="133" t="n">
        <v>-450700</v>
      </c>
    </row>
    <row r="1738" customFormat="false" ht="17.25" hidden="false" customHeight="true" outlineLevel="0" collapsed="false">
      <c r="A1738" s="130" t="s">
        <v>128</v>
      </c>
      <c r="B1738" s="131" t="n">
        <v>51221000</v>
      </c>
      <c r="C1738" s="132" t="s">
        <v>323</v>
      </c>
      <c r="D1738" s="133" t="n">
        <v>124349696.95</v>
      </c>
      <c r="E1738" s="133" t="n">
        <v>0</v>
      </c>
      <c r="F1738" s="133" t="n">
        <v>124349696.95</v>
      </c>
    </row>
    <row r="1739" customFormat="false" ht="17.25" hidden="false" customHeight="true" outlineLevel="0" collapsed="false">
      <c r="A1739" s="130" t="s">
        <v>128</v>
      </c>
      <c r="B1739" s="131" t="n">
        <v>53100000</v>
      </c>
      <c r="C1739" s="132" t="s">
        <v>2741</v>
      </c>
      <c r="D1739" s="133" t="n">
        <v>1792767.44</v>
      </c>
      <c r="E1739" s="133" t="n">
        <v>0</v>
      </c>
      <c r="F1739" s="133" t="n">
        <v>1792767.44</v>
      </c>
    </row>
    <row r="1740" customFormat="false" ht="17.25" hidden="false" customHeight="true" outlineLevel="0" collapsed="false">
      <c r="A1740" s="130" t="s">
        <v>128</v>
      </c>
      <c r="B1740" s="131" t="n">
        <v>60600000</v>
      </c>
      <c r="C1740" s="132" t="s">
        <v>354</v>
      </c>
      <c r="D1740" s="133" t="n">
        <v>29432537.46</v>
      </c>
      <c r="E1740" s="133" t="n">
        <v>0</v>
      </c>
      <c r="F1740" s="133" t="n">
        <v>29432537.46</v>
      </c>
    </row>
    <row r="1741" customFormat="false" ht="17.25" hidden="false" customHeight="true" outlineLevel="0" collapsed="false">
      <c r="A1741" s="130" t="s">
        <v>128</v>
      </c>
      <c r="B1741" s="131" t="n">
        <v>60800000</v>
      </c>
      <c r="C1741" s="132" t="s">
        <v>368</v>
      </c>
      <c r="D1741" s="133" t="n">
        <v>21688536.06</v>
      </c>
      <c r="E1741" s="133" t="n">
        <v>0</v>
      </c>
      <c r="F1741" s="133" t="n">
        <v>21688536.06</v>
      </c>
    </row>
    <row r="1742" customFormat="false" ht="17.25" hidden="false" customHeight="true" outlineLevel="0" collapsed="false">
      <c r="A1742" s="130" t="s">
        <v>128</v>
      </c>
      <c r="B1742" s="131" t="n">
        <v>61300000</v>
      </c>
      <c r="C1742" s="132" t="s">
        <v>717</v>
      </c>
      <c r="D1742" s="133" t="n">
        <v>240000</v>
      </c>
      <c r="E1742" s="133" t="n">
        <v>0</v>
      </c>
      <c r="F1742" s="133" t="n">
        <v>240000</v>
      </c>
    </row>
    <row r="1743" customFormat="false" ht="17.25" hidden="false" customHeight="true" outlineLevel="0" collapsed="false">
      <c r="A1743" s="130" t="s">
        <v>128</v>
      </c>
      <c r="B1743" s="131" t="n">
        <v>61500000</v>
      </c>
      <c r="C1743" s="132" t="s">
        <v>387</v>
      </c>
      <c r="D1743" s="133" t="n">
        <v>28656352.21</v>
      </c>
      <c r="E1743" s="133" t="n">
        <v>0</v>
      </c>
      <c r="F1743" s="133" t="n">
        <v>28656352.21</v>
      </c>
    </row>
    <row r="1744" customFormat="false" ht="17.25" hidden="false" customHeight="true" outlineLevel="0" collapsed="false">
      <c r="A1744" s="130" t="s">
        <v>128</v>
      </c>
      <c r="B1744" s="131" t="n">
        <v>61600000</v>
      </c>
      <c r="C1744" s="132" t="s">
        <v>395</v>
      </c>
      <c r="D1744" s="133" t="n">
        <v>17159658.57</v>
      </c>
      <c r="E1744" s="133" t="n">
        <v>0</v>
      </c>
      <c r="F1744" s="133" t="n">
        <v>17159658.57</v>
      </c>
    </row>
    <row r="1745" customFormat="false" ht="17.25" hidden="false" customHeight="true" outlineLevel="0" collapsed="false">
      <c r="A1745" s="130" t="s">
        <v>128</v>
      </c>
      <c r="B1745" s="131" t="n">
        <v>61800000</v>
      </c>
      <c r="C1745" s="132" t="s">
        <v>158</v>
      </c>
      <c r="D1745" s="133" t="n">
        <v>105000</v>
      </c>
      <c r="E1745" s="133" t="n">
        <v>0</v>
      </c>
      <c r="F1745" s="133" t="n">
        <v>105000</v>
      </c>
    </row>
    <row r="1746" customFormat="false" ht="17.25" hidden="false" customHeight="true" outlineLevel="0" collapsed="false">
      <c r="A1746" s="130" t="s">
        <v>128</v>
      </c>
      <c r="B1746" s="131" t="n">
        <v>62100000</v>
      </c>
      <c r="C1746" s="132" t="s">
        <v>400</v>
      </c>
      <c r="D1746" s="133" t="n">
        <v>46785000</v>
      </c>
      <c r="E1746" s="133" t="n">
        <v>0</v>
      </c>
      <c r="F1746" s="133" t="n">
        <v>46785000</v>
      </c>
    </row>
    <row r="1747" customFormat="false" ht="17.25" hidden="false" customHeight="true" outlineLevel="0" collapsed="false">
      <c r="A1747" s="130" t="s">
        <v>128</v>
      </c>
      <c r="B1747" s="131" t="n">
        <v>62200000</v>
      </c>
      <c r="C1747" s="132" t="s">
        <v>403</v>
      </c>
      <c r="D1747" s="133" t="n">
        <v>3275000</v>
      </c>
      <c r="E1747" s="133" t="n">
        <v>0</v>
      </c>
      <c r="F1747" s="133" t="n">
        <v>3275000</v>
      </c>
    </row>
    <row r="1748" customFormat="false" ht="17.25" hidden="false" customHeight="true" outlineLevel="0" collapsed="false">
      <c r="A1748" s="130" t="s">
        <v>128</v>
      </c>
      <c r="B1748" s="131" t="n">
        <v>62300000</v>
      </c>
      <c r="C1748" s="132" t="s">
        <v>165</v>
      </c>
      <c r="D1748" s="133" t="n">
        <v>3647000</v>
      </c>
      <c r="E1748" s="133" t="n">
        <v>0</v>
      </c>
      <c r="F1748" s="133" t="n">
        <v>3647000</v>
      </c>
    </row>
    <row r="1749" customFormat="false" ht="17.25" hidden="false" customHeight="true" outlineLevel="0" collapsed="false">
      <c r="A1749" s="130" t="s">
        <v>128</v>
      </c>
      <c r="B1749" s="131" t="n">
        <v>62401000</v>
      </c>
      <c r="C1749" s="132" t="s">
        <v>411</v>
      </c>
      <c r="D1749" s="133" t="n">
        <v>50000</v>
      </c>
      <c r="E1749" s="133" t="n">
        <v>0</v>
      </c>
      <c r="F1749" s="133" t="n">
        <v>50000</v>
      </c>
    </row>
    <row r="1750" customFormat="false" ht="17.25" hidden="false" customHeight="true" outlineLevel="0" collapsed="false">
      <c r="A1750" s="130" t="s">
        <v>128</v>
      </c>
      <c r="B1750" s="131" t="n">
        <v>62501000</v>
      </c>
      <c r="C1750" s="132" t="s">
        <v>169</v>
      </c>
      <c r="D1750" s="133" t="n">
        <v>414000</v>
      </c>
      <c r="E1750" s="133" t="n">
        <v>0</v>
      </c>
      <c r="F1750" s="133" t="n">
        <v>414000</v>
      </c>
    </row>
    <row r="1751" customFormat="false" ht="17.25" hidden="false" customHeight="true" outlineLevel="0" collapsed="false">
      <c r="A1751" s="130" t="s">
        <v>128</v>
      </c>
      <c r="B1751" s="131" t="n">
        <v>62601000</v>
      </c>
      <c r="C1751" s="132" t="s">
        <v>418</v>
      </c>
      <c r="D1751" s="133" t="n">
        <v>3203675.56</v>
      </c>
      <c r="E1751" s="133" t="n">
        <v>0</v>
      </c>
      <c r="F1751" s="133" t="n">
        <v>3203675.56</v>
      </c>
    </row>
    <row r="1752" customFormat="false" ht="17.25" hidden="false" customHeight="true" outlineLevel="0" collapsed="false">
      <c r="A1752" s="130" t="s">
        <v>128</v>
      </c>
      <c r="B1752" s="131" t="n">
        <v>62701000</v>
      </c>
      <c r="C1752" s="132" t="s">
        <v>181</v>
      </c>
      <c r="D1752" s="133" t="n">
        <v>3274239.77</v>
      </c>
      <c r="E1752" s="133" t="n">
        <v>0</v>
      </c>
      <c r="F1752" s="133" t="n">
        <v>3274239.77</v>
      </c>
    </row>
    <row r="1753" customFormat="false" ht="17.25" hidden="false" customHeight="true" outlineLevel="0" collapsed="false">
      <c r="A1753" s="130" t="s">
        <v>128</v>
      </c>
      <c r="B1753" s="131" t="n">
        <v>63501000</v>
      </c>
      <c r="C1753" s="132" t="s">
        <v>443</v>
      </c>
      <c r="D1753" s="133" t="n">
        <v>17000</v>
      </c>
      <c r="E1753" s="133" t="n">
        <v>0</v>
      </c>
      <c r="F1753" s="133" t="n">
        <v>17000</v>
      </c>
    </row>
    <row r="1754" customFormat="false" ht="17.25" hidden="false" customHeight="true" outlineLevel="0" collapsed="false">
      <c r="A1754" s="130" t="s">
        <v>128</v>
      </c>
      <c r="B1754" s="131" t="n">
        <v>63504000</v>
      </c>
      <c r="C1754" s="132" t="s">
        <v>450</v>
      </c>
      <c r="D1754" s="133" t="n">
        <v>6000</v>
      </c>
      <c r="E1754" s="133" t="n">
        <v>0</v>
      </c>
      <c r="F1754" s="133" t="n">
        <v>6000</v>
      </c>
    </row>
    <row r="1755" customFormat="false" ht="17.25" hidden="false" customHeight="true" outlineLevel="0" collapsed="false">
      <c r="A1755" s="130" t="s">
        <v>128</v>
      </c>
      <c r="B1755" s="131" t="n">
        <v>63506000</v>
      </c>
      <c r="C1755" s="132" t="s">
        <v>452</v>
      </c>
      <c r="D1755" s="133" t="n">
        <v>2000</v>
      </c>
      <c r="E1755" s="133" t="n">
        <v>0</v>
      </c>
      <c r="F1755" s="133" t="n">
        <v>2000</v>
      </c>
    </row>
    <row r="1756" customFormat="false" ht="17.25" hidden="false" customHeight="true" outlineLevel="0" collapsed="false">
      <c r="A1756" s="130" t="s">
        <v>128</v>
      </c>
      <c r="B1756" s="131" t="n">
        <v>64101000</v>
      </c>
      <c r="C1756" s="132" t="s">
        <v>190</v>
      </c>
      <c r="D1756" s="133" t="n">
        <v>42245650.16</v>
      </c>
      <c r="E1756" s="133" t="n">
        <v>0</v>
      </c>
      <c r="F1756" s="133" t="n">
        <v>42245650.16</v>
      </c>
    </row>
    <row r="1757" customFormat="false" ht="17.25" hidden="false" customHeight="true" outlineLevel="0" collapsed="false">
      <c r="A1757" s="130" t="s">
        <v>128</v>
      </c>
      <c r="B1757" s="131" t="n">
        <v>64501000</v>
      </c>
      <c r="C1757" s="132" t="s">
        <v>461</v>
      </c>
      <c r="D1757" s="133" t="n">
        <v>7305325.93</v>
      </c>
      <c r="E1757" s="133" t="n">
        <v>0</v>
      </c>
      <c r="F1757" s="133" t="n">
        <v>7305325.93</v>
      </c>
    </row>
    <row r="1758" customFormat="false" ht="17.25" hidden="false" customHeight="true" outlineLevel="0" collapsed="false">
      <c r="A1758" s="130" t="s">
        <v>128</v>
      </c>
      <c r="B1758" s="131" t="n">
        <v>64801000</v>
      </c>
      <c r="C1758" s="132" t="s">
        <v>534</v>
      </c>
      <c r="D1758" s="133" t="n">
        <v>162500</v>
      </c>
      <c r="E1758" s="133" t="n">
        <v>0</v>
      </c>
      <c r="F1758" s="133" t="n">
        <v>162500</v>
      </c>
    </row>
    <row r="1759" customFormat="false" ht="17.25" hidden="false" customHeight="true" outlineLevel="0" collapsed="false">
      <c r="A1759" s="130" t="s">
        <v>128</v>
      </c>
      <c r="B1759" s="131" t="n">
        <v>65100000</v>
      </c>
      <c r="C1759" s="132" t="s">
        <v>202</v>
      </c>
      <c r="D1759" s="133" t="n">
        <v>4231344.35</v>
      </c>
      <c r="E1759" s="133" t="n">
        <v>0</v>
      </c>
      <c r="F1759" s="133" t="n">
        <v>4231344.35</v>
      </c>
    </row>
    <row r="1760" customFormat="false" ht="17.25" hidden="false" customHeight="true" outlineLevel="0" collapsed="false">
      <c r="A1760" s="130" t="s">
        <v>128</v>
      </c>
      <c r="B1760" s="131" t="n">
        <v>65602000</v>
      </c>
      <c r="C1760" s="132" t="s">
        <v>203</v>
      </c>
      <c r="D1760" s="133" t="n">
        <v>50000</v>
      </c>
      <c r="E1760" s="133" t="n">
        <v>0</v>
      </c>
      <c r="F1760" s="133" t="n">
        <v>50000</v>
      </c>
    </row>
    <row r="1761" customFormat="false" ht="17.25" hidden="false" customHeight="true" outlineLevel="0" collapsed="false">
      <c r="A1761" s="130" t="s">
        <v>128</v>
      </c>
      <c r="B1761" s="131" t="n">
        <v>65700000</v>
      </c>
      <c r="C1761" s="132" t="s">
        <v>746</v>
      </c>
      <c r="D1761" s="133" t="n">
        <v>1132142.39</v>
      </c>
      <c r="E1761" s="133" t="n">
        <v>0</v>
      </c>
      <c r="F1761" s="133" t="n">
        <v>1132142.39</v>
      </c>
    </row>
    <row r="1762" customFormat="false" ht="17.25" hidden="false" customHeight="true" outlineLevel="0" collapsed="false">
      <c r="A1762" s="130" t="s">
        <v>128</v>
      </c>
      <c r="B1762" s="131" t="n">
        <v>66100000</v>
      </c>
      <c r="C1762" s="132" t="s">
        <v>478</v>
      </c>
      <c r="D1762" s="133" t="n">
        <v>128839930.68</v>
      </c>
      <c r="E1762" s="133" t="n">
        <v>0</v>
      </c>
      <c r="F1762" s="133" t="n">
        <v>128839930.68</v>
      </c>
    </row>
    <row r="1763" customFormat="false" ht="17.25" hidden="false" customHeight="true" outlineLevel="0" collapsed="false">
      <c r="A1763" s="130" t="s">
        <v>128</v>
      </c>
      <c r="B1763" s="131" t="n">
        <v>66600000</v>
      </c>
      <c r="C1763" s="132" t="s">
        <v>206</v>
      </c>
      <c r="D1763" s="133" t="n">
        <v>1455588.65</v>
      </c>
      <c r="E1763" s="133" t="n">
        <v>0</v>
      </c>
      <c r="F1763" s="133" t="n">
        <v>1455588.65</v>
      </c>
    </row>
    <row r="1764" customFormat="false" ht="17.25" hidden="false" customHeight="true" outlineLevel="0" collapsed="false">
      <c r="A1764" s="130" t="s">
        <v>128</v>
      </c>
      <c r="B1764" s="131" t="n">
        <v>68112000</v>
      </c>
      <c r="C1764" s="132" t="s">
        <v>489</v>
      </c>
      <c r="D1764" s="133" t="n">
        <v>314552540.79</v>
      </c>
      <c r="E1764" s="133" t="n">
        <v>0</v>
      </c>
      <c r="F1764" s="133" t="n">
        <v>314552540.79</v>
      </c>
    </row>
    <row r="1765" customFormat="false" ht="17.25" hidden="false" customHeight="true" outlineLevel="0" collapsed="false">
      <c r="A1765" s="130" t="s">
        <v>128</v>
      </c>
      <c r="B1765" s="131" t="n">
        <v>70600000</v>
      </c>
      <c r="C1765" s="132" t="s">
        <v>499</v>
      </c>
      <c r="D1765" s="133" t="n">
        <v>0</v>
      </c>
      <c r="E1765" s="133" t="n">
        <v>1029354425.46</v>
      </c>
      <c r="F1765" s="133" t="n">
        <v>-1029354425.46</v>
      </c>
    </row>
    <row r="1766" customFormat="false" ht="17.25" hidden="false" customHeight="true" outlineLevel="0" collapsed="false">
      <c r="A1766" s="130" t="s">
        <v>128</v>
      </c>
      <c r="B1766" s="131" t="n">
        <v>70800000</v>
      </c>
      <c r="C1766" s="132" t="s">
        <v>500</v>
      </c>
      <c r="D1766" s="133" t="n">
        <v>0</v>
      </c>
      <c r="E1766" s="133" t="n">
        <v>76264284.72</v>
      </c>
      <c r="F1766" s="133" t="n">
        <v>-76264284.72</v>
      </c>
    </row>
    <row r="1767" customFormat="false" ht="17.25" hidden="false" customHeight="true" outlineLevel="0" collapsed="false">
      <c r="A1767" s="130" t="s">
        <v>128</v>
      </c>
      <c r="B1767" s="131" t="n">
        <v>75800000</v>
      </c>
      <c r="C1767" s="132" t="s">
        <v>211</v>
      </c>
      <c r="D1767" s="133" t="n">
        <v>0</v>
      </c>
      <c r="E1767" s="133" t="n">
        <v>36363764.15</v>
      </c>
      <c r="F1767" s="133" t="n">
        <v>-36363764.15</v>
      </c>
    </row>
    <row r="1768" customFormat="false" ht="17.25" hidden="false" customHeight="true" outlineLevel="0" collapsed="false">
      <c r="A1768" s="130" t="s">
        <v>112</v>
      </c>
      <c r="B1768" s="131" t="n">
        <v>10100000</v>
      </c>
      <c r="C1768" s="132" t="s">
        <v>1</v>
      </c>
      <c r="D1768" s="133" t="n">
        <v>0</v>
      </c>
      <c r="E1768" s="133" t="n">
        <v>2000000</v>
      </c>
      <c r="F1768" s="133" t="n">
        <v>-2000000</v>
      </c>
    </row>
    <row r="1769" customFormat="false" ht="17.25" hidden="false" customHeight="true" outlineLevel="0" collapsed="false">
      <c r="A1769" s="130" t="s">
        <v>112</v>
      </c>
      <c r="B1769" s="131" t="n">
        <v>10610000</v>
      </c>
      <c r="C1769" s="132" t="s">
        <v>214</v>
      </c>
      <c r="D1769" s="133" t="n">
        <v>0</v>
      </c>
      <c r="E1769" s="133" t="n">
        <v>200000</v>
      </c>
      <c r="F1769" s="133" t="n">
        <v>-200000</v>
      </c>
    </row>
    <row r="1770" customFormat="false" ht="17.25" hidden="false" customHeight="true" outlineLevel="0" collapsed="false">
      <c r="A1770" s="130" t="s">
        <v>112</v>
      </c>
      <c r="B1770" s="131" t="n">
        <v>11000000</v>
      </c>
      <c r="C1770" s="132" t="s">
        <v>215</v>
      </c>
      <c r="D1770" s="133" t="n">
        <v>0</v>
      </c>
      <c r="E1770" s="133" t="n">
        <v>7953452051.49</v>
      </c>
      <c r="F1770" s="133" t="n">
        <v>-7953452051.49</v>
      </c>
    </row>
    <row r="1771" customFormat="false" ht="17.25" hidden="false" customHeight="true" outlineLevel="0" collapsed="false">
      <c r="A1771" s="130" t="s">
        <v>112</v>
      </c>
      <c r="B1771" s="131" t="n">
        <v>16200000</v>
      </c>
      <c r="C1771" s="132" t="s">
        <v>220</v>
      </c>
      <c r="D1771" s="133" t="n">
        <v>0</v>
      </c>
      <c r="E1771" s="133" t="n">
        <v>335402528.63</v>
      </c>
      <c r="F1771" s="133" t="n">
        <v>-335402528.63</v>
      </c>
    </row>
    <row r="1772" customFormat="false" ht="17.25" hidden="false" customHeight="true" outlineLevel="0" collapsed="false">
      <c r="A1772" s="130" t="s">
        <v>112</v>
      </c>
      <c r="B1772" s="131" t="n">
        <v>16440000</v>
      </c>
      <c r="C1772" s="132" t="s">
        <v>1079</v>
      </c>
      <c r="D1772" s="133" t="n">
        <v>0</v>
      </c>
      <c r="E1772" s="133" t="n">
        <v>476888512.6</v>
      </c>
      <c r="F1772" s="133" t="n">
        <v>-476888512.6</v>
      </c>
    </row>
    <row r="1773" customFormat="false" ht="17.25" hidden="false" customHeight="true" outlineLevel="0" collapsed="false">
      <c r="A1773" s="130" t="s">
        <v>112</v>
      </c>
      <c r="B1773" s="131" t="n">
        <v>20400000</v>
      </c>
      <c r="C1773" s="132" t="s">
        <v>5</v>
      </c>
      <c r="D1773" s="133" t="n">
        <v>4832320.36</v>
      </c>
      <c r="E1773" s="133" t="n">
        <v>0</v>
      </c>
      <c r="F1773" s="133" t="n">
        <v>4832320.36</v>
      </c>
    </row>
    <row r="1774" customFormat="false" ht="17.25" hidden="false" customHeight="true" outlineLevel="0" collapsed="false">
      <c r="A1774" s="130" t="s">
        <v>112</v>
      </c>
      <c r="B1774" s="131" t="n">
        <v>21100000</v>
      </c>
      <c r="C1774" s="132" t="s">
        <v>224</v>
      </c>
      <c r="D1774" s="133" t="n">
        <v>87050320</v>
      </c>
      <c r="E1774" s="133" t="n">
        <v>0</v>
      </c>
      <c r="F1774" s="133" t="n">
        <v>87050320</v>
      </c>
    </row>
    <row r="1775" customFormat="false" ht="17.25" hidden="false" customHeight="true" outlineLevel="0" collapsed="false">
      <c r="A1775" s="130" t="s">
        <v>112</v>
      </c>
      <c r="B1775" s="131" t="n">
        <v>21300000</v>
      </c>
      <c r="C1775" s="132" t="s">
        <v>226</v>
      </c>
      <c r="D1775" s="133" t="n">
        <v>822334857.88</v>
      </c>
      <c r="E1775" s="133" t="n">
        <v>0</v>
      </c>
      <c r="F1775" s="133" t="n">
        <v>822334857.88</v>
      </c>
    </row>
    <row r="1776" customFormat="false" ht="17.25" hidden="false" customHeight="true" outlineLevel="0" collapsed="false">
      <c r="A1776" s="130" t="s">
        <v>112</v>
      </c>
      <c r="B1776" s="131" t="n">
        <v>21510000</v>
      </c>
      <c r="C1776" s="132" t="s">
        <v>1673</v>
      </c>
      <c r="D1776" s="133" t="n">
        <v>5091494603.77</v>
      </c>
      <c r="E1776" s="133" t="n">
        <v>0</v>
      </c>
      <c r="F1776" s="133" t="n">
        <v>5091494603.77</v>
      </c>
    </row>
    <row r="1777" customFormat="false" ht="17.25" hidden="false" customHeight="true" outlineLevel="0" collapsed="false">
      <c r="A1777" s="130" t="s">
        <v>112</v>
      </c>
      <c r="B1777" s="131" t="n">
        <v>21530000</v>
      </c>
      <c r="C1777" s="132" t="s">
        <v>1674</v>
      </c>
      <c r="D1777" s="133" t="n">
        <v>5663936126.71709</v>
      </c>
      <c r="E1777" s="133" t="n">
        <v>0</v>
      </c>
      <c r="F1777" s="133" t="n">
        <v>5663936126.71709</v>
      </c>
    </row>
    <row r="1778" customFormat="false" ht="17.25" hidden="false" customHeight="true" outlineLevel="0" collapsed="false">
      <c r="A1778" s="130" t="s">
        <v>112</v>
      </c>
      <c r="B1778" s="131" t="n">
        <v>21850000</v>
      </c>
      <c r="C1778" s="132" t="s">
        <v>3025</v>
      </c>
      <c r="D1778" s="133" t="n">
        <v>19538125</v>
      </c>
      <c r="E1778" s="133" t="n">
        <v>0</v>
      </c>
      <c r="F1778" s="133" t="n">
        <v>19538125</v>
      </c>
    </row>
    <row r="1779" customFormat="false" ht="17.25" hidden="false" customHeight="true" outlineLevel="0" collapsed="false">
      <c r="A1779" s="130" t="s">
        <v>112</v>
      </c>
      <c r="B1779" s="131" t="n">
        <v>21830000</v>
      </c>
      <c r="C1779" s="132" t="s">
        <v>11</v>
      </c>
      <c r="D1779" s="133" t="n">
        <v>945406539</v>
      </c>
      <c r="E1779" s="133" t="n">
        <v>0</v>
      </c>
      <c r="F1779" s="133" t="n">
        <v>945406539</v>
      </c>
    </row>
    <row r="1780" customFormat="false" ht="17.25" hidden="false" customHeight="true" outlineLevel="0" collapsed="false">
      <c r="A1780" s="130" t="s">
        <v>112</v>
      </c>
      <c r="B1780" s="131" t="n">
        <v>21200000</v>
      </c>
      <c r="C1780" s="132" t="s">
        <v>225</v>
      </c>
      <c r="D1780" s="133" t="n">
        <v>5757579</v>
      </c>
      <c r="E1780" s="133" t="n">
        <v>0</v>
      </c>
      <c r="F1780" s="133" t="n">
        <v>5757579</v>
      </c>
    </row>
    <row r="1781" customFormat="false" ht="17.25" hidden="false" customHeight="true" outlineLevel="0" collapsed="false">
      <c r="A1781" s="130" t="s">
        <v>112</v>
      </c>
      <c r="B1781" s="131" t="n">
        <v>21310000</v>
      </c>
      <c r="C1781" s="132" t="s">
        <v>3036</v>
      </c>
      <c r="D1781" s="133" t="n">
        <v>163895301.42</v>
      </c>
      <c r="E1781" s="133" t="n">
        <v>0</v>
      </c>
      <c r="F1781" s="133" t="n">
        <v>163895301.42</v>
      </c>
    </row>
    <row r="1782" customFormat="false" ht="17.25" hidden="false" customHeight="true" outlineLevel="0" collapsed="false">
      <c r="A1782" s="130" t="s">
        <v>112</v>
      </c>
      <c r="B1782" s="131" t="n">
        <v>21500000</v>
      </c>
      <c r="C1782" s="132" t="s">
        <v>227</v>
      </c>
      <c r="D1782" s="133" t="n">
        <v>1389830437.52291</v>
      </c>
      <c r="E1782" s="133" t="n">
        <v>0</v>
      </c>
      <c r="F1782" s="133" t="n">
        <v>1389830437.52291</v>
      </c>
    </row>
    <row r="1783" customFormat="false" ht="17.25" hidden="false" customHeight="true" outlineLevel="0" collapsed="false">
      <c r="A1783" s="130" t="s">
        <v>112</v>
      </c>
      <c r="B1783" s="131" t="n">
        <v>21520000</v>
      </c>
      <c r="C1783" s="132" t="s">
        <v>230</v>
      </c>
      <c r="D1783" s="133" t="n">
        <v>838704995.66</v>
      </c>
      <c r="E1783" s="133" t="n">
        <v>0</v>
      </c>
      <c r="F1783" s="133" t="n">
        <v>838704995.66</v>
      </c>
    </row>
    <row r="1784" customFormat="false" ht="17.25" hidden="false" customHeight="true" outlineLevel="0" collapsed="false">
      <c r="A1784" s="130" t="s">
        <v>112</v>
      </c>
      <c r="B1784" s="131" t="n">
        <v>21800000</v>
      </c>
      <c r="C1784" s="132" t="s">
        <v>8</v>
      </c>
      <c r="D1784" s="133" t="n">
        <v>30223951.08</v>
      </c>
      <c r="E1784" s="133" t="n">
        <v>0</v>
      </c>
      <c r="F1784" s="133" t="n">
        <v>30223951.08</v>
      </c>
    </row>
    <row r="1785" customFormat="false" ht="17.25" hidden="false" customHeight="true" outlineLevel="0" collapsed="false">
      <c r="A1785" s="130" t="s">
        <v>112</v>
      </c>
      <c r="B1785" s="131" t="n">
        <v>21820000</v>
      </c>
      <c r="C1785" s="132" t="s">
        <v>10</v>
      </c>
      <c r="D1785" s="133" t="n">
        <v>8826515.91</v>
      </c>
      <c r="E1785" s="133" t="n">
        <v>0</v>
      </c>
      <c r="F1785" s="133" t="n">
        <v>8826515.91</v>
      </c>
    </row>
    <row r="1786" customFormat="false" ht="17.25" hidden="false" customHeight="true" outlineLevel="0" collapsed="false">
      <c r="A1786" s="130" t="s">
        <v>112</v>
      </c>
      <c r="B1786" s="131" t="n">
        <v>21840000</v>
      </c>
      <c r="C1786" s="132" t="s">
        <v>12</v>
      </c>
      <c r="D1786" s="133" t="n">
        <v>40576863.09</v>
      </c>
      <c r="E1786" s="133" t="n">
        <v>0</v>
      </c>
      <c r="F1786" s="133" t="n">
        <v>40576863.09</v>
      </c>
    </row>
    <row r="1787" customFormat="false" ht="17.25" hidden="false" customHeight="true" outlineLevel="0" collapsed="false">
      <c r="A1787" s="130" t="s">
        <v>112</v>
      </c>
      <c r="B1787" s="131" t="n">
        <v>21810000</v>
      </c>
      <c r="C1787" s="132" t="s">
        <v>1691</v>
      </c>
      <c r="D1787" s="133" t="n">
        <v>376945574.46</v>
      </c>
      <c r="E1787" s="133" t="n">
        <v>0</v>
      </c>
      <c r="F1787" s="133" t="n">
        <v>376945574.46</v>
      </c>
    </row>
    <row r="1788" customFormat="false" ht="17.25" hidden="false" customHeight="true" outlineLevel="0" collapsed="false">
      <c r="A1788" s="130" t="s">
        <v>112</v>
      </c>
      <c r="B1788" s="131" t="n">
        <v>23000000</v>
      </c>
      <c r="C1788" s="132" t="s">
        <v>240</v>
      </c>
      <c r="D1788" s="133" t="n">
        <v>0</v>
      </c>
      <c r="E1788" s="133" t="n">
        <v>1000000</v>
      </c>
      <c r="F1788" s="133" t="n">
        <v>-1000000</v>
      </c>
    </row>
    <row r="1789" customFormat="false" ht="17.25" hidden="false" customHeight="true" outlineLevel="0" collapsed="false">
      <c r="A1789" s="130" t="s">
        <v>112</v>
      </c>
      <c r="B1789" s="131" t="n">
        <v>23130000</v>
      </c>
      <c r="C1789" s="132" t="s">
        <v>2081</v>
      </c>
      <c r="D1789" s="133" t="n">
        <v>835796716.75</v>
      </c>
      <c r="E1789" s="133" t="n">
        <v>0</v>
      </c>
      <c r="F1789" s="133" t="n">
        <v>835796716.75</v>
      </c>
    </row>
    <row r="1790" customFormat="false" ht="17.25" hidden="false" customHeight="true" outlineLevel="0" collapsed="false">
      <c r="A1790" s="130" t="s">
        <v>112</v>
      </c>
      <c r="B1790" s="131" t="n">
        <v>23140000</v>
      </c>
      <c r="C1790" s="132" t="s">
        <v>2083</v>
      </c>
      <c r="D1790" s="133" t="n">
        <v>4974366.71</v>
      </c>
      <c r="E1790" s="133" t="n">
        <v>0</v>
      </c>
      <c r="F1790" s="133" t="n">
        <v>4974366.71</v>
      </c>
    </row>
    <row r="1791" customFormat="false" ht="17.25" hidden="false" customHeight="true" outlineLevel="0" collapsed="false">
      <c r="A1791" s="130" t="s">
        <v>112</v>
      </c>
      <c r="B1791" s="131" t="n">
        <v>23160000</v>
      </c>
      <c r="C1791" s="132" t="s">
        <v>3040</v>
      </c>
      <c r="D1791" s="133" t="n">
        <v>1772789630.75</v>
      </c>
      <c r="E1791" s="133" t="n">
        <v>0</v>
      </c>
      <c r="F1791" s="133" t="n">
        <v>1772789630.75</v>
      </c>
    </row>
    <row r="1792" customFormat="false" ht="17.25" hidden="false" customHeight="true" outlineLevel="0" collapsed="false">
      <c r="A1792" s="130" t="s">
        <v>112</v>
      </c>
      <c r="B1792" s="131" t="n">
        <v>23170000</v>
      </c>
      <c r="C1792" s="132" t="s">
        <v>2185</v>
      </c>
      <c r="D1792" s="133" t="n">
        <v>1777436440.66</v>
      </c>
      <c r="E1792" s="133" t="n">
        <v>0</v>
      </c>
      <c r="F1792" s="133" t="n">
        <v>1777436440.66</v>
      </c>
    </row>
    <row r="1793" customFormat="false" ht="17.25" hidden="false" customHeight="true" outlineLevel="0" collapsed="false">
      <c r="A1793" s="130" t="s">
        <v>112</v>
      </c>
      <c r="B1793" s="131" t="n">
        <v>23180000</v>
      </c>
      <c r="C1793" s="132" t="s">
        <v>3043</v>
      </c>
      <c r="D1793" s="133" t="n">
        <v>968043297.19</v>
      </c>
      <c r="E1793" s="133" t="n">
        <v>0</v>
      </c>
      <c r="F1793" s="133" t="n">
        <v>968043297.19</v>
      </c>
    </row>
    <row r="1794" customFormat="false" ht="17.25" hidden="false" customHeight="true" outlineLevel="0" collapsed="false">
      <c r="A1794" s="130" t="s">
        <v>112</v>
      </c>
      <c r="B1794" s="131" t="n">
        <v>23190000</v>
      </c>
      <c r="C1794" s="132" t="s">
        <v>3041</v>
      </c>
      <c r="D1794" s="133" t="n">
        <v>10000</v>
      </c>
      <c r="E1794" s="133" t="n">
        <v>0</v>
      </c>
      <c r="F1794" s="133" t="n">
        <v>10000</v>
      </c>
    </row>
    <row r="1795" customFormat="false" ht="17.25" hidden="false" customHeight="true" outlineLevel="0" collapsed="false">
      <c r="A1795" s="130" t="s">
        <v>112</v>
      </c>
      <c r="B1795" s="131" t="n">
        <v>27500000</v>
      </c>
      <c r="C1795" s="132" t="s">
        <v>14</v>
      </c>
      <c r="D1795" s="133" t="n">
        <v>8350000</v>
      </c>
      <c r="E1795" s="133" t="n">
        <v>0</v>
      </c>
      <c r="F1795" s="133" t="n">
        <v>8350000</v>
      </c>
    </row>
    <row r="1796" customFormat="false" ht="17.25" hidden="false" customHeight="true" outlineLevel="0" collapsed="false">
      <c r="A1796" s="130" t="s">
        <v>112</v>
      </c>
      <c r="B1796" s="131" t="n">
        <v>28040000</v>
      </c>
      <c r="C1796" s="132" t="s">
        <v>239</v>
      </c>
      <c r="D1796" s="133" t="n">
        <v>0</v>
      </c>
      <c r="E1796" s="133" t="n">
        <v>4832320.32</v>
      </c>
      <c r="F1796" s="133" t="n">
        <v>-4832320.32</v>
      </c>
    </row>
    <row r="1797" customFormat="false" ht="17.25" hidden="false" customHeight="true" outlineLevel="0" collapsed="false">
      <c r="A1797" s="130" t="s">
        <v>112</v>
      </c>
      <c r="B1797" s="131" t="n">
        <v>28120000</v>
      </c>
      <c r="C1797" s="132" t="s">
        <v>241</v>
      </c>
      <c r="D1797" s="133" t="n">
        <v>0</v>
      </c>
      <c r="E1797" s="133" t="n">
        <v>2590910.54</v>
      </c>
      <c r="F1797" s="133" t="n">
        <v>-2590910.54</v>
      </c>
    </row>
    <row r="1798" customFormat="false" ht="17.25" hidden="false" customHeight="true" outlineLevel="0" collapsed="false">
      <c r="A1798" s="130" t="s">
        <v>112</v>
      </c>
      <c r="B1798" s="131" t="n">
        <v>28130000</v>
      </c>
      <c r="C1798" s="132" t="s">
        <v>242</v>
      </c>
      <c r="D1798" s="133" t="n">
        <v>0</v>
      </c>
      <c r="E1798" s="133" t="n">
        <v>47969533.33</v>
      </c>
      <c r="F1798" s="133" t="n">
        <v>-47969533.33</v>
      </c>
    </row>
    <row r="1799" customFormat="false" ht="17.25" hidden="false" customHeight="true" outlineLevel="0" collapsed="false">
      <c r="A1799" s="130" t="s">
        <v>112</v>
      </c>
      <c r="B1799" s="131" t="n">
        <v>28131000</v>
      </c>
      <c r="C1799" s="132" t="s">
        <v>3037</v>
      </c>
      <c r="D1799" s="133" t="n">
        <v>0</v>
      </c>
      <c r="E1799" s="133" t="n">
        <v>23055976.92</v>
      </c>
      <c r="F1799" s="133" t="n">
        <v>-23055976.92</v>
      </c>
    </row>
    <row r="1800" customFormat="false" ht="17.25" hidden="false" customHeight="true" outlineLevel="0" collapsed="false">
      <c r="A1800" s="130" t="s">
        <v>112</v>
      </c>
      <c r="B1800" s="131" t="n">
        <v>28150000</v>
      </c>
      <c r="C1800" s="132" t="s">
        <v>243</v>
      </c>
      <c r="D1800" s="133" t="n">
        <v>0</v>
      </c>
      <c r="E1800" s="133" t="n">
        <v>302458258.661</v>
      </c>
      <c r="F1800" s="133" t="n">
        <v>-302458258.661</v>
      </c>
    </row>
    <row r="1801" customFormat="false" ht="17.25" hidden="false" customHeight="true" outlineLevel="0" collapsed="false">
      <c r="A1801" s="130" t="s">
        <v>112</v>
      </c>
      <c r="B1801" s="131" t="n">
        <v>28151000</v>
      </c>
      <c r="C1801" s="132" t="s">
        <v>1687</v>
      </c>
      <c r="D1801" s="133" t="n">
        <v>0</v>
      </c>
      <c r="E1801" s="133" t="n">
        <v>2634487937.53</v>
      </c>
      <c r="F1801" s="133" t="n">
        <v>-2634487937.53</v>
      </c>
    </row>
    <row r="1802" customFormat="false" ht="17.25" hidden="false" customHeight="true" outlineLevel="0" collapsed="false">
      <c r="A1802" s="130" t="s">
        <v>112</v>
      </c>
      <c r="B1802" s="131" t="n">
        <v>28152000</v>
      </c>
      <c r="C1802" s="132" t="s">
        <v>584</v>
      </c>
      <c r="D1802" s="133" t="n">
        <v>0</v>
      </c>
      <c r="E1802" s="133" t="n">
        <v>359591169.91</v>
      </c>
      <c r="F1802" s="133" t="n">
        <v>-359591169.91</v>
      </c>
    </row>
    <row r="1803" customFormat="false" ht="17.25" hidden="false" customHeight="true" outlineLevel="0" collapsed="false">
      <c r="A1803" s="130" t="s">
        <v>112</v>
      </c>
      <c r="B1803" s="131" t="n">
        <v>28153000</v>
      </c>
      <c r="C1803" s="132" t="s">
        <v>1688</v>
      </c>
      <c r="D1803" s="133" t="n">
        <v>0</v>
      </c>
      <c r="E1803" s="133" t="n">
        <v>2111463764.739</v>
      </c>
      <c r="F1803" s="133" t="n">
        <v>-2111463764.739</v>
      </c>
    </row>
    <row r="1804" customFormat="false" ht="17.25" hidden="false" customHeight="true" outlineLevel="0" collapsed="false">
      <c r="A1804" s="130" t="s">
        <v>112</v>
      </c>
      <c r="B1804" s="131" t="n">
        <v>28180000</v>
      </c>
      <c r="C1804" s="132" t="s">
        <v>1691</v>
      </c>
      <c r="D1804" s="133" t="n">
        <v>0</v>
      </c>
      <c r="E1804" s="133" t="n">
        <v>3729331.49</v>
      </c>
      <c r="F1804" s="133" t="n">
        <v>-3729331.49</v>
      </c>
    </row>
    <row r="1805" customFormat="false" ht="17.25" hidden="false" customHeight="true" outlineLevel="0" collapsed="false">
      <c r="A1805" s="130" t="s">
        <v>112</v>
      </c>
      <c r="B1805" s="131" t="n">
        <v>28181000</v>
      </c>
      <c r="C1805" s="132" t="s">
        <v>3026</v>
      </c>
      <c r="D1805" s="133" t="n">
        <v>0</v>
      </c>
      <c r="E1805" s="133" t="n">
        <v>194167028.67</v>
      </c>
      <c r="F1805" s="133" t="n">
        <v>-194167028.67</v>
      </c>
    </row>
    <row r="1806" customFormat="false" ht="17.25" hidden="false" customHeight="true" outlineLevel="0" collapsed="false">
      <c r="A1806" s="130" t="s">
        <v>112</v>
      </c>
      <c r="B1806" s="131" t="n">
        <v>28182000</v>
      </c>
      <c r="C1806" s="132" t="s">
        <v>17</v>
      </c>
      <c r="D1806" s="133" t="n">
        <v>0</v>
      </c>
      <c r="E1806" s="133" t="n">
        <v>3681091.85</v>
      </c>
      <c r="F1806" s="133" t="n">
        <v>-3681091.85</v>
      </c>
    </row>
    <row r="1807" customFormat="false" ht="17.25" hidden="false" customHeight="true" outlineLevel="0" collapsed="false">
      <c r="A1807" s="130" t="s">
        <v>112</v>
      </c>
      <c r="B1807" s="131" t="n">
        <v>28183000</v>
      </c>
      <c r="C1807" s="132" t="s">
        <v>18</v>
      </c>
      <c r="D1807" s="133" t="n">
        <v>0</v>
      </c>
      <c r="E1807" s="133" t="n">
        <v>883359446.61</v>
      </c>
      <c r="F1807" s="133" t="n">
        <v>-883359446.61</v>
      </c>
    </row>
    <row r="1808" customFormat="false" ht="17.25" hidden="false" customHeight="true" outlineLevel="0" collapsed="false">
      <c r="A1808" s="130" t="s">
        <v>112</v>
      </c>
      <c r="B1808" s="131" t="n">
        <v>28184000</v>
      </c>
      <c r="C1808" s="132" t="s">
        <v>19</v>
      </c>
      <c r="D1808" s="133" t="n">
        <v>0</v>
      </c>
      <c r="E1808" s="133" t="n">
        <v>31938088.96</v>
      </c>
      <c r="F1808" s="133" t="n">
        <v>-31938088.96</v>
      </c>
    </row>
    <row r="1809" customFormat="false" ht="17.25" hidden="false" customHeight="true" outlineLevel="0" collapsed="false">
      <c r="A1809" s="130" t="s">
        <v>112</v>
      </c>
      <c r="B1809" s="131" t="n">
        <v>28185000</v>
      </c>
      <c r="C1809" s="132" t="s">
        <v>2489</v>
      </c>
      <c r="D1809" s="133" t="n">
        <v>0</v>
      </c>
      <c r="E1809" s="133" t="n">
        <v>3724808</v>
      </c>
      <c r="F1809" s="133" t="n">
        <v>-3724808</v>
      </c>
    </row>
    <row r="1810" customFormat="false" ht="17.25" hidden="false" customHeight="true" outlineLevel="0" collapsed="false">
      <c r="A1810" s="130" t="s">
        <v>108</v>
      </c>
      <c r="B1810" s="131" t="n">
        <v>37100000</v>
      </c>
      <c r="C1810" s="132" t="s">
        <v>593</v>
      </c>
      <c r="D1810" s="133" t="n">
        <v>632767015.22</v>
      </c>
      <c r="E1810" s="133" t="n">
        <v>0</v>
      </c>
      <c r="F1810" s="133" t="n">
        <v>632767015.22</v>
      </c>
    </row>
    <row r="1811" customFormat="false" ht="17.25" hidden="false" customHeight="true" outlineLevel="0" collapsed="false">
      <c r="A1811" s="130" t="s">
        <v>112</v>
      </c>
      <c r="B1811" s="131" t="n">
        <v>40100000</v>
      </c>
      <c r="C1811" s="132" t="s">
        <v>21</v>
      </c>
      <c r="D1811" s="133" t="n">
        <v>0</v>
      </c>
      <c r="E1811" s="133" t="n">
        <v>192250492.92</v>
      </c>
      <c r="F1811" s="133" t="n">
        <v>-192250492.92</v>
      </c>
    </row>
    <row r="1812" customFormat="false" ht="17.25" hidden="false" customHeight="true" outlineLevel="0" collapsed="false">
      <c r="A1812" s="130" t="s">
        <v>112</v>
      </c>
      <c r="B1812" s="131" t="n">
        <v>40110000</v>
      </c>
      <c r="C1812" s="132" t="s">
        <v>21</v>
      </c>
      <c r="D1812" s="133" t="n">
        <v>0</v>
      </c>
      <c r="E1812" s="133" t="n">
        <v>658573928.12</v>
      </c>
      <c r="F1812" s="133" t="n">
        <v>-658573928.12</v>
      </c>
    </row>
    <row r="1813" customFormat="false" ht="17.25" hidden="false" customHeight="true" outlineLevel="0" collapsed="false">
      <c r="A1813" s="130" t="s">
        <v>112</v>
      </c>
      <c r="B1813" s="131" t="n">
        <v>40120000</v>
      </c>
      <c r="C1813" s="132" t="s">
        <v>23</v>
      </c>
      <c r="D1813" s="133" t="n">
        <v>0</v>
      </c>
      <c r="E1813" s="133" t="n">
        <v>3095039886.8</v>
      </c>
      <c r="F1813" s="133" t="n">
        <v>-3095039886.8</v>
      </c>
    </row>
    <row r="1814" customFormat="false" ht="17.25" hidden="false" customHeight="true" outlineLevel="0" collapsed="false">
      <c r="A1814" s="130" t="s">
        <v>112</v>
      </c>
      <c r="B1814" s="131" t="n">
        <v>40340000</v>
      </c>
      <c r="C1814" s="132" t="s">
        <v>25</v>
      </c>
      <c r="D1814" s="133" t="n">
        <v>0</v>
      </c>
      <c r="E1814" s="133" t="n">
        <v>1016092290.13</v>
      </c>
      <c r="F1814" s="133" t="n">
        <v>-1016092290.13</v>
      </c>
    </row>
    <row r="1815" customFormat="false" ht="17.25" hidden="false" customHeight="true" outlineLevel="0" collapsed="false">
      <c r="A1815" s="130" t="s">
        <v>112</v>
      </c>
      <c r="B1815" s="131" t="n">
        <v>40400000</v>
      </c>
      <c r="C1815" s="132" t="s">
        <v>257</v>
      </c>
      <c r="D1815" s="133" t="n">
        <v>0</v>
      </c>
      <c r="E1815" s="133" t="n">
        <v>812929023.17</v>
      </c>
      <c r="F1815" s="133" t="n">
        <v>-812929023.17</v>
      </c>
    </row>
    <row r="1816" customFormat="false" ht="17.25" hidden="false" customHeight="true" outlineLevel="0" collapsed="false">
      <c r="A1816" s="130" t="s">
        <v>112</v>
      </c>
      <c r="B1816" s="131" t="n">
        <v>40800000</v>
      </c>
      <c r="C1816" s="132" t="s">
        <v>26</v>
      </c>
      <c r="D1816" s="133" t="n">
        <v>0</v>
      </c>
      <c r="E1816" s="133" t="n">
        <v>96660096</v>
      </c>
      <c r="F1816" s="133" t="n">
        <v>-96660096</v>
      </c>
    </row>
    <row r="1817" customFormat="false" ht="17.25" hidden="false" customHeight="true" outlineLevel="0" collapsed="false">
      <c r="A1817" s="130" t="s">
        <v>112</v>
      </c>
      <c r="B1817" s="131" t="n">
        <v>40900000</v>
      </c>
      <c r="C1817" s="132" t="s">
        <v>27</v>
      </c>
      <c r="D1817" s="133" t="n">
        <v>27341487.16</v>
      </c>
      <c r="E1817" s="133" t="n">
        <v>0</v>
      </c>
      <c r="F1817" s="133" t="n">
        <v>27341487.16</v>
      </c>
    </row>
    <row r="1818" customFormat="false" ht="17.25" hidden="false" customHeight="true" outlineLevel="0" collapsed="false">
      <c r="A1818" s="130" t="s">
        <v>112</v>
      </c>
      <c r="B1818" s="131" t="n">
        <v>41100000</v>
      </c>
      <c r="C1818" s="132" t="s">
        <v>28</v>
      </c>
      <c r="D1818" s="133" t="n">
        <v>4005335267.39</v>
      </c>
      <c r="E1818" s="133" t="n">
        <v>0</v>
      </c>
      <c r="F1818" s="133" t="n">
        <v>4005335267.39</v>
      </c>
    </row>
    <row r="1819" customFormat="false" ht="17.25" hidden="false" customHeight="true" outlineLevel="0" collapsed="false">
      <c r="A1819" s="130" t="s">
        <v>112</v>
      </c>
      <c r="B1819" s="131" t="n">
        <v>41300000</v>
      </c>
      <c r="C1819" s="132" t="s">
        <v>264</v>
      </c>
      <c r="D1819" s="133" t="n">
        <v>9720000</v>
      </c>
      <c r="E1819" s="133" t="n">
        <v>0</v>
      </c>
      <c r="F1819" s="133" t="n">
        <v>9720000</v>
      </c>
    </row>
    <row r="1820" customFormat="false" ht="17.25" hidden="false" customHeight="true" outlineLevel="0" collapsed="false">
      <c r="A1820" s="130" t="s">
        <v>112</v>
      </c>
      <c r="B1820" s="131" t="n">
        <v>41351000</v>
      </c>
      <c r="C1820" s="132" t="s">
        <v>1698</v>
      </c>
      <c r="D1820" s="133" t="n">
        <v>0</v>
      </c>
      <c r="E1820" s="133" t="n">
        <v>0.01</v>
      </c>
      <c r="F1820" s="133" t="n">
        <v>-0.01</v>
      </c>
    </row>
    <row r="1821" customFormat="false" ht="17.25" hidden="false" customHeight="true" outlineLevel="0" collapsed="false">
      <c r="A1821" s="130" t="s">
        <v>112</v>
      </c>
      <c r="B1821" s="131" t="n">
        <v>41600000</v>
      </c>
      <c r="C1821" s="132" t="s">
        <v>265</v>
      </c>
      <c r="D1821" s="133" t="n">
        <v>398418459.63</v>
      </c>
      <c r="E1821" s="133" t="n">
        <v>0</v>
      </c>
      <c r="F1821" s="133" t="n">
        <v>398418459.63</v>
      </c>
    </row>
    <row r="1822" customFormat="false" ht="17.25" hidden="false" customHeight="true" outlineLevel="0" collapsed="false">
      <c r="A1822" s="130" t="s">
        <v>112</v>
      </c>
      <c r="B1822" s="131" t="n">
        <v>41810000</v>
      </c>
      <c r="C1822" s="132" t="s">
        <v>1555</v>
      </c>
      <c r="D1822" s="133" t="n">
        <v>1016332336.99</v>
      </c>
      <c r="E1822" s="133" t="n">
        <v>0</v>
      </c>
      <c r="F1822" s="133" t="n">
        <v>1016332336.99</v>
      </c>
    </row>
    <row r="1823" customFormat="false" ht="17.25" hidden="false" customHeight="true" outlineLevel="0" collapsed="false">
      <c r="A1823" s="130" t="s">
        <v>112</v>
      </c>
      <c r="B1823" s="131" t="n">
        <v>41910000</v>
      </c>
      <c r="C1823" s="132" t="s">
        <v>267</v>
      </c>
      <c r="D1823" s="133" t="n">
        <v>0</v>
      </c>
      <c r="E1823" s="133" t="n">
        <v>241355913.6</v>
      </c>
      <c r="F1823" s="133" t="n">
        <v>-241355913.6</v>
      </c>
    </row>
    <row r="1824" customFormat="false" ht="17.25" hidden="false" customHeight="true" outlineLevel="0" collapsed="false">
      <c r="A1824" s="130" t="s">
        <v>112</v>
      </c>
      <c r="B1824" s="131" t="n">
        <v>42100000</v>
      </c>
      <c r="C1824" s="132" t="s">
        <v>277</v>
      </c>
      <c r="D1824" s="133" t="n">
        <v>882669.27</v>
      </c>
      <c r="E1824" s="133" t="n">
        <v>0</v>
      </c>
      <c r="F1824" s="133" t="n">
        <v>882669.27</v>
      </c>
    </row>
    <row r="1825" customFormat="false" ht="17.25" hidden="false" customHeight="true" outlineLevel="0" collapsed="false">
      <c r="A1825" s="130" t="s">
        <v>112</v>
      </c>
      <c r="B1825" s="131" t="n">
        <v>42110000</v>
      </c>
      <c r="C1825" s="132" t="s">
        <v>30</v>
      </c>
      <c r="D1825" s="133" t="n">
        <v>1341000</v>
      </c>
      <c r="E1825" s="133" t="n">
        <v>0</v>
      </c>
      <c r="F1825" s="133" t="n">
        <v>1341000</v>
      </c>
    </row>
    <row r="1826" customFormat="false" ht="17.25" hidden="false" customHeight="true" outlineLevel="0" collapsed="false">
      <c r="A1826" s="130" t="s">
        <v>112</v>
      </c>
      <c r="B1826" s="131" t="n">
        <v>42500000</v>
      </c>
      <c r="C1826" s="132" t="s">
        <v>32</v>
      </c>
      <c r="D1826" s="133" t="n">
        <v>0</v>
      </c>
      <c r="E1826" s="133" t="n">
        <v>128733.33</v>
      </c>
      <c r="F1826" s="133" t="n">
        <v>-128733.33</v>
      </c>
    </row>
    <row r="1827" customFormat="false" ht="17.25" hidden="false" customHeight="true" outlineLevel="0" collapsed="false">
      <c r="A1827" s="130" t="s">
        <v>112</v>
      </c>
      <c r="B1827" s="131" t="n">
        <v>42510000</v>
      </c>
      <c r="C1827" s="132" t="s">
        <v>31</v>
      </c>
      <c r="D1827" s="133" t="n">
        <v>0</v>
      </c>
      <c r="E1827" s="133" t="n">
        <v>100000</v>
      </c>
      <c r="F1827" s="133" t="n">
        <v>-100000</v>
      </c>
    </row>
    <row r="1828" customFormat="false" ht="17.25" hidden="false" customHeight="true" outlineLevel="0" collapsed="false">
      <c r="A1828" s="130" t="s">
        <v>112</v>
      </c>
      <c r="B1828" s="131" t="n">
        <v>42520000</v>
      </c>
      <c r="C1828" s="132" t="s">
        <v>272</v>
      </c>
      <c r="D1828" s="133" t="n">
        <v>0</v>
      </c>
      <c r="E1828" s="133" t="n">
        <v>332867.01</v>
      </c>
      <c r="F1828" s="133" t="n">
        <v>-332867.01</v>
      </c>
    </row>
    <row r="1829" customFormat="false" ht="17.25" hidden="false" customHeight="true" outlineLevel="0" collapsed="false">
      <c r="A1829" s="130" t="s">
        <v>112</v>
      </c>
      <c r="B1829" s="131" t="n">
        <v>42700000</v>
      </c>
      <c r="C1829" s="132" t="s">
        <v>1700</v>
      </c>
      <c r="D1829" s="133" t="n">
        <v>0</v>
      </c>
      <c r="E1829" s="133" t="n">
        <v>114333</v>
      </c>
      <c r="F1829" s="133" t="n">
        <v>-114333</v>
      </c>
    </row>
    <row r="1830" customFormat="false" ht="17.25" hidden="false" customHeight="true" outlineLevel="0" collapsed="false">
      <c r="A1830" s="130" t="s">
        <v>112</v>
      </c>
      <c r="B1830" s="131" t="n">
        <v>42820000</v>
      </c>
      <c r="C1830" s="132" t="s">
        <v>604</v>
      </c>
      <c r="D1830" s="133" t="n">
        <v>0</v>
      </c>
      <c r="E1830" s="133" t="n">
        <v>47560635.87</v>
      </c>
      <c r="F1830" s="133" t="n">
        <v>-47560635.87</v>
      </c>
    </row>
    <row r="1831" customFormat="false" ht="17.25" hidden="false" customHeight="true" outlineLevel="0" collapsed="false">
      <c r="A1831" s="130" t="s">
        <v>112</v>
      </c>
      <c r="B1831" s="131" t="n">
        <v>43100000</v>
      </c>
      <c r="C1831" s="132" t="s">
        <v>35</v>
      </c>
      <c r="D1831" s="133" t="n">
        <v>0</v>
      </c>
      <c r="E1831" s="133" t="n">
        <v>18966407.26</v>
      </c>
      <c r="F1831" s="133" t="n">
        <v>-18966407.26</v>
      </c>
    </row>
    <row r="1832" customFormat="false" ht="17.25" hidden="false" customHeight="true" outlineLevel="0" collapsed="false">
      <c r="A1832" s="130" t="s">
        <v>112</v>
      </c>
      <c r="B1832" s="131" t="n">
        <v>43110000</v>
      </c>
      <c r="C1832" s="132" t="s">
        <v>275</v>
      </c>
      <c r="D1832" s="133" t="n">
        <v>0</v>
      </c>
      <c r="E1832" s="133" t="n">
        <v>826000</v>
      </c>
      <c r="F1832" s="133" t="n">
        <v>-826000</v>
      </c>
    </row>
    <row r="1833" customFormat="false" ht="17.25" hidden="false" customHeight="true" outlineLevel="0" collapsed="false">
      <c r="A1833" s="130" t="s">
        <v>112</v>
      </c>
      <c r="B1833" s="131" t="n">
        <v>43200000</v>
      </c>
      <c r="C1833" s="132" t="s">
        <v>37</v>
      </c>
      <c r="D1833" s="133" t="n">
        <v>0</v>
      </c>
      <c r="E1833" s="133" t="n">
        <v>7897939.11</v>
      </c>
      <c r="F1833" s="133" t="n">
        <v>-7897939.11</v>
      </c>
    </row>
    <row r="1834" customFormat="false" ht="17.25" hidden="false" customHeight="true" outlineLevel="0" collapsed="false">
      <c r="A1834" s="130" t="s">
        <v>112</v>
      </c>
      <c r="B1834" s="131" t="n">
        <v>43230000</v>
      </c>
      <c r="C1834" s="132" t="s">
        <v>608</v>
      </c>
      <c r="D1834" s="133" t="n">
        <v>0</v>
      </c>
      <c r="E1834" s="133" t="n">
        <v>1732772.42</v>
      </c>
      <c r="F1834" s="133" t="n">
        <v>-1732772.42</v>
      </c>
    </row>
    <row r="1835" customFormat="false" ht="17.25" hidden="false" customHeight="true" outlineLevel="0" collapsed="false">
      <c r="A1835" s="130" t="s">
        <v>112</v>
      </c>
      <c r="B1835" s="131" t="n">
        <v>43300000</v>
      </c>
      <c r="C1835" s="132" t="s">
        <v>38</v>
      </c>
      <c r="D1835" s="133" t="n">
        <v>0</v>
      </c>
      <c r="E1835" s="133" t="n">
        <v>900019.54</v>
      </c>
      <c r="F1835" s="133" t="n">
        <v>-900019.54</v>
      </c>
    </row>
    <row r="1836" customFormat="false" ht="17.25" hidden="false" customHeight="true" outlineLevel="0" collapsed="false">
      <c r="A1836" s="130" t="s">
        <v>112</v>
      </c>
      <c r="B1836" s="131" t="n">
        <v>43400000</v>
      </c>
      <c r="C1836" s="132" t="s">
        <v>39</v>
      </c>
      <c r="D1836" s="133" t="n">
        <v>0</v>
      </c>
      <c r="E1836" s="133" t="n">
        <v>1130000</v>
      </c>
      <c r="F1836" s="133" t="n">
        <v>-1130000</v>
      </c>
    </row>
    <row r="1837" customFormat="false" ht="17.25" hidden="false" customHeight="true" outlineLevel="0" collapsed="false">
      <c r="A1837" s="130" t="s">
        <v>112</v>
      </c>
      <c r="B1837" s="131" t="n">
        <v>43860000</v>
      </c>
      <c r="C1837" s="132" t="s">
        <v>276</v>
      </c>
      <c r="D1837" s="133" t="n">
        <v>0</v>
      </c>
      <c r="E1837" s="133" t="n">
        <v>8641897.58</v>
      </c>
      <c r="F1837" s="133" t="n">
        <v>-8641897.58</v>
      </c>
    </row>
    <row r="1838" customFormat="false" ht="17.25" hidden="false" customHeight="true" outlineLevel="0" collapsed="false">
      <c r="A1838" s="130" t="s">
        <v>112</v>
      </c>
      <c r="B1838" s="131" t="n">
        <v>44100000</v>
      </c>
      <c r="C1838" s="132" t="s">
        <v>40</v>
      </c>
      <c r="D1838" s="133" t="n">
        <v>0</v>
      </c>
      <c r="E1838" s="133" t="n">
        <v>12876468.4</v>
      </c>
      <c r="F1838" s="133" t="n">
        <v>-12876468.4</v>
      </c>
    </row>
    <row r="1839" customFormat="false" ht="17.25" hidden="false" customHeight="true" outlineLevel="0" collapsed="false">
      <c r="A1839" s="130" t="s">
        <v>112</v>
      </c>
      <c r="B1839" s="131" t="n">
        <v>44300000</v>
      </c>
      <c r="C1839" s="132" t="s">
        <v>279</v>
      </c>
      <c r="D1839" s="133" t="n">
        <v>357564497.95</v>
      </c>
      <c r="E1839" s="133" t="n">
        <v>0</v>
      </c>
      <c r="F1839" s="133" t="n">
        <v>357564497.95</v>
      </c>
    </row>
    <row r="1840" customFormat="false" ht="17.25" hidden="false" customHeight="true" outlineLevel="0" collapsed="false">
      <c r="A1840" s="130" t="s">
        <v>112</v>
      </c>
      <c r="B1840" s="131" t="n">
        <v>44310000</v>
      </c>
      <c r="C1840" s="132" t="s">
        <v>42</v>
      </c>
      <c r="D1840" s="133" t="n">
        <v>0</v>
      </c>
      <c r="E1840" s="133" t="n">
        <v>7778758.35</v>
      </c>
      <c r="F1840" s="133" t="n">
        <v>-7778758.35</v>
      </c>
    </row>
    <row r="1841" customFormat="false" ht="17.25" hidden="false" customHeight="true" outlineLevel="0" collapsed="false">
      <c r="A1841" s="130" t="s">
        <v>112</v>
      </c>
      <c r="B1841" s="131" t="n">
        <v>44320000</v>
      </c>
      <c r="C1841" s="132" t="s">
        <v>43</v>
      </c>
      <c r="D1841" s="133" t="n">
        <v>0</v>
      </c>
      <c r="E1841" s="133" t="n">
        <v>10917784.52</v>
      </c>
      <c r="F1841" s="133" t="n">
        <v>-10917784.52</v>
      </c>
    </row>
    <row r="1842" customFormat="false" ht="17.25" hidden="false" customHeight="true" outlineLevel="0" collapsed="false">
      <c r="A1842" s="130" t="s">
        <v>112</v>
      </c>
      <c r="B1842" s="131" t="n">
        <v>44400000</v>
      </c>
      <c r="C1842" s="132" t="s">
        <v>281</v>
      </c>
      <c r="D1842" s="133" t="n">
        <v>0</v>
      </c>
      <c r="E1842" s="133" t="n">
        <v>482679618.79</v>
      </c>
      <c r="F1842" s="133" t="n">
        <v>-482679618.79</v>
      </c>
    </row>
    <row r="1843" customFormat="false" ht="17.25" hidden="false" customHeight="true" outlineLevel="0" collapsed="false">
      <c r="A1843" s="130" t="s">
        <v>112</v>
      </c>
      <c r="B1843" s="131" t="n">
        <v>44540000</v>
      </c>
      <c r="C1843" s="132" t="s">
        <v>616</v>
      </c>
      <c r="D1843" s="133" t="n">
        <v>0</v>
      </c>
      <c r="E1843" s="133" t="n">
        <v>87500100</v>
      </c>
      <c r="F1843" s="133" t="n">
        <v>-87500100</v>
      </c>
    </row>
    <row r="1844" customFormat="false" ht="17.25" hidden="false" customHeight="true" outlineLevel="0" collapsed="false">
      <c r="A1844" s="130" t="s">
        <v>112</v>
      </c>
      <c r="B1844" s="131" t="n">
        <v>44550000</v>
      </c>
      <c r="C1844" s="132" t="s">
        <v>46</v>
      </c>
      <c r="D1844" s="133" t="n">
        <v>0</v>
      </c>
      <c r="E1844" s="133" t="n">
        <v>174743883.83</v>
      </c>
      <c r="F1844" s="133" t="n">
        <v>-174743883.83</v>
      </c>
    </row>
    <row r="1845" customFormat="false" ht="17.25" hidden="false" customHeight="true" outlineLevel="0" collapsed="false">
      <c r="A1845" s="130" t="s">
        <v>112</v>
      </c>
      <c r="B1845" s="131" t="n">
        <v>44560000</v>
      </c>
      <c r="C1845" s="132" t="s">
        <v>2457</v>
      </c>
      <c r="D1845" s="133" t="n">
        <v>21773.88</v>
      </c>
      <c r="E1845" s="133" t="n">
        <v>0</v>
      </c>
      <c r="F1845" s="133" t="n">
        <v>21773.88</v>
      </c>
    </row>
    <row r="1846" customFormat="false" ht="17.25" hidden="false" customHeight="true" outlineLevel="0" collapsed="false">
      <c r="A1846" s="130" t="s">
        <v>112</v>
      </c>
      <c r="B1846" s="131" t="n">
        <v>44561000</v>
      </c>
      <c r="C1846" s="132" t="s">
        <v>2457</v>
      </c>
      <c r="D1846" s="133" t="n">
        <v>7894276</v>
      </c>
      <c r="E1846" s="133" t="n">
        <v>0</v>
      </c>
      <c r="F1846" s="133" t="n">
        <v>7894276</v>
      </c>
    </row>
    <row r="1847" customFormat="false" ht="17.25" hidden="false" customHeight="true" outlineLevel="0" collapsed="false">
      <c r="A1847" s="130" t="s">
        <v>112</v>
      </c>
      <c r="B1847" s="131" t="n">
        <v>44562000</v>
      </c>
      <c r="C1847" s="132" t="s">
        <v>47</v>
      </c>
      <c r="D1847" s="133" t="n">
        <v>134722840.99</v>
      </c>
      <c r="E1847" s="133" t="n">
        <v>0</v>
      </c>
      <c r="F1847" s="133" t="n">
        <v>134722840.99</v>
      </c>
    </row>
    <row r="1848" customFormat="false" ht="17.25" hidden="false" customHeight="true" outlineLevel="0" collapsed="false">
      <c r="A1848" s="130" t="s">
        <v>112</v>
      </c>
      <c r="B1848" s="131" t="n">
        <v>44563000</v>
      </c>
      <c r="C1848" s="132" t="s">
        <v>48</v>
      </c>
      <c r="D1848" s="133" t="n">
        <v>27576421.05</v>
      </c>
      <c r="E1848" s="133" t="n">
        <v>0</v>
      </c>
      <c r="F1848" s="133" t="n">
        <v>27576421.05</v>
      </c>
    </row>
    <row r="1849" customFormat="false" ht="17.25" hidden="false" customHeight="true" outlineLevel="0" collapsed="false">
      <c r="A1849" s="130" t="s">
        <v>112</v>
      </c>
      <c r="B1849" s="131" t="n">
        <v>44564000</v>
      </c>
      <c r="C1849" s="132" t="s">
        <v>49</v>
      </c>
      <c r="D1849" s="133" t="n">
        <v>682089.05</v>
      </c>
      <c r="E1849" s="133" t="n">
        <v>0</v>
      </c>
      <c r="F1849" s="133" t="n">
        <v>682089.05</v>
      </c>
    </row>
    <row r="1850" customFormat="false" ht="17.25" hidden="false" customHeight="true" outlineLevel="0" collapsed="false">
      <c r="A1850" s="130" t="s">
        <v>112</v>
      </c>
      <c r="B1850" s="131" t="n">
        <v>44565000</v>
      </c>
      <c r="C1850" s="132" t="s">
        <v>50</v>
      </c>
      <c r="D1850" s="133" t="n">
        <v>110841446.85</v>
      </c>
      <c r="E1850" s="133" t="n">
        <v>0</v>
      </c>
      <c r="F1850" s="133" t="n">
        <v>110841446.85</v>
      </c>
    </row>
    <row r="1851" customFormat="false" ht="17.25" hidden="false" customHeight="true" outlineLevel="0" collapsed="false">
      <c r="A1851" s="130" t="s">
        <v>112</v>
      </c>
      <c r="B1851" s="131" t="n">
        <v>44566000</v>
      </c>
      <c r="C1851" s="132" t="s">
        <v>3044</v>
      </c>
      <c r="D1851" s="133" t="n">
        <v>21082746</v>
      </c>
      <c r="E1851" s="133" t="n">
        <v>0</v>
      </c>
      <c r="F1851" s="133" t="n">
        <v>21082746</v>
      </c>
    </row>
    <row r="1852" customFormat="false" ht="17.25" hidden="false" customHeight="true" outlineLevel="0" collapsed="false">
      <c r="A1852" s="130" t="s">
        <v>112</v>
      </c>
      <c r="B1852" s="131" t="n">
        <v>44567000</v>
      </c>
      <c r="C1852" s="132" t="s">
        <v>1706</v>
      </c>
      <c r="D1852" s="133" t="n">
        <v>127208</v>
      </c>
      <c r="E1852" s="133" t="n">
        <v>0</v>
      </c>
      <c r="F1852" s="133" t="n">
        <v>127208</v>
      </c>
    </row>
    <row r="1853" customFormat="false" ht="17.25" hidden="false" customHeight="true" outlineLevel="0" collapsed="false">
      <c r="A1853" s="130" t="s">
        <v>112</v>
      </c>
      <c r="B1853" s="131" t="n">
        <v>44570000</v>
      </c>
      <c r="C1853" s="132" t="s">
        <v>1887</v>
      </c>
      <c r="D1853" s="133" t="n">
        <v>0</v>
      </c>
      <c r="E1853" s="133" t="n">
        <v>1194338111.23</v>
      </c>
      <c r="F1853" s="133" t="n">
        <v>-1194338111.23</v>
      </c>
    </row>
    <row r="1854" customFormat="false" ht="17.25" hidden="false" customHeight="true" outlineLevel="0" collapsed="false">
      <c r="A1854" s="130" t="s">
        <v>112</v>
      </c>
      <c r="B1854" s="131" t="n">
        <v>44571000</v>
      </c>
      <c r="C1854" s="132" t="s">
        <v>52</v>
      </c>
      <c r="D1854" s="133" t="n">
        <v>0</v>
      </c>
      <c r="E1854" s="133" t="n">
        <v>17949255.45</v>
      </c>
      <c r="F1854" s="133" t="n">
        <v>-17949255.45</v>
      </c>
    </row>
    <row r="1855" customFormat="false" ht="17.25" hidden="false" customHeight="true" outlineLevel="0" collapsed="false">
      <c r="A1855" s="130" t="s">
        <v>112</v>
      </c>
      <c r="B1855" s="131" t="n">
        <v>44572000</v>
      </c>
      <c r="C1855" s="132" t="s">
        <v>302</v>
      </c>
      <c r="D1855" s="133" t="n">
        <v>0</v>
      </c>
      <c r="E1855" s="133" t="n">
        <v>1420244209.23</v>
      </c>
      <c r="F1855" s="133" t="n">
        <v>-1420244209.23</v>
      </c>
    </row>
    <row r="1856" customFormat="false" ht="17.25" hidden="false" customHeight="true" outlineLevel="0" collapsed="false">
      <c r="A1856" s="130" t="s">
        <v>112</v>
      </c>
      <c r="B1856" s="131" t="n">
        <v>44580000</v>
      </c>
      <c r="C1856" s="132" t="s">
        <v>622</v>
      </c>
      <c r="D1856" s="133" t="n">
        <v>470609.56</v>
      </c>
      <c r="E1856" s="133" t="n">
        <v>0</v>
      </c>
      <c r="F1856" s="133" t="n">
        <v>470609.56</v>
      </c>
    </row>
    <row r="1857" customFormat="false" ht="17.25" hidden="false" customHeight="true" outlineLevel="0" collapsed="false">
      <c r="A1857" s="130" t="s">
        <v>112</v>
      </c>
      <c r="B1857" s="131" t="n">
        <v>44583000</v>
      </c>
      <c r="C1857" s="132" t="s">
        <v>303</v>
      </c>
      <c r="D1857" s="133" t="n">
        <v>5449645.76</v>
      </c>
      <c r="E1857" s="133" t="n">
        <v>0</v>
      </c>
      <c r="F1857" s="133" t="n">
        <v>5449645.76</v>
      </c>
    </row>
    <row r="1858" customFormat="false" ht="17.25" hidden="false" customHeight="true" outlineLevel="0" collapsed="false">
      <c r="A1858" s="130" t="s">
        <v>112</v>
      </c>
      <c r="B1858" s="131" t="n">
        <v>45510000</v>
      </c>
      <c r="C1858" s="132" t="s">
        <v>53</v>
      </c>
      <c r="D1858" s="133" t="n">
        <v>0</v>
      </c>
      <c r="E1858" s="133" t="n">
        <v>238316693.04</v>
      </c>
      <c r="F1858" s="133" t="n">
        <v>-238316693.04</v>
      </c>
    </row>
    <row r="1859" customFormat="false" ht="17.25" hidden="false" customHeight="true" outlineLevel="0" collapsed="false">
      <c r="A1859" s="130" t="s">
        <v>112</v>
      </c>
      <c r="B1859" s="131" t="n">
        <v>45520000</v>
      </c>
      <c r="C1859" s="132" t="s">
        <v>119</v>
      </c>
      <c r="D1859" s="133" t="n">
        <v>0</v>
      </c>
      <c r="E1859" s="133" t="n">
        <v>179725000</v>
      </c>
      <c r="F1859" s="133" t="n">
        <v>-179725000</v>
      </c>
    </row>
    <row r="1860" customFormat="false" ht="17.25" hidden="false" customHeight="true" outlineLevel="0" collapsed="false">
      <c r="A1860" s="130" t="s">
        <v>112</v>
      </c>
      <c r="B1860" s="131" t="n">
        <v>45530000</v>
      </c>
      <c r="C1860" s="132" t="s">
        <v>102</v>
      </c>
      <c r="D1860" s="133" t="n">
        <v>0</v>
      </c>
      <c r="E1860" s="133" t="n">
        <v>165225000</v>
      </c>
      <c r="F1860" s="133" t="n">
        <v>-165225000</v>
      </c>
    </row>
    <row r="1861" customFormat="false" ht="17.25" hidden="false" customHeight="true" outlineLevel="0" collapsed="false">
      <c r="A1861" s="130" t="s">
        <v>112</v>
      </c>
      <c r="B1861" s="131" t="n">
        <v>45540000</v>
      </c>
      <c r="C1861" s="132" t="s">
        <v>776</v>
      </c>
      <c r="D1861" s="133" t="n">
        <v>0</v>
      </c>
      <c r="E1861" s="133" t="n">
        <v>166135000</v>
      </c>
      <c r="F1861" s="133" t="n">
        <v>-166135000</v>
      </c>
    </row>
    <row r="1862" customFormat="false" ht="17.25" hidden="false" customHeight="true" outlineLevel="0" collapsed="false">
      <c r="A1862" s="130" t="s">
        <v>112</v>
      </c>
      <c r="B1862" s="131" t="n">
        <v>46600000</v>
      </c>
      <c r="C1862" s="132" t="s">
        <v>290</v>
      </c>
      <c r="D1862" s="133" t="n">
        <v>0</v>
      </c>
      <c r="E1862" s="133" t="n">
        <v>34150789</v>
      </c>
      <c r="F1862" s="133" t="n">
        <v>-34150789</v>
      </c>
    </row>
    <row r="1863" customFormat="false" ht="17.25" hidden="false" customHeight="true" outlineLevel="0" collapsed="false">
      <c r="A1863" s="130" t="s">
        <v>112</v>
      </c>
      <c r="B1863" s="131" t="n">
        <v>46650000</v>
      </c>
      <c r="C1863" s="132" t="s">
        <v>84</v>
      </c>
      <c r="D1863" s="133" t="n">
        <v>0</v>
      </c>
      <c r="E1863" s="133" t="n">
        <v>40000</v>
      </c>
      <c r="F1863" s="133" t="n">
        <v>-40000</v>
      </c>
    </row>
    <row r="1864" customFormat="false" ht="17.25" hidden="false" customHeight="true" outlineLevel="0" collapsed="false">
      <c r="A1864" s="130" t="s">
        <v>112</v>
      </c>
      <c r="B1864" s="131" t="n">
        <v>46700001</v>
      </c>
      <c r="C1864" s="132" t="s">
        <v>642</v>
      </c>
      <c r="D1864" s="133" t="n">
        <v>0</v>
      </c>
      <c r="E1864" s="133" t="n">
        <v>5539601.62</v>
      </c>
      <c r="F1864" s="133" t="n">
        <v>-5539601.62</v>
      </c>
    </row>
    <row r="1865" customFormat="false" ht="17.25" hidden="false" customHeight="true" outlineLevel="0" collapsed="false">
      <c r="A1865" s="130" t="s">
        <v>112</v>
      </c>
      <c r="B1865" s="131" t="n">
        <v>46710102</v>
      </c>
      <c r="C1865" s="132" t="s">
        <v>952</v>
      </c>
      <c r="D1865" s="133" t="n">
        <v>3105844</v>
      </c>
      <c r="E1865" s="133" t="n">
        <v>0</v>
      </c>
      <c r="F1865" s="133" t="n">
        <v>3105844</v>
      </c>
    </row>
    <row r="1866" customFormat="false" ht="17.25" hidden="false" customHeight="true" outlineLevel="0" collapsed="false">
      <c r="A1866" s="130" t="s">
        <v>112</v>
      </c>
      <c r="B1866" s="131" t="n">
        <v>46720050</v>
      </c>
      <c r="C1866" s="132" t="s">
        <v>1713</v>
      </c>
      <c r="D1866" s="133" t="n">
        <v>0</v>
      </c>
      <c r="E1866" s="133" t="n">
        <v>17075415.6</v>
      </c>
      <c r="F1866" s="133" t="n">
        <v>-17075415.6</v>
      </c>
    </row>
    <row r="1867" customFormat="false" ht="17.25" hidden="false" customHeight="true" outlineLevel="0" collapsed="false">
      <c r="A1867" s="130" t="s">
        <v>112</v>
      </c>
      <c r="B1867" s="131" t="n">
        <v>46720070</v>
      </c>
      <c r="C1867" s="132" t="s">
        <v>99</v>
      </c>
      <c r="D1867" s="133" t="n">
        <v>0</v>
      </c>
      <c r="E1867" s="133" t="n">
        <v>211913135.13</v>
      </c>
      <c r="F1867" s="133" t="n">
        <v>-211913135.13</v>
      </c>
    </row>
    <row r="1868" customFormat="false" ht="17.25" hidden="false" customHeight="true" outlineLevel="0" collapsed="false">
      <c r="A1868" s="130" t="s">
        <v>112</v>
      </c>
      <c r="B1868" s="131" t="n">
        <v>46720090</v>
      </c>
      <c r="C1868" s="132" t="s">
        <v>1714</v>
      </c>
      <c r="D1868" s="133" t="n">
        <v>0</v>
      </c>
      <c r="E1868" s="133" t="n">
        <v>4150000</v>
      </c>
      <c r="F1868" s="133" t="n">
        <v>-4150000</v>
      </c>
    </row>
    <row r="1869" customFormat="false" ht="17.25" hidden="false" customHeight="true" outlineLevel="0" collapsed="false">
      <c r="A1869" s="130" t="s">
        <v>112</v>
      </c>
      <c r="B1869" s="131" t="n">
        <v>46720105</v>
      </c>
      <c r="C1869" s="132" t="s">
        <v>111</v>
      </c>
      <c r="D1869" s="133" t="n">
        <v>26030590.3</v>
      </c>
      <c r="E1869" s="133" t="n">
        <v>0</v>
      </c>
      <c r="F1869" s="133" t="n">
        <v>26030590.3</v>
      </c>
    </row>
    <row r="1870" customFormat="false" ht="17.25" hidden="false" customHeight="true" outlineLevel="0" collapsed="false">
      <c r="A1870" s="130" t="s">
        <v>112</v>
      </c>
      <c r="B1870" s="131" t="n">
        <v>46720800</v>
      </c>
      <c r="C1870" s="132" t="s">
        <v>100</v>
      </c>
      <c r="D1870" s="133" t="n">
        <v>0</v>
      </c>
      <c r="E1870" s="133" t="n">
        <v>26947265</v>
      </c>
      <c r="F1870" s="133" t="n">
        <v>-26947265</v>
      </c>
    </row>
    <row r="1871" customFormat="false" ht="17.25" hidden="false" customHeight="true" outlineLevel="0" collapsed="false">
      <c r="A1871" s="130" t="s">
        <v>112</v>
      </c>
      <c r="B1871" s="131" t="n">
        <v>46720900</v>
      </c>
      <c r="C1871" s="132" t="s">
        <v>317</v>
      </c>
      <c r="D1871" s="133" t="n">
        <v>0</v>
      </c>
      <c r="E1871" s="133" t="n">
        <v>414204715.33</v>
      </c>
      <c r="F1871" s="133" t="n">
        <v>-414204715.33</v>
      </c>
    </row>
    <row r="1872" customFormat="false" ht="17.25" hidden="false" customHeight="true" outlineLevel="0" collapsed="false">
      <c r="A1872" s="130" t="s">
        <v>112</v>
      </c>
      <c r="B1872" s="131" t="n">
        <v>46721000</v>
      </c>
      <c r="C1872" s="132" t="s">
        <v>115</v>
      </c>
      <c r="D1872" s="133" t="n">
        <v>0</v>
      </c>
      <c r="E1872" s="133" t="n">
        <v>772589276.38</v>
      </c>
      <c r="F1872" s="133" t="n">
        <v>-772589276.38</v>
      </c>
    </row>
    <row r="1873" customFormat="false" ht="17.25" hidden="false" customHeight="true" outlineLevel="0" collapsed="false">
      <c r="A1873" s="130" t="s">
        <v>112</v>
      </c>
      <c r="B1873" s="131" t="n">
        <v>46725000</v>
      </c>
      <c r="C1873" s="132" t="s">
        <v>931</v>
      </c>
      <c r="D1873" s="133" t="n">
        <v>0</v>
      </c>
      <c r="E1873" s="133" t="n">
        <v>89364090.76</v>
      </c>
      <c r="F1873" s="133" t="n">
        <v>-89364090.76</v>
      </c>
    </row>
    <row r="1874" customFormat="false" ht="17.25" hidden="false" customHeight="true" outlineLevel="0" collapsed="false">
      <c r="A1874" s="130" t="s">
        <v>112</v>
      </c>
      <c r="B1874" s="131" t="n">
        <v>47100000</v>
      </c>
      <c r="C1874" s="132" t="s">
        <v>131</v>
      </c>
      <c r="D1874" s="133" t="n">
        <v>0.91</v>
      </c>
      <c r="E1874" s="133" t="n">
        <v>0</v>
      </c>
      <c r="F1874" s="133" t="n">
        <v>0.91</v>
      </c>
    </row>
    <row r="1875" customFormat="false" ht="17.25" hidden="false" customHeight="true" outlineLevel="0" collapsed="false">
      <c r="A1875" s="130" t="s">
        <v>112</v>
      </c>
      <c r="B1875" s="131" t="n">
        <v>48600000</v>
      </c>
      <c r="C1875" s="132" t="s">
        <v>132</v>
      </c>
      <c r="D1875" s="133" t="n">
        <v>124513665.84</v>
      </c>
      <c r="E1875" s="133" t="n">
        <v>0</v>
      </c>
      <c r="F1875" s="133" t="n">
        <v>124513665.84</v>
      </c>
    </row>
    <row r="1876" customFormat="false" ht="17.25" hidden="false" customHeight="true" outlineLevel="0" collapsed="false">
      <c r="A1876" s="130" t="s">
        <v>112</v>
      </c>
      <c r="B1876" s="131" t="n">
        <v>51113000</v>
      </c>
      <c r="C1876" s="132" t="s">
        <v>1717</v>
      </c>
      <c r="D1876" s="133" t="n">
        <v>0</v>
      </c>
      <c r="E1876" s="133" t="n">
        <v>271060</v>
      </c>
      <c r="F1876" s="133" t="n">
        <v>-271060</v>
      </c>
    </row>
    <row r="1877" customFormat="false" ht="17.25" hidden="false" customHeight="true" outlineLevel="0" collapsed="false">
      <c r="A1877" s="130" t="s">
        <v>112</v>
      </c>
      <c r="B1877" s="131" t="n">
        <v>51130000</v>
      </c>
      <c r="C1877" s="132" t="s">
        <v>371</v>
      </c>
      <c r="D1877" s="133" t="n">
        <v>200000</v>
      </c>
      <c r="E1877" s="133" t="n">
        <v>0</v>
      </c>
      <c r="F1877" s="133" t="n">
        <v>200000</v>
      </c>
    </row>
    <row r="1878" customFormat="false" ht="17.25" hidden="false" customHeight="true" outlineLevel="0" collapsed="false">
      <c r="A1878" s="130" t="s">
        <v>112</v>
      </c>
      <c r="B1878" s="131" t="n">
        <v>51140000</v>
      </c>
      <c r="C1878" s="132" t="s">
        <v>373</v>
      </c>
      <c r="D1878" s="133" t="n">
        <v>0</v>
      </c>
      <c r="E1878" s="133" t="n">
        <v>126000</v>
      </c>
      <c r="F1878" s="133" t="n">
        <v>-126000</v>
      </c>
    </row>
    <row r="1879" customFormat="false" ht="17.25" hidden="false" customHeight="true" outlineLevel="0" collapsed="false">
      <c r="A1879" s="130" t="s">
        <v>112</v>
      </c>
      <c r="B1879" s="131" t="n">
        <v>51221000</v>
      </c>
      <c r="C1879" s="132" t="s">
        <v>323</v>
      </c>
      <c r="D1879" s="133" t="n">
        <v>13104296.35</v>
      </c>
      <c r="E1879" s="133" t="n">
        <v>0</v>
      </c>
      <c r="F1879" s="133" t="n">
        <v>13104296.35</v>
      </c>
    </row>
    <row r="1880" customFormat="false" ht="17.25" hidden="false" customHeight="true" outlineLevel="0" collapsed="false">
      <c r="A1880" s="130" t="s">
        <v>112</v>
      </c>
      <c r="B1880" s="131" t="n">
        <v>51231000</v>
      </c>
      <c r="C1880" s="132" t="s">
        <v>325</v>
      </c>
      <c r="D1880" s="133" t="n">
        <v>791127259.82</v>
      </c>
      <c r="E1880" s="133" t="n">
        <v>0</v>
      </c>
      <c r="F1880" s="133" t="n">
        <v>791127259.82</v>
      </c>
    </row>
    <row r="1881" customFormat="false" ht="17.25" hidden="false" customHeight="true" outlineLevel="0" collapsed="false">
      <c r="A1881" s="130" t="s">
        <v>112</v>
      </c>
      <c r="B1881" s="131" t="n">
        <v>51241000</v>
      </c>
      <c r="C1881" s="132" t="s">
        <v>133</v>
      </c>
      <c r="D1881" s="133" t="n">
        <v>0</v>
      </c>
      <c r="E1881" s="133" t="n">
        <v>1114027089.21</v>
      </c>
      <c r="F1881" s="133" t="n">
        <v>-1114027089.21</v>
      </c>
    </row>
    <row r="1882" customFormat="false" ht="17.25" hidden="false" customHeight="true" outlineLevel="0" collapsed="false">
      <c r="A1882" s="130" t="s">
        <v>112</v>
      </c>
      <c r="B1882" s="131" t="n">
        <v>51261000</v>
      </c>
      <c r="C1882" s="132" t="s">
        <v>2054</v>
      </c>
      <c r="D1882" s="133" t="n">
        <v>151200</v>
      </c>
      <c r="E1882" s="133" t="n">
        <v>0</v>
      </c>
      <c r="F1882" s="133" t="n">
        <v>151200</v>
      </c>
    </row>
    <row r="1883" customFormat="false" ht="17.25" hidden="false" customHeight="true" outlineLevel="0" collapsed="false">
      <c r="A1883" s="130" t="s">
        <v>112</v>
      </c>
      <c r="B1883" s="131" t="n">
        <v>51271000</v>
      </c>
      <c r="C1883" s="132" t="s">
        <v>1720</v>
      </c>
      <c r="D1883" s="133" t="n">
        <v>0</v>
      </c>
      <c r="E1883" s="133" t="n">
        <v>157607.53</v>
      </c>
      <c r="F1883" s="133" t="n">
        <v>-157607.53</v>
      </c>
    </row>
    <row r="1884" customFormat="false" ht="17.25" hidden="false" customHeight="true" outlineLevel="0" collapsed="false">
      <c r="A1884" s="130" t="s">
        <v>112</v>
      </c>
      <c r="B1884" s="131" t="n">
        <v>53100000</v>
      </c>
      <c r="C1884" s="132" t="s">
        <v>2741</v>
      </c>
      <c r="D1884" s="133" t="n">
        <v>1158037</v>
      </c>
      <c r="E1884" s="133" t="n">
        <v>0</v>
      </c>
      <c r="F1884" s="133" t="n">
        <v>1158037</v>
      </c>
    </row>
    <row r="1885" customFormat="false" ht="17.25" hidden="false" customHeight="true" outlineLevel="0" collapsed="false">
      <c r="A1885" s="130" t="s">
        <v>112</v>
      </c>
      <c r="B1885" s="131" t="n">
        <v>53400000</v>
      </c>
      <c r="C1885" s="132" t="s">
        <v>3038</v>
      </c>
      <c r="D1885" s="133" t="n">
        <v>113532.03</v>
      </c>
      <c r="E1885" s="133" t="n">
        <v>0</v>
      </c>
      <c r="F1885" s="133" t="n">
        <v>113532.03</v>
      </c>
    </row>
    <row r="1886" customFormat="false" ht="17.25" hidden="false" customHeight="true" outlineLevel="0" collapsed="false">
      <c r="A1886" s="130" t="s">
        <v>112</v>
      </c>
      <c r="B1886" s="131" t="n">
        <v>53500000</v>
      </c>
      <c r="C1886" s="132" t="s">
        <v>3042</v>
      </c>
      <c r="D1886" s="133" t="n">
        <v>226000</v>
      </c>
      <c r="E1886" s="133" t="n">
        <v>0</v>
      </c>
      <c r="F1886" s="133" t="n">
        <v>226000</v>
      </c>
    </row>
    <row r="1887" customFormat="false" ht="17.25" hidden="false" customHeight="true" outlineLevel="0" collapsed="false">
      <c r="A1887" s="130" t="s">
        <v>112</v>
      </c>
      <c r="B1887" s="131" t="n">
        <v>53600000</v>
      </c>
      <c r="C1887" s="132" t="s">
        <v>1171</v>
      </c>
      <c r="D1887" s="133" t="n">
        <v>37300</v>
      </c>
      <c r="E1887" s="133" t="n">
        <v>0</v>
      </c>
      <c r="F1887" s="133" t="n">
        <v>37300</v>
      </c>
    </row>
    <row r="1888" customFormat="false" ht="17.25" hidden="false" customHeight="true" outlineLevel="0" collapsed="false">
      <c r="A1888" s="130" t="s">
        <v>112</v>
      </c>
      <c r="B1888" s="131" t="n">
        <v>54100000</v>
      </c>
      <c r="C1888" s="132" t="s">
        <v>1724</v>
      </c>
      <c r="D1888" s="133" t="n">
        <v>465000000</v>
      </c>
      <c r="E1888" s="133" t="n">
        <v>0</v>
      </c>
      <c r="F1888" s="133" t="n">
        <v>465000000</v>
      </c>
    </row>
    <row r="1889" customFormat="false" ht="17.25" hidden="false" customHeight="true" outlineLevel="0" collapsed="false">
      <c r="A1889" s="130" t="s">
        <v>112</v>
      </c>
      <c r="B1889" s="131" t="n">
        <v>60205100</v>
      </c>
      <c r="C1889" s="132" t="s">
        <v>343</v>
      </c>
      <c r="D1889" s="133" t="n">
        <v>88277424.5</v>
      </c>
      <c r="E1889" s="133" t="n">
        <v>0</v>
      </c>
      <c r="F1889" s="133" t="n">
        <v>88277424.5</v>
      </c>
    </row>
    <row r="1890" customFormat="false" ht="17.25" hidden="false" customHeight="true" outlineLevel="0" collapsed="false">
      <c r="A1890" s="130" t="s">
        <v>112</v>
      </c>
      <c r="B1890" s="131" t="n">
        <v>60206000</v>
      </c>
      <c r="C1890" s="132" t="s">
        <v>346</v>
      </c>
      <c r="D1890" s="133" t="n">
        <v>30186977.34</v>
      </c>
      <c r="E1890" s="133" t="n">
        <v>0</v>
      </c>
      <c r="F1890" s="133" t="n">
        <v>30186977.34</v>
      </c>
    </row>
    <row r="1891" customFormat="false" ht="17.25" hidden="false" customHeight="true" outlineLevel="0" collapsed="false">
      <c r="A1891" s="130" t="s">
        <v>112</v>
      </c>
      <c r="B1891" s="131" t="n">
        <v>60302000</v>
      </c>
      <c r="C1891" s="132" t="s">
        <v>2975</v>
      </c>
      <c r="D1891" s="133" t="n">
        <v>310036404.42</v>
      </c>
      <c r="E1891" s="133" t="n">
        <v>0</v>
      </c>
      <c r="F1891" s="133" t="n">
        <v>310036404.42</v>
      </c>
    </row>
    <row r="1892" customFormat="false" ht="17.25" hidden="false" customHeight="true" outlineLevel="0" collapsed="false">
      <c r="A1892" s="130" t="s">
        <v>112</v>
      </c>
      <c r="B1892" s="131" t="n">
        <v>60601000</v>
      </c>
      <c r="C1892" s="132" t="s">
        <v>138</v>
      </c>
      <c r="D1892" s="133" t="n">
        <v>205771</v>
      </c>
      <c r="E1892" s="133" t="n">
        <v>0</v>
      </c>
      <c r="F1892" s="133" t="n">
        <v>205771</v>
      </c>
    </row>
    <row r="1893" customFormat="false" ht="17.25" hidden="false" customHeight="true" outlineLevel="0" collapsed="false">
      <c r="A1893" s="130" t="s">
        <v>112</v>
      </c>
      <c r="B1893" s="131" t="n">
        <v>60602000</v>
      </c>
      <c r="C1893" s="132" t="s">
        <v>139</v>
      </c>
      <c r="D1893" s="133" t="n">
        <v>41825326.57</v>
      </c>
      <c r="E1893" s="133" t="n">
        <v>0</v>
      </c>
      <c r="F1893" s="133" t="n">
        <v>41825326.57</v>
      </c>
    </row>
    <row r="1894" customFormat="false" ht="17.25" hidden="false" customHeight="true" outlineLevel="0" collapsed="false">
      <c r="A1894" s="130" t="s">
        <v>112</v>
      </c>
      <c r="B1894" s="131" t="n">
        <v>60603000</v>
      </c>
      <c r="C1894" s="132" t="s">
        <v>358</v>
      </c>
      <c r="D1894" s="133" t="n">
        <v>1940977323.34</v>
      </c>
      <c r="E1894" s="133" t="n">
        <v>0</v>
      </c>
      <c r="F1894" s="133" t="n">
        <v>1940977323.34</v>
      </c>
    </row>
    <row r="1895" customFormat="false" ht="17.25" hidden="false" customHeight="true" outlineLevel="0" collapsed="false">
      <c r="A1895" s="130" t="s">
        <v>112</v>
      </c>
      <c r="B1895" s="131" t="n">
        <v>60603100</v>
      </c>
      <c r="C1895" s="132" t="s">
        <v>1725</v>
      </c>
      <c r="D1895" s="133" t="n">
        <v>32411590.04</v>
      </c>
      <c r="E1895" s="133" t="n">
        <v>0</v>
      </c>
      <c r="F1895" s="133" t="n">
        <v>32411590.04</v>
      </c>
    </row>
    <row r="1896" customFormat="false" ht="17.25" hidden="false" customHeight="true" outlineLevel="0" collapsed="false">
      <c r="A1896" s="130" t="s">
        <v>112</v>
      </c>
      <c r="B1896" s="131" t="n">
        <v>60604000</v>
      </c>
      <c r="C1896" s="132" t="s">
        <v>140</v>
      </c>
      <c r="D1896" s="133" t="n">
        <v>772409.94</v>
      </c>
      <c r="E1896" s="133" t="n">
        <v>0</v>
      </c>
      <c r="F1896" s="133" t="n">
        <v>772409.94</v>
      </c>
    </row>
    <row r="1897" customFormat="false" ht="17.25" hidden="false" customHeight="true" outlineLevel="0" collapsed="false">
      <c r="A1897" s="130" t="s">
        <v>112</v>
      </c>
      <c r="B1897" s="131" t="n">
        <v>60605000</v>
      </c>
      <c r="C1897" s="132" t="s">
        <v>141</v>
      </c>
      <c r="D1897" s="133" t="n">
        <v>49890717.29</v>
      </c>
      <c r="E1897" s="133" t="n">
        <v>0</v>
      </c>
      <c r="F1897" s="133" t="n">
        <v>49890717.29</v>
      </c>
    </row>
    <row r="1898" customFormat="false" ht="17.25" hidden="false" customHeight="true" outlineLevel="0" collapsed="false">
      <c r="A1898" s="130" t="s">
        <v>112</v>
      </c>
      <c r="B1898" s="131" t="n">
        <v>60606000</v>
      </c>
      <c r="C1898" s="132" t="s">
        <v>361</v>
      </c>
      <c r="D1898" s="133" t="n">
        <v>11566800</v>
      </c>
      <c r="E1898" s="133" t="n">
        <v>0</v>
      </c>
      <c r="F1898" s="133" t="n">
        <v>11566800</v>
      </c>
    </row>
    <row r="1899" customFormat="false" ht="17.25" hidden="false" customHeight="true" outlineLevel="0" collapsed="false">
      <c r="A1899" s="130" t="s">
        <v>112</v>
      </c>
      <c r="B1899" s="131" t="n">
        <v>60606100</v>
      </c>
      <c r="C1899" s="132" t="s">
        <v>349</v>
      </c>
      <c r="D1899" s="133" t="n">
        <v>102809823.56</v>
      </c>
      <c r="E1899" s="133" t="n">
        <v>0</v>
      </c>
      <c r="F1899" s="133" t="n">
        <v>102809823.56</v>
      </c>
    </row>
    <row r="1900" customFormat="false" ht="17.25" hidden="false" customHeight="true" outlineLevel="0" collapsed="false">
      <c r="A1900" s="130" t="s">
        <v>112</v>
      </c>
      <c r="B1900" s="131" t="n">
        <v>60606200</v>
      </c>
      <c r="C1900" s="132" t="s">
        <v>1730</v>
      </c>
      <c r="D1900" s="133" t="n">
        <v>266460080.6</v>
      </c>
      <c r="E1900" s="133" t="n">
        <v>0</v>
      </c>
      <c r="F1900" s="133" t="n">
        <v>266460080.6</v>
      </c>
    </row>
    <row r="1901" customFormat="false" ht="17.25" hidden="false" customHeight="true" outlineLevel="0" collapsed="false">
      <c r="A1901" s="130" t="s">
        <v>112</v>
      </c>
      <c r="B1901" s="131" t="n">
        <v>60607000</v>
      </c>
      <c r="C1901" s="132" t="s">
        <v>142</v>
      </c>
      <c r="D1901" s="133" t="n">
        <v>7528243.85</v>
      </c>
      <c r="E1901" s="133" t="n">
        <v>0</v>
      </c>
      <c r="F1901" s="133" t="n">
        <v>7528243.85</v>
      </c>
    </row>
    <row r="1902" customFormat="false" ht="17.25" hidden="false" customHeight="true" outlineLevel="0" collapsed="false">
      <c r="A1902" s="130" t="s">
        <v>112</v>
      </c>
      <c r="B1902" s="131" t="n">
        <v>60608000</v>
      </c>
      <c r="C1902" s="132" t="s">
        <v>144</v>
      </c>
      <c r="D1902" s="133" t="n">
        <v>3271404.35</v>
      </c>
      <c r="E1902" s="133" t="n">
        <v>0</v>
      </c>
      <c r="F1902" s="133" t="n">
        <v>3271404.35</v>
      </c>
    </row>
    <row r="1903" customFormat="false" ht="17.25" hidden="false" customHeight="true" outlineLevel="0" collapsed="false">
      <c r="A1903" s="130" t="s">
        <v>112</v>
      </c>
      <c r="B1903" s="131" t="n">
        <v>60609000</v>
      </c>
      <c r="C1903" s="132" t="s">
        <v>145</v>
      </c>
      <c r="D1903" s="133" t="n">
        <v>105494044.67</v>
      </c>
      <c r="E1903" s="133" t="n">
        <v>0</v>
      </c>
      <c r="F1903" s="133" t="n">
        <v>105494044.67</v>
      </c>
    </row>
    <row r="1904" customFormat="false" ht="17.25" hidden="false" customHeight="true" outlineLevel="0" collapsed="false">
      <c r="A1904" s="130" t="s">
        <v>112</v>
      </c>
      <c r="B1904" s="131" t="n">
        <v>60701000</v>
      </c>
      <c r="C1904" s="132" t="s">
        <v>1078</v>
      </c>
      <c r="D1904" s="133" t="n">
        <v>23000781.82</v>
      </c>
      <c r="E1904" s="133" t="n">
        <v>0</v>
      </c>
      <c r="F1904" s="133" t="n">
        <v>23000781.82</v>
      </c>
    </row>
    <row r="1905" customFormat="false" ht="17.25" hidden="false" customHeight="true" outlineLevel="0" collapsed="false">
      <c r="A1905" s="130" t="s">
        <v>112</v>
      </c>
      <c r="B1905" s="131" t="n">
        <v>60702000</v>
      </c>
      <c r="C1905" s="132" t="s">
        <v>1080</v>
      </c>
      <c r="D1905" s="133" t="n">
        <v>116551424.95</v>
      </c>
      <c r="E1905" s="133" t="n">
        <v>0</v>
      </c>
      <c r="F1905" s="133" t="n">
        <v>116551424.95</v>
      </c>
    </row>
    <row r="1906" customFormat="false" ht="17.25" hidden="false" customHeight="true" outlineLevel="0" collapsed="false">
      <c r="A1906" s="130" t="s">
        <v>112</v>
      </c>
      <c r="B1906" s="131" t="n">
        <v>60702100</v>
      </c>
      <c r="C1906" s="132" t="s">
        <v>1731</v>
      </c>
      <c r="D1906" s="133" t="n">
        <v>5387904.19</v>
      </c>
      <c r="E1906" s="133" t="n">
        <v>0</v>
      </c>
      <c r="F1906" s="133" t="n">
        <v>5387904.19</v>
      </c>
    </row>
    <row r="1907" customFormat="false" ht="17.25" hidden="false" customHeight="true" outlineLevel="0" collapsed="false">
      <c r="A1907" s="130" t="s">
        <v>112</v>
      </c>
      <c r="B1907" s="131" t="n">
        <v>60803000</v>
      </c>
      <c r="C1907" s="132" t="s">
        <v>437</v>
      </c>
      <c r="D1907" s="133" t="n">
        <v>3172659.07</v>
      </c>
      <c r="E1907" s="133" t="n">
        <v>0</v>
      </c>
      <c r="F1907" s="133" t="n">
        <v>3172659.07</v>
      </c>
    </row>
    <row r="1908" customFormat="false" ht="17.25" hidden="false" customHeight="true" outlineLevel="0" collapsed="false">
      <c r="A1908" s="130" t="s">
        <v>112</v>
      </c>
      <c r="B1908" s="131" t="n">
        <v>60804000</v>
      </c>
      <c r="C1908" s="132" t="s">
        <v>439</v>
      </c>
      <c r="D1908" s="133" t="n">
        <v>2611383.11</v>
      </c>
      <c r="E1908" s="133" t="n">
        <v>0</v>
      </c>
      <c r="F1908" s="133" t="n">
        <v>2611383.11</v>
      </c>
    </row>
    <row r="1909" customFormat="false" ht="17.25" hidden="false" customHeight="true" outlineLevel="0" collapsed="false">
      <c r="A1909" s="130" t="s">
        <v>112</v>
      </c>
      <c r="B1909" s="131" t="n">
        <v>60811000</v>
      </c>
      <c r="C1909" s="132" t="s">
        <v>444</v>
      </c>
      <c r="D1909" s="133" t="n">
        <v>4943550</v>
      </c>
      <c r="E1909" s="133" t="n">
        <v>0</v>
      </c>
      <c r="F1909" s="133" t="n">
        <v>4943550</v>
      </c>
    </row>
    <row r="1910" customFormat="false" ht="17.25" hidden="false" customHeight="true" outlineLevel="0" collapsed="false">
      <c r="A1910" s="130" t="s">
        <v>112</v>
      </c>
      <c r="B1910" s="131" t="n">
        <v>61301000</v>
      </c>
      <c r="C1910" s="132" t="s">
        <v>455</v>
      </c>
      <c r="D1910" s="133" t="n">
        <v>175904063.88</v>
      </c>
      <c r="E1910" s="133" t="n">
        <v>0</v>
      </c>
      <c r="F1910" s="133" t="n">
        <v>175904063.88</v>
      </c>
    </row>
    <row r="1911" customFormat="false" ht="17.25" hidden="false" customHeight="true" outlineLevel="0" collapsed="false">
      <c r="A1911" s="130" t="s">
        <v>112</v>
      </c>
      <c r="B1911" s="131" t="n">
        <v>61302000</v>
      </c>
      <c r="C1911" s="132" t="s">
        <v>149</v>
      </c>
      <c r="D1911" s="133" t="n">
        <v>96099452.66</v>
      </c>
      <c r="E1911" s="133" t="n">
        <v>0</v>
      </c>
      <c r="F1911" s="133" t="n">
        <v>96099452.66</v>
      </c>
    </row>
    <row r="1912" customFormat="false" ht="17.25" hidden="false" customHeight="true" outlineLevel="0" collapsed="false">
      <c r="A1912" s="130" t="s">
        <v>112</v>
      </c>
      <c r="B1912" s="131" t="n">
        <v>61303000</v>
      </c>
      <c r="C1912" s="132" t="s">
        <v>384</v>
      </c>
      <c r="D1912" s="133" t="n">
        <v>135608299.41</v>
      </c>
      <c r="E1912" s="133" t="n">
        <v>0</v>
      </c>
      <c r="F1912" s="133" t="n">
        <v>135608299.41</v>
      </c>
    </row>
    <row r="1913" customFormat="false" ht="17.25" hidden="false" customHeight="true" outlineLevel="0" collapsed="false">
      <c r="A1913" s="130" t="s">
        <v>112</v>
      </c>
      <c r="B1913" s="131" t="n">
        <v>61304000</v>
      </c>
      <c r="C1913" s="132" t="s">
        <v>2073</v>
      </c>
      <c r="D1913" s="133" t="n">
        <v>188072174.91</v>
      </c>
      <c r="E1913" s="133" t="n">
        <v>0</v>
      </c>
      <c r="F1913" s="133" t="n">
        <v>188072174.91</v>
      </c>
    </row>
    <row r="1914" customFormat="false" ht="17.25" hidden="false" customHeight="true" outlineLevel="0" collapsed="false">
      <c r="A1914" s="130" t="s">
        <v>112</v>
      </c>
      <c r="B1914" s="131" t="n">
        <v>61500000</v>
      </c>
      <c r="C1914" s="132" t="s">
        <v>387</v>
      </c>
      <c r="D1914" s="133" t="n">
        <v>102000</v>
      </c>
      <c r="E1914" s="133" t="n">
        <v>0</v>
      </c>
      <c r="F1914" s="133" t="n">
        <v>102000</v>
      </c>
    </row>
    <row r="1915" customFormat="false" ht="17.25" hidden="false" customHeight="true" outlineLevel="0" collapsed="false">
      <c r="A1915" s="130" t="s">
        <v>112</v>
      </c>
      <c r="B1915" s="131" t="n">
        <v>61502000</v>
      </c>
      <c r="C1915" s="132" t="s">
        <v>154</v>
      </c>
      <c r="D1915" s="133" t="n">
        <v>2893270.22</v>
      </c>
      <c r="E1915" s="133" t="n">
        <v>0</v>
      </c>
      <c r="F1915" s="133" t="n">
        <v>2893270.22</v>
      </c>
    </row>
    <row r="1916" customFormat="false" ht="17.25" hidden="false" customHeight="true" outlineLevel="0" collapsed="false">
      <c r="A1916" s="130" t="s">
        <v>112</v>
      </c>
      <c r="B1916" s="131" t="n">
        <v>61503000</v>
      </c>
      <c r="C1916" s="132" t="s">
        <v>459</v>
      </c>
      <c r="D1916" s="133" t="n">
        <v>12842556.04</v>
      </c>
      <c r="E1916" s="133" t="n">
        <v>0</v>
      </c>
      <c r="F1916" s="133" t="n">
        <v>12842556.04</v>
      </c>
    </row>
    <row r="1917" customFormat="false" ht="17.25" hidden="false" customHeight="true" outlineLevel="0" collapsed="false">
      <c r="A1917" s="130" t="s">
        <v>112</v>
      </c>
      <c r="B1917" s="131" t="n">
        <v>61504000</v>
      </c>
      <c r="C1917" s="132" t="s">
        <v>721</v>
      </c>
      <c r="D1917" s="133" t="n">
        <v>15499351.58</v>
      </c>
      <c r="E1917" s="133" t="n">
        <v>0</v>
      </c>
      <c r="F1917" s="133" t="n">
        <v>15499351.58</v>
      </c>
    </row>
    <row r="1918" customFormat="false" ht="17.25" hidden="false" customHeight="true" outlineLevel="0" collapsed="false">
      <c r="A1918" s="130" t="s">
        <v>112</v>
      </c>
      <c r="B1918" s="131" t="n">
        <v>61505000</v>
      </c>
      <c r="C1918" s="132" t="s">
        <v>393</v>
      </c>
      <c r="D1918" s="133" t="n">
        <v>20000</v>
      </c>
      <c r="E1918" s="133" t="n">
        <v>0</v>
      </c>
      <c r="F1918" s="133" t="n">
        <v>20000</v>
      </c>
    </row>
    <row r="1919" customFormat="false" ht="17.25" hidden="false" customHeight="true" outlineLevel="0" collapsed="false">
      <c r="A1919" s="130" t="s">
        <v>112</v>
      </c>
      <c r="B1919" s="131" t="n">
        <v>61601000</v>
      </c>
      <c r="C1919" s="132" t="s">
        <v>395</v>
      </c>
      <c r="D1919" s="133" t="n">
        <v>20488240.06</v>
      </c>
      <c r="E1919" s="133" t="n">
        <v>0</v>
      </c>
      <c r="F1919" s="133" t="n">
        <v>20488240.06</v>
      </c>
    </row>
    <row r="1920" customFormat="false" ht="17.25" hidden="false" customHeight="true" outlineLevel="0" collapsed="false">
      <c r="A1920" s="130" t="s">
        <v>112</v>
      </c>
      <c r="B1920" s="131" t="n">
        <v>61602000</v>
      </c>
      <c r="C1920" s="132" t="s">
        <v>466</v>
      </c>
      <c r="D1920" s="133" t="n">
        <v>9951390.5</v>
      </c>
      <c r="E1920" s="133" t="n">
        <v>0</v>
      </c>
      <c r="F1920" s="133" t="n">
        <v>9951390.5</v>
      </c>
    </row>
    <row r="1921" customFormat="false" ht="17.25" hidden="false" customHeight="true" outlineLevel="0" collapsed="false">
      <c r="A1921" s="130" t="s">
        <v>112</v>
      </c>
      <c r="B1921" s="131" t="n">
        <v>61604000</v>
      </c>
      <c r="C1921" s="132" t="s">
        <v>157</v>
      </c>
      <c r="D1921" s="133" t="n">
        <v>787930</v>
      </c>
      <c r="E1921" s="133" t="n">
        <v>0</v>
      </c>
      <c r="F1921" s="133" t="n">
        <v>787930</v>
      </c>
    </row>
    <row r="1922" customFormat="false" ht="17.25" hidden="false" customHeight="true" outlineLevel="0" collapsed="false">
      <c r="A1922" s="130" t="s">
        <v>112</v>
      </c>
      <c r="B1922" s="131" t="n">
        <v>61802000</v>
      </c>
      <c r="C1922" s="132" t="s">
        <v>472</v>
      </c>
      <c r="D1922" s="133" t="n">
        <v>1018400</v>
      </c>
      <c r="E1922" s="133" t="n">
        <v>0</v>
      </c>
      <c r="F1922" s="133" t="n">
        <v>1018400</v>
      </c>
    </row>
    <row r="1923" customFormat="false" ht="17.25" hidden="false" customHeight="true" outlineLevel="0" collapsed="false">
      <c r="A1923" s="130" t="s">
        <v>112</v>
      </c>
      <c r="B1923" s="131" t="n">
        <v>62101000</v>
      </c>
      <c r="C1923" s="132" t="s">
        <v>399</v>
      </c>
      <c r="D1923" s="133" t="n">
        <v>163023788.13</v>
      </c>
      <c r="E1923" s="133" t="n">
        <v>0</v>
      </c>
      <c r="F1923" s="133" t="n">
        <v>163023788.13</v>
      </c>
    </row>
    <row r="1924" customFormat="false" ht="17.25" hidden="false" customHeight="true" outlineLevel="0" collapsed="false">
      <c r="A1924" s="130" t="s">
        <v>112</v>
      </c>
      <c r="B1924" s="131" t="n">
        <v>62102000</v>
      </c>
      <c r="C1924" s="132" t="s">
        <v>476</v>
      </c>
      <c r="D1924" s="133" t="n">
        <v>18164882</v>
      </c>
      <c r="E1924" s="133" t="n">
        <v>0</v>
      </c>
      <c r="F1924" s="133" t="n">
        <v>18164882</v>
      </c>
    </row>
    <row r="1925" customFormat="false" ht="17.25" hidden="false" customHeight="true" outlineLevel="0" collapsed="false">
      <c r="A1925" s="130" t="s">
        <v>112</v>
      </c>
      <c r="B1925" s="131" t="n">
        <v>62103000</v>
      </c>
      <c r="C1925" s="132" t="s">
        <v>477</v>
      </c>
      <c r="D1925" s="133" t="n">
        <v>92800</v>
      </c>
      <c r="E1925" s="133" t="n">
        <v>0</v>
      </c>
      <c r="F1925" s="133" t="n">
        <v>92800</v>
      </c>
    </row>
    <row r="1926" customFormat="false" ht="17.25" hidden="false" customHeight="true" outlineLevel="0" collapsed="false">
      <c r="A1926" s="130" t="s">
        <v>112</v>
      </c>
      <c r="B1926" s="131" t="n">
        <v>62202000</v>
      </c>
      <c r="C1926" s="132" t="s">
        <v>483</v>
      </c>
      <c r="D1926" s="133" t="n">
        <v>400000</v>
      </c>
      <c r="E1926" s="133" t="n">
        <v>0</v>
      </c>
      <c r="F1926" s="133" t="n">
        <v>400000</v>
      </c>
    </row>
    <row r="1927" customFormat="false" ht="17.25" hidden="false" customHeight="true" outlineLevel="0" collapsed="false">
      <c r="A1927" s="130" t="s">
        <v>112</v>
      </c>
      <c r="B1927" s="131" t="n">
        <v>62203000</v>
      </c>
      <c r="C1927" s="132" t="s">
        <v>485</v>
      </c>
      <c r="D1927" s="133" t="n">
        <v>25534500</v>
      </c>
      <c r="E1927" s="133" t="n">
        <v>0</v>
      </c>
      <c r="F1927" s="133" t="n">
        <v>25534500</v>
      </c>
    </row>
    <row r="1928" customFormat="false" ht="17.25" hidden="false" customHeight="true" outlineLevel="0" collapsed="false">
      <c r="A1928" s="130" t="s">
        <v>112</v>
      </c>
      <c r="B1928" s="131" t="n">
        <v>62204000</v>
      </c>
      <c r="C1928" s="132" t="s">
        <v>486</v>
      </c>
      <c r="D1928" s="133" t="n">
        <v>28665791</v>
      </c>
      <c r="E1928" s="133" t="n">
        <v>0</v>
      </c>
      <c r="F1928" s="133" t="n">
        <v>28665791</v>
      </c>
    </row>
    <row r="1929" customFormat="false" ht="17.25" hidden="false" customHeight="true" outlineLevel="0" collapsed="false">
      <c r="A1929" s="130" t="s">
        <v>112</v>
      </c>
      <c r="B1929" s="131" t="n">
        <v>62208000</v>
      </c>
      <c r="C1929" s="132" t="s">
        <v>403</v>
      </c>
      <c r="D1929" s="133" t="n">
        <v>19926164.89</v>
      </c>
      <c r="E1929" s="133" t="n">
        <v>0</v>
      </c>
      <c r="F1929" s="133" t="n">
        <v>19926164.89</v>
      </c>
    </row>
    <row r="1930" customFormat="false" ht="17.25" hidden="false" customHeight="true" outlineLevel="0" collapsed="false">
      <c r="A1930" s="130" t="s">
        <v>112</v>
      </c>
      <c r="B1930" s="131" t="n">
        <v>62301000</v>
      </c>
      <c r="C1930" s="132" t="s">
        <v>165</v>
      </c>
      <c r="D1930" s="133" t="n">
        <v>1165000</v>
      </c>
      <c r="E1930" s="133" t="n">
        <v>0</v>
      </c>
      <c r="F1930" s="133" t="n">
        <v>1165000</v>
      </c>
    </row>
    <row r="1931" customFormat="false" ht="17.25" hidden="false" customHeight="true" outlineLevel="0" collapsed="false">
      <c r="A1931" s="130" t="s">
        <v>112</v>
      </c>
      <c r="B1931" s="131" t="n">
        <v>62303000</v>
      </c>
      <c r="C1931" s="132" t="s">
        <v>495</v>
      </c>
      <c r="D1931" s="133" t="n">
        <v>2410131</v>
      </c>
      <c r="E1931" s="133" t="n">
        <v>0</v>
      </c>
      <c r="F1931" s="133" t="n">
        <v>2410131</v>
      </c>
    </row>
    <row r="1932" customFormat="false" ht="17.25" hidden="false" customHeight="true" outlineLevel="0" collapsed="false">
      <c r="A1932" s="130" t="s">
        <v>112</v>
      </c>
      <c r="B1932" s="131" t="n">
        <v>62401000</v>
      </c>
      <c r="C1932" s="132" t="s">
        <v>411</v>
      </c>
      <c r="D1932" s="133" t="n">
        <v>24451560</v>
      </c>
      <c r="E1932" s="133" t="n">
        <v>0</v>
      </c>
      <c r="F1932" s="133" t="n">
        <v>24451560</v>
      </c>
    </row>
    <row r="1933" customFormat="false" ht="17.25" hidden="false" customHeight="true" outlineLevel="0" collapsed="false">
      <c r="A1933" s="130" t="s">
        <v>112</v>
      </c>
      <c r="B1933" s="131" t="n">
        <v>62501000</v>
      </c>
      <c r="C1933" s="132" t="s">
        <v>169</v>
      </c>
      <c r="D1933" s="133" t="n">
        <v>1732383.82</v>
      </c>
      <c r="E1933" s="133" t="n">
        <v>0</v>
      </c>
      <c r="F1933" s="133" t="n">
        <v>1732383.82</v>
      </c>
    </row>
    <row r="1934" customFormat="false" ht="17.25" hidden="false" customHeight="true" outlineLevel="0" collapsed="false">
      <c r="A1934" s="130" t="s">
        <v>112</v>
      </c>
      <c r="B1934" s="131" t="n">
        <v>62503000</v>
      </c>
      <c r="C1934" s="132" t="s">
        <v>169</v>
      </c>
      <c r="D1934" s="133" t="n">
        <v>300000</v>
      </c>
      <c r="E1934" s="133" t="n">
        <v>0</v>
      </c>
      <c r="F1934" s="133" t="n">
        <v>300000</v>
      </c>
    </row>
    <row r="1935" customFormat="false" ht="17.25" hidden="false" customHeight="true" outlineLevel="0" collapsed="false">
      <c r="A1935" s="130" t="s">
        <v>112</v>
      </c>
      <c r="B1935" s="131" t="n">
        <v>62504000</v>
      </c>
      <c r="C1935" s="132" t="s">
        <v>506</v>
      </c>
      <c r="D1935" s="133" t="n">
        <v>1079000</v>
      </c>
      <c r="E1935" s="133" t="n">
        <v>0</v>
      </c>
      <c r="F1935" s="133" t="n">
        <v>1079000</v>
      </c>
    </row>
    <row r="1936" customFormat="false" ht="17.25" hidden="false" customHeight="true" outlineLevel="0" collapsed="false">
      <c r="A1936" s="130" t="s">
        <v>112</v>
      </c>
      <c r="B1936" s="131" t="n">
        <v>62505000</v>
      </c>
      <c r="C1936" s="132" t="s">
        <v>508</v>
      </c>
      <c r="D1936" s="133" t="n">
        <v>146672469</v>
      </c>
      <c r="E1936" s="133" t="n">
        <v>0</v>
      </c>
      <c r="F1936" s="133" t="n">
        <v>146672469</v>
      </c>
    </row>
    <row r="1937" customFormat="false" ht="17.25" hidden="false" customHeight="true" outlineLevel="0" collapsed="false">
      <c r="A1937" s="130" t="s">
        <v>112</v>
      </c>
      <c r="B1937" s="131" t="n">
        <v>62506000</v>
      </c>
      <c r="C1937" s="132" t="s">
        <v>509</v>
      </c>
      <c r="D1937" s="133" t="n">
        <v>419100</v>
      </c>
      <c r="E1937" s="133" t="n">
        <v>0</v>
      </c>
      <c r="F1937" s="133" t="n">
        <v>419100</v>
      </c>
    </row>
    <row r="1938" customFormat="false" ht="17.25" hidden="false" customHeight="true" outlineLevel="0" collapsed="false">
      <c r="A1938" s="130" t="s">
        <v>112</v>
      </c>
      <c r="B1938" s="131" t="n">
        <v>62507000</v>
      </c>
      <c r="C1938" s="132" t="s">
        <v>416</v>
      </c>
      <c r="D1938" s="133" t="n">
        <v>7497999.71</v>
      </c>
      <c r="E1938" s="133" t="n">
        <v>0</v>
      </c>
      <c r="F1938" s="133" t="n">
        <v>7497999.71</v>
      </c>
    </row>
    <row r="1939" customFormat="false" ht="17.25" hidden="false" customHeight="true" outlineLevel="0" collapsed="false">
      <c r="A1939" s="130" t="s">
        <v>112</v>
      </c>
      <c r="B1939" s="131" t="n">
        <v>62601000</v>
      </c>
      <c r="C1939" s="132" t="s">
        <v>418</v>
      </c>
      <c r="D1939" s="133" t="n">
        <v>1799718.83</v>
      </c>
      <c r="E1939" s="133" t="n">
        <v>0</v>
      </c>
      <c r="F1939" s="133" t="n">
        <v>1799718.83</v>
      </c>
    </row>
    <row r="1940" customFormat="false" ht="17.25" hidden="false" customHeight="true" outlineLevel="0" collapsed="false">
      <c r="A1940" s="130" t="s">
        <v>112</v>
      </c>
      <c r="B1940" s="131" t="n">
        <v>62602000</v>
      </c>
      <c r="C1940" s="132" t="s">
        <v>511</v>
      </c>
      <c r="D1940" s="133" t="n">
        <v>18809735.94</v>
      </c>
      <c r="E1940" s="133" t="n">
        <v>0</v>
      </c>
      <c r="F1940" s="133" t="n">
        <v>18809735.94</v>
      </c>
    </row>
    <row r="1941" customFormat="false" ht="17.25" hidden="false" customHeight="true" outlineLevel="0" collapsed="false">
      <c r="A1941" s="130" t="s">
        <v>112</v>
      </c>
      <c r="B1941" s="131" t="n">
        <v>62604000</v>
      </c>
      <c r="C1941" s="132" t="s">
        <v>513</v>
      </c>
      <c r="D1941" s="133" t="n">
        <v>6330029.42</v>
      </c>
      <c r="E1941" s="133" t="n">
        <v>0</v>
      </c>
      <c r="F1941" s="133" t="n">
        <v>6330029.42</v>
      </c>
    </row>
    <row r="1942" customFormat="false" ht="17.25" hidden="false" customHeight="true" outlineLevel="0" collapsed="false">
      <c r="A1942" s="130" t="s">
        <v>112</v>
      </c>
      <c r="B1942" s="131" t="n">
        <v>62605000</v>
      </c>
      <c r="C1942" s="132" t="s">
        <v>728</v>
      </c>
      <c r="D1942" s="133" t="n">
        <v>420000</v>
      </c>
      <c r="E1942" s="133" t="n">
        <v>0</v>
      </c>
      <c r="F1942" s="133" t="n">
        <v>420000</v>
      </c>
    </row>
    <row r="1943" customFormat="false" ht="17.25" hidden="false" customHeight="true" outlineLevel="0" collapsed="false">
      <c r="A1943" s="130" t="s">
        <v>112</v>
      </c>
      <c r="B1943" s="131" t="n">
        <v>62606000</v>
      </c>
      <c r="C1943" s="132" t="s">
        <v>1426</v>
      </c>
      <c r="D1943" s="133" t="n">
        <v>595000</v>
      </c>
      <c r="E1943" s="133" t="n">
        <v>0</v>
      </c>
      <c r="F1943" s="133" t="n">
        <v>595000</v>
      </c>
    </row>
    <row r="1944" customFormat="false" ht="17.25" hidden="false" customHeight="true" outlineLevel="0" collapsed="false">
      <c r="A1944" s="130" t="s">
        <v>112</v>
      </c>
      <c r="B1944" s="131" t="n">
        <v>62703000</v>
      </c>
      <c r="C1944" s="132" t="s">
        <v>516</v>
      </c>
      <c r="D1944" s="133" t="n">
        <v>13123953.11</v>
      </c>
      <c r="E1944" s="133" t="n">
        <v>0</v>
      </c>
      <c r="F1944" s="133" t="n">
        <v>13123953.11</v>
      </c>
    </row>
    <row r="1945" customFormat="false" ht="17.25" hidden="false" customHeight="true" outlineLevel="0" collapsed="false">
      <c r="A1945" s="130" t="s">
        <v>112</v>
      </c>
      <c r="B1945" s="131" t="n">
        <v>62705000</v>
      </c>
      <c r="C1945" s="132" t="s">
        <v>517</v>
      </c>
      <c r="D1945" s="133" t="n">
        <v>255000.01</v>
      </c>
      <c r="E1945" s="133" t="n">
        <v>0</v>
      </c>
      <c r="F1945" s="133" t="n">
        <v>255000.01</v>
      </c>
    </row>
    <row r="1946" customFormat="false" ht="17.25" hidden="false" customHeight="true" outlineLevel="0" collapsed="false">
      <c r="A1946" s="130" t="s">
        <v>112</v>
      </c>
      <c r="B1946" s="131" t="n">
        <v>62706000</v>
      </c>
      <c r="C1946" s="132" t="s">
        <v>183</v>
      </c>
      <c r="D1946" s="133" t="n">
        <v>2389548.94</v>
      </c>
      <c r="E1946" s="133" t="n">
        <v>0</v>
      </c>
      <c r="F1946" s="133" t="n">
        <v>2389548.94</v>
      </c>
    </row>
    <row r="1947" customFormat="false" ht="17.25" hidden="false" customHeight="true" outlineLevel="0" collapsed="false">
      <c r="A1947" s="130" t="s">
        <v>112</v>
      </c>
      <c r="B1947" s="131" t="n">
        <v>63501000</v>
      </c>
      <c r="C1947" s="132" t="s">
        <v>443</v>
      </c>
      <c r="D1947" s="133" t="n">
        <v>68353000</v>
      </c>
      <c r="E1947" s="133" t="n">
        <v>0</v>
      </c>
      <c r="F1947" s="133" t="n">
        <v>68353000</v>
      </c>
    </row>
    <row r="1948" customFormat="false" ht="17.25" hidden="false" customHeight="true" outlineLevel="0" collapsed="false">
      <c r="A1948" s="130" t="s">
        <v>112</v>
      </c>
      <c r="B1948" s="131" t="n">
        <v>63503000</v>
      </c>
      <c r="C1948" s="132" t="s">
        <v>187</v>
      </c>
      <c r="D1948" s="133" t="n">
        <v>157000</v>
      </c>
      <c r="E1948" s="133" t="n">
        <v>0</v>
      </c>
      <c r="F1948" s="133" t="n">
        <v>157000</v>
      </c>
    </row>
    <row r="1949" customFormat="false" ht="17.25" hidden="false" customHeight="true" outlineLevel="0" collapsed="false">
      <c r="A1949" s="130" t="s">
        <v>112</v>
      </c>
      <c r="B1949" s="131" t="n">
        <v>63504000</v>
      </c>
      <c r="C1949" s="132" t="s">
        <v>450</v>
      </c>
      <c r="D1949" s="133" t="n">
        <v>88324689.3</v>
      </c>
      <c r="E1949" s="133" t="n">
        <v>0</v>
      </c>
      <c r="F1949" s="133" t="n">
        <v>88324689.3</v>
      </c>
    </row>
    <row r="1950" customFormat="false" ht="17.25" hidden="false" customHeight="true" outlineLevel="0" collapsed="false">
      <c r="A1950" s="130" t="s">
        <v>112</v>
      </c>
      <c r="B1950" s="131" t="n">
        <v>63506000</v>
      </c>
      <c r="C1950" s="132" t="s">
        <v>452</v>
      </c>
      <c r="D1950" s="133" t="n">
        <v>2000</v>
      </c>
      <c r="E1950" s="133" t="n">
        <v>0</v>
      </c>
      <c r="F1950" s="133" t="n">
        <v>2000</v>
      </c>
    </row>
    <row r="1951" customFormat="false" ht="17.25" hidden="false" customHeight="true" outlineLevel="0" collapsed="false">
      <c r="A1951" s="130" t="s">
        <v>112</v>
      </c>
      <c r="B1951" s="131" t="n">
        <v>63507000</v>
      </c>
      <c r="C1951" s="132" t="s">
        <v>453</v>
      </c>
      <c r="D1951" s="133" t="n">
        <v>13175412.97</v>
      </c>
      <c r="E1951" s="133" t="n">
        <v>0</v>
      </c>
      <c r="F1951" s="133" t="n">
        <v>13175412.97</v>
      </c>
    </row>
    <row r="1952" customFormat="false" ht="17.25" hidden="false" customHeight="true" outlineLevel="0" collapsed="false">
      <c r="A1952" s="130" t="s">
        <v>112</v>
      </c>
      <c r="B1952" s="131" t="n">
        <v>64101000</v>
      </c>
      <c r="C1952" s="132" t="s">
        <v>190</v>
      </c>
      <c r="D1952" s="133" t="n">
        <v>911952679.55</v>
      </c>
      <c r="E1952" s="133" t="n">
        <v>0</v>
      </c>
      <c r="F1952" s="133" t="n">
        <v>911952679.55</v>
      </c>
    </row>
    <row r="1953" customFormat="false" ht="17.25" hidden="false" customHeight="true" outlineLevel="0" collapsed="false">
      <c r="A1953" s="130" t="s">
        <v>112</v>
      </c>
      <c r="B1953" s="131" t="n">
        <v>64102000</v>
      </c>
      <c r="C1953" s="132" t="s">
        <v>528</v>
      </c>
      <c r="D1953" s="133" t="n">
        <v>8304554.16</v>
      </c>
      <c r="E1953" s="133" t="n">
        <v>0</v>
      </c>
      <c r="F1953" s="133" t="n">
        <v>8304554.16</v>
      </c>
    </row>
    <row r="1954" customFormat="false" ht="17.25" hidden="false" customHeight="true" outlineLevel="0" collapsed="false">
      <c r="A1954" s="130" t="s">
        <v>112</v>
      </c>
      <c r="B1954" s="131" t="n">
        <v>64103000</v>
      </c>
      <c r="C1954" s="132" t="s">
        <v>529</v>
      </c>
      <c r="D1954" s="133" t="n">
        <v>53620725.7</v>
      </c>
      <c r="E1954" s="133" t="n">
        <v>0</v>
      </c>
      <c r="F1954" s="133" t="n">
        <v>53620725.7</v>
      </c>
    </row>
    <row r="1955" customFormat="false" ht="17.25" hidden="false" customHeight="true" outlineLevel="0" collapsed="false">
      <c r="A1955" s="130" t="s">
        <v>112</v>
      </c>
      <c r="B1955" s="131" t="n">
        <v>64105000</v>
      </c>
      <c r="C1955" s="132" t="s">
        <v>530</v>
      </c>
      <c r="D1955" s="133" t="n">
        <v>5319787.51</v>
      </c>
      <c r="E1955" s="133" t="n">
        <v>0</v>
      </c>
      <c r="F1955" s="133" t="n">
        <v>5319787.51</v>
      </c>
    </row>
    <row r="1956" customFormat="false" ht="17.25" hidden="false" customHeight="true" outlineLevel="0" collapsed="false">
      <c r="A1956" s="130" t="s">
        <v>112</v>
      </c>
      <c r="B1956" s="131" t="n">
        <v>64501000</v>
      </c>
      <c r="C1956" s="132" t="s">
        <v>461</v>
      </c>
      <c r="D1956" s="133" t="n">
        <v>79048653.89</v>
      </c>
      <c r="E1956" s="133" t="n">
        <v>0</v>
      </c>
      <c r="F1956" s="133" t="n">
        <v>79048653.89</v>
      </c>
    </row>
    <row r="1957" customFormat="false" ht="17.25" hidden="false" customHeight="true" outlineLevel="0" collapsed="false">
      <c r="A1957" s="130" t="s">
        <v>112</v>
      </c>
      <c r="B1957" s="131" t="n">
        <v>64502000</v>
      </c>
      <c r="C1957" s="132" t="s">
        <v>533</v>
      </c>
      <c r="D1957" s="133" t="n">
        <v>16449535.99</v>
      </c>
      <c r="E1957" s="133" t="n">
        <v>0</v>
      </c>
      <c r="F1957" s="133" t="n">
        <v>16449535.99</v>
      </c>
    </row>
    <row r="1958" customFormat="false" ht="17.25" hidden="false" customHeight="true" outlineLevel="0" collapsed="false">
      <c r="A1958" s="130" t="s">
        <v>112</v>
      </c>
      <c r="B1958" s="131" t="n">
        <v>64503000</v>
      </c>
      <c r="C1958" s="132" t="s">
        <v>739</v>
      </c>
      <c r="D1958" s="133" t="n">
        <v>2331560.08</v>
      </c>
      <c r="E1958" s="133" t="n">
        <v>0</v>
      </c>
      <c r="F1958" s="133" t="n">
        <v>2331560.08</v>
      </c>
    </row>
    <row r="1959" customFormat="false" ht="17.25" hidden="false" customHeight="true" outlineLevel="0" collapsed="false">
      <c r="A1959" s="130" t="s">
        <v>112</v>
      </c>
      <c r="B1959" s="131" t="n">
        <v>64504000</v>
      </c>
      <c r="C1959" s="132" t="s">
        <v>464</v>
      </c>
      <c r="D1959" s="133" t="n">
        <v>5257814.86</v>
      </c>
      <c r="E1959" s="133" t="n">
        <v>0</v>
      </c>
      <c r="F1959" s="133" t="n">
        <v>5257814.86</v>
      </c>
    </row>
    <row r="1960" customFormat="false" ht="17.25" hidden="false" customHeight="true" outlineLevel="0" collapsed="false">
      <c r="A1960" s="130" t="s">
        <v>112</v>
      </c>
      <c r="B1960" s="131" t="n">
        <v>64700000</v>
      </c>
      <c r="C1960" s="132" t="s">
        <v>197</v>
      </c>
      <c r="D1960" s="133" t="n">
        <v>18000</v>
      </c>
      <c r="E1960" s="133" t="n">
        <v>0</v>
      </c>
      <c r="F1960" s="133" t="n">
        <v>18000</v>
      </c>
    </row>
    <row r="1961" customFormat="false" ht="17.25" hidden="false" customHeight="true" outlineLevel="0" collapsed="false">
      <c r="A1961" s="130" t="s">
        <v>112</v>
      </c>
      <c r="B1961" s="131" t="n">
        <v>64801000</v>
      </c>
      <c r="C1961" s="132" t="s">
        <v>534</v>
      </c>
      <c r="D1961" s="133" t="n">
        <v>846112.53</v>
      </c>
      <c r="E1961" s="133" t="n">
        <v>0</v>
      </c>
      <c r="F1961" s="133" t="n">
        <v>846112.53</v>
      </c>
    </row>
    <row r="1962" customFormat="false" ht="17.25" hidden="false" customHeight="true" outlineLevel="0" collapsed="false">
      <c r="A1962" s="130" t="s">
        <v>112</v>
      </c>
      <c r="B1962" s="131" t="n">
        <v>64802000</v>
      </c>
      <c r="C1962" s="132" t="s">
        <v>535</v>
      </c>
      <c r="D1962" s="133" t="n">
        <v>2290500</v>
      </c>
      <c r="E1962" s="133" t="n">
        <v>0</v>
      </c>
      <c r="F1962" s="133" t="n">
        <v>2290500</v>
      </c>
    </row>
    <row r="1963" customFormat="false" ht="17.25" hidden="false" customHeight="true" outlineLevel="0" collapsed="false">
      <c r="A1963" s="130" t="s">
        <v>112</v>
      </c>
      <c r="B1963" s="131" t="n">
        <v>65100000</v>
      </c>
      <c r="C1963" s="132" t="s">
        <v>202</v>
      </c>
      <c r="D1963" s="133" t="n">
        <v>3633736.5</v>
      </c>
      <c r="E1963" s="133" t="n">
        <v>0</v>
      </c>
      <c r="F1963" s="133" t="n">
        <v>3633736.5</v>
      </c>
    </row>
    <row r="1964" customFormat="false" ht="17.25" hidden="false" customHeight="true" outlineLevel="0" collapsed="false">
      <c r="A1964" s="130" t="s">
        <v>112</v>
      </c>
      <c r="B1964" s="131" t="n">
        <v>65601000</v>
      </c>
      <c r="C1964" s="132" t="s">
        <v>539</v>
      </c>
      <c r="D1964" s="133" t="n">
        <v>37081200</v>
      </c>
      <c r="E1964" s="133" t="n">
        <v>0</v>
      </c>
      <c r="F1964" s="133" t="n">
        <v>37081200</v>
      </c>
    </row>
    <row r="1965" customFormat="false" ht="17.25" hidden="false" customHeight="true" outlineLevel="0" collapsed="false">
      <c r="A1965" s="130" t="s">
        <v>112</v>
      </c>
      <c r="B1965" s="131" t="n">
        <v>65700000</v>
      </c>
      <c r="C1965" s="132" t="s">
        <v>746</v>
      </c>
      <c r="D1965" s="133" t="n">
        <v>200050.38</v>
      </c>
      <c r="E1965" s="133" t="n">
        <v>0</v>
      </c>
      <c r="F1965" s="133" t="n">
        <v>200050.38</v>
      </c>
    </row>
    <row r="1966" customFormat="false" ht="17.25" hidden="false" customHeight="true" outlineLevel="0" collapsed="false">
      <c r="A1966" s="130" t="s">
        <v>112</v>
      </c>
      <c r="B1966" s="131" t="n">
        <v>65710000</v>
      </c>
      <c r="C1966" s="132" t="s">
        <v>746</v>
      </c>
      <c r="D1966" s="133" t="n">
        <v>23533400</v>
      </c>
      <c r="E1966" s="133" t="n">
        <v>0</v>
      </c>
      <c r="F1966" s="133" t="n">
        <v>23533400</v>
      </c>
    </row>
    <row r="1967" customFormat="false" ht="17.25" hidden="false" customHeight="true" outlineLevel="0" collapsed="false">
      <c r="A1967" s="130" t="s">
        <v>112</v>
      </c>
      <c r="B1967" s="131" t="n">
        <v>65810000</v>
      </c>
      <c r="C1967" s="132" t="s">
        <v>746</v>
      </c>
      <c r="D1967" s="133" t="n">
        <v>496007.29</v>
      </c>
      <c r="E1967" s="133" t="n">
        <v>0</v>
      </c>
      <c r="F1967" s="133" t="n">
        <v>496007.29</v>
      </c>
    </row>
    <row r="1968" customFormat="false" ht="17.25" hidden="false" customHeight="true" outlineLevel="0" collapsed="false">
      <c r="A1968" s="130" t="s">
        <v>112</v>
      </c>
      <c r="B1968" s="131" t="n">
        <v>66101000</v>
      </c>
      <c r="C1968" s="132" t="s">
        <v>747</v>
      </c>
      <c r="D1968" s="133" t="n">
        <v>5091421.78</v>
      </c>
      <c r="E1968" s="133" t="n">
        <v>0</v>
      </c>
      <c r="F1968" s="133" t="n">
        <v>5091421.78</v>
      </c>
    </row>
    <row r="1969" customFormat="false" ht="17.25" hidden="false" customHeight="true" outlineLevel="0" collapsed="false">
      <c r="A1969" s="130" t="s">
        <v>112</v>
      </c>
      <c r="B1969" s="131" t="n">
        <v>66102000</v>
      </c>
      <c r="C1969" s="132" t="s">
        <v>542</v>
      </c>
      <c r="D1969" s="133" t="n">
        <v>192824939.78</v>
      </c>
      <c r="E1969" s="133" t="n">
        <v>0</v>
      </c>
      <c r="F1969" s="133" t="n">
        <v>192824939.78</v>
      </c>
    </row>
    <row r="1970" customFormat="false" ht="17.25" hidden="false" customHeight="true" outlineLevel="0" collapsed="false">
      <c r="A1970" s="130" t="s">
        <v>112</v>
      </c>
      <c r="B1970" s="131" t="n">
        <v>66103000</v>
      </c>
      <c r="C1970" s="132" t="s">
        <v>543</v>
      </c>
      <c r="D1970" s="133" t="n">
        <v>130962911.46</v>
      </c>
      <c r="E1970" s="133" t="n">
        <v>0</v>
      </c>
      <c r="F1970" s="133" t="n">
        <v>130962911.46</v>
      </c>
    </row>
    <row r="1971" customFormat="false" ht="17.25" hidden="false" customHeight="true" outlineLevel="0" collapsed="false">
      <c r="A1971" s="130" t="s">
        <v>112</v>
      </c>
      <c r="B1971" s="131" t="n">
        <v>66600000</v>
      </c>
      <c r="C1971" s="132" t="s">
        <v>206</v>
      </c>
      <c r="D1971" s="133" t="n">
        <v>200384184.41</v>
      </c>
      <c r="E1971" s="133" t="n">
        <v>0</v>
      </c>
      <c r="F1971" s="133" t="n">
        <v>200384184.41</v>
      </c>
    </row>
    <row r="1972" customFormat="false" ht="17.25" hidden="false" customHeight="true" outlineLevel="0" collapsed="false">
      <c r="A1972" s="130" t="s">
        <v>112</v>
      </c>
      <c r="B1972" s="131" t="n">
        <v>68112000</v>
      </c>
      <c r="C1972" s="132" t="s">
        <v>489</v>
      </c>
      <c r="D1972" s="133" t="n">
        <v>1808117565.85</v>
      </c>
      <c r="E1972" s="133" t="n">
        <v>0</v>
      </c>
      <c r="F1972" s="133" t="n">
        <v>1808117565.85</v>
      </c>
    </row>
    <row r="1973" customFormat="false" ht="17.25" hidden="false" customHeight="true" outlineLevel="0" collapsed="false">
      <c r="A1973" s="130" t="s">
        <v>112</v>
      </c>
      <c r="B1973" s="131" t="n">
        <v>69800000</v>
      </c>
      <c r="C1973" s="132" t="s">
        <v>491</v>
      </c>
      <c r="D1973" s="133" t="n">
        <v>242209204.01</v>
      </c>
      <c r="E1973" s="133" t="n">
        <v>0</v>
      </c>
      <c r="F1973" s="133" t="n">
        <v>242209204.01</v>
      </c>
    </row>
    <row r="1974" customFormat="false" ht="17.25" hidden="false" customHeight="true" outlineLevel="0" collapsed="false">
      <c r="A1974" s="130" t="s">
        <v>112</v>
      </c>
      <c r="B1974" s="131" t="n">
        <v>70600000</v>
      </c>
      <c r="C1974" s="132" t="s">
        <v>499</v>
      </c>
      <c r="D1974" s="133" t="n">
        <v>0</v>
      </c>
      <c r="E1974" s="133" t="n">
        <v>34681335</v>
      </c>
      <c r="F1974" s="133" t="n">
        <v>-34681335</v>
      </c>
    </row>
    <row r="1975" customFormat="false" ht="17.25" hidden="false" customHeight="true" outlineLevel="0" collapsed="false">
      <c r="A1975" s="130" t="s">
        <v>112</v>
      </c>
      <c r="B1975" s="131" t="n">
        <v>70610000</v>
      </c>
      <c r="C1975" s="132" t="s">
        <v>1753</v>
      </c>
      <c r="D1975" s="133" t="n">
        <v>0</v>
      </c>
      <c r="E1975" s="133" t="n">
        <v>3485547830.24</v>
      </c>
      <c r="F1975" s="133" t="n">
        <v>-3485547830.24</v>
      </c>
    </row>
    <row r="1976" customFormat="false" ht="17.25" hidden="false" customHeight="true" outlineLevel="0" collapsed="false">
      <c r="A1976" s="130" t="s">
        <v>112</v>
      </c>
      <c r="B1976" s="131" t="n">
        <v>70620000</v>
      </c>
      <c r="C1976" s="132" t="s">
        <v>1754</v>
      </c>
      <c r="D1976" s="133" t="n">
        <v>14376825</v>
      </c>
      <c r="E1976" s="133" t="n">
        <v>0</v>
      </c>
      <c r="F1976" s="133" t="n">
        <v>14376825</v>
      </c>
    </row>
    <row r="1977" customFormat="false" ht="17.25" hidden="false" customHeight="true" outlineLevel="0" collapsed="false">
      <c r="A1977" s="130" t="s">
        <v>112</v>
      </c>
      <c r="B1977" s="131" t="n">
        <v>70700000</v>
      </c>
      <c r="C1977" s="132" t="s">
        <v>1756</v>
      </c>
      <c r="D1977" s="133" t="n">
        <v>0</v>
      </c>
      <c r="E1977" s="133" t="n">
        <v>269197677.19</v>
      </c>
      <c r="F1977" s="133" t="n">
        <v>-269197677.19</v>
      </c>
    </row>
    <row r="1978" customFormat="false" ht="17.25" hidden="false" customHeight="true" outlineLevel="0" collapsed="false">
      <c r="A1978" s="130" t="s">
        <v>112</v>
      </c>
      <c r="B1978" s="131" t="n">
        <v>70710000</v>
      </c>
      <c r="C1978" s="132" t="s">
        <v>550</v>
      </c>
      <c r="D1978" s="133" t="n">
        <v>0</v>
      </c>
      <c r="E1978" s="133" t="n">
        <v>92381424.27</v>
      </c>
      <c r="F1978" s="133" t="n">
        <v>-92381424.27</v>
      </c>
    </row>
    <row r="1979" customFormat="false" ht="17.25" hidden="false" customHeight="true" outlineLevel="0" collapsed="false">
      <c r="A1979" s="130" t="s">
        <v>112</v>
      </c>
      <c r="B1979" s="131" t="n">
        <v>70720000</v>
      </c>
      <c r="C1979" s="132" t="s">
        <v>756</v>
      </c>
      <c r="D1979" s="133" t="n">
        <v>0</v>
      </c>
      <c r="E1979" s="133" t="n">
        <v>5295742677.32</v>
      </c>
      <c r="F1979" s="133" t="n">
        <v>-5295742677.32</v>
      </c>
    </row>
    <row r="1980" customFormat="false" ht="17.25" hidden="false" customHeight="true" outlineLevel="0" collapsed="false">
      <c r="A1980" s="130" t="s">
        <v>112</v>
      </c>
      <c r="B1980" s="131" t="n">
        <v>70810000</v>
      </c>
      <c r="C1980" s="132" t="s">
        <v>1759</v>
      </c>
      <c r="D1980" s="133" t="n">
        <v>0</v>
      </c>
      <c r="E1980" s="133" t="n">
        <v>400000</v>
      </c>
      <c r="F1980" s="133" t="n">
        <v>-400000</v>
      </c>
    </row>
    <row r="1981" customFormat="false" ht="17.25" hidden="false" customHeight="true" outlineLevel="0" collapsed="false">
      <c r="A1981" s="130" t="s">
        <v>112</v>
      </c>
      <c r="B1981" s="131" t="n">
        <v>70900000</v>
      </c>
      <c r="C1981" s="132" t="s">
        <v>501</v>
      </c>
      <c r="D1981" s="133" t="n">
        <v>633379990.05</v>
      </c>
      <c r="E1981" s="133" t="n">
        <v>0</v>
      </c>
      <c r="F1981" s="133" t="n">
        <v>633379990.05</v>
      </c>
    </row>
    <row r="1982" customFormat="false" ht="17.25" hidden="false" customHeight="true" outlineLevel="0" collapsed="false">
      <c r="A1982" s="130" t="s">
        <v>112</v>
      </c>
      <c r="B1982" s="131" t="n">
        <v>75800000</v>
      </c>
      <c r="C1982" s="132" t="s">
        <v>211</v>
      </c>
      <c r="D1982" s="133" t="n">
        <v>0</v>
      </c>
      <c r="E1982" s="133" t="n">
        <v>9983330.58</v>
      </c>
      <c r="F1982" s="133" t="n">
        <v>-9983330.58</v>
      </c>
    </row>
    <row r="1983" customFormat="false" ht="17.25" hidden="false" customHeight="true" outlineLevel="0" collapsed="false">
      <c r="A1983" s="130" t="s">
        <v>112</v>
      </c>
      <c r="B1983" s="131" t="n">
        <v>75810000</v>
      </c>
      <c r="C1983" s="132" t="s">
        <v>551</v>
      </c>
      <c r="D1983" s="133" t="n">
        <v>0</v>
      </c>
      <c r="E1983" s="133" t="n">
        <v>689666</v>
      </c>
      <c r="F1983" s="133" t="n">
        <v>-689666</v>
      </c>
    </row>
    <row r="1984" customFormat="false" ht="17.25" hidden="false" customHeight="true" outlineLevel="0" collapsed="false">
      <c r="A1984" s="130" t="s">
        <v>112</v>
      </c>
      <c r="B1984" s="131" t="n">
        <v>75850000</v>
      </c>
      <c r="C1984" s="132" t="s">
        <v>764</v>
      </c>
      <c r="D1984" s="133" t="n">
        <v>0</v>
      </c>
      <c r="E1984" s="133" t="n">
        <v>26030590.3</v>
      </c>
      <c r="F1984" s="133" t="n">
        <v>-26030590.3</v>
      </c>
    </row>
    <row r="1985" customFormat="false" ht="17.25" hidden="false" customHeight="true" outlineLevel="0" collapsed="false">
      <c r="A1985" s="130" t="s">
        <v>112</v>
      </c>
      <c r="B1985" s="131" t="n">
        <v>78120000</v>
      </c>
      <c r="C1985" s="132" t="s">
        <v>1760</v>
      </c>
      <c r="D1985" s="133" t="n">
        <v>0</v>
      </c>
      <c r="E1985" s="133" t="n">
        <v>532542820.19</v>
      </c>
      <c r="F1985" s="133" t="n">
        <v>-532542820.19</v>
      </c>
    </row>
    <row r="1986" customFormat="false" ht="17.25" hidden="false" customHeight="true" outlineLevel="0" collapsed="false">
      <c r="A1986" s="130" t="s">
        <v>112</v>
      </c>
      <c r="B1986" s="131" t="n">
        <v>78500000</v>
      </c>
      <c r="C1986" s="132" t="s">
        <v>507</v>
      </c>
      <c r="D1986" s="133" t="n">
        <v>0</v>
      </c>
      <c r="E1986" s="133" t="n">
        <v>255973.89</v>
      </c>
      <c r="F1986" s="133" t="n">
        <v>-255973.89</v>
      </c>
    </row>
    <row r="1987" customFormat="false" ht="17.25" hidden="false" customHeight="true" outlineLevel="0" collapsed="false">
      <c r="A1987" s="130" t="s">
        <v>115</v>
      </c>
      <c r="B1987" s="131" t="n">
        <v>10100000</v>
      </c>
      <c r="C1987" s="132" t="s">
        <v>1</v>
      </c>
      <c r="D1987" s="133" t="n">
        <v>0</v>
      </c>
      <c r="E1987" s="133" t="n">
        <v>2000000</v>
      </c>
      <c r="F1987" s="133" t="n">
        <v>-2000000</v>
      </c>
    </row>
    <row r="1988" customFormat="false" ht="17.25" hidden="false" customHeight="true" outlineLevel="0" collapsed="false">
      <c r="A1988" s="130" t="s">
        <v>115</v>
      </c>
      <c r="B1988" s="131" t="n">
        <v>10610000</v>
      </c>
      <c r="C1988" s="132" t="s">
        <v>214</v>
      </c>
      <c r="D1988" s="133" t="n">
        <v>0</v>
      </c>
      <c r="E1988" s="133" t="n">
        <v>200000</v>
      </c>
      <c r="F1988" s="133" t="n">
        <v>-200000</v>
      </c>
    </row>
    <row r="1989" customFormat="false" ht="17.25" hidden="false" customHeight="true" outlineLevel="0" collapsed="false">
      <c r="A1989" s="130" t="s">
        <v>115</v>
      </c>
      <c r="B1989" s="131" t="n">
        <v>11000000</v>
      </c>
      <c r="C1989" s="132" t="s">
        <v>215</v>
      </c>
      <c r="D1989" s="133" t="n">
        <v>0</v>
      </c>
      <c r="E1989" s="133" t="n">
        <v>2978489466.38</v>
      </c>
      <c r="F1989" s="133" t="n">
        <v>-2978489466.38</v>
      </c>
    </row>
    <row r="1990" customFormat="false" ht="17.25" hidden="false" customHeight="true" outlineLevel="0" collapsed="false">
      <c r="A1990" s="130" t="s">
        <v>115</v>
      </c>
      <c r="B1990" s="131" t="n">
        <v>12000000</v>
      </c>
      <c r="C1990" s="132" t="s">
        <v>2909</v>
      </c>
      <c r="D1990" s="133" t="n">
        <v>957922257.53</v>
      </c>
      <c r="E1990" s="133" t="n">
        <v>0</v>
      </c>
      <c r="F1990" s="133" t="n">
        <v>957922257.53</v>
      </c>
    </row>
    <row r="1991" customFormat="false" ht="17.25" hidden="false" customHeight="true" outlineLevel="0" collapsed="false">
      <c r="A1991" s="130" t="s">
        <v>115</v>
      </c>
      <c r="B1991" s="131" t="n">
        <v>12900000</v>
      </c>
      <c r="C1991" s="132" t="s">
        <v>4</v>
      </c>
      <c r="D1991" s="133" t="n">
        <v>4647276882.48</v>
      </c>
      <c r="E1991" s="133" t="n">
        <v>0</v>
      </c>
      <c r="F1991" s="133" t="n">
        <v>4647276882.48</v>
      </c>
    </row>
    <row r="1992" customFormat="false" ht="17.25" hidden="false" customHeight="true" outlineLevel="0" collapsed="false">
      <c r="A1992" s="130" t="s">
        <v>115</v>
      </c>
      <c r="B1992" s="131" t="n">
        <v>16100000</v>
      </c>
      <c r="C1992" s="132" t="s">
        <v>216</v>
      </c>
      <c r="D1992" s="133" t="n">
        <v>0</v>
      </c>
      <c r="E1992" s="133" t="n">
        <v>67679548.32</v>
      </c>
      <c r="F1992" s="133" t="n">
        <v>-67679548.32</v>
      </c>
    </row>
    <row r="1993" customFormat="false" ht="17.25" hidden="false" customHeight="true" outlineLevel="0" collapsed="false">
      <c r="A1993" s="130" t="s">
        <v>115</v>
      </c>
      <c r="B1993" s="131" t="n">
        <v>16200000</v>
      </c>
      <c r="C1993" s="132" t="s">
        <v>220</v>
      </c>
      <c r="D1993" s="133" t="n">
        <v>0</v>
      </c>
      <c r="E1993" s="133" t="n">
        <v>2000000000</v>
      </c>
      <c r="F1993" s="133" t="n">
        <v>-2000000000</v>
      </c>
    </row>
    <row r="1994" customFormat="false" ht="17.25" hidden="false" customHeight="true" outlineLevel="0" collapsed="false">
      <c r="A1994" s="130" t="s">
        <v>115</v>
      </c>
      <c r="B1994" s="131" t="n">
        <v>16300000</v>
      </c>
      <c r="C1994" s="132" t="s">
        <v>1767</v>
      </c>
      <c r="D1994" s="133" t="n">
        <v>0</v>
      </c>
      <c r="E1994" s="133" t="n">
        <v>353780848.28</v>
      </c>
      <c r="F1994" s="133" t="n">
        <v>-353780848.28</v>
      </c>
    </row>
    <row r="1995" customFormat="false" ht="17.25" hidden="false" customHeight="true" outlineLevel="0" collapsed="false">
      <c r="A1995" s="130" t="s">
        <v>115</v>
      </c>
      <c r="B1995" s="131" t="n">
        <v>16400000</v>
      </c>
      <c r="C1995" s="132" t="s">
        <v>222</v>
      </c>
      <c r="D1995" s="133" t="n">
        <v>0</v>
      </c>
      <c r="E1995" s="133" t="n">
        <v>3539917842.66</v>
      </c>
      <c r="F1995" s="133" t="n">
        <v>-3539917842.66</v>
      </c>
    </row>
    <row r="1996" customFormat="false" ht="17.25" hidden="false" customHeight="true" outlineLevel="0" collapsed="false">
      <c r="A1996" s="130" t="s">
        <v>115</v>
      </c>
      <c r="B1996" s="131" t="n">
        <v>16410000</v>
      </c>
      <c r="C1996" s="132" t="s">
        <v>1768</v>
      </c>
      <c r="D1996" s="133" t="n">
        <v>0</v>
      </c>
      <c r="E1996" s="133" t="n">
        <v>2218658647.13</v>
      </c>
      <c r="F1996" s="133" t="n">
        <v>-2218658647.13</v>
      </c>
    </row>
    <row r="1997" customFormat="false" ht="17.25" hidden="false" customHeight="true" outlineLevel="0" collapsed="false">
      <c r="A1997" s="130" t="s">
        <v>115</v>
      </c>
      <c r="B1997" s="131" t="n">
        <v>20400000</v>
      </c>
      <c r="C1997" s="132" t="s">
        <v>5</v>
      </c>
      <c r="D1997" s="133" t="n">
        <v>4832320.36</v>
      </c>
      <c r="E1997" s="133" t="n">
        <v>0</v>
      </c>
      <c r="F1997" s="133" t="n">
        <v>4832320.36</v>
      </c>
    </row>
    <row r="1998" customFormat="false" ht="17.25" hidden="false" customHeight="true" outlineLevel="0" collapsed="false">
      <c r="A1998" s="130" t="s">
        <v>115</v>
      </c>
      <c r="B1998" s="131" t="n">
        <v>21811000</v>
      </c>
      <c r="C1998" s="132" t="s">
        <v>231</v>
      </c>
      <c r="D1998" s="133" t="n">
        <v>271641429.77</v>
      </c>
      <c r="E1998" s="133" t="n">
        <v>0</v>
      </c>
      <c r="F1998" s="133" t="n">
        <v>271641429.77</v>
      </c>
    </row>
    <row r="1999" customFormat="false" ht="17.25" hidden="false" customHeight="true" outlineLevel="0" collapsed="false">
      <c r="A1999" s="130" t="s">
        <v>115</v>
      </c>
      <c r="B1999" s="131" t="n">
        <v>21850000</v>
      </c>
      <c r="C1999" s="132" t="s">
        <v>3025</v>
      </c>
      <c r="D1999" s="133" t="n">
        <v>1957020.24</v>
      </c>
      <c r="E1999" s="133" t="n">
        <v>0</v>
      </c>
      <c r="F1999" s="133" t="n">
        <v>1957020.24</v>
      </c>
    </row>
    <row r="2000" customFormat="false" ht="17.25" hidden="false" customHeight="true" outlineLevel="0" collapsed="false">
      <c r="A2000" s="130" t="s">
        <v>115</v>
      </c>
      <c r="B2000" s="131" t="n">
        <v>21830000</v>
      </c>
      <c r="C2000" s="132" t="s">
        <v>11</v>
      </c>
      <c r="D2000" s="133" t="n">
        <v>400109307.03</v>
      </c>
      <c r="E2000" s="133" t="n">
        <v>0</v>
      </c>
      <c r="F2000" s="133" t="n">
        <v>400109307.03</v>
      </c>
    </row>
    <row r="2001" customFormat="false" ht="17.25" hidden="false" customHeight="true" outlineLevel="0" collapsed="false">
      <c r="A2001" s="130" t="s">
        <v>115</v>
      </c>
      <c r="B2001" s="131" t="n">
        <v>21831000</v>
      </c>
      <c r="C2001" s="132" t="s">
        <v>1774</v>
      </c>
      <c r="D2001" s="133" t="n">
        <v>4048123622.3</v>
      </c>
      <c r="E2001" s="133" t="n">
        <v>0</v>
      </c>
      <c r="F2001" s="133" t="n">
        <v>4048123622.3</v>
      </c>
    </row>
    <row r="2002" customFormat="false" ht="17.25" hidden="false" customHeight="true" outlineLevel="0" collapsed="false">
      <c r="A2002" s="130" t="s">
        <v>115</v>
      </c>
      <c r="B2002" s="131" t="n">
        <v>21500000</v>
      </c>
      <c r="C2002" s="132" t="s">
        <v>227</v>
      </c>
      <c r="D2002" s="133" t="n">
        <v>228034132.7</v>
      </c>
      <c r="E2002" s="133" t="n">
        <v>0</v>
      </c>
      <c r="F2002" s="133" t="n">
        <v>228034132.7</v>
      </c>
    </row>
    <row r="2003" customFormat="false" ht="17.25" hidden="false" customHeight="true" outlineLevel="0" collapsed="false">
      <c r="A2003" s="130" t="s">
        <v>115</v>
      </c>
      <c r="B2003" s="131" t="n">
        <v>21520000</v>
      </c>
      <c r="C2003" s="132" t="s">
        <v>230</v>
      </c>
      <c r="D2003" s="133" t="n">
        <v>4631041.9</v>
      </c>
      <c r="E2003" s="133" t="n">
        <v>0</v>
      </c>
      <c r="F2003" s="133" t="n">
        <v>4631041.9</v>
      </c>
    </row>
    <row r="2004" customFormat="false" ht="17.25" hidden="false" customHeight="true" outlineLevel="0" collapsed="false">
      <c r="A2004" s="130" t="s">
        <v>115</v>
      </c>
      <c r="B2004" s="131" t="n">
        <v>21820000</v>
      </c>
      <c r="C2004" s="132" t="s">
        <v>10</v>
      </c>
      <c r="D2004" s="133" t="n">
        <v>34501803.04</v>
      </c>
      <c r="E2004" s="133" t="n">
        <v>0</v>
      </c>
      <c r="F2004" s="133" t="n">
        <v>34501803.04</v>
      </c>
    </row>
    <row r="2005" customFormat="false" ht="17.25" hidden="false" customHeight="true" outlineLevel="0" collapsed="false">
      <c r="A2005" s="130" t="s">
        <v>115</v>
      </c>
      <c r="B2005" s="131" t="n">
        <v>21840000</v>
      </c>
      <c r="C2005" s="132" t="s">
        <v>12</v>
      </c>
      <c r="D2005" s="133" t="n">
        <v>104439862.99</v>
      </c>
      <c r="E2005" s="133" t="n">
        <v>0</v>
      </c>
      <c r="F2005" s="133" t="n">
        <v>104439862.99</v>
      </c>
    </row>
    <row r="2006" customFormat="false" ht="17.25" hidden="false" customHeight="true" outlineLevel="0" collapsed="false">
      <c r="A2006" s="130" t="s">
        <v>115</v>
      </c>
      <c r="B2006" s="131" t="n">
        <v>21810000</v>
      </c>
      <c r="C2006" s="132" t="s">
        <v>1691</v>
      </c>
      <c r="D2006" s="133" t="n">
        <v>387099971.66</v>
      </c>
      <c r="E2006" s="133" t="n">
        <v>0</v>
      </c>
      <c r="F2006" s="133" t="n">
        <v>387099971.66</v>
      </c>
    </row>
    <row r="2007" customFormat="false" ht="17.25" hidden="false" customHeight="true" outlineLevel="0" collapsed="false">
      <c r="A2007" s="130" t="s">
        <v>115</v>
      </c>
      <c r="B2007" s="131" t="n">
        <v>26100000</v>
      </c>
      <c r="C2007" s="132" t="s">
        <v>13</v>
      </c>
      <c r="D2007" s="133" t="n">
        <v>1501980000</v>
      </c>
      <c r="E2007" s="133" t="n">
        <v>0</v>
      </c>
      <c r="F2007" s="133" t="n">
        <v>1501980000</v>
      </c>
    </row>
    <row r="2008" customFormat="false" ht="17.25" hidden="false" customHeight="true" outlineLevel="0" collapsed="false">
      <c r="A2008" s="130" t="s">
        <v>115</v>
      </c>
      <c r="B2008" s="131" t="n">
        <v>27500000</v>
      </c>
      <c r="C2008" s="132" t="s">
        <v>14</v>
      </c>
      <c r="D2008" s="133" t="n">
        <v>109463381</v>
      </c>
      <c r="E2008" s="133" t="n">
        <v>0</v>
      </c>
      <c r="F2008" s="133" t="n">
        <v>109463381</v>
      </c>
    </row>
    <row r="2009" customFormat="false" ht="17.25" hidden="false" customHeight="true" outlineLevel="0" collapsed="false">
      <c r="A2009" s="130" t="s">
        <v>115</v>
      </c>
      <c r="B2009" s="131" t="n">
        <v>28040000</v>
      </c>
      <c r="C2009" s="132" t="s">
        <v>239</v>
      </c>
      <c r="D2009" s="133" t="n">
        <v>0</v>
      </c>
      <c r="E2009" s="133" t="n">
        <v>4859166.57</v>
      </c>
      <c r="F2009" s="133" t="n">
        <v>-4859166.57</v>
      </c>
    </row>
    <row r="2010" customFormat="false" ht="17.25" hidden="false" customHeight="true" outlineLevel="0" collapsed="false">
      <c r="A2010" s="130" t="s">
        <v>115</v>
      </c>
      <c r="B2010" s="131" t="n">
        <v>28150000</v>
      </c>
      <c r="C2010" s="132" t="s">
        <v>243</v>
      </c>
      <c r="D2010" s="133" t="n">
        <v>0</v>
      </c>
      <c r="E2010" s="133" t="n">
        <v>113230519.21</v>
      </c>
      <c r="F2010" s="133" t="n">
        <v>-113230519.21</v>
      </c>
    </row>
    <row r="2011" customFormat="false" ht="17.25" hidden="false" customHeight="true" outlineLevel="0" collapsed="false">
      <c r="A2011" s="130" t="s">
        <v>115</v>
      </c>
      <c r="B2011" s="131" t="n">
        <v>28152000</v>
      </c>
      <c r="C2011" s="132" t="s">
        <v>584</v>
      </c>
      <c r="D2011" s="133" t="n">
        <v>0</v>
      </c>
      <c r="E2011" s="133" t="n">
        <v>2442874.6</v>
      </c>
      <c r="F2011" s="133" t="n">
        <v>-2442874.6</v>
      </c>
    </row>
    <row r="2012" customFormat="false" ht="17.25" hidden="false" customHeight="true" outlineLevel="0" collapsed="false">
      <c r="A2012" s="130" t="s">
        <v>115</v>
      </c>
      <c r="B2012" s="131" t="n">
        <v>28181000</v>
      </c>
      <c r="C2012" s="132" t="s">
        <v>3026</v>
      </c>
      <c r="D2012" s="133" t="n">
        <v>0</v>
      </c>
      <c r="E2012" s="133" t="n">
        <v>55806099.68</v>
      </c>
      <c r="F2012" s="133" t="n">
        <v>-55806099.68</v>
      </c>
    </row>
    <row r="2013" customFormat="false" ht="17.25" hidden="false" customHeight="true" outlineLevel="0" collapsed="false">
      <c r="A2013" s="130" t="s">
        <v>115</v>
      </c>
      <c r="B2013" s="131" t="n">
        <v>28181100</v>
      </c>
      <c r="C2013" s="132" t="s">
        <v>246</v>
      </c>
      <c r="D2013" s="133" t="n">
        <v>0</v>
      </c>
      <c r="E2013" s="133" t="n">
        <v>80742813.76</v>
      </c>
      <c r="F2013" s="133" t="n">
        <v>-80742813.76</v>
      </c>
    </row>
    <row r="2014" customFormat="false" ht="17.25" hidden="false" customHeight="true" outlineLevel="0" collapsed="false">
      <c r="A2014" s="130" t="s">
        <v>115</v>
      </c>
      <c r="B2014" s="131" t="n">
        <v>28182000</v>
      </c>
      <c r="C2014" s="132" t="s">
        <v>17</v>
      </c>
      <c r="D2014" s="133" t="n">
        <v>0</v>
      </c>
      <c r="E2014" s="133" t="n">
        <v>4988713.63</v>
      </c>
      <c r="F2014" s="133" t="n">
        <v>-4988713.63</v>
      </c>
    </row>
    <row r="2015" customFormat="false" ht="17.25" hidden="false" customHeight="true" outlineLevel="0" collapsed="false">
      <c r="A2015" s="130" t="s">
        <v>115</v>
      </c>
      <c r="B2015" s="131" t="n">
        <v>28183000</v>
      </c>
      <c r="C2015" s="132" t="s">
        <v>18</v>
      </c>
      <c r="D2015" s="133" t="n">
        <v>0</v>
      </c>
      <c r="E2015" s="133" t="n">
        <v>396274983.76</v>
      </c>
      <c r="F2015" s="133" t="n">
        <v>-396274983.76</v>
      </c>
    </row>
    <row r="2016" customFormat="false" ht="17.25" hidden="false" customHeight="true" outlineLevel="0" collapsed="false">
      <c r="A2016" s="130" t="s">
        <v>115</v>
      </c>
      <c r="B2016" s="131" t="n">
        <v>28183100</v>
      </c>
      <c r="C2016" s="132" t="s">
        <v>1778</v>
      </c>
      <c r="D2016" s="133" t="n">
        <v>0</v>
      </c>
      <c r="E2016" s="133" t="n">
        <v>2832747330.33</v>
      </c>
      <c r="F2016" s="133" t="n">
        <v>-2832747330.33</v>
      </c>
    </row>
    <row r="2017" customFormat="false" ht="17.25" hidden="false" customHeight="true" outlineLevel="0" collapsed="false">
      <c r="A2017" s="130" t="s">
        <v>115</v>
      </c>
      <c r="B2017" s="131" t="n">
        <v>28184000</v>
      </c>
      <c r="C2017" s="132" t="s">
        <v>19</v>
      </c>
      <c r="D2017" s="133" t="n">
        <v>0</v>
      </c>
      <c r="E2017" s="133" t="n">
        <v>66599210.54</v>
      </c>
      <c r="F2017" s="133" t="n">
        <v>-66599210.54</v>
      </c>
    </row>
    <row r="2018" customFormat="false" ht="17.25" hidden="false" customHeight="true" outlineLevel="0" collapsed="false">
      <c r="A2018" s="130" t="s">
        <v>115</v>
      </c>
      <c r="B2018" s="131" t="n">
        <v>28185000</v>
      </c>
      <c r="C2018" s="132" t="s">
        <v>2489</v>
      </c>
      <c r="D2018" s="133" t="n">
        <v>0</v>
      </c>
      <c r="E2018" s="133" t="n">
        <v>467239.05</v>
      </c>
      <c r="F2018" s="133" t="n">
        <v>-467239.05</v>
      </c>
    </row>
    <row r="2019" customFormat="false" ht="17.25" hidden="false" customHeight="true" outlineLevel="0" collapsed="false">
      <c r="A2019" s="130" t="s">
        <v>112</v>
      </c>
      <c r="B2019" s="131" t="n">
        <v>37100000</v>
      </c>
      <c r="C2019" s="132" t="s">
        <v>593</v>
      </c>
      <c r="D2019" s="133" t="n">
        <v>926666992.07</v>
      </c>
      <c r="E2019" s="133" t="n">
        <v>0</v>
      </c>
      <c r="F2019" s="133" t="n">
        <v>926666992.07</v>
      </c>
    </row>
    <row r="2020" customFormat="false" ht="17.25" hidden="false" customHeight="true" outlineLevel="0" collapsed="false">
      <c r="A2020" s="130" t="s">
        <v>115</v>
      </c>
      <c r="B2020" s="131" t="n">
        <v>38000000</v>
      </c>
      <c r="C2020" s="132" t="s">
        <v>595</v>
      </c>
      <c r="D2020" s="133" t="n">
        <v>8963822615</v>
      </c>
      <c r="E2020" s="133" t="n">
        <v>0</v>
      </c>
      <c r="F2020" s="133" t="n">
        <v>8963822615</v>
      </c>
    </row>
    <row r="2021" customFormat="false" ht="17.25" hidden="false" customHeight="true" outlineLevel="0" collapsed="false">
      <c r="A2021" s="130" t="s">
        <v>115</v>
      </c>
      <c r="B2021" s="131" t="n">
        <v>40100000</v>
      </c>
      <c r="C2021" s="132" t="s">
        <v>21</v>
      </c>
      <c r="D2021" s="133" t="n">
        <v>0</v>
      </c>
      <c r="E2021" s="133" t="n">
        <v>1554149816.24</v>
      </c>
      <c r="F2021" s="133" t="n">
        <v>-1554149816.24</v>
      </c>
    </row>
    <row r="2022" customFormat="false" ht="17.25" hidden="false" customHeight="true" outlineLevel="0" collapsed="false">
      <c r="A2022" s="130" t="s">
        <v>115</v>
      </c>
      <c r="B2022" s="131" t="n">
        <v>40120000</v>
      </c>
      <c r="C2022" s="132" t="s">
        <v>23</v>
      </c>
      <c r="D2022" s="133" t="n">
        <v>0</v>
      </c>
      <c r="E2022" s="133" t="n">
        <v>14176962649.93</v>
      </c>
      <c r="F2022" s="133" t="n">
        <v>-14176962649.93</v>
      </c>
    </row>
    <row r="2023" customFormat="false" ht="17.25" hidden="false" customHeight="true" outlineLevel="0" collapsed="false">
      <c r="A2023" s="130" t="s">
        <v>115</v>
      </c>
      <c r="B2023" s="131" t="n">
        <v>40300000</v>
      </c>
      <c r="C2023" s="132" t="s">
        <v>1782</v>
      </c>
      <c r="D2023" s="133" t="n">
        <v>74806914.33</v>
      </c>
      <c r="E2023" s="133" t="n">
        <v>0</v>
      </c>
      <c r="F2023" s="133" t="n">
        <v>74806914.33</v>
      </c>
    </row>
    <row r="2024" customFormat="false" ht="17.25" hidden="false" customHeight="true" outlineLevel="0" collapsed="false">
      <c r="A2024" s="130" t="s">
        <v>115</v>
      </c>
      <c r="B2024" s="131" t="n">
        <v>40310000</v>
      </c>
      <c r="C2024" s="132" t="s">
        <v>254</v>
      </c>
      <c r="D2024" s="133" t="n">
        <v>0</v>
      </c>
      <c r="E2024" s="133" t="n">
        <v>209560527.73</v>
      </c>
      <c r="F2024" s="133" t="n">
        <v>-209560527.73</v>
      </c>
    </row>
    <row r="2025" customFormat="false" ht="17.25" hidden="false" customHeight="true" outlineLevel="0" collapsed="false">
      <c r="A2025" s="130" t="s">
        <v>115</v>
      </c>
      <c r="B2025" s="131" t="n">
        <v>40320000</v>
      </c>
      <c r="C2025" s="132" t="s">
        <v>262</v>
      </c>
      <c r="D2025" s="133" t="n">
        <v>0</v>
      </c>
      <c r="E2025" s="133" t="n">
        <v>288955618.41</v>
      </c>
      <c r="F2025" s="133" t="n">
        <v>-288955618.41</v>
      </c>
    </row>
    <row r="2026" customFormat="false" ht="17.25" hidden="false" customHeight="true" outlineLevel="0" collapsed="false">
      <c r="A2026" s="130" t="s">
        <v>115</v>
      </c>
      <c r="B2026" s="131" t="n">
        <v>40330000</v>
      </c>
      <c r="C2026" s="132" t="s">
        <v>263</v>
      </c>
      <c r="D2026" s="133" t="n">
        <v>0</v>
      </c>
      <c r="E2026" s="133" t="n">
        <v>256724036.77</v>
      </c>
      <c r="F2026" s="133" t="n">
        <v>-256724036.77</v>
      </c>
    </row>
    <row r="2027" customFormat="false" ht="17.25" hidden="false" customHeight="true" outlineLevel="0" collapsed="false">
      <c r="A2027" s="130" t="s">
        <v>115</v>
      </c>
      <c r="B2027" s="131" t="n">
        <v>40340000</v>
      </c>
      <c r="C2027" s="132" t="s">
        <v>25</v>
      </c>
      <c r="D2027" s="133" t="n">
        <v>0</v>
      </c>
      <c r="E2027" s="133" t="n">
        <v>16163811.34</v>
      </c>
      <c r="F2027" s="133" t="n">
        <v>-16163811.34</v>
      </c>
    </row>
    <row r="2028" customFormat="false" ht="17.25" hidden="false" customHeight="true" outlineLevel="0" collapsed="false">
      <c r="A2028" s="130" t="s">
        <v>115</v>
      </c>
      <c r="B2028" s="131" t="n">
        <v>40400000</v>
      </c>
      <c r="C2028" s="132" t="s">
        <v>257</v>
      </c>
      <c r="D2028" s="133" t="n">
        <v>0</v>
      </c>
      <c r="E2028" s="133" t="n">
        <v>181535198.17</v>
      </c>
      <c r="F2028" s="133" t="n">
        <v>-181535198.17</v>
      </c>
    </row>
    <row r="2029" customFormat="false" ht="17.25" hidden="false" customHeight="true" outlineLevel="0" collapsed="false">
      <c r="A2029" s="130" t="s">
        <v>115</v>
      </c>
      <c r="B2029" s="131" t="n">
        <v>40800000</v>
      </c>
      <c r="C2029" s="132" t="s">
        <v>26</v>
      </c>
      <c r="D2029" s="133" t="n">
        <v>0</v>
      </c>
      <c r="E2029" s="133" t="n">
        <v>74504544.83</v>
      </c>
      <c r="F2029" s="133" t="n">
        <v>-74504544.83</v>
      </c>
    </row>
    <row r="2030" customFormat="false" ht="17.25" hidden="false" customHeight="true" outlineLevel="0" collapsed="false">
      <c r="A2030" s="130" t="s">
        <v>115</v>
      </c>
      <c r="B2030" s="131" t="n">
        <v>40811000</v>
      </c>
      <c r="C2030" s="132" t="s">
        <v>1786</v>
      </c>
      <c r="D2030" s="133" t="n">
        <v>3271465.7</v>
      </c>
      <c r="E2030" s="133" t="n">
        <v>0</v>
      </c>
      <c r="F2030" s="133" t="n">
        <v>3271465.7</v>
      </c>
    </row>
    <row r="2031" customFormat="false" ht="17.25" hidden="false" customHeight="true" outlineLevel="0" collapsed="false">
      <c r="A2031" s="130" t="s">
        <v>115</v>
      </c>
      <c r="B2031" s="131" t="n">
        <v>40910000</v>
      </c>
      <c r="C2031" s="132" t="s">
        <v>2945</v>
      </c>
      <c r="D2031" s="133" t="n">
        <v>268520545.8</v>
      </c>
      <c r="E2031" s="133" t="n">
        <v>0</v>
      </c>
      <c r="F2031" s="133" t="n">
        <v>268520545.8</v>
      </c>
    </row>
    <row r="2032" customFormat="false" ht="17.25" hidden="false" customHeight="true" outlineLevel="0" collapsed="false">
      <c r="A2032" s="130" t="s">
        <v>115</v>
      </c>
      <c r="B2032" s="131" t="n">
        <v>40960000</v>
      </c>
      <c r="C2032" s="132" t="s">
        <v>1872</v>
      </c>
      <c r="D2032" s="133" t="n">
        <v>2980800</v>
      </c>
      <c r="E2032" s="133" t="n">
        <v>0</v>
      </c>
      <c r="F2032" s="133" t="n">
        <v>2980800</v>
      </c>
    </row>
    <row r="2033" customFormat="false" ht="17.25" hidden="false" customHeight="true" outlineLevel="0" collapsed="false">
      <c r="A2033" s="130" t="s">
        <v>115</v>
      </c>
      <c r="B2033" s="131" t="n">
        <v>41100000</v>
      </c>
      <c r="C2033" s="132" t="s">
        <v>28</v>
      </c>
      <c r="D2033" s="133" t="n">
        <v>0</v>
      </c>
      <c r="E2033" s="133" t="n">
        <v>2242417875.17</v>
      </c>
      <c r="F2033" s="133" t="n">
        <v>-2242417875.17</v>
      </c>
    </row>
    <row r="2034" customFormat="false" ht="17.25" hidden="false" customHeight="true" outlineLevel="0" collapsed="false">
      <c r="A2034" s="130" t="s">
        <v>115</v>
      </c>
      <c r="B2034" s="131" t="n">
        <v>41110000</v>
      </c>
      <c r="C2034" s="132" t="s">
        <v>271</v>
      </c>
      <c r="D2034" s="133" t="n">
        <v>0</v>
      </c>
      <c r="E2034" s="133" t="n">
        <v>9273810.48</v>
      </c>
      <c r="F2034" s="133" t="n">
        <v>-9273810.48</v>
      </c>
    </row>
    <row r="2035" customFormat="false" ht="17.25" hidden="false" customHeight="true" outlineLevel="0" collapsed="false">
      <c r="A2035" s="130" t="s">
        <v>115</v>
      </c>
      <c r="B2035" s="131" t="n">
        <v>41300000</v>
      </c>
      <c r="C2035" s="132" t="s">
        <v>264</v>
      </c>
      <c r="D2035" s="133" t="n">
        <v>1061515595.8</v>
      </c>
      <c r="E2035" s="133" t="n">
        <v>0</v>
      </c>
      <c r="F2035" s="133" t="n">
        <v>1061515595.8</v>
      </c>
    </row>
    <row r="2036" customFormat="false" ht="17.25" hidden="false" customHeight="true" outlineLevel="0" collapsed="false">
      <c r="A2036" s="130" t="s">
        <v>115</v>
      </c>
      <c r="B2036" s="131" t="n">
        <v>41311000</v>
      </c>
      <c r="C2036" s="132" t="s">
        <v>1465</v>
      </c>
      <c r="D2036" s="133" t="n">
        <v>0</v>
      </c>
      <c r="E2036" s="133" t="n">
        <v>518830567.87</v>
      </c>
      <c r="F2036" s="133" t="n">
        <v>-518830567.87</v>
      </c>
    </row>
    <row r="2037" customFormat="false" ht="17.25" hidden="false" customHeight="true" outlineLevel="0" collapsed="false">
      <c r="A2037" s="130" t="s">
        <v>115</v>
      </c>
      <c r="B2037" s="131" t="n">
        <v>41321000</v>
      </c>
      <c r="C2037" s="132" t="s">
        <v>3045</v>
      </c>
      <c r="D2037" s="133" t="n">
        <v>4935831.06</v>
      </c>
      <c r="E2037" s="133" t="n">
        <v>0</v>
      </c>
      <c r="F2037" s="133" t="n">
        <v>4935831.06</v>
      </c>
    </row>
    <row r="2038" customFormat="false" ht="17.25" hidden="false" customHeight="true" outlineLevel="0" collapsed="false">
      <c r="A2038" s="130" t="s">
        <v>115</v>
      </c>
      <c r="B2038" s="131" t="n">
        <v>41331000</v>
      </c>
      <c r="C2038" s="132" t="s">
        <v>3046</v>
      </c>
      <c r="D2038" s="133" t="n">
        <v>312631126.82</v>
      </c>
      <c r="E2038" s="133" t="n">
        <v>0</v>
      </c>
      <c r="F2038" s="133" t="n">
        <v>312631126.82</v>
      </c>
    </row>
    <row r="2039" customFormat="false" ht="17.25" hidden="false" customHeight="true" outlineLevel="0" collapsed="false">
      <c r="A2039" s="130" t="s">
        <v>115</v>
      </c>
      <c r="B2039" s="131" t="n">
        <v>41341000</v>
      </c>
      <c r="C2039" s="132" t="s">
        <v>1698</v>
      </c>
      <c r="D2039" s="133" t="n">
        <v>850141158.77</v>
      </c>
      <c r="E2039" s="133" t="n">
        <v>0</v>
      </c>
      <c r="F2039" s="133" t="n">
        <v>850141158.77</v>
      </c>
    </row>
    <row r="2040" customFormat="false" ht="17.25" hidden="false" customHeight="true" outlineLevel="0" collapsed="false">
      <c r="A2040" s="130" t="s">
        <v>115</v>
      </c>
      <c r="B2040" s="131" t="n">
        <v>41600000</v>
      </c>
      <c r="C2040" s="132" t="s">
        <v>265</v>
      </c>
      <c r="D2040" s="133" t="n">
        <v>767239864.32</v>
      </c>
      <c r="E2040" s="133" t="n">
        <v>0</v>
      </c>
      <c r="F2040" s="133" t="n">
        <v>767239864.32</v>
      </c>
    </row>
    <row r="2041" customFormat="false" ht="17.25" hidden="false" customHeight="true" outlineLevel="0" collapsed="false">
      <c r="A2041" s="130" t="s">
        <v>115</v>
      </c>
      <c r="B2041" s="131" t="n">
        <v>41800000</v>
      </c>
      <c r="C2041" s="132" t="s">
        <v>1924</v>
      </c>
      <c r="D2041" s="133" t="n">
        <v>1339420456</v>
      </c>
      <c r="E2041" s="133" t="n">
        <v>0</v>
      </c>
      <c r="F2041" s="133" t="n">
        <v>1339420456</v>
      </c>
    </row>
    <row r="2042" customFormat="false" ht="17.25" hidden="false" customHeight="true" outlineLevel="0" collapsed="false">
      <c r="A2042" s="130" t="s">
        <v>115</v>
      </c>
      <c r="B2042" s="131" t="n">
        <v>41900000</v>
      </c>
      <c r="C2042" s="132" t="s">
        <v>267</v>
      </c>
      <c r="D2042" s="133" t="n">
        <v>0</v>
      </c>
      <c r="E2042" s="133" t="n">
        <v>470006263.35</v>
      </c>
      <c r="F2042" s="133" t="n">
        <v>-470006263.35</v>
      </c>
    </row>
    <row r="2043" customFormat="false" ht="17.25" hidden="false" customHeight="true" outlineLevel="0" collapsed="false">
      <c r="A2043" s="130" t="s">
        <v>115</v>
      </c>
      <c r="B2043" s="131" t="n">
        <v>42100000</v>
      </c>
      <c r="C2043" s="132" t="s">
        <v>277</v>
      </c>
      <c r="D2043" s="133" t="n">
        <v>24906694.31</v>
      </c>
      <c r="E2043" s="133" t="n">
        <v>0</v>
      </c>
      <c r="F2043" s="133" t="n">
        <v>24906694.31</v>
      </c>
    </row>
    <row r="2044" customFormat="false" ht="17.25" hidden="false" customHeight="true" outlineLevel="0" collapsed="false">
      <c r="A2044" s="130" t="s">
        <v>115</v>
      </c>
      <c r="B2044" s="131" t="n">
        <v>42110000</v>
      </c>
      <c r="C2044" s="132" t="s">
        <v>30</v>
      </c>
      <c r="D2044" s="133" t="n">
        <v>450000</v>
      </c>
      <c r="E2044" s="133" t="n">
        <v>0</v>
      </c>
      <c r="F2044" s="133" t="n">
        <v>450000</v>
      </c>
    </row>
    <row r="2045" customFormat="false" ht="17.25" hidden="false" customHeight="true" outlineLevel="0" collapsed="false">
      <c r="A2045" s="130" t="s">
        <v>115</v>
      </c>
      <c r="B2045" s="131" t="n">
        <v>42500000</v>
      </c>
      <c r="C2045" s="132" t="s">
        <v>32</v>
      </c>
      <c r="D2045" s="133" t="n">
        <v>0</v>
      </c>
      <c r="E2045" s="133" t="n">
        <v>1431400</v>
      </c>
      <c r="F2045" s="133" t="n">
        <v>-1431400</v>
      </c>
    </row>
    <row r="2046" customFormat="false" ht="17.25" hidden="false" customHeight="true" outlineLevel="0" collapsed="false">
      <c r="A2046" s="130" t="s">
        <v>115</v>
      </c>
      <c r="B2046" s="131" t="n">
        <v>42510000</v>
      </c>
      <c r="C2046" s="132" t="s">
        <v>31</v>
      </c>
      <c r="D2046" s="133" t="n">
        <v>6980000</v>
      </c>
      <c r="E2046" s="133" t="n">
        <v>0</v>
      </c>
      <c r="F2046" s="133" t="n">
        <v>6980000</v>
      </c>
    </row>
    <row r="2047" customFormat="false" ht="17.25" hidden="false" customHeight="true" outlineLevel="0" collapsed="false">
      <c r="A2047" s="130" t="s">
        <v>115</v>
      </c>
      <c r="B2047" s="131" t="n">
        <v>42700000</v>
      </c>
      <c r="C2047" s="132" t="s">
        <v>1700</v>
      </c>
      <c r="D2047" s="133" t="n">
        <v>155833.34</v>
      </c>
      <c r="E2047" s="133" t="n">
        <v>0</v>
      </c>
      <c r="F2047" s="133" t="n">
        <v>155833.34</v>
      </c>
    </row>
    <row r="2048" customFormat="false" ht="17.25" hidden="false" customHeight="true" outlineLevel="0" collapsed="false">
      <c r="A2048" s="130" t="s">
        <v>115</v>
      </c>
      <c r="B2048" s="131" t="n">
        <v>42820000</v>
      </c>
      <c r="C2048" s="132" t="s">
        <v>604</v>
      </c>
      <c r="D2048" s="133" t="n">
        <v>0</v>
      </c>
      <c r="E2048" s="133" t="n">
        <v>153714243.69</v>
      </c>
      <c r="F2048" s="133" t="n">
        <v>-153714243.69</v>
      </c>
    </row>
    <row r="2049" customFormat="false" ht="17.25" hidden="false" customHeight="true" outlineLevel="0" collapsed="false">
      <c r="A2049" s="130" t="s">
        <v>115</v>
      </c>
      <c r="B2049" s="131" t="n">
        <v>43100000</v>
      </c>
      <c r="C2049" s="132" t="s">
        <v>35</v>
      </c>
      <c r="D2049" s="133" t="n">
        <v>0</v>
      </c>
      <c r="E2049" s="133" t="n">
        <v>33263895.04</v>
      </c>
      <c r="F2049" s="133" t="n">
        <v>-33263895.04</v>
      </c>
    </row>
    <row r="2050" customFormat="false" ht="17.25" hidden="false" customHeight="true" outlineLevel="0" collapsed="false">
      <c r="A2050" s="130" t="s">
        <v>115</v>
      </c>
      <c r="B2050" s="131" t="n">
        <v>43110000</v>
      </c>
      <c r="C2050" s="132" t="s">
        <v>275</v>
      </c>
      <c r="D2050" s="133" t="n">
        <v>0</v>
      </c>
      <c r="E2050" s="133" t="n">
        <v>1010500</v>
      </c>
      <c r="F2050" s="133" t="n">
        <v>-1010500</v>
      </c>
    </row>
    <row r="2051" customFormat="false" ht="17.25" hidden="false" customHeight="true" outlineLevel="0" collapsed="false">
      <c r="A2051" s="130" t="s">
        <v>115</v>
      </c>
      <c r="B2051" s="131" t="n">
        <v>43200000</v>
      </c>
      <c r="C2051" s="132" t="s">
        <v>37</v>
      </c>
      <c r="D2051" s="133" t="n">
        <v>0</v>
      </c>
      <c r="E2051" s="133" t="n">
        <v>15677275.32</v>
      </c>
      <c r="F2051" s="133" t="n">
        <v>-15677275.32</v>
      </c>
    </row>
    <row r="2052" customFormat="false" ht="17.25" hidden="false" customHeight="true" outlineLevel="0" collapsed="false">
      <c r="A2052" s="130" t="s">
        <v>115</v>
      </c>
      <c r="B2052" s="131" t="n">
        <v>43220000</v>
      </c>
      <c r="C2052" s="132" t="s">
        <v>607</v>
      </c>
      <c r="D2052" s="133" t="n">
        <v>655012.6</v>
      </c>
      <c r="E2052" s="133" t="n">
        <v>0</v>
      </c>
      <c r="F2052" s="133" t="n">
        <v>655012.6</v>
      </c>
    </row>
    <row r="2053" customFormat="false" ht="17.25" hidden="false" customHeight="true" outlineLevel="0" collapsed="false">
      <c r="A2053" s="130" t="s">
        <v>115</v>
      </c>
      <c r="B2053" s="131" t="n">
        <v>43300000</v>
      </c>
      <c r="C2053" s="132" t="s">
        <v>38</v>
      </c>
      <c r="D2053" s="133" t="n">
        <v>0</v>
      </c>
      <c r="E2053" s="133" t="n">
        <v>1347231.67</v>
      </c>
      <c r="F2053" s="133" t="n">
        <v>-1347231.67</v>
      </c>
    </row>
    <row r="2054" customFormat="false" ht="17.25" hidden="false" customHeight="true" outlineLevel="0" collapsed="false">
      <c r="A2054" s="130" t="s">
        <v>115</v>
      </c>
      <c r="B2054" s="131" t="n">
        <v>43400000</v>
      </c>
      <c r="C2054" s="132" t="s">
        <v>39</v>
      </c>
      <c r="D2054" s="133" t="n">
        <v>0</v>
      </c>
      <c r="E2054" s="133" t="n">
        <v>638778.6</v>
      </c>
      <c r="F2054" s="133" t="n">
        <v>-638778.6</v>
      </c>
    </row>
    <row r="2055" customFormat="false" ht="17.25" hidden="false" customHeight="true" outlineLevel="0" collapsed="false">
      <c r="A2055" s="130" t="s">
        <v>115</v>
      </c>
      <c r="B2055" s="131" t="n">
        <v>43500000</v>
      </c>
      <c r="C2055" s="132" t="s">
        <v>39</v>
      </c>
      <c r="D2055" s="133" t="n">
        <v>0</v>
      </c>
      <c r="E2055" s="133" t="n">
        <v>400000</v>
      </c>
      <c r="F2055" s="133" t="n">
        <v>-400000</v>
      </c>
    </row>
    <row r="2056" customFormat="false" ht="17.25" hidden="false" customHeight="true" outlineLevel="0" collapsed="false">
      <c r="A2056" s="130" t="s">
        <v>115</v>
      </c>
      <c r="B2056" s="131" t="n">
        <v>44100000</v>
      </c>
      <c r="C2056" s="132" t="s">
        <v>40</v>
      </c>
      <c r="D2056" s="133" t="n">
        <v>0</v>
      </c>
      <c r="E2056" s="133" t="n">
        <v>29721237.5</v>
      </c>
      <c r="F2056" s="133" t="n">
        <v>-29721237.5</v>
      </c>
    </row>
    <row r="2057" customFormat="false" ht="17.25" hidden="false" customHeight="true" outlineLevel="0" collapsed="false">
      <c r="A2057" s="130" t="s">
        <v>115</v>
      </c>
      <c r="B2057" s="131" t="n">
        <v>44300000</v>
      </c>
      <c r="C2057" s="132" t="s">
        <v>279</v>
      </c>
      <c r="D2057" s="133" t="n">
        <v>616828867.11</v>
      </c>
      <c r="E2057" s="133" t="n">
        <v>0</v>
      </c>
      <c r="F2057" s="133" t="n">
        <v>616828867.11</v>
      </c>
    </row>
    <row r="2058" customFormat="false" ht="17.25" hidden="false" customHeight="true" outlineLevel="0" collapsed="false">
      <c r="A2058" s="130" t="s">
        <v>115</v>
      </c>
      <c r="B2058" s="131" t="n">
        <v>44310000</v>
      </c>
      <c r="C2058" s="132" t="s">
        <v>42</v>
      </c>
      <c r="D2058" s="133" t="n">
        <v>0</v>
      </c>
      <c r="E2058" s="133" t="n">
        <v>857586.77</v>
      </c>
      <c r="F2058" s="133" t="n">
        <v>-857586.77</v>
      </c>
    </row>
    <row r="2059" customFormat="false" ht="17.25" hidden="false" customHeight="true" outlineLevel="0" collapsed="false">
      <c r="A2059" s="130" t="s">
        <v>115</v>
      </c>
      <c r="B2059" s="131" t="n">
        <v>44320000</v>
      </c>
      <c r="C2059" s="132" t="s">
        <v>43</v>
      </c>
      <c r="D2059" s="133" t="n">
        <v>0</v>
      </c>
      <c r="E2059" s="133" t="n">
        <v>19429517.66</v>
      </c>
      <c r="F2059" s="133" t="n">
        <v>-19429517.66</v>
      </c>
    </row>
    <row r="2060" customFormat="false" ht="17.25" hidden="false" customHeight="true" outlineLevel="0" collapsed="false">
      <c r="A2060" s="130" t="s">
        <v>115</v>
      </c>
      <c r="B2060" s="131" t="n">
        <v>44330000</v>
      </c>
      <c r="C2060" s="132" t="s">
        <v>1797</v>
      </c>
      <c r="D2060" s="133" t="n">
        <v>411572314.45</v>
      </c>
      <c r="E2060" s="133" t="n">
        <v>0</v>
      </c>
      <c r="F2060" s="133" t="n">
        <v>411572314.45</v>
      </c>
    </row>
    <row r="2061" customFormat="false" ht="17.25" hidden="false" customHeight="true" outlineLevel="0" collapsed="false">
      <c r="A2061" s="130" t="s">
        <v>115</v>
      </c>
      <c r="B2061" s="131" t="n">
        <v>44410000</v>
      </c>
      <c r="C2061" s="132" t="s">
        <v>282</v>
      </c>
      <c r="D2061" s="133" t="n">
        <v>383345540.51</v>
      </c>
      <c r="E2061" s="133" t="n">
        <v>0</v>
      </c>
      <c r="F2061" s="133" t="n">
        <v>383345540.51</v>
      </c>
    </row>
    <row r="2062" customFormat="false" ht="17.25" hidden="false" customHeight="true" outlineLevel="0" collapsed="false">
      <c r="A2062" s="130" t="s">
        <v>115</v>
      </c>
      <c r="B2062" s="131" t="n">
        <v>44420000</v>
      </c>
      <c r="C2062" s="132" t="s">
        <v>294</v>
      </c>
      <c r="D2062" s="133" t="n">
        <v>380179.8</v>
      </c>
      <c r="E2062" s="133" t="n">
        <v>0</v>
      </c>
      <c r="F2062" s="133" t="n">
        <v>380179.8</v>
      </c>
    </row>
    <row r="2063" customFormat="false" ht="17.25" hidden="false" customHeight="true" outlineLevel="0" collapsed="false">
      <c r="A2063" s="130" t="s">
        <v>115</v>
      </c>
      <c r="B2063" s="131" t="n">
        <v>44540000</v>
      </c>
      <c r="C2063" s="132" t="s">
        <v>616</v>
      </c>
      <c r="D2063" s="133" t="n">
        <v>0</v>
      </c>
      <c r="E2063" s="133" t="n">
        <v>82606758.78</v>
      </c>
      <c r="F2063" s="133" t="n">
        <v>-82606758.78</v>
      </c>
    </row>
    <row r="2064" customFormat="false" ht="17.25" hidden="false" customHeight="true" outlineLevel="0" collapsed="false">
      <c r="A2064" s="130" t="s">
        <v>115</v>
      </c>
      <c r="B2064" s="131" t="n">
        <v>44550000</v>
      </c>
      <c r="C2064" s="132" t="s">
        <v>46</v>
      </c>
      <c r="D2064" s="133" t="n">
        <v>113690759.08</v>
      </c>
      <c r="E2064" s="133" t="n">
        <v>0</v>
      </c>
      <c r="F2064" s="133" t="n">
        <v>113690759.08</v>
      </c>
    </row>
    <row r="2065" customFormat="false" ht="17.25" hidden="false" customHeight="true" outlineLevel="0" collapsed="false">
      <c r="A2065" s="130" t="s">
        <v>115</v>
      </c>
      <c r="B2065" s="131" t="n">
        <v>44560000</v>
      </c>
      <c r="C2065" s="132" t="s">
        <v>2457</v>
      </c>
      <c r="D2065" s="133" t="n">
        <v>359263.85</v>
      </c>
      <c r="E2065" s="133" t="n">
        <v>0</v>
      </c>
      <c r="F2065" s="133" t="n">
        <v>359263.85</v>
      </c>
    </row>
    <row r="2066" customFormat="false" ht="17.25" hidden="false" customHeight="true" outlineLevel="0" collapsed="false">
      <c r="A2066" s="130" t="s">
        <v>115</v>
      </c>
      <c r="B2066" s="131" t="n">
        <v>44561000</v>
      </c>
      <c r="C2066" s="132" t="s">
        <v>2457</v>
      </c>
      <c r="D2066" s="133" t="n">
        <v>4878443.85</v>
      </c>
      <c r="E2066" s="133" t="n">
        <v>0</v>
      </c>
      <c r="F2066" s="133" t="n">
        <v>4878443.85</v>
      </c>
    </row>
    <row r="2067" customFormat="false" ht="17.25" hidden="false" customHeight="true" outlineLevel="0" collapsed="false">
      <c r="A2067" s="130" t="s">
        <v>115</v>
      </c>
      <c r="B2067" s="131" t="n">
        <v>44562000</v>
      </c>
      <c r="C2067" s="132" t="s">
        <v>47</v>
      </c>
      <c r="D2067" s="133" t="n">
        <v>0</v>
      </c>
      <c r="E2067" s="133" t="n">
        <v>66695748.38</v>
      </c>
      <c r="F2067" s="133" t="n">
        <v>-66695748.38</v>
      </c>
    </row>
    <row r="2068" customFormat="false" ht="17.25" hidden="false" customHeight="true" outlineLevel="0" collapsed="false">
      <c r="A2068" s="130" t="s">
        <v>115</v>
      </c>
      <c r="B2068" s="131" t="n">
        <v>44563000</v>
      </c>
      <c r="C2068" s="132" t="s">
        <v>48</v>
      </c>
      <c r="D2068" s="133" t="n">
        <v>43186257.18</v>
      </c>
      <c r="E2068" s="133" t="n">
        <v>0</v>
      </c>
      <c r="F2068" s="133" t="n">
        <v>43186257.18</v>
      </c>
    </row>
    <row r="2069" customFormat="false" ht="17.25" hidden="false" customHeight="true" outlineLevel="0" collapsed="false">
      <c r="A2069" s="130" t="s">
        <v>115</v>
      </c>
      <c r="B2069" s="131" t="n">
        <v>44564000</v>
      </c>
      <c r="C2069" s="132" t="s">
        <v>49</v>
      </c>
      <c r="D2069" s="133" t="n">
        <v>317889298.03</v>
      </c>
      <c r="E2069" s="133" t="n">
        <v>0</v>
      </c>
      <c r="F2069" s="133" t="n">
        <v>317889298.03</v>
      </c>
    </row>
    <row r="2070" customFormat="false" ht="17.25" hidden="false" customHeight="true" outlineLevel="0" collapsed="false">
      <c r="A2070" s="130" t="s">
        <v>115</v>
      </c>
      <c r="B2070" s="131" t="n">
        <v>44565000</v>
      </c>
      <c r="C2070" s="132" t="s">
        <v>50</v>
      </c>
      <c r="D2070" s="133" t="n">
        <v>0</v>
      </c>
      <c r="E2070" s="133" t="n">
        <v>26079395.28</v>
      </c>
      <c r="F2070" s="133" t="n">
        <v>-26079395.28</v>
      </c>
    </row>
    <row r="2071" customFormat="false" ht="17.25" hidden="false" customHeight="true" outlineLevel="0" collapsed="false">
      <c r="A2071" s="130" t="s">
        <v>115</v>
      </c>
      <c r="B2071" s="131" t="n">
        <v>44570000</v>
      </c>
      <c r="C2071" s="132" t="s">
        <v>1887</v>
      </c>
      <c r="D2071" s="133" t="n">
        <v>0</v>
      </c>
      <c r="E2071" s="133" t="n">
        <v>1392656086.09</v>
      </c>
      <c r="F2071" s="133" t="n">
        <v>-1392656086.09</v>
      </c>
    </row>
    <row r="2072" customFormat="false" ht="17.25" hidden="false" customHeight="true" outlineLevel="0" collapsed="false">
      <c r="A2072" s="130" t="s">
        <v>115</v>
      </c>
      <c r="B2072" s="131" t="n">
        <v>44571000</v>
      </c>
      <c r="C2072" s="132" t="s">
        <v>52</v>
      </c>
      <c r="D2072" s="133" t="n">
        <v>0</v>
      </c>
      <c r="E2072" s="133" t="n">
        <v>38874035.32</v>
      </c>
      <c r="F2072" s="133" t="n">
        <v>-38874035.32</v>
      </c>
    </row>
    <row r="2073" customFormat="false" ht="17.25" hidden="false" customHeight="true" outlineLevel="0" collapsed="false">
      <c r="A2073" s="130" t="s">
        <v>115</v>
      </c>
      <c r="B2073" s="131" t="n">
        <v>44572000</v>
      </c>
      <c r="C2073" s="132" t="s">
        <v>302</v>
      </c>
      <c r="D2073" s="133" t="n">
        <v>0</v>
      </c>
      <c r="E2073" s="133" t="n">
        <v>205392116.6</v>
      </c>
      <c r="F2073" s="133" t="n">
        <v>-205392116.6</v>
      </c>
    </row>
    <row r="2074" customFormat="false" ht="17.25" hidden="false" customHeight="true" outlineLevel="0" collapsed="false">
      <c r="A2074" s="130" t="s">
        <v>115</v>
      </c>
      <c r="B2074" s="131" t="n">
        <v>44575000</v>
      </c>
      <c r="C2074" s="132" t="s">
        <v>1801</v>
      </c>
      <c r="D2074" s="133" t="n">
        <v>0</v>
      </c>
      <c r="E2074" s="133" t="n">
        <v>2160</v>
      </c>
      <c r="F2074" s="133" t="n">
        <v>-2160</v>
      </c>
    </row>
    <row r="2075" customFormat="false" ht="17.25" hidden="false" customHeight="true" outlineLevel="0" collapsed="false">
      <c r="A2075" s="130" t="s">
        <v>115</v>
      </c>
      <c r="B2075" s="131" t="n">
        <v>44576000</v>
      </c>
      <c r="C2075" s="132" t="s">
        <v>621</v>
      </c>
      <c r="D2075" s="133" t="n">
        <v>0</v>
      </c>
      <c r="E2075" s="133" t="n">
        <v>48123850</v>
      </c>
      <c r="F2075" s="133" t="n">
        <v>-48123850</v>
      </c>
    </row>
    <row r="2076" customFormat="false" ht="17.25" hidden="false" customHeight="true" outlineLevel="0" collapsed="false">
      <c r="A2076" s="130" t="s">
        <v>115</v>
      </c>
      <c r="B2076" s="131" t="n">
        <v>44580000</v>
      </c>
      <c r="C2076" s="132" t="s">
        <v>622</v>
      </c>
      <c r="D2076" s="133" t="n">
        <v>0</v>
      </c>
      <c r="E2076" s="133" t="n">
        <v>118711607.33</v>
      </c>
      <c r="F2076" s="133" t="n">
        <v>-118711607.33</v>
      </c>
    </row>
    <row r="2077" customFormat="false" ht="17.25" hidden="false" customHeight="true" outlineLevel="0" collapsed="false">
      <c r="A2077" s="130" t="s">
        <v>115</v>
      </c>
      <c r="B2077" s="131" t="n">
        <v>44583000</v>
      </c>
      <c r="C2077" s="132" t="s">
        <v>303</v>
      </c>
      <c r="D2077" s="133" t="n">
        <v>9894667.46</v>
      </c>
      <c r="E2077" s="133" t="n">
        <v>0</v>
      </c>
      <c r="F2077" s="133" t="n">
        <v>9894667.46</v>
      </c>
    </row>
    <row r="2078" customFormat="false" ht="17.25" hidden="false" customHeight="true" outlineLevel="0" collapsed="false">
      <c r="A2078" s="130" t="s">
        <v>115</v>
      </c>
      <c r="B2078" s="131" t="n">
        <v>44600000</v>
      </c>
      <c r="C2078" s="132" t="s">
        <v>1803</v>
      </c>
      <c r="D2078" s="133" t="n">
        <v>77776425.77</v>
      </c>
      <c r="E2078" s="133" t="n">
        <v>0</v>
      </c>
      <c r="F2078" s="133" t="n">
        <v>77776425.77</v>
      </c>
    </row>
    <row r="2079" customFormat="false" ht="17.25" hidden="false" customHeight="true" outlineLevel="0" collapsed="false">
      <c r="A2079" s="130" t="s">
        <v>115</v>
      </c>
      <c r="B2079" s="131" t="n">
        <v>45500000</v>
      </c>
      <c r="C2079" s="132" t="s">
        <v>625</v>
      </c>
      <c r="D2079" s="133" t="n">
        <v>2812198214.88</v>
      </c>
      <c r="E2079" s="133" t="n">
        <v>0</v>
      </c>
      <c r="F2079" s="133" t="n">
        <v>2812198214.88</v>
      </c>
    </row>
    <row r="2080" customFormat="false" ht="17.25" hidden="false" customHeight="true" outlineLevel="0" collapsed="false">
      <c r="A2080" s="130" t="s">
        <v>115</v>
      </c>
      <c r="B2080" s="136" t="n">
        <v>45500001</v>
      </c>
      <c r="C2080" s="132" t="s">
        <v>53</v>
      </c>
      <c r="D2080" s="133" t="n">
        <v>0</v>
      </c>
      <c r="E2080" s="133" t="n">
        <v>40000000</v>
      </c>
      <c r="F2080" s="133" t="n">
        <v>-40000000</v>
      </c>
    </row>
    <row r="2081" customFormat="false" ht="17.25" hidden="false" customHeight="true" outlineLevel="0" collapsed="false">
      <c r="A2081" s="130" t="s">
        <v>115</v>
      </c>
      <c r="B2081" s="131" t="n">
        <v>45510000</v>
      </c>
      <c r="C2081" s="132" t="s">
        <v>53</v>
      </c>
      <c r="D2081" s="133" t="n">
        <v>0</v>
      </c>
      <c r="E2081" s="133" t="n">
        <v>807500088.59</v>
      </c>
      <c r="F2081" s="133" t="n">
        <v>-807500088.59</v>
      </c>
    </row>
    <row r="2082" customFormat="false" ht="17.25" hidden="false" customHeight="true" outlineLevel="0" collapsed="false">
      <c r="A2082" s="130" t="s">
        <v>115</v>
      </c>
      <c r="B2082" s="131" t="n">
        <v>45520000</v>
      </c>
      <c r="C2082" s="132" t="s">
        <v>119</v>
      </c>
      <c r="D2082" s="133" t="n">
        <v>0</v>
      </c>
      <c r="E2082" s="133" t="n">
        <v>385000906.9</v>
      </c>
      <c r="F2082" s="133" t="n">
        <v>-385000906.9</v>
      </c>
    </row>
    <row r="2083" customFormat="false" ht="17.25" hidden="false" customHeight="true" outlineLevel="0" collapsed="false">
      <c r="A2083" s="130" t="s">
        <v>115</v>
      </c>
      <c r="B2083" s="131" t="n">
        <v>45530000</v>
      </c>
      <c r="C2083" s="132" t="s">
        <v>102</v>
      </c>
      <c r="D2083" s="133" t="n">
        <v>0</v>
      </c>
      <c r="E2083" s="133" t="n">
        <v>564437800</v>
      </c>
      <c r="F2083" s="133" t="n">
        <v>-564437800</v>
      </c>
    </row>
    <row r="2084" customFormat="false" ht="17.25" hidden="false" customHeight="true" outlineLevel="0" collapsed="false">
      <c r="A2084" s="130" t="s">
        <v>115</v>
      </c>
      <c r="B2084" s="131" t="n">
        <v>45540000</v>
      </c>
      <c r="C2084" s="132" t="s">
        <v>776</v>
      </c>
      <c r="D2084" s="133" t="n">
        <v>0</v>
      </c>
      <c r="E2084" s="133" t="n">
        <v>485000000</v>
      </c>
      <c r="F2084" s="133" t="n">
        <v>-485000000</v>
      </c>
    </row>
    <row r="2085" customFormat="false" ht="17.25" hidden="false" customHeight="true" outlineLevel="0" collapsed="false">
      <c r="A2085" s="130" t="s">
        <v>115</v>
      </c>
      <c r="B2085" s="131" t="n">
        <v>45550000</v>
      </c>
      <c r="C2085" s="132" t="s">
        <v>777</v>
      </c>
      <c r="D2085" s="133" t="n">
        <v>0</v>
      </c>
      <c r="E2085" s="133" t="n">
        <v>505000000</v>
      </c>
      <c r="F2085" s="133" t="n">
        <v>-505000000</v>
      </c>
    </row>
    <row r="2086" customFormat="false" ht="17.25" hidden="false" customHeight="true" outlineLevel="0" collapsed="false">
      <c r="A2086" s="130" t="s">
        <v>115</v>
      </c>
      <c r="B2086" s="131" t="n">
        <v>45580000</v>
      </c>
      <c r="C2086" s="132" t="s">
        <v>1564</v>
      </c>
      <c r="D2086" s="133" t="n">
        <v>0</v>
      </c>
      <c r="E2086" s="133" t="n">
        <v>344969975.77</v>
      </c>
      <c r="F2086" s="133" t="n">
        <v>-344969975.77</v>
      </c>
    </row>
    <row r="2087" customFormat="false" ht="17.25" hidden="false" customHeight="true" outlineLevel="0" collapsed="false">
      <c r="A2087" s="130" t="s">
        <v>115</v>
      </c>
      <c r="B2087" s="131" t="n">
        <v>46600000</v>
      </c>
      <c r="C2087" s="132" t="s">
        <v>290</v>
      </c>
      <c r="D2087" s="133" t="n">
        <v>194947359.48</v>
      </c>
      <c r="E2087" s="133" t="n">
        <v>0</v>
      </c>
      <c r="F2087" s="133" t="n">
        <v>194947359.48</v>
      </c>
    </row>
    <row r="2088" customFormat="false" ht="17.25" hidden="false" customHeight="true" outlineLevel="0" collapsed="false">
      <c r="A2088" s="130" t="s">
        <v>115</v>
      </c>
      <c r="B2088" s="131" t="n">
        <v>46700001</v>
      </c>
      <c r="C2088" s="132" t="s">
        <v>642</v>
      </c>
      <c r="D2088" s="133" t="n">
        <v>708938886</v>
      </c>
      <c r="E2088" s="133" t="n">
        <v>0</v>
      </c>
      <c r="F2088" s="133" t="n">
        <v>708938886</v>
      </c>
    </row>
    <row r="2089" customFormat="false" ht="17.25" hidden="false" customHeight="true" outlineLevel="0" collapsed="false">
      <c r="A2089" s="130" t="s">
        <v>115</v>
      </c>
      <c r="B2089" s="131" t="n">
        <v>46700004</v>
      </c>
      <c r="C2089" s="132" t="s">
        <v>119</v>
      </c>
      <c r="D2089" s="133" t="n">
        <v>0</v>
      </c>
      <c r="E2089" s="133" t="n">
        <v>153850000</v>
      </c>
      <c r="F2089" s="133" t="n">
        <v>-153850000</v>
      </c>
    </row>
    <row r="2090" customFormat="false" ht="17.25" hidden="false" customHeight="true" outlineLevel="0" collapsed="false">
      <c r="A2090" s="130" t="s">
        <v>115</v>
      </c>
      <c r="B2090" s="131" t="n">
        <v>46700005</v>
      </c>
      <c r="C2090" s="132" t="s">
        <v>3047</v>
      </c>
      <c r="D2090" s="133" t="n">
        <v>0</v>
      </c>
      <c r="E2090" s="133" t="n">
        <v>88247465.33</v>
      </c>
      <c r="F2090" s="133" t="n">
        <v>-88247465.33</v>
      </c>
    </row>
    <row r="2091" customFormat="false" ht="17.25" hidden="false" customHeight="true" outlineLevel="0" collapsed="false">
      <c r="A2091" s="130" t="s">
        <v>115</v>
      </c>
      <c r="B2091" s="131" t="n">
        <v>46700012</v>
      </c>
      <c r="C2091" s="132" t="s">
        <v>112</v>
      </c>
      <c r="D2091" s="133" t="n">
        <v>775589278.28</v>
      </c>
      <c r="E2091" s="133" t="n">
        <v>0</v>
      </c>
      <c r="F2091" s="133" t="n">
        <v>775589278.28</v>
      </c>
    </row>
    <row r="2092" customFormat="false" ht="17.25" hidden="false" customHeight="true" outlineLevel="0" collapsed="false">
      <c r="A2092" s="130" t="s">
        <v>115</v>
      </c>
      <c r="B2092" s="131" t="n">
        <v>46710070</v>
      </c>
      <c r="C2092" s="132" t="s">
        <v>2265</v>
      </c>
      <c r="D2092" s="133" t="n">
        <v>0</v>
      </c>
      <c r="E2092" s="133" t="n">
        <v>257640498.05</v>
      </c>
      <c r="F2092" s="133" t="n">
        <v>-257640498.05</v>
      </c>
    </row>
    <row r="2093" customFormat="false" ht="17.25" hidden="false" customHeight="true" outlineLevel="0" collapsed="false">
      <c r="A2093" s="130" t="s">
        <v>115</v>
      </c>
      <c r="B2093" s="131" t="n">
        <v>46710071</v>
      </c>
      <c r="C2093" s="132" t="s">
        <v>1813</v>
      </c>
      <c r="D2093" s="133" t="n">
        <v>0</v>
      </c>
      <c r="E2093" s="133" t="n">
        <v>350000000</v>
      </c>
      <c r="F2093" s="133" t="n">
        <v>-350000000</v>
      </c>
    </row>
    <row r="2094" customFormat="false" ht="17.25" hidden="false" customHeight="true" outlineLevel="0" collapsed="false">
      <c r="A2094" s="130" t="s">
        <v>115</v>
      </c>
      <c r="B2094" s="131" t="n">
        <v>46710130</v>
      </c>
      <c r="C2094" s="132" t="s">
        <v>1814</v>
      </c>
      <c r="D2094" s="133" t="n">
        <v>0</v>
      </c>
      <c r="E2094" s="133" t="n">
        <v>45271609</v>
      </c>
      <c r="F2094" s="133" t="n">
        <v>-45271609</v>
      </c>
    </row>
    <row r="2095" customFormat="false" ht="17.25" hidden="false" customHeight="true" outlineLevel="0" collapsed="false">
      <c r="A2095" s="130" t="s">
        <v>115</v>
      </c>
      <c r="B2095" s="131" t="n">
        <v>46710160</v>
      </c>
      <c r="C2095" s="132" t="s">
        <v>1815</v>
      </c>
      <c r="D2095" s="133" t="n">
        <v>2800000</v>
      </c>
      <c r="E2095" s="133" t="n">
        <v>0</v>
      </c>
      <c r="F2095" s="133" t="n">
        <v>2800000</v>
      </c>
    </row>
    <row r="2096" customFormat="false" ht="17.25" hidden="false" customHeight="true" outlineLevel="0" collapsed="false">
      <c r="A2096" s="130" t="s">
        <v>115</v>
      </c>
      <c r="B2096" s="131" t="n">
        <v>46720000</v>
      </c>
      <c r="C2096" s="132" t="s">
        <v>96</v>
      </c>
      <c r="D2096" s="133" t="n">
        <v>907926.57</v>
      </c>
      <c r="E2096" s="133" t="n">
        <v>0</v>
      </c>
      <c r="F2096" s="133" t="n">
        <v>907926.57</v>
      </c>
    </row>
    <row r="2097" customFormat="false" ht="17.25" hidden="false" customHeight="true" outlineLevel="0" collapsed="false">
      <c r="A2097" s="130" t="s">
        <v>115</v>
      </c>
      <c r="B2097" s="131" t="n">
        <v>46720050</v>
      </c>
      <c r="C2097" s="132" t="s">
        <v>1713</v>
      </c>
      <c r="D2097" s="133" t="n">
        <v>0</v>
      </c>
      <c r="E2097" s="133" t="n">
        <v>217500</v>
      </c>
      <c r="F2097" s="133" t="n">
        <v>-217500</v>
      </c>
    </row>
    <row r="2098" customFormat="false" ht="17.25" hidden="false" customHeight="true" outlineLevel="0" collapsed="false">
      <c r="A2098" s="130" t="s">
        <v>115</v>
      </c>
      <c r="B2098" s="131" t="n">
        <v>46720071</v>
      </c>
      <c r="C2098" s="132" t="s">
        <v>100</v>
      </c>
      <c r="D2098" s="133" t="n">
        <v>0</v>
      </c>
      <c r="E2098" s="133" t="n">
        <v>1373520</v>
      </c>
      <c r="F2098" s="133" t="n">
        <v>-1373520</v>
      </c>
    </row>
    <row r="2099" customFormat="false" ht="17.25" hidden="false" customHeight="true" outlineLevel="0" collapsed="false">
      <c r="A2099" s="130" t="s">
        <v>115</v>
      </c>
      <c r="B2099" s="131" t="n">
        <v>46720072</v>
      </c>
      <c r="C2099" s="132" t="s">
        <v>931</v>
      </c>
      <c r="D2099" s="133" t="n">
        <v>1770220.8</v>
      </c>
      <c r="E2099" s="133" t="n">
        <v>0</v>
      </c>
      <c r="F2099" s="133" t="n">
        <v>1770220.8</v>
      </c>
    </row>
    <row r="2100" customFormat="false" ht="17.25" hidden="false" customHeight="true" outlineLevel="0" collapsed="false">
      <c r="A2100" s="130" t="s">
        <v>115</v>
      </c>
      <c r="B2100" s="131" t="n">
        <v>46720075</v>
      </c>
      <c r="C2100" s="132" t="s">
        <v>633</v>
      </c>
      <c r="D2100" s="133" t="n">
        <v>570000000</v>
      </c>
      <c r="E2100" s="133" t="n">
        <v>0</v>
      </c>
      <c r="F2100" s="133" t="n">
        <v>570000000</v>
      </c>
    </row>
    <row r="2101" customFormat="false" ht="17.25" hidden="false" customHeight="true" outlineLevel="0" collapsed="false">
      <c r="A2101" s="130" t="s">
        <v>115</v>
      </c>
      <c r="B2101" s="131" t="n">
        <v>46720076</v>
      </c>
      <c r="C2101" s="132" t="s">
        <v>120</v>
      </c>
      <c r="D2101" s="133" t="n">
        <v>368592715.8</v>
      </c>
      <c r="E2101" s="133" t="n">
        <v>0</v>
      </c>
      <c r="F2101" s="133" t="n">
        <v>368592715.8</v>
      </c>
    </row>
    <row r="2102" customFormat="false" ht="17.25" hidden="false" customHeight="true" outlineLevel="0" collapsed="false">
      <c r="A2102" s="130" t="s">
        <v>115</v>
      </c>
      <c r="B2102" s="131" t="n">
        <v>46720078</v>
      </c>
      <c r="C2102" s="132" t="s">
        <v>1819</v>
      </c>
      <c r="D2102" s="133" t="n">
        <v>0</v>
      </c>
      <c r="E2102" s="133" t="n">
        <v>6165834.28</v>
      </c>
      <c r="F2102" s="133" t="n">
        <v>-6165834.28</v>
      </c>
    </row>
    <row r="2103" customFormat="false" ht="17.25" hidden="false" customHeight="true" outlineLevel="0" collapsed="false">
      <c r="A2103" s="130" t="s">
        <v>115</v>
      </c>
      <c r="B2103" s="131" t="n">
        <v>46720079</v>
      </c>
      <c r="C2103" s="132" t="s">
        <v>116</v>
      </c>
      <c r="D2103" s="133" t="n">
        <v>0</v>
      </c>
      <c r="E2103" s="133" t="n">
        <v>896937150.91</v>
      </c>
      <c r="F2103" s="133" t="n">
        <v>-896937150.91</v>
      </c>
    </row>
    <row r="2104" customFormat="false" ht="17.25" hidden="false" customHeight="true" outlineLevel="0" collapsed="false">
      <c r="A2104" s="130" t="s">
        <v>115</v>
      </c>
      <c r="B2104" s="131" t="n">
        <v>46720080</v>
      </c>
      <c r="C2104" s="132" t="s">
        <v>1820</v>
      </c>
      <c r="D2104" s="133" t="n">
        <v>16811907.32</v>
      </c>
      <c r="E2104" s="133" t="n">
        <v>0</v>
      </c>
      <c r="F2104" s="133" t="n">
        <v>16811907.32</v>
      </c>
    </row>
    <row r="2105" customFormat="false" ht="17.25" hidden="false" customHeight="true" outlineLevel="0" collapsed="false">
      <c r="A2105" s="130" t="s">
        <v>115</v>
      </c>
      <c r="B2105" s="131" t="n">
        <v>46720081</v>
      </c>
      <c r="C2105" s="132" t="s">
        <v>307</v>
      </c>
      <c r="D2105" s="133" t="n">
        <v>0</v>
      </c>
      <c r="E2105" s="133" t="n">
        <v>22471598.4</v>
      </c>
      <c r="F2105" s="133" t="n">
        <v>-22471598.4</v>
      </c>
    </row>
    <row r="2106" customFormat="false" ht="17.25" hidden="false" customHeight="true" outlineLevel="0" collapsed="false">
      <c r="A2106" s="130" t="s">
        <v>115</v>
      </c>
      <c r="B2106" s="131" t="n">
        <v>46720082</v>
      </c>
      <c r="C2106" s="132" t="s">
        <v>103</v>
      </c>
      <c r="D2106" s="133" t="n">
        <v>0</v>
      </c>
      <c r="E2106" s="133" t="n">
        <v>33482844.1</v>
      </c>
      <c r="F2106" s="133" t="n">
        <v>-33482844.1</v>
      </c>
    </row>
    <row r="2107" customFormat="false" ht="17.25" hidden="false" customHeight="true" outlineLevel="0" collapsed="false">
      <c r="A2107" s="130" t="s">
        <v>115</v>
      </c>
      <c r="B2107" s="131" t="n">
        <v>46720083</v>
      </c>
      <c r="C2107" s="132" t="s">
        <v>126</v>
      </c>
      <c r="D2107" s="133" t="n">
        <v>5124531.82</v>
      </c>
      <c r="E2107" s="133" t="n">
        <v>0</v>
      </c>
      <c r="F2107" s="133" t="n">
        <v>5124531.82</v>
      </c>
    </row>
    <row r="2108" customFormat="false" ht="17.25" hidden="false" customHeight="true" outlineLevel="0" collapsed="false">
      <c r="A2108" s="130" t="s">
        <v>115</v>
      </c>
      <c r="B2108" s="131" t="n">
        <v>46720084</v>
      </c>
      <c r="C2108" s="132" t="s">
        <v>309</v>
      </c>
      <c r="D2108" s="133" t="n">
        <v>0</v>
      </c>
      <c r="E2108" s="133" t="n">
        <v>3664420.73</v>
      </c>
      <c r="F2108" s="133" t="n">
        <v>-3664420.73</v>
      </c>
    </row>
    <row r="2109" customFormat="false" ht="17.25" hidden="false" customHeight="true" outlineLevel="0" collapsed="false">
      <c r="A2109" s="130" t="s">
        <v>115</v>
      </c>
      <c r="B2109" s="131" t="n">
        <v>47100000</v>
      </c>
      <c r="C2109" s="132" t="s">
        <v>131</v>
      </c>
      <c r="D2109" s="133" t="n">
        <v>860000</v>
      </c>
      <c r="E2109" s="133" t="n">
        <v>0</v>
      </c>
      <c r="F2109" s="133" t="n">
        <v>860000</v>
      </c>
    </row>
    <row r="2110" customFormat="false" ht="17.25" hidden="false" customHeight="true" outlineLevel="0" collapsed="false">
      <c r="A2110" s="130" t="s">
        <v>115</v>
      </c>
      <c r="B2110" s="131" t="n">
        <v>48600000</v>
      </c>
      <c r="C2110" s="132" t="s">
        <v>132</v>
      </c>
      <c r="D2110" s="133" t="n">
        <v>16067563.89</v>
      </c>
      <c r="E2110" s="133" t="n">
        <v>0</v>
      </c>
      <c r="F2110" s="133" t="n">
        <v>16067563.89</v>
      </c>
    </row>
    <row r="2111" customFormat="false" ht="17.25" hidden="false" customHeight="true" outlineLevel="0" collapsed="false">
      <c r="A2111" s="130" t="s">
        <v>115</v>
      </c>
      <c r="B2111" s="131" t="n">
        <v>48700000</v>
      </c>
      <c r="C2111" s="132" t="s">
        <v>965</v>
      </c>
      <c r="D2111" s="133" t="n">
        <v>0</v>
      </c>
      <c r="E2111" s="133" t="n">
        <v>1690039569.56</v>
      </c>
      <c r="F2111" s="133" t="n">
        <v>-1690039569.56</v>
      </c>
    </row>
    <row r="2112" customFormat="false" ht="17.25" hidden="false" customHeight="true" outlineLevel="0" collapsed="false">
      <c r="A2112" s="130" t="s">
        <v>115</v>
      </c>
      <c r="B2112" s="131" t="n">
        <v>49100000</v>
      </c>
      <c r="C2112" s="132" t="s">
        <v>313</v>
      </c>
      <c r="D2112" s="133" t="n">
        <v>0</v>
      </c>
      <c r="E2112" s="133" t="n">
        <v>849654291.09</v>
      </c>
      <c r="F2112" s="133" t="n">
        <v>-849654291.09</v>
      </c>
    </row>
    <row r="2113" customFormat="false" ht="17.25" hidden="false" customHeight="true" outlineLevel="0" collapsed="false">
      <c r="A2113" s="130" t="s">
        <v>115</v>
      </c>
      <c r="B2113" s="131" t="n">
        <v>51110000</v>
      </c>
      <c r="C2113" s="132" t="s">
        <v>314</v>
      </c>
      <c r="D2113" s="133" t="n">
        <v>644301052.69</v>
      </c>
      <c r="E2113" s="133" t="n">
        <v>0</v>
      </c>
      <c r="F2113" s="133" t="n">
        <v>644301052.69</v>
      </c>
    </row>
    <row r="2114" customFormat="false" ht="17.25" hidden="false" customHeight="true" outlineLevel="0" collapsed="false">
      <c r="A2114" s="130" t="s">
        <v>115</v>
      </c>
      <c r="B2114" s="131" t="n">
        <v>51112000</v>
      </c>
      <c r="C2114" s="132" t="s">
        <v>1822</v>
      </c>
      <c r="D2114" s="133" t="n">
        <v>854818865.1</v>
      </c>
      <c r="E2114" s="133" t="n">
        <v>0</v>
      </c>
      <c r="F2114" s="133" t="n">
        <v>854818865.1</v>
      </c>
    </row>
    <row r="2115" customFormat="false" ht="17.25" hidden="false" customHeight="true" outlineLevel="0" collapsed="false">
      <c r="A2115" s="130" t="s">
        <v>115</v>
      </c>
      <c r="B2115" s="131" t="n">
        <v>51120000</v>
      </c>
      <c r="C2115" s="132" t="s">
        <v>687</v>
      </c>
      <c r="D2115" s="133" t="n">
        <v>4721871162.06</v>
      </c>
      <c r="E2115" s="133" t="n">
        <v>0</v>
      </c>
      <c r="F2115" s="133" t="n">
        <v>4721871162.06</v>
      </c>
    </row>
    <row r="2116" customFormat="false" ht="17.25" hidden="false" customHeight="true" outlineLevel="0" collapsed="false">
      <c r="A2116" s="130" t="s">
        <v>115</v>
      </c>
      <c r="B2116" s="131" t="n">
        <v>51121000</v>
      </c>
      <c r="C2116" s="132" t="s">
        <v>1823</v>
      </c>
      <c r="D2116" s="133" t="n">
        <v>2698604385.6</v>
      </c>
      <c r="E2116" s="133" t="n">
        <v>0</v>
      </c>
      <c r="F2116" s="133" t="n">
        <v>2698604385.6</v>
      </c>
    </row>
    <row r="2117" customFormat="false" ht="17.25" hidden="false" customHeight="true" outlineLevel="0" collapsed="false">
      <c r="A2117" s="130" t="s">
        <v>115</v>
      </c>
      <c r="B2117" s="131" t="n">
        <v>51122000</v>
      </c>
      <c r="C2117" s="132" t="s">
        <v>1824</v>
      </c>
      <c r="D2117" s="133" t="n">
        <v>0</v>
      </c>
      <c r="E2117" s="133" t="n">
        <v>2191211634.38</v>
      </c>
      <c r="F2117" s="133" t="n">
        <v>-2191211634.38</v>
      </c>
    </row>
    <row r="2118" customFormat="false" ht="17.25" hidden="false" customHeight="true" outlineLevel="0" collapsed="false">
      <c r="A2118" s="130" t="s">
        <v>115</v>
      </c>
      <c r="B2118" s="131" t="n">
        <v>51130000</v>
      </c>
      <c r="C2118" s="132" t="s">
        <v>371</v>
      </c>
      <c r="D2118" s="133" t="n">
        <v>0</v>
      </c>
      <c r="E2118" s="133" t="n">
        <v>300000</v>
      </c>
      <c r="F2118" s="133" t="n">
        <v>-300000</v>
      </c>
    </row>
    <row r="2119" customFormat="false" ht="17.25" hidden="false" customHeight="true" outlineLevel="0" collapsed="false">
      <c r="A2119" s="130" t="s">
        <v>115</v>
      </c>
      <c r="B2119" s="131" t="n">
        <v>51140000</v>
      </c>
      <c r="C2119" s="132" t="s">
        <v>373</v>
      </c>
      <c r="D2119" s="133" t="n">
        <v>0</v>
      </c>
      <c r="E2119" s="133" t="n">
        <v>769293574.75</v>
      </c>
      <c r="F2119" s="133" t="n">
        <v>-769293574.75</v>
      </c>
    </row>
    <row r="2120" customFormat="false" ht="17.25" hidden="false" customHeight="true" outlineLevel="0" collapsed="false">
      <c r="A2120" s="130" t="s">
        <v>115</v>
      </c>
      <c r="B2120" s="131" t="n">
        <v>51211000</v>
      </c>
      <c r="C2120" s="132" t="s">
        <v>321</v>
      </c>
      <c r="D2120" s="133" t="n">
        <v>0</v>
      </c>
      <c r="E2120" s="133" t="n">
        <v>494789295.34</v>
      </c>
      <c r="F2120" s="133" t="n">
        <v>-494789295.34</v>
      </c>
    </row>
    <row r="2121" customFormat="false" ht="17.25" hidden="false" customHeight="true" outlineLevel="0" collapsed="false">
      <c r="A2121" s="130" t="s">
        <v>115</v>
      </c>
      <c r="B2121" s="131" t="n">
        <v>51221000</v>
      </c>
      <c r="C2121" s="132" t="s">
        <v>323</v>
      </c>
      <c r="D2121" s="133" t="n">
        <v>0</v>
      </c>
      <c r="E2121" s="133" t="n">
        <v>199375649.38</v>
      </c>
      <c r="F2121" s="133" t="n">
        <v>-199375649.38</v>
      </c>
    </row>
    <row r="2122" customFormat="false" ht="17.25" hidden="false" customHeight="true" outlineLevel="0" collapsed="false">
      <c r="A2122" s="130" t="s">
        <v>115</v>
      </c>
      <c r="B2122" s="131" t="n">
        <v>51231000</v>
      </c>
      <c r="C2122" s="132" t="s">
        <v>325</v>
      </c>
      <c r="D2122" s="133" t="n">
        <v>35671742.32</v>
      </c>
      <c r="E2122" s="133" t="n">
        <v>0</v>
      </c>
      <c r="F2122" s="133" t="n">
        <v>35671742.32</v>
      </c>
    </row>
    <row r="2123" customFormat="false" ht="17.25" hidden="false" customHeight="true" outlineLevel="0" collapsed="false">
      <c r="A2123" s="130" t="s">
        <v>115</v>
      </c>
      <c r="B2123" s="131" t="n">
        <v>51241000</v>
      </c>
      <c r="C2123" s="132" t="s">
        <v>133</v>
      </c>
      <c r="D2123" s="133" t="n">
        <v>0</v>
      </c>
      <c r="E2123" s="133" t="n">
        <v>1069734752.14</v>
      </c>
      <c r="F2123" s="133" t="n">
        <v>-1069734752.14</v>
      </c>
    </row>
    <row r="2124" customFormat="false" ht="17.25" hidden="false" customHeight="true" outlineLevel="0" collapsed="false">
      <c r="A2124" s="130" t="s">
        <v>115</v>
      </c>
      <c r="B2124" s="131" t="n">
        <v>51260000</v>
      </c>
      <c r="C2124" s="132" t="s">
        <v>794</v>
      </c>
      <c r="D2124" s="133" t="n">
        <v>229500</v>
      </c>
      <c r="E2124" s="133" t="n">
        <v>0</v>
      </c>
      <c r="F2124" s="133" t="n">
        <v>229500</v>
      </c>
    </row>
    <row r="2125" customFormat="false" ht="17.25" hidden="false" customHeight="true" outlineLevel="0" collapsed="false">
      <c r="A2125" s="130" t="s">
        <v>115</v>
      </c>
      <c r="B2125" s="131" t="n">
        <v>51270000</v>
      </c>
      <c r="C2125" s="132" t="s">
        <v>797</v>
      </c>
      <c r="D2125" s="133" t="n">
        <v>614619.5</v>
      </c>
      <c r="E2125" s="133" t="n">
        <v>0</v>
      </c>
      <c r="F2125" s="133" t="n">
        <v>614619.5</v>
      </c>
    </row>
    <row r="2126" customFormat="false" ht="17.25" hidden="false" customHeight="true" outlineLevel="0" collapsed="false">
      <c r="A2126" s="130" t="s">
        <v>115</v>
      </c>
      <c r="B2126" s="131" t="n">
        <v>51280000</v>
      </c>
      <c r="C2126" s="132" t="s">
        <v>1825</v>
      </c>
      <c r="D2126" s="133" t="n">
        <v>33438944.57</v>
      </c>
      <c r="E2126" s="133" t="n">
        <v>0</v>
      </c>
      <c r="F2126" s="133" t="n">
        <v>33438944.57</v>
      </c>
    </row>
    <row r="2127" customFormat="false" ht="17.25" hidden="false" customHeight="true" outlineLevel="0" collapsed="false">
      <c r="A2127" s="130" t="s">
        <v>115</v>
      </c>
      <c r="B2127" s="131" t="n">
        <v>51910000</v>
      </c>
      <c r="C2127" s="132" t="s">
        <v>701</v>
      </c>
      <c r="D2127" s="133" t="n">
        <v>0</v>
      </c>
      <c r="E2127" s="133" t="n">
        <v>3077368613.71</v>
      </c>
      <c r="F2127" s="133" t="n">
        <v>-3077368613.71</v>
      </c>
    </row>
    <row r="2128" customFormat="false" ht="17.25" hidden="false" customHeight="true" outlineLevel="0" collapsed="false">
      <c r="A2128" s="130" t="s">
        <v>115</v>
      </c>
      <c r="B2128" s="131" t="n">
        <v>51920000</v>
      </c>
      <c r="C2128" s="132" t="s">
        <v>386</v>
      </c>
      <c r="D2128" s="133" t="n">
        <v>0</v>
      </c>
      <c r="E2128" s="133" t="n">
        <v>250000000</v>
      </c>
      <c r="F2128" s="133" t="n">
        <v>-250000000</v>
      </c>
    </row>
    <row r="2129" customFormat="false" ht="17.25" hidden="false" customHeight="true" outlineLevel="0" collapsed="false">
      <c r="A2129" s="130" t="s">
        <v>115</v>
      </c>
      <c r="B2129" s="131" t="n">
        <v>53100000</v>
      </c>
      <c r="C2129" s="132" t="s">
        <v>2741</v>
      </c>
      <c r="D2129" s="133" t="n">
        <v>93000</v>
      </c>
      <c r="E2129" s="133" t="n">
        <v>0</v>
      </c>
      <c r="F2129" s="133" t="n">
        <v>93000</v>
      </c>
    </row>
    <row r="2130" customFormat="false" ht="17.25" hidden="false" customHeight="true" outlineLevel="0" collapsed="false">
      <c r="A2130" s="130" t="s">
        <v>115</v>
      </c>
      <c r="B2130" s="131" t="n">
        <v>53200000</v>
      </c>
      <c r="C2130" s="132" t="s">
        <v>136</v>
      </c>
      <c r="D2130" s="133" t="n">
        <v>1068131.86</v>
      </c>
      <c r="E2130" s="133" t="n">
        <v>0</v>
      </c>
      <c r="F2130" s="133" t="n">
        <v>1068131.86</v>
      </c>
    </row>
    <row r="2131" customFormat="false" ht="17.25" hidden="false" customHeight="true" outlineLevel="0" collapsed="false">
      <c r="A2131" s="130" t="s">
        <v>115</v>
      </c>
      <c r="B2131" s="131" t="n">
        <v>53400000</v>
      </c>
      <c r="C2131" s="132" t="s">
        <v>3038</v>
      </c>
      <c r="D2131" s="133" t="n">
        <v>504620</v>
      </c>
      <c r="E2131" s="133" t="n">
        <v>0</v>
      </c>
      <c r="F2131" s="133" t="n">
        <v>504620</v>
      </c>
    </row>
    <row r="2132" customFormat="false" ht="17.25" hidden="false" customHeight="true" outlineLevel="0" collapsed="false">
      <c r="A2132" s="130" t="s">
        <v>115</v>
      </c>
      <c r="B2132" s="131" t="n">
        <v>58000000</v>
      </c>
      <c r="C2132" s="132" t="s">
        <v>137</v>
      </c>
      <c r="D2132" s="133" t="n">
        <v>264717315.43</v>
      </c>
      <c r="E2132" s="133" t="n">
        <v>0</v>
      </c>
      <c r="F2132" s="133" t="n">
        <v>264717315.43</v>
      </c>
    </row>
    <row r="2133" customFormat="false" ht="17.25" hidden="false" customHeight="true" outlineLevel="0" collapsed="false">
      <c r="A2133" s="130" t="s">
        <v>115</v>
      </c>
      <c r="B2133" s="131" t="n">
        <v>60205200</v>
      </c>
      <c r="C2133" s="132" t="s">
        <v>344</v>
      </c>
      <c r="D2133" s="133" t="n">
        <v>6152987</v>
      </c>
      <c r="E2133" s="133" t="n">
        <v>0</v>
      </c>
      <c r="F2133" s="133" t="n">
        <v>6152987</v>
      </c>
    </row>
    <row r="2134" customFormat="false" ht="17.25" hidden="false" customHeight="true" outlineLevel="0" collapsed="false">
      <c r="A2134" s="130" t="s">
        <v>115</v>
      </c>
      <c r="B2134" s="131" t="n">
        <v>60206000</v>
      </c>
      <c r="C2134" s="132" t="s">
        <v>346</v>
      </c>
      <c r="D2134" s="133" t="n">
        <v>61296239.61</v>
      </c>
      <c r="E2134" s="133" t="n">
        <v>0</v>
      </c>
      <c r="F2134" s="133" t="n">
        <v>61296239.61</v>
      </c>
    </row>
    <row r="2135" customFormat="false" ht="17.25" hidden="false" customHeight="true" outlineLevel="0" collapsed="false">
      <c r="A2135" s="130" t="s">
        <v>115</v>
      </c>
      <c r="B2135" s="131" t="n">
        <v>60305000</v>
      </c>
      <c r="C2135" s="132" t="s">
        <v>352</v>
      </c>
      <c r="D2135" s="133" t="n">
        <v>2292412988.75</v>
      </c>
      <c r="E2135" s="133" t="n">
        <v>0</v>
      </c>
      <c r="F2135" s="133" t="n">
        <v>2292412988.75</v>
      </c>
    </row>
    <row r="2136" customFormat="false" ht="17.25" hidden="false" customHeight="true" outlineLevel="0" collapsed="false">
      <c r="A2136" s="130" t="s">
        <v>115</v>
      </c>
      <c r="B2136" s="131" t="n">
        <v>60307000</v>
      </c>
      <c r="C2136" s="132" t="s">
        <v>706</v>
      </c>
      <c r="D2136" s="133" t="n">
        <v>0</v>
      </c>
      <c r="E2136" s="133" t="n">
        <v>5974339714.11</v>
      </c>
      <c r="F2136" s="133" t="n">
        <v>-5974339714.11</v>
      </c>
    </row>
    <row r="2137" customFormat="false" ht="17.25" hidden="false" customHeight="true" outlineLevel="0" collapsed="false">
      <c r="A2137" s="130" t="s">
        <v>115</v>
      </c>
      <c r="B2137" s="131" t="n">
        <v>60308000</v>
      </c>
      <c r="C2137" s="132" t="s">
        <v>708</v>
      </c>
      <c r="D2137" s="133" t="n">
        <v>0</v>
      </c>
      <c r="E2137" s="133" t="n">
        <v>7832219114.96</v>
      </c>
      <c r="F2137" s="133" t="n">
        <v>-7832219114.96</v>
      </c>
    </row>
    <row r="2138" customFormat="false" ht="17.25" hidden="false" customHeight="true" outlineLevel="0" collapsed="false">
      <c r="A2138" s="130" t="s">
        <v>115</v>
      </c>
      <c r="B2138" s="131" t="n">
        <v>60400000</v>
      </c>
      <c r="C2138" s="132" t="s">
        <v>709</v>
      </c>
      <c r="D2138" s="133" t="n">
        <v>189459511.69</v>
      </c>
      <c r="E2138" s="133" t="n">
        <v>0</v>
      </c>
      <c r="F2138" s="133" t="n">
        <v>189459511.69</v>
      </c>
    </row>
    <row r="2139" customFormat="false" ht="17.25" hidden="false" customHeight="true" outlineLevel="0" collapsed="false">
      <c r="A2139" s="130" t="s">
        <v>115</v>
      </c>
      <c r="B2139" s="131" t="n">
        <v>60500000</v>
      </c>
      <c r="C2139" s="132" t="s">
        <v>1390</v>
      </c>
      <c r="D2139" s="133" t="n">
        <v>20417967.81</v>
      </c>
      <c r="E2139" s="133" t="n">
        <v>0</v>
      </c>
      <c r="F2139" s="133" t="n">
        <v>20417967.81</v>
      </c>
    </row>
    <row r="2140" customFormat="false" ht="17.25" hidden="false" customHeight="true" outlineLevel="0" collapsed="false">
      <c r="A2140" s="130" t="s">
        <v>115</v>
      </c>
      <c r="B2140" s="131" t="n">
        <v>60601000</v>
      </c>
      <c r="C2140" s="132" t="s">
        <v>138</v>
      </c>
      <c r="D2140" s="133" t="n">
        <v>4329612.11</v>
      </c>
      <c r="E2140" s="133" t="n">
        <v>0</v>
      </c>
      <c r="F2140" s="133" t="n">
        <v>4329612.11</v>
      </c>
    </row>
    <row r="2141" customFormat="false" ht="17.25" hidden="false" customHeight="true" outlineLevel="0" collapsed="false">
      <c r="A2141" s="130" t="s">
        <v>115</v>
      </c>
      <c r="B2141" s="131" t="n">
        <v>60602000</v>
      </c>
      <c r="C2141" s="132" t="s">
        <v>139</v>
      </c>
      <c r="D2141" s="133" t="n">
        <v>9566731.92</v>
      </c>
      <c r="E2141" s="133" t="n">
        <v>0</v>
      </c>
      <c r="F2141" s="133" t="n">
        <v>9566731.92</v>
      </c>
    </row>
    <row r="2142" customFormat="false" ht="17.25" hidden="false" customHeight="true" outlineLevel="0" collapsed="false">
      <c r="A2142" s="130" t="s">
        <v>115</v>
      </c>
      <c r="B2142" s="131" t="n">
        <v>60603000</v>
      </c>
      <c r="C2142" s="132" t="s">
        <v>358</v>
      </c>
      <c r="D2142" s="133" t="n">
        <v>21857514.6</v>
      </c>
      <c r="E2142" s="133" t="n">
        <v>0</v>
      </c>
      <c r="F2142" s="133" t="n">
        <v>21857514.6</v>
      </c>
    </row>
    <row r="2143" customFormat="false" ht="17.25" hidden="false" customHeight="true" outlineLevel="0" collapsed="false">
      <c r="A2143" s="130" t="s">
        <v>115</v>
      </c>
      <c r="B2143" s="131" t="n">
        <v>60604000</v>
      </c>
      <c r="C2143" s="132" t="s">
        <v>140</v>
      </c>
      <c r="D2143" s="133" t="n">
        <v>5740175.32</v>
      </c>
      <c r="E2143" s="133" t="n">
        <v>0</v>
      </c>
      <c r="F2143" s="133" t="n">
        <v>5740175.32</v>
      </c>
    </row>
    <row r="2144" customFormat="false" ht="17.25" hidden="false" customHeight="true" outlineLevel="0" collapsed="false">
      <c r="A2144" s="130" t="s">
        <v>115</v>
      </c>
      <c r="B2144" s="131" t="n">
        <v>60605000</v>
      </c>
      <c r="C2144" s="132" t="s">
        <v>141</v>
      </c>
      <c r="D2144" s="133" t="n">
        <v>282181479.88</v>
      </c>
      <c r="E2144" s="133" t="n">
        <v>0</v>
      </c>
      <c r="F2144" s="133" t="n">
        <v>282181479.88</v>
      </c>
    </row>
    <row r="2145" customFormat="false" ht="17.25" hidden="false" customHeight="true" outlineLevel="0" collapsed="false">
      <c r="A2145" s="130" t="s">
        <v>115</v>
      </c>
      <c r="B2145" s="131" t="n">
        <v>60607000</v>
      </c>
      <c r="C2145" s="132" t="s">
        <v>142</v>
      </c>
      <c r="D2145" s="133" t="n">
        <v>11505655.53</v>
      </c>
      <c r="E2145" s="133" t="n">
        <v>0</v>
      </c>
      <c r="F2145" s="133" t="n">
        <v>11505655.53</v>
      </c>
    </row>
    <row r="2146" customFormat="false" ht="17.25" hidden="false" customHeight="true" outlineLevel="0" collapsed="false">
      <c r="A2146" s="130" t="s">
        <v>115</v>
      </c>
      <c r="B2146" s="131" t="n">
        <v>60608000</v>
      </c>
      <c r="C2146" s="132" t="s">
        <v>144</v>
      </c>
      <c r="D2146" s="133" t="n">
        <v>20686917.59</v>
      </c>
      <c r="E2146" s="133" t="n">
        <v>0</v>
      </c>
      <c r="F2146" s="133" t="n">
        <v>20686917.59</v>
      </c>
    </row>
    <row r="2147" customFormat="false" ht="17.25" hidden="false" customHeight="true" outlineLevel="0" collapsed="false">
      <c r="A2147" s="130" t="s">
        <v>115</v>
      </c>
      <c r="B2147" s="131" t="n">
        <v>60701000</v>
      </c>
      <c r="C2147" s="132" t="s">
        <v>1078</v>
      </c>
      <c r="D2147" s="133" t="n">
        <v>768226301.39</v>
      </c>
      <c r="E2147" s="133" t="n">
        <v>0</v>
      </c>
      <c r="F2147" s="133" t="n">
        <v>768226301.39</v>
      </c>
    </row>
    <row r="2148" customFormat="false" ht="17.25" hidden="false" customHeight="true" outlineLevel="0" collapsed="false">
      <c r="A2148" s="130" t="s">
        <v>115</v>
      </c>
      <c r="B2148" s="131" t="n">
        <v>60702000</v>
      </c>
      <c r="C2148" s="132" t="s">
        <v>1080</v>
      </c>
      <c r="D2148" s="133" t="n">
        <v>20333508697.37</v>
      </c>
      <c r="E2148" s="133" t="n">
        <v>0</v>
      </c>
      <c r="F2148" s="133" t="n">
        <v>20333508697.37</v>
      </c>
    </row>
    <row r="2149" customFormat="false" ht="17.25" hidden="false" customHeight="true" outlineLevel="0" collapsed="false">
      <c r="A2149" s="130" t="s">
        <v>115</v>
      </c>
      <c r="B2149" s="131" t="n">
        <v>60801000</v>
      </c>
      <c r="C2149" s="132" t="s">
        <v>435</v>
      </c>
      <c r="D2149" s="133" t="n">
        <v>818048796.64</v>
      </c>
      <c r="E2149" s="133" t="n">
        <v>0</v>
      </c>
      <c r="F2149" s="133" t="n">
        <v>818048796.64</v>
      </c>
    </row>
    <row r="2150" customFormat="false" ht="17.25" hidden="false" customHeight="true" outlineLevel="0" collapsed="false">
      <c r="A2150" s="130" t="s">
        <v>115</v>
      </c>
      <c r="B2150" s="131" t="n">
        <v>60803000</v>
      </c>
      <c r="C2150" s="132" t="s">
        <v>437</v>
      </c>
      <c r="D2150" s="133" t="n">
        <v>95281185.92</v>
      </c>
      <c r="E2150" s="133" t="n">
        <v>0</v>
      </c>
      <c r="F2150" s="133" t="n">
        <v>95281185.92</v>
      </c>
    </row>
    <row r="2151" customFormat="false" ht="17.25" hidden="false" customHeight="true" outlineLevel="0" collapsed="false">
      <c r="A2151" s="130" t="s">
        <v>115</v>
      </c>
      <c r="B2151" s="131" t="n">
        <v>60804000</v>
      </c>
      <c r="C2151" s="132" t="s">
        <v>439</v>
      </c>
      <c r="D2151" s="133" t="n">
        <v>215863726.19</v>
      </c>
      <c r="E2151" s="133" t="n">
        <v>0</v>
      </c>
      <c r="F2151" s="133" t="n">
        <v>215863726.19</v>
      </c>
    </row>
    <row r="2152" customFormat="false" ht="17.25" hidden="false" customHeight="true" outlineLevel="0" collapsed="false">
      <c r="A2152" s="130" t="s">
        <v>115</v>
      </c>
      <c r="B2152" s="131" t="n">
        <v>60805000</v>
      </c>
      <c r="C2152" s="132" t="s">
        <v>1834</v>
      </c>
      <c r="D2152" s="133" t="n">
        <v>2027775</v>
      </c>
      <c r="E2152" s="133" t="n">
        <v>0</v>
      </c>
      <c r="F2152" s="133" t="n">
        <v>2027775</v>
      </c>
    </row>
    <row r="2153" customFormat="false" ht="17.25" hidden="false" customHeight="true" outlineLevel="0" collapsed="false">
      <c r="A2153" s="130" t="s">
        <v>115</v>
      </c>
      <c r="B2153" s="131" t="n">
        <v>60806000</v>
      </c>
      <c r="C2153" s="132" t="s">
        <v>440</v>
      </c>
      <c r="D2153" s="133" t="n">
        <v>3944009.48</v>
      </c>
      <c r="E2153" s="133" t="n">
        <v>0</v>
      </c>
      <c r="F2153" s="133" t="n">
        <v>3944009.48</v>
      </c>
    </row>
    <row r="2154" customFormat="false" ht="17.25" hidden="false" customHeight="true" outlineLevel="0" collapsed="false">
      <c r="A2154" s="130" t="s">
        <v>115</v>
      </c>
      <c r="B2154" s="131" t="n">
        <v>60807000</v>
      </c>
      <c r="C2154" s="132" t="s">
        <v>1835</v>
      </c>
      <c r="D2154" s="133" t="n">
        <v>39680822.79</v>
      </c>
      <c r="E2154" s="133" t="n">
        <v>0</v>
      </c>
      <c r="F2154" s="133" t="n">
        <v>39680822.79</v>
      </c>
    </row>
    <row r="2155" customFormat="false" ht="17.25" hidden="false" customHeight="true" outlineLevel="0" collapsed="false">
      <c r="A2155" s="130" t="s">
        <v>115</v>
      </c>
      <c r="B2155" s="131" t="n">
        <v>60808000</v>
      </c>
      <c r="C2155" s="132" t="s">
        <v>442</v>
      </c>
      <c r="D2155" s="133" t="n">
        <v>9694605</v>
      </c>
      <c r="E2155" s="133" t="n">
        <v>0</v>
      </c>
      <c r="F2155" s="133" t="n">
        <v>9694605</v>
      </c>
    </row>
    <row r="2156" customFormat="false" ht="17.25" hidden="false" customHeight="true" outlineLevel="0" collapsed="false">
      <c r="A2156" s="130" t="s">
        <v>115</v>
      </c>
      <c r="B2156" s="131" t="n">
        <v>60811000</v>
      </c>
      <c r="C2156" s="132" t="s">
        <v>444</v>
      </c>
      <c r="D2156" s="133" t="n">
        <v>775961744.57</v>
      </c>
      <c r="E2156" s="133" t="n">
        <v>0</v>
      </c>
      <c r="F2156" s="133" t="n">
        <v>775961744.57</v>
      </c>
    </row>
    <row r="2157" customFormat="false" ht="17.25" hidden="false" customHeight="true" outlineLevel="0" collapsed="false">
      <c r="A2157" s="130" t="s">
        <v>115</v>
      </c>
      <c r="B2157" s="131" t="n">
        <v>60811100</v>
      </c>
      <c r="C2157" s="132" t="s">
        <v>446</v>
      </c>
      <c r="D2157" s="133" t="n">
        <v>177249890.17</v>
      </c>
      <c r="E2157" s="133" t="n">
        <v>0</v>
      </c>
      <c r="F2157" s="133" t="n">
        <v>177249890.17</v>
      </c>
    </row>
    <row r="2158" customFormat="false" ht="17.25" hidden="false" customHeight="true" outlineLevel="0" collapsed="false">
      <c r="A2158" s="130" t="s">
        <v>115</v>
      </c>
      <c r="B2158" s="131" t="n">
        <v>60812000</v>
      </c>
      <c r="C2158" s="132" t="s">
        <v>381</v>
      </c>
      <c r="D2158" s="133" t="n">
        <v>73430388.5</v>
      </c>
      <c r="E2158" s="133" t="n">
        <v>0</v>
      </c>
      <c r="F2158" s="133" t="n">
        <v>73430388.5</v>
      </c>
    </row>
    <row r="2159" customFormat="false" ht="17.25" hidden="false" customHeight="true" outlineLevel="0" collapsed="false">
      <c r="A2159" s="130" t="s">
        <v>115</v>
      </c>
      <c r="B2159" s="131" t="n">
        <v>60817000</v>
      </c>
      <c r="C2159" s="132" t="s">
        <v>382</v>
      </c>
      <c r="D2159" s="133" t="n">
        <v>675000</v>
      </c>
      <c r="E2159" s="133" t="n">
        <v>0</v>
      </c>
      <c r="F2159" s="133" t="n">
        <v>675000</v>
      </c>
    </row>
    <row r="2160" customFormat="false" ht="17.25" hidden="false" customHeight="true" outlineLevel="0" collapsed="false">
      <c r="A2160" s="130" t="s">
        <v>115</v>
      </c>
      <c r="B2160" s="131" t="n">
        <v>60880000</v>
      </c>
      <c r="C2160" s="132" t="s">
        <v>442</v>
      </c>
      <c r="D2160" s="133" t="n">
        <v>207862</v>
      </c>
      <c r="E2160" s="133" t="n">
        <v>0</v>
      </c>
      <c r="F2160" s="133" t="n">
        <v>207862</v>
      </c>
    </row>
    <row r="2161" customFormat="false" ht="17.25" hidden="false" customHeight="true" outlineLevel="0" collapsed="false">
      <c r="A2161" s="130" t="s">
        <v>115</v>
      </c>
      <c r="B2161" s="131" t="n">
        <v>60940000</v>
      </c>
      <c r="C2161" s="132" t="s">
        <v>716</v>
      </c>
      <c r="D2161" s="133" t="n">
        <v>0</v>
      </c>
      <c r="E2161" s="133" t="n">
        <v>350000</v>
      </c>
      <c r="F2161" s="133" t="n">
        <v>-350000</v>
      </c>
    </row>
    <row r="2162" customFormat="false" ht="17.25" hidden="false" customHeight="true" outlineLevel="0" collapsed="false">
      <c r="A2162" s="130" t="s">
        <v>115</v>
      </c>
      <c r="B2162" s="131" t="n">
        <v>61110000</v>
      </c>
      <c r="C2162" s="132" t="s">
        <v>451</v>
      </c>
      <c r="D2162" s="133" t="n">
        <v>14912131.58</v>
      </c>
      <c r="E2162" s="133" t="n">
        <v>0</v>
      </c>
      <c r="F2162" s="133" t="n">
        <v>14912131.58</v>
      </c>
    </row>
    <row r="2163" customFormat="false" ht="17.25" hidden="false" customHeight="true" outlineLevel="0" collapsed="false">
      <c r="A2163" s="130" t="s">
        <v>115</v>
      </c>
      <c r="B2163" s="131" t="n">
        <v>61301000</v>
      </c>
      <c r="C2163" s="132" t="s">
        <v>455</v>
      </c>
      <c r="D2163" s="133" t="n">
        <v>219127867</v>
      </c>
      <c r="E2163" s="133" t="n">
        <v>0</v>
      </c>
      <c r="F2163" s="133" t="n">
        <v>219127867</v>
      </c>
    </row>
    <row r="2164" customFormat="false" ht="17.25" hidden="false" customHeight="true" outlineLevel="0" collapsed="false">
      <c r="A2164" s="130" t="s">
        <v>115</v>
      </c>
      <c r="B2164" s="131" t="n">
        <v>61302000</v>
      </c>
      <c r="C2164" s="132" t="s">
        <v>149</v>
      </c>
      <c r="D2164" s="133" t="n">
        <v>240833902.2</v>
      </c>
      <c r="E2164" s="133" t="n">
        <v>0</v>
      </c>
      <c r="F2164" s="133" t="n">
        <v>240833902.2</v>
      </c>
    </row>
    <row r="2165" customFormat="false" ht="17.25" hidden="false" customHeight="true" outlineLevel="0" collapsed="false">
      <c r="A2165" s="130" t="s">
        <v>115</v>
      </c>
      <c r="B2165" s="131" t="n">
        <v>61500000</v>
      </c>
      <c r="C2165" s="132" t="s">
        <v>387</v>
      </c>
      <c r="D2165" s="133" t="n">
        <v>14834353.07</v>
      </c>
      <c r="E2165" s="133" t="n">
        <v>0</v>
      </c>
      <c r="F2165" s="133" t="n">
        <v>14834353.07</v>
      </c>
    </row>
    <row r="2166" customFormat="false" ht="17.25" hidden="false" customHeight="true" outlineLevel="0" collapsed="false">
      <c r="A2166" s="130" t="s">
        <v>115</v>
      </c>
      <c r="B2166" s="131" t="n">
        <v>61501000</v>
      </c>
      <c r="C2166" s="132" t="s">
        <v>458</v>
      </c>
      <c r="D2166" s="133" t="n">
        <v>11496707.56</v>
      </c>
      <c r="E2166" s="133" t="n">
        <v>0</v>
      </c>
      <c r="F2166" s="133" t="n">
        <v>11496707.56</v>
      </c>
    </row>
    <row r="2167" customFormat="false" ht="17.25" hidden="false" customHeight="true" outlineLevel="0" collapsed="false">
      <c r="A2167" s="130" t="s">
        <v>115</v>
      </c>
      <c r="B2167" s="131" t="n">
        <v>61502000</v>
      </c>
      <c r="C2167" s="132" t="s">
        <v>154</v>
      </c>
      <c r="D2167" s="133" t="n">
        <v>3057856.02</v>
      </c>
      <c r="E2167" s="133" t="n">
        <v>0</v>
      </c>
      <c r="F2167" s="133" t="n">
        <v>3057856.02</v>
      </c>
    </row>
    <row r="2168" customFormat="false" ht="17.25" hidden="false" customHeight="true" outlineLevel="0" collapsed="false">
      <c r="A2168" s="130" t="s">
        <v>115</v>
      </c>
      <c r="B2168" s="131" t="n">
        <v>61503000</v>
      </c>
      <c r="C2168" s="132" t="s">
        <v>459</v>
      </c>
      <c r="D2168" s="133" t="n">
        <v>180347338.42</v>
      </c>
      <c r="E2168" s="133" t="n">
        <v>0</v>
      </c>
      <c r="F2168" s="133" t="n">
        <v>180347338.42</v>
      </c>
    </row>
    <row r="2169" customFormat="false" ht="17.25" hidden="false" customHeight="true" outlineLevel="0" collapsed="false">
      <c r="A2169" s="130" t="s">
        <v>115</v>
      </c>
      <c r="B2169" s="131" t="n">
        <v>61504000</v>
      </c>
      <c r="C2169" s="132" t="s">
        <v>721</v>
      </c>
      <c r="D2169" s="133" t="n">
        <v>2093010.86</v>
      </c>
      <c r="E2169" s="133" t="n">
        <v>0</v>
      </c>
      <c r="F2169" s="133" t="n">
        <v>2093010.86</v>
      </c>
    </row>
    <row r="2170" customFormat="false" ht="17.25" hidden="false" customHeight="true" outlineLevel="0" collapsed="false">
      <c r="A2170" s="130" t="s">
        <v>115</v>
      </c>
      <c r="B2170" s="131" t="n">
        <v>61513000</v>
      </c>
      <c r="C2170" s="132" t="s">
        <v>1841</v>
      </c>
      <c r="D2170" s="133" t="n">
        <v>9448500</v>
      </c>
      <c r="E2170" s="133" t="n">
        <v>0</v>
      </c>
      <c r="F2170" s="133" t="n">
        <v>9448500</v>
      </c>
    </row>
    <row r="2171" customFormat="false" ht="17.25" hidden="false" customHeight="true" outlineLevel="0" collapsed="false">
      <c r="A2171" s="130" t="s">
        <v>115</v>
      </c>
      <c r="B2171" s="131" t="n">
        <v>61601000</v>
      </c>
      <c r="C2171" s="132" t="s">
        <v>395</v>
      </c>
      <c r="D2171" s="133" t="n">
        <v>38748858.02</v>
      </c>
      <c r="E2171" s="133" t="n">
        <v>0</v>
      </c>
      <c r="F2171" s="133" t="n">
        <v>38748858.02</v>
      </c>
    </row>
    <row r="2172" customFormat="false" ht="17.25" hidden="false" customHeight="true" outlineLevel="0" collapsed="false">
      <c r="A2172" s="130" t="s">
        <v>115</v>
      </c>
      <c r="B2172" s="131" t="n">
        <v>61602000</v>
      </c>
      <c r="C2172" s="132" t="s">
        <v>466</v>
      </c>
      <c r="D2172" s="133" t="n">
        <v>34623595.93</v>
      </c>
      <c r="E2172" s="133" t="n">
        <v>0</v>
      </c>
      <c r="F2172" s="133" t="n">
        <v>34623595.93</v>
      </c>
    </row>
    <row r="2173" customFormat="false" ht="17.25" hidden="false" customHeight="true" outlineLevel="0" collapsed="false">
      <c r="A2173" s="130" t="s">
        <v>115</v>
      </c>
      <c r="B2173" s="131" t="n">
        <v>61603000</v>
      </c>
      <c r="C2173" s="132" t="s">
        <v>1291</v>
      </c>
      <c r="D2173" s="133" t="n">
        <v>1420672.03</v>
      </c>
      <c r="E2173" s="133" t="n">
        <v>0</v>
      </c>
      <c r="F2173" s="133" t="n">
        <v>1420672.03</v>
      </c>
    </row>
    <row r="2174" customFormat="false" ht="17.25" hidden="false" customHeight="true" outlineLevel="0" collapsed="false">
      <c r="A2174" s="130" t="s">
        <v>115</v>
      </c>
      <c r="B2174" s="131" t="n">
        <v>61604000</v>
      </c>
      <c r="C2174" s="132" t="s">
        <v>157</v>
      </c>
      <c r="D2174" s="133" t="n">
        <v>58525</v>
      </c>
      <c r="E2174" s="133" t="n">
        <v>0</v>
      </c>
      <c r="F2174" s="133" t="n">
        <v>58525</v>
      </c>
    </row>
    <row r="2175" customFormat="false" ht="17.25" hidden="false" customHeight="true" outlineLevel="0" collapsed="false">
      <c r="A2175" s="130" t="s">
        <v>115</v>
      </c>
      <c r="B2175" s="131" t="n">
        <v>61801000</v>
      </c>
      <c r="C2175" s="132" t="s">
        <v>470</v>
      </c>
      <c r="D2175" s="133" t="n">
        <v>206000</v>
      </c>
      <c r="E2175" s="133" t="n">
        <v>0</v>
      </c>
      <c r="F2175" s="133" t="n">
        <v>206000</v>
      </c>
    </row>
    <row r="2176" customFormat="false" ht="17.25" hidden="false" customHeight="true" outlineLevel="0" collapsed="false">
      <c r="A2176" s="130" t="s">
        <v>115</v>
      </c>
      <c r="B2176" s="131" t="n">
        <v>61802000</v>
      </c>
      <c r="C2176" s="132" t="s">
        <v>472</v>
      </c>
      <c r="D2176" s="133" t="n">
        <v>1141117.64</v>
      </c>
      <c r="E2176" s="133" t="n">
        <v>0</v>
      </c>
      <c r="F2176" s="133" t="n">
        <v>1141117.64</v>
      </c>
    </row>
    <row r="2177" customFormat="false" ht="17.25" hidden="false" customHeight="true" outlineLevel="0" collapsed="false">
      <c r="A2177" s="130" t="s">
        <v>115</v>
      </c>
      <c r="B2177" s="131" t="n">
        <v>62100000</v>
      </c>
      <c r="C2177" s="132" t="s">
        <v>400</v>
      </c>
      <c r="D2177" s="133" t="n">
        <v>371455791.04</v>
      </c>
      <c r="E2177" s="133" t="n">
        <v>0</v>
      </c>
      <c r="F2177" s="133" t="n">
        <v>371455791.04</v>
      </c>
    </row>
    <row r="2178" customFormat="false" ht="17.25" hidden="false" customHeight="true" outlineLevel="0" collapsed="false">
      <c r="A2178" s="130" t="s">
        <v>115</v>
      </c>
      <c r="B2178" s="131" t="n">
        <v>62102000</v>
      </c>
      <c r="C2178" s="132" t="s">
        <v>476</v>
      </c>
      <c r="D2178" s="133" t="n">
        <v>45071470.5</v>
      </c>
      <c r="E2178" s="133" t="n">
        <v>0</v>
      </c>
      <c r="F2178" s="133" t="n">
        <v>45071470.5</v>
      </c>
    </row>
    <row r="2179" customFormat="false" ht="17.25" hidden="false" customHeight="true" outlineLevel="0" collapsed="false">
      <c r="A2179" s="130" t="s">
        <v>115</v>
      </c>
      <c r="B2179" s="131" t="n">
        <v>62201000</v>
      </c>
      <c r="C2179" s="132" t="s">
        <v>481</v>
      </c>
      <c r="D2179" s="133" t="n">
        <v>0</v>
      </c>
      <c r="E2179" s="133" t="n">
        <v>71623449.8</v>
      </c>
      <c r="F2179" s="133" t="n">
        <v>-71623449.8</v>
      </c>
    </row>
    <row r="2180" customFormat="false" ht="17.25" hidden="false" customHeight="true" outlineLevel="0" collapsed="false">
      <c r="A2180" s="130" t="s">
        <v>115</v>
      </c>
      <c r="B2180" s="131" t="n">
        <v>62202000</v>
      </c>
      <c r="C2180" s="132" t="s">
        <v>483</v>
      </c>
      <c r="D2180" s="133" t="n">
        <v>4669333.24</v>
      </c>
      <c r="E2180" s="133" t="n">
        <v>0</v>
      </c>
      <c r="F2180" s="133" t="n">
        <v>4669333.24</v>
      </c>
    </row>
    <row r="2181" customFormat="false" ht="17.25" hidden="false" customHeight="true" outlineLevel="0" collapsed="false">
      <c r="A2181" s="130" t="s">
        <v>115</v>
      </c>
      <c r="B2181" s="131" t="n">
        <v>62203000</v>
      </c>
      <c r="C2181" s="132" t="s">
        <v>485</v>
      </c>
      <c r="D2181" s="133" t="n">
        <v>24000631</v>
      </c>
      <c r="E2181" s="133" t="n">
        <v>0</v>
      </c>
      <c r="F2181" s="133" t="n">
        <v>24000631</v>
      </c>
    </row>
    <row r="2182" customFormat="false" ht="17.25" hidden="false" customHeight="true" outlineLevel="0" collapsed="false">
      <c r="A2182" s="130" t="s">
        <v>115</v>
      </c>
      <c r="B2182" s="131" t="n">
        <v>62208000</v>
      </c>
      <c r="C2182" s="132" t="s">
        <v>403</v>
      </c>
      <c r="D2182" s="133" t="n">
        <v>15115720</v>
      </c>
      <c r="E2182" s="133" t="n">
        <v>0</v>
      </c>
      <c r="F2182" s="133" t="n">
        <v>15115720</v>
      </c>
    </row>
    <row r="2183" customFormat="false" ht="17.25" hidden="false" customHeight="true" outlineLevel="0" collapsed="false">
      <c r="A2183" s="130" t="s">
        <v>115</v>
      </c>
      <c r="B2183" s="131" t="n">
        <v>62301000</v>
      </c>
      <c r="C2183" s="132" t="s">
        <v>165</v>
      </c>
      <c r="D2183" s="133" t="n">
        <v>43416281.56</v>
      </c>
      <c r="E2183" s="133" t="n">
        <v>0</v>
      </c>
      <c r="F2183" s="133" t="n">
        <v>43416281.56</v>
      </c>
    </row>
    <row r="2184" customFormat="false" ht="17.25" hidden="false" customHeight="true" outlineLevel="0" collapsed="false">
      <c r="A2184" s="130" t="s">
        <v>115</v>
      </c>
      <c r="B2184" s="131" t="n">
        <v>62302000</v>
      </c>
      <c r="C2184" s="132" t="s">
        <v>494</v>
      </c>
      <c r="D2184" s="133" t="n">
        <v>2729987</v>
      </c>
      <c r="E2184" s="133" t="n">
        <v>0</v>
      </c>
      <c r="F2184" s="133" t="n">
        <v>2729987</v>
      </c>
    </row>
    <row r="2185" customFormat="false" ht="17.25" hidden="false" customHeight="true" outlineLevel="0" collapsed="false">
      <c r="A2185" s="130" t="s">
        <v>115</v>
      </c>
      <c r="B2185" s="131" t="n">
        <v>62303000</v>
      </c>
      <c r="C2185" s="132" t="s">
        <v>495</v>
      </c>
      <c r="D2185" s="133" t="n">
        <v>14923757</v>
      </c>
      <c r="E2185" s="133" t="n">
        <v>0</v>
      </c>
      <c r="F2185" s="133" t="n">
        <v>14923757</v>
      </c>
    </row>
    <row r="2186" customFormat="false" ht="17.25" hidden="false" customHeight="true" outlineLevel="0" collapsed="false">
      <c r="A2186" s="130" t="s">
        <v>115</v>
      </c>
      <c r="B2186" s="131" t="n">
        <v>62304000</v>
      </c>
      <c r="C2186" s="132" t="s">
        <v>496</v>
      </c>
      <c r="D2186" s="133" t="n">
        <v>12643891</v>
      </c>
      <c r="E2186" s="133" t="n">
        <v>0</v>
      </c>
      <c r="F2186" s="133" t="n">
        <v>12643891</v>
      </c>
    </row>
    <row r="2187" customFormat="false" ht="17.25" hidden="false" customHeight="true" outlineLevel="0" collapsed="false">
      <c r="A2187" s="130" t="s">
        <v>115</v>
      </c>
      <c r="B2187" s="131" t="n">
        <v>62308000</v>
      </c>
      <c r="C2187" s="132" t="s">
        <v>1877</v>
      </c>
      <c r="D2187" s="133" t="n">
        <v>8400000</v>
      </c>
      <c r="E2187" s="133" t="n">
        <v>0</v>
      </c>
      <c r="F2187" s="133" t="n">
        <v>8400000</v>
      </c>
    </row>
    <row r="2188" customFormat="false" ht="17.25" hidden="false" customHeight="true" outlineLevel="0" collapsed="false">
      <c r="A2188" s="130" t="s">
        <v>115</v>
      </c>
      <c r="B2188" s="131" t="n">
        <v>62400000</v>
      </c>
      <c r="C2188" s="132" t="s">
        <v>1845</v>
      </c>
      <c r="D2188" s="133" t="n">
        <v>22489634.35</v>
      </c>
      <c r="E2188" s="133" t="n">
        <v>0</v>
      </c>
      <c r="F2188" s="133" t="n">
        <v>22489634.35</v>
      </c>
    </row>
    <row r="2189" customFormat="false" ht="17.25" hidden="false" customHeight="true" outlineLevel="0" collapsed="false">
      <c r="A2189" s="130" t="s">
        <v>115</v>
      </c>
      <c r="B2189" s="131" t="n">
        <v>62401000</v>
      </c>
      <c r="C2189" s="132" t="s">
        <v>411</v>
      </c>
      <c r="D2189" s="133" t="n">
        <v>10800000</v>
      </c>
      <c r="E2189" s="133" t="n">
        <v>0</v>
      </c>
      <c r="F2189" s="133" t="n">
        <v>10800000</v>
      </c>
    </row>
    <row r="2190" customFormat="false" ht="17.25" hidden="false" customHeight="true" outlineLevel="0" collapsed="false">
      <c r="A2190" s="130" t="s">
        <v>115</v>
      </c>
      <c r="B2190" s="131" t="n">
        <v>62402000</v>
      </c>
      <c r="C2190" s="132" t="s">
        <v>412</v>
      </c>
      <c r="D2190" s="133" t="n">
        <v>11394660</v>
      </c>
      <c r="E2190" s="133" t="n">
        <v>0</v>
      </c>
      <c r="F2190" s="133" t="n">
        <v>11394660</v>
      </c>
    </row>
    <row r="2191" customFormat="false" ht="17.25" hidden="false" customHeight="true" outlineLevel="0" collapsed="false">
      <c r="A2191" s="130" t="s">
        <v>115</v>
      </c>
      <c r="B2191" s="131" t="n">
        <v>62501000</v>
      </c>
      <c r="C2191" s="132" t="s">
        <v>169</v>
      </c>
      <c r="D2191" s="133" t="n">
        <v>116076402.3</v>
      </c>
      <c r="E2191" s="133" t="n">
        <v>0</v>
      </c>
      <c r="F2191" s="133" t="n">
        <v>116076402.3</v>
      </c>
    </row>
    <row r="2192" customFormat="false" ht="17.25" hidden="false" customHeight="true" outlineLevel="0" collapsed="false">
      <c r="A2192" s="130" t="s">
        <v>115</v>
      </c>
      <c r="B2192" s="131" t="n">
        <v>62503000</v>
      </c>
      <c r="C2192" s="132" t="s">
        <v>169</v>
      </c>
      <c r="D2192" s="133" t="n">
        <v>8274244.59</v>
      </c>
      <c r="E2192" s="133" t="n">
        <v>0</v>
      </c>
      <c r="F2192" s="133" t="n">
        <v>8274244.59</v>
      </c>
    </row>
    <row r="2193" customFormat="false" ht="17.25" hidden="false" customHeight="true" outlineLevel="0" collapsed="false">
      <c r="A2193" s="130" t="s">
        <v>115</v>
      </c>
      <c r="B2193" s="131" t="n">
        <v>62504000</v>
      </c>
      <c r="C2193" s="132" t="s">
        <v>506</v>
      </c>
      <c r="D2193" s="133" t="n">
        <v>3864664.67</v>
      </c>
      <c r="E2193" s="133" t="n">
        <v>0</v>
      </c>
      <c r="F2193" s="133" t="n">
        <v>3864664.67</v>
      </c>
    </row>
    <row r="2194" customFormat="false" ht="17.25" hidden="false" customHeight="true" outlineLevel="0" collapsed="false">
      <c r="A2194" s="130" t="s">
        <v>115</v>
      </c>
      <c r="B2194" s="131" t="n">
        <v>62505000</v>
      </c>
      <c r="C2194" s="132" t="s">
        <v>508</v>
      </c>
      <c r="D2194" s="133" t="n">
        <v>5039389.33</v>
      </c>
      <c r="E2194" s="133" t="n">
        <v>0</v>
      </c>
      <c r="F2194" s="133" t="n">
        <v>5039389.33</v>
      </c>
    </row>
    <row r="2195" customFormat="false" ht="17.25" hidden="false" customHeight="true" outlineLevel="0" collapsed="false">
      <c r="A2195" s="130" t="s">
        <v>115</v>
      </c>
      <c r="B2195" s="131" t="n">
        <v>62506000</v>
      </c>
      <c r="C2195" s="132" t="s">
        <v>509</v>
      </c>
      <c r="D2195" s="133" t="n">
        <v>3470249</v>
      </c>
      <c r="E2195" s="133" t="n">
        <v>0</v>
      </c>
      <c r="F2195" s="133" t="n">
        <v>3470249</v>
      </c>
    </row>
    <row r="2196" customFormat="false" ht="17.25" hidden="false" customHeight="true" outlineLevel="0" collapsed="false">
      <c r="A2196" s="130" t="s">
        <v>115</v>
      </c>
      <c r="B2196" s="131" t="n">
        <v>62507000</v>
      </c>
      <c r="C2196" s="132" t="s">
        <v>416</v>
      </c>
      <c r="D2196" s="133" t="n">
        <v>20932316.99</v>
      </c>
      <c r="E2196" s="133" t="n">
        <v>0</v>
      </c>
      <c r="F2196" s="133" t="n">
        <v>20932316.99</v>
      </c>
    </row>
    <row r="2197" customFormat="false" ht="17.25" hidden="false" customHeight="true" outlineLevel="0" collapsed="false">
      <c r="A2197" s="130" t="s">
        <v>115</v>
      </c>
      <c r="B2197" s="131" t="n">
        <v>62601000</v>
      </c>
      <c r="C2197" s="132" t="s">
        <v>418</v>
      </c>
      <c r="D2197" s="133" t="n">
        <v>2600000</v>
      </c>
      <c r="E2197" s="133" t="n">
        <v>0</v>
      </c>
      <c r="F2197" s="133" t="n">
        <v>2600000</v>
      </c>
    </row>
    <row r="2198" customFormat="false" ht="17.25" hidden="false" customHeight="true" outlineLevel="0" collapsed="false">
      <c r="A2198" s="130" t="s">
        <v>115</v>
      </c>
      <c r="B2198" s="131" t="n">
        <v>62602000</v>
      </c>
      <c r="C2198" s="132" t="s">
        <v>511</v>
      </c>
      <c r="D2198" s="133" t="n">
        <v>33836123.89</v>
      </c>
      <c r="E2198" s="133" t="n">
        <v>0</v>
      </c>
      <c r="F2198" s="133" t="n">
        <v>33836123.89</v>
      </c>
    </row>
    <row r="2199" customFormat="false" ht="17.25" hidden="false" customHeight="true" outlineLevel="0" collapsed="false">
      <c r="A2199" s="130" t="s">
        <v>115</v>
      </c>
      <c r="B2199" s="131" t="n">
        <v>62603000</v>
      </c>
      <c r="C2199" s="132" t="s">
        <v>512</v>
      </c>
      <c r="D2199" s="133" t="n">
        <v>32487081.84</v>
      </c>
      <c r="E2199" s="133" t="n">
        <v>0</v>
      </c>
      <c r="F2199" s="133" t="n">
        <v>32487081.84</v>
      </c>
    </row>
    <row r="2200" customFormat="false" ht="17.25" hidden="false" customHeight="true" outlineLevel="0" collapsed="false">
      <c r="A2200" s="130" t="s">
        <v>115</v>
      </c>
      <c r="B2200" s="131" t="n">
        <v>62604000</v>
      </c>
      <c r="C2200" s="132" t="s">
        <v>513</v>
      </c>
      <c r="D2200" s="133" t="n">
        <v>20594749.42</v>
      </c>
      <c r="E2200" s="133" t="n">
        <v>0</v>
      </c>
      <c r="F2200" s="133" t="n">
        <v>20594749.42</v>
      </c>
    </row>
    <row r="2201" customFormat="false" ht="17.25" hidden="false" customHeight="true" outlineLevel="0" collapsed="false">
      <c r="A2201" s="130" t="s">
        <v>115</v>
      </c>
      <c r="B2201" s="131" t="n">
        <v>62605000</v>
      </c>
      <c r="C2201" s="132" t="s">
        <v>728</v>
      </c>
      <c r="D2201" s="133" t="n">
        <v>72905316.9</v>
      </c>
      <c r="E2201" s="133" t="n">
        <v>0</v>
      </c>
      <c r="F2201" s="133" t="n">
        <v>72905316.9</v>
      </c>
    </row>
    <row r="2202" customFormat="false" ht="17.25" hidden="false" customHeight="true" outlineLevel="0" collapsed="false">
      <c r="A2202" s="130" t="s">
        <v>115</v>
      </c>
      <c r="B2202" s="131" t="n">
        <v>62607000</v>
      </c>
      <c r="C2202" s="132" t="s">
        <v>179</v>
      </c>
      <c r="D2202" s="133" t="n">
        <v>2215059</v>
      </c>
      <c r="E2202" s="133" t="n">
        <v>0</v>
      </c>
      <c r="F2202" s="133" t="n">
        <v>2215059</v>
      </c>
    </row>
    <row r="2203" customFormat="false" ht="17.25" hidden="false" customHeight="true" outlineLevel="0" collapsed="false">
      <c r="A2203" s="130" t="s">
        <v>115</v>
      </c>
      <c r="B2203" s="131" t="n">
        <v>62701000</v>
      </c>
      <c r="C2203" s="132" t="s">
        <v>181</v>
      </c>
      <c r="D2203" s="133" t="n">
        <v>1395136.22</v>
      </c>
      <c r="E2203" s="133" t="n">
        <v>0</v>
      </c>
      <c r="F2203" s="133" t="n">
        <v>1395136.22</v>
      </c>
    </row>
    <row r="2204" customFormat="false" ht="17.25" hidden="false" customHeight="true" outlineLevel="0" collapsed="false">
      <c r="A2204" s="130" t="s">
        <v>115</v>
      </c>
      <c r="B2204" s="131" t="n">
        <v>62702000</v>
      </c>
      <c r="C2204" s="132" t="s">
        <v>515</v>
      </c>
      <c r="D2204" s="133" t="n">
        <v>21933103.62</v>
      </c>
      <c r="E2204" s="133" t="n">
        <v>0</v>
      </c>
      <c r="F2204" s="133" t="n">
        <v>21933103.62</v>
      </c>
    </row>
    <row r="2205" customFormat="false" ht="17.25" hidden="false" customHeight="true" outlineLevel="0" collapsed="false">
      <c r="A2205" s="130" t="s">
        <v>115</v>
      </c>
      <c r="B2205" s="131" t="n">
        <v>62703000</v>
      </c>
      <c r="C2205" s="132" t="s">
        <v>516</v>
      </c>
      <c r="D2205" s="133" t="n">
        <v>249301248.55</v>
      </c>
      <c r="E2205" s="133" t="n">
        <v>0</v>
      </c>
      <c r="F2205" s="133" t="n">
        <v>249301248.55</v>
      </c>
    </row>
    <row r="2206" customFormat="false" ht="17.25" hidden="false" customHeight="true" outlineLevel="0" collapsed="false">
      <c r="A2206" s="130" t="s">
        <v>115</v>
      </c>
      <c r="B2206" s="131" t="n">
        <v>62705000</v>
      </c>
      <c r="C2206" s="132" t="s">
        <v>517</v>
      </c>
      <c r="D2206" s="133" t="n">
        <v>18157344.2</v>
      </c>
      <c r="E2206" s="133" t="n">
        <v>0</v>
      </c>
      <c r="F2206" s="133" t="n">
        <v>18157344.2</v>
      </c>
    </row>
    <row r="2207" customFormat="false" ht="17.25" hidden="false" customHeight="true" outlineLevel="0" collapsed="false">
      <c r="A2207" s="130" t="s">
        <v>115</v>
      </c>
      <c r="B2207" s="131" t="n">
        <v>62706000</v>
      </c>
      <c r="C2207" s="132" t="s">
        <v>183</v>
      </c>
      <c r="D2207" s="133" t="n">
        <v>4923778.97</v>
      </c>
      <c r="E2207" s="133" t="n">
        <v>0</v>
      </c>
      <c r="F2207" s="133" t="n">
        <v>4923778.97</v>
      </c>
    </row>
    <row r="2208" customFormat="false" ht="17.25" hidden="false" customHeight="true" outlineLevel="0" collapsed="false">
      <c r="A2208" s="130" t="s">
        <v>115</v>
      </c>
      <c r="B2208" s="131" t="n">
        <v>62709000</v>
      </c>
      <c r="C2208" s="132" t="s">
        <v>428</v>
      </c>
      <c r="D2208" s="133" t="n">
        <v>249440</v>
      </c>
      <c r="E2208" s="133" t="n">
        <v>0</v>
      </c>
      <c r="F2208" s="133" t="n">
        <v>249440</v>
      </c>
    </row>
    <row r="2209" customFormat="false" ht="17.25" hidden="false" customHeight="true" outlineLevel="0" collapsed="false">
      <c r="A2209" s="130" t="s">
        <v>115</v>
      </c>
      <c r="B2209" s="131" t="n">
        <v>62800000</v>
      </c>
      <c r="C2209" s="132" t="s">
        <v>441</v>
      </c>
      <c r="D2209" s="133" t="n">
        <v>150000</v>
      </c>
      <c r="E2209" s="133" t="n">
        <v>0</v>
      </c>
      <c r="F2209" s="133" t="n">
        <v>150000</v>
      </c>
    </row>
    <row r="2210" customFormat="false" ht="17.25" hidden="false" customHeight="true" outlineLevel="0" collapsed="false">
      <c r="A2210" s="130" t="s">
        <v>115</v>
      </c>
      <c r="B2210" s="131" t="n">
        <v>62900000</v>
      </c>
      <c r="C2210" s="132" t="s">
        <v>1529</v>
      </c>
      <c r="D2210" s="133" t="n">
        <v>6231300</v>
      </c>
      <c r="E2210" s="133" t="n">
        <v>0</v>
      </c>
      <c r="F2210" s="133" t="n">
        <v>6231300</v>
      </c>
    </row>
    <row r="2211" customFormat="false" ht="17.25" hidden="false" customHeight="true" outlineLevel="0" collapsed="false">
      <c r="A2211" s="130" t="s">
        <v>115</v>
      </c>
      <c r="B2211" s="131" t="n">
        <v>63501000</v>
      </c>
      <c r="C2211" s="132" t="s">
        <v>443</v>
      </c>
      <c r="D2211" s="133" t="n">
        <v>7154771.6</v>
      </c>
      <c r="E2211" s="133" t="n">
        <v>0</v>
      </c>
      <c r="F2211" s="133" t="n">
        <v>7154771.6</v>
      </c>
    </row>
    <row r="2212" customFormat="false" ht="17.25" hidden="false" customHeight="true" outlineLevel="0" collapsed="false">
      <c r="A2212" s="130" t="s">
        <v>115</v>
      </c>
      <c r="B2212" s="131" t="n">
        <v>63503000</v>
      </c>
      <c r="C2212" s="132" t="s">
        <v>187</v>
      </c>
      <c r="D2212" s="133" t="n">
        <v>52802849</v>
      </c>
      <c r="E2212" s="133" t="n">
        <v>0</v>
      </c>
      <c r="F2212" s="133" t="n">
        <v>52802849</v>
      </c>
    </row>
    <row r="2213" customFormat="false" ht="17.25" hidden="false" customHeight="true" outlineLevel="0" collapsed="false">
      <c r="A2213" s="130" t="s">
        <v>115</v>
      </c>
      <c r="B2213" s="131" t="n">
        <v>63504000</v>
      </c>
      <c r="C2213" s="132" t="s">
        <v>450</v>
      </c>
      <c r="D2213" s="133" t="n">
        <v>61089497.04</v>
      </c>
      <c r="E2213" s="133" t="n">
        <v>0</v>
      </c>
      <c r="F2213" s="133" t="n">
        <v>61089497.04</v>
      </c>
    </row>
    <row r="2214" customFormat="false" ht="17.25" hidden="false" customHeight="true" outlineLevel="0" collapsed="false">
      <c r="A2214" s="130" t="s">
        <v>115</v>
      </c>
      <c r="B2214" s="131" t="n">
        <v>63506000</v>
      </c>
      <c r="C2214" s="132" t="s">
        <v>452</v>
      </c>
      <c r="D2214" s="133" t="n">
        <v>2026134.02</v>
      </c>
      <c r="E2214" s="133" t="n">
        <v>0</v>
      </c>
      <c r="F2214" s="133" t="n">
        <v>2026134.02</v>
      </c>
    </row>
    <row r="2215" customFormat="false" ht="17.25" hidden="false" customHeight="true" outlineLevel="0" collapsed="false">
      <c r="A2215" s="130" t="s">
        <v>115</v>
      </c>
      <c r="B2215" s="131" t="n">
        <v>63507000</v>
      </c>
      <c r="C2215" s="132" t="s">
        <v>453</v>
      </c>
      <c r="D2215" s="133" t="n">
        <v>56535516.23</v>
      </c>
      <c r="E2215" s="133" t="n">
        <v>0</v>
      </c>
      <c r="F2215" s="133" t="n">
        <v>56535516.23</v>
      </c>
    </row>
    <row r="2216" customFormat="false" ht="17.25" hidden="false" customHeight="true" outlineLevel="0" collapsed="false">
      <c r="A2216" s="130" t="s">
        <v>115</v>
      </c>
      <c r="B2216" s="131" t="n">
        <v>63508000</v>
      </c>
      <c r="C2216" s="132" t="s">
        <v>802</v>
      </c>
      <c r="D2216" s="133" t="n">
        <v>59500</v>
      </c>
      <c r="E2216" s="133" t="n">
        <v>0</v>
      </c>
      <c r="F2216" s="133" t="n">
        <v>59500</v>
      </c>
    </row>
    <row r="2217" customFormat="false" ht="17.25" hidden="false" customHeight="true" outlineLevel="0" collapsed="false">
      <c r="A2217" s="130" t="s">
        <v>115</v>
      </c>
      <c r="B2217" s="131" t="n">
        <v>64101000</v>
      </c>
      <c r="C2217" s="132" t="s">
        <v>190</v>
      </c>
      <c r="D2217" s="133" t="n">
        <v>939587727.45</v>
      </c>
      <c r="E2217" s="133" t="n">
        <v>0</v>
      </c>
      <c r="F2217" s="133" t="n">
        <v>939587727.45</v>
      </c>
    </row>
    <row r="2218" customFormat="false" ht="17.25" hidden="false" customHeight="true" outlineLevel="0" collapsed="false">
      <c r="A2218" s="130" t="s">
        <v>115</v>
      </c>
      <c r="B2218" s="131" t="n">
        <v>64101300</v>
      </c>
      <c r="C2218" s="132" t="s">
        <v>456</v>
      </c>
      <c r="D2218" s="133" t="n">
        <v>725000</v>
      </c>
      <c r="E2218" s="133" t="n">
        <v>0</v>
      </c>
      <c r="F2218" s="133" t="n">
        <v>725000</v>
      </c>
    </row>
    <row r="2219" customFormat="false" ht="17.25" hidden="false" customHeight="true" outlineLevel="0" collapsed="false">
      <c r="A2219" s="130" t="s">
        <v>115</v>
      </c>
      <c r="B2219" s="131" t="n">
        <v>64102000</v>
      </c>
      <c r="C2219" s="132" t="s">
        <v>528</v>
      </c>
      <c r="D2219" s="133" t="n">
        <v>7468644.36</v>
      </c>
      <c r="E2219" s="133" t="n">
        <v>0</v>
      </c>
      <c r="F2219" s="133" t="n">
        <v>7468644.36</v>
      </c>
    </row>
    <row r="2220" customFormat="false" ht="17.25" hidden="false" customHeight="true" outlineLevel="0" collapsed="false">
      <c r="A2220" s="130" t="s">
        <v>115</v>
      </c>
      <c r="B2220" s="131" t="n">
        <v>64103000</v>
      </c>
      <c r="C2220" s="132" t="s">
        <v>529</v>
      </c>
      <c r="D2220" s="133" t="n">
        <v>48853719.94</v>
      </c>
      <c r="E2220" s="133" t="n">
        <v>0</v>
      </c>
      <c r="F2220" s="133" t="n">
        <v>48853719.94</v>
      </c>
    </row>
    <row r="2221" customFormat="false" ht="17.25" hidden="false" customHeight="true" outlineLevel="0" collapsed="false">
      <c r="A2221" s="130" t="s">
        <v>115</v>
      </c>
      <c r="B2221" s="131" t="n">
        <v>64104000</v>
      </c>
      <c r="C2221" s="132" t="s">
        <v>194</v>
      </c>
      <c r="D2221" s="133" t="n">
        <v>4902011.49</v>
      </c>
      <c r="E2221" s="133" t="n">
        <v>0</v>
      </c>
      <c r="F2221" s="133" t="n">
        <v>4902011.49</v>
      </c>
    </row>
    <row r="2222" customFormat="false" ht="17.25" hidden="false" customHeight="true" outlineLevel="0" collapsed="false">
      <c r="A2222" s="130" t="s">
        <v>115</v>
      </c>
      <c r="B2222" s="131" t="n">
        <v>64105000</v>
      </c>
      <c r="C2222" s="132" t="s">
        <v>530</v>
      </c>
      <c r="D2222" s="133" t="n">
        <v>3199771.34</v>
      </c>
      <c r="E2222" s="133" t="n">
        <v>0</v>
      </c>
      <c r="F2222" s="133" t="n">
        <v>3199771.34</v>
      </c>
    </row>
    <row r="2223" customFormat="false" ht="17.25" hidden="false" customHeight="true" outlineLevel="0" collapsed="false">
      <c r="A2223" s="130" t="s">
        <v>115</v>
      </c>
      <c r="B2223" s="131" t="n">
        <v>64106000</v>
      </c>
      <c r="C2223" s="132" t="s">
        <v>1855</v>
      </c>
      <c r="D2223" s="133" t="n">
        <v>100000</v>
      </c>
      <c r="E2223" s="133" t="n">
        <v>0</v>
      </c>
      <c r="F2223" s="133" t="n">
        <v>100000</v>
      </c>
    </row>
    <row r="2224" customFormat="false" ht="17.25" hidden="false" customHeight="true" outlineLevel="0" collapsed="false">
      <c r="A2224" s="130" t="s">
        <v>115</v>
      </c>
      <c r="B2224" s="131" t="n">
        <v>64180000</v>
      </c>
      <c r="C2224" s="132" t="s">
        <v>531</v>
      </c>
      <c r="D2224" s="133" t="n">
        <v>65263082</v>
      </c>
      <c r="E2224" s="133" t="n">
        <v>0</v>
      </c>
      <c r="F2224" s="133" t="n">
        <v>65263082</v>
      </c>
    </row>
    <row r="2225" customFormat="false" ht="17.25" hidden="false" customHeight="true" outlineLevel="0" collapsed="false">
      <c r="A2225" s="130" t="s">
        <v>115</v>
      </c>
      <c r="B2225" s="131" t="n">
        <v>64501000</v>
      </c>
      <c r="C2225" s="132" t="s">
        <v>461</v>
      </c>
      <c r="D2225" s="133" t="n">
        <v>78123194.93</v>
      </c>
      <c r="E2225" s="133" t="n">
        <v>0</v>
      </c>
      <c r="F2225" s="133" t="n">
        <v>78123194.93</v>
      </c>
    </row>
    <row r="2226" customFormat="false" ht="17.25" hidden="false" customHeight="true" outlineLevel="0" collapsed="false">
      <c r="A2226" s="130" t="s">
        <v>115</v>
      </c>
      <c r="B2226" s="131" t="n">
        <v>64502000</v>
      </c>
      <c r="C2226" s="132" t="s">
        <v>533</v>
      </c>
      <c r="D2226" s="133" t="n">
        <v>22725318.98</v>
      </c>
      <c r="E2226" s="133" t="n">
        <v>0</v>
      </c>
      <c r="F2226" s="133" t="n">
        <v>22725318.98</v>
      </c>
    </row>
    <row r="2227" customFormat="false" ht="17.25" hidden="false" customHeight="true" outlineLevel="0" collapsed="false">
      <c r="A2227" s="130" t="s">
        <v>115</v>
      </c>
      <c r="B2227" s="131" t="n">
        <v>64504000</v>
      </c>
      <c r="C2227" s="132" t="s">
        <v>464</v>
      </c>
      <c r="D2227" s="133" t="n">
        <v>4949966.86</v>
      </c>
      <c r="E2227" s="133" t="n">
        <v>0</v>
      </c>
      <c r="F2227" s="133" t="n">
        <v>4949966.86</v>
      </c>
    </row>
    <row r="2228" customFormat="false" ht="17.25" hidden="false" customHeight="true" outlineLevel="0" collapsed="false">
      <c r="A2228" s="130" t="s">
        <v>115</v>
      </c>
      <c r="B2228" s="131" t="n">
        <v>64505000</v>
      </c>
      <c r="C2228" s="132" t="s">
        <v>1857</v>
      </c>
      <c r="D2228" s="133" t="n">
        <v>52017.75</v>
      </c>
      <c r="E2228" s="133" t="n">
        <v>0</v>
      </c>
      <c r="F2228" s="133" t="n">
        <v>52017.75</v>
      </c>
    </row>
    <row r="2229" customFormat="false" ht="17.25" hidden="false" customHeight="true" outlineLevel="0" collapsed="false">
      <c r="A2229" s="130" t="s">
        <v>115</v>
      </c>
      <c r="B2229" s="131" t="n">
        <v>64700000</v>
      </c>
      <c r="C2229" s="132" t="s">
        <v>197</v>
      </c>
      <c r="D2229" s="133" t="n">
        <v>60000</v>
      </c>
      <c r="E2229" s="133" t="n">
        <v>0</v>
      </c>
      <c r="F2229" s="133" t="n">
        <v>60000</v>
      </c>
    </row>
    <row r="2230" customFormat="false" ht="17.25" hidden="false" customHeight="true" outlineLevel="0" collapsed="false">
      <c r="A2230" s="130" t="s">
        <v>115</v>
      </c>
      <c r="B2230" s="131" t="n">
        <v>64800000</v>
      </c>
      <c r="C2230" s="132" t="s">
        <v>1859</v>
      </c>
      <c r="D2230" s="133" t="n">
        <v>4332709.15</v>
      </c>
      <c r="E2230" s="133" t="n">
        <v>0</v>
      </c>
      <c r="F2230" s="133" t="n">
        <v>4332709.15</v>
      </c>
    </row>
    <row r="2231" customFormat="false" ht="17.25" hidden="false" customHeight="true" outlineLevel="0" collapsed="false">
      <c r="A2231" s="130" t="s">
        <v>115</v>
      </c>
      <c r="B2231" s="131" t="n">
        <v>64802000</v>
      </c>
      <c r="C2231" s="132" t="s">
        <v>535</v>
      </c>
      <c r="D2231" s="133" t="n">
        <v>385400</v>
      </c>
      <c r="E2231" s="133" t="n">
        <v>0</v>
      </c>
      <c r="F2231" s="133" t="n">
        <v>385400</v>
      </c>
    </row>
    <row r="2232" customFormat="false" ht="17.25" hidden="false" customHeight="true" outlineLevel="0" collapsed="false">
      <c r="A2232" s="130" t="s">
        <v>115</v>
      </c>
      <c r="B2232" s="131" t="n">
        <v>64803000</v>
      </c>
      <c r="C2232" s="132" t="s">
        <v>536</v>
      </c>
      <c r="D2232" s="133" t="n">
        <v>5147</v>
      </c>
      <c r="E2232" s="133" t="n">
        <v>0</v>
      </c>
      <c r="F2232" s="133" t="n">
        <v>5147</v>
      </c>
    </row>
    <row r="2233" customFormat="false" ht="17.25" hidden="false" customHeight="true" outlineLevel="0" collapsed="false">
      <c r="A2233" s="130" t="s">
        <v>115</v>
      </c>
      <c r="B2233" s="131" t="n">
        <v>64808000</v>
      </c>
      <c r="C2233" s="132" t="s">
        <v>469</v>
      </c>
      <c r="D2233" s="133" t="n">
        <v>4278836</v>
      </c>
      <c r="E2233" s="133" t="n">
        <v>0</v>
      </c>
      <c r="F2233" s="133" t="n">
        <v>4278836</v>
      </c>
    </row>
    <row r="2234" customFormat="false" ht="17.25" hidden="false" customHeight="true" outlineLevel="0" collapsed="false">
      <c r="A2234" s="130" t="s">
        <v>115</v>
      </c>
      <c r="B2234" s="131" t="n">
        <v>65100000</v>
      </c>
      <c r="C2234" s="132" t="s">
        <v>202</v>
      </c>
      <c r="D2234" s="133" t="n">
        <v>2950391</v>
      </c>
      <c r="E2234" s="133" t="n">
        <v>0</v>
      </c>
      <c r="F2234" s="133" t="n">
        <v>2950391</v>
      </c>
    </row>
    <row r="2235" customFormat="false" ht="17.25" hidden="false" customHeight="true" outlineLevel="0" collapsed="false">
      <c r="A2235" s="130" t="s">
        <v>115</v>
      </c>
      <c r="B2235" s="131" t="n">
        <v>65601000</v>
      </c>
      <c r="C2235" s="132" t="s">
        <v>539</v>
      </c>
      <c r="D2235" s="133" t="n">
        <v>24619364.11</v>
      </c>
      <c r="E2235" s="133" t="n">
        <v>0</v>
      </c>
      <c r="F2235" s="133" t="n">
        <v>24619364.11</v>
      </c>
    </row>
    <row r="2236" customFormat="false" ht="17.25" hidden="false" customHeight="true" outlineLevel="0" collapsed="false">
      <c r="A2236" s="130" t="s">
        <v>115</v>
      </c>
      <c r="B2236" s="131" t="n">
        <v>65602000</v>
      </c>
      <c r="C2236" s="132" t="s">
        <v>203</v>
      </c>
      <c r="D2236" s="133" t="n">
        <v>112533</v>
      </c>
      <c r="E2236" s="133" t="n">
        <v>0</v>
      </c>
      <c r="F2236" s="133" t="n">
        <v>112533</v>
      </c>
    </row>
    <row r="2237" customFormat="false" ht="17.25" hidden="false" customHeight="true" outlineLevel="0" collapsed="false">
      <c r="A2237" s="130" t="s">
        <v>115</v>
      </c>
      <c r="B2237" s="131" t="n">
        <v>65700000</v>
      </c>
      <c r="C2237" s="132" t="s">
        <v>746</v>
      </c>
      <c r="D2237" s="133" t="n">
        <v>551046.47</v>
      </c>
      <c r="E2237" s="133" t="n">
        <v>0</v>
      </c>
      <c r="F2237" s="133" t="n">
        <v>551046.47</v>
      </c>
    </row>
    <row r="2238" customFormat="false" ht="17.25" hidden="false" customHeight="true" outlineLevel="0" collapsed="false">
      <c r="A2238" s="130" t="s">
        <v>115</v>
      </c>
      <c r="B2238" s="131" t="n">
        <v>65800000</v>
      </c>
      <c r="C2238" s="132" t="s">
        <v>475</v>
      </c>
      <c r="D2238" s="133" t="n">
        <v>326904370.79</v>
      </c>
      <c r="E2238" s="133" t="n">
        <v>0</v>
      </c>
      <c r="F2238" s="133" t="n">
        <v>326904370.79</v>
      </c>
    </row>
    <row r="2239" customFormat="false" ht="17.25" hidden="false" customHeight="true" outlineLevel="0" collapsed="false">
      <c r="A2239" s="130" t="s">
        <v>115</v>
      </c>
      <c r="B2239" s="131" t="n">
        <v>66101000</v>
      </c>
      <c r="C2239" s="132" t="s">
        <v>747</v>
      </c>
      <c r="D2239" s="133" t="n">
        <v>488329555.18</v>
      </c>
      <c r="E2239" s="133" t="n">
        <v>0</v>
      </c>
      <c r="F2239" s="133" t="n">
        <v>488329555.18</v>
      </c>
    </row>
    <row r="2240" customFormat="false" ht="17.25" hidden="false" customHeight="true" outlineLevel="0" collapsed="false">
      <c r="A2240" s="130" t="s">
        <v>115</v>
      </c>
      <c r="B2240" s="131" t="n">
        <v>66102000</v>
      </c>
      <c r="C2240" s="132" t="s">
        <v>542</v>
      </c>
      <c r="D2240" s="133" t="n">
        <v>285311515.79</v>
      </c>
      <c r="E2240" s="133" t="n">
        <v>0</v>
      </c>
      <c r="F2240" s="133" t="n">
        <v>285311515.79</v>
      </c>
    </row>
    <row r="2241" customFormat="false" ht="17.25" hidden="false" customHeight="true" outlineLevel="0" collapsed="false">
      <c r="A2241" s="130" t="s">
        <v>115</v>
      </c>
      <c r="B2241" s="131" t="n">
        <v>66103000</v>
      </c>
      <c r="C2241" s="132" t="s">
        <v>543</v>
      </c>
      <c r="D2241" s="133" t="n">
        <v>348920318.1</v>
      </c>
      <c r="E2241" s="133" t="n">
        <v>0</v>
      </c>
      <c r="F2241" s="133" t="n">
        <v>348920318.1</v>
      </c>
    </row>
    <row r="2242" customFormat="false" ht="17.25" hidden="false" customHeight="true" outlineLevel="0" collapsed="false">
      <c r="A2242" s="130" t="s">
        <v>115</v>
      </c>
      <c r="B2242" s="131" t="n">
        <v>66104000</v>
      </c>
      <c r="C2242" s="132" t="s">
        <v>544</v>
      </c>
      <c r="D2242" s="133" t="n">
        <v>121965624.98</v>
      </c>
      <c r="E2242" s="133" t="n">
        <v>0</v>
      </c>
      <c r="F2242" s="133" t="n">
        <v>121965624.98</v>
      </c>
    </row>
    <row r="2243" customFormat="false" ht="17.25" hidden="false" customHeight="true" outlineLevel="0" collapsed="false">
      <c r="A2243" s="130" t="s">
        <v>115</v>
      </c>
      <c r="B2243" s="131" t="n">
        <v>66105000</v>
      </c>
      <c r="C2243" s="132" t="s">
        <v>748</v>
      </c>
      <c r="D2243" s="133" t="n">
        <v>216446496.87</v>
      </c>
      <c r="E2243" s="133" t="n">
        <v>0</v>
      </c>
      <c r="F2243" s="133" t="n">
        <v>216446496.87</v>
      </c>
    </row>
    <row r="2244" customFormat="false" ht="17.25" hidden="false" customHeight="true" outlineLevel="0" collapsed="false">
      <c r="A2244" s="130" t="s">
        <v>115</v>
      </c>
      <c r="B2244" s="131" t="n">
        <v>66600000</v>
      </c>
      <c r="C2244" s="132" t="s">
        <v>206</v>
      </c>
      <c r="D2244" s="133" t="n">
        <v>692727849.78</v>
      </c>
      <c r="E2244" s="133" t="n">
        <v>0</v>
      </c>
      <c r="F2244" s="133" t="n">
        <v>692727849.78</v>
      </c>
    </row>
    <row r="2245" customFormat="false" ht="17.25" hidden="false" customHeight="true" outlineLevel="0" collapsed="false">
      <c r="A2245" s="130" t="s">
        <v>115</v>
      </c>
      <c r="B2245" s="131" t="n">
        <v>66880000</v>
      </c>
      <c r="C2245" s="132" t="s">
        <v>1863</v>
      </c>
      <c r="D2245" s="133" t="n">
        <v>0.01</v>
      </c>
      <c r="E2245" s="133" t="n">
        <v>0</v>
      </c>
      <c r="F2245" s="133" t="n">
        <v>0.01</v>
      </c>
    </row>
    <row r="2246" customFormat="false" ht="17.25" hidden="false" customHeight="true" outlineLevel="0" collapsed="false">
      <c r="A2246" s="130" t="s">
        <v>115</v>
      </c>
      <c r="B2246" s="131" t="n">
        <v>68111000</v>
      </c>
      <c r="C2246" s="132" t="s">
        <v>487</v>
      </c>
      <c r="D2246" s="133" t="n">
        <v>977202.56</v>
      </c>
      <c r="E2246" s="133" t="n">
        <v>0</v>
      </c>
      <c r="F2246" s="133" t="n">
        <v>977202.56</v>
      </c>
    </row>
    <row r="2247" customFormat="false" ht="17.25" hidden="false" customHeight="true" outlineLevel="0" collapsed="false">
      <c r="A2247" s="130" t="s">
        <v>115</v>
      </c>
      <c r="B2247" s="131" t="n">
        <v>68112000</v>
      </c>
      <c r="C2247" s="132" t="s">
        <v>489</v>
      </c>
      <c r="D2247" s="133" t="n">
        <v>1622263257.58</v>
      </c>
      <c r="E2247" s="133" t="n">
        <v>0</v>
      </c>
      <c r="F2247" s="133" t="n">
        <v>1622263257.58</v>
      </c>
    </row>
    <row r="2248" customFormat="false" ht="17.25" hidden="false" customHeight="true" outlineLevel="0" collapsed="false">
      <c r="A2248" s="130" t="s">
        <v>115</v>
      </c>
      <c r="B2248" s="131" t="n">
        <v>70600000</v>
      </c>
      <c r="C2248" s="132" t="s">
        <v>499</v>
      </c>
      <c r="D2248" s="133" t="n">
        <v>0</v>
      </c>
      <c r="E2248" s="133" t="n">
        <v>1844709391.71</v>
      </c>
      <c r="F2248" s="133" t="n">
        <v>-1844709391.71</v>
      </c>
    </row>
    <row r="2249" customFormat="false" ht="17.25" hidden="false" customHeight="true" outlineLevel="0" collapsed="false">
      <c r="A2249" s="130" t="s">
        <v>115</v>
      </c>
      <c r="B2249" s="131" t="n">
        <v>70700000</v>
      </c>
      <c r="C2249" s="132" t="s">
        <v>1756</v>
      </c>
      <c r="D2249" s="133" t="n">
        <v>0</v>
      </c>
      <c r="E2249" s="133" t="n">
        <v>6481468835.42</v>
      </c>
      <c r="F2249" s="133" t="n">
        <v>-6481468835.42</v>
      </c>
    </row>
    <row r="2250" customFormat="false" ht="17.25" hidden="false" customHeight="true" outlineLevel="0" collapsed="false">
      <c r="A2250" s="130" t="s">
        <v>115</v>
      </c>
      <c r="B2250" s="131" t="n">
        <v>70710000</v>
      </c>
      <c r="C2250" s="132" t="s">
        <v>550</v>
      </c>
      <c r="D2250" s="133" t="n">
        <v>0</v>
      </c>
      <c r="E2250" s="133" t="n">
        <v>9281630780.51</v>
      </c>
      <c r="F2250" s="133" t="n">
        <v>-9281630780.51</v>
      </c>
    </row>
    <row r="2251" customFormat="false" ht="17.25" hidden="false" customHeight="true" outlineLevel="0" collapsed="false">
      <c r="A2251" s="130" t="s">
        <v>115</v>
      </c>
      <c r="B2251" s="131" t="n">
        <v>70720000</v>
      </c>
      <c r="C2251" s="132" t="s">
        <v>756</v>
      </c>
      <c r="D2251" s="133" t="n">
        <v>0</v>
      </c>
      <c r="E2251" s="133" t="n">
        <v>2045299146.13</v>
      </c>
      <c r="F2251" s="133" t="n">
        <v>-2045299146.13</v>
      </c>
    </row>
    <row r="2252" customFormat="false" ht="17.25" hidden="false" customHeight="true" outlineLevel="0" collapsed="false">
      <c r="A2252" s="130" t="s">
        <v>115</v>
      </c>
      <c r="B2252" s="131" t="n">
        <v>70730000</v>
      </c>
      <c r="C2252" s="132" t="s">
        <v>757</v>
      </c>
      <c r="D2252" s="133" t="n">
        <v>0</v>
      </c>
      <c r="E2252" s="133" t="n">
        <v>14073369.78</v>
      </c>
      <c r="F2252" s="133" t="n">
        <v>-14073369.78</v>
      </c>
    </row>
    <row r="2253" customFormat="false" ht="17.25" hidden="false" customHeight="true" outlineLevel="0" collapsed="false">
      <c r="A2253" s="130" t="s">
        <v>115</v>
      </c>
      <c r="B2253" s="131" t="n">
        <v>70800000</v>
      </c>
      <c r="C2253" s="132" t="s">
        <v>500</v>
      </c>
      <c r="D2253" s="133" t="n">
        <v>0</v>
      </c>
      <c r="E2253" s="133" t="n">
        <v>14887500</v>
      </c>
      <c r="F2253" s="133" t="n">
        <v>-14887500</v>
      </c>
    </row>
    <row r="2254" customFormat="false" ht="17.25" hidden="false" customHeight="true" outlineLevel="0" collapsed="false">
      <c r="A2254" s="130" t="s">
        <v>115</v>
      </c>
      <c r="B2254" s="131" t="n">
        <v>70830000</v>
      </c>
      <c r="C2254" s="132" t="s">
        <v>1515</v>
      </c>
      <c r="D2254" s="133" t="n">
        <v>0</v>
      </c>
      <c r="E2254" s="133" t="n">
        <v>961238754.3</v>
      </c>
      <c r="F2254" s="133" t="n">
        <v>-961238754.3</v>
      </c>
    </row>
    <row r="2255" customFormat="false" ht="17.25" hidden="false" customHeight="true" outlineLevel="0" collapsed="false">
      <c r="A2255" s="130" t="s">
        <v>115</v>
      </c>
      <c r="B2255" s="131" t="n">
        <v>70880000</v>
      </c>
      <c r="C2255" s="132" t="s">
        <v>1880</v>
      </c>
      <c r="D2255" s="133" t="n">
        <v>0</v>
      </c>
      <c r="E2255" s="133" t="n">
        <v>4481567.92</v>
      </c>
      <c r="F2255" s="133" t="n">
        <v>-4481567.92</v>
      </c>
    </row>
    <row r="2256" customFormat="false" ht="17.25" hidden="false" customHeight="true" outlineLevel="0" collapsed="false">
      <c r="A2256" s="130" t="s">
        <v>115</v>
      </c>
      <c r="B2256" s="131" t="n">
        <v>70900000</v>
      </c>
      <c r="C2256" s="132" t="s">
        <v>501</v>
      </c>
      <c r="D2256" s="133" t="n">
        <v>924347661.82</v>
      </c>
      <c r="E2256" s="133" t="n">
        <v>0</v>
      </c>
      <c r="F2256" s="133" t="n">
        <v>924347661.82</v>
      </c>
    </row>
    <row r="2257" customFormat="false" ht="17.25" hidden="false" customHeight="true" outlineLevel="0" collapsed="false">
      <c r="A2257" s="130" t="s">
        <v>115</v>
      </c>
      <c r="B2257" s="131" t="n">
        <v>71400000</v>
      </c>
      <c r="C2257" s="132" t="s">
        <v>762</v>
      </c>
      <c r="D2257" s="133" t="n">
        <v>0.1</v>
      </c>
      <c r="E2257" s="133" t="n">
        <v>0</v>
      </c>
      <c r="F2257" s="133" t="n">
        <v>0.1</v>
      </c>
    </row>
    <row r="2258" customFormat="false" ht="17.25" hidden="false" customHeight="true" outlineLevel="0" collapsed="false">
      <c r="A2258" s="130" t="s">
        <v>115</v>
      </c>
      <c r="B2258" s="131" t="n">
        <v>75200000</v>
      </c>
      <c r="C2258" s="132" t="s">
        <v>502</v>
      </c>
      <c r="D2258" s="133" t="n">
        <v>0</v>
      </c>
      <c r="E2258" s="133" t="n">
        <v>56908754.72</v>
      </c>
      <c r="F2258" s="133" t="n">
        <v>-56908754.72</v>
      </c>
    </row>
    <row r="2259" customFormat="false" ht="17.25" hidden="false" customHeight="true" outlineLevel="0" collapsed="false">
      <c r="A2259" s="130" t="s">
        <v>115</v>
      </c>
      <c r="B2259" s="131" t="n">
        <v>75800000</v>
      </c>
      <c r="C2259" s="132" t="s">
        <v>211</v>
      </c>
      <c r="D2259" s="133" t="n">
        <v>0</v>
      </c>
      <c r="E2259" s="133" t="n">
        <v>186423476.35</v>
      </c>
      <c r="F2259" s="133" t="n">
        <v>-186423476.35</v>
      </c>
    </row>
    <row r="2260" customFormat="false" ht="17.25" hidden="false" customHeight="true" outlineLevel="0" collapsed="false">
      <c r="A2260" s="130" t="s">
        <v>115</v>
      </c>
      <c r="B2260" s="131" t="n">
        <v>75810000</v>
      </c>
      <c r="C2260" s="132" t="s">
        <v>551</v>
      </c>
      <c r="D2260" s="133" t="n">
        <v>0</v>
      </c>
      <c r="E2260" s="133" t="n">
        <v>1273000</v>
      </c>
      <c r="F2260" s="133" t="n">
        <v>-1273000</v>
      </c>
    </row>
    <row r="2261" customFormat="false" ht="17.25" hidden="false" customHeight="true" outlineLevel="0" collapsed="false">
      <c r="A2261" s="130" t="s">
        <v>115</v>
      </c>
      <c r="B2261" s="131" t="n">
        <v>75850000</v>
      </c>
      <c r="C2261" s="132" t="s">
        <v>764</v>
      </c>
      <c r="D2261" s="133" t="n">
        <v>0</v>
      </c>
      <c r="E2261" s="133" t="n">
        <v>181990415.62</v>
      </c>
      <c r="F2261" s="133" t="n">
        <v>-181990415.62</v>
      </c>
    </row>
    <row r="2262" customFormat="false" ht="17.25" hidden="false" customHeight="true" outlineLevel="0" collapsed="false">
      <c r="A2262" s="130" t="s">
        <v>115</v>
      </c>
      <c r="B2262" s="131" t="n">
        <v>76500000</v>
      </c>
      <c r="C2262" s="132" t="s">
        <v>505</v>
      </c>
      <c r="D2262" s="133" t="n">
        <v>0</v>
      </c>
      <c r="E2262" s="133" t="n">
        <v>98239.73</v>
      </c>
      <c r="F2262" s="133" t="n">
        <v>-98239.73</v>
      </c>
    </row>
    <row r="2263" customFormat="false" ht="17.25" hidden="false" customHeight="true" outlineLevel="0" collapsed="false">
      <c r="A2263" s="130" t="s">
        <v>115</v>
      </c>
      <c r="B2263" s="131" t="n">
        <v>76600000</v>
      </c>
      <c r="C2263" s="132" t="s">
        <v>213</v>
      </c>
      <c r="D2263" s="133" t="n">
        <v>0</v>
      </c>
      <c r="E2263" s="133" t="n">
        <v>48635845.65</v>
      </c>
      <c r="F2263" s="133" t="n">
        <v>-48635845.65</v>
      </c>
    </row>
    <row r="2264" customFormat="false" ht="17.25" hidden="false" customHeight="true" outlineLevel="0" collapsed="false">
      <c r="A2264" s="130" t="s">
        <v>115</v>
      </c>
      <c r="B2264" s="131" t="n">
        <v>76880000</v>
      </c>
      <c r="C2264" s="132" t="s">
        <v>553</v>
      </c>
      <c r="D2264" s="133" t="n">
        <v>0</v>
      </c>
      <c r="E2264" s="133" t="n">
        <v>154894.95</v>
      </c>
      <c r="F2264" s="133" t="n">
        <v>-154894.95</v>
      </c>
    </row>
    <row r="2265" customFormat="false" ht="17.25" hidden="false" customHeight="true" outlineLevel="0" collapsed="false">
      <c r="A2265" s="130" t="s">
        <v>116</v>
      </c>
      <c r="B2265" s="131" t="n">
        <v>10100000</v>
      </c>
      <c r="C2265" s="132" t="s">
        <v>1</v>
      </c>
      <c r="D2265" s="133" t="n">
        <v>0</v>
      </c>
      <c r="E2265" s="133" t="n">
        <v>2000000</v>
      </c>
      <c r="F2265" s="133" t="n">
        <v>-2000000</v>
      </c>
    </row>
    <row r="2266" customFormat="false" ht="17.25" hidden="false" customHeight="true" outlineLevel="0" collapsed="false">
      <c r="A2266" s="130" t="s">
        <v>116</v>
      </c>
      <c r="B2266" s="131" t="n">
        <v>11000000</v>
      </c>
      <c r="C2266" s="132" t="s">
        <v>215</v>
      </c>
      <c r="D2266" s="133" t="n">
        <v>0</v>
      </c>
      <c r="E2266" s="133" t="n">
        <v>267655346.98</v>
      </c>
      <c r="F2266" s="133" t="n">
        <v>-267655346.98</v>
      </c>
    </row>
    <row r="2267" customFormat="false" ht="17.25" hidden="false" customHeight="true" outlineLevel="0" collapsed="false">
      <c r="A2267" s="130" t="s">
        <v>116</v>
      </c>
      <c r="B2267" s="131" t="n">
        <v>12000000</v>
      </c>
      <c r="C2267" s="132" t="s">
        <v>2909</v>
      </c>
      <c r="D2267" s="133" t="n">
        <v>535310693.96</v>
      </c>
      <c r="E2267" s="133" t="n">
        <v>0</v>
      </c>
      <c r="F2267" s="133" t="n">
        <v>535310693.96</v>
      </c>
    </row>
    <row r="2268" customFormat="false" ht="17.25" hidden="false" customHeight="true" outlineLevel="0" collapsed="false">
      <c r="A2268" s="130" t="s">
        <v>116</v>
      </c>
      <c r="B2268" s="131" t="n">
        <v>16100000</v>
      </c>
      <c r="C2268" s="132" t="s">
        <v>216</v>
      </c>
      <c r="D2268" s="133" t="n">
        <v>0</v>
      </c>
      <c r="E2268" s="133" t="n">
        <v>1424969054.18</v>
      </c>
      <c r="F2268" s="133" t="n">
        <v>-1424969054.18</v>
      </c>
    </row>
    <row r="2269" customFormat="false" ht="17.25" hidden="false" customHeight="true" outlineLevel="0" collapsed="false">
      <c r="A2269" s="130" t="s">
        <v>116</v>
      </c>
      <c r="B2269" s="131" t="n">
        <v>16200000</v>
      </c>
      <c r="C2269" s="132" t="s">
        <v>220</v>
      </c>
      <c r="D2269" s="133" t="n">
        <v>0</v>
      </c>
      <c r="E2269" s="133" t="n">
        <v>1879621368.76</v>
      </c>
      <c r="F2269" s="133" t="n">
        <v>-1879621368.76</v>
      </c>
    </row>
    <row r="2270" customFormat="false" ht="17.25" hidden="false" customHeight="true" outlineLevel="0" collapsed="false">
      <c r="A2270" s="130" t="s">
        <v>116</v>
      </c>
      <c r="B2270" s="131" t="n">
        <v>16300000</v>
      </c>
      <c r="C2270" s="132" t="s">
        <v>1767</v>
      </c>
      <c r="D2270" s="133" t="n">
        <v>0</v>
      </c>
      <c r="E2270" s="133" t="n">
        <v>931037977.76</v>
      </c>
      <c r="F2270" s="133" t="n">
        <v>-931037977.76</v>
      </c>
    </row>
    <row r="2271" customFormat="false" ht="17.25" hidden="false" customHeight="true" outlineLevel="0" collapsed="false">
      <c r="A2271" s="130" t="s">
        <v>116</v>
      </c>
      <c r="B2271" s="131" t="n">
        <v>16400010</v>
      </c>
      <c r="C2271" s="132" t="s">
        <v>1898</v>
      </c>
      <c r="D2271" s="133" t="n">
        <v>0</v>
      </c>
      <c r="E2271" s="133" t="n">
        <v>64119079.7433333</v>
      </c>
      <c r="F2271" s="133" t="n">
        <v>-64119079.7433333</v>
      </c>
    </row>
    <row r="2272" customFormat="false" ht="17.25" hidden="false" customHeight="true" outlineLevel="0" collapsed="false">
      <c r="A2272" s="130" t="s">
        <v>116</v>
      </c>
      <c r="B2272" s="131" t="n">
        <v>16400020</v>
      </c>
      <c r="C2272" s="132" t="s">
        <v>1899</v>
      </c>
      <c r="D2272" s="133" t="n">
        <v>0</v>
      </c>
      <c r="E2272" s="133" t="n">
        <v>37307324.0116667</v>
      </c>
      <c r="F2272" s="133" t="n">
        <v>-37307324.0116667</v>
      </c>
    </row>
    <row r="2273" customFormat="false" ht="17.25" hidden="false" customHeight="true" outlineLevel="0" collapsed="false">
      <c r="A2273" s="130" t="s">
        <v>116</v>
      </c>
      <c r="B2273" s="131" t="n">
        <v>16400030</v>
      </c>
      <c r="C2273" s="132" t="s">
        <v>1900</v>
      </c>
      <c r="D2273" s="133" t="n">
        <v>0</v>
      </c>
      <c r="E2273" s="133" t="n">
        <v>59482361.46</v>
      </c>
      <c r="F2273" s="133" t="n">
        <v>-59482361.46</v>
      </c>
    </row>
    <row r="2274" customFormat="false" ht="17.25" hidden="false" customHeight="true" outlineLevel="0" collapsed="false">
      <c r="A2274" s="130" t="s">
        <v>116</v>
      </c>
      <c r="B2274" s="131" t="n">
        <v>16400040</v>
      </c>
      <c r="C2274" s="132" t="s">
        <v>1901</v>
      </c>
      <c r="D2274" s="133" t="n">
        <v>0</v>
      </c>
      <c r="E2274" s="133" t="n">
        <v>59482361.46</v>
      </c>
      <c r="F2274" s="133" t="n">
        <v>-59482361.46</v>
      </c>
    </row>
    <row r="2275" customFormat="false" ht="17.25" hidden="false" customHeight="true" outlineLevel="0" collapsed="false">
      <c r="A2275" s="130" t="s">
        <v>116</v>
      </c>
      <c r="B2275" s="131" t="n">
        <v>16400050</v>
      </c>
      <c r="C2275" s="132" t="s">
        <v>1902</v>
      </c>
      <c r="D2275" s="133" t="n">
        <v>0</v>
      </c>
      <c r="E2275" s="133" t="n">
        <v>14710070.79</v>
      </c>
      <c r="F2275" s="133" t="n">
        <v>-14710070.79</v>
      </c>
    </row>
    <row r="2276" customFormat="false" ht="17.25" hidden="false" customHeight="true" outlineLevel="0" collapsed="false">
      <c r="A2276" s="130" t="s">
        <v>116</v>
      </c>
      <c r="B2276" s="131" t="n">
        <v>16400060</v>
      </c>
      <c r="C2276" s="132" t="s">
        <v>1903</v>
      </c>
      <c r="D2276" s="133" t="n">
        <v>0</v>
      </c>
      <c r="E2276" s="133" t="n">
        <v>32462553.3866667</v>
      </c>
      <c r="F2276" s="133" t="n">
        <v>-32462553.3866667</v>
      </c>
    </row>
    <row r="2277" customFormat="false" ht="17.25" hidden="false" customHeight="true" outlineLevel="0" collapsed="false">
      <c r="A2277" s="130" t="s">
        <v>116</v>
      </c>
      <c r="B2277" s="131" t="n">
        <v>16400070</v>
      </c>
      <c r="C2277" s="132" t="s">
        <v>1904</v>
      </c>
      <c r="D2277" s="133" t="n">
        <v>0</v>
      </c>
      <c r="E2277" s="133" t="n">
        <v>45044899.06</v>
      </c>
      <c r="F2277" s="133" t="n">
        <v>-45044899.06</v>
      </c>
    </row>
    <row r="2278" customFormat="false" ht="17.25" hidden="false" customHeight="true" outlineLevel="0" collapsed="false">
      <c r="A2278" s="130" t="s">
        <v>116</v>
      </c>
      <c r="B2278" s="131" t="n">
        <v>16400080</v>
      </c>
      <c r="C2278" s="132" t="s">
        <v>1905</v>
      </c>
      <c r="D2278" s="133" t="n">
        <v>0</v>
      </c>
      <c r="E2278" s="133" t="n">
        <v>18566241.07</v>
      </c>
      <c r="F2278" s="133" t="n">
        <v>-18566241.07</v>
      </c>
    </row>
    <row r="2279" customFormat="false" ht="17.25" hidden="false" customHeight="true" outlineLevel="0" collapsed="false">
      <c r="A2279" s="130" t="s">
        <v>116</v>
      </c>
      <c r="B2279" s="131" t="n">
        <v>16400090</v>
      </c>
      <c r="C2279" s="132" t="s">
        <v>1906</v>
      </c>
      <c r="D2279" s="133" t="n">
        <v>0</v>
      </c>
      <c r="E2279" s="133" t="n">
        <v>32500749.49</v>
      </c>
      <c r="F2279" s="133" t="n">
        <v>-32500749.49</v>
      </c>
    </row>
    <row r="2280" customFormat="false" ht="17.25" hidden="false" customHeight="true" outlineLevel="0" collapsed="false">
      <c r="A2280" s="130" t="s">
        <v>116</v>
      </c>
      <c r="B2280" s="131" t="n">
        <v>16400100</v>
      </c>
      <c r="C2280" s="132" t="s">
        <v>1907</v>
      </c>
      <c r="D2280" s="133" t="n">
        <v>0</v>
      </c>
      <c r="E2280" s="133" t="n">
        <v>68672199.36</v>
      </c>
      <c r="F2280" s="133" t="n">
        <v>-68672199.36</v>
      </c>
    </row>
    <row r="2281" customFormat="false" ht="17.25" hidden="false" customHeight="true" outlineLevel="0" collapsed="false">
      <c r="A2281" s="130" t="s">
        <v>116</v>
      </c>
      <c r="B2281" s="131" t="n">
        <v>16400110</v>
      </c>
      <c r="C2281" s="132" t="s">
        <v>1908</v>
      </c>
      <c r="D2281" s="133" t="n">
        <v>0</v>
      </c>
      <c r="E2281" s="133" t="n">
        <v>64119079.7433333</v>
      </c>
      <c r="F2281" s="133" t="n">
        <v>-64119079.7433333</v>
      </c>
    </row>
    <row r="2282" customFormat="false" ht="17.25" hidden="false" customHeight="true" outlineLevel="0" collapsed="false">
      <c r="A2282" s="130" t="s">
        <v>116</v>
      </c>
      <c r="B2282" s="131" t="n">
        <v>16400120</v>
      </c>
      <c r="C2282" s="132" t="s">
        <v>1909</v>
      </c>
      <c r="D2282" s="133" t="n">
        <v>0</v>
      </c>
      <c r="E2282" s="133" t="n">
        <v>35795937.13</v>
      </c>
      <c r="F2282" s="133" t="n">
        <v>-35795937.13</v>
      </c>
    </row>
    <row r="2283" customFormat="false" ht="17.25" hidden="false" customHeight="true" outlineLevel="0" collapsed="false">
      <c r="A2283" s="130" t="s">
        <v>116</v>
      </c>
      <c r="B2283" s="131" t="n">
        <v>16400130</v>
      </c>
      <c r="C2283" s="132" t="s">
        <v>1910</v>
      </c>
      <c r="D2283" s="133" t="n">
        <v>0</v>
      </c>
      <c r="E2283" s="133" t="n">
        <v>71219505.99</v>
      </c>
      <c r="F2283" s="133" t="n">
        <v>-71219505.99</v>
      </c>
    </row>
    <row r="2284" customFormat="false" ht="17.25" hidden="false" customHeight="true" outlineLevel="0" collapsed="false">
      <c r="A2284" s="130" t="s">
        <v>116</v>
      </c>
      <c r="B2284" s="131" t="n">
        <v>16400140</v>
      </c>
      <c r="C2284" s="132" t="s">
        <v>1911</v>
      </c>
      <c r="D2284" s="133" t="n">
        <v>0</v>
      </c>
      <c r="E2284" s="133" t="n">
        <v>68672199.36</v>
      </c>
      <c r="F2284" s="133" t="n">
        <v>-68672199.36</v>
      </c>
    </row>
    <row r="2285" customFormat="false" ht="17.25" hidden="false" customHeight="true" outlineLevel="0" collapsed="false">
      <c r="A2285" s="130" t="s">
        <v>116</v>
      </c>
      <c r="B2285" s="131" t="n">
        <v>16400150</v>
      </c>
      <c r="C2285" s="132" t="s">
        <v>1912</v>
      </c>
      <c r="D2285" s="133" t="n">
        <v>0</v>
      </c>
      <c r="E2285" s="133" t="n">
        <v>154016828.76</v>
      </c>
      <c r="F2285" s="133" t="n">
        <v>-154016828.76</v>
      </c>
    </row>
    <row r="2286" customFormat="false" ht="17.25" hidden="false" customHeight="true" outlineLevel="0" collapsed="false">
      <c r="A2286" s="130" t="s">
        <v>116</v>
      </c>
      <c r="B2286" s="131" t="n">
        <v>21830000</v>
      </c>
      <c r="C2286" s="132" t="s">
        <v>11</v>
      </c>
      <c r="D2286" s="133" t="n">
        <v>12702289327.715</v>
      </c>
      <c r="E2286" s="133" t="n">
        <v>0</v>
      </c>
      <c r="F2286" s="133" t="n">
        <v>12702289327.715</v>
      </c>
    </row>
    <row r="2287" customFormat="false" ht="17.25" hidden="false" customHeight="true" outlineLevel="0" collapsed="false">
      <c r="A2287" s="130" t="s">
        <v>116</v>
      </c>
      <c r="B2287" s="131" t="n">
        <v>21840000</v>
      </c>
      <c r="C2287" s="132" t="s">
        <v>12</v>
      </c>
      <c r="D2287" s="133" t="n">
        <v>10396500</v>
      </c>
      <c r="E2287" s="133" t="n">
        <v>0</v>
      </c>
      <c r="F2287" s="133" t="n">
        <v>10396500</v>
      </c>
    </row>
    <row r="2288" customFormat="false" ht="17.25" hidden="false" customHeight="true" outlineLevel="0" collapsed="false">
      <c r="A2288" s="130" t="s">
        <v>116</v>
      </c>
      <c r="B2288" s="131" t="n">
        <v>27500000</v>
      </c>
      <c r="C2288" s="132" t="s">
        <v>14</v>
      </c>
      <c r="D2288" s="133" t="n">
        <v>11551700</v>
      </c>
      <c r="E2288" s="133" t="n">
        <v>0</v>
      </c>
      <c r="F2288" s="133" t="n">
        <v>11551700</v>
      </c>
    </row>
    <row r="2289" customFormat="false" ht="17.25" hidden="false" customHeight="true" outlineLevel="0" collapsed="false">
      <c r="A2289" s="130" t="s">
        <v>116</v>
      </c>
      <c r="B2289" s="131" t="n">
        <v>28183000</v>
      </c>
      <c r="C2289" s="132" t="s">
        <v>18</v>
      </c>
      <c r="D2289" s="133" t="n">
        <v>0</v>
      </c>
      <c r="E2289" s="133" t="n">
        <v>3237766279.56756</v>
      </c>
      <c r="F2289" s="133" t="n">
        <v>-3237766279.56756</v>
      </c>
    </row>
    <row r="2290" customFormat="false" ht="17.25" hidden="false" customHeight="true" outlineLevel="0" collapsed="false">
      <c r="A2290" s="130" t="s">
        <v>116</v>
      </c>
      <c r="B2290" s="131" t="n">
        <v>28184000</v>
      </c>
      <c r="C2290" s="132" t="s">
        <v>19</v>
      </c>
      <c r="D2290" s="133" t="n">
        <v>0</v>
      </c>
      <c r="E2290" s="133" t="n">
        <v>2520772.71689498</v>
      </c>
      <c r="F2290" s="133" t="n">
        <v>-2520772.71689498</v>
      </c>
    </row>
    <row r="2291" customFormat="false" ht="17.25" hidden="false" customHeight="true" outlineLevel="0" collapsed="false">
      <c r="A2291" s="130" t="s">
        <v>116</v>
      </c>
      <c r="B2291" s="131" t="n">
        <v>40100000</v>
      </c>
      <c r="C2291" s="132" t="s">
        <v>21</v>
      </c>
      <c r="D2291" s="133" t="n">
        <v>0</v>
      </c>
      <c r="E2291" s="133" t="n">
        <v>241563193.29</v>
      </c>
      <c r="F2291" s="133" t="n">
        <v>-241563193.29</v>
      </c>
    </row>
    <row r="2292" customFormat="false" ht="17.25" hidden="false" customHeight="true" outlineLevel="0" collapsed="false">
      <c r="A2292" s="130" t="s">
        <v>116</v>
      </c>
      <c r="B2292" s="131" t="n">
        <v>40110000</v>
      </c>
      <c r="C2292" s="132" t="s">
        <v>21</v>
      </c>
      <c r="D2292" s="133" t="n">
        <v>28450264</v>
      </c>
      <c r="E2292" s="133" t="n">
        <v>0</v>
      </c>
      <c r="F2292" s="133" t="n">
        <v>28450264</v>
      </c>
    </row>
    <row r="2293" customFormat="false" ht="17.25" hidden="false" customHeight="true" outlineLevel="0" collapsed="false">
      <c r="A2293" s="130" t="s">
        <v>116</v>
      </c>
      <c r="B2293" s="131" t="n">
        <v>40120000</v>
      </c>
      <c r="C2293" s="132" t="s">
        <v>23</v>
      </c>
      <c r="D2293" s="133" t="n">
        <v>0</v>
      </c>
      <c r="E2293" s="133" t="n">
        <v>9834220</v>
      </c>
      <c r="F2293" s="133" t="n">
        <v>-9834220</v>
      </c>
    </row>
    <row r="2294" customFormat="false" ht="17.25" hidden="false" customHeight="true" outlineLevel="0" collapsed="false">
      <c r="A2294" s="130" t="s">
        <v>116</v>
      </c>
      <c r="B2294" s="131" t="n">
        <v>40340000</v>
      </c>
      <c r="C2294" s="132" t="s">
        <v>25</v>
      </c>
      <c r="D2294" s="133" t="n">
        <v>0</v>
      </c>
      <c r="E2294" s="133" t="n">
        <v>627000000</v>
      </c>
      <c r="F2294" s="133" t="n">
        <v>-627000000</v>
      </c>
    </row>
    <row r="2295" customFormat="false" ht="17.25" hidden="false" customHeight="true" outlineLevel="0" collapsed="false">
      <c r="A2295" s="130" t="s">
        <v>116</v>
      </c>
      <c r="B2295" s="131" t="n">
        <v>40400000</v>
      </c>
      <c r="C2295" s="132" t="s">
        <v>257</v>
      </c>
      <c r="D2295" s="133" t="n">
        <v>0</v>
      </c>
      <c r="E2295" s="133" t="n">
        <v>3815890605.81</v>
      </c>
      <c r="F2295" s="133" t="n">
        <v>-3815890605.81</v>
      </c>
    </row>
    <row r="2296" customFormat="false" ht="17.25" hidden="false" customHeight="true" outlineLevel="0" collapsed="false">
      <c r="A2296" s="130" t="s">
        <v>116</v>
      </c>
      <c r="B2296" s="131" t="n">
        <v>40800000</v>
      </c>
      <c r="C2296" s="132" t="s">
        <v>26</v>
      </c>
      <c r="D2296" s="133" t="n">
        <v>0</v>
      </c>
      <c r="E2296" s="133" t="n">
        <v>1355588540.35</v>
      </c>
      <c r="F2296" s="133" t="n">
        <v>-1355588540.35</v>
      </c>
    </row>
    <row r="2297" customFormat="false" ht="17.25" hidden="false" customHeight="true" outlineLevel="0" collapsed="false">
      <c r="A2297" s="130" t="s">
        <v>116</v>
      </c>
      <c r="B2297" s="131" t="n">
        <v>40811000</v>
      </c>
      <c r="C2297" s="132" t="s">
        <v>1786</v>
      </c>
      <c r="D2297" s="133" t="n">
        <v>0</v>
      </c>
      <c r="E2297" s="133" t="n">
        <v>309957679.78</v>
      </c>
      <c r="F2297" s="133" t="n">
        <v>-309957679.78</v>
      </c>
    </row>
    <row r="2298" customFormat="false" ht="17.25" hidden="false" customHeight="true" outlineLevel="0" collapsed="false">
      <c r="A2298" s="130" t="s">
        <v>116</v>
      </c>
      <c r="B2298" s="131" t="n">
        <v>40910000</v>
      </c>
      <c r="C2298" s="132" t="s">
        <v>2945</v>
      </c>
      <c r="D2298" s="133" t="n">
        <v>44542380</v>
      </c>
      <c r="E2298" s="133" t="n">
        <v>0</v>
      </c>
      <c r="F2298" s="133" t="n">
        <v>44542380</v>
      </c>
    </row>
    <row r="2299" customFormat="false" ht="17.25" hidden="false" customHeight="true" outlineLevel="0" collapsed="false">
      <c r="A2299" s="130" t="s">
        <v>116</v>
      </c>
      <c r="B2299" s="131" t="n">
        <v>41110000</v>
      </c>
      <c r="C2299" s="132" t="s">
        <v>271</v>
      </c>
      <c r="D2299" s="133" t="n">
        <v>2269541222.68</v>
      </c>
      <c r="E2299" s="133" t="n">
        <v>0</v>
      </c>
      <c r="F2299" s="133" t="n">
        <v>2269541222.68</v>
      </c>
    </row>
    <row r="2300" customFormat="false" ht="17.25" hidden="false" customHeight="true" outlineLevel="0" collapsed="false">
      <c r="A2300" s="130" t="s">
        <v>116</v>
      </c>
      <c r="B2300" s="131" t="n">
        <v>41300000</v>
      </c>
      <c r="C2300" s="132" t="s">
        <v>264</v>
      </c>
      <c r="D2300" s="133" t="n">
        <v>117216000</v>
      </c>
      <c r="E2300" s="133" t="n">
        <v>0</v>
      </c>
      <c r="F2300" s="133" t="n">
        <v>117216000</v>
      </c>
    </row>
    <row r="2301" customFormat="false" ht="17.25" hidden="false" customHeight="true" outlineLevel="0" collapsed="false">
      <c r="A2301" s="130" t="s">
        <v>116</v>
      </c>
      <c r="B2301" s="131" t="n">
        <v>41800000</v>
      </c>
      <c r="C2301" s="132" t="s">
        <v>1924</v>
      </c>
      <c r="D2301" s="133" t="n">
        <v>247500000</v>
      </c>
      <c r="E2301" s="133" t="n">
        <v>0</v>
      </c>
      <c r="F2301" s="133" t="n">
        <v>247500000</v>
      </c>
    </row>
    <row r="2302" customFormat="false" ht="17.25" hidden="false" customHeight="true" outlineLevel="0" collapsed="false">
      <c r="A2302" s="130" t="s">
        <v>116</v>
      </c>
      <c r="B2302" s="131" t="n">
        <v>42100000</v>
      </c>
      <c r="C2302" s="132" t="s">
        <v>277</v>
      </c>
      <c r="D2302" s="133" t="n">
        <v>11110408.29</v>
      </c>
      <c r="E2302" s="133" t="n">
        <v>0</v>
      </c>
      <c r="F2302" s="133" t="n">
        <v>11110408.29</v>
      </c>
    </row>
    <row r="2303" customFormat="false" ht="17.25" hidden="false" customHeight="true" outlineLevel="0" collapsed="false">
      <c r="A2303" s="130" t="s">
        <v>116</v>
      </c>
      <c r="B2303" s="131" t="n">
        <v>42500000</v>
      </c>
      <c r="C2303" s="132" t="s">
        <v>32</v>
      </c>
      <c r="D2303" s="133" t="n">
        <v>0</v>
      </c>
      <c r="E2303" s="133" t="n">
        <v>3075000</v>
      </c>
      <c r="F2303" s="133" t="n">
        <v>-3075000</v>
      </c>
    </row>
    <row r="2304" customFormat="false" ht="17.25" hidden="false" customHeight="true" outlineLevel="0" collapsed="false">
      <c r="A2304" s="130" t="s">
        <v>116</v>
      </c>
      <c r="B2304" s="131" t="n">
        <v>42510000</v>
      </c>
      <c r="C2304" s="132" t="s">
        <v>31</v>
      </c>
      <c r="D2304" s="133" t="n">
        <v>15090500</v>
      </c>
      <c r="E2304" s="133" t="n">
        <v>0</v>
      </c>
      <c r="F2304" s="133" t="n">
        <v>15090500</v>
      </c>
    </row>
    <row r="2305" customFormat="false" ht="17.25" hidden="false" customHeight="true" outlineLevel="0" collapsed="false">
      <c r="A2305" s="130" t="s">
        <v>116</v>
      </c>
      <c r="B2305" s="131" t="n">
        <v>42700000</v>
      </c>
      <c r="C2305" s="132" t="s">
        <v>1700</v>
      </c>
      <c r="D2305" s="133" t="n">
        <v>0</v>
      </c>
      <c r="E2305" s="133" t="n">
        <v>1277000.32</v>
      </c>
      <c r="F2305" s="133" t="n">
        <v>-1277000.32</v>
      </c>
    </row>
    <row r="2306" customFormat="false" ht="17.25" hidden="false" customHeight="true" outlineLevel="0" collapsed="false">
      <c r="A2306" s="130" t="s">
        <v>116</v>
      </c>
      <c r="B2306" s="131" t="n">
        <v>42820000</v>
      </c>
      <c r="C2306" s="132" t="s">
        <v>604</v>
      </c>
      <c r="D2306" s="133" t="n">
        <v>0</v>
      </c>
      <c r="E2306" s="133" t="n">
        <v>171883157.75335</v>
      </c>
      <c r="F2306" s="133" t="n">
        <v>-171883157.75335</v>
      </c>
    </row>
    <row r="2307" customFormat="false" ht="17.25" hidden="false" customHeight="true" outlineLevel="0" collapsed="false">
      <c r="A2307" s="130" t="s">
        <v>116</v>
      </c>
      <c r="B2307" s="131" t="n">
        <v>43100000</v>
      </c>
      <c r="C2307" s="132" t="s">
        <v>35</v>
      </c>
      <c r="D2307" s="133" t="n">
        <v>0</v>
      </c>
      <c r="E2307" s="133" t="n">
        <v>27749295.88</v>
      </c>
      <c r="F2307" s="133" t="n">
        <v>-27749295.88</v>
      </c>
    </row>
    <row r="2308" customFormat="false" ht="17.25" hidden="false" customHeight="true" outlineLevel="0" collapsed="false">
      <c r="A2308" s="130" t="s">
        <v>116</v>
      </c>
      <c r="B2308" s="131" t="n">
        <v>43110000</v>
      </c>
      <c r="C2308" s="132" t="s">
        <v>275</v>
      </c>
      <c r="D2308" s="133" t="n">
        <v>86000</v>
      </c>
      <c r="E2308" s="133" t="n">
        <v>0</v>
      </c>
      <c r="F2308" s="133" t="n">
        <v>86000</v>
      </c>
    </row>
    <row r="2309" customFormat="false" ht="17.25" hidden="false" customHeight="true" outlineLevel="0" collapsed="false">
      <c r="A2309" s="130" t="s">
        <v>116</v>
      </c>
      <c r="B2309" s="131" t="n">
        <v>43120000</v>
      </c>
      <c r="C2309" s="132" t="s">
        <v>38</v>
      </c>
      <c r="D2309" s="133" t="n">
        <v>0</v>
      </c>
      <c r="E2309" s="133" t="n">
        <v>407541.03</v>
      </c>
      <c r="F2309" s="133" t="n">
        <v>-407541.03</v>
      </c>
    </row>
    <row r="2310" customFormat="false" ht="17.25" hidden="false" customHeight="true" outlineLevel="0" collapsed="false">
      <c r="A2310" s="130" t="s">
        <v>116</v>
      </c>
      <c r="B2310" s="131" t="n">
        <v>43200000</v>
      </c>
      <c r="C2310" s="132" t="s">
        <v>37</v>
      </c>
      <c r="D2310" s="133" t="n">
        <v>0</v>
      </c>
      <c r="E2310" s="133" t="n">
        <v>12250871.93</v>
      </c>
      <c r="F2310" s="133" t="n">
        <v>-12250871.93</v>
      </c>
    </row>
    <row r="2311" customFormat="false" ht="17.25" hidden="false" customHeight="true" outlineLevel="0" collapsed="false">
      <c r="A2311" s="130" t="s">
        <v>116</v>
      </c>
      <c r="B2311" s="131" t="n">
        <v>43300000</v>
      </c>
      <c r="C2311" s="132" t="s">
        <v>38</v>
      </c>
      <c r="D2311" s="133" t="n">
        <v>0</v>
      </c>
      <c r="E2311" s="133" t="n">
        <v>91230.11</v>
      </c>
      <c r="F2311" s="133" t="n">
        <v>-91230.11</v>
      </c>
    </row>
    <row r="2312" customFormat="false" ht="17.25" hidden="false" customHeight="true" outlineLevel="0" collapsed="false">
      <c r="A2312" s="130" t="s">
        <v>116</v>
      </c>
      <c r="B2312" s="131" t="n">
        <v>44100000</v>
      </c>
      <c r="C2312" s="132" t="s">
        <v>40</v>
      </c>
      <c r="D2312" s="133" t="n">
        <v>0</v>
      </c>
      <c r="E2312" s="133" t="n">
        <v>12152142.07</v>
      </c>
      <c r="F2312" s="133" t="n">
        <v>-12152142.07</v>
      </c>
    </row>
    <row r="2313" customFormat="false" ht="17.25" hidden="false" customHeight="true" outlineLevel="0" collapsed="false">
      <c r="A2313" s="130" t="s">
        <v>116</v>
      </c>
      <c r="B2313" s="131" t="n">
        <v>44310000</v>
      </c>
      <c r="C2313" s="132" t="s">
        <v>42</v>
      </c>
      <c r="D2313" s="133" t="n">
        <v>0</v>
      </c>
      <c r="E2313" s="133" t="n">
        <v>252552.16</v>
      </c>
      <c r="F2313" s="133" t="n">
        <v>-252552.16</v>
      </c>
    </row>
    <row r="2314" customFormat="false" ht="17.25" hidden="false" customHeight="true" outlineLevel="0" collapsed="false">
      <c r="A2314" s="130" t="s">
        <v>116</v>
      </c>
      <c r="B2314" s="131" t="n">
        <v>44320000</v>
      </c>
      <c r="C2314" s="132" t="s">
        <v>43</v>
      </c>
      <c r="D2314" s="133" t="n">
        <v>0</v>
      </c>
      <c r="E2314" s="133" t="n">
        <v>6043092.2</v>
      </c>
      <c r="F2314" s="133" t="n">
        <v>-6043092.2</v>
      </c>
    </row>
    <row r="2315" customFormat="false" ht="17.25" hidden="false" customHeight="true" outlineLevel="0" collapsed="false">
      <c r="A2315" s="130" t="s">
        <v>116</v>
      </c>
      <c r="B2315" s="131" t="n">
        <v>44420000</v>
      </c>
      <c r="C2315" s="132" t="s">
        <v>294</v>
      </c>
      <c r="D2315" s="133" t="n">
        <v>78241603.4262</v>
      </c>
      <c r="E2315" s="133" t="n">
        <v>0</v>
      </c>
      <c r="F2315" s="133" t="n">
        <v>78241603.4262</v>
      </c>
    </row>
    <row r="2316" customFormat="false" ht="17.25" hidden="false" customHeight="true" outlineLevel="0" collapsed="false">
      <c r="A2316" s="130" t="s">
        <v>116</v>
      </c>
      <c r="B2316" s="131" t="n">
        <v>44550000</v>
      </c>
      <c r="C2316" s="132" t="s">
        <v>46</v>
      </c>
      <c r="D2316" s="133" t="n">
        <v>644805448.85</v>
      </c>
      <c r="E2316" s="133" t="n">
        <v>0</v>
      </c>
      <c r="F2316" s="133" t="n">
        <v>644805448.85</v>
      </c>
    </row>
    <row r="2317" customFormat="false" ht="17.25" hidden="false" customHeight="true" outlineLevel="0" collapsed="false">
      <c r="A2317" s="130" t="s">
        <v>116</v>
      </c>
      <c r="B2317" s="131" t="n">
        <v>44562000</v>
      </c>
      <c r="C2317" s="132" t="s">
        <v>47</v>
      </c>
      <c r="D2317" s="133" t="n">
        <v>49648758.94</v>
      </c>
      <c r="E2317" s="133" t="n">
        <v>0</v>
      </c>
      <c r="F2317" s="133" t="n">
        <v>49648758.94</v>
      </c>
    </row>
    <row r="2318" customFormat="false" ht="17.25" hidden="false" customHeight="true" outlineLevel="0" collapsed="false">
      <c r="A2318" s="130" t="s">
        <v>116</v>
      </c>
      <c r="B2318" s="131" t="n">
        <v>44563000</v>
      </c>
      <c r="C2318" s="132" t="s">
        <v>48</v>
      </c>
      <c r="D2318" s="133" t="n">
        <v>12086184.4</v>
      </c>
      <c r="E2318" s="133" t="n">
        <v>0</v>
      </c>
      <c r="F2318" s="133" t="n">
        <v>12086184.4</v>
      </c>
    </row>
    <row r="2319" customFormat="false" ht="17.25" hidden="false" customHeight="true" outlineLevel="0" collapsed="false">
      <c r="A2319" s="130" t="s">
        <v>116</v>
      </c>
      <c r="B2319" s="131" t="n">
        <v>44564000</v>
      </c>
      <c r="C2319" s="132" t="s">
        <v>49</v>
      </c>
      <c r="D2319" s="133" t="n">
        <v>1714775.92</v>
      </c>
      <c r="E2319" s="133" t="n">
        <v>0</v>
      </c>
      <c r="F2319" s="133" t="n">
        <v>1714775.92</v>
      </c>
    </row>
    <row r="2320" customFormat="false" ht="17.25" hidden="false" customHeight="true" outlineLevel="0" collapsed="false">
      <c r="A2320" s="130" t="s">
        <v>116</v>
      </c>
      <c r="B2320" s="131" t="n">
        <v>44565000</v>
      </c>
      <c r="C2320" s="132" t="s">
        <v>50</v>
      </c>
      <c r="D2320" s="133" t="n">
        <v>283777199.84</v>
      </c>
      <c r="E2320" s="133" t="n">
        <v>0</v>
      </c>
      <c r="F2320" s="133" t="n">
        <v>283777199.84</v>
      </c>
    </row>
    <row r="2321" customFormat="false" ht="17.25" hidden="false" customHeight="true" outlineLevel="0" collapsed="false">
      <c r="A2321" s="130" t="s">
        <v>116</v>
      </c>
      <c r="B2321" s="131" t="n">
        <v>44570000</v>
      </c>
      <c r="C2321" s="132" t="s">
        <v>1887</v>
      </c>
      <c r="D2321" s="133" t="n">
        <v>0</v>
      </c>
      <c r="E2321" s="133" t="n">
        <v>497596575.46</v>
      </c>
      <c r="F2321" s="133" t="n">
        <v>-497596575.46</v>
      </c>
    </row>
    <row r="2322" customFormat="false" ht="17.25" hidden="false" customHeight="true" outlineLevel="0" collapsed="false">
      <c r="A2322" s="130" t="s">
        <v>116</v>
      </c>
      <c r="B2322" s="131" t="n">
        <v>44571000</v>
      </c>
      <c r="C2322" s="132" t="s">
        <v>52</v>
      </c>
      <c r="D2322" s="133" t="n">
        <v>0</v>
      </c>
      <c r="E2322" s="133" t="n">
        <v>12086184.4</v>
      </c>
      <c r="F2322" s="133" t="n">
        <v>-12086184.4</v>
      </c>
    </row>
    <row r="2323" customFormat="false" ht="17.25" hidden="false" customHeight="true" outlineLevel="0" collapsed="false">
      <c r="A2323" s="130" t="s">
        <v>116</v>
      </c>
      <c r="B2323" s="131" t="n">
        <v>44574000</v>
      </c>
      <c r="C2323" s="132" t="s">
        <v>620</v>
      </c>
      <c r="D2323" s="133" t="n">
        <v>0</v>
      </c>
      <c r="E2323" s="133" t="n">
        <v>171116803.13</v>
      </c>
      <c r="F2323" s="133" t="n">
        <v>-171116803.13</v>
      </c>
    </row>
    <row r="2324" customFormat="false" ht="17.25" hidden="false" customHeight="true" outlineLevel="0" collapsed="false">
      <c r="A2324" s="130" t="s">
        <v>116</v>
      </c>
      <c r="B2324" s="131" t="n">
        <v>44583000</v>
      </c>
      <c r="C2324" s="132" t="s">
        <v>303</v>
      </c>
      <c r="D2324" s="133" t="n">
        <v>211552487.47</v>
      </c>
      <c r="E2324" s="133" t="n">
        <v>0</v>
      </c>
      <c r="F2324" s="133" t="n">
        <v>211552487.47</v>
      </c>
    </row>
    <row r="2325" customFormat="false" ht="17.25" hidden="false" customHeight="true" outlineLevel="0" collapsed="false">
      <c r="A2325" s="130" t="s">
        <v>116</v>
      </c>
      <c r="B2325" s="131" t="n">
        <v>45500000</v>
      </c>
      <c r="C2325" s="132" t="s">
        <v>625</v>
      </c>
      <c r="D2325" s="133" t="n">
        <v>0</v>
      </c>
      <c r="E2325" s="133" t="n">
        <v>2880938214.71</v>
      </c>
      <c r="F2325" s="133" t="n">
        <v>-2880938214.71</v>
      </c>
    </row>
    <row r="2326" customFormat="false" ht="17.25" hidden="false" customHeight="true" outlineLevel="0" collapsed="false">
      <c r="A2326" s="130" t="s">
        <v>116</v>
      </c>
      <c r="B2326" s="131" t="n">
        <v>46600000</v>
      </c>
      <c r="C2326" s="132" t="s">
        <v>290</v>
      </c>
      <c r="D2326" s="133" t="n">
        <v>0</v>
      </c>
      <c r="E2326" s="133" t="n">
        <v>29922948</v>
      </c>
      <c r="F2326" s="133" t="n">
        <v>-29922948</v>
      </c>
    </row>
    <row r="2327" customFormat="false" ht="17.25" hidden="false" customHeight="true" outlineLevel="0" collapsed="false">
      <c r="A2327" s="130" t="s">
        <v>116</v>
      </c>
      <c r="B2327" s="131" t="n">
        <v>46700000</v>
      </c>
      <c r="C2327" s="132" t="s">
        <v>307</v>
      </c>
      <c r="D2327" s="133" t="n">
        <v>6956720</v>
      </c>
      <c r="E2327" s="133" t="n">
        <v>0</v>
      </c>
      <c r="F2327" s="133" t="n">
        <v>6956720</v>
      </c>
    </row>
    <row r="2328" customFormat="false" ht="17.25" hidden="false" customHeight="true" outlineLevel="0" collapsed="false">
      <c r="A2328" s="130" t="s">
        <v>116</v>
      </c>
      <c r="B2328" s="131" t="n">
        <v>46700010</v>
      </c>
      <c r="C2328" s="132" t="s">
        <v>105</v>
      </c>
      <c r="D2328" s="133" t="n">
        <v>875616924.44</v>
      </c>
      <c r="E2328" s="133" t="n">
        <v>0</v>
      </c>
      <c r="F2328" s="133" t="n">
        <v>875616924.44</v>
      </c>
    </row>
    <row r="2329" customFormat="false" ht="17.25" hidden="false" customHeight="true" outlineLevel="0" collapsed="false">
      <c r="A2329" s="130" t="s">
        <v>116</v>
      </c>
      <c r="B2329" s="131" t="n">
        <v>46710070</v>
      </c>
      <c r="C2329" s="132" t="s">
        <v>2265</v>
      </c>
      <c r="D2329" s="133" t="n">
        <v>0</v>
      </c>
      <c r="E2329" s="133" t="n">
        <v>30395162.75</v>
      </c>
      <c r="F2329" s="133" t="n">
        <v>-30395162.75</v>
      </c>
    </row>
    <row r="2330" customFormat="false" ht="17.25" hidden="false" customHeight="true" outlineLevel="0" collapsed="false">
      <c r="A2330" s="130" t="s">
        <v>116</v>
      </c>
      <c r="B2330" s="131" t="n">
        <v>46710130</v>
      </c>
      <c r="C2330" s="132" t="s">
        <v>1814</v>
      </c>
      <c r="D2330" s="133" t="n">
        <v>18000000</v>
      </c>
      <c r="E2330" s="133" t="n">
        <v>0</v>
      </c>
      <c r="F2330" s="133" t="n">
        <v>18000000</v>
      </c>
    </row>
    <row r="2331" customFormat="false" ht="17.25" hidden="false" customHeight="true" outlineLevel="0" collapsed="false">
      <c r="A2331" s="130" t="s">
        <v>116</v>
      </c>
      <c r="B2331" s="131" t="n">
        <v>46710160</v>
      </c>
      <c r="C2331" s="132" t="s">
        <v>1815</v>
      </c>
      <c r="D2331" s="133" t="n">
        <v>0</v>
      </c>
      <c r="E2331" s="133" t="n">
        <v>556000</v>
      </c>
      <c r="F2331" s="133" t="n">
        <v>-556000</v>
      </c>
    </row>
    <row r="2332" customFormat="false" ht="17.25" hidden="false" customHeight="true" outlineLevel="0" collapsed="false">
      <c r="A2332" s="130" t="s">
        <v>116</v>
      </c>
      <c r="B2332" s="131" t="n">
        <v>46710170</v>
      </c>
      <c r="C2332" s="132" t="s">
        <v>105</v>
      </c>
      <c r="D2332" s="133" t="n">
        <v>113569960</v>
      </c>
      <c r="E2332" s="133" t="n">
        <v>0</v>
      </c>
      <c r="F2332" s="133" t="n">
        <v>113569960</v>
      </c>
    </row>
    <row r="2333" customFormat="false" ht="17.25" hidden="false" customHeight="true" outlineLevel="0" collapsed="false">
      <c r="A2333" s="130" t="s">
        <v>116</v>
      </c>
      <c r="B2333" s="131" t="n">
        <v>46720090</v>
      </c>
      <c r="C2333" s="132" t="s">
        <v>1714</v>
      </c>
      <c r="D2333" s="133" t="n">
        <v>5539600.86</v>
      </c>
      <c r="E2333" s="133" t="n">
        <v>0</v>
      </c>
      <c r="F2333" s="133" t="n">
        <v>5539600.86</v>
      </c>
    </row>
    <row r="2334" customFormat="false" ht="17.25" hidden="false" customHeight="true" outlineLevel="0" collapsed="false">
      <c r="A2334" s="130" t="s">
        <v>116</v>
      </c>
      <c r="B2334" s="131" t="n">
        <v>46720110</v>
      </c>
      <c r="C2334" s="132" t="s">
        <v>103</v>
      </c>
      <c r="D2334" s="133" t="n">
        <v>1647691.26</v>
      </c>
      <c r="E2334" s="133" t="n">
        <v>0</v>
      </c>
      <c r="F2334" s="133" t="n">
        <v>1647691.26</v>
      </c>
    </row>
    <row r="2335" customFormat="false" ht="17.25" hidden="false" customHeight="true" outlineLevel="0" collapsed="false">
      <c r="A2335" s="130" t="s">
        <v>116</v>
      </c>
      <c r="B2335" s="131" t="n">
        <v>46720120</v>
      </c>
      <c r="C2335" s="132" t="s">
        <v>126</v>
      </c>
      <c r="D2335" s="133" t="n">
        <v>3485232.97</v>
      </c>
      <c r="E2335" s="133" t="n">
        <v>0</v>
      </c>
      <c r="F2335" s="133" t="n">
        <v>3485232.97</v>
      </c>
    </row>
    <row r="2336" customFormat="false" ht="17.25" hidden="false" customHeight="true" outlineLevel="0" collapsed="false">
      <c r="A2336" s="130" t="s">
        <v>116</v>
      </c>
      <c r="B2336" s="131" t="n">
        <v>46720130</v>
      </c>
      <c r="C2336" s="132" t="s">
        <v>1913</v>
      </c>
      <c r="D2336" s="133" t="n">
        <v>21283247</v>
      </c>
      <c r="E2336" s="133" t="n">
        <v>0</v>
      </c>
      <c r="F2336" s="133" t="n">
        <v>21283247</v>
      </c>
    </row>
    <row r="2337" customFormat="false" ht="17.25" hidden="false" customHeight="true" outlineLevel="0" collapsed="false">
      <c r="A2337" s="130" t="s">
        <v>116</v>
      </c>
      <c r="B2337" s="131" t="n">
        <v>47100000</v>
      </c>
      <c r="C2337" s="132" t="s">
        <v>131</v>
      </c>
      <c r="D2337" s="133" t="n">
        <v>0</v>
      </c>
      <c r="E2337" s="133" t="n">
        <v>682.8</v>
      </c>
      <c r="F2337" s="133" t="n">
        <v>-682.8</v>
      </c>
    </row>
    <row r="2338" customFormat="false" ht="17.25" hidden="false" customHeight="true" outlineLevel="0" collapsed="false">
      <c r="A2338" s="130" t="s">
        <v>116</v>
      </c>
      <c r="B2338" s="131" t="n">
        <v>48600000</v>
      </c>
      <c r="C2338" s="132" t="s">
        <v>132</v>
      </c>
      <c r="D2338" s="133" t="n">
        <v>21323082.64</v>
      </c>
      <c r="E2338" s="133" t="n">
        <v>0</v>
      </c>
      <c r="F2338" s="133" t="n">
        <v>21323082.64</v>
      </c>
    </row>
    <row r="2339" customFormat="false" ht="17.25" hidden="false" customHeight="true" outlineLevel="0" collapsed="false">
      <c r="A2339" s="130" t="s">
        <v>116</v>
      </c>
      <c r="B2339" s="131" t="n">
        <v>48700000</v>
      </c>
      <c r="C2339" s="132" t="s">
        <v>965</v>
      </c>
      <c r="D2339" s="133" t="n">
        <v>0</v>
      </c>
      <c r="E2339" s="133" t="n">
        <v>537980871.05</v>
      </c>
      <c r="F2339" s="133" t="n">
        <v>-537980871.05</v>
      </c>
    </row>
    <row r="2340" customFormat="false" ht="17.25" hidden="false" customHeight="true" outlineLevel="0" collapsed="false">
      <c r="A2340" s="130" t="s">
        <v>116</v>
      </c>
      <c r="B2340" s="131" t="n">
        <v>51110000</v>
      </c>
      <c r="C2340" s="132" t="s">
        <v>314</v>
      </c>
      <c r="D2340" s="133" t="n">
        <v>9120236.01</v>
      </c>
      <c r="E2340" s="133" t="n">
        <v>0</v>
      </c>
      <c r="F2340" s="133" t="n">
        <v>9120236.01</v>
      </c>
    </row>
    <row r="2341" customFormat="false" ht="17.25" hidden="false" customHeight="true" outlineLevel="0" collapsed="false">
      <c r="A2341" s="130" t="s">
        <v>116</v>
      </c>
      <c r="B2341" s="131" t="n">
        <v>51112000</v>
      </c>
      <c r="C2341" s="132" t="s">
        <v>1822</v>
      </c>
      <c r="D2341" s="133" t="n">
        <v>0</v>
      </c>
      <c r="E2341" s="133" t="n">
        <v>8702366.67</v>
      </c>
      <c r="F2341" s="133" t="n">
        <v>-8702366.67</v>
      </c>
    </row>
    <row r="2342" customFormat="false" ht="17.25" hidden="false" customHeight="true" outlineLevel="0" collapsed="false">
      <c r="A2342" s="130" t="s">
        <v>116</v>
      </c>
      <c r="B2342" s="131" t="n">
        <v>51120000</v>
      </c>
      <c r="C2342" s="132" t="s">
        <v>687</v>
      </c>
      <c r="D2342" s="133" t="n">
        <v>814535182</v>
      </c>
      <c r="E2342" s="133" t="n">
        <v>0</v>
      </c>
      <c r="F2342" s="133" t="n">
        <v>814535182</v>
      </c>
    </row>
    <row r="2343" customFormat="false" ht="17.25" hidden="false" customHeight="true" outlineLevel="0" collapsed="false">
      <c r="A2343" s="130" t="s">
        <v>116</v>
      </c>
      <c r="B2343" s="131" t="n">
        <v>51121000</v>
      </c>
      <c r="C2343" s="132" t="s">
        <v>1823</v>
      </c>
      <c r="D2343" s="133" t="n">
        <v>9000000</v>
      </c>
      <c r="E2343" s="133" t="n">
        <v>0</v>
      </c>
      <c r="F2343" s="133" t="n">
        <v>9000000</v>
      </c>
    </row>
    <row r="2344" customFormat="false" ht="17.25" hidden="false" customHeight="true" outlineLevel="0" collapsed="false">
      <c r="A2344" s="130" t="s">
        <v>116</v>
      </c>
      <c r="B2344" s="131" t="n">
        <v>51140000</v>
      </c>
      <c r="C2344" s="132" t="s">
        <v>373</v>
      </c>
      <c r="D2344" s="133" t="n">
        <v>44124000</v>
      </c>
      <c r="E2344" s="133" t="n">
        <v>0</v>
      </c>
      <c r="F2344" s="133" t="n">
        <v>44124000</v>
      </c>
    </row>
    <row r="2345" customFormat="false" ht="17.25" hidden="false" customHeight="true" outlineLevel="0" collapsed="false">
      <c r="A2345" s="130" t="s">
        <v>116</v>
      </c>
      <c r="B2345" s="131" t="n">
        <v>51211000</v>
      </c>
      <c r="C2345" s="132" t="s">
        <v>321</v>
      </c>
      <c r="D2345" s="133" t="n">
        <v>3571341.53</v>
      </c>
      <c r="E2345" s="133" t="n">
        <v>0</v>
      </c>
      <c r="F2345" s="133" t="n">
        <v>3571341.53</v>
      </c>
    </row>
    <row r="2346" customFormat="false" ht="17.25" hidden="false" customHeight="true" outlineLevel="0" collapsed="false">
      <c r="A2346" s="130" t="s">
        <v>116</v>
      </c>
      <c r="B2346" s="131" t="n">
        <v>51221000</v>
      </c>
      <c r="C2346" s="132" t="s">
        <v>323</v>
      </c>
      <c r="D2346" s="133" t="n">
        <v>109266574.41</v>
      </c>
      <c r="E2346" s="133" t="n">
        <v>0</v>
      </c>
      <c r="F2346" s="133" t="n">
        <v>109266574.41</v>
      </c>
    </row>
    <row r="2347" customFormat="false" ht="17.25" hidden="false" customHeight="true" outlineLevel="0" collapsed="false">
      <c r="A2347" s="130" t="s">
        <v>116</v>
      </c>
      <c r="B2347" s="131" t="n">
        <v>51231000</v>
      </c>
      <c r="C2347" s="132" t="s">
        <v>325</v>
      </c>
      <c r="D2347" s="133" t="n">
        <v>7936615.4</v>
      </c>
      <c r="E2347" s="133" t="n">
        <v>0</v>
      </c>
      <c r="F2347" s="133" t="n">
        <v>7936615.4</v>
      </c>
    </row>
    <row r="2348" customFormat="false" ht="17.25" hidden="false" customHeight="true" outlineLevel="0" collapsed="false">
      <c r="A2348" s="130" t="s">
        <v>116</v>
      </c>
      <c r="B2348" s="131" t="n">
        <v>51241000</v>
      </c>
      <c r="C2348" s="132" t="s">
        <v>133</v>
      </c>
      <c r="D2348" s="133" t="n">
        <v>7049534.79</v>
      </c>
      <c r="E2348" s="133" t="n">
        <v>0</v>
      </c>
      <c r="F2348" s="133" t="n">
        <v>7049534.79</v>
      </c>
    </row>
    <row r="2349" customFormat="false" ht="17.25" hidden="false" customHeight="true" outlineLevel="0" collapsed="false">
      <c r="A2349" s="130" t="s">
        <v>116</v>
      </c>
      <c r="B2349" s="131" t="n">
        <v>53200000</v>
      </c>
      <c r="C2349" s="132" t="s">
        <v>136</v>
      </c>
      <c r="D2349" s="133" t="n">
        <v>5433058</v>
      </c>
      <c r="E2349" s="133" t="n">
        <v>0</v>
      </c>
      <c r="F2349" s="133" t="n">
        <v>5433058</v>
      </c>
    </row>
    <row r="2350" customFormat="false" ht="17.25" hidden="false" customHeight="true" outlineLevel="0" collapsed="false">
      <c r="A2350" s="130" t="s">
        <v>116</v>
      </c>
      <c r="B2350" s="131" t="n">
        <v>60206000</v>
      </c>
      <c r="C2350" s="132" t="s">
        <v>346</v>
      </c>
      <c r="D2350" s="133" t="n">
        <v>358002416.78</v>
      </c>
      <c r="E2350" s="133" t="n">
        <v>0</v>
      </c>
      <c r="F2350" s="133" t="n">
        <v>358002416.78</v>
      </c>
    </row>
    <row r="2351" customFormat="false" ht="17.25" hidden="false" customHeight="true" outlineLevel="0" collapsed="false">
      <c r="A2351" s="130" t="s">
        <v>116</v>
      </c>
      <c r="B2351" s="131" t="n">
        <v>60601000</v>
      </c>
      <c r="C2351" s="132" t="s">
        <v>138</v>
      </c>
      <c r="D2351" s="133" t="n">
        <v>75273</v>
      </c>
      <c r="E2351" s="133" t="n">
        <v>0</v>
      </c>
      <c r="F2351" s="133" t="n">
        <v>75273</v>
      </c>
    </row>
    <row r="2352" customFormat="false" ht="17.25" hidden="false" customHeight="true" outlineLevel="0" collapsed="false">
      <c r="A2352" s="130" t="s">
        <v>116</v>
      </c>
      <c r="B2352" s="131" t="n">
        <v>60602000</v>
      </c>
      <c r="C2352" s="132" t="s">
        <v>139</v>
      </c>
      <c r="D2352" s="133" t="n">
        <v>1464157888.82</v>
      </c>
      <c r="E2352" s="133" t="n">
        <v>0</v>
      </c>
      <c r="F2352" s="133" t="n">
        <v>1464157888.82</v>
      </c>
    </row>
    <row r="2353" customFormat="false" ht="17.25" hidden="false" customHeight="true" outlineLevel="0" collapsed="false">
      <c r="A2353" s="130" t="s">
        <v>116</v>
      </c>
      <c r="B2353" s="131" t="n">
        <v>60603000</v>
      </c>
      <c r="C2353" s="132" t="s">
        <v>358</v>
      </c>
      <c r="D2353" s="133" t="n">
        <v>3112149.96</v>
      </c>
      <c r="E2353" s="133" t="n">
        <v>0</v>
      </c>
      <c r="F2353" s="133" t="n">
        <v>3112149.96</v>
      </c>
    </row>
    <row r="2354" customFormat="false" ht="17.25" hidden="false" customHeight="true" outlineLevel="0" collapsed="false">
      <c r="A2354" s="130" t="s">
        <v>116</v>
      </c>
      <c r="B2354" s="131" t="n">
        <v>60604000</v>
      </c>
      <c r="C2354" s="132" t="s">
        <v>140</v>
      </c>
      <c r="D2354" s="133" t="n">
        <v>815088</v>
      </c>
      <c r="E2354" s="133" t="n">
        <v>0</v>
      </c>
      <c r="F2354" s="133" t="n">
        <v>815088</v>
      </c>
    </row>
    <row r="2355" customFormat="false" ht="17.25" hidden="false" customHeight="true" outlineLevel="0" collapsed="false">
      <c r="A2355" s="130" t="s">
        <v>116</v>
      </c>
      <c r="B2355" s="131" t="n">
        <v>60605000</v>
      </c>
      <c r="C2355" s="132" t="s">
        <v>141</v>
      </c>
      <c r="D2355" s="133" t="n">
        <v>32431864.92</v>
      </c>
      <c r="E2355" s="133" t="n">
        <v>0</v>
      </c>
      <c r="F2355" s="133" t="n">
        <v>32431864.92</v>
      </c>
    </row>
    <row r="2356" customFormat="false" ht="17.25" hidden="false" customHeight="true" outlineLevel="0" collapsed="false">
      <c r="A2356" s="130" t="s">
        <v>116</v>
      </c>
      <c r="B2356" s="131" t="n">
        <v>60607000</v>
      </c>
      <c r="C2356" s="132" t="s">
        <v>142</v>
      </c>
      <c r="D2356" s="133" t="n">
        <v>4026030.77</v>
      </c>
      <c r="E2356" s="133" t="n">
        <v>0</v>
      </c>
      <c r="F2356" s="133" t="n">
        <v>4026030.77</v>
      </c>
    </row>
    <row r="2357" customFormat="false" ht="17.25" hidden="false" customHeight="true" outlineLevel="0" collapsed="false">
      <c r="A2357" s="130" t="s">
        <v>116</v>
      </c>
      <c r="B2357" s="131" t="n">
        <v>60608000</v>
      </c>
      <c r="C2357" s="132" t="s">
        <v>144</v>
      </c>
      <c r="D2357" s="133" t="n">
        <v>4059237</v>
      </c>
      <c r="E2357" s="133" t="n">
        <v>0</v>
      </c>
      <c r="F2357" s="133" t="n">
        <v>4059237</v>
      </c>
    </row>
    <row r="2358" customFormat="false" ht="17.25" hidden="false" customHeight="true" outlineLevel="0" collapsed="false">
      <c r="A2358" s="130" t="s">
        <v>116</v>
      </c>
      <c r="B2358" s="131" t="n">
        <v>61110000</v>
      </c>
      <c r="C2358" s="132" t="s">
        <v>451</v>
      </c>
      <c r="D2358" s="133" t="n">
        <v>625877261.2</v>
      </c>
      <c r="E2358" s="133" t="n">
        <v>0</v>
      </c>
      <c r="F2358" s="133" t="n">
        <v>625877261.2</v>
      </c>
    </row>
    <row r="2359" customFormat="false" ht="17.25" hidden="false" customHeight="true" outlineLevel="0" collapsed="false">
      <c r="A2359" s="130" t="s">
        <v>116</v>
      </c>
      <c r="B2359" s="131" t="n">
        <v>61302000</v>
      </c>
      <c r="C2359" s="132" t="s">
        <v>149</v>
      </c>
      <c r="D2359" s="133" t="n">
        <v>30505501.29</v>
      </c>
      <c r="E2359" s="133" t="n">
        <v>0</v>
      </c>
      <c r="F2359" s="133" t="n">
        <v>30505501.29</v>
      </c>
    </row>
    <row r="2360" customFormat="false" ht="17.25" hidden="false" customHeight="true" outlineLevel="0" collapsed="false">
      <c r="A2360" s="130" t="s">
        <v>116</v>
      </c>
      <c r="B2360" s="131" t="n">
        <v>61500000</v>
      </c>
      <c r="C2360" s="132" t="s">
        <v>387</v>
      </c>
      <c r="D2360" s="133" t="n">
        <v>1364425.6</v>
      </c>
      <c r="E2360" s="133" t="n">
        <v>0</v>
      </c>
      <c r="F2360" s="133" t="n">
        <v>1364425.6</v>
      </c>
    </row>
    <row r="2361" customFormat="false" ht="17.25" hidden="false" customHeight="true" outlineLevel="0" collapsed="false">
      <c r="A2361" s="130" t="s">
        <v>116</v>
      </c>
      <c r="B2361" s="131" t="n">
        <v>61501000</v>
      </c>
      <c r="C2361" s="132" t="s">
        <v>458</v>
      </c>
      <c r="D2361" s="133" t="n">
        <v>4869</v>
      </c>
      <c r="E2361" s="133" t="n">
        <v>0</v>
      </c>
      <c r="F2361" s="133" t="n">
        <v>4869</v>
      </c>
    </row>
    <row r="2362" customFormat="false" ht="17.25" hidden="false" customHeight="true" outlineLevel="0" collapsed="false">
      <c r="A2362" s="130" t="s">
        <v>116</v>
      </c>
      <c r="B2362" s="131" t="n">
        <v>61502000</v>
      </c>
      <c r="C2362" s="132" t="s">
        <v>154</v>
      </c>
      <c r="D2362" s="133" t="n">
        <v>2050931.02</v>
      </c>
      <c r="E2362" s="133" t="n">
        <v>0</v>
      </c>
      <c r="F2362" s="133" t="n">
        <v>2050931.02</v>
      </c>
    </row>
    <row r="2363" customFormat="false" ht="17.25" hidden="false" customHeight="true" outlineLevel="0" collapsed="false">
      <c r="A2363" s="130" t="s">
        <v>116</v>
      </c>
      <c r="B2363" s="131" t="n">
        <v>61503000</v>
      </c>
      <c r="C2363" s="132" t="s">
        <v>459</v>
      </c>
      <c r="D2363" s="133" t="n">
        <v>355005178.89</v>
      </c>
      <c r="E2363" s="133" t="n">
        <v>0</v>
      </c>
      <c r="F2363" s="133" t="n">
        <v>355005178.89</v>
      </c>
    </row>
    <row r="2364" customFormat="false" ht="17.25" hidden="false" customHeight="true" outlineLevel="0" collapsed="false">
      <c r="A2364" s="130" t="s">
        <v>116</v>
      </c>
      <c r="B2364" s="131" t="n">
        <v>61601000</v>
      </c>
      <c r="C2364" s="132" t="s">
        <v>395</v>
      </c>
      <c r="D2364" s="133" t="n">
        <v>40229218.02</v>
      </c>
      <c r="E2364" s="133" t="n">
        <v>0</v>
      </c>
      <c r="F2364" s="133" t="n">
        <v>40229218.02</v>
      </c>
    </row>
    <row r="2365" customFormat="false" ht="17.25" hidden="false" customHeight="true" outlineLevel="0" collapsed="false">
      <c r="A2365" s="130" t="s">
        <v>116</v>
      </c>
      <c r="B2365" s="131" t="n">
        <v>61602000</v>
      </c>
      <c r="C2365" s="132" t="s">
        <v>466</v>
      </c>
      <c r="D2365" s="133" t="n">
        <v>61985626.08</v>
      </c>
      <c r="E2365" s="133" t="n">
        <v>0</v>
      </c>
      <c r="F2365" s="133" t="n">
        <v>61985626.08</v>
      </c>
    </row>
    <row r="2366" customFormat="false" ht="17.25" hidden="false" customHeight="true" outlineLevel="0" collapsed="false">
      <c r="A2366" s="130" t="s">
        <v>116</v>
      </c>
      <c r="B2366" s="131" t="n">
        <v>61603000</v>
      </c>
      <c r="C2366" s="132" t="s">
        <v>1291</v>
      </c>
      <c r="D2366" s="133" t="n">
        <v>7944090</v>
      </c>
      <c r="E2366" s="133" t="n">
        <v>0</v>
      </c>
      <c r="F2366" s="133" t="n">
        <v>7944090</v>
      </c>
    </row>
    <row r="2367" customFormat="false" ht="17.25" hidden="false" customHeight="true" outlineLevel="0" collapsed="false">
      <c r="A2367" s="130" t="s">
        <v>116</v>
      </c>
      <c r="B2367" s="131" t="n">
        <v>61604000</v>
      </c>
      <c r="C2367" s="132" t="s">
        <v>157</v>
      </c>
      <c r="D2367" s="133" t="n">
        <v>88489.38</v>
      </c>
      <c r="E2367" s="133" t="n">
        <v>0</v>
      </c>
      <c r="F2367" s="133" t="n">
        <v>88489.38</v>
      </c>
    </row>
    <row r="2368" customFormat="false" ht="17.25" hidden="false" customHeight="true" outlineLevel="0" collapsed="false">
      <c r="A2368" s="130" t="s">
        <v>116</v>
      </c>
      <c r="B2368" s="131" t="n">
        <v>61801000</v>
      </c>
      <c r="C2368" s="132" t="s">
        <v>470</v>
      </c>
      <c r="D2368" s="133" t="n">
        <v>19623</v>
      </c>
      <c r="E2368" s="133" t="n">
        <v>0</v>
      </c>
      <c r="F2368" s="133" t="n">
        <v>19623</v>
      </c>
    </row>
    <row r="2369" customFormat="false" ht="17.25" hidden="false" customHeight="true" outlineLevel="0" collapsed="false">
      <c r="A2369" s="130" t="s">
        <v>116</v>
      </c>
      <c r="B2369" s="131" t="n">
        <v>61802000</v>
      </c>
      <c r="C2369" s="132" t="s">
        <v>472</v>
      </c>
      <c r="D2369" s="133" t="n">
        <v>1866992</v>
      </c>
      <c r="E2369" s="133" t="n">
        <v>0</v>
      </c>
      <c r="F2369" s="133" t="n">
        <v>1866992</v>
      </c>
    </row>
    <row r="2370" customFormat="false" ht="17.25" hidden="false" customHeight="true" outlineLevel="0" collapsed="false">
      <c r="A2370" s="130" t="s">
        <v>116</v>
      </c>
      <c r="B2370" s="131" t="n">
        <v>62100000</v>
      </c>
      <c r="C2370" s="132" t="s">
        <v>400</v>
      </c>
      <c r="D2370" s="133" t="n">
        <v>14561296</v>
      </c>
      <c r="E2370" s="133" t="n">
        <v>0</v>
      </c>
      <c r="F2370" s="133" t="n">
        <v>14561296</v>
      </c>
    </row>
    <row r="2371" customFormat="false" ht="17.25" hidden="false" customHeight="true" outlineLevel="0" collapsed="false">
      <c r="A2371" s="130" t="s">
        <v>116</v>
      </c>
      <c r="B2371" s="131" t="n">
        <v>62102000</v>
      </c>
      <c r="C2371" s="132" t="s">
        <v>476</v>
      </c>
      <c r="D2371" s="133" t="n">
        <v>1082254</v>
      </c>
      <c r="E2371" s="133" t="n">
        <v>0</v>
      </c>
      <c r="F2371" s="133" t="n">
        <v>1082254</v>
      </c>
    </row>
    <row r="2372" customFormat="false" ht="17.25" hidden="false" customHeight="true" outlineLevel="0" collapsed="false">
      <c r="A2372" s="130" t="s">
        <v>116</v>
      </c>
      <c r="B2372" s="131" t="n">
        <v>62201000</v>
      </c>
      <c r="C2372" s="132" t="s">
        <v>481</v>
      </c>
      <c r="D2372" s="133" t="n">
        <v>64303846</v>
      </c>
      <c r="E2372" s="133" t="n">
        <v>0</v>
      </c>
      <c r="F2372" s="133" t="n">
        <v>64303846</v>
      </c>
    </row>
    <row r="2373" customFormat="false" ht="17.25" hidden="false" customHeight="true" outlineLevel="0" collapsed="false">
      <c r="A2373" s="130" t="s">
        <v>116</v>
      </c>
      <c r="B2373" s="131" t="n">
        <v>62203000</v>
      </c>
      <c r="C2373" s="132" t="s">
        <v>485</v>
      </c>
      <c r="D2373" s="133" t="n">
        <v>11787628</v>
      </c>
      <c r="E2373" s="133" t="n">
        <v>0</v>
      </c>
      <c r="F2373" s="133" t="n">
        <v>11787628</v>
      </c>
    </row>
    <row r="2374" customFormat="false" ht="17.25" hidden="false" customHeight="true" outlineLevel="0" collapsed="false">
      <c r="A2374" s="130" t="s">
        <v>116</v>
      </c>
      <c r="B2374" s="131" t="n">
        <v>62301000</v>
      </c>
      <c r="C2374" s="132" t="s">
        <v>165</v>
      </c>
      <c r="D2374" s="133" t="n">
        <v>6933144</v>
      </c>
      <c r="E2374" s="133" t="n">
        <v>0</v>
      </c>
      <c r="F2374" s="133" t="n">
        <v>6933144</v>
      </c>
    </row>
    <row r="2375" customFormat="false" ht="17.25" hidden="false" customHeight="true" outlineLevel="0" collapsed="false">
      <c r="A2375" s="130" t="s">
        <v>116</v>
      </c>
      <c r="B2375" s="131" t="n">
        <v>62302000</v>
      </c>
      <c r="C2375" s="132" t="s">
        <v>494</v>
      </c>
      <c r="D2375" s="133" t="n">
        <v>364449</v>
      </c>
      <c r="E2375" s="133" t="n">
        <v>0</v>
      </c>
      <c r="F2375" s="133" t="n">
        <v>364449</v>
      </c>
    </row>
    <row r="2376" customFormat="false" ht="17.25" hidden="false" customHeight="true" outlineLevel="0" collapsed="false">
      <c r="A2376" s="130" t="s">
        <v>116</v>
      </c>
      <c r="B2376" s="131" t="n">
        <v>62303000</v>
      </c>
      <c r="C2376" s="132" t="s">
        <v>495</v>
      </c>
      <c r="D2376" s="133" t="n">
        <v>2663514</v>
      </c>
      <c r="E2376" s="133" t="n">
        <v>0</v>
      </c>
      <c r="F2376" s="133" t="n">
        <v>2663514</v>
      </c>
    </row>
    <row r="2377" customFormat="false" ht="17.25" hidden="false" customHeight="true" outlineLevel="0" collapsed="false">
      <c r="A2377" s="130" t="s">
        <v>116</v>
      </c>
      <c r="B2377" s="131" t="n">
        <v>62304000</v>
      </c>
      <c r="C2377" s="132" t="s">
        <v>496</v>
      </c>
      <c r="D2377" s="133" t="n">
        <v>1499973</v>
      </c>
      <c r="E2377" s="133" t="n">
        <v>0</v>
      </c>
      <c r="F2377" s="133" t="n">
        <v>1499973</v>
      </c>
    </row>
    <row r="2378" customFormat="false" ht="17.25" hidden="false" customHeight="true" outlineLevel="0" collapsed="false">
      <c r="A2378" s="130" t="s">
        <v>116</v>
      </c>
      <c r="B2378" s="131" t="n">
        <v>62400000</v>
      </c>
      <c r="C2378" s="132" t="s">
        <v>1845</v>
      </c>
      <c r="D2378" s="133" t="n">
        <v>74666666.66</v>
      </c>
      <c r="E2378" s="133" t="n">
        <v>0</v>
      </c>
      <c r="F2378" s="133" t="n">
        <v>74666666.66</v>
      </c>
    </row>
    <row r="2379" customFormat="false" ht="17.25" hidden="false" customHeight="true" outlineLevel="0" collapsed="false">
      <c r="A2379" s="130" t="s">
        <v>116</v>
      </c>
      <c r="B2379" s="131" t="n">
        <v>62501000</v>
      </c>
      <c r="C2379" s="132" t="s">
        <v>169</v>
      </c>
      <c r="D2379" s="133" t="n">
        <v>95088348.52</v>
      </c>
      <c r="E2379" s="133" t="n">
        <v>0</v>
      </c>
      <c r="F2379" s="133" t="n">
        <v>95088348.52</v>
      </c>
    </row>
    <row r="2380" customFormat="false" ht="17.25" hidden="false" customHeight="true" outlineLevel="0" collapsed="false">
      <c r="A2380" s="130" t="s">
        <v>116</v>
      </c>
      <c r="B2380" s="131" t="n">
        <v>62503000</v>
      </c>
      <c r="C2380" s="132" t="s">
        <v>169</v>
      </c>
      <c r="D2380" s="133" t="n">
        <v>43032765</v>
      </c>
      <c r="E2380" s="133" t="n">
        <v>0</v>
      </c>
      <c r="F2380" s="133" t="n">
        <v>43032765</v>
      </c>
    </row>
    <row r="2381" customFormat="false" ht="17.25" hidden="false" customHeight="true" outlineLevel="0" collapsed="false">
      <c r="A2381" s="130" t="s">
        <v>116</v>
      </c>
      <c r="B2381" s="131" t="n">
        <v>62504000</v>
      </c>
      <c r="C2381" s="132" t="s">
        <v>506</v>
      </c>
      <c r="D2381" s="133" t="n">
        <v>399026</v>
      </c>
      <c r="E2381" s="133" t="n">
        <v>0</v>
      </c>
      <c r="F2381" s="133" t="n">
        <v>399026</v>
      </c>
    </row>
    <row r="2382" customFormat="false" ht="17.25" hidden="false" customHeight="true" outlineLevel="0" collapsed="false">
      <c r="A2382" s="130" t="s">
        <v>116</v>
      </c>
      <c r="B2382" s="131" t="n">
        <v>62505000</v>
      </c>
      <c r="C2382" s="132" t="s">
        <v>508</v>
      </c>
      <c r="D2382" s="133" t="n">
        <v>30579</v>
      </c>
      <c r="E2382" s="133" t="n">
        <v>0</v>
      </c>
      <c r="F2382" s="133" t="n">
        <v>30579</v>
      </c>
    </row>
    <row r="2383" customFormat="false" ht="17.25" hidden="false" customHeight="true" outlineLevel="0" collapsed="false">
      <c r="A2383" s="130" t="s">
        <v>116</v>
      </c>
      <c r="B2383" s="131" t="n">
        <v>62506000</v>
      </c>
      <c r="C2383" s="132" t="s">
        <v>509</v>
      </c>
      <c r="D2383" s="133" t="n">
        <v>422932</v>
      </c>
      <c r="E2383" s="133" t="n">
        <v>0</v>
      </c>
      <c r="F2383" s="133" t="n">
        <v>422932</v>
      </c>
    </row>
    <row r="2384" customFormat="false" ht="17.25" hidden="false" customHeight="true" outlineLevel="0" collapsed="false">
      <c r="A2384" s="130" t="s">
        <v>116</v>
      </c>
      <c r="B2384" s="131" t="n">
        <v>62507000</v>
      </c>
      <c r="C2384" s="132" t="s">
        <v>416</v>
      </c>
      <c r="D2384" s="133" t="n">
        <v>7474952</v>
      </c>
      <c r="E2384" s="133" t="n">
        <v>0</v>
      </c>
      <c r="F2384" s="133" t="n">
        <v>7474952</v>
      </c>
    </row>
    <row r="2385" customFormat="false" ht="17.25" hidden="false" customHeight="true" outlineLevel="0" collapsed="false">
      <c r="A2385" s="130" t="s">
        <v>116</v>
      </c>
      <c r="B2385" s="131" t="n">
        <v>62602000</v>
      </c>
      <c r="C2385" s="132" t="s">
        <v>511</v>
      </c>
      <c r="D2385" s="133" t="n">
        <v>25080128.19</v>
      </c>
      <c r="E2385" s="133" t="n">
        <v>0</v>
      </c>
      <c r="F2385" s="133" t="n">
        <v>25080128.19</v>
      </c>
    </row>
    <row r="2386" customFormat="false" ht="17.25" hidden="false" customHeight="true" outlineLevel="0" collapsed="false">
      <c r="A2386" s="130" t="s">
        <v>116</v>
      </c>
      <c r="B2386" s="131" t="n">
        <v>62603000</v>
      </c>
      <c r="C2386" s="132" t="s">
        <v>512</v>
      </c>
      <c r="D2386" s="133" t="n">
        <v>80285</v>
      </c>
      <c r="E2386" s="133" t="n">
        <v>0</v>
      </c>
      <c r="F2386" s="133" t="n">
        <v>80285</v>
      </c>
    </row>
    <row r="2387" customFormat="false" ht="17.25" hidden="false" customHeight="true" outlineLevel="0" collapsed="false">
      <c r="A2387" s="130" t="s">
        <v>116</v>
      </c>
      <c r="B2387" s="131" t="n">
        <v>62604000</v>
      </c>
      <c r="C2387" s="132" t="s">
        <v>513</v>
      </c>
      <c r="D2387" s="133" t="n">
        <v>207387</v>
      </c>
      <c r="E2387" s="133" t="n">
        <v>0</v>
      </c>
      <c r="F2387" s="133" t="n">
        <v>207387</v>
      </c>
    </row>
    <row r="2388" customFormat="false" ht="17.25" hidden="false" customHeight="true" outlineLevel="0" collapsed="false">
      <c r="A2388" s="130" t="s">
        <v>116</v>
      </c>
      <c r="B2388" s="131" t="n">
        <v>62605000</v>
      </c>
      <c r="C2388" s="132" t="s">
        <v>728</v>
      </c>
      <c r="D2388" s="133" t="n">
        <v>117497921</v>
      </c>
      <c r="E2388" s="133" t="n">
        <v>0</v>
      </c>
      <c r="F2388" s="133" t="n">
        <v>117497921</v>
      </c>
    </row>
    <row r="2389" customFormat="false" ht="17.25" hidden="false" customHeight="true" outlineLevel="0" collapsed="false">
      <c r="A2389" s="130" t="s">
        <v>116</v>
      </c>
      <c r="B2389" s="131" t="n">
        <v>62701000</v>
      </c>
      <c r="C2389" s="132" t="s">
        <v>181</v>
      </c>
      <c r="D2389" s="133" t="n">
        <v>478855.83</v>
      </c>
      <c r="E2389" s="133" t="n">
        <v>0</v>
      </c>
      <c r="F2389" s="133" t="n">
        <v>478855.83</v>
      </c>
    </row>
    <row r="2390" customFormat="false" ht="17.25" hidden="false" customHeight="true" outlineLevel="0" collapsed="false">
      <c r="A2390" s="130" t="s">
        <v>116</v>
      </c>
      <c r="B2390" s="131" t="n">
        <v>62702000</v>
      </c>
      <c r="C2390" s="132" t="s">
        <v>515</v>
      </c>
      <c r="D2390" s="133" t="n">
        <v>75208.33</v>
      </c>
      <c r="E2390" s="133" t="n">
        <v>0</v>
      </c>
      <c r="F2390" s="133" t="n">
        <v>75208.33</v>
      </c>
    </row>
    <row r="2391" customFormat="false" ht="17.25" hidden="false" customHeight="true" outlineLevel="0" collapsed="false">
      <c r="A2391" s="130" t="s">
        <v>116</v>
      </c>
      <c r="B2391" s="131" t="n">
        <v>62703000</v>
      </c>
      <c r="C2391" s="132" t="s">
        <v>516</v>
      </c>
      <c r="D2391" s="133" t="n">
        <v>22675666.73</v>
      </c>
      <c r="E2391" s="133" t="n">
        <v>0</v>
      </c>
      <c r="F2391" s="133" t="n">
        <v>22675666.73</v>
      </c>
    </row>
    <row r="2392" customFormat="false" ht="17.25" hidden="false" customHeight="true" outlineLevel="0" collapsed="false">
      <c r="A2392" s="130" t="s">
        <v>116</v>
      </c>
      <c r="B2392" s="131" t="n">
        <v>62706000</v>
      </c>
      <c r="C2392" s="132" t="s">
        <v>183</v>
      </c>
      <c r="D2392" s="133" t="n">
        <v>471004</v>
      </c>
      <c r="E2392" s="133" t="n">
        <v>0</v>
      </c>
      <c r="F2392" s="133" t="n">
        <v>471004</v>
      </c>
    </row>
    <row r="2393" customFormat="false" ht="17.25" hidden="false" customHeight="true" outlineLevel="0" collapsed="false">
      <c r="A2393" s="130" t="s">
        <v>116</v>
      </c>
      <c r="B2393" s="131" t="n">
        <v>63501000</v>
      </c>
      <c r="C2393" s="132" t="s">
        <v>443</v>
      </c>
      <c r="D2393" s="133" t="n">
        <v>198743</v>
      </c>
      <c r="E2393" s="133" t="n">
        <v>0</v>
      </c>
      <c r="F2393" s="133" t="n">
        <v>198743</v>
      </c>
    </row>
    <row r="2394" customFormat="false" ht="17.25" hidden="false" customHeight="true" outlineLevel="0" collapsed="false">
      <c r="A2394" s="130" t="s">
        <v>116</v>
      </c>
      <c r="B2394" s="131" t="n">
        <v>63503000</v>
      </c>
      <c r="C2394" s="132" t="s">
        <v>187</v>
      </c>
      <c r="D2394" s="133" t="n">
        <v>28880720</v>
      </c>
      <c r="E2394" s="133" t="n">
        <v>0</v>
      </c>
      <c r="F2394" s="133" t="n">
        <v>28880720</v>
      </c>
    </row>
    <row r="2395" customFormat="false" ht="17.25" hidden="false" customHeight="true" outlineLevel="0" collapsed="false">
      <c r="A2395" s="130" t="s">
        <v>116</v>
      </c>
      <c r="B2395" s="131" t="n">
        <v>63504000</v>
      </c>
      <c r="C2395" s="132" t="s">
        <v>450</v>
      </c>
      <c r="D2395" s="133" t="n">
        <v>6509011.2</v>
      </c>
      <c r="E2395" s="133" t="n">
        <v>0</v>
      </c>
      <c r="F2395" s="133" t="n">
        <v>6509011.2</v>
      </c>
    </row>
    <row r="2396" customFormat="false" ht="17.25" hidden="false" customHeight="true" outlineLevel="0" collapsed="false">
      <c r="A2396" s="130" t="s">
        <v>116</v>
      </c>
      <c r="B2396" s="131" t="n">
        <v>63505000</v>
      </c>
      <c r="C2396" s="132" t="s">
        <v>733</v>
      </c>
      <c r="D2396" s="133" t="n">
        <v>24000</v>
      </c>
      <c r="E2396" s="133" t="n">
        <v>0</v>
      </c>
      <c r="F2396" s="133" t="n">
        <v>24000</v>
      </c>
    </row>
    <row r="2397" customFormat="false" ht="17.25" hidden="false" customHeight="true" outlineLevel="0" collapsed="false">
      <c r="A2397" s="130" t="s">
        <v>116</v>
      </c>
      <c r="B2397" s="131" t="n">
        <v>63507000</v>
      </c>
      <c r="C2397" s="132" t="s">
        <v>453</v>
      </c>
      <c r="D2397" s="133" t="n">
        <v>49745034.51</v>
      </c>
      <c r="E2397" s="133" t="n">
        <v>0</v>
      </c>
      <c r="F2397" s="133" t="n">
        <v>49745034.51</v>
      </c>
    </row>
    <row r="2398" customFormat="false" ht="17.25" hidden="false" customHeight="true" outlineLevel="0" collapsed="false">
      <c r="A2398" s="130" t="s">
        <v>116</v>
      </c>
      <c r="B2398" s="131" t="n">
        <v>64101000</v>
      </c>
      <c r="C2398" s="132" t="s">
        <v>190</v>
      </c>
      <c r="D2398" s="133" t="n">
        <v>948279443.47</v>
      </c>
      <c r="E2398" s="133" t="n">
        <v>0</v>
      </c>
      <c r="F2398" s="133" t="n">
        <v>948279443.47</v>
      </c>
    </row>
    <row r="2399" customFormat="false" ht="17.25" hidden="false" customHeight="true" outlineLevel="0" collapsed="false">
      <c r="A2399" s="130" t="s">
        <v>116</v>
      </c>
      <c r="B2399" s="131" t="n">
        <v>64102000</v>
      </c>
      <c r="C2399" s="132" t="s">
        <v>528</v>
      </c>
      <c r="D2399" s="133" t="n">
        <v>31092461.82</v>
      </c>
      <c r="E2399" s="133" t="n">
        <v>0</v>
      </c>
      <c r="F2399" s="133" t="n">
        <v>31092461.82</v>
      </c>
    </row>
    <row r="2400" customFormat="false" ht="17.25" hidden="false" customHeight="true" outlineLevel="0" collapsed="false">
      <c r="A2400" s="130" t="s">
        <v>116</v>
      </c>
      <c r="B2400" s="131" t="n">
        <v>64103000</v>
      </c>
      <c r="C2400" s="132" t="s">
        <v>529</v>
      </c>
      <c r="D2400" s="133" t="n">
        <v>23779361.6</v>
      </c>
      <c r="E2400" s="133" t="n">
        <v>0</v>
      </c>
      <c r="F2400" s="133" t="n">
        <v>23779361.6</v>
      </c>
    </row>
    <row r="2401" customFormat="false" ht="17.25" hidden="false" customHeight="true" outlineLevel="0" collapsed="false">
      <c r="A2401" s="130" t="s">
        <v>116</v>
      </c>
      <c r="B2401" s="131" t="n">
        <v>64104000</v>
      </c>
      <c r="C2401" s="132" t="s">
        <v>194</v>
      </c>
      <c r="D2401" s="133" t="n">
        <v>33583259.83</v>
      </c>
      <c r="E2401" s="133" t="n">
        <v>0</v>
      </c>
      <c r="F2401" s="133" t="n">
        <v>33583259.83</v>
      </c>
    </row>
    <row r="2402" customFormat="false" ht="17.25" hidden="false" customHeight="true" outlineLevel="0" collapsed="false">
      <c r="A2402" s="130" t="s">
        <v>116</v>
      </c>
      <c r="B2402" s="131" t="n">
        <v>64105000</v>
      </c>
      <c r="C2402" s="132" t="s">
        <v>530</v>
      </c>
      <c r="D2402" s="133" t="n">
        <v>4835229.73</v>
      </c>
      <c r="E2402" s="133" t="n">
        <v>0</v>
      </c>
      <c r="F2402" s="133" t="n">
        <v>4835229.73</v>
      </c>
    </row>
    <row r="2403" customFormat="false" ht="17.25" hidden="false" customHeight="true" outlineLevel="0" collapsed="false">
      <c r="A2403" s="130" t="s">
        <v>116</v>
      </c>
      <c r="B2403" s="131" t="n">
        <v>64180000</v>
      </c>
      <c r="C2403" s="132" t="s">
        <v>531</v>
      </c>
      <c r="D2403" s="133" t="n">
        <v>124836166.99335</v>
      </c>
      <c r="E2403" s="133" t="n">
        <v>0</v>
      </c>
      <c r="F2403" s="133" t="n">
        <v>124836166.99335</v>
      </c>
    </row>
    <row r="2404" customFormat="false" ht="17.25" hidden="false" customHeight="true" outlineLevel="0" collapsed="false">
      <c r="A2404" s="130" t="s">
        <v>116</v>
      </c>
      <c r="B2404" s="131" t="n">
        <v>64501000</v>
      </c>
      <c r="C2404" s="132" t="s">
        <v>461</v>
      </c>
      <c r="D2404" s="133" t="n">
        <v>98598837.16</v>
      </c>
      <c r="E2404" s="133" t="n">
        <v>0</v>
      </c>
      <c r="F2404" s="133" t="n">
        <v>98598837.16</v>
      </c>
    </row>
    <row r="2405" customFormat="false" ht="17.25" hidden="false" customHeight="true" outlineLevel="0" collapsed="false">
      <c r="A2405" s="130" t="s">
        <v>116</v>
      </c>
      <c r="B2405" s="131" t="n">
        <v>64502000</v>
      </c>
      <c r="C2405" s="132" t="s">
        <v>533</v>
      </c>
      <c r="D2405" s="133" t="n">
        <v>37762323.67</v>
      </c>
      <c r="E2405" s="133" t="n">
        <v>0</v>
      </c>
      <c r="F2405" s="133" t="n">
        <v>37762323.67</v>
      </c>
    </row>
    <row r="2406" customFormat="false" ht="17.25" hidden="false" customHeight="true" outlineLevel="0" collapsed="false">
      <c r="A2406" s="130" t="s">
        <v>116</v>
      </c>
      <c r="B2406" s="131" t="n">
        <v>64503000</v>
      </c>
      <c r="C2406" s="132" t="s">
        <v>739</v>
      </c>
      <c r="D2406" s="133" t="n">
        <v>47449.05</v>
      </c>
      <c r="E2406" s="133" t="n">
        <v>0</v>
      </c>
      <c r="F2406" s="133" t="n">
        <v>47449.05</v>
      </c>
    </row>
    <row r="2407" customFormat="false" ht="17.25" hidden="false" customHeight="true" outlineLevel="0" collapsed="false">
      <c r="A2407" s="130" t="s">
        <v>116</v>
      </c>
      <c r="B2407" s="131" t="n">
        <v>64504000</v>
      </c>
      <c r="C2407" s="132" t="s">
        <v>464</v>
      </c>
      <c r="D2407" s="133" t="n">
        <v>7584522.98</v>
      </c>
      <c r="E2407" s="133" t="n">
        <v>0</v>
      </c>
      <c r="F2407" s="133" t="n">
        <v>7584522.98</v>
      </c>
    </row>
    <row r="2408" customFormat="false" ht="17.25" hidden="false" customHeight="true" outlineLevel="0" collapsed="false">
      <c r="A2408" s="130" t="s">
        <v>116</v>
      </c>
      <c r="B2408" s="131" t="n">
        <v>64580000</v>
      </c>
      <c r="C2408" s="132" t="s">
        <v>738</v>
      </c>
      <c r="D2408" s="133" t="n">
        <v>65407.76</v>
      </c>
      <c r="E2408" s="133" t="n">
        <v>0</v>
      </c>
      <c r="F2408" s="133" t="n">
        <v>65407.76</v>
      </c>
    </row>
    <row r="2409" customFormat="false" ht="17.25" hidden="false" customHeight="true" outlineLevel="0" collapsed="false">
      <c r="A2409" s="130" t="s">
        <v>116</v>
      </c>
      <c r="B2409" s="131" t="n">
        <v>64700000</v>
      </c>
      <c r="C2409" s="132" t="s">
        <v>197</v>
      </c>
      <c r="D2409" s="133" t="n">
        <v>0</v>
      </c>
      <c r="E2409" s="133" t="n">
        <v>196330</v>
      </c>
      <c r="F2409" s="133" t="n">
        <v>-196330</v>
      </c>
    </row>
    <row r="2410" customFormat="false" ht="17.25" hidden="false" customHeight="true" outlineLevel="0" collapsed="false">
      <c r="A2410" s="130" t="s">
        <v>116</v>
      </c>
      <c r="B2410" s="131" t="n">
        <v>64800000</v>
      </c>
      <c r="C2410" s="132" t="s">
        <v>1859</v>
      </c>
      <c r="D2410" s="133" t="n">
        <v>1600751</v>
      </c>
      <c r="E2410" s="133" t="n">
        <v>0</v>
      </c>
      <c r="F2410" s="133" t="n">
        <v>1600751</v>
      </c>
    </row>
    <row r="2411" customFormat="false" ht="17.25" hidden="false" customHeight="true" outlineLevel="0" collapsed="false">
      <c r="A2411" s="130" t="s">
        <v>116</v>
      </c>
      <c r="B2411" s="131" t="n">
        <v>64803000</v>
      </c>
      <c r="C2411" s="132" t="s">
        <v>536</v>
      </c>
      <c r="D2411" s="133" t="n">
        <v>500364</v>
      </c>
      <c r="E2411" s="133" t="n">
        <v>0</v>
      </c>
      <c r="F2411" s="133" t="n">
        <v>500364</v>
      </c>
    </row>
    <row r="2412" customFormat="false" ht="17.25" hidden="false" customHeight="true" outlineLevel="0" collapsed="false">
      <c r="A2412" s="130" t="s">
        <v>116</v>
      </c>
      <c r="B2412" s="131" t="n">
        <v>64808000</v>
      </c>
      <c r="C2412" s="132" t="s">
        <v>469</v>
      </c>
      <c r="D2412" s="133" t="n">
        <v>2673370</v>
      </c>
      <c r="E2412" s="133" t="n">
        <v>0</v>
      </c>
      <c r="F2412" s="133" t="n">
        <v>2673370</v>
      </c>
    </row>
    <row r="2413" customFormat="false" ht="17.25" hidden="false" customHeight="true" outlineLevel="0" collapsed="false">
      <c r="A2413" s="130" t="s">
        <v>116</v>
      </c>
      <c r="B2413" s="131" t="n">
        <v>65100000</v>
      </c>
      <c r="C2413" s="132" t="s">
        <v>202</v>
      </c>
      <c r="D2413" s="133" t="n">
        <v>295384</v>
      </c>
      <c r="E2413" s="133" t="n">
        <v>0</v>
      </c>
      <c r="F2413" s="133" t="n">
        <v>295384</v>
      </c>
    </row>
    <row r="2414" customFormat="false" ht="17.25" hidden="false" customHeight="true" outlineLevel="0" collapsed="false">
      <c r="A2414" s="130" t="s">
        <v>116</v>
      </c>
      <c r="B2414" s="131" t="n">
        <v>65200000</v>
      </c>
      <c r="C2414" s="132" t="s">
        <v>473</v>
      </c>
      <c r="D2414" s="133" t="n">
        <v>817640748.966166</v>
      </c>
      <c r="E2414" s="133" t="n">
        <v>0</v>
      </c>
      <c r="F2414" s="133" t="n">
        <v>817640748.966166</v>
      </c>
    </row>
    <row r="2415" customFormat="false" ht="17.25" hidden="false" customHeight="true" outlineLevel="0" collapsed="false">
      <c r="A2415" s="130" t="s">
        <v>116</v>
      </c>
      <c r="B2415" s="131" t="n">
        <v>65601000</v>
      </c>
      <c r="C2415" s="132" t="s">
        <v>539</v>
      </c>
      <c r="D2415" s="133" t="n">
        <v>200000</v>
      </c>
      <c r="E2415" s="133" t="n">
        <v>0</v>
      </c>
      <c r="F2415" s="133" t="n">
        <v>200000</v>
      </c>
    </row>
    <row r="2416" customFormat="false" ht="17.25" hidden="false" customHeight="true" outlineLevel="0" collapsed="false">
      <c r="A2416" s="130" t="s">
        <v>116</v>
      </c>
      <c r="B2416" s="131" t="n">
        <v>65602000</v>
      </c>
      <c r="C2416" s="132" t="s">
        <v>203</v>
      </c>
      <c r="D2416" s="133" t="n">
        <v>36301</v>
      </c>
      <c r="E2416" s="133" t="n">
        <v>0</v>
      </c>
      <c r="F2416" s="133" t="n">
        <v>36301</v>
      </c>
    </row>
    <row r="2417" customFormat="false" ht="17.25" hidden="false" customHeight="true" outlineLevel="0" collapsed="false">
      <c r="A2417" s="130" t="s">
        <v>116</v>
      </c>
      <c r="B2417" s="131" t="n">
        <v>65700000</v>
      </c>
      <c r="C2417" s="132" t="s">
        <v>746</v>
      </c>
      <c r="D2417" s="133" t="n">
        <v>134537.91</v>
      </c>
      <c r="E2417" s="133" t="n">
        <v>0</v>
      </c>
      <c r="F2417" s="133" t="n">
        <v>134537.91</v>
      </c>
    </row>
    <row r="2418" customFormat="false" ht="17.25" hidden="false" customHeight="true" outlineLevel="0" collapsed="false">
      <c r="A2418" s="130" t="s">
        <v>116</v>
      </c>
      <c r="B2418" s="131" t="n">
        <v>65800000</v>
      </c>
      <c r="C2418" s="132" t="s">
        <v>475</v>
      </c>
      <c r="D2418" s="133" t="n">
        <v>2620000.01</v>
      </c>
      <c r="E2418" s="133" t="n">
        <v>0</v>
      </c>
      <c r="F2418" s="133" t="n">
        <v>2620000.01</v>
      </c>
    </row>
    <row r="2419" customFormat="false" ht="17.25" hidden="false" customHeight="true" outlineLevel="0" collapsed="false">
      <c r="A2419" s="130" t="s">
        <v>116</v>
      </c>
      <c r="B2419" s="131" t="n">
        <v>66101000</v>
      </c>
      <c r="C2419" s="132" t="s">
        <v>747</v>
      </c>
      <c r="D2419" s="133" t="n">
        <v>17920940.32</v>
      </c>
      <c r="E2419" s="133" t="n">
        <v>0</v>
      </c>
      <c r="F2419" s="133" t="n">
        <v>17920940.32</v>
      </c>
    </row>
    <row r="2420" customFormat="false" ht="17.25" hidden="false" customHeight="true" outlineLevel="0" collapsed="false">
      <c r="A2420" s="130" t="s">
        <v>116</v>
      </c>
      <c r="B2420" s="131" t="n">
        <v>66102000</v>
      </c>
      <c r="C2420" s="132" t="s">
        <v>542</v>
      </c>
      <c r="D2420" s="133" t="n">
        <v>26169881.51</v>
      </c>
      <c r="E2420" s="133" t="n">
        <v>0</v>
      </c>
      <c r="F2420" s="133" t="n">
        <v>26169881.51</v>
      </c>
    </row>
    <row r="2421" customFormat="false" ht="17.25" hidden="false" customHeight="true" outlineLevel="0" collapsed="false">
      <c r="A2421" s="130" t="s">
        <v>116</v>
      </c>
      <c r="B2421" s="131" t="n">
        <v>66103000</v>
      </c>
      <c r="C2421" s="132" t="s">
        <v>543</v>
      </c>
      <c r="D2421" s="133" t="n">
        <v>266964260.76</v>
      </c>
      <c r="E2421" s="133" t="n">
        <v>0</v>
      </c>
      <c r="F2421" s="133" t="n">
        <v>266964260.76</v>
      </c>
    </row>
    <row r="2422" customFormat="false" ht="17.25" hidden="false" customHeight="true" outlineLevel="0" collapsed="false">
      <c r="A2422" s="130" t="s">
        <v>116</v>
      </c>
      <c r="B2422" s="131" t="n">
        <v>66105000</v>
      </c>
      <c r="C2422" s="132" t="s">
        <v>748</v>
      </c>
      <c r="D2422" s="133" t="n">
        <v>29293632.41</v>
      </c>
      <c r="E2422" s="133" t="n">
        <v>0</v>
      </c>
      <c r="F2422" s="133" t="n">
        <v>29293632.41</v>
      </c>
    </row>
    <row r="2423" customFormat="false" ht="17.25" hidden="false" customHeight="true" outlineLevel="0" collapsed="false">
      <c r="A2423" s="130" t="s">
        <v>116</v>
      </c>
      <c r="B2423" s="131" t="n">
        <v>66600000</v>
      </c>
      <c r="C2423" s="132" t="s">
        <v>206</v>
      </c>
      <c r="D2423" s="133" t="n">
        <v>32015</v>
      </c>
      <c r="E2423" s="133" t="n">
        <v>0</v>
      </c>
      <c r="F2423" s="133" t="n">
        <v>32015</v>
      </c>
    </row>
    <row r="2424" customFormat="false" ht="17.25" hidden="false" customHeight="true" outlineLevel="0" collapsed="false">
      <c r="A2424" s="130" t="s">
        <v>116</v>
      </c>
      <c r="B2424" s="131" t="n">
        <v>68112000</v>
      </c>
      <c r="C2424" s="132" t="s">
        <v>489</v>
      </c>
      <c r="D2424" s="133" t="n">
        <v>2105729409.54829</v>
      </c>
      <c r="E2424" s="133" t="n">
        <v>0</v>
      </c>
      <c r="F2424" s="133" t="n">
        <v>2105729409.54829</v>
      </c>
    </row>
    <row r="2425" customFormat="false" ht="17.25" hidden="false" customHeight="true" outlineLevel="0" collapsed="false">
      <c r="A2425" s="130" t="s">
        <v>116</v>
      </c>
      <c r="B2425" s="131" t="n">
        <v>69800000</v>
      </c>
      <c r="C2425" s="132" t="s">
        <v>491</v>
      </c>
      <c r="D2425" s="133" t="n">
        <v>37043340.8038</v>
      </c>
      <c r="E2425" s="133" t="n">
        <v>0</v>
      </c>
      <c r="F2425" s="133" t="n">
        <v>37043340.8038</v>
      </c>
    </row>
    <row r="2426" customFormat="false" ht="17.25" hidden="false" customHeight="true" outlineLevel="0" collapsed="false">
      <c r="A2426" s="130" t="s">
        <v>116</v>
      </c>
      <c r="B2426" s="131" t="n">
        <v>70610000</v>
      </c>
      <c r="C2426" s="132" t="s">
        <v>1753</v>
      </c>
      <c r="D2426" s="133" t="n">
        <v>0</v>
      </c>
      <c r="E2426" s="133" t="n">
        <v>6628108450.76</v>
      </c>
      <c r="F2426" s="133" t="n">
        <v>-6628108450.76</v>
      </c>
    </row>
    <row r="2427" customFormat="false" ht="17.25" hidden="false" customHeight="true" outlineLevel="0" collapsed="false">
      <c r="A2427" s="130" t="s">
        <v>116</v>
      </c>
      <c r="B2427" s="131" t="n">
        <v>70800000</v>
      </c>
      <c r="C2427" s="132" t="s">
        <v>500</v>
      </c>
      <c r="D2427" s="133" t="n">
        <v>0</v>
      </c>
      <c r="E2427" s="133" t="n">
        <v>100000</v>
      </c>
      <c r="F2427" s="133" t="n">
        <v>-100000</v>
      </c>
    </row>
    <row r="2428" customFormat="false" ht="17.25" hidden="false" customHeight="true" outlineLevel="0" collapsed="false">
      <c r="A2428" s="130" t="s">
        <v>116</v>
      </c>
      <c r="B2428" s="131" t="n">
        <v>70840000</v>
      </c>
      <c r="C2428" s="132" t="s">
        <v>1915</v>
      </c>
      <c r="D2428" s="133" t="n">
        <v>0</v>
      </c>
      <c r="E2428" s="133" t="n">
        <v>716459710</v>
      </c>
      <c r="F2428" s="133" t="n">
        <v>-716459710</v>
      </c>
    </row>
    <row r="2429" customFormat="false" ht="17.25" hidden="false" customHeight="true" outlineLevel="0" collapsed="false">
      <c r="A2429" s="130" t="s">
        <v>116</v>
      </c>
      <c r="B2429" s="131" t="n">
        <v>75200000</v>
      </c>
      <c r="C2429" s="132" t="s">
        <v>502</v>
      </c>
      <c r="D2429" s="133" t="n">
        <v>0</v>
      </c>
      <c r="E2429" s="133" t="n">
        <v>855584015.62</v>
      </c>
      <c r="F2429" s="133" t="n">
        <v>-855584015.62</v>
      </c>
    </row>
    <row r="2430" customFormat="false" ht="17.25" hidden="false" customHeight="true" outlineLevel="0" collapsed="false">
      <c r="A2430" s="130" t="s">
        <v>116</v>
      </c>
      <c r="B2430" s="131" t="n">
        <v>75800000</v>
      </c>
      <c r="C2430" s="132" t="s">
        <v>211</v>
      </c>
      <c r="D2430" s="133" t="n">
        <v>0</v>
      </c>
      <c r="E2430" s="133" t="n">
        <v>3829089.36</v>
      </c>
      <c r="F2430" s="133" t="n">
        <v>-3829089.36</v>
      </c>
    </row>
    <row r="2431" customFormat="false" ht="17.25" hidden="false" customHeight="true" outlineLevel="0" collapsed="false">
      <c r="A2431" s="130" t="s">
        <v>116</v>
      </c>
      <c r="B2431" s="131" t="n">
        <v>75810000</v>
      </c>
      <c r="C2431" s="132" t="s">
        <v>551</v>
      </c>
      <c r="D2431" s="133" t="n">
        <v>0</v>
      </c>
      <c r="E2431" s="133" t="n">
        <v>818200</v>
      </c>
      <c r="F2431" s="133" t="n">
        <v>-818200</v>
      </c>
    </row>
    <row r="2432" customFormat="false" ht="17.25" hidden="false" customHeight="true" outlineLevel="0" collapsed="false">
      <c r="A2432" s="130" t="s">
        <v>116</v>
      </c>
      <c r="B2432" s="131" t="n">
        <v>75850000</v>
      </c>
      <c r="C2432" s="132" t="s">
        <v>764</v>
      </c>
      <c r="D2432" s="133" t="n">
        <v>0</v>
      </c>
      <c r="E2432" s="133" t="n">
        <v>148354.63</v>
      </c>
      <c r="F2432" s="133" t="n">
        <v>-148354.63</v>
      </c>
    </row>
    <row r="2433" customFormat="false" ht="17.25" hidden="false" customHeight="true" outlineLevel="0" collapsed="false">
      <c r="A2433" s="130" t="s">
        <v>116</v>
      </c>
      <c r="B2433" s="131" t="n">
        <v>76600000</v>
      </c>
      <c r="C2433" s="132" t="s">
        <v>213</v>
      </c>
      <c r="D2433" s="133" t="n">
        <v>0</v>
      </c>
      <c r="E2433" s="133" t="n">
        <v>249078</v>
      </c>
      <c r="F2433" s="133" t="n">
        <v>-249078</v>
      </c>
    </row>
    <row r="2434" customFormat="false" ht="17.25" hidden="false" customHeight="true" outlineLevel="0" collapsed="false">
      <c r="A2434" s="130" t="s">
        <v>120</v>
      </c>
      <c r="B2434" s="131" t="n">
        <v>10100000</v>
      </c>
      <c r="C2434" s="132" t="s">
        <v>1</v>
      </c>
      <c r="D2434" s="133" t="n">
        <v>0</v>
      </c>
      <c r="E2434" s="133" t="n">
        <v>1500000000</v>
      </c>
      <c r="F2434" s="133" t="n">
        <v>-1500000000</v>
      </c>
    </row>
    <row r="2435" customFormat="false" ht="17.25" hidden="false" customHeight="true" outlineLevel="0" collapsed="false">
      <c r="A2435" s="130" t="s">
        <v>120</v>
      </c>
      <c r="B2435" s="131" t="n">
        <v>10620000</v>
      </c>
      <c r="C2435" s="132" t="s">
        <v>2708</v>
      </c>
      <c r="D2435" s="133" t="n">
        <v>0</v>
      </c>
      <c r="E2435" s="133" t="n">
        <v>950746700.3</v>
      </c>
      <c r="F2435" s="133" t="n">
        <v>-950746700.3</v>
      </c>
    </row>
    <row r="2436" customFormat="false" ht="17.25" hidden="false" customHeight="true" outlineLevel="0" collapsed="false">
      <c r="A2436" s="130" t="s">
        <v>120</v>
      </c>
      <c r="B2436" s="131" t="n">
        <v>11000000</v>
      </c>
      <c r="C2436" s="132" t="s">
        <v>215</v>
      </c>
      <c r="D2436" s="133" t="n">
        <v>0</v>
      </c>
      <c r="E2436" s="133" t="n">
        <v>820187742.87</v>
      </c>
      <c r="F2436" s="133" t="n">
        <v>-820187742.87</v>
      </c>
    </row>
    <row r="2437" customFormat="false" ht="17.25" hidden="false" customHeight="true" outlineLevel="0" collapsed="false">
      <c r="A2437" s="130" t="s">
        <v>120</v>
      </c>
      <c r="B2437" s="131" t="n">
        <v>11900000</v>
      </c>
      <c r="C2437" s="132" t="s">
        <v>1158</v>
      </c>
      <c r="D2437" s="133" t="n">
        <v>0</v>
      </c>
      <c r="E2437" s="133" t="n">
        <v>0.19</v>
      </c>
      <c r="F2437" s="133" t="n">
        <v>-0.19</v>
      </c>
    </row>
    <row r="2438" customFormat="false" ht="17.25" hidden="false" customHeight="true" outlineLevel="0" collapsed="false">
      <c r="A2438" s="130" t="s">
        <v>120</v>
      </c>
      <c r="B2438" s="131" t="n">
        <v>20400000</v>
      </c>
      <c r="C2438" s="132" t="s">
        <v>5</v>
      </c>
      <c r="D2438" s="133" t="n">
        <v>3492900</v>
      </c>
      <c r="E2438" s="133" t="n">
        <v>0</v>
      </c>
      <c r="F2438" s="133" t="n">
        <v>3492900</v>
      </c>
    </row>
    <row r="2439" customFormat="false" ht="17.25" hidden="false" customHeight="true" outlineLevel="0" collapsed="false">
      <c r="A2439" s="130" t="s">
        <v>120</v>
      </c>
      <c r="B2439" s="131" t="n">
        <v>21540000</v>
      </c>
      <c r="C2439" s="132" t="s">
        <v>229</v>
      </c>
      <c r="D2439" s="133" t="n">
        <v>98629757.69</v>
      </c>
      <c r="E2439" s="133" t="n">
        <v>0</v>
      </c>
      <c r="F2439" s="133" t="n">
        <v>98629757.69</v>
      </c>
    </row>
    <row r="2440" customFormat="false" ht="17.25" hidden="false" customHeight="true" outlineLevel="0" collapsed="false">
      <c r="A2440" s="130" t="s">
        <v>120</v>
      </c>
      <c r="B2440" s="131" t="n">
        <v>21830000</v>
      </c>
      <c r="C2440" s="132" t="s">
        <v>11</v>
      </c>
      <c r="D2440" s="133" t="n">
        <v>326197103.03</v>
      </c>
      <c r="E2440" s="133" t="n">
        <v>0</v>
      </c>
      <c r="F2440" s="133" t="n">
        <v>326197103.03</v>
      </c>
    </row>
    <row r="2441" customFormat="false" ht="17.25" hidden="false" customHeight="true" outlineLevel="0" collapsed="false">
      <c r="A2441" s="130" t="s">
        <v>120</v>
      </c>
      <c r="B2441" s="131" t="n">
        <v>21500000</v>
      </c>
      <c r="C2441" s="132" t="s">
        <v>227</v>
      </c>
      <c r="D2441" s="133" t="n">
        <v>745125444.3</v>
      </c>
      <c r="E2441" s="133" t="n">
        <v>0</v>
      </c>
      <c r="F2441" s="133" t="n">
        <v>745125444.3</v>
      </c>
    </row>
    <row r="2442" customFormat="false" ht="17.25" hidden="false" customHeight="true" outlineLevel="0" collapsed="false">
      <c r="A2442" s="130" t="s">
        <v>120</v>
      </c>
      <c r="B2442" s="131" t="n">
        <v>21520000</v>
      </c>
      <c r="C2442" s="132" t="s">
        <v>230</v>
      </c>
      <c r="D2442" s="133" t="n">
        <v>3129764.67</v>
      </c>
      <c r="E2442" s="133" t="n">
        <v>0</v>
      </c>
      <c r="F2442" s="133" t="n">
        <v>3129764.67</v>
      </c>
    </row>
    <row r="2443" customFormat="false" ht="17.25" hidden="false" customHeight="true" outlineLevel="0" collapsed="false">
      <c r="A2443" s="130" t="s">
        <v>120</v>
      </c>
      <c r="B2443" s="131" t="n">
        <v>21820000</v>
      </c>
      <c r="C2443" s="132" t="s">
        <v>10</v>
      </c>
      <c r="D2443" s="133" t="n">
        <v>79008336.3</v>
      </c>
      <c r="E2443" s="133" t="n">
        <v>0</v>
      </c>
      <c r="F2443" s="133" t="n">
        <v>79008336.3</v>
      </c>
    </row>
    <row r="2444" customFormat="false" ht="17.25" hidden="false" customHeight="true" outlineLevel="0" collapsed="false">
      <c r="A2444" s="130" t="s">
        <v>120</v>
      </c>
      <c r="B2444" s="131" t="n">
        <v>21840000</v>
      </c>
      <c r="C2444" s="132" t="s">
        <v>12</v>
      </c>
      <c r="D2444" s="133" t="n">
        <v>64616289.27</v>
      </c>
      <c r="E2444" s="133" t="n">
        <v>0</v>
      </c>
      <c r="F2444" s="133" t="n">
        <v>64616289.27</v>
      </c>
    </row>
    <row r="2445" customFormat="false" ht="17.25" hidden="false" customHeight="true" outlineLevel="0" collapsed="false">
      <c r="A2445" s="130" t="s">
        <v>120</v>
      </c>
      <c r="B2445" s="131" t="n">
        <v>27500000</v>
      </c>
      <c r="C2445" s="132" t="s">
        <v>14</v>
      </c>
      <c r="D2445" s="133" t="n">
        <v>56683774.32</v>
      </c>
      <c r="E2445" s="133" t="n">
        <v>0</v>
      </c>
      <c r="F2445" s="133" t="n">
        <v>56683774.32</v>
      </c>
    </row>
    <row r="2446" customFormat="false" ht="17.25" hidden="false" customHeight="true" outlineLevel="0" collapsed="false">
      <c r="A2446" s="130" t="s">
        <v>120</v>
      </c>
      <c r="B2446" s="131" t="n">
        <v>28040000</v>
      </c>
      <c r="C2446" s="132" t="s">
        <v>239</v>
      </c>
      <c r="D2446" s="133" t="n">
        <v>0</v>
      </c>
      <c r="E2446" s="133" t="n">
        <v>3127678.13</v>
      </c>
      <c r="F2446" s="133" t="n">
        <v>-3127678.13</v>
      </c>
    </row>
    <row r="2447" customFormat="false" ht="17.25" hidden="false" customHeight="true" outlineLevel="0" collapsed="false">
      <c r="A2447" s="130" t="s">
        <v>120</v>
      </c>
      <c r="B2447" s="131" t="n">
        <v>28150000</v>
      </c>
      <c r="C2447" s="132" t="s">
        <v>243</v>
      </c>
      <c r="D2447" s="133" t="n">
        <v>0</v>
      </c>
      <c r="E2447" s="133" t="n">
        <v>193457828.97</v>
      </c>
      <c r="F2447" s="133" t="n">
        <v>-193457828.97</v>
      </c>
    </row>
    <row r="2448" customFormat="false" ht="17.25" hidden="false" customHeight="true" outlineLevel="0" collapsed="false">
      <c r="A2448" s="130" t="s">
        <v>120</v>
      </c>
      <c r="B2448" s="131" t="n">
        <v>28154000</v>
      </c>
      <c r="C2448" s="132" t="s">
        <v>248</v>
      </c>
      <c r="D2448" s="133" t="n">
        <v>0</v>
      </c>
      <c r="E2448" s="133" t="n">
        <v>83771034.05</v>
      </c>
      <c r="F2448" s="133" t="n">
        <v>-83771034.05</v>
      </c>
    </row>
    <row r="2449" customFormat="false" ht="17.25" hidden="false" customHeight="true" outlineLevel="0" collapsed="false">
      <c r="A2449" s="130" t="s">
        <v>120</v>
      </c>
      <c r="B2449" s="131" t="n">
        <v>28182000</v>
      </c>
      <c r="C2449" s="132" t="s">
        <v>17</v>
      </c>
      <c r="D2449" s="133" t="n">
        <v>0</v>
      </c>
      <c r="E2449" s="133" t="n">
        <v>11047207.73</v>
      </c>
      <c r="F2449" s="133" t="n">
        <v>-11047207.73</v>
      </c>
    </row>
    <row r="2450" customFormat="false" ht="17.25" hidden="false" customHeight="true" outlineLevel="0" collapsed="false">
      <c r="A2450" s="130" t="s">
        <v>120</v>
      </c>
      <c r="B2450" s="131" t="n">
        <v>28183000</v>
      </c>
      <c r="C2450" s="132" t="s">
        <v>18</v>
      </c>
      <c r="D2450" s="133" t="n">
        <v>0</v>
      </c>
      <c r="E2450" s="133" t="n">
        <v>185952078.27</v>
      </c>
      <c r="F2450" s="133" t="n">
        <v>-185952078.27</v>
      </c>
    </row>
    <row r="2451" customFormat="false" ht="17.25" hidden="false" customHeight="true" outlineLevel="0" collapsed="false">
      <c r="A2451" s="130" t="s">
        <v>120</v>
      </c>
      <c r="B2451" s="131" t="n">
        <v>28184000</v>
      </c>
      <c r="C2451" s="132" t="s">
        <v>19</v>
      </c>
      <c r="D2451" s="133" t="n">
        <v>0</v>
      </c>
      <c r="E2451" s="133" t="n">
        <v>50512474.1</v>
      </c>
      <c r="F2451" s="133" t="n">
        <v>-50512474.1</v>
      </c>
    </row>
    <row r="2452" customFormat="false" ht="17.25" hidden="false" customHeight="true" outlineLevel="0" collapsed="false">
      <c r="A2452" s="130" t="s">
        <v>120</v>
      </c>
      <c r="B2452" s="131" t="n">
        <v>35000000</v>
      </c>
      <c r="C2452" s="132" t="s">
        <v>1779</v>
      </c>
      <c r="D2452" s="133" t="n">
        <v>700000000</v>
      </c>
      <c r="E2452" s="133" t="n">
        <v>0</v>
      </c>
      <c r="F2452" s="133" t="n">
        <v>700000000</v>
      </c>
    </row>
    <row r="2453" customFormat="false" ht="17.25" hidden="false" customHeight="true" outlineLevel="0" collapsed="false">
      <c r="A2453" s="130" t="s">
        <v>3020</v>
      </c>
      <c r="B2453" s="131" t="n">
        <v>37100000</v>
      </c>
      <c r="C2453" s="132" t="s">
        <v>593</v>
      </c>
      <c r="D2453" s="133" t="n">
        <v>7544593164.59</v>
      </c>
      <c r="E2453" s="133" t="n">
        <v>0</v>
      </c>
      <c r="F2453" s="133" t="n">
        <v>7544593164.59</v>
      </c>
    </row>
    <row r="2454" customFormat="false" ht="17.25" hidden="false" customHeight="true" outlineLevel="0" collapsed="false">
      <c r="A2454" s="130" t="s">
        <v>120</v>
      </c>
      <c r="B2454" s="131" t="n">
        <v>40110000</v>
      </c>
      <c r="C2454" s="132" t="s">
        <v>21</v>
      </c>
      <c r="D2454" s="133" t="n">
        <v>0</v>
      </c>
      <c r="E2454" s="133" t="n">
        <v>710240166.67</v>
      </c>
      <c r="F2454" s="133" t="n">
        <v>-710240166.67</v>
      </c>
    </row>
    <row r="2455" customFormat="false" ht="17.25" hidden="false" customHeight="true" outlineLevel="0" collapsed="false">
      <c r="A2455" s="130" t="s">
        <v>120</v>
      </c>
      <c r="B2455" s="131" t="n">
        <v>40120000</v>
      </c>
      <c r="C2455" s="132" t="s">
        <v>23</v>
      </c>
      <c r="D2455" s="133" t="n">
        <v>0</v>
      </c>
      <c r="E2455" s="133" t="n">
        <v>1722367992.85</v>
      </c>
      <c r="F2455" s="133" t="n">
        <v>-1722367992.85</v>
      </c>
    </row>
    <row r="2456" customFormat="false" ht="17.25" hidden="false" customHeight="true" outlineLevel="0" collapsed="false">
      <c r="A2456" s="130" t="s">
        <v>120</v>
      </c>
      <c r="B2456" s="131" t="n">
        <v>40300000</v>
      </c>
      <c r="C2456" s="132" t="s">
        <v>1782</v>
      </c>
      <c r="D2456" s="133" t="n">
        <v>0</v>
      </c>
      <c r="E2456" s="133" t="n">
        <v>184384943</v>
      </c>
      <c r="F2456" s="133" t="n">
        <v>-184384943</v>
      </c>
    </row>
    <row r="2457" customFormat="false" ht="17.25" hidden="false" customHeight="true" outlineLevel="0" collapsed="false">
      <c r="A2457" s="130" t="s">
        <v>120</v>
      </c>
      <c r="B2457" s="131" t="n">
        <v>40310000</v>
      </c>
      <c r="C2457" s="132" t="s">
        <v>254</v>
      </c>
      <c r="D2457" s="133" t="n">
        <v>584240457.38</v>
      </c>
      <c r="E2457" s="133" t="n">
        <v>0</v>
      </c>
      <c r="F2457" s="133" t="n">
        <v>584240457.38</v>
      </c>
    </row>
    <row r="2458" customFormat="false" ht="17.25" hidden="false" customHeight="true" outlineLevel="0" collapsed="false">
      <c r="A2458" s="130" t="s">
        <v>120</v>
      </c>
      <c r="B2458" s="131" t="n">
        <v>40320000</v>
      </c>
      <c r="C2458" s="132" t="s">
        <v>262</v>
      </c>
      <c r="D2458" s="133" t="n">
        <v>23441114.3</v>
      </c>
      <c r="E2458" s="133" t="n">
        <v>0</v>
      </c>
      <c r="F2458" s="133" t="n">
        <v>23441114.3</v>
      </c>
    </row>
    <row r="2459" customFormat="false" ht="17.25" hidden="false" customHeight="true" outlineLevel="0" collapsed="false">
      <c r="A2459" s="130" t="s">
        <v>120</v>
      </c>
      <c r="B2459" s="131" t="n">
        <v>40400000</v>
      </c>
      <c r="C2459" s="132" t="s">
        <v>257</v>
      </c>
      <c r="D2459" s="133" t="n">
        <v>0</v>
      </c>
      <c r="E2459" s="133" t="n">
        <v>160800000</v>
      </c>
      <c r="F2459" s="133" t="n">
        <v>-160800000</v>
      </c>
    </row>
    <row r="2460" customFormat="false" ht="17.25" hidden="false" customHeight="true" outlineLevel="0" collapsed="false">
      <c r="A2460" s="130" t="s">
        <v>120</v>
      </c>
      <c r="B2460" s="131" t="n">
        <v>40810000</v>
      </c>
      <c r="C2460" s="132" t="s">
        <v>26</v>
      </c>
      <c r="D2460" s="133" t="n">
        <v>0</v>
      </c>
      <c r="E2460" s="133" t="n">
        <v>154397502.6218</v>
      </c>
      <c r="F2460" s="133" t="n">
        <v>-154397502.6218</v>
      </c>
    </row>
    <row r="2461" customFormat="false" ht="17.25" hidden="false" customHeight="true" outlineLevel="0" collapsed="false">
      <c r="A2461" s="130" t="s">
        <v>120</v>
      </c>
      <c r="B2461" s="131" t="n">
        <v>41100000</v>
      </c>
      <c r="C2461" s="132" t="s">
        <v>28</v>
      </c>
      <c r="D2461" s="133" t="n">
        <v>898155502.731</v>
      </c>
      <c r="E2461" s="133" t="n">
        <v>0</v>
      </c>
      <c r="F2461" s="133" t="n">
        <v>898155502.731</v>
      </c>
    </row>
    <row r="2462" customFormat="false" ht="17.25" hidden="false" customHeight="true" outlineLevel="0" collapsed="false">
      <c r="A2462" s="130" t="s">
        <v>120</v>
      </c>
      <c r="B2462" s="131" t="n">
        <v>41310000</v>
      </c>
      <c r="C2462" s="132" t="s">
        <v>264</v>
      </c>
      <c r="D2462" s="133" t="n">
        <v>544841270.46</v>
      </c>
      <c r="E2462" s="133" t="n">
        <v>0</v>
      </c>
      <c r="F2462" s="133" t="n">
        <v>544841270.46</v>
      </c>
    </row>
    <row r="2463" customFormat="false" ht="17.25" hidden="false" customHeight="true" outlineLevel="0" collapsed="false">
      <c r="A2463" s="130" t="s">
        <v>120</v>
      </c>
      <c r="B2463" s="131" t="n">
        <v>41600000</v>
      </c>
      <c r="C2463" s="132" t="s">
        <v>265</v>
      </c>
      <c r="D2463" s="133" t="n">
        <v>191319958.2</v>
      </c>
      <c r="E2463" s="133" t="n">
        <v>0</v>
      </c>
      <c r="F2463" s="133" t="n">
        <v>191319958.2</v>
      </c>
    </row>
    <row r="2464" customFormat="false" ht="17.25" hidden="false" customHeight="true" outlineLevel="0" collapsed="false">
      <c r="A2464" s="130" t="s">
        <v>120</v>
      </c>
      <c r="B2464" s="131" t="n">
        <v>41800000</v>
      </c>
      <c r="C2464" s="132" t="s">
        <v>1924</v>
      </c>
      <c r="D2464" s="133" t="n">
        <v>1751106943.32</v>
      </c>
      <c r="E2464" s="133" t="n">
        <v>0</v>
      </c>
      <c r="F2464" s="133" t="n">
        <v>1751106943.32</v>
      </c>
    </row>
    <row r="2465" customFormat="false" ht="17.25" hidden="false" customHeight="true" outlineLevel="0" collapsed="false">
      <c r="A2465" s="130" t="s">
        <v>120</v>
      </c>
      <c r="B2465" s="131" t="n">
        <v>42510000</v>
      </c>
      <c r="C2465" s="132" t="s">
        <v>31</v>
      </c>
      <c r="D2465" s="133" t="n">
        <v>2702000</v>
      </c>
      <c r="E2465" s="133" t="n">
        <v>0</v>
      </c>
      <c r="F2465" s="133" t="n">
        <v>2702000</v>
      </c>
    </row>
    <row r="2466" customFormat="false" ht="17.25" hidden="false" customHeight="true" outlineLevel="0" collapsed="false">
      <c r="A2466" s="130" t="s">
        <v>120</v>
      </c>
      <c r="B2466" s="131" t="n">
        <v>42520000</v>
      </c>
      <c r="C2466" s="132" t="s">
        <v>272</v>
      </c>
      <c r="D2466" s="133" t="n">
        <v>675500</v>
      </c>
      <c r="E2466" s="133" t="n">
        <v>0</v>
      </c>
      <c r="F2466" s="133" t="n">
        <v>675500</v>
      </c>
    </row>
    <row r="2467" customFormat="false" ht="17.25" hidden="false" customHeight="true" outlineLevel="0" collapsed="false">
      <c r="A2467" s="130" t="s">
        <v>120</v>
      </c>
      <c r="B2467" s="131" t="n">
        <v>42800000</v>
      </c>
      <c r="C2467" s="132" t="s">
        <v>274</v>
      </c>
      <c r="D2467" s="133" t="n">
        <v>0</v>
      </c>
      <c r="E2467" s="133" t="n">
        <v>70759326</v>
      </c>
      <c r="F2467" s="133" t="n">
        <v>-70759326</v>
      </c>
    </row>
    <row r="2468" customFormat="false" ht="17.25" hidden="false" customHeight="true" outlineLevel="0" collapsed="false">
      <c r="A2468" s="130" t="s">
        <v>120</v>
      </c>
      <c r="B2468" s="131" t="n">
        <v>43100000</v>
      </c>
      <c r="C2468" s="132" t="s">
        <v>35</v>
      </c>
      <c r="D2468" s="133" t="n">
        <v>0</v>
      </c>
      <c r="E2468" s="133" t="n">
        <v>12363660.61</v>
      </c>
      <c r="F2468" s="133" t="n">
        <v>-12363660.61</v>
      </c>
    </row>
    <row r="2469" customFormat="false" ht="17.25" hidden="false" customHeight="true" outlineLevel="0" collapsed="false">
      <c r="A2469" s="130" t="s">
        <v>120</v>
      </c>
      <c r="B2469" s="131" t="n">
        <v>43200000</v>
      </c>
      <c r="C2469" s="132" t="s">
        <v>37</v>
      </c>
      <c r="D2469" s="133" t="n">
        <v>0</v>
      </c>
      <c r="E2469" s="133" t="n">
        <v>4113921.4</v>
      </c>
      <c r="F2469" s="133" t="n">
        <v>-4113921.4</v>
      </c>
    </row>
    <row r="2470" customFormat="false" ht="17.25" hidden="false" customHeight="true" outlineLevel="0" collapsed="false">
      <c r="A2470" s="130" t="s">
        <v>120</v>
      </c>
      <c r="B2470" s="131" t="n">
        <v>43300000</v>
      </c>
      <c r="C2470" s="132" t="s">
        <v>38</v>
      </c>
      <c r="D2470" s="133" t="n">
        <v>0</v>
      </c>
      <c r="E2470" s="133" t="n">
        <v>705145.9</v>
      </c>
      <c r="F2470" s="133" t="n">
        <v>-705145.9</v>
      </c>
    </row>
    <row r="2471" customFormat="false" ht="17.25" hidden="false" customHeight="true" outlineLevel="0" collapsed="false">
      <c r="A2471" s="130" t="s">
        <v>120</v>
      </c>
      <c r="B2471" s="131" t="n">
        <v>43400000</v>
      </c>
      <c r="C2471" s="132" t="s">
        <v>39</v>
      </c>
      <c r="D2471" s="133" t="n">
        <v>0</v>
      </c>
      <c r="E2471" s="133" t="n">
        <v>150000</v>
      </c>
      <c r="F2471" s="133" t="n">
        <v>-150000</v>
      </c>
    </row>
    <row r="2472" customFormat="false" ht="17.25" hidden="false" customHeight="true" outlineLevel="0" collapsed="false">
      <c r="A2472" s="130" t="s">
        <v>120</v>
      </c>
      <c r="B2472" s="131" t="n">
        <v>43860000</v>
      </c>
      <c r="C2472" s="132" t="s">
        <v>276</v>
      </c>
      <c r="D2472" s="133" t="n">
        <v>7032688.77</v>
      </c>
      <c r="E2472" s="133" t="n">
        <v>0</v>
      </c>
      <c r="F2472" s="133" t="n">
        <v>7032688.77</v>
      </c>
    </row>
    <row r="2473" customFormat="false" ht="17.25" hidden="false" customHeight="true" outlineLevel="0" collapsed="false">
      <c r="A2473" s="130" t="s">
        <v>120</v>
      </c>
      <c r="B2473" s="131" t="n">
        <v>44100000</v>
      </c>
      <c r="C2473" s="132" t="s">
        <v>40</v>
      </c>
      <c r="D2473" s="133" t="n">
        <v>0</v>
      </c>
      <c r="E2473" s="133" t="n">
        <v>11144166.58</v>
      </c>
      <c r="F2473" s="133" t="n">
        <v>-11144166.58</v>
      </c>
    </row>
    <row r="2474" customFormat="false" ht="17.25" hidden="false" customHeight="true" outlineLevel="0" collapsed="false">
      <c r="A2474" s="130" t="s">
        <v>120</v>
      </c>
      <c r="B2474" s="131" t="n">
        <v>44300000</v>
      </c>
      <c r="C2474" s="132" t="s">
        <v>279</v>
      </c>
      <c r="D2474" s="133" t="n">
        <v>34440900.77</v>
      </c>
      <c r="E2474" s="133" t="n">
        <v>0</v>
      </c>
      <c r="F2474" s="133" t="n">
        <v>34440900.77</v>
      </c>
    </row>
    <row r="2475" customFormat="false" ht="17.25" hidden="false" customHeight="true" outlineLevel="0" collapsed="false">
      <c r="A2475" s="130" t="s">
        <v>120</v>
      </c>
      <c r="B2475" s="131" t="n">
        <v>44311000</v>
      </c>
      <c r="C2475" s="132" t="s">
        <v>1929</v>
      </c>
      <c r="D2475" s="133" t="n">
        <v>36904315</v>
      </c>
      <c r="E2475" s="133" t="n">
        <v>0</v>
      </c>
      <c r="F2475" s="133" t="n">
        <v>36904315</v>
      </c>
    </row>
    <row r="2476" customFormat="false" ht="17.25" hidden="false" customHeight="true" outlineLevel="0" collapsed="false">
      <c r="A2476" s="130" t="s">
        <v>120</v>
      </c>
      <c r="B2476" s="131" t="n">
        <v>44400000</v>
      </c>
      <c r="C2476" s="132" t="s">
        <v>281</v>
      </c>
      <c r="D2476" s="133" t="n">
        <v>0</v>
      </c>
      <c r="E2476" s="133" t="n">
        <v>3408894.02</v>
      </c>
      <c r="F2476" s="133" t="n">
        <v>-3408894.02</v>
      </c>
    </row>
    <row r="2477" customFormat="false" ht="17.25" hidden="false" customHeight="true" outlineLevel="0" collapsed="false">
      <c r="A2477" s="130" t="s">
        <v>120</v>
      </c>
      <c r="B2477" s="131" t="n">
        <v>44411000</v>
      </c>
      <c r="C2477" s="132" t="s">
        <v>42</v>
      </c>
      <c r="D2477" s="133" t="n">
        <v>0</v>
      </c>
      <c r="E2477" s="133" t="n">
        <v>97402.1</v>
      </c>
      <c r="F2477" s="133" t="n">
        <v>-97402.1</v>
      </c>
    </row>
    <row r="2478" customFormat="false" ht="17.25" hidden="false" customHeight="true" outlineLevel="0" collapsed="false">
      <c r="A2478" s="130" t="s">
        <v>120</v>
      </c>
      <c r="B2478" s="131" t="n">
        <v>44412000</v>
      </c>
      <c r="C2478" s="132" t="s">
        <v>2047</v>
      </c>
      <c r="D2478" s="133" t="n">
        <v>0</v>
      </c>
      <c r="E2478" s="133" t="n">
        <v>18906806.4</v>
      </c>
      <c r="F2478" s="133" t="n">
        <v>-18906806.4</v>
      </c>
    </row>
    <row r="2479" customFormat="false" ht="17.25" hidden="false" customHeight="true" outlineLevel="0" collapsed="false">
      <c r="A2479" s="130" t="s">
        <v>120</v>
      </c>
      <c r="B2479" s="131" t="n">
        <v>44540000</v>
      </c>
      <c r="C2479" s="132" t="s">
        <v>616</v>
      </c>
      <c r="D2479" s="133" t="n">
        <v>50860867.07</v>
      </c>
      <c r="E2479" s="133" t="n">
        <v>0</v>
      </c>
      <c r="F2479" s="133" t="n">
        <v>50860867.07</v>
      </c>
    </row>
    <row r="2480" customFormat="false" ht="17.25" hidden="false" customHeight="true" outlineLevel="0" collapsed="false">
      <c r="A2480" s="130" t="s">
        <v>120</v>
      </c>
      <c r="B2480" s="131" t="n">
        <v>44561000</v>
      </c>
      <c r="C2480" s="132" t="s">
        <v>2457</v>
      </c>
      <c r="D2480" s="133" t="n">
        <v>565630392.38</v>
      </c>
      <c r="E2480" s="133" t="n">
        <v>0</v>
      </c>
      <c r="F2480" s="133" t="n">
        <v>565630392.38</v>
      </c>
    </row>
    <row r="2481" customFormat="false" ht="17.25" hidden="false" customHeight="true" outlineLevel="0" collapsed="false">
      <c r="A2481" s="130" t="s">
        <v>120</v>
      </c>
      <c r="B2481" s="131" t="n">
        <v>44571000</v>
      </c>
      <c r="C2481" s="132" t="s">
        <v>52</v>
      </c>
      <c r="D2481" s="133" t="n">
        <v>0</v>
      </c>
      <c r="E2481" s="133" t="n">
        <v>919406012.91</v>
      </c>
      <c r="F2481" s="133" t="n">
        <v>-919406012.91</v>
      </c>
    </row>
    <row r="2482" customFormat="false" ht="17.25" hidden="false" customHeight="true" outlineLevel="0" collapsed="false">
      <c r="A2482" s="130" t="s">
        <v>120</v>
      </c>
      <c r="B2482" s="131" t="n">
        <v>45500000</v>
      </c>
      <c r="C2482" s="132" t="s">
        <v>625</v>
      </c>
      <c r="D2482" s="133" t="n">
        <v>0</v>
      </c>
      <c r="E2482" s="133" t="n">
        <v>431352</v>
      </c>
      <c r="F2482" s="133" t="n">
        <v>-431352</v>
      </c>
    </row>
    <row r="2483" customFormat="false" ht="17.25" hidden="false" customHeight="true" outlineLevel="0" collapsed="false">
      <c r="A2483" s="130" t="s">
        <v>120</v>
      </c>
      <c r="B2483" s="136" t="n">
        <v>45500001</v>
      </c>
      <c r="C2483" s="132" t="s">
        <v>53</v>
      </c>
      <c r="D2483" s="133" t="n">
        <v>8060000</v>
      </c>
      <c r="E2483" s="133" t="n">
        <v>0</v>
      </c>
      <c r="F2483" s="133" t="n">
        <v>8060000</v>
      </c>
    </row>
    <row r="2484" customFormat="false" ht="17.25" hidden="false" customHeight="true" outlineLevel="0" collapsed="false">
      <c r="A2484" s="130" t="s">
        <v>120</v>
      </c>
      <c r="B2484" s="131" t="n">
        <v>45500009</v>
      </c>
      <c r="C2484" s="132" t="s">
        <v>2955</v>
      </c>
      <c r="D2484" s="133" t="n">
        <v>0</v>
      </c>
      <c r="E2484" s="133" t="n">
        <v>287780000</v>
      </c>
      <c r="F2484" s="133" t="n">
        <v>-287780000</v>
      </c>
    </row>
    <row r="2485" customFormat="false" ht="17.25" hidden="false" customHeight="true" outlineLevel="0" collapsed="false">
      <c r="A2485" s="130" t="s">
        <v>120</v>
      </c>
      <c r="B2485" s="131" t="n">
        <v>45530000</v>
      </c>
      <c r="C2485" s="132" t="s">
        <v>102</v>
      </c>
      <c r="D2485" s="133" t="n">
        <v>9000000</v>
      </c>
      <c r="E2485" s="133" t="n">
        <v>0</v>
      </c>
      <c r="F2485" s="133" t="n">
        <v>9000000</v>
      </c>
    </row>
    <row r="2486" customFormat="false" ht="17.25" hidden="false" customHeight="true" outlineLevel="0" collapsed="false">
      <c r="A2486" s="130" t="s">
        <v>120</v>
      </c>
      <c r="B2486" s="131" t="n">
        <v>46600000</v>
      </c>
      <c r="C2486" s="132" t="s">
        <v>290</v>
      </c>
      <c r="D2486" s="133" t="n">
        <v>423500</v>
      </c>
      <c r="E2486" s="133" t="n">
        <v>0</v>
      </c>
      <c r="F2486" s="133" t="n">
        <v>423500</v>
      </c>
    </row>
    <row r="2487" customFormat="false" ht="17.25" hidden="false" customHeight="true" outlineLevel="0" collapsed="false">
      <c r="A2487" s="130" t="s">
        <v>120</v>
      </c>
      <c r="B2487" s="131" t="n">
        <v>46610000</v>
      </c>
      <c r="C2487" s="132" t="s">
        <v>82</v>
      </c>
      <c r="D2487" s="133" t="n">
        <v>0</v>
      </c>
      <c r="E2487" s="133" t="n">
        <v>415620</v>
      </c>
      <c r="F2487" s="133" t="n">
        <v>-415620</v>
      </c>
    </row>
    <row r="2488" customFormat="false" ht="17.25" hidden="false" customHeight="true" outlineLevel="0" collapsed="false">
      <c r="A2488" s="130" t="s">
        <v>120</v>
      </c>
      <c r="B2488" s="131" t="n">
        <v>46622000</v>
      </c>
      <c r="C2488" s="132" t="s">
        <v>80</v>
      </c>
      <c r="D2488" s="133" t="n">
        <v>0</v>
      </c>
      <c r="E2488" s="133" t="n">
        <v>325792715.79</v>
      </c>
      <c r="F2488" s="133" t="n">
        <v>-325792715.79</v>
      </c>
    </row>
    <row r="2489" customFormat="false" ht="17.25" hidden="false" customHeight="true" outlineLevel="0" collapsed="false">
      <c r="A2489" s="130" t="s">
        <v>120</v>
      </c>
      <c r="B2489" s="131" t="n">
        <v>46634000</v>
      </c>
      <c r="C2489" s="132" t="s">
        <v>85</v>
      </c>
      <c r="D2489" s="133" t="n">
        <v>0</v>
      </c>
      <c r="E2489" s="133" t="n">
        <v>19392346.34</v>
      </c>
      <c r="F2489" s="133" t="n">
        <v>-19392346.34</v>
      </c>
    </row>
    <row r="2490" customFormat="false" ht="17.25" hidden="false" customHeight="true" outlineLevel="0" collapsed="false">
      <c r="A2490" s="130" t="s">
        <v>120</v>
      </c>
      <c r="B2490" s="131" t="n">
        <v>46639000</v>
      </c>
      <c r="C2490" s="132" t="s">
        <v>66</v>
      </c>
      <c r="D2490" s="133" t="n">
        <v>0</v>
      </c>
      <c r="E2490" s="133" t="n">
        <v>1195000</v>
      </c>
      <c r="F2490" s="133" t="n">
        <v>-1195000</v>
      </c>
    </row>
    <row r="2491" customFormat="false" ht="17.25" hidden="false" customHeight="true" outlineLevel="0" collapsed="false">
      <c r="A2491" s="130" t="s">
        <v>120</v>
      </c>
      <c r="B2491" s="131" t="n">
        <v>46700001</v>
      </c>
      <c r="C2491" s="132" t="s">
        <v>642</v>
      </c>
      <c r="D2491" s="133" t="n">
        <v>0</v>
      </c>
      <c r="E2491" s="133" t="n">
        <v>7526838.62</v>
      </c>
      <c r="F2491" s="133" t="n">
        <v>-7526838.62</v>
      </c>
    </row>
    <row r="2492" customFormat="false" ht="17.25" hidden="false" customHeight="true" outlineLevel="0" collapsed="false">
      <c r="A2492" s="130" t="s">
        <v>120</v>
      </c>
      <c r="B2492" s="131" t="n">
        <v>46700012</v>
      </c>
      <c r="C2492" s="132" t="s">
        <v>112</v>
      </c>
      <c r="D2492" s="133" t="n">
        <v>0</v>
      </c>
      <c r="E2492" s="133" t="n">
        <v>836994.24</v>
      </c>
      <c r="F2492" s="133" t="n">
        <v>-836994.24</v>
      </c>
    </row>
    <row r="2493" customFormat="false" ht="17.25" hidden="false" customHeight="true" outlineLevel="0" collapsed="false">
      <c r="A2493" s="130" t="s">
        <v>120</v>
      </c>
      <c r="B2493" s="131" t="n">
        <v>46711000</v>
      </c>
      <c r="C2493" s="132" t="s">
        <v>105</v>
      </c>
      <c r="D2493" s="133" t="n">
        <v>0</v>
      </c>
      <c r="E2493" s="133" t="n">
        <v>22211000.01</v>
      </c>
      <c r="F2493" s="133" t="n">
        <v>-22211000.01</v>
      </c>
    </row>
    <row r="2494" customFormat="false" ht="17.25" hidden="false" customHeight="true" outlineLevel="0" collapsed="false">
      <c r="A2494" s="130" t="s">
        <v>120</v>
      </c>
      <c r="B2494" s="131" t="n">
        <v>46720000</v>
      </c>
      <c r="C2494" s="132" t="s">
        <v>96</v>
      </c>
      <c r="D2494" s="133" t="n">
        <v>0</v>
      </c>
      <c r="E2494" s="133" t="n">
        <v>16045727.26</v>
      </c>
      <c r="F2494" s="133" t="n">
        <v>-16045727.26</v>
      </c>
    </row>
    <row r="2495" customFormat="false" ht="17.25" hidden="false" customHeight="true" outlineLevel="0" collapsed="false">
      <c r="A2495" s="130" t="s">
        <v>120</v>
      </c>
      <c r="B2495" s="131" t="n">
        <v>46720076</v>
      </c>
      <c r="C2495" s="132" t="s">
        <v>120</v>
      </c>
      <c r="D2495" s="133" t="n">
        <v>45023405</v>
      </c>
      <c r="E2495" s="133" t="n">
        <v>0</v>
      </c>
      <c r="F2495" s="133" t="n">
        <v>45023405</v>
      </c>
    </row>
    <row r="2496" customFormat="false" ht="17.25" hidden="false" customHeight="true" outlineLevel="0" collapsed="false">
      <c r="A2496" s="130" t="s">
        <v>120</v>
      </c>
      <c r="B2496" s="131" t="n">
        <v>46720079</v>
      </c>
      <c r="C2496" s="132" t="s">
        <v>116</v>
      </c>
      <c r="D2496" s="133" t="n">
        <v>0</v>
      </c>
      <c r="E2496" s="133" t="n">
        <v>4435704.44</v>
      </c>
      <c r="F2496" s="133" t="n">
        <v>-4435704.44</v>
      </c>
    </row>
    <row r="2497" customFormat="false" ht="17.25" hidden="false" customHeight="true" outlineLevel="0" collapsed="false">
      <c r="A2497" s="130" t="s">
        <v>120</v>
      </c>
      <c r="B2497" s="131" t="n">
        <v>46720081</v>
      </c>
      <c r="C2497" s="132" t="s">
        <v>307</v>
      </c>
      <c r="D2497" s="133" t="n">
        <v>9848177.67</v>
      </c>
      <c r="E2497" s="133" t="n">
        <v>0</v>
      </c>
      <c r="F2497" s="133" t="n">
        <v>9848177.67</v>
      </c>
    </row>
    <row r="2498" customFormat="false" ht="17.25" hidden="false" customHeight="true" outlineLevel="0" collapsed="false">
      <c r="A2498" s="130" t="s">
        <v>120</v>
      </c>
      <c r="B2498" s="131" t="n">
        <v>46720082</v>
      </c>
      <c r="C2498" s="132" t="s">
        <v>103</v>
      </c>
      <c r="D2498" s="133" t="n">
        <v>9000000</v>
      </c>
      <c r="E2498" s="133" t="n">
        <v>0</v>
      </c>
      <c r="F2498" s="133" t="n">
        <v>9000000</v>
      </c>
    </row>
    <row r="2499" customFormat="false" ht="17.25" hidden="false" customHeight="true" outlineLevel="0" collapsed="false">
      <c r="A2499" s="130" t="s">
        <v>120</v>
      </c>
      <c r="B2499" s="131" t="n">
        <v>46720083</v>
      </c>
      <c r="C2499" s="132" t="s">
        <v>126</v>
      </c>
      <c r="D2499" s="133" t="n">
        <v>3951212</v>
      </c>
      <c r="E2499" s="133" t="n">
        <v>0</v>
      </c>
      <c r="F2499" s="133" t="n">
        <v>3951212</v>
      </c>
    </row>
    <row r="2500" customFormat="false" ht="17.25" hidden="false" customHeight="true" outlineLevel="0" collapsed="false">
      <c r="A2500" s="130" t="s">
        <v>120</v>
      </c>
      <c r="B2500" s="131" t="n">
        <v>47100000</v>
      </c>
      <c r="C2500" s="132" t="s">
        <v>131</v>
      </c>
      <c r="D2500" s="133" t="n">
        <v>2178344796.09</v>
      </c>
      <c r="E2500" s="133" t="n">
        <v>0</v>
      </c>
      <c r="F2500" s="133" t="n">
        <v>2178344796.09</v>
      </c>
    </row>
    <row r="2501" customFormat="false" ht="17.25" hidden="false" customHeight="true" outlineLevel="0" collapsed="false">
      <c r="A2501" s="130" t="s">
        <v>120</v>
      </c>
      <c r="B2501" s="131" t="n">
        <v>48600000</v>
      </c>
      <c r="C2501" s="132" t="s">
        <v>132</v>
      </c>
      <c r="D2501" s="133" t="n">
        <v>678203.21</v>
      </c>
      <c r="E2501" s="133" t="n">
        <v>0</v>
      </c>
      <c r="F2501" s="133" t="n">
        <v>678203.21</v>
      </c>
    </row>
    <row r="2502" customFormat="false" ht="17.25" hidden="false" customHeight="true" outlineLevel="0" collapsed="false">
      <c r="A2502" s="130" t="s">
        <v>120</v>
      </c>
      <c r="B2502" s="131" t="n">
        <v>49100000</v>
      </c>
      <c r="C2502" s="132" t="s">
        <v>313</v>
      </c>
      <c r="D2502" s="133" t="n">
        <v>0</v>
      </c>
      <c r="E2502" s="133" t="n">
        <v>300000000</v>
      </c>
      <c r="F2502" s="133" t="n">
        <v>-300000000</v>
      </c>
    </row>
    <row r="2503" customFormat="false" ht="17.25" hidden="false" customHeight="true" outlineLevel="0" collapsed="false">
      <c r="A2503" s="130" t="s">
        <v>120</v>
      </c>
      <c r="B2503" s="131" t="n">
        <v>51110000</v>
      </c>
      <c r="C2503" s="132" t="s">
        <v>314</v>
      </c>
      <c r="D2503" s="133" t="n">
        <v>0.0170000046491623</v>
      </c>
      <c r="E2503" s="133" t="n">
        <v>0</v>
      </c>
      <c r="F2503" s="133" t="n">
        <v>0.0170000046491623</v>
      </c>
    </row>
    <row r="2504" customFormat="false" ht="17.25" hidden="false" customHeight="true" outlineLevel="0" collapsed="false">
      <c r="A2504" s="130" t="s">
        <v>120</v>
      </c>
      <c r="B2504" s="131" t="n">
        <v>51113000</v>
      </c>
      <c r="C2504" s="132" t="s">
        <v>1717</v>
      </c>
      <c r="D2504" s="133" t="n">
        <v>34406890.41</v>
      </c>
      <c r="E2504" s="133" t="n">
        <v>0</v>
      </c>
      <c r="F2504" s="133" t="n">
        <v>34406890.41</v>
      </c>
    </row>
    <row r="2505" customFormat="false" ht="17.25" hidden="false" customHeight="true" outlineLevel="0" collapsed="false">
      <c r="A2505" s="130" t="s">
        <v>120</v>
      </c>
      <c r="B2505" s="131" t="n">
        <v>51130000</v>
      </c>
      <c r="C2505" s="132" t="s">
        <v>371</v>
      </c>
      <c r="D2505" s="133" t="n">
        <v>403200</v>
      </c>
      <c r="E2505" s="133" t="n">
        <v>0</v>
      </c>
      <c r="F2505" s="133" t="n">
        <v>403200</v>
      </c>
    </row>
    <row r="2506" customFormat="false" ht="17.25" hidden="false" customHeight="true" outlineLevel="0" collapsed="false">
      <c r="A2506" s="130" t="s">
        <v>120</v>
      </c>
      <c r="B2506" s="131" t="n">
        <v>51211000</v>
      </c>
      <c r="C2506" s="132" t="s">
        <v>321</v>
      </c>
      <c r="D2506" s="133" t="n">
        <v>0</v>
      </c>
      <c r="E2506" s="133" t="n">
        <v>208320578.75</v>
      </c>
      <c r="F2506" s="133" t="n">
        <v>-208320578.75</v>
      </c>
    </row>
    <row r="2507" customFormat="false" ht="17.25" hidden="false" customHeight="true" outlineLevel="0" collapsed="false">
      <c r="A2507" s="130" t="s">
        <v>120</v>
      </c>
      <c r="B2507" s="131" t="n">
        <v>51212000</v>
      </c>
      <c r="C2507" s="132" t="s">
        <v>2338</v>
      </c>
      <c r="D2507" s="133" t="n">
        <v>0</v>
      </c>
      <c r="E2507" s="133" t="n">
        <v>22262578.66</v>
      </c>
      <c r="F2507" s="133" t="n">
        <v>-22262578.66</v>
      </c>
    </row>
    <row r="2508" customFormat="false" ht="17.25" hidden="false" customHeight="true" outlineLevel="0" collapsed="false">
      <c r="A2508" s="130" t="s">
        <v>120</v>
      </c>
      <c r="B2508" s="131" t="n">
        <v>51241000</v>
      </c>
      <c r="C2508" s="132" t="s">
        <v>133</v>
      </c>
      <c r="D2508" s="133" t="n">
        <v>0</v>
      </c>
      <c r="E2508" s="133" t="n">
        <v>165551563.91</v>
      </c>
      <c r="F2508" s="133" t="n">
        <v>-165551563.91</v>
      </c>
    </row>
    <row r="2509" customFormat="false" ht="17.25" hidden="false" customHeight="true" outlineLevel="0" collapsed="false">
      <c r="A2509" s="130" t="s">
        <v>120</v>
      </c>
      <c r="B2509" s="131" t="n">
        <v>51242000</v>
      </c>
      <c r="C2509" s="132" t="s">
        <v>2052</v>
      </c>
      <c r="D2509" s="133" t="n">
        <v>0</v>
      </c>
      <c r="E2509" s="133" t="n">
        <v>288011.115</v>
      </c>
      <c r="F2509" s="133" t="n">
        <v>-288011.115</v>
      </c>
    </row>
    <row r="2510" customFormat="false" ht="17.25" hidden="false" customHeight="true" outlineLevel="0" collapsed="false">
      <c r="A2510" s="130" t="s">
        <v>120</v>
      </c>
      <c r="B2510" s="131" t="n">
        <v>51250000</v>
      </c>
      <c r="C2510" s="132" t="s">
        <v>2968</v>
      </c>
      <c r="D2510" s="133" t="n">
        <v>5652081.86</v>
      </c>
      <c r="E2510" s="133" t="n">
        <v>0</v>
      </c>
      <c r="F2510" s="133" t="n">
        <v>5652081.86</v>
      </c>
    </row>
    <row r="2511" customFormat="false" ht="17.25" hidden="false" customHeight="true" outlineLevel="0" collapsed="false">
      <c r="A2511" s="130" t="s">
        <v>120</v>
      </c>
      <c r="B2511" s="131" t="n">
        <v>51920000</v>
      </c>
      <c r="C2511" s="132" t="s">
        <v>386</v>
      </c>
      <c r="D2511" s="133" t="n">
        <v>0</v>
      </c>
      <c r="E2511" s="133" t="n">
        <v>1283464909.73</v>
      </c>
      <c r="F2511" s="133" t="n">
        <v>-1283464909.73</v>
      </c>
    </row>
    <row r="2512" customFormat="false" ht="17.25" hidden="false" customHeight="true" outlineLevel="0" collapsed="false">
      <c r="A2512" s="130" t="s">
        <v>120</v>
      </c>
      <c r="B2512" s="131" t="n">
        <v>51950000</v>
      </c>
      <c r="C2512" s="132" t="s">
        <v>1918</v>
      </c>
      <c r="D2512" s="133" t="n">
        <v>0</v>
      </c>
      <c r="E2512" s="133" t="n">
        <v>189018423.1</v>
      </c>
      <c r="F2512" s="133" t="n">
        <v>-189018423.1</v>
      </c>
    </row>
    <row r="2513" customFormat="false" ht="17.25" hidden="false" customHeight="true" outlineLevel="0" collapsed="false">
      <c r="A2513" s="130" t="s">
        <v>120</v>
      </c>
      <c r="B2513" s="131" t="n">
        <v>51960000</v>
      </c>
      <c r="C2513" s="132" t="s">
        <v>390</v>
      </c>
      <c r="D2513" s="133" t="n">
        <v>0</v>
      </c>
      <c r="E2513" s="133" t="n">
        <v>435000000</v>
      </c>
      <c r="F2513" s="133" t="n">
        <v>-435000000</v>
      </c>
    </row>
    <row r="2514" customFormat="false" ht="17.25" hidden="false" customHeight="true" outlineLevel="0" collapsed="false">
      <c r="A2514" s="130" t="s">
        <v>120</v>
      </c>
      <c r="B2514" s="131" t="n">
        <v>53100000</v>
      </c>
      <c r="C2514" s="132" t="s">
        <v>2741</v>
      </c>
      <c r="D2514" s="133" t="n">
        <v>21382758.163</v>
      </c>
      <c r="E2514" s="133" t="n">
        <v>0</v>
      </c>
      <c r="F2514" s="133" t="n">
        <v>21382758.163</v>
      </c>
    </row>
    <row r="2515" customFormat="false" ht="17.25" hidden="false" customHeight="true" outlineLevel="0" collapsed="false">
      <c r="A2515" s="130" t="s">
        <v>120</v>
      </c>
      <c r="B2515" s="131" t="n">
        <v>53120000</v>
      </c>
      <c r="C2515" s="132" t="s">
        <v>1956</v>
      </c>
      <c r="D2515" s="133" t="n">
        <v>0</v>
      </c>
      <c r="E2515" s="133" t="n">
        <v>5000</v>
      </c>
      <c r="F2515" s="133" t="n">
        <v>-5000</v>
      </c>
    </row>
    <row r="2516" customFormat="false" ht="17.25" hidden="false" customHeight="true" outlineLevel="0" collapsed="false">
      <c r="A2516" s="130" t="s">
        <v>120</v>
      </c>
      <c r="B2516" s="131" t="n">
        <v>53150000</v>
      </c>
      <c r="C2516" s="132" t="s">
        <v>1958</v>
      </c>
      <c r="D2516" s="133" t="n">
        <v>0</v>
      </c>
      <c r="E2516" s="133" t="n">
        <v>181470441.84</v>
      </c>
      <c r="F2516" s="133" t="n">
        <v>-181470441.84</v>
      </c>
    </row>
    <row r="2517" customFormat="false" ht="17.25" hidden="false" customHeight="true" outlineLevel="0" collapsed="false">
      <c r="A2517" s="130" t="s">
        <v>120</v>
      </c>
      <c r="B2517" s="131" t="n">
        <v>53200000</v>
      </c>
      <c r="C2517" s="132" t="s">
        <v>136</v>
      </c>
      <c r="D2517" s="133" t="n">
        <v>175718500</v>
      </c>
      <c r="E2517" s="133" t="n">
        <v>0</v>
      </c>
      <c r="F2517" s="133" t="n">
        <v>175718500</v>
      </c>
    </row>
    <row r="2518" customFormat="false" ht="17.25" hidden="false" customHeight="true" outlineLevel="0" collapsed="false">
      <c r="A2518" s="130" t="s">
        <v>120</v>
      </c>
      <c r="B2518" s="131" t="n">
        <v>60200000</v>
      </c>
      <c r="C2518" s="132" t="s">
        <v>341</v>
      </c>
      <c r="D2518" s="133" t="n">
        <v>15597296.58</v>
      </c>
      <c r="E2518" s="133" t="n">
        <v>0</v>
      </c>
      <c r="F2518" s="133" t="n">
        <v>15597296.58</v>
      </c>
    </row>
    <row r="2519" customFormat="false" ht="17.25" hidden="false" customHeight="true" outlineLevel="0" collapsed="false">
      <c r="A2519" s="130" t="s">
        <v>120</v>
      </c>
      <c r="B2519" s="131" t="n">
        <v>60204000</v>
      </c>
      <c r="C2519" s="132" t="s">
        <v>1961</v>
      </c>
      <c r="D2519" s="133" t="n">
        <v>101400</v>
      </c>
      <c r="E2519" s="133" t="n">
        <v>0</v>
      </c>
      <c r="F2519" s="133" t="n">
        <v>101400</v>
      </c>
    </row>
    <row r="2520" customFormat="false" ht="17.25" hidden="false" customHeight="true" outlineLevel="0" collapsed="false">
      <c r="A2520" s="130" t="s">
        <v>120</v>
      </c>
      <c r="B2520" s="131" t="n">
        <v>60260000</v>
      </c>
      <c r="C2520" s="132" t="s">
        <v>1967</v>
      </c>
      <c r="D2520" s="133" t="n">
        <v>1544781.24</v>
      </c>
      <c r="E2520" s="133" t="n">
        <v>0</v>
      </c>
      <c r="F2520" s="133" t="n">
        <v>1544781.24</v>
      </c>
    </row>
    <row r="2521" customFormat="false" ht="17.25" hidden="false" customHeight="true" outlineLevel="0" collapsed="false">
      <c r="A2521" s="130" t="s">
        <v>120</v>
      </c>
      <c r="B2521" s="131" t="n">
        <v>60305000</v>
      </c>
      <c r="C2521" s="132" t="s">
        <v>352</v>
      </c>
      <c r="D2521" s="133" t="n">
        <v>541808116.3</v>
      </c>
      <c r="E2521" s="133" t="n">
        <v>0</v>
      </c>
      <c r="F2521" s="133" t="n">
        <v>541808116.3</v>
      </c>
    </row>
    <row r="2522" customFormat="false" ht="17.25" hidden="false" customHeight="true" outlineLevel="0" collapsed="false">
      <c r="A2522" s="130" t="s">
        <v>120</v>
      </c>
      <c r="B2522" s="131" t="n">
        <v>60307000</v>
      </c>
      <c r="C2522" s="132" t="s">
        <v>706</v>
      </c>
      <c r="D2522" s="133" t="n">
        <v>872437397.42</v>
      </c>
      <c r="E2522" s="133" t="n">
        <v>0</v>
      </c>
      <c r="F2522" s="133" t="n">
        <v>872437397.42</v>
      </c>
    </row>
    <row r="2523" customFormat="false" ht="17.25" hidden="false" customHeight="true" outlineLevel="0" collapsed="false">
      <c r="A2523" s="130" t="s">
        <v>120</v>
      </c>
      <c r="B2523" s="131" t="n">
        <v>60500000</v>
      </c>
      <c r="C2523" s="132" t="s">
        <v>1390</v>
      </c>
      <c r="D2523" s="133" t="n">
        <v>13260311.64</v>
      </c>
      <c r="E2523" s="133" t="n">
        <v>0</v>
      </c>
      <c r="F2523" s="133" t="n">
        <v>13260311.64</v>
      </c>
    </row>
    <row r="2524" customFormat="false" ht="17.25" hidden="false" customHeight="true" outlineLevel="0" collapsed="false">
      <c r="A2524" s="130" t="s">
        <v>120</v>
      </c>
      <c r="B2524" s="131" t="n">
        <v>60600000</v>
      </c>
      <c r="C2524" s="132" t="s">
        <v>354</v>
      </c>
      <c r="D2524" s="133" t="n">
        <v>176970448.05</v>
      </c>
      <c r="E2524" s="133" t="n">
        <v>0</v>
      </c>
      <c r="F2524" s="133" t="n">
        <v>176970448.05</v>
      </c>
    </row>
    <row r="2525" customFormat="false" ht="17.25" hidden="false" customHeight="true" outlineLevel="0" collapsed="false">
      <c r="A2525" s="130" t="s">
        <v>120</v>
      </c>
      <c r="B2525" s="131" t="n">
        <v>60610000</v>
      </c>
      <c r="C2525" s="132" t="s">
        <v>420</v>
      </c>
      <c r="D2525" s="133" t="n">
        <v>474000</v>
      </c>
      <c r="E2525" s="133" t="n">
        <v>0</v>
      </c>
      <c r="F2525" s="133" t="n">
        <v>474000</v>
      </c>
    </row>
    <row r="2526" customFormat="false" ht="17.25" hidden="false" customHeight="true" outlineLevel="0" collapsed="false">
      <c r="A2526" s="130" t="s">
        <v>120</v>
      </c>
      <c r="B2526" s="131" t="n">
        <v>60620000</v>
      </c>
      <c r="C2526" s="132" t="s">
        <v>356</v>
      </c>
      <c r="D2526" s="133" t="n">
        <v>15628430.21</v>
      </c>
      <c r="E2526" s="133" t="n">
        <v>0</v>
      </c>
      <c r="F2526" s="133" t="n">
        <v>15628430.21</v>
      </c>
    </row>
    <row r="2527" customFormat="false" ht="17.25" hidden="false" customHeight="true" outlineLevel="0" collapsed="false">
      <c r="A2527" s="130" t="s">
        <v>120</v>
      </c>
      <c r="B2527" s="131" t="n">
        <v>60621000</v>
      </c>
      <c r="C2527" s="132" t="s">
        <v>357</v>
      </c>
      <c r="D2527" s="133" t="n">
        <v>272500</v>
      </c>
      <c r="E2527" s="133" t="n">
        <v>0</v>
      </c>
      <c r="F2527" s="133" t="n">
        <v>272500</v>
      </c>
    </row>
    <row r="2528" customFormat="false" ht="17.25" hidden="false" customHeight="true" outlineLevel="0" collapsed="false">
      <c r="A2528" s="130" t="s">
        <v>120</v>
      </c>
      <c r="B2528" s="131" t="n">
        <v>60700000</v>
      </c>
      <c r="C2528" s="132" t="s">
        <v>367</v>
      </c>
      <c r="D2528" s="133" t="n">
        <v>292933087.0518</v>
      </c>
      <c r="E2528" s="133" t="n">
        <v>0</v>
      </c>
      <c r="F2528" s="133" t="n">
        <v>292933087.0518</v>
      </c>
    </row>
    <row r="2529" customFormat="false" ht="17.25" hidden="false" customHeight="true" outlineLevel="0" collapsed="false">
      <c r="A2529" s="130" t="s">
        <v>120</v>
      </c>
      <c r="B2529" s="131" t="n">
        <v>60712000</v>
      </c>
      <c r="C2529" s="132" t="s">
        <v>1976</v>
      </c>
      <c r="D2529" s="133" t="n">
        <v>19000036</v>
      </c>
      <c r="E2529" s="133" t="n">
        <v>0</v>
      </c>
      <c r="F2529" s="133" t="n">
        <v>19000036</v>
      </c>
    </row>
    <row r="2530" customFormat="false" ht="17.25" hidden="false" customHeight="true" outlineLevel="0" collapsed="false">
      <c r="A2530" s="130" t="s">
        <v>120</v>
      </c>
      <c r="B2530" s="131" t="n">
        <v>60720000</v>
      </c>
      <c r="C2530" s="132" t="s">
        <v>711</v>
      </c>
      <c r="D2530" s="133" t="n">
        <v>22375931.3</v>
      </c>
      <c r="E2530" s="133" t="n">
        <v>0</v>
      </c>
      <c r="F2530" s="133" t="n">
        <v>22375931.3</v>
      </c>
    </row>
    <row r="2531" customFormat="false" ht="17.25" hidden="false" customHeight="true" outlineLevel="0" collapsed="false">
      <c r="A2531" s="130" t="s">
        <v>120</v>
      </c>
      <c r="B2531" s="131" t="n">
        <v>60800000</v>
      </c>
      <c r="C2531" s="132" t="s">
        <v>368</v>
      </c>
      <c r="D2531" s="133" t="n">
        <v>806536236.71</v>
      </c>
      <c r="E2531" s="133" t="n">
        <v>0</v>
      </c>
      <c r="F2531" s="133" t="n">
        <v>806536236.71</v>
      </c>
    </row>
    <row r="2532" customFormat="false" ht="17.25" hidden="false" customHeight="true" outlineLevel="0" collapsed="false">
      <c r="A2532" s="130" t="s">
        <v>120</v>
      </c>
      <c r="B2532" s="131" t="n">
        <v>60809000</v>
      </c>
      <c r="C2532" s="132" t="s">
        <v>713</v>
      </c>
      <c r="D2532" s="133" t="n">
        <v>180000</v>
      </c>
      <c r="E2532" s="133" t="n">
        <v>0</v>
      </c>
      <c r="F2532" s="133" t="n">
        <v>180000</v>
      </c>
    </row>
    <row r="2533" customFormat="false" ht="17.25" hidden="false" customHeight="true" outlineLevel="0" collapsed="false">
      <c r="A2533" s="130" t="s">
        <v>120</v>
      </c>
      <c r="B2533" s="131" t="n">
        <v>60810000</v>
      </c>
      <c r="C2533" s="132" t="s">
        <v>381</v>
      </c>
      <c r="D2533" s="133" t="n">
        <v>17985142</v>
      </c>
      <c r="E2533" s="133" t="n">
        <v>0</v>
      </c>
      <c r="F2533" s="133" t="n">
        <v>17985142</v>
      </c>
    </row>
    <row r="2534" customFormat="false" ht="17.25" hidden="false" customHeight="true" outlineLevel="0" collapsed="false">
      <c r="A2534" s="130" t="s">
        <v>120</v>
      </c>
      <c r="B2534" s="131" t="n">
        <v>60820000</v>
      </c>
      <c r="C2534" s="132" t="s">
        <v>1983</v>
      </c>
      <c r="D2534" s="133" t="n">
        <v>7525009</v>
      </c>
      <c r="E2534" s="133" t="n">
        <v>0</v>
      </c>
      <c r="F2534" s="133" t="n">
        <v>7525009</v>
      </c>
    </row>
    <row r="2535" customFormat="false" ht="17.25" hidden="false" customHeight="true" outlineLevel="0" collapsed="false">
      <c r="A2535" s="130" t="s">
        <v>120</v>
      </c>
      <c r="B2535" s="131" t="n">
        <v>60840000</v>
      </c>
      <c r="C2535" s="132" t="s">
        <v>1984</v>
      </c>
      <c r="D2535" s="133" t="n">
        <v>2019769.92</v>
      </c>
      <c r="E2535" s="133" t="n">
        <v>0</v>
      </c>
      <c r="F2535" s="133" t="n">
        <v>2019769.92</v>
      </c>
    </row>
    <row r="2536" customFormat="false" ht="17.25" hidden="false" customHeight="true" outlineLevel="0" collapsed="false">
      <c r="A2536" s="130" t="s">
        <v>120</v>
      </c>
      <c r="B2536" s="131" t="n">
        <v>60850000</v>
      </c>
      <c r="C2536" s="132" t="s">
        <v>1985</v>
      </c>
      <c r="D2536" s="133" t="n">
        <v>25697165.93</v>
      </c>
      <c r="E2536" s="133" t="n">
        <v>0</v>
      </c>
      <c r="F2536" s="133" t="n">
        <v>25697165.93</v>
      </c>
    </row>
    <row r="2537" customFormat="false" ht="17.25" hidden="false" customHeight="true" outlineLevel="0" collapsed="false">
      <c r="A2537" s="130" t="s">
        <v>120</v>
      </c>
      <c r="B2537" s="131" t="n">
        <v>60900000</v>
      </c>
      <c r="C2537" s="132" t="s">
        <v>449</v>
      </c>
      <c r="D2537" s="133" t="n">
        <v>0</v>
      </c>
      <c r="E2537" s="133" t="n">
        <v>1870600</v>
      </c>
      <c r="F2537" s="133" t="n">
        <v>-1870600</v>
      </c>
    </row>
    <row r="2538" customFormat="false" ht="17.25" hidden="false" customHeight="true" outlineLevel="0" collapsed="false">
      <c r="A2538" s="130" t="s">
        <v>120</v>
      </c>
      <c r="B2538" s="131" t="n">
        <v>61300000</v>
      </c>
      <c r="C2538" s="132" t="s">
        <v>717</v>
      </c>
      <c r="D2538" s="133" t="n">
        <v>167162863.31</v>
      </c>
      <c r="E2538" s="133" t="n">
        <v>0</v>
      </c>
      <c r="F2538" s="133" t="n">
        <v>167162863.31</v>
      </c>
    </row>
    <row r="2539" customFormat="false" ht="17.25" hidden="false" customHeight="true" outlineLevel="0" collapsed="false">
      <c r="A2539" s="130" t="s">
        <v>120</v>
      </c>
      <c r="B2539" s="131" t="n">
        <v>61500000</v>
      </c>
      <c r="C2539" s="132" t="s">
        <v>387</v>
      </c>
      <c r="D2539" s="133" t="n">
        <v>20558511.24</v>
      </c>
      <c r="E2539" s="133" t="n">
        <v>0</v>
      </c>
      <c r="F2539" s="133" t="n">
        <v>20558511.24</v>
      </c>
    </row>
    <row r="2540" customFormat="false" ht="17.25" hidden="false" customHeight="true" outlineLevel="0" collapsed="false">
      <c r="A2540" s="130" t="s">
        <v>120</v>
      </c>
      <c r="B2540" s="131" t="n">
        <v>61520000</v>
      </c>
      <c r="C2540" s="132" t="s">
        <v>1096</v>
      </c>
      <c r="D2540" s="133" t="n">
        <v>87500</v>
      </c>
      <c r="E2540" s="133" t="n">
        <v>0</v>
      </c>
      <c r="F2540" s="133" t="n">
        <v>87500</v>
      </c>
    </row>
    <row r="2541" customFormat="false" ht="17.25" hidden="false" customHeight="true" outlineLevel="0" collapsed="false">
      <c r="A2541" s="130" t="s">
        <v>120</v>
      </c>
      <c r="B2541" s="131" t="n">
        <v>61530000</v>
      </c>
      <c r="C2541" s="132" t="s">
        <v>1992</v>
      </c>
      <c r="D2541" s="133" t="n">
        <v>648866.67</v>
      </c>
      <c r="E2541" s="133" t="n">
        <v>0</v>
      </c>
      <c r="F2541" s="133" t="n">
        <v>648866.67</v>
      </c>
    </row>
    <row r="2542" customFormat="false" ht="17.25" hidden="false" customHeight="true" outlineLevel="0" collapsed="false">
      <c r="A2542" s="130" t="s">
        <v>120</v>
      </c>
      <c r="B2542" s="131" t="n">
        <v>61540000</v>
      </c>
      <c r="C2542" s="132" t="s">
        <v>1993</v>
      </c>
      <c r="D2542" s="133" t="n">
        <v>1481441.95</v>
      </c>
      <c r="E2542" s="133" t="n">
        <v>0</v>
      </c>
      <c r="F2542" s="133" t="n">
        <v>1481441.95</v>
      </c>
    </row>
    <row r="2543" customFormat="false" ht="17.25" hidden="false" customHeight="true" outlineLevel="0" collapsed="false">
      <c r="A2543" s="130" t="s">
        <v>120</v>
      </c>
      <c r="B2543" s="131" t="n">
        <v>61541000</v>
      </c>
      <c r="C2543" s="132" t="s">
        <v>1994</v>
      </c>
      <c r="D2543" s="133" t="n">
        <v>10422000</v>
      </c>
      <c r="E2543" s="133" t="n">
        <v>0</v>
      </c>
      <c r="F2543" s="133" t="n">
        <v>10422000</v>
      </c>
    </row>
    <row r="2544" customFormat="false" ht="17.25" hidden="false" customHeight="true" outlineLevel="0" collapsed="false">
      <c r="A2544" s="130" t="s">
        <v>120</v>
      </c>
      <c r="B2544" s="131" t="n">
        <v>61550000</v>
      </c>
      <c r="C2544" s="132" t="s">
        <v>1995</v>
      </c>
      <c r="D2544" s="133" t="n">
        <v>760000</v>
      </c>
      <c r="E2544" s="133" t="n">
        <v>0</v>
      </c>
      <c r="F2544" s="133" t="n">
        <v>760000</v>
      </c>
    </row>
    <row r="2545" customFormat="false" ht="17.25" hidden="false" customHeight="true" outlineLevel="0" collapsed="false">
      <c r="A2545" s="130" t="s">
        <v>120</v>
      </c>
      <c r="B2545" s="131" t="n">
        <v>61560000</v>
      </c>
      <c r="C2545" s="132" t="s">
        <v>1996</v>
      </c>
      <c r="D2545" s="133" t="n">
        <v>672000</v>
      </c>
      <c r="E2545" s="133" t="n">
        <v>0</v>
      </c>
      <c r="F2545" s="133" t="n">
        <v>672000</v>
      </c>
    </row>
    <row r="2546" customFormat="false" ht="17.25" hidden="false" customHeight="true" outlineLevel="0" collapsed="false">
      <c r="A2546" s="130" t="s">
        <v>120</v>
      </c>
      <c r="B2546" s="131" t="n">
        <v>61600000</v>
      </c>
      <c r="C2546" s="132" t="s">
        <v>395</v>
      </c>
      <c r="D2546" s="133" t="n">
        <v>13375460.03</v>
      </c>
      <c r="E2546" s="133" t="n">
        <v>0</v>
      </c>
      <c r="F2546" s="133" t="n">
        <v>13375460.03</v>
      </c>
    </row>
    <row r="2547" customFormat="false" ht="17.25" hidden="false" customHeight="true" outlineLevel="0" collapsed="false">
      <c r="A2547" s="130" t="s">
        <v>120</v>
      </c>
      <c r="B2547" s="131" t="n">
        <v>61603000</v>
      </c>
      <c r="C2547" s="132" t="s">
        <v>1291</v>
      </c>
      <c r="D2547" s="133" t="n">
        <v>946077.24</v>
      </c>
      <c r="E2547" s="133" t="n">
        <v>0</v>
      </c>
      <c r="F2547" s="133" t="n">
        <v>946077.24</v>
      </c>
    </row>
    <row r="2548" customFormat="false" ht="17.25" hidden="false" customHeight="true" outlineLevel="0" collapsed="false">
      <c r="A2548" s="130" t="s">
        <v>120</v>
      </c>
      <c r="B2548" s="131" t="n">
        <v>61620000</v>
      </c>
      <c r="C2548" s="132" t="s">
        <v>1997</v>
      </c>
      <c r="D2548" s="133" t="n">
        <v>496673.66</v>
      </c>
      <c r="E2548" s="133" t="n">
        <v>0</v>
      </c>
      <c r="F2548" s="133" t="n">
        <v>496673.66</v>
      </c>
    </row>
    <row r="2549" customFormat="false" ht="17.25" hidden="false" customHeight="true" outlineLevel="0" collapsed="false">
      <c r="A2549" s="130" t="s">
        <v>120</v>
      </c>
      <c r="B2549" s="131" t="n">
        <v>61800000</v>
      </c>
      <c r="C2549" s="132" t="s">
        <v>158</v>
      </c>
      <c r="D2549" s="133" t="n">
        <v>2776705</v>
      </c>
      <c r="E2549" s="133" t="n">
        <v>0</v>
      </c>
      <c r="F2549" s="133" t="n">
        <v>2776705</v>
      </c>
    </row>
    <row r="2550" customFormat="false" ht="17.25" hidden="false" customHeight="true" outlineLevel="0" collapsed="false">
      <c r="A2550" s="130" t="s">
        <v>120</v>
      </c>
      <c r="B2550" s="131" t="n">
        <v>61810000</v>
      </c>
      <c r="C2550" s="132" t="s">
        <v>1998</v>
      </c>
      <c r="D2550" s="133" t="n">
        <v>46300</v>
      </c>
      <c r="E2550" s="133" t="n">
        <v>0</v>
      </c>
      <c r="F2550" s="133" t="n">
        <v>46300</v>
      </c>
    </row>
    <row r="2551" customFormat="false" ht="17.25" hidden="false" customHeight="true" outlineLevel="0" collapsed="false">
      <c r="A2551" s="130" t="s">
        <v>120</v>
      </c>
      <c r="B2551" s="131" t="n">
        <v>61820000</v>
      </c>
      <c r="C2551" s="132" t="s">
        <v>1999</v>
      </c>
      <c r="D2551" s="133" t="n">
        <v>6241130</v>
      </c>
      <c r="E2551" s="133" t="n">
        <v>0</v>
      </c>
      <c r="F2551" s="133" t="n">
        <v>6241130</v>
      </c>
    </row>
    <row r="2552" customFormat="false" ht="17.25" hidden="false" customHeight="true" outlineLevel="0" collapsed="false">
      <c r="A2552" s="130" t="s">
        <v>120</v>
      </c>
      <c r="B2552" s="131" t="n">
        <v>61830000</v>
      </c>
      <c r="C2552" s="132" t="s">
        <v>2000</v>
      </c>
      <c r="D2552" s="133" t="n">
        <v>176400</v>
      </c>
      <c r="E2552" s="133" t="n">
        <v>0</v>
      </c>
      <c r="F2552" s="133" t="n">
        <v>176400</v>
      </c>
    </row>
    <row r="2553" customFormat="false" ht="17.25" hidden="false" customHeight="true" outlineLevel="0" collapsed="false">
      <c r="A2553" s="130" t="s">
        <v>120</v>
      </c>
      <c r="B2553" s="131" t="n">
        <v>62100000</v>
      </c>
      <c r="C2553" s="132" t="s">
        <v>400</v>
      </c>
      <c r="D2553" s="133" t="n">
        <v>23571850</v>
      </c>
      <c r="E2553" s="133" t="n">
        <v>0</v>
      </c>
      <c r="F2553" s="133" t="n">
        <v>23571850</v>
      </c>
    </row>
    <row r="2554" customFormat="false" ht="17.25" hidden="false" customHeight="true" outlineLevel="0" collapsed="false">
      <c r="A2554" s="130" t="s">
        <v>120</v>
      </c>
      <c r="B2554" s="131" t="n">
        <v>62200000</v>
      </c>
      <c r="C2554" s="132" t="s">
        <v>403</v>
      </c>
      <c r="D2554" s="133" t="n">
        <v>46104670</v>
      </c>
      <c r="E2554" s="133" t="n">
        <v>0</v>
      </c>
      <c r="F2554" s="133" t="n">
        <v>46104670</v>
      </c>
    </row>
    <row r="2555" customFormat="false" ht="17.25" hidden="false" customHeight="true" outlineLevel="0" collapsed="false">
      <c r="A2555" s="130" t="s">
        <v>120</v>
      </c>
      <c r="B2555" s="131" t="n">
        <v>62300000</v>
      </c>
      <c r="C2555" s="132" t="s">
        <v>165</v>
      </c>
      <c r="D2555" s="133" t="n">
        <v>38080772.5</v>
      </c>
      <c r="E2555" s="133" t="n">
        <v>0</v>
      </c>
      <c r="F2555" s="133" t="n">
        <v>38080772.5</v>
      </c>
    </row>
    <row r="2556" customFormat="false" ht="17.25" hidden="false" customHeight="true" outlineLevel="0" collapsed="false">
      <c r="A2556" s="130" t="s">
        <v>120</v>
      </c>
      <c r="B2556" s="131" t="n">
        <v>62302000</v>
      </c>
      <c r="C2556" s="132" t="s">
        <v>494</v>
      </c>
      <c r="D2556" s="133" t="n">
        <v>2653882</v>
      </c>
      <c r="E2556" s="133" t="n">
        <v>0</v>
      </c>
      <c r="F2556" s="133" t="n">
        <v>2653882</v>
      </c>
    </row>
    <row r="2557" customFormat="false" ht="17.25" hidden="false" customHeight="true" outlineLevel="0" collapsed="false">
      <c r="A2557" s="130" t="s">
        <v>120</v>
      </c>
      <c r="B2557" s="131" t="n">
        <v>62308000</v>
      </c>
      <c r="C2557" s="132" t="s">
        <v>1877</v>
      </c>
      <c r="D2557" s="133" t="n">
        <v>160000</v>
      </c>
      <c r="E2557" s="133" t="n">
        <v>0</v>
      </c>
      <c r="F2557" s="133" t="n">
        <v>160000</v>
      </c>
    </row>
    <row r="2558" customFormat="false" ht="17.25" hidden="false" customHeight="true" outlineLevel="0" collapsed="false">
      <c r="A2558" s="130" t="s">
        <v>120</v>
      </c>
      <c r="B2558" s="131" t="n">
        <v>62334000</v>
      </c>
      <c r="C2558" s="132" t="s">
        <v>2007</v>
      </c>
      <c r="D2558" s="133" t="n">
        <v>3000000</v>
      </c>
      <c r="E2558" s="133" t="n">
        <v>0</v>
      </c>
      <c r="F2558" s="133" t="n">
        <v>3000000</v>
      </c>
    </row>
    <row r="2559" customFormat="false" ht="17.25" hidden="false" customHeight="true" outlineLevel="0" collapsed="false">
      <c r="A2559" s="130" t="s">
        <v>120</v>
      </c>
      <c r="B2559" s="131" t="n">
        <v>62360000</v>
      </c>
      <c r="C2559" s="132" t="s">
        <v>2008</v>
      </c>
      <c r="D2559" s="133" t="n">
        <v>3548000</v>
      </c>
      <c r="E2559" s="133" t="n">
        <v>0</v>
      </c>
      <c r="F2559" s="133" t="n">
        <v>3548000</v>
      </c>
    </row>
    <row r="2560" customFormat="false" ht="17.25" hidden="false" customHeight="true" outlineLevel="0" collapsed="false">
      <c r="A2560" s="130" t="s">
        <v>120</v>
      </c>
      <c r="B2560" s="131" t="n">
        <v>62401000</v>
      </c>
      <c r="C2560" s="132" t="s">
        <v>411</v>
      </c>
      <c r="D2560" s="133" t="n">
        <v>56547300</v>
      </c>
      <c r="E2560" s="133" t="n">
        <v>0</v>
      </c>
      <c r="F2560" s="133" t="n">
        <v>56547300</v>
      </c>
    </row>
    <row r="2561" customFormat="false" ht="17.25" hidden="false" customHeight="true" outlineLevel="0" collapsed="false">
      <c r="A2561" s="130" t="s">
        <v>120</v>
      </c>
      <c r="B2561" s="131" t="n">
        <v>62450000</v>
      </c>
      <c r="C2561" s="132" t="s">
        <v>2011</v>
      </c>
      <c r="D2561" s="133" t="n">
        <v>65000</v>
      </c>
      <c r="E2561" s="133" t="n">
        <v>0</v>
      </c>
      <c r="F2561" s="133" t="n">
        <v>65000</v>
      </c>
    </row>
    <row r="2562" customFormat="false" ht="17.25" hidden="false" customHeight="true" outlineLevel="0" collapsed="false">
      <c r="A2562" s="130" t="s">
        <v>120</v>
      </c>
      <c r="B2562" s="131" t="n">
        <v>62460000</v>
      </c>
      <c r="C2562" s="132" t="s">
        <v>2012</v>
      </c>
      <c r="D2562" s="133" t="n">
        <v>1419669.51</v>
      </c>
      <c r="E2562" s="133" t="n">
        <v>0</v>
      </c>
      <c r="F2562" s="133" t="n">
        <v>1419669.51</v>
      </c>
    </row>
    <row r="2563" customFormat="false" ht="17.25" hidden="false" customHeight="true" outlineLevel="0" collapsed="false">
      <c r="A2563" s="130" t="s">
        <v>120</v>
      </c>
      <c r="B2563" s="131" t="n">
        <v>62470000</v>
      </c>
      <c r="C2563" s="132" t="s">
        <v>2013</v>
      </c>
      <c r="D2563" s="133" t="n">
        <v>50000</v>
      </c>
      <c r="E2563" s="133" t="n">
        <v>0</v>
      </c>
      <c r="F2563" s="133" t="n">
        <v>50000</v>
      </c>
    </row>
    <row r="2564" customFormat="false" ht="17.25" hidden="false" customHeight="true" outlineLevel="0" collapsed="false">
      <c r="A2564" s="130" t="s">
        <v>120</v>
      </c>
      <c r="B2564" s="131" t="n">
        <v>62501000</v>
      </c>
      <c r="C2564" s="132" t="s">
        <v>169</v>
      </c>
      <c r="D2564" s="133" t="n">
        <v>36861051.73</v>
      </c>
      <c r="E2564" s="133" t="n">
        <v>0</v>
      </c>
      <c r="F2564" s="133" t="n">
        <v>36861051.73</v>
      </c>
    </row>
    <row r="2565" customFormat="false" ht="17.25" hidden="false" customHeight="true" outlineLevel="0" collapsed="false">
      <c r="A2565" s="130" t="s">
        <v>120</v>
      </c>
      <c r="B2565" s="131" t="n">
        <v>62600000</v>
      </c>
      <c r="C2565" s="132" t="s">
        <v>2016</v>
      </c>
      <c r="D2565" s="133" t="n">
        <v>34700</v>
      </c>
      <c r="E2565" s="133" t="n">
        <v>0</v>
      </c>
      <c r="F2565" s="133" t="n">
        <v>34700</v>
      </c>
    </row>
    <row r="2566" customFormat="false" ht="17.25" hidden="false" customHeight="true" outlineLevel="0" collapsed="false">
      <c r="A2566" s="130" t="s">
        <v>120</v>
      </c>
      <c r="B2566" s="131" t="n">
        <v>62601000</v>
      </c>
      <c r="C2566" s="132" t="s">
        <v>418</v>
      </c>
      <c r="D2566" s="133" t="n">
        <v>53717875.94</v>
      </c>
      <c r="E2566" s="133" t="n">
        <v>0</v>
      </c>
      <c r="F2566" s="133" t="n">
        <v>53717875.94</v>
      </c>
    </row>
    <row r="2567" customFormat="false" ht="17.25" hidden="false" customHeight="true" outlineLevel="0" collapsed="false">
      <c r="A2567" s="130" t="s">
        <v>120</v>
      </c>
      <c r="B2567" s="131" t="n">
        <v>62631000</v>
      </c>
      <c r="C2567" s="132" t="s">
        <v>2018</v>
      </c>
      <c r="D2567" s="133" t="n">
        <v>18000000</v>
      </c>
      <c r="E2567" s="133" t="n">
        <v>0</v>
      </c>
      <c r="F2567" s="133" t="n">
        <v>18000000</v>
      </c>
    </row>
    <row r="2568" customFormat="false" ht="17.25" hidden="false" customHeight="true" outlineLevel="0" collapsed="false">
      <c r="A2568" s="130" t="s">
        <v>120</v>
      </c>
      <c r="B2568" s="131" t="n">
        <v>62701000</v>
      </c>
      <c r="C2568" s="132" t="s">
        <v>181</v>
      </c>
      <c r="D2568" s="133" t="n">
        <v>57107849.998</v>
      </c>
      <c r="E2568" s="133" t="n">
        <v>0</v>
      </c>
      <c r="F2568" s="133" t="n">
        <v>57107849.998</v>
      </c>
    </row>
    <row r="2569" customFormat="false" ht="17.25" hidden="false" customHeight="true" outlineLevel="0" collapsed="false">
      <c r="A2569" s="130" t="s">
        <v>120</v>
      </c>
      <c r="B2569" s="131" t="n">
        <v>63320000</v>
      </c>
      <c r="C2569" s="132" t="s">
        <v>2022</v>
      </c>
      <c r="D2569" s="133" t="n">
        <v>100000</v>
      </c>
      <c r="E2569" s="133" t="n">
        <v>0</v>
      </c>
      <c r="F2569" s="133" t="n">
        <v>100000</v>
      </c>
    </row>
    <row r="2570" customFormat="false" ht="17.25" hidden="false" customHeight="true" outlineLevel="0" collapsed="false">
      <c r="A2570" s="130" t="s">
        <v>120</v>
      </c>
      <c r="B2570" s="131" t="n">
        <v>63330000</v>
      </c>
      <c r="C2570" s="132" t="s">
        <v>2023</v>
      </c>
      <c r="D2570" s="133" t="n">
        <v>699700</v>
      </c>
      <c r="E2570" s="133" t="n">
        <v>0</v>
      </c>
      <c r="F2570" s="133" t="n">
        <v>699700</v>
      </c>
    </row>
    <row r="2571" customFormat="false" ht="17.25" hidden="false" customHeight="true" outlineLevel="0" collapsed="false">
      <c r="A2571" s="130" t="s">
        <v>120</v>
      </c>
      <c r="B2571" s="131" t="n">
        <v>63500000</v>
      </c>
      <c r="C2571" s="132" t="s">
        <v>189</v>
      </c>
      <c r="D2571" s="133" t="n">
        <v>41703</v>
      </c>
      <c r="E2571" s="133" t="n">
        <v>0</v>
      </c>
      <c r="F2571" s="133" t="n">
        <v>41703</v>
      </c>
    </row>
    <row r="2572" customFormat="false" ht="17.25" hidden="false" customHeight="true" outlineLevel="0" collapsed="false">
      <c r="A2572" s="130" t="s">
        <v>120</v>
      </c>
      <c r="B2572" s="131" t="n">
        <v>63503000</v>
      </c>
      <c r="C2572" s="132" t="s">
        <v>187</v>
      </c>
      <c r="D2572" s="133" t="n">
        <v>102547</v>
      </c>
      <c r="E2572" s="133" t="n">
        <v>0</v>
      </c>
      <c r="F2572" s="133" t="n">
        <v>102547</v>
      </c>
    </row>
    <row r="2573" customFormat="false" ht="17.25" hidden="false" customHeight="true" outlineLevel="0" collapsed="false">
      <c r="A2573" s="130" t="s">
        <v>120</v>
      </c>
      <c r="B2573" s="131" t="n">
        <v>63504000</v>
      </c>
      <c r="C2573" s="132" t="s">
        <v>450</v>
      </c>
      <c r="D2573" s="133" t="n">
        <v>20401025.81</v>
      </c>
      <c r="E2573" s="133" t="n">
        <v>0</v>
      </c>
      <c r="F2573" s="133" t="n">
        <v>20401025.81</v>
      </c>
    </row>
    <row r="2574" customFormat="false" ht="17.25" hidden="false" customHeight="true" outlineLevel="0" collapsed="false">
      <c r="A2574" s="130" t="s">
        <v>120</v>
      </c>
      <c r="B2574" s="131" t="n">
        <v>63507000</v>
      </c>
      <c r="C2574" s="132" t="s">
        <v>453</v>
      </c>
      <c r="D2574" s="133" t="n">
        <v>3692132.54</v>
      </c>
      <c r="E2574" s="133" t="n">
        <v>0</v>
      </c>
      <c r="F2574" s="133" t="n">
        <v>3692132.54</v>
      </c>
    </row>
    <row r="2575" customFormat="false" ht="17.25" hidden="false" customHeight="true" outlineLevel="0" collapsed="false">
      <c r="A2575" s="130" t="s">
        <v>120</v>
      </c>
      <c r="B2575" s="131" t="n">
        <v>63820000</v>
      </c>
      <c r="C2575" s="132" t="s">
        <v>2026</v>
      </c>
      <c r="D2575" s="133" t="n">
        <v>1500</v>
      </c>
      <c r="E2575" s="133" t="n">
        <v>0</v>
      </c>
      <c r="F2575" s="133" t="n">
        <v>1500</v>
      </c>
    </row>
    <row r="2576" customFormat="false" ht="17.25" hidden="false" customHeight="true" outlineLevel="0" collapsed="false">
      <c r="A2576" s="130" t="s">
        <v>120</v>
      </c>
      <c r="B2576" s="131" t="n">
        <v>63840000</v>
      </c>
      <c r="C2576" s="132" t="s">
        <v>2027</v>
      </c>
      <c r="D2576" s="133" t="n">
        <v>55500</v>
      </c>
      <c r="E2576" s="133" t="n">
        <v>0</v>
      </c>
      <c r="F2576" s="133" t="n">
        <v>55500</v>
      </c>
    </row>
    <row r="2577" customFormat="false" ht="17.25" hidden="false" customHeight="true" outlineLevel="0" collapsed="false">
      <c r="A2577" s="130" t="s">
        <v>120</v>
      </c>
      <c r="B2577" s="131" t="n">
        <v>63880000</v>
      </c>
      <c r="C2577" s="132" t="s">
        <v>2028</v>
      </c>
      <c r="D2577" s="133" t="n">
        <v>24876400</v>
      </c>
      <c r="E2577" s="133" t="n">
        <v>0</v>
      </c>
      <c r="F2577" s="133" t="n">
        <v>24876400</v>
      </c>
    </row>
    <row r="2578" customFormat="false" ht="17.25" hidden="false" customHeight="true" outlineLevel="0" collapsed="false">
      <c r="A2578" s="130" t="s">
        <v>120</v>
      </c>
      <c r="B2578" s="131" t="n">
        <v>64101000</v>
      </c>
      <c r="C2578" s="132" t="s">
        <v>190</v>
      </c>
      <c r="D2578" s="133" t="n">
        <v>863724603.71</v>
      </c>
      <c r="E2578" s="133" t="n">
        <v>0</v>
      </c>
      <c r="F2578" s="133" t="n">
        <v>863724603.71</v>
      </c>
    </row>
    <row r="2579" customFormat="false" ht="17.25" hidden="false" customHeight="true" outlineLevel="0" collapsed="false">
      <c r="A2579" s="130" t="s">
        <v>120</v>
      </c>
      <c r="B2579" s="131" t="n">
        <v>64501000</v>
      </c>
      <c r="C2579" s="132" t="s">
        <v>461</v>
      </c>
      <c r="D2579" s="133" t="n">
        <v>47052877.57</v>
      </c>
      <c r="E2579" s="133" t="n">
        <v>0</v>
      </c>
      <c r="F2579" s="133" t="n">
        <v>47052877.57</v>
      </c>
    </row>
    <row r="2580" customFormat="false" ht="17.25" hidden="false" customHeight="true" outlineLevel="0" collapsed="false">
      <c r="A2580" s="130" t="s">
        <v>120</v>
      </c>
      <c r="B2580" s="131" t="n">
        <v>64700000</v>
      </c>
      <c r="C2580" s="132" t="s">
        <v>197</v>
      </c>
      <c r="D2580" s="133" t="n">
        <v>491990.67</v>
      </c>
      <c r="E2580" s="133" t="n">
        <v>0</v>
      </c>
      <c r="F2580" s="133" t="n">
        <v>491990.67</v>
      </c>
    </row>
    <row r="2581" customFormat="false" ht="17.25" hidden="false" customHeight="true" outlineLevel="0" collapsed="false">
      <c r="A2581" s="130" t="s">
        <v>120</v>
      </c>
      <c r="B2581" s="131" t="n">
        <v>64801000</v>
      </c>
      <c r="C2581" s="132" t="s">
        <v>534</v>
      </c>
      <c r="D2581" s="133" t="n">
        <v>0</v>
      </c>
      <c r="E2581" s="133" t="n">
        <v>216559</v>
      </c>
      <c r="F2581" s="133" t="n">
        <v>-216559</v>
      </c>
    </row>
    <row r="2582" customFormat="false" ht="17.25" hidden="false" customHeight="true" outlineLevel="0" collapsed="false">
      <c r="A2582" s="130" t="s">
        <v>120</v>
      </c>
      <c r="B2582" s="131" t="n">
        <v>64808100</v>
      </c>
      <c r="C2582" s="132" t="s">
        <v>1367</v>
      </c>
      <c r="D2582" s="133" t="n">
        <v>857500</v>
      </c>
      <c r="E2582" s="133" t="n">
        <v>0</v>
      </c>
      <c r="F2582" s="133" t="n">
        <v>857500</v>
      </c>
    </row>
    <row r="2583" customFormat="false" ht="17.25" hidden="false" customHeight="true" outlineLevel="0" collapsed="false">
      <c r="A2583" s="130" t="s">
        <v>120</v>
      </c>
      <c r="B2583" s="131" t="n">
        <v>65100000</v>
      </c>
      <c r="C2583" s="132" t="s">
        <v>202</v>
      </c>
      <c r="D2583" s="133" t="n">
        <v>398769</v>
      </c>
      <c r="E2583" s="133" t="n">
        <v>0</v>
      </c>
      <c r="F2583" s="133" t="n">
        <v>398769</v>
      </c>
    </row>
    <row r="2584" customFormat="false" ht="17.25" hidden="false" customHeight="true" outlineLevel="0" collapsed="false">
      <c r="A2584" s="130" t="s">
        <v>120</v>
      </c>
      <c r="B2584" s="131" t="n">
        <v>65601000</v>
      </c>
      <c r="C2584" s="132" t="s">
        <v>539</v>
      </c>
      <c r="D2584" s="133" t="n">
        <v>49006</v>
      </c>
      <c r="E2584" s="133" t="n">
        <v>0</v>
      </c>
      <c r="F2584" s="133" t="n">
        <v>49006</v>
      </c>
    </row>
    <row r="2585" customFormat="false" ht="17.25" hidden="false" customHeight="true" outlineLevel="0" collapsed="false">
      <c r="A2585" s="130" t="s">
        <v>120</v>
      </c>
      <c r="B2585" s="131" t="n">
        <v>65620000</v>
      </c>
      <c r="C2585" s="132" t="s">
        <v>539</v>
      </c>
      <c r="D2585" s="133" t="n">
        <v>200000</v>
      </c>
      <c r="E2585" s="133" t="n">
        <v>0</v>
      </c>
      <c r="F2585" s="133" t="n">
        <v>200000</v>
      </c>
    </row>
    <row r="2586" customFormat="false" ht="17.25" hidden="false" customHeight="true" outlineLevel="0" collapsed="false">
      <c r="A2586" s="130" t="s">
        <v>120</v>
      </c>
      <c r="B2586" s="131" t="n">
        <v>65800000</v>
      </c>
      <c r="C2586" s="132" t="s">
        <v>475</v>
      </c>
      <c r="D2586" s="133" t="n">
        <v>24080232.099</v>
      </c>
      <c r="E2586" s="133" t="n">
        <v>0</v>
      </c>
      <c r="F2586" s="133" t="n">
        <v>24080232.099</v>
      </c>
    </row>
    <row r="2587" customFormat="false" ht="17.25" hidden="false" customHeight="true" outlineLevel="0" collapsed="false">
      <c r="A2587" s="130" t="s">
        <v>120</v>
      </c>
      <c r="B2587" s="131" t="n">
        <v>66100000</v>
      </c>
      <c r="C2587" s="132" t="s">
        <v>478</v>
      </c>
      <c r="D2587" s="133" t="n">
        <v>201635608.195</v>
      </c>
      <c r="E2587" s="133" t="n">
        <v>0</v>
      </c>
      <c r="F2587" s="133" t="n">
        <v>201635608.195</v>
      </c>
    </row>
    <row r="2588" customFormat="false" ht="17.25" hidden="false" customHeight="true" outlineLevel="0" collapsed="false">
      <c r="A2588" s="130" t="s">
        <v>120</v>
      </c>
      <c r="B2588" s="131" t="n">
        <v>66200000</v>
      </c>
      <c r="C2588" s="132" t="s">
        <v>2030</v>
      </c>
      <c r="D2588" s="133" t="n">
        <v>8498597.15</v>
      </c>
      <c r="E2588" s="133" t="n">
        <v>0</v>
      </c>
      <c r="F2588" s="133" t="n">
        <v>8498597.15</v>
      </c>
    </row>
    <row r="2589" customFormat="false" ht="17.25" hidden="false" customHeight="true" outlineLevel="0" collapsed="false">
      <c r="A2589" s="130" t="s">
        <v>120</v>
      </c>
      <c r="B2589" s="131" t="n">
        <v>66600000</v>
      </c>
      <c r="C2589" s="132" t="s">
        <v>206</v>
      </c>
      <c r="D2589" s="133" t="n">
        <v>11128285.084</v>
      </c>
      <c r="E2589" s="133" t="n">
        <v>0</v>
      </c>
      <c r="F2589" s="133" t="n">
        <v>11128285.084</v>
      </c>
    </row>
    <row r="2590" customFormat="false" ht="17.25" hidden="false" customHeight="true" outlineLevel="0" collapsed="false">
      <c r="A2590" s="130" t="s">
        <v>120</v>
      </c>
      <c r="B2590" s="131" t="n">
        <v>68111000</v>
      </c>
      <c r="C2590" s="132" t="s">
        <v>487</v>
      </c>
      <c r="D2590" s="133" t="n">
        <v>398293.5</v>
      </c>
      <c r="E2590" s="133" t="n">
        <v>0</v>
      </c>
      <c r="F2590" s="133" t="n">
        <v>398293.5</v>
      </c>
    </row>
    <row r="2591" customFormat="false" ht="17.25" hidden="false" customHeight="true" outlineLevel="0" collapsed="false">
      <c r="A2591" s="130" t="s">
        <v>120</v>
      </c>
      <c r="B2591" s="131" t="n">
        <v>68112000</v>
      </c>
      <c r="C2591" s="132" t="s">
        <v>489</v>
      </c>
      <c r="D2591" s="133" t="n">
        <v>351071738</v>
      </c>
      <c r="E2591" s="133" t="n">
        <v>0</v>
      </c>
      <c r="F2591" s="133" t="n">
        <v>351071738</v>
      </c>
    </row>
    <row r="2592" customFormat="false" ht="17.25" hidden="false" customHeight="true" outlineLevel="0" collapsed="false">
      <c r="A2592" s="130" t="s">
        <v>120</v>
      </c>
      <c r="B2592" s="131" t="n">
        <v>69800000</v>
      </c>
      <c r="C2592" s="132" t="s">
        <v>491</v>
      </c>
      <c r="D2592" s="133" t="n">
        <v>21992222.31</v>
      </c>
      <c r="E2592" s="133" t="n">
        <v>0</v>
      </c>
      <c r="F2592" s="133" t="n">
        <v>21992222.31</v>
      </c>
    </row>
    <row r="2593" customFormat="false" ht="17.25" hidden="false" customHeight="true" outlineLevel="0" collapsed="false">
      <c r="A2593" s="130" t="s">
        <v>120</v>
      </c>
      <c r="B2593" s="131" t="n">
        <v>70600000</v>
      </c>
      <c r="C2593" s="132" t="s">
        <v>499</v>
      </c>
      <c r="D2593" s="133" t="n">
        <v>0</v>
      </c>
      <c r="E2593" s="133" t="n">
        <v>219103867.061</v>
      </c>
      <c r="F2593" s="133" t="n">
        <v>-219103867.061</v>
      </c>
    </row>
    <row r="2594" customFormat="false" ht="17.25" hidden="false" customHeight="true" outlineLevel="0" collapsed="false">
      <c r="A2594" s="130" t="s">
        <v>120</v>
      </c>
      <c r="B2594" s="131" t="n">
        <v>70710000</v>
      </c>
      <c r="C2594" s="132" t="s">
        <v>550</v>
      </c>
      <c r="D2594" s="133" t="n">
        <v>0</v>
      </c>
      <c r="E2594" s="133" t="n">
        <v>2376656319.741</v>
      </c>
      <c r="F2594" s="133" t="n">
        <v>-2376656319.741</v>
      </c>
    </row>
    <row r="2595" customFormat="false" ht="17.25" hidden="false" customHeight="true" outlineLevel="0" collapsed="false">
      <c r="A2595" s="130" t="s">
        <v>120</v>
      </c>
      <c r="B2595" s="131" t="n">
        <v>70750000</v>
      </c>
      <c r="C2595" s="132" t="s">
        <v>2035</v>
      </c>
      <c r="D2595" s="133" t="n">
        <v>0</v>
      </c>
      <c r="E2595" s="133" t="n">
        <v>1773409274.75</v>
      </c>
      <c r="F2595" s="133" t="n">
        <v>-1773409274.75</v>
      </c>
    </row>
    <row r="2596" customFormat="false" ht="17.25" hidden="false" customHeight="true" outlineLevel="0" collapsed="false">
      <c r="A2596" s="130" t="s">
        <v>120</v>
      </c>
      <c r="B2596" s="131" t="n">
        <v>70800000</v>
      </c>
      <c r="C2596" s="132" t="s">
        <v>500</v>
      </c>
      <c r="D2596" s="133" t="n">
        <v>0</v>
      </c>
      <c r="E2596" s="133" t="n">
        <v>9275000</v>
      </c>
      <c r="F2596" s="133" t="n">
        <v>-9275000</v>
      </c>
    </row>
    <row r="2597" customFormat="false" ht="17.25" hidden="false" customHeight="true" outlineLevel="0" collapsed="false">
      <c r="A2597" s="130" t="s">
        <v>120</v>
      </c>
      <c r="B2597" s="131" t="n">
        <v>75800000</v>
      </c>
      <c r="C2597" s="132" t="s">
        <v>211</v>
      </c>
      <c r="D2597" s="133" t="n">
        <v>0</v>
      </c>
      <c r="E2597" s="133" t="n">
        <v>278972538.45</v>
      </c>
      <c r="F2597" s="133" t="n">
        <v>-278972538.45</v>
      </c>
    </row>
    <row r="2598" customFormat="false" ht="17.25" hidden="false" customHeight="true" outlineLevel="0" collapsed="false">
      <c r="A2598" s="130" t="s">
        <v>120</v>
      </c>
      <c r="B2598" s="131" t="n">
        <v>76500000</v>
      </c>
      <c r="C2598" s="132" t="s">
        <v>505</v>
      </c>
      <c r="D2598" s="133" t="n">
        <v>0</v>
      </c>
      <c r="E2598" s="133" t="n">
        <v>111519.08</v>
      </c>
      <c r="F2598" s="133" t="n">
        <v>-111519.08</v>
      </c>
    </row>
    <row r="2599" customFormat="false" ht="17.25" hidden="false" customHeight="true" outlineLevel="0" collapsed="false">
      <c r="A2599" s="130" t="s">
        <v>120</v>
      </c>
      <c r="B2599" s="131" t="n">
        <v>76600000</v>
      </c>
      <c r="C2599" s="132" t="s">
        <v>213</v>
      </c>
      <c r="D2599" s="133" t="n">
        <v>0</v>
      </c>
      <c r="E2599" s="133" t="n">
        <v>3399206.82</v>
      </c>
      <c r="F2599" s="133" t="n">
        <v>-3399206.82</v>
      </c>
    </row>
    <row r="2600" customFormat="false" ht="17.25" hidden="false" customHeight="true" outlineLevel="0" collapsed="false">
      <c r="A2600" s="130" t="s">
        <v>120</v>
      </c>
      <c r="B2600" s="131" t="n">
        <v>76880000</v>
      </c>
      <c r="C2600" s="132" t="s">
        <v>553</v>
      </c>
      <c r="D2600" s="133" t="n">
        <v>0</v>
      </c>
      <c r="E2600" s="133" t="n">
        <v>52.37</v>
      </c>
      <c r="F2600" s="133" t="n">
        <v>-52.37</v>
      </c>
    </row>
    <row r="2601" customFormat="false" ht="17.25" hidden="false" customHeight="true" outlineLevel="0" collapsed="false">
      <c r="A2601" s="130" t="s">
        <v>103</v>
      </c>
      <c r="B2601" s="131" t="n">
        <v>10100000</v>
      </c>
      <c r="C2601" s="132" t="s">
        <v>1</v>
      </c>
      <c r="D2601" s="133" t="n">
        <v>0</v>
      </c>
      <c r="E2601" s="133" t="n">
        <v>2000000</v>
      </c>
      <c r="F2601" s="133" t="n">
        <v>-2000000</v>
      </c>
    </row>
    <row r="2602" customFormat="false" ht="17.25" hidden="false" customHeight="true" outlineLevel="0" collapsed="false">
      <c r="A2602" s="130" t="s">
        <v>103</v>
      </c>
      <c r="B2602" s="131" t="n">
        <v>12800000</v>
      </c>
      <c r="C2602" s="132" t="s">
        <v>1341</v>
      </c>
      <c r="D2602" s="133" t="n">
        <v>0</v>
      </c>
      <c r="E2602" s="133" t="n">
        <v>8563899</v>
      </c>
      <c r="F2602" s="133" t="n">
        <v>-8563899</v>
      </c>
    </row>
    <row r="2603" customFormat="false" ht="17.25" hidden="false" customHeight="true" outlineLevel="0" collapsed="false">
      <c r="A2603" s="130" t="s">
        <v>103</v>
      </c>
      <c r="B2603" s="131" t="n">
        <v>12900000</v>
      </c>
      <c r="C2603" s="132" t="s">
        <v>4</v>
      </c>
      <c r="D2603" s="133" t="n">
        <v>191266177.6</v>
      </c>
      <c r="E2603" s="133" t="n">
        <v>0</v>
      </c>
      <c r="F2603" s="133" t="n">
        <v>191266177.6</v>
      </c>
    </row>
    <row r="2604" customFormat="false" ht="17.25" hidden="false" customHeight="true" outlineLevel="0" collapsed="false">
      <c r="A2604" s="130" t="s">
        <v>103</v>
      </c>
      <c r="B2604" s="131" t="n">
        <v>21500000</v>
      </c>
      <c r="C2604" s="132" t="s">
        <v>227</v>
      </c>
      <c r="D2604" s="133" t="n">
        <v>6873600</v>
      </c>
      <c r="E2604" s="133" t="n">
        <v>0</v>
      </c>
      <c r="F2604" s="133" t="n">
        <v>6873600</v>
      </c>
    </row>
    <row r="2605" customFormat="false" ht="17.25" hidden="false" customHeight="true" outlineLevel="0" collapsed="false">
      <c r="A2605" s="130" t="s">
        <v>103</v>
      </c>
      <c r="B2605" s="131" t="n">
        <v>21820000</v>
      </c>
      <c r="C2605" s="132" t="s">
        <v>10</v>
      </c>
      <c r="D2605" s="133" t="n">
        <v>4411156.05</v>
      </c>
      <c r="E2605" s="133" t="n">
        <v>0</v>
      </c>
      <c r="F2605" s="133" t="n">
        <v>4411156.05</v>
      </c>
    </row>
    <row r="2606" customFormat="false" ht="17.25" hidden="false" customHeight="true" outlineLevel="0" collapsed="false">
      <c r="A2606" s="130" t="s">
        <v>103</v>
      </c>
      <c r="B2606" s="131" t="n">
        <v>21870000</v>
      </c>
      <c r="C2606" s="132" t="s">
        <v>573</v>
      </c>
      <c r="D2606" s="133" t="n">
        <v>10202490</v>
      </c>
      <c r="E2606" s="133" t="n">
        <v>0</v>
      </c>
      <c r="F2606" s="133" t="n">
        <v>10202490</v>
      </c>
    </row>
    <row r="2607" customFormat="false" ht="17.25" hidden="false" customHeight="true" outlineLevel="0" collapsed="false">
      <c r="A2607" s="130" t="s">
        <v>103</v>
      </c>
      <c r="B2607" s="131" t="n">
        <v>21840000</v>
      </c>
      <c r="C2607" s="132" t="s">
        <v>12</v>
      </c>
      <c r="D2607" s="133" t="n">
        <v>5722960</v>
      </c>
      <c r="E2607" s="133" t="n">
        <v>0</v>
      </c>
      <c r="F2607" s="133" t="n">
        <v>5722960</v>
      </c>
    </row>
    <row r="2608" customFormat="false" ht="17.25" hidden="false" customHeight="true" outlineLevel="0" collapsed="false">
      <c r="A2608" s="130" t="s">
        <v>103</v>
      </c>
      <c r="B2608" s="131" t="n">
        <v>21810000</v>
      </c>
      <c r="C2608" s="132" t="s">
        <v>1691</v>
      </c>
      <c r="D2608" s="133" t="n">
        <v>4192625</v>
      </c>
      <c r="E2608" s="133" t="n">
        <v>0</v>
      </c>
      <c r="F2608" s="133" t="n">
        <v>4192625</v>
      </c>
    </row>
    <row r="2609" customFormat="false" ht="17.25" hidden="false" customHeight="true" outlineLevel="0" collapsed="false">
      <c r="A2609" s="130" t="s">
        <v>103</v>
      </c>
      <c r="B2609" s="131" t="n">
        <v>27500000</v>
      </c>
      <c r="C2609" s="132" t="s">
        <v>14</v>
      </c>
      <c r="D2609" s="133" t="n">
        <v>23519329.13</v>
      </c>
      <c r="E2609" s="133" t="n">
        <v>0</v>
      </c>
      <c r="F2609" s="133" t="n">
        <v>23519329.13</v>
      </c>
    </row>
    <row r="2610" customFormat="false" ht="17.25" hidden="false" customHeight="true" outlineLevel="0" collapsed="false">
      <c r="A2610" s="130" t="s">
        <v>103</v>
      </c>
      <c r="B2610" s="131" t="n">
        <v>28130000</v>
      </c>
      <c r="C2610" s="132" t="s">
        <v>242</v>
      </c>
      <c r="D2610" s="133" t="n">
        <v>0</v>
      </c>
      <c r="E2610" s="133" t="n">
        <v>1334439.23</v>
      </c>
      <c r="F2610" s="133" t="n">
        <v>-1334439.23</v>
      </c>
    </row>
    <row r="2611" customFormat="false" ht="17.25" hidden="false" customHeight="true" outlineLevel="0" collapsed="false">
      <c r="A2611" s="130" t="s">
        <v>103</v>
      </c>
      <c r="B2611" s="131" t="n">
        <v>28150000</v>
      </c>
      <c r="C2611" s="132" t="s">
        <v>243</v>
      </c>
      <c r="D2611" s="133" t="n">
        <v>0</v>
      </c>
      <c r="E2611" s="133" t="n">
        <v>3982622.96</v>
      </c>
      <c r="F2611" s="133" t="n">
        <v>-3982622.96</v>
      </c>
    </row>
    <row r="2612" customFormat="false" ht="17.25" hidden="false" customHeight="true" outlineLevel="0" collapsed="false">
      <c r="A2612" s="130" t="s">
        <v>103</v>
      </c>
      <c r="B2612" s="131" t="n">
        <v>28181000</v>
      </c>
      <c r="C2612" s="132" t="s">
        <v>3026</v>
      </c>
      <c r="D2612" s="133" t="n">
        <v>0</v>
      </c>
      <c r="E2612" s="133" t="n">
        <v>628893.75</v>
      </c>
      <c r="F2612" s="133" t="n">
        <v>-628893.75</v>
      </c>
    </row>
    <row r="2613" customFormat="false" ht="17.25" hidden="false" customHeight="true" outlineLevel="0" collapsed="false">
      <c r="A2613" s="130" t="s">
        <v>103</v>
      </c>
      <c r="B2613" s="131" t="n">
        <v>28182000</v>
      </c>
      <c r="C2613" s="132" t="s">
        <v>17</v>
      </c>
      <c r="D2613" s="133" t="n">
        <v>0</v>
      </c>
      <c r="E2613" s="133" t="n">
        <v>1823278.0175</v>
      </c>
      <c r="F2613" s="133" t="n">
        <v>-1823278.0175</v>
      </c>
    </row>
    <row r="2614" customFormat="false" ht="17.25" hidden="false" customHeight="true" outlineLevel="0" collapsed="false">
      <c r="A2614" s="130" t="s">
        <v>103</v>
      </c>
      <c r="B2614" s="131" t="n">
        <v>28184000</v>
      </c>
      <c r="C2614" s="132" t="s">
        <v>19</v>
      </c>
      <c r="D2614" s="133" t="n">
        <v>0</v>
      </c>
      <c r="E2614" s="133" t="n">
        <v>3389292.66666667</v>
      </c>
      <c r="F2614" s="133" t="n">
        <v>-3389292.66666667</v>
      </c>
    </row>
    <row r="2615" customFormat="false" ht="17.25" hidden="false" customHeight="true" outlineLevel="0" collapsed="false">
      <c r="A2615" s="130" t="s">
        <v>103</v>
      </c>
      <c r="B2615" s="131" t="n">
        <v>28187000</v>
      </c>
      <c r="C2615" s="132" t="s">
        <v>587</v>
      </c>
      <c r="D2615" s="133" t="n">
        <v>0</v>
      </c>
      <c r="E2615" s="133" t="n">
        <v>3876946.5</v>
      </c>
      <c r="F2615" s="133" t="n">
        <v>-3876946.5</v>
      </c>
    </row>
    <row r="2616" customFormat="false" ht="17.25" hidden="false" customHeight="true" outlineLevel="0" collapsed="false">
      <c r="A2616" s="130" t="s">
        <v>115</v>
      </c>
      <c r="B2616" s="131" t="n">
        <v>37100000</v>
      </c>
      <c r="C2616" s="132" t="s">
        <v>593</v>
      </c>
      <c r="D2616" s="133" t="n">
        <v>9800002252.76</v>
      </c>
      <c r="E2616" s="133" t="n">
        <v>0</v>
      </c>
      <c r="F2616" s="133" t="n">
        <v>9800002252.76</v>
      </c>
    </row>
    <row r="2617" customFormat="false" ht="17.25" hidden="false" customHeight="true" outlineLevel="0" collapsed="false">
      <c r="A2617" s="130" t="s">
        <v>103</v>
      </c>
      <c r="B2617" s="131" t="n">
        <v>40110000</v>
      </c>
      <c r="C2617" s="132" t="s">
        <v>21</v>
      </c>
      <c r="D2617" s="133" t="n">
        <v>0</v>
      </c>
      <c r="E2617" s="133" t="n">
        <v>843589990.450001</v>
      </c>
      <c r="F2617" s="133" t="n">
        <v>-843589990.450001</v>
      </c>
    </row>
    <row r="2618" customFormat="false" ht="17.25" hidden="false" customHeight="true" outlineLevel="0" collapsed="false">
      <c r="A2618" s="130" t="s">
        <v>103</v>
      </c>
      <c r="B2618" s="131" t="n">
        <v>40120000</v>
      </c>
      <c r="C2618" s="132" t="s">
        <v>23</v>
      </c>
      <c r="D2618" s="133" t="n">
        <v>0</v>
      </c>
      <c r="E2618" s="133" t="n">
        <v>2253863016.78</v>
      </c>
      <c r="F2618" s="133" t="n">
        <v>-2253863016.78</v>
      </c>
    </row>
    <row r="2619" customFormat="false" ht="17.25" hidden="false" customHeight="true" outlineLevel="0" collapsed="false">
      <c r="A2619" s="130" t="s">
        <v>103</v>
      </c>
      <c r="B2619" s="131" t="n">
        <v>40340000</v>
      </c>
      <c r="C2619" s="132" t="s">
        <v>25</v>
      </c>
      <c r="D2619" s="133" t="n">
        <v>0</v>
      </c>
      <c r="E2619" s="133" t="n">
        <v>49847320.74</v>
      </c>
      <c r="F2619" s="133" t="n">
        <v>-49847320.74</v>
      </c>
    </row>
    <row r="2620" customFormat="false" ht="17.25" hidden="false" customHeight="true" outlineLevel="0" collapsed="false">
      <c r="A2620" s="130" t="s">
        <v>103</v>
      </c>
      <c r="B2620" s="131" t="n">
        <v>40400000</v>
      </c>
      <c r="C2620" s="132" t="s">
        <v>257</v>
      </c>
      <c r="D2620" s="133" t="n">
        <v>0</v>
      </c>
      <c r="E2620" s="133" t="n">
        <v>1440000</v>
      </c>
      <c r="F2620" s="133" t="n">
        <v>-1440000</v>
      </c>
    </row>
    <row r="2621" customFormat="false" ht="17.25" hidden="false" customHeight="true" outlineLevel="0" collapsed="false">
      <c r="A2621" s="130" t="s">
        <v>103</v>
      </c>
      <c r="B2621" s="131" t="n">
        <v>40810000</v>
      </c>
      <c r="C2621" s="132" t="s">
        <v>26</v>
      </c>
      <c r="D2621" s="133" t="n">
        <v>0</v>
      </c>
      <c r="E2621" s="133" t="n">
        <v>4294918.8</v>
      </c>
      <c r="F2621" s="133" t="n">
        <v>-4294918.8</v>
      </c>
    </row>
    <row r="2622" customFormat="false" ht="17.25" hidden="false" customHeight="true" outlineLevel="0" collapsed="false">
      <c r="A2622" s="130" t="s">
        <v>103</v>
      </c>
      <c r="B2622" s="131" t="n">
        <v>40910000</v>
      </c>
      <c r="C2622" s="132" t="s">
        <v>2945</v>
      </c>
      <c r="D2622" s="133" t="n">
        <v>518016</v>
      </c>
      <c r="E2622" s="133" t="n">
        <v>0</v>
      </c>
      <c r="F2622" s="133" t="n">
        <v>518016</v>
      </c>
    </row>
    <row r="2623" customFormat="false" ht="17.25" hidden="false" customHeight="true" outlineLevel="0" collapsed="false">
      <c r="A2623" s="130" t="s">
        <v>103</v>
      </c>
      <c r="B2623" s="131" t="n">
        <v>40920000</v>
      </c>
      <c r="C2623" s="132" t="s">
        <v>261</v>
      </c>
      <c r="D2623" s="133" t="n">
        <v>43330986.01</v>
      </c>
      <c r="E2623" s="133" t="n">
        <v>0</v>
      </c>
      <c r="F2623" s="133" t="n">
        <v>43330986.01</v>
      </c>
    </row>
    <row r="2624" customFormat="false" ht="17.25" hidden="false" customHeight="true" outlineLevel="0" collapsed="false">
      <c r="A2624" s="130" t="s">
        <v>103</v>
      </c>
      <c r="B2624" s="131" t="n">
        <v>41110000</v>
      </c>
      <c r="C2624" s="132" t="s">
        <v>271</v>
      </c>
      <c r="D2624" s="133" t="n">
        <v>861565618.56</v>
      </c>
      <c r="E2624" s="133" t="n">
        <v>0</v>
      </c>
      <c r="F2624" s="133" t="n">
        <v>861565618.56</v>
      </c>
    </row>
    <row r="2625" customFormat="false" ht="17.25" hidden="false" customHeight="true" outlineLevel="0" collapsed="false">
      <c r="A2625" s="130" t="s">
        <v>103</v>
      </c>
      <c r="B2625" s="131" t="n">
        <v>41300000</v>
      </c>
      <c r="C2625" s="132" t="s">
        <v>264</v>
      </c>
      <c r="D2625" s="133" t="n">
        <v>0</v>
      </c>
      <c r="E2625" s="133" t="n">
        <v>17255940</v>
      </c>
      <c r="F2625" s="133" t="n">
        <v>-17255940</v>
      </c>
    </row>
    <row r="2626" customFormat="false" ht="17.25" hidden="false" customHeight="true" outlineLevel="0" collapsed="false">
      <c r="A2626" s="130" t="s">
        <v>103</v>
      </c>
      <c r="B2626" s="131" t="n">
        <v>41810000</v>
      </c>
      <c r="C2626" s="132" t="s">
        <v>1555</v>
      </c>
      <c r="D2626" s="133" t="n">
        <v>169627500</v>
      </c>
      <c r="E2626" s="133" t="n">
        <v>0</v>
      </c>
      <c r="F2626" s="133" t="n">
        <v>169627500</v>
      </c>
    </row>
    <row r="2627" customFormat="false" ht="17.25" hidden="false" customHeight="true" outlineLevel="0" collapsed="false">
      <c r="A2627" s="130" t="s">
        <v>103</v>
      </c>
      <c r="B2627" s="131" t="n">
        <v>41900000</v>
      </c>
      <c r="C2627" s="132" t="s">
        <v>267</v>
      </c>
      <c r="D2627" s="133" t="n">
        <v>0</v>
      </c>
      <c r="E2627" s="133" t="n">
        <v>24065981.41</v>
      </c>
      <c r="F2627" s="133" t="n">
        <v>-24065981.41</v>
      </c>
    </row>
    <row r="2628" customFormat="false" ht="17.25" hidden="false" customHeight="true" outlineLevel="0" collapsed="false">
      <c r="A2628" s="130" t="s">
        <v>103</v>
      </c>
      <c r="B2628" s="131" t="n">
        <v>42100000</v>
      </c>
      <c r="C2628" s="132" t="s">
        <v>277</v>
      </c>
      <c r="D2628" s="133" t="n">
        <v>0</v>
      </c>
      <c r="E2628" s="133" t="n">
        <v>4922682.03</v>
      </c>
      <c r="F2628" s="133" t="n">
        <v>-4922682.03</v>
      </c>
    </row>
    <row r="2629" customFormat="false" ht="17.25" hidden="false" customHeight="true" outlineLevel="0" collapsed="false">
      <c r="A2629" s="130" t="s">
        <v>103</v>
      </c>
      <c r="B2629" s="131" t="n">
        <v>42120000</v>
      </c>
      <c r="C2629" s="132" t="s">
        <v>1925</v>
      </c>
      <c r="D2629" s="133" t="n">
        <v>2586238.46</v>
      </c>
      <c r="E2629" s="133" t="n">
        <v>0</v>
      </c>
      <c r="F2629" s="133" t="n">
        <v>2586238.46</v>
      </c>
    </row>
    <row r="2630" customFormat="false" ht="17.25" hidden="false" customHeight="true" outlineLevel="0" collapsed="false">
      <c r="A2630" s="130" t="s">
        <v>103</v>
      </c>
      <c r="B2630" s="131" t="n">
        <v>42500000</v>
      </c>
      <c r="C2630" s="132" t="s">
        <v>32</v>
      </c>
      <c r="D2630" s="133" t="n">
        <v>100000</v>
      </c>
      <c r="E2630" s="133" t="n">
        <v>0</v>
      </c>
      <c r="F2630" s="133" t="n">
        <v>100000</v>
      </c>
    </row>
    <row r="2631" customFormat="false" ht="17.25" hidden="false" customHeight="true" outlineLevel="0" collapsed="false">
      <c r="A2631" s="130" t="s">
        <v>103</v>
      </c>
      <c r="B2631" s="131" t="n">
        <v>42510000</v>
      </c>
      <c r="C2631" s="132" t="s">
        <v>31</v>
      </c>
      <c r="D2631" s="133" t="n">
        <v>88000</v>
      </c>
      <c r="E2631" s="133" t="n">
        <v>0</v>
      </c>
      <c r="F2631" s="133" t="n">
        <v>88000</v>
      </c>
    </row>
    <row r="2632" customFormat="false" ht="17.25" hidden="false" customHeight="true" outlineLevel="0" collapsed="false">
      <c r="A2632" s="130" t="s">
        <v>103</v>
      </c>
      <c r="B2632" s="131" t="n">
        <v>42520000</v>
      </c>
      <c r="C2632" s="132" t="s">
        <v>272</v>
      </c>
      <c r="D2632" s="133" t="n">
        <v>200000</v>
      </c>
      <c r="E2632" s="133" t="n">
        <v>0</v>
      </c>
      <c r="F2632" s="133" t="n">
        <v>200000</v>
      </c>
    </row>
    <row r="2633" customFormat="false" ht="17.25" hidden="false" customHeight="true" outlineLevel="0" collapsed="false">
      <c r="A2633" s="130" t="s">
        <v>103</v>
      </c>
      <c r="B2633" s="131" t="n">
        <v>43100000</v>
      </c>
      <c r="C2633" s="132" t="s">
        <v>35</v>
      </c>
      <c r="D2633" s="133" t="n">
        <v>1094635.03</v>
      </c>
      <c r="E2633" s="133" t="n">
        <v>0</v>
      </c>
      <c r="F2633" s="133" t="n">
        <v>1094635.03</v>
      </c>
    </row>
    <row r="2634" customFormat="false" ht="17.25" hidden="false" customHeight="true" outlineLevel="0" collapsed="false">
      <c r="A2634" s="130" t="s">
        <v>103</v>
      </c>
      <c r="B2634" s="131" t="n">
        <v>43110000</v>
      </c>
      <c r="C2634" s="132" t="s">
        <v>275</v>
      </c>
      <c r="D2634" s="133" t="n">
        <v>33000</v>
      </c>
      <c r="E2634" s="133" t="n">
        <v>0</v>
      </c>
      <c r="F2634" s="133" t="n">
        <v>33000</v>
      </c>
    </row>
    <row r="2635" customFormat="false" ht="17.25" hidden="false" customHeight="true" outlineLevel="0" collapsed="false">
      <c r="A2635" s="130" t="s">
        <v>103</v>
      </c>
      <c r="B2635" s="131" t="n">
        <v>43200000</v>
      </c>
      <c r="C2635" s="132" t="s">
        <v>37</v>
      </c>
      <c r="D2635" s="133" t="n">
        <v>0</v>
      </c>
      <c r="E2635" s="133" t="n">
        <v>633541.66</v>
      </c>
      <c r="F2635" s="133" t="n">
        <v>-633541.66</v>
      </c>
    </row>
    <row r="2636" customFormat="false" ht="17.25" hidden="false" customHeight="true" outlineLevel="0" collapsed="false">
      <c r="A2636" s="130" t="s">
        <v>103</v>
      </c>
      <c r="B2636" s="131" t="n">
        <v>43300000</v>
      </c>
      <c r="C2636" s="132" t="s">
        <v>38</v>
      </c>
      <c r="D2636" s="133" t="n">
        <v>0</v>
      </c>
      <c r="E2636" s="133" t="n">
        <v>382036.86</v>
      </c>
      <c r="F2636" s="133" t="n">
        <v>-382036.86</v>
      </c>
    </row>
    <row r="2637" customFormat="false" ht="17.25" hidden="false" customHeight="true" outlineLevel="0" collapsed="false">
      <c r="A2637" s="130" t="s">
        <v>103</v>
      </c>
      <c r="B2637" s="131" t="n">
        <v>43400000</v>
      </c>
      <c r="C2637" s="132" t="s">
        <v>39</v>
      </c>
      <c r="D2637" s="133" t="n">
        <v>0</v>
      </c>
      <c r="E2637" s="133" t="n">
        <v>75000</v>
      </c>
      <c r="F2637" s="133" t="n">
        <v>-75000</v>
      </c>
    </row>
    <row r="2638" customFormat="false" ht="17.25" hidden="false" customHeight="true" outlineLevel="0" collapsed="false">
      <c r="A2638" s="130" t="s">
        <v>103</v>
      </c>
      <c r="B2638" s="131" t="n">
        <v>44100000</v>
      </c>
      <c r="C2638" s="132" t="s">
        <v>40</v>
      </c>
      <c r="D2638" s="133" t="n">
        <v>0</v>
      </c>
      <c r="E2638" s="133" t="n">
        <v>8197984.46</v>
      </c>
      <c r="F2638" s="133" t="n">
        <v>-8197984.46</v>
      </c>
    </row>
    <row r="2639" customFormat="false" ht="17.25" hidden="false" customHeight="true" outlineLevel="0" collapsed="false">
      <c r="A2639" s="130" t="s">
        <v>103</v>
      </c>
      <c r="B2639" s="131" t="n">
        <v>44300000</v>
      </c>
      <c r="C2639" s="132" t="s">
        <v>279</v>
      </c>
      <c r="D2639" s="133" t="n">
        <v>48603171.53725</v>
      </c>
      <c r="E2639" s="133" t="n">
        <v>0</v>
      </c>
      <c r="F2639" s="133" t="n">
        <v>48603171.53725</v>
      </c>
    </row>
    <row r="2640" customFormat="false" ht="17.25" hidden="false" customHeight="true" outlineLevel="0" collapsed="false">
      <c r="A2640" s="130" t="s">
        <v>103</v>
      </c>
      <c r="B2640" s="131" t="n">
        <v>44410000</v>
      </c>
      <c r="C2640" s="132" t="s">
        <v>282</v>
      </c>
      <c r="D2640" s="133" t="n">
        <v>0</v>
      </c>
      <c r="E2640" s="133" t="n">
        <v>9278693.39</v>
      </c>
      <c r="F2640" s="133" t="n">
        <v>-9278693.39</v>
      </c>
    </row>
    <row r="2641" customFormat="false" ht="17.25" hidden="false" customHeight="true" outlineLevel="0" collapsed="false">
      <c r="A2641" s="130" t="s">
        <v>103</v>
      </c>
      <c r="B2641" s="131" t="n">
        <v>44550000</v>
      </c>
      <c r="C2641" s="132" t="s">
        <v>46</v>
      </c>
      <c r="D2641" s="133" t="n">
        <v>48743973.18</v>
      </c>
      <c r="E2641" s="133" t="n">
        <v>0</v>
      </c>
      <c r="F2641" s="133" t="n">
        <v>48743973.18</v>
      </c>
    </row>
    <row r="2642" customFormat="false" ht="17.25" hidden="false" customHeight="true" outlineLevel="0" collapsed="false">
      <c r="A2642" s="130" t="s">
        <v>103</v>
      </c>
      <c r="B2642" s="131" t="n">
        <v>44560000</v>
      </c>
      <c r="C2642" s="132" t="s">
        <v>2457</v>
      </c>
      <c r="D2642" s="133" t="n">
        <v>525458.2</v>
      </c>
      <c r="E2642" s="133" t="n">
        <v>0</v>
      </c>
      <c r="F2642" s="133" t="n">
        <v>525458.2</v>
      </c>
    </row>
    <row r="2643" customFormat="false" ht="17.25" hidden="false" customHeight="true" outlineLevel="0" collapsed="false">
      <c r="A2643" s="130" t="s">
        <v>103</v>
      </c>
      <c r="B2643" s="131" t="n">
        <v>44561000</v>
      </c>
      <c r="C2643" s="132" t="s">
        <v>2457</v>
      </c>
      <c r="D2643" s="133" t="n">
        <v>765299.98</v>
      </c>
      <c r="E2643" s="133" t="n">
        <v>0</v>
      </c>
      <c r="F2643" s="133" t="n">
        <v>765299.98</v>
      </c>
    </row>
    <row r="2644" customFormat="false" ht="17.25" hidden="false" customHeight="true" outlineLevel="0" collapsed="false">
      <c r="A2644" s="130" t="s">
        <v>103</v>
      </c>
      <c r="B2644" s="131" t="n">
        <v>44562000</v>
      </c>
      <c r="C2644" s="132" t="s">
        <v>47</v>
      </c>
      <c r="D2644" s="133" t="n">
        <v>0</v>
      </c>
      <c r="E2644" s="133" t="n">
        <v>3305.27999999977</v>
      </c>
      <c r="F2644" s="133" t="n">
        <v>-3305.27999999977</v>
      </c>
    </row>
    <row r="2645" customFormat="false" ht="17.25" hidden="false" customHeight="true" outlineLevel="0" collapsed="false">
      <c r="A2645" s="130" t="s">
        <v>103</v>
      </c>
      <c r="B2645" s="131" t="n">
        <v>44564000</v>
      </c>
      <c r="C2645" s="132" t="s">
        <v>49</v>
      </c>
      <c r="D2645" s="133" t="n">
        <v>1469412.12000001</v>
      </c>
      <c r="E2645" s="133" t="n">
        <v>0</v>
      </c>
      <c r="F2645" s="133" t="n">
        <v>1469412.12000001</v>
      </c>
    </row>
    <row r="2646" customFormat="false" ht="17.25" hidden="false" customHeight="true" outlineLevel="0" collapsed="false">
      <c r="A2646" s="130" t="s">
        <v>103</v>
      </c>
      <c r="B2646" s="131" t="n">
        <v>44570000</v>
      </c>
      <c r="C2646" s="132" t="s">
        <v>1887</v>
      </c>
      <c r="D2646" s="133" t="n">
        <v>0</v>
      </c>
      <c r="E2646" s="133" t="n">
        <v>648776.700000001</v>
      </c>
      <c r="F2646" s="133" t="n">
        <v>-648776.700000001</v>
      </c>
    </row>
    <row r="2647" customFormat="false" ht="17.25" hidden="false" customHeight="true" outlineLevel="0" collapsed="false">
      <c r="A2647" s="130" t="s">
        <v>103</v>
      </c>
      <c r="B2647" s="131" t="n">
        <v>44580000</v>
      </c>
      <c r="C2647" s="132" t="s">
        <v>622</v>
      </c>
      <c r="D2647" s="133" t="n">
        <v>715819.8</v>
      </c>
      <c r="E2647" s="133" t="n">
        <v>0</v>
      </c>
      <c r="F2647" s="133" t="n">
        <v>715819.8</v>
      </c>
    </row>
    <row r="2648" customFormat="false" ht="17.25" hidden="false" customHeight="true" outlineLevel="0" collapsed="false">
      <c r="A2648" s="130" t="s">
        <v>103</v>
      </c>
      <c r="B2648" s="131" t="n">
        <v>44584000</v>
      </c>
      <c r="C2648" s="132" t="s">
        <v>2484</v>
      </c>
      <c r="D2648" s="133" t="n">
        <v>0</v>
      </c>
      <c r="E2648" s="133" t="n">
        <v>4437916.67</v>
      </c>
      <c r="F2648" s="133" t="n">
        <v>-4437916.67</v>
      </c>
    </row>
    <row r="2649" customFormat="false" ht="17.25" hidden="false" customHeight="true" outlineLevel="0" collapsed="false">
      <c r="A2649" s="130" t="s">
        <v>103</v>
      </c>
      <c r="B2649" s="131" t="n">
        <v>46610000</v>
      </c>
      <c r="C2649" s="132" t="s">
        <v>82</v>
      </c>
      <c r="D2649" s="133" t="n">
        <v>738213.23</v>
      </c>
      <c r="E2649" s="133" t="n">
        <v>0</v>
      </c>
      <c r="F2649" s="133" t="n">
        <v>738213.23</v>
      </c>
    </row>
    <row r="2650" customFormat="false" ht="17.25" hidden="false" customHeight="true" outlineLevel="0" collapsed="false">
      <c r="A2650" s="130" t="s">
        <v>103</v>
      </c>
      <c r="B2650" s="131" t="n">
        <v>46620000</v>
      </c>
      <c r="C2650" s="132" t="s">
        <v>934</v>
      </c>
      <c r="D2650" s="133" t="n">
        <v>0</v>
      </c>
      <c r="E2650" s="133" t="n">
        <v>22936120</v>
      </c>
      <c r="F2650" s="133" t="n">
        <v>-22936120</v>
      </c>
    </row>
    <row r="2651" customFormat="false" ht="17.25" hidden="false" customHeight="true" outlineLevel="0" collapsed="false">
      <c r="A2651" s="130" t="s">
        <v>103</v>
      </c>
      <c r="B2651" s="131" t="n">
        <v>46700000</v>
      </c>
      <c r="C2651" s="132" t="s">
        <v>307</v>
      </c>
      <c r="D2651" s="133" t="n">
        <v>4855328</v>
      </c>
      <c r="E2651" s="133" t="n">
        <v>0</v>
      </c>
      <c r="F2651" s="133" t="n">
        <v>4855328</v>
      </c>
    </row>
    <row r="2652" customFormat="false" ht="17.25" hidden="false" customHeight="true" outlineLevel="0" collapsed="false">
      <c r="A2652" s="130" t="s">
        <v>103</v>
      </c>
      <c r="B2652" s="131" t="n">
        <v>46700010</v>
      </c>
      <c r="C2652" s="132" t="s">
        <v>105</v>
      </c>
      <c r="D2652" s="133" t="n">
        <v>0</v>
      </c>
      <c r="E2652" s="133" t="n">
        <v>520970903.56</v>
      </c>
      <c r="F2652" s="133" t="n">
        <v>-520970903.56</v>
      </c>
    </row>
    <row r="2653" customFormat="false" ht="17.25" hidden="false" customHeight="true" outlineLevel="0" collapsed="false">
      <c r="A2653" s="130" t="s">
        <v>103</v>
      </c>
      <c r="B2653" s="131" t="n">
        <v>46700020</v>
      </c>
      <c r="C2653" s="132" t="s">
        <v>129</v>
      </c>
      <c r="D2653" s="133" t="n">
        <v>0</v>
      </c>
      <c r="E2653" s="133" t="n">
        <v>36151236.59</v>
      </c>
      <c r="F2653" s="133" t="n">
        <v>-36151236.59</v>
      </c>
    </row>
    <row r="2654" customFormat="false" ht="17.25" hidden="false" customHeight="true" outlineLevel="0" collapsed="false">
      <c r="A2654" s="130" t="s">
        <v>103</v>
      </c>
      <c r="B2654" s="131" t="n">
        <v>46700040</v>
      </c>
      <c r="C2654" s="132" t="s">
        <v>1819</v>
      </c>
      <c r="D2654" s="133" t="n">
        <v>0</v>
      </c>
      <c r="E2654" s="133" t="n">
        <v>44508</v>
      </c>
      <c r="F2654" s="133" t="n">
        <v>-44508</v>
      </c>
    </row>
    <row r="2655" customFormat="false" ht="17.25" hidden="false" customHeight="true" outlineLevel="0" collapsed="false">
      <c r="A2655" s="130" t="s">
        <v>103</v>
      </c>
      <c r="B2655" s="131" t="n">
        <v>46700050</v>
      </c>
      <c r="C2655" s="132" t="s">
        <v>307</v>
      </c>
      <c r="D2655" s="133" t="n">
        <v>9730000</v>
      </c>
      <c r="E2655" s="133" t="n">
        <v>0</v>
      </c>
      <c r="F2655" s="133" t="n">
        <v>9730000</v>
      </c>
    </row>
    <row r="2656" customFormat="false" ht="17.25" hidden="false" customHeight="true" outlineLevel="0" collapsed="false">
      <c r="A2656" s="130" t="s">
        <v>103</v>
      </c>
      <c r="B2656" s="131" t="n">
        <v>46700060</v>
      </c>
      <c r="C2656" s="132" t="s">
        <v>115</v>
      </c>
      <c r="D2656" s="133" t="n">
        <v>49891000</v>
      </c>
      <c r="E2656" s="133" t="n">
        <v>0</v>
      </c>
      <c r="F2656" s="133" t="n">
        <v>49891000</v>
      </c>
    </row>
    <row r="2657" customFormat="false" ht="17.25" hidden="false" customHeight="true" outlineLevel="0" collapsed="false">
      <c r="A2657" s="130" t="s">
        <v>103</v>
      </c>
      <c r="B2657" s="131" t="n">
        <v>46700070</v>
      </c>
      <c r="C2657" s="132" t="s">
        <v>120</v>
      </c>
      <c r="D2657" s="133" t="n">
        <v>21554743</v>
      </c>
      <c r="E2657" s="133" t="n">
        <v>0</v>
      </c>
      <c r="F2657" s="133" t="n">
        <v>21554743</v>
      </c>
    </row>
    <row r="2658" customFormat="false" ht="17.25" hidden="false" customHeight="true" outlineLevel="0" collapsed="false">
      <c r="A2658" s="130" t="s">
        <v>103</v>
      </c>
      <c r="B2658" s="131" t="n">
        <v>46700080</v>
      </c>
      <c r="C2658" s="132" t="s">
        <v>309</v>
      </c>
      <c r="D2658" s="133" t="n">
        <v>0</v>
      </c>
      <c r="E2658" s="133" t="n">
        <v>5584399.1</v>
      </c>
      <c r="F2658" s="133" t="n">
        <v>-5584399.1</v>
      </c>
    </row>
    <row r="2659" customFormat="false" ht="17.25" hidden="false" customHeight="true" outlineLevel="0" collapsed="false">
      <c r="A2659" s="130" t="s">
        <v>103</v>
      </c>
      <c r="B2659" s="131" t="n">
        <v>46700090</v>
      </c>
      <c r="C2659" s="132" t="s">
        <v>317</v>
      </c>
      <c r="D2659" s="133" t="n">
        <v>1619084</v>
      </c>
      <c r="E2659" s="133" t="n">
        <v>0</v>
      </c>
      <c r="F2659" s="133" t="n">
        <v>1619084</v>
      </c>
    </row>
    <row r="2660" customFormat="false" ht="17.25" hidden="false" customHeight="true" outlineLevel="0" collapsed="false">
      <c r="A2660" s="130" t="s">
        <v>103</v>
      </c>
      <c r="B2660" s="131" t="n">
        <v>46700100</v>
      </c>
      <c r="C2660" s="132" t="s">
        <v>116</v>
      </c>
      <c r="D2660" s="133" t="n">
        <v>0</v>
      </c>
      <c r="E2660" s="133" t="n">
        <v>1647691.26</v>
      </c>
      <c r="F2660" s="133" t="n">
        <v>-1647691.26</v>
      </c>
    </row>
    <row r="2661" customFormat="false" ht="17.25" hidden="false" customHeight="true" outlineLevel="0" collapsed="false">
      <c r="A2661" s="130" t="s">
        <v>103</v>
      </c>
      <c r="B2661" s="131" t="n">
        <v>47100000</v>
      </c>
      <c r="C2661" s="132" t="s">
        <v>131</v>
      </c>
      <c r="D2661" s="133" t="n">
        <v>9496780.19999999</v>
      </c>
      <c r="E2661" s="133" t="n">
        <v>0</v>
      </c>
      <c r="F2661" s="133" t="n">
        <v>9496780.19999999</v>
      </c>
    </row>
    <row r="2662" customFormat="false" ht="17.25" hidden="false" customHeight="true" outlineLevel="0" collapsed="false">
      <c r="A2662" s="130" t="s">
        <v>103</v>
      </c>
      <c r="B2662" s="131" t="n">
        <v>47200000</v>
      </c>
      <c r="C2662" s="132" t="s">
        <v>677</v>
      </c>
      <c r="D2662" s="133" t="n">
        <v>6808221.6</v>
      </c>
      <c r="E2662" s="133" t="n">
        <v>0</v>
      </c>
      <c r="F2662" s="133" t="n">
        <v>6808221.6</v>
      </c>
    </row>
    <row r="2663" customFormat="false" ht="17.25" hidden="false" customHeight="true" outlineLevel="0" collapsed="false">
      <c r="A2663" s="130" t="s">
        <v>103</v>
      </c>
      <c r="B2663" s="131" t="n">
        <v>48600000</v>
      </c>
      <c r="C2663" s="132" t="s">
        <v>132</v>
      </c>
      <c r="D2663" s="133" t="n">
        <v>1572452.44</v>
      </c>
      <c r="E2663" s="133" t="n">
        <v>0</v>
      </c>
      <c r="F2663" s="133" t="n">
        <v>1572452.44</v>
      </c>
    </row>
    <row r="2664" customFormat="false" ht="17.25" hidden="false" customHeight="true" outlineLevel="0" collapsed="false">
      <c r="A2664" s="130" t="s">
        <v>103</v>
      </c>
      <c r="B2664" s="131" t="n">
        <v>51110000</v>
      </c>
      <c r="C2664" s="132" t="s">
        <v>314</v>
      </c>
      <c r="D2664" s="133" t="n">
        <v>0</v>
      </c>
      <c r="E2664" s="133" t="n">
        <v>480450754.11</v>
      </c>
      <c r="F2664" s="133" t="n">
        <v>-480450754.11</v>
      </c>
    </row>
    <row r="2665" customFormat="false" ht="17.25" hidden="false" customHeight="true" outlineLevel="0" collapsed="false">
      <c r="A2665" s="130" t="s">
        <v>103</v>
      </c>
      <c r="B2665" s="131" t="n">
        <v>51120000</v>
      </c>
      <c r="C2665" s="132" t="s">
        <v>687</v>
      </c>
      <c r="D2665" s="133" t="n">
        <v>41685700</v>
      </c>
      <c r="E2665" s="133" t="n">
        <v>0</v>
      </c>
      <c r="F2665" s="133" t="n">
        <v>41685700</v>
      </c>
    </row>
    <row r="2666" customFormat="false" ht="17.25" hidden="false" customHeight="true" outlineLevel="0" collapsed="false">
      <c r="A2666" s="130" t="s">
        <v>103</v>
      </c>
      <c r="B2666" s="131" t="n">
        <v>51122310</v>
      </c>
      <c r="C2666" s="132" t="s">
        <v>684</v>
      </c>
      <c r="D2666" s="133" t="n">
        <v>125000000</v>
      </c>
      <c r="E2666" s="133" t="n">
        <v>0</v>
      </c>
      <c r="F2666" s="133" t="n">
        <v>125000000</v>
      </c>
    </row>
    <row r="2667" customFormat="false" ht="17.25" hidden="false" customHeight="true" outlineLevel="0" collapsed="false">
      <c r="A2667" s="130" t="s">
        <v>103</v>
      </c>
      <c r="B2667" s="131" t="n">
        <v>51122410</v>
      </c>
      <c r="C2667" s="132" t="s">
        <v>369</v>
      </c>
      <c r="D2667" s="133" t="n">
        <v>0</v>
      </c>
      <c r="E2667" s="133" t="n">
        <v>341482880</v>
      </c>
      <c r="F2667" s="133" t="n">
        <v>-341482880</v>
      </c>
    </row>
    <row r="2668" customFormat="false" ht="17.25" hidden="false" customHeight="true" outlineLevel="0" collapsed="false">
      <c r="A2668" s="130" t="s">
        <v>103</v>
      </c>
      <c r="B2668" s="131" t="n">
        <v>51140000</v>
      </c>
      <c r="C2668" s="132" t="s">
        <v>373</v>
      </c>
      <c r="D2668" s="133" t="n">
        <v>186561824.79</v>
      </c>
      <c r="E2668" s="133" t="n">
        <v>0</v>
      </c>
      <c r="F2668" s="133" t="n">
        <v>186561824.79</v>
      </c>
    </row>
    <row r="2669" customFormat="false" ht="17.25" hidden="false" customHeight="true" outlineLevel="0" collapsed="false">
      <c r="A2669" s="130" t="s">
        <v>103</v>
      </c>
      <c r="B2669" s="131" t="n">
        <v>51231000</v>
      </c>
      <c r="C2669" s="132" t="s">
        <v>325</v>
      </c>
      <c r="D2669" s="133" t="n">
        <v>38960210.6099999</v>
      </c>
      <c r="E2669" s="133" t="n">
        <v>0</v>
      </c>
      <c r="F2669" s="133" t="n">
        <v>38960210.6099999</v>
      </c>
    </row>
    <row r="2670" customFormat="false" ht="17.25" hidden="false" customHeight="true" outlineLevel="0" collapsed="false">
      <c r="A2670" s="130" t="s">
        <v>103</v>
      </c>
      <c r="B2670" s="131" t="n">
        <v>51241000</v>
      </c>
      <c r="C2670" s="132" t="s">
        <v>133</v>
      </c>
      <c r="D2670" s="133" t="n">
        <v>352259806.54</v>
      </c>
      <c r="E2670" s="133" t="n">
        <v>0</v>
      </c>
      <c r="F2670" s="133" t="n">
        <v>352259806.54</v>
      </c>
    </row>
    <row r="2671" customFormat="false" ht="17.25" hidden="false" customHeight="true" outlineLevel="0" collapsed="false">
      <c r="A2671" s="130" t="s">
        <v>103</v>
      </c>
      <c r="B2671" s="131" t="n">
        <v>53100000</v>
      </c>
      <c r="C2671" s="132" t="s">
        <v>2741</v>
      </c>
      <c r="D2671" s="133" t="n">
        <v>1838</v>
      </c>
      <c r="E2671" s="133" t="n">
        <v>0</v>
      </c>
      <c r="F2671" s="133" t="n">
        <v>1838</v>
      </c>
    </row>
    <row r="2672" customFormat="false" ht="17.25" hidden="false" customHeight="true" outlineLevel="0" collapsed="false">
      <c r="A2672" s="130" t="s">
        <v>103</v>
      </c>
      <c r="B2672" s="131" t="n">
        <v>53110000</v>
      </c>
      <c r="C2672" s="132" t="s">
        <v>394</v>
      </c>
      <c r="D2672" s="133" t="n">
        <v>2886159.01</v>
      </c>
      <c r="E2672" s="133" t="n">
        <v>0</v>
      </c>
      <c r="F2672" s="133" t="n">
        <v>2886159.01</v>
      </c>
    </row>
    <row r="2673" customFormat="false" ht="17.25" hidden="false" customHeight="true" outlineLevel="0" collapsed="false">
      <c r="A2673" s="130" t="s">
        <v>103</v>
      </c>
      <c r="B2673" s="131" t="n">
        <v>53200000</v>
      </c>
      <c r="C2673" s="132" t="s">
        <v>136</v>
      </c>
      <c r="D2673" s="133" t="n">
        <v>20341955</v>
      </c>
      <c r="E2673" s="133" t="n">
        <v>0</v>
      </c>
      <c r="F2673" s="133" t="n">
        <v>20341955</v>
      </c>
    </row>
    <row r="2674" customFormat="false" ht="17.25" hidden="false" customHeight="true" outlineLevel="0" collapsed="false">
      <c r="A2674" s="130" t="s">
        <v>103</v>
      </c>
      <c r="B2674" s="131" t="n">
        <v>58000000</v>
      </c>
      <c r="C2674" s="132" t="s">
        <v>137</v>
      </c>
      <c r="D2674" s="133" t="n">
        <v>0</v>
      </c>
      <c r="E2674" s="133" t="n">
        <v>102800400</v>
      </c>
      <c r="F2674" s="133" t="n">
        <v>-102800400</v>
      </c>
    </row>
    <row r="2675" customFormat="false" ht="17.25" hidden="false" customHeight="true" outlineLevel="0" collapsed="false">
      <c r="A2675" s="130" t="s">
        <v>103</v>
      </c>
      <c r="B2675" s="131" t="n">
        <v>60620000</v>
      </c>
      <c r="C2675" s="132" t="s">
        <v>356</v>
      </c>
      <c r="D2675" s="133" t="n">
        <v>225136.67</v>
      </c>
      <c r="E2675" s="133" t="n">
        <v>0</v>
      </c>
      <c r="F2675" s="133" t="n">
        <v>225136.67</v>
      </c>
    </row>
    <row r="2676" customFormat="false" ht="17.25" hidden="false" customHeight="true" outlineLevel="0" collapsed="false">
      <c r="A2676" s="130" t="s">
        <v>103</v>
      </c>
      <c r="B2676" s="131" t="n">
        <v>60630000</v>
      </c>
      <c r="C2676" s="132" t="s">
        <v>358</v>
      </c>
      <c r="D2676" s="133" t="n">
        <v>140000</v>
      </c>
      <c r="E2676" s="133" t="n">
        <v>0</v>
      </c>
      <c r="F2676" s="133" t="n">
        <v>140000</v>
      </c>
    </row>
    <row r="2677" customFormat="false" ht="17.25" hidden="false" customHeight="true" outlineLevel="0" collapsed="false">
      <c r="A2677" s="130" t="s">
        <v>103</v>
      </c>
      <c r="B2677" s="131" t="n">
        <v>60640000</v>
      </c>
      <c r="C2677" s="132" t="s">
        <v>360</v>
      </c>
      <c r="D2677" s="133" t="n">
        <v>140500</v>
      </c>
      <c r="E2677" s="133" t="n">
        <v>0</v>
      </c>
      <c r="F2677" s="133" t="n">
        <v>140500</v>
      </c>
    </row>
    <row r="2678" customFormat="false" ht="17.25" hidden="false" customHeight="true" outlineLevel="0" collapsed="false">
      <c r="A2678" s="130" t="s">
        <v>103</v>
      </c>
      <c r="B2678" s="131" t="n">
        <v>60650000</v>
      </c>
      <c r="C2678" s="132" t="s">
        <v>141</v>
      </c>
      <c r="D2678" s="133" t="n">
        <v>14819532.62</v>
      </c>
      <c r="E2678" s="133" t="n">
        <v>0</v>
      </c>
      <c r="F2678" s="133" t="n">
        <v>14819532.62</v>
      </c>
    </row>
    <row r="2679" customFormat="false" ht="17.25" hidden="false" customHeight="true" outlineLevel="0" collapsed="false">
      <c r="A2679" s="130" t="s">
        <v>103</v>
      </c>
      <c r="B2679" s="131" t="n">
        <v>60670000</v>
      </c>
      <c r="C2679" s="132" t="s">
        <v>363</v>
      </c>
      <c r="D2679" s="133" t="n">
        <v>251000</v>
      </c>
      <c r="E2679" s="133" t="n">
        <v>0</v>
      </c>
      <c r="F2679" s="133" t="n">
        <v>251000</v>
      </c>
    </row>
    <row r="2680" customFormat="false" ht="17.25" hidden="false" customHeight="true" outlineLevel="0" collapsed="false">
      <c r="A2680" s="130" t="s">
        <v>103</v>
      </c>
      <c r="B2680" s="131" t="n">
        <v>60680000</v>
      </c>
      <c r="C2680" s="132" t="s">
        <v>353</v>
      </c>
      <c r="D2680" s="133" t="n">
        <v>1609808</v>
      </c>
      <c r="E2680" s="133" t="n">
        <v>0</v>
      </c>
      <c r="F2680" s="133" t="n">
        <v>1609808</v>
      </c>
    </row>
    <row r="2681" customFormat="false" ht="17.25" hidden="false" customHeight="true" outlineLevel="0" collapsed="false">
      <c r="A2681" s="130" t="s">
        <v>103</v>
      </c>
      <c r="B2681" s="131" t="n">
        <v>60690000</v>
      </c>
      <c r="C2681" s="132" t="s">
        <v>365</v>
      </c>
      <c r="D2681" s="133" t="n">
        <v>155000</v>
      </c>
      <c r="E2681" s="133" t="n">
        <v>0</v>
      </c>
      <c r="F2681" s="133" t="n">
        <v>155000</v>
      </c>
    </row>
    <row r="2682" customFormat="false" ht="17.25" hidden="false" customHeight="true" outlineLevel="0" collapsed="false">
      <c r="A2682" s="130" t="s">
        <v>103</v>
      </c>
      <c r="B2682" s="131" t="n">
        <v>60710000</v>
      </c>
      <c r="C2682" s="132" t="s">
        <v>431</v>
      </c>
      <c r="D2682" s="133" t="n">
        <v>166403218.4</v>
      </c>
      <c r="E2682" s="133" t="n">
        <v>0</v>
      </c>
      <c r="F2682" s="133" t="n">
        <v>166403218.4</v>
      </c>
    </row>
    <row r="2683" customFormat="false" ht="17.25" hidden="false" customHeight="true" outlineLevel="0" collapsed="false">
      <c r="A2683" s="130" t="s">
        <v>103</v>
      </c>
      <c r="B2683" s="131" t="n">
        <v>60720000</v>
      </c>
      <c r="C2683" s="132" t="s">
        <v>711</v>
      </c>
      <c r="D2683" s="133" t="n">
        <v>1587684879.71</v>
      </c>
      <c r="E2683" s="133" t="n">
        <v>0</v>
      </c>
      <c r="F2683" s="133" t="n">
        <v>1587684879.71</v>
      </c>
    </row>
    <row r="2684" customFormat="false" ht="17.25" hidden="false" customHeight="true" outlineLevel="0" collapsed="false">
      <c r="A2684" s="130" t="s">
        <v>103</v>
      </c>
      <c r="B2684" s="131" t="n">
        <v>60801000</v>
      </c>
      <c r="C2684" s="132" t="s">
        <v>435</v>
      </c>
      <c r="D2684" s="133" t="n">
        <v>253646024.18</v>
      </c>
      <c r="E2684" s="133" t="n">
        <v>0</v>
      </c>
      <c r="F2684" s="133" t="n">
        <v>253646024.18</v>
      </c>
    </row>
    <row r="2685" customFormat="false" ht="17.25" hidden="false" customHeight="true" outlineLevel="0" collapsed="false">
      <c r="A2685" s="130" t="s">
        <v>103</v>
      </c>
      <c r="B2685" s="131" t="n">
        <v>60802000</v>
      </c>
      <c r="C2685" s="132" t="s">
        <v>712</v>
      </c>
      <c r="D2685" s="133" t="n">
        <v>94418.94</v>
      </c>
      <c r="E2685" s="133" t="n">
        <v>0</v>
      </c>
      <c r="F2685" s="133" t="n">
        <v>94418.94</v>
      </c>
    </row>
    <row r="2686" customFormat="false" ht="17.25" hidden="false" customHeight="true" outlineLevel="0" collapsed="false">
      <c r="A2686" s="130" t="s">
        <v>103</v>
      </c>
      <c r="B2686" s="131" t="n">
        <v>60803000</v>
      </c>
      <c r="C2686" s="132" t="s">
        <v>437</v>
      </c>
      <c r="D2686" s="133" t="n">
        <v>4365587.81</v>
      </c>
      <c r="E2686" s="133" t="n">
        <v>0</v>
      </c>
      <c r="F2686" s="133" t="n">
        <v>4365587.81</v>
      </c>
    </row>
    <row r="2687" customFormat="false" ht="17.25" hidden="false" customHeight="true" outlineLevel="0" collapsed="false">
      <c r="A2687" s="130" t="s">
        <v>103</v>
      </c>
      <c r="B2687" s="131" t="n">
        <v>60804000</v>
      </c>
      <c r="C2687" s="132" t="s">
        <v>439</v>
      </c>
      <c r="D2687" s="133" t="n">
        <v>44638230.99</v>
      </c>
      <c r="E2687" s="133" t="n">
        <v>0</v>
      </c>
      <c r="F2687" s="133" t="n">
        <v>44638230.99</v>
      </c>
    </row>
    <row r="2688" customFormat="false" ht="17.25" hidden="false" customHeight="true" outlineLevel="0" collapsed="false">
      <c r="A2688" s="130" t="s">
        <v>103</v>
      </c>
      <c r="B2688" s="131" t="n">
        <v>60806000</v>
      </c>
      <c r="C2688" s="132" t="s">
        <v>440</v>
      </c>
      <c r="D2688" s="133" t="n">
        <v>4051034</v>
      </c>
      <c r="E2688" s="133" t="n">
        <v>0</v>
      </c>
      <c r="F2688" s="133" t="n">
        <v>4051034</v>
      </c>
    </row>
    <row r="2689" customFormat="false" ht="17.25" hidden="false" customHeight="true" outlineLevel="0" collapsed="false">
      <c r="A2689" s="130" t="s">
        <v>103</v>
      </c>
      <c r="B2689" s="131" t="n">
        <v>60807000</v>
      </c>
      <c r="C2689" s="132" t="s">
        <v>1835</v>
      </c>
      <c r="D2689" s="133" t="n">
        <v>3263646.83</v>
      </c>
      <c r="E2689" s="133" t="n">
        <v>0</v>
      </c>
      <c r="F2689" s="133" t="n">
        <v>3263646.83</v>
      </c>
    </row>
    <row r="2690" customFormat="false" ht="17.25" hidden="false" customHeight="true" outlineLevel="0" collapsed="false">
      <c r="A2690" s="130" t="s">
        <v>103</v>
      </c>
      <c r="B2690" s="131" t="n">
        <v>60808000</v>
      </c>
      <c r="C2690" s="132" t="s">
        <v>442</v>
      </c>
      <c r="D2690" s="133" t="n">
        <v>30000</v>
      </c>
      <c r="E2690" s="133" t="n">
        <v>0</v>
      </c>
      <c r="F2690" s="133" t="n">
        <v>30000</v>
      </c>
    </row>
    <row r="2691" customFormat="false" ht="17.25" hidden="false" customHeight="true" outlineLevel="0" collapsed="false">
      <c r="A2691" s="130" t="s">
        <v>103</v>
      </c>
      <c r="B2691" s="131" t="n">
        <v>60811000</v>
      </c>
      <c r="C2691" s="132" t="s">
        <v>444</v>
      </c>
      <c r="D2691" s="133" t="n">
        <v>23118106.41</v>
      </c>
      <c r="E2691" s="133" t="n">
        <v>0</v>
      </c>
      <c r="F2691" s="133" t="n">
        <v>23118106.41</v>
      </c>
    </row>
    <row r="2692" customFormat="false" ht="17.25" hidden="false" customHeight="true" outlineLevel="0" collapsed="false">
      <c r="A2692" s="130" t="s">
        <v>103</v>
      </c>
      <c r="B2692" s="131" t="n">
        <v>60811100</v>
      </c>
      <c r="C2692" s="132" t="s">
        <v>446</v>
      </c>
      <c r="D2692" s="133" t="n">
        <v>24538590.9</v>
      </c>
      <c r="E2692" s="133" t="n">
        <v>0</v>
      </c>
      <c r="F2692" s="133" t="n">
        <v>24538590.9</v>
      </c>
    </row>
    <row r="2693" customFormat="false" ht="17.25" hidden="false" customHeight="true" outlineLevel="0" collapsed="false">
      <c r="A2693" s="130" t="s">
        <v>103</v>
      </c>
      <c r="B2693" s="131" t="n">
        <v>60812000</v>
      </c>
      <c r="C2693" s="132" t="s">
        <v>381</v>
      </c>
      <c r="D2693" s="133" t="n">
        <v>5563232</v>
      </c>
      <c r="E2693" s="133" t="n">
        <v>0</v>
      </c>
      <c r="F2693" s="133" t="n">
        <v>5563232</v>
      </c>
    </row>
    <row r="2694" customFormat="false" ht="17.25" hidden="false" customHeight="true" outlineLevel="0" collapsed="false">
      <c r="A2694" s="130" t="s">
        <v>103</v>
      </c>
      <c r="B2694" s="131" t="n">
        <v>60880000</v>
      </c>
      <c r="C2694" s="132" t="s">
        <v>442</v>
      </c>
      <c r="D2694" s="133" t="n">
        <v>50000</v>
      </c>
      <c r="E2694" s="133" t="n">
        <v>0</v>
      </c>
      <c r="F2694" s="133" t="n">
        <v>50000</v>
      </c>
    </row>
    <row r="2695" customFormat="false" ht="17.25" hidden="false" customHeight="true" outlineLevel="0" collapsed="false">
      <c r="A2695" s="130" t="s">
        <v>103</v>
      </c>
      <c r="B2695" s="131" t="n">
        <v>61110000</v>
      </c>
      <c r="C2695" s="132" t="s">
        <v>451</v>
      </c>
      <c r="D2695" s="133" t="n">
        <v>14208211.72</v>
      </c>
      <c r="E2695" s="133" t="n">
        <v>0</v>
      </c>
      <c r="F2695" s="133" t="n">
        <v>14208211.72</v>
      </c>
    </row>
    <row r="2696" customFormat="false" ht="17.25" hidden="false" customHeight="true" outlineLevel="0" collapsed="false">
      <c r="A2696" s="130" t="s">
        <v>103</v>
      </c>
      <c r="B2696" s="131" t="n">
        <v>61300000</v>
      </c>
      <c r="C2696" s="132" t="s">
        <v>717</v>
      </c>
      <c r="D2696" s="133" t="n">
        <v>2429728.51</v>
      </c>
      <c r="E2696" s="133" t="n">
        <v>0</v>
      </c>
      <c r="F2696" s="133" t="n">
        <v>2429728.51</v>
      </c>
    </row>
    <row r="2697" customFormat="false" ht="17.25" hidden="false" customHeight="true" outlineLevel="0" collapsed="false">
      <c r="A2697" s="130" t="s">
        <v>103</v>
      </c>
      <c r="B2697" s="131" t="n">
        <v>61301000</v>
      </c>
      <c r="C2697" s="132" t="s">
        <v>455</v>
      </c>
      <c r="D2697" s="133" t="n">
        <v>8420317.9</v>
      </c>
      <c r="E2697" s="133" t="n">
        <v>0</v>
      </c>
      <c r="F2697" s="133" t="n">
        <v>8420317.9</v>
      </c>
    </row>
    <row r="2698" customFormat="false" ht="17.25" hidden="false" customHeight="true" outlineLevel="0" collapsed="false">
      <c r="A2698" s="130" t="s">
        <v>103</v>
      </c>
      <c r="B2698" s="131" t="n">
        <v>61302000</v>
      </c>
      <c r="C2698" s="132" t="s">
        <v>149</v>
      </c>
      <c r="D2698" s="133" t="n">
        <v>7192758</v>
      </c>
      <c r="E2698" s="133" t="n">
        <v>0</v>
      </c>
      <c r="F2698" s="133" t="n">
        <v>7192758</v>
      </c>
    </row>
    <row r="2699" customFormat="false" ht="17.25" hidden="false" customHeight="true" outlineLevel="0" collapsed="false">
      <c r="A2699" s="130" t="s">
        <v>103</v>
      </c>
      <c r="B2699" s="131" t="n">
        <v>61500000</v>
      </c>
      <c r="C2699" s="132" t="s">
        <v>387</v>
      </c>
      <c r="D2699" s="133" t="n">
        <v>619000</v>
      </c>
      <c r="E2699" s="133" t="n">
        <v>0</v>
      </c>
      <c r="F2699" s="133" t="n">
        <v>619000</v>
      </c>
    </row>
    <row r="2700" customFormat="false" ht="17.25" hidden="false" customHeight="true" outlineLevel="0" collapsed="false">
      <c r="A2700" s="130" t="s">
        <v>103</v>
      </c>
      <c r="B2700" s="131" t="n">
        <v>61501000</v>
      </c>
      <c r="C2700" s="132" t="s">
        <v>458</v>
      </c>
      <c r="D2700" s="133" t="n">
        <v>8000</v>
      </c>
      <c r="E2700" s="133" t="n">
        <v>0</v>
      </c>
      <c r="F2700" s="133" t="n">
        <v>8000</v>
      </c>
    </row>
    <row r="2701" customFormat="false" ht="17.25" hidden="false" customHeight="true" outlineLevel="0" collapsed="false">
      <c r="A2701" s="130" t="s">
        <v>103</v>
      </c>
      <c r="B2701" s="131" t="n">
        <v>61502000</v>
      </c>
      <c r="C2701" s="132" t="s">
        <v>154</v>
      </c>
      <c r="D2701" s="133" t="n">
        <v>718745.02</v>
      </c>
      <c r="E2701" s="133" t="n">
        <v>0</v>
      </c>
      <c r="F2701" s="133" t="n">
        <v>718745.02</v>
      </c>
    </row>
    <row r="2702" customFormat="false" ht="17.25" hidden="false" customHeight="true" outlineLevel="0" collapsed="false">
      <c r="A2702" s="130" t="s">
        <v>103</v>
      </c>
      <c r="B2702" s="131" t="n">
        <v>61503000</v>
      </c>
      <c r="C2702" s="132" t="s">
        <v>459</v>
      </c>
      <c r="D2702" s="133" t="n">
        <v>545480</v>
      </c>
      <c r="E2702" s="133" t="n">
        <v>0</v>
      </c>
      <c r="F2702" s="133" t="n">
        <v>545480</v>
      </c>
    </row>
    <row r="2703" customFormat="false" ht="17.25" hidden="false" customHeight="true" outlineLevel="0" collapsed="false">
      <c r="A2703" s="130" t="s">
        <v>103</v>
      </c>
      <c r="B2703" s="131" t="n">
        <v>61601000</v>
      </c>
      <c r="C2703" s="132" t="s">
        <v>395</v>
      </c>
      <c r="D2703" s="133" t="n">
        <v>32400</v>
      </c>
      <c r="E2703" s="133" t="n">
        <v>0</v>
      </c>
      <c r="F2703" s="133" t="n">
        <v>32400</v>
      </c>
    </row>
    <row r="2704" customFormat="false" ht="17.25" hidden="false" customHeight="true" outlineLevel="0" collapsed="false">
      <c r="A2704" s="130" t="s">
        <v>103</v>
      </c>
      <c r="B2704" s="131" t="n">
        <v>61602000</v>
      </c>
      <c r="C2704" s="132" t="s">
        <v>466</v>
      </c>
      <c r="D2704" s="133" t="n">
        <v>2114145</v>
      </c>
      <c r="E2704" s="133" t="n">
        <v>0</v>
      </c>
      <c r="F2704" s="133" t="n">
        <v>2114145</v>
      </c>
    </row>
    <row r="2705" customFormat="false" ht="17.25" hidden="false" customHeight="true" outlineLevel="0" collapsed="false">
      <c r="A2705" s="130" t="s">
        <v>103</v>
      </c>
      <c r="B2705" s="131" t="n">
        <v>61603000</v>
      </c>
      <c r="C2705" s="132" t="s">
        <v>1291</v>
      </c>
      <c r="D2705" s="133" t="n">
        <v>161554</v>
      </c>
      <c r="E2705" s="133" t="n">
        <v>0</v>
      </c>
      <c r="F2705" s="133" t="n">
        <v>161554</v>
      </c>
    </row>
    <row r="2706" customFormat="false" ht="17.25" hidden="false" customHeight="true" outlineLevel="0" collapsed="false">
      <c r="A2706" s="130" t="s">
        <v>103</v>
      </c>
      <c r="B2706" s="131" t="n">
        <v>61802000</v>
      </c>
      <c r="C2706" s="132" t="s">
        <v>472</v>
      </c>
      <c r="D2706" s="133" t="n">
        <v>429500</v>
      </c>
      <c r="E2706" s="133" t="n">
        <v>0</v>
      </c>
      <c r="F2706" s="133" t="n">
        <v>429500</v>
      </c>
    </row>
    <row r="2707" customFormat="false" ht="17.25" hidden="false" customHeight="true" outlineLevel="0" collapsed="false">
      <c r="A2707" s="130" t="s">
        <v>103</v>
      </c>
      <c r="B2707" s="131" t="n">
        <v>62100000</v>
      </c>
      <c r="C2707" s="132" t="s">
        <v>400</v>
      </c>
      <c r="D2707" s="133" t="n">
        <v>22202400.45</v>
      </c>
      <c r="E2707" s="133" t="n">
        <v>0</v>
      </c>
      <c r="F2707" s="133" t="n">
        <v>22202400.45</v>
      </c>
    </row>
    <row r="2708" customFormat="false" ht="17.25" hidden="false" customHeight="true" outlineLevel="0" collapsed="false">
      <c r="A2708" s="130" t="s">
        <v>103</v>
      </c>
      <c r="B2708" s="131" t="n">
        <v>62102000</v>
      </c>
      <c r="C2708" s="132" t="s">
        <v>476</v>
      </c>
      <c r="D2708" s="133" t="n">
        <v>7043780</v>
      </c>
      <c r="E2708" s="133" t="n">
        <v>0</v>
      </c>
      <c r="F2708" s="133" t="n">
        <v>7043780</v>
      </c>
    </row>
    <row r="2709" customFormat="false" ht="17.25" hidden="false" customHeight="true" outlineLevel="0" collapsed="false">
      <c r="A2709" s="130" t="s">
        <v>103</v>
      </c>
      <c r="B2709" s="131" t="n">
        <v>62301000</v>
      </c>
      <c r="C2709" s="132" t="s">
        <v>165</v>
      </c>
      <c r="D2709" s="133" t="n">
        <v>3051560</v>
      </c>
      <c r="E2709" s="133" t="n">
        <v>0</v>
      </c>
      <c r="F2709" s="133" t="n">
        <v>3051560</v>
      </c>
    </row>
    <row r="2710" customFormat="false" ht="17.25" hidden="false" customHeight="true" outlineLevel="0" collapsed="false">
      <c r="A2710" s="130" t="s">
        <v>103</v>
      </c>
      <c r="B2710" s="131" t="n">
        <v>62303000</v>
      </c>
      <c r="C2710" s="132" t="s">
        <v>495</v>
      </c>
      <c r="D2710" s="133" t="n">
        <v>12009601.58</v>
      </c>
      <c r="E2710" s="133" t="n">
        <v>0</v>
      </c>
      <c r="F2710" s="133" t="n">
        <v>12009601.58</v>
      </c>
    </row>
    <row r="2711" customFormat="false" ht="17.25" hidden="false" customHeight="true" outlineLevel="0" collapsed="false">
      <c r="A2711" s="130" t="s">
        <v>103</v>
      </c>
      <c r="B2711" s="131" t="n">
        <v>62401000</v>
      </c>
      <c r="C2711" s="132" t="s">
        <v>411</v>
      </c>
      <c r="D2711" s="133" t="n">
        <v>14603200</v>
      </c>
      <c r="E2711" s="133" t="n">
        <v>0</v>
      </c>
      <c r="F2711" s="133" t="n">
        <v>14603200</v>
      </c>
    </row>
    <row r="2712" customFormat="false" ht="17.25" hidden="false" customHeight="true" outlineLevel="0" collapsed="false">
      <c r="A2712" s="130" t="s">
        <v>103</v>
      </c>
      <c r="B2712" s="131" t="n">
        <v>62402000</v>
      </c>
      <c r="C2712" s="132" t="s">
        <v>412</v>
      </c>
      <c r="D2712" s="133" t="n">
        <v>8700000</v>
      </c>
      <c r="E2712" s="133" t="n">
        <v>0</v>
      </c>
      <c r="F2712" s="133" t="n">
        <v>8700000</v>
      </c>
    </row>
    <row r="2713" customFormat="false" ht="17.25" hidden="false" customHeight="true" outlineLevel="0" collapsed="false">
      <c r="A2713" s="130" t="s">
        <v>103</v>
      </c>
      <c r="B2713" s="131" t="n">
        <v>62501000</v>
      </c>
      <c r="C2713" s="132" t="s">
        <v>169</v>
      </c>
      <c r="D2713" s="133" t="n">
        <v>4454009.86</v>
      </c>
      <c r="E2713" s="133" t="n">
        <v>0</v>
      </c>
      <c r="F2713" s="133" t="n">
        <v>4454009.86</v>
      </c>
    </row>
    <row r="2714" customFormat="false" ht="17.25" hidden="false" customHeight="true" outlineLevel="0" collapsed="false">
      <c r="A2714" s="130" t="s">
        <v>103</v>
      </c>
      <c r="B2714" s="131" t="n">
        <v>62504000</v>
      </c>
      <c r="C2714" s="132" t="s">
        <v>506</v>
      </c>
      <c r="D2714" s="133" t="n">
        <v>101998.88</v>
      </c>
      <c r="E2714" s="133" t="n">
        <v>0</v>
      </c>
      <c r="F2714" s="133" t="n">
        <v>101998.88</v>
      </c>
    </row>
    <row r="2715" customFormat="false" ht="17.25" hidden="false" customHeight="true" outlineLevel="0" collapsed="false">
      <c r="A2715" s="130" t="s">
        <v>103</v>
      </c>
      <c r="B2715" s="131" t="n">
        <v>62506000</v>
      </c>
      <c r="C2715" s="132" t="s">
        <v>509</v>
      </c>
      <c r="D2715" s="133" t="n">
        <v>172000</v>
      </c>
      <c r="E2715" s="133" t="n">
        <v>0</v>
      </c>
      <c r="F2715" s="133" t="n">
        <v>172000</v>
      </c>
    </row>
    <row r="2716" customFormat="false" ht="17.25" hidden="false" customHeight="true" outlineLevel="0" collapsed="false">
      <c r="A2716" s="130" t="s">
        <v>103</v>
      </c>
      <c r="B2716" s="131" t="n">
        <v>62507000</v>
      </c>
      <c r="C2716" s="132" t="s">
        <v>416</v>
      </c>
      <c r="D2716" s="133" t="n">
        <v>4425790</v>
      </c>
      <c r="E2716" s="133" t="n">
        <v>0</v>
      </c>
      <c r="F2716" s="133" t="n">
        <v>4425790</v>
      </c>
    </row>
    <row r="2717" customFormat="false" ht="17.25" hidden="false" customHeight="true" outlineLevel="0" collapsed="false">
      <c r="A2717" s="130" t="s">
        <v>103</v>
      </c>
      <c r="B2717" s="131" t="n">
        <v>62602000</v>
      </c>
      <c r="C2717" s="132" t="s">
        <v>511</v>
      </c>
      <c r="D2717" s="133" t="n">
        <v>651667</v>
      </c>
      <c r="E2717" s="133" t="n">
        <v>0</v>
      </c>
      <c r="F2717" s="133" t="n">
        <v>651667</v>
      </c>
    </row>
    <row r="2718" customFormat="false" ht="17.25" hidden="false" customHeight="true" outlineLevel="0" collapsed="false">
      <c r="A2718" s="130" t="s">
        <v>103</v>
      </c>
      <c r="B2718" s="131" t="n">
        <v>62603000</v>
      </c>
      <c r="C2718" s="132" t="s">
        <v>512</v>
      </c>
      <c r="D2718" s="133" t="n">
        <v>12127147.46</v>
      </c>
      <c r="E2718" s="133" t="n">
        <v>0</v>
      </c>
      <c r="F2718" s="133" t="n">
        <v>12127147.46</v>
      </c>
    </row>
    <row r="2719" customFormat="false" ht="17.25" hidden="false" customHeight="true" outlineLevel="0" collapsed="false">
      <c r="A2719" s="130" t="s">
        <v>103</v>
      </c>
      <c r="B2719" s="131" t="n">
        <v>62605000</v>
      </c>
      <c r="C2719" s="132" t="s">
        <v>728</v>
      </c>
      <c r="D2719" s="133" t="n">
        <v>6925660</v>
      </c>
      <c r="E2719" s="133" t="n">
        <v>0</v>
      </c>
      <c r="F2719" s="133" t="n">
        <v>6925660</v>
      </c>
    </row>
    <row r="2720" customFormat="false" ht="17.25" hidden="false" customHeight="true" outlineLevel="0" collapsed="false">
      <c r="A2720" s="130" t="s">
        <v>103</v>
      </c>
      <c r="B2720" s="131" t="n">
        <v>62650000</v>
      </c>
      <c r="C2720" s="132" t="s">
        <v>2295</v>
      </c>
      <c r="D2720" s="133" t="n">
        <v>86900</v>
      </c>
      <c r="E2720" s="133" t="n">
        <v>0</v>
      </c>
      <c r="F2720" s="133" t="n">
        <v>86900</v>
      </c>
    </row>
    <row r="2721" customFormat="false" ht="17.25" hidden="false" customHeight="true" outlineLevel="0" collapsed="false">
      <c r="A2721" s="130" t="s">
        <v>103</v>
      </c>
      <c r="B2721" s="131" t="n">
        <v>62701000</v>
      </c>
      <c r="C2721" s="132" t="s">
        <v>181</v>
      </c>
      <c r="D2721" s="133" t="n">
        <v>176200</v>
      </c>
      <c r="E2721" s="133" t="n">
        <v>0</v>
      </c>
      <c r="F2721" s="133" t="n">
        <v>176200</v>
      </c>
    </row>
    <row r="2722" customFormat="false" ht="17.25" hidden="false" customHeight="true" outlineLevel="0" collapsed="false">
      <c r="A2722" s="130" t="s">
        <v>103</v>
      </c>
      <c r="B2722" s="131" t="n">
        <v>62703000</v>
      </c>
      <c r="C2722" s="132" t="s">
        <v>516</v>
      </c>
      <c r="D2722" s="133" t="n">
        <v>3786937.95</v>
      </c>
      <c r="E2722" s="133" t="n">
        <v>0</v>
      </c>
      <c r="F2722" s="133" t="n">
        <v>3786937.95</v>
      </c>
    </row>
    <row r="2723" customFormat="false" ht="17.25" hidden="false" customHeight="true" outlineLevel="0" collapsed="false">
      <c r="A2723" s="130" t="s">
        <v>103</v>
      </c>
      <c r="B2723" s="131" t="n">
        <v>62704000</v>
      </c>
      <c r="C2723" s="132" t="s">
        <v>423</v>
      </c>
      <c r="D2723" s="133" t="n">
        <v>157200</v>
      </c>
      <c r="E2723" s="133" t="n">
        <v>0</v>
      </c>
      <c r="F2723" s="133" t="n">
        <v>157200</v>
      </c>
    </row>
    <row r="2724" customFormat="false" ht="17.25" hidden="false" customHeight="true" outlineLevel="0" collapsed="false">
      <c r="A2724" s="130" t="s">
        <v>103</v>
      </c>
      <c r="B2724" s="131" t="n">
        <v>62705000</v>
      </c>
      <c r="C2724" s="132" t="s">
        <v>517</v>
      </c>
      <c r="D2724" s="133" t="n">
        <v>706898.52</v>
      </c>
      <c r="E2724" s="133" t="n">
        <v>0</v>
      </c>
      <c r="F2724" s="133" t="n">
        <v>706898.52</v>
      </c>
    </row>
    <row r="2725" customFormat="false" ht="17.25" hidden="false" customHeight="true" outlineLevel="0" collapsed="false">
      <c r="A2725" s="130" t="s">
        <v>103</v>
      </c>
      <c r="B2725" s="131" t="n">
        <v>62709000</v>
      </c>
      <c r="C2725" s="132" t="s">
        <v>428</v>
      </c>
      <c r="D2725" s="133" t="n">
        <v>66779.51</v>
      </c>
      <c r="E2725" s="133" t="n">
        <v>0</v>
      </c>
      <c r="F2725" s="133" t="n">
        <v>66779.51</v>
      </c>
    </row>
    <row r="2726" customFormat="false" ht="17.25" hidden="false" customHeight="true" outlineLevel="0" collapsed="false">
      <c r="A2726" s="130" t="s">
        <v>103</v>
      </c>
      <c r="B2726" s="131" t="n">
        <v>62712000</v>
      </c>
      <c r="C2726" s="132" t="s">
        <v>521</v>
      </c>
      <c r="D2726" s="133" t="n">
        <v>70464.86</v>
      </c>
      <c r="E2726" s="133" t="n">
        <v>0</v>
      </c>
      <c r="F2726" s="133" t="n">
        <v>70464.86</v>
      </c>
    </row>
    <row r="2727" customFormat="false" ht="17.25" hidden="false" customHeight="true" outlineLevel="0" collapsed="false">
      <c r="A2727" s="130" t="s">
        <v>103</v>
      </c>
      <c r="B2727" s="131" t="n">
        <v>63504000</v>
      </c>
      <c r="C2727" s="132" t="s">
        <v>450</v>
      </c>
      <c r="D2727" s="133" t="n">
        <v>15141667.48</v>
      </c>
      <c r="E2727" s="133" t="n">
        <v>0</v>
      </c>
      <c r="F2727" s="133" t="n">
        <v>15141667.48</v>
      </c>
    </row>
    <row r="2728" customFormat="false" ht="17.25" hidden="false" customHeight="true" outlineLevel="0" collapsed="false">
      <c r="A2728" s="130" t="s">
        <v>103</v>
      </c>
      <c r="B2728" s="131" t="n">
        <v>63506000</v>
      </c>
      <c r="C2728" s="132" t="s">
        <v>452</v>
      </c>
      <c r="D2728" s="133" t="n">
        <v>45000</v>
      </c>
      <c r="E2728" s="133" t="n">
        <v>0</v>
      </c>
      <c r="F2728" s="133" t="n">
        <v>45000</v>
      </c>
    </row>
    <row r="2729" customFormat="false" ht="17.25" hidden="false" customHeight="true" outlineLevel="0" collapsed="false">
      <c r="A2729" s="130" t="s">
        <v>103</v>
      </c>
      <c r="B2729" s="131" t="n">
        <v>63507000</v>
      </c>
      <c r="C2729" s="132" t="s">
        <v>453</v>
      </c>
      <c r="D2729" s="133" t="n">
        <v>43365157.97</v>
      </c>
      <c r="E2729" s="133" t="n">
        <v>0</v>
      </c>
      <c r="F2729" s="133" t="n">
        <v>43365157.97</v>
      </c>
    </row>
    <row r="2730" customFormat="false" ht="17.25" hidden="false" customHeight="true" outlineLevel="0" collapsed="false">
      <c r="A2730" s="130" t="s">
        <v>103</v>
      </c>
      <c r="B2730" s="131" t="n">
        <v>63508000</v>
      </c>
      <c r="C2730" s="132" t="s">
        <v>802</v>
      </c>
      <c r="D2730" s="133" t="n">
        <v>79000</v>
      </c>
      <c r="E2730" s="133" t="n">
        <v>0</v>
      </c>
      <c r="F2730" s="133" t="n">
        <v>79000</v>
      </c>
    </row>
    <row r="2731" customFormat="false" ht="17.25" hidden="false" customHeight="true" outlineLevel="0" collapsed="false">
      <c r="A2731" s="130" t="s">
        <v>103</v>
      </c>
      <c r="B2731" s="131" t="n">
        <v>64101000</v>
      </c>
      <c r="C2731" s="132" t="s">
        <v>190</v>
      </c>
      <c r="D2731" s="133" t="n">
        <v>185282424.38</v>
      </c>
      <c r="E2731" s="133" t="n">
        <v>0</v>
      </c>
      <c r="F2731" s="133" t="n">
        <v>185282424.38</v>
      </c>
    </row>
    <row r="2732" customFormat="false" ht="17.25" hidden="false" customHeight="true" outlineLevel="0" collapsed="false">
      <c r="A2732" s="130" t="s">
        <v>103</v>
      </c>
      <c r="B2732" s="131" t="n">
        <v>64101200</v>
      </c>
      <c r="C2732" s="132" t="s">
        <v>735</v>
      </c>
      <c r="D2732" s="133" t="n">
        <v>7840047.82</v>
      </c>
      <c r="E2732" s="133" t="n">
        <v>0</v>
      </c>
      <c r="F2732" s="133" t="n">
        <v>7840047.82</v>
      </c>
    </row>
    <row r="2733" customFormat="false" ht="17.25" hidden="false" customHeight="true" outlineLevel="0" collapsed="false">
      <c r="A2733" s="130" t="s">
        <v>103</v>
      </c>
      <c r="B2733" s="131" t="n">
        <v>64102000</v>
      </c>
      <c r="C2733" s="132" t="s">
        <v>528</v>
      </c>
      <c r="D2733" s="133" t="n">
        <v>175000</v>
      </c>
      <c r="E2733" s="133" t="n">
        <v>0</v>
      </c>
      <c r="F2733" s="133" t="n">
        <v>175000</v>
      </c>
    </row>
    <row r="2734" customFormat="false" ht="17.25" hidden="false" customHeight="true" outlineLevel="0" collapsed="false">
      <c r="A2734" s="130" t="s">
        <v>103</v>
      </c>
      <c r="B2734" s="131" t="n">
        <v>64103000</v>
      </c>
      <c r="C2734" s="132" t="s">
        <v>529</v>
      </c>
      <c r="D2734" s="133" t="n">
        <v>1985705.4</v>
      </c>
      <c r="E2734" s="133" t="n">
        <v>0</v>
      </c>
      <c r="F2734" s="133" t="n">
        <v>1985705.4</v>
      </c>
    </row>
    <row r="2735" customFormat="false" ht="17.25" hidden="false" customHeight="true" outlineLevel="0" collapsed="false">
      <c r="A2735" s="130" t="s">
        <v>103</v>
      </c>
      <c r="B2735" s="131" t="n">
        <v>64501000</v>
      </c>
      <c r="C2735" s="132" t="s">
        <v>461</v>
      </c>
      <c r="D2735" s="133" t="n">
        <v>11916546.63</v>
      </c>
      <c r="E2735" s="133" t="n">
        <v>0</v>
      </c>
      <c r="F2735" s="133" t="n">
        <v>11916546.63</v>
      </c>
    </row>
    <row r="2736" customFormat="false" ht="17.25" hidden="false" customHeight="true" outlineLevel="0" collapsed="false">
      <c r="A2736" s="130" t="s">
        <v>103</v>
      </c>
      <c r="B2736" s="131" t="n">
        <v>64502000</v>
      </c>
      <c r="C2736" s="132" t="s">
        <v>533</v>
      </c>
      <c r="D2736" s="133" t="n">
        <v>6281490.82</v>
      </c>
      <c r="E2736" s="133" t="n">
        <v>0</v>
      </c>
      <c r="F2736" s="133" t="n">
        <v>6281490.82</v>
      </c>
    </row>
    <row r="2737" customFormat="false" ht="17.25" hidden="false" customHeight="true" outlineLevel="0" collapsed="false">
      <c r="A2737" s="130" t="s">
        <v>103</v>
      </c>
      <c r="B2737" s="131" t="n">
        <v>64505000</v>
      </c>
      <c r="C2737" s="132" t="s">
        <v>1857</v>
      </c>
      <c r="D2737" s="133" t="n">
        <v>1256298.11</v>
      </c>
      <c r="E2737" s="133" t="n">
        <v>0</v>
      </c>
      <c r="F2737" s="133" t="n">
        <v>1256298.11</v>
      </c>
    </row>
    <row r="2738" customFormat="false" ht="17.25" hidden="false" customHeight="true" outlineLevel="0" collapsed="false">
      <c r="A2738" s="130" t="s">
        <v>103</v>
      </c>
      <c r="B2738" s="131" t="n">
        <v>64700000</v>
      </c>
      <c r="C2738" s="132" t="s">
        <v>197</v>
      </c>
      <c r="D2738" s="133" t="n">
        <v>178000</v>
      </c>
      <c r="E2738" s="133" t="n">
        <v>0</v>
      </c>
      <c r="F2738" s="133" t="n">
        <v>178000</v>
      </c>
    </row>
    <row r="2739" customFormat="false" ht="17.25" hidden="false" customHeight="true" outlineLevel="0" collapsed="false">
      <c r="A2739" s="130" t="s">
        <v>103</v>
      </c>
      <c r="B2739" s="131" t="n">
        <v>64801000</v>
      </c>
      <c r="C2739" s="132" t="s">
        <v>534</v>
      </c>
      <c r="D2739" s="133" t="n">
        <v>616666.67</v>
      </c>
      <c r="E2739" s="133" t="n">
        <v>0</v>
      </c>
      <c r="F2739" s="133" t="n">
        <v>616666.67</v>
      </c>
    </row>
    <row r="2740" customFormat="false" ht="17.25" hidden="false" customHeight="true" outlineLevel="0" collapsed="false">
      <c r="A2740" s="130" t="s">
        <v>103</v>
      </c>
      <c r="B2740" s="131" t="n">
        <v>64802000</v>
      </c>
      <c r="C2740" s="132" t="s">
        <v>535</v>
      </c>
      <c r="D2740" s="133" t="n">
        <v>981500</v>
      </c>
      <c r="E2740" s="133" t="n">
        <v>0</v>
      </c>
      <c r="F2740" s="133" t="n">
        <v>981500</v>
      </c>
    </row>
    <row r="2741" customFormat="false" ht="17.25" hidden="false" customHeight="true" outlineLevel="0" collapsed="false">
      <c r="A2741" s="130" t="s">
        <v>103</v>
      </c>
      <c r="B2741" s="131" t="n">
        <v>64808000</v>
      </c>
      <c r="C2741" s="132" t="s">
        <v>469</v>
      </c>
      <c r="D2741" s="133" t="n">
        <v>322500</v>
      </c>
      <c r="E2741" s="133" t="n">
        <v>0</v>
      </c>
      <c r="F2741" s="133" t="n">
        <v>322500</v>
      </c>
    </row>
    <row r="2742" customFormat="false" ht="17.25" hidden="false" customHeight="true" outlineLevel="0" collapsed="false">
      <c r="A2742" s="130" t="s">
        <v>103</v>
      </c>
      <c r="B2742" s="131" t="n">
        <v>65100000</v>
      </c>
      <c r="C2742" s="132" t="s">
        <v>202</v>
      </c>
      <c r="D2742" s="133" t="n">
        <v>2228113.75</v>
      </c>
      <c r="E2742" s="133" t="n">
        <v>0</v>
      </c>
      <c r="F2742" s="133" t="n">
        <v>2228113.75</v>
      </c>
    </row>
    <row r="2743" customFormat="false" ht="17.25" hidden="false" customHeight="true" outlineLevel="0" collapsed="false">
      <c r="A2743" s="130" t="s">
        <v>103</v>
      </c>
      <c r="B2743" s="131" t="n">
        <v>65600000</v>
      </c>
      <c r="C2743" s="132" t="s">
        <v>2466</v>
      </c>
      <c r="D2743" s="133" t="n">
        <v>671569.84</v>
      </c>
      <c r="E2743" s="133" t="n">
        <v>0</v>
      </c>
      <c r="F2743" s="133" t="n">
        <v>671569.84</v>
      </c>
    </row>
    <row r="2744" customFormat="false" ht="17.25" hidden="false" customHeight="true" outlineLevel="0" collapsed="false">
      <c r="A2744" s="130" t="s">
        <v>103</v>
      </c>
      <c r="B2744" s="131" t="n">
        <v>65601000</v>
      </c>
      <c r="C2744" s="132" t="s">
        <v>539</v>
      </c>
      <c r="D2744" s="133" t="n">
        <v>1123755.73</v>
      </c>
      <c r="E2744" s="133" t="n">
        <v>0</v>
      </c>
      <c r="F2744" s="133" t="n">
        <v>1123755.73</v>
      </c>
    </row>
    <row r="2745" customFormat="false" ht="17.25" hidden="false" customHeight="true" outlineLevel="0" collapsed="false">
      <c r="A2745" s="130" t="s">
        <v>103</v>
      </c>
      <c r="B2745" s="131" t="n">
        <v>65700000</v>
      </c>
      <c r="C2745" s="132" t="s">
        <v>746</v>
      </c>
      <c r="D2745" s="133" t="n">
        <v>0</v>
      </c>
      <c r="E2745" s="133" t="n">
        <v>307.11</v>
      </c>
      <c r="F2745" s="133" t="n">
        <v>-307.11</v>
      </c>
    </row>
    <row r="2746" customFormat="false" ht="17.25" hidden="false" customHeight="true" outlineLevel="0" collapsed="false">
      <c r="A2746" s="130" t="s">
        <v>103</v>
      </c>
      <c r="B2746" s="131" t="n">
        <v>65800000</v>
      </c>
      <c r="C2746" s="132" t="s">
        <v>475</v>
      </c>
      <c r="D2746" s="133" t="n">
        <v>720.98</v>
      </c>
      <c r="E2746" s="133" t="n">
        <v>0</v>
      </c>
      <c r="F2746" s="133" t="n">
        <v>720.98</v>
      </c>
    </row>
    <row r="2747" customFormat="false" ht="17.25" hidden="false" customHeight="true" outlineLevel="0" collapsed="false">
      <c r="A2747" s="130" t="s">
        <v>103</v>
      </c>
      <c r="B2747" s="131" t="n">
        <v>66102000</v>
      </c>
      <c r="C2747" s="132" t="s">
        <v>542</v>
      </c>
      <c r="D2747" s="133" t="n">
        <v>0</v>
      </c>
      <c r="E2747" s="133" t="n">
        <v>264609.04</v>
      </c>
      <c r="F2747" s="133" t="n">
        <v>-264609.04</v>
      </c>
    </row>
    <row r="2748" customFormat="false" ht="17.25" hidden="false" customHeight="true" outlineLevel="0" collapsed="false">
      <c r="A2748" s="130" t="s">
        <v>103</v>
      </c>
      <c r="B2748" s="131" t="n">
        <v>66600000</v>
      </c>
      <c r="C2748" s="132" t="s">
        <v>206</v>
      </c>
      <c r="D2748" s="133" t="n">
        <v>3029228.46</v>
      </c>
      <c r="E2748" s="133" t="n">
        <v>0</v>
      </c>
      <c r="F2748" s="133" t="n">
        <v>3029228.46</v>
      </c>
    </row>
    <row r="2749" customFormat="false" ht="17.25" hidden="false" customHeight="true" outlineLevel="0" collapsed="false">
      <c r="A2749" s="130" t="s">
        <v>103</v>
      </c>
      <c r="B2749" s="131" t="n">
        <v>68112000</v>
      </c>
      <c r="C2749" s="132" t="s">
        <v>489</v>
      </c>
      <c r="D2749" s="133" t="n">
        <v>7891109.32416667</v>
      </c>
      <c r="E2749" s="133" t="n">
        <v>0</v>
      </c>
      <c r="F2749" s="133" t="n">
        <v>7891109.32416667</v>
      </c>
    </row>
    <row r="2750" customFormat="false" ht="17.25" hidden="false" customHeight="true" outlineLevel="0" collapsed="false">
      <c r="A2750" s="130" t="s">
        <v>103</v>
      </c>
      <c r="B2750" s="131" t="n">
        <v>69500000</v>
      </c>
      <c r="C2750" s="132" t="s">
        <v>208</v>
      </c>
      <c r="D2750" s="133" t="n">
        <v>10356510.18275</v>
      </c>
      <c r="E2750" s="133" t="n">
        <v>0</v>
      </c>
      <c r="F2750" s="133" t="n">
        <v>10356510.18275</v>
      </c>
    </row>
    <row r="2751" customFormat="false" ht="17.25" hidden="false" customHeight="true" outlineLevel="0" collapsed="false">
      <c r="A2751" s="130" t="s">
        <v>103</v>
      </c>
      <c r="B2751" s="131" t="n">
        <v>70110000</v>
      </c>
      <c r="C2751" s="132" t="s">
        <v>1312</v>
      </c>
      <c r="D2751" s="133" t="n">
        <v>0</v>
      </c>
      <c r="E2751" s="133" t="n">
        <v>221915931.34</v>
      </c>
      <c r="F2751" s="133" t="n">
        <v>-221915931.34</v>
      </c>
    </row>
    <row r="2752" customFormat="false" ht="17.25" hidden="false" customHeight="true" outlineLevel="0" collapsed="false">
      <c r="A2752" s="130" t="s">
        <v>103</v>
      </c>
      <c r="B2752" s="131" t="n">
        <v>70710000</v>
      </c>
      <c r="C2752" s="132" t="s">
        <v>550</v>
      </c>
      <c r="D2752" s="133" t="n">
        <v>0</v>
      </c>
      <c r="E2752" s="133" t="n">
        <v>396415517.33</v>
      </c>
      <c r="F2752" s="133" t="n">
        <v>-396415517.33</v>
      </c>
    </row>
    <row r="2753" customFormat="false" ht="17.25" hidden="false" customHeight="true" outlineLevel="0" collapsed="false">
      <c r="A2753" s="130" t="s">
        <v>103</v>
      </c>
      <c r="B2753" s="131" t="n">
        <v>70720000</v>
      </c>
      <c r="C2753" s="132" t="s">
        <v>756</v>
      </c>
      <c r="D2753" s="133" t="n">
        <v>0</v>
      </c>
      <c r="E2753" s="133" t="n">
        <v>1358637254.61</v>
      </c>
      <c r="F2753" s="133" t="n">
        <v>-1358637254.61</v>
      </c>
    </row>
    <row r="2754" customFormat="false" ht="17.25" hidden="false" customHeight="true" outlineLevel="0" collapsed="false">
      <c r="A2754" s="130" t="s">
        <v>103</v>
      </c>
      <c r="B2754" s="131" t="n">
        <v>70830000</v>
      </c>
      <c r="C2754" s="132" t="s">
        <v>1515</v>
      </c>
      <c r="D2754" s="133" t="n">
        <v>0</v>
      </c>
      <c r="E2754" s="133" t="n">
        <v>30333333.27</v>
      </c>
      <c r="F2754" s="133" t="n">
        <v>-30333333.27</v>
      </c>
    </row>
    <row r="2755" customFormat="false" ht="17.25" hidden="false" customHeight="true" outlineLevel="0" collapsed="false">
      <c r="A2755" s="130" t="s">
        <v>103</v>
      </c>
      <c r="B2755" s="131" t="n">
        <v>75800000</v>
      </c>
      <c r="C2755" s="132" t="s">
        <v>211</v>
      </c>
      <c r="D2755" s="133" t="n">
        <v>0</v>
      </c>
      <c r="E2755" s="133" t="n">
        <v>14302985.62</v>
      </c>
      <c r="F2755" s="133" t="n">
        <v>-14302985.62</v>
      </c>
    </row>
    <row r="2756" customFormat="false" ht="17.25" hidden="false" customHeight="true" outlineLevel="0" collapsed="false">
      <c r="A2756" s="130" t="s">
        <v>103</v>
      </c>
      <c r="B2756" s="131" t="n">
        <v>75810000</v>
      </c>
      <c r="C2756" s="132" t="s">
        <v>551</v>
      </c>
      <c r="D2756" s="133" t="n">
        <v>0</v>
      </c>
      <c r="E2756" s="133" t="n">
        <v>123000</v>
      </c>
      <c r="F2756" s="133" t="n">
        <v>-123000</v>
      </c>
    </row>
    <row r="2757" customFormat="false" ht="17.25" hidden="false" customHeight="true" outlineLevel="0" collapsed="false">
      <c r="A2757" s="130" t="s">
        <v>103</v>
      </c>
      <c r="B2757" s="131" t="n">
        <v>76500000</v>
      </c>
      <c r="C2757" s="132" t="s">
        <v>505</v>
      </c>
      <c r="D2757" s="133" t="n">
        <v>0</v>
      </c>
      <c r="E2757" s="133" t="n">
        <v>313290.31</v>
      </c>
      <c r="F2757" s="133" t="n">
        <v>-313290.31</v>
      </c>
    </row>
    <row r="2758" customFormat="false" ht="17.25" hidden="false" customHeight="true" outlineLevel="0" collapsed="false">
      <c r="A2758" s="130" t="s">
        <v>103</v>
      </c>
      <c r="B2758" s="131" t="n">
        <v>76600000</v>
      </c>
      <c r="C2758" s="132" t="s">
        <v>213</v>
      </c>
      <c r="D2758" s="133" t="n">
        <v>0</v>
      </c>
      <c r="E2758" s="133" t="n">
        <v>1196837.7</v>
      </c>
      <c r="F2758" s="133" t="n">
        <v>-1196837.7</v>
      </c>
    </row>
    <row r="2759" customFormat="false" ht="17.25" hidden="false" customHeight="true" outlineLevel="0" collapsed="false">
      <c r="A2759" s="130" t="s">
        <v>111</v>
      </c>
      <c r="B2759" s="131" t="n">
        <v>10100000</v>
      </c>
      <c r="C2759" s="132" t="s">
        <v>1</v>
      </c>
      <c r="D2759" s="133" t="n">
        <v>0</v>
      </c>
      <c r="E2759" s="133" t="n">
        <v>2440000000</v>
      </c>
      <c r="F2759" s="133" t="n">
        <v>-2440000000</v>
      </c>
    </row>
    <row r="2760" customFormat="false" ht="17.25" hidden="false" customHeight="true" outlineLevel="0" collapsed="false">
      <c r="A2760" s="130" t="s">
        <v>111</v>
      </c>
      <c r="B2760" s="131" t="n">
        <v>11000000</v>
      </c>
      <c r="C2760" s="132" t="s">
        <v>215</v>
      </c>
      <c r="D2760" s="133" t="n">
        <v>802377820.5</v>
      </c>
      <c r="E2760" s="133" t="n">
        <v>0</v>
      </c>
      <c r="F2760" s="133" t="n">
        <v>802377820.5</v>
      </c>
    </row>
    <row r="2761" customFormat="false" ht="17.25" hidden="false" customHeight="true" outlineLevel="0" collapsed="false">
      <c r="A2761" s="130" t="s">
        <v>111</v>
      </c>
      <c r="B2761" s="131" t="n">
        <v>13110000</v>
      </c>
      <c r="C2761" s="132" t="s">
        <v>2037</v>
      </c>
      <c r="D2761" s="133" t="n">
        <v>0</v>
      </c>
      <c r="E2761" s="133" t="n">
        <v>2565977682.93</v>
      </c>
      <c r="F2761" s="133" t="n">
        <v>-2565977682.93</v>
      </c>
    </row>
    <row r="2762" customFormat="false" ht="17.25" hidden="false" customHeight="true" outlineLevel="0" collapsed="false">
      <c r="A2762" s="130" t="s">
        <v>111</v>
      </c>
      <c r="B2762" s="131" t="n">
        <v>16100000</v>
      </c>
      <c r="C2762" s="132" t="s">
        <v>216</v>
      </c>
      <c r="D2762" s="133" t="n">
        <v>0</v>
      </c>
      <c r="E2762" s="133" t="n">
        <v>7190173624.89</v>
      </c>
      <c r="F2762" s="133" t="n">
        <v>-7190173624.89</v>
      </c>
    </row>
    <row r="2763" customFormat="false" ht="17.25" hidden="false" customHeight="true" outlineLevel="0" collapsed="false">
      <c r="A2763" s="130" t="s">
        <v>111</v>
      </c>
      <c r="B2763" s="131" t="n">
        <v>16160000</v>
      </c>
      <c r="C2763" s="132" t="s">
        <v>3024</v>
      </c>
      <c r="D2763" s="133" t="n">
        <v>0</v>
      </c>
      <c r="E2763" s="133" t="n">
        <v>27696620000</v>
      </c>
      <c r="F2763" s="133" t="n">
        <v>-27696620000</v>
      </c>
    </row>
    <row r="2764" customFormat="false" ht="17.25" hidden="false" customHeight="true" outlineLevel="0" collapsed="false">
      <c r="A2764" s="130" t="s">
        <v>111</v>
      </c>
      <c r="B2764" s="131" t="n">
        <v>21300000</v>
      </c>
      <c r="C2764" s="132" t="s">
        <v>226</v>
      </c>
      <c r="D2764" s="133" t="n">
        <v>72015038.5</v>
      </c>
      <c r="E2764" s="133" t="n">
        <v>0</v>
      </c>
      <c r="F2764" s="133" t="n">
        <v>72015038.5</v>
      </c>
    </row>
    <row r="2765" customFormat="false" ht="17.25" hidden="false" customHeight="true" outlineLevel="0" collapsed="false">
      <c r="A2765" s="130" t="s">
        <v>111</v>
      </c>
      <c r="B2765" s="131" t="n">
        <v>21540000</v>
      </c>
      <c r="C2765" s="132" t="s">
        <v>229</v>
      </c>
      <c r="D2765" s="133" t="n">
        <v>1183653434.87</v>
      </c>
      <c r="E2765" s="133" t="n">
        <v>0</v>
      </c>
      <c r="F2765" s="133" t="n">
        <v>1183653434.87</v>
      </c>
    </row>
    <row r="2766" customFormat="false" ht="17.25" hidden="false" customHeight="true" outlineLevel="0" collapsed="false">
      <c r="A2766" s="130" t="s">
        <v>111</v>
      </c>
      <c r="B2766" s="131" t="n">
        <v>21830000</v>
      </c>
      <c r="C2766" s="132" t="s">
        <v>11</v>
      </c>
      <c r="D2766" s="133" t="n">
        <v>1740983732.3</v>
      </c>
      <c r="E2766" s="133" t="n">
        <v>0</v>
      </c>
      <c r="F2766" s="133" t="n">
        <v>1740983732.3</v>
      </c>
    </row>
    <row r="2767" customFormat="false" ht="17.25" hidden="false" customHeight="true" outlineLevel="0" collapsed="false">
      <c r="A2767" s="130" t="s">
        <v>111</v>
      </c>
      <c r="B2767" s="131" t="n">
        <v>21820000</v>
      </c>
      <c r="C2767" s="132" t="s">
        <v>10</v>
      </c>
      <c r="D2767" s="133" t="n">
        <v>23803424.66</v>
      </c>
      <c r="E2767" s="133" t="n">
        <v>0</v>
      </c>
      <c r="F2767" s="133" t="n">
        <v>23803424.66</v>
      </c>
    </row>
    <row r="2768" customFormat="false" ht="17.25" hidden="false" customHeight="true" outlineLevel="0" collapsed="false">
      <c r="A2768" s="130" t="s">
        <v>111</v>
      </c>
      <c r="B2768" s="131" t="n">
        <v>21840000</v>
      </c>
      <c r="C2768" s="132" t="s">
        <v>12</v>
      </c>
      <c r="D2768" s="133" t="n">
        <v>40210830.47</v>
      </c>
      <c r="E2768" s="133" t="n">
        <v>0</v>
      </c>
      <c r="F2768" s="133" t="n">
        <v>40210830.47</v>
      </c>
    </row>
    <row r="2769" customFormat="false" ht="17.25" hidden="false" customHeight="true" outlineLevel="0" collapsed="false">
      <c r="A2769" s="130" t="s">
        <v>111</v>
      </c>
      <c r="B2769" s="131" t="n">
        <v>23200000</v>
      </c>
      <c r="C2769" s="132" t="s">
        <v>236</v>
      </c>
      <c r="D2769" s="133" t="n">
        <v>45765145095.64</v>
      </c>
      <c r="E2769" s="133" t="n">
        <v>0</v>
      </c>
      <c r="F2769" s="133" t="n">
        <v>45765145095.64</v>
      </c>
    </row>
    <row r="2770" customFormat="false" ht="17.25" hidden="false" customHeight="true" outlineLevel="0" collapsed="false">
      <c r="A2770" s="130" t="s">
        <v>111</v>
      </c>
      <c r="B2770" s="131" t="n">
        <v>23213001</v>
      </c>
      <c r="C2770" s="132" t="s">
        <v>2069</v>
      </c>
      <c r="D2770" s="133" t="n">
        <v>2002800</v>
      </c>
      <c r="E2770" s="133" t="n">
        <v>0</v>
      </c>
      <c r="F2770" s="133" t="n">
        <v>2002800</v>
      </c>
    </row>
    <row r="2771" customFormat="false" ht="17.25" hidden="false" customHeight="true" outlineLevel="0" collapsed="false">
      <c r="A2771" s="130" t="s">
        <v>111</v>
      </c>
      <c r="B2771" s="131" t="n">
        <v>23213010</v>
      </c>
      <c r="C2771" s="132" t="s">
        <v>2070</v>
      </c>
      <c r="D2771" s="133" t="n">
        <v>90988181.9</v>
      </c>
      <c r="E2771" s="133" t="n">
        <v>0</v>
      </c>
      <c r="F2771" s="133" t="n">
        <v>90988181.9</v>
      </c>
    </row>
    <row r="2772" customFormat="false" ht="17.25" hidden="false" customHeight="true" outlineLevel="0" collapsed="false">
      <c r="A2772" s="130" t="s">
        <v>111</v>
      </c>
      <c r="B2772" s="131" t="n">
        <v>23213012</v>
      </c>
      <c r="C2772" s="132" t="s">
        <v>2071</v>
      </c>
      <c r="D2772" s="133" t="n">
        <v>6900000</v>
      </c>
      <c r="E2772" s="133" t="n">
        <v>0</v>
      </c>
      <c r="F2772" s="133" t="n">
        <v>6900000</v>
      </c>
    </row>
    <row r="2773" customFormat="false" ht="17.25" hidden="false" customHeight="true" outlineLevel="0" collapsed="false">
      <c r="A2773" s="130" t="s">
        <v>111</v>
      </c>
      <c r="B2773" s="131" t="n">
        <v>27500000</v>
      </c>
      <c r="C2773" s="132" t="s">
        <v>14</v>
      </c>
      <c r="D2773" s="133" t="n">
        <v>1100000</v>
      </c>
      <c r="E2773" s="133" t="n">
        <v>0</v>
      </c>
      <c r="F2773" s="133" t="n">
        <v>1100000</v>
      </c>
    </row>
    <row r="2774" customFormat="false" ht="17.25" hidden="false" customHeight="true" outlineLevel="0" collapsed="false">
      <c r="A2774" s="130" t="s">
        <v>111</v>
      </c>
      <c r="B2774" s="131" t="n">
        <v>28130000</v>
      </c>
      <c r="C2774" s="132" t="s">
        <v>242</v>
      </c>
      <c r="D2774" s="133" t="n">
        <v>0</v>
      </c>
      <c r="E2774" s="133" t="n">
        <v>27865819.06</v>
      </c>
      <c r="F2774" s="133" t="n">
        <v>-27865819.06</v>
      </c>
    </row>
    <row r="2775" customFormat="false" ht="17.25" hidden="false" customHeight="true" outlineLevel="0" collapsed="false">
      <c r="A2775" s="130" t="s">
        <v>111</v>
      </c>
      <c r="B2775" s="131" t="n">
        <v>28154000</v>
      </c>
      <c r="C2775" s="132" t="s">
        <v>248</v>
      </c>
      <c r="D2775" s="133" t="n">
        <v>0</v>
      </c>
      <c r="E2775" s="133" t="n">
        <v>392934945.62</v>
      </c>
      <c r="F2775" s="133" t="n">
        <v>-392934945.62</v>
      </c>
    </row>
    <row r="2776" customFormat="false" ht="17.25" hidden="false" customHeight="true" outlineLevel="0" collapsed="false">
      <c r="A2776" s="130" t="s">
        <v>111</v>
      </c>
      <c r="B2776" s="131" t="n">
        <v>28182000</v>
      </c>
      <c r="C2776" s="132" t="s">
        <v>17</v>
      </c>
      <c r="D2776" s="133" t="n">
        <v>0</v>
      </c>
      <c r="E2776" s="133" t="n">
        <v>30471673.42</v>
      </c>
      <c r="F2776" s="133" t="n">
        <v>-30471673.42</v>
      </c>
    </row>
    <row r="2777" customFormat="false" ht="17.25" hidden="false" customHeight="true" outlineLevel="0" collapsed="false">
      <c r="A2777" s="130" t="s">
        <v>111</v>
      </c>
      <c r="B2777" s="131" t="n">
        <v>28183000</v>
      </c>
      <c r="C2777" s="132" t="s">
        <v>18</v>
      </c>
      <c r="D2777" s="133" t="n">
        <v>0</v>
      </c>
      <c r="E2777" s="133" t="n">
        <v>1020015634.9</v>
      </c>
      <c r="F2777" s="133" t="n">
        <v>-1020015634.9</v>
      </c>
    </row>
    <row r="2778" customFormat="false" ht="17.25" hidden="false" customHeight="true" outlineLevel="0" collapsed="false">
      <c r="A2778" s="130" t="s">
        <v>111</v>
      </c>
      <c r="B2778" s="131" t="n">
        <v>31000000</v>
      </c>
      <c r="C2778" s="132" t="s">
        <v>251</v>
      </c>
      <c r="D2778" s="133" t="n">
        <v>743352488.12</v>
      </c>
      <c r="E2778" s="133" t="n">
        <v>0</v>
      </c>
      <c r="F2778" s="133" t="n">
        <v>743352488.12</v>
      </c>
    </row>
    <row r="2779" customFormat="false" ht="17.25" hidden="false" customHeight="true" outlineLevel="0" collapsed="false">
      <c r="A2779" s="130" t="s">
        <v>111</v>
      </c>
      <c r="B2779" s="131" t="n">
        <v>40110000</v>
      </c>
      <c r="C2779" s="132" t="s">
        <v>21</v>
      </c>
      <c r="D2779" s="133" t="n">
        <v>0</v>
      </c>
      <c r="E2779" s="133" t="n">
        <v>802592645.140001</v>
      </c>
      <c r="F2779" s="133" t="n">
        <v>-802592645.140001</v>
      </c>
    </row>
    <row r="2780" customFormat="false" ht="17.25" hidden="false" customHeight="true" outlineLevel="0" collapsed="false">
      <c r="A2780" s="130" t="s">
        <v>111</v>
      </c>
      <c r="B2780" s="131" t="n">
        <v>40120000</v>
      </c>
      <c r="C2780" s="132" t="s">
        <v>23</v>
      </c>
      <c r="D2780" s="133" t="n">
        <v>2450190136.11</v>
      </c>
      <c r="E2780" s="133" t="n">
        <v>0</v>
      </c>
      <c r="F2780" s="133" t="n">
        <v>2450190136.11</v>
      </c>
    </row>
    <row r="2781" customFormat="false" ht="17.25" hidden="false" customHeight="true" outlineLevel="0" collapsed="false">
      <c r="A2781" s="130" t="s">
        <v>111</v>
      </c>
      <c r="B2781" s="131" t="n">
        <v>40310000</v>
      </c>
      <c r="C2781" s="132" t="s">
        <v>254</v>
      </c>
      <c r="D2781" s="133" t="n">
        <v>0</v>
      </c>
      <c r="E2781" s="133" t="n">
        <v>20537743.8699999</v>
      </c>
      <c r="F2781" s="133" t="n">
        <v>-20537743.8699999</v>
      </c>
    </row>
    <row r="2782" customFormat="false" ht="17.25" hidden="false" customHeight="true" outlineLevel="0" collapsed="false">
      <c r="A2782" s="130" t="s">
        <v>111</v>
      </c>
      <c r="B2782" s="131" t="n">
        <v>40400000</v>
      </c>
      <c r="C2782" s="132" t="s">
        <v>257</v>
      </c>
      <c r="D2782" s="133" t="n">
        <v>0</v>
      </c>
      <c r="E2782" s="133" t="n">
        <v>5601227065.83001</v>
      </c>
      <c r="F2782" s="133" t="n">
        <v>-5601227065.83001</v>
      </c>
    </row>
    <row r="2783" customFormat="false" ht="17.25" hidden="false" customHeight="true" outlineLevel="0" collapsed="false">
      <c r="A2783" s="130" t="s">
        <v>111</v>
      </c>
      <c r="B2783" s="131" t="n">
        <v>40810000</v>
      </c>
      <c r="C2783" s="132" t="s">
        <v>26</v>
      </c>
      <c r="D2783" s="133" t="n">
        <v>0</v>
      </c>
      <c r="E2783" s="133" t="n">
        <v>423110747.86</v>
      </c>
      <c r="F2783" s="133" t="n">
        <v>-423110747.86</v>
      </c>
    </row>
    <row r="2784" customFormat="false" ht="17.25" hidden="false" customHeight="true" outlineLevel="0" collapsed="false">
      <c r="A2784" s="130" t="s">
        <v>111</v>
      </c>
      <c r="B2784" s="131" t="n">
        <v>40910000</v>
      </c>
      <c r="C2784" s="132" t="s">
        <v>2945</v>
      </c>
      <c r="D2784" s="133" t="n">
        <v>127771718.54</v>
      </c>
      <c r="E2784" s="133" t="n">
        <v>0</v>
      </c>
      <c r="F2784" s="133" t="n">
        <v>127771718.54</v>
      </c>
    </row>
    <row r="2785" customFormat="false" ht="17.25" hidden="false" customHeight="true" outlineLevel="0" collapsed="false">
      <c r="A2785" s="130" t="s">
        <v>111</v>
      </c>
      <c r="B2785" s="131" t="n">
        <v>42110000</v>
      </c>
      <c r="C2785" s="132" t="s">
        <v>30</v>
      </c>
      <c r="D2785" s="133" t="n">
        <v>9660712.79999995</v>
      </c>
      <c r="E2785" s="133" t="n">
        <v>0</v>
      </c>
      <c r="F2785" s="133" t="n">
        <v>9660712.79999995</v>
      </c>
    </row>
    <row r="2786" customFormat="false" ht="17.25" hidden="false" customHeight="true" outlineLevel="0" collapsed="false">
      <c r="A2786" s="130" t="s">
        <v>111</v>
      </c>
      <c r="B2786" s="131" t="n">
        <v>42520000</v>
      </c>
      <c r="C2786" s="132" t="s">
        <v>272</v>
      </c>
      <c r="D2786" s="133" t="n">
        <v>160000</v>
      </c>
      <c r="E2786" s="133" t="n">
        <v>0</v>
      </c>
      <c r="F2786" s="133" t="n">
        <v>160000</v>
      </c>
    </row>
    <row r="2787" customFormat="false" ht="17.25" hidden="false" customHeight="true" outlineLevel="0" collapsed="false">
      <c r="A2787" s="130" t="s">
        <v>111</v>
      </c>
      <c r="B2787" s="131" t="n">
        <v>42540000</v>
      </c>
      <c r="C2787" s="132" t="s">
        <v>283</v>
      </c>
      <c r="D2787" s="133" t="n">
        <v>0</v>
      </c>
      <c r="E2787" s="133" t="n">
        <v>89998.9999999999</v>
      </c>
      <c r="F2787" s="133" t="n">
        <v>-89998.9999999999</v>
      </c>
    </row>
    <row r="2788" customFormat="false" ht="17.25" hidden="false" customHeight="true" outlineLevel="0" collapsed="false">
      <c r="A2788" s="130" t="s">
        <v>111</v>
      </c>
      <c r="B2788" s="131" t="n">
        <v>42800000</v>
      </c>
      <c r="C2788" s="132" t="s">
        <v>274</v>
      </c>
      <c r="D2788" s="133" t="n">
        <v>0</v>
      </c>
      <c r="E2788" s="133" t="n">
        <v>54878376.3494</v>
      </c>
      <c r="F2788" s="133" t="n">
        <v>-54878376.3494</v>
      </c>
    </row>
    <row r="2789" customFormat="false" ht="17.25" hidden="false" customHeight="true" outlineLevel="0" collapsed="false">
      <c r="A2789" s="130" t="s">
        <v>111</v>
      </c>
      <c r="B2789" s="131" t="n">
        <v>43100000</v>
      </c>
      <c r="C2789" s="132" t="s">
        <v>35</v>
      </c>
      <c r="D2789" s="133" t="n">
        <v>0</v>
      </c>
      <c r="E2789" s="133" t="n">
        <v>17380887.94</v>
      </c>
      <c r="F2789" s="133" t="n">
        <v>-17380887.94</v>
      </c>
    </row>
    <row r="2790" customFormat="false" ht="17.25" hidden="false" customHeight="true" outlineLevel="0" collapsed="false">
      <c r="A2790" s="130" t="s">
        <v>111</v>
      </c>
      <c r="B2790" s="131" t="n">
        <v>43110000</v>
      </c>
      <c r="C2790" s="132" t="s">
        <v>275</v>
      </c>
      <c r="D2790" s="133" t="n">
        <v>0</v>
      </c>
      <c r="E2790" s="133" t="n">
        <v>1028300</v>
      </c>
      <c r="F2790" s="133" t="n">
        <v>-1028300</v>
      </c>
    </row>
    <row r="2791" customFormat="false" ht="17.25" hidden="false" customHeight="true" outlineLevel="0" collapsed="false">
      <c r="A2791" s="130" t="s">
        <v>111</v>
      </c>
      <c r="B2791" s="131" t="n">
        <v>43200000</v>
      </c>
      <c r="C2791" s="132" t="s">
        <v>37</v>
      </c>
      <c r="D2791" s="133" t="n">
        <v>0</v>
      </c>
      <c r="E2791" s="133" t="n">
        <v>780127.56</v>
      </c>
      <c r="F2791" s="133" t="n">
        <v>-780127.56</v>
      </c>
    </row>
    <row r="2792" customFormat="false" ht="17.25" hidden="false" customHeight="true" outlineLevel="0" collapsed="false">
      <c r="A2792" s="130" t="s">
        <v>111</v>
      </c>
      <c r="B2792" s="131" t="n">
        <v>43300000</v>
      </c>
      <c r="C2792" s="132" t="s">
        <v>38</v>
      </c>
      <c r="D2792" s="133" t="n">
        <v>0</v>
      </c>
      <c r="E2792" s="133" t="n">
        <v>908050.779999999</v>
      </c>
      <c r="F2792" s="133" t="n">
        <v>-908050.779999999</v>
      </c>
    </row>
    <row r="2793" customFormat="false" ht="17.25" hidden="false" customHeight="true" outlineLevel="0" collapsed="false">
      <c r="A2793" s="130" t="s">
        <v>111</v>
      </c>
      <c r="B2793" s="131" t="n">
        <v>43400000</v>
      </c>
      <c r="C2793" s="132" t="s">
        <v>39</v>
      </c>
      <c r="D2793" s="133" t="n">
        <v>0</v>
      </c>
      <c r="E2793" s="133" t="n">
        <v>90000</v>
      </c>
      <c r="F2793" s="133" t="n">
        <v>-90000</v>
      </c>
    </row>
    <row r="2794" customFormat="false" ht="17.25" hidden="false" customHeight="true" outlineLevel="0" collapsed="false">
      <c r="A2794" s="130" t="s">
        <v>111</v>
      </c>
      <c r="B2794" s="131" t="n">
        <v>43860000</v>
      </c>
      <c r="C2794" s="132" t="s">
        <v>276</v>
      </c>
      <c r="D2794" s="133" t="n">
        <v>0</v>
      </c>
      <c r="E2794" s="133" t="n">
        <v>3608218.4706</v>
      </c>
      <c r="F2794" s="133" t="n">
        <v>-3608218.4706</v>
      </c>
    </row>
    <row r="2795" customFormat="false" ht="17.25" hidden="false" customHeight="true" outlineLevel="0" collapsed="false">
      <c r="A2795" s="130" t="s">
        <v>111</v>
      </c>
      <c r="B2795" s="131" t="n">
        <v>44100000</v>
      </c>
      <c r="C2795" s="132" t="s">
        <v>40</v>
      </c>
      <c r="D2795" s="133" t="n">
        <v>0</v>
      </c>
      <c r="E2795" s="133" t="n">
        <v>6640220</v>
      </c>
      <c r="F2795" s="133" t="n">
        <v>-6640220</v>
      </c>
    </row>
    <row r="2796" customFormat="false" ht="17.25" hidden="false" customHeight="true" outlineLevel="0" collapsed="false">
      <c r="A2796" s="130" t="s">
        <v>111</v>
      </c>
      <c r="B2796" s="131" t="n">
        <v>44400000</v>
      </c>
      <c r="C2796" s="132" t="s">
        <v>281</v>
      </c>
      <c r="D2796" s="133" t="n">
        <v>326666.66</v>
      </c>
      <c r="E2796" s="133" t="n">
        <v>0</v>
      </c>
      <c r="F2796" s="133" t="n">
        <v>326666.66</v>
      </c>
    </row>
    <row r="2797" customFormat="false" ht="17.25" hidden="false" customHeight="true" outlineLevel="0" collapsed="false">
      <c r="A2797" s="130" t="s">
        <v>111</v>
      </c>
      <c r="B2797" s="131" t="n">
        <v>44411000</v>
      </c>
      <c r="C2797" s="132" t="s">
        <v>42</v>
      </c>
      <c r="D2797" s="133" t="n">
        <v>0</v>
      </c>
      <c r="E2797" s="133" t="n">
        <v>962729.000000002</v>
      </c>
      <c r="F2797" s="133" t="n">
        <v>-962729.000000002</v>
      </c>
    </row>
    <row r="2798" customFormat="false" ht="17.25" hidden="false" customHeight="true" outlineLevel="0" collapsed="false">
      <c r="A2798" s="130" t="s">
        <v>111</v>
      </c>
      <c r="B2798" s="131" t="n">
        <v>44540000</v>
      </c>
      <c r="C2798" s="132" t="s">
        <v>616</v>
      </c>
      <c r="D2798" s="133" t="n">
        <v>544320</v>
      </c>
      <c r="E2798" s="133" t="n">
        <v>0</v>
      </c>
      <c r="F2798" s="133" t="n">
        <v>544320</v>
      </c>
    </row>
    <row r="2799" customFormat="false" ht="17.25" hidden="false" customHeight="true" outlineLevel="0" collapsed="false">
      <c r="A2799" s="130" t="s">
        <v>111</v>
      </c>
      <c r="B2799" s="131" t="n">
        <v>44550000</v>
      </c>
      <c r="C2799" s="132" t="s">
        <v>46</v>
      </c>
      <c r="D2799" s="133" t="n">
        <v>986059291.129999</v>
      </c>
      <c r="E2799" s="133" t="n">
        <v>0</v>
      </c>
      <c r="F2799" s="133" t="n">
        <v>986059291.129999</v>
      </c>
    </row>
    <row r="2800" customFormat="false" ht="17.25" hidden="false" customHeight="true" outlineLevel="0" collapsed="false">
      <c r="A2800" s="130" t="s">
        <v>111</v>
      </c>
      <c r="B2800" s="131" t="n">
        <v>44561000</v>
      </c>
      <c r="C2800" s="132" t="s">
        <v>2457</v>
      </c>
      <c r="D2800" s="133" t="n">
        <v>0</v>
      </c>
      <c r="E2800" s="133" t="n">
        <v>9205924.35000002</v>
      </c>
      <c r="F2800" s="133" t="n">
        <v>-9205924.35000002</v>
      </c>
    </row>
    <row r="2801" customFormat="false" ht="17.25" hidden="false" customHeight="true" outlineLevel="0" collapsed="false">
      <c r="A2801" s="130" t="s">
        <v>111</v>
      </c>
      <c r="B2801" s="131" t="n">
        <v>44571000</v>
      </c>
      <c r="C2801" s="132" t="s">
        <v>52</v>
      </c>
      <c r="D2801" s="133" t="n">
        <v>0</v>
      </c>
      <c r="E2801" s="133" t="n">
        <v>2160000</v>
      </c>
      <c r="F2801" s="133" t="n">
        <v>-2160000</v>
      </c>
    </row>
    <row r="2802" customFormat="false" ht="17.25" hidden="false" customHeight="true" outlineLevel="0" collapsed="false">
      <c r="A2802" s="130" t="s">
        <v>111</v>
      </c>
      <c r="B2802" s="131" t="n">
        <v>44572000</v>
      </c>
      <c r="C2802" s="132" t="s">
        <v>302</v>
      </c>
      <c r="D2802" s="133" t="n">
        <v>2160000</v>
      </c>
      <c r="E2802" s="133" t="n">
        <v>0</v>
      </c>
      <c r="F2802" s="133" t="n">
        <v>2160000</v>
      </c>
    </row>
    <row r="2803" customFormat="false" ht="17.25" hidden="false" customHeight="true" outlineLevel="0" collapsed="false">
      <c r="A2803" s="130" t="s">
        <v>111</v>
      </c>
      <c r="B2803" s="131" t="n">
        <v>44581000</v>
      </c>
      <c r="C2803" s="132" t="s">
        <v>2952</v>
      </c>
      <c r="D2803" s="133" t="n">
        <v>33244060</v>
      </c>
      <c r="E2803" s="133" t="n">
        <v>0</v>
      </c>
      <c r="F2803" s="133" t="n">
        <v>33244060</v>
      </c>
    </row>
    <row r="2804" customFormat="false" ht="17.25" hidden="false" customHeight="true" outlineLevel="0" collapsed="false">
      <c r="A2804" s="130" t="s">
        <v>111</v>
      </c>
      <c r="B2804" s="136" t="n">
        <v>45500001</v>
      </c>
      <c r="C2804" s="132" t="s">
        <v>53</v>
      </c>
      <c r="D2804" s="133" t="n">
        <v>0</v>
      </c>
      <c r="E2804" s="133" t="n">
        <v>735959899.7</v>
      </c>
      <c r="F2804" s="133" t="n">
        <v>-735959899.7</v>
      </c>
    </row>
    <row r="2805" customFormat="false" ht="17.25" hidden="false" customHeight="true" outlineLevel="0" collapsed="false">
      <c r="A2805" s="130" t="s">
        <v>111</v>
      </c>
      <c r="B2805" s="136" t="n">
        <v>45500002</v>
      </c>
      <c r="C2805" s="132" t="s">
        <v>288</v>
      </c>
      <c r="D2805" s="133" t="n">
        <v>0</v>
      </c>
      <c r="E2805" s="133" t="n">
        <v>161105134.27</v>
      </c>
      <c r="F2805" s="133" t="n">
        <v>-161105134.27</v>
      </c>
    </row>
    <row r="2806" customFormat="false" ht="17.25" hidden="false" customHeight="true" outlineLevel="0" collapsed="false">
      <c r="A2806" s="130" t="s">
        <v>111</v>
      </c>
      <c r="B2806" s="136" t="n">
        <v>45500003</v>
      </c>
      <c r="C2806" s="132" t="s">
        <v>1274</v>
      </c>
      <c r="D2806" s="133" t="n">
        <v>0</v>
      </c>
      <c r="E2806" s="133" t="n">
        <v>496000</v>
      </c>
      <c r="F2806" s="133" t="n">
        <v>-496000</v>
      </c>
    </row>
    <row r="2807" customFormat="false" ht="17.25" hidden="false" customHeight="true" outlineLevel="0" collapsed="false">
      <c r="A2807" s="130" t="s">
        <v>111</v>
      </c>
      <c r="B2807" s="131" t="n">
        <v>46600000</v>
      </c>
      <c r="C2807" s="132" t="s">
        <v>290</v>
      </c>
      <c r="D2807" s="133" t="n">
        <v>512103965.3</v>
      </c>
      <c r="E2807" s="133" t="n">
        <v>0</v>
      </c>
      <c r="F2807" s="133" t="n">
        <v>512103965.3</v>
      </c>
    </row>
    <row r="2808" customFormat="false" ht="17.25" hidden="false" customHeight="true" outlineLevel="0" collapsed="false">
      <c r="A2808" s="130" t="s">
        <v>111</v>
      </c>
      <c r="B2808" s="131" t="n">
        <v>46600001</v>
      </c>
      <c r="C2808" s="132" t="s">
        <v>629</v>
      </c>
      <c r="D2808" s="133" t="n">
        <v>125218025.16</v>
      </c>
      <c r="E2808" s="133" t="n">
        <v>0</v>
      </c>
      <c r="F2808" s="133" t="n">
        <v>125218025.16</v>
      </c>
    </row>
    <row r="2809" customFormat="false" ht="17.25" hidden="false" customHeight="true" outlineLevel="0" collapsed="false">
      <c r="A2809" s="130" t="s">
        <v>111</v>
      </c>
      <c r="B2809" s="131" t="n">
        <v>46700001</v>
      </c>
      <c r="C2809" s="132" t="s">
        <v>642</v>
      </c>
      <c r="D2809" s="133" t="n">
        <v>0</v>
      </c>
      <c r="E2809" s="133" t="n">
        <v>6287500000</v>
      </c>
      <c r="F2809" s="133" t="n">
        <v>-6287500000</v>
      </c>
    </row>
    <row r="2810" customFormat="false" ht="17.25" hidden="false" customHeight="true" outlineLevel="0" collapsed="false">
      <c r="A2810" s="130" t="s">
        <v>111</v>
      </c>
      <c r="B2810" s="131" t="n">
        <v>46800001</v>
      </c>
      <c r="C2810" s="132" t="s">
        <v>2072</v>
      </c>
      <c r="D2810" s="133" t="n">
        <v>0</v>
      </c>
      <c r="E2810" s="133" t="n">
        <v>56756289.32</v>
      </c>
      <c r="F2810" s="133" t="n">
        <v>-56756289.32</v>
      </c>
    </row>
    <row r="2811" customFormat="false" ht="17.25" hidden="false" customHeight="true" outlineLevel="0" collapsed="false">
      <c r="A2811" s="130" t="s">
        <v>111</v>
      </c>
      <c r="B2811" s="131" t="n">
        <v>48600000</v>
      </c>
      <c r="C2811" s="132" t="s">
        <v>132</v>
      </c>
      <c r="D2811" s="133" t="n">
        <v>566092.98</v>
      </c>
      <c r="E2811" s="133" t="n">
        <v>0</v>
      </c>
      <c r="F2811" s="133" t="n">
        <v>566092.98</v>
      </c>
    </row>
    <row r="2812" customFormat="false" ht="17.25" hidden="false" customHeight="true" outlineLevel="0" collapsed="false">
      <c r="A2812" s="130" t="s">
        <v>111</v>
      </c>
      <c r="B2812" s="131" t="n">
        <v>48700000</v>
      </c>
      <c r="C2812" s="132" t="s">
        <v>965</v>
      </c>
      <c r="D2812" s="133" t="n">
        <v>0</v>
      </c>
      <c r="E2812" s="133" t="n">
        <v>5370329.67</v>
      </c>
      <c r="F2812" s="133" t="n">
        <v>-5370329.67</v>
      </c>
    </row>
    <row r="2813" customFormat="false" ht="17.25" hidden="false" customHeight="true" outlineLevel="0" collapsed="false">
      <c r="A2813" s="130" t="s">
        <v>111</v>
      </c>
      <c r="B2813" s="131" t="n">
        <v>51110000</v>
      </c>
      <c r="C2813" s="132" t="s">
        <v>314</v>
      </c>
      <c r="D2813" s="133" t="n">
        <v>0</v>
      </c>
      <c r="E2813" s="133" t="n">
        <v>50089230.4500001</v>
      </c>
      <c r="F2813" s="133" t="n">
        <v>-50089230.4500001</v>
      </c>
    </row>
    <row r="2814" customFormat="false" ht="17.25" hidden="false" customHeight="true" outlineLevel="0" collapsed="false">
      <c r="A2814" s="130" t="s">
        <v>111</v>
      </c>
      <c r="B2814" s="131" t="n">
        <v>51201000</v>
      </c>
      <c r="C2814" s="132" t="s">
        <v>319</v>
      </c>
      <c r="D2814" s="133" t="n">
        <v>3975</v>
      </c>
      <c r="E2814" s="133" t="n">
        <v>0</v>
      </c>
      <c r="F2814" s="133" t="n">
        <v>3975</v>
      </c>
    </row>
    <row r="2815" customFormat="false" ht="17.25" hidden="false" customHeight="true" outlineLevel="0" collapsed="false">
      <c r="A2815" s="130" t="s">
        <v>111</v>
      </c>
      <c r="B2815" s="131" t="n">
        <v>51221000</v>
      </c>
      <c r="C2815" s="132" t="s">
        <v>323</v>
      </c>
      <c r="D2815" s="133" t="n">
        <v>44320545.14</v>
      </c>
      <c r="E2815" s="133" t="n">
        <v>0</v>
      </c>
      <c r="F2815" s="133" t="n">
        <v>44320545.14</v>
      </c>
    </row>
    <row r="2816" customFormat="false" ht="17.25" hidden="false" customHeight="true" outlineLevel="0" collapsed="false">
      <c r="A2816" s="130" t="s">
        <v>111</v>
      </c>
      <c r="B2816" s="131" t="n">
        <v>51241000</v>
      </c>
      <c r="C2816" s="132" t="s">
        <v>133</v>
      </c>
      <c r="D2816" s="133" t="n">
        <v>141437905.450005</v>
      </c>
      <c r="E2816" s="133" t="n">
        <v>0</v>
      </c>
      <c r="F2816" s="133" t="n">
        <v>141437905.450005</v>
      </c>
    </row>
    <row r="2817" customFormat="false" ht="17.25" hidden="false" customHeight="true" outlineLevel="0" collapsed="false">
      <c r="A2817" s="130" t="s">
        <v>111</v>
      </c>
      <c r="B2817" s="131" t="n">
        <v>51242000</v>
      </c>
      <c r="C2817" s="132" t="s">
        <v>2052</v>
      </c>
      <c r="D2817" s="133" t="n">
        <v>33496604.95</v>
      </c>
      <c r="E2817" s="133" t="n">
        <v>0</v>
      </c>
      <c r="F2817" s="133" t="n">
        <v>33496604.95</v>
      </c>
    </row>
    <row r="2818" customFormat="false" ht="17.25" hidden="false" customHeight="true" outlineLevel="0" collapsed="false">
      <c r="A2818" s="130" t="s">
        <v>111</v>
      </c>
      <c r="B2818" s="131" t="n">
        <v>51243000</v>
      </c>
      <c r="C2818" s="132" t="s">
        <v>2053</v>
      </c>
      <c r="D2818" s="133" t="n">
        <v>78559326.0300007</v>
      </c>
      <c r="E2818" s="133" t="n">
        <v>0</v>
      </c>
      <c r="F2818" s="133" t="n">
        <v>78559326.0300007</v>
      </c>
    </row>
    <row r="2819" customFormat="false" ht="17.25" hidden="false" customHeight="true" outlineLevel="0" collapsed="false">
      <c r="A2819" s="130" t="s">
        <v>111</v>
      </c>
      <c r="B2819" s="131" t="n">
        <v>53100000</v>
      </c>
      <c r="C2819" s="132" t="s">
        <v>2741</v>
      </c>
      <c r="D2819" s="133" t="n">
        <v>3474226.74</v>
      </c>
      <c r="E2819" s="133" t="n">
        <v>0</v>
      </c>
      <c r="F2819" s="133" t="n">
        <v>3474226.74</v>
      </c>
    </row>
    <row r="2820" customFormat="false" ht="17.25" hidden="false" customHeight="true" outlineLevel="0" collapsed="false">
      <c r="A2820" s="130" t="s">
        <v>111</v>
      </c>
      <c r="B2820" s="131" t="n">
        <v>60201000</v>
      </c>
      <c r="C2820" s="132" t="s">
        <v>408</v>
      </c>
      <c r="D2820" s="133" t="n">
        <v>15165.99</v>
      </c>
      <c r="E2820" s="133" t="n">
        <v>0</v>
      </c>
      <c r="F2820" s="133" t="n">
        <v>15165.99</v>
      </c>
    </row>
    <row r="2821" customFormat="false" ht="17.25" hidden="false" customHeight="true" outlineLevel="0" collapsed="false">
      <c r="A2821" s="130" t="s">
        <v>111</v>
      </c>
      <c r="B2821" s="131" t="n">
        <v>60301000</v>
      </c>
      <c r="C2821" s="132" t="s">
        <v>2973</v>
      </c>
      <c r="D2821" s="133" t="n">
        <v>28685048.2799988</v>
      </c>
      <c r="E2821" s="133" t="n">
        <v>0</v>
      </c>
      <c r="F2821" s="133" t="n">
        <v>28685048.2799988</v>
      </c>
    </row>
    <row r="2822" customFormat="false" ht="17.25" hidden="false" customHeight="true" outlineLevel="0" collapsed="false">
      <c r="A2822" s="130" t="s">
        <v>111</v>
      </c>
      <c r="B2822" s="131" t="n">
        <v>60600000</v>
      </c>
      <c r="C2822" s="132" t="s">
        <v>354</v>
      </c>
      <c r="D2822" s="133" t="n">
        <v>751827052.29</v>
      </c>
      <c r="E2822" s="133" t="n">
        <v>0</v>
      </c>
      <c r="F2822" s="133" t="n">
        <v>751827052.29</v>
      </c>
    </row>
    <row r="2823" customFormat="false" ht="17.25" hidden="false" customHeight="true" outlineLevel="0" collapsed="false">
      <c r="A2823" s="130" t="s">
        <v>111</v>
      </c>
      <c r="B2823" s="131" t="n">
        <v>60800000</v>
      </c>
      <c r="C2823" s="132" t="s">
        <v>368</v>
      </c>
      <c r="D2823" s="133" t="n">
        <v>196487992.37</v>
      </c>
      <c r="E2823" s="133" t="n">
        <v>0</v>
      </c>
      <c r="F2823" s="133" t="n">
        <v>196487992.37</v>
      </c>
    </row>
    <row r="2824" customFormat="false" ht="17.25" hidden="false" customHeight="true" outlineLevel="0" collapsed="false">
      <c r="A2824" s="130" t="s">
        <v>111</v>
      </c>
      <c r="B2824" s="131" t="n">
        <v>60803000</v>
      </c>
      <c r="C2824" s="132" t="s">
        <v>437</v>
      </c>
      <c r="D2824" s="133" t="n">
        <v>100000</v>
      </c>
      <c r="E2824" s="133" t="n">
        <v>0</v>
      </c>
      <c r="F2824" s="133" t="n">
        <v>100000</v>
      </c>
    </row>
    <row r="2825" customFormat="false" ht="17.25" hidden="false" customHeight="true" outlineLevel="0" collapsed="false">
      <c r="A2825" s="130" t="s">
        <v>111</v>
      </c>
      <c r="B2825" s="131" t="n">
        <v>60900000</v>
      </c>
      <c r="C2825" s="132" t="s">
        <v>449</v>
      </c>
      <c r="D2825" s="133" t="n">
        <v>0</v>
      </c>
      <c r="E2825" s="133" t="n">
        <v>13133.98</v>
      </c>
      <c r="F2825" s="133" t="n">
        <v>-13133.98</v>
      </c>
    </row>
    <row r="2826" customFormat="false" ht="17.25" hidden="false" customHeight="true" outlineLevel="0" collapsed="false">
      <c r="A2826" s="130" t="s">
        <v>111</v>
      </c>
      <c r="B2826" s="131" t="n">
        <v>61300000</v>
      </c>
      <c r="C2826" s="132" t="s">
        <v>717</v>
      </c>
      <c r="D2826" s="133" t="n">
        <v>82654670.48</v>
      </c>
      <c r="E2826" s="133" t="n">
        <v>0</v>
      </c>
      <c r="F2826" s="133" t="n">
        <v>82654670.48</v>
      </c>
    </row>
    <row r="2827" customFormat="false" ht="17.25" hidden="false" customHeight="true" outlineLevel="0" collapsed="false">
      <c r="A2827" s="130" t="s">
        <v>111</v>
      </c>
      <c r="B2827" s="131" t="n">
        <v>61304000</v>
      </c>
      <c r="C2827" s="132" t="s">
        <v>2073</v>
      </c>
      <c r="D2827" s="133" t="n">
        <v>26167699.32</v>
      </c>
      <c r="E2827" s="133" t="n">
        <v>0</v>
      </c>
      <c r="F2827" s="133" t="n">
        <v>26167699.32</v>
      </c>
    </row>
    <row r="2828" customFormat="false" ht="17.25" hidden="false" customHeight="true" outlineLevel="0" collapsed="false">
      <c r="A2828" s="130" t="s">
        <v>111</v>
      </c>
      <c r="B2828" s="131" t="n">
        <v>61500000</v>
      </c>
      <c r="C2828" s="132" t="s">
        <v>387</v>
      </c>
      <c r="D2828" s="133" t="n">
        <v>75089730.49</v>
      </c>
      <c r="E2828" s="133" t="n">
        <v>0</v>
      </c>
      <c r="F2828" s="133" t="n">
        <v>75089730.49</v>
      </c>
    </row>
    <row r="2829" customFormat="false" ht="17.25" hidden="false" customHeight="true" outlineLevel="0" collapsed="false">
      <c r="A2829" s="130" t="s">
        <v>111</v>
      </c>
      <c r="B2829" s="131" t="n">
        <v>61502000</v>
      </c>
      <c r="C2829" s="132" t="s">
        <v>154</v>
      </c>
      <c r="D2829" s="133" t="n">
        <v>51584</v>
      </c>
      <c r="E2829" s="133" t="n">
        <v>0</v>
      </c>
      <c r="F2829" s="133" t="n">
        <v>51584</v>
      </c>
    </row>
    <row r="2830" customFormat="false" ht="17.25" hidden="false" customHeight="true" outlineLevel="0" collapsed="false">
      <c r="A2830" s="130" t="s">
        <v>111</v>
      </c>
      <c r="B2830" s="131" t="n">
        <v>61600000</v>
      </c>
      <c r="C2830" s="132" t="s">
        <v>395</v>
      </c>
      <c r="D2830" s="133" t="n">
        <v>27490337.26</v>
      </c>
      <c r="E2830" s="133" t="n">
        <v>0</v>
      </c>
      <c r="F2830" s="133" t="n">
        <v>27490337.26</v>
      </c>
    </row>
    <row r="2831" customFormat="false" ht="17.25" hidden="false" customHeight="true" outlineLevel="0" collapsed="false">
      <c r="A2831" s="130" t="s">
        <v>111</v>
      </c>
      <c r="B2831" s="131" t="n">
        <v>61602000</v>
      </c>
      <c r="C2831" s="132" t="s">
        <v>466</v>
      </c>
      <c r="D2831" s="133" t="n">
        <v>75371135.08</v>
      </c>
      <c r="E2831" s="133" t="n">
        <v>0</v>
      </c>
      <c r="F2831" s="133" t="n">
        <v>75371135.08</v>
      </c>
    </row>
    <row r="2832" customFormat="false" ht="17.25" hidden="false" customHeight="true" outlineLevel="0" collapsed="false">
      <c r="A2832" s="130" t="s">
        <v>111</v>
      </c>
      <c r="B2832" s="131" t="n">
        <v>61800000</v>
      </c>
      <c r="C2832" s="132" t="s">
        <v>158</v>
      </c>
      <c r="D2832" s="133" t="n">
        <v>3624776</v>
      </c>
      <c r="E2832" s="133" t="n">
        <v>0</v>
      </c>
      <c r="F2832" s="133" t="n">
        <v>3624776</v>
      </c>
    </row>
    <row r="2833" customFormat="false" ht="17.25" hidden="false" customHeight="true" outlineLevel="0" collapsed="false">
      <c r="A2833" s="130" t="s">
        <v>111</v>
      </c>
      <c r="B2833" s="131" t="n">
        <v>61801000</v>
      </c>
      <c r="C2833" s="132" t="s">
        <v>470</v>
      </c>
      <c r="D2833" s="133" t="n">
        <v>75547</v>
      </c>
      <c r="E2833" s="133" t="n">
        <v>0</v>
      </c>
      <c r="F2833" s="133" t="n">
        <v>75547</v>
      </c>
    </row>
    <row r="2834" customFormat="false" ht="17.25" hidden="false" customHeight="true" outlineLevel="0" collapsed="false">
      <c r="A2834" s="130" t="s">
        <v>111</v>
      </c>
      <c r="B2834" s="131" t="n">
        <v>62100000</v>
      </c>
      <c r="C2834" s="132" t="s">
        <v>400</v>
      </c>
      <c r="D2834" s="133" t="n">
        <v>79408367</v>
      </c>
      <c r="E2834" s="133" t="n">
        <v>0</v>
      </c>
      <c r="F2834" s="133" t="n">
        <v>79408367</v>
      </c>
    </row>
    <row r="2835" customFormat="false" ht="17.25" hidden="false" customHeight="true" outlineLevel="0" collapsed="false">
      <c r="A2835" s="130" t="s">
        <v>111</v>
      </c>
      <c r="B2835" s="131" t="n">
        <v>62103000</v>
      </c>
      <c r="C2835" s="132" t="s">
        <v>477</v>
      </c>
      <c r="D2835" s="133" t="n">
        <v>28791089</v>
      </c>
      <c r="E2835" s="133" t="n">
        <v>0</v>
      </c>
      <c r="F2835" s="133" t="n">
        <v>28791089</v>
      </c>
    </row>
    <row r="2836" customFormat="false" ht="17.25" hidden="false" customHeight="true" outlineLevel="0" collapsed="false">
      <c r="A2836" s="130" t="s">
        <v>111</v>
      </c>
      <c r="B2836" s="131" t="n">
        <v>62200000</v>
      </c>
      <c r="C2836" s="132" t="s">
        <v>403</v>
      </c>
      <c r="D2836" s="133" t="n">
        <v>1135499119.54</v>
      </c>
      <c r="E2836" s="133" t="n">
        <v>0</v>
      </c>
      <c r="F2836" s="133" t="n">
        <v>1135499119.54</v>
      </c>
    </row>
    <row r="2837" customFormat="false" ht="17.25" hidden="false" customHeight="true" outlineLevel="0" collapsed="false">
      <c r="A2837" s="130" t="s">
        <v>111</v>
      </c>
      <c r="B2837" s="131" t="n">
        <v>62300000</v>
      </c>
      <c r="C2837" s="132" t="s">
        <v>165</v>
      </c>
      <c r="D2837" s="133" t="n">
        <v>4036000</v>
      </c>
      <c r="E2837" s="133" t="n">
        <v>0</v>
      </c>
      <c r="F2837" s="133" t="n">
        <v>4036000</v>
      </c>
    </row>
    <row r="2838" customFormat="false" ht="17.25" hidden="false" customHeight="true" outlineLevel="0" collapsed="false">
      <c r="A2838" s="130" t="s">
        <v>111</v>
      </c>
      <c r="B2838" s="131" t="n">
        <v>62401000</v>
      </c>
      <c r="C2838" s="132" t="s">
        <v>411</v>
      </c>
      <c r="D2838" s="133" t="n">
        <v>23833200</v>
      </c>
      <c r="E2838" s="133" t="n">
        <v>0</v>
      </c>
      <c r="F2838" s="133" t="n">
        <v>23833200</v>
      </c>
    </row>
    <row r="2839" customFormat="false" ht="17.25" hidden="false" customHeight="true" outlineLevel="0" collapsed="false">
      <c r="A2839" s="130" t="s">
        <v>111</v>
      </c>
      <c r="B2839" s="131" t="n">
        <v>62501000</v>
      </c>
      <c r="C2839" s="132" t="s">
        <v>169</v>
      </c>
      <c r="D2839" s="133" t="n">
        <v>300843884.16</v>
      </c>
      <c r="E2839" s="133" t="n">
        <v>0</v>
      </c>
      <c r="F2839" s="133" t="n">
        <v>300843884.16</v>
      </c>
    </row>
    <row r="2840" customFormat="false" ht="17.25" hidden="false" customHeight="true" outlineLevel="0" collapsed="false">
      <c r="A2840" s="130" t="s">
        <v>111</v>
      </c>
      <c r="B2840" s="131" t="n">
        <v>62601000</v>
      </c>
      <c r="C2840" s="132" t="s">
        <v>418</v>
      </c>
      <c r="D2840" s="133" t="n">
        <v>41517581.49</v>
      </c>
      <c r="E2840" s="133" t="n">
        <v>0</v>
      </c>
      <c r="F2840" s="133" t="n">
        <v>41517581.49</v>
      </c>
    </row>
    <row r="2841" customFormat="false" ht="17.25" hidden="false" customHeight="true" outlineLevel="0" collapsed="false">
      <c r="A2841" s="130" t="s">
        <v>111</v>
      </c>
      <c r="B2841" s="131" t="n">
        <v>62607000</v>
      </c>
      <c r="C2841" s="132" t="s">
        <v>179</v>
      </c>
      <c r="D2841" s="133" t="n">
        <v>1372272</v>
      </c>
      <c r="E2841" s="133" t="n">
        <v>0</v>
      </c>
      <c r="F2841" s="133" t="n">
        <v>1372272</v>
      </c>
    </row>
    <row r="2842" customFormat="false" ht="17.25" hidden="false" customHeight="true" outlineLevel="0" collapsed="false">
      <c r="A2842" s="130" t="s">
        <v>111</v>
      </c>
      <c r="B2842" s="131" t="n">
        <v>62701000</v>
      </c>
      <c r="C2842" s="132" t="s">
        <v>181</v>
      </c>
      <c r="D2842" s="133" t="n">
        <v>34052503.34</v>
      </c>
      <c r="E2842" s="133" t="n">
        <v>0</v>
      </c>
      <c r="F2842" s="133" t="n">
        <v>34052503.34</v>
      </c>
    </row>
    <row r="2843" customFormat="false" ht="17.25" hidden="false" customHeight="true" outlineLevel="0" collapsed="false">
      <c r="A2843" s="130" t="s">
        <v>111</v>
      </c>
      <c r="B2843" s="131" t="n">
        <v>63501000</v>
      </c>
      <c r="C2843" s="132" t="s">
        <v>443</v>
      </c>
      <c r="D2843" s="133" t="n">
        <v>484755</v>
      </c>
      <c r="E2843" s="133" t="n">
        <v>0</v>
      </c>
      <c r="F2843" s="133" t="n">
        <v>484755</v>
      </c>
    </row>
    <row r="2844" customFormat="false" ht="17.25" hidden="false" customHeight="true" outlineLevel="0" collapsed="false">
      <c r="A2844" s="130" t="s">
        <v>111</v>
      </c>
      <c r="B2844" s="131" t="n">
        <v>63503000</v>
      </c>
      <c r="C2844" s="132" t="s">
        <v>187</v>
      </c>
      <c r="D2844" s="133" t="n">
        <v>7264</v>
      </c>
      <c r="E2844" s="133" t="n">
        <v>0</v>
      </c>
      <c r="F2844" s="133" t="n">
        <v>7264</v>
      </c>
    </row>
    <row r="2845" customFormat="false" ht="17.25" hidden="false" customHeight="true" outlineLevel="0" collapsed="false">
      <c r="A2845" s="130" t="s">
        <v>111</v>
      </c>
      <c r="B2845" s="131" t="n">
        <v>63504000</v>
      </c>
      <c r="C2845" s="132" t="s">
        <v>450</v>
      </c>
      <c r="D2845" s="133" t="n">
        <v>10078799.58</v>
      </c>
      <c r="E2845" s="133" t="n">
        <v>0</v>
      </c>
      <c r="F2845" s="133" t="n">
        <v>10078799.58</v>
      </c>
    </row>
    <row r="2846" customFormat="false" ht="17.25" hidden="false" customHeight="true" outlineLevel="0" collapsed="false">
      <c r="A2846" s="130" t="s">
        <v>111</v>
      </c>
      <c r="B2846" s="131" t="n">
        <v>63507000</v>
      </c>
      <c r="C2846" s="132" t="s">
        <v>453</v>
      </c>
      <c r="D2846" s="133" t="n">
        <v>388335916.34</v>
      </c>
      <c r="E2846" s="133" t="n">
        <v>0</v>
      </c>
      <c r="F2846" s="133" t="n">
        <v>388335916.34</v>
      </c>
    </row>
    <row r="2847" customFormat="false" ht="17.25" hidden="false" customHeight="true" outlineLevel="0" collapsed="false">
      <c r="A2847" s="130" t="s">
        <v>111</v>
      </c>
      <c r="B2847" s="131" t="n">
        <v>64101000</v>
      </c>
      <c r="C2847" s="132" t="s">
        <v>190</v>
      </c>
      <c r="D2847" s="133" t="n">
        <v>721008596.98</v>
      </c>
      <c r="E2847" s="133" t="n">
        <v>0</v>
      </c>
      <c r="F2847" s="133" t="n">
        <v>721008596.98</v>
      </c>
    </row>
    <row r="2848" customFormat="false" ht="17.25" hidden="false" customHeight="true" outlineLevel="0" collapsed="false">
      <c r="A2848" s="130" t="s">
        <v>111</v>
      </c>
      <c r="B2848" s="131" t="n">
        <v>64501000</v>
      </c>
      <c r="C2848" s="132" t="s">
        <v>461</v>
      </c>
      <c r="D2848" s="133" t="n">
        <v>73210777.86</v>
      </c>
      <c r="E2848" s="133" t="n">
        <v>0</v>
      </c>
      <c r="F2848" s="133" t="n">
        <v>73210777.86</v>
      </c>
    </row>
    <row r="2849" customFormat="false" ht="17.25" hidden="false" customHeight="true" outlineLevel="0" collapsed="false">
      <c r="A2849" s="130" t="s">
        <v>111</v>
      </c>
      <c r="B2849" s="131" t="n">
        <v>64801000</v>
      </c>
      <c r="C2849" s="132" t="s">
        <v>534</v>
      </c>
      <c r="D2849" s="133" t="n">
        <v>13278956</v>
      </c>
      <c r="E2849" s="133" t="n">
        <v>0</v>
      </c>
      <c r="F2849" s="133" t="n">
        <v>13278956</v>
      </c>
    </row>
    <row r="2850" customFormat="false" ht="17.25" hidden="false" customHeight="true" outlineLevel="0" collapsed="false">
      <c r="A2850" s="130" t="s">
        <v>111</v>
      </c>
      <c r="B2850" s="131" t="n">
        <v>65100000</v>
      </c>
      <c r="C2850" s="132" t="s">
        <v>202</v>
      </c>
      <c r="D2850" s="133" t="n">
        <v>1137229</v>
      </c>
      <c r="E2850" s="133" t="n">
        <v>0</v>
      </c>
      <c r="F2850" s="133" t="n">
        <v>1137229</v>
      </c>
    </row>
    <row r="2851" customFormat="false" ht="17.25" hidden="false" customHeight="true" outlineLevel="0" collapsed="false">
      <c r="A2851" s="130" t="s">
        <v>111</v>
      </c>
      <c r="B2851" s="131" t="n">
        <v>65602000</v>
      </c>
      <c r="C2851" s="132" t="s">
        <v>203</v>
      </c>
      <c r="D2851" s="133" t="n">
        <v>1233759</v>
      </c>
      <c r="E2851" s="133" t="n">
        <v>0</v>
      </c>
      <c r="F2851" s="133" t="n">
        <v>1233759</v>
      </c>
    </row>
    <row r="2852" customFormat="false" ht="17.25" hidden="false" customHeight="true" outlineLevel="0" collapsed="false">
      <c r="A2852" s="130" t="s">
        <v>111</v>
      </c>
      <c r="B2852" s="131" t="n">
        <v>65700000</v>
      </c>
      <c r="C2852" s="132" t="s">
        <v>746</v>
      </c>
      <c r="D2852" s="133" t="n">
        <v>948402</v>
      </c>
      <c r="E2852" s="133" t="n">
        <v>0</v>
      </c>
      <c r="F2852" s="133" t="n">
        <v>948402</v>
      </c>
    </row>
    <row r="2853" customFormat="false" ht="17.25" hidden="false" customHeight="true" outlineLevel="0" collapsed="false">
      <c r="A2853" s="130" t="s">
        <v>111</v>
      </c>
      <c r="B2853" s="131" t="n">
        <v>65800000</v>
      </c>
      <c r="C2853" s="132" t="s">
        <v>475</v>
      </c>
      <c r="D2853" s="133" t="n">
        <v>3250298.24</v>
      </c>
      <c r="E2853" s="133" t="n">
        <v>0</v>
      </c>
      <c r="F2853" s="133" t="n">
        <v>3250298.24</v>
      </c>
    </row>
    <row r="2854" customFormat="false" ht="17.25" hidden="false" customHeight="true" outlineLevel="0" collapsed="false">
      <c r="A2854" s="130" t="s">
        <v>111</v>
      </c>
      <c r="B2854" s="131" t="n">
        <v>66100000</v>
      </c>
      <c r="C2854" s="132" t="s">
        <v>478</v>
      </c>
      <c r="D2854" s="133" t="n">
        <v>1462758961.19</v>
      </c>
      <c r="E2854" s="133" t="n">
        <v>0</v>
      </c>
      <c r="F2854" s="133" t="n">
        <v>1462758961.19</v>
      </c>
    </row>
    <row r="2855" customFormat="false" ht="17.25" hidden="false" customHeight="true" outlineLevel="0" collapsed="false">
      <c r="A2855" s="130" t="s">
        <v>111</v>
      </c>
      <c r="B2855" s="131" t="n">
        <v>66600000</v>
      </c>
      <c r="C2855" s="132" t="s">
        <v>206</v>
      </c>
      <c r="D2855" s="133" t="n">
        <v>1198823803.91</v>
      </c>
      <c r="E2855" s="133" t="n">
        <v>0</v>
      </c>
      <c r="F2855" s="133" t="n">
        <v>1198823803.91</v>
      </c>
    </row>
    <row r="2856" customFormat="false" ht="17.25" hidden="false" customHeight="true" outlineLevel="0" collapsed="false">
      <c r="A2856" s="130" t="s">
        <v>111</v>
      </c>
      <c r="B2856" s="131" t="n">
        <v>68112000</v>
      </c>
      <c r="C2856" s="132" t="s">
        <v>489</v>
      </c>
      <c r="D2856" s="133" t="n">
        <v>424720963.02</v>
      </c>
      <c r="E2856" s="133" t="n">
        <v>0</v>
      </c>
      <c r="F2856" s="133" t="n">
        <v>424720963.02</v>
      </c>
    </row>
    <row r="2857" customFormat="false" ht="17.25" hidden="false" customHeight="true" outlineLevel="0" collapsed="false">
      <c r="A2857" s="130" t="s">
        <v>111</v>
      </c>
      <c r="B2857" s="131" t="n">
        <v>72100000</v>
      </c>
      <c r="C2857" s="132" t="s">
        <v>1323</v>
      </c>
      <c r="D2857" s="133" t="n">
        <v>0</v>
      </c>
      <c r="E2857" s="133" t="n">
        <v>6166106002.78</v>
      </c>
      <c r="F2857" s="133" t="n">
        <v>-6166106002.78</v>
      </c>
    </row>
    <row r="2858" customFormat="false" ht="17.25" hidden="false" customHeight="true" outlineLevel="0" collapsed="false">
      <c r="A2858" s="130" t="s">
        <v>111</v>
      </c>
      <c r="B2858" s="131" t="n">
        <v>74100000</v>
      </c>
      <c r="C2858" s="132" t="s">
        <v>2098</v>
      </c>
      <c r="D2858" s="133" t="n">
        <v>0</v>
      </c>
      <c r="E2858" s="133" t="n">
        <v>178194785</v>
      </c>
      <c r="F2858" s="133" t="n">
        <v>-178194785</v>
      </c>
    </row>
    <row r="2859" customFormat="false" ht="17.25" hidden="false" customHeight="true" outlineLevel="0" collapsed="false">
      <c r="A2859" s="130" t="s">
        <v>111</v>
      </c>
      <c r="B2859" s="131" t="n">
        <v>75800000</v>
      </c>
      <c r="C2859" s="132" t="s">
        <v>211</v>
      </c>
      <c r="D2859" s="133" t="n">
        <v>0</v>
      </c>
      <c r="E2859" s="133" t="n">
        <v>45786324.76</v>
      </c>
      <c r="F2859" s="133" t="n">
        <v>-45786324.76</v>
      </c>
    </row>
    <row r="2860" customFormat="false" ht="17.25" hidden="false" customHeight="true" outlineLevel="0" collapsed="false">
      <c r="A2860" s="130" t="s">
        <v>111</v>
      </c>
      <c r="B2860" s="131" t="n">
        <v>76500000</v>
      </c>
      <c r="C2860" s="132" t="s">
        <v>505</v>
      </c>
      <c r="D2860" s="133" t="n">
        <v>0</v>
      </c>
      <c r="E2860" s="133" t="n">
        <v>2181273.39</v>
      </c>
      <c r="F2860" s="133" t="n">
        <v>-2181273.39</v>
      </c>
    </row>
    <row r="2861" customFormat="false" ht="17.25" hidden="false" customHeight="true" outlineLevel="0" collapsed="false">
      <c r="A2861" s="130" t="s">
        <v>111</v>
      </c>
      <c r="B2861" s="131" t="n">
        <v>76600000</v>
      </c>
      <c r="C2861" s="132" t="s">
        <v>213</v>
      </c>
      <c r="D2861" s="133" t="n">
        <v>0</v>
      </c>
      <c r="E2861" s="133" t="n">
        <v>239284835.87</v>
      </c>
      <c r="F2861" s="133" t="n">
        <v>-239284835.87</v>
      </c>
    </row>
    <row r="2862" customFormat="false" ht="17.25" hidden="false" customHeight="true" outlineLevel="0" collapsed="false">
      <c r="A2862" s="130" t="s">
        <v>101</v>
      </c>
      <c r="B2862" s="131" t="n">
        <v>10100000</v>
      </c>
      <c r="C2862" s="132" t="s">
        <v>1</v>
      </c>
      <c r="D2862" s="133" t="n">
        <v>0</v>
      </c>
      <c r="E2862" s="133" t="n">
        <v>143000000</v>
      </c>
      <c r="F2862" s="133" t="n">
        <v>-143000000</v>
      </c>
    </row>
    <row r="2863" customFormat="false" ht="17.25" hidden="false" customHeight="true" outlineLevel="0" collapsed="false">
      <c r="A2863" s="130" t="s">
        <v>101</v>
      </c>
      <c r="B2863" s="131" t="n">
        <v>11000000</v>
      </c>
      <c r="C2863" s="132" t="s">
        <v>215</v>
      </c>
      <c r="D2863" s="133" t="n">
        <v>0</v>
      </c>
      <c r="E2863" s="133" t="n">
        <v>427770.08</v>
      </c>
      <c r="F2863" s="133" t="n">
        <v>-427770.08</v>
      </c>
    </row>
    <row r="2864" customFormat="false" ht="17.25" hidden="false" customHeight="true" outlineLevel="0" collapsed="false">
      <c r="A2864" s="130" t="s">
        <v>101</v>
      </c>
      <c r="B2864" s="131" t="n">
        <v>11900000</v>
      </c>
      <c r="C2864" s="132" t="s">
        <v>1158</v>
      </c>
      <c r="D2864" s="133" t="n">
        <v>43181401.03</v>
      </c>
      <c r="E2864" s="133" t="n">
        <v>0</v>
      </c>
      <c r="F2864" s="133" t="n">
        <v>43181401.03</v>
      </c>
    </row>
    <row r="2865" customFormat="false" ht="17.25" hidden="false" customHeight="true" outlineLevel="0" collapsed="false">
      <c r="A2865" s="130" t="s">
        <v>101</v>
      </c>
      <c r="B2865" s="131" t="n">
        <v>21850000</v>
      </c>
      <c r="C2865" s="132" t="s">
        <v>3025</v>
      </c>
      <c r="D2865" s="133" t="n">
        <v>925000</v>
      </c>
      <c r="E2865" s="133" t="n">
        <v>0</v>
      </c>
      <c r="F2865" s="133" t="n">
        <v>925000</v>
      </c>
    </row>
    <row r="2866" customFormat="false" ht="17.25" hidden="false" customHeight="true" outlineLevel="0" collapsed="false">
      <c r="A2866" s="130" t="s">
        <v>101</v>
      </c>
      <c r="B2866" s="131" t="n">
        <v>21830000</v>
      </c>
      <c r="C2866" s="132" t="s">
        <v>11</v>
      </c>
      <c r="D2866" s="133" t="n">
        <v>206043000.04</v>
      </c>
      <c r="E2866" s="133" t="n">
        <v>0</v>
      </c>
      <c r="F2866" s="133" t="n">
        <v>206043000.04</v>
      </c>
    </row>
    <row r="2867" customFormat="false" ht="17.25" hidden="false" customHeight="true" outlineLevel="0" collapsed="false">
      <c r="A2867" s="130" t="s">
        <v>101</v>
      </c>
      <c r="B2867" s="131" t="n">
        <v>21820000</v>
      </c>
      <c r="C2867" s="132" t="s">
        <v>10</v>
      </c>
      <c r="D2867" s="133" t="n">
        <v>660000</v>
      </c>
      <c r="E2867" s="133" t="n">
        <v>0</v>
      </c>
      <c r="F2867" s="133" t="n">
        <v>660000</v>
      </c>
    </row>
    <row r="2868" customFormat="false" ht="17.25" hidden="false" customHeight="true" outlineLevel="0" collapsed="false">
      <c r="A2868" s="130" t="s">
        <v>101</v>
      </c>
      <c r="B2868" s="131" t="n">
        <v>21840000</v>
      </c>
      <c r="C2868" s="132" t="s">
        <v>12</v>
      </c>
      <c r="D2868" s="133" t="n">
        <v>16289600</v>
      </c>
      <c r="E2868" s="133" t="n">
        <v>0</v>
      </c>
      <c r="F2868" s="133" t="n">
        <v>16289600</v>
      </c>
    </row>
    <row r="2869" customFormat="false" ht="17.25" hidden="false" customHeight="true" outlineLevel="0" collapsed="false">
      <c r="A2869" s="130" t="s">
        <v>101</v>
      </c>
      <c r="B2869" s="131" t="n">
        <v>21810000</v>
      </c>
      <c r="C2869" s="132" t="s">
        <v>1691</v>
      </c>
      <c r="D2869" s="133" t="n">
        <v>25291228.6</v>
      </c>
      <c r="E2869" s="133" t="n">
        <v>0</v>
      </c>
      <c r="F2869" s="133" t="n">
        <v>25291228.6</v>
      </c>
    </row>
    <row r="2870" customFormat="false" ht="17.25" hidden="false" customHeight="true" outlineLevel="0" collapsed="false">
      <c r="A2870" s="130" t="s">
        <v>101</v>
      </c>
      <c r="B2870" s="131" t="n">
        <v>23000000</v>
      </c>
      <c r="C2870" s="132" t="s">
        <v>240</v>
      </c>
      <c r="D2870" s="133" t="n">
        <v>4565902702.29</v>
      </c>
      <c r="E2870" s="133" t="n">
        <v>0</v>
      </c>
      <c r="F2870" s="133" t="n">
        <v>4565902702.29</v>
      </c>
    </row>
    <row r="2871" customFormat="false" ht="17.25" hidden="false" customHeight="true" outlineLevel="0" collapsed="false">
      <c r="A2871" s="130" t="s">
        <v>101</v>
      </c>
      <c r="B2871" s="131" t="n">
        <v>23110000</v>
      </c>
      <c r="C2871" s="132" t="s">
        <v>2079</v>
      </c>
      <c r="D2871" s="133" t="n">
        <v>177624400</v>
      </c>
      <c r="E2871" s="133" t="n">
        <v>0</v>
      </c>
      <c r="F2871" s="133" t="n">
        <v>177624400</v>
      </c>
    </row>
    <row r="2872" customFormat="false" ht="17.25" hidden="false" customHeight="true" outlineLevel="0" collapsed="false">
      <c r="A2872" s="130" t="s">
        <v>101</v>
      </c>
      <c r="B2872" s="131" t="n">
        <v>23120000</v>
      </c>
      <c r="C2872" s="132" t="s">
        <v>2080</v>
      </c>
      <c r="D2872" s="133" t="n">
        <v>294484837.42</v>
      </c>
      <c r="E2872" s="133" t="n">
        <v>0</v>
      </c>
      <c r="F2872" s="133" t="n">
        <v>294484837.42</v>
      </c>
    </row>
    <row r="2873" customFormat="false" ht="17.25" hidden="false" customHeight="true" outlineLevel="0" collapsed="false">
      <c r="A2873" s="130" t="s">
        <v>101</v>
      </c>
      <c r="B2873" s="131" t="n">
        <v>23130000</v>
      </c>
      <c r="C2873" s="132" t="s">
        <v>2081</v>
      </c>
      <c r="D2873" s="133" t="n">
        <v>227341308.58</v>
      </c>
      <c r="E2873" s="133" t="n">
        <v>0</v>
      </c>
      <c r="F2873" s="133" t="n">
        <v>227341308.58</v>
      </c>
    </row>
    <row r="2874" customFormat="false" ht="17.25" hidden="false" customHeight="true" outlineLevel="0" collapsed="false">
      <c r="A2874" s="130" t="s">
        <v>101</v>
      </c>
      <c r="B2874" s="131" t="n">
        <v>23131000</v>
      </c>
      <c r="C2874" s="132" t="s">
        <v>2082</v>
      </c>
      <c r="D2874" s="133" t="n">
        <v>16139500</v>
      </c>
      <c r="E2874" s="133" t="n">
        <v>0</v>
      </c>
      <c r="F2874" s="133" t="n">
        <v>16139500</v>
      </c>
    </row>
    <row r="2875" customFormat="false" ht="17.25" hidden="false" customHeight="true" outlineLevel="0" collapsed="false">
      <c r="A2875" s="130" t="s">
        <v>101</v>
      </c>
      <c r="B2875" s="131" t="n">
        <v>23140000</v>
      </c>
      <c r="C2875" s="132" t="s">
        <v>2083</v>
      </c>
      <c r="D2875" s="133" t="n">
        <v>155063766.4</v>
      </c>
      <c r="E2875" s="133" t="n">
        <v>0</v>
      </c>
      <c r="F2875" s="133" t="n">
        <v>155063766.4</v>
      </c>
    </row>
    <row r="2876" customFormat="false" ht="17.25" hidden="false" customHeight="true" outlineLevel="0" collapsed="false">
      <c r="A2876" s="130" t="s">
        <v>101</v>
      </c>
      <c r="B2876" s="131" t="n">
        <v>23150000</v>
      </c>
      <c r="C2876" s="132" t="s">
        <v>2084</v>
      </c>
      <c r="D2876" s="133" t="n">
        <v>226107997.43</v>
      </c>
      <c r="E2876" s="133" t="n">
        <v>0</v>
      </c>
      <c r="F2876" s="133" t="n">
        <v>226107997.43</v>
      </c>
    </row>
    <row r="2877" customFormat="false" ht="17.25" hidden="false" customHeight="true" outlineLevel="0" collapsed="false">
      <c r="A2877" s="130" t="s">
        <v>101</v>
      </c>
      <c r="B2877" s="131" t="n">
        <v>28181000</v>
      </c>
      <c r="C2877" s="132" t="s">
        <v>3026</v>
      </c>
      <c r="D2877" s="133" t="n">
        <v>0</v>
      </c>
      <c r="E2877" s="133" t="n">
        <v>4789017.45</v>
      </c>
      <c r="F2877" s="133" t="n">
        <v>-4789017.45</v>
      </c>
    </row>
    <row r="2878" customFormat="false" ht="17.25" hidden="false" customHeight="true" outlineLevel="0" collapsed="false">
      <c r="A2878" s="130" t="s">
        <v>101</v>
      </c>
      <c r="B2878" s="131" t="n">
        <v>28182000</v>
      </c>
      <c r="C2878" s="132" t="s">
        <v>17</v>
      </c>
      <c r="D2878" s="133" t="n">
        <v>0</v>
      </c>
      <c r="E2878" s="133" t="n">
        <v>186633.33</v>
      </c>
      <c r="F2878" s="133" t="n">
        <v>-186633.33</v>
      </c>
    </row>
    <row r="2879" customFormat="false" ht="17.25" hidden="false" customHeight="true" outlineLevel="0" collapsed="false">
      <c r="A2879" s="130" t="s">
        <v>101</v>
      </c>
      <c r="B2879" s="131" t="n">
        <v>28183000</v>
      </c>
      <c r="C2879" s="132" t="s">
        <v>18</v>
      </c>
      <c r="D2879" s="133" t="n">
        <v>0</v>
      </c>
      <c r="E2879" s="133" t="n">
        <v>73342277.23</v>
      </c>
      <c r="F2879" s="133" t="n">
        <v>-73342277.23</v>
      </c>
    </row>
    <row r="2880" customFormat="false" ht="17.25" hidden="false" customHeight="true" outlineLevel="0" collapsed="false">
      <c r="A2880" s="130" t="s">
        <v>101</v>
      </c>
      <c r="B2880" s="131" t="n">
        <v>28184000</v>
      </c>
      <c r="C2880" s="132" t="s">
        <v>19</v>
      </c>
      <c r="D2880" s="133" t="n">
        <v>0</v>
      </c>
      <c r="E2880" s="133" t="n">
        <v>4104081.67</v>
      </c>
      <c r="F2880" s="133" t="n">
        <v>-4104081.67</v>
      </c>
    </row>
    <row r="2881" customFormat="false" ht="17.25" hidden="false" customHeight="true" outlineLevel="0" collapsed="false">
      <c r="A2881" s="130" t="s">
        <v>101</v>
      </c>
      <c r="B2881" s="131" t="n">
        <v>28185000</v>
      </c>
      <c r="C2881" s="132" t="s">
        <v>2489</v>
      </c>
      <c r="D2881" s="133" t="n">
        <v>0</v>
      </c>
      <c r="E2881" s="133" t="n">
        <v>450166.66</v>
      </c>
      <c r="F2881" s="133" t="n">
        <v>-450166.66</v>
      </c>
    </row>
    <row r="2882" customFormat="false" ht="17.25" hidden="false" customHeight="true" outlineLevel="0" collapsed="false">
      <c r="A2882" s="130" t="s">
        <v>101</v>
      </c>
      <c r="B2882" s="131" t="n">
        <v>31000000</v>
      </c>
      <c r="C2882" s="132" t="s">
        <v>251</v>
      </c>
      <c r="D2882" s="133" t="n">
        <v>66635556.7899995</v>
      </c>
      <c r="E2882" s="133" t="n">
        <v>0</v>
      </c>
      <c r="F2882" s="133" t="n">
        <v>66635556.7899995</v>
      </c>
    </row>
    <row r="2883" customFormat="false" ht="17.25" hidden="false" customHeight="true" outlineLevel="0" collapsed="false">
      <c r="A2883" s="130" t="s">
        <v>101</v>
      </c>
      <c r="B2883" s="131" t="n">
        <v>40100000</v>
      </c>
      <c r="C2883" s="132" t="s">
        <v>21</v>
      </c>
      <c r="D2883" s="133" t="n">
        <v>0</v>
      </c>
      <c r="E2883" s="133" t="n">
        <v>542496382.42</v>
      </c>
      <c r="F2883" s="133" t="n">
        <v>-542496382.42</v>
      </c>
    </row>
    <row r="2884" customFormat="false" ht="17.25" hidden="false" customHeight="true" outlineLevel="0" collapsed="false">
      <c r="A2884" s="130" t="s">
        <v>101</v>
      </c>
      <c r="B2884" s="131" t="n">
        <v>40120000</v>
      </c>
      <c r="C2884" s="132" t="s">
        <v>23</v>
      </c>
      <c r="D2884" s="133" t="n">
        <v>61341724.5</v>
      </c>
      <c r="E2884" s="133" t="n">
        <v>0</v>
      </c>
      <c r="F2884" s="133" t="n">
        <v>61341724.5</v>
      </c>
    </row>
    <row r="2885" customFormat="false" ht="17.25" hidden="false" customHeight="true" outlineLevel="0" collapsed="false">
      <c r="A2885" s="130" t="s">
        <v>101</v>
      </c>
      <c r="B2885" s="131" t="n">
        <v>40231000</v>
      </c>
      <c r="C2885" s="132" t="s">
        <v>2086</v>
      </c>
      <c r="D2885" s="133" t="n">
        <v>0</v>
      </c>
      <c r="E2885" s="133" t="n">
        <v>2053800</v>
      </c>
      <c r="F2885" s="133" t="n">
        <v>-2053800</v>
      </c>
    </row>
    <row r="2886" customFormat="false" ht="17.25" hidden="false" customHeight="true" outlineLevel="0" collapsed="false">
      <c r="A2886" s="130" t="s">
        <v>101</v>
      </c>
      <c r="B2886" s="131" t="n">
        <v>40241000</v>
      </c>
      <c r="C2886" s="132" t="s">
        <v>2044</v>
      </c>
      <c r="D2886" s="133" t="n">
        <v>0</v>
      </c>
      <c r="E2886" s="133" t="n">
        <v>2136000</v>
      </c>
      <c r="F2886" s="133" t="n">
        <v>-2136000</v>
      </c>
    </row>
    <row r="2887" customFormat="false" ht="17.25" hidden="false" customHeight="true" outlineLevel="0" collapsed="false">
      <c r="A2887" s="130" t="s">
        <v>101</v>
      </c>
      <c r="B2887" s="131" t="n">
        <v>40400000</v>
      </c>
      <c r="C2887" s="132" t="s">
        <v>257</v>
      </c>
      <c r="D2887" s="133" t="n">
        <v>0</v>
      </c>
      <c r="E2887" s="133" t="n">
        <v>497489485.39</v>
      </c>
      <c r="F2887" s="133" t="n">
        <v>-497489485.39</v>
      </c>
    </row>
    <row r="2888" customFormat="false" ht="17.25" hidden="false" customHeight="true" outlineLevel="0" collapsed="false">
      <c r="A2888" s="130" t="s">
        <v>101</v>
      </c>
      <c r="B2888" s="131" t="n">
        <v>40800000</v>
      </c>
      <c r="C2888" s="132" t="s">
        <v>26</v>
      </c>
      <c r="D2888" s="133" t="n">
        <v>0</v>
      </c>
      <c r="E2888" s="133" t="n">
        <v>57869330.08</v>
      </c>
      <c r="F2888" s="133" t="n">
        <v>-57869330.08</v>
      </c>
    </row>
    <row r="2889" customFormat="false" ht="17.25" hidden="false" customHeight="true" outlineLevel="0" collapsed="false">
      <c r="A2889" s="130" t="s">
        <v>101</v>
      </c>
      <c r="B2889" s="131" t="n">
        <v>42100000</v>
      </c>
      <c r="C2889" s="132" t="s">
        <v>277</v>
      </c>
      <c r="D2889" s="133" t="n">
        <v>646861.919999957</v>
      </c>
      <c r="E2889" s="133" t="n">
        <v>0</v>
      </c>
      <c r="F2889" s="133" t="n">
        <v>646861.919999957</v>
      </c>
    </row>
    <row r="2890" customFormat="false" ht="17.25" hidden="false" customHeight="true" outlineLevel="0" collapsed="false">
      <c r="A2890" s="130" t="s">
        <v>101</v>
      </c>
      <c r="B2890" s="131" t="n">
        <v>42110000</v>
      </c>
      <c r="C2890" s="132" t="s">
        <v>30</v>
      </c>
      <c r="D2890" s="133" t="n">
        <v>8955000</v>
      </c>
      <c r="E2890" s="133" t="n">
        <v>0</v>
      </c>
      <c r="F2890" s="133" t="n">
        <v>8955000</v>
      </c>
    </row>
    <row r="2891" customFormat="false" ht="17.25" hidden="false" customHeight="true" outlineLevel="0" collapsed="false">
      <c r="A2891" s="130" t="s">
        <v>101</v>
      </c>
      <c r="B2891" s="131" t="n">
        <v>42820000</v>
      </c>
      <c r="C2891" s="132" t="s">
        <v>604</v>
      </c>
      <c r="D2891" s="133" t="n">
        <v>0</v>
      </c>
      <c r="E2891" s="133" t="n">
        <v>39679635.1</v>
      </c>
      <c r="F2891" s="133" t="n">
        <v>-39679635.1</v>
      </c>
    </row>
    <row r="2892" customFormat="false" ht="17.25" hidden="false" customHeight="true" outlineLevel="0" collapsed="false">
      <c r="A2892" s="130" t="s">
        <v>101</v>
      </c>
      <c r="B2892" s="131" t="n">
        <v>43100000</v>
      </c>
      <c r="C2892" s="132" t="s">
        <v>35</v>
      </c>
      <c r="D2892" s="133" t="n">
        <v>0</v>
      </c>
      <c r="E2892" s="133" t="n">
        <v>12661299.28</v>
      </c>
      <c r="F2892" s="133" t="n">
        <v>-12661299.28</v>
      </c>
    </row>
    <row r="2893" customFormat="false" ht="17.25" hidden="false" customHeight="true" outlineLevel="0" collapsed="false">
      <c r="A2893" s="130" t="s">
        <v>101</v>
      </c>
      <c r="B2893" s="131" t="n">
        <v>43110000</v>
      </c>
      <c r="C2893" s="132" t="s">
        <v>275</v>
      </c>
      <c r="D2893" s="133" t="n">
        <v>41800</v>
      </c>
      <c r="E2893" s="133" t="n">
        <v>0</v>
      </c>
      <c r="F2893" s="133" t="n">
        <v>41800</v>
      </c>
    </row>
    <row r="2894" customFormat="false" ht="17.25" hidden="false" customHeight="true" outlineLevel="0" collapsed="false">
      <c r="A2894" s="130" t="s">
        <v>101</v>
      </c>
      <c r="B2894" s="131" t="n">
        <v>43200000</v>
      </c>
      <c r="C2894" s="132" t="s">
        <v>37</v>
      </c>
      <c r="D2894" s="133" t="n">
        <v>0</v>
      </c>
      <c r="E2894" s="133" t="n">
        <v>5426223.92</v>
      </c>
      <c r="F2894" s="133" t="n">
        <v>-5426223.92</v>
      </c>
    </row>
    <row r="2895" customFormat="false" ht="17.25" hidden="false" customHeight="true" outlineLevel="0" collapsed="false">
      <c r="A2895" s="130" t="s">
        <v>101</v>
      </c>
      <c r="B2895" s="131" t="n">
        <v>43300000</v>
      </c>
      <c r="C2895" s="132" t="s">
        <v>38</v>
      </c>
      <c r="D2895" s="133" t="n">
        <v>0</v>
      </c>
      <c r="E2895" s="133" t="n">
        <v>904378.52</v>
      </c>
      <c r="F2895" s="133" t="n">
        <v>-904378.52</v>
      </c>
    </row>
    <row r="2896" customFormat="false" ht="17.25" hidden="false" customHeight="true" outlineLevel="0" collapsed="false">
      <c r="A2896" s="130" t="s">
        <v>101</v>
      </c>
      <c r="B2896" s="131" t="n">
        <v>43400000</v>
      </c>
      <c r="C2896" s="132" t="s">
        <v>39</v>
      </c>
      <c r="D2896" s="133" t="n">
        <v>0</v>
      </c>
      <c r="E2896" s="133" t="n">
        <v>100000</v>
      </c>
      <c r="F2896" s="133" t="n">
        <v>-100000</v>
      </c>
    </row>
    <row r="2897" customFormat="false" ht="17.25" hidden="false" customHeight="true" outlineLevel="0" collapsed="false">
      <c r="A2897" s="130" t="s">
        <v>101</v>
      </c>
      <c r="B2897" s="131" t="n">
        <v>43860000</v>
      </c>
      <c r="C2897" s="132" t="s">
        <v>276</v>
      </c>
      <c r="D2897" s="133" t="n">
        <v>0</v>
      </c>
      <c r="E2897" s="133" t="n">
        <v>5669046.25</v>
      </c>
      <c r="F2897" s="133" t="n">
        <v>-5669046.25</v>
      </c>
    </row>
    <row r="2898" customFormat="false" ht="17.25" hidden="false" customHeight="true" outlineLevel="0" collapsed="false">
      <c r="A2898" s="130" t="s">
        <v>101</v>
      </c>
      <c r="B2898" s="131" t="n">
        <v>44100000</v>
      </c>
      <c r="C2898" s="132" t="s">
        <v>40</v>
      </c>
      <c r="D2898" s="133" t="n">
        <v>0</v>
      </c>
      <c r="E2898" s="133" t="n">
        <v>3428210</v>
      </c>
      <c r="F2898" s="133" t="n">
        <v>-3428210</v>
      </c>
    </row>
    <row r="2899" customFormat="false" ht="17.25" hidden="false" customHeight="true" outlineLevel="0" collapsed="false">
      <c r="A2899" s="130" t="s">
        <v>101</v>
      </c>
      <c r="B2899" s="131" t="n">
        <v>44410000</v>
      </c>
      <c r="C2899" s="132" t="s">
        <v>282</v>
      </c>
      <c r="D2899" s="133" t="n">
        <v>433333.32</v>
      </c>
      <c r="E2899" s="133" t="n">
        <v>0</v>
      </c>
      <c r="F2899" s="133" t="n">
        <v>433333.32</v>
      </c>
    </row>
    <row r="2900" customFormat="false" ht="17.25" hidden="false" customHeight="true" outlineLevel="0" collapsed="false">
      <c r="A2900" s="130" t="s">
        <v>101</v>
      </c>
      <c r="B2900" s="131" t="n">
        <v>44420000</v>
      </c>
      <c r="C2900" s="132" t="s">
        <v>294</v>
      </c>
      <c r="D2900" s="133" t="n">
        <v>0</v>
      </c>
      <c r="E2900" s="133" t="n">
        <v>517004.75</v>
      </c>
      <c r="F2900" s="133" t="n">
        <v>-517004.75</v>
      </c>
    </row>
    <row r="2901" customFormat="false" ht="17.25" hidden="false" customHeight="true" outlineLevel="0" collapsed="false">
      <c r="A2901" s="130" t="s">
        <v>101</v>
      </c>
      <c r="B2901" s="131" t="n">
        <v>44550000</v>
      </c>
      <c r="C2901" s="132" t="s">
        <v>46</v>
      </c>
      <c r="D2901" s="133" t="n">
        <v>56151544.3100001</v>
      </c>
      <c r="E2901" s="133" t="n">
        <v>0</v>
      </c>
      <c r="F2901" s="133" t="n">
        <v>56151544.3100001</v>
      </c>
    </row>
    <row r="2902" customFormat="false" ht="17.25" hidden="false" customHeight="true" outlineLevel="0" collapsed="false">
      <c r="A2902" s="130" t="s">
        <v>101</v>
      </c>
      <c r="B2902" s="131" t="n">
        <v>44564000</v>
      </c>
      <c r="C2902" s="132" t="s">
        <v>49</v>
      </c>
      <c r="D2902" s="133" t="n">
        <v>10762.9399999999</v>
      </c>
      <c r="E2902" s="133" t="n">
        <v>0</v>
      </c>
      <c r="F2902" s="133" t="n">
        <v>10762.9399999999</v>
      </c>
    </row>
    <row r="2903" customFormat="false" ht="17.25" hidden="false" customHeight="true" outlineLevel="0" collapsed="false">
      <c r="A2903" s="130" t="s">
        <v>101</v>
      </c>
      <c r="B2903" s="131" t="n">
        <v>44583000</v>
      </c>
      <c r="C2903" s="132" t="s">
        <v>303</v>
      </c>
      <c r="D2903" s="133" t="n">
        <v>1833333.33</v>
      </c>
      <c r="E2903" s="133" t="n">
        <v>0</v>
      </c>
      <c r="F2903" s="133" t="n">
        <v>1833333.33</v>
      </c>
    </row>
    <row r="2904" customFormat="false" ht="17.25" hidden="false" customHeight="true" outlineLevel="0" collapsed="false">
      <c r="A2904" s="130" t="s">
        <v>101</v>
      </c>
      <c r="B2904" s="131" t="n">
        <v>45511000</v>
      </c>
      <c r="C2904" s="132" t="s">
        <v>304</v>
      </c>
      <c r="D2904" s="133" t="n">
        <v>0</v>
      </c>
      <c r="E2904" s="133" t="n">
        <v>47894523.57</v>
      </c>
      <c r="F2904" s="133" t="n">
        <v>-47894523.57</v>
      </c>
    </row>
    <row r="2905" customFormat="false" ht="17.25" hidden="false" customHeight="true" outlineLevel="0" collapsed="false">
      <c r="A2905" s="130" t="s">
        <v>101</v>
      </c>
      <c r="B2905" s="131" t="n">
        <v>46600000</v>
      </c>
      <c r="C2905" s="132" t="s">
        <v>290</v>
      </c>
      <c r="D2905" s="133" t="n">
        <v>0</v>
      </c>
      <c r="E2905" s="133" t="n">
        <v>1048788</v>
      </c>
      <c r="F2905" s="133" t="n">
        <v>-1048788</v>
      </c>
    </row>
    <row r="2906" customFormat="false" ht="17.25" hidden="false" customHeight="true" outlineLevel="0" collapsed="false">
      <c r="A2906" s="130" t="s">
        <v>101</v>
      </c>
      <c r="B2906" s="131" t="n">
        <v>46610000</v>
      </c>
      <c r="C2906" s="132" t="s">
        <v>82</v>
      </c>
      <c r="D2906" s="133" t="n">
        <v>0</v>
      </c>
      <c r="E2906" s="133" t="n">
        <v>392608878.34</v>
      </c>
      <c r="F2906" s="133" t="n">
        <v>-392608878.34</v>
      </c>
    </row>
    <row r="2907" customFormat="false" ht="17.25" hidden="false" customHeight="true" outlineLevel="0" collapsed="false">
      <c r="A2907" s="130" t="s">
        <v>101</v>
      </c>
      <c r="B2907" s="131" t="n">
        <v>46700000</v>
      </c>
      <c r="C2907" s="132" t="s">
        <v>307</v>
      </c>
      <c r="D2907" s="133" t="n">
        <v>0</v>
      </c>
      <c r="E2907" s="133" t="n">
        <v>4466500000</v>
      </c>
      <c r="F2907" s="133" t="n">
        <v>-4466500000</v>
      </c>
    </row>
    <row r="2908" customFormat="false" ht="17.25" hidden="false" customHeight="true" outlineLevel="0" collapsed="false">
      <c r="A2908" s="130" t="s">
        <v>101</v>
      </c>
      <c r="B2908" s="131" t="n">
        <v>46800001</v>
      </c>
      <c r="C2908" s="132" t="s">
        <v>2072</v>
      </c>
      <c r="D2908" s="133" t="n">
        <v>0</v>
      </c>
      <c r="E2908" s="133" t="n">
        <v>25027028</v>
      </c>
      <c r="F2908" s="133" t="n">
        <v>-25027028</v>
      </c>
    </row>
    <row r="2909" customFormat="false" ht="17.25" hidden="false" customHeight="true" outlineLevel="0" collapsed="false">
      <c r="A2909" s="130" t="s">
        <v>101</v>
      </c>
      <c r="B2909" s="131" t="n">
        <v>48600000</v>
      </c>
      <c r="C2909" s="132" t="s">
        <v>132</v>
      </c>
      <c r="D2909" s="133" t="n">
        <v>188148.15</v>
      </c>
      <c r="E2909" s="133" t="n">
        <v>0</v>
      </c>
      <c r="F2909" s="133" t="n">
        <v>188148.15</v>
      </c>
    </row>
    <row r="2910" customFormat="false" ht="17.25" hidden="false" customHeight="true" outlineLevel="0" collapsed="false">
      <c r="A2910" s="130" t="s">
        <v>101</v>
      </c>
      <c r="B2910" s="131" t="n">
        <v>51231000</v>
      </c>
      <c r="C2910" s="132" t="s">
        <v>325</v>
      </c>
      <c r="D2910" s="133" t="n">
        <v>69046541.07</v>
      </c>
      <c r="E2910" s="133" t="n">
        <v>0</v>
      </c>
      <c r="F2910" s="133" t="n">
        <v>69046541.07</v>
      </c>
    </row>
    <row r="2911" customFormat="false" ht="17.25" hidden="false" customHeight="true" outlineLevel="0" collapsed="false">
      <c r="A2911" s="130" t="s">
        <v>101</v>
      </c>
      <c r="B2911" s="131" t="n">
        <v>51241000</v>
      </c>
      <c r="C2911" s="132" t="s">
        <v>133</v>
      </c>
      <c r="D2911" s="133" t="n">
        <v>32663064.9300001</v>
      </c>
      <c r="E2911" s="133" t="n">
        <v>0</v>
      </c>
      <c r="F2911" s="133" t="n">
        <v>32663064.9300001</v>
      </c>
    </row>
    <row r="2912" customFormat="false" ht="17.25" hidden="false" customHeight="true" outlineLevel="0" collapsed="false">
      <c r="A2912" s="130" t="s">
        <v>101</v>
      </c>
      <c r="B2912" s="131" t="n">
        <v>53100000</v>
      </c>
      <c r="C2912" s="132" t="s">
        <v>2741</v>
      </c>
      <c r="D2912" s="133" t="n">
        <v>610082</v>
      </c>
      <c r="E2912" s="133" t="n">
        <v>0</v>
      </c>
      <c r="F2912" s="133" t="n">
        <v>610082</v>
      </c>
    </row>
    <row r="2913" customFormat="false" ht="17.25" hidden="false" customHeight="true" outlineLevel="0" collapsed="false">
      <c r="A2913" s="130" t="s">
        <v>101</v>
      </c>
      <c r="B2913" s="131" t="n">
        <v>53600000</v>
      </c>
      <c r="C2913" s="132" t="s">
        <v>1171</v>
      </c>
      <c r="D2913" s="133" t="n">
        <v>3515578.59999999</v>
      </c>
      <c r="E2913" s="133" t="n">
        <v>0</v>
      </c>
      <c r="F2913" s="133" t="n">
        <v>3515578.59999999</v>
      </c>
    </row>
    <row r="2914" customFormat="false" ht="17.25" hidden="false" customHeight="true" outlineLevel="0" collapsed="false">
      <c r="A2914" s="130" t="s">
        <v>101</v>
      </c>
      <c r="B2914" s="131" t="n">
        <v>60101200</v>
      </c>
      <c r="C2914" s="132" t="s">
        <v>2091</v>
      </c>
      <c r="D2914" s="133" t="n">
        <v>9940000</v>
      </c>
      <c r="E2914" s="133" t="n">
        <v>0</v>
      </c>
      <c r="F2914" s="133" t="n">
        <v>9940000</v>
      </c>
    </row>
    <row r="2915" customFormat="false" ht="17.25" hidden="false" customHeight="true" outlineLevel="0" collapsed="false">
      <c r="A2915" s="130" t="s">
        <v>101</v>
      </c>
      <c r="B2915" s="131" t="n">
        <v>60301000</v>
      </c>
      <c r="C2915" s="132" t="s">
        <v>2973</v>
      </c>
      <c r="D2915" s="133" t="n">
        <v>118520469.12</v>
      </c>
      <c r="E2915" s="133" t="n">
        <v>0</v>
      </c>
      <c r="F2915" s="133" t="n">
        <v>118520469.12</v>
      </c>
    </row>
    <row r="2916" customFormat="false" ht="17.25" hidden="false" customHeight="true" outlineLevel="0" collapsed="false">
      <c r="A2916" s="130" t="s">
        <v>101</v>
      </c>
      <c r="B2916" s="131" t="n">
        <v>60601000</v>
      </c>
      <c r="C2916" s="132" t="s">
        <v>138</v>
      </c>
      <c r="D2916" s="133" t="n">
        <v>111110</v>
      </c>
      <c r="E2916" s="133" t="n">
        <v>0</v>
      </c>
      <c r="F2916" s="133" t="n">
        <v>111110</v>
      </c>
    </row>
    <row r="2917" customFormat="false" ht="17.25" hidden="false" customHeight="true" outlineLevel="0" collapsed="false">
      <c r="A2917" s="130" t="s">
        <v>101</v>
      </c>
      <c r="B2917" s="131" t="n">
        <v>60602000</v>
      </c>
      <c r="C2917" s="132" t="s">
        <v>139</v>
      </c>
      <c r="D2917" s="133" t="n">
        <v>636545</v>
      </c>
      <c r="E2917" s="133" t="n">
        <v>0</v>
      </c>
      <c r="F2917" s="133" t="n">
        <v>636545</v>
      </c>
    </row>
    <row r="2918" customFormat="false" ht="17.25" hidden="false" customHeight="true" outlineLevel="0" collapsed="false">
      <c r="A2918" s="130" t="s">
        <v>101</v>
      </c>
      <c r="B2918" s="131" t="n">
        <v>60603000</v>
      </c>
      <c r="C2918" s="132" t="s">
        <v>358</v>
      </c>
      <c r="D2918" s="133" t="n">
        <v>50000</v>
      </c>
      <c r="E2918" s="133" t="n">
        <v>0</v>
      </c>
      <c r="F2918" s="133" t="n">
        <v>50000</v>
      </c>
    </row>
    <row r="2919" customFormat="false" ht="17.25" hidden="false" customHeight="true" outlineLevel="0" collapsed="false">
      <c r="A2919" s="130" t="s">
        <v>101</v>
      </c>
      <c r="B2919" s="131" t="n">
        <v>60604000</v>
      </c>
      <c r="C2919" s="132" t="s">
        <v>140</v>
      </c>
      <c r="D2919" s="133" t="n">
        <v>2765472.67</v>
      </c>
      <c r="E2919" s="133" t="n">
        <v>0</v>
      </c>
      <c r="F2919" s="133" t="n">
        <v>2765472.67</v>
      </c>
    </row>
    <row r="2920" customFormat="false" ht="17.25" hidden="false" customHeight="true" outlineLevel="0" collapsed="false">
      <c r="A2920" s="130" t="s">
        <v>101</v>
      </c>
      <c r="B2920" s="131" t="n">
        <v>60605000</v>
      </c>
      <c r="C2920" s="132" t="s">
        <v>141</v>
      </c>
      <c r="D2920" s="133" t="n">
        <v>19277544.71</v>
      </c>
      <c r="E2920" s="133" t="n">
        <v>0</v>
      </c>
      <c r="F2920" s="133" t="n">
        <v>19277544.71</v>
      </c>
    </row>
    <row r="2921" customFormat="false" ht="17.25" hidden="false" customHeight="true" outlineLevel="0" collapsed="false">
      <c r="A2921" s="130" t="s">
        <v>101</v>
      </c>
      <c r="B2921" s="131" t="n">
        <v>60607000</v>
      </c>
      <c r="C2921" s="132" t="s">
        <v>142</v>
      </c>
      <c r="D2921" s="133" t="n">
        <v>3979222.67</v>
      </c>
      <c r="E2921" s="133" t="n">
        <v>0</v>
      </c>
      <c r="F2921" s="133" t="n">
        <v>3979222.67</v>
      </c>
    </row>
    <row r="2922" customFormat="false" ht="17.25" hidden="false" customHeight="true" outlineLevel="0" collapsed="false">
      <c r="A2922" s="130" t="s">
        <v>101</v>
      </c>
      <c r="B2922" s="131" t="n">
        <v>60608000</v>
      </c>
      <c r="C2922" s="132" t="s">
        <v>144</v>
      </c>
      <c r="D2922" s="133" t="n">
        <v>7663213.65</v>
      </c>
      <c r="E2922" s="133" t="n">
        <v>0</v>
      </c>
      <c r="F2922" s="133" t="n">
        <v>7663213.65</v>
      </c>
    </row>
    <row r="2923" customFormat="false" ht="17.25" hidden="false" customHeight="true" outlineLevel="0" collapsed="false">
      <c r="A2923" s="130" t="s">
        <v>101</v>
      </c>
      <c r="B2923" s="131" t="n">
        <v>60609000</v>
      </c>
      <c r="C2923" s="132" t="s">
        <v>145</v>
      </c>
      <c r="D2923" s="133" t="n">
        <v>190000</v>
      </c>
      <c r="E2923" s="133" t="n">
        <v>0</v>
      </c>
      <c r="F2923" s="133" t="n">
        <v>190000</v>
      </c>
    </row>
    <row r="2924" customFormat="false" ht="17.25" hidden="false" customHeight="true" outlineLevel="0" collapsed="false">
      <c r="A2924" s="130" t="s">
        <v>101</v>
      </c>
      <c r="B2924" s="131" t="n">
        <v>60609100</v>
      </c>
      <c r="C2924" s="132" t="s">
        <v>2092</v>
      </c>
      <c r="D2924" s="133" t="n">
        <v>42197040</v>
      </c>
      <c r="E2924" s="133" t="n">
        <v>0</v>
      </c>
      <c r="F2924" s="133" t="n">
        <v>42197040</v>
      </c>
    </row>
    <row r="2925" customFormat="false" ht="17.25" hidden="false" customHeight="true" outlineLevel="0" collapsed="false">
      <c r="A2925" s="130" t="s">
        <v>101</v>
      </c>
      <c r="B2925" s="131" t="n">
        <v>60609200</v>
      </c>
      <c r="C2925" s="132" t="s">
        <v>2093</v>
      </c>
      <c r="D2925" s="133" t="n">
        <v>219454844</v>
      </c>
      <c r="E2925" s="133" t="n">
        <v>0</v>
      </c>
      <c r="F2925" s="133" t="n">
        <v>219454844</v>
      </c>
    </row>
    <row r="2926" customFormat="false" ht="17.25" hidden="false" customHeight="true" outlineLevel="0" collapsed="false">
      <c r="A2926" s="130" t="s">
        <v>101</v>
      </c>
      <c r="B2926" s="131" t="n">
        <v>60801000</v>
      </c>
      <c r="C2926" s="132" t="s">
        <v>435</v>
      </c>
      <c r="D2926" s="133" t="n">
        <v>13190080</v>
      </c>
      <c r="E2926" s="133" t="n">
        <v>0</v>
      </c>
      <c r="F2926" s="133" t="n">
        <v>13190080</v>
      </c>
    </row>
    <row r="2927" customFormat="false" ht="17.25" hidden="false" customHeight="true" outlineLevel="0" collapsed="false">
      <c r="A2927" s="130" t="s">
        <v>101</v>
      </c>
      <c r="B2927" s="131" t="n">
        <v>60802000</v>
      </c>
      <c r="C2927" s="132" t="s">
        <v>712</v>
      </c>
      <c r="D2927" s="133" t="n">
        <v>1456253</v>
      </c>
      <c r="E2927" s="133" t="n">
        <v>0</v>
      </c>
      <c r="F2927" s="133" t="n">
        <v>1456253</v>
      </c>
    </row>
    <row r="2928" customFormat="false" ht="17.25" hidden="false" customHeight="true" outlineLevel="0" collapsed="false">
      <c r="A2928" s="130" t="s">
        <v>101</v>
      </c>
      <c r="B2928" s="131" t="n">
        <v>60804000</v>
      </c>
      <c r="C2928" s="132" t="s">
        <v>439</v>
      </c>
      <c r="D2928" s="133" t="n">
        <v>31720667.71</v>
      </c>
      <c r="E2928" s="133" t="n">
        <v>0</v>
      </c>
      <c r="F2928" s="133" t="n">
        <v>31720667.71</v>
      </c>
    </row>
    <row r="2929" customFormat="false" ht="17.25" hidden="false" customHeight="true" outlineLevel="0" collapsed="false">
      <c r="A2929" s="130" t="s">
        <v>101</v>
      </c>
      <c r="B2929" s="131" t="n">
        <v>60806000</v>
      </c>
      <c r="C2929" s="132" t="s">
        <v>440</v>
      </c>
      <c r="D2929" s="133" t="n">
        <v>2866864.52</v>
      </c>
      <c r="E2929" s="133" t="n">
        <v>0</v>
      </c>
      <c r="F2929" s="133" t="n">
        <v>2866864.52</v>
      </c>
    </row>
    <row r="2930" customFormat="false" ht="17.25" hidden="false" customHeight="true" outlineLevel="0" collapsed="false">
      <c r="A2930" s="130" t="s">
        <v>101</v>
      </c>
      <c r="B2930" s="131" t="n">
        <v>60808000</v>
      </c>
      <c r="C2930" s="132" t="s">
        <v>442</v>
      </c>
      <c r="D2930" s="133" t="n">
        <v>31659981</v>
      </c>
      <c r="E2930" s="133" t="n">
        <v>0</v>
      </c>
      <c r="F2930" s="133" t="n">
        <v>31659981</v>
      </c>
    </row>
    <row r="2931" customFormat="false" ht="17.25" hidden="false" customHeight="true" outlineLevel="0" collapsed="false">
      <c r="A2931" s="130" t="s">
        <v>101</v>
      </c>
      <c r="B2931" s="131" t="n">
        <v>60811000</v>
      </c>
      <c r="C2931" s="132" t="s">
        <v>444</v>
      </c>
      <c r="D2931" s="133" t="n">
        <v>200000</v>
      </c>
      <c r="E2931" s="133" t="n">
        <v>0</v>
      </c>
      <c r="F2931" s="133" t="n">
        <v>200000</v>
      </c>
    </row>
    <row r="2932" customFormat="false" ht="17.25" hidden="false" customHeight="true" outlineLevel="0" collapsed="false">
      <c r="A2932" s="130" t="s">
        <v>101</v>
      </c>
      <c r="B2932" s="131" t="n">
        <v>60812000</v>
      </c>
      <c r="C2932" s="132" t="s">
        <v>381</v>
      </c>
      <c r="D2932" s="133" t="n">
        <v>2127292</v>
      </c>
      <c r="E2932" s="133" t="n">
        <v>0</v>
      </c>
      <c r="F2932" s="133" t="n">
        <v>2127292</v>
      </c>
    </row>
    <row r="2933" customFormat="false" ht="17.25" hidden="false" customHeight="true" outlineLevel="0" collapsed="false">
      <c r="A2933" s="130" t="s">
        <v>101</v>
      </c>
      <c r="B2933" s="131" t="n">
        <v>61301000</v>
      </c>
      <c r="C2933" s="132" t="s">
        <v>455</v>
      </c>
      <c r="D2933" s="133" t="n">
        <v>4836704</v>
      </c>
      <c r="E2933" s="133" t="n">
        <v>0</v>
      </c>
      <c r="F2933" s="133" t="n">
        <v>4836704</v>
      </c>
    </row>
    <row r="2934" customFormat="false" ht="17.25" hidden="false" customHeight="true" outlineLevel="0" collapsed="false">
      <c r="A2934" s="130" t="s">
        <v>101</v>
      </c>
      <c r="B2934" s="131" t="n">
        <v>61302000</v>
      </c>
      <c r="C2934" s="132" t="s">
        <v>149</v>
      </c>
      <c r="D2934" s="133" t="n">
        <v>7891148.4</v>
      </c>
      <c r="E2934" s="133" t="n">
        <v>0</v>
      </c>
      <c r="F2934" s="133" t="n">
        <v>7891148.4</v>
      </c>
    </row>
    <row r="2935" customFormat="false" ht="17.25" hidden="false" customHeight="true" outlineLevel="0" collapsed="false">
      <c r="A2935" s="130" t="s">
        <v>101</v>
      </c>
      <c r="B2935" s="131" t="n">
        <v>61500000</v>
      </c>
      <c r="C2935" s="132" t="s">
        <v>387</v>
      </c>
      <c r="D2935" s="133" t="n">
        <v>514015</v>
      </c>
      <c r="E2935" s="133" t="n">
        <v>0</v>
      </c>
      <c r="F2935" s="133" t="n">
        <v>514015</v>
      </c>
    </row>
    <row r="2936" customFormat="false" ht="17.25" hidden="false" customHeight="true" outlineLevel="0" collapsed="false">
      <c r="A2936" s="130" t="s">
        <v>101</v>
      </c>
      <c r="B2936" s="131" t="n">
        <v>61501000</v>
      </c>
      <c r="C2936" s="132" t="s">
        <v>458</v>
      </c>
      <c r="D2936" s="133" t="n">
        <v>110516</v>
      </c>
      <c r="E2936" s="133" t="n">
        <v>0</v>
      </c>
      <c r="F2936" s="133" t="n">
        <v>110516</v>
      </c>
    </row>
    <row r="2937" customFormat="false" ht="17.25" hidden="false" customHeight="true" outlineLevel="0" collapsed="false">
      <c r="A2937" s="130" t="s">
        <v>101</v>
      </c>
      <c r="B2937" s="131" t="n">
        <v>61502000</v>
      </c>
      <c r="C2937" s="132" t="s">
        <v>154</v>
      </c>
      <c r="D2937" s="133" t="n">
        <v>217205</v>
      </c>
      <c r="E2937" s="133" t="n">
        <v>0</v>
      </c>
      <c r="F2937" s="133" t="n">
        <v>217205</v>
      </c>
    </row>
    <row r="2938" customFormat="false" ht="17.25" hidden="false" customHeight="true" outlineLevel="0" collapsed="false">
      <c r="A2938" s="130" t="s">
        <v>101</v>
      </c>
      <c r="B2938" s="131" t="n">
        <v>61503000</v>
      </c>
      <c r="C2938" s="132" t="s">
        <v>459</v>
      </c>
      <c r="D2938" s="133" t="n">
        <v>26503909.9</v>
      </c>
      <c r="E2938" s="133" t="n">
        <v>0</v>
      </c>
      <c r="F2938" s="133" t="n">
        <v>26503909.9</v>
      </c>
    </row>
    <row r="2939" customFormat="false" ht="17.25" hidden="false" customHeight="true" outlineLevel="0" collapsed="false">
      <c r="A2939" s="130" t="s">
        <v>101</v>
      </c>
      <c r="B2939" s="131" t="n">
        <v>61601000</v>
      </c>
      <c r="C2939" s="132" t="s">
        <v>395</v>
      </c>
      <c r="D2939" s="133" t="n">
        <v>93</v>
      </c>
      <c r="E2939" s="133" t="n">
        <v>0</v>
      </c>
      <c r="F2939" s="133" t="n">
        <v>93</v>
      </c>
    </row>
    <row r="2940" customFormat="false" ht="17.25" hidden="false" customHeight="true" outlineLevel="0" collapsed="false">
      <c r="A2940" s="130" t="s">
        <v>101</v>
      </c>
      <c r="B2940" s="131" t="n">
        <v>61604000</v>
      </c>
      <c r="C2940" s="132" t="s">
        <v>157</v>
      </c>
      <c r="D2940" s="133" t="n">
        <v>59469</v>
      </c>
      <c r="E2940" s="133" t="n">
        <v>0</v>
      </c>
      <c r="F2940" s="133" t="n">
        <v>59469</v>
      </c>
    </row>
    <row r="2941" customFormat="false" ht="17.25" hidden="false" customHeight="true" outlineLevel="0" collapsed="false">
      <c r="A2941" s="130" t="s">
        <v>101</v>
      </c>
      <c r="B2941" s="131" t="n">
        <v>61801000</v>
      </c>
      <c r="C2941" s="132" t="s">
        <v>470</v>
      </c>
      <c r="D2941" s="133" t="n">
        <v>61811</v>
      </c>
      <c r="E2941" s="133" t="n">
        <v>0</v>
      </c>
      <c r="F2941" s="133" t="n">
        <v>61811</v>
      </c>
    </row>
    <row r="2942" customFormat="false" ht="17.25" hidden="false" customHeight="true" outlineLevel="0" collapsed="false">
      <c r="A2942" s="130" t="s">
        <v>101</v>
      </c>
      <c r="B2942" s="131" t="n">
        <v>61802000</v>
      </c>
      <c r="C2942" s="132" t="s">
        <v>472</v>
      </c>
      <c r="D2942" s="133" t="n">
        <v>1705800</v>
      </c>
      <c r="E2942" s="133" t="n">
        <v>0</v>
      </c>
      <c r="F2942" s="133" t="n">
        <v>1705800</v>
      </c>
    </row>
    <row r="2943" customFormat="false" ht="17.25" hidden="false" customHeight="true" outlineLevel="0" collapsed="false">
      <c r="A2943" s="130" t="s">
        <v>101</v>
      </c>
      <c r="B2943" s="131" t="n">
        <v>62100000</v>
      </c>
      <c r="C2943" s="132" t="s">
        <v>400</v>
      </c>
      <c r="D2943" s="133" t="n">
        <v>17334768</v>
      </c>
      <c r="E2943" s="133" t="n">
        <v>0</v>
      </c>
      <c r="F2943" s="133" t="n">
        <v>17334768</v>
      </c>
    </row>
    <row r="2944" customFormat="false" ht="17.25" hidden="false" customHeight="true" outlineLevel="0" collapsed="false">
      <c r="A2944" s="130" t="s">
        <v>101</v>
      </c>
      <c r="B2944" s="131" t="n">
        <v>62102000</v>
      </c>
      <c r="C2944" s="132" t="s">
        <v>476</v>
      </c>
      <c r="D2944" s="133" t="n">
        <v>35942464</v>
      </c>
      <c r="E2944" s="133" t="n">
        <v>0</v>
      </c>
      <c r="F2944" s="133" t="n">
        <v>35942464</v>
      </c>
    </row>
    <row r="2945" customFormat="false" ht="17.25" hidden="false" customHeight="true" outlineLevel="0" collapsed="false">
      <c r="A2945" s="130" t="s">
        <v>101</v>
      </c>
      <c r="B2945" s="131" t="n">
        <v>62103000</v>
      </c>
      <c r="C2945" s="132" t="s">
        <v>477</v>
      </c>
      <c r="D2945" s="133" t="n">
        <v>22290500</v>
      </c>
      <c r="E2945" s="133" t="n">
        <v>0</v>
      </c>
      <c r="F2945" s="133" t="n">
        <v>22290500</v>
      </c>
    </row>
    <row r="2946" customFormat="false" ht="17.25" hidden="false" customHeight="true" outlineLevel="0" collapsed="false">
      <c r="A2946" s="130" t="s">
        <v>101</v>
      </c>
      <c r="B2946" s="131" t="n">
        <v>62201000</v>
      </c>
      <c r="C2946" s="132" t="s">
        <v>481</v>
      </c>
      <c r="D2946" s="133" t="n">
        <v>62399476</v>
      </c>
      <c r="E2946" s="133" t="n">
        <v>0</v>
      </c>
      <c r="F2946" s="133" t="n">
        <v>62399476</v>
      </c>
    </row>
    <row r="2947" customFormat="false" ht="17.25" hidden="false" customHeight="true" outlineLevel="0" collapsed="false">
      <c r="A2947" s="130" t="s">
        <v>101</v>
      </c>
      <c r="B2947" s="131" t="n">
        <v>62202000</v>
      </c>
      <c r="C2947" s="132" t="s">
        <v>483</v>
      </c>
      <c r="D2947" s="133" t="n">
        <v>160000</v>
      </c>
      <c r="E2947" s="133" t="n">
        <v>0</v>
      </c>
      <c r="F2947" s="133" t="n">
        <v>160000</v>
      </c>
    </row>
    <row r="2948" customFormat="false" ht="17.25" hidden="false" customHeight="true" outlineLevel="0" collapsed="false">
      <c r="A2948" s="130" t="s">
        <v>101</v>
      </c>
      <c r="B2948" s="131" t="n">
        <v>62203000</v>
      </c>
      <c r="C2948" s="132" t="s">
        <v>485</v>
      </c>
      <c r="D2948" s="133" t="n">
        <v>36003792</v>
      </c>
      <c r="E2948" s="133" t="n">
        <v>0</v>
      </c>
      <c r="F2948" s="133" t="n">
        <v>36003792</v>
      </c>
    </row>
    <row r="2949" customFormat="false" ht="17.25" hidden="false" customHeight="true" outlineLevel="0" collapsed="false">
      <c r="A2949" s="130" t="s">
        <v>101</v>
      </c>
      <c r="B2949" s="131" t="n">
        <v>62301000</v>
      </c>
      <c r="C2949" s="132" t="s">
        <v>165</v>
      </c>
      <c r="D2949" s="133" t="n">
        <v>198000</v>
      </c>
      <c r="E2949" s="133" t="n">
        <v>0</v>
      </c>
      <c r="F2949" s="133" t="n">
        <v>198000</v>
      </c>
    </row>
    <row r="2950" customFormat="false" ht="17.25" hidden="false" customHeight="true" outlineLevel="0" collapsed="false">
      <c r="A2950" s="130" t="s">
        <v>101</v>
      </c>
      <c r="B2950" s="131" t="n">
        <v>62303000</v>
      </c>
      <c r="C2950" s="132" t="s">
        <v>495</v>
      </c>
      <c r="D2950" s="133" t="n">
        <v>900000</v>
      </c>
      <c r="E2950" s="133" t="n">
        <v>0</v>
      </c>
      <c r="F2950" s="133" t="n">
        <v>900000</v>
      </c>
    </row>
    <row r="2951" customFormat="false" ht="17.25" hidden="false" customHeight="true" outlineLevel="0" collapsed="false">
      <c r="A2951" s="130" t="s">
        <v>101</v>
      </c>
      <c r="B2951" s="131" t="n">
        <v>62401000</v>
      </c>
      <c r="C2951" s="132" t="s">
        <v>411</v>
      </c>
      <c r="D2951" s="133" t="n">
        <v>9285000</v>
      </c>
      <c r="E2951" s="133" t="n">
        <v>0</v>
      </c>
      <c r="F2951" s="133" t="n">
        <v>9285000</v>
      </c>
    </row>
    <row r="2952" customFormat="false" ht="17.25" hidden="false" customHeight="true" outlineLevel="0" collapsed="false">
      <c r="A2952" s="130" t="s">
        <v>101</v>
      </c>
      <c r="B2952" s="131" t="n">
        <v>62501000</v>
      </c>
      <c r="C2952" s="132" t="s">
        <v>169</v>
      </c>
      <c r="D2952" s="133" t="n">
        <v>25432000</v>
      </c>
      <c r="E2952" s="133" t="n">
        <v>0</v>
      </c>
      <c r="F2952" s="133" t="n">
        <v>25432000</v>
      </c>
    </row>
    <row r="2953" customFormat="false" ht="17.25" hidden="false" customHeight="true" outlineLevel="0" collapsed="false">
      <c r="A2953" s="130" t="s">
        <v>101</v>
      </c>
      <c r="B2953" s="131" t="n">
        <v>62505000</v>
      </c>
      <c r="C2953" s="132" t="s">
        <v>508</v>
      </c>
      <c r="D2953" s="133" t="n">
        <v>2853000</v>
      </c>
      <c r="E2953" s="133" t="n">
        <v>0</v>
      </c>
      <c r="F2953" s="133" t="n">
        <v>2853000</v>
      </c>
    </row>
    <row r="2954" customFormat="false" ht="17.25" hidden="false" customHeight="true" outlineLevel="0" collapsed="false">
      <c r="A2954" s="130" t="s">
        <v>101</v>
      </c>
      <c r="B2954" s="131" t="n">
        <v>62507000</v>
      </c>
      <c r="C2954" s="132" t="s">
        <v>416</v>
      </c>
      <c r="D2954" s="133" t="n">
        <v>661500</v>
      </c>
      <c r="E2954" s="133" t="n">
        <v>0</v>
      </c>
      <c r="F2954" s="133" t="n">
        <v>661500</v>
      </c>
    </row>
    <row r="2955" customFormat="false" ht="17.25" hidden="false" customHeight="true" outlineLevel="0" collapsed="false">
      <c r="A2955" s="130" t="s">
        <v>101</v>
      </c>
      <c r="B2955" s="131" t="n">
        <v>62602000</v>
      </c>
      <c r="C2955" s="132" t="s">
        <v>511</v>
      </c>
      <c r="D2955" s="133" t="n">
        <v>732682</v>
      </c>
      <c r="E2955" s="133" t="n">
        <v>0</v>
      </c>
      <c r="F2955" s="133" t="n">
        <v>732682</v>
      </c>
    </row>
    <row r="2956" customFormat="false" ht="17.25" hidden="false" customHeight="true" outlineLevel="0" collapsed="false">
      <c r="A2956" s="130" t="s">
        <v>101</v>
      </c>
      <c r="B2956" s="131" t="n">
        <v>62603000</v>
      </c>
      <c r="C2956" s="132" t="s">
        <v>512</v>
      </c>
      <c r="D2956" s="133" t="n">
        <v>334750.85</v>
      </c>
      <c r="E2956" s="133" t="n">
        <v>0</v>
      </c>
      <c r="F2956" s="133" t="n">
        <v>334750.85</v>
      </c>
    </row>
    <row r="2957" customFormat="false" ht="17.25" hidden="false" customHeight="true" outlineLevel="0" collapsed="false">
      <c r="A2957" s="130" t="s">
        <v>101</v>
      </c>
      <c r="B2957" s="131" t="n">
        <v>62604000</v>
      </c>
      <c r="C2957" s="132" t="s">
        <v>513</v>
      </c>
      <c r="D2957" s="133" t="n">
        <v>59274</v>
      </c>
      <c r="E2957" s="133" t="n">
        <v>0</v>
      </c>
      <c r="F2957" s="133" t="n">
        <v>59274</v>
      </c>
    </row>
    <row r="2958" customFormat="false" ht="17.25" hidden="false" customHeight="true" outlineLevel="0" collapsed="false">
      <c r="A2958" s="130" t="s">
        <v>101</v>
      </c>
      <c r="B2958" s="131" t="n">
        <v>62701000</v>
      </c>
      <c r="C2958" s="132" t="s">
        <v>181</v>
      </c>
      <c r="D2958" s="133" t="n">
        <v>192</v>
      </c>
      <c r="E2958" s="133" t="n">
        <v>0</v>
      </c>
      <c r="F2958" s="133" t="n">
        <v>192</v>
      </c>
    </row>
    <row r="2959" customFormat="false" ht="17.25" hidden="false" customHeight="true" outlineLevel="0" collapsed="false">
      <c r="A2959" s="130" t="s">
        <v>101</v>
      </c>
      <c r="B2959" s="131" t="n">
        <v>62703000</v>
      </c>
      <c r="C2959" s="132" t="s">
        <v>516</v>
      </c>
      <c r="D2959" s="133" t="n">
        <v>3142918.28</v>
      </c>
      <c r="E2959" s="133" t="n">
        <v>0</v>
      </c>
      <c r="F2959" s="133" t="n">
        <v>3142918.28</v>
      </c>
    </row>
    <row r="2960" customFormat="false" ht="17.25" hidden="false" customHeight="true" outlineLevel="0" collapsed="false">
      <c r="A2960" s="130" t="s">
        <v>101</v>
      </c>
      <c r="B2960" s="131" t="n">
        <v>62705000</v>
      </c>
      <c r="C2960" s="132" t="s">
        <v>517</v>
      </c>
      <c r="D2960" s="133" t="n">
        <v>40000</v>
      </c>
      <c r="E2960" s="133" t="n">
        <v>0</v>
      </c>
      <c r="F2960" s="133" t="n">
        <v>40000</v>
      </c>
    </row>
    <row r="2961" customFormat="false" ht="17.25" hidden="false" customHeight="true" outlineLevel="0" collapsed="false">
      <c r="A2961" s="130" t="s">
        <v>101</v>
      </c>
      <c r="B2961" s="131" t="n">
        <v>62706000</v>
      </c>
      <c r="C2961" s="132" t="s">
        <v>183</v>
      </c>
      <c r="D2961" s="133" t="n">
        <v>274857.65</v>
      </c>
      <c r="E2961" s="133" t="n">
        <v>0</v>
      </c>
      <c r="F2961" s="133" t="n">
        <v>274857.65</v>
      </c>
    </row>
    <row r="2962" customFormat="false" ht="17.25" hidden="false" customHeight="true" outlineLevel="0" collapsed="false">
      <c r="A2962" s="130" t="s">
        <v>101</v>
      </c>
      <c r="B2962" s="131" t="n">
        <v>63502000</v>
      </c>
      <c r="C2962" s="132" t="s">
        <v>448</v>
      </c>
      <c r="D2962" s="133" t="n">
        <v>4709</v>
      </c>
      <c r="E2962" s="133" t="n">
        <v>0</v>
      </c>
      <c r="F2962" s="133" t="n">
        <v>4709</v>
      </c>
    </row>
    <row r="2963" customFormat="false" ht="17.25" hidden="false" customHeight="true" outlineLevel="0" collapsed="false">
      <c r="A2963" s="130" t="s">
        <v>101</v>
      </c>
      <c r="B2963" s="131" t="n">
        <v>63503000</v>
      </c>
      <c r="C2963" s="132" t="s">
        <v>187</v>
      </c>
      <c r="D2963" s="133" t="n">
        <v>5943</v>
      </c>
      <c r="E2963" s="133" t="n">
        <v>0</v>
      </c>
      <c r="F2963" s="133" t="n">
        <v>5943</v>
      </c>
    </row>
    <row r="2964" customFormat="false" ht="17.25" hidden="false" customHeight="true" outlineLevel="0" collapsed="false">
      <c r="A2964" s="130" t="s">
        <v>101</v>
      </c>
      <c r="B2964" s="131" t="n">
        <v>63504000</v>
      </c>
      <c r="C2964" s="132" t="s">
        <v>450</v>
      </c>
      <c r="D2964" s="133" t="n">
        <v>2397112.5</v>
      </c>
      <c r="E2964" s="133" t="n">
        <v>0</v>
      </c>
      <c r="F2964" s="133" t="n">
        <v>2397112.5</v>
      </c>
    </row>
    <row r="2965" customFormat="false" ht="17.25" hidden="false" customHeight="true" outlineLevel="0" collapsed="false">
      <c r="A2965" s="130" t="s">
        <v>101</v>
      </c>
      <c r="B2965" s="131" t="n">
        <v>63507000</v>
      </c>
      <c r="C2965" s="132" t="s">
        <v>453</v>
      </c>
      <c r="D2965" s="133" t="n">
        <v>3041271</v>
      </c>
      <c r="E2965" s="133" t="n">
        <v>0</v>
      </c>
      <c r="F2965" s="133" t="n">
        <v>3041271</v>
      </c>
    </row>
    <row r="2966" customFormat="false" ht="17.25" hidden="false" customHeight="true" outlineLevel="0" collapsed="false">
      <c r="A2966" s="130" t="s">
        <v>101</v>
      </c>
      <c r="B2966" s="131" t="n">
        <v>64101000</v>
      </c>
      <c r="C2966" s="132" t="s">
        <v>190</v>
      </c>
      <c r="D2966" s="133" t="n">
        <v>384914817.66</v>
      </c>
      <c r="E2966" s="133" t="n">
        <v>0</v>
      </c>
      <c r="F2966" s="133" t="n">
        <v>384914817.66</v>
      </c>
    </row>
    <row r="2967" customFormat="false" ht="17.25" hidden="false" customHeight="true" outlineLevel="0" collapsed="false">
      <c r="A2967" s="130" t="s">
        <v>101</v>
      </c>
      <c r="B2967" s="131" t="n">
        <v>64101300</v>
      </c>
      <c r="C2967" s="132" t="s">
        <v>456</v>
      </c>
      <c r="D2967" s="133" t="n">
        <v>6418500</v>
      </c>
      <c r="E2967" s="133" t="n">
        <v>0</v>
      </c>
      <c r="F2967" s="133" t="n">
        <v>6418500</v>
      </c>
    </row>
    <row r="2968" customFormat="false" ht="17.25" hidden="false" customHeight="true" outlineLevel="0" collapsed="false">
      <c r="A2968" s="130" t="s">
        <v>101</v>
      </c>
      <c r="B2968" s="131" t="n">
        <v>64102000</v>
      </c>
      <c r="C2968" s="132" t="s">
        <v>528</v>
      </c>
      <c r="D2968" s="133" t="n">
        <v>1037315.3</v>
      </c>
      <c r="E2968" s="133" t="n">
        <v>0</v>
      </c>
      <c r="F2968" s="133" t="n">
        <v>1037315.3</v>
      </c>
    </row>
    <row r="2969" customFormat="false" ht="17.25" hidden="false" customHeight="true" outlineLevel="0" collapsed="false">
      <c r="A2969" s="130" t="s">
        <v>101</v>
      </c>
      <c r="B2969" s="131" t="n">
        <v>64103000</v>
      </c>
      <c r="C2969" s="132" t="s">
        <v>529</v>
      </c>
      <c r="D2969" s="133" t="n">
        <v>1399155.33</v>
      </c>
      <c r="E2969" s="133" t="n">
        <v>0</v>
      </c>
      <c r="F2969" s="133" t="n">
        <v>1399155.33</v>
      </c>
    </row>
    <row r="2970" customFormat="false" ht="17.25" hidden="false" customHeight="true" outlineLevel="0" collapsed="false">
      <c r="A2970" s="130" t="s">
        <v>101</v>
      </c>
      <c r="B2970" s="131" t="n">
        <v>64104000</v>
      </c>
      <c r="C2970" s="132" t="s">
        <v>194</v>
      </c>
      <c r="D2970" s="133" t="n">
        <v>33080416.86</v>
      </c>
      <c r="E2970" s="133" t="n">
        <v>0</v>
      </c>
      <c r="F2970" s="133" t="n">
        <v>33080416.86</v>
      </c>
    </row>
    <row r="2971" customFormat="false" ht="17.25" hidden="false" customHeight="true" outlineLevel="0" collapsed="false">
      <c r="A2971" s="130" t="s">
        <v>101</v>
      </c>
      <c r="B2971" s="131" t="n">
        <v>64105000</v>
      </c>
      <c r="C2971" s="132" t="s">
        <v>530</v>
      </c>
      <c r="D2971" s="133" t="n">
        <v>620822</v>
      </c>
      <c r="E2971" s="133" t="n">
        <v>0</v>
      </c>
      <c r="F2971" s="133" t="n">
        <v>620822</v>
      </c>
    </row>
    <row r="2972" customFormat="false" ht="17.25" hidden="false" customHeight="true" outlineLevel="0" collapsed="false">
      <c r="A2972" s="130" t="s">
        <v>101</v>
      </c>
      <c r="B2972" s="131" t="n">
        <v>64180000</v>
      </c>
      <c r="C2972" s="132" t="s">
        <v>531</v>
      </c>
      <c r="D2972" s="133" t="n">
        <v>13073561.81</v>
      </c>
      <c r="E2972" s="133" t="n">
        <v>0</v>
      </c>
      <c r="F2972" s="133" t="n">
        <v>13073561.81</v>
      </c>
    </row>
    <row r="2973" customFormat="false" ht="17.25" hidden="false" customHeight="true" outlineLevel="0" collapsed="false">
      <c r="A2973" s="130" t="s">
        <v>101</v>
      </c>
      <c r="B2973" s="131" t="n">
        <v>64501000</v>
      </c>
      <c r="C2973" s="132" t="s">
        <v>461</v>
      </c>
      <c r="D2973" s="133" t="n">
        <v>43550924.95</v>
      </c>
      <c r="E2973" s="133" t="n">
        <v>0</v>
      </c>
      <c r="F2973" s="133" t="n">
        <v>43550924.95</v>
      </c>
    </row>
    <row r="2974" customFormat="false" ht="17.25" hidden="false" customHeight="true" outlineLevel="0" collapsed="false">
      <c r="A2974" s="130" t="s">
        <v>101</v>
      </c>
      <c r="B2974" s="131" t="n">
        <v>64502000</v>
      </c>
      <c r="C2974" s="132" t="s">
        <v>533</v>
      </c>
      <c r="D2974" s="133" t="n">
        <v>16750355.75</v>
      </c>
      <c r="E2974" s="133" t="n">
        <v>0</v>
      </c>
      <c r="F2974" s="133" t="n">
        <v>16750355.75</v>
      </c>
    </row>
    <row r="2975" customFormat="false" ht="17.25" hidden="false" customHeight="true" outlineLevel="0" collapsed="false">
      <c r="A2975" s="130" t="s">
        <v>101</v>
      </c>
      <c r="B2975" s="131" t="n">
        <v>64504000</v>
      </c>
      <c r="C2975" s="132" t="s">
        <v>464</v>
      </c>
      <c r="D2975" s="133" t="n">
        <v>3350071.15</v>
      </c>
      <c r="E2975" s="133" t="n">
        <v>0</v>
      </c>
      <c r="F2975" s="133" t="n">
        <v>3350071.15</v>
      </c>
    </row>
    <row r="2976" customFormat="false" ht="17.25" hidden="false" customHeight="true" outlineLevel="0" collapsed="false">
      <c r="A2976" s="130" t="s">
        <v>101</v>
      </c>
      <c r="B2976" s="131" t="n">
        <v>64580000</v>
      </c>
      <c r="C2976" s="132" t="s">
        <v>738</v>
      </c>
      <c r="D2976" s="133" t="n">
        <v>0</v>
      </c>
      <c r="E2976" s="133" t="n">
        <v>4293897.98</v>
      </c>
      <c r="F2976" s="133" t="n">
        <v>-4293897.98</v>
      </c>
    </row>
    <row r="2977" customFormat="false" ht="17.25" hidden="false" customHeight="true" outlineLevel="0" collapsed="false">
      <c r="A2977" s="130" t="s">
        <v>101</v>
      </c>
      <c r="B2977" s="131" t="n">
        <v>64801000</v>
      </c>
      <c r="C2977" s="132" t="s">
        <v>534</v>
      </c>
      <c r="D2977" s="133" t="n">
        <v>7304309</v>
      </c>
      <c r="E2977" s="133" t="n">
        <v>0</v>
      </c>
      <c r="F2977" s="133" t="n">
        <v>7304309</v>
      </c>
    </row>
    <row r="2978" customFormat="false" ht="17.25" hidden="false" customHeight="true" outlineLevel="0" collapsed="false">
      <c r="A2978" s="130" t="s">
        <v>101</v>
      </c>
      <c r="B2978" s="131" t="n">
        <v>64803000</v>
      </c>
      <c r="C2978" s="132" t="s">
        <v>536</v>
      </c>
      <c r="D2978" s="133" t="n">
        <v>466430</v>
      </c>
      <c r="E2978" s="133" t="n">
        <v>0</v>
      </c>
      <c r="F2978" s="133" t="n">
        <v>466430</v>
      </c>
    </row>
    <row r="2979" customFormat="false" ht="17.25" hidden="false" customHeight="true" outlineLevel="0" collapsed="false">
      <c r="A2979" s="130" t="s">
        <v>101</v>
      </c>
      <c r="B2979" s="131" t="n">
        <v>65100000</v>
      </c>
      <c r="C2979" s="132" t="s">
        <v>202</v>
      </c>
      <c r="D2979" s="133" t="n">
        <v>930460</v>
      </c>
      <c r="E2979" s="133" t="n">
        <v>0</v>
      </c>
      <c r="F2979" s="133" t="n">
        <v>930460</v>
      </c>
    </row>
    <row r="2980" customFormat="false" ht="17.25" hidden="false" customHeight="true" outlineLevel="0" collapsed="false">
      <c r="A2980" s="130" t="s">
        <v>101</v>
      </c>
      <c r="B2980" s="131" t="n">
        <v>65602000</v>
      </c>
      <c r="C2980" s="132" t="s">
        <v>203</v>
      </c>
      <c r="D2980" s="133" t="n">
        <v>114348</v>
      </c>
      <c r="E2980" s="133" t="n">
        <v>0</v>
      </c>
      <c r="F2980" s="133" t="n">
        <v>114348</v>
      </c>
    </row>
    <row r="2981" customFormat="false" ht="17.25" hidden="false" customHeight="true" outlineLevel="0" collapsed="false">
      <c r="A2981" s="130" t="s">
        <v>101</v>
      </c>
      <c r="B2981" s="131" t="n">
        <v>65700000</v>
      </c>
      <c r="C2981" s="132" t="s">
        <v>746</v>
      </c>
      <c r="D2981" s="133" t="n">
        <v>406064.04</v>
      </c>
      <c r="E2981" s="133" t="n">
        <v>0</v>
      </c>
      <c r="F2981" s="133" t="n">
        <v>406064.04</v>
      </c>
    </row>
    <row r="2982" customFormat="false" ht="17.25" hidden="false" customHeight="true" outlineLevel="0" collapsed="false">
      <c r="A2982" s="130" t="s">
        <v>101</v>
      </c>
      <c r="B2982" s="131" t="n">
        <v>66102000</v>
      </c>
      <c r="C2982" s="132" t="s">
        <v>542</v>
      </c>
      <c r="D2982" s="133" t="n">
        <v>24701.05</v>
      </c>
      <c r="E2982" s="133" t="n">
        <v>0</v>
      </c>
      <c r="F2982" s="133" t="n">
        <v>24701.05</v>
      </c>
    </row>
    <row r="2983" customFormat="false" ht="17.25" hidden="false" customHeight="true" outlineLevel="0" collapsed="false">
      <c r="A2983" s="130" t="s">
        <v>101</v>
      </c>
      <c r="B2983" s="131" t="n">
        <v>66600000</v>
      </c>
      <c r="C2983" s="132" t="s">
        <v>206</v>
      </c>
      <c r="D2983" s="133" t="n">
        <v>7669622.54</v>
      </c>
      <c r="E2983" s="133" t="n">
        <v>0</v>
      </c>
      <c r="F2983" s="133" t="n">
        <v>7669622.54</v>
      </c>
    </row>
    <row r="2984" customFormat="false" ht="17.25" hidden="false" customHeight="true" outlineLevel="0" collapsed="false">
      <c r="A2984" s="130" t="s">
        <v>101</v>
      </c>
      <c r="B2984" s="131" t="n">
        <v>68112000</v>
      </c>
      <c r="C2984" s="132" t="s">
        <v>489</v>
      </c>
      <c r="D2984" s="133" t="n">
        <v>39557167.24</v>
      </c>
      <c r="E2984" s="133" t="n">
        <v>0</v>
      </c>
      <c r="F2984" s="133" t="n">
        <v>39557167.24</v>
      </c>
    </row>
    <row r="2985" customFormat="false" ht="17.25" hidden="false" customHeight="true" outlineLevel="0" collapsed="false">
      <c r="A2985" s="130" t="s">
        <v>101</v>
      </c>
      <c r="B2985" s="131" t="n">
        <v>72000000</v>
      </c>
      <c r="C2985" s="132" t="s">
        <v>2068</v>
      </c>
      <c r="D2985" s="133" t="n">
        <v>0</v>
      </c>
      <c r="E2985" s="133" t="n">
        <v>1155847681.43</v>
      </c>
      <c r="F2985" s="133" t="n">
        <v>-1155847681.43</v>
      </c>
    </row>
    <row r="2986" customFormat="false" ht="17.25" hidden="false" customHeight="true" outlineLevel="0" collapsed="false">
      <c r="A2986" s="130" t="s">
        <v>101</v>
      </c>
      <c r="B2986" s="131" t="n">
        <v>74100000</v>
      </c>
      <c r="C2986" s="132" t="s">
        <v>2098</v>
      </c>
      <c r="D2986" s="133" t="n">
        <v>0</v>
      </c>
      <c r="E2986" s="133" t="n">
        <v>92729577</v>
      </c>
      <c r="F2986" s="133" t="n">
        <v>-92729577</v>
      </c>
    </row>
    <row r="2987" customFormat="false" ht="17.25" hidden="false" customHeight="true" outlineLevel="0" collapsed="false">
      <c r="A2987" s="130" t="s">
        <v>101</v>
      </c>
      <c r="B2987" s="131" t="n">
        <v>75800000</v>
      </c>
      <c r="C2987" s="132" t="s">
        <v>211</v>
      </c>
      <c r="D2987" s="133" t="n">
        <v>0</v>
      </c>
      <c r="E2987" s="133" t="n">
        <v>2606722.61</v>
      </c>
      <c r="F2987" s="133" t="n">
        <v>-2606722.61</v>
      </c>
    </row>
    <row r="2988" customFormat="false" ht="17.25" hidden="false" customHeight="true" outlineLevel="0" collapsed="false">
      <c r="A2988" s="130" t="s">
        <v>101</v>
      </c>
      <c r="B2988" s="131" t="n">
        <v>75810000</v>
      </c>
      <c r="C2988" s="132" t="s">
        <v>551</v>
      </c>
      <c r="D2988" s="133" t="n">
        <v>0</v>
      </c>
      <c r="E2988" s="133" t="n">
        <v>5345000</v>
      </c>
      <c r="F2988" s="133" t="n">
        <v>-5345000</v>
      </c>
    </row>
    <row r="2989" customFormat="false" ht="17.25" hidden="false" customHeight="true" outlineLevel="0" collapsed="false">
      <c r="A2989" s="130" t="s">
        <v>101</v>
      </c>
      <c r="B2989" s="131" t="n">
        <v>76500000</v>
      </c>
      <c r="C2989" s="132" t="s">
        <v>505</v>
      </c>
      <c r="D2989" s="133" t="n">
        <v>0</v>
      </c>
      <c r="E2989" s="133" t="n">
        <v>377655.8</v>
      </c>
      <c r="F2989" s="133" t="n">
        <v>-377655.8</v>
      </c>
    </row>
    <row r="2990" customFormat="false" ht="17.25" hidden="false" customHeight="true" outlineLevel="0" collapsed="false">
      <c r="A2990" s="130" t="s">
        <v>101</v>
      </c>
      <c r="B2990" s="131" t="n">
        <v>76600000</v>
      </c>
      <c r="C2990" s="132" t="s">
        <v>213</v>
      </c>
      <c r="D2990" s="133" t="n">
        <v>0</v>
      </c>
      <c r="E2990" s="133" t="n">
        <v>188103.1</v>
      </c>
      <c r="F2990" s="133" t="n">
        <v>-188103.1</v>
      </c>
    </row>
    <row r="2991" customFormat="false" ht="17.25" hidden="false" customHeight="true" outlineLevel="0" collapsed="false">
      <c r="A2991" s="130" t="s">
        <v>2897</v>
      </c>
      <c r="B2991" s="131" t="n">
        <v>10100000</v>
      </c>
      <c r="C2991" s="132" t="s">
        <v>1</v>
      </c>
      <c r="D2991" s="133" t="n">
        <v>0</v>
      </c>
      <c r="E2991" s="133" t="n">
        <v>2000000</v>
      </c>
      <c r="F2991" s="133" t="n">
        <v>-2000000</v>
      </c>
    </row>
    <row r="2992" customFormat="false" ht="17.25" hidden="false" customHeight="true" outlineLevel="0" collapsed="false">
      <c r="A2992" s="130" t="s">
        <v>2897</v>
      </c>
      <c r="B2992" s="131" t="n">
        <v>11900000</v>
      </c>
      <c r="C2992" s="132" t="s">
        <v>1158</v>
      </c>
      <c r="D2992" s="133" t="n">
        <v>1723250</v>
      </c>
      <c r="E2992" s="133" t="n">
        <v>0</v>
      </c>
      <c r="F2992" s="133" t="n">
        <v>1723250</v>
      </c>
    </row>
    <row r="2993" customFormat="false" ht="17.25" hidden="false" customHeight="true" outlineLevel="0" collapsed="false">
      <c r="A2993" s="130" t="s">
        <v>2897</v>
      </c>
      <c r="B2993" s="131" t="n">
        <v>12000000</v>
      </c>
      <c r="C2993" s="132" t="s">
        <v>2909</v>
      </c>
      <c r="D2993" s="133" t="n">
        <v>120000</v>
      </c>
      <c r="E2993" s="133" t="n">
        <v>0</v>
      </c>
      <c r="F2993" s="133" t="n">
        <v>120000</v>
      </c>
    </row>
    <row r="2994" customFormat="false" ht="17.25" hidden="false" customHeight="true" outlineLevel="0" collapsed="false">
      <c r="A2994" s="130" t="s">
        <v>2897</v>
      </c>
      <c r="B2994" s="131" t="n">
        <v>21100000</v>
      </c>
      <c r="C2994" s="132" t="s">
        <v>224</v>
      </c>
      <c r="D2994" s="133" t="n">
        <v>2060921450</v>
      </c>
      <c r="E2994" s="133" t="n">
        <v>0</v>
      </c>
      <c r="F2994" s="133" t="n">
        <v>2060921450</v>
      </c>
    </row>
    <row r="2995" customFormat="false" ht="17.25" hidden="false" customHeight="true" outlineLevel="0" collapsed="false">
      <c r="A2995" s="130" t="s">
        <v>2897</v>
      </c>
      <c r="B2995" s="131" t="n">
        <v>40110000</v>
      </c>
      <c r="C2995" s="132" t="s">
        <v>21</v>
      </c>
      <c r="D2995" s="133" t="n">
        <v>0</v>
      </c>
      <c r="E2995" s="133" t="n">
        <v>5400000</v>
      </c>
      <c r="F2995" s="133" t="n">
        <v>-5400000</v>
      </c>
    </row>
    <row r="2996" customFormat="false" ht="17.25" hidden="false" customHeight="true" outlineLevel="0" collapsed="false">
      <c r="A2996" s="130" t="s">
        <v>2897</v>
      </c>
      <c r="B2996" s="131" t="n">
        <v>44300000</v>
      </c>
      <c r="C2996" s="132" t="s">
        <v>279</v>
      </c>
      <c r="D2996" s="133" t="n">
        <v>320000</v>
      </c>
      <c r="E2996" s="133" t="n">
        <v>0</v>
      </c>
      <c r="F2996" s="133" t="n">
        <v>320000</v>
      </c>
    </row>
    <row r="2997" customFormat="false" ht="17.25" hidden="false" customHeight="true" outlineLevel="0" collapsed="false">
      <c r="A2997" s="130" t="s">
        <v>2897</v>
      </c>
      <c r="B2997" s="131" t="n">
        <v>44400000</v>
      </c>
      <c r="C2997" s="132" t="s">
        <v>281</v>
      </c>
      <c r="D2997" s="133" t="n">
        <v>0</v>
      </c>
      <c r="E2997" s="133" t="n">
        <v>320000</v>
      </c>
      <c r="F2997" s="133" t="n">
        <v>-320000</v>
      </c>
    </row>
    <row r="2998" customFormat="false" ht="17.25" hidden="false" customHeight="true" outlineLevel="0" collapsed="false">
      <c r="A2998" s="130" t="s">
        <v>2897</v>
      </c>
      <c r="B2998" s="131" t="n">
        <v>44550000</v>
      </c>
      <c r="C2998" s="132" t="s">
        <v>46</v>
      </c>
      <c r="D2998" s="133" t="n">
        <v>113800</v>
      </c>
      <c r="E2998" s="133" t="n">
        <v>0</v>
      </c>
      <c r="F2998" s="133" t="n">
        <v>113800</v>
      </c>
    </row>
    <row r="2999" customFormat="false" ht="17.25" hidden="false" customHeight="true" outlineLevel="0" collapsed="false">
      <c r="A2999" s="130" t="s">
        <v>2897</v>
      </c>
      <c r="B2999" s="131" t="n">
        <v>44561000</v>
      </c>
      <c r="C2999" s="132" t="s">
        <v>2457</v>
      </c>
      <c r="D2999" s="133" t="n">
        <v>35000</v>
      </c>
      <c r="E2999" s="133" t="n">
        <v>0</v>
      </c>
      <c r="F2999" s="133" t="n">
        <v>35000</v>
      </c>
    </row>
    <row r="3000" customFormat="false" ht="17.25" hidden="false" customHeight="true" outlineLevel="0" collapsed="false">
      <c r="A3000" s="130" t="s">
        <v>2897</v>
      </c>
      <c r="B3000" s="136" t="n">
        <v>45500001</v>
      </c>
      <c r="C3000" s="132" t="s">
        <v>53</v>
      </c>
      <c r="D3000" s="133" t="n">
        <v>0</v>
      </c>
      <c r="E3000" s="133" t="n">
        <v>2063980989.07</v>
      </c>
      <c r="F3000" s="133" t="n">
        <v>-2063980989.07</v>
      </c>
    </row>
    <row r="3001" customFormat="false" ht="17.25" hidden="false" customHeight="true" outlineLevel="0" collapsed="false">
      <c r="A3001" s="130" t="s">
        <v>2897</v>
      </c>
      <c r="B3001" s="131" t="n">
        <v>46715000</v>
      </c>
      <c r="C3001" s="132" t="s">
        <v>129</v>
      </c>
      <c r="D3001" s="133" t="n">
        <v>0</v>
      </c>
      <c r="E3001" s="133" t="n">
        <v>664150</v>
      </c>
      <c r="F3001" s="133" t="n">
        <v>-664150</v>
      </c>
    </row>
    <row r="3002" customFormat="false" ht="17.25" hidden="false" customHeight="true" outlineLevel="0" collapsed="false">
      <c r="A3002" s="130" t="s">
        <v>2897</v>
      </c>
      <c r="B3002" s="131" t="n">
        <v>51244000</v>
      </c>
      <c r="C3002" s="132" t="s">
        <v>2160</v>
      </c>
      <c r="D3002" s="133" t="n">
        <v>6586639.07</v>
      </c>
      <c r="E3002" s="133" t="n">
        <v>0</v>
      </c>
      <c r="F3002" s="133" t="n">
        <v>6586639.07</v>
      </c>
    </row>
    <row r="3003" customFormat="false" ht="17.25" hidden="false" customHeight="true" outlineLevel="0" collapsed="false">
      <c r="A3003" s="130" t="s">
        <v>2897</v>
      </c>
      <c r="B3003" s="131" t="n">
        <v>53100000</v>
      </c>
      <c r="C3003" s="132" t="s">
        <v>2741</v>
      </c>
      <c r="D3003" s="133" t="n">
        <v>2000000</v>
      </c>
      <c r="E3003" s="133" t="n">
        <v>0</v>
      </c>
      <c r="F3003" s="133" t="n">
        <v>2000000</v>
      </c>
    </row>
    <row r="3004" customFormat="false" ht="17.25" hidden="false" customHeight="true" outlineLevel="0" collapsed="false">
      <c r="A3004" s="130" t="s">
        <v>2897</v>
      </c>
      <c r="B3004" s="131" t="n">
        <v>62701000</v>
      </c>
      <c r="C3004" s="132" t="s">
        <v>181</v>
      </c>
      <c r="D3004" s="133" t="n">
        <v>225000</v>
      </c>
      <c r="E3004" s="133" t="n">
        <v>0</v>
      </c>
      <c r="F3004" s="133" t="n">
        <v>225000</v>
      </c>
    </row>
    <row r="3005" customFormat="false" ht="17.25" hidden="false" customHeight="true" outlineLevel="0" collapsed="false">
      <c r="A3005" s="130" t="s">
        <v>2897</v>
      </c>
      <c r="B3005" s="131" t="n">
        <v>69800000</v>
      </c>
      <c r="C3005" s="132" t="s">
        <v>491</v>
      </c>
      <c r="D3005" s="133" t="n">
        <v>320000</v>
      </c>
      <c r="E3005" s="133" t="n">
        <v>0</v>
      </c>
      <c r="F3005" s="133" t="n">
        <v>320000</v>
      </c>
    </row>
    <row r="3006" customFormat="false" ht="17.25" hidden="false" customHeight="true" outlineLevel="0" collapsed="false">
      <c r="A3006" s="130" t="s">
        <v>2898</v>
      </c>
      <c r="B3006" s="131" t="n">
        <v>10100000</v>
      </c>
      <c r="C3006" s="132" t="s">
        <v>1</v>
      </c>
      <c r="D3006" s="133" t="n">
        <v>0</v>
      </c>
      <c r="E3006" s="133" t="n">
        <v>1000000</v>
      </c>
      <c r="F3006" s="133" t="n">
        <v>-1000000</v>
      </c>
    </row>
    <row r="3007" customFormat="false" ht="17.25" hidden="false" customHeight="true" outlineLevel="0" collapsed="false">
      <c r="A3007" s="130" t="s">
        <v>2898</v>
      </c>
      <c r="B3007" s="131" t="n">
        <v>11900000</v>
      </c>
      <c r="C3007" s="132" t="s">
        <v>1158</v>
      </c>
      <c r="D3007" s="133" t="n">
        <v>465039.45</v>
      </c>
      <c r="E3007" s="133" t="n">
        <v>0</v>
      </c>
      <c r="F3007" s="133" t="n">
        <v>465039.45</v>
      </c>
    </row>
    <row r="3008" customFormat="false" ht="17.25" hidden="false" customHeight="true" outlineLevel="0" collapsed="false">
      <c r="A3008" s="130" t="s">
        <v>2898</v>
      </c>
      <c r="B3008" s="131" t="n">
        <v>12000000</v>
      </c>
      <c r="C3008" s="132" t="s">
        <v>2909</v>
      </c>
      <c r="D3008" s="133" t="n">
        <v>23009169.76</v>
      </c>
      <c r="E3008" s="133" t="n">
        <v>0</v>
      </c>
      <c r="F3008" s="133" t="n">
        <v>23009169.76</v>
      </c>
    </row>
    <row r="3009" customFormat="false" ht="17.25" hidden="false" customHeight="true" outlineLevel="0" collapsed="false">
      <c r="A3009" s="130" t="s">
        <v>2898</v>
      </c>
      <c r="B3009" s="131" t="n">
        <v>21300000</v>
      </c>
      <c r="C3009" s="132" t="s">
        <v>226</v>
      </c>
      <c r="D3009" s="133" t="n">
        <v>294345000</v>
      </c>
      <c r="E3009" s="133" t="n">
        <v>0</v>
      </c>
      <c r="F3009" s="133" t="n">
        <v>294345000</v>
      </c>
    </row>
    <row r="3010" customFormat="false" ht="17.25" hidden="false" customHeight="true" outlineLevel="0" collapsed="false">
      <c r="A3010" s="130" t="s">
        <v>2898</v>
      </c>
      <c r="B3010" s="131" t="n">
        <v>23200000</v>
      </c>
      <c r="C3010" s="132" t="s">
        <v>236</v>
      </c>
      <c r="D3010" s="133" t="n">
        <v>20578968.8</v>
      </c>
      <c r="E3010" s="133" t="n">
        <v>0</v>
      </c>
      <c r="F3010" s="133" t="n">
        <v>20578968.8</v>
      </c>
    </row>
    <row r="3011" customFormat="false" ht="17.25" hidden="false" customHeight="true" outlineLevel="0" collapsed="false">
      <c r="A3011" s="130" t="s">
        <v>2898</v>
      </c>
      <c r="B3011" s="131" t="n">
        <v>28130000</v>
      </c>
      <c r="C3011" s="132" t="s">
        <v>242</v>
      </c>
      <c r="D3011" s="133" t="n">
        <v>0</v>
      </c>
      <c r="E3011" s="133" t="n">
        <v>29434500</v>
      </c>
      <c r="F3011" s="133" t="n">
        <v>-29434500</v>
      </c>
    </row>
    <row r="3012" customFormat="false" ht="17.25" hidden="false" customHeight="true" outlineLevel="0" collapsed="false">
      <c r="A3012" s="130" t="s">
        <v>2898</v>
      </c>
      <c r="B3012" s="131" t="n">
        <v>40110000</v>
      </c>
      <c r="C3012" s="132" t="s">
        <v>21</v>
      </c>
      <c r="D3012" s="133" t="n">
        <v>0</v>
      </c>
      <c r="E3012" s="133" t="n">
        <v>4250020.69</v>
      </c>
      <c r="F3012" s="133" t="n">
        <v>-4250020.69</v>
      </c>
    </row>
    <row r="3013" customFormat="false" ht="17.25" hidden="false" customHeight="true" outlineLevel="0" collapsed="false">
      <c r="A3013" s="130" t="s">
        <v>2898</v>
      </c>
      <c r="B3013" s="131" t="n">
        <v>44300000</v>
      </c>
      <c r="C3013" s="132" t="s">
        <v>279</v>
      </c>
      <c r="D3013" s="133" t="n">
        <v>320000</v>
      </c>
      <c r="E3013" s="133" t="n">
        <v>0</v>
      </c>
      <c r="F3013" s="133" t="n">
        <v>320000</v>
      </c>
    </row>
    <row r="3014" customFormat="false" ht="17.25" hidden="false" customHeight="true" outlineLevel="0" collapsed="false">
      <c r="A3014" s="130" t="s">
        <v>2898</v>
      </c>
      <c r="B3014" s="131" t="n">
        <v>44411000</v>
      </c>
      <c r="C3014" s="132" t="s">
        <v>42</v>
      </c>
      <c r="D3014" s="133" t="n">
        <v>0</v>
      </c>
      <c r="E3014" s="133" t="n">
        <v>320000</v>
      </c>
      <c r="F3014" s="133" t="n">
        <v>-320000</v>
      </c>
    </row>
    <row r="3015" customFormat="false" ht="17.25" hidden="false" customHeight="true" outlineLevel="0" collapsed="false">
      <c r="A3015" s="130" t="s">
        <v>2898</v>
      </c>
      <c r="B3015" s="131" t="n">
        <v>44420000</v>
      </c>
      <c r="C3015" s="132" t="s">
        <v>294</v>
      </c>
      <c r="D3015" s="133" t="n">
        <v>0</v>
      </c>
      <c r="E3015" s="133" t="n">
        <v>150000</v>
      </c>
      <c r="F3015" s="133" t="n">
        <v>-150000</v>
      </c>
    </row>
    <row r="3016" customFormat="false" ht="17.25" hidden="false" customHeight="true" outlineLevel="0" collapsed="false">
      <c r="A3016" s="130" t="s">
        <v>2898</v>
      </c>
      <c r="B3016" s="131" t="n">
        <v>44550000</v>
      </c>
      <c r="C3016" s="132" t="s">
        <v>46</v>
      </c>
      <c r="D3016" s="133" t="n">
        <v>5104656.15</v>
      </c>
      <c r="E3016" s="133" t="n">
        <v>0</v>
      </c>
      <c r="F3016" s="133" t="n">
        <v>5104656.15</v>
      </c>
    </row>
    <row r="3017" customFormat="false" ht="17.25" hidden="false" customHeight="true" outlineLevel="0" collapsed="false">
      <c r="A3017" s="130" t="s">
        <v>2898</v>
      </c>
      <c r="B3017" s="136" t="n">
        <v>45500002</v>
      </c>
      <c r="C3017" s="132" t="s">
        <v>288</v>
      </c>
      <c r="D3017" s="133" t="n">
        <v>0</v>
      </c>
      <c r="E3017" s="133" t="n">
        <v>294899400</v>
      </c>
      <c r="F3017" s="133" t="n">
        <v>-294899400</v>
      </c>
    </row>
    <row r="3018" customFormat="false" ht="17.25" hidden="false" customHeight="true" outlineLevel="0" collapsed="false">
      <c r="A3018" s="130" t="s">
        <v>2898</v>
      </c>
      <c r="B3018" s="131" t="n">
        <v>46700000</v>
      </c>
      <c r="C3018" s="132" t="s">
        <v>307</v>
      </c>
      <c r="D3018" s="133" t="n">
        <v>0</v>
      </c>
      <c r="E3018" s="133" t="n">
        <v>100000000</v>
      </c>
      <c r="F3018" s="133" t="n">
        <v>-100000000</v>
      </c>
    </row>
    <row r="3019" customFormat="false" ht="17.25" hidden="false" customHeight="true" outlineLevel="0" collapsed="false">
      <c r="A3019" s="130" t="s">
        <v>2898</v>
      </c>
      <c r="B3019" s="131" t="n">
        <v>51241000</v>
      </c>
      <c r="C3019" s="132" t="s">
        <v>133</v>
      </c>
      <c r="D3019" s="133" t="n">
        <v>13141369.72</v>
      </c>
      <c r="E3019" s="133" t="n">
        <v>0</v>
      </c>
      <c r="F3019" s="133" t="n">
        <v>13141369.72</v>
      </c>
    </row>
    <row r="3020" customFormat="false" ht="17.25" hidden="false" customHeight="true" outlineLevel="0" collapsed="false">
      <c r="A3020" s="130" t="s">
        <v>2898</v>
      </c>
      <c r="B3020" s="131" t="n">
        <v>60600000</v>
      </c>
      <c r="C3020" s="132" t="s">
        <v>354</v>
      </c>
      <c r="D3020" s="133" t="n">
        <v>4342666.81</v>
      </c>
      <c r="E3020" s="133" t="n">
        <v>0</v>
      </c>
      <c r="F3020" s="133" t="n">
        <v>4342666.81</v>
      </c>
    </row>
    <row r="3021" customFormat="false" ht="17.25" hidden="false" customHeight="true" outlineLevel="0" collapsed="false">
      <c r="A3021" s="130" t="s">
        <v>2898</v>
      </c>
      <c r="B3021" s="131" t="n">
        <v>60650000</v>
      </c>
      <c r="C3021" s="132" t="s">
        <v>141</v>
      </c>
      <c r="D3021" s="133" t="n">
        <v>561600</v>
      </c>
      <c r="E3021" s="133" t="n">
        <v>0</v>
      </c>
      <c r="F3021" s="133" t="n">
        <v>561600</v>
      </c>
    </row>
    <row r="3022" customFormat="false" ht="17.25" hidden="false" customHeight="true" outlineLevel="0" collapsed="false">
      <c r="A3022" s="130" t="s">
        <v>2898</v>
      </c>
      <c r="B3022" s="131" t="n">
        <v>61300000</v>
      </c>
      <c r="C3022" s="132" t="s">
        <v>717</v>
      </c>
      <c r="D3022" s="133" t="n">
        <v>3000000</v>
      </c>
      <c r="E3022" s="133" t="n">
        <v>0</v>
      </c>
      <c r="F3022" s="133" t="n">
        <v>3000000</v>
      </c>
    </row>
    <row r="3023" customFormat="false" ht="17.25" hidden="false" customHeight="true" outlineLevel="0" collapsed="false">
      <c r="A3023" s="130" t="s">
        <v>2898</v>
      </c>
      <c r="B3023" s="131" t="n">
        <v>61302000</v>
      </c>
      <c r="C3023" s="132" t="s">
        <v>149</v>
      </c>
      <c r="D3023" s="133" t="n">
        <v>3900000</v>
      </c>
      <c r="E3023" s="133" t="n">
        <v>0</v>
      </c>
      <c r="F3023" s="133" t="n">
        <v>3900000</v>
      </c>
    </row>
    <row r="3024" customFormat="false" ht="17.25" hidden="false" customHeight="true" outlineLevel="0" collapsed="false">
      <c r="A3024" s="130" t="s">
        <v>2898</v>
      </c>
      <c r="B3024" s="131" t="n">
        <v>61501000</v>
      </c>
      <c r="C3024" s="132" t="s">
        <v>458</v>
      </c>
      <c r="D3024" s="133" t="n">
        <v>1176000</v>
      </c>
      <c r="E3024" s="133" t="n">
        <v>0</v>
      </c>
      <c r="F3024" s="133" t="n">
        <v>1176000</v>
      </c>
    </row>
    <row r="3025" customFormat="false" ht="17.25" hidden="false" customHeight="true" outlineLevel="0" collapsed="false">
      <c r="A3025" s="130" t="s">
        <v>2898</v>
      </c>
      <c r="B3025" s="131" t="n">
        <v>62201000</v>
      </c>
      <c r="C3025" s="132" t="s">
        <v>481</v>
      </c>
      <c r="D3025" s="133" t="n">
        <v>44897000</v>
      </c>
      <c r="E3025" s="133" t="n">
        <v>0</v>
      </c>
      <c r="F3025" s="133" t="n">
        <v>44897000</v>
      </c>
    </row>
    <row r="3026" customFormat="false" ht="17.25" hidden="false" customHeight="true" outlineLevel="0" collapsed="false">
      <c r="A3026" s="130" t="s">
        <v>2898</v>
      </c>
      <c r="B3026" s="131" t="n">
        <v>62701000</v>
      </c>
      <c r="C3026" s="132" t="s">
        <v>181</v>
      </c>
      <c r="D3026" s="133" t="n">
        <v>19200</v>
      </c>
      <c r="E3026" s="133" t="n">
        <v>0</v>
      </c>
      <c r="F3026" s="133" t="n">
        <v>19200</v>
      </c>
    </row>
    <row r="3027" customFormat="false" ht="17.25" hidden="false" customHeight="true" outlineLevel="0" collapsed="false">
      <c r="A3027" s="130" t="s">
        <v>2898</v>
      </c>
      <c r="B3027" s="131" t="n">
        <v>62703000</v>
      </c>
      <c r="C3027" s="132" t="s">
        <v>516</v>
      </c>
      <c r="D3027" s="133" t="n">
        <v>6000</v>
      </c>
      <c r="E3027" s="133" t="n">
        <v>0</v>
      </c>
      <c r="F3027" s="133" t="n">
        <v>6000</v>
      </c>
    </row>
    <row r="3028" customFormat="false" ht="17.25" hidden="false" customHeight="true" outlineLevel="0" collapsed="false">
      <c r="A3028" s="130" t="s">
        <v>2898</v>
      </c>
      <c r="B3028" s="131" t="n">
        <v>63501000</v>
      </c>
      <c r="C3028" s="132" t="s">
        <v>443</v>
      </c>
      <c r="D3028" s="133" t="n">
        <v>150000</v>
      </c>
      <c r="E3028" s="133" t="n">
        <v>0</v>
      </c>
      <c r="F3028" s="133" t="n">
        <v>150000</v>
      </c>
    </row>
    <row r="3029" customFormat="false" ht="17.25" hidden="false" customHeight="true" outlineLevel="0" collapsed="false">
      <c r="A3029" s="130" t="s">
        <v>2898</v>
      </c>
      <c r="B3029" s="131" t="n">
        <v>68112000</v>
      </c>
      <c r="C3029" s="132" t="s">
        <v>489</v>
      </c>
      <c r="D3029" s="133" t="n">
        <v>14717250</v>
      </c>
      <c r="E3029" s="133" t="n">
        <v>0</v>
      </c>
      <c r="F3029" s="133" t="n">
        <v>14717250</v>
      </c>
    </row>
    <row r="3030" customFormat="false" ht="17.25" hidden="false" customHeight="true" outlineLevel="0" collapsed="false">
      <c r="A3030" s="130" t="s">
        <v>2898</v>
      </c>
      <c r="B3030" s="131" t="n">
        <v>69510000</v>
      </c>
      <c r="C3030" s="132" t="s">
        <v>2112</v>
      </c>
      <c r="D3030" s="133" t="n">
        <v>320000</v>
      </c>
      <c r="E3030" s="133" t="n">
        <v>0</v>
      </c>
      <c r="F3030" s="133" t="n">
        <v>320000</v>
      </c>
    </row>
    <row r="3031" customFormat="false" ht="17.25" hidden="false" customHeight="true" outlineLevel="0" collapsed="false">
      <c r="A3031" s="130" t="s">
        <v>1478</v>
      </c>
      <c r="B3031" s="131" t="n">
        <v>10100000</v>
      </c>
      <c r="C3031" s="132" t="s">
        <v>1</v>
      </c>
      <c r="D3031" s="133" t="n">
        <v>0</v>
      </c>
      <c r="E3031" s="133" t="n">
        <v>1130000000</v>
      </c>
      <c r="F3031" s="133" t="n">
        <v>-1130000000</v>
      </c>
    </row>
    <row r="3032" customFormat="false" ht="17.25" hidden="false" customHeight="true" outlineLevel="0" collapsed="false">
      <c r="A3032" s="130" t="s">
        <v>1478</v>
      </c>
      <c r="B3032" s="131" t="n">
        <v>10610000</v>
      </c>
      <c r="C3032" s="132" t="s">
        <v>214</v>
      </c>
      <c r="D3032" s="133" t="n">
        <v>0</v>
      </c>
      <c r="E3032" s="133" t="n">
        <v>113000000</v>
      </c>
      <c r="F3032" s="133" t="n">
        <v>-113000000</v>
      </c>
    </row>
    <row r="3033" customFormat="false" ht="17.25" hidden="false" customHeight="true" outlineLevel="0" collapsed="false">
      <c r="A3033" s="130" t="s">
        <v>1478</v>
      </c>
      <c r="B3033" s="131" t="n">
        <v>11000000</v>
      </c>
      <c r="C3033" s="132" t="s">
        <v>215</v>
      </c>
      <c r="D3033" s="133" t="n">
        <v>0</v>
      </c>
      <c r="E3033" s="133" t="n">
        <v>2946169845.85</v>
      </c>
      <c r="F3033" s="133" t="n">
        <v>-2946169845.85</v>
      </c>
    </row>
    <row r="3034" customFormat="false" ht="17.25" hidden="false" customHeight="true" outlineLevel="0" collapsed="false">
      <c r="A3034" s="130" t="s">
        <v>1478</v>
      </c>
      <c r="B3034" s="131" t="n">
        <v>12000000</v>
      </c>
      <c r="C3034" s="132" t="s">
        <v>2909</v>
      </c>
      <c r="D3034" s="133" t="n">
        <v>51512637.16</v>
      </c>
      <c r="E3034" s="133" t="n">
        <v>0</v>
      </c>
      <c r="F3034" s="133" t="n">
        <v>51512637.16</v>
      </c>
    </row>
    <row r="3035" customFormat="false" ht="17.25" hidden="false" customHeight="true" outlineLevel="0" collapsed="false">
      <c r="A3035" s="130" t="s">
        <v>1478</v>
      </c>
      <c r="B3035" s="131" t="n">
        <v>20400000</v>
      </c>
      <c r="C3035" s="132" t="s">
        <v>5</v>
      </c>
      <c r="D3035" s="133" t="n">
        <v>4832320.36</v>
      </c>
      <c r="E3035" s="133" t="n">
        <v>0</v>
      </c>
      <c r="F3035" s="133" t="n">
        <v>4832320.36</v>
      </c>
    </row>
    <row r="3036" customFormat="false" ht="17.25" hidden="false" customHeight="true" outlineLevel="0" collapsed="false">
      <c r="A3036" s="130" t="s">
        <v>1478</v>
      </c>
      <c r="B3036" s="131" t="n">
        <v>21540000</v>
      </c>
      <c r="C3036" s="132" t="s">
        <v>229</v>
      </c>
      <c r="D3036" s="133" t="n">
        <v>315651130.91</v>
      </c>
      <c r="E3036" s="133" t="n">
        <v>0</v>
      </c>
      <c r="F3036" s="133" t="n">
        <v>315651130.91</v>
      </c>
    </row>
    <row r="3037" customFormat="false" ht="17.25" hidden="false" customHeight="true" outlineLevel="0" collapsed="false">
      <c r="A3037" s="130" t="s">
        <v>1478</v>
      </c>
      <c r="B3037" s="131" t="n">
        <v>21830000</v>
      </c>
      <c r="C3037" s="132" t="s">
        <v>11</v>
      </c>
      <c r="D3037" s="133" t="n">
        <v>565073949</v>
      </c>
      <c r="E3037" s="133" t="n">
        <v>0</v>
      </c>
      <c r="F3037" s="133" t="n">
        <v>565073949</v>
      </c>
    </row>
    <row r="3038" customFormat="false" ht="17.25" hidden="false" customHeight="true" outlineLevel="0" collapsed="false">
      <c r="A3038" s="130" t="s">
        <v>1478</v>
      </c>
      <c r="B3038" s="131" t="n">
        <v>21500000</v>
      </c>
      <c r="C3038" s="132" t="s">
        <v>227</v>
      </c>
      <c r="D3038" s="133" t="n">
        <v>267779073.42</v>
      </c>
      <c r="E3038" s="133" t="n">
        <v>0</v>
      </c>
      <c r="F3038" s="133" t="n">
        <v>267779073.42</v>
      </c>
    </row>
    <row r="3039" customFormat="false" ht="17.25" hidden="false" customHeight="true" outlineLevel="0" collapsed="false">
      <c r="A3039" s="130" t="s">
        <v>1478</v>
      </c>
      <c r="B3039" s="131" t="n">
        <v>21820000</v>
      </c>
      <c r="C3039" s="132" t="s">
        <v>10</v>
      </c>
      <c r="D3039" s="133" t="n">
        <v>39643812.16</v>
      </c>
      <c r="E3039" s="133" t="n">
        <v>0</v>
      </c>
      <c r="F3039" s="133" t="n">
        <v>39643812.16</v>
      </c>
    </row>
    <row r="3040" customFormat="false" ht="17.25" hidden="false" customHeight="true" outlineLevel="0" collapsed="false">
      <c r="A3040" s="130" t="s">
        <v>1478</v>
      </c>
      <c r="B3040" s="131" t="n">
        <v>21840000</v>
      </c>
      <c r="C3040" s="132" t="s">
        <v>12</v>
      </c>
      <c r="D3040" s="133" t="n">
        <v>56959480</v>
      </c>
      <c r="E3040" s="133" t="n">
        <v>0</v>
      </c>
      <c r="F3040" s="133" t="n">
        <v>56959480</v>
      </c>
    </row>
    <row r="3041" customFormat="false" ht="17.25" hidden="false" customHeight="true" outlineLevel="0" collapsed="false">
      <c r="A3041" s="130" t="s">
        <v>1478</v>
      </c>
      <c r="B3041" s="131" t="n">
        <v>27500000</v>
      </c>
      <c r="C3041" s="132" t="s">
        <v>14</v>
      </c>
      <c r="D3041" s="133" t="n">
        <v>17865468</v>
      </c>
      <c r="E3041" s="133" t="n">
        <v>0</v>
      </c>
      <c r="F3041" s="133" t="n">
        <v>17865468</v>
      </c>
    </row>
    <row r="3042" customFormat="false" ht="17.25" hidden="false" customHeight="true" outlineLevel="0" collapsed="false">
      <c r="A3042" s="130" t="s">
        <v>1478</v>
      </c>
      <c r="B3042" s="131" t="n">
        <v>28040000</v>
      </c>
      <c r="C3042" s="132" t="s">
        <v>239</v>
      </c>
      <c r="D3042" s="133" t="n">
        <v>0</v>
      </c>
      <c r="E3042" s="133" t="n">
        <v>4832320.37</v>
      </c>
      <c r="F3042" s="133" t="n">
        <v>-4832320.37</v>
      </c>
    </row>
    <row r="3043" customFormat="false" ht="17.25" hidden="false" customHeight="true" outlineLevel="0" collapsed="false">
      <c r="A3043" s="130" t="s">
        <v>1478</v>
      </c>
      <c r="B3043" s="131" t="n">
        <v>28150000</v>
      </c>
      <c r="C3043" s="132" t="s">
        <v>243</v>
      </c>
      <c r="D3043" s="133" t="n">
        <v>0</v>
      </c>
      <c r="E3043" s="133" t="n">
        <v>201662800.612</v>
      </c>
      <c r="F3043" s="133" t="n">
        <v>-201662800.612</v>
      </c>
    </row>
    <row r="3044" customFormat="false" ht="17.25" hidden="false" customHeight="true" outlineLevel="0" collapsed="false">
      <c r="A3044" s="130" t="s">
        <v>1478</v>
      </c>
      <c r="B3044" s="131" t="n">
        <v>28154000</v>
      </c>
      <c r="C3044" s="132" t="s">
        <v>248</v>
      </c>
      <c r="D3044" s="133" t="n">
        <v>0</v>
      </c>
      <c r="E3044" s="133" t="n">
        <v>116231749.057667</v>
      </c>
      <c r="F3044" s="133" t="n">
        <v>-116231749.057667</v>
      </c>
    </row>
    <row r="3045" customFormat="false" ht="17.25" hidden="false" customHeight="true" outlineLevel="0" collapsed="false">
      <c r="A3045" s="130" t="s">
        <v>1478</v>
      </c>
      <c r="B3045" s="131" t="n">
        <v>28182000</v>
      </c>
      <c r="C3045" s="132" t="s">
        <v>17</v>
      </c>
      <c r="D3045" s="133" t="n">
        <v>0</v>
      </c>
      <c r="E3045" s="133" t="n">
        <v>12890778.0083333</v>
      </c>
      <c r="F3045" s="133" t="n">
        <v>-12890778.0083333</v>
      </c>
    </row>
    <row r="3046" customFormat="false" ht="17.25" hidden="false" customHeight="true" outlineLevel="0" collapsed="false">
      <c r="A3046" s="130" t="s">
        <v>1478</v>
      </c>
      <c r="B3046" s="131" t="n">
        <v>28183000</v>
      </c>
      <c r="C3046" s="132" t="s">
        <v>18</v>
      </c>
      <c r="D3046" s="133" t="n">
        <v>0</v>
      </c>
      <c r="E3046" s="133" t="n">
        <v>549495625.215</v>
      </c>
      <c r="F3046" s="133" t="n">
        <v>-549495625.215</v>
      </c>
    </row>
    <row r="3047" customFormat="false" ht="17.25" hidden="false" customHeight="true" outlineLevel="0" collapsed="false">
      <c r="A3047" s="130" t="s">
        <v>1478</v>
      </c>
      <c r="B3047" s="131" t="n">
        <v>28184000</v>
      </c>
      <c r="C3047" s="132" t="s">
        <v>19</v>
      </c>
      <c r="D3047" s="133" t="n">
        <v>0</v>
      </c>
      <c r="E3047" s="133" t="n">
        <v>60514594.1156667</v>
      </c>
      <c r="F3047" s="133" t="n">
        <v>-60514594.1156667</v>
      </c>
    </row>
    <row r="3048" customFormat="false" ht="17.25" hidden="false" customHeight="true" outlineLevel="0" collapsed="false">
      <c r="A3048" s="130" t="s">
        <v>1478</v>
      </c>
      <c r="B3048" s="131" t="n">
        <v>40110000</v>
      </c>
      <c r="C3048" s="132" t="s">
        <v>21</v>
      </c>
      <c r="D3048" s="133" t="n">
        <v>0</v>
      </c>
      <c r="E3048" s="133" t="n">
        <v>209324.950000003</v>
      </c>
      <c r="F3048" s="133" t="n">
        <v>-209324.950000003</v>
      </c>
    </row>
    <row r="3049" customFormat="false" ht="17.25" hidden="false" customHeight="true" outlineLevel="0" collapsed="false">
      <c r="A3049" s="130" t="s">
        <v>1478</v>
      </c>
      <c r="B3049" s="131" t="n">
        <v>40120000</v>
      </c>
      <c r="C3049" s="132" t="s">
        <v>23</v>
      </c>
      <c r="D3049" s="133" t="n">
        <v>0</v>
      </c>
      <c r="E3049" s="133" t="n">
        <v>16218813.77</v>
      </c>
      <c r="F3049" s="133" t="n">
        <v>-16218813.77</v>
      </c>
    </row>
    <row r="3050" customFormat="false" ht="17.25" hidden="false" customHeight="true" outlineLevel="0" collapsed="false">
      <c r="A3050" s="130" t="s">
        <v>1478</v>
      </c>
      <c r="B3050" s="131" t="n">
        <v>40910000</v>
      </c>
      <c r="C3050" s="132" t="s">
        <v>2945</v>
      </c>
      <c r="D3050" s="133" t="n">
        <v>709070.86</v>
      </c>
      <c r="E3050" s="133" t="n">
        <v>0</v>
      </c>
      <c r="F3050" s="133" t="n">
        <v>709070.86</v>
      </c>
    </row>
    <row r="3051" customFormat="false" ht="17.25" hidden="false" customHeight="true" outlineLevel="0" collapsed="false">
      <c r="A3051" s="130" t="s">
        <v>1478</v>
      </c>
      <c r="B3051" s="131" t="n">
        <v>41100000</v>
      </c>
      <c r="C3051" s="132" t="s">
        <v>28</v>
      </c>
      <c r="D3051" s="133" t="n">
        <v>797704556.72</v>
      </c>
      <c r="E3051" s="133" t="n">
        <v>0</v>
      </c>
      <c r="F3051" s="133" t="n">
        <v>797704556.72</v>
      </c>
    </row>
    <row r="3052" customFormat="false" ht="17.25" hidden="false" customHeight="true" outlineLevel="0" collapsed="false">
      <c r="A3052" s="130" t="s">
        <v>1478</v>
      </c>
      <c r="B3052" s="131" t="n">
        <v>41910000</v>
      </c>
      <c r="C3052" s="132" t="s">
        <v>267</v>
      </c>
      <c r="D3052" s="133" t="n">
        <v>0</v>
      </c>
      <c r="E3052" s="133" t="n">
        <v>151213.36</v>
      </c>
      <c r="F3052" s="133" t="n">
        <v>-151213.36</v>
      </c>
    </row>
    <row r="3053" customFormat="false" ht="17.25" hidden="false" customHeight="true" outlineLevel="0" collapsed="false">
      <c r="A3053" s="130" t="s">
        <v>1478</v>
      </c>
      <c r="B3053" s="131" t="n">
        <v>44300000</v>
      </c>
      <c r="C3053" s="132" t="s">
        <v>279</v>
      </c>
      <c r="D3053" s="133" t="n">
        <v>6491393.3</v>
      </c>
      <c r="E3053" s="133" t="n">
        <v>0</v>
      </c>
      <c r="F3053" s="133" t="n">
        <v>6491393.3</v>
      </c>
    </row>
    <row r="3054" customFormat="false" ht="17.25" hidden="false" customHeight="true" outlineLevel="0" collapsed="false">
      <c r="A3054" s="130" t="s">
        <v>1478</v>
      </c>
      <c r="B3054" s="131" t="n">
        <v>44400000</v>
      </c>
      <c r="C3054" s="132" t="s">
        <v>281</v>
      </c>
      <c r="D3054" s="133" t="n">
        <v>0</v>
      </c>
      <c r="E3054" s="133" t="n">
        <v>1669739.8237</v>
      </c>
      <c r="F3054" s="133" t="n">
        <v>-1669739.8237</v>
      </c>
    </row>
    <row r="3055" customFormat="false" ht="17.25" hidden="false" customHeight="true" outlineLevel="0" collapsed="false">
      <c r="A3055" s="130" t="s">
        <v>1478</v>
      </c>
      <c r="B3055" s="131" t="n">
        <v>44410000</v>
      </c>
      <c r="C3055" s="132" t="s">
        <v>282</v>
      </c>
      <c r="D3055" s="133" t="n">
        <v>107093229.05</v>
      </c>
      <c r="E3055" s="133" t="n">
        <v>0</v>
      </c>
      <c r="F3055" s="133" t="n">
        <v>107093229.05</v>
      </c>
    </row>
    <row r="3056" customFormat="false" ht="17.25" hidden="false" customHeight="true" outlineLevel="0" collapsed="false">
      <c r="A3056" s="130" t="s">
        <v>1478</v>
      </c>
      <c r="B3056" s="131" t="n">
        <v>44412000</v>
      </c>
      <c r="C3056" s="132" t="s">
        <v>2047</v>
      </c>
      <c r="D3056" s="133" t="n">
        <v>8585850</v>
      </c>
      <c r="E3056" s="133" t="n">
        <v>0</v>
      </c>
      <c r="F3056" s="133" t="n">
        <v>8585850</v>
      </c>
    </row>
    <row r="3057" customFormat="false" ht="17.25" hidden="false" customHeight="true" outlineLevel="0" collapsed="false">
      <c r="A3057" s="130" t="s">
        <v>1478</v>
      </c>
      <c r="B3057" s="131" t="n">
        <v>44550000</v>
      </c>
      <c r="C3057" s="132" t="s">
        <v>46</v>
      </c>
      <c r="D3057" s="133" t="n">
        <v>526437.260000005</v>
      </c>
      <c r="E3057" s="133" t="n">
        <v>0</v>
      </c>
      <c r="F3057" s="133" t="n">
        <v>526437.260000005</v>
      </c>
    </row>
    <row r="3058" customFormat="false" ht="17.25" hidden="false" customHeight="true" outlineLevel="0" collapsed="false">
      <c r="A3058" s="130" t="s">
        <v>1478</v>
      </c>
      <c r="B3058" s="131" t="n">
        <v>46600000</v>
      </c>
      <c r="C3058" s="132" t="s">
        <v>290</v>
      </c>
      <c r="D3058" s="133" t="n">
        <v>661687158.45</v>
      </c>
      <c r="E3058" s="133" t="n">
        <v>0</v>
      </c>
      <c r="F3058" s="133" t="n">
        <v>661687158.45</v>
      </c>
    </row>
    <row r="3059" customFormat="false" ht="17.25" hidden="false" customHeight="true" outlineLevel="0" collapsed="false">
      <c r="A3059" s="130" t="s">
        <v>1478</v>
      </c>
      <c r="B3059" s="131" t="n">
        <v>46600001</v>
      </c>
      <c r="C3059" s="132" t="s">
        <v>629</v>
      </c>
      <c r="D3059" s="133" t="n">
        <v>1461659.37</v>
      </c>
      <c r="E3059" s="133" t="n">
        <v>0</v>
      </c>
      <c r="F3059" s="133" t="n">
        <v>1461659.37</v>
      </c>
    </row>
    <row r="3060" customFormat="false" ht="17.25" hidden="false" customHeight="true" outlineLevel="0" collapsed="false">
      <c r="A3060" s="130" t="s">
        <v>1478</v>
      </c>
      <c r="B3060" s="131" t="n">
        <v>46700001</v>
      </c>
      <c r="C3060" s="132" t="s">
        <v>642</v>
      </c>
      <c r="D3060" s="133" t="n">
        <v>1600596329.94</v>
      </c>
      <c r="E3060" s="133" t="n">
        <v>0</v>
      </c>
      <c r="F3060" s="133" t="n">
        <v>1600596329.94</v>
      </c>
    </row>
    <row r="3061" customFormat="false" ht="17.25" hidden="false" customHeight="true" outlineLevel="0" collapsed="false">
      <c r="A3061" s="130" t="s">
        <v>1478</v>
      </c>
      <c r="B3061" s="131" t="n">
        <v>51110000</v>
      </c>
      <c r="C3061" s="132" t="s">
        <v>314</v>
      </c>
      <c r="D3061" s="133" t="n">
        <v>893189.020000458</v>
      </c>
      <c r="E3061" s="133" t="n">
        <v>0</v>
      </c>
      <c r="F3061" s="133" t="n">
        <v>893189.020000458</v>
      </c>
    </row>
    <row r="3062" customFormat="false" ht="17.25" hidden="false" customHeight="true" outlineLevel="0" collapsed="false">
      <c r="A3062" s="130" t="s">
        <v>1478</v>
      </c>
      <c r="B3062" s="131" t="n">
        <v>51211000</v>
      </c>
      <c r="C3062" s="132" t="s">
        <v>321</v>
      </c>
      <c r="D3062" s="133" t="n">
        <v>493961321.84</v>
      </c>
      <c r="E3062" s="133" t="n">
        <v>0</v>
      </c>
      <c r="F3062" s="133" t="n">
        <v>493961321.84</v>
      </c>
    </row>
    <row r="3063" customFormat="false" ht="17.25" hidden="false" customHeight="true" outlineLevel="0" collapsed="false">
      <c r="A3063" s="130" t="s">
        <v>1478</v>
      </c>
      <c r="B3063" s="131" t="n">
        <v>51221000</v>
      </c>
      <c r="C3063" s="132" t="s">
        <v>323</v>
      </c>
      <c r="D3063" s="133" t="n">
        <v>26643.8499999996</v>
      </c>
      <c r="E3063" s="133" t="n">
        <v>0</v>
      </c>
      <c r="F3063" s="133" t="n">
        <v>26643.8499999996</v>
      </c>
    </row>
    <row r="3064" customFormat="false" ht="17.25" hidden="false" customHeight="true" outlineLevel="0" collapsed="false">
      <c r="A3064" s="130" t="s">
        <v>1478</v>
      </c>
      <c r="B3064" s="131" t="n">
        <v>60308000</v>
      </c>
      <c r="C3064" s="132" t="s">
        <v>708</v>
      </c>
      <c r="D3064" s="133" t="n">
        <v>106789324.07</v>
      </c>
      <c r="E3064" s="133" t="n">
        <v>0</v>
      </c>
      <c r="F3064" s="133" t="n">
        <v>106789324.07</v>
      </c>
    </row>
    <row r="3065" customFormat="false" ht="17.25" hidden="false" customHeight="true" outlineLevel="0" collapsed="false">
      <c r="A3065" s="130" t="s">
        <v>1478</v>
      </c>
      <c r="B3065" s="131" t="n">
        <v>60600000</v>
      </c>
      <c r="C3065" s="132" t="s">
        <v>354</v>
      </c>
      <c r="D3065" s="133" t="n">
        <v>23247520.54</v>
      </c>
      <c r="E3065" s="133" t="n">
        <v>0</v>
      </c>
      <c r="F3065" s="133" t="n">
        <v>23247520.54</v>
      </c>
    </row>
    <row r="3066" customFormat="false" ht="17.25" hidden="false" customHeight="true" outlineLevel="0" collapsed="false">
      <c r="A3066" s="130" t="s">
        <v>1478</v>
      </c>
      <c r="B3066" s="131" t="n">
        <v>60700000</v>
      </c>
      <c r="C3066" s="132" t="s">
        <v>367</v>
      </c>
      <c r="D3066" s="133" t="n">
        <v>82788787.16</v>
      </c>
      <c r="E3066" s="133" t="n">
        <v>0</v>
      </c>
      <c r="F3066" s="133" t="n">
        <v>82788787.16</v>
      </c>
    </row>
    <row r="3067" customFormat="false" ht="17.25" hidden="false" customHeight="true" outlineLevel="0" collapsed="false">
      <c r="A3067" s="130" t="s">
        <v>1478</v>
      </c>
      <c r="B3067" s="131" t="n">
        <v>60800000</v>
      </c>
      <c r="C3067" s="132" t="s">
        <v>368</v>
      </c>
      <c r="D3067" s="133" t="n">
        <v>44916926.09</v>
      </c>
      <c r="E3067" s="133" t="n">
        <v>0</v>
      </c>
      <c r="F3067" s="133" t="n">
        <v>44916926.09</v>
      </c>
    </row>
    <row r="3068" customFormat="false" ht="17.25" hidden="false" customHeight="true" outlineLevel="0" collapsed="false">
      <c r="A3068" s="130" t="s">
        <v>1478</v>
      </c>
      <c r="B3068" s="131" t="n">
        <v>62701000</v>
      </c>
      <c r="C3068" s="132" t="s">
        <v>181</v>
      </c>
      <c r="D3068" s="133" t="n">
        <v>3733474.24</v>
      </c>
      <c r="E3068" s="133" t="n">
        <v>0</v>
      </c>
      <c r="F3068" s="133" t="n">
        <v>3733474.24</v>
      </c>
    </row>
    <row r="3069" customFormat="false" ht="17.25" hidden="false" customHeight="true" outlineLevel="0" collapsed="false">
      <c r="A3069" s="130" t="s">
        <v>1478</v>
      </c>
      <c r="B3069" s="131" t="n">
        <v>62708000</v>
      </c>
      <c r="C3069" s="132" t="s">
        <v>519</v>
      </c>
      <c r="D3069" s="133" t="n">
        <v>440000</v>
      </c>
      <c r="E3069" s="133" t="n">
        <v>0</v>
      </c>
      <c r="F3069" s="133" t="n">
        <v>440000</v>
      </c>
    </row>
    <row r="3070" customFormat="false" ht="17.25" hidden="false" customHeight="true" outlineLevel="0" collapsed="false">
      <c r="A3070" s="130" t="s">
        <v>1478</v>
      </c>
      <c r="B3070" s="131" t="n">
        <v>63503000</v>
      </c>
      <c r="C3070" s="132" t="s">
        <v>187</v>
      </c>
      <c r="D3070" s="133" t="n">
        <v>1200000</v>
      </c>
      <c r="E3070" s="133" t="n">
        <v>0</v>
      </c>
      <c r="F3070" s="133" t="n">
        <v>1200000</v>
      </c>
    </row>
    <row r="3071" customFormat="false" ht="17.25" hidden="false" customHeight="true" outlineLevel="0" collapsed="false">
      <c r="A3071" s="130" t="s">
        <v>1478</v>
      </c>
      <c r="B3071" s="131" t="n">
        <v>65700000</v>
      </c>
      <c r="C3071" s="132" t="s">
        <v>746</v>
      </c>
      <c r="D3071" s="133" t="n">
        <v>2100</v>
      </c>
      <c r="E3071" s="133" t="n">
        <v>0</v>
      </c>
      <c r="F3071" s="133" t="n">
        <v>2100</v>
      </c>
    </row>
    <row r="3072" customFormat="false" ht="17.25" hidden="false" customHeight="true" outlineLevel="0" collapsed="false">
      <c r="A3072" s="130" t="s">
        <v>1478</v>
      </c>
      <c r="B3072" s="131" t="n">
        <v>65800000</v>
      </c>
      <c r="C3072" s="132" t="s">
        <v>475</v>
      </c>
      <c r="D3072" s="133" t="n">
        <v>5363026.85</v>
      </c>
      <c r="E3072" s="133" t="n">
        <v>0</v>
      </c>
      <c r="F3072" s="133" t="n">
        <v>5363026.85</v>
      </c>
    </row>
    <row r="3073" customFormat="false" ht="17.25" hidden="false" customHeight="true" outlineLevel="0" collapsed="false">
      <c r="A3073" s="130" t="s">
        <v>1478</v>
      </c>
      <c r="B3073" s="131" t="n">
        <v>66100000</v>
      </c>
      <c r="C3073" s="132" t="s">
        <v>478</v>
      </c>
      <c r="D3073" s="133" t="n">
        <v>8521053.65</v>
      </c>
      <c r="E3073" s="133" t="n">
        <v>0</v>
      </c>
      <c r="F3073" s="133" t="n">
        <v>8521053.65</v>
      </c>
    </row>
    <row r="3074" customFormat="false" ht="17.25" hidden="false" customHeight="true" outlineLevel="0" collapsed="false">
      <c r="A3074" s="130" t="s">
        <v>1478</v>
      </c>
      <c r="B3074" s="131" t="n">
        <v>68112000</v>
      </c>
      <c r="C3074" s="132" t="s">
        <v>489</v>
      </c>
      <c r="D3074" s="133" t="n">
        <v>147413137.678667</v>
      </c>
      <c r="E3074" s="133" t="n">
        <v>0</v>
      </c>
      <c r="F3074" s="133" t="n">
        <v>147413137.678667</v>
      </c>
    </row>
    <row r="3075" customFormat="false" ht="17.25" hidden="false" customHeight="true" outlineLevel="0" collapsed="false">
      <c r="A3075" s="130" t="s">
        <v>1478</v>
      </c>
      <c r="B3075" s="131" t="n">
        <v>69800000</v>
      </c>
      <c r="C3075" s="132" t="s">
        <v>491</v>
      </c>
      <c r="D3075" s="133" t="n">
        <v>1669739.8237</v>
      </c>
      <c r="E3075" s="133" t="n">
        <v>0</v>
      </c>
      <c r="F3075" s="133" t="n">
        <v>1669739.8237</v>
      </c>
    </row>
    <row r="3076" customFormat="false" ht="17.25" hidden="false" customHeight="true" outlineLevel="0" collapsed="false">
      <c r="A3076" s="130" t="s">
        <v>1478</v>
      </c>
      <c r="B3076" s="131" t="n">
        <v>70710000</v>
      </c>
      <c r="C3076" s="132" t="s">
        <v>550</v>
      </c>
      <c r="D3076" s="133" t="n">
        <v>0</v>
      </c>
      <c r="E3076" s="133" t="n">
        <v>269947964.74</v>
      </c>
      <c r="F3076" s="133" t="n">
        <v>-269947964.74</v>
      </c>
    </row>
    <row r="3077" customFormat="false" ht="17.25" hidden="false" customHeight="true" outlineLevel="0" collapsed="false">
      <c r="A3077" s="130" t="s">
        <v>1478</v>
      </c>
      <c r="B3077" s="131" t="n">
        <v>75800000</v>
      </c>
      <c r="C3077" s="132" t="s">
        <v>211</v>
      </c>
      <c r="D3077" s="133" t="n">
        <v>0</v>
      </c>
      <c r="E3077" s="133" t="n">
        <v>15170.14</v>
      </c>
      <c r="F3077" s="133" t="n">
        <v>-15170.14</v>
      </c>
    </row>
    <row r="3078" customFormat="false" ht="17.25" hidden="false" customHeight="true" outlineLevel="0" collapsed="false">
      <c r="A3078" s="130" t="s">
        <v>1478</v>
      </c>
      <c r="B3078" s="131" t="n">
        <v>76500000</v>
      </c>
      <c r="C3078" s="132" t="s">
        <v>505</v>
      </c>
      <c r="D3078" s="133" t="n">
        <v>0</v>
      </c>
      <c r="E3078" s="133" t="n">
        <v>30771.9</v>
      </c>
      <c r="F3078" s="133" t="n">
        <v>-30771.9</v>
      </c>
    </row>
    <row r="3079" customFormat="false" ht="17.25" hidden="false" customHeight="true" outlineLevel="0" collapsed="false">
      <c r="A3079" s="130" t="s">
        <v>1478</v>
      </c>
      <c r="B3079" s="131" t="n">
        <v>76600000</v>
      </c>
      <c r="C3079" s="132" t="s">
        <v>213</v>
      </c>
      <c r="D3079" s="133" t="n">
        <v>0</v>
      </c>
      <c r="E3079" s="133" t="n">
        <v>1849088.86</v>
      </c>
      <c r="F3079" s="133" t="n">
        <v>-1849088.86</v>
      </c>
    </row>
    <row r="3080" customFormat="false" ht="17.25" hidden="false" customHeight="true" outlineLevel="0" collapsed="false">
      <c r="A3080" s="130" t="s">
        <v>1478</v>
      </c>
      <c r="B3080" s="131" t="n">
        <v>77520000</v>
      </c>
      <c r="C3080" s="132" t="s">
        <v>2140</v>
      </c>
      <c r="D3080" s="133" t="n">
        <v>0</v>
      </c>
      <c r="E3080" s="133" t="n">
        <v>250000</v>
      </c>
      <c r="F3080" s="133" t="n">
        <v>-250000</v>
      </c>
    </row>
    <row r="3081" customFormat="false" ht="17.25" hidden="false" customHeight="true" outlineLevel="0" collapsed="false">
      <c r="A3081" s="130" t="s">
        <v>119</v>
      </c>
      <c r="B3081" s="131" t="n">
        <v>10100000</v>
      </c>
      <c r="C3081" s="132" t="s">
        <v>1</v>
      </c>
      <c r="D3081" s="133" t="n">
        <v>0</v>
      </c>
      <c r="E3081" s="133" t="n">
        <v>10000000</v>
      </c>
      <c r="F3081" s="133" t="n">
        <v>-10000000</v>
      </c>
    </row>
    <row r="3082" customFormat="false" ht="17.25" hidden="false" customHeight="true" outlineLevel="0" collapsed="false">
      <c r="A3082" s="130" t="s">
        <v>119</v>
      </c>
      <c r="B3082" s="131" t="n">
        <v>11900000</v>
      </c>
      <c r="C3082" s="132" t="s">
        <v>1158</v>
      </c>
      <c r="D3082" s="133" t="n">
        <v>499809830.96</v>
      </c>
      <c r="E3082" s="133" t="n">
        <v>0</v>
      </c>
      <c r="F3082" s="133" t="n">
        <v>499809830.96</v>
      </c>
    </row>
    <row r="3083" customFormat="false" ht="17.25" hidden="false" customHeight="true" outlineLevel="0" collapsed="false">
      <c r="A3083" s="130" t="s">
        <v>119</v>
      </c>
      <c r="B3083" s="131" t="n">
        <v>13100000</v>
      </c>
      <c r="C3083" s="132" t="s">
        <v>2036</v>
      </c>
      <c r="D3083" s="133" t="n">
        <v>0</v>
      </c>
      <c r="E3083" s="133" t="n">
        <v>2077781712.47</v>
      </c>
      <c r="F3083" s="133" t="n">
        <v>-2077781712.47</v>
      </c>
    </row>
    <row r="3084" customFormat="false" ht="17.25" hidden="false" customHeight="true" outlineLevel="0" collapsed="false">
      <c r="A3084" s="130" t="s">
        <v>119</v>
      </c>
      <c r="B3084" s="131" t="n">
        <v>16160000</v>
      </c>
      <c r="C3084" s="132" t="s">
        <v>3024</v>
      </c>
      <c r="D3084" s="133" t="n">
        <v>0</v>
      </c>
      <c r="E3084" s="133" t="n">
        <v>2536805434.65</v>
      </c>
      <c r="F3084" s="133" t="n">
        <v>-2536805434.65</v>
      </c>
    </row>
    <row r="3085" customFormat="false" ht="17.25" hidden="false" customHeight="true" outlineLevel="0" collapsed="false">
      <c r="A3085" s="130" t="s">
        <v>119</v>
      </c>
      <c r="B3085" s="131" t="n">
        <v>16413000</v>
      </c>
      <c r="C3085" s="132" t="s">
        <v>1655</v>
      </c>
      <c r="D3085" s="133" t="n">
        <v>0</v>
      </c>
      <c r="E3085" s="133" t="n">
        <v>5000000000</v>
      </c>
      <c r="F3085" s="133" t="n">
        <v>-5000000000</v>
      </c>
    </row>
    <row r="3086" customFormat="false" ht="17.25" hidden="false" customHeight="true" outlineLevel="0" collapsed="false">
      <c r="A3086" s="130" t="s">
        <v>119</v>
      </c>
      <c r="B3086" s="131" t="n">
        <v>16600000</v>
      </c>
      <c r="C3086" s="132" t="s">
        <v>2143</v>
      </c>
      <c r="D3086" s="133" t="n">
        <v>0</v>
      </c>
      <c r="E3086" s="133" t="n">
        <v>2500000000</v>
      </c>
      <c r="F3086" s="133" t="n">
        <v>-2500000000</v>
      </c>
    </row>
    <row r="3087" customFormat="false" ht="17.25" hidden="false" customHeight="true" outlineLevel="0" collapsed="false">
      <c r="A3087" s="130" t="s">
        <v>119</v>
      </c>
      <c r="B3087" s="131" t="n">
        <v>20300000</v>
      </c>
      <c r="C3087" s="132" t="s">
        <v>1343</v>
      </c>
      <c r="D3087" s="133" t="n">
        <v>1431204</v>
      </c>
      <c r="E3087" s="133" t="n">
        <v>0</v>
      </c>
      <c r="F3087" s="133" t="n">
        <v>1431204</v>
      </c>
    </row>
    <row r="3088" customFormat="false" ht="17.25" hidden="false" customHeight="true" outlineLevel="0" collapsed="false">
      <c r="A3088" s="130" t="s">
        <v>119</v>
      </c>
      <c r="B3088" s="131" t="n">
        <v>21100000</v>
      </c>
      <c r="C3088" s="132" t="s">
        <v>224</v>
      </c>
      <c r="D3088" s="133" t="n">
        <v>3849751156.84</v>
      </c>
      <c r="E3088" s="133" t="n">
        <v>0</v>
      </c>
      <c r="F3088" s="133" t="n">
        <v>3849751156.84</v>
      </c>
    </row>
    <row r="3089" customFormat="false" ht="17.25" hidden="false" customHeight="true" outlineLevel="0" collapsed="false">
      <c r="A3089" s="130" t="s">
        <v>119</v>
      </c>
      <c r="B3089" s="131" t="n">
        <v>21300000</v>
      </c>
      <c r="C3089" s="132" t="s">
        <v>226</v>
      </c>
      <c r="D3089" s="133" t="n">
        <v>829618312.57</v>
      </c>
      <c r="E3089" s="133" t="n">
        <v>0</v>
      </c>
      <c r="F3089" s="133" t="n">
        <v>829618312.57</v>
      </c>
    </row>
    <row r="3090" customFormat="false" ht="17.25" hidden="false" customHeight="true" outlineLevel="0" collapsed="false">
      <c r="A3090" s="130" t="s">
        <v>119</v>
      </c>
      <c r="B3090" s="131" t="n">
        <v>21540000</v>
      </c>
      <c r="C3090" s="132" t="s">
        <v>229</v>
      </c>
      <c r="D3090" s="133" t="n">
        <v>206783179.4</v>
      </c>
      <c r="E3090" s="133" t="n">
        <v>0</v>
      </c>
      <c r="F3090" s="133" t="n">
        <v>206783179.4</v>
      </c>
    </row>
    <row r="3091" customFormat="false" ht="17.25" hidden="false" customHeight="true" outlineLevel="0" collapsed="false">
      <c r="A3091" s="130" t="s">
        <v>119</v>
      </c>
      <c r="B3091" s="131" t="n">
        <v>21850000</v>
      </c>
      <c r="C3091" s="132" t="s">
        <v>3025</v>
      </c>
      <c r="D3091" s="133" t="n">
        <v>1889870.62</v>
      </c>
      <c r="E3091" s="133" t="n">
        <v>0</v>
      </c>
      <c r="F3091" s="133" t="n">
        <v>1889870.62</v>
      </c>
    </row>
    <row r="3092" customFormat="false" ht="17.25" hidden="false" customHeight="true" outlineLevel="0" collapsed="false">
      <c r="A3092" s="130" t="s">
        <v>119</v>
      </c>
      <c r="B3092" s="131" t="n">
        <v>21830000</v>
      </c>
      <c r="C3092" s="132" t="s">
        <v>11</v>
      </c>
      <c r="D3092" s="133" t="n">
        <v>24602166.73</v>
      </c>
      <c r="E3092" s="133" t="n">
        <v>0</v>
      </c>
      <c r="F3092" s="133" t="n">
        <v>24602166.73</v>
      </c>
    </row>
    <row r="3093" customFormat="false" ht="17.25" hidden="false" customHeight="true" outlineLevel="0" collapsed="false">
      <c r="A3093" s="130" t="s">
        <v>119</v>
      </c>
      <c r="B3093" s="131" t="n">
        <v>21200000</v>
      </c>
      <c r="C3093" s="132" t="s">
        <v>225</v>
      </c>
      <c r="D3093" s="133" t="n">
        <v>516572264</v>
      </c>
      <c r="E3093" s="133" t="n">
        <v>0</v>
      </c>
      <c r="F3093" s="133" t="n">
        <v>516572264</v>
      </c>
    </row>
    <row r="3094" customFormat="false" ht="17.25" hidden="false" customHeight="true" outlineLevel="0" collapsed="false">
      <c r="A3094" s="130" t="s">
        <v>119</v>
      </c>
      <c r="B3094" s="131" t="n">
        <v>21500000</v>
      </c>
      <c r="C3094" s="132" t="s">
        <v>227</v>
      </c>
      <c r="D3094" s="133" t="n">
        <v>719651403.82</v>
      </c>
      <c r="E3094" s="133" t="n">
        <v>0</v>
      </c>
      <c r="F3094" s="133" t="n">
        <v>719651403.82</v>
      </c>
    </row>
    <row r="3095" customFormat="false" ht="17.25" hidden="false" customHeight="true" outlineLevel="0" collapsed="false">
      <c r="A3095" s="130" t="s">
        <v>119</v>
      </c>
      <c r="B3095" s="131" t="n">
        <v>21820000</v>
      </c>
      <c r="C3095" s="132" t="s">
        <v>10</v>
      </c>
      <c r="D3095" s="133" t="n">
        <v>9507342.82</v>
      </c>
      <c r="E3095" s="133" t="n">
        <v>0</v>
      </c>
      <c r="F3095" s="133" t="n">
        <v>9507342.82</v>
      </c>
    </row>
    <row r="3096" customFormat="false" ht="17.25" hidden="false" customHeight="true" outlineLevel="0" collapsed="false">
      <c r="A3096" s="130" t="s">
        <v>119</v>
      </c>
      <c r="B3096" s="131" t="n">
        <v>21840000</v>
      </c>
      <c r="C3096" s="132" t="s">
        <v>12</v>
      </c>
      <c r="D3096" s="133" t="n">
        <v>30648160</v>
      </c>
      <c r="E3096" s="133" t="n">
        <v>0</v>
      </c>
      <c r="F3096" s="133" t="n">
        <v>30648160</v>
      </c>
    </row>
    <row r="3097" customFormat="false" ht="17.25" hidden="false" customHeight="true" outlineLevel="0" collapsed="false">
      <c r="A3097" s="130" t="s">
        <v>119</v>
      </c>
      <c r="B3097" s="131" t="n">
        <v>23200000</v>
      </c>
      <c r="C3097" s="132" t="s">
        <v>236</v>
      </c>
      <c r="D3097" s="133" t="n">
        <v>8168070744.4</v>
      </c>
      <c r="E3097" s="133" t="n">
        <v>0</v>
      </c>
      <c r="F3097" s="133" t="n">
        <v>8168070744.4</v>
      </c>
    </row>
    <row r="3098" customFormat="false" ht="17.25" hidden="false" customHeight="true" outlineLevel="0" collapsed="false">
      <c r="A3098" s="130" t="s">
        <v>119</v>
      </c>
      <c r="B3098" s="131" t="n">
        <v>27400000</v>
      </c>
      <c r="C3098" s="132" t="s">
        <v>2147</v>
      </c>
      <c r="D3098" s="133" t="n">
        <v>1000000</v>
      </c>
      <c r="E3098" s="133" t="n">
        <v>0</v>
      </c>
      <c r="F3098" s="133" t="n">
        <v>1000000</v>
      </c>
    </row>
    <row r="3099" customFormat="false" ht="17.25" hidden="false" customHeight="true" outlineLevel="0" collapsed="false">
      <c r="A3099" s="130" t="s">
        <v>119</v>
      </c>
      <c r="B3099" s="131" t="n">
        <v>28030000</v>
      </c>
      <c r="C3099" s="132" t="s">
        <v>1351</v>
      </c>
      <c r="D3099" s="133" t="n">
        <v>0</v>
      </c>
      <c r="E3099" s="133" t="n">
        <v>1325.06</v>
      </c>
      <c r="F3099" s="133" t="n">
        <v>-1325.06</v>
      </c>
    </row>
    <row r="3100" customFormat="false" ht="17.25" hidden="false" customHeight="true" outlineLevel="0" collapsed="false">
      <c r="A3100" s="130" t="s">
        <v>119</v>
      </c>
      <c r="B3100" s="131" t="n">
        <v>28120000</v>
      </c>
      <c r="C3100" s="132" t="s">
        <v>241</v>
      </c>
      <c r="D3100" s="133" t="n">
        <v>0</v>
      </c>
      <c r="E3100" s="133" t="n">
        <v>73082257.4</v>
      </c>
      <c r="F3100" s="133" t="n">
        <v>-73082257.4</v>
      </c>
    </row>
    <row r="3101" customFormat="false" ht="17.25" hidden="false" customHeight="true" outlineLevel="0" collapsed="false">
      <c r="A3101" s="130" t="s">
        <v>119</v>
      </c>
      <c r="B3101" s="131" t="n">
        <v>28154000</v>
      </c>
      <c r="C3101" s="132" t="s">
        <v>248</v>
      </c>
      <c r="D3101" s="133" t="n">
        <v>0</v>
      </c>
      <c r="E3101" s="133" t="n">
        <v>93659346.43</v>
      </c>
      <c r="F3101" s="133" t="n">
        <v>-93659346.43</v>
      </c>
    </row>
    <row r="3102" customFormat="false" ht="17.25" hidden="false" customHeight="true" outlineLevel="0" collapsed="false">
      <c r="A3102" s="130" t="s">
        <v>119</v>
      </c>
      <c r="B3102" s="131" t="n">
        <v>28182000</v>
      </c>
      <c r="C3102" s="132" t="s">
        <v>17</v>
      </c>
      <c r="D3102" s="133" t="n">
        <v>0</v>
      </c>
      <c r="E3102" s="133" t="n">
        <v>9261067.7</v>
      </c>
      <c r="F3102" s="133" t="n">
        <v>-9261067.7</v>
      </c>
    </row>
    <row r="3103" customFormat="false" ht="17.25" hidden="false" customHeight="true" outlineLevel="0" collapsed="false">
      <c r="A3103" s="130" t="s">
        <v>119</v>
      </c>
      <c r="B3103" s="131" t="n">
        <v>28183000</v>
      </c>
      <c r="C3103" s="132" t="s">
        <v>18</v>
      </c>
      <c r="D3103" s="133" t="n">
        <v>0</v>
      </c>
      <c r="E3103" s="133" t="n">
        <v>2367955.79</v>
      </c>
      <c r="F3103" s="133" t="n">
        <v>-2367955.79</v>
      </c>
    </row>
    <row r="3104" customFormat="false" ht="17.25" hidden="false" customHeight="true" outlineLevel="0" collapsed="false">
      <c r="A3104" s="130" t="s">
        <v>119</v>
      </c>
      <c r="B3104" s="131" t="n">
        <v>28185000</v>
      </c>
      <c r="C3104" s="132" t="s">
        <v>2489</v>
      </c>
      <c r="D3104" s="133" t="n">
        <v>0</v>
      </c>
      <c r="E3104" s="133" t="n">
        <v>9449.35</v>
      </c>
      <c r="F3104" s="133" t="n">
        <v>-9449.35</v>
      </c>
    </row>
    <row r="3105" customFormat="false" ht="17.25" hidden="false" customHeight="true" outlineLevel="0" collapsed="false">
      <c r="A3105" s="130" t="s">
        <v>119</v>
      </c>
      <c r="B3105" s="131" t="n">
        <v>40110000</v>
      </c>
      <c r="C3105" s="132" t="s">
        <v>21</v>
      </c>
      <c r="D3105" s="133" t="n">
        <v>0</v>
      </c>
      <c r="E3105" s="133" t="n">
        <v>518977875.59</v>
      </c>
      <c r="F3105" s="133" t="n">
        <v>-518977875.59</v>
      </c>
    </row>
    <row r="3106" customFormat="false" ht="17.25" hidden="false" customHeight="true" outlineLevel="0" collapsed="false">
      <c r="A3106" s="130" t="s">
        <v>119</v>
      </c>
      <c r="B3106" s="131" t="n">
        <v>40120000</v>
      </c>
      <c r="C3106" s="132" t="s">
        <v>23</v>
      </c>
      <c r="D3106" s="133" t="n">
        <v>0</v>
      </c>
      <c r="E3106" s="133" t="n">
        <v>519244815.3</v>
      </c>
      <c r="F3106" s="133" t="n">
        <v>-519244815.3</v>
      </c>
    </row>
    <row r="3107" customFormat="false" ht="17.25" hidden="false" customHeight="true" outlineLevel="0" collapsed="false">
      <c r="A3107" s="130" t="s">
        <v>119</v>
      </c>
      <c r="B3107" s="131" t="n">
        <v>40310000</v>
      </c>
      <c r="C3107" s="132" t="s">
        <v>254</v>
      </c>
      <c r="D3107" s="133" t="n">
        <v>0</v>
      </c>
      <c r="E3107" s="133" t="n">
        <v>1562124.7</v>
      </c>
      <c r="F3107" s="133" t="n">
        <v>-1562124.7</v>
      </c>
    </row>
    <row r="3108" customFormat="false" ht="17.25" hidden="false" customHeight="true" outlineLevel="0" collapsed="false">
      <c r="A3108" s="130" t="s">
        <v>119</v>
      </c>
      <c r="B3108" s="131" t="n">
        <v>40340000</v>
      </c>
      <c r="C3108" s="132" t="s">
        <v>25</v>
      </c>
      <c r="D3108" s="133" t="n">
        <v>0</v>
      </c>
      <c r="E3108" s="133" t="n">
        <v>207984455.23</v>
      </c>
      <c r="F3108" s="133" t="n">
        <v>-207984455.23</v>
      </c>
    </row>
    <row r="3109" customFormat="false" ht="17.25" hidden="false" customHeight="true" outlineLevel="0" collapsed="false">
      <c r="A3109" s="130" t="s">
        <v>119</v>
      </c>
      <c r="B3109" s="131" t="n">
        <v>40810000</v>
      </c>
      <c r="C3109" s="132" t="s">
        <v>26</v>
      </c>
      <c r="D3109" s="133" t="n">
        <v>0</v>
      </c>
      <c r="E3109" s="133" t="n">
        <v>10369319.16</v>
      </c>
      <c r="F3109" s="133" t="n">
        <v>-10369319.16</v>
      </c>
    </row>
    <row r="3110" customFormat="false" ht="17.25" hidden="false" customHeight="true" outlineLevel="0" collapsed="false">
      <c r="A3110" s="130" t="s">
        <v>119</v>
      </c>
      <c r="B3110" s="131" t="n">
        <v>40910000</v>
      </c>
      <c r="C3110" s="132" t="s">
        <v>2945</v>
      </c>
      <c r="D3110" s="133" t="n">
        <v>970398766.36</v>
      </c>
      <c r="E3110" s="133" t="n">
        <v>0</v>
      </c>
      <c r="F3110" s="133" t="n">
        <v>970398766.36</v>
      </c>
    </row>
    <row r="3111" customFormat="false" ht="17.25" hidden="false" customHeight="true" outlineLevel="0" collapsed="false">
      <c r="A3111" s="130" t="s">
        <v>119</v>
      </c>
      <c r="B3111" s="131" t="n">
        <v>41100000</v>
      </c>
      <c r="C3111" s="132" t="s">
        <v>28</v>
      </c>
      <c r="D3111" s="133" t="n">
        <v>156910308.2</v>
      </c>
      <c r="E3111" s="133" t="n">
        <v>0</v>
      </c>
      <c r="F3111" s="133" t="n">
        <v>156910308.2</v>
      </c>
    </row>
    <row r="3112" customFormat="false" ht="17.25" hidden="false" customHeight="true" outlineLevel="0" collapsed="false">
      <c r="A3112" s="130" t="s">
        <v>119</v>
      </c>
      <c r="B3112" s="131" t="n">
        <v>42110000</v>
      </c>
      <c r="C3112" s="132" t="s">
        <v>30</v>
      </c>
      <c r="D3112" s="133" t="n">
        <v>0</v>
      </c>
      <c r="E3112" s="133" t="n">
        <v>1840000</v>
      </c>
      <c r="F3112" s="133" t="n">
        <v>-1840000</v>
      </c>
    </row>
    <row r="3113" customFormat="false" ht="17.25" hidden="false" customHeight="true" outlineLevel="0" collapsed="false">
      <c r="A3113" s="130" t="s">
        <v>119</v>
      </c>
      <c r="B3113" s="131" t="n">
        <v>42520000</v>
      </c>
      <c r="C3113" s="132" t="s">
        <v>272</v>
      </c>
      <c r="D3113" s="133" t="n">
        <v>0</v>
      </c>
      <c r="E3113" s="133" t="n">
        <v>1350000</v>
      </c>
      <c r="F3113" s="133" t="n">
        <v>-1350000</v>
      </c>
    </row>
    <row r="3114" customFormat="false" ht="17.25" hidden="false" customHeight="true" outlineLevel="0" collapsed="false">
      <c r="A3114" s="130" t="s">
        <v>119</v>
      </c>
      <c r="B3114" s="131" t="n">
        <v>42540000</v>
      </c>
      <c r="C3114" s="132" t="s">
        <v>283</v>
      </c>
      <c r="D3114" s="133" t="n">
        <v>0</v>
      </c>
      <c r="E3114" s="133" t="n">
        <v>473833.3</v>
      </c>
      <c r="F3114" s="133" t="n">
        <v>-473833.3</v>
      </c>
    </row>
    <row r="3115" customFormat="false" ht="17.25" hidden="false" customHeight="true" outlineLevel="0" collapsed="false">
      <c r="A3115" s="130" t="s">
        <v>119</v>
      </c>
      <c r="B3115" s="131" t="n">
        <v>42800000</v>
      </c>
      <c r="C3115" s="132" t="s">
        <v>274</v>
      </c>
      <c r="D3115" s="133" t="n">
        <v>0</v>
      </c>
      <c r="E3115" s="133" t="n">
        <v>37621917.8346</v>
      </c>
      <c r="F3115" s="133" t="n">
        <v>-37621917.8346</v>
      </c>
    </row>
    <row r="3116" customFormat="false" ht="17.25" hidden="false" customHeight="true" outlineLevel="0" collapsed="false">
      <c r="A3116" s="130" t="s">
        <v>119</v>
      </c>
      <c r="B3116" s="131" t="n">
        <v>43100000</v>
      </c>
      <c r="C3116" s="132" t="s">
        <v>35</v>
      </c>
      <c r="D3116" s="133" t="n">
        <v>0</v>
      </c>
      <c r="E3116" s="133" t="n">
        <v>10276882</v>
      </c>
      <c r="F3116" s="133" t="n">
        <v>-10276882</v>
      </c>
    </row>
    <row r="3117" customFormat="false" ht="17.25" hidden="false" customHeight="true" outlineLevel="0" collapsed="false">
      <c r="A3117" s="130" t="s">
        <v>119</v>
      </c>
      <c r="B3117" s="131" t="n">
        <v>43110000</v>
      </c>
      <c r="C3117" s="132" t="s">
        <v>275</v>
      </c>
      <c r="D3117" s="133" t="n">
        <v>0</v>
      </c>
      <c r="E3117" s="133" t="n">
        <v>102000</v>
      </c>
      <c r="F3117" s="133" t="n">
        <v>-102000</v>
      </c>
    </row>
    <row r="3118" customFormat="false" ht="17.25" hidden="false" customHeight="true" outlineLevel="0" collapsed="false">
      <c r="A3118" s="130" t="s">
        <v>119</v>
      </c>
      <c r="B3118" s="131" t="n">
        <v>43200000</v>
      </c>
      <c r="C3118" s="132" t="s">
        <v>37</v>
      </c>
      <c r="D3118" s="133" t="n">
        <v>0</v>
      </c>
      <c r="E3118" s="133" t="n">
        <v>4404378</v>
      </c>
      <c r="F3118" s="133" t="n">
        <v>-4404378</v>
      </c>
    </row>
    <row r="3119" customFormat="false" ht="17.25" hidden="false" customHeight="true" outlineLevel="0" collapsed="false">
      <c r="A3119" s="130" t="s">
        <v>119</v>
      </c>
      <c r="B3119" s="131" t="n">
        <v>43300000</v>
      </c>
      <c r="C3119" s="132" t="s">
        <v>38</v>
      </c>
      <c r="D3119" s="133" t="n">
        <v>0</v>
      </c>
      <c r="E3119" s="133" t="n">
        <v>734063</v>
      </c>
      <c r="F3119" s="133" t="n">
        <v>-734063</v>
      </c>
    </row>
    <row r="3120" customFormat="false" ht="17.25" hidden="false" customHeight="true" outlineLevel="0" collapsed="false">
      <c r="A3120" s="130" t="s">
        <v>119</v>
      </c>
      <c r="B3120" s="131" t="n">
        <v>43400000</v>
      </c>
      <c r="C3120" s="132" t="s">
        <v>39</v>
      </c>
      <c r="D3120" s="133" t="n">
        <v>0</v>
      </c>
      <c r="E3120" s="133" t="n">
        <v>245000</v>
      </c>
      <c r="F3120" s="133" t="n">
        <v>-245000</v>
      </c>
    </row>
    <row r="3121" customFormat="false" ht="17.25" hidden="false" customHeight="true" outlineLevel="0" collapsed="false">
      <c r="A3121" s="130" t="s">
        <v>119</v>
      </c>
      <c r="B3121" s="131" t="n">
        <v>43860000</v>
      </c>
      <c r="C3121" s="132" t="s">
        <v>276</v>
      </c>
      <c r="D3121" s="133" t="n">
        <v>0</v>
      </c>
      <c r="E3121" s="133" t="n">
        <v>2281024</v>
      </c>
      <c r="F3121" s="133" t="n">
        <v>-2281024</v>
      </c>
    </row>
    <row r="3122" customFormat="false" ht="17.25" hidden="false" customHeight="true" outlineLevel="0" collapsed="false">
      <c r="A3122" s="130" t="s">
        <v>119</v>
      </c>
      <c r="B3122" s="131" t="n">
        <v>44100000</v>
      </c>
      <c r="C3122" s="132" t="s">
        <v>40</v>
      </c>
      <c r="D3122" s="133" t="n">
        <v>0</v>
      </c>
      <c r="E3122" s="133" t="n">
        <v>7869140</v>
      </c>
      <c r="F3122" s="133" t="n">
        <v>-7869140</v>
      </c>
    </row>
    <row r="3123" customFormat="false" ht="17.25" hidden="false" customHeight="true" outlineLevel="0" collapsed="false">
      <c r="A3123" s="130" t="s">
        <v>119</v>
      </c>
      <c r="B3123" s="131" t="n">
        <v>44300000</v>
      </c>
      <c r="C3123" s="132" t="s">
        <v>279</v>
      </c>
      <c r="D3123" s="133" t="n">
        <v>100000</v>
      </c>
      <c r="E3123" s="133" t="n">
        <v>0</v>
      </c>
      <c r="F3123" s="133" t="n">
        <v>100000</v>
      </c>
    </row>
    <row r="3124" customFormat="false" ht="17.25" hidden="false" customHeight="true" outlineLevel="0" collapsed="false">
      <c r="A3124" s="130" t="s">
        <v>119</v>
      </c>
      <c r="B3124" s="131" t="n">
        <v>44400000</v>
      </c>
      <c r="C3124" s="132" t="s">
        <v>281</v>
      </c>
      <c r="D3124" s="133" t="n">
        <v>0</v>
      </c>
      <c r="E3124" s="133" t="n">
        <v>1940563.745</v>
      </c>
      <c r="F3124" s="133" t="n">
        <v>-1940563.745</v>
      </c>
    </row>
    <row r="3125" customFormat="false" ht="17.25" hidden="false" customHeight="true" outlineLevel="0" collapsed="false">
      <c r="A3125" s="130" t="s">
        <v>119</v>
      </c>
      <c r="B3125" s="131" t="n">
        <v>44410000</v>
      </c>
      <c r="C3125" s="132" t="s">
        <v>282</v>
      </c>
      <c r="D3125" s="133" t="n">
        <v>3660094.32</v>
      </c>
      <c r="E3125" s="133" t="n">
        <v>0</v>
      </c>
      <c r="F3125" s="133" t="n">
        <v>3660094.32</v>
      </c>
    </row>
    <row r="3126" customFormat="false" ht="17.25" hidden="false" customHeight="true" outlineLevel="0" collapsed="false">
      <c r="A3126" s="130" t="s">
        <v>119</v>
      </c>
      <c r="B3126" s="131" t="n">
        <v>44411000</v>
      </c>
      <c r="C3126" s="132" t="s">
        <v>42</v>
      </c>
      <c r="D3126" s="133" t="n">
        <v>0</v>
      </c>
      <c r="E3126" s="133" t="n">
        <v>10805552.63</v>
      </c>
      <c r="F3126" s="133" t="n">
        <v>-10805552.63</v>
      </c>
    </row>
    <row r="3127" customFormat="false" ht="17.25" hidden="false" customHeight="true" outlineLevel="0" collapsed="false">
      <c r="A3127" s="130" t="s">
        <v>119</v>
      </c>
      <c r="B3127" s="131" t="n">
        <v>44561000</v>
      </c>
      <c r="C3127" s="132" t="s">
        <v>2457</v>
      </c>
      <c r="D3127" s="133" t="n">
        <v>180346.36</v>
      </c>
      <c r="E3127" s="133" t="n">
        <v>0</v>
      </c>
      <c r="F3127" s="133" t="n">
        <v>180346.36</v>
      </c>
    </row>
    <row r="3128" customFormat="false" ht="17.25" hidden="false" customHeight="true" outlineLevel="0" collapsed="false">
      <c r="A3128" s="130" t="s">
        <v>119</v>
      </c>
      <c r="B3128" s="131" t="n">
        <v>44580000</v>
      </c>
      <c r="C3128" s="132" t="s">
        <v>622</v>
      </c>
      <c r="D3128" s="133" t="n">
        <v>622.38</v>
      </c>
      <c r="E3128" s="133" t="n">
        <v>0</v>
      </c>
      <c r="F3128" s="133" t="n">
        <v>622.38</v>
      </c>
    </row>
    <row r="3129" customFormat="false" ht="17.25" hidden="false" customHeight="true" outlineLevel="0" collapsed="false">
      <c r="A3129" s="130" t="s">
        <v>119</v>
      </c>
      <c r="B3129" s="131" t="n">
        <v>45540000</v>
      </c>
      <c r="C3129" s="132" t="s">
        <v>776</v>
      </c>
      <c r="D3129" s="133" t="n">
        <v>0</v>
      </c>
      <c r="E3129" s="133" t="n">
        <v>2263768743.46</v>
      </c>
      <c r="F3129" s="133" t="n">
        <v>-2263768743.46</v>
      </c>
    </row>
    <row r="3130" customFormat="false" ht="17.25" hidden="false" customHeight="true" outlineLevel="0" collapsed="false">
      <c r="A3130" s="130" t="s">
        <v>119</v>
      </c>
      <c r="B3130" s="131" t="n">
        <v>46600000</v>
      </c>
      <c r="C3130" s="132" t="s">
        <v>290</v>
      </c>
      <c r="D3130" s="133" t="n">
        <v>183956909.58</v>
      </c>
      <c r="E3130" s="133" t="n">
        <v>0</v>
      </c>
      <c r="F3130" s="133" t="n">
        <v>183956909.58</v>
      </c>
    </row>
    <row r="3131" customFormat="false" ht="17.25" hidden="false" customHeight="true" outlineLevel="0" collapsed="false">
      <c r="A3131" s="130" t="s">
        <v>119</v>
      </c>
      <c r="B3131" s="131" t="n">
        <v>46600001</v>
      </c>
      <c r="C3131" s="132" t="s">
        <v>629</v>
      </c>
      <c r="D3131" s="133" t="n">
        <v>197521364.01</v>
      </c>
      <c r="E3131" s="133" t="n">
        <v>0</v>
      </c>
      <c r="F3131" s="133" t="n">
        <v>197521364.01</v>
      </c>
    </row>
    <row r="3132" customFormat="false" ht="17.25" hidden="false" customHeight="true" outlineLevel="0" collapsed="false">
      <c r="A3132" s="130" t="s">
        <v>119</v>
      </c>
      <c r="B3132" s="131" t="n">
        <v>46700001</v>
      </c>
      <c r="C3132" s="132" t="s">
        <v>642</v>
      </c>
      <c r="D3132" s="133" t="n">
        <v>0</v>
      </c>
      <c r="E3132" s="133" t="n">
        <v>1791222734.54</v>
      </c>
      <c r="F3132" s="133" t="n">
        <v>-1791222734.54</v>
      </c>
    </row>
    <row r="3133" customFormat="false" ht="17.25" hidden="false" customHeight="true" outlineLevel="0" collapsed="false">
      <c r="A3133" s="130" t="s">
        <v>119</v>
      </c>
      <c r="B3133" s="131" t="n">
        <v>46800000</v>
      </c>
      <c r="C3133" s="132" t="s">
        <v>100</v>
      </c>
      <c r="D3133" s="133" t="n">
        <v>0</v>
      </c>
      <c r="E3133" s="133" t="n">
        <v>24047806.34</v>
      </c>
      <c r="F3133" s="133" t="n">
        <v>-24047806.34</v>
      </c>
    </row>
    <row r="3134" customFormat="false" ht="17.25" hidden="false" customHeight="true" outlineLevel="0" collapsed="false">
      <c r="A3134" s="130" t="s">
        <v>119</v>
      </c>
      <c r="B3134" s="131" t="n">
        <v>48600000</v>
      </c>
      <c r="C3134" s="132" t="s">
        <v>132</v>
      </c>
      <c r="D3134" s="133" t="n">
        <v>337251.85</v>
      </c>
      <c r="E3134" s="133" t="n">
        <v>0</v>
      </c>
      <c r="F3134" s="133" t="n">
        <v>337251.85</v>
      </c>
    </row>
    <row r="3135" customFormat="false" ht="17.25" hidden="false" customHeight="true" outlineLevel="0" collapsed="false">
      <c r="A3135" s="130" t="s">
        <v>119</v>
      </c>
      <c r="B3135" s="131" t="n">
        <v>49660000</v>
      </c>
      <c r="C3135" s="132" t="s">
        <v>680</v>
      </c>
      <c r="D3135" s="133" t="n">
        <v>0</v>
      </c>
      <c r="E3135" s="133" t="n">
        <v>183956909.58</v>
      </c>
      <c r="F3135" s="133" t="n">
        <v>-183956909.58</v>
      </c>
    </row>
    <row r="3136" customFormat="false" ht="17.25" hidden="false" customHeight="true" outlineLevel="0" collapsed="false">
      <c r="A3136" s="130" t="s">
        <v>119</v>
      </c>
      <c r="B3136" s="131" t="n">
        <v>51119999</v>
      </c>
      <c r="C3136" s="132" t="s">
        <v>2158</v>
      </c>
      <c r="D3136" s="133" t="n">
        <v>0</v>
      </c>
      <c r="E3136" s="133" t="n">
        <v>2536</v>
      </c>
      <c r="F3136" s="133" t="n">
        <v>-2536</v>
      </c>
    </row>
    <row r="3137" customFormat="false" ht="17.25" hidden="false" customHeight="true" outlineLevel="0" collapsed="false">
      <c r="A3137" s="130" t="s">
        <v>119</v>
      </c>
      <c r="B3137" s="131" t="n">
        <v>51221000</v>
      </c>
      <c r="C3137" s="132" t="s">
        <v>323</v>
      </c>
      <c r="D3137" s="133" t="n">
        <v>208209222.11</v>
      </c>
      <c r="E3137" s="133" t="n">
        <v>0</v>
      </c>
      <c r="F3137" s="133" t="n">
        <v>208209222.11</v>
      </c>
    </row>
    <row r="3138" customFormat="false" ht="17.25" hidden="false" customHeight="true" outlineLevel="0" collapsed="false">
      <c r="A3138" s="130" t="s">
        <v>119</v>
      </c>
      <c r="B3138" s="131" t="n">
        <v>51241000</v>
      </c>
      <c r="C3138" s="132" t="s">
        <v>133</v>
      </c>
      <c r="D3138" s="133" t="n">
        <v>143811461.73</v>
      </c>
      <c r="E3138" s="133" t="n">
        <v>0</v>
      </c>
      <c r="F3138" s="133" t="n">
        <v>143811461.73</v>
      </c>
    </row>
    <row r="3139" customFormat="false" ht="17.25" hidden="false" customHeight="true" outlineLevel="0" collapsed="false">
      <c r="A3139" s="130" t="s">
        <v>119</v>
      </c>
      <c r="B3139" s="131" t="n">
        <v>51242000</v>
      </c>
      <c r="C3139" s="132" t="s">
        <v>2052</v>
      </c>
      <c r="D3139" s="133" t="n">
        <v>306994935.142</v>
      </c>
      <c r="E3139" s="133" t="n">
        <v>0</v>
      </c>
      <c r="F3139" s="133" t="n">
        <v>306994935.142</v>
      </c>
    </row>
    <row r="3140" customFormat="false" ht="17.25" hidden="false" customHeight="true" outlineLevel="0" collapsed="false">
      <c r="A3140" s="130" t="s">
        <v>119</v>
      </c>
      <c r="B3140" s="131" t="n">
        <v>51245000</v>
      </c>
      <c r="C3140" s="132" t="s">
        <v>2161</v>
      </c>
      <c r="D3140" s="133" t="n">
        <v>134186747.07</v>
      </c>
      <c r="E3140" s="133" t="n">
        <v>0</v>
      </c>
      <c r="F3140" s="133" t="n">
        <v>134186747.07</v>
      </c>
    </row>
    <row r="3141" customFormat="false" ht="17.25" hidden="false" customHeight="true" outlineLevel="0" collapsed="false">
      <c r="A3141" s="130" t="s">
        <v>119</v>
      </c>
      <c r="B3141" s="131" t="n">
        <v>51800000</v>
      </c>
      <c r="C3141" s="132" t="s">
        <v>385</v>
      </c>
      <c r="D3141" s="133" t="n">
        <v>0</v>
      </c>
      <c r="E3141" s="133" t="n">
        <v>1472212.34</v>
      </c>
      <c r="F3141" s="133" t="n">
        <v>-1472212.34</v>
      </c>
    </row>
    <row r="3142" customFormat="false" ht="17.25" hidden="false" customHeight="true" outlineLevel="0" collapsed="false">
      <c r="A3142" s="130" t="s">
        <v>119</v>
      </c>
      <c r="B3142" s="131" t="n">
        <v>53100000</v>
      </c>
      <c r="C3142" s="132" t="s">
        <v>2741</v>
      </c>
      <c r="D3142" s="133" t="n">
        <v>1824600</v>
      </c>
      <c r="E3142" s="133" t="n">
        <v>0</v>
      </c>
      <c r="F3142" s="133" t="n">
        <v>1824600</v>
      </c>
    </row>
    <row r="3143" customFormat="false" ht="17.25" hidden="false" customHeight="true" outlineLevel="0" collapsed="false">
      <c r="A3143" s="130" t="s">
        <v>119</v>
      </c>
      <c r="B3143" s="131" t="n">
        <v>53200000</v>
      </c>
      <c r="C3143" s="132" t="s">
        <v>136</v>
      </c>
      <c r="D3143" s="133" t="n">
        <v>264900</v>
      </c>
      <c r="E3143" s="133" t="n">
        <v>0</v>
      </c>
      <c r="F3143" s="133" t="n">
        <v>264900</v>
      </c>
    </row>
    <row r="3144" customFormat="false" ht="17.25" hidden="false" customHeight="true" outlineLevel="0" collapsed="false">
      <c r="A3144" s="130" t="s">
        <v>119</v>
      </c>
      <c r="B3144" s="131" t="n">
        <v>60101000</v>
      </c>
      <c r="C3144" s="132" t="s">
        <v>337</v>
      </c>
      <c r="D3144" s="133" t="n">
        <v>0</v>
      </c>
      <c r="E3144" s="133" t="n">
        <v>10091216.2</v>
      </c>
      <c r="F3144" s="133" t="n">
        <v>-10091216.2</v>
      </c>
    </row>
    <row r="3145" customFormat="false" ht="17.25" hidden="false" customHeight="true" outlineLevel="0" collapsed="false">
      <c r="A3145" s="130" t="s">
        <v>119</v>
      </c>
      <c r="B3145" s="131" t="n">
        <v>60201000</v>
      </c>
      <c r="C3145" s="132" t="s">
        <v>408</v>
      </c>
      <c r="D3145" s="133" t="n">
        <v>725400</v>
      </c>
      <c r="E3145" s="133" t="n">
        <v>0</v>
      </c>
      <c r="F3145" s="133" t="n">
        <v>725400</v>
      </c>
    </row>
    <row r="3146" customFormat="false" ht="17.25" hidden="false" customHeight="true" outlineLevel="0" collapsed="false">
      <c r="A3146" s="130" t="s">
        <v>119</v>
      </c>
      <c r="B3146" s="131" t="n">
        <v>60600000</v>
      </c>
      <c r="C3146" s="132" t="s">
        <v>354</v>
      </c>
      <c r="D3146" s="133" t="n">
        <v>27559602.47</v>
      </c>
      <c r="E3146" s="133" t="n">
        <v>0</v>
      </c>
      <c r="F3146" s="133" t="n">
        <v>27559602.47</v>
      </c>
    </row>
    <row r="3147" customFormat="false" ht="17.25" hidden="false" customHeight="true" outlineLevel="0" collapsed="false">
      <c r="A3147" s="130" t="s">
        <v>119</v>
      </c>
      <c r="B3147" s="131" t="n">
        <v>60601000</v>
      </c>
      <c r="C3147" s="132" t="s">
        <v>138</v>
      </c>
      <c r="D3147" s="133" t="n">
        <v>6444964.34</v>
      </c>
      <c r="E3147" s="133" t="n">
        <v>0</v>
      </c>
      <c r="F3147" s="133" t="n">
        <v>6444964.34</v>
      </c>
    </row>
    <row r="3148" customFormat="false" ht="17.25" hidden="false" customHeight="true" outlineLevel="0" collapsed="false">
      <c r="A3148" s="130" t="s">
        <v>119</v>
      </c>
      <c r="B3148" s="131" t="n">
        <v>60603000</v>
      </c>
      <c r="C3148" s="132" t="s">
        <v>358</v>
      </c>
      <c r="D3148" s="133" t="n">
        <v>685384.62</v>
      </c>
      <c r="E3148" s="133" t="n">
        <v>0</v>
      </c>
      <c r="F3148" s="133" t="n">
        <v>685384.62</v>
      </c>
    </row>
    <row r="3149" customFormat="false" ht="17.25" hidden="false" customHeight="true" outlineLevel="0" collapsed="false">
      <c r="A3149" s="130" t="s">
        <v>119</v>
      </c>
      <c r="B3149" s="131" t="n">
        <v>60604000</v>
      </c>
      <c r="C3149" s="132" t="s">
        <v>140</v>
      </c>
      <c r="D3149" s="133" t="n">
        <v>1669888</v>
      </c>
      <c r="E3149" s="133" t="n">
        <v>0</v>
      </c>
      <c r="F3149" s="133" t="n">
        <v>1669888</v>
      </c>
    </row>
    <row r="3150" customFormat="false" ht="17.25" hidden="false" customHeight="true" outlineLevel="0" collapsed="false">
      <c r="A3150" s="130" t="s">
        <v>119</v>
      </c>
      <c r="B3150" s="131" t="n">
        <v>60609000</v>
      </c>
      <c r="C3150" s="132" t="s">
        <v>145</v>
      </c>
      <c r="D3150" s="133" t="n">
        <v>2662250</v>
      </c>
      <c r="E3150" s="133" t="n">
        <v>0</v>
      </c>
      <c r="F3150" s="133" t="n">
        <v>2662250</v>
      </c>
    </row>
    <row r="3151" customFormat="false" ht="17.25" hidden="false" customHeight="true" outlineLevel="0" collapsed="false">
      <c r="A3151" s="130" t="s">
        <v>119</v>
      </c>
      <c r="B3151" s="131" t="n">
        <v>60701000</v>
      </c>
      <c r="C3151" s="132" t="s">
        <v>1078</v>
      </c>
      <c r="D3151" s="133" t="n">
        <v>341254600</v>
      </c>
      <c r="E3151" s="133" t="n">
        <v>0</v>
      </c>
      <c r="F3151" s="133" t="n">
        <v>341254600</v>
      </c>
    </row>
    <row r="3152" customFormat="false" ht="17.25" hidden="false" customHeight="true" outlineLevel="0" collapsed="false">
      <c r="A3152" s="130" t="s">
        <v>119</v>
      </c>
      <c r="B3152" s="131" t="n">
        <v>60800000</v>
      </c>
      <c r="C3152" s="132" t="s">
        <v>368</v>
      </c>
      <c r="D3152" s="133" t="n">
        <v>2063293.23</v>
      </c>
      <c r="E3152" s="133" t="n">
        <v>0</v>
      </c>
      <c r="F3152" s="133" t="n">
        <v>2063293.23</v>
      </c>
    </row>
    <row r="3153" customFormat="false" ht="17.25" hidden="false" customHeight="true" outlineLevel="0" collapsed="false">
      <c r="A3153" s="130" t="s">
        <v>119</v>
      </c>
      <c r="B3153" s="131" t="n">
        <v>61300000</v>
      </c>
      <c r="C3153" s="132" t="s">
        <v>717</v>
      </c>
      <c r="D3153" s="133" t="n">
        <v>62226371.24</v>
      </c>
      <c r="E3153" s="133" t="n">
        <v>0</v>
      </c>
      <c r="F3153" s="133" t="n">
        <v>62226371.24</v>
      </c>
    </row>
    <row r="3154" customFormat="false" ht="17.25" hidden="false" customHeight="true" outlineLevel="0" collapsed="false">
      <c r="A3154" s="130" t="s">
        <v>119</v>
      </c>
      <c r="B3154" s="131" t="n">
        <v>61304000</v>
      </c>
      <c r="C3154" s="132" t="s">
        <v>2073</v>
      </c>
      <c r="D3154" s="133" t="n">
        <v>9600000</v>
      </c>
      <c r="E3154" s="133" t="n">
        <v>0</v>
      </c>
      <c r="F3154" s="133" t="n">
        <v>9600000</v>
      </c>
    </row>
    <row r="3155" customFormat="false" ht="17.25" hidden="false" customHeight="true" outlineLevel="0" collapsed="false">
      <c r="A3155" s="130" t="s">
        <v>119</v>
      </c>
      <c r="B3155" s="131" t="n">
        <v>61500000</v>
      </c>
      <c r="C3155" s="132" t="s">
        <v>387</v>
      </c>
      <c r="D3155" s="133" t="n">
        <v>3063191.03</v>
      </c>
      <c r="E3155" s="133" t="n">
        <v>0</v>
      </c>
      <c r="F3155" s="133" t="n">
        <v>3063191.03</v>
      </c>
    </row>
    <row r="3156" customFormat="false" ht="17.25" hidden="false" customHeight="true" outlineLevel="0" collapsed="false">
      <c r="A3156" s="130" t="s">
        <v>119</v>
      </c>
      <c r="B3156" s="131" t="n">
        <v>61501000</v>
      </c>
      <c r="C3156" s="132" t="s">
        <v>458</v>
      </c>
      <c r="D3156" s="133" t="n">
        <v>28735</v>
      </c>
      <c r="E3156" s="133" t="n">
        <v>0</v>
      </c>
      <c r="F3156" s="133" t="n">
        <v>28735</v>
      </c>
    </row>
    <row r="3157" customFormat="false" ht="17.25" hidden="false" customHeight="true" outlineLevel="0" collapsed="false">
      <c r="A3157" s="130" t="s">
        <v>119</v>
      </c>
      <c r="B3157" s="131" t="n">
        <v>61502000</v>
      </c>
      <c r="C3157" s="132" t="s">
        <v>154</v>
      </c>
      <c r="D3157" s="133" t="n">
        <v>13398</v>
      </c>
      <c r="E3157" s="133" t="n">
        <v>0</v>
      </c>
      <c r="F3157" s="133" t="n">
        <v>13398</v>
      </c>
    </row>
    <row r="3158" customFormat="false" ht="17.25" hidden="false" customHeight="true" outlineLevel="0" collapsed="false">
      <c r="A3158" s="130" t="s">
        <v>119</v>
      </c>
      <c r="B3158" s="131" t="n">
        <v>61504000</v>
      </c>
      <c r="C3158" s="132" t="s">
        <v>721</v>
      </c>
      <c r="D3158" s="133" t="n">
        <v>29123052</v>
      </c>
      <c r="E3158" s="133" t="n">
        <v>0</v>
      </c>
      <c r="F3158" s="133" t="n">
        <v>29123052</v>
      </c>
    </row>
    <row r="3159" customFormat="false" ht="17.25" hidden="false" customHeight="true" outlineLevel="0" collapsed="false">
      <c r="A3159" s="130" t="s">
        <v>119</v>
      </c>
      <c r="B3159" s="131" t="n">
        <v>61601000</v>
      </c>
      <c r="C3159" s="132" t="s">
        <v>395</v>
      </c>
      <c r="D3159" s="133" t="n">
        <v>12140.91</v>
      </c>
      <c r="E3159" s="133" t="n">
        <v>0</v>
      </c>
      <c r="F3159" s="133" t="n">
        <v>12140.91</v>
      </c>
    </row>
    <row r="3160" customFormat="false" ht="17.25" hidden="false" customHeight="true" outlineLevel="0" collapsed="false">
      <c r="A3160" s="130" t="s">
        <v>119</v>
      </c>
      <c r="B3160" s="131" t="n">
        <v>61602000</v>
      </c>
      <c r="C3160" s="132" t="s">
        <v>466</v>
      </c>
      <c r="D3160" s="133" t="n">
        <v>1954390.15</v>
      </c>
      <c r="E3160" s="133" t="n">
        <v>0</v>
      </c>
      <c r="F3160" s="133" t="n">
        <v>1954390.15</v>
      </c>
    </row>
    <row r="3161" customFormat="false" ht="17.25" hidden="false" customHeight="true" outlineLevel="0" collapsed="false">
      <c r="A3161" s="130" t="s">
        <v>119</v>
      </c>
      <c r="B3161" s="131" t="n">
        <v>61604000</v>
      </c>
      <c r="C3161" s="132" t="s">
        <v>157</v>
      </c>
      <c r="D3161" s="133" t="n">
        <v>1347926.61</v>
      </c>
      <c r="E3161" s="133" t="n">
        <v>0</v>
      </c>
      <c r="F3161" s="133" t="n">
        <v>1347926.61</v>
      </c>
    </row>
    <row r="3162" customFormat="false" ht="17.25" hidden="false" customHeight="true" outlineLevel="0" collapsed="false">
      <c r="A3162" s="130" t="s">
        <v>119</v>
      </c>
      <c r="B3162" s="131" t="n">
        <v>61801000</v>
      </c>
      <c r="C3162" s="132" t="s">
        <v>470</v>
      </c>
      <c r="D3162" s="133" t="n">
        <v>239823</v>
      </c>
      <c r="E3162" s="133" t="n">
        <v>0</v>
      </c>
      <c r="F3162" s="133" t="n">
        <v>239823</v>
      </c>
    </row>
    <row r="3163" customFormat="false" ht="17.25" hidden="false" customHeight="true" outlineLevel="0" collapsed="false">
      <c r="A3163" s="130" t="s">
        <v>119</v>
      </c>
      <c r="B3163" s="131" t="n">
        <v>61802000</v>
      </c>
      <c r="C3163" s="132" t="s">
        <v>472</v>
      </c>
      <c r="D3163" s="133" t="n">
        <v>1380592</v>
      </c>
      <c r="E3163" s="133" t="n">
        <v>0</v>
      </c>
      <c r="F3163" s="133" t="n">
        <v>1380592</v>
      </c>
    </row>
    <row r="3164" customFormat="false" ht="17.25" hidden="false" customHeight="true" outlineLevel="0" collapsed="false">
      <c r="A3164" s="130" t="s">
        <v>119</v>
      </c>
      <c r="B3164" s="131" t="n">
        <v>62100000</v>
      </c>
      <c r="C3164" s="132" t="s">
        <v>400</v>
      </c>
      <c r="D3164" s="133" t="n">
        <v>24736000.4</v>
      </c>
      <c r="E3164" s="133" t="n">
        <v>0</v>
      </c>
      <c r="F3164" s="133" t="n">
        <v>24736000.4</v>
      </c>
    </row>
    <row r="3165" customFormat="false" ht="17.25" hidden="false" customHeight="true" outlineLevel="0" collapsed="false">
      <c r="A3165" s="130" t="s">
        <v>119</v>
      </c>
      <c r="B3165" s="131" t="n">
        <v>62102000</v>
      </c>
      <c r="C3165" s="132" t="s">
        <v>476</v>
      </c>
      <c r="D3165" s="133" t="n">
        <v>11598414</v>
      </c>
      <c r="E3165" s="133" t="n">
        <v>0</v>
      </c>
      <c r="F3165" s="133" t="n">
        <v>11598414</v>
      </c>
    </row>
    <row r="3166" customFormat="false" ht="17.25" hidden="false" customHeight="true" outlineLevel="0" collapsed="false">
      <c r="A3166" s="130" t="s">
        <v>119</v>
      </c>
      <c r="B3166" s="131" t="n">
        <v>62103000</v>
      </c>
      <c r="C3166" s="132" t="s">
        <v>477</v>
      </c>
      <c r="D3166" s="133" t="n">
        <v>8321454</v>
      </c>
      <c r="E3166" s="133" t="n">
        <v>0</v>
      </c>
      <c r="F3166" s="133" t="n">
        <v>8321454</v>
      </c>
    </row>
    <row r="3167" customFormat="false" ht="17.25" hidden="false" customHeight="true" outlineLevel="0" collapsed="false">
      <c r="A3167" s="130" t="s">
        <v>119</v>
      </c>
      <c r="B3167" s="131" t="n">
        <v>62200000</v>
      </c>
      <c r="C3167" s="132" t="s">
        <v>403</v>
      </c>
      <c r="D3167" s="133" t="n">
        <v>73197876</v>
      </c>
      <c r="E3167" s="133" t="n">
        <v>0</v>
      </c>
      <c r="F3167" s="133" t="n">
        <v>73197876</v>
      </c>
    </row>
    <row r="3168" customFormat="false" ht="17.25" hidden="false" customHeight="true" outlineLevel="0" collapsed="false">
      <c r="A3168" s="130" t="s">
        <v>119</v>
      </c>
      <c r="B3168" s="131" t="n">
        <v>62202000</v>
      </c>
      <c r="C3168" s="132" t="s">
        <v>483</v>
      </c>
      <c r="D3168" s="133" t="n">
        <v>150000</v>
      </c>
      <c r="E3168" s="133" t="n">
        <v>0</v>
      </c>
      <c r="F3168" s="133" t="n">
        <v>150000</v>
      </c>
    </row>
    <row r="3169" customFormat="false" ht="17.25" hidden="false" customHeight="true" outlineLevel="0" collapsed="false">
      <c r="A3169" s="130" t="s">
        <v>119</v>
      </c>
      <c r="B3169" s="131" t="n">
        <v>62300000</v>
      </c>
      <c r="C3169" s="132" t="s">
        <v>165</v>
      </c>
      <c r="D3169" s="133" t="n">
        <v>1880865</v>
      </c>
      <c r="E3169" s="133" t="n">
        <v>0</v>
      </c>
      <c r="F3169" s="133" t="n">
        <v>1880865</v>
      </c>
    </row>
    <row r="3170" customFormat="false" ht="17.25" hidden="false" customHeight="true" outlineLevel="0" collapsed="false">
      <c r="A3170" s="130" t="s">
        <v>119</v>
      </c>
      <c r="B3170" s="131" t="n">
        <v>62301000</v>
      </c>
      <c r="C3170" s="132" t="s">
        <v>165</v>
      </c>
      <c r="D3170" s="133" t="n">
        <v>471205</v>
      </c>
      <c r="E3170" s="133" t="n">
        <v>0</v>
      </c>
      <c r="F3170" s="133" t="n">
        <v>471205</v>
      </c>
    </row>
    <row r="3171" customFormat="false" ht="17.25" hidden="false" customHeight="true" outlineLevel="0" collapsed="false">
      <c r="A3171" s="130" t="s">
        <v>119</v>
      </c>
      <c r="B3171" s="131" t="n">
        <v>62302000</v>
      </c>
      <c r="C3171" s="132" t="s">
        <v>494</v>
      </c>
      <c r="D3171" s="133" t="n">
        <v>137074</v>
      </c>
      <c r="E3171" s="133" t="n">
        <v>0</v>
      </c>
      <c r="F3171" s="133" t="n">
        <v>137074</v>
      </c>
    </row>
    <row r="3172" customFormat="false" ht="17.25" hidden="false" customHeight="true" outlineLevel="0" collapsed="false">
      <c r="A3172" s="130" t="s">
        <v>119</v>
      </c>
      <c r="B3172" s="131" t="n">
        <v>62304000</v>
      </c>
      <c r="C3172" s="132" t="s">
        <v>496</v>
      </c>
      <c r="D3172" s="133" t="n">
        <v>564158</v>
      </c>
      <c r="E3172" s="133" t="n">
        <v>0</v>
      </c>
      <c r="F3172" s="133" t="n">
        <v>564158</v>
      </c>
    </row>
    <row r="3173" customFormat="false" ht="17.25" hidden="false" customHeight="true" outlineLevel="0" collapsed="false">
      <c r="A3173" s="130" t="s">
        <v>119</v>
      </c>
      <c r="B3173" s="131" t="n">
        <v>62401000</v>
      </c>
      <c r="C3173" s="132" t="s">
        <v>411</v>
      </c>
      <c r="D3173" s="133" t="n">
        <v>11966065</v>
      </c>
      <c r="E3173" s="133" t="n">
        <v>0</v>
      </c>
      <c r="F3173" s="133" t="n">
        <v>11966065</v>
      </c>
    </row>
    <row r="3174" customFormat="false" ht="17.25" hidden="false" customHeight="true" outlineLevel="0" collapsed="false">
      <c r="A3174" s="130" t="s">
        <v>119</v>
      </c>
      <c r="B3174" s="131" t="n">
        <v>62402000</v>
      </c>
      <c r="C3174" s="132" t="s">
        <v>412</v>
      </c>
      <c r="D3174" s="133" t="n">
        <v>2673000</v>
      </c>
      <c r="E3174" s="133" t="n">
        <v>0</v>
      </c>
      <c r="F3174" s="133" t="n">
        <v>2673000</v>
      </c>
    </row>
    <row r="3175" customFormat="false" ht="17.25" hidden="false" customHeight="true" outlineLevel="0" collapsed="false">
      <c r="A3175" s="130" t="s">
        <v>119</v>
      </c>
      <c r="B3175" s="131" t="n">
        <v>62501000</v>
      </c>
      <c r="C3175" s="132" t="s">
        <v>169</v>
      </c>
      <c r="D3175" s="133" t="n">
        <v>4086837</v>
      </c>
      <c r="E3175" s="133" t="n">
        <v>0</v>
      </c>
      <c r="F3175" s="133" t="n">
        <v>4086837</v>
      </c>
    </row>
    <row r="3176" customFormat="false" ht="17.25" hidden="false" customHeight="true" outlineLevel="0" collapsed="false">
      <c r="A3176" s="130" t="s">
        <v>119</v>
      </c>
      <c r="B3176" s="131" t="n">
        <v>62505000</v>
      </c>
      <c r="C3176" s="132" t="s">
        <v>508</v>
      </c>
      <c r="D3176" s="133" t="n">
        <v>11501</v>
      </c>
      <c r="E3176" s="133" t="n">
        <v>0</v>
      </c>
      <c r="F3176" s="133" t="n">
        <v>11501</v>
      </c>
    </row>
    <row r="3177" customFormat="false" ht="17.25" hidden="false" customHeight="true" outlineLevel="0" collapsed="false">
      <c r="A3177" s="130" t="s">
        <v>119</v>
      </c>
      <c r="B3177" s="131" t="n">
        <v>62601000</v>
      </c>
      <c r="C3177" s="132" t="s">
        <v>418</v>
      </c>
      <c r="D3177" s="133" t="n">
        <v>5749880.33</v>
      </c>
      <c r="E3177" s="133" t="n">
        <v>0</v>
      </c>
      <c r="F3177" s="133" t="n">
        <v>5749880.33</v>
      </c>
    </row>
    <row r="3178" customFormat="false" ht="17.25" hidden="false" customHeight="true" outlineLevel="0" collapsed="false">
      <c r="A3178" s="130" t="s">
        <v>119</v>
      </c>
      <c r="B3178" s="131" t="n">
        <v>62603000</v>
      </c>
      <c r="C3178" s="132" t="s">
        <v>512</v>
      </c>
      <c r="D3178" s="133" t="n">
        <v>234133.54</v>
      </c>
      <c r="E3178" s="133" t="n">
        <v>0</v>
      </c>
      <c r="F3178" s="133" t="n">
        <v>234133.54</v>
      </c>
    </row>
    <row r="3179" customFormat="false" ht="17.25" hidden="false" customHeight="true" outlineLevel="0" collapsed="false">
      <c r="A3179" s="130" t="s">
        <v>119</v>
      </c>
      <c r="B3179" s="131" t="n">
        <v>62604000</v>
      </c>
      <c r="C3179" s="132" t="s">
        <v>513</v>
      </c>
      <c r="D3179" s="133" t="n">
        <v>87</v>
      </c>
      <c r="E3179" s="133" t="n">
        <v>0</v>
      </c>
      <c r="F3179" s="133" t="n">
        <v>87</v>
      </c>
    </row>
    <row r="3180" customFormat="false" ht="17.25" hidden="false" customHeight="true" outlineLevel="0" collapsed="false">
      <c r="A3180" s="130" t="s">
        <v>119</v>
      </c>
      <c r="B3180" s="131" t="n">
        <v>62701000</v>
      </c>
      <c r="C3180" s="132" t="s">
        <v>181</v>
      </c>
      <c r="D3180" s="133" t="n">
        <v>87056083.44</v>
      </c>
      <c r="E3180" s="133" t="n">
        <v>0</v>
      </c>
      <c r="F3180" s="133" t="n">
        <v>87056083.44</v>
      </c>
    </row>
    <row r="3181" customFormat="false" ht="17.25" hidden="false" customHeight="true" outlineLevel="0" collapsed="false">
      <c r="A3181" s="130" t="s">
        <v>119</v>
      </c>
      <c r="B3181" s="131" t="n">
        <v>62707000</v>
      </c>
      <c r="C3181" s="132" t="s">
        <v>518</v>
      </c>
      <c r="D3181" s="133" t="n">
        <v>360000</v>
      </c>
      <c r="E3181" s="133" t="n">
        <v>0</v>
      </c>
      <c r="F3181" s="133" t="n">
        <v>360000</v>
      </c>
    </row>
    <row r="3182" customFormat="false" ht="17.25" hidden="false" customHeight="true" outlineLevel="0" collapsed="false">
      <c r="A3182" s="130" t="s">
        <v>119</v>
      </c>
      <c r="B3182" s="131" t="n">
        <v>63500000</v>
      </c>
      <c r="C3182" s="132" t="s">
        <v>189</v>
      </c>
      <c r="D3182" s="133" t="n">
        <v>2630661</v>
      </c>
      <c r="E3182" s="133" t="n">
        <v>0</v>
      </c>
      <c r="F3182" s="133" t="n">
        <v>2630661</v>
      </c>
    </row>
    <row r="3183" customFormat="false" ht="17.25" hidden="false" customHeight="true" outlineLevel="0" collapsed="false">
      <c r="A3183" s="130" t="s">
        <v>119</v>
      </c>
      <c r="B3183" s="131" t="n">
        <v>63503000</v>
      </c>
      <c r="C3183" s="132" t="s">
        <v>187</v>
      </c>
      <c r="D3183" s="133" t="n">
        <v>1887</v>
      </c>
      <c r="E3183" s="133" t="n">
        <v>0</v>
      </c>
      <c r="F3183" s="133" t="n">
        <v>1887</v>
      </c>
    </row>
    <row r="3184" customFormat="false" ht="17.25" hidden="false" customHeight="true" outlineLevel="0" collapsed="false">
      <c r="A3184" s="130" t="s">
        <v>119</v>
      </c>
      <c r="B3184" s="131" t="n">
        <v>63504000</v>
      </c>
      <c r="C3184" s="132" t="s">
        <v>450</v>
      </c>
      <c r="D3184" s="133" t="n">
        <v>7732567</v>
      </c>
      <c r="E3184" s="133" t="n">
        <v>0</v>
      </c>
      <c r="F3184" s="133" t="n">
        <v>7732567</v>
      </c>
    </row>
    <row r="3185" customFormat="false" ht="17.25" hidden="false" customHeight="true" outlineLevel="0" collapsed="false">
      <c r="A3185" s="130" t="s">
        <v>119</v>
      </c>
      <c r="B3185" s="131" t="n">
        <v>63506000</v>
      </c>
      <c r="C3185" s="132" t="s">
        <v>452</v>
      </c>
      <c r="D3185" s="133" t="n">
        <v>6650374.63</v>
      </c>
      <c r="E3185" s="133" t="n">
        <v>0</v>
      </c>
      <c r="F3185" s="133" t="n">
        <v>6650374.63</v>
      </c>
    </row>
    <row r="3186" customFormat="false" ht="17.25" hidden="false" customHeight="true" outlineLevel="0" collapsed="false">
      <c r="A3186" s="130" t="s">
        <v>119</v>
      </c>
      <c r="B3186" s="131" t="n">
        <v>64101000</v>
      </c>
      <c r="C3186" s="132" t="s">
        <v>190</v>
      </c>
      <c r="D3186" s="133" t="n">
        <v>349157112.5946</v>
      </c>
      <c r="E3186" s="133" t="n">
        <v>0</v>
      </c>
      <c r="F3186" s="133" t="n">
        <v>349157112.5946</v>
      </c>
    </row>
    <row r="3187" customFormat="false" ht="17.25" hidden="false" customHeight="true" outlineLevel="0" collapsed="false">
      <c r="A3187" s="130" t="s">
        <v>119</v>
      </c>
      <c r="B3187" s="131" t="n">
        <v>64501000</v>
      </c>
      <c r="C3187" s="132" t="s">
        <v>461</v>
      </c>
      <c r="D3187" s="133" t="n">
        <v>28891684.67</v>
      </c>
      <c r="E3187" s="133" t="n">
        <v>0</v>
      </c>
      <c r="F3187" s="133" t="n">
        <v>28891684.67</v>
      </c>
    </row>
    <row r="3188" customFormat="false" ht="17.25" hidden="false" customHeight="true" outlineLevel="0" collapsed="false">
      <c r="A3188" s="130" t="s">
        <v>119</v>
      </c>
      <c r="B3188" s="131" t="n">
        <v>64801000</v>
      </c>
      <c r="C3188" s="132" t="s">
        <v>534</v>
      </c>
      <c r="D3188" s="133" t="n">
        <v>1071666</v>
      </c>
      <c r="E3188" s="133" t="n">
        <v>0</v>
      </c>
      <c r="F3188" s="133" t="n">
        <v>1071666</v>
      </c>
    </row>
    <row r="3189" customFormat="false" ht="17.25" hidden="false" customHeight="true" outlineLevel="0" collapsed="false">
      <c r="A3189" s="130" t="s">
        <v>119</v>
      </c>
      <c r="B3189" s="131" t="n">
        <v>64803000</v>
      </c>
      <c r="C3189" s="132" t="s">
        <v>536</v>
      </c>
      <c r="D3189" s="133" t="n">
        <v>1660</v>
      </c>
      <c r="E3189" s="133" t="n">
        <v>0</v>
      </c>
      <c r="F3189" s="133" t="n">
        <v>1660</v>
      </c>
    </row>
    <row r="3190" customFormat="false" ht="17.25" hidden="false" customHeight="true" outlineLevel="0" collapsed="false">
      <c r="A3190" s="130" t="s">
        <v>119</v>
      </c>
      <c r="B3190" s="131" t="n">
        <v>65100000</v>
      </c>
      <c r="C3190" s="132" t="s">
        <v>202</v>
      </c>
      <c r="D3190" s="133" t="n">
        <v>295384</v>
      </c>
      <c r="E3190" s="133" t="n">
        <v>0</v>
      </c>
      <c r="F3190" s="133" t="n">
        <v>295384</v>
      </c>
    </row>
    <row r="3191" customFormat="false" ht="17.25" hidden="false" customHeight="true" outlineLevel="0" collapsed="false">
      <c r="A3191" s="130" t="s">
        <v>119</v>
      </c>
      <c r="B3191" s="131" t="n">
        <v>65602000</v>
      </c>
      <c r="C3191" s="132" t="s">
        <v>203</v>
      </c>
      <c r="D3191" s="133" t="n">
        <v>2786301</v>
      </c>
      <c r="E3191" s="133" t="n">
        <v>0</v>
      </c>
      <c r="F3191" s="133" t="n">
        <v>2786301</v>
      </c>
    </row>
    <row r="3192" customFormat="false" ht="17.25" hidden="false" customHeight="true" outlineLevel="0" collapsed="false">
      <c r="A3192" s="130" t="s">
        <v>119</v>
      </c>
      <c r="B3192" s="131" t="n">
        <v>65700000</v>
      </c>
      <c r="C3192" s="132" t="s">
        <v>746</v>
      </c>
      <c r="D3192" s="133" t="n">
        <v>537750</v>
      </c>
      <c r="E3192" s="133" t="n">
        <v>0</v>
      </c>
      <c r="F3192" s="133" t="n">
        <v>537750</v>
      </c>
    </row>
    <row r="3193" customFormat="false" ht="17.25" hidden="false" customHeight="true" outlineLevel="0" collapsed="false">
      <c r="A3193" s="130" t="s">
        <v>119</v>
      </c>
      <c r="B3193" s="131" t="n">
        <v>65800000</v>
      </c>
      <c r="C3193" s="132" t="s">
        <v>475</v>
      </c>
      <c r="D3193" s="133" t="n">
        <v>3968530.73</v>
      </c>
      <c r="E3193" s="133" t="n">
        <v>0</v>
      </c>
      <c r="F3193" s="133" t="n">
        <v>3968530.73</v>
      </c>
    </row>
    <row r="3194" customFormat="false" ht="17.25" hidden="false" customHeight="true" outlineLevel="0" collapsed="false">
      <c r="A3194" s="130" t="s">
        <v>119</v>
      </c>
      <c r="B3194" s="131" t="n">
        <v>66100000</v>
      </c>
      <c r="C3194" s="132" t="s">
        <v>478</v>
      </c>
      <c r="D3194" s="133" t="n">
        <v>384784849.62</v>
      </c>
      <c r="E3194" s="133" t="n">
        <v>0</v>
      </c>
      <c r="F3194" s="133" t="n">
        <v>384784849.62</v>
      </c>
    </row>
    <row r="3195" customFormat="false" ht="17.25" hidden="false" customHeight="true" outlineLevel="0" collapsed="false">
      <c r="A3195" s="130" t="s">
        <v>119</v>
      </c>
      <c r="B3195" s="131" t="n">
        <v>66600000</v>
      </c>
      <c r="C3195" s="132" t="s">
        <v>206</v>
      </c>
      <c r="D3195" s="133" t="n">
        <v>134606983.018</v>
      </c>
      <c r="E3195" s="133" t="n">
        <v>0</v>
      </c>
      <c r="F3195" s="133" t="n">
        <v>134606983.018</v>
      </c>
    </row>
    <row r="3196" customFormat="false" ht="17.25" hidden="false" customHeight="true" outlineLevel="0" collapsed="false">
      <c r="A3196" s="130" t="s">
        <v>119</v>
      </c>
      <c r="B3196" s="131" t="n">
        <v>68112000</v>
      </c>
      <c r="C3196" s="132" t="s">
        <v>489</v>
      </c>
      <c r="D3196" s="133" t="n">
        <v>76734441.09</v>
      </c>
      <c r="E3196" s="133" t="n">
        <v>0</v>
      </c>
      <c r="F3196" s="133" t="n">
        <v>76734441.09</v>
      </c>
    </row>
    <row r="3197" customFormat="false" ht="17.25" hidden="false" customHeight="true" outlineLevel="0" collapsed="false">
      <c r="A3197" s="130" t="s">
        <v>119</v>
      </c>
      <c r="B3197" s="131" t="n">
        <v>69800000</v>
      </c>
      <c r="C3197" s="132" t="s">
        <v>491</v>
      </c>
      <c r="D3197" s="133" t="n">
        <v>1940563.745</v>
      </c>
      <c r="E3197" s="133" t="n">
        <v>0</v>
      </c>
      <c r="F3197" s="133" t="n">
        <v>1940563.745</v>
      </c>
    </row>
    <row r="3198" customFormat="false" ht="17.25" hidden="false" customHeight="true" outlineLevel="0" collapsed="false">
      <c r="A3198" s="130" t="s">
        <v>119</v>
      </c>
      <c r="B3198" s="131" t="n">
        <v>70700000</v>
      </c>
      <c r="C3198" s="132" t="s">
        <v>1756</v>
      </c>
      <c r="D3198" s="133" t="n">
        <v>0</v>
      </c>
      <c r="E3198" s="133" t="n">
        <v>368112749</v>
      </c>
      <c r="F3198" s="133" t="n">
        <v>-368112749</v>
      </c>
    </row>
    <row r="3199" customFormat="false" ht="17.25" hidden="false" customHeight="true" outlineLevel="0" collapsed="false">
      <c r="A3199" s="130" t="s">
        <v>119</v>
      </c>
      <c r="B3199" s="131" t="n">
        <v>72700000</v>
      </c>
      <c r="C3199" s="132" t="s">
        <v>2068</v>
      </c>
      <c r="D3199" s="133" t="n">
        <v>0</v>
      </c>
      <c r="E3199" s="133" t="n">
        <v>494275943.45</v>
      </c>
      <c r="F3199" s="133" t="n">
        <v>-494275943.45</v>
      </c>
    </row>
    <row r="3200" customFormat="false" ht="17.25" hidden="false" customHeight="true" outlineLevel="0" collapsed="false">
      <c r="A3200" s="130" t="s">
        <v>119</v>
      </c>
      <c r="B3200" s="131" t="n">
        <v>75800000</v>
      </c>
      <c r="C3200" s="132" t="s">
        <v>211</v>
      </c>
      <c r="D3200" s="133" t="n">
        <v>0</v>
      </c>
      <c r="E3200" s="133" t="n">
        <v>707721.44</v>
      </c>
      <c r="F3200" s="133" t="n">
        <v>-707721.44</v>
      </c>
    </row>
    <row r="3201" customFormat="false" ht="17.25" hidden="false" customHeight="true" outlineLevel="0" collapsed="false">
      <c r="A3201" s="130" t="s">
        <v>119</v>
      </c>
      <c r="B3201" s="131" t="n">
        <v>76500000</v>
      </c>
      <c r="C3201" s="132" t="s">
        <v>505</v>
      </c>
      <c r="D3201" s="133" t="n">
        <v>0</v>
      </c>
      <c r="E3201" s="133" t="n">
        <v>13770857.33</v>
      </c>
      <c r="F3201" s="133" t="n">
        <v>-13770857.33</v>
      </c>
    </row>
    <row r="3202" customFormat="false" ht="17.25" hidden="false" customHeight="true" outlineLevel="0" collapsed="false">
      <c r="A3202" s="130" t="s">
        <v>119</v>
      </c>
      <c r="B3202" s="131" t="n">
        <v>76600000</v>
      </c>
      <c r="C3202" s="132" t="s">
        <v>213</v>
      </c>
      <c r="D3202" s="133" t="n">
        <v>0</v>
      </c>
      <c r="E3202" s="133" t="n">
        <v>102254294.66</v>
      </c>
      <c r="F3202" s="133" t="n">
        <v>-102254294.66</v>
      </c>
    </row>
    <row r="3203" customFormat="false" ht="17.25" hidden="false" customHeight="true" outlineLevel="0" collapsed="false">
      <c r="A3203" s="130" t="s">
        <v>308</v>
      </c>
      <c r="B3203" s="131" t="n">
        <v>10100000</v>
      </c>
      <c r="C3203" s="132" t="s">
        <v>1</v>
      </c>
      <c r="D3203" s="133" t="n">
        <v>0</v>
      </c>
      <c r="E3203" s="133" t="n">
        <v>2000000</v>
      </c>
      <c r="F3203" s="133" t="n">
        <v>-2000000</v>
      </c>
    </row>
    <row r="3204" customFormat="false" ht="17.25" hidden="false" customHeight="true" outlineLevel="0" collapsed="false">
      <c r="A3204" s="130" t="s">
        <v>308</v>
      </c>
      <c r="B3204" s="131" t="n">
        <v>10610000</v>
      </c>
      <c r="C3204" s="132" t="s">
        <v>214</v>
      </c>
      <c r="D3204" s="133" t="n">
        <v>0</v>
      </c>
      <c r="E3204" s="133" t="n">
        <v>200000</v>
      </c>
      <c r="F3204" s="133" t="n">
        <v>-200000</v>
      </c>
    </row>
    <row r="3205" customFormat="false" ht="17.25" hidden="false" customHeight="true" outlineLevel="0" collapsed="false">
      <c r="A3205" s="130" t="s">
        <v>308</v>
      </c>
      <c r="B3205" s="131" t="n">
        <v>11900000</v>
      </c>
      <c r="C3205" s="132" t="s">
        <v>1158</v>
      </c>
      <c r="D3205" s="133" t="n">
        <v>103490474.2</v>
      </c>
      <c r="E3205" s="133" t="n">
        <v>0</v>
      </c>
      <c r="F3205" s="133" t="n">
        <v>103490474.2</v>
      </c>
    </row>
    <row r="3206" customFormat="false" ht="17.25" hidden="false" customHeight="true" outlineLevel="0" collapsed="false">
      <c r="A3206" s="130" t="s">
        <v>308</v>
      </c>
      <c r="B3206" s="131" t="n">
        <v>12000000</v>
      </c>
      <c r="C3206" s="132" t="s">
        <v>2909</v>
      </c>
      <c r="D3206" s="133" t="n">
        <v>0</v>
      </c>
      <c r="E3206" s="133" t="n">
        <v>113096648.40465</v>
      </c>
      <c r="F3206" s="133" t="n">
        <v>-113096648.40465</v>
      </c>
    </row>
    <row r="3207" customFormat="false" ht="17.25" hidden="false" customHeight="true" outlineLevel="0" collapsed="false">
      <c r="A3207" s="130" t="s">
        <v>308</v>
      </c>
      <c r="B3207" s="131" t="n">
        <v>21540000</v>
      </c>
      <c r="C3207" s="132" t="s">
        <v>229</v>
      </c>
      <c r="D3207" s="133" t="n">
        <v>642161687.33</v>
      </c>
      <c r="E3207" s="133" t="n">
        <v>0</v>
      </c>
      <c r="F3207" s="133" t="n">
        <v>642161687.33</v>
      </c>
    </row>
    <row r="3208" customFormat="false" ht="17.25" hidden="false" customHeight="true" outlineLevel="0" collapsed="false">
      <c r="A3208" s="130" t="s">
        <v>308</v>
      </c>
      <c r="B3208" s="131" t="n">
        <v>21830000</v>
      </c>
      <c r="C3208" s="132" t="s">
        <v>11</v>
      </c>
      <c r="D3208" s="133" t="n">
        <v>93458413.75</v>
      </c>
      <c r="E3208" s="133" t="n">
        <v>0</v>
      </c>
      <c r="F3208" s="133" t="n">
        <v>93458413.75</v>
      </c>
    </row>
    <row r="3209" customFormat="false" ht="17.25" hidden="false" customHeight="true" outlineLevel="0" collapsed="false">
      <c r="A3209" s="130" t="s">
        <v>308</v>
      </c>
      <c r="B3209" s="131" t="n">
        <v>28154000</v>
      </c>
      <c r="C3209" s="132" t="s">
        <v>248</v>
      </c>
      <c r="D3209" s="133" t="n">
        <v>0</v>
      </c>
      <c r="E3209" s="133" t="n">
        <v>447378546.633</v>
      </c>
      <c r="F3209" s="133" t="n">
        <v>-447378546.633</v>
      </c>
    </row>
    <row r="3210" customFormat="false" ht="17.25" hidden="false" customHeight="true" outlineLevel="0" collapsed="false">
      <c r="A3210" s="130" t="s">
        <v>308</v>
      </c>
      <c r="B3210" s="131" t="n">
        <v>28183000</v>
      </c>
      <c r="C3210" s="132" t="s">
        <v>18</v>
      </c>
      <c r="D3210" s="133" t="n">
        <v>0</v>
      </c>
      <c r="E3210" s="133" t="n">
        <v>93458413.76</v>
      </c>
      <c r="F3210" s="133" t="n">
        <v>-93458413.76</v>
      </c>
    </row>
    <row r="3211" customFormat="false" ht="17.25" hidden="false" customHeight="true" outlineLevel="0" collapsed="false">
      <c r="A3211" s="130" t="s">
        <v>308</v>
      </c>
      <c r="B3211" s="131" t="n">
        <v>31100000</v>
      </c>
      <c r="C3211" s="132" t="s">
        <v>1164</v>
      </c>
      <c r="D3211" s="133" t="n">
        <v>106086835.371606</v>
      </c>
      <c r="E3211" s="133" t="n">
        <v>0</v>
      </c>
      <c r="F3211" s="133" t="n">
        <v>106086835.371606</v>
      </c>
    </row>
    <row r="3212" customFormat="false" ht="17.25" hidden="false" customHeight="true" outlineLevel="0" collapsed="false">
      <c r="A3212" s="130" t="s">
        <v>308</v>
      </c>
      <c r="B3212" s="131" t="n">
        <v>35500000</v>
      </c>
      <c r="C3212" s="132" t="s">
        <v>591</v>
      </c>
      <c r="D3212" s="133" t="n">
        <v>652663100.230505</v>
      </c>
      <c r="E3212" s="133" t="n">
        <v>0</v>
      </c>
      <c r="F3212" s="133" t="n">
        <v>652663100.230505</v>
      </c>
    </row>
    <row r="3213" customFormat="false" ht="17.25" hidden="false" customHeight="true" outlineLevel="0" collapsed="false">
      <c r="A3213" s="130" t="s">
        <v>308</v>
      </c>
      <c r="B3213" s="131" t="n">
        <v>40110000</v>
      </c>
      <c r="C3213" s="132" t="s">
        <v>21</v>
      </c>
      <c r="D3213" s="133" t="n">
        <v>0</v>
      </c>
      <c r="E3213" s="133" t="n">
        <v>1989.6</v>
      </c>
      <c r="F3213" s="133" t="n">
        <v>-1989.6</v>
      </c>
    </row>
    <row r="3214" customFormat="false" ht="17.25" hidden="false" customHeight="true" outlineLevel="0" collapsed="false">
      <c r="A3214" s="130" t="s">
        <v>308</v>
      </c>
      <c r="B3214" s="131" t="n">
        <v>41100000</v>
      </c>
      <c r="C3214" s="132" t="s">
        <v>28</v>
      </c>
      <c r="D3214" s="133" t="n">
        <v>38958560.56</v>
      </c>
      <c r="E3214" s="133" t="n">
        <v>0</v>
      </c>
      <c r="F3214" s="133" t="n">
        <v>38958560.56</v>
      </c>
    </row>
    <row r="3215" customFormat="false" ht="17.25" hidden="false" customHeight="true" outlineLevel="0" collapsed="false">
      <c r="A3215" s="130" t="s">
        <v>308</v>
      </c>
      <c r="B3215" s="131" t="n">
        <v>42110000</v>
      </c>
      <c r="C3215" s="132" t="s">
        <v>30</v>
      </c>
      <c r="D3215" s="133" t="n">
        <v>0</v>
      </c>
      <c r="E3215" s="133" t="n">
        <v>45588.74</v>
      </c>
      <c r="F3215" s="133" t="n">
        <v>-45588.74</v>
      </c>
    </row>
    <row r="3216" customFormat="false" ht="17.25" hidden="false" customHeight="true" outlineLevel="0" collapsed="false">
      <c r="A3216" s="130" t="s">
        <v>308</v>
      </c>
      <c r="B3216" s="131" t="n">
        <v>42540000</v>
      </c>
      <c r="C3216" s="132" t="s">
        <v>283</v>
      </c>
      <c r="D3216" s="133" t="n">
        <v>34000</v>
      </c>
      <c r="E3216" s="133" t="n">
        <v>0</v>
      </c>
      <c r="F3216" s="133" t="n">
        <v>34000</v>
      </c>
    </row>
    <row r="3217" customFormat="false" ht="17.25" hidden="false" customHeight="true" outlineLevel="0" collapsed="false">
      <c r="A3217" s="130" t="s">
        <v>308</v>
      </c>
      <c r="B3217" s="131" t="n">
        <v>42800000</v>
      </c>
      <c r="C3217" s="132" t="s">
        <v>274</v>
      </c>
      <c r="D3217" s="133" t="n">
        <v>0</v>
      </c>
      <c r="E3217" s="133" t="n">
        <v>725742.32</v>
      </c>
      <c r="F3217" s="133" t="n">
        <v>-725742.32</v>
      </c>
    </row>
    <row r="3218" customFormat="false" ht="17.25" hidden="false" customHeight="true" outlineLevel="0" collapsed="false">
      <c r="A3218" s="130" t="s">
        <v>308</v>
      </c>
      <c r="B3218" s="131" t="n">
        <v>43100000</v>
      </c>
      <c r="C3218" s="132" t="s">
        <v>35</v>
      </c>
      <c r="D3218" s="133" t="n">
        <v>0</v>
      </c>
      <c r="E3218" s="133" t="n">
        <v>144000</v>
      </c>
      <c r="F3218" s="133" t="n">
        <v>-144000</v>
      </c>
    </row>
    <row r="3219" customFormat="false" ht="17.25" hidden="false" customHeight="true" outlineLevel="0" collapsed="false">
      <c r="A3219" s="130" t="s">
        <v>308</v>
      </c>
      <c r="B3219" s="131" t="n">
        <v>43110000</v>
      </c>
      <c r="C3219" s="132" t="s">
        <v>275</v>
      </c>
      <c r="D3219" s="133" t="n">
        <v>0</v>
      </c>
      <c r="E3219" s="133" t="n">
        <v>135900</v>
      </c>
      <c r="F3219" s="133" t="n">
        <v>-135900</v>
      </c>
    </row>
    <row r="3220" customFormat="false" ht="17.25" hidden="false" customHeight="true" outlineLevel="0" collapsed="false">
      <c r="A3220" s="130" t="s">
        <v>308</v>
      </c>
      <c r="B3220" s="131" t="n">
        <v>43860000</v>
      </c>
      <c r="C3220" s="132" t="s">
        <v>276</v>
      </c>
      <c r="D3220" s="133" t="n">
        <v>0</v>
      </c>
      <c r="E3220" s="133" t="n">
        <v>166683.63</v>
      </c>
      <c r="F3220" s="133" t="n">
        <v>-166683.63</v>
      </c>
    </row>
    <row r="3221" customFormat="false" ht="17.25" hidden="false" customHeight="true" outlineLevel="0" collapsed="false">
      <c r="A3221" s="130" t="s">
        <v>308</v>
      </c>
      <c r="B3221" s="131" t="n">
        <v>44100000</v>
      </c>
      <c r="C3221" s="132" t="s">
        <v>40</v>
      </c>
      <c r="D3221" s="133" t="n">
        <v>0</v>
      </c>
      <c r="E3221" s="133" t="n">
        <v>4000</v>
      </c>
      <c r="F3221" s="133" t="n">
        <v>-4000</v>
      </c>
    </row>
    <row r="3222" customFormat="false" ht="17.25" hidden="false" customHeight="true" outlineLevel="0" collapsed="false">
      <c r="A3222" s="130" t="s">
        <v>308</v>
      </c>
      <c r="B3222" s="131" t="n">
        <v>44300000</v>
      </c>
      <c r="C3222" s="132" t="s">
        <v>279</v>
      </c>
      <c r="D3222" s="133" t="n">
        <v>1867753.98</v>
      </c>
      <c r="E3222" s="133" t="n">
        <v>0</v>
      </c>
      <c r="F3222" s="133" t="n">
        <v>1867753.98</v>
      </c>
    </row>
    <row r="3223" customFormat="false" ht="17.25" hidden="false" customHeight="true" outlineLevel="0" collapsed="false">
      <c r="A3223" s="130" t="s">
        <v>308</v>
      </c>
      <c r="B3223" s="131" t="n">
        <v>44400000</v>
      </c>
      <c r="C3223" s="132" t="s">
        <v>281</v>
      </c>
      <c r="D3223" s="133" t="n">
        <v>0</v>
      </c>
      <c r="E3223" s="133" t="n">
        <v>489814.5645</v>
      </c>
      <c r="F3223" s="133" t="n">
        <v>-489814.5645</v>
      </c>
    </row>
    <row r="3224" customFormat="false" ht="17.25" hidden="false" customHeight="true" outlineLevel="0" collapsed="false">
      <c r="A3224" s="130" t="s">
        <v>308</v>
      </c>
      <c r="B3224" s="131" t="n">
        <v>44410000</v>
      </c>
      <c r="C3224" s="132" t="s">
        <v>282</v>
      </c>
      <c r="D3224" s="133" t="n">
        <v>7538417.94</v>
      </c>
      <c r="E3224" s="133" t="n">
        <v>0</v>
      </c>
      <c r="F3224" s="133" t="n">
        <v>7538417.94</v>
      </c>
    </row>
    <row r="3225" customFormat="false" ht="17.25" hidden="false" customHeight="true" outlineLevel="0" collapsed="false">
      <c r="A3225" s="130" t="s">
        <v>308</v>
      </c>
      <c r="B3225" s="131" t="n">
        <v>44550000</v>
      </c>
      <c r="C3225" s="132" t="s">
        <v>46</v>
      </c>
      <c r="D3225" s="133" t="n">
        <v>74556832.94</v>
      </c>
      <c r="E3225" s="133" t="n">
        <v>0</v>
      </c>
      <c r="F3225" s="133" t="n">
        <v>74556832.94</v>
      </c>
    </row>
    <row r="3226" customFormat="false" ht="17.25" hidden="false" customHeight="true" outlineLevel="0" collapsed="false">
      <c r="A3226" s="130" t="s">
        <v>308</v>
      </c>
      <c r="B3226" s="131" t="n">
        <v>44561000</v>
      </c>
      <c r="C3226" s="132" t="s">
        <v>2457</v>
      </c>
      <c r="D3226" s="133" t="n">
        <v>24357.71</v>
      </c>
      <c r="E3226" s="133" t="n">
        <v>0</v>
      </c>
      <c r="F3226" s="133" t="n">
        <v>24357.71</v>
      </c>
    </row>
    <row r="3227" customFormat="false" ht="17.25" hidden="false" customHeight="true" outlineLevel="0" collapsed="false">
      <c r="A3227" s="130" t="s">
        <v>308</v>
      </c>
      <c r="B3227" s="136" t="n">
        <v>45500001</v>
      </c>
      <c r="C3227" s="132" t="s">
        <v>53</v>
      </c>
      <c r="D3227" s="133" t="n">
        <v>0</v>
      </c>
      <c r="E3227" s="133" t="n">
        <v>95669500</v>
      </c>
      <c r="F3227" s="133" t="n">
        <v>-95669500</v>
      </c>
    </row>
    <row r="3228" customFormat="false" ht="17.25" hidden="false" customHeight="true" outlineLevel="0" collapsed="false">
      <c r="A3228" s="130" t="s">
        <v>308</v>
      </c>
      <c r="B3228" s="131" t="n">
        <v>46711000</v>
      </c>
      <c r="C3228" s="132" t="s">
        <v>105</v>
      </c>
      <c r="D3228" s="133" t="n">
        <v>0</v>
      </c>
      <c r="E3228" s="133" t="n">
        <v>320000000</v>
      </c>
      <c r="F3228" s="133" t="n">
        <v>-320000000</v>
      </c>
    </row>
    <row r="3229" customFormat="false" ht="17.25" hidden="false" customHeight="true" outlineLevel="0" collapsed="false">
      <c r="A3229" s="130" t="s">
        <v>308</v>
      </c>
      <c r="B3229" s="131" t="n">
        <v>46715000</v>
      </c>
      <c r="C3229" s="132" t="s">
        <v>129</v>
      </c>
      <c r="D3229" s="133" t="n">
        <v>0</v>
      </c>
      <c r="E3229" s="133" t="n">
        <v>889516000</v>
      </c>
      <c r="F3229" s="133" t="n">
        <v>-889516000</v>
      </c>
    </row>
    <row r="3230" customFormat="false" ht="17.25" hidden="false" customHeight="true" outlineLevel="0" collapsed="false">
      <c r="A3230" s="130" t="s">
        <v>308</v>
      </c>
      <c r="B3230" s="131" t="n">
        <v>46724000</v>
      </c>
      <c r="C3230" s="132" t="s">
        <v>100</v>
      </c>
      <c r="D3230" s="133" t="n">
        <v>0</v>
      </c>
      <c r="E3230" s="133" t="n">
        <v>4080</v>
      </c>
      <c r="F3230" s="133" t="n">
        <v>-4080</v>
      </c>
    </row>
    <row r="3231" customFormat="false" ht="17.25" hidden="false" customHeight="true" outlineLevel="0" collapsed="false">
      <c r="A3231" s="130" t="s">
        <v>308</v>
      </c>
      <c r="B3231" s="131" t="n">
        <v>51110000</v>
      </c>
      <c r="C3231" s="132" t="s">
        <v>314</v>
      </c>
      <c r="D3231" s="133" t="n">
        <v>0</v>
      </c>
      <c r="E3231" s="133" t="n">
        <v>6369775.4</v>
      </c>
      <c r="F3231" s="133" t="n">
        <v>-6369775.4</v>
      </c>
    </row>
    <row r="3232" customFormat="false" ht="17.25" hidden="false" customHeight="true" outlineLevel="0" collapsed="false">
      <c r="A3232" s="130" t="s">
        <v>308</v>
      </c>
      <c r="B3232" s="131" t="n">
        <v>51221000</v>
      </c>
      <c r="C3232" s="132" t="s">
        <v>323</v>
      </c>
      <c r="D3232" s="133" t="n">
        <v>7442302.89</v>
      </c>
      <c r="E3232" s="133" t="n">
        <v>0</v>
      </c>
      <c r="F3232" s="133" t="n">
        <v>7442302.89</v>
      </c>
    </row>
    <row r="3233" customFormat="false" ht="17.25" hidden="false" customHeight="true" outlineLevel="0" collapsed="false">
      <c r="A3233" s="130" t="s">
        <v>308</v>
      </c>
      <c r="B3233" s="131" t="n">
        <v>51222000</v>
      </c>
      <c r="C3233" s="132" t="s">
        <v>3027</v>
      </c>
      <c r="D3233" s="133" t="n">
        <v>2621351.09</v>
      </c>
      <c r="E3233" s="133" t="n">
        <v>0</v>
      </c>
      <c r="F3233" s="133" t="n">
        <v>2621351.09</v>
      </c>
    </row>
    <row r="3234" customFormat="false" ht="17.25" hidden="false" customHeight="true" outlineLevel="0" collapsed="false">
      <c r="A3234" s="130" t="s">
        <v>308</v>
      </c>
      <c r="B3234" s="131" t="n">
        <v>51223000</v>
      </c>
      <c r="C3234" s="132" t="s">
        <v>2176</v>
      </c>
      <c r="D3234" s="133" t="n">
        <v>68047853.8</v>
      </c>
      <c r="E3234" s="133" t="n">
        <v>0</v>
      </c>
      <c r="F3234" s="133" t="n">
        <v>68047853.8</v>
      </c>
    </row>
    <row r="3235" customFormat="false" ht="17.25" hidden="false" customHeight="true" outlineLevel="0" collapsed="false">
      <c r="A3235" s="130" t="s">
        <v>308</v>
      </c>
      <c r="B3235" s="131" t="n">
        <v>51231000</v>
      </c>
      <c r="C3235" s="132" t="s">
        <v>325</v>
      </c>
      <c r="D3235" s="133" t="n">
        <v>0</v>
      </c>
      <c r="E3235" s="133" t="n">
        <v>48899.5</v>
      </c>
      <c r="F3235" s="133" t="n">
        <v>-48899.5</v>
      </c>
    </row>
    <row r="3236" customFormat="false" ht="17.25" hidden="false" customHeight="true" outlineLevel="0" collapsed="false">
      <c r="A3236" s="130" t="s">
        <v>308</v>
      </c>
      <c r="B3236" s="131" t="n">
        <v>53100000</v>
      </c>
      <c r="C3236" s="132" t="s">
        <v>2741</v>
      </c>
      <c r="D3236" s="133" t="n">
        <v>1409337.22</v>
      </c>
      <c r="E3236" s="133" t="n">
        <v>0</v>
      </c>
      <c r="F3236" s="133" t="n">
        <v>1409337.22</v>
      </c>
    </row>
    <row r="3237" customFormat="false" ht="17.25" hidden="false" customHeight="true" outlineLevel="0" collapsed="false">
      <c r="A3237" s="130" t="s">
        <v>308</v>
      </c>
      <c r="B3237" s="131" t="n">
        <v>60310000</v>
      </c>
      <c r="C3237" s="132" t="s">
        <v>351</v>
      </c>
      <c r="D3237" s="133" t="n">
        <v>0</v>
      </c>
      <c r="E3237" s="133" t="n">
        <v>23026397.211606</v>
      </c>
      <c r="F3237" s="133" t="n">
        <v>-23026397.211606</v>
      </c>
    </row>
    <row r="3238" customFormat="false" ht="17.25" hidden="false" customHeight="true" outlineLevel="0" collapsed="false">
      <c r="A3238" s="130" t="s">
        <v>308</v>
      </c>
      <c r="B3238" s="131" t="n">
        <v>61600000</v>
      </c>
      <c r="C3238" s="132" t="s">
        <v>395</v>
      </c>
      <c r="D3238" s="133" t="n">
        <v>450897</v>
      </c>
      <c r="E3238" s="133" t="n">
        <v>0</v>
      </c>
      <c r="F3238" s="133" t="n">
        <v>450897</v>
      </c>
    </row>
    <row r="3239" customFormat="false" ht="17.25" hidden="false" customHeight="true" outlineLevel="0" collapsed="false">
      <c r="A3239" s="130" t="s">
        <v>308</v>
      </c>
      <c r="B3239" s="131" t="n">
        <v>61802000</v>
      </c>
      <c r="C3239" s="132" t="s">
        <v>472</v>
      </c>
      <c r="D3239" s="133" t="n">
        <v>4000</v>
      </c>
      <c r="E3239" s="133" t="n">
        <v>0</v>
      </c>
      <c r="F3239" s="133" t="n">
        <v>4000</v>
      </c>
    </row>
    <row r="3240" customFormat="false" ht="17.25" hidden="false" customHeight="true" outlineLevel="0" collapsed="false">
      <c r="A3240" s="130" t="s">
        <v>308</v>
      </c>
      <c r="B3240" s="131" t="n">
        <v>62501000</v>
      </c>
      <c r="C3240" s="132" t="s">
        <v>169</v>
      </c>
      <c r="D3240" s="133" t="n">
        <v>498000</v>
      </c>
      <c r="E3240" s="133" t="n">
        <v>0</v>
      </c>
      <c r="F3240" s="133" t="n">
        <v>498000</v>
      </c>
    </row>
    <row r="3241" customFormat="false" ht="17.25" hidden="false" customHeight="true" outlineLevel="0" collapsed="false">
      <c r="A3241" s="130" t="s">
        <v>308</v>
      </c>
      <c r="B3241" s="131" t="n">
        <v>62701000</v>
      </c>
      <c r="C3241" s="132" t="s">
        <v>181</v>
      </c>
      <c r="D3241" s="133" t="n">
        <v>1351509.43</v>
      </c>
      <c r="E3241" s="133" t="n">
        <v>0</v>
      </c>
      <c r="F3241" s="133" t="n">
        <v>1351509.43</v>
      </c>
    </row>
    <row r="3242" customFormat="false" ht="17.25" hidden="false" customHeight="true" outlineLevel="0" collapsed="false">
      <c r="A3242" s="130" t="s">
        <v>308</v>
      </c>
      <c r="B3242" s="131" t="n">
        <v>63504000</v>
      </c>
      <c r="C3242" s="132" t="s">
        <v>450</v>
      </c>
      <c r="D3242" s="133" t="n">
        <v>5000</v>
      </c>
      <c r="E3242" s="133" t="n">
        <v>0</v>
      </c>
      <c r="F3242" s="133" t="n">
        <v>5000</v>
      </c>
    </row>
    <row r="3243" customFormat="false" ht="17.25" hidden="false" customHeight="true" outlineLevel="0" collapsed="false">
      <c r="A3243" s="130" t="s">
        <v>308</v>
      </c>
      <c r="B3243" s="131" t="n">
        <v>64101000</v>
      </c>
      <c r="C3243" s="132" t="s">
        <v>190</v>
      </c>
      <c r="D3243" s="133" t="n">
        <v>900950.37</v>
      </c>
      <c r="E3243" s="133" t="n">
        <v>0</v>
      </c>
      <c r="F3243" s="133" t="n">
        <v>900950.37</v>
      </c>
    </row>
    <row r="3244" customFormat="false" ht="17.25" hidden="false" customHeight="true" outlineLevel="0" collapsed="false">
      <c r="A3244" s="130" t="s">
        <v>308</v>
      </c>
      <c r="B3244" s="131" t="n">
        <v>64501000</v>
      </c>
      <c r="C3244" s="132" t="s">
        <v>461</v>
      </c>
      <c r="D3244" s="133" t="n">
        <v>158098.62</v>
      </c>
      <c r="E3244" s="133" t="n">
        <v>0</v>
      </c>
      <c r="F3244" s="133" t="n">
        <v>158098.62</v>
      </c>
    </row>
    <row r="3245" customFormat="false" ht="17.25" hidden="false" customHeight="true" outlineLevel="0" collapsed="false">
      <c r="A3245" s="130" t="s">
        <v>308</v>
      </c>
      <c r="B3245" s="131" t="n">
        <v>65800000</v>
      </c>
      <c r="C3245" s="132" t="s">
        <v>475</v>
      </c>
      <c r="D3245" s="133" t="n">
        <v>62.78</v>
      </c>
      <c r="E3245" s="133" t="n">
        <v>0</v>
      </c>
      <c r="F3245" s="133" t="n">
        <v>62.78</v>
      </c>
    </row>
    <row r="3246" customFormat="false" ht="17.25" hidden="false" customHeight="true" outlineLevel="0" collapsed="false">
      <c r="A3246" s="130" t="s">
        <v>308</v>
      </c>
      <c r="B3246" s="131" t="n">
        <v>66100000</v>
      </c>
      <c r="C3246" s="132" t="s">
        <v>478</v>
      </c>
      <c r="D3246" s="133" t="n">
        <v>320171.79</v>
      </c>
      <c r="E3246" s="133" t="n">
        <v>0</v>
      </c>
      <c r="F3246" s="133" t="n">
        <v>320171.79</v>
      </c>
    </row>
    <row r="3247" customFormat="false" ht="17.25" hidden="false" customHeight="true" outlineLevel="0" collapsed="false">
      <c r="A3247" s="130" t="s">
        <v>308</v>
      </c>
      <c r="B3247" s="131" t="n">
        <v>66104000</v>
      </c>
      <c r="C3247" s="132" t="s">
        <v>544</v>
      </c>
      <c r="D3247" s="133" t="n">
        <v>367018.49</v>
      </c>
      <c r="E3247" s="133" t="n">
        <v>0</v>
      </c>
      <c r="F3247" s="133" t="n">
        <v>367018.49</v>
      </c>
    </row>
    <row r="3248" customFormat="false" ht="17.25" hidden="false" customHeight="true" outlineLevel="0" collapsed="false">
      <c r="A3248" s="130" t="s">
        <v>308</v>
      </c>
      <c r="B3248" s="131" t="n">
        <v>66600000</v>
      </c>
      <c r="C3248" s="132" t="s">
        <v>206</v>
      </c>
      <c r="D3248" s="133" t="n">
        <v>5350.59</v>
      </c>
      <c r="E3248" s="133" t="n">
        <v>0</v>
      </c>
      <c r="F3248" s="133" t="n">
        <v>5350.59</v>
      </c>
    </row>
    <row r="3249" customFormat="false" ht="17.25" hidden="false" customHeight="true" outlineLevel="0" collapsed="false">
      <c r="A3249" s="130" t="s">
        <v>308</v>
      </c>
      <c r="B3249" s="131" t="n">
        <v>68112000</v>
      </c>
      <c r="C3249" s="132" t="s">
        <v>489</v>
      </c>
      <c r="D3249" s="133" t="n">
        <v>64216168.733</v>
      </c>
      <c r="E3249" s="133" t="n">
        <v>0</v>
      </c>
      <c r="F3249" s="133" t="n">
        <v>64216168.733</v>
      </c>
    </row>
    <row r="3250" customFormat="false" ht="17.25" hidden="false" customHeight="true" outlineLevel="0" collapsed="false">
      <c r="A3250" s="130" t="s">
        <v>308</v>
      </c>
      <c r="B3250" s="131" t="n">
        <v>69800000</v>
      </c>
      <c r="C3250" s="132" t="s">
        <v>491</v>
      </c>
      <c r="D3250" s="133" t="n">
        <v>442915.0645</v>
      </c>
      <c r="E3250" s="133" t="n">
        <v>0</v>
      </c>
      <c r="F3250" s="133" t="n">
        <v>442915.0645</v>
      </c>
    </row>
    <row r="3251" customFormat="false" ht="17.25" hidden="false" customHeight="true" outlineLevel="0" collapsed="false">
      <c r="A3251" s="130" t="s">
        <v>308</v>
      </c>
      <c r="B3251" s="131" t="n">
        <v>70110000</v>
      </c>
      <c r="C3251" s="132" t="s">
        <v>1312</v>
      </c>
      <c r="D3251" s="133" t="n">
        <v>0</v>
      </c>
      <c r="E3251" s="133" t="n">
        <v>21791182.9</v>
      </c>
      <c r="F3251" s="133" t="n">
        <v>-21791182.9</v>
      </c>
    </row>
    <row r="3252" customFormat="false" ht="17.25" hidden="false" customHeight="true" outlineLevel="0" collapsed="false">
      <c r="A3252" s="130" t="s">
        <v>308</v>
      </c>
      <c r="B3252" s="131" t="n">
        <v>70700000</v>
      </c>
      <c r="C3252" s="132" t="s">
        <v>1756</v>
      </c>
      <c r="D3252" s="133" t="n">
        <v>0</v>
      </c>
      <c r="E3252" s="133" t="n">
        <v>2791830</v>
      </c>
      <c r="F3252" s="133" t="n">
        <v>-2791830</v>
      </c>
    </row>
    <row r="3253" customFormat="false" ht="17.25" hidden="false" customHeight="true" outlineLevel="0" collapsed="false">
      <c r="A3253" s="130" t="s">
        <v>308</v>
      </c>
      <c r="B3253" s="131" t="n">
        <v>71400000</v>
      </c>
      <c r="C3253" s="132" t="s">
        <v>762</v>
      </c>
      <c r="D3253" s="133" t="n">
        <v>187023570.779495</v>
      </c>
      <c r="E3253" s="133" t="n">
        <v>0</v>
      </c>
      <c r="F3253" s="133" t="n">
        <v>187023570.779495</v>
      </c>
    </row>
    <row r="3254" customFormat="false" ht="17.25" hidden="false" customHeight="true" outlineLevel="0" collapsed="false">
      <c r="A3254" s="130" t="s">
        <v>308</v>
      </c>
      <c r="B3254" s="131" t="n">
        <v>76600000</v>
      </c>
      <c r="C3254" s="132" t="s">
        <v>213</v>
      </c>
      <c r="D3254" s="133" t="n">
        <v>0</v>
      </c>
      <c r="E3254" s="133" t="n">
        <v>39040000</v>
      </c>
      <c r="F3254" s="133" t="n">
        <v>-39040000</v>
      </c>
    </row>
    <row r="3255" customFormat="false" ht="17.25" hidden="false" customHeight="true" outlineLevel="0" collapsed="false">
      <c r="A3255" s="130" t="s">
        <v>657</v>
      </c>
      <c r="B3255" s="131" t="n">
        <v>10100000</v>
      </c>
      <c r="C3255" s="132" t="s">
        <v>1</v>
      </c>
      <c r="D3255" s="133" t="n">
        <v>0</v>
      </c>
      <c r="E3255" s="133" t="n">
        <v>2000000</v>
      </c>
      <c r="F3255" s="133" t="n">
        <v>-2000000</v>
      </c>
    </row>
    <row r="3256" customFormat="false" ht="17.25" hidden="false" customHeight="true" outlineLevel="0" collapsed="false">
      <c r="A3256" s="130" t="s">
        <v>657</v>
      </c>
      <c r="B3256" s="131" t="n">
        <v>10610000</v>
      </c>
      <c r="C3256" s="132" t="s">
        <v>214</v>
      </c>
      <c r="D3256" s="133" t="n">
        <v>0</v>
      </c>
      <c r="E3256" s="133" t="n">
        <v>200000</v>
      </c>
      <c r="F3256" s="133" t="n">
        <v>-200000</v>
      </c>
    </row>
    <row r="3257" customFormat="false" ht="17.25" hidden="false" customHeight="true" outlineLevel="0" collapsed="false">
      <c r="A3257" s="130" t="s">
        <v>657</v>
      </c>
      <c r="B3257" s="131" t="n">
        <v>11000000</v>
      </c>
      <c r="C3257" s="132" t="s">
        <v>215</v>
      </c>
      <c r="D3257" s="133" t="n">
        <v>0</v>
      </c>
      <c r="E3257" s="133" t="n">
        <v>2290493568.94</v>
      </c>
      <c r="F3257" s="133" t="n">
        <v>-2290493568.94</v>
      </c>
    </row>
    <row r="3258" customFormat="false" ht="17.25" hidden="false" customHeight="true" outlineLevel="0" collapsed="false">
      <c r="A3258" s="130" t="s">
        <v>657</v>
      </c>
      <c r="B3258" s="131" t="n">
        <v>11900000</v>
      </c>
      <c r="C3258" s="132" t="s">
        <v>1158</v>
      </c>
      <c r="D3258" s="133" t="n">
        <v>289364417.25</v>
      </c>
      <c r="E3258" s="133" t="n">
        <v>0</v>
      </c>
      <c r="F3258" s="133" t="n">
        <v>289364417.25</v>
      </c>
    </row>
    <row r="3259" customFormat="false" ht="17.25" hidden="false" customHeight="true" outlineLevel="0" collapsed="false">
      <c r="A3259" s="130" t="s">
        <v>657</v>
      </c>
      <c r="B3259" s="131" t="n">
        <v>16160000</v>
      </c>
      <c r="C3259" s="132" t="s">
        <v>3024</v>
      </c>
      <c r="D3259" s="133" t="n">
        <v>0</v>
      </c>
      <c r="E3259" s="133" t="n">
        <v>55939355</v>
      </c>
      <c r="F3259" s="133" t="n">
        <v>-55939355</v>
      </c>
    </row>
    <row r="3260" customFormat="false" ht="17.25" hidden="false" customHeight="true" outlineLevel="0" collapsed="false">
      <c r="A3260" s="130" t="s">
        <v>657</v>
      </c>
      <c r="B3260" s="131" t="n">
        <v>21300000</v>
      </c>
      <c r="C3260" s="132" t="s">
        <v>226</v>
      </c>
      <c r="D3260" s="133" t="n">
        <v>19343062</v>
      </c>
      <c r="E3260" s="133" t="n">
        <v>0</v>
      </c>
      <c r="F3260" s="133" t="n">
        <v>19343062</v>
      </c>
    </row>
    <row r="3261" customFormat="false" ht="17.25" hidden="false" customHeight="true" outlineLevel="0" collapsed="false">
      <c r="A3261" s="130" t="s">
        <v>657</v>
      </c>
      <c r="B3261" s="131" t="n">
        <v>21540000</v>
      </c>
      <c r="C3261" s="132" t="s">
        <v>229</v>
      </c>
      <c r="D3261" s="133" t="n">
        <v>4701109965.98</v>
      </c>
      <c r="E3261" s="133" t="n">
        <v>0</v>
      </c>
      <c r="F3261" s="133" t="n">
        <v>4701109965.98</v>
      </c>
    </row>
    <row r="3262" customFormat="false" ht="17.25" hidden="false" customHeight="true" outlineLevel="0" collapsed="false">
      <c r="A3262" s="130" t="s">
        <v>657</v>
      </c>
      <c r="B3262" s="131" t="n">
        <v>21820000</v>
      </c>
      <c r="C3262" s="132" t="s">
        <v>10</v>
      </c>
      <c r="D3262" s="133" t="n">
        <v>98764934.87</v>
      </c>
      <c r="E3262" s="133" t="n">
        <v>0</v>
      </c>
      <c r="F3262" s="133" t="n">
        <v>98764934.87</v>
      </c>
    </row>
    <row r="3263" customFormat="false" ht="17.25" hidden="false" customHeight="true" outlineLevel="0" collapsed="false">
      <c r="A3263" s="130" t="s">
        <v>657</v>
      </c>
      <c r="B3263" s="131" t="n">
        <v>21840000</v>
      </c>
      <c r="C3263" s="132" t="s">
        <v>12</v>
      </c>
      <c r="D3263" s="133" t="n">
        <v>36474037.41</v>
      </c>
      <c r="E3263" s="133" t="n">
        <v>0</v>
      </c>
      <c r="F3263" s="133" t="n">
        <v>36474037.41</v>
      </c>
    </row>
    <row r="3264" customFormat="false" ht="17.25" hidden="false" customHeight="true" outlineLevel="0" collapsed="false">
      <c r="A3264" s="130" t="s">
        <v>657</v>
      </c>
      <c r="B3264" s="131" t="n">
        <v>23200000</v>
      </c>
      <c r="C3264" s="132" t="s">
        <v>236</v>
      </c>
      <c r="D3264" s="133" t="n">
        <v>181649644.37</v>
      </c>
      <c r="E3264" s="133" t="n">
        <v>0</v>
      </c>
      <c r="F3264" s="133" t="n">
        <v>181649644.37</v>
      </c>
    </row>
    <row r="3265" customFormat="false" ht="17.25" hidden="false" customHeight="true" outlineLevel="0" collapsed="false">
      <c r="A3265" s="130" t="s">
        <v>657</v>
      </c>
      <c r="B3265" s="131" t="n">
        <v>27500000</v>
      </c>
      <c r="C3265" s="132" t="s">
        <v>14</v>
      </c>
      <c r="D3265" s="133" t="n">
        <v>3360000</v>
      </c>
      <c r="E3265" s="133" t="n">
        <v>0</v>
      </c>
      <c r="F3265" s="133" t="n">
        <v>3360000</v>
      </c>
    </row>
    <row r="3266" customFormat="false" ht="17.25" hidden="false" customHeight="true" outlineLevel="0" collapsed="false">
      <c r="A3266" s="130" t="s">
        <v>657</v>
      </c>
      <c r="B3266" s="131" t="n">
        <v>28130000</v>
      </c>
      <c r="C3266" s="132" t="s">
        <v>242</v>
      </c>
      <c r="D3266" s="133" t="n">
        <v>0</v>
      </c>
      <c r="E3266" s="133" t="n">
        <v>2877280.475</v>
      </c>
      <c r="F3266" s="133" t="n">
        <v>-2877280.475</v>
      </c>
    </row>
    <row r="3267" customFormat="false" ht="17.25" hidden="false" customHeight="true" outlineLevel="0" collapsed="false">
      <c r="A3267" s="130" t="s">
        <v>657</v>
      </c>
      <c r="B3267" s="131" t="n">
        <v>28154000</v>
      </c>
      <c r="C3267" s="132" t="s">
        <v>248</v>
      </c>
      <c r="D3267" s="133" t="n">
        <v>0</v>
      </c>
      <c r="E3267" s="133" t="n">
        <v>1242300874.812</v>
      </c>
      <c r="F3267" s="133" t="n">
        <v>-1242300874.812</v>
      </c>
    </row>
    <row r="3268" customFormat="false" ht="17.25" hidden="false" customHeight="true" outlineLevel="0" collapsed="false">
      <c r="A3268" s="130" t="s">
        <v>657</v>
      </c>
      <c r="B3268" s="131" t="n">
        <v>28182000</v>
      </c>
      <c r="C3268" s="132" t="s">
        <v>17</v>
      </c>
      <c r="D3268" s="133" t="n">
        <v>0</v>
      </c>
      <c r="E3268" s="133" t="n">
        <v>8231920.442</v>
      </c>
      <c r="F3268" s="133" t="n">
        <v>-8231920.442</v>
      </c>
    </row>
    <row r="3269" customFormat="false" ht="17.25" hidden="false" customHeight="true" outlineLevel="0" collapsed="false">
      <c r="A3269" s="130" t="s">
        <v>657</v>
      </c>
      <c r="B3269" s="131" t="n">
        <v>28184000</v>
      </c>
      <c r="C3269" s="132" t="s">
        <v>19</v>
      </c>
      <c r="D3269" s="133" t="n">
        <v>0</v>
      </c>
      <c r="E3269" s="133" t="n">
        <v>11040364.878</v>
      </c>
      <c r="F3269" s="133" t="n">
        <v>-11040364.878</v>
      </c>
    </row>
    <row r="3270" customFormat="false" ht="17.25" hidden="false" customHeight="true" outlineLevel="0" collapsed="false">
      <c r="A3270" s="130" t="s">
        <v>657</v>
      </c>
      <c r="B3270" s="131" t="n">
        <v>31100000</v>
      </c>
      <c r="C3270" s="132" t="s">
        <v>1164</v>
      </c>
      <c r="D3270" s="133" t="n">
        <v>1016109884.233</v>
      </c>
      <c r="E3270" s="133" t="n">
        <v>0</v>
      </c>
      <c r="F3270" s="133" t="n">
        <v>1016109884.233</v>
      </c>
    </row>
    <row r="3271" customFormat="false" ht="17.25" hidden="false" customHeight="true" outlineLevel="0" collapsed="false">
      <c r="A3271" s="130" t="s">
        <v>657</v>
      </c>
      <c r="B3271" s="131" t="n">
        <v>35500000</v>
      </c>
      <c r="C3271" s="132" t="s">
        <v>591</v>
      </c>
      <c r="D3271" s="133" t="n">
        <v>200509587.547</v>
      </c>
      <c r="E3271" s="133" t="n">
        <v>0</v>
      </c>
      <c r="F3271" s="133" t="n">
        <v>200509587.547</v>
      </c>
    </row>
    <row r="3272" customFormat="false" ht="17.25" hidden="false" customHeight="true" outlineLevel="0" collapsed="false">
      <c r="A3272" s="130" t="s">
        <v>657</v>
      </c>
      <c r="B3272" s="131" t="n">
        <v>40110000</v>
      </c>
      <c r="C3272" s="132" t="s">
        <v>21</v>
      </c>
      <c r="D3272" s="133" t="n">
        <v>0</v>
      </c>
      <c r="E3272" s="133" t="n">
        <v>148389953.76</v>
      </c>
      <c r="F3272" s="133" t="n">
        <v>-148389953.76</v>
      </c>
    </row>
    <row r="3273" customFormat="false" ht="17.25" hidden="false" customHeight="true" outlineLevel="0" collapsed="false">
      <c r="A3273" s="130" t="s">
        <v>657</v>
      </c>
      <c r="B3273" s="131" t="n">
        <v>40120000</v>
      </c>
      <c r="C3273" s="132" t="s">
        <v>23</v>
      </c>
      <c r="D3273" s="133" t="n">
        <v>0</v>
      </c>
      <c r="E3273" s="133" t="n">
        <v>1041166365.178</v>
      </c>
      <c r="F3273" s="133" t="n">
        <v>-1041166365.178</v>
      </c>
    </row>
    <row r="3274" customFormat="false" ht="17.25" hidden="false" customHeight="true" outlineLevel="0" collapsed="false">
      <c r="A3274" s="130" t="s">
        <v>657</v>
      </c>
      <c r="B3274" s="131" t="n">
        <v>40400000</v>
      </c>
      <c r="C3274" s="132" t="s">
        <v>257</v>
      </c>
      <c r="D3274" s="133" t="n">
        <v>0</v>
      </c>
      <c r="E3274" s="133" t="n">
        <v>940794.06</v>
      </c>
      <c r="F3274" s="133" t="n">
        <v>-940794.06</v>
      </c>
    </row>
    <row r="3275" customFormat="false" ht="17.25" hidden="false" customHeight="true" outlineLevel="0" collapsed="false">
      <c r="A3275" s="130" t="s">
        <v>657</v>
      </c>
      <c r="B3275" s="131" t="n">
        <v>40810000</v>
      </c>
      <c r="C3275" s="132" t="s">
        <v>26</v>
      </c>
      <c r="D3275" s="133" t="n">
        <v>0</v>
      </c>
      <c r="E3275" s="133" t="n">
        <v>393651666.569</v>
      </c>
      <c r="F3275" s="133" t="n">
        <v>-393651666.569</v>
      </c>
    </row>
    <row r="3276" customFormat="false" ht="17.25" hidden="false" customHeight="true" outlineLevel="0" collapsed="false">
      <c r="A3276" s="130" t="s">
        <v>657</v>
      </c>
      <c r="B3276" s="131" t="n">
        <v>40910000</v>
      </c>
      <c r="C3276" s="132" t="s">
        <v>2945</v>
      </c>
      <c r="D3276" s="133" t="n">
        <v>85141825.526</v>
      </c>
      <c r="E3276" s="133" t="n">
        <v>0</v>
      </c>
      <c r="F3276" s="133" t="n">
        <v>85141825.526</v>
      </c>
    </row>
    <row r="3277" customFormat="false" ht="17.25" hidden="false" customHeight="true" outlineLevel="0" collapsed="false">
      <c r="A3277" s="130" t="s">
        <v>657</v>
      </c>
      <c r="B3277" s="131" t="n">
        <v>41100000</v>
      </c>
      <c r="C3277" s="132" t="s">
        <v>28</v>
      </c>
      <c r="D3277" s="133" t="n">
        <v>2133747573.8</v>
      </c>
      <c r="E3277" s="133" t="n">
        <v>0</v>
      </c>
      <c r="F3277" s="133" t="n">
        <v>2133747573.8</v>
      </c>
    </row>
    <row r="3278" customFormat="false" ht="17.25" hidden="false" customHeight="true" outlineLevel="0" collapsed="false">
      <c r="A3278" s="130" t="s">
        <v>657</v>
      </c>
      <c r="B3278" s="131" t="n">
        <v>41910000</v>
      </c>
      <c r="C3278" s="132" t="s">
        <v>267</v>
      </c>
      <c r="D3278" s="133" t="n">
        <v>0</v>
      </c>
      <c r="E3278" s="133" t="n">
        <v>1942005763.69</v>
      </c>
      <c r="F3278" s="133" t="n">
        <v>-1942005763.69</v>
      </c>
    </row>
    <row r="3279" customFormat="false" ht="17.25" hidden="false" customHeight="true" outlineLevel="0" collapsed="false">
      <c r="A3279" s="130" t="s">
        <v>657</v>
      </c>
      <c r="B3279" s="131" t="n">
        <v>42110000</v>
      </c>
      <c r="C3279" s="132" t="s">
        <v>30</v>
      </c>
      <c r="D3279" s="133" t="n">
        <v>0</v>
      </c>
      <c r="E3279" s="133" t="n">
        <v>12415837.4</v>
      </c>
      <c r="F3279" s="133" t="n">
        <v>-12415837.4</v>
      </c>
    </row>
    <row r="3280" customFormat="false" ht="17.25" hidden="false" customHeight="true" outlineLevel="0" collapsed="false">
      <c r="A3280" s="130" t="s">
        <v>657</v>
      </c>
      <c r="B3280" s="131" t="n">
        <v>42510000</v>
      </c>
      <c r="C3280" s="132" t="s">
        <v>31</v>
      </c>
      <c r="D3280" s="133" t="n">
        <v>35000</v>
      </c>
      <c r="E3280" s="133" t="n">
        <v>0</v>
      </c>
      <c r="F3280" s="133" t="n">
        <v>35000</v>
      </c>
    </row>
    <row r="3281" customFormat="false" ht="17.25" hidden="false" customHeight="true" outlineLevel="0" collapsed="false">
      <c r="A3281" s="130" t="s">
        <v>657</v>
      </c>
      <c r="B3281" s="131" t="n">
        <v>42520000</v>
      </c>
      <c r="C3281" s="132" t="s">
        <v>272</v>
      </c>
      <c r="D3281" s="133" t="n">
        <v>65333.33</v>
      </c>
      <c r="E3281" s="133" t="n">
        <v>0</v>
      </c>
      <c r="F3281" s="133" t="n">
        <v>65333.33</v>
      </c>
    </row>
    <row r="3282" customFormat="false" ht="17.25" hidden="false" customHeight="true" outlineLevel="0" collapsed="false">
      <c r="A3282" s="130" t="s">
        <v>657</v>
      </c>
      <c r="B3282" s="131" t="n">
        <v>42800000</v>
      </c>
      <c r="C3282" s="132" t="s">
        <v>274</v>
      </c>
      <c r="D3282" s="133" t="n">
        <v>0</v>
      </c>
      <c r="E3282" s="133" t="n">
        <v>33402462.83</v>
      </c>
      <c r="F3282" s="133" t="n">
        <v>-33402462.83</v>
      </c>
    </row>
    <row r="3283" customFormat="false" ht="17.25" hidden="false" customHeight="true" outlineLevel="0" collapsed="false">
      <c r="A3283" s="130" t="s">
        <v>657</v>
      </c>
      <c r="B3283" s="131" t="n">
        <v>43100000</v>
      </c>
      <c r="C3283" s="132" t="s">
        <v>35</v>
      </c>
      <c r="D3283" s="133" t="n">
        <v>0</v>
      </c>
      <c r="E3283" s="133" t="n">
        <v>27889403.547</v>
      </c>
      <c r="F3283" s="133" t="n">
        <v>-27889403.547</v>
      </c>
    </row>
    <row r="3284" customFormat="false" ht="17.25" hidden="false" customHeight="true" outlineLevel="0" collapsed="false">
      <c r="A3284" s="130" t="s">
        <v>657</v>
      </c>
      <c r="B3284" s="131" t="n">
        <v>43110000</v>
      </c>
      <c r="C3284" s="132" t="s">
        <v>275</v>
      </c>
      <c r="D3284" s="133" t="n">
        <v>0</v>
      </c>
      <c r="E3284" s="133" t="n">
        <v>161000</v>
      </c>
      <c r="F3284" s="133" t="n">
        <v>-161000</v>
      </c>
    </row>
    <row r="3285" customFormat="false" ht="17.25" hidden="false" customHeight="true" outlineLevel="0" collapsed="false">
      <c r="A3285" s="130" t="s">
        <v>657</v>
      </c>
      <c r="B3285" s="131" t="n">
        <v>43200000</v>
      </c>
      <c r="C3285" s="132" t="s">
        <v>37</v>
      </c>
      <c r="D3285" s="133" t="n">
        <v>0</v>
      </c>
      <c r="E3285" s="133" t="n">
        <v>11089887.242</v>
      </c>
      <c r="F3285" s="133" t="n">
        <v>-11089887.242</v>
      </c>
    </row>
    <row r="3286" customFormat="false" ht="17.25" hidden="false" customHeight="true" outlineLevel="0" collapsed="false">
      <c r="A3286" s="130" t="s">
        <v>657</v>
      </c>
      <c r="B3286" s="131" t="n">
        <v>43300000</v>
      </c>
      <c r="C3286" s="132" t="s">
        <v>38</v>
      </c>
      <c r="D3286" s="133" t="n">
        <v>0</v>
      </c>
      <c r="E3286" s="133" t="n">
        <v>1848314.544</v>
      </c>
      <c r="F3286" s="133" t="n">
        <v>-1848314.544</v>
      </c>
    </row>
    <row r="3287" customFormat="false" ht="17.25" hidden="false" customHeight="true" outlineLevel="0" collapsed="false">
      <c r="A3287" s="130" t="s">
        <v>657</v>
      </c>
      <c r="B3287" s="131" t="n">
        <v>43860000</v>
      </c>
      <c r="C3287" s="132" t="s">
        <v>276</v>
      </c>
      <c r="D3287" s="133" t="n">
        <v>0</v>
      </c>
      <c r="E3287" s="133" t="n">
        <v>40000</v>
      </c>
      <c r="F3287" s="133" t="n">
        <v>-40000</v>
      </c>
    </row>
    <row r="3288" customFormat="false" ht="17.25" hidden="false" customHeight="true" outlineLevel="0" collapsed="false">
      <c r="A3288" s="130" t="s">
        <v>657</v>
      </c>
      <c r="B3288" s="131" t="n">
        <v>44100000</v>
      </c>
      <c r="C3288" s="132" t="s">
        <v>40</v>
      </c>
      <c r="D3288" s="133" t="n">
        <v>0</v>
      </c>
      <c r="E3288" s="133" t="n">
        <v>6743680</v>
      </c>
      <c r="F3288" s="133" t="n">
        <v>-6743680</v>
      </c>
    </row>
    <row r="3289" customFormat="false" ht="17.25" hidden="false" customHeight="true" outlineLevel="0" collapsed="false">
      <c r="A3289" s="130" t="s">
        <v>657</v>
      </c>
      <c r="B3289" s="131" t="n">
        <v>44300000</v>
      </c>
      <c r="C3289" s="132" t="s">
        <v>279</v>
      </c>
      <c r="D3289" s="133" t="n">
        <v>320000</v>
      </c>
      <c r="E3289" s="133" t="n">
        <v>0</v>
      </c>
      <c r="F3289" s="133" t="n">
        <v>320000</v>
      </c>
    </row>
    <row r="3290" customFormat="false" ht="17.25" hidden="false" customHeight="true" outlineLevel="0" collapsed="false">
      <c r="A3290" s="130" t="s">
        <v>657</v>
      </c>
      <c r="B3290" s="131" t="n">
        <v>44410000</v>
      </c>
      <c r="C3290" s="132" t="s">
        <v>282</v>
      </c>
      <c r="D3290" s="133" t="n">
        <v>0</v>
      </c>
      <c r="E3290" s="133" t="n">
        <v>54495</v>
      </c>
      <c r="F3290" s="133" t="n">
        <v>-54495</v>
      </c>
    </row>
    <row r="3291" customFormat="false" ht="17.25" hidden="false" customHeight="true" outlineLevel="0" collapsed="false">
      <c r="A3291" s="130" t="s">
        <v>657</v>
      </c>
      <c r="B3291" s="131" t="n">
        <v>44550000</v>
      </c>
      <c r="C3291" s="132" t="s">
        <v>46</v>
      </c>
      <c r="D3291" s="133" t="n">
        <v>491963078.27</v>
      </c>
      <c r="E3291" s="133" t="n">
        <v>0</v>
      </c>
      <c r="F3291" s="133" t="n">
        <v>491963078.27</v>
      </c>
    </row>
    <row r="3292" customFormat="false" ht="17.25" hidden="false" customHeight="true" outlineLevel="0" collapsed="false">
      <c r="A3292" s="130" t="s">
        <v>657</v>
      </c>
      <c r="B3292" s="131" t="n">
        <v>44561000</v>
      </c>
      <c r="C3292" s="132" t="s">
        <v>2457</v>
      </c>
      <c r="D3292" s="133" t="n">
        <v>40723735.487</v>
      </c>
      <c r="E3292" s="133" t="n">
        <v>0</v>
      </c>
      <c r="F3292" s="133" t="n">
        <v>40723735.487</v>
      </c>
    </row>
    <row r="3293" customFormat="false" ht="17.25" hidden="false" customHeight="true" outlineLevel="0" collapsed="false">
      <c r="A3293" s="130" t="s">
        <v>657</v>
      </c>
      <c r="B3293" s="131" t="n">
        <v>44571000</v>
      </c>
      <c r="C3293" s="132" t="s">
        <v>52</v>
      </c>
      <c r="D3293" s="133" t="n">
        <v>0</v>
      </c>
      <c r="E3293" s="133" t="n">
        <v>253425.02</v>
      </c>
      <c r="F3293" s="133" t="n">
        <v>-253425.02</v>
      </c>
    </row>
    <row r="3294" customFormat="false" ht="17.25" hidden="false" customHeight="true" outlineLevel="0" collapsed="false">
      <c r="A3294" s="130" t="s">
        <v>657</v>
      </c>
      <c r="B3294" s="131" t="n">
        <v>44581000</v>
      </c>
      <c r="C3294" s="132" t="s">
        <v>2952</v>
      </c>
      <c r="D3294" s="133" t="n">
        <v>0</v>
      </c>
      <c r="E3294" s="133" t="n">
        <v>537208</v>
      </c>
      <c r="F3294" s="133" t="n">
        <v>-537208</v>
      </c>
    </row>
    <row r="3295" customFormat="false" ht="17.25" hidden="false" customHeight="true" outlineLevel="0" collapsed="false">
      <c r="A3295" s="130" t="s">
        <v>657</v>
      </c>
      <c r="B3295" s="136" t="n">
        <v>45500001</v>
      </c>
      <c r="C3295" s="132" t="s">
        <v>53</v>
      </c>
      <c r="D3295" s="133" t="n">
        <v>0</v>
      </c>
      <c r="E3295" s="133" t="n">
        <v>932163402.78</v>
      </c>
      <c r="F3295" s="133" t="n">
        <v>-932163402.78</v>
      </c>
    </row>
    <row r="3296" customFormat="false" ht="17.25" hidden="false" customHeight="true" outlineLevel="0" collapsed="false">
      <c r="A3296" s="130" t="s">
        <v>657</v>
      </c>
      <c r="B3296" s="136" t="n">
        <v>45500002</v>
      </c>
      <c r="C3296" s="132" t="s">
        <v>288</v>
      </c>
      <c r="D3296" s="133" t="n">
        <v>0</v>
      </c>
      <c r="E3296" s="133" t="n">
        <v>98478556.7</v>
      </c>
      <c r="F3296" s="133" t="n">
        <v>-98478556.7</v>
      </c>
    </row>
    <row r="3297" customFormat="false" ht="17.25" hidden="false" customHeight="true" outlineLevel="0" collapsed="false">
      <c r="A3297" s="130" t="s">
        <v>657</v>
      </c>
      <c r="B3297" s="136" t="n">
        <v>45500003</v>
      </c>
      <c r="C3297" s="132" t="s">
        <v>1274</v>
      </c>
      <c r="D3297" s="133" t="n">
        <v>0</v>
      </c>
      <c r="E3297" s="133" t="n">
        <v>164054966.67</v>
      </c>
      <c r="F3297" s="133" t="n">
        <v>-164054966.67</v>
      </c>
    </row>
    <row r="3298" customFormat="false" ht="17.25" hidden="false" customHeight="true" outlineLevel="0" collapsed="false">
      <c r="A3298" s="130" t="s">
        <v>657</v>
      </c>
      <c r="B3298" s="131" t="n">
        <v>46600000</v>
      </c>
      <c r="C3298" s="132" t="s">
        <v>290</v>
      </c>
      <c r="D3298" s="133" t="n">
        <v>6670381.88</v>
      </c>
      <c r="E3298" s="133" t="n">
        <v>0</v>
      </c>
      <c r="F3298" s="133" t="n">
        <v>6670381.88</v>
      </c>
    </row>
    <row r="3299" customFormat="false" ht="17.25" hidden="false" customHeight="true" outlineLevel="0" collapsed="false">
      <c r="A3299" s="130" t="s">
        <v>657</v>
      </c>
      <c r="B3299" s="131" t="n">
        <v>48600000</v>
      </c>
      <c r="C3299" s="132" t="s">
        <v>132</v>
      </c>
      <c r="D3299" s="133" t="n">
        <v>1186875489.6</v>
      </c>
      <c r="E3299" s="133" t="n">
        <v>0</v>
      </c>
      <c r="F3299" s="133" t="n">
        <v>1186875489.6</v>
      </c>
    </row>
    <row r="3300" customFormat="false" ht="17.25" hidden="false" customHeight="true" outlineLevel="0" collapsed="false">
      <c r="A3300" s="130" t="s">
        <v>657</v>
      </c>
      <c r="B3300" s="131" t="n">
        <v>51231000</v>
      </c>
      <c r="C3300" s="132" t="s">
        <v>325</v>
      </c>
      <c r="D3300" s="133" t="n">
        <v>702478647.979</v>
      </c>
      <c r="E3300" s="133" t="n">
        <v>0</v>
      </c>
      <c r="F3300" s="133" t="n">
        <v>702478647.979</v>
      </c>
    </row>
    <row r="3301" customFormat="false" ht="17.25" hidden="false" customHeight="true" outlineLevel="0" collapsed="false">
      <c r="A3301" s="130" t="s">
        <v>657</v>
      </c>
      <c r="B3301" s="131" t="n">
        <v>51244000</v>
      </c>
      <c r="C3301" s="132" t="s">
        <v>2160</v>
      </c>
      <c r="D3301" s="133" t="n">
        <v>5372989.78</v>
      </c>
      <c r="E3301" s="133" t="n">
        <v>0</v>
      </c>
      <c r="F3301" s="133" t="n">
        <v>5372989.78</v>
      </c>
    </row>
    <row r="3302" customFormat="false" ht="17.25" hidden="false" customHeight="true" outlineLevel="0" collapsed="false">
      <c r="A3302" s="130" t="s">
        <v>657</v>
      </c>
      <c r="B3302" s="131" t="n">
        <v>51245000</v>
      </c>
      <c r="C3302" s="132" t="s">
        <v>2161</v>
      </c>
      <c r="D3302" s="133" t="n">
        <v>1788172.923</v>
      </c>
      <c r="E3302" s="133" t="n">
        <v>0</v>
      </c>
      <c r="F3302" s="133" t="n">
        <v>1788172.923</v>
      </c>
    </row>
    <row r="3303" customFormat="false" ht="17.25" hidden="false" customHeight="true" outlineLevel="0" collapsed="false">
      <c r="A3303" s="130" t="s">
        <v>657</v>
      </c>
      <c r="B3303" s="131" t="n">
        <v>51920000</v>
      </c>
      <c r="C3303" s="132" t="s">
        <v>386</v>
      </c>
      <c r="D3303" s="133" t="n">
        <v>0</v>
      </c>
      <c r="E3303" s="133" t="n">
        <v>1056511183.242</v>
      </c>
      <c r="F3303" s="133" t="n">
        <v>-1056511183.242</v>
      </c>
    </row>
    <row r="3304" customFormat="false" ht="17.25" hidden="false" customHeight="true" outlineLevel="0" collapsed="false">
      <c r="A3304" s="130" t="s">
        <v>657</v>
      </c>
      <c r="B3304" s="131" t="n">
        <v>53100000</v>
      </c>
      <c r="C3304" s="132" t="s">
        <v>2741</v>
      </c>
      <c r="D3304" s="133" t="n">
        <v>5167580.02</v>
      </c>
      <c r="E3304" s="133" t="n">
        <v>0</v>
      </c>
      <c r="F3304" s="133" t="n">
        <v>5167580.02</v>
      </c>
    </row>
    <row r="3305" customFormat="false" ht="17.25" hidden="false" customHeight="true" outlineLevel="0" collapsed="false">
      <c r="A3305" s="130" t="s">
        <v>657</v>
      </c>
      <c r="B3305" s="131" t="n">
        <v>60100000</v>
      </c>
      <c r="C3305" s="132" t="s">
        <v>331</v>
      </c>
      <c r="D3305" s="133" t="n">
        <v>4662310956.832</v>
      </c>
      <c r="E3305" s="133" t="n">
        <v>0</v>
      </c>
      <c r="F3305" s="133" t="n">
        <v>4662310956.832</v>
      </c>
    </row>
    <row r="3306" customFormat="false" ht="17.25" hidden="false" customHeight="true" outlineLevel="0" collapsed="false">
      <c r="A3306" s="130" t="s">
        <v>657</v>
      </c>
      <c r="B3306" s="131" t="n">
        <v>60200000</v>
      </c>
      <c r="C3306" s="132" t="s">
        <v>341</v>
      </c>
      <c r="D3306" s="133" t="n">
        <v>119927724.446</v>
      </c>
      <c r="E3306" s="133" t="n">
        <v>0</v>
      </c>
      <c r="F3306" s="133" t="n">
        <v>119927724.446</v>
      </c>
    </row>
    <row r="3307" customFormat="false" ht="17.25" hidden="false" customHeight="true" outlineLevel="0" collapsed="false">
      <c r="A3307" s="130" t="s">
        <v>657</v>
      </c>
      <c r="B3307" s="131" t="n">
        <v>60301000</v>
      </c>
      <c r="C3307" s="132" t="s">
        <v>2973</v>
      </c>
      <c r="D3307" s="133" t="n">
        <v>0</v>
      </c>
      <c r="E3307" s="133" t="n">
        <v>399260044.703</v>
      </c>
      <c r="F3307" s="133" t="n">
        <v>-399260044.703</v>
      </c>
    </row>
    <row r="3308" customFormat="false" ht="17.25" hidden="false" customHeight="true" outlineLevel="0" collapsed="false">
      <c r="A3308" s="130" t="s">
        <v>657</v>
      </c>
      <c r="B3308" s="131" t="n">
        <v>60600000</v>
      </c>
      <c r="C3308" s="132" t="s">
        <v>354</v>
      </c>
      <c r="D3308" s="133" t="n">
        <v>324757839.56</v>
      </c>
      <c r="E3308" s="133" t="n">
        <v>0</v>
      </c>
      <c r="F3308" s="133" t="n">
        <v>324757839.56</v>
      </c>
    </row>
    <row r="3309" customFormat="false" ht="17.25" hidden="false" customHeight="true" outlineLevel="0" collapsed="false">
      <c r="A3309" s="130" t="s">
        <v>657</v>
      </c>
      <c r="B3309" s="131" t="n">
        <v>60800000</v>
      </c>
      <c r="C3309" s="132" t="s">
        <v>368</v>
      </c>
      <c r="D3309" s="133" t="n">
        <v>718418</v>
      </c>
      <c r="E3309" s="133" t="n">
        <v>0</v>
      </c>
      <c r="F3309" s="133" t="n">
        <v>718418</v>
      </c>
    </row>
    <row r="3310" customFormat="false" ht="17.25" hidden="false" customHeight="true" outlineLevel="0" collapsed="false">
      <c r="A3310" s="130" t="s">
        <v>657</v>
      </c>
      <c r="B3310" s="131" t="n">
        <v>61300000</v>
      </c>
      <c r="C3310" s="132" t="s">
        <v>717</v>
      </c>
      <c r="D3310" s="133" t="n">
        <v>189772016.86</v>
      </c>
      <c r="E3310" s="133" t="n">
        <v>0</v>
      </c>
      <c r="F3310" s="133" t="n">
        <v>189772016.86</v>
      </c>
    </row>
    <row r="3311" customFormat="false" ht="17.25" hidden="false" customHeight="true" outlineLevel="0" collapsed="false">
      <c r="A3311" s="130" t="s">
        <v>657</v>
      </c>
      <c r="B3311" s="131" t="n">
        <v>61500000</v>
      </c>
      <c r="C3311" s="132" t="s">
        <v>387</v>
      </c>
      <c r="D3311" s="133" t="n">
        <v>69961845.6</v>
      </c>
      <c r="E3311" s="133" t="n">
        <v>0</v>
      </c>
      <c r="F3311" s="133" t="n">
        <v>69961845.6</v>
      </c>
    </row>
    <row r="3312" customFormat="false" ht="17.25" hidden="false" customHeight="true" outlineLevel="0" collapsed="false">
      <c r="A3312" s="130" t="s">
        <v>657</v>
      </c>
      <c r="B3312" s="131" t="n">
        <v>61600000</v>
      </c>
      <c r="C3312" s="132" t="s">
        <v>395</v>
      </c>
      <c r="D3312" s="133" t="n">
        <v>40746399.44</v>
      </c>
      <c r="E3312" s="133" t="n">
        <v>0</v>
      </c>
      <c r="F3312" s="133" t="n">
        <v>40746399.44</v>
      </c>
    </row>
    <row r="3313" customFormat="false" ht="17.25" hidden="false" customHeight="true" outlineLevel="0" collapsed="false">
      <c r="A3313" s="130" t="s">
        <v>657</v>
      </c>
      <c r="B3313" s="131" t="n">
        <v>61800000</v>
      </c>
      <c r="C3313" s="132" t="s">
        <v>158</v>
      </c>
      <c r="D3313" s="133" t="n">
        <v>152400</v>
      </c>
      <c r="E3313" s="133" t="n">
        <v>0</v>
      </c>
      <c r="F3313" s="133" t="n">
        <v>152400</v>
      </c>
    </row>
    <row r="3314" customFormat="false" ht="17.25" hidden="false" customHeight="true" outlineLevel="0" collapsed="false">
      <c r="A3314" s="130" t="s">
        <v>657</v>
      </c>
      <c r="B3314" s="131" t="n">
        <v>62100000</v>
      </c>
      <c r="C3314" s="132" t="s">
        <v>400</v>
      </c>
      <c r="D3314" s="133" t="n">
        <v>85878857.02</v>
      </c>
      <c r="E3314" s="133" t="n">
        <v>0</v>
      </c>
      <c r="F3314" s="133" t="n">
        <v>85878857.02</v>
      </c>
    </row>
    <row r="3315" customFormat="false" ht="17.25" hidden="false" customHeight="true" outlineLevel="0" collapsed="false">
      <c r="A3315" s="130" t="s">
        <v>657</v>
      </c>
      <c r="B3315" s="131" t="n">
        <v>62200000</v>
      </c>
      <c r="C3315" s="132" t="s">
        <v>403</v>
      </c>
      <c r="D3315" s="133" t="n">
        <v>777641353.429</v>
      </c>
      <c r="E3315" s="133" t="n">
        <v>0</v>
      </c>
      <c r="F3315" s="133" t="n">
        <v>777641353.429</v>
      </c>
    </row>
    <row r="3316" customFormat="false" ht="17.25" hidden="false" customHeight="true" outlineLevel="0" collapsed="false">
      <c r="A3316" s="130" t="s">
        <v>657</v>
      </c>
      <c r="B3316" s="131" t="n">
        <v>62401000</v>
      </c>
      <c r="C3316" s="132" t="s">
        <v>411</v>
      </c>
      <c r="D3316" s="133" t="n">
        <v>210063072.52</v>
      </c>
      <c r="E3316" s="133" t="n">
        <v>0</v>
      </c>
      <c r="F3316" s="133" t="n">
        <v>210063072.52</v>
      </c>
    </row>
    <row r="3317" customFormat="false" ht="17.25" hidden="false" customHeight="true" outlineLevel="0" collapsed="false">
      <c r="A3317" s="130" t="s">
        <v>657</v>
      </c>
      <c r="B3317" s="131" t="n">
        <v>62501000</v>
      </c>
      <c r="C3317" s="132" t="s">
        <v>169</v>
      </c>
      <c r="D3317" s="133" t="n">
        <v>128365872.04</v>
      </c>
      <c r="E3317" s="133" t="n">
        <v>0</v>
      </c>
      <c r="F3317" s="133" t="n">
        <v>128365872.04</v>
      </c>
    </row>
    <row r="3318" customFormat="false" ht="17.25" hidden="false" customHeight="true" outlineLevel="0" collapsed="false">
      <c r="A3318" s="130" t="s">
        <v>657</v>
      </c>
      <c r="B3318" s="131" t="n">
        <v>62601000</v>
      </c>
      <c r="C3318" s="132" t="s">
        <v>418</v>
      </c>
      <c r="D3318" s="133" t="n">
        <v>49407501.37</v>
      </c>
      <c r="E3318" s="133" t="n">
        <v>0</v>
      </c>
      <c r="F3318" s="133" t="n">
        <v>49407501.37</v>
      </c>
    </row>
    <row r="3319" customFormat="false" ht="17.25" hidden="false" customHeight="true" outlineLevel="0" collapsed="false">
      <c r="A3319" s="130" t="s">
        <v>657</v>
      </c>
      <c r="B3319" s="131" t="n">
        <v>62701000</v>
      </c>
      <c r="C3319" s="132" t="s">
        <v>181</v>
      </c>
      <c r="D3319" s="133" t="n">
        <v>77075712.826</v>
      </c>
      <c r="E3319" s="133" t="n">
        <v>0</v>
      </c>
      <c r="F3319" s="133" t="n">
        <v>77075712.826</v>
      </c>
    </row>
    <row r="3320" customFormat="false" ht="17.25" hidden="false" customHeight="true" outlineLevel="0" collapsed="false">
      <c r="A3320" s="130" t="s">
        <v>657</v>
      </c>
      <c r="B3320" s="131" t="n">
        <v>62800000</v>
      </c>
      <c r="C3320" s="132" t="s">
        <v>441</v>
      </c>
      <c r="D3320" s="133" t="n">
        <v>13064109.65</v>
      </c>
      <c r="E3320" s="133" t="n">
        <v>0</v>
      </c>
      <c r="F3320" s="133" t="n">
        <v>13064109.65</v>
      </c>
    </row>
    <row r="3321" customFormat="false" ht="17.25" hidden="false" customHeight="true" outlineLevel="0" collapsed="false">
      <c r="A3321" s="130" t="s">
        <v>657</v>
      </c>
      <c r="B3321" s="131" t="n">
        <v>63501000</v>
      </c>
      <c r="C3321" s="132" t="s">
        <v>443</v>
      </c>
      <c r="D3321" s="133" t="n">
        <v>2872200</v>
      </c>
      <c r="E3321" s="133" t="n">
        <v>0</v>
      </c>
      <c r="F3321" s="133" t="n">
        <v>2872200</v>
      </c>
    </row>
    <row r="3322" customFormat="false" ht="17.25" hidden="false" customHeight="true" outlineLevel="0" collapsed="false">
      <c r="A3322" s="130" t="s">
        <v>657</v>
      </c>
      <c r="B3322" s="131" t="n">
        <v>63504000</v>
      </c>
      <c r="C3322" s="132" t="s">
        <v>450</v>
      </c>
      <c r="D3322" s="133" t="n">
        <v>913700</v>
      </c>
      <c r="E3322" s="133" t="n">
        <v>0</v>
      </c>
      <c r="F3322" s="133" t="n">
        <v>913700</v>
      </c>
    </row>
    <row r="3323" customFormat="false" ht="17.25" hidden="false" customHeight="true" outlineLevel="0" collapsed="false">
      <c r="A3323" s="130" t="s">
        <v>657</v>
      </c>
      <c r="B3323" s="131" t="n">
        <v>63506000</v>
      </c>
      <c r="C3323" s="132" t="s">
        <v>452</v>
      </c>
      <c r="D3323" s="133" t="n">
        <v>2719294.95</v>
      </c>
      <c r="E3323" s="133" t="n">
        <v>0</v>
      </c>
      <c r="F3323" s="133" t="n">
        <v>2719294.95</v>
      </c>
    </row>
    <row r="3324" customFormat="false" ht="17.25" hidden="false" customHeight="true" outlineLevel="0" collapsed="false">
      <c r="A3324" s="130" t="s">
        <v>657</v>
      </c>
      <c r="B3324" s="131" t="n">
        <v>64101000</v>
      </c>
      <c r="C3324" s="132" t="s">
        <v>190</v>
      </c>
      <c r="D3324" s="133" t="n">
        <v>623874882.476</v>
      </c>
      <c r="E3324" s="133" t="n">
        <v>0</v>
      </c>
      <c r="F3324" s="133" t="n">
        <v>623874882.476</v>
      </c>
    </row>
    <row r="3325" customFormat="false" ht="17.25" hidden="false" customHeight="true" outlineLevel="0" collapsed="false">
      <c r="A3325" s="130" t="s">
        <v>657</v>
      </c>
      <c r="B3325" s="131" t="n">
        <v>64501000</v>
      </c>
      <c r="C3325" s="132" t="s">
        <v>461</v>
      </c>
      <c r="D3325" s="133" t="n">
        <v>99706115.287</v>
      </c>
      <c r="E3325" s="133" t="n">
        <v>0</v>
      </c>
      <c r="F3325" s="133" t="n">
        <v>99706115.287</v>
      </c>
    </row>
    <row r="3326" customFormat="false" ht="17.25" hidden="false" customHeight="true" outlineLevel="0" collapsed="false">
      <c r="A3326" s="130" t="s">
        <v>657</v>
      </c>
      <c r="B3326" s="131" t="n">
        <v>64801000</v>
      </c>
      <c r="C3326" s="132" t="s">
        <v>534</v>
      </c>
      <c r="D3326" s="133" t="n">
        <v>150125578.45</v>
      </c>
      <c r="E3326" s="133" t="n">
        <v>0</v>
      </c>
      <c r="F3326" s="133" t="n">
        <v>150125578.45</v>
      </c>
    </row>
    <row r="3327" customFormat="false" ht="17.25" hidden="false" customHeight="true" outlineLevel="0" collapsed="false">
      <c r="A3327" s="130" t="s">
        <v>657</v>
      </c>
      <c r="B3327" s="131" t="n">
        <v>65700000</v>
      </c>
      <c r="C3327" s="132" t="s">
        <v>746</v>
      </c>
      <c r="D3327" s="133" t="n">
        <v>75900979.851</v>
      </c>
      <c r="E3327" s="133" t="n">
        <v>0</v>
      </c>
      <c r="F3327" s="133" t="n">
        <v>75900979.851</v>
      </c>
    </row>
    <row r="3328" customFormat="false" ht="17.25" hidden="false" customHeight="true" outlineLevel="0" collapsed="false">
      <c r="A3328" s="130" t="s">
        <v>657</v>
      </c>
      <c r="B3328" s="131" t="n">
        <v>65800000</v>
      </c>
      <c r="C3328" s="132" t="s">
        <v>475</v>
      </c>
      <c r="D3328" s="133" t="n">
        <v>1166216.662</v>
      </c>
      <c r="E3328" s="133" t="n">
        <v>0</v>
      </c>
      <c r="F3328" s="133" t="n">
        <v>1166216.662</v>
      </c>
    </row>
    <row r="3329" customFormat="false" ht="17.25" hidden="false" customHeight="true" outlineLevel="0" collapsed="false">
      <c r="A3329" s="130" t="s">
        <v>657</v>
      </c>
      <c r="B3329" s="131" t="n">
        <v>66100000</v>
      </c>
      <c r="C3329" s="132" t="s">
        <v>478</v>
      </c>
      <c r="D3329" s="133" t="n">
        <v>80968238.639</v>
      </c>
      <c r="E3329" s="133" t="n">
        <v>0</v>
      </c>
      <c r="F3329" s="133" t="n">
        <v>80968238.639</v>
      </c>
    </row>
    <row r="3330" customFormat="false" ht="17.25" hidden="false" customHeight="true" outlineLevel="0" collapsed="false">
      <c r="A3330" s="130" t="s">
        <v>657</v>
      </c>
      <c r="B3330" s="131" t="n">
        <v>66600000</v>
      </c>
      <c r="C3330" s="132" t="s">
        <v>206</v>
      </c>
      <c r="D3330" s="133" t="n">
        <v>319692837.248</v>
      </c>
      <c r="E3330" s="133" t="n">
        <v>0</v>
      </c>
      <c r="F3330" s="133" t="n">
        <v>319692837.248</v>
      </c>
    </row>
    <row r="3331" customFormat="false" ht="17.25" hidden="false" customHeight="true" outlineLevel="0" collapsed="false">
      <c r="A3331" s="130" t="s">
        <v>657</v>
      </c>
      <c r="B3331" s="131" t="n">
        <v>68112000</v>
      </c>
      <c r="C3331" s="132" t="s">
        <v>489</v>
      </c>
      <c r="D3331" s="133" t="n">
        <v>557026694.002</v>
      </c>
      <c r="E3331" s="133" t="n">
        <v>0</v>
      </c>
      <c r="F3331" s="133" t="n">
        <v>557026694.002</v>
      </c>
    </row>
    <row r="3332" customFormat="false" ht="17.25" hidden="false" customHeight="true" outlineLevel="0" collapsed="false">
      <c r="A3332" s="130" t="s">
        <v>657</v>
      </c>
      <c r="B3332" s="131" t="n">
        <v>70110000</v>
      </c>
      <c r="C3332" s="132" t="s">
        <v>1312</v>
      </c>
      <c r="D3332" s="133" t="n">
        <v>0</v>
      </c>
      <c r="E3332" s="133" t="n">
        <v>8363582460.985</v>
      </c>
      <c r="F3332" s="133" t="n">
        <v>-8363582460.985</v>
      </c>
    </row>
    <row r="3333" customFormat="false" ht="17.25" hidden="false" customHeight="true" outlineLevel="0" collapsed="false">
      <c r="A3333" s="130" t="s">
        <v>657</v>
      </c>
      <c r="B3333" s="131" t="n">
        <v>70800000</v>
      </c>
      <c r="C3333" s="132" t="s">
        <v>500</v>
      </c>
      <c r="D3333" s="133" t="n">
        <v>0</v>
      </c>
      <c r="E3333" s="133" t="n">
        <v>129920.76</v>
      </c>
      <c r="F3333" s="133" t="n">
        <v>-129920.76</v>
      </c>
    </row>
    <row r="3334" customFormat="false" ht="17.25" hidden="false" customHeight="true" outlineLevel="0" collapsed="false">
      <c r="A3334" s="130" t="s">
        <v>657</v>
      </c>
      <c r="B3334" s="131" t="n">
        <v>71400000</v>
      </c>
      <c r="C3334" s="132" t="s">
        <v>762</v>
      </c>
      <c r="D3334" s="133" t="n">
        <v>697421133.545</v>
      </c>
      <c r="E3334" s="133" t="n">
        <v>0</v>
      </c>
      <c r="F3334" s="133" t="n">
        <v>697421133.545</v>
      </c>
    </row>
    <row r="3335" customFormat="false" ht="17.25" hidden="false" customHeight="true" outlineLevel="0" collapsed="false">
      <c r="A3335" s="130" t="s">
        <v>657</v>
      </c>
      <c r="B3335" s="131" t="n">
        <v>75800000</v>
      </c>
      <c r="C3335" s="132" t="s">
        <v>211</v>
      </c>
      <c r="D3335" s="133" t="n">
        <v>0</v>
      </c>
      <c r="E3335" s="133" t="n">
        <v>2209573850.097</v>
      </c>
      <c r="F3335" s="133" t="n">
        <v>-2209573850.097</v>
      </c>
    </row>
    <row r="3336" customFormat="false" ht="17.25" hidden="false" customHeight="true" outlineLevel="0" collapsed="false">
      <c r="A3336" s="130" t="s">
        <v>657</v>
      </c>
      <c r="B3336" s="131" t="n">
        <v>76500000</v>
      </c>
      <c r="C3336" s="132" t="s">
        <v>505</v>
      </c>
      <c r="D3336" s="133" t="n">
        <v>0</v>
      </c>
      <c r="E3336" s="133" t="n">
        <v>45240.221</v>
      </c>
      <c r="F3336" s="133" t="n">
        <v>-45240.221</v>
      </c>
    </row>
    <row r="3337" customFormat="false" ht="17.25" hidden="false" customHeight="true" outlineLevel="0" collapsed="false">
      <c r="A3337" s="130" t="s">
        <v>657</v>
      </c>
      <c r="B3337" s="131" t="n">
        <v>76600000</v>
      </c>
      <c r="C3337" s="132" t="s">
        <v>213</v>
      </c>
      <c r="D3337" s="133" t="n">
        <v>0</v>
      </c>
      <c r="E3337" s="133" t="n">
        <v>111794045.411</v>
      </c>
      <c r="F3337" s="133" t="n">
        <v>-111794045.411</v>
      </c>
    </row>
    <row r="3338" customFormat="false" ht="17.25" hidden="false" customHeight="true" outlineLevel="0" collapsed="false">
      <c r="A3338" s="130" t="s">
        <v>2899</v>
      </c>
      <c r="B3338" s="131" t="n">
        <v>10100000</v>
      </c>
      <c r="C3338" s="132" t="s">
        <v>1</v>
      </c>
      <c r="D3338" s="133" t="n">
        <v>0</v>
      </c>
      <c r="E3338" s="133" t="n">
        <v>2000000</v>
      </c>
      <c r="F3338" s="133" t="n">
        <v>-2000000</v>
      </c>
    </row>
    <row r="3339" customFormat="false" ht="17.25" hidden="false" customHeight="true" outlineLevel="0" collapsed="false">
      <c r="A3339" s="130" t="s">
        <v>2899</v>
      </c>
      <c r="B3339" s="131" t="n">
        <v>11900000</v>
      </c>
      <c r="C3339" s="132" t="s">
        <v>1158</v>
      </c>
      <c r="D3339" s="133" t="n">
        <v>2662741.54</v>
      </c>
      <c r="E3339" s="133" t="n">
        <v>0</v>
      </c>
      <c r="F3339" s="133" t="n">
        <v>2662741.54</v>
      </c>
    </row>
    <row r="3340" customFormat="false" ht="17.25" hidden="false" customHeight="true" outlineLevel="0" collapsed="false">
      <c r="A3340" s="130" t="s">
        <v>2899</v>
      </c>
      <c r="B3340" s="131" t="n">
        <v>44400000</v>
      </c>
      <c r="C3340" s="132" t="s">
        <v>281</v>
      </c>
      <c r="D3340" s="133" t="n">
        <v>0</v>
      </c>
      <c r="E3340" s="133" t="n">
        <v>150000</v>
      </c>
      <c r="F3340" s="133" t="n">
        <v>-150000</v>
      </c>
    </row>
    <row r="3341" customFormat="false" ht="17.25" hidden="false" customHeight="true" outlineLevel="0" collapsed="false">
      <c r="A3341" s="130" t="s">
        <v>2899</v>
      </c>
      <c r="B3341" s="131" t="n">
        <v>44410000</v>
      </c>
      <c r="C3341" s="132" t="s">
        <v>282</v>
      </c>
      <c r="D3341" s="133" t="n">
        <v>150000</v>
      </c>
      <c r="E3341" s="133" t="n">
        <v>0</v>
      </c>
      <c r="F3341" s="133" t="n">
        <v>150000</v>
      </c>
    </row>
    <row r="3342" customFormat="false" ht="17.25" hidden="false" customHeight="true" outlineLevel="0" collapsed="false">
      <c r="A3342" s="130" t="s">
        <v>2899</v>
      </c>
      <c r="B3342" s="131" t="n">
        <v>45510000</v>
      </c>
      <c r="C3342" s="132" t="s">
        <v>53</v>
      </c>
      <c r="D3342" s="133" t="n">
        <v>0</v>
      </c>
      <c r="E3342" s="133" t="n">
        <v>1522400</v>
      </c>
      <c r="F3342" s="133" t="n">
        <v>-1522400</v>
      </c>
    </row>
    <row r="3343" customFormat="false" ht="17.25" hidden="false" customHeight="true" outlineLevel="0" collapsed="false">
      <c r="A3343" s="130" t="s">
        <v>2899</v>
      </c>
      <c r="B3343" s="131" t="n">
        <v>51241000</v>
      </c>
      <c r="C3343" s="132" t="s">
        <v>133</v>
      </c>
      <c r="D3343" s="133" t="n">
        <v>65777.41</v>
      </c>
      <c r="E3343" s="133" t="n">
        <v>0</v>
      </c>
      <c r="F3343" s="133" t="n">
        <v>65777.41</v>
      </c>
    </row>
    <row r="3344" customFormat="false" ht="17.25" hidden="false" customHeight="true" outlineLevel="0" collapsed="false">
      <c r="A3344" s="130" t="s">
        <v>2899</v>
      </c>
      <c r="B3344" s="131" t="n">
        <v>53100000</v>
      </c>
      <c r="C3344" s="132" t="s">
        <v>2741</v>
      </c>
      <c r="D3344" s="133" t="n">
        <v>453000</v>
      </c>
      <c r="E3344" s="133" t="n">
        <v>0</v>
      </c>
      <c r="F3344" s="133" t="n">
        <v>453000</v>
      </c>
    </row>
    <row r="3345" customFormat="false" ht="17.25" hidden="false" customHeight="true" outlineLevel="0" collapsed="false">
      <c r="A3345" s="130" t="s">
        <v>2899</v>
      </c>
      <c r="B3345" s="131" t="n">
        <v>61802000</v>
      </c>
      <c r="C3345" s="132" t="s">
        <v>472</v>
      </c>
      <c r="D3345" s="133" t="n">
        <v>2000</v>
      </c>
      <c r="E3345" s="133" t="n">
        <v>0</v>
      </c>
      <c r="F3345" s="133" t="n">
        <v>2000</v>
      </c>
    </row>
    <row r="3346" customFormat="false" ht="17.25" hidden="false" customHeight="true" outlineLevel="0" collapsed="false">
      <c r="A3346" s="130" t="s">
        <v>2899</v>
      </c>
      <c r="B3346" s="131" t="n">
        <v>62703000</v>
      </c>
      <c r="C3346" s="132" t="s">
        <v>516</v>
      </c>
      <c r="D3346" s="133" t="n">
        <v>40000</v>
      </c>
      <c r="E3346" s="133" t="n">
        <v>0</v>
      </c>
      <c r="F3346" s="133" t="n">
        <v>40000</v>
      </c>
    </row>
    <row r="3347" customFormat="false" ht="17.25" hidden="false" customHeight="true" outlineLevel="0" collapsed="false">
      <c r="A3347" s="130" t="s">
        <v>2899</v>
      </c>
      <c r="B3347" s="131" t="n">
        <v>63501000</v>
      </c>
      <c r="C3347" s="132" t="s">
        <v>443</v>
      </c>
      <c r="D3347" s="133" t="n">
        <v>5000</v>
      </c>
      <c r="E3347" s="133" t="n">
        <v>0</v>
      </c>
      <c r="F3347" s="133" t="n">
        <v>5000</v>
      </c>
    </row>
    <row r="3348" customFormat="false" ht="17.25" hidden="false" customHeight="true" outlineLevel="0" collapsed="false">
      <c r="A3348" s="130" t="s">
        <v>2899</v>
      </c>
      <c r="B3348" s="131" t="n">
        <v>63506000</v>
      </c>
      <c r="C3348" s="132" t="s">
        <v>452</v>
      </c>
      <c r="D3348" s="133" t="n">
        <v>2000</v>
      </c>
      <c r="E3348" s="133" t="n">
        <v>0</v>
      </c>
      <c r="F3348" s="133" t="n">
        <v>2000</v>
      </c>
    </row>
    <row r="3349" customFormat="false" ht="17.25" hidden="false" customHeight="true" outlineLevel="0" collapsed="false">
      <c r="A3349" s="130" t="s">
        <v>2899</v>
      </c>
      <c r="B3349" s="131" t="n">
        <v>66102000</v>
      </c>
      <c r="C3349" s="132" t="s">
        <v>542</v>
      </c>
      <c r="D3349" s="133" t="n">
        <v>141881.05</v>
      </c>
      <c r="E3349" s="133" t="n">
        <v>0</v>
      </c>
      <c r="F3349" s="133" t="n">
        <v>141881.05</v>
      </c>
    </row>
    <row r="3350" customFormat="false" ht="17.25" hidden="false" customHeight="true" outlineLevel="0" collapsed="false">
      <c r="A3350" s="130" t="s">
        <v>2899</v>
      </c>
      <c r="B3350" s="131" t="n">
        <v>69800000</v>
      </c>
      <c r="C3350" s="132" t="s">
        <v>491</v>
      </c>
      <c r="D3350" s="133" t="n">
        <v>150000</v>
      </c>
      <c r="E3350" s="133" t="n">
        <v>0</v>
      </c>
      <c r="F3350" s="133" t="n">
        <v>150000</v>
      </c>
    </row>
    <row r="3351" customFormat="false" ht="17.25" hidden="false" customHeight="true" outlineLevel="0" collapsed="false">
      <c r="A3351" s="130" t="s">
        <v>130</v>
      </c>
      <c r="B3351" s="131" t="n">
        <v>10100000</v>
      </c>
      <c r="C3351" s="132" t="s">
        <v>1</v>
      </c>
      <c r="D3351" s="133" t="n">
        <v>0</v>
      </c>
      <c r="E3351" s="133" t="n">
        <v>2000000</v>
      </c>
      <c r="F3351" s="133" t="n">
        <v>-2000000</v>
      </c>
    </row>
    <row r="3352" customFormat="false" ht="17.25" hidden="false" customHeight="true" outlineLevel="0" collapsed="false">
      <c r="A3352" s="130" t="s">
        <v>130</v>
      </c>
      <c r="B3352" s="131" t="n">
        <v>11900000</v>
      </c>
      <c r="C3352" s="132" t="s">
        <v>1158</v>
      </c>
      <c r="D3352" s="133" t="n">
        <v>2376000</v>
      </c>
      <c r="E3352" s="133" t="n">
        <v>0</v>
      </c>
      <c r="F3352" s="133" t="n">
        <v>2376000</v>
      </c>
    </row>
    <row r="3353" customFormat="false" ht="17.25" hidden="false" customHeight="true" outlineLevel="0" collapsed="false">
      <c r="A3353" s="130" t="s">
        <v>130</v>
      </c>
      <c r="B3353" s="131" t="n">
        <v>12800000</v>
      </c>
      <c r="C3353" s="132" t="s">
        <v>1341</v>
      </c>
      <c r="D3353" s="133" t="n">
        <v>0</v>
      </c>
      <c r="E3353" s="133" t="n">
        <v>129744164.8</v>
      </c>
      <c r="F3353" s="133" t="n">
        <v>-129744164.8</v>
      </c>
    </row>
    <row r="3354" customFormat="false" ht="17.25" hidden="false" customHeight="true" outlineLevel="0" collapsed="false">
      <c r="A3354" s="130" t="s">
        <v>130</v>
      </c>
      <c r="B3354" s="131" t="n">
        <v>16500000</v>
      </c>
      <c r="C3354" s="132" t="s">
        <v>2915</v>
      </c>
      <c r="D3354" s="133" t="n">
        <v>0</v>
      </c>
      <c r="E3354" s="133" t="n">
        <v>31986294.54</v>
      </c>
      <c r="F3354" s="133" t="n">
        <v>-31986294.54</v>
      </c>
    </row>
    <row r="3355" customFormat="false" ht="17.25" hidden="false" customHeight="true" outlineLevel="0" collapsed="false">
      <c r="A3355" s="130" t="s">
        <v>130</v>
      </c>
      <c r="B3355" s="131" t="n">
        <v>21100000</v>
      </c>
      <c r="C3355" s="132" t="s">
        <v>224</v>
      </c>
      <c r="D3355" s="133" t="n">
        <v>1400000000</v>
      </c>
      <c r="E3355" s="133" t="n">
        <v>0</v>
      </c>
      <c r="F3355" s="133" t="n">
        <v>1400000000</v>
      </c>
    </row>
    <row r="3356" customFormat="false" ht="17.25" hidden="false" customHeight="true" outlineLevel="0" collapsed="false">
      <c r="A3356" s="130" t="s">
        <v>130</v>
      </c>
      <c r="B3356" s="131" t="n">
        <v>21850000</v>
      </c>
      <c r="C3356" s="132" t="s">
        <v>3025</v>
      </c>
      <c r="D3356" s="133" t="n">
        <v>2233220.83</v>
      </c>
      <c r="E3356" s="133" t="n">
        <v>0</v>
      </c>
      <c r="F3356" s="133" t="n">
        <v>2233220.83</v>
      </c>
    </row>
    <row r="3357" customFormat="false" ht="17.25" hidden="false" customHeight="true" outlineLevel="0" collapsed="false">
      <c r="A3357" s="130" t="s">
        <v>130</v>
      </c>
      <c r="B3357" s="131" t="n">
        <v>21500000</v>
      </c>
      <c r="C3357" s="132" t="s">
        <v>227</v>
      </c>
      <c r="D3357" s="133" t="n">
        <v>46579009.33</v>
      </c>
      <c r="E3357" s="133" t="n">
        <v>0</v>
      </c>
      <c r="F3357" s="133" t="n">
        <v>46579009.33</v>
      </c>
    </row>
    <row r="3358" customFormat="false" ht="17.25" hidden="false" customHeight="true" outlineLevel="0" collapsed="false">
      <c r="A3358" s="130" t="s">
        <v>130</v>
      </c>
      <c r="B3358" s="131" t="n">
        <v>21810000</v>
      </c>
      <c r="C3358" s="132" t="s">
        <v>1691</v>
      </c>
      <c r="D3358" s="133" t="n">
        <v>1225785</v>
      </c>
      <c r="E3358" s="133" t="n">
        <v>0</v>
      </c>
      <c r="F3358" s="133" t="n">
        <v>1225785</v>
      </c>
    </row>
    <row r="3359" customFormat="false" ht="17.25" hidden="false" customHeight="true" outlineLevel="0" collapsed="false">
      <c r="A3359" s="130" t="s">
        <v>130</v>
      </c>
      <c r="B3359" s="131" t="n">
        <v>23200000</v>
      </c>
      <c r="C3359" s="132" t="s">
        <v>236</v>
      </c>
      <c r="D3359" s="133" t="n">
        <v>1209600270</v>
      </c>
      <c r="E3359" s="133" t="n">
        <v>0</v>
      </c>
      <c r="F3359" s="133" t="n">
        <v>1209600270</v>
      </c>
    </row>
    <row r="3360" customFormat="false" ht="17.25" hidden="false" customHeight="true" outlineLevel="0" collapsed="false">
      <c r="A3360" s="130" t="s">
        <v>130</v>
      </c>
      <c r="B3360" s="131" t="n">
        <v>28150000</v>
      </c>
      <c r="C3360" s="132" t="s">
        <v>243</v>
      </c>
      <c r="D3360" s="133" t="n">
        <v>0</v>
      </c>
      <c r="E3360" s="133" t="n">
        <v>219140.00347032</v>
      </c>
      <c r="F3360" s="133" t="n">
        <v>-219140.00347032</v>
      </c>
    </row>
    <row r="3361" customFormat="false" ht="17.25" hidden="false" customHeight="true" outlineLevel="0" collapsed="false">
      <c r="A3361" s="130" t="s">
        <v>130</v>
      </c>
      <c r="B3361" s="131" t="n">
        <v>28181000</v>
      </c>
      <c r="C3361" s="132" t="s">
        <v>3026</v>
      </c>
      <c r="D3361" s="133" t="n">
        <v>0</v>
      </c>
      <c r="E3361" s="133" t="n">
        <v>46568.6356164384</v>
      </c>
      <c r="F3361" s="133" t="n">
        <v>-46568.6356164384</v>
      </c>
    </row>
    <row r="3362" customFormat="false" ht="17.25" hidden="false" customHeight="true" outlineLevel="0" collapsed="false">
      <c r="A3362" s="130" t="s">
        <v>130</v>
      </c>
      <c r="B3362" s="131" t="n">
        <v>28185000</v>
      </c>
      <c r="C3362" s="132" t="s">
        <v>2489</v>
      </c>
      <c r="D3362" s="133" t="n">
        <v>0</v>
      </c>
      <c r="E3362" s="133" t="n">
        <v>203183.194166667</v>
      </c>
      <c r="F3362" s="133" t="n">
        <v>-203183.194166667</v>
      </c>
    </row>
    <row r="3363" customFormat="false" ht="17.25" hidden="false" customHeight="true" outlineLevel="0" collapsed="false">
      <c r="A3363" s="130" t="s">
        <v>130</v>
      </c>
      <c r="B3363" s="131" t="n">
        <v>40110000</v>
      </c>
      <c r="C3363" s="132" t="s">
        <v>21</v>
      </c>
      <c r="D3363" s="133" t="n">
        <v>0</v>
      </c>
      <c r="E3363" s="133" t="n">
        <v>1252900</v>
      </c>
      <c r="F3363" s="133" t="n">
        <v>-1252900</v>
      </c>
    </row>
    <row r="3364" customFormat="false" ht="17.25" hidden="false" customHeight="true" outlineLevel="0" collapsed="false">
      <c r="A3364" s="130" t="s">
        <v>130</v>
      </c>
      <c r="B3364" s="131" t="n">
        <v>40810000</v>
      </c>
      <c r="C3364" s="132" t="s">
        <v>26</v>
      </c>
      <c r="D3364" s="133" t="n">
        <v>0</v>
      </c>
      <c r="E3364" s="133" t="n">
        <v>1106614412.97</v>
      </c>
      <c r="F3364" s="133" t="n">
        <v>-1106614412.97</v>
      </c>
    </row>
    <row r="3365" customFormat="false" ht="17.25" hidden="false" customHeight="true" outlineLevel="0" collapsed="false">
      <c r="A3365" s="130" t="s">
        <v>130</v>
      </c>
      <c r="B3365" s="131" t="n">
        <v>41100000</v>
      </c>
      <c r="C3365" s="132" t="s">
        <v>28</v>
      </c>
      <c r="D3365" s="133" t="n">
        <v>42535949.24</v>
      </c>
      <c r="E3365" s="133" t="n">
        <v>0</v>
      </c>
      <c r="F3365" s="133" t="n">
        <v>42535949.24</v>
      </c>
    </row>
    <row r="3366" customFormat="false" ht="17.25" hidden="false" customHeight="true" outlineLevel="0" collapsed="false">
      <c r="A3366" s="130" t="s">
        <v>130</v>
      </c>
      <c r="B3366" s="131" t="n">
        <v>44430000</v>
      </c>
      <c r="C3366" s="132" t="s">
        <v>295</v>
      </c>
      <c r="D3366" s="133" t="n">
        <v>0</v>
      </c>
      <c r="E3366" s="133" t="n">
        <v>50810081.7193493</v>
      </c>
      <c r="F3366" s="133" t="n">
        <v>-50810081.7193493</v>
      </c>
    </row>
    <row r="3367" customFormat="false" ht="17.25" hidden="false" customHeight="true" outlineLevel="0" collapsed="false">
      <c r="A3367" s="130" t="s">
        <v>130</v>
      </c>
      <c r="B3367" s="131" t="n">
        <v>44540000</v>
      </c>
      <c r="C3367" s="132" t="s">
        <v>616</v>
      </c>
      <c r="D3367" s="133" t="n">
        <v>0</v>
      </c>
      <c r="E3367" s="133" t="n">
        <v>4254910.81</v>
      </c>
      <c r="F3367" s="133" t="n">
        <v>-4254910.81</v>
      </c>
    </row>
    <row r="3368" customFormat="false" ht="17.25" hidden="false" customHeight="true" outlineLevel="0" collapsed="false">
      <c r="A3368" s="130" t="s">
        <v>130</v>
      </c>
      <c r="B3368" s="131" t="n">
        <v>44571000</v>
      </c>
      <c r="C3368" s="132" t="s">
        <v>52</v>
      </c>
      <c r="D3368" s="133" t="n">
        <v>0</v>
      </c>
      <c r="E3368" s="133" t="n">
        <v>10651736.7</v>
      </c>
      <c r="F3368" s="133" t="n">
        <v>-10651736.7</v>
      </c>
    </row>
    <row r="3369" customFormat="false" ht="17.25" hidden="false" customHeight="true" outlineLevel="0" collapsed="false">
      <c r="A3369" s="130" t="s">
        <v>130</v>
      </c>
      <c r="B3369" s="131" t="n">
        <v>44583000</v>
      </c>
      <c r="C3369" s="132" t="s">
        <v>303</v>
      </c>
      <c r="D3369" s="133" t="n">
        <v>1635235.49</v>
      </c>
      <c r="E3369" s="133" t="n">
        <v>0</v>
      </c>
      <c r="F3369" s="133" t="n">
        <v>1635235.49</v>
      </c>
    </row>
    <row r="3370" customFormat="false" ht="17.25" hidden="false" customHeight="true" outlineLevel="0" collapsed="false">
      <c r="A3370" s="130" t="s">
        <v>130</v>
      </c>
      <c r="B3370" s="131" t="n">
        <v>45500004</v>
      </c>
      <c r="C3370" s="132" t="s">
        <v>2954</v>
      </c>
      <c r="D3370" s="133" t="n">
        <v>0</v>
      </c>
      <c r="E3370" s="133" t="n">
        <v>1190640000</v>
      </c>
      <c r="F3370" s="133" t="n">
        <v>-1190640000</v>
      </c>
    </row>
    <row r="3371" customFormat="false" ht="17.25" hidden="false" customHeight="true" outlineLevel="0" collapsed="false">
      <c r="A3371" s="130" t="s">
        <v>130</v>
      </c>
      <c r="B3371" s="131" t="n">
        <v>46600000</v>
      </c>
      <c r="C3371" s="132" t="s">
        <v>290</v>
      </c>
      <c r="D3371" s="133" t="n">
        <v>0</v>
      </c>
      <c r="E3371" s="133" t="n">
        <v>8862328.74</v>
      </c>
      <c r="F3371" s="133" t="n">
        <v>-8862328.74</v>
      </c>
    </row>
    <row r="3372" customFormat="false" ht="17.25" hidden="false" customHeight="true" outlineLevel="0" collapsed="false">
      <c r="A3372" s="130" t="s">
        <v>130</v>
      </c>
      <c r="B3372" s="131" t="n">
        <v>46800000</v>
      </c>
      <c r="C3372" s="132" t="s">
        <v>100</v>
      </c>
      <c r="D3372" s="133" t="n">
        <v>0</v>
      </c>
      <c r="E3372" s="133" t="n">
        <v>33648693.27</v>
      </c>
      <c r="F3372" s="133" t="n">
        <v>-33648693.27</v>
      </c>
    </row>
    <row r="3373" customFormat="false" ht="17.25" hidden="false" customHeight="true" outlineLevel="0" collapsed="false">
      <c r="A3373" s="130" t="s">
        <v>130</v>
      </c>
      <c r="B3373" s="131" t="n">
        <v>51211000</v>
      </c>
      <c r="C3373" s="132" t="s">
        <v>321</v>
      </c>
      <c r="D3373" s="133" t="n">
        <v>125112279.12</v>
      </c>
      <c r="E3373" s="133" t="n">
        <v>0</v>
      </c>
      <c r="F3373" s="133" t="n">
        <v>125112279.12</v>
      </c>
    </row>
    <row r="3374" customFormat="false" ht="17.25" hidden="false" customHeight="true" outlineLevel="0" collapsed="false">
      <c r="A3374" s="130" t="s">
        <v>130</v>
      </c>
      <c r="B3374" s="131" t="n">
        <v>53100000</v>
      </c>
      <c r="C3374" s="132" t="s">
        <v>2741</v>
      </c>
      <c r="D3374" s="133" t="n">
        <v>4000</v>
      </c>
      <c r="E3374" s="133" t="n">
        <v>0</v>
      </c>
      <c r="F3374" s="133" t="n">
        <v>4000</v>
      </c>
    </row>
    <row r="3375" customFormat="false" ht="17.25" hidden="false" customHeight="true" outlineLevel="0" collapsed="false">
      <c r="A3375" s="130" t="s">
        <v>130</v>
      </c>
      <c r="B3375" s="131" t="n">
        <v>60100000</v>
      </c>
      <c r="C3375" s="132" t="s">
        <v>331</v>
      </c>
      <c r="D3375" s="133" t="n">
        <v>19835027.6</v>
      </c>
      <c r="E3375" s="133" t="n">
        <v>0</v>
      </c>
      <c r="F3375" s="133" t="n">
        <v>19835027.6</v>
      </c>
    </row>
    <row r="3376" customFormat="false" ht="17.25" hidden="false" customHeight="true" outlineLevel="0" collapsed="false">
      <c r="A3376" s="130" t="s">
        <v>130</v>
      </c>
      <c r="B3376" s="131" t="n">
        <v>60620000</v>
      </c>
      <c r="C3376" s="132" t="s">
        <v>356</v>
      </c>
      <c r="D3376" s="133" t="n">
        <v>55103.77</v>
      </c>
      <c r="E3376" s="133" t="n">
        <v>0</v>
      </c>
      <c r="F3376" s="133" t="n">
        <v>55103.77</v>
      </c>
    </row>
    <row r="3377" customFormat="false" ht="17.25" hidden="false" customHeight="true" outlineLevel="0" collapsed="false">
      <c r="A3377" s="130" t="s">
        <v>130</v>
      </c>
      <c r="B3377" s="131" t="n">
        <v>60640000</v>
      </c>
      <c r="C3377" s="132" t="s">
        <v>360</v>
      </c>
      <c r="D3377" s="133" t="n">
        <v>1305197.01</v>
      </c>
      <c r="E3377" s="133" t="n">
        <v>0</v>
      </c>
      <c r="F3377" s="133" t="n">
        <v>1305197.01</v>
      </c>
    </row>
    <row r="3378" customFormat="false" ht="17.25" hidden="false" customHeight="true" outlineLevel="0" collapsed="false">
      <c r="A3378" s="130" t="s">
        <v>130</v>
      </c>
      <c r="B3378" s="131" t="n">
        <v>60650000</v>
      </c>
      <c r="C3378" s="132" t="s">
        <v>141</v>
      </c>
      <c r="D3378" s="133" t="n">
        <v>7115516.5</v>
      </c>
      <c r="E3378" s="133" t="n">
        <v>0</v>
      </c>
      <c r="F3378" s="133" t="n">
        <v>7115516.5</v>
      </c>
    </row>
    <row r="3379" customFormat="false" ht="17.25" hidden="false" customHeight="true" outlineLevel="0" collapsed="false">
      <c r="A3379" s="130" t="s">
        <v>130</v>
      </c>
      <c r="B3379" s="131" t="n">
        <v>60670000</v>
      </c>
      <c r="C3379" s="132" t="s">
        <v>363</v>
      </c>
      <c r="D3379" s="133" t="n">
        <v>1337334.02</v>
      </c>
      <c r="E3379" s="133" t="n">
        <v>0</v>
      </c>
      <c r="F3379" s="133" t="n">
        <v>1337334.02</v>
      </c>
    </row>
    <row r="3380" customFormat="false" ht="17.25" hidden="false" customHeight="true" outlineLevel="0" collapsed="false">
      <c r="A3380" s="130" t="s">
        <v>130</v>
      </c>
      <c r="B3380" s="131" t="n">
        <v>60680000</v>
      </c>
      <c r="C3380" s="132" t="s">
        <v>353</v>
      </c>
      <c r="D3380" s="133" t="n">
        <v>3150533.77</v>
      </c>
      <c r="E3380" s="133" t="n">
        <v>0</v>
      </c>
      <c r="F3380" s="133" t="n">
        <v>3150533.77</v>
      </c>
    </row>
    <row r="3381" customFormat="false" ht="17.25" hidden="false" customHeight="true" outlineLevel="0" collapsed="false">
      <c r="A3381" s="130" t="s">
        <v>130</v>
      </c>
      <c r="B3381" s="131" t="n">
        <v>60690000</v>
      </c>
      <c r="C3381" s="132" t="s">
        <v>365</v>
      </c>
      <c r="D3381" s="133" t="n">
        <v>1456442.67</v>
      </c>
      <c r="E3381" s="133" t="n">
        <v>0</v>
      </c>
      <c r="F3381" s="133" t="n">
        <v>1456442.67</v>
      </c>
    </row>
    <row r="3382" customFormat="false" ht="17.25" hidden="false" customHeight="true" outlineLevel="0" collapsed="false">
      <c r="A3382" s="130" t="s">
        <v>130</v>
      </c>
      <c r="B3382" s="131" t="n">
        <v>61100000</v>
      </c>
      <c r="C3382" s="132" t="s">
        <v>147</v>
      </c>
      <c r="D3382" s="133" t="n">
        <v>14621271.37</v>
      </c>
      <c r="E3382" s="133" t="n">
        <v>0</v>
      </c>
      <c r="F3382" s="133" t="n">
        <v>14621271.37</v>
      </c>
    </row>
    <row r="3383" customFormat="false" ht="17.25" hidden="false" customHeight="true" outlineLevel="0" collapsed="false">
      <c r="A3383" s="130" t="s">
        <v>130</v>
      </c>
      <c r="B3383" s="131" t="n">
        <v>61300000</v>
      </c>
      <c r="C3383" s="132" t="s">
        <v>717</v>
      </c>
      <c r="D3383" s="133" t="n">
        <v>3454788.74</v>
      </c>
      <c r="E3383" s="133" t="n">
        <v>0</v>
      </c>
      <c r="F3383" s="133" t="n">
        <v>3454788.74</v>
      </c>
    </row>
    <row r="3384" customFormat="false" ht="17.25" hidden="false" customHeight="true" outlineLevel="0" collapsed="false">
      <c r="A3384" s="130" t="s">
        <v>130</v>
      </c>
      <c r="B3384" s="131" t="n">
        <v>61302000</v>
      </c>
      <c r="C3384" s="132" t="s">
        <v>149</v>
      </c>
      <c r="D3384" s="133" t="n">
        <v>5636534.82</v>
      </c>
      <c r="E3384" s="133" t="n">
        <v>0</v>
      </c>
      <c r="F3384" s="133" t="n">
        <v>5636534.82</v>
      </c>
    </row>
    <row r="3385" customFormat="false" ht="17.25" hidden="false" customHeight="true" outlineLevel="0" collapsed="false">
      <c r="A3385" s="130" t="s">
        <v>130</v>
      </c>
      <c r="B3385" s="131" t="n">
        <v>61500000</v>
      </c>
      <c r="C3385" s="132" t="s">
        <v>387</v>
      </c>
      <c r="D3385" s="133" t="n">
        <v>70609775.23</v>
      </c>
      <c r="E3385" s="133" t="n">
        <v>0</v>
      </c>
      <c r="F3385" s="133" t="n">
        <v>70609775.23</v>
      </c>
    </row>
    <row r="3386" customFormat="false" ht="17.25" hidden="false" customHeight="true" outlineLevel="0" collapsed="false">
      <c r="A3386" s="130" t="s">
        <v>130</v>
      </c>
      <c r="B3386" s="131" t="n">
        <v>61502000</v>
      </c>
      <c r="C3386" s="132" t="s">
        <v>154</v>
      </c>
      <c r="D3386" s="133" t="n">
        <v>30146.43</v>
      </c>
      <c r="E3386" s="133" t="n">
        <v>0</v>
      </c>
      <c r="F3386" s="133" t="n">
        <v>30146.43</v>
      </c>
    </row>
    <row r="3387" customFormat="false" ht="17.25" hidden="false" customHeight="true" outlineLevel="0" collapsed="false">
      <c r="A3387" s="130" t="s">
        <v>130</v>
      </c>
      <c r="B3387" s="131" t="n">
        <v>61503000</v>
      </c>
      <c r="C3387" s="132" t="s">
        <v>459</v>
      </c>
      <c r="D3387" s="133" t="n">
        <v>2539642.66</v>
      </c>
      <c r="E3387" s="133" t="n">
        <v>0</v>
      </c>
      <c r="F3387" s="133" t="n">
        <v>2539642.66</v>
      </c>
    </row>
    <row r="3388" customFormat="false" ht="17.25" hidden="false" customHeight="true" outlineLevel="0" collapsed="false">
      <c r="A3388" s="130" t="s">
        <v>130</v>
      </c>
      <c r="B3388" s="131" t="n">
        <v>61601000</v>
      </c>
      <c r="C3388" s="132" t="s">
        <v>395</v>
      </c>
      <c r="D3388" s="133" t="n">
        <v>66.26</v>
      </c>
      <c r="E3388" s="133" t="n">
        <v>0</v>
      </c>
      <c r="F3388" s="133" t="n">
        <v>66.26</v>
      </c>
    </row>
    <row r="3389" customFormat="false" ht="17.25" hidden="false" customHeight="true" outlineLevel="0" collapsed="false">
      <c r="A3389" s="130" t="s">
        <v>130</v>
      </c>
      <c r="B3389" s="131" t="n">
        <v>61604000</v>
      </c>
      <c r="C3389" s="132" t="s">
        <v>157</v>
      </c>
      <c r="D3389" s="133" t="n">
        <v>42477.9</v>
      </c>
      <c r="E3389" s="133" t="n">
        <v>0</v>
      </c>
      <c r="F3389" s="133" t="n">
        <v>42477.9</v>
      </c>
    </row>
    <row r="3390" customFormat="false" ht="17.25" hidden="false" customHeight="true" outlineLevel="0" collapsed="false">
      <c r="A3390" s="130" t="s">
        <v>130</v>
      </c>
      <c r="B3390" s="131" t="n">
        <v>61801000</v>
      </c>
      <c r="C3390" s="132" t="s">
        <v>470</v>
      </c>
      <c r="D3390" s="133" t="n">
        <v>44150.94</v>
      </c>
      <c r="E3390" s="133" t="n">
        <v>0</v>
      </c>
      <c r="F3390" s="133" t="n">
        <v>44150.94</v>
      </c>
    </row>
    <row r="3391" customFormat="false" ht="17.25" hidden="false" customHeight="true" outlineLevel="0" collapsed="false">
      <c r="A3391" s="130" t="s">
        <v>130</v>
      </c>
      <c r="B3391" s="131" t="n">
        <v>61802000</v>
      </c>
      <c r="C3391" s="132" t="s">
        <v>472</v>
      </c>
      <c r="D3391" s="133" t="n">
        <v>21357.04</v>
      </c>
      <c r="E3391" s="133" t="n">
        <v>0</v>
      </c>
      <c r="F3391" s="133" t="n">
        <v>21357.04</v>
      </c>
    </row>
    <row r="3392" customFormat="false" ht="17.25" hidden="false" customHeight="true" outlineLevel="0" collapsed="false">
      <c r="A3392" s="130" t="s">
        <v>130</v>
      </c>
      <c r="B3392" s="131" t="n">
        <v>62100000</v>
      </c>
      <c r="C3392" s="132" t="s">
        <v>400</v>
      </c>
      <c r="D3392" s="133" t="n">
        <v>1507312.54</v>
      </c>
      <c r="E3392" s="133" t="n">
        <v>0</v>
      </c>
      <c r="F3392" s="133" t="n">
        <v>1507312.54</v>
      </c>
    </row>
    <row r="3393" customFormat="false" ht="17.25" hidden="false" customHeight="true" outlineLevel="0" collapsed="false">
      <c r="A3393" s="130" t="s">
        <v>130</v>
      </c>
      <c r="B3393" s="131" t="n">
        <v>62102000</v>
      </c>
      <c r="C3393" s="132" t="s">
        <v>476</v>
      </c>
      <c r="D3393" s="133" t="n">
        <v>14337092.8</v>
      </c>
      <c r="E3393" s="133" t="n">
        <v>0</v>
      </c>
      <c r="F3393" s="133" t="n">
        <v>14337092.8</v>
      </c>
    </row>
    <row r="3394" customFormat="false" ht="17.25" hidden="false" customHeight="true" outlineLevel="0" collapsed="false">
      <c r="A3394" s="130" t="s">
        <v>130</v>
      </c>
      <c r="B3394" s="131" t="n">
        <v>62602000</v>
      </c>
      <c r="C3394" s="132" t="s">
        <v>511</v>
      </c>
      <c r="D3394" s="133" t="n">
        <v>119773.17</v>
      </c>
      <c r="E3394" s="133" t="n">
        <v>0</v>
      </c>
      <c r="F3394" s="133" t="n">
        <v>119773.17</v>
      </c>
    </row>
    <row r="3395" customFormat="false" ht="17.25" hidden="false" customHeight="true" outlineLevel="0" collapsed="false">
      <c r="A3395" s="130" t="s">
        <v>130</v>
      </c>
      <c r="B3395" s="131" t="n">
        <v>62603000</v>
      </c>
      <c r="C3395" s="132" t="s">
        <v>512</v>
      </c>
      <c r="D3395" s="133" t="n">
        <v>180641.85</v>
      </c>
      <c r="E3395" s="133" t="n">
        <v>0</v>
      </c>
      <c r="F3395" s="133" t="n">
        <v>180641.85</v>
      </c>
    </row>
    <row r="3396" customFormat="false" ht="17.25" hidden="false" customHeight="true" outlineLevel="0" collapsed="false">
      <c r="A3396" s="130" t="s">
        <v>130</v>
      </c>
      <c r="B3396" s="131" t="n">
        <v>62604000</v>
      </c>
      <c r="C3396" s="132" t="s">
        <v>513</v>
      </c>
      <c r="D3396" s="133" t="n">
        <v>195.94</v>
      </c>
      <c r="E3396" s="133" t="n">
        <v>0</v>
      </c>
      <c r="F3396" s="133" t="n">
        <v>195.94</v>
      </c>
    </row>
    <row r="3397" customFormat="false" ht="17.25" hidden="false" customHeight="true" outlineLevel="0" collapsed="false">
      <c r="A3397" s="130" t="s">
        <v>130</v>
      </c>
      <c r="B3397" s="131" t="n">
        <v>62605000</v>
      </c>
      <c r="C3397" s="132" t="s">
        <v>728</v>
      </c>
      <c r="D3397" s="133" t="n">
        <v>218664.73</v>
      </c>
      <c r="E3397" s="133" t="n">
        <v>0</v>
      </c>
      <c r="F3397" s="133" t="n">
        <v>218664.73</v>
      </c>
    </row>
    <row r="3398" customFormat="false" ht="17.25" hidden="false" customHeight="true" outlineLevel="0" collapsed="false">
      <c r="A3398" s="130" t="s">
        <v>130</v>
      </c>
      <c r="B3398" s="131" t="n">
        <v>62701000</v>
      </c>
      <c r="C3398" s="132" t="s">
        <v>181</v>
      </c>
      <c r="D3398" s="133" t="n">
        <v>445937.16</v>
      </c>
      <c r="E3398" s="133" t="n">
        <v>0</v>
      </c>
      <c r="F3398" s="133" t="n">
        <v>445937.16</v>
      </c>
    </row>
    <row r="3399" customFormat="false" ht="17.25" hidden="false" customHeight="true" outlineLevel="0" collapsed="false">
      <c r="A3399" s="130" t="s">
        <v>130</v>
      </c>
      <c r="B3399" s="131" t="n">
        <v>62703000</v>
      </c>
      <c r="C3399" s="132" t="s">
        <v>516</v>
      </c>
      <c r="D3399" s="133" t="n">
        <v>113850.87</v>
      </c>
      <c r="E3399" s="133" t="n">
        <v>0</v>
      </c>
      <c r="F3399" s="133" t="n">
        <v>113850.87</v>
      </c>
    </row>
    <row r="3400" customFormat="false" ht="17.25" hidden="false" customHeight="true" outlineLevel="0" collapsed="false">
      <c r="A3400" s="130" t="s">
        <v>130</v>
      </c>
      <c r="B3400" s="131" t="n">
        <v>62706000</v>
      </c>
      <c r="C3400" s="132" t="s">
        <v>183</v>
      </c>
      <c r="D3400" s="133" t="n">
        <v>76987.95</v>
      </c>
      <c r="E3400" s="133" t="n">
        <v>0</v>
      </c>
      <c r="F3400" s="133" t="n">
        <v>76987.95</v>
      </c>
    </row>
    <row r="3401" customFormat="false" ht="17.25" hidden="false" customHeight="true" outlineLevel="0" collapsed="false">
      <c r="A3401" s="130" t="s">
        <v>130</v>
      </c>
      <c r="B3401" s="131" t="n">
        <v>63503000</v>
      </c>
      <c r="C3401" s="132" t="s">
        <v>187</v>
      </c>
      <c r="D3401" s="133" t="n">
        <v>4245.28</v>
      </c>
      <c r="E3401" s="133" t="n">
        <v>0</v>
      </c>
      <c r="F3401" s="133" t="n">
        <v>4245.28</v>
      </c>
    </row>
    <row r="3402" customFormat="false" ht="17.25" hidden="false" customHeight="true" outlineLevel="0" collapsed="false">
      <c r="A3402" s="130" t="s">
        <v>130</v>
      </c>
      <c r="B3402" s="131" t="n">
        <v>63504000</v>
      </c>
      <c r="C3402" s="132" t="s">
        <v>450</v>
      </c>
      <c r="D3402" s="133" t="n">
        <v>92068.5</v>
      </c>
      <c r="E3402" s="133" t="n">
        <v>0</v>
      </c>
      <c r="F3402" s="133" t="n">
        <v>92068.5</v>
      </c>
    </row>
    <row r="3403" customFormat="false" ht="17.25" hidden="false" customHeight="true" outlineLevel="0" collapsed="false">
      <c r="A3403" s="130" t="s">
        <v>130</v>
      </c>
      <c r="B3403" s="131" t="n">
        <v>63506000</v>
      </c>
      <c r="C3403" s="132" t="s">
        <v>452</v>
      </c>
      <c r="D3403" s="133" t="n">
        <v>2808.42</v>
      </c>
      <c r="E3403" s="133" t="n">
        <v>0</v>
      </c>
      <c r="F3403" s="133" t="n">
        <v>2808.42</v>
      </c>
    </row>
    <row r="3404" customFormat="false" ht="17.25" hidden="false" customHeight="true" outlineLevel="0" collapsed="false">
      <c r="A3404" s="130" t="s">
        <v>130</v>
      </c>
      <c r="B3404" s="131" t="n">
        <v>63508000</v>
      </c>
      <c r="C3404" s="132" t="s">
        <v>802</v>
      </c>
      <c r="D3404" s="133" t="n">
        <v>3363.57</v>
      </c>
      <c r="E3404" s="133" t="n">
        <v>0</v>
      </c>
      <c r="F3404" s="133" t="n">
        <v>3363.57</v>
      </c>
    </row>
    <row r="3405" customFormat="false" ht="17.25" hidden="false" customHeight="true" outlineLevel="0" collapsed="false">
      <c r="A3405" s="130" t="s">
        <v>130</v>
      </c>
      <c r="B3405" s="131" t="n">
        <v>64105000</v>
      </c>
      <c r="C3405" s="132" t="s">
        <v>530</v>
      </c>
      <c r="D3405" s="133" t="n">
        <v>41315.14</v>
      </c>
      <c r="E3405" s="133" t="n">
        <v>0</v>
      </c>
      <c r="F3405" s="133" t="n">
        <v>41315.14</v>
      </c>
    </row>
    <row r="3406" customFormat="false" ht="17.25" hidden="false" customHeight="true" outlineLevel="0" collapsed="false">
      <c r="A3406" s="130" t="s">
        <v>130</v>
      </c>
      <c r="B3406" s="131" t="n">
        <v>64801000</v>
      </c>
      <c r="C3406" s="132" t="s">
        <v>534</v>
      </c>
      <c r="D3406" s="133" t="n">
        <v>608998.4</v>
      </c>
      <c r="E3406" s="133" t="n">
        <v>0</v>
      </c>
      <c r="F3406" s="133" t="n">
        <v>608998.4</v>
      </c>
    </row>
    <row r="3407" customFormat="false" ht="17.25" hidden="false" customHeight="true" outlineLevel="0" collapsed="false">
      <c r="A3407" s="130" t="s">
        <v>130</v>
      </c>
      <c r="B3407" s="131" t="n">
        <v>64803000</v>
      </c>
      <c r="C3407" s="132" t="s">
        <v>536</v>
      </c>
      <c r="D3407" s="133" t="n">
        <v>3735.85</v>
      </c>
      <c r="E3407" s="133" t="n">
        <v>0</v>
      </c>
      <c r="F3407" s="133" t="n">
        <v>3735.85</v>
      </c>
    </row>
    <row r="3408" customFormat="false" ht="17.25" hidden="false" customHeight="true" outlineLevel="0" collapsed="false">
      <c r="A3408" s="130" t="s">
        <v>130</v>
      </c>
      <c r="B3408" s="131" t="n">
        <v>65100000</v>
      </c>
      <c r="C3408" s="132" t="s">
        <v>202</v>
      </c>
      <c r="D3408" s="133" t="n">
        <v>664614.62</v>
      </c>
      <c r="E3408" s="133" t="n">
        <v>0</v>
      </c>
      <c r="F3408" s="133" t="n">
        <v>664614.62</v>
      </c>
    </row>
    <row r="3409" customFormat="false" ht="17.25" hidden="false" customHeight="true" outlineLevel="0" collapsed="false">
      <c r="A3409" s="130" t="s">
        <v>130</v>
      </c>
      <c r="B3409" s="131" t="n">
        <v>65602000</v>
      </c>
      <c r="C3409" s="132" t="s">
        <v>203</v>
      </c>
      <c r="D3409" s="133" t="n">
        <v>81677.32</v>
      </c>
      <c r="E3409" s="133" t="n">
        <v>0</v>
      </c>
      <c r="F3409" s="133" t="n">
        <v>81677.32</v>
      </c>
    </row>
    <row r="3410" customFormat="false" ht="17.25" hidden="false" customHeight="true" outlineLevel="0" collapsed="false">
      <c r="A3410" s="130" t="s">
        <v>130</v>
      </c>
      <c r="B3410" s="131" t="n">
        <v>65700000</v>
      </c>
      <c r="C3410" s="132" t="s">
        <v>746</v>
      </c>
      <c r="D3410" s="133" t="n">
        <v>291988.45</v>
      </c>
      <c r="E3410" s="133" t="n">
        <v>0</v>
      </c>
      <c r="F3410" s="133" t="n">
        <v>291988.45</v>
      </c>
    </row>
    <row r="3411" customFormat="false" ht="17.25" hidden="false" customHeight="true" outlineLevel="0" collapsed="false">
      <c r="A3411" s="130" t="s">
        <v>130</v>
      </c>
      <c r="B3411" s="131" t="n">
        <v>65800000</v>
      </c>
      <c r="C3411" s="132" t="s">
        <v>475</v>
      </c>
      <c r="D3411" s="133" t="n">
        <v>8543087.16</v>
      </c>
      <c r="E3411" s="133" t="n">
        <v>0</v>
      </c>
      <c r="F3411" s="133" t="n">
        <v>8543087.16</v>
      </c>
    </row>
    <row r="3412" customFormat="false" ht="17.25" hidden="false" customHeight="true" outlineLevel="0" collapsed="false">
      <c r="A3412" s="130" t="s">
        <v>130</v>
      </c>
      <c r="B3412" s="131" t="n">
        <v>66102000</v>
      </c>
      <c r="C3412" s="132" t="s">
        <v>542</v>
      </c>
      <c r="D3412" s="133" t="n">
        <v>1266814.89</v>
      </c>
      <c r="E3412" s="133" t="n">
        <v>0</v>
      </c>
      <c r="F3412" s="133" t="n">
        <v>1266814.89</v>
      </c>
    </row>
    <row r="3413" customFormat="false" ht="17.25" hidden="false" customHeight="true" outlineLevel="0" collapsed="false">
      <c r="A3413" s="130" t="s">
        <v>130</v>
      </c>
      <c r="B3413" s="131" t="n">
        <v>66600000</v>
      </c>
      <c r="C3413" s="132" t="s">
        <v>206</v>
      </c>
      <c r="D3413" s="133" t="n">
        <v>72033.85</v>
      </c>
      <c r="E3413" s="133" t="n">
        <v>0</v>
      </c>
      <c r="F3413" s="133" t="n">
        <v>72033.85</v>
      </c>
    </row>
    <row r="3414" customFormat="false" ht="17.25" hidden="false" customHeight="true" outlineLevel="0" collapsed="false">
      <c r="A3414" s="130" t="s">
        <v>130</v>
      </c>
      <c r="B3414" s="131" t="n">
        <v>68112000</v>
      </c>
      <c r="C3414" s="132" t="s">
        <v>489</v>
      </c>
      <c r="D3414" s="133" t="n">
        <v>468891.833253425</v>
      </c>
      <c r="E3414" s="133" t="n">
        <v>0</v>
      </c>
      <c r="F3414" s="133" t="n">
        <v>468891.833253425</v>
      </c>
    </row>
    <row r="3415" customFormat="false" ht="17.25" hidden="false" customHeight="true" outlineLevel="0" collapsed="false">
      <c r="A3415" s="130" t="s">
        <v>130</v>
      </c>
      <c r="B3415" s="131" t="n">
        <v>69800000</v>
      </c>
      <c r="C3415" s="132" t="s">
        <v>491</v>
      </c>
      <c r="D3415" s="133" t="n">
        <v>67300602.3093493</v>
      </c>
      <c r="E3415" s="133" t="n">
        <v>0</v>
      </c>
      <c r="F3415" s="133" t="n">
        <v>67300602.3093493</v>
      </c>
    </row>
    <row r="3416" customFormat="false" ht="17.25" hidden="false" customHeight="true" outlineLevel="0" collapsed="false">
      <c r="A3416" s="130" t="s">
        <v>130</v>
      </c>
      <c r="B3416" s="131" t="n">
        <v>70600000</v>
      </c>
      <c r="C3416" s="132" t="s">
        <v>499</v>
      </c>
      <c r="D3416" s="133" t="n">
        <v>0</v>
      </c>
      <c r="E3416" s="133" t="n">
        <v>488066457.81</v>
      </c>
      <c r="F3416" s="133" t="n">
        <v>-488066457.81</v>
      </c>
    </row>
    <row r="3417" customFormat="false" ht="17.25" hidden="false" customHeight="true" outlineLevel="0" collapsed="false">
      <c r="A3417" s="130" t="s">
        <v>130</v>
      </c>
      <c r="B3417" s="131" t="n">
        <v>75800000</v>
      </c>
      <c r="C3417" s="132" t="s">
        <v>211</v>
      </c>
      <c r="D3417" s="133" t="n">
        <v>0</v>
      </c>
      <c r="E3417" s="133" t="n">
        <v>2945.15</v>
      </c>
      <c r="F3417" s="133" t="n">
        <v>-2945.15</v>
      </c>
    </row>
    <row r="3418" customFormat="false" ht="17.25" hidden="false" customHeight="true" outlineLevel="0" collapsed="false">
      <c r="A3418" s="130" t="s">
        <v>108</v>
      </c>
      <c r="B3418" s="131" t="n">
        <v>10100000</v>
      </c>
      <c r="C3418" s="132" t="s">
        <v>1</v>
      </c>
      <c r="D3418" s="133" t="n">
        <v>0</v>
      </c>
      <c r="E3418" s="133" t="n">
        <v>2000000</v>
      </c>
      <c r="F3418" s="133" t="n">
        <v>-2000000</v>
      </c>
    </row>
    <row r="3419" customFormat="false" ht="17.25" hidden="false" customHeight="true" outlineLevel="0" collapsed="false">
      <c r="A3419" s="130" t="s">
        <v>108</v>
      </c>
      <c r="B3419" s="131" t="n">
        <v>11000000</v>
      </c>
      <c r="C3419" s="132" t="s">
        <v>215</v>
      </c>
      <c r="D3419" s="133" t="n">
        <v>21297281.9</v>
      </c>
      <c r="E3419" s="133" t="n">
        <v>0</v>
      </c>
      <c r="F3419" s="133" t="n">
        <v>21297281.9</v>
      </c>
    </row>
    <row r="3420" customFormat="false" ht="17.25" hidden="false" customHeight="true" outlineLevel="0" collapsed="false">
      <c r="A3420" s="130" t="s">
        <v>108</v>
      </c>
      <c r="B3420" s="131" t="n">
        <v>12800000</v>
      </c>
      <c r="C3420" s="132" t="s">
        <v>1341</v>
      </c>
      <c r="D3420" s="133" t="n">
        <v>0</v>
      </c>
      <c r="E3420" s="133" t="n">
        <v>801159774.33</v>
      </c>
      <c r="F3420" s="133" t="n">
        <v>-801159774.33</v>
      </c>
    </row>
    <row r="3421" customFormat="false" ht="17.25" hidden="false" customHeight="true" outlineLevel="0" collapsed="false">
      <c r="A3421" s="130" t="s">
        <v>108</v>
      </c>
      <c r="B3421" s="131" t="n">
        <v>20400000</v>
      </c>
      <c r="C3421" s="132" t="s">
        <v>5</v>
      </c>
      <c r="D3421" s="133" t="n">
        <v>11737260.29</v>
      </c>
      <c r="E3421" s="133" t="n">
        <v>0</v>
      </c>
      <c r="F3421" s="133" t="n">
        <v>11737260.29</v>
      </c>
    </row>
    <row r="3422" customFormat="false" ht="17.25" hidden="false" customHeight="true" outlineLevel="0" collapsed="false">
      <c r="A3422" s="130" t="s">
        <v>108</v>
      </c>
      <c r="B3422" s="131" t="n">
        <v>21540000</v>
      </c>
      <c r="C3422" s="132" t="s">
        <v>229</v>
      </c>
      <c r="D3422" s="133" t="n">
        <v>7740208</v>
      </c>
      <c r="E3422" s="133" t="n">
        <v>0</v>
      </c>
      <c r="F3422" s="133" t="n">
        <v>7740208</v>
      </c>
    </row>
    <row r="3423" customFormat="false" ht="17.25" hidden="false" customHeight="true" outlineLevel="0" collapsed="false">
      <c r="A3423" s="130" t="s">
        <v>108</v>
      </c>
      <c r="B3423" s="131" t="n">
        <v>21830000</v>
      </c>
      <c r="C3423" s="132" t="s">
        <v>11</v>
      </c>
      <c r="D3423" s="133" t="n">
        <v>186077403</v>
      </c>
      <c r="E3423" s="133" t="n">
        <v>0</v>
      </c>
      <c r="F3423" s="133" t="n">
        <v>186077403</v>
      </c>
    </row>
    <row r="3424" customFormat="false" ht="17.25" hidden="false" customHeight="true" outlineLevel="0" collapsed="false">
      <c r="A3424" s="130" t="s">
        <v>108</v>
      </c>
      <c r="B3424" s="131" t="n">
        <v>21820000</v>
      </c>
      <c r="C3424" s="132" t="s">
        <v>10</v>
      </c>
      <c r="D3424" s="133" t="n">
        <v>59148022.93</v>
      </c>
      <c r="E3424" s="133" t="n">
        <v>0</v>
      </c>
      <c r="F3424" s="133" t="n">
        <v>59148022.93</v>
      </c>
    </row>
    <row r="3425" customFormat="false" ht="17.25" hidden="false" customHeight="true" outlineLevel="0" collapsed="false">
      <c r="A3425" s="130" t="s">
        <v>108</v>
      </c>
      <c r="B3425" s="131" t="n">
        <v>21840000</v>
      </c>
      <c r="C3425" s="132" t="s">
        <v>12</v>
      </c>
      <c r="D3425" s="133" t="n">
        <v>25308497.54</v>
      </c>
      <c r="E3425" s="133" t="n">
        <v>0</v>
      </c>
      <c r="F3425" s="133" t="n">
        <v>25308497.54</v>
      </c>
    </row>
    <row r="3426" customFormat="false" ht="17.25" hidden="false" customHeight="true" outlineLevel="0" collapsed="false">
      <c r="A3426" s="130" t="s">
        <v>108</v>
      </c>
      <c r="B3426" s="131" t="n">
        <v>28150000</v>
      </c>
      <c r="C3426" s="132" t="s">
        <v>243</v>
      </c>
      <c r="D3426" s="133" t="n">
        <v>0</v>
      </c>
      <c r="E3426" s="133" t="n">
        <v>12862021.86</v>
      </c>
      <c r="F3426" s="133" t="n">
        <v>-12862021.86</v>
      </c>
    </row>
    <row r="3427" customFormat="false" ht="17.25" hidden="false" customHeight="true" outlineLevel="0" collapsed="false">
      <c r="A3427" s="130" t="s">
        <v>108</v>
      </c>
      <c r="B3427" s="131" t="n">
        <v>28154000</v>
      </c>
      <c r="C3427" s="132" t="s">
        <v>248</v>
      </c>
      <c r="D3427" s="133" t="n">
        <v>0</v>
      </c>
      <c r="E3427" s="133" t="n">
        <v>5142516.15</v>
      </c>
      <c r="F3427" s="133" t="n">
        <v>-5142516.15</v>
      </c>
    </row>
    <row r="3428" customFormat="false" ht="17.25" hidden="false" customHeight="true" outlineLevel="0" collapsed="false">
      <c r="A3428" s="130" t="s">
        <v>108</v>
      </c>
      <c r="B3428" s="131" t="n">
        <v>28182000</v>
      </c>
      <c r="C3428" s="132" t="s">
        <v>17</v>
      </c>
      <c r="D3428" s="133" t="n">
        <v>0</v>
      </c>
      <c r="E3428" s="133" t="n">
        <v>22417013.84</v>
      </c>
      <c r="F3428" s="133" t="n">
        <v>-22417013.84</v>
      </c>
    </row>
    <row r="3429" customFormat="false" ht="17.25" hidden="false" customHeight="true" outlineLevel="0" collapsed="false">
      <c r="A3429" s="130" t="s">
        <v>108</v>
      </c>
      <c r="B3429" s="131" t="n">
        <v>28183000</v>
      </c>
      <c r="C3429" s="132" t="s">
        <v>18</v>
      </c>
      <c r="D3429" s="133" t="n">
        <v>0</v>
      </c>
      <c r="E3429" s="133" t="n">
        <v>169348236.32</v>
      </c>
      <c r="F3429" s="133" t="n">
        <v>-169348236.32</v>
      </c>
    </row>
    <row r="3430" customFormat="false" ht="17.25" hidden="false" customHeight="true" outlineLevel="0" collapsed="false">
      <c r="A3430" s="130" t="s">
        <v>108</v>
      </c>
      <c r="B3430" s="131" t="n">
        <v>28184000</v>
      </c>
      <c r="C3430" s="132" t="s">
        <v>19</v>
      </c>
      <c r="D3430" s="133" t="n">
        <v>0</v>
      </c>
      <c r="E3430" s="133" t="n">
        <v>11544326.88</v>
      </c>
      <c r="F3430" s="133" t="n">
        <v>-11544326.88</v>
      </c>
    </row>
    <row r="3431" customFormat="false" ht="17.25" hidden="false" customHeight="true" outlineLevel="0" collapsed="false">
      <c r="A3431" s="130" t="s">
        <v>2903</v>
      </c>
      <c r="B3431" s="131" t="n">
        <v>37100000</v>
      </c>
      <c r="C3431" s="132" t="s">
        <v>593</v>
      </c>
      <c r="D3431" s="133" t="n">
        <v>28007961585</v>
      </c>
      <c r="E3431" s="133" t="n">
        <v>0</v>
      </c>
      <c r="F3431" s="133" t="n">
        <v>28007961585</v>
      </c>
    </row>
    <row r="3432" customFormat="false" ht="17.25" hidden="false" customHeight="true" outlineLevel="0" collapsed="false">
      <c r="A3432" s="130" t="s">
        <v>108</v>
      </c>
      <c r="B3432" s="131" t="n">
        <v>40110000</v>
      </c>
      <c r="C3432" s="132" t="s">
        <v>21</v>
      </c>
      <c r="D3432" s="133" t="n">
        <v>0</v>
      </c>
      <c r="E3432" s="133" t="n">
        <v>2028015543.34</v>
      </c>
      <c r="F3432" s="133" t="n">
        <v>-2028015543.34</v>
      </c>
    </row>
    <row r="3433" customFormat="false" ht="17.25" hidden="false" customHeight="true" outlineLevel="0" collapsed="false">
      <c r="A3433" s="130" t="s">
        <v>108</v>
      </c>
      <c r="B3433" s="131" t="n">
        <v>40340000</v>
      </c>
      <c r="C3433" s="132" t="s">
        <v>25</v>
      </c>
      <c r="D3433" s="133" t="n">
        <v>0</v>
      </c>
      <c r="E3433" s="133" t="n">
        <v>687948000</v>
      </c>
      <c r="F3433" s="133" t="n">
        <v>-687948000</v>
      </c>
    </row>
    <row r="3434" customFormat="false" ht="17.25" hidden="false" customHeight="true" outlineLevel="0" collapsed="false">
      <c r="A3434" s="130" t="s">
        <v>108</v>
      </c>
      <c r="B3434" s="131" t="n">
        <v>40800000</v>
      </c>
      <c r="C3434" s="132" t="s">
        <v>26</v>
      </c>
      <c r="D3434" s="133" t="n">
        <v>0</v>
      </c>
      <c r="E3434" s="133" t="n">
        <v>8958094.52</v>
      </c>
      <c r="F3434" s="133" t="n">
        <v>-8958094.52</v>
      </c>
    </row>
    <row r="3435" customFormat="false" ht="17.25" hidden="false" customHeight="true" outlineLevel="0" collapsed="false">
      <c r="A3435" s="130" t="s">
        <v>108</v>
      </c>
      <c r="B3435" s="131" t="n">
        <v>41100000</v>
      </c>
      <c r="C3435" s="132" t="s">
        <v>28</v>
      </c>
      <c r="D3435" s="133" t="n">
        <v>935895030.87</v>
      </c>
      <c r="E3435" s="133" t="n">
        <v>0</v>
      </c>
      <c r="F3435" s="133" t="n">
        <v>935895030.87</v>
      </c>
    </row>
    <row r="3436" customFormat="false" ht="17.25" hidden="false" customHeight="true" outlineLevel="0" collapsed="false">
      <c r="A3436" s="130" t="s">
        <v>108</v>
      </c>
      <c r="B3436" s="131" t="n">
        <v>41800000</v>
      </c>
      <c r="C3436" s="132" t="s">
        <v>1924</v>
      </c>
      <c r="D3436" s="133" t="n">
        <v>143635627.53</v>
      </c>
      <c r="E3436" s="133" t="n">
        <v>0</v>
      </c>
      <c r="F3436" s="133" t="n">
        <v>143635627.53</v>
      </c>
    </row>
    <row r="3437" customFormat="false" ht="17.25" hidden="false" customHeight="true" outlineLevel="0" collapsed="false">
      <c r="A3437" s="130" t="s">
        <v>108</v>
      </c>
      <c r="B3437" s="131" t="n">
        <v>41900000</v>
      </c>
      <c r="C3437" s="132" t="s">
        <v>267</v>
      </c>
      <c r="D3437" s="133" t="n">
        <v>0</v>
      </c>
      <c r="E3437" s="133" t="n">
        <v>73818424.14</v>
      </c>
      <c r="F3437" s="133" t="n">
        <v>-73818424.14</v>
      </c>
    </row>
    <row r="3438" customFormat="false" ht="17.25" hidden="false" customHeight="true" outlineLevel="0" collapsed="false">
      <c r="A3438" s="130" t="s">
        <v>108</v>
      </c>
      <c r="B3438" s="131" t="n">
        <v>42110000</v>
      </c>
      <c r="C3438" s="132" t="s">
        <v>30</v>
      </c>
      <c r="D3438" s="133" t="n">
        <v>727250</v>
      </c>
      <c r="E3438" s="133" t="n">
        <v>0</v>
      </c>
      <c r="F3438" s="133" t="n">
        <v>727250</v>
      </c>
    </row>
    <row r="3439" customFormat="false" ht="17.25" hidden="false" customHeight="true" outlineLevel="0" collapsed="false">
      <c r="A3439" s="130" t="s">
        <v>108</v>
      </c>
      <c r="B3439" s="131" t="n">
        <v>42510000</v>
      </c>
      <c r="C3439" s="132" t="s">
        <v>31</v>
      </c>
      <c r="D3439" s="133" t="n">
        <v>882750</v>
      </c>
      <c r="E3439" s="133" t="n">
        <v>0</v>
      </c>
      <c r="F3439" s="133" t="n">
        <v>882750</v>
      </c>
    </row>
    <row r="3440" customFormat="false" ht="17.25" hidden="false" customHeight="true" outlineLevel="0" collapsed="false">
      <c r="A3440" s="130" t="s">
        <v>108</v>
      </c>
      <c r="B3440" s="131" t="n">
        <v>42700000</v>
      </c>
      <c r="C3440" s="132" t="s">
        <v>1700</v>
      </c>
      <c r="D3440" s="133" t="n">
        <v>0</v>
      </c>
      <c r="E3440" s="133" t="n">
        <v>828666</v>
      </c>
      <c r="F3440" s="133" t="n">
        <v>-828666</v>
      </c>
    </row>
    <row r="3441" customFormat="false" ht="17.25" hidden="false" customHeight="true" outlineLevel="0" collapsed="false">
      <c r="A3441" s="130" t="s">
        <v>108</v>
      </c>
      <c r="B3441" s="131" t="n">
        <v>42800000</v>
      </c>
      <c r="C3441" s="132" t="s">
        <v>274</v>
      </c>
      <c r="D3441" s="133" t="n">
        <v>0</v>
      </c>
      <c r="E3441" s="133" t="n">
        <v>12240.2</v>
      </c>
      <c r="F3441" s="133" t="n">
        <v>-12240.2</v>
      </c>
    </row>
    <row r="3442" customFormat="false" ht="17.25" hidden="false" customHeight="true" outlineLevel="0" collapsed="false">
      <c r="A3442" s="130" t="s">
        <v>108</v>
      </c>
      <c r="B3442" s="131" t="n">
        <v>43100000</v>
      </c>
      <c r="C3442" s="132" t="s">
        <v>35</v>
      </c>
      <c r="D3442" s="133" t="n">
        <v>0</v>
      </c>
      <c r="E3442" s="133" t="n">
        <v>5302385.72</v>
      </c>
      <c r="F3442" s="133" t="n">
        <v>-5302385.72</v>
      </c>
    </row>
    <row r="3443" customFormat="false" ht="17.25" hidden="false" customHeight="true" outlineLevel="0" collapsed="false">
      <c r="A3443" s="130" t="s">
        <v>108</v>
      </c>
      <c r="B3443" s="131" t="n">
        <v>43110000</v>
      </c>
      <c r="C3443" s="132" t="s">
        <v>275</v>
      </c>
      <c r="D3443" s="133" t="n">
        <v>84000</v>
      </c>
      <c r="E3443" s="133" t="n">
        <v>0</v>
      </c>
      <c r="F3443" s="133" t="n">
        <v>84000</v>
      </c>
    </row>
    <row r="3444" customFormat="false" ht="17.25" hidden="false" customHeight="true" outlineLevel="0" collapsed="false">
      <c r="A3444" s="130" t="s">
        <v>108</v>
      </c>
      <c r="B3444" s="131" t="n">
        <v>43200000</v>
      </c>
      <c r="C3444" s="132" t="s">
        <v>37</v>
      </c>
      <c r="D3444" s="133" t="n">
        <v>0</v>
      </c>
      <c r="E3444" s="133" t="n">
        <v>2409042.55</v>
      </c>
      <c r="F3444" s="133" t="n">
        <v>-2409042.55</v>
      </c>
    </row>
    <row r="3445" customFormat="false" ht="17.25" hidden="false" customHeight="true" outlineLevel="0" collapsed="false">
      <c r="A3445" s="130" t="s">
        <v>108</v>
      </c>
      <c r="B3445" s="131" t="n">
        <v>43230000</v>
      </c>
      <c r="C3445" s="132" t="s">
        <v>608</v>
      </c>
      <c r="D3445" s="133" t="n">
        <v>0</v>
      </c>
      <c r="E3445" s="133" t="n">
        <v>272312.13</v>
      </c>
      <c r="F3445" s="133" t="n">
        <v>-272312.13</v>
      </c>
    </row>
    <row r="3446" customFormat="false" ht="17.25" hidden="false" customHeight="true" outlineLevel="0" collapsed="false">
      <c r="A3446" s="130" t="s">
        <v>108</v>
      </c>
      <c r="B3446" s="131" t="n">
        <v>43400000</v>
      </c>
      <c r="C3446" s="132" t="s">
        <v>39</v>
      </c>
      <c r="D3446" s="133" t="n">
        <v>0</v>
      </c>
      <c r="E3446" s="133" t="n">
        <v>240000</v>
      </c>
      <c r="F3446" s="133" t="n">
        <v>-240000</v>
      </c>
    </row>
    <row r="3447" customFormat="false" ht="17.25" hidden="false" customHeight="true" outlineLevel="0" collapsed="false">
      <c r="A3447" s="130" t="s">
        <v>108</v>
      </c>
      <c r="B3447" s="131" t="n">
        <v>43860000</v>
      </c>
      <c r="C3447" s="132" t="s">
        <v>276</v>
      </c>
      <c r="D3447" s="133" t="n">
        <v>0</v>
      </c>
      <c r="E3447" s="133" t="n">
        <v>1560041.56</v>
      </c>
      <c r="F3447" s="133" t="n">
        <v>-1560041.56</v>
      </c>
    </row>
    <row r="3448" customFormat="false" ht="17.25" hidden="false" customHeight="true" outlineLevel="0" collapsed="false">
      <c r="A3448" s="130" t="s">
        <v>108</v>
      </c>
      <c r="B3448" s="131" t="n">
        <v>44100000</v>
      </c>
      <c r="C3448" s="132" t="s">
        <v>40</v>
      </c>
      <c r="D3448" s="133" t="n">
        <v>0</v>
      </c>
      <c r="E3448" s="133" t="n">
        <v>1090228.96</v>
      </c>
      <c r="F3448" s="133" t="n">
        <v>-1090228.96</v>
      </c>
    </row>
    <row r="3449" customFormat="false" ht="17.25" hidden="false" customHeight="true" outlineLevel="0" collapsed="false">
      <c r="A3449" s="130" t="s">
        <v>108</v>
      </c>
      <c r="B3449" s="131" t="n">
        <v>44300000</v>
      </c>
      <c r="C3449" s="132" t="s">
        <v>279</v>
      </c>
      <c r="D3449" s="133" t="n">
        <v>59892815.92</v>
      </c>
      <c r="E3449" s="133" t="n">
        <v>0</v>
      </c>
      <c r="F3449" s="133" t="n">
        <v>59892815.92</v>
      </c>
    </row>
    <row r="3450" customFormat="false" ht="17.25" hidden="false" customHeight="true" outlineLevel="0" collapsed="false">
      <c r="A3450" s="130" t="s">
        <v>108</v>
      </c>
      <c r="B3450" s="131" t="n">
        <v>44411000</v>
      </c>
      <c r="C3450" s="132" t="s">
        <v>42</v>
      </c>
      <c r="D3450" s="133" t="n">
        <v>0</v>
      </c>
      <c r="E3450" s="133" t="n">
        <v>17124076</v>
      </c>
      <c r="F3450" s="133" t="n">
        <v>-17124076</v>
      </c>
    </row>
    <row r="3451" customFormat="false" ht="17.25" hidden="false" customHeight="true" outlineLevel="0" collapsed="false">
      <c r="A3451" s="130" t="s">
        <v>108</v>
      </c>
      <c r="B3451" s="131" t="n">
        <v>44550000</v>
      </c>
      <c r="C3451" s="132" t="s">
        <v>46</v>
      </c>
      <c r="D3451" s="133" t="n">
        <v>5209913.03</v>
      </c>
      <c r="E3451" s="133" t="n">
        <v>0</v>
      </c>
      <c r="F3451" s="133" t="n">
        <v>5209913.03</v>
      </c>
    </row>
    <row r="3452" customFormat="false" ht="17.25" hidden="false" customHeight="true" outlineLevel="0" collapsed="false">
      <c r="A3452" s="130" t="s">
        <v>108</v>
      </c>
      <c r="B3452" s="131" t="n">
        <v>44561000</v>
      </c>
      <c r="C3452" s="132" t="s">
        <v>2457</v>
      </c>
      <c r="D3452" s="133" t="n">
        <v>0</v>
      </c>
      <c r="E3452" s="133" t="n">
        <v>8190383.69</v>
      </c>
      <c r="F3452" s="133" t="n">
        <v>-8190383.69</v>
      </c>
    </row>
    <row r="3453" customFormat="false" ht="17.25" hidden="false" customHeight="true" outlineLevel="0" collapsed="false">
      <c r="A3453" s="130" t="s">
        <v>108</v>
      </c>
      <c r="B3453" s="131" t="n">
        <v>44564000</v>
      </c>
      <c r="C3453" s="132" t="s">
        <v>49</v>
      </c>
      <c r="D3453" s="133" t="n">
        <v>614413.34</v>
      </c>
      <c r="E3453" s="133" t="n">
        <v>0</v>
      </c>
      <c r="F3453" s="133" t="n">
        <v>614413.34</v>
      </c>
    </row>
    <row r="3454" customFormat="false" ht="17.25" hidden="false" customHeight="true" outlineLevel="0" collapsed="false">
      <c r="A3454" s="130" t="s">
        <v>108</v>
      </c>
      <c r="B3454" s="131" t="n">
        <v>44565000</v>
      </c>
      <c r="C3454" s="132" t="s">
        <v>50</v>
      </c>
      <c r="D3454" s="133" t="n">
        <v>109885.04</v>
      </c>
      <c r="E3454" s="133" t="n">
        <v>0</v>
      </c>
      <c r="F3454" s="133" t="n">
        <v>109885.04</v>
      </c>
    </row>
    <row r="3455" customFormat="false" ht="17.25" hidden="false" customHeight="true" outlineLevel="0" collapsed="false">
      <c r="A3455" s="130" t="s">
        <v>108</v>
      </c>
      <c r="B3455" s="131" t="n">
        <v>44571000</v>
      </c>
      <c r="C3455" s="132" t="s">
        <v>52</v>
      </c>
      <c r="D3455" s="133" t="n">
        <v>13663406.7</v>
      </c>
      <c r="E3455" s="133" t="n">
        <v>0</v>
      </c>
      <c r="F3455" s="133" t="n">
        <v>13663406.7</v>
      </c>
    </row>
    <row r="3456" customFormat="false" ht="17.25" hidden="false" customHeight="true" outlineLevel="0" collapsed="false">
      <c r="A3456" s="130" t="s">
        <v>108</v>
      </c>
      <c r="B3456" s="131" t="n">
        <v>44581000</v>
      </c>
      <c r="C3456" s="132" t="s">
        <v>2952</v>
      </c>
      <c r="D3456" s="133" t="n">
        <v>0</v>
      </c>
      <c r="E3456" s="133" t="n">
        <v>3834903.79</v>
      </c>
      <c r="F3456" s="133" t="n">
        <v>-3834903.79</v>
      </c>
    </row>
    <row r="3457" customFormat="false" ht="17.25" hidden="false" customHeight="true" outlineLevel="0" collapsed="false">
      <c r="A3457" s="130" t="s">
        <v>108</v>
      </c>
      <c r="B3457" s="131" t="n">
        <v>46600000</v>
      </c>
      <c r="C3457" s="132" t="s">
        <v>290</v>
      </c>
      <c r="D3457" s="133" t="n">
        <v>5792500</v>
      </c>
      <c r="E3457" s="133" t="n">
        <v>0</v>
      </c>
      <c r="F3457" s="133" t="n">
        <v>5792500</v>
      </c>
    </row>
    <row r="3458" customFormat="false" ht="17.25" hidden="false" customHeight="true" outlineLevel="0" collapsed="false">
      <c r="A3458" s="130" t="s">
        <v>108</v>
      </c>
      <c r="B3458" s="131" t="n">
        <v>46700000</v>
      </c>
      <c r="C3458" s="132" t="s">
        <v>307</v>
      </c>
      <c r="D3458" s="133" t="n">
        <v>54821580</v>
      </c>
      <c r="E3458" s="133" t="n">
        <v>0</v>
      </c>
      <c r="F3458" s="133" t="n">
        <v>54821580</v>
      </c>
    </row>
    <row r="3459" customFormat="false" ht="17.25" hidden="false" customHeight="true" outlineLevel="0" collapsed="false">
      <c r="A3459" s="130" t="s">
        <v>108</v>
      </c>
      <c r="B3459" s="131" t="n">
        <v>46700001</v>
      </c>
      <c r="C3459" s="132" t="s">
        <v>642</v>
      </c>
      <c r="D3459" s="133" t="n">
        <v>0</v>
      </c>
      <c r="E3459" s="133" t="n">
        <v>2002620.48</v>
      </c>
      <c r="F3459" s="133" t="n">
        <v>-2002620.48</v>
      </c>
    </row>
    <row r="3460" customFormat="false" ht="17.25" hidden="false" customHeight="true" outlineLevel="0" collapsed="false">
      <c r="A3460" s="130" t="s">
        <v>108</v>
      </c>
      <c r="B3460" s="131" t="n">
        <v>46700002</v>
      </c>
      <c r="C3460" s="132" t="s">
        <v>120</v>
      </c>
      <c r="D3460" s="133" t="n">
        <v>199874.98</v>
      </c>
      <c r="E3460" s="133" t="n">
        <v>0</v>
      </c>
      <c r="F3460" s="133" t="n">
        <v>199874.98</v>
      </c>
    </row>
    <row r="3461" customFormat="false" ht="17.25" hidden="false" customHeight="true" outlineLevel="0" collapsed="false">
      <c r="A3461" s="130" t="s">
        <v>108</v>
      </c>
      <c r="B3461" s="131" t="n">
        <v>46710070</v>
      </c>
      <c r="C3461" s="132" t="s">
        <v>2265</v>
      </c>
      <c r="D3461" s="133" t="n">
        <v>3688893.91</v>
      </c>
      <c r="E3461" s="133" t="n">
        <v>0</v>
      </c>
      <c r="F3461" s="133" t="n">
        <v>3688893.91</v>
      </c>
    </row>
    <row r="3462" customFormat="false" ht="17.25" hidden="false" customHeight="true" outlineLevel="0" collapsed="false">
      <c r="A3462" s="130" t="s">
        <v>108</v>
      </c>
      <c r="B3462" s="131" t="n">
        <v>46710130</v>
      </c>
      <c r="C3462" s="132" t="s">
        <v>1814</v>
      </c>
      <c r="D3462" s="133" t="n">
        <v>0</v>
      </c>
      <c r="E3462" s="133" t="n">
        <v>436000</v>
      </c>
      <c r="F3462" s="133" t="n">
        <v>-436000</v>
      </c>
    </row>
    <row r="3463" customFormat="false" ht="17.25" hidden="false" customHeight="true" outlineLevel="0" collapsed="false">
      <c r="A3463" s="130" t="s">
        <v>108</v>
      </c>
      <c r="B3463" s="131" t="n">
        <v>46800000</v>
      </c>
      <c r="C3463" s="132" t="s">
        <v>100</v>
      </c>
      <c r="D3463" s="133" t="n">
        <v>0</v>
      </c>
      <c r="E3463" s="133" t="n">
        <v>9534106.66</v>
      </c>
      <c r="F3463" s="133" t="n">
        <v>-9534106.66</v>
      </c>
    </row>
    <row r="3464" customFormat="false" ht="17.25" hidden="false" customHeight="true" outlineLevel="0" collapsed="false">
      <c r="A3464" s="130" t="s">
        <v>108</v>
      </c>
      <c r="B3464" s="131" t="n">
        <v>48600000</v>
      </c>
      <c r="C3464" s="132" t="s">
        <v>132</v>
      </c>
      <c r="D3464" s="133" t="n">
        <v>1967760.77</v>
      </c>
      <c r="E3464" s="133" t="n">
        <v>0</v>
      </c>
      <c r="F3464" s="133" t="n">
        <v>1967760.77</v>
      </c>
    </row>
    <row r="3465" customFormat="false" ht="17.25" hidden="false" customHeight="true" outlineLevel="0" collapsed="false">
      <c r="A3465" s="130" t="s">
        <v>108</v>
      </c>
      <c r="B3465" s="131" t="n">
        <v>51110000</v>
      </c>
      <c r="C3465" s="132" t="s">
        <v>314</v>
      </c>
      <c r="D3465" s="133" t="n">
        <v>218515995.4</v>
      </c>
      <c r="E3465" s="133" t="n">
        <v>0</v>
      </c>
      <c r="F3465" s="133" t="n">
        <v>218515995.4</v>
      </c>
    </row>
    <row r="3466" customFormat="false" ht="17.25" hidden="false" customHeight="true" outlineLevel="0" collapsed="false">
      <c r="A3466" s="130" t="s">
        <v>108</v>
      </c>
      <c r="B3466" s="131" t="n">
        <v>51241000</v>
      </c>
      <c r="C3466" s="132" t="s">
        <v>133</v>
      </c>
      <c r="D3466" s="133" t="n">
        <v>942361859.04</v>
      </c>
      <c r="E3466" s="133" t="n">
        <v>0</v>
      </c>
      <c r="F3466" s="133" t="n">
        <v>942361859.04</v>
      </c>
    </row>
    <row r="3467" customFormat="false" ht="17.25" hidden="false" customHeight="true" outlineLevel="0" collapsed="false">
      <c r="A3467" s="130" t="s">
        <v>108</v>
      </c>
      <c r="B3467" s="131" t="n">
        <v>51244000</v>
      </c>
      <c r="C3467" s="132" t="s">
        <v>2160</v>
      </c>
      <c r="D3467" s="133" t="n">
        <v>121949.97</v>
      </c>
      <c r="E3467" s="133" t="n">
        <v>0</v>
      </c>
      <c r="F3467" s="133" t="n">
        <v>121949.97</v>
      </c>
    </row>
    <row r="3468" customFormat="false" ht="17.25" hidden="false" customHeight="true" outlineLevel="0" collapsed="false">
      <c r="A3468" s="130" t="s">
        <v>108</v>
      </c>
      <c r="B3468" s="131" t="n">
        <v>51291000</v>
      </c>
      <c r="C3468" s="132" t="s">
        <v>319</v>
      </c>
      <c r="D3468" s="133" t="n">
        <v>36569988</v>
      </c>
      <c r="E3468" s="133" t="n">
        <v>0</v>
      </c>
      <c r="F3468" s="133" t="n">
        <v>36569988</v>
      </c>
    </row>
    <row r="3469" customFormat="false" ht="17.25" hidden="false" customHeight="true" outlineLevel="0" collapsed="false">
      <c r="A3469" s="130" t="s">
        <v>108</v>
      </c>
      <c r="B3469" s="131" t="n">
        <v>53100000</v>
      </c>
      <c r="C3469" s="132" t="s">
        <v>2741</v>
      </c>
      <c r="D3469" s="133" t="n">
        <v>3837628.46</v>
      </c>
      <c r="E3469" s="133" t="n">
        <v>0</v>
      </c>
      <c r="F3469" s="133" t="n">
        <v>3837628.46</v>
      </c>
    </row>
    <row r="3470" customFormat="false" ht="17.25" hidden="false" customHeight="true" outlineLevel="0" collapsed="false">
      <c r="A3470" s="130" t="s">
        <v>108</v>
      </c>
      <c r="B3470" s="131" t="n">
        <v>53200000</v>
      </c>
      <c r="C3470" s="132" t="s">
        <v>136</v>
      </c>
      <c r="D3470" s="133" t="n">
        <v>332230</v>
      </c>
      <c r="E3470" s="133" t="n">
        <v>0</v>
      </c>
      <c r="F3470" s="133" t="n">
        <v>332230</v>
      </c>
    </row>
    <row r="3471" customFormat="false" ht="17.25" hidden="false" customHeight="true" outlineLevel="0" collapsed="false">
      <c r="A3471" s="130" t="s">
        <v>108</v>
      </c>
      <c r="B3471" s="131" t="n">
        <v>53900000</v>
      </c>
      <c r="C3471" s="132" t="s">
        <v>2889</v>
      </c>
      <c r="D3471" s="133" t="n">
        <v>1906600</v>
      </c>
      <c r="E3471" s="133" t="n">
        <v>0</v>
      </c>
      <c r="F3471" s="133" t="n">
        <v>1906600</v>
      </c>
    </row>
    <row r="3472" customFormat="false" ht="17.25" hidden="false" customHeight="true" outlineLevel="0" collapsed="false">
      <c r="A3472" s="130" t="s">
        <v>108</v>
      </c>
      <c r="B3472" s="131" t="n">
        <v>60201000</v>
      </c>
      <c r="C3472" s="132" t="s">
        <v>408</v>
      </c>
      <c r="D3472" s="133" t="n">
        <v>20000</v>
      </c>
      <c r="E3472" s="133" t="n">
        <v>0</v>
      </c>
      <c r="F3472" s="133" t="n">
        <v>20000</v>
      </c>
    </row>
    <row r="3473" customFormat="false" ht="17.25" hidden="false" customHeight="true" outlineLevel="0" collapsed="false">
      <c r="A3473" s="130" t="s">
        <v>108</v>
      </c>
      <c r="B3473" s="131" t="n">
        <v>60307000</v>
      </c>
      <c r="C3473" s="132" t="s">
        <v>706</v>
      </c>
      <c r="D3473" s="133" t="n">
        <v>0</v>
      </c>
      <c r="E3473" s="133" t="n">
        <v>353431266.22</v>
      </c>
      <c r="F3473" s="133" t="n">
        <v>-353431266.22</v>
      </c>
    </row>
    <row r="3474" customFormat="false" ht="17.25" hidden="false" customHeight="true" outlineLevel="0" collapsed="false">
      <c r="A3474" s="130" t="s">
        <v>108</v>
      </c>
      <c r="B3474" s="131" t="n">
        <v>60308000</v>
      </c>
      <c r="C3474" s="132" t="s">
        <v>708</v>
      </c>
      <c r="D3474" s="133" t="n">
        <v>473036583</v>
      </c>
      <c r="E3474" s="133" t="n">
        <v>0</v>
      </c>
      <c r="F3474" s="133" t="n">
        <v>473036583</v>
      </c>
    </row>
    <row r="3475" customFormat="false" ht="17.25" hidden="false" customHeight="true" outlineLevel="0" collapsed="false">
      <c r="A3475" s="130" t="s">
        <v>108</v>
      </c>
      <c r="B3475" s="131" t="n">
        <v>60600000</v>
      </c>
      <c r="C3475" s="132" t="s">
        <v>354</v>
      </c>
      <c r="D3475" s="133" t="n">
        <v>56020281.64</v>
      </c>
      <c r="E3475" s="133" t="n">
        <v>0</v>
      </c>
      <c r="F3475" s="133" t="n">
        <v>56020281.64</v>
      </c>
    </row>
    <row r="3476" customFormat="false" ht="17.25" hidden="false" customHeight="true" outlineLevel="0" collapsed="false">
      <c r="A3476" s="130" t="s">
        <v>108</v>
      </c>
      <c r="B3476" s="131" t="n">
        <v>60603000</v>
      </c>
      <c r="C3476" s="132" t="s">
        <v>358</v>
      </c>
      <c r="D3476" s="133" t="n">
        <v>85000</v>
      </c>
      <c r="E3476" s="133" t="n">
        <v>0</v>
      </c>
      <c r="F3476" s="133" t="n">
        <v>85000</v>
      </c>
    </row>
    <row r="3477" customFormat="false" ht="17.25" hidden="false" customHeight="true" outlineLevel="0" collapsed="false">
      <c r="A3477" s="130" t="s">
        <v>108</v>
      </c>
      <c r="B3477" s="131" t="n">
        <v>60700000</v>
      </c>
      <c r="C3477" s="132" t="s">
        <v>367</v>
      </c>
      <c r="D3477" s="133" t="n">
        <v>11496129953.33</v>
      </c>
      <c r="E3477" s="133" t="n">
        <v>0</v>
      </c>
      <c r="F3477" s="133" t="n">
        <v>11496129953.33</v>
      </c>
    </row>
    <row r="3478" customFormat="false" ht="17.25" hidden="false" customHeight="true" outlineLevel="0" collapsed="false">
      <c r="A3478" s="130" t="s">
        <v>108</v>
      </c>
      <c r="B3478" s="131" t="n">
        <v>60807000</v>
      </c>
      <c r="C3478" s="132" t="s">
        <v>1835</v>
      </c>
      <c r="D3478" s="133" t="n">
        <v>33433988.8</v>
      </c>
      <c r="E3478" s="133" t="n">
        <v>0</v>
      </c>
      <c r="F3478" s="133" t="n">
        <v>33433988.8</v>
      </c>
    </row>
    <row r="3479" customFormat="false" ht="17.25" hidden="false" customHeight="true" outlineLevel="0" collapsed="false">
      <c r="A3479" s="130" t="s">
        <v>108</v>
      </c>
      <c r="B3479" s="131" t="n">
        <v>60808000</v>
      </c>
      <c r="C3479" s="132" t="s">
        <v>442</v>
      </c>
      <c r="D3479" s="133" t="n">
        <v>285770737</v>
      </c>
      <c r="E3479" s="133" t="n">
        <v>0</v>
      </c>
      <c r="F3479" s="133" t="n">
        <v>285770737</v>
      </c>
    </row>
    <row r="3480" customFormat="false" ht="17.25" hidden="false" customHeight="true" outlineLevel="0" collapsed="false">
      <c r="A3480" s="130" t="s">
        <v>108</v>
      </c>
      <c r="B3480" s="131" t="n">
        <v>60811000</v>
      </c>
      <c r="C3480" s="132" t="s">
        <v>444</v>
      </c>
      <c r="D3480" s="133" t="n">
        <v>3151598.24</v>
      </c>
      <c r="E3480" s="133" t="n">
        <v>0</v>
      </c>
      <c r="F3480" s="133" t="n">
        <v>3151598.24</v>
      </c>
    </row>
    <row r="3481" customFormat="false" ht="17.25" hidden="false" customHeight="true" outlineLevel="0" collapsed="false">
      <c r="A3481" s="130" t="s">
        <v>108</v>
      </c>
      <c r="B3481" s="131" t="n">
        <v>61300000</v>
      </c>
      <c r="C3481" s="132" t="s">
        <v>717</v>
      </c>
      <c r="D3481" s="133" t="n">
        <v>61624920.16</v>
      </c>
      <c r="E3481" s="133" t="n">
        <v>0</v>
      </c>
      <c r="F3481" s="133" t="n">
        <v>61624920.16</v>
      </c>
    </row>
    <row r="3482" customFormat="false" ht="17.25" hidden="false" customHeight="true" outlineLevel="0" collapsed="false">
      <c r="A3482" s="130" t="s">
        <v>108</v>
      </c>
      <c r="B3482" s="131" t="n">
        <v>61303000</v>
      </c>
      <c r="C3482" s="132" t="s">
        <v>384</v>
      </c>
      <c r="D3482" s="133" t="n">
        <v>1416786</v>
      </c>
      <c r="E3482" s="133" t="n">
        <v>0</v>
      </c>
      <c r="F3482" s="133" t="n">
        <v>1416786</v>
      </c>
    </row>
    <row r="3483" customFormat="false" ht="17.25" hidden="false" customHeight="true" outlineLevel="0" collapsed="false">
      <c r="A3483" s="130" t="s">
        <v>108</v>
      </c>
      <c r="B3483" s="131" t="n">
        <v>61500000</v>
      </c>
      <c r="C3483" s="132" t="s">
        <v>387</v>
      </c>
      <c r="D3483" s="133" t="n">
        <v>23874470.46</v>
      </c>
      <c r="E3483" s="133" t="n">
        <v>0</v>
      </c>
      <c r="F3483" s="133" t="n">
        <v>23874470.46</v>
      </c>
    </row>
    <row r="3484" customFormat="false" ht="17.25" hidden="false" customHeight="true" outlineLevel="0" collapsed="false">
      <c r="A3484" s="130" t="s">
        <v>108</v>
      </c>
      <c r="B3484" s="131" t="n">
        <v>61600000</v>
      </c>
      <c r="C3484" s="132" t="s">
        <v>395</v>
      </c>
      <c r="D3484" s="133" t="n">
        <v>35.35</v>
      </c>
      <c r="E3484" s="133" t="n">
        <v>0</v>
      </c>
      <c r="F3484" s="133" t="n">
        <v>35.35</v>
      </c>
    </row>
    <row r="3485" customFormat="false" ht="17.25" hidden="false" customHeight="true" outlineLevel="0" collapsed="false">
      <c r="A3485" s="130" t="s">
        <v>108</v>
      </c>
      <c r="B3485" s="131" t="n">
        <v>61602000</v>
      </c>
      <c r="C3485" s="132" t="s">
        <v>466</v>
      </c>
      <c r="D3485" s="133" t="n">
        <v>1087307.23</v>
      </c>
      <c r="E3485" s="133" t="n">
        <v>0</v>
      </c>
      <c r="F3485" s="133" t="n">
        <v>1087307.23</v>
      </c>
    </row>
    <row r="3486" customFormat="false" ht="17.25" hidden="false" customHeight="true" outlineLevel="0" collapsed="false">
      <c r="A3486" s="130" t="s">
        <v>108</v>
      </c>
      <c r="B3486" s="131" t="n">
        <v>61604000</v>
      </c>
      <c r="C3486" s="132" t="s">
        <v>157</v>
      </c>
      <c r="D3486" s="133" t="n">
        <v>22655</v>
      </c>
      <c r="E3486" s="133" t="n">
        <v>0</v>
      </c>
      <c r="F3486" s="133" t="n">
        <v>22655</v>
      </c>
    </row>
    <row r="3487" customFormat="false" ht="17.25" hidden="false" customHeight="true" outlineLevel="0" collapsed="false">
      <c r="A3487" s="130" t="s">
        <v>108</v>
      </c>
      <c r="B3487" s="131" t="n">
        <v>61800000</v>
      </c>
      <c r="C3487" s="132" t="s">
        <v>158</v>
      </c>
      <c r="D3487" s="133" t="n">
        <v>287790.42</v>
      </c>
      <c r="E3487" s="133" t="n">
        <v>0</v>
      </c>
      <c r="F3487" s="133" t="n">
        <v>287790.42</v>
      </c>
    </row>
    <row r="3488" customFormat="false" ht="17.25" hidden="false" customHeight="true" outlineLevel="0" collapsed="false">
      <c r="A3488" s="130" t="s">
        <v>108</v>
      </c>
      <c r="B3488" s="131" t="n">
        <v>61801000</v>
      </c>
      <c r="C3488" s="132" t="s">
        <v>470</v>
      </c>
      <c r="D3488" s="133" t="n">
        <v>33347.17</v>
      </c>
      <c r="E3488" s="133" t="n">
        <v>0</v>
      </c>
      <c r="F3488" s="133" t="n">
        <v>33347.17</v>
      </c>
    </row>
    <row r="3489" customFormat="false" ht="17.25" hidden="false" customHeight="true" outlineLevel="0" collapsed="false">
      <c r="A3489" s="130" t="s">
        <v>108</v>
      </c>
      <c r="B3489" s="131" t="n">
        <v>62100000</v>
      </c>
      <c r="C3489" s="132" t="s">
        <v>400</v>
      </c>
      <c r="D3489" s="133" t="n">
        <v>64545506</v>
      </c>
      <c r="E3489" s="133" t="n">
        <v>0</v>
      </c>
      <c r="F3489" s="133" t="n">
        <v>64545506</v>
      </c>
    </row>
    <row r="3490" customFormat="false" ht="17.25" hidden="false" customHeight="true" outlineLevel="0" collapsed="false">
      <c r="A3490" s="130" t="s">
        <v>108</v>
      </c>
      <c r="B3490" s="131" t="n">
        <v>62200000</v>
      </c>
      <c r="C3490" s="132" t="s">
        <v>403</v>
      </c>
      <c r="D3490" s="133" t="n">
        <v>17147130</v>
      </c>
      <c r="E3490" s="133" t="n">
        <v>0</v>
      </c>
      <c r="F3490" s="133" t="n">
        <v>17147130</v>
      </c>
    </row>
    <row r="3491" customFormat="false" ht="17.25" hidden="false" customHeight="true" outlineLevel="0" collapsed="false">
      <c r="A3491" s="130" t="s">
        <v>108</v>
      </c>
      <c r="B3491" s="131" t="n">
        <v>62203000</v>
      </c>
      <c r="C3491" s="132" t="s">
        <v>485</v>
      </c>
      <c r="D3491" s="133" t="n">
        <v>5000000</v>
      </c>
      <c r="E3491" s="133" t="n">
        <v>0</v>
      </c>
      <c r="F3491" s="133" t="n">
        <v>5000000</v>
      </c>
    </row>
    <row r="3492" customFormat="false" ht="17.25" hidden="false" customHeight="true" outlineLevel="0" collapsed="false">
      <c r="A3492" s="130" t="s">
        <v>108</v>
      </c>
      <c r="B3492" s="131" t="n">
        <v>62300000</v>
      </c>
      <c r="C3492" s="132" t="s">
        <v>165</v>
      </c>
      <c r="D3492" s="133" t="n">
        <v>2496000</v>
      </c>
      <c r="E3492" s="133" t="n">
        <v>0</v>
      </c>
      <c r="F3492" s="133" t="n">
        <v>2496000</v>
      </c>
    </row>
    <row r="3493" customFormat="false" ht="17.25" hidden="false" customHeight="true" outlineLevel="0" collapsed="false">
      <c r="A3493" s="130" t="s">
        <v>108</v>
      </c>
      <c r="B3493" s="131" t="n">
        <v>62302000</v>
      </c>
      <c r="C3493" s="132" t="s">
        <v>494</v>
      </c>
      <c r="D3493" s="133" t="n">
        <v>440000</v>
      </c>
      <c r="E3493" s="133" t="n">
        <v>0</v>
      </c>
      <c r="F3493" s="133" t="n">
        <v>440000</v>
      </c>
    </row>
    <row r="3494" customFormat="false" ht="17.25" hidden="false" customHeight="true" outlineLevel="0" collapsed="false">
      <c r="A3494" s="130" t="s">
        <v>108</v>
      </c>
      <c r="B3494" s="131" t="n">
        <v>62304000</v>
      </c>
      <c r="C3494" s="132" t="s">
        <v>496</v>
      </c>
      <c r="D3494" s="133" t="n">
        <v>400000</v>
      </c>
      <c r="E3494" s="133" t="n">
        <v>0</v>
      </c>
      <c r="F3494" s="133" t="n">
        <v>400000</v>
      </c>
    </row>
    <row r="3495" customFormat="false" ht="17.25" hidden="false" customHeight="true" outlineLevel="0" collapsed="false">
      <c r="A3495" s="130" t="s">
        <v>108</v>
      </c>
      <c r="B3495" s="131" t="n">
        <v>62501000</v>
      </c>
      <c r="C3495" s="132" t="s">
        <v>169</v>
      </c>
      <c r="D3495" s="133" t="n">
        <v>23731600</v>
      </c>
      <c r="E3495" s="133" t="n">
        <v>0</v>
      </c>
      <c r="F3495" s="133" t="n">
        <v>23731600</v>
      </c>
    </row>
    <row r="3496" customFormat="false" ht="17.25" hidden="false" customHeight="true" outlineLevel="0" collapsed="false">
      <c r="A3496" s="130" t="s">
        <v>108</v>
      </c>
      <c r="B3496" s="131" t="n">
        <v>62503000</v>
      </c>
      <c r="C3496" s="132" t="s">
        <v>169</v>
      </c>
      <c r="D3496" s="133" t="n">
        <v>105000</v>
      </c>
      <c r="E3496" s="133" t="n">
        <v>0</v>
      </c>
      <c r="F3496" s="133" t="n">
        <v>105000</v>
      </c>
    </row>
    <row r="3497" customFormat="false" ht="17.25" hidden="false" customHeight="true" outlineLevel="0" collapsed="false">
      <c r="A3497" s="130" t="s">
        <v>108</v>
      </c>
      <c r="B3497" s="131" t="n">
        <v>62601000</v>
      </c>
      <c r="C3497" s="132" t="s">
        <v>418</v>
      </c>
      <c r="D3497" s="133" t="n">
        <v>14085937.94</v>
      </c>
      <c r="E3497" s="133" t="n">
        <v>0</v>
      </c>
      <c r="F3497" s="133" t="n">
        <v>14085937.94</v>
      </c>
    </row>
    <row r="3498" customFormat="false" ht="17.25" hidden="false" customHeight="true" outlineLevel="0" collapsed="false">
      <c r="A3498" s="130" t="s">
        <v>108</v>
      </c>
      <c r="B3498" s="131" t="n">
        <v>62701000</v>
      </c>
      <c r="C3498" s="132" t="s">
        <v>181</v>
      </c>
      <c r="D3498" s="133" t="n">
        <v>1162253.57</v>
      </c>
      <c r="E3498" s="133" t="n">
        <v>0</v>
      </c>
      <c r="F3498" s="133" t="n">
        <v>1162253.57</v>
      </c>
    </row>
    <row r="3499" customFormat="false" ht="17.25" hidden="false" customHeight="true" outlineLevel="0" collapsed="false">
      <c r="A3499" s="130" t="s">
        <v>108</v>
      </c>
      <c r="B3499" s="131" t="n">
        <v>62705000</v>
      </c>
      <c r="C3499" s="132" t="s">
        <v>517</v>
      </c>
      <c r="D3499" s="133" t="n">
        <v>4800</v>
      </c>
      <c r="E3499" s="133" t="n">
        <v>0</v>
      </c>
      <c r="F3499" s="133" t="n">
        <v>4800</v>
      </c>
    </row>
    <row r="3500" customFormat="false" ht="17.25" hidden="false" customHeight="true" outlineLevel="0" collapsed="false">
      <c r="A3500" s="130" t="s">
        <v>108</v>
      </c>
      <c r="B3500" s="131" t="n">
        <v>62706000</v>
      </c>
      <c r="C3500" s="132" t="s">
        <v>183</v>
      </c>
      <c r="D3500" s="133" t="n">
        <v>41060</v>
      </c>
      <c r="E3500" s="133" t="n">
        <v>0</v>
      </c>
      <c r="F3500" s="133" t="n">
        <v>41060</v>
      </c>
    </row>
    <row r="3501" customFormat="false" ht="17.25" hidden="false" customHeight="true" outlineLevel="0" collapsed="false">
      <c r="A3501" s="130" t="s">
        <v>108</v>
      </c>
      <c r="B3501" s="131" t="n">
        <v>63501000</v>
      </c>
      <c r="C3501" s="132" t="s">
        <v>443</v>
      </c>
      <c r="D3501" s="133" t="n">
        <v>1794</v>
      </c>
      <c r="E3501" s="133" t="n">
        <v>0</v>
      </c>
      <c r="F3501" s="133" t="n">
        <v>1794</v>
      </c>
    </row>
    <row r="3502" customFormat="false" ht="17.25" hidden="false" customHeight="true" outlineLevel="0" collapsed="false">
      <c r="A3502" s="130" t="s">
        <v>108</v>
      </c>
      <c r="B3502" s="131" t="n">
        <v>63502000</v>
      </c>
      <c r="C3502" s="132" t="s">
        <v>448</v>
      </c>
      <c r="D3502" s="133" t="n">
        <v>139000</v>
      </c>
      <c r="E3502" s="133" t="n">
        <v>0</v>
      </c>
      <c r="F3502" s="133" t="n">
        <v>139000</v>
      </c>
    </row>
    <row r="3503" customFormat="false" ht="17.25" hidden="false" customHeight="true" outlineLevel="0" collapsed="false">
      <c r="A3503" s="130" t="s">
        <v>108</v>
      </c>
      <c r="B3503" s="131" t="n">
        <v>63503000</v>
      </c>
      <c r="C3503" s="132" t="s">
        <v>187</v>
      </c>
      <c r="D3503" s="133" t="n">
        <v>159064.16</v>
      </c>
      <c r="E3503" s="133" t="n">
        <v>0</v>
      </c>
      <c r="F3503" s="133" t="n">
        <v>159064.16</v>
      </c>
    </row>
    <row r="3504" customFormat="false" ht="17.25" hidden="false" customHeight="true" outlineLevel="0" collapsed="false">
      <c r="A3504" s="130" t="s">
        <v>108</v>
      </c>
      <c r="B3504" s="131" t="n">
        <v>63504000</v>
      </c>
      <c r="C3504" s="132" t="s">
        <v>450</v>
      </c>
      <c r="D3504" s="133" t="n">
        <v>49103</v>
      </c>
      <c r="E3504" s="133" t="n">
        <v>0</v>
      </c>
      <c r="F3504" s="133" t="n">
        <v>49103</v>
      </c>
    </row>
    <row r="3505" customFormat="false" ht="17.25" hidden="false" customHeight="true" outlineLevel="0" collapsed="false">
      <c r="A3505" s="130" t="s">
        <v>108</v>
      </c>
      <c r="B3505" s="131" t="n">
        <v>63506000</v>
      </c>
      <c r="C3505" s="132" t="s">
        <v>452</v>
      </c>
      <c r="D3505" s="133" t="n">
        <v>1498</v>
      </c>
      <c r="E3505" s="133" t="n">
        <v>0</v>
      </c>
      <c r="F3505" s="133" t="n">
        <v>1498</v>
      </c>
    </row>
    <row r="3506" customFormat="false" ht="17.25" hidden="false" customHeight="true" outlineLevel="0" collapsed="false">
      <c r="A3506" s="130" t="s">
        <v>108</v>
      </c>
      <c r="B3506" s="131" t="n">
        <v>63507000</v>
      </c>
      <c r="C3506" s="132" t="s">
        <v>453</v>
      </c>
      <c r="D3506" s="133" t="n">
        <v>60680501.84</v>
      </c>
      <c r="E3506" s="133" t="n">
        <v>0</v>
      </c>
      <c r="F3506" s="133" t="n">
        <v>60680501.84</v>
      </c>
    </row>
    <row r="3507" customFormat="false" ht="17.25" hidden="false" customHeight="true" outlineLevel="0" collapsed="false">
      <c r="A3507" s="130" t="s">
        <v>108</v>
      </c>
      <c r="B3507" s="131" t="n">
        <v>64101000</v>
      </c>
      <c r="C3507" s="132" t="s">
        <v>190</v>
      </c>
      <c r="D3507" s="133" t="n">
        <v>202119895.53</v>
      </c>
      <c r="E3507" s="133" t="n">
        <v>0</v>
      </c>
      <c r="F3507" s="133" t="n">
        <v>202119895.53</v>
      </c>
    </row>
    <row r="3508" customFormat="false" ht="17.25" hidden="false" customHeight="true" outlineLevel="0" collapsed="false">
      <c r="A3508" s="130" t="s">
        <v>108</v>
      </c>
      <c r="B3508" s="131" t="n">
        <v>64180000</v>
      </c>
      <c r="C3508" s="132" t="s">
        <v>531</v>
      </c>
      <c r="D3508" s="133" t="n">
        <v>12240.2</v>
      </c>
      <c r="E3508" s="133" t="n">
        <v>0</v>
      </c>
      <c r="F3508" s="133" t="n">
        <v>12240.2</v>
      </c>
    </row>
    <row r="3509" customFormat="false" ht="17.25" hidden="false" customHeight="true" outlineLevel="0" collapsed="false">
      <c r="A3509" s="130" t="s">
        <v>108</v>
      </c>
      <c r="B3509" s="131" t="n">
        <v>64501000</v>
      </c>
      <c r="C3509" s="132" t="s">
        <v>461</v>
      </c>
      <c r="D3509" s="133" t="n">
        <v>29166757.52</v>
      </c>
      <c r="E3509" s="133" t="n">
        <v>0</v>
      </c>
      <c r="F3509" s="133" t="n">
        <v>29166757.52</v>
      </c>
    </row>
    <row r="3510" customFormat="false" ht="17.25" hidden="false" customHeight="true" outlineLevel="0" collapsed="false">
      <c r="A3510" s="130" t="s">
        <v>108</v>
      </c>
      <c r="B3510" s="131" t="n">
        <v>64503000</v>
      </c>
      <c r="C3510" s="132" t="s">
        <v>739</v>
      </c>
      <c r="D3510" s="133" t="n">
        <v>243264.75</v>
      </c>
      <c r="E3510" s="133" t="n">
        <v>0</v>
      </c>
      <c r="F3510" s="133" t="n">
        <v>243264.75</v>
      </c>
    </row>
    <row r="3511" customFormat="false" ht="17.25" hidden="false" customHeight="true" outlineLevel="0" collapsed="false">
      <c r="A3511" s="130" t="s">
        <v>108</v>
      </c>
      <c r="B3511" s="131" t="n">
        <v>64504000</v>
      </c>
      <c r="C3511" s="132" t="s">
        <v>464</v>
      </c>
      <c r="D3511" s="133" t="n">
        <v>672471.35</v>
      </c>
      <c r="E3511" s="133" t="n">
        <v>0</v>
      </c>
      <c r="F3511" s="133" t="n">
        <v>672471.35</v>
      </c>
    </row>
    <row r="3512" customFormat="false" ht="17.25" hidden="false" customHeight="true" outlineLevel="0" collapsed="false">
      <c r="A3512" s="130" t="s">
        <v>108</v>
      </c>
      <c r="B3512" s="131" t="n">
        <v>64580000</v>
      </c>
      <c r="C3512" s="132" t="s">
        <v>738</v>
      </c>
      <c r="D3512" s="133" t="n">
        <v>1559454.86</v>
      </c>
      <c r="E3512" s="133" t="n">
        <v>0</v>
      </c>
      <c r="F3512" s="133" t="n">
        <v>1559454.86</v>
      </c>
    </row>
    <row r="3513" customFormat="false" ht="17.25" hidden="false" customHeight="true" outlineLevel="0" collapsed="false">
      <c r="A3513" s="130" t="s">
        <v>108</v>
      </c>
      <c r="B3513" s="131" t="n">
        <v>64801000</v>
      </c>
      <c r="C3513" s="132" t="s">
        <v>534</v>
      </c>
      <c r="D3513" s="133" t="n">
        <v>1447674.78</v>
      </c>
      <c r="E3513" s="133" t="n">
        <v>0</v>
      </c>
      <c r="F3513" s="133" t="n">
        <v>1447674.78</v>
      </c>
    </row>
    <row r="3514" customFormat="false" ht="17.25" hidden="false" customHeight="true" outlineLevel="0" collapsed="false">
      <c r="A3514" s="130" t="s">
        <v>108</v>
      </c>
      <c r="B3514" s="131" t="n">
        <v>65100000</v>
      </c>
      <c r="C3514" s="132" t="s">
        <v>202</v>
      </c>
      <c r="D3514" s="133" t="n">
        <v>803206.02</v>
      </c>
      <c r="E3514" s="133" t="n">
        <v>0</v>
      </c>
      <c r="F3514" s="133" t="n">
        <v>803206.02</v>
      </c>
    </row>
    <row r="3515" customFormat="false" ht="17.25" hidden="false" customHeight="true" outlineLevel="0" collapsed="false">
      <c r="A3515" s="130" t="s">
        <v>108</v>
      </c>
      <c r="B3515" s="131" t="n">
        <v>65601000</v>
      </c>
      <c r="C3515" s="132" t="s">
        <v>539</v>
      </c>
      <c r="D3515" s="133" t="n">
        <v>790771.19</v>
      </c>
      <c r="E3515" s="133" t="n">
        <v>0</v>
      </c>
      <c r="F3515" s="133" t="n">
        <v>790771.19</v>
      </c>
    </row>
    <row r="3516" customFormat="false" ht="17.25" hidden="false" customHeight="true" outlineLevel="0" collapsed="false">
      <c r="A3516" s="130" t="s">
        <v>108</v>
      </c>
      <c r="B3516" s="131" t="n">
        <v>65602000</v>
      </c>
      <c r="C3516" s="132" t="s">
        <v>203</v>
      </c>
      <c r="D3516" s="133" t="n">
        <v>43561</v>
      </c>
      <c r="E3516" s="133" t="n">
        <v>0</v>
      </c>
      <c r="F3516" s="133" t="n">
        <v>43561</v>
      </c>
    </row>
    <row r="3517" customFormat="false" ht="17.25" hidden="false" customHeight="true" outlineLevel="0" collapsed="false">
      <c r="A3517" s="130" t="s">
        <v>108</v>
      </c>
      <c r="B3517" s="131" t="n">
        <v>65800000</v>
      </c>
      <c r="C3517" s="132" t="s">
        <v>475</v>
      </c>
      <c r="D3517" s="133" t="n">
        <v>4131343.83</v>
      </c>
      <c r="E3517" s="133" t="n">
        <v>0</v>
      </c>
      <c r="F3517" s="133" t="n">
        <v>4131343.83</v>
      </c>
    </row>
    <row r="3518" customFormat="false" ht="17.25" hidden="false" customHeight="true" outlineLevel="0" collapsed="false">
      <c r="A3518" s="130" t="s">
        <v>108</v>
      </c>
      <c r="B3518" s="131" t="n">
        <v>66600000</v>
      </c>
      <c r="C3518" s="132" t="s">
        <v>206</v>
      </c>
      <c r="D3518" s="133" t="n">
        <v>38418</v>
      </c>
      <c r="E3518" s="133" t="n">
        <v>0</v>
      </c>
      <c r="F3518" s="133" t="n">
        <v>38418</v>
      </c>
    </row>
    <row r="3519" customFormat="false" ht="17.25" hidden="false" customHeight="true" outlineLevel="0" collapsed="false">
      <c r="A3519" s="130" t="s">
        <v>108</v>
      </c>
      <c r="B3519" s="131" t="n">
        <v>68112000</v>
      </c>
      <c r="C3519" s="132" t="s">
        <v>489</v>
      </c>
      <c r="D3519" s="133" t="n">
        <v>25671940.01</v>
      </c>
      <c r="E3519" s="133" t="n">
        <v>0</v>
      </c>
      <c r="F3519" s="133" t="n">
        <v>25671940.01</v>
      </c>
    </row>
    <row r="3520" customFormat="false" ht="17.25" hidden="false" customHeight="true" outlineLevel="0" collapsed="false">
      <c r="A3520" s="130" t="s">
        <v>108</v>
      </c>
      <c r="B3520" s="131" t="n">
        <v>70110000</v>
      </c>
      <c r="C3520" s="132" t="s">
        <v>1312</v>
      </c>
      <c r="D3520" s="133" t="n">
        <v>0</v>
      </c>
      <c r="E3520" s="133" t="n">
        <v>8506822492</v>
      </c>
      <c r="F3520" s="133" t="n">
        <v>-8506822492</v>
      </c>
    </row>
    <row r="3521" customFormat="false" ht="17.25" hidden="false" customHeight="true" outlineLevel="0" collapsed="false">
      <c r="A3521" s="130" t="s">
        <v>108</v>
      </c>
      <c r="B3521" s="131" t="n">
        <v>70710000</v>
      </c>
      <c r="C3521" s="132" t="s">
        <v>550</v>
      </c>
      <c r="D3521" s="133" t="n">
        <v>0</v>
      </c>
      <c r="E3521" s="133" t="n">
        <v>3525351908.66</v>
      </c>
      <c r="F3521" s="133" t="n">
        <v>-3525351908.66</v>
      </c>
    </row>
    <row r="3522" customFormat="false" ht="17.25" hidden="false" customHeight="true" outlineLevel="0" collapsed="false">
      <c r="A3522" s="130" t="s">
        <v>108</v>
      </c>
      <c r="B3522" s="131" t="n">
        <v>75800000</v>
      </c>
      <c r="C3522" s="132" t="s">
        <v>211</v>
      </c>
      <c r="D3522" s="133" t="n">
        <v>0</v>
      </c>
      <c r="E3522" s="133" t="n">
        <v>105701.15</v>
      </c>
      <c r="F3522" s="133" t="n">
        <v>-105701.15</v>
      </c>
    </row>
    <row r="3523" customFormat="false" ht="17.25" hidden="false" customHeight="true" outlineLevel="0" collapsed="false">
      <c r="A3523" s="130" t="s">
        <v>108</v>
      </c>
      <c r="B3523" s="131" t="n">
        <v>75810000</v>
      </c>
      <c r="C3523" s="132" t="s">
        <v>551</v>
      </c>
      <c r="D3523" s="133" t="n">
        <v>0</v>
      </c>
      <c r="E3523" s="133" t="n">
        <v>247800</v>
      </c>
      <c r="F3523" s="133" t="n">
        <v>-247800</v>
      </c>
    </row>
    <row r="3524" customFormat="false" ht="17.25" hidden="false" customHeight="true" outlineLevel="0" collapsed="false">
      <c r="A3524" s="130" t="s">
        <v>108</v>
      </c>
      <c r="B3524" s="131" t="n">
        <v>76500000</v>
      </c>
      <c r="C3524" s="132" t="s">
        <v>505</v>
      </c>
      <c r="D3524" s="133" t="n">
        <v>0</v>
      </c>
      <c r="E3524" s="133" t="n">
        <v>5784216.04</v>
      </c>
      <c r="F3524" s="133" t="n">
        <v>-5784216.04</v>
      </c>
    </row>
    <row r="3525" customFormat="false" ht="17.25" hidden="false" customHeight="true" outlineLevel="0" collapsed="false">
      <c r="A3525" s="130" t="s">
        <v>2901</v>
      </c>
      <c r="B3525" s="131" t="n">
        <v>10100000</v>
      </c>
      <c r="C3525" s="132" t="s">
        <v>1</v>
      </c>
      <c r="D3525" s="133" t="n">
        <v>0</v>
      </c>
      <c r="E3525" s="133" t="n">
        <v>550000000</v>
      </c>
      <c r="F3525" s="133" t="n">
        <v>-550000000</v>
      </c>
    </row>
    <row r="3526" customFormat="false" ht="17.25" hidden="false" customHeight="true" outlineLevel="0" collapsed="false">
      <c r="A3526" s="130" t="s">
        <v>2901</v>
      </c>
      <c r="B3526" s="131" t="n">
        <v>10610000</v>
      </c>
      <c r="C3526" s="132" t="s">
        <v>214</v>
      </c>
      <c r="D3526" s="133" t="n">
        <v>0</v>
      </c>
      <c r="E3526" s="133" t="n">
        <v>55000000</v>
      </c>
      <c r="F3526" s="133" t="n">
        <v>-55000000</v>
      </c>
    </row>
    <row r="3527" customFormat="false" ht="17.25" hidden="false" customHeight="true" outlineLevel="0" collapsed="false">
      <c r="A3527" s="130" t="s">
        <v>2901</v>
      </c>
      <c r="B3527" s="131" t="n">
        <v>11900000</v>
      </c>
      <c r="C3527" s="132" t="s">
        <v>1158</v>
      </c>
      <c r="D3527" s="133" t="n">
        <v>7419822.66</v>
      </c>
      <c r="E3527" s="133" t="n">
        <v>0</v>
      </c>
      <c r="F3527" s="133" t="n">
        <v>7419822.66</v>
      </c>
    </row>
    <row r="3528" customFormat="false" ht="17.25" hidden="false" customHeight="true" outlineLevel="0" collapsed="false">
      <c r="A3528" s="130" t="s">
        <v>2901</v>
      </c>
      <c r="B3528" s="131" t="n">
        <v>12900000</v>
      </c>
      <c r="C3528" s="132" t="s">
        <v>4</v>
      </c>
      <c r="D3528" s="133" t="n">
        <v>911443608.69</v>
      </c>
      <c r="E3528" s="133" t="n">
        <v>0</v>
      </c>
      <c r="F3528" s="133" t="n">
        <v>911443608.69</v>
      </c>
    </row>
    <row r="3529" customFormat="false" ht="17.25" hidden="false" customHeight="true" outlineLevel="0" collapsed="false">
      <c r="A3529" s="130" t="s">
        <v>2901</v>
      </c>
      <c r="B3529" s="131" t="n">
        <v>20400000</v>
      </c>
      <c r="C3529" s="132" t="s">
        <v>5</v>
      </c>
      <c r="D3529" s="133" t="n">
        <v>4832320.36</v>
      </c>
      <c r="E3529" s="133" t="n">
        <v>0</v>
      </c>
      <c r="F3529" s="133" t="n">
        <v>4832320.36</v>
      </c>
    </row>
    <row r="3530" customFormat="false" ht="17.25" hidden="false" customHeight="true" outlineLevel="0" collapsed="false">
      <c r="A3530" s="130" t="s">
        <v>2901</v>
      </c>
      <c r="B3530" s="131" t="n">
        <v>21830000</v>
      </c>
      <c r="C3530" s="132" t="s">
        <v>11</v>
      </c>
      <c r="D3530" s="133" t="n">
        <v>18410000</v>
      </c>
      <c r="E3530" s="133" t="n">
        <v>0</v>
      </c>
      <c r="F3530" s="133" t="n">
        <v>18410000</v>
      </c>
    </row>
    <row r="3531" customFormat="false" ht="17.25" hidden="false" customHeight="true" outlineLevel="0" collapsed="false">
      <c r="A3531" s="130" t="s">
        <v>2901</v>
      </c>
      <c r="B3531" s="131" t="n">
        <v>21500000</v>
      </c>
      <c r="C3531" s="132" t="s">
        <v>227</v>
      </c>
      <c r="D3531" s="133" t="n">
        <v>12127000</v>
      </c>
      <c r="E3531" s="133" t="n">
        <v>0</v>
      </c>
      <c r="F3531" s="133" t="n">
        <v>12127000</v>
      </c>
    </row>
    <row r="3532" customFormat="false" ht="17.25" hidden="false" customHeight="true" outlineLevel="0" collapsed="false">
      <c r="A3532" s="130" t="s">
        <v>2901</v>
      </c>
      <c r="B3532" s="131" t="n">
        <v>21570000</v>
      </c>
      <c r="C3532" s="132" t="s">
        <v>2115</v>
      </c>
      <c r="D3532" s="133" t="n">
        <v>1343300</v>
      </c>
      <c r="E3532" s="133" t="n">
        <v>0</v>
      </c>
      <c r="F3532" s="133" t="n">
        <v>1343300</v>
      </c>
    </row>
    <row r="3533" customFormat="false" ht="17.25" hidden="false" customHeight="true" outlineLevel="0" collapsed="false">
      <c r="A3533" s="130" t="s">
        <v>2901</v>
      </c>
      <c r="B3533" s="131" t="n">
        <v>21832000</v>
      </c>
      <c r="C3533" s="132" t="s">
        <v>2325</v>
      </c>
      <c r="D3533" s="133" t="n">
        <v>3246000</v>
      </c>
      <c r="E3533" s="133" t="n">
        <v>0</v>
      </c>
      <c r="F3533" s="133" t="n">
        <v>3246000</v>
      </c>
    </row>
    <row r="3534" customFormat="false" ht="17.25" hidden="false" customHeight="true" outlineLevel="0" collapsed="false">
      <c r="A3534" s="130" t="s">
        <v>2901</v>
      </c>
      <c r="B3534" s="131" t="n">
        <v>21810000</v>
      </c>
      <c r="C3534" s="132" t="s">
        <v>1691</v>
      </c>
      <c r="D3534" s="133" t="n">
        <v>105662004.77</v>
      </c>
      <c r="E3534" s="133" t="n">
        <v>0</v>
      </c>
      <c r="F3534" s="133" t="n">
        <v>105662004.77</v>
      </c>
    </row>
    <row r="3535" customFormat="false" ht="17.25" hidden="false" customHeight="true" outlineLevel="0" collapsed="false">
      <c r="A3535" s="130" t="s">
        <v>2901</v>
      </c>
      <c r="B3535" s="131" t="n">
        <v>28040000</v>
      </c>
      <c r="C3535" s="132" t="s">
        <v>239</v>
      </c>
      <c r="D3535" s="133" t="n">
        <v>0</v>
      </c>
      <c r="E3535" s="133" t="n">
        <v>4832320.35</v>
      </c>
      <c r="F3535" s="133" t="n">
        <v>-4832320.35</v>
      </c>
    </row>
    <row r="3536" customFormat="false" ht="17.25" hidden="false" customHeight="true" outlineLevel="0" collapsed="false">
      <c r="A3536" s="130" t="s">
        <v>2901</v>
      </c>
      <c r="B3536" s="131" t="n">
        <v>28150000</v>
      </c>
      <c r="C3536" s="132" t="s">
        <v>243</v>
      </c>
      <c r="D3536" s="133" t="n">
        <v>0</v>
      </c>
      <c r="E3536" s="133" t="n">
        <v>12127000</v>
      </c>
      <c r="F3536" s="133" t="n">
        <v>-12127000</v>
      </c>
    </row>
    <row r="3537" customFormat="false" ht="17.25" hidden="false" customHeight="true" outlineLevel="0" collapsed="false">
      <c r="A3537" s="130" t="s">
        <v>2901</v>
      </c>
      <c r="B3537" s="131" t="n">
        <v>28162000</v>
      </c>
      <c r="C3537" s="132" t="s">
        <v>2328</v>
      </c>
      <c r="D3537" s="133" t="n">
        <v>0</v>
      </c>
      <c r="E3537" s="133" t="n">
        <v>1242552.61</v>
      </c>
      <c r="F3537" s="133" t="n">
        <v>-1242552.61</v>
      </c>
    </row>
    <row r="3538" customFormat="false" ht="17.25" hidden="false" customHeight="true" outlineLevel="0" collapsed="false">
      <c r="A3538" s="130" t="s">
        <v>2901</v>
      </c>
      <c r="B3538" s="131" t="n">
        <v>28181000</v>
      </c>
      <c r="C3538" s="132" t="s">
        <v>3026</v>
      </c>
      <c r="D3538" s="133" t="n">
        <v>0</v>
      </c>
      <c r="E3538" s="133" t="n">
        <v>101670311.68</v>
      </c>
      <c r="F3538" s="133" t="n">
        <v>-101670311.68</v>
      </c>
    </row>
    <row r="3539" customFormat="false" ht="17.25" hidden="false" customHeight="true" outlineLevel="0" collapsed="false">
      <c r="A3539" s="130" t="s">
        <v>2901</v>
      </c>
      <c r="B3539" s="131" t="n">
        <v>28183000</v>
      </c>
      <c r="C3539" s="132" t="s">
        <v>18</v>
      </c>
      <c r="D3539" s="133" t="n">
        <v>0</v>
      </c>
      <c r="E3539" s="133" t="n">
        <v>18410000</v>
      </c>
      <c r="F3539" s="133" t="n">
        <v>-18410000</v>
      </c>
    </row>
    <row r="3540" customFormat="false" ht="17.25" hidden="false" customHeight="true" outlineLevel="0" collapsed="false">
      <c r="A3540" s="130" t="s">
        <v>2901</v>
      </c>
      <c r="B3540" s="131" t="n">
        <v>28184000</v>
      </c>
      <c r="C3540" s="132" t="s">
        <v>19</v>
      </c>
      <c r="D3540" s="133" t="n">
        <v>0</v>
      </c>
      <c r="E3540" s="133" t="n">
        <v>2427392.21</v>
      </c>
      <c r="F3540" s="133" t="n">
        <v>-2427392.21</v>
      </c>
    </row>
    <row r="3541" customFormat="false" ht="17.25" hidden="false" customHeight="true" outlineLevel="0" collapsed="false">
      <c r="A3541" s="130" t="s">
        <v>2901</v>
      </c>
      <c r="B3541" s="131" t="n">
        <v>40100000</v>
      </c>
      <c r="C3541" s="132" t="s">
        <v>21</v>
      </c>
      <c r="D3541" s="133" t="n">
        <v>0</v>
      </c>
      <c r="E3541" s="133" t="n">
        <v>95307750.9</v>
      </c>
      <c r="F3541" s="133" t="n">
        <v>-95307750.9</v>
      </c>
    </row>
    <row r="3542" customFormat="false" ht="17.25" hidden="false" customHeight="true" outlineLevel="0" collapsed="false">
      <c r="A3542" s="130" t="s">
        <v>2901</v>
      </c>
      <c r="B3542" s="131" t="n">
        <v>40800000</v>
      </c>
      <c r="C3542" s="132" t="s">
        <v>26</v>
      </c>
      <c r="D3542" s="133" t="n">
        <v>0</v>
      </c>
      <c r="E3542" s="133" t="n">
        <v>9709980</v>
      </c>
      <c r="F3542" s="133" t="n">
        <v>-9709980</v>
      </c>
    </row>
    <row r="3543" customFormat="false" ht="17.25" hidden="false" customHeight="true" outlineLevel="0" collapsed="false">
      <c r="A3543" s="130" t="s">
        <v>2901</v>
      </c>
      <c r="B3543" s="131" t="n">
        <v>40910000</v>
      </c>
      <c r="C3543" s="132" t="s">
        <v>2945</v>
      </c>
      <c r="D3543" s="133" t="n">
        <v>370366.42</v>
      </c>
      <c r="E3543" s="133" t="n">
        <v>0</v>
      </c>
      <c r="F3543" s="133" t="n">
        <v>370366.42</v>
      </c>
    </row>
    <row r="3544" customFormat="false" ht="17.25" hidden="false" customHeight="true" outlineLevel="0" collapsed="false">
      <c r="A3544" s="130" t="s">
        <v>2901</v>
      </c>
      <c r="B3544" s="131" t="n">
        <v>41100000</v>
      </c>
      <c r="C3544" s="132" t="s">
        <v>28</v>
      </c>
      <c r="D3544" s="133" t="n">
        <v>514432938.64</v>
      </c>
      <c r="E3544" s="133" t="n">
        <v>0</v>
      </c>
      <c r="F3544" s="133" t="n">
        <v>514432938.64</v>
      </c>
    </row>
    <row r="3545" customFormat="false" ht="17.25" hidden="false" customHeight="true" outlineLevel="0" collapsed="false">
      <c r="A3545" s="130" t="s">
        <v>2901</v>
      </c>
      <c r="B3545" s="131" t="n">
        <v>41600000</v>
      </c>
      <c r="C3545" s="132" t="s">
        <v>265</v>
      </c>
      <c r="D3545" s="133" t="n">
        <v>14483941</v>
      </c>
      <c r="E3545" s="133" t="n">
        <v>0</v>
      </c>
      <c r="F3545" s="133" t="n">
        <v>14483941</v>
      </c>
    </row>
    <row r="3546" customFormat="false" ht="17.25" hidden="false" customHeight="true" outlineLevel="0" collapsed="false">
      <c r="A3546" s="130" t="s">
        <v>2901</v>
      </c>
      <c r="B3546" s="131" t="n">
        <v>41910000</v>
      </c>
      <c r="C3546" s="132" t="s">
        <v>267</v>
      </c>
      <c r="D3546" s="133" t="n">
        <v>0</v>
      </c>
      <c r="E3546" s="133" t="n">
        <v>3411078</v>
      </c>
      <c r="F3546" s="133" t="n">
        <v>-3411078</v>
      </c>
    </row>
    <row r="3547" customFormat="false" ht="17.25" hidden="false" customHeight="true" outlineLevel="0" collapsed="false">
      <c r="A3547" s="130" t="s">
        <v>2901</v>
      </c>
      <c r="B3547" s="131" t="n">
        <v>42540000</v>
      </c>
      <c r="C3547" s="132" t="s">
        <v>283</v>
      </c>
      <c r="D3547" s="133" t="n">
        <v>104999.99</v>
      </c>
      <c r="E3547" s="133" t="n">
        <v>0</v>
      </c>
      <c r="F3547" s="133" t="n">
        <v>104999.99</v>
      </c>
    </row>
    <row r="3548" customFormat="false" ht="17.25" hidden="false" customHeight="true" outlineLevel="0" collapsed="false">
      <c r="A3548" s="130" t="s">
        <v>2901</v>
      </c>
      <c r="B3548" s="131" t="n">
        <v>42820000</v>
      </c>
      <c r="C3548" s="132" t="s">
        <v>604</v>
      </c>
      <c r="D3548" s="133" t="n">
        <v>0</v>
      </c>
      <c r="E3548" s="133" t="n">
        <v>2611352.13</v>
      </c>
      <c r="F3548" s="133" t="n">
        <v>-2611352.13</v>
      </c>
    </row>
    <row r="3549" customFormat="false" ht="17.25" hidden="false" customHeight="true" outlineLevel="0" collapsed="false">
      <c r="A3549" s="130" t="s">
        <v>2901</v>
      </c>
      <c r="B3549" s="131" t="n">
        <v>43100000</v>
      </c>
      <c r="C3549" s="132" t="s">
        <v>35</v>
      </c>
      <c r="D3549" s="133" t="n">
        <v>0</v>
      </c>
      <c r="E3549" s="133" t="n">
        <v>448000</v>
      </c>
      <c r="F3549" s="133" t="n">
        <v>-448000</v>
      </c>
    </row>
    <row r="3550" customFormat="false" ht="17.25" hidden="false" customHeight="true" outlineLevel="0" collapsed="false">
      <c r="A3550" s="130" t="s">
        <v>2901</v>
      </c>
      <c r="B3550" s="131" t="n">
        <v>43110000</v>
      </c>
      <c r="C3550" s="132" t="s">
        <v>275</v>
      </c>
      <c r="D3550" s="133" t="n">
        <v>0</v>
      </c>
      <c r="E3550" s="133" t="n">
        <v>391000</v>
      </c>
      <c r="F3550" s="133" t="n">
        <v>-391000</v>
      </c>
    </row>
    <row r="3551" customFormat="false" ht="17.25" hidden="false" customHeight="true" outlineLevel="0" collapsed="false">
      <c r="A3551" s="130" t="s">
        <v>2901</v>
      </c>
      <c r="B3551" s="131" t="n">
        <v>43200000</v>
      </c>
      <c r="C3551" s="132" t="s">
        <v>37</v>
      </c>
      <c r="D3551" s="133" t="n">
        <v>0</v>
      </c>
      <c r="E3551" s="133" t="n">
        <v>192000</v>
      </c>
      <c r="F3551" s="133" t="n">
        <v>-192000</v>
      </c>
    </row>
    <row r="3552" customFormat="false" ht="17.25" hidden="false" customHeight="true" outlineLevel="0" collapsed="false">
      <c r="A3552" s="130" t="s">
        <v>2901</v>
      </c>
      <c r="B3552" s="131" t="n">
        <v>43300000</v>
      </c>
      <c r="C3552" s="132" t="s">
        <v>38</v>
      </c>
      <c r="D3552" s="133" t="n">
        <v>0</v>
      </c>
      <c r="E3552" s="133" t="n">
        <v>32000</v>
      </c>
      <c r="F3552" s="133" t="n">
        <v>-32000</v>
      </c>
    </row>
    <row r="3553" customFormat="false" ht="17.25" hidden="false" customHeight="true" outlineLevel="0" collapsed="false">
      <c r="A3553" s="130" t="s">
        <v>2901</v>
      </c>
      <c r="B3553" s="131" t="n">
        <v>43400000</v>
      </c>
      <c r="C3553" s="132" t="s">
        <v>39</v>
      </c>
      <c r="D3553" s="133" t="n">
        <v>0</v>
      </c>
      <c r="E3553" s="133" t="n">
        <v>50000</v>
      </c>
      <c r="F3553" s="133" t="n">
        <v>-50000</v>
      </c>
    </row>
    <row r="3554" customFormat="false" ht="17.25" hidden="false" customHeight="true" outlineLevel="0" collapsed="false">
      <c r="A3554" s="130" t="s">
        <v>2901</v>
      </c>
      <c r="B3554" s="131" t="n">
        <v>43860000</v>
      </c>
      <c r="C3554" s="132" t="s">
        <v>276</v>
      </c>
      <c r="D3554" s="133" t="n">
        <v>0</v>
      </c>
      <c r="E3554" s="133" t="n">
        <v>835712.24</v>
      </c>
      <c r="F3554" s="133" t="n">
        <v>-835712.24</v>
      </c>
    </row>
    <row r="3555" customFormat="false" ht="17.25" hidden="false" customHeight="true" outlineLevel="0" collapsed="false">
      <c r="A3555" s="130" t="s">
        <v>2901</v>
      </c>
      <c r="B3555" s="131" t="n">
        <v>44100000</v>
      </c>
      <c r="C3555" s="132" t="s">
        <v>40</v>
      </c>
      <c r="D3555" s="133" t="n">
        <v>12000.1</v>
      </c>
      <c r="E3555" s="133" t="n">
        <v>0</v>
      </c>
      <c r="F3555" s="133" t="n">
        <v>12000.1</v>
      </c>
    </row>
    <row r="3556" customFormat="false" ht="17.25" hidden="false" customHeight="true" outlineLevel="0" collapsed="false">
      <c r="A3556" s="130" t="s">
        <v>2901</v>
      </c>
      <c r="B3556" s="131" t="n">
        <v>44300000</v>
      </c>
      <c r="C3556" s="132" t="s">
        <v>279</v>
      </c>
      <c r="D3556" s="133" t="n">
        <v>179702.76</v>
      </c>
      <c r="E3556" s="133" t="n">
        <v>0</v>
      </c>
      <c r="F3556" s="133" t="n">
        <v>179702.76</v>
      </c>
    </row>
    <row r="3557" customFormat="false" ht="17.25" hidden="false" customHeight="true" outlineLevel="0" collapsed="false">
      <c r="A3557" s="130" t="s">
        <v>2901</v>
      </c>
      <c r="B3557" s="131" t="n">
        <v>44410000</v>
      </c>
      <c r="C3557" s="132" t="s">
        <v>282</v>
      </c>
      <c r="D3557" s="133" t="n">
        <v>0</v>
      </c>
      <c r="E3557" s="133" t="n">
        <v>10606.8</v>
      </c>
      <c r="F3557" s="133" t="n">
        <v>-10606.8</v>
      </c>
    </row>
    <row r="3558" customFormat="false" ht="17.25" hidden="false" customHeight="true" outlineLevel="0" collapsed="false">
      <c r="A3558" s="130" t="s">
        <v>2901</v>
      </c>
      <c r="B3558" s="131" t="n">
        <v>44420000</v>
      </c>
      <c r="C3558" s="132" t="s">
        <v>294</v>
      </c>
      <c r="D3558" s="133" t="n">
        <v>15031252.3105</v>
      </c>
      <c r="E3558" s="133" t="n">
        <v>0</v>
      </c>
      <c r="F3558" s="133" t="n">
        <v>15031252.3105</v>
      </c>
    </row>
    <row r="3559" customFormat="false" ht="17.25" hidden="false" customHeight="true" outlineLevel="0" collapsed="false">
      <c r="A3559" s="130" t="s">
        <v>2901</v>
      </c>
      <c r="B3559" s="131" t="n">
        <v>45510000</v>
      </c>
      <c r="C3559" s="132" t="s">
        <v>53</v>
      </c>
      <c r="D3559" s="133" t="n">
        <v>0</v>
      </c>
      <c r="E3559" s="133" t="n">
        <v>1257778253.46</v>
      </c>
      <c r="F3559" s="133" t="n">
        <v>-1257778253.46</v>
      </c>
    </row>
    <row r="3560" customFormat="false" ht="17.25" hidden="false" customHeight="true" outlineLevel="0" collapsed="false">
      <c r="A3560" s="130" t="s">
        <v>2901</v>
      </c>
      <c r="B3560" s="131" t="n">
        <v>45530000</v>
      </c>
      <c r="C3560" s="132" t="s">
        <v>102</v>
      </c>
      <c r="D3560" s="133" t="n">
        <v>0</v>
      </c>
      <c r="E3560" s="133" t="n">
        <v>73500000</v>
      </c>
      <c r="F3560" s="133" t="n">
        <v>-73500000</v>
      </c>
    </row>
    <row r="3561" customFormat="false" ht="17.25" hidden="false" customHeight="true" outlineLevel="0" collapsed="false">
      <c r="A3561" s="130" t="s">
        <v>2901</v>
      </c>
      <c r="B3561" s="131" t="n">
        <v>46720030</v>
      </c>
      <c r="C3561" s="132" t="s">
        <v>1273</v>
      </c>
      <c r="D3561" s="133" t="n">
        <v>0</v>
      </c>
      <c r="E3561" s="133" t="n">
        <v>50000000</v>
      </c>
      <c r="F3561" s="133" t="n">
        <v>-50000000</v>
      </c>
    </row>
    <row r="3562" customFormat="false" ht="17.25" hidden="false" customHeight="true" outlineLevel="0" collapsed="false">
      <c r="A3562" s="130" t="s">
        <v>2901</v>
      </c>
      <c r="B3562" s="131" t="n">
        <v>46720070</v>
      </c>
      <c r="C3562" s="132" t="s">
        <v>99</v>
      </c>
      <c r="D3562" s="133" t="n">
        <v>0</v>
      </c>
      <c r="E3562" s="133" t="n">
        <v>50000</v>
      </c>
      <c r="F3562" s="133" t="n">
        <v>-50000</v>
      </c>
    </row>
    <row r="3563" customFormat="false" ht="17.25" hidden="false" customHeight="true" outlineLevel="0" collapsed="false">
      <c r="A3563" s="130" t="s">
        <v>2901</v>
      </c>
      <c r="B3563" s="131" t="n">
        <v>49100000</v>
      </c>
      <c r="C3563" s="132" t="s">
        <v>313</v>
      </c>
      <c r="D3563" s="133" t="n">
        <v>0</v>
      </c>
      <c r="E3563" s="133" t="n">
        <v>16673768</v>
      </c>
      <c r="F3563" s="133" t="n">
        <v>-16673768</v>
      </c>
    </row>
    <row r="3564" customFormat="false" ht="17.25" hidden="false" customHeight="true" outlineLevel="0" collapsed="false">
      <c r="A3564" s="130" t="s">
        <v>2901</v>
      </c>
      <c r="B3564" s="131" t="n">
        <v>51120000</v>
      </c>
      <c r="C3564" s="132" t="s">
        <v>687</v>
      </c>
      <c r="D3564" s="133" t="n">
        <v>0</v>
      </c>
      <c r="E3564" s="133" t="n">
        <v>4267620</v>
      </c>
      <c r="F3564" s="133" t="n">
        <v>-4267620</v>
      </c>
    </row>
    <row r="3565" customFormat="false" ht="17.25" hidden="false" customHeight="true" outlineLevel="0" collapsed="false">
      <c r="A3565" s="130" t="s">
        <v>2901</v>
      </c>
      <c r="B3565" s="131" t="n">
        <v>51140000</v>
      </c>
      <c r="C3565" s="132" t="s">
        <v>373</v>
      </c>
      <c r="D3565" s="133" t="n">
        <v>0</v>
      </c>
      <c r="E3565" s="133" t="n">
        <v>61.24</v>
      </c>
      <c r="F3565" s="133" t="n">
        <v>-61.24</v>
      </c>
    </row>
    <row r="3566" customFormat="false" ht="17.25" hidden="false" customHeight="true" outlineLevel="0" collapsed="false">
      <c r="A3566" s="130" t="s">
        <v>2901</v>
      </c>
      <c r="B3566" s="131" t="n">
        <v>51211000</v>
      </c>
      <c r="C3566" s="132" t="s">
        <v>321</v>
      </c>
      <c r="D3566" s="133" t="n">
        <v>40837395.74</v>
      </c>
      <c r="E3566" s="133" t="n">
        <v>0</v>
      </c>
      <c r="F3566" s="133" t="n">
        <v>40837395.74</v>
      </c>
    </row>
    <row r="3567" customFormat="false" ht="17.25" hidden="false" customHeight="true" outlineLevel="0" collapsed="false">
      <c r="A3567" s="130" t="s">
        <v>2901</v>
      </c>
      <c r="B3567" s="131" t="n">
        <v>51221000</v>
      </c>
      <c r="C3567" s="132" t="s">
        <v>323</v>
      </c>
      <c r="D3567" s="133" t="n">
        <v>30869278.81</v>
      </c>
      <c r="E3567" s="133" t="n">
        <v>0</v>
      </c>
      <c r="F3567" s="133" t="n">
        <v>30869278.81</v>
      </c>
    </row>
    <row r="3568" customFormat="false" ht="17.25" hidden="false" customHeight="true" outlineLevel="0" collapsed="false">
      <c r="A3568" s="130" t="s">
        <v>2901</v>
      </c>
      <c r="B3568" s="131" t="n">
        <v>53200000</v>
      </c>
      <c r="C3568" s="132" t="s">
        <v>136</v>
      </c>
      <c r="D3568" s="133" t="n">
        <v>1671500</v>
      </c>
      <c r="E3568" s="133" t="n">
        <v>0</v>
      </c>
      <c r="F3568" s="133" t="n">
        <v>1671500</v>
      </c>
    </row>
    <row r="3569" customFormat="false" ht="17.25" hidden="false" customHeight="true" outlineLevel="0" collapsed="false">
      <c r="A3569" s="130" t="s">
        <v>2901</v>
      </c>
      <c r="B3569" s="131" t="n">
        <v>60101000</v>
      </c>
      <c r="C3569" s="132" t="s">
        <v>337</v>
      </c>
      <c r="D3569" s="133" t="n">
        <v>26674345</v>
      </c>
      <c r="E3569" s="133" t="n">
        <v>0</v>
      </c>
      <c r="F3569" s="133" t="n">
        <v>26674345</v>
      </c>
    </row>
    <row r="3570" customFormat="false" ht="17.25" hidden="false" customHeight="true" outlineLevel="0" collapsed="false">
      <c r="A3570" s="130" t="s">
        <v>2901</v>
      </c>
      <c r="B3570" s="131" t="n">
        <v>60201000</v>
      </c>
      <c r="C3570" s="132" t="s">
        <v>408</v>
      </c>
      <c r="D3570" s="133" t="n">
        <v>7164078.8</v>
      </c>
      <c r="E3570" s="133" t="n">
        <v>0</v>
      </c>
      <c r="F3570" s="133" t="n">
        <v>7164078.8</v>
      </c>
    </row>
    <row r="3571" customFormat="false" ht="17.25" hidden="false" customHeight="true" outlineLevel="0" collapsed="false">
      <c r="A3571" s="130" t="s">
        <v>2901</v>
      </c>
      <c r="B3571" s="131" t="n">
        <v>60302000</v>
      </c>
      <c r="C3571" s="132" t="s">
        <v>2975</v>
      </c>
      <c r="D3571" s="133" t="n">
        <v>74061346.83</v>
      </c>
      <c r="E3571" s="133" t="n">
        <v>0</v>
      </c>
      <c r="F3571" s="133" t="n">
        <v>74061346.83</v>
      </c>
    </row>
    <row r="3572" customFormat="false" ht="17.25" hidden="false" customHeight="true" outlineLevel="0" collapsed="false">
      <c r="A3572" s="130" t="s">
        <v>2901</v>
      </c>
      <c r="B3572" s="131" t="n">
        <v>60310000</v>
      </c>
      <c r="C3572" s="132" t="s">
        <v>351</v>
      </c>
      <c r="D3572" s="133" t="n">
        <v>960466203.82</v>
      </c>
      <c r="E3572" s="133" t="n">
        <v>0</v>
      </c>
      <c r="F3572" s="133" t="n">
        <v>960466203.82</v>
      </c>
    </row>
    <row r="3573" customFormat="false" ht="17.25" hidden="false" customHeight="true" outlineLevel="0" collapsed="false">
      <c r="A3573" s="130" t="s">
        <v>2901</v>
      </c>
      <c r="B3573" s="131" t="n">
        <v>60604000</v>
      </c>
      <c r="C3573" s="132" t="s">
        <v>140</v>
      </c>
      <c r="D3573" s="133" t="n">
        <v>7130</v>
      </c>
      <c r="E3573" s="133" t="n">
        <v>0</v>
      </c>
      <c r="F3573" s="133" t="n">
        <v>7130</v>
      </c>
    </row>
    <row r="3574" customFormat="false" ht="17.25" hidden="false" customHeight="true" outlineLevel="0" collapsed="false">
      <c r="A3574" s="130" t="s">
        <v>2901</v>
      </c>
      <c r="B3574" s="131" t="n">
        <v>60605000</v>
      </c>
      <c r="C3574" s="132" t="s">
        <v>141</v>
      </c>
      <c r="D3574" s="133" t="n">
        <v>4000</v>
      </c>
      <c r="E3574" s="133" t="n">
        <v>0</v>
      </c>
      <c r="F3574" s="133" t="n">
        <v>4000</v>
      </c>
    </row>
    <row r="3575" customFormat="false" ht="17.25" hidden="false" customHeight="true" outlineLevel="0" collapsed="false">
      <c r="A3575" s="130" t="s">
        <v>2901</v>
      </c>
      <c r="B3575" s="131" t="n">
        <v>60609000</v>
      </c>
      <c r="C3575" s="132" t="s">
        <v>145</v>
      </c>
      <c r="D3575" s="133" t="n">
        <v>30961.5</v>
      </c>
      <c r="E3575" s="133" t="n">
        <v>0</v>
      </c>
      <c r="F3575" s="133" t="n">
        <v>30961.5</v>
      </c>
    </row>
    <row r="3576" customFormat="false" ht="17.25" hidden="false" customHeight="true" outlineLevel="0" collapsed="false">
      <c r="A3576" s="130" t="s">
        <v>2901</v>
      </c>
      <c r="B3576" s="131" t="n">
        <v>60900000</v>
      </c>
      <c r="C3576" s="132" t="s">
        <v>449</v>
      </c>
      <c r="D3576" s="133" t="n">
        <v>0</v>
      </c>
      <c r="E3576" s="133" t="n">
        <v>526640</v>
      </c>
      <c r="F3576" s="133" t="n">
        <v>-526640</v>
      </c>
    </row>
    <row r="3577" customFormat="false" ht="17.25" hidden="false" customHeight="true" outlineLevel="0" collapsed="false">
      <c r="A3577" s="130" t="s">
        <v>2901</v>
      </c>
      <c r="B3577" s="131" t="n">
        <v>61504000</v>
      </c>
      <c r="C3577" s="132" t="s">
        <v>721</v>
      </c>
      <c r="D3577" s="133" t="n">
        <v>3610000</v>
      </c>
      <c r="E3577" s="133" t="n">
        <v>0</v>
      </c>
      <c r="F3577" s="133" t="n">
        <v>3610000</v>
      </c>
    </row>
    <row r="3578" customFormat="false" ht="17.25" hidden="false" customHeight="true" outlineLevel="0" collapsed="false">
      <c r="A3578" s="130" t="s">
        <v>2901</v>
      </c>
      <c r="B3578" s="131" t="n">
        <v>61602000</v>
      </c>
      <c r="C3578" s="132" t="s">
        <v>466</v>
      </c>
      <c r="D3578" s="133" t="n">
        <v>300598</v>
      </c>
      <c r="E3578" s="133" t="n">
        <v>0</v>
      </c>
      <c r="F3578" s="133" t="n">
        <v>300598</v>
      </c>
    </row>
    <row r="3579" customFormat="false" ht="17.25" hidden="false" customHeight="true" outlineLevel="0" collapsed="false">
      <c r="A3579" s="130" t="s">
        <v>2901</v>
      </c>
      <c r="B3579" s="131" t="n">
        <v>61802000</v>
      </c>
      <c r="C3579" s="132" t="s">
        <v>472</v>
      </c>
      <c r="D3579" s="133" t="n">
        <v>2000</v>
      </c>
      <c r="E3579" s="133" t="n">
        <v>0</v>
      </c>
      <c r="F3579" s="133" t="n">
        <v>2000</v>
      </c>
    </row>
    <row r="3580" customFormat="false" ht="17.25" hidden="false" customHeight="true" outlineLevel="0" collapsed="false">
      <c r="A3580" s="130" t="s">
        <v>2901</v>
      </c>
      <c r="B3580" s="131" t="n">
        <v>62104000</v>
      </c>
      <c r="C3580" s="132" t="s">
        <v>162</v>
      </c>
      <c r="D3580" s="133" t="n">
        <v>90000</v>
      </c>
      <c r="E3580" s="133" t="n">
        <v>0</v>
      </c>
      <c r="F3580" s="133" t="n">
        <v>90000</v>
      </c>
    </row>
    <row r="3581" customFormat="false" ht="17.25" hidden="false" customHeight="true" outlineLevel="0" collapsed="false">
      <c r="A3581" s="130" t="s">
        <v>2901</v>
      </c>
      <c r="B3581" s="131" t="n">
        <v>62507000</v>
      </c>
      <c r="C3581" s="132" t="s">
        <v>416</v>
      </c>
      <c r="D3581" s="133" t="n">
        <v>86666.8</v>
      </c>
      <c r="E3581" s="133" t="n">
        <v>0</v>
      </c>
      <c r="F3581" s="133" t="n">
        <v>86666.8</v>
      </c>
    </row>
    <row r="3582" customFormat="false" ht="17.25" hidden="false" customHeight="true" outlineLevel="0" collapsed="false">
      <c r="A3582" s="130" t="s">
        <v>2901</v>
      </c>
      <c r="B3582" s="131" t="n">
        <v>62601000</v>
      </c>
      <c r="C3582" s="132" t="s">
        <v>418</v>
      </c>
      <c r="D3582" s="133" t="n">
        <v>8000</v>
      </c>
      <c r="E3582" s="133" t="n">
        <v>0</v>
      </c>
      <c r="F3582" s="133" t="n">
        <v>8000</v>
      </c>
    </row>
    <row r="3583" customFormat="false" ht="17.25" hidden="false" customHeight="true" outlineLevel="0" collapsed="false">
      <c r="A3583" s="130" t="s">
        <v>2901</v>
      </c>
      <c r="B3583" s="131" t="n">
        <v>62605000</v>
      </c>
      <c r="C3583" s="132" t="s">
        <v>728</v>
      </c>
      <c r="D3583" s="133" t="n">
        <v>250000</v>
      </c>
      <c r="E3583" s="133" t="n">
        <v>0</v>
      </c>
      <c r="F3583" s="133" t="n">
        <v>250000</v>
      </c>
    </row>
    <row r="3584" customFormat="false" ht="17.25" hidden="false" customHeight="true" outlineLevel="0" collapsed="false">
      <c r="A3584" s="130" t="s">
        <v>2901</v>
      </c>
      <c r="B3584" s="131" t="n">
        <v>62701000</v>
      </c>
      <c r="C3584" s="132" t="s">
        <v>181</v>
      </c>
      <c r="D3584" s="133" t="n">
        <v>17066.66</v>
      </c>
      <c r="E3584" s="133" t="n">
        <v>0</v>
      </c>
      <c r="F3584" s="133" t="n">
        <v>17066.66</v>
      </c>
    </row>
    <row r="3585" customFormat="false" ht="17.25" hidden="false" customHeight="true" outlineLevel="0" collapsed="false">
      <c r="A3585" s="130" t="s">
        <v>2901</v>
      </c>
      <c r="B3585" s="131" t="n">
        <v>62703000</v>
      </c>
      <c r="C3585" s="132" t="s">
        <v>516</v>
      </c>
      <c r="D3585" s="133" t="n">
        <v>219225.35</v>
      </c>
      <c r="E3585" s="133" t="n">
        <v>0</v>
      </c>
      <c r="F3585" s="133" t="n">
        <v>219225.35</v>
      </c>
    </row>
    <row r="3586" customFormat="false" ht="17.25" hidden="false" customHeight="true" outlineLevel="0" collapsed="false">
      <c r="A3586" s="130" t="s">
        <v>2901</v>
      </c>
      <c r="B3586" s="131" t="n">
        <v>62704000</v>
      </c>
      <c r="C3586" s="132" t="s">
        <v>423</v>
      </c>
      <c r="D3586" s="133" t="n">
        <v>337023.27</v>
      </c>
      <c r="E3586" s="133" t="n">
        <v>0</v>
      </c>
      <c r="F3586" s="133" t="n">
        <v>337023.27</v>
      </c>
    </row>
    <row r="3587" customFormat="false" ht="17.25" hidden="false" customHeight="true" outlineLevel="0" collapsed="false">
      <c r="A3587" s="130" t="s">
        <v>2901</v>
      </c>
      <c r="B3587" s="131" t="n">
        <v>62707000</v>
      </c>
      <c r="C3587" s="132" t="s">
        <v>518</v>
      </c>
      <c r="D3587" s="133" t="n">
        <v>400000</v>
      </c>
      <c r="E3587" s="133" t="n">
        <v>0</v>
      </c>
      <c r="F3587" s="133" t="n">
        <v>400000</v>
      </c>
    </row>
    <row r="3588" customFormat="false" ht="17.25" hidden="false" customHeight="true" outlineLevel="0" collapsed="false">
      <c r="A3588" s="130" t="s">
        <v>2901</v>
      </c>
      <c r="B3588" s="131" t="n">
        <v>62708000</v>
      </c>
      <c r="C3588" s="132" t="s">
        <v>519</v>
      </c>
      <c r="D3588" s="133" t="n">
        <v>305865.85</v>
      </c>
      <c r="E3588" s="133" t="n">
        <v>0</v>
      </c>
      <c r="F3588" s="133" t="n">
        <v>305865.85</v>
      </c>
    </row>
    <row r="3589" customFormat="false" ht="17.25" hidden="false" customHeight="true" outlineLevel="0" collapsed="false">
      <c r="A3589" s="130" t="s">
        <v>2901</v>
      </c>
      <c r="B3589" s="131" t="n">
        <v>63504000</v>
      </c>
      <c r="C3589" s="132" t="s">
        <v>450</v>
      </c>
      <c r="D3589" s="133" t="n">
        <v>2000</v>
      </c>
      <c r="E3589" s="133" t="n">
        <v>0</v>
      </c>
      <c r="F3589" s="133" t="n">
        <v>2000</v>
      </c>
    </row>
    <row r="3590" customFormat="false" ht="17.25" hidden="false" customHeight="true" outlineLevel="0" collapsed="false">
      <c r="A3590" s="130" t="s">
        <v>2901</v>
      </c>
      <c r="B3590" s="131" t="n">
        <v>63506000</v>
      </c>
      <c r="C3590" s="132" t="s">
        <v>452</v>
      </c>
      <c r="D3590" s="133" t="n">
        <v>328000</v>
      </c>
      <c r="E3590" s="133" t="n">
        <v>0</v>
      </c>
      <c r="F3590" s="133" t="n">
        <v>328000</v>
      </c>
    </row>
    <row r="3591" customFormat="false" ht="17.25" hidden="false" customHeight="true" outlineLevel="0" collapsed="false">
      <c r="A3591" s="130" t="s">
        <v>2901</v>
      </c>
      <c r="B3591" s="131" t="n">
        <v>64101000</v>
      </c>
      <c r="C3591" s="132" t="s">
        <v>190</v>
      </c>
      <c r="D3591" s="133" t="n">
        <v>27194717.4</v>
      </c>
      <c r="E3591" s="133" t="n">
        <v>0</v>
      </c>
      <c r="F3591" s="133" t="n">
        <v>27194717.4</v>
      </c>
    </row>
    <row r="3592" customFormat="false" ht="17.25" hidden="false" customHeight="true" outlineLevel="0" collapsed="false">
      <c r="A3592" s="130" t="s">
        <v>2901</v>
      </c>
      <c r="B3592" s="131" t="n">
        <v>64102000</v>
      </c>
      <c r="C3592" s="132" t="s">
        <v>528</v>
      </c>
      <c r="D3592" s="133" t="n">
        <v>860850</v>
      </c>
      <c r="E3592" s="133" t="n">
        <v>0</v>
      </c>
      <c r="F3592" s="133" t="n">
        <v>860850</v>
      </c>
    </row>
    <row r="3593" customFormat="false" ht="17.25" hidden="false" customHeight="true" outlineLevel="0" collapsed="false">
      <c r="A3593" s="130" t="s">
        <v>2901</v>
      </c>
      <c r="B3593" s="131" t="n">
        <v>64160000</v>
      </c>
      <c r="C3593" s="132" t="s">
        <v>1504</v>
      </c>
      <c r="D3593" s="133" t="n">
        <v>184800</v>
      </c>
      <c r="E3593" s="133" t="n">
        <v>0</v>
      </c>
      <c r="F3593" s="133" t="n">
        <v>184800</v>
      </c>
    </row>
    <row r="3594" customFormat="false" ht="17.25" hidden="false" customHeight="true" outlineLevel="0" collapsed="false">
      <c r="A3594" s="130" t="s">
        <v>2901</v>
      </c>
      <c r="B3594" s="131" t="n">
        <v>64501000</v>
      </c>
      <c r="C3594" s="132" t="s">
        <v>461</v>
      </c>
      <c r="D3594" s="133" t="n">
        <v>3304905.5</v>
      </c>
      <c r="E3594" s="133" t="n">
        <v>0</v>
      </c>
      <c r="F3594" s="133" t="n">
        <v>3304905.5</v>
      </c>
    </row>
    <row r="3595" customFormat="false" ht="17.25" hidden="false" customHeight="true" outlineLevel="0" collapsed="false">
      <c r="A3595" s="130" t="s">
        <v>2901</v>
      </c>
      <c r="B3595" s="131" t="n">
        <v>64502000</v>
      </c>
      <c r="C3595" s="132" t="s">
        <v>533</v>
      </c>
      <c r="D3595" s="133" t="n">
        <v>1271117.5</v>
      </c>
      <c r="E3595" s="133" t="n">
        <v>0</v>
      </c>
      <c r="F3595" s="133" t="n">
        <v>1271117.5</v>
      </c>
    </row>
    <row r="3596" customFormat="false" ht="17.25" hidden="false" customHeight="true" outlineLevel="0" collapsed="false">
      <c r="A3596" s="130" t="s">
        <v>2901</v>
      </c>
      <c r="B3596" s="131" t="n">
        <v>64504000</v>
      </c>
      <c r="C3596" s="132" t="s">
        <v>464</v>
      </c>
      <c r="D3596" s="133" t="n">
        <v>254223.5</v>
      </c>
      <c r="E3596" s="133" t="n">
        <v>0</v>
      </c>
      <c r="F3596" s="133" t="n">
        <v>254223.5</v>
      </c>
    </row>
    <row r="3597" customFormat="false" ht="17.25" hidden="false" customHeight="true" outlineLevel="0" collapsed="false">
      <c r="A3597" s="130" t="s">
        <v>2901</v>
      </c>
      <c r="B3597" s="131" t="n">
        <v>65601000</v>
      </c>
      <c r="C3597" s="132" t="s">
        <v>539</v>
      </c>
      <c r="D3597" s="133" t="n">
        <v>200000</v>
      </c>
      <c r="E3597" s="133" t="n">
        <v>0</v>
      </c>
      <c r="F3597" s="133" t="n">
        <v>200000</v>
      </c>
    </row>
    <row r="3598" customFormat="false" ht="17.25" hidden="false" customHeight="true" outlineLevel="0" collapsed="false">
      <c r="A3598" s="130" t="s">
        <v>2901</v>
      </c>
      <c r="B3598" s="131" t="n">
        <v>65700000</v>
      </c>
      <c r="C3598" s="132" t="s">
        <v>746</v>
      </c>
      <c r="D3598" s="133" t="n">
        <v>293.59</v>
      </c>
      <c r="E3598" s="133" t="n">
        <v>0</v>
      </c>
      <c r="F3598" s="133" t="n">
        <v>293.59</v>
      </c>
    </row>
    <row r="3599" customFormat="false" ht="17.25" hidden="false" customHeight="true" outlineLevel="0" collapsed="false">
      <c r="A3599" s="130" t="s">
        <v>2901</v>
      </c>
      <c r="B3599" s="131" t="n">
        <v>65710000</v>
      </c>
      <c r="C3599" s="132" t="s">
        <v>746</v>
      </c>
      <c r="D3599" s="133" t="n">
        <v>222614.2</v>
      </c>
      <c r="E3599" s="133" t="n">
        <v>0</v>
      </c>
      <c r="F3599" s="133" t="n">
        <v>222614.2</v>
      </c>
    </row>
    <row r="3600" customFormat="false" ht="17.25" hidden="false" customHeight="true" outlineLevel="0" collapsed="false">
      <c r="A3600" s="130" t="s">
        <v>2901</v>
      </c>
      <c r="B3600" s="131" t="n">
        <v>66101000</v>
      </c>
      <c r="C3600" s="132" t="s">
        <v>747</v>
      </c>
      <c r="D3600" s="133" t="n">
        <v>100</v>
      </c>
      <c r="E3600" s="133" t="n">
        <v>0</v>
      </c>
      <c r="F3600" s="133" t="n">
        <v>100</v>
      </c>
    </row>
    <row r="3601" customFormat="false" ht="17.25" hidden="false" customHeight="true" outlineLevel="0" collapsed="false">
      <c r="A3601" s="130" t="s">
        <v>2901</v>
      </c>
      <c r="B3601" s="131" t="n">
        <v>66102000</v>
      </c>
      <c r="C3601" s="132" t="s">
        <v>542</v>
      </c>
      <c r="D3601" s="133" t="n">
        <v>56797.46</v>
      </c>
      <c r="E3601" s="133" t="n">
        <v>0</v>
      </c>
      <c r="F3601" s="133" t="n">
        <v>56797.46</v>
      </c>
    </row>
    <row r="3602" customFormat="false" ht="17.25" hidden="false" customHeight="true" outlineLevel="0" collapsed="false">
      <c r="A3602" s="130" t="s">
        <v>2901</v>
      </c>
      <c r="B3602" s="131" t="n">
        <v>68111000</v>
      </c>
      <c r="C3602" s="132" t="s">
        <v>487</v>
      </c>
      <c r="D3602" s="133" t="n">
        <v>963779.45</v>
      </c>
      <c r="E3602" s="133" t="n">
        <v>0</v>
      </c>
      <c r="F3602" s="133" t="n">
        <v>963779.45</v>
      </c>
    </row>
    <row r="3603" customFormat="false" ht="17.25" hidden="false" customHeight="true" outlineLevel="0" collapsed="false">
      <c r="A3603" s="130" t="s">
        <v>2901</v>
      </c>
      <c r="B3603" s="131" t="n">
        <v>68112000</v>
      </c>
      <c r="C3603" s="132" t="s">
        <v>489</v>
      </c>
      <c r="D3603" s="133" t="n">
        <v>3404473.43</v>
      </c>
      <c r="E3603" s="133" t="n">
        <v>0</v>
      </c>
      <c r="F3603" s="133" t="n">
        <v>3404473.43</v>
      </c>
    </row>
    <row r="3604" customFormat="false" ht="17.25" hidden="false" customHeight="true" outlineLevel="0" collapsed="false">
      <c r="A3604" s="130" t="s">
        <v>2901</v>
      </c>
      <c r="B3604" s="131" t="n">
        <v>69800000</v>
      </c>
      <c r="C3604" s="132" t="s">
        <v>491</v>
      </c>
      <c r="D3604" s="133" t="n">
        <v>2758717.3395</v>
      </c>
      <c r="E3604" s="133" t="n">
        <v>0</v>
      </c>
      <c r="F3604" s="133" t="n">
        <v>2758717.3395</v>
      </c>
    </row>
    <row r="3605" customFormat="false" ht="17.25" hidden="false" customHeight="true" outlineLevel="0" collapsed="false">
      <c r="A3605" s="130" t="s">
        <v>2901</v>
      </c>
      <c r="B3605" s="131" t="n">
        <v>70100000</v>
      </c>
      <c r="C3605" s="132" t="s">
        <v>2316</v>
      </c>
      <c r="D3605" s="133" t="n">
        <v>0</v>
      </c>
      <c r="E3605" s="133" t="n">
        <v>48480755.4</v>
      </c>
      <c r="F3605" s="133" t="n">
        <v>-48480755.4</v>
      </c>
    </row>
    <row r="3606" customFormat="false" ht="17.25" hidden="false" customHeight="true" outlineLevel="0" collapsed="false">
      <c r="A3606" s="130" t="s">
        <v>2901</v>
      </c>
      <c r="B3606" s="131" t="n">
        <v>70700000</v>
      </c>
      <c r="C3606" s="132" t="s">
        <v>1756</v>
      </c>
      <c r="D3606" s="133" t="n">
        <v>0</v>
      </c>
      <c r="E3606" s="133" t="n">
        <v>486550000</v>
      </c>
      <c r="F3606" s="133" t="n">
        <v>-486550000</v>
      </c>
    </row>
    <row r="3607" customFormat="false" ht="17.25" hidden="false" customHeight="true" outlineLevel="0" collapsed="false">
      <c r="A3607" s="130" t="s">
        <v>2901</v>
      </c>
      <c r="B3607" s="131" t="n">
        <v>70900000</v>
      </c>
      <c r="C3607" s="132" t="s">
        <v>501</v>
      </c>
      <c r="D3607" s="133" t="n">
        <v>3287287.5</v>
      </c>
      <c r="E3607" s="133" t="n">
        <v>0</v>
      </c>
      <c r="F3607" s="133" t="n">
        <v>3287287.5</v>
      </c>
    </row>
    <row r="3608" customFormat="false" ht="17.25" hidden="false" customHeight="true" outlineLevel="0" collapsed="false">
      <c r="A3608" s="130" t="s">
        <v>2901</v>
      </c>
      <c r="B3608" s="131" t="n">
        <v>75800000</v>
      </c>
      <c r="C3608" s="132" t="s">
        <v>211</v>
      </c>
      <c r="D3608" s="133" t="n">
        <v>0</v>
      </c>
      <c r="E3608" s="133" t="n">
        <v>3611319.97</v>
      </c>
      <c r="F3608" s="133" t="n">
        <v>-3611319.97</v>
      </c>
    </row>
    <row r="3609" customFormat="false" ht="17.25" hidden="false" customHeight="true" outlineLevel="0" collapsed="false">
      <c r="A3609" s="130" t="s">
        <v>2901</v>
      </c>
      <c r="B3609" s="131" t="n">
        <v>75810000</v>
      </c>
      <c r="C3609" s="132" t="s">
        <v>551</v>
      </c>
      <c r="D3609" s="133" t="n">
        <v>0</v>
      </c>
      <c r="E3609" s="133" t="n">
        <v>654968.6</v>
      </c>
      <c r="F3609" s="133" t="n">
        <v>-654968.6</v>
      </c>
    </row>
    <row r="3610" customFormat="false" ht="17.25" hidden="false" customHeight="true" outlineLevel="0" collapsed="false">
      <c r="A3610" s="130" t="s">
        <v>2901</v>
      </c>
      <c r="B3610" s="131" t="n">
        <v>76500000</v>
      </c>
      <c r="C3610" s="132" t="s">
        <v>505</v>
      </c>
      <c r="D3610" s="133" t="n">
        <v>0</v>
      </c>
      <c r="E3610" s="133" t="n">
        <v>4177.32</v>
      </c>
      <c r="F3610" s="133" t="n">
        <v>-4177.32</v>
      </c>
    </row>
    <row r="3611" customFormat="false" ht="17.25" hidden="false" customHeight="true" outlineLevel="0" collapsed="false">
      <c r="A3611" s="130" t="s">
        <v>2901</v>
      </c>
      <c r="B3611" s="131" t="n">
        <v>76600000</v>
      </c>
      <c r="C3611" s="132" t="s">
        <v>213</v>
      </c>
      <c r="D3611" s="133" t="n">
        <v>0</v>
      </c>
      <c r="E3611" s="133" t="n">
        <v>0.09</v>
      </c>
      <c r="F3611" s="133" t="n">
        <v>-0.09</v>
      </c>
    </row>
    <row r="3612" customFormat="false" ht="17.25" hidden="false" customHeight="true" outlineLevel="0" collapsed="false">
      <c r="A3612" s="130" t="s">
        <v>3018</v>
      </c>
      <c r="B3612" s="131" t="n">
        <v>10100000</v>
      </c>
      <c r="C3612" s="132" t="s">
        <v>1</v>
      </c>
      <c r="D3612" s="133" t="n">
        <v>0</v>
      </c>
      <c r="E3612" s="133" t="n">
        <v>2000000</v>
      </c>
      <c r="F3612" s="133" t="n">
        <v>-2000000</v>
      </c>
    </row>
    <row r="3613" customFormat="false" ht="17.25" hidden="false" customHeight="true" outlineLevel="0" collapsed="false">
      <c r="A3613" s="130" t="s">
        <v>3018</v>
      </c>
      <c r="B3613" s="131" t="n">
        <v>12800000</v>
      </c>
      <c r="C3613" s="132" t="s">
        <v>1341</v>
      </c>
      <c r="D3613" s="133" t="n">
        <v>0</v>
      </c>
      <c r="E3613" s="133" t="n">
        <v>29095762.65</v>
      </c>
      <c r="F3613" s="133" t="n">
        <v>-29095762.65</v>
      </c>
    </row>
    <row r="3614" customFormat="false" ht="17.25" hidden="false" customHeight="true" outlineLevel="0" collapsed="false">
      <c r="A3614" s="130" t="s">
        <v>3018</v>
      </c>
      <c r="B3614" s="131" t="n">
        <v>21540000</v>
      </c>
      <c r="C3614" s="132" t="s">
        <v>229</v>
      </c>
      <c r="D3614" s="133" t="n">
        <v>1169174</v>
      </c>
      <c r="E3614" s="133" t="n">
        <v>0</v>
      </c>
      <c r="F3614" s="133" t="n">
        <v>1169174</v>
      </c>
    </row>
    <row r="3615" customFormat="false" ht="17.25" hidden="false" customHeight="true" outlineLevel="0" collapsed="false">
      <c r="A3615" s="130" t="s">
        <v>3018</v>
      </c>
      <c r="B3615" s="131" t="n">
        <v>21830000</v>
      </c>
      <c r="C3615" s="132" t="s">
        <v>11</v>
      </c>
      <c r="D3615" s="133" t="n">
        <v>8144999.66</v>
      </c>
      <c r="E3615" s="133" t="n">
        <v>0</v>
      </c>
      <c r="F3615" s="133" t="n">
        <v>8144999.66</v>
      </c>
    </row>
    <row r="3616" customFormat="false" ht="17.25" hidden="false" customHeight="true" outlineLevel="0" collapsed="false">
      <c r="A3616" s="130" t="s">
        <v>3018</v>
      </c>
      <c r="B3616" s="131" t="n">
        <v>21500000</v>
      </c>
      <c r="C3616" s="132" t="s">
        <v>227</v>
      </c>
      <c r="D3616" s="133" t="n">
        <v>30603100</v>
      </c>
      <c r="E3616" s="133" t="n">
        <v>0</v>
      </c>
      <c r="F3616" s="133" t="n">
        <v>30603100</v>
      </c>
    </row>
    <row r="3617" customFormat="false" ht="17.25" hidden="false" customHeight="true" outlineLevel="0" collapsed="false">
      <c r="A3617" s="130" t="s">
        <v>3018</v>
      </c>
      <c r="B3617" s="131" t="n">
        <v>21820000</v>
      </c>
      <c r="C3617" s="132" t="s">
        <v>10</v>
      </c>
      <c r="D3617" s="133" t="n">
        <v>4866642</v>
      </c>
      <c r="E3617" s="133" t="n">
        <v>0</v>
      </c>
      <c r="F3617" s="133" t="n">
        <v>4866642</v>
      </c>
    </row>
    <row r="3618" customFormat="false" ht="17.25" hidden="false" customHeight="true" outlineLevel="0" collapsed="false">
      <c r="A3618" s="130" t="s">
        <v>3018</v>
      </c>
      <c r="B3618" s="131" t="n">
        <v>21870000</v>
      </c>
      <c r="C3618" s="132" t="s">
        <v>573</v>
      </c>
      <c r="D3618" s="133" t="n">
        <v>499302.12</v>
      </c>
      <c r="E3618" s="133" t="n">
        <v>0</v>
      </c>
      <c r="F3618" s="133" t="n">
        <v>499302.12</v>
      </c>
    </row>
    <row r="3619" customFormat="false" ht="17.25" hidden="false" customHeight="true" outlineLevel="0" collapsed="false">
      <c r="A3619" s="130" t="s">
        <v>3018</v>
      </c>
      <c r="B3619" s="131" t="n">
        <v>21840000</v>
      </c>
      <c r="C3619" s="132" t="s">
        <v>12</v>
      </c>
      <c r="D3619" s="133" t="n">
        <v>15444140</v>
      </c>
      <c r="E3619" s="133" t="n">
        <v>0</v>
      </c>
      <c r="F3619" s="133" t="n">
        <v>15444140</v>
      </c>
    </row>
    <row r="3620" customFormat="false" ht="17.25" hidden="false" customHeight="true" outlineLevel="0" collapsed="false">
      <c r="A3620" s="130" t="s">
        <v>3018</v>
      </c>
      <c r="B3620" s="131" t="n">
        <v>28150000</v>
      </c>
      <c r="C3620" s="132" t="s">
        <v>243</v>
      </c>
      <c r="D3620" s="133" t="n">
        <v>0</v>
      </c>
      <c r="E3620" s="133" t="n">
        <v>6885697.5</v>
      </c>
      <c r="F3620" s="133" t="n">
        <v>-6885697.5</v>
      </c>
    </row>
    <row r="3621" customFormat="false" ht="17.25" hidden="false" customHeight="true" outlineLevel="0" collapsed="false">
      <c r="A3621" s="130" t="s">
        <v>3018</v>
      </c>
      <c r="B3621" s="131" t="n">
        <v>28154000</v>
      </c>
      <c r="C3621" s="132" t="s">
        <v>248</v>
      </c>
      <c r="D3621" s="133" t="n">
        <v>0</v>
      </c>
      <c r="E3621" s="133" t="n">
        <v>253321.15</v>
      </c>
      <c r="F3621" s="133" t="n">
        <v>-253321.15</v>
      </c>
    </row>
    <row r="3622" customFormat="false" ht="17.25" hidden="false" customHeight="true" outlineLevel="0" collapsed="false">
      <c r="A3622" s="130" t="s">
        <v>3018</v>
      </c>
      <c r="B3622" s="131" t="n">
        <v>28182000</v>
      </c>
      <c r="C3622" s="132" t="s">
        <v>17</v>
      </c>
      <c r="D3622" s="133" t="n">
        <v>0</v>
      </c>
      <c r="E3622" s="133" t="n">
        <v>1054439.1</v>
      </c>
      <c r="F3622" s="133" t="n">
        <v>-1054439.1</v>
      </c>
    </row>
    <row r="3623" customFormat="false" ht="17.25" hidden="false" customHeight="true" outlineLevel="0" collapsed="false">
      <c r="A3623" s="130" t="s">
        <v>3018</v>
      </c>
      <c r="B3623" s="131" t="n">
        <v>28183000</v>
      </c>
      <c r="C3623" s="132" t="s">
        <v>18</v>
      </c>
      <c r="D3623" s="133" t="n">
        <v>0</v>
      </c>
      <c r="E3623" s="133" t="n">
        <v>2557968.55</v>
      </c>
      <c r="F3623" s="133" t="n">
        <v>-2557968.55</v>
      </c>
    </row>
    <row r="3624" customFormat="false" ht="17.25" hidden="false" customHeight="true" outlineLevel="0" collapsed="false">
      <c r="A3624" s="130" t="s">
        <v>3018</v>
      </c>
      <c r="B3624" s="131" t="n">
        <v>28184000</v>
      </c>
      <c r="C3624" s="132" t="s">
        <v>19</v>
      </c>
      <c r="D3624" s="133" t="n">
        <v>0</v>
      </c>
      <c r="E3624" s="133" t="n">
        <v>6597453.33</v>
      </c>
      <c r="F3624" s="133" t="n">
        <v>-6597453.33</v>
      </c>
    </row>
    <row r="3625" customFormat="false" ht="17.25" hidden="false" customHeight="true" outlineLevel="0" collapsed="false">
      <c r="A3625" s="130" t="s">
        <v>3018</v>
      </c>
      <c r="B3625" s="131" t="n">
        <v>28187000</v>
      </c>
      <c r="C3625" s="132" t="s">
        <v>587</v>
      </c>
      <c r="D3625" s="133" t="n">
        <v>0</v>
      </c>
      <c r="E3625" s="133" t="n">
        <v>29125.96</v>
      </c>
      <c r="F3625" s="133" t="n">
        <v>-29125.96</v>
      </c>
    </row>
    <row r="3626" customFormat="false" ht="17.25" hidden="false" customHeight="true" outlineLevel="0" collapsed="false">
      <c r="A3626" s="130" t="s">
        <v>120</v>
      </c>
      <c r="B3626" s="131" t="n">
        <v>37100000</v>
      </c>
      <c r="C3626" s="132" t="s">
        <v>593</v>
      </c>
      <c r="D3626" s="133" t="n">
        <v>1655708582.6</v>
      </c>
      <c r="E3626" s="133" t="n">
        <v>0</v>
      </c>
      <c r="F3626" s="133" t="n">
        <v>1655708582.6</v>
      </c>
    </row>
    <row r="3627" customFormat="false" ht="17.25" hidden="false" customHeight="true" outlineLevel="0" collapsed="false">
      <c r="A3627" s="130" t="s">
        <v>3018</v>
      </c>
      <c r="B3627" s="131" t="n">
        <v>38000000</v>
      </c>
      <c r="C3627" s="132" t="s">
        <v>595</v>
      </c>
      <c r="D3627" s="133" t="n">
        <v>42600000</v>
      </c>
      <c r="E3627" s="133" t="n">
        <v>0</v>
      </c>
      <c r="F3627" s="133" t="n">
        <v>42600000</v>
      </c>
    </row>
    <row r="3628" customFormat="false" ht="17.25" hidden="false" customHeight="true" outlineLevel="0" collapsed="false">
      <c r="A3628" s="130" t="s">
        <v>3018</v>
      </c>
      <c r="B3628" s="131" t="n">
        <v>40110000</v>
      </c>
      <c r="C3628" s="132" t="s">
        <v>21</v>
      </c>
      <c r="D3628" s="133" t="n">
        <v>0</v>
      </c>
      <c r="E3628" s="133" t="n">
        <v>2612653049.86</v>
      </c>
      <c r="F3628" s="133" t="n">
        <v>-2612653049.86</v>
      </c>
    </row>
    <row r="3629" customFormat="false" ht="17.25" hidden="false" customHeight="true" outlineLevel="0" collapsed="false">
      <c r="A3629" s="130" t="s">
        <v>3018</v>
      </c>
      <c r="B3629" s="131" t="n">
        <v>40810000</v>
      </c>
      <c r="C3629" s="132" t="s">
        <v>26</v>
      </c>
      <c r="D3629" s="133" t="n">
        <v>0</v>
      </c>
      <c r="E3629" s="133" t="n">
        <v>15195172</v>
      </c>
      <c r="F3629" s="133" t="n">
        <v>-15195172</v>
      </c>
    </row>
    <row r="3630" customFormat="false" ht="17.25" hidden="false" customHeight="true" outlineLevel="0" collapsed="false">
      <c r="A3630" s="130" t="s">
        <v>3018</v>
      </c>
      <c r="B3630" s="131" t="n">
        <v>40910000</v>
      </c>
      <c r="C3630" s="132" t="s">
        <v>2945</v>
      </c>
      <c r="D3630" s="133" t="n">
        <v>1964000</v>
      </c>
      <c r="E3630" s="133" t="n">
        <v>0</v>
      </c>
      <c r="F3630" s="133" t="n">
        <v>1964000</v>
      </c>
    </row>
    <row r="3631" customFormat="false" ht="17.25" hidden="false" customHeight="true" outlineLevel="0" collapsed="false">
      <c r="A3631" s="130" t="s">
        <v>3018</v>
      </c>
      <c r="B3631" s="131" t="n">
        <v>41100000</v>
      </c>
      <c r="C3631" s="132" t="s">
        <v>28</v>
      </c>
      <c r="D3631" s="133" t="n">
        <v>873603650.64</v>
      </c>
      <c r="E3631" s="133" t="n">
        <v>0</v>
      </c>
      <c r="F3631" s="133" t="n">
        <v>873603650.64</v>
      </c>
    </row>
    <row r="3632" customFormat="false" ht="17.25" hidden="false" customHeight="true" outlineLevel="0" collapsed="false">
      <c r="A3632" s="130" t="s">
        <v>3018</v>
      </c>
      <c r="B3632" s="131" t="n">
        <v>41600000</v>
      </c>
      <c r="C3632" s="132" t="s">
        <v>265</v>
      </c>
      <c r="D3632" s="133" t="n">
        <v>55441096.27</v>
      </c>
      <c r="E3632" s="133" t="n">
        <v>0</v>
      </c>
      <c r="F3632" s="133" t="n">
        <v>55441096.27</v>
      </c>
    </row>
    <row r="3633" customFormat="false" ht="17.25" hidden="false" customHeight="true" outlineLevel="0" collapsed="false">
      <c r="A3633" s="130" t="s">
        <v>3018</v>
      </c>
      <c r="B3633" s="131" t="n">
        <v>41910000</v>
      </c>
      <c r="C3633" s="132" t="s">
        <v>267</v>
      </c>
      <c r="D3633" s="133" t="n">
        <v>0</v>
      </c>
      <c r="E3633" s="133" t="n">
        <v>3000</v>
      </c>
      <c r="F3633" s="133" t="n">
        <v>-3000</v>
      </c>
    </row>
    <row r="3634" customFormat="false" ht="17.25" hidden="false" customHeight="true" outlineLevel="0" collapsed="false">
      <c r="A3634" s="130" t="s">
        <v>3018</v>
      </c>
      <c r="B3634" s="131" t="n">
        <v>42520000</v>
      </c>
      <c r="C3634" s="132" t="s">
        <v>272</v>
      </c>
      <c r="D3634" s="133" t="n">
        <v>0</v>
      </c>
      <c r="E3634" s="133" t="n">
        <v>1000000</v>
      </c>
      <c r="F3634" s="133" t="n">
        <v>-1000000</v>
      </c>
    </row>
    <row r="3635" customFormat="false" ht="17.25" hidden="false" customHeight="true" outlineLevel="0" collapsed="false">
      <c r="A3635" s="130" t="s">
        <v>3018</v>
      </c>
      <c r="B3635" s="131" t="n">
        <v>42820000</v>
      </c>
      <c r="C3635" s="132" t="s">
        <v>604</v>
      </c>
      <c r="D3635" s="133" t="n">
        <v>0</v>
      </c>
      <c r="E3635" s="133" t="n">
        <v>12762662</v>
      </c>
      <c r="F3635" s="133" t="n">
        <v>-12762662</v>
      </c>
    </row>
    <row r="3636" customFormat="false" ht="17.25" hidden="false" customHeight="true" outlineLevel="0" collapsed="false">
      <c r="A3636" s="130" t="s">
        <v>3018</v>
      </c>
      <c r="B3636" s="131" t="n">
        <v>43100000</v>
      </c>
      <c r="C3636" s="132" t="s">
        <v>35</v>
      </c>
      <c r="D3636" s="133" t="n">
        <v>0</v>
      </c>
      <c r="E3636" s="133" t="n">
        <v>3096293.48</v>
      </c>
      <c r="F3636" s="133" t="n">
        <v>-3096293.48</v>
      </c>
    </row>
    <row r="3637" customFormat="false" ht="17.25" hidden="false" customHeight="true" outlineLevel="0" collapsed="false">
      <c r="A3637" s="130" t="s">
        <v>3018</v>
      </c>
      <c r="B3637" s="131" t="n">
        <v>43200000</v>
      </c>
      <c r="C3637" s="132" t="s">
        <v>37</v>
      </c>
      <c r="D3637" s="133" t="n">
        <v>0</v>
      </c>
      <c r="E3637" s="133" t="n">
        <v>1294074.59</v>
      </c>
      <c r="F3637" s="133" t="n">
        <v>-1294074.59</v>
      </c>
    </row>
    <row r="3638" customFormat="false" ht="17.25" hidden="false" customHeight="true" outlineLevel="0" collapsed="false">
      <c r="A3638" s="130" t="s">
        <v>3018</v>
      </c>
      <c r="B3638" s="131" t="n">
        <v>43230000</v>
      </c>
      <c r="C3638" s="132" t="s">
        <v>608</v>
      </c>
      <c r="D3638" s="133" t="n">
        <v>0</v>
      </c>
      <c r="E3638" s="133" t="n">
        <v>32908.2</v>
      </c>
      <c r="F3638" s="133" t="n">
        <v>-32908.2</v>
      </c>
    </row>
    <row r="3639" customFormat="false" ht="17.25" hidden="false" customHeight="true" outlineLevel="0" collapsed="false">
      <c r="A3639" s="130" t="s">
        <v>3018</v>
      </c>
      <c r="B3639" s="131" t="n">
        <v>43300000</v>
      </c>
      <c r="C3639" s="132" t="s">
        <v>38</v>
      </c>
      <c r="D3639" s="133" t="n">
        <v>0</v>
      </c>
      <c r="E3639" s="133" t="n">
        <v>221163.82</v>
      </c>
      <c r="F3639" s="133" t="n">
        <v>-221163.82</v>
      </c>
    </row>
    <row r="3640" customFormat="false" ht="17.25" hidden="false" customHeight="true" outlineLevel="0" collapsed="false">
      <c r="A3640" s="130" t="s">
        <v>3018</v>
      </c>
      <c r="B3640" s="131" t="n">
        <v>43400000</v>
      </c>
      <c r="C3640" s="132" t="s">
        <v>39</v>
      </c>
      <c r="D3640" s="133" t="n">
        <v>0</v>
      </c>
      <c r="E3640" s="133" t="n">
        <v>110000</v>
      </c>
      <c r="F3640" s="133" t="n">
        <v>-110000</v>
      </c>
    </row>
    <row r="3641" customFormat="false" ht="17.25" hidden="false" customHeight="true" outlineLevel="0" collapsed="false">
      <c r="A3641" s="130" t="s">
        <v>3018</v>
      </c>
      <c r="B3641" s="131" t="n">
        <v>43800000</v>
      </c>
      <c r="C3641" s="132" t="s">
        <v>2372</v>
      </c>
      <c r="D3641" s="133" t="n">
        <v>0</v>
      </c>
      <c r="E3641" s="133" t="n">
        <v>978019</v>
      </c>
      <c r="F3641" s="133" t="n">
        <v>-978019</v>
      </c>
    </row>
    <row r="3642" customFormat="false" ht="17.25" hidden="false" customHeight="true" outlineLevel="0" collapsed="false">
      <c r="A3642" s="130" t="s">
        <v>3018</v>
      </c>
      <c r="B3642" s="131" t="n">
        <v>44100000</v>
      </c>
      <c r="C3642" s="132" t="s">
        <v>40</v>
      </c>
      <c r="D3642" s="133" t="n">
        <v>0</v>
      </c>
      <c r="E3642" s="133" t="n">
        <v>1595970</v>
      </c>
      <c r="F3642" s="133" t="n">
        <v>-1595970</v>
      </c>
    </row>
    <row r="3643" customFormat="false" ht="17.25" hidden="false" customHeight="true" outlineLevel="0" collapsed="false">
      <c r="A3643" s="130" t="s">
        <v>3018</v>
      </c>
      <c r="B3643" s="131" t="n">
        <v>44300000</v>
      </c>
      <c r="C3643" s="132" t="s">
        <v>279</v>
      </c>
      <c r="D3643" s="133" t="n">
        <v>15806756.93</v>
      </c>
      <c r="E3643" s="133" t="n">
        <v>0</v>
      </c>
      <c r="F3643" s="133" t="n">
        <v>15806756.93</v>
      </c>
    </row>
    <row r="3644" customFormat="false" ht="17.25" hidden="false" customHeight="true" outlineLevel="0" collapsed="false">
      <c r="A3644" s="130" t="s">
        <v>3018</v>
      </c>
      <c r="B3644" s="131" t="n">
        <v>44400000</v>
      </c>
      <c r="C3644" s="132" t="s">
        <v>281</v>
      </c>
      <c r="D3644" s="133" t="n">
        <v>0</v>
      </c>
      <c r="E3644" s="133" t="n">
        <v>42981022.45105</v>
      </c>
      <c r="F3644" s="133" t="n">
        <v>-42981022.45105</v>
      </c>
    </row>
    <row r="3645" customFormat="false" ht="17.25" hidden="false" customHeight="true" outlineLevel="0" collapsed="false">
      <c r="A3645" s="130" t="s">
        <v>3018</v>
      </c>
      <c r="B3645" s="131" t="n">
        <v>44550000</v>
      </c>
      <c r="C3645" s="132" t="s">
        <v>46</v>
      </c>
      <c r="D3645" s="133" t="n">
        <v>1982893.5</v>
      </c>
      <c r="E3645" s="133" t="n">
        <v>0</v>
      </c>
      <c r="F3645" s="133" t="n">
        <v>1982893.5</v>
      </c>
    </row>
    <row r="3646" customFormat="false" ht="17.25" hidden="false" customHeight="true" outlineLevel="0" collapsed="false">
      <c r="A3646" s="130" t="s">
        <v>3018</v>
      </c>
      <c r="B3646" s="131" t="n">
        <v>44561000</v>
      </c>
      <c r="C3646" s="132" t="s">
        <v>2457</v>
      </c>
      <c r="D3646" s="133" t="n">
        <v>1559703.74</v>
      </c>
      <c r="E3646" s="133" t="n">
        <v>0</v>
      </c>
      <c r="F3646" s="133" t="n">
        <v>1559703.74</v>
      </c>
    </row>
    <row r="3647" customFormat="false" ht="17.25" hidden="false" customHeight="true" outlineLevel="0" collapsed="false">
      <c r="A3647" s="130" t="s">
        <v>3018</v>
      </c>
      <c r="B3647" s="131" t="n">
        <v>44571000</v>
      </c>
      <c r="C3647" s="132" t="s">
        <v>52</v>
      </c>
      <c r="D3647" s="133" t="n">
        <v>0</v>
      </c>
      <c r="E3647" s="133" t="n">
        <v>870000</v>
      </c>
      <c r="F3647" s="133" t="n">
        <v>-870000</v>
      </c>
    </row>
    <row r="3648" customFormat="false" ht="17.25" hidden="false" customHeight="true" outlineLevel="0" collapsed="false">
      <c r="A3648" s="130" t="s">
        <v>3018</v>
      </c>
      <c r="B3648" s="131" t="n">
        <v>46600000</v>
      </c>
      <c r="C3648" s="132" t="s">
        <v>290</v>
      </c>
      <c r="D3648" s="133" t="n">
        <v>251380</v>
      </c>
      <c r="E3648" s="133" t="n">
        <v>0</v>
      </c>
      <c r="F3648" s="133" t="n">
        <v>251380</v>
      </c>
    </row>
    <row r="3649" customFormat="false" ht="17.25" hidden="false" customHeight="true" outlineLevel="0" collapsed="false">
      <c r="A3649" s="130" t="s">
        <v>3018</v>
      </c>
      <c r="B3649" s="131" t="n">
        <v>46600001</v>
      </c>
      <c r="C3649" s="132" t="s">
        <v>629</v>
      </c>
      <c r="D3649" s="133" t="n">
        <v>45122333.72</v>
      </c>
      <c r="E3649" s="133" t="n">
        <v>0</v>
      </c>
      <c r="F3649" s="133" t="n">
        <v>45122333.72</v>
      </c>
    </row>
    <row r="3650" customFormat="false" ht="17.25" hidden="false" customHeight="true" outlineLevel="0" collapsed="false">
      <c r="A3650" s="130" t="s">
        <v>3018</v>
      </c>
      <c r="B3650" s="131" t="n">
        <v>46610000</v>
      </c>
      <c r="C3650" s="132" t="s">
        <v>82</v>
      </c>
      <c r="D3650" s="133" t="n">
        <v>0</v>
      </c>
      <c r="E3650" s="133" t="n">
        <v>16320</v>
      </c>
      <c r="F3650" s="133" t="n">
        <v>-16320</v>
      </c>
    </row>
    <row r="3651" customFormat="false" ht="17.25" hidden="false" customHeight="true" outlineLevel="0" collapsed="false">
      <c r="A3651" s="130" t="s">
        <v>3018</v>
      </c>
      <c r="B3651" s="131" t="n">
        <v>46634000</v>
      </c>
      <c r="C3651" s="132" t="s">
        <v>85</v>
      </c>
      <c r="D3651" s="133" t="n">
        <v>0</v>
      </c>
      <c r="E3651" s="133" t="n">
        <v>1807991.88</v>
      </c>
      <c r="F3651" s="133" t="n">
        <v>-1807991.88</v>
      </c>
    </row>
    <row r="3652" customFormat="false" ht="17.25" hidden="false" customHeight="true" outlineLevel="0" collapsed="false">
      <c r="A3652" s="130" t="s">
        <v>3018</v>
      </c>
      <c r="B3652" s="131" t="n">
        <v>46650000</v>
      </c>
      <c r="C3652" s="132" t="s">
        <v>84</v>
      </c>
      <c r="D3652" s="133" t="n">
        <v>0</v>
      </c>
      <c r="E3652" s="133" t="n">
        <v>4765745.02</v>
      </c>
      <c r="F3652" s="133" t="n">
        <v>-4765745.02</v>
      </c>
    </row>
    <row r="3653" customFormat="false" ht="17.25" hidden="false" customHeight="true" outlineLevel="0" collapsed="false">
      <c r="A3653" s="130" t="s">
        <v>3018</v>
      </c>
      <c r="B3653" s="131" t="n">
        <v>46670000</v>
      </c>
      <c r="C3653" s="132" t="s">
        <v>83</v>
      </c>
      <c r="D3653" s="133" t="n">
        <v>0</v>
      </c>
      <c r="E3653" s="133" t="n">
        <v>99291105.02</v>
      </c>
      <c r="F3653" s="133" t="n">
        <v>-99291105.02</v>
      </c>
    </row>
    <row r="3654" customFormat="false" ht="17.25" hidden="false" customHeight="true" outlineLevel="0" collapsed="false">
      <c r="A3654" s="130" t="s">
        <v>3018</v>
      </c>
      <c r="B3654" s="131" t="n">
        <v>46800000</v>
      </c>
      <c r="C3654" s="132" t="s">
        <v>100</v>
      </c>
      <c r="D3654" s="133" t="n">
        <v>0</v>
      </c>
      <c r="E3654" s="133" t="n">
        <v>3575290</v>
      </c>
      <c r="F3654" s="133" t="n">
        <v>-3575290</v>
      </c>
    </row>
    <row r="3655" customFormat="false" ht="17.25" hidden="false" customHeight="true" outlineLevel="0" collapsed="false">
      <c r="A3655" s="130" t="s">
        <v>3018</v>
      </c>
      <c r="B3655" s="131" t="n">
        <v>48600000</v>
      </c>
      <c r="C3655" s="132" t="s">
        <v>132</v>
      </c>
      <c r="D3655" s="133" t="n">
        <v>53993443.51</v>
      </c>
      <c r="E3655" s="133" t="n">
        <v>0</v>
      </c>
      <c r="F3655" s="133" t="n">
        <v>53993443.51</v>
      </c>
    </row>
    <row r="3656" customFormat="false" ht="17.25" hidden="false" customHeight="true" outlineLevel="0" collapsed="false">
      <c r="A3656" s="130" t="s">
        <v>3018</v>
      </c>
      <c r="B3656" s="131" t="n">
        <v>49100000</v>
      </c>
      <c r="C3656" s="132" t="s">
        <v>313</v>
      </c>
      <c r="D3656" s="133" t="n">
        <v>0</v>
      </c>
      <c r="E3656" s="133" t="n">
        <v>77550611.54</v>
      </c>
      <c r="F3656" s="133" t="n">
        <v>-77550611.54</v>
      </c>
    </row>
    <row r="3657" customFormat="false" ht="17.25" hidden="false" customHeight="true" outlineLevel="0" collapsed="false">
      <c r="A3657" s="130" t="s">
        <v>3018</v>
      </c>
      <c r="B3657" s="131" t="n">
        <v>51110000</v>
      </c>
      <c r="C3657" s="132" t="s">
        <v>314</v>
      </c>
      <c r="D3657" s="133" t="n">
        <v>90369900.44</v>
      </c>
      <c r="E3657" s="133" t="n">
        <v>0</v>
      </c>
      <c r="F3657" s="133" t="n">
        <v>90369900.44</v>
      </c>
    </row>
    <row r="3658" customFormat="false" ht="17.25" hidden="false" customHeight="true" outlineLevel="0" collapsed="false">
      <c r="A3658" s="130" t="s">
        <v>3018</v>
      </c>
      <c r="B3658" s="131" t="n">
        <v>51201000</v>
      </c>
      <c r="C3658" s="132" t="s">
        <v>319</v>
      </c>
      <c r="D3658" s="133" t="n">
        <v>42436450</v>
      </c>
      <c r="E3658" s="133" t="n">
        <v>0</v>
      </c>
      <c r="F3658" s="133" t="n">
        <v>42436450</v>
      </c>
    </row>
    <row r="3659" customFormat="false" ht="17.25" hidden="false" customHeight="true" outlineLevel="0" collapsed="false">
      <c r="A3659" s="130" t="s">
        <v>3018</v>
      </c>
      <c r="B3659" s="131" t="n">
        <v>51241000</v>
      </c>
      <c r="C3659" s="132" t="s">
        <v>133</v>
      </c>
      <c r="D3659" s="133" t="n">
        <v>518844515.22</v>
      </c>
      <c r="E3659" s="133" t="n">
        <v>0</v>
      </c>
      <c r="F3659" s="133" t="n">
        <v>518844515.22</v>
      </c>
    </row>
    <row r="3660" customFormat="false" ht="17.25" hidden="false" customHeight="true" outlineLevel="0" collapsed="false">
      <c r="A3660" s="130" t="s">
        <v>3018</v>
      </c>
      <c r="B3660" s="131" t="n">
        <v>51241100</v>
      </c>
      <c r="C3660" s="132" t="s">
        <v>2422</v>
      </c>
      <c r="D3660" s="133" t="n">
        <v>4210</v>
      </c>
      <c r="E3660" s="133" t="n">
        <v>0</v>
      </c>
      <c r="F3660" s="133" t="n">
        <v>4210</v>
      </c>
    </row>
    <row r="3661" customFormat="false" ht="17.25" hidden="false" customHeight="true" outlineLevel="0" collapsed="false">
      <c r="A3661" s="130" t="s">
        <v>3018</v>
      </c>
      <c r="B3661" s="131" t="n">
        <v>53000000</v>
      </c>
      <c r="C3661" s="132" t="s">
        <v>2387</v>
      </c>
      <c r="D3661" s="133" t="n">
        <v>169388</v>
      </c>
      <c r="E3661" s="133" t="n">
        <v>0</v>
      </c>
      <c r="F3661" s="133" t="n">
        <v>169388</v>
      </c>
    </row>
    <row r="3662" customFormat="false" ht="17.25" hidden="false" customHeight="true" outlineLevel="0" collapsed="false">
      <c r="A3662" s="130" t="s">
        <v>3018</v>
      </c>
      <c r="B3662" s="131" t="n">
        <v>53100000</v>
      </c>
      <c r="C3662" s="132" t="s">
        <v>2741</v>
      </c>
      <c r="D3662" s="133" t="n">
        <v>793955</v>
      </c>
      <c r="E3662" s="133" t="n">
        <v>0</v>
      </c>
      <c r="F3662" s="133" t="n">
        <v>793955</v>
      </c>
    </row>
    <row r="3663" customFormat="false" ht="17.25" hidden="false" customHeight="true" outlineLevel="0" collapsed="false">
      <c r="A3663" s="130" t="s">
        <v>3018</v>
      </c>
      <c r="B3663" s="131" t="n">
        <v>60307000</v>
      </c>
      <c r="C3663" s="132" t="s">
        <v>706</v>
      </c>
      <c r="D3663" s="133" t="n">
        <v>0</v>
      </c>
      <c r="E3663" s="133" t="n">
        <v>683069516.32</v>
      </c>
      <c r="F3663" s="133" t="n">
        <v>-683069516.32</v>
      </c>
    </row>
    <row r="3664" customFormat="false" ht="17.25" hidden="false" customHeight="true" outlineLevel="0" collapsed="false">
      <c r="A3664" s="130" t="s">
        <v>3018</v>
      </c>
      <c r="B3664" s="131" t="n">
        <v>60308000</v>
      </c>
      <c r="C3664" s="132" t="s">
        <v>708</v>
      </c>
      <c r="D3664" s="133" t="n">
        <v>0</v>
      </c>
      <c r="E3664" s="133" t="n">
        <v>42600000</v>
      </c>
      <c r="F3664" s="133" t="n">
        <v>-42600000</v>
      </c>
    </row>
    <row r="3665" customFormat="false" ht="17.25" hidden="false" customHeight="true" outlineLevel="0" collapsed="false">
      <c r="A3665" s="130" t="s">
        <v>3018</v>
      </c>
      <c r="B3665" s="131" t="n">
        <v>60600000</v>
      </c>
      <c r="C3665" s="132" t="s">
        <v>354</v>
      </c>
      <c r="D3665" s="133" t="n">
        <v>14700772.35</v>
      </c>
      <c r="E3665" s="133" t="n">
        <v>0</v>
      </c>
      <c r="F3665" s="133" t="n">
        <v>14700772.35</v>
      </c>
    </row>
    <row r="3666" customFormat="false" ht="17.25" hidden="false" customHeight="true" outlineLevel="0" collapsed="false">
      <c r="A3666" s="130" t="s">
        <v>3018</v>
      </c>
      <c r="B3666" s="131" t="n">
        <v>60700000</v>
      </c>
      <c r="C3666" s="132" t="s">
        <v>367</v>
      </c>
      <c r="D3666" s="133" t="n">
        <v>8566231571.12</v>
      </c>
      <c r="E3666" s="133" t="n">
        <v>0</v>
      </c>
      <c r="F3666" s="133" t="n">
        <v>8566231571.12</v>
      </c>
    </row>
    <row r="3667" customFormat="false" ht="17.25" hidden="false" customHeight="true" outlineLevel="0" collapsed="false">
      <c r="A3667" s="130" t="s">
        <v>3018</v>
      </c>
      <c r="B3667" s="131" t="n">
        <v>60807000</v>
      </c>
      <c r="C3667" s="132" t="s">
        <v>1835</v>
      </c>
      <c r="D3667" s="133" t="n">
        <v>325995885</v>
      </c>
      <c r="E3667" s="133" t="n">
        <v>0</v>
      </c>
      <c r="F3667" s="133" t="n">
        <v>325995885</v>
      </c>
    </row>
    <row r="3668" customFormat="false" ht="17.25" hidden="false" customHeight="true" outlineLevel="0" collapsed="false">
      <c r="A3668" s="130" t="s">
        <v>3018</v>
      </c>
      <c r="B3668" s="131" t="n">
        <v>60910000</v>
      </c>
      <c r="C3668" s="132" t="s">
        <v>1124</v>
      </c>
      <c r="D3668" s="133" t="n">
        <v>0</v>
      </c>
      <c r="E3668" s="133" t="n">
        <v>12800000</v>
      </c>
      <c r="F3668" s="133" t="n">
        <v>-12800000</v>
      </c>
    </row>
    <row r="3669" customFormat="false" ht="17.25" hidden="false" customHeight="true" outlineLevel="0" collapsed="false">
      <c r="A3669" s="130" t="s">
        <v>3018</v>
      </c>
      <c r="B3669" s="131" t="n">
        <v>61300000</v>
      </c>
      <c r="C3669" s="132" t="s">
        <v>717</v>
      </c>
      <c r="D3669" s="133" t="n">
        <v>63391660.33</v>
      </c>
      <c r="E3669" s="133" t="n">
        <v>0</v>
      </c>
      <c r="F3669" s="133" t="n">
        <v>63391660.33</v>
      </c>
    </row>
    <row r="3670" customFormat="false" ht="17.25" hidden="false" customHeight="true" outlineLevel="0" collapsed="false">
      <c r="A3670" s="130" t="s">
        <v>3018</v>
      </c>
      <c r="B3670" s="131" t="n">
        <v>61500000</v>
      </c>
      <c r="C3670" s="132" t="s">
        <v>387</v>
      </c>
      <c r="D3670" s="133" t="n">
        <v>5469097</v>
      </c>
      <c r="E3670" s="133" t="n">
        <v>0</v>
      </c>
      <c r="F3670" s="133" t="n">
        <v>5469097</v>
      </c>
    </row>
    <row r="3671" customFormat="false" ht="17.25" hidden="false" customHeight="true" outlineLevel="0" collapsed="false">
      <c r="A3671" s="130" t="s">
        <v>3018</v>
      </c>
      <c r="B3671" s="131" t="n">
        <v>61504000</v>
      </c>
      <c r="C3671" s="132" t="s">
        <v>721</v>
      </c>
      <c r="D3671" s="133" t="n">
        <v>105740</v>
      </c>
      <c r="E3671" s="133" t="n">
        <v>0</v>
      </c>
      <c r="F3671" s="133" t="n">
        <v>105740</v>
      </c>
    </row>
    <row r="3672" customFormat="false" ht="17.25" hidden="false" customHeight="true" outlineLevel="0" collapsed="false">
      <c r="A3672" s="130" t="s">
        <v>3018</v>
      </c>
      <c r="B3672" s="131" t="n">
        <v>61520000</v>
      </c>
      <c r="C3672" s="132" t="s">
        <v>1096</v>
      </c>
      <c r="D3672" s="133" t="n">
        <v>168000</v>
      </c>
      <c r="E3672" s="133" t="n">
        <v>0</v>
      </c>
      <c r="F3672" s="133" t="n">
        <v>168000</v>
      </c>
    </row>
    <row r="3673" customFormat="false" ht="17.25" hidden="false" customHeight="true" outlineLevel="0" collapsed="false">
      <c r="A3673" s="130" t="s">
        <v>3018</v>
      </c>
      <c r="B3673" s="131" t="n">
        <v>61601000</v>
      </c>
      <c r="C3673" s="132" t="s">
        <v>395</v>
      </c>
      <c r="D3673" s="133" t="n">
        <v>13</v>
      </c>
      <c r="E3673" s="133" t="n">
        <v>0</v>
      </c>
      <c r="F3673" s="133" t="n">
        <v>13</v>
      </c>
    </row>
    <row r="3674" customFormat="false" ht="17.25" hidden="false" customHeight="true" outlineLevel="0" collapsed="false">
      <c r="A3674" s="130" t="s">
        <v>3018</v>
      </c>
      <c r="B3674" s="131" t="n">
        <v>61602000</v>
      </c>
      <c r="C3674" s="132" t="s">
        <v>466</v>
      </c>
      <c r="D3674" s="133" t="n">
        <v>2128265.49</v>
      </c>
      <c r="E3674" s="133" t="n">
        <v>0</v>
      </c>
      <c r="F3674" s="133" t="n">
        <v>2128265.49</v>
      </c>
    </row>
    <row r="3675" customFormat="false" ht="17.25" hidden="false" customHeight="true" outlineLevel="0" collapsed="false">
      <c r="A3675" s="130" t="s">
        <v>3018</v>
      </c>
      <c r="B3675" s="131" t="n">
        <v>61604000</v>
      </c>
      <c r="C3675" s="132" t="s">
        <v>157</v>
      </c>
      <c r="D3675" s="133" t="n">
        <v>8496</v>
      </c>
      <c r="E3675" s="133" t="n">
        <v>0</v>
      </c>
      <c r="F3675" s="133" t="n">
        <v>8496</v>
      </c>
    </row>
    <row r="3676" customFormat="false" ht="17.25" hidden="false" customHeight="true" outlineLevel="0" collapsed="false">
      <c r="A3676" s="130" t="s">
        <v>3018</v>
      </c>
      <c r="B3676" s="131" t="n">
        <v>61800000</v>
      </c>
      <c r="C3676" s="132" t="s">
        <v>158</v>
      </c>
      <c r="D3676" s="133" t="n">
        <v>247201</v>
      </c>
      <c r="E3676" s="133" t="n">
        <v>0</v>
      </c>
      <c r="F3676" s="133" t="n">
        <v>247201</v>
      </c>
    </row>
    <row r="3677" customFormat="false" ht="17.25" hidden="false" customHeight="true" outlineLevel="0" collapsed="false">
      <c r="A3677" s="130" t="s">
        <v>3018</v>
      </c>
      <c r="B3677" s="131" t="n">
        <v>62100000</v>
      </c>
      <c r="C3677" s="132" t="s">
        <v>400</v>
      </c>
      <c r="D3677" s="133" t="n">
        <v>4663015</v>
      </c>
      <c r="E3677" s="133" t="n">
        <v>0</v>
      </c>
      <c r="F3677" s="133" t="n">
        <v>4663015</v>
      </c>
    </row>
    <row r="3678" customFormat="false" ht="17.25" hidden="false" customHeight="true" outlineLevel="0" collapsed="false">
      <c r="A3678" s="130" t="s">
        <v>3018</v>
      </c>
      <c r="B3678" s="131" t="n">
        <v>62103000</v>
      </c>
      <c r="C3678" s="132" t="s">
        <v>477</v>
      </c>
      <c r="D3678" s="133" t="n">
        <v>9261161</v>
      </c>
      <c r="E3678" s="133" t="n">
        <v>0</v>
      </c>
      <c r="F3678" s="133" t="n">
        <v>9261161</v>
      </c>
    </row>
    <row r="3679" customFormat="false" ht="17.25" hidden="false" customHeight="true" outlineLevel="0" collapsed="false">
      <c r="A3679" s="130" t="s">
        <v>3018</v>
      </c>
      <c r="B3679" s="131" t="n">
        <v>62200000</v>
      </c>
      <c r="C3679" s="132" t="s">
        <v>403</v>
      </c>
      <c r="D3679" s="133" t="n">
        <v>18050000</v>
      </c>
      <c r="E3679" s="133" t="n">
        <v>0</v>
      </c>
      <c r="F3679" s="133" t="n">
        <v>18050000</v>
      </c>
    </row>
    <row r="3680" customFormat="false" ht="17.25" hidden="false" customHeight="true" outlineLevel="0" collapsed="false">
      <c r="A3680" s="130" t="s">
        <v>3018</v>
      </c>
      <c r="B3680" s="131" t="n">
        <v>62201000</v>
      </c>
      <c r="C3680" s="132" t="s">
        <v>481</v>
      </c>
      <c r="D3680" s="133" t="n">
        <v>2151371</v>
      </c>
      <c r="E3680" s="133" t="n">
        <v>0</v>
      </c>
      <c r="F3680" s="133" t="n">
        <v>2151371</v>
      </c>
    </row>
    <row r="3681" customFormat="false" ht="17.25" hidden="false" customHeight="true" outlineLevel="0" collapsed="false">
      <c r="A3681" s="130" t="s">
        <v>3018</v>
      </c>
      <c r="B3681" s="131" t="n">
        <v>62300000</v>
      </c>
      <c r="C3681" s="132" t="s">
        <v>165</v>
      </c>
      <c r="D3681" s="133" t="n">
        <v>560000</v>
      </c>
      <c r="E3681" s="133" t="n">
        <v>0</v>
      </c>
      <c r="F3681" s="133" t="n">
        <v>560000</v>
      </c>
    </row>
    <row r="3682" customFormat="false" ht="17.25" hidden="false" customHeight="true" outlineLevel="0" collapsed="false">
      <c r="A3682" s="130" t="s">
        <v>3018</v>
      </c>
      <c r="B3682" s="131" t="n">
        <v>62302000</v>
      </c>
      <c r="C3682" s="132" t="s">
        <v>494</v>
      </c>
      <c r="D3682" s="133" t="n">
        <v>2878000</v>
      </c>
      <c r="E3682" s="133" t="n">
        <v>0</v>
      </c>
      <c r="F3682" s="133" t="n">
        <v>2878000</v>
      </c>
    </row>
    <row r="3683" customFormat="false" ht="17.25" hidden="false" customHeight="true" outlineLevel="0" collapsed="false">
      <c r="A3683" s="130" t="s">
        <v>3018</v>
      </c>
      <c r="B3683" s="131" t="n">
        <v>62303000</v>
      </c>
      <c r="C3683" s="132" t="s">
        <v>495</v>
      </c>
      <c r="D3683" s="133" t="n">
        <v>302489</v>
      </c>
      <c r="E3683" s="133" t="n">
        <v>0</v>
      </c>
      <c r="F3683" s="133" t="n">
        <v>302489</v>
      </c>
    </row>
    <row r="3684" customFormat="false" ht="17.25" hidden="false" customHeight="true" outlineLevel="0" collapsed="false">
      <c r="A3684" s="130" t="s">
        <v>3018</v>
      </c>
      <c r="B3684" s="131" t="n">
        <v>62501000</v>
      </c>
      <c r="C3684" s="132" t="s">
        <v>169</v>
      </c>
      <c r="D3684" s="133" t="n">
        <v>9981633</v>
      </c>
      <c r="E3684" s="133" t="n">
        <v>0</v>
      </c>
      <c r="F3684" s="133" t="n">
        <v>9981633</v>
      </c>
    </row>
    <row r="3685" customFormat="false" ht="17.25" hidden="false" customHeight="true" outlineLevel="0" collapsed="false">
      <c r="A3685" s="130" t="s">
        <v>3018</v>
      </c>
      <c r="B3685" s="131" t="n">
        <v>62508000</v>
      </c>
      <c r="C3685" s="132" t="s">
        <v>171</v>
      </c>
      <c r="D3685" s="133" t="n">
        <v>5000</v>
      </c>
      <c r="E3685" s="133" t="n">
        <v>0</v>
      </c>
      <c r="F3685" s="133" t="n">
        <v>5000</v>
      </c>
    </row>
    <row r="3686" customFormat="false" ht="17.25" hidden="false" customHeight="true" outlineLevel="0" collapsed="false">
      <c r="A3686" s="130" t="s">
        <v>3018</v>
      </c>
      <c r="B3686" s="131" t="n">
        <v>62601000</v>
      </c>
      <c r="C3686" s="132" t="s">
        <v>418</v>
      </c>
      <c r="D3686" s="133" t="n">
        <v>762879.5</v>
      </c>
      <c r="E3686" s="133" t="n">
        <v>0</v>
      </c>
      <c r="F3686" s="133" t="n">
        <v>762879.5</v>
      </c>
    </row>
    <row r="3687" customFormat="false" ht="17.25" hidden="false" customHeight="true" outlineLevel="0" collapsed="false">
      <c r="A3687" s="130" t="s">
        <v>3018</v>
      </c>
      <c r="B3687" s="131" t="n">
        <v>62603000</v>
      </c>
      <c r="C3687" s="132" t="s">
        <v>512</v>
      </c>
      <c r="D3687" s="133" t="n">
        <v>36128</v>
      </c>
      <c r="E3687" s="133" t="n">
        <v>0</v>
      </c>
      <c r="F3687" s="133" t="n">
        <v>36128</v>
      </c>
    </row>
    <row r="3688" customFormat="false" ht="17.25" hidden="false" customHeight="true" outlineLevel="0" collapsed="false">
      <c r="A3688" s="130" t="s">
        <v>3018</v>
      </c>
      <c r="B3688" s="131" t="n">
        <v>62607000</v>
      </c>
      <c r="C3688" s="132" t="s">
        <v>179</v>
      </c>
      <c r="D3688" s="133" t="n">
        <v>9841242</v>
      </c>
      <c r="E3688" s="133" t="n">
        <v>0</v>
      </c>
      <c r="F3688" s="133" t="n">
        <v>9841242</v>
      </c>
    </row>
    <row r="3689" customFormat="false" ht="17.25" hidden="false" customHeight="true" outlineLevel="0" collapsed="false">
      <c r="A3689" s="130" t="s">
        <v>3018</v>
      </c>
      <c r="B3689" s="131" t="n">
        <v>62608000</v>
      </c>
      <c r="C3689" s="132" t="s">
        <v>180</v>
      </c>
      <c r="D3689" s="133" t="n">
        <v>5931490</v>
      </c>
      <c r="E3689" s="133" t="n">
        <v>0</v>
      </c>
      <c r="F3689" s="133" t="n">
        <v>5931490</v>
      </c>
    </row>
    <row r="3690" customFormat="false" ht="17.25" hidden="false" customHeight="true" outlineLevel="0" collapsed="false">
      <c r="A3690" s="130" t="s">
        <v>3018</v>
      </c>
      <c r="B3690" s="131" t="n">
        <v>62701000</v>
      </c>
      <c r="C3690" s="132" t="s">
        <v>181</v>
      </c>
      <c r="D3690" s="133" t="n">
        <v>820246.98</v>
      </c>
      <c r="E3690" s="133" t="n">
        <v>0</v>
      </c>
      <c r="F3690" s="133" t="n">
        <v>820246.98</v>
      </c>
    </row>
    <row r="3691" customFormat="false" ht="17.25" hidden="false" customHeight="true" outlineLevel="0" collapsed="false">
      <c r="A3691" s="130" t="s">
        <v>3018</v>
      </c>
      <c r="B3691" s="131" t="n">
        <v>62703000</v>
      </c>
      <c r="C3691" s="132" t="s">
        <v>516</v>
      </c>
      <c r="D3691" s="133" t="n">
        <v>7770</v>
      </c>
      <c r="E3691" s="133" t="n">
        <v>0</v>
      </c>
      <c r="F3691" s="133" t="n">
        <v>7770</v>
      </c>
    </row>
    <row r="3692" customFormat="false" ht="17.25" hidden="false" customHeight="true" outlineLevel="0" collapsed="false">
      <c r="A3692" s="130" t="s">
        <v>3018</v>
      </c>
      <c r="B3692" s="131" t="n">
        <v>62706000</v>
      </c>
      <c r="C3692" s="132" t="s">
        <v>183</v>
      </c>
      <c r="D3692" s="133" t="n">
        <v>15398</v>
      </c>
      <c r="E3692" s="133" t="n">
        <v>0</v>
      </c>
      <c r="F3692" s="133" t="n">
        <v>15398</v>
      </c>
    </row>
    <row r="3693" customFormat="false" ht="17.25" hidden="false" customHeight="true" outlineLevel="0" collapsed="false">
      <c r="A3693" s="130" t="s">
        <v>3018</v>
      </c>
      <c r="B3693" s="131" t="n">
        <v>62710000</v>
      </c>
      <c r="C3693" s="132" t="s">
        <v>185</v>
      </c>
      <c r="D3693" s="133" t="n">
        <v>52500</v>
      </c>
      <c r="E3693" s="133" t="n">
        <v>0</v>
      </c>
      <c r="F3693" s="133" t="n">
        <v>52500</v>
      </c>
    </row>
    <row r="3694" customFormat="false" ht="17.25" hidden="false" customHeight="true" outlineLevel="0" collapsed="false">
      <c r="A3694" s="130" t="s">
        <v>3018</v>
      </c>
      <c r="B3694" s="131" t="n">
        <v>62713000</v>
      </c>
      <c r="C3694" s="132" t="s">
        <v>438</v>
      </c>
      <c r="D3694" s="133" t="n">
        <v>91000</v>
      </c>
      <c r="E3694" s="133" t="n">
        <v>0</v>
      </c>
      <c r="F3694" s="133" t="n">
        <v>91000</v>
      </c>
    </row>
    <row r="3695" customFormat="false" ht="17.25" hidden="false" customHeight="true" outlineLevel="0" collapsed="false">
      <c r="A3695" s="130" t="s">
        <v>3018</v>
      </c>
      <c r="B3695" s="131" t="n">
        <v>63500000</v>
      </c>
      <c r="C3695" s="132" t="s">
        <v>189</v>
      </c>
      <c r="D3695" s="133" t="n">
        <v>1312000</v>
      </c>
      <c r="E3695" s="133" t="n">
        <v>0</v>
      </c>
      <c r="F3695" s="133" t="n">
        <v>1312000</v>
      </c>
    </row>
    <row r="3696" customFormat="false" ht="17.25" hidden="false" customHeight="true" outlineLevel="0" collapsed="false">
      <c r="A3696" s="130" t="s">
        <v>3018</v>
      </c>
      <c r="B3696" s="131" t="n">
        <v>63501000</v>
      </c>
      <c r="C3696" s="132" t="s">
        <v>443</v>
      </c>
      <c r="D3696" s="133" t="n">
        <v>151273</v>
      </c>
      <c r="E3696" s="133" t="n">
        <v>0</v>
      </c>
      <c r="F3696" s="133" t="n">
        <v>151273</v>
      </c>
    </row>
    <row r="3697" customFormat="false" ht="17.25" hidden="false" customHeight="true" outlineLevel="0" collapsed="false">
      <c r="A3697" s="130" t="s">
        <v>3018</v>
      </c>
      <c r="B3697" s="131" t="n">
        <v>63503000</v>
      </c>
      <c r="C3697" s="132" t="s">
        <v>187</v>
      </c>
      <c r="D3697" s="133" t="n">
        <v>849</v>
      </c>
      <c r="E3697" s="133" t="n">
        <v>0</v>
      </c>
      <c r="F3697" s="133" t="n">
        <v>849</v>
      </c>
    </row>
    <row r="3698" customFormat="false" ht="17.25" hidden="false" customHeight="true" outlineLevel="0" collapsed="false">
      <c r="A3698" s="130" t="s">
        <v>3018</v>
      </c>
      <c r="B3698" s="131" t="n">
        <v>63504000</v>
      </c>
      <c r="C3698" s="132" t="s">
        <v>450</v>
      </c>
      <c r="D3698" s="133" t="n">
        <v>2324414</v>
      </c>
      <c r="E3698" s="133" t="n">
        <v>0</v>
      </c>
      <c r="F3698" s="133" t="n">
        <v>2324414</v>
      </c>
    </row>
    <row r="3699" customFormat="false" ht="17.25" hidden="false" customHeight="true" outlineLevel="0" collapsed="false">
      <c r="A3699" s="130" t="s">
        <v>3018</v>
      </c>
      <c r="B3699" s="131" t="n">
        <v>63506000</v>
      </c>
      <c r="C3699" s="132" t="s">
        <v>452</v>
      </c>
      <c r="D3699" s="133" t="n">
        <v>562</v>
      </c>
      <c r="E3699" s="133" t="n">
        <v>0</v>
      </c>
      <c r="F3699" s="133" t="n">
        <v>562</v>
      </c>
    </row>
    <row r="3700" customFormat="false" ht="17.25" hidden="false" customHeight="true" outlineLevel="0" collapsed="false">
      <c r="A3700" s="130" t="s">
        <v>3018</v>
      </c>
      <c r="B3700" s="131" t="n">
        <v>63507000</v>
      </c>
      <c r="C3700" s="132" t="s">
        <v>453</v>
      </c>
      <c r="D3700" s="133" t="n">
        <v>56578977.38</v>
      </c>
      <c r="E3700" s="133" t="n">
        <v>0</v>
      </c>
      <c r="F3700" s="133" t="n">
        <v>56578977.38</v>
      </c>
    </row>
    <row r="3701" customFormat="false" ht="17.25" hidden="false" customHeight="true" outlineLevel="0" collapsed="false">
      <c r="A3701" s="130" t="s">
        <v>3018</v>
      </c>
      <c r="B3701" s="131" t="n">
        <v>64101000</v>
      </c>
      <c r="C3701" s="132" t="s">
        <v>190</v>
      </c>
      <c r="D3701" s="133" t="n">
        <v>124810852.7</v>
      </c>
      <c r="E3701" s="133" t="n">
        <v>0</v>
      </c>
      <c r="F3701" s="133" t="n">
        <v>124810852.7</v>
      </c>
    </row>
    <row r="3702" customFormat="false" ht="17.25" hidden="false" customHeight="true" outlineLevel="0" collapsed="false">
      <c r="A3702" s="130" t="s">
        <v>3018</v>
      </c>
      <c r="B3702" s="131" t="n">
        <v>64103000</v>
      </c>
      <c r="C3702" s="132" t="s">
        <v>529</v>
      </c>
      <c r="D3702" s="133" t="n">
        <v>206000</v>
      </c>
      <c r="E3702" s="133" t="n">
        <v>0</v>
      </c>
      <c r="F3702" s="133" t="n">
        <v>206000</v>
      </c>
    </row>
    <row r="3703" customFormat="false" ht="17.25" hidden="false" customHeight="true" outlineLevel="0" collapsed="false">
      <c r="A3703" s="130" t="s">
        <v>3018</v>
      </c>
      <c r="B3703" s="131" t="n">
        <v>64180000</v>
      </c>
      <c r="C3703" s="132" t="s">
        <v>531</v>
      </c>
      <c r="D3703" s="133" t="n">
        <v>12762662</v>
      </c>
      <c r="E3703" s="133" t="n">
        <v>0</v>
      </c>
      <c r="F3703" s="133" t="n">
        <v>12762662</v>
      </c>
    </row>
    <row r="3704" customFormat="false" ht="17.25" hidden="false" customHeight="true" outlineLevel="0" collapsed="false">
      <c r="A3704" s="130" t="s">
        <v>3018</v>
      </c>
      <c r="B3704" s="131" t="n">
        <v>64501000</v>
      </c>
      <c r="C3704" s="132" t="s">
        <v>461</v>
      </c>
      <c r="D3704" s="133" t="n">
        <v>15875275.99</v>
      </c>
      <c r="E3704" s="133" t="n">
        <v>0</v>
      </c>
      <c r="F3704" s="133" t="n">
        <v>15875275.99</v>
      </c>
    </row>
    <row r="3705" customFormat="false" ht="17.25" hidden="false" customHeight="true" outlineLevel="0" collapsed="false">
      <c r="A3705" s="130" t="s">
        <v>3018</v>
      </c>
      <c r="B3705" s="131" t="n">
        <v>64503000</v>
      </c>
      <c r="C3705" s="132" t="s">
        <v>739</v>
      </c>
      <c r="D3705" s="133" t="n">
        <v>109694</v>
      </c>
      <c r="E3705" s="133" t="n">
        <v>0</v>
      </c>
      <c r="F3705" s="133" t="n">
        <v>109694</v>
      </c>
    </row>
    <row r="3706" customFormat="false" ht="17.25" hidden="false" customHeight="true" outlineLevel="0" collapsed="false">
      <c r="A3706" s="130" t="s">
        <v>3018</v>
      </c>
      <c r="B3706" s="131" t="n">
        <v>64802000</v>
      </c>
      <c r="C3706" s="132" t="s">
        <v>535</v>
      </c>
      <c r="D3706" s="133" t="n">
        <v>747</v>
      </c>
      <c r="E3706" s="133" t="n">
        <v>0</v>
      </c>
      <c r="F3706" s="133" t="n">
        <v>747</v>
      </c>
    </row>
    <row r="3707" customFormat="false" ht="17.25" hidden="false" customHeight="true" outlineLevel="0" collapsed="false">
      <c r="A3707" s="130" t="s">
        <v>3018</v>
      </c>
      <c r="B3707" s="131" t="n">
        <v>64804000</v>
      </c>
      <c r="C3707" s="132" t="s">
        <v>198</v>
      </c>
      <c r="D3707" s="133" t="n">
        <v>876800</v>
      </c>
      <c r="E3707" s="133" t="n">
        <v>0</v>
      </c>
      <c r="F3707" s="133" t="n">
        <v>876800</v>
      </c>
    </row>
    <row r="3708" customFormat="false" ht="17.25" hidden="false" customHeight="true" outlineLevel="0" collapsed="false">
      <c r="A3708" s="130" t="s">
        <v>3018</v>
      </c>
      <c r="B3708" s="131" t="n">
        <v>65100000</v>
      </c>
      <c r="C3708" s="132" t="s">
        <v>202</v>
      </c>
      <c r="D3708" s="133" t="n">
        <v>1227251.68</v>
      </c>
      <c r="E3708" s="133" t="n">
        <v>0</v>
      </c>
      <c r="F3708" s="133" t="n">
        <v>1227251.68</v>
      </c>
    </row>
    <row r="3709" customFormat="false" ht="17.25" hidden="false" customHeight="true" outlineLevel="0" collapsed="false">
      <c r="A3709" s="130" t="s">
        <v>3018</v>
      </c>
      <c r="B3709" s="131" t="n">
        <v>65400000</v>
      </c>
      <c r="C3709" s="132" t="s">
        <v>1154</v>
      </c>
      <c r="D3709" s="133" t="n">
        <v>2750012.4</v>
      </c>
      <c r="E3709" s="133" t="n">
        <v>0</v>
      </c>
      <c r="F3709" s="133" t="n">
        <v>2750012.4</v>
      </c>
    </row>
    <row r="3710" customFormat="false" ht="17.25" hidden="false" customHeight="true" outlineLevel="0" collapsed="false">
      <c r="A3710" s="130" t="s">
        <v>3018</v>
      </c>
      <c r="B3710" s="131" t="n">
        <v>65602000</v>
      </c>
      <c r="C3710" s="132" t="s">
        <v>203</v>
      </c>
      <c r="D3710" s="133" t="n">
        <v>16335</v>
      </c>
      <c r="E3710" s="133" t="n">
        <v>0</v>
      </c>
      <c r="F3710" s="133" t="n">
        <v>16335</v>
      </c>
    </row>
    <row r="3711" customFormat="false" ht="17.25" hidden="false" customHeight="true" outlineLevel="0" collapsed="false">
      <c r="A3711" s="130" t="s">
        <v>3018</v>
      </c>
      <c r="B3711" s="131" t="n">
        <v>65700000</v>
      </c>
      <c r="C3711" s="132" t="s">
        <v>746</v>
      </c>
      <c r="D3711" s="133" t="n">
        <v>52999511.9</v>
      </c>
      <c r="E3711" s="133" t="n">
        <v>0</v>
      </c>
      <c r="F3711" s="133" t="n">
        <v>52999511.9</v>
      </c>
    </row>
    <row r="3712" customFormat="false" ht="17.25" hidden="false" customHeight="true" outlineLevel="0" collapsed="false">
      <c r="A3712" s="130" t="s">
        <v>3018</v>
      </c>
      <c r="B3712" s="131" t="n">
        <v>65800000</v>
      </c>
      <c r="C3712" s="132" t="s">
        <v>475</v>
      </c>
      <c r="D3712" s="133" t="n">
        <v>606312.49</v>
      </c>
      <c r="E3712" s="133" t="n">
        <v>0</v>
      </c>
      <c r="F3712" s="133" t="n">
        <v>606312.49</v>
      </c>
    </row>
    <row r="3713" customFormat="false" ht="17.25" hidden="false" customHeight="true" outlineLevel="0" collapsed="false">
      <c r="A3713" s="130" t="s">
        <v>3018</v>
      </c>
      <c r="B3713" s="131" t="n">
        <v>66600000</v>
      </c>
      <c r="C3713" s="132" t="s">
        <v>206</v>
      </c>
      <c r="D3713" s="133" t="n">
        <v>14407</v>
      </c>
      <c r="E3713" s="133" t="n">
        <v>0</v>
      </c>
      <c r="F3713" s="133" t="n">
        <v>14407</v>
      </c>
    </row>
    <row r="3714" customFormat="false" ht="17.25" hidden="false" customHeight="true" outlineLevel="0" collapsed="false">
      <c r="A3714" s="130" t="s">
        <v>3018</v>
      </c>
      <c r="B3714" s="131" t="n">
        <v>68112000</v>
      </c>
      <c r="C3714" s="132" t="s">
        <v>489</v>
      </c>
      <c r="D3714" s="133" t="n">
        <v>7816773.3</v>
      </c>
      <c r="E3714" s="133" t="n">
        <v>0</v>
      </c>
      <c r="F3714" s="133" t="n">
        <v>7816773.3</v>
      </c>
    </row>
    <row r="3715" customFormat="false" ht="17.25" hidden="false" customHeight="true" outlineLevel="0" collapsed="false">
      <c r="A3715" s="130" t="s">
        <v>3018</v>
      </c>
      <c r="B3715" s="131" t="n">
        <v>68500000</v>
      </c>
      <c r="C3715" s="132" t="s">
        <v>490</v>
      </c>
      <c r="D3715" s="133" t="n">
        <v>33006529.94</v>
      </c>
      <c r="E3715" s="133" t="n">
        <v>0</v>
      </c>
      <c r="F3715" s="133" t="n">
        <v>33006529.94</v>
      </c>
    </row>
    <row r="3716" customFormat="false" ht="17.25" hidden="false" customHeight="true" outlineLevel="0" collapsed="false">
      <c r="A3716" s="130" t="s">
        <v>3018</v>
      </c>
      <c r="B3716" s="131" t="n">
        <v>69800000</v>
      </c>
      <c r="C3716" s="132" t="s">
        <v>491</v>
      </c>
      <c r="D3716" s="133" t="n">
        <v>42981022.45105</v>
      </c>
      <c r="E3716" s="133" t="n">
        <v>0</v>
      </c>
      <c r="F3716" s="133" t="n">
        <v>42981022.45105</v>
      </c>
    </row>
    <row r="3717" customFormat="false" ht="17.25" hidden="false" customHeight="true" outlineLevel="0" collapsed="false">
      <c r="A3717" s="130" t="s">
        <v>3018</v>
      </c>
      <c r="B3717" s="131" t="n">
        <v>70710000</v>
      </c>
      <c r="C3717" s="132" t="s">
        <v>550</v>
      </c>
      <c r="D3717" s="133" t="n">
        <v>0</v>
      </c>
      <c r="E3717" s="133" t="n">
        <v>8532204490.21</v>
      </c>
      <c r="F3717" s="133" t="n">
        <v>-8532204490.21</v>
      </c>
    </row>
    <row r="3718" customFormat="false" ht="17.25" hidden="false" customHeight="true" outlineLevel="0" collapsed="false">
      <c r="A3718" s="130" t="s">
        <v>3018</v>
      </c>
      <c r="B3718" s="131" t="n">
        <v>75800000</v>
      </c>
      <c r="C3718" s="132" t="s">
        <v>211</v>
      </c>
      <c r="D3718" s="133" t="n">
        <v>0</v>
      </c>
      <c r="E3718" s="133" t="n">
        <v>139794.56</v>
      </c>
      <c r="F3718" s="133" t="n">
        <v>-139794.56</v>
      </c>
    </row>
    <row r="3719" customFormat="false" ht="17.25" hidden="false" customHeight="true" outlineLevel="0" collapsed="false">
      <c r="A3719" s="130" t="s">
        <v>3018</v>
      </c>
      <c r="B3719" s="131" t="n">
        <v>75810000</v>
      </c>
      <c r="C3719" s="132" t="s">
        <v>551</v>
      </c>
      <c r="D3719" s="133" t="n">
        <v>0</v>
      </c>
      <c r="E3719" s="133" t="n">
        <v>120800</v>
      </c>
      <c r="F3719" s="133" t="n">
        <v>-120800</v>
      </c>
    </row>
    <row r="3720" customFormat="false" ht="17.25" hidden="false" customHeight="true" outlineLevel="0" collapsed="false">
      <c r="A3720" s="130" t="s">
        <v>3018</v>
      </c>
      <c r="B3720" s="131" t="n">
        <v>75830000</v>
      </c>
      <c r="C3720" s="132" t="s">
        <v>1147</v>
      </c>
      <c r="D3720" s="133" t="n">
        <v>0</v>
      </c>
      <c r="E3720" s="133" t="n">
        <v>946632.75</v>
      </c>
      <c r="F3720" s="133" t="n">
        <v>-946632.75</v>
      </c>
    </row>
    <row r="3721" customFormat="false" ht="17.25" hidden="false" customHeight="true" outlineLevel="0" collapsed="false">
      <c r="A3721" s="130" t="s">
        <v>3018</v>
      </c>
      <c r="B3721" s="131" t="n">
        <v>76500000</v>
      </c>
      <c r="C3721" s="132" t="s">
        <v>505</v>
      </c>
      <c r="D3721" s="133" t="n">
        <v>0</v>
      </c>
      <c r="E3721" s="133" t="n">
        <v>2173335.14</v>
      </c>
      <c r="F3721" s="133" t="n">
        <v>-2173335.14</v>
      </c>
    </row>
    <row r="3722" customFormat="false" ht="17.25" hidden="false" customHeight="true" outlineLevel="0" collapsed="false">
      <c r="A3722" s="130" t="s">
        <v>3019</v>
      </c>
      <c r="B3722" s="131" t="n">
        <v>10100000</v>
      </c>
      <c r="C3722" s="132" t="s">
        <v>1</v>
      </c>
      <c r="D3722" s="133" t="n">
        <v>0</v>
      </c>
      <c r="E3722" s="133" t="n">
        <v>2000000</v>
      </c>
      <c r="F3722" s="133" t="n">
        <v>-2000000</v>
      </c>
    </row>
    <row r="3723" customFormat="false" ht="17.25" hidden="false" customHeight="true" outlineLevel="0" collapsed="false">
      <c r="A3723" s="130" t="s">
        <v>3019</v>
      </c>
      <c r="B3723" s="131" t="n">
        <v>12800000</v>
      </c>
      <c r="C3723" s="132" t="s">
        <v>1341</v>
      </c>
      <c r="D3723" s="133" t="n">
        <v>0</v>
      </c>
      <c r="E3723" s="133" t="n">
        <v>43102085.03</v>
      </c>
      <c r="F3723" s="133" t="n">
        <v>-43102085.03</v>
      </c>
    </row>
    <row r="3724" customFormat="false" ht="17.25" hidden="false" customHeight="true" outlineLevel="0" collapsed="false">
      <c r="A3724" s="130" t="s">
        <v>3019</v>
      </c>
      <c r="B3724" s="131" t="n">
        <v>21860000</v>
      </c>
      <c r="C3724" s="132" t="s">
        <v>233</v>
      </c>
      <c r="D3724" s="133" t="n">
        <v>6051520</v>
      </c>
      <c r="E3724" s="133" t="n">
        <v>0</v>
      </c>
      <c r="F3724" s="133" t="n">
        <v>6051520</v>
      </c>
    </row>
    <row r="3725" customFormat="false" ht="17.25" hidden="false" customHeight="true" outlineLevel="0" collapsed="false">
      <c r="A3725" s="130" t="s">
        <v>3019</v>
      </c>
      <c r="B3725" s="131" t="n">
        <v>21830000</v>
      </c>
      <c r="C3725" s="132" t="s">
        <v>11</v>
      </c>
      <c r="D3725" s="133" t="n">
        <v>6502500</v>
      </c>
      <c r="E3725" s="133" t="n">
        <v>0</v>
      </c>
      <c r="F3725" s="133" t="n">
        <v>6502500</v>
      </c>
    </row>
    <row r="3726" customFormat="false" ht="17.25" hidden="false" customHeight="true" outlineLevel="0" collapsed="false">
      <c r="A3726" s="130" t="s">
        <v>3019</v>
      </c>
      <c r="B3726" s="131" t="n">
        <v>21870000</v>
      </c>
      <c r="C3726" s="132" t="s">
        <v>573</v>
      </c>
      <c r="D3726" s="133" t="n">
        <v>499302.12</v>
      </c>
      <c r="E3726" s="133" t="n">
        <v>0</v>
      </c>
      <c r="F3726" s="133" t="n">
        <v>499302.12</v>
      </c>
    </row>
    <row r="3727" customFormat="false" ht="17.25" hidden="false" customHeight="true" outlineLevel="0" collapsed="false">
      <c r="A3727" s="130" t="s">
        <v>3019</v>
      </c>
      <c r="B3727" s="131" t="n">
        <v>21840000</v>
      </c>
      <c r="C3727" s="132" t="s">
        <v>12</v>
      </c>
      <c r="D3727" s="133" t="n">
        <v>5091000</v>
      </c>
      <c r="E3727" s="133" t="n">
        <v>0</v>
      </c>
      <c r="F3727" s="133" t="n">
        <v>5091000</v>
      </c>
    </row>
    <row r="3728" customFormat="false" ht="17.25" hidden="false" customHeight="true" outlineLevel="0" collapsed="false">
      <c r="A3728" s="130" t="s">
        <v>3019</v>
      </c>
      <c r="B3728" s="131" t="n">
        <v>21810000</v>
      </c>
      <c r="C3728" s="132" t="s">
        <v>1691</v>
      </c>
      <c r="D3728" s="133" t="n">
        <v>1169175</v>
      </c>
      <c r="E3728" s="133" t="n">
        <v>0</v>
      </c>
      <c r="F3728" s="133" t="n">
        <v>1169175</v>
      </c>
    </row>
    <row r="3729" customFormat="false" ht="17.25" hidden="false" customHeight="true" outlineLevel="0" collapsed="false">
      <c r="A3729" s="130" t="s">
        <v>3019</v>
      </c>
      <c r="B3729" s="131" t="n">
        <v>28181000</v>
      </c>
      <c r="C3729" s="132" t="s">
        <v>3026</v>
      </c>
      <c r="D3729" s="133" t="n">
        <v>0</v>
      </c>
      <c r="E3729" s="133" t="n">
        <v>263064.38</v>
      </c>
      <c r="F3729" s="133" t="n">
        <v>-263064.38</v>
      </c>
    </row>
    <row r="3730" customFormat="false" ht="17.25" hidden="false" customHeight="true" outlineLevel="0" collapsed="false">
      <c r="A3730" s="130" t="s">
        <v>3019</v>
      </c>
      <c r="B3730" s="131" t="n">
        <v>28183000</v>
      </c>
      <c r="C3730" s="132" t="s">
        <v>18</v>
      </c>
      <c r="D3730" s="133" t="n">
        <v>0</v>
      </c>
      <c r="E3730" s="133" t="n">
        <v>2032031.25</v>
      </c>
      <c r="F3730" s="133" t="n">
        <v>-2032031.25</v>
      </c>
    </row>
    <row r="3731" customFormat="false" ht="17.25" hidden="false" customHeight="true" outlineLevel="0" collapsed="false">
      <c r="A3731" s="130" t="s">
        <v>3019</v>
      </c>
      <c r="B3731" s="131" t="n">
        <v>28184000</v>
      </c>
      <c r="C3731" s="132" t="s">
        <v>19</v>
      </c>
      <c r="D3731" s="133" t="n">
        <v>0</v>
      </c>
      <c r="E3731" s="133" t="n">
        <v>1145475</v>
      </c>
      <c r="F3731" s="133" t="n">
        <v>-1145475</v>
      </c>
    </row>
    <row r="3732" customFormat="false" ht="17.25" hidden="false" customHeight="true" outlineLevel="0" collapsed="false">
      <c r="A3732" s="130" t="s">
        <v>3019</v>
      </c>
      <c r="B3732" s="131" t="n">
        <v>28186000</v>
      </c>
      <c r="C3732" s="132" t="s">
        <v>247</v>
      </c>
      <c r="D3732" s="133" t="n">
        <v>0</v>
      </c>
      <c r="E3732" s="133" t="n">
        <v>1851127.91</v>
      </c>
      <c r="F3732" s="133" t="n">
        <v>-1851127.91</v>
      </c>
    </row>
    <row r="3733" customFormat="false" ht="17.25" hidden="false" customHeight="true" outlineLevel="0" collapsed="false">
      <c r="A3733" s="130" t="s">
        <v>3019</v>
      </c>
      <c r="B3733" s="131" t="n">
        <v>28187000</v>
      </c>
      <c r="C3733" s="132" t="s">
        <v>587</v>
      </c>
      <c r="D3733" s="133" t="n">
        <v>0</v>
      </c>
      <c r="E3733" s="133" t="n">
        <v>24965.11</v>
      </c>
      <c r="F3733" s="133" t="n">
        <v>-24965.11</v>
      </c>
    </row>
    <row r="3734" customFormat="false" ht="17.25" hidden="false" customHeight="true" outlineLevel="0" collapsed="false">
      <c r="A3734" s="130" t="s">
        <v>129</v>
      </c>
      <c r="B3734" s="131" t="n">
        <v>37000000</v>
      </c>
      <c r="C3734" s="132" t="s">
        <v>888</v>
      </c>
      <c r="D3734" s="133" t="n">
        <v>4669071733.06</v>
      </c>
      <c r="E3734" s="133" t="n">
        <v>0</v>
      </c>
      <c r="F3734" s="133" t="n">
        <v>4669071733.06</v>
      </c>
    </row>
    <row r="3735" customFormat="false" ht="17.25" hidden="false" customHeight="true" outlineLevel="0" collapsed="false">
      <c r="A3735" s="130" t="s">
        <v>3019</v>
      </c>
      <c r="B3735" s="131" t="n">
        <v>38000000</v>
      </c>
      <c r="C3735" s="132" t="s">
        <v>595</v>
      </c>
      <c r="D3735" s="133" t="n">
        <v>86720000</v>
      </c>
      <c r="E3735" s="133" t="n">
        <v>0</v>
      </c>
      <c r="F3735" s="133" t="n">
        <v>86720000</v>
      </c>
    </row>
    <row r="3736" customFormat="false" ht="17.25" hidden="false" customHeight="true" outlineLevel="0" collapsed="false">
      <c r="A3736" s="130" t="s">
        <v>3019</v>
      </c>
      <c r="B3736" s="131" t="n">
        <v>40110000</v>
      </c>
      <c r="C3736" s="132" t="s">
        <v>21</v>
      </c>
      <c r="D3736" s="133" t="n">
        <v>0</v>
      </c>
      <c r="E3736" s="133" t="n">
        <v>1050677785.52</v>
      </c>
      <c r="F3736" s="133" t="n">
        <v>-1050677785.52</v>
      </c>
    </row>
    <row r="3737" customFormat="false" ht="17.25" hidden="false" customHeight="true" outlineLevel="0" collapsed="false">
      <c r="A3737" s="130" t="s">
        <v>3019</v>
      </c>
      <c r="B3737" s="131" t="n">
        <v>40340000</v>
      </c>
      <c r="C3737" s="132" t="s">
        <v>25</v>
      </c>
      <c r="D3737" s="133" t="n">
        <v>0</v>
      </c>
      <c r="E3737" s="133" t="n">
        <v>183601100</v>
      </c>
      <c r="F3737" s="133" t="n">
        <v>-183601100</v>
      </c>
    </row>
    <row r="3738" customFormat="false" ht="17.25" hidden="false" customHeight="true" outlineLevel="0" collapsed="false">
      <c r="A3738" s="130" t="s">
        <v>3019</v>
      </c>
      <c r="B3738" s="131" t="n">
        <v>40800000</v>
      </c>
      <c r="C3738" s="132" t="s">
        <v>26</v>
      </c>
      <c r="D3738" s="133" t="n">
        <v>0</v>
      </c>
      <c r="E3738" s="133" t="n">
        <v>13473431.38</v>
      </c>
      <c r="F3738" s="133" t="n">
        <v>-13473431.38</v>
      </c>
    </row>
    <row r="3739" customFormat="false" ht="17.25" hidden="false" customHeight="true" outlineLevel="0" collapsed="false">
      <c r="A3739" s="130" t="s">
        <v>3019</v>
      </c>
      <c r="B3739" s="131" t="n">
        <v>40980000</v>
      </c>
      <c r="C3739" s="132" t="s">
        <v>775</v>
      </c>
      <c r="D3739" s="133" t="n">
        <v>3066400</v>
      </c>
      <c r="E3739" s="133" t="n">
        <v>0</v>
      </c>
      <c r="F3739" s="133" t="n">
        <v>3066400</v>
      </c>
    </row>
    <row r="3740" customFormat="false" ht="17.25" hidden="false" customHeight="true" outlineLevel="0" collapsed="false">
      <c r="A3740" s="130" t="s">
        <v>3019</v>
      </c>
      <c r="B3740" s="131" t="n">
        <v>41100000</v>
      </c>
      <c r="C3740" s="132" t="s">
        <v>28</v>
      </c>
      <c r="D3740" s="133" t="n">
        <v>361451511.71</v>
      </c>
      <c r="E3740" s="133" t="n">
        <v>0</v>
      </c>
      <c r="F3740" s="133" t="n">
        <v>361451511.71</v>
      </c>
    </row>
    <row r="3741" customFormat="false" ht="17.25" hidden="false" customHeight="true" outlineLevel="0" collapsed="false">
      <c r="A3741" s="130" t="s">
        <v>3019</v>
      </c>
      <c r="B3741" s="131" t="n">
        <v>42820000</v>
      </c>
      <c r="C3741" s="132" t="s">
        <v>604</v>
      </c>
      <c r="D3741" s="133" t="n">
        <v>0</v>
      </c>
      <c r="E3741" s="133" t="n">
        <v>5817903</v>
      </c>
      <c r="F3741" s="133" t="n">
        <v>-5817903</v>
      </c>
    </row>
    <row r="3742" customFormat="false" ht="17.25" hidden="false" customHeight="true" outlineLevel="0" collapsed="false">
      <c r="A3742" s="130" t="s">
        <v>3019</v>
      </c>
      <c r="B3742" s="131" t="n">
        <v>43100000</v>
      </c>
      <c r="C3742" s="132" t="s">
        <v>35</v>
      </c>
      <c r="D3742" s="133" t="n">
        <v>0</v>
      </c>
      <c r="E3742" s="133" t="n">
        <v>2695874.72</v>
      </c>
      <c r="F3742" s="133" t="n">
        <v>-2695874.72</v>
      </c>
    </row>
    <row r="3743" customFormat="false" ht="17.25" hidden="false" customHeight="true" outlineLevel="0" collapsed="false">
      <c r="A3743" s="130" t="s">
        <v>3019</v>
      </c>
      <c r="B3743" s="131" t="n">
        <v>43110000</v>
      </c>
      <c r="C3743" s="132" t="s">
        <v>275</v>
      </c>
      <c r="D3743" s="133" t="n">
        <v>144000</v>
      </c>
      <c r="E3743" s="133" t="n">
        <v>0</v>
      </c>
      <c r="F3743" s="133" t="n">
        <v>144000</v>
      </c>
    </row>
    <row r="3744" customFormat="false" ht="17.25" hidden="false" customHeight="true" outlineLevel="0" collapsed="false">
      <c r="A3744" s="130" t="s">
        <v>3019</v>
      </c>
      <c r="B3744" s="131" t="n">
        <v>43200000</v>
      </c>
      <c r="C3744" s="132" t="s">
        <v>37</v>
      </c>
      <c r="D3744" s="133" t="n">
        <v>0</v>
      </c>
      <c r="E3744" s="133" t="n">
        <v>1870483.84</v>
      </c>
      <c r="F3744" s="133" t="n">
        <v>-1870483.84</v>
      </c>
    </row>
    <row r="3745" customFormat="false" ht="17.25" hidden="false" customHeight="true" outlineLevel="0" collapsed="false">
      <c r="A3745" s="130" t="s">
        <v>3019</v>
      </c>
      <c r="B3745" s="131" t="n">
        <v>43300000</v>
      </c>
      <c r="C3745" s="132" t="s">
        <v>38</v>
      </c>
      <c r="D3745" s="133" t="n">
        <v>0</v>
      </c>
      <c r="E3745" s="133" t="n">
        <v>219482.76</v>
      </c>
      <c r="F3745" s="133" t="n">
        <v>-219482.76</v>
      </c>
    </row>
    <row r="3746" customFormat="false" ht="17.25" hidden="false" customHeight="true" outlineLevel="0" collapsed="false">
      <c r="A3746" s="130" t="s">
        <v>3019</v>
      </c>
      <c r="B3746" s="131" t="n">
        <v>43400000</v>
      </c>
      <c r="C3746" s="132" t="s">
        <v>39</v>
      </c>
      <c r="D3746" s="133" t="n">
        <v>0</v>
      </c>
      <c r="E3746" s="133" t="n">
        <v>100000</v>
      </c>
      <c r="F3746" s="133" t="n">
        <v>-100000</v>
      </c>
    </row>
    <row r="3747" customFormat="false" ht="17.25" hidden="false" customHeight="true" outlineLevel="0" collapsed="false">
      <c r="A3747" s="130" t="s">
        <v>3019</v>
      </c>
      <c r="B3747" s="131" t="n">
        <v>43800000</v>
      </c>
      <c r="C3747" s="132" t="s">
        <v>2372</v>
      </c>
      <c r="D3747" s="133" t="n">
        <v>0</v>
      </c>
      <c r="E3747" s="133" t="n">
        <v>1101371</v>
      </c>
      <c r="F3747" s="133" t="n">
        <v>-1101371</v>
      </c>
    </row>
    <row r="3748" customFormat="false" ht="17.25" hidden="false" customHeight="true" outlineLevel="0" collapsed="false">
      <c r="A3748" s="130" t="s">
        <v>3019</v>
      </c>
      <c r="B3748" s="131" t="n">
        <v>44100000</v>
      </c>
      <c r="C3748" s="132" t="s">
        <v>40</v>
      </c>
      <c r="D3748" s="133" t="n">
        <v>0</v>
      </c>
      <c r="E3748" s="133" t="n">
        <v>862110</v>
      </c>
      <c r="F3748" s="133" t="n">
        <v>-862110</v>
      </c>
    </row>
    <row r="3749" customFormat="false" ht="17.25" hidden="false" customHeight="true" outlineLevel="0" collapsed="false">
      <c r="A3749" s="130" t="s">
        <v>3019</v>
      </c>
      <c r="B3749" s="131" t="n">
        <v>44300000</v>
      </c>
      <c r="C3749" s="132" t="s">
        <v>279</v>
      </c>
      <c r="D3749" s="133" t="n">
        <v>7848267.5</v>
      </c>
      <c r="E3749" s="133" t="n">
        <v>0</v>
      </c>
      <c r="F3749" s="133" t="n">
        <v>7848267.5</v>
      </c>
    </row>
    <row r="3750" customFormat="false" ht="17.25" hidden="false" customHeight="true" outlineLevel="0" collapsed="false">
      <c r="A3750" s="130" t="s">
        <v>3019</v>
      </c>
      <c r="B3750" s="131" t="n">
        <v>44400000</v>
      </c>
      <c r="C3750" s="132" t="s">
        <v>281</v>
      </c>
      <c r="D3750" s="133" t="n">
        <v>0</v>
      </c>
      <c r="E3750" s="133" t="n">
        <v>21808335.25</v>
      </c>
      <c r="F3750" s="133" t="n">
        <v>-21808335.25</v>
      </c>
    </row>
    <row r="3751" customFormat="false" ht="17.25" hidden="false" customHeight="true" outlineLevel="0" collapsed="false">
      <c r="A3751" s="130" t="s">
        <v>3019</v>
      </c>
      <c r="B3751" s="131" t="n">
        <v>44550000</v>
      </c>
      <c r="C3751" s="132" t="s">
        <v>46</v>
      </c>
      <c r="D3751" s="133" t="n">
        <v>430160.36</v>
      </c>
      <c r="E3751" s="133" t="n">
        <v>0</v>
      </c>
      <c r="F3751" s="133" t="n">
        <v>430160.36</v>
      </c>
    </row>
    <row r="3752" customFormat="false" ht="17.25" hidden="false" customHeight="true" outlineLevel="0" collapsed="false">
      <c r="A3752" s="130" t="s">
        <v>3019</v>
      </c>
      <c r="B3752" s="131" t="n">
        <v>44564000</v>
      </c>
      <c r="C3752" s="132" t="s">
        <v>49</v>
      </c>
      <c r="D3752" s="133" t="n">
        <v>825655.12</v>
      </c>
      <c r="E3752" s="133" t="n">
        <v>0</v>
      </c>
      <c r="F3752" s="133" t="n">
        <v>825655.12</v>
      </c>
    </row>
    <row r="3753" customFormat="false" ht="17.25" hidden="false" customHeight="true" outlineLevel="0" collapsed="false">
      <c r="A3753" s="130" t="s">
        <v>3019</v>
      </c>
      <c r="B3753" s="131" t="n">
        <v>44583000</v>
      </c>
      <c r="C3753" s="132" t="s">
        <v>303</v>
      </c>
      <c r="D3753" s="133" t="n">
        <v>126228</v>
      </c>
      <c r="E3753" s="133" t="n">
        <v>0</v>
      </c>
      <c r="F3753" s="133" t="n">
        <v>126228</v>
      </c>
    </row>
    <row r="3754" customFormat="false" ht="17.25" hidden="false" customHeight="true" outlineLevel="0" collapsed="false">
      <c r="A3754" s="130" t="s">
        <v>3019</v>
      </c>
      <c r="B3754" s="131" t="n">
        <v>46600000</v>
      </c>
      <c r="C3754" s="132" t="s">
        <v>290</v>
      </c>
      <c r="D3754" s="133" t="n">
        <v>0</v>
      </c>
      <c r="E3754" s="133" t="n">
        <v>23277872.92</v>
      </c>
      <c r="F3754" s="133" t="n">
        <v>-23277872.92</v>
      </c>
    </row>
    <row r="3755" customFormat="false" ht="17.25" hidden="false" customHeight="true" outlineLevel="0" collapsed="false">
      <c r="A3755" s="130" t="s">
        <v>3019</v>
      </c>
      <c r="B3755" s="131" t="n">
        <v>46610000</v>
      </c>
      <c r="C3755" s="132" t="s">
        <v>82</v>
      </c>
      <c r="D3755" s="133" t="n">
        <v>11399250.2</v>
      </c>
      <c r="E3755" s="133" t="n">
        <v>0</v>
      </c>
      <c r="F3755" s="133" t="n">
        <v>11399250.2</v>
      </c>
    </row>
    <row r="3756" customFormat="false" ht="17.25" hidden="false" customHeight="true" outlineLevel="0" collapsed="false">
      <c r="A3756" s="130" t="s">
        <v>3019</v>
      </c>
      <c r="B3756" s="131" t="n">
        <v>46620000</v>
      </c>
      <c r="C3756" s="132" t="s">
        <v>934</v>
      </c>
      <c r="D3756" s="133" t="n">
        <v>0</v>
      </c>
      <c r="E3756" s="133" t="n">
        <v>16320</v>
      </c>
      <c r="F3756" s="133" t="n">
        <v>-16320</v>
      </c>
    </row>
    <row r="3757" customFormat="false" ht="17.25" hidden="false" customHeight="true" outlineLevel="0" collapsed="false">
      <c r="A3757" s="130" t="s">
        <v>3019</v>
      </c>
      <c r="B3757" s="131" t="n">
        <v>46630000</v>
      </c>
      <c r="C3757" s="132" t="s">
        <v>75</v>
      </c>
      <c r="D3757" s="133" t="n">
        <v>0</v>
      </c>
      <c r="E3757" s="133" t="n">
        <v>844195.94</v>
      </c>
      <c r="F3757" s="133" t="n">
        <v>-844195.94</v>
      </c>
    </row>
    <row r="3758" customFormat="false" ht="17.25" hidden="false" customHeight="true" outlineLevel="0" collapsed="false">
      <c r="A3758" s="130" t="s">
        <v>3019</v>
      </c>
      <c r="B3758" s="131" t="n">
        <v>46640000</v>
      </c>
      <c r="C3758" s="132" t="s">
        <v>86</v>
      </c>
      <c r="D3758" s="133" t="n">
        <v>0</v>
      </c>
      <c r="E3758" s="133" t="n">
        <v>448745.02</v>
      </c>
      <c r="F3758" s="133" t="n">
        <v>-448745.02</v>
      </c>
    </row>
    <row r="3759" customFormat="false" ht="17.25" hidden="false" customHeight="true" outlineLevel="0" collapsed="false">
      <c r="A3759" s="130" t="s">
        <v>3019</v>
      </c>
      <c r="B3759" s="131" t="n">
        <v>46800000</v>
      </c>
      <c r="C3759" s="132" t="s">
        <v>100</v>
      </c>
      <c r="D3759" s="133" t="n">
        <v>0</v>
      </c>
      <c r="E3759" s="133" t="n">
        <v>3575290</v>
      </c>
      <c r="F3759" s="133" t="n">
        <v>-3575290</v>
      </c>
    </row>
    <row r="3760" customFormat="false" ht="17.25" hidden="false" customHeight="true" outlineLevel="0" collapsed="false">
      <c r="A3760" s="130" t="s">
        <v>3019</v>
      </c>
      <c r="B3760" s="131" t="n">
        <v>48600000</v>
      </c>
      <c r="C3760" s="132" t="s">
        <v>132</v>
      </c>
      <c r="D3760" s="133" t="n">
        <v>820608.44</v>
      </c>
      <c r="E3760" s="133" t="n">
        <v>0</v>
      </c>
      <c r="F3760" s="133" t="n">
        <v>820608.44</v>
      </c>
    </row>
    <row r="3761" customFormat="false" ht="17.25" hidden="false" customHeight="true" outlineLevel="0" collapsed="false">
      <c r="A3761" s="130" t="s">
        <v>3019</v>
      </c>
      <c r="B3761" s="131" t="n">
        <v>49100000</v>
      </c>
      <c r="C3761" s="132" t="s">
        <v>313</v>
      </c>
      <c r="D3761" s="133" t="n">
        <v>0</v>
      </c>
      <c r="E3761" s="133" t="n">
        <v>5422559.5</v>
      </c>
      <c r="F3761" s="133" t="n">
        <v>-5422559.5</v>
      </c>
    </row>
    <row r="3762" customFormat="false" ht="17.25" hidden="false" customHeight="true" outlineLevel="0" collapsed="false">
      <c r="A3762" s="130" t="s">
        <v>3019</v>
      </c>
      <c r="B3762" s="131" t="n">
        <v>49600000</v>
      </c>
      <c r="C3762" s="132" t="s">
        <v>2384</v>
      </c>
      <c r="D3762" s="133" t="n">
        <v>0</v>
      </c>
      <c r="E3762" s="133" t="n">
        <v>11399250.2</v>
      </c>
      <c r="F3762" s="133" t="n">
        <v>-11399250.2</v>
      </c>
    </row>
    <row r="3763" customFormat="false" ht="17.25" hidden="false" customHeight="true" outlineLevel="0" collapsed="false">
      <c r="A3763" s="130" t="s">
        <v>3019</v>
      </c>
      <c r="B3763" s="131" t="n">
        <v>51110000</v>
      </c>
      <c r="C3763" s="132" t="s">
        <v>314</v>
      </c>
      <c r="D3763" s="133" t="n">
        <v>87704600</v>
      </c>
      <c r="E3763" s="133" t="n">
        <v>0</v>
      </c>
      <c r="F3763" s="133" t="n">
        <v>87704600</v>
      </c>
    </row>
    <row r="3764" customFormat="false" ht="17.25" hidden="false" customHeight="true" outlineLevel="0" collapsed="false">
      <c r="A3764" s="130" t="s">
        <v>3019</v>
      </c>
      <c r="B3764" s="131" t="n">
        <v>51241000</v>
      </c>
      <c r="C3764" s="132" t="s">
        <v>133</v>
      </c>
      <c r="D3764" s="133" t="n">
        <v>297943818.96</v>
      </c>
      <c r="E3764" s="133" t="n">
        <v>0</v>
      </c>
      <c r="F3764" s="133" t="n">
        <v>297943818.96</v>
      </c>
    </row>
    <row r="3765" customFormat="false" ht="17.25" hidden="false" customHeight="true" outlineLevel="0" collapsed="false">
      <c r="A3765" s="130" t="s">
        <v>3019</v>
      </c>
      <c r="B3765" s="131" t="n">
        <v>51241100</v>
      </c>
      <c r="C3765" s="132" t="s">
        <v>2422</v>
      </c>
      <c r="D3765" s="133" t="n">
        <v>200</v>
      </c>
      <c r="E3765" s="133" t="n">
        <v>0</v>
      </c>
      <c r="F3765" s="133" t="n">
        <v>200</v>
      </c>
    </row>
    <row r="3766" customFormat="false" ht="17.25" hidden="false" customHeight="true" outlineLevel="0" collapsed="false">
      <c r="A3766" s="130" t="s">
        <v>3019</v>
      </c>
      <c r="B3766" s="131" t="n">
        <v>51291000</v>
      </c>
      <c r="C3766" s="132" t="s">
        <v>319</v>
      </c>
      <c r="D3766" s="133" t="n">
        <v>33994174</v>
      </c>
      <c r="E3766" s="133" t="n">
        <v>0</v>
      </c>
      <c r="F3766" s="133" t="n">
        <v>33994174</v>
      </c>
    </row>
    <row r="3767" customFormat="false" ht="17.25" hidden="false" customHeight="true" outlineLevel="0" collapsed="false">
      <c r="A3767" s="130" t="s">
        <v>3019</v>
      </c>
      <c r="B3767" s="131" t="n">
        <v>53000000</v>
      </c>
      <c r="C3767" s="132" t="s">
        <v>2387</v>
      </c>
      <c r="D3767" s="133" t="n">
        <v>1240</v>
      </c>
      <c r="E3767" s="133" t="n">
        <v>0</v>
      </c>
      <c r="F3767" s="133" t="n">
        <v>1240</v>
      </c>
    </row>
    <row r="3768" customFormat="false" ht="17.25" hidden="false" customHeight="true" outlineLevel="0" collapsed="false">
      <c r="A3768" s="130" t="s">
        <v>3019</v>
      </c>
      <c r="B3768" s="131" t="n">
        <v>53100000</v>
      </c>
      <c r="C3768" s="132" t="s">
        <v>2741</v>
      </c>
      <c r="D3768" s="133" t="n">
        <v>40866</v>
      </c>
      <c r="E3768" s="133" t="n">
        <v>0</v>
      </c>
      <c r="F3768" s="133" t="n">
        <v>40866</v>
      </c>
    </row>
    <row r="3769" customFormat="false" ht="17.25" hidden="false" customHeight="true" outlineLevel="0" collapsed="false">
      <c r="A3769" s="130" t="s">
        <v>3019</v>
      </c>
      <c r="B3769" s="131" t="n">
        <v>60220000</v>
      </c>
      <c r="C3769" s="132" t="s">
        <v>1111</v>
      </c>
      <c r="D3769" s="133" t="n">
        <v>188900</v>
      </c>
      <c r="E3769" s="133" t="n">
        <v>0</v>
      </c>
      <c r="F3769" s="133" t="n">
        <v>188900</v>
      </c>
    </row>
    <row r="3770" customFormat="false" ht="17.25" hidden="false" customHeight="true" outlineLevel="0" collapsed="false">
      <c r="A3770" s="130" t="s">
        <v>3019</v>
      </c>
      <c r="B3770" s="131" t="n">
        <v>60307000</v>
      </c>
      <c r="C3770" s="132" t="s">
        <v>706</v>
      </c>
      <c r="D3770" s="133" t="n">
        <v>0</v>
      </c>
      <c r="E3770" s="133" t="n">
        <v>55207200.31</v>
      </c>
      <c r="F3770" s="133" t="n">
        <v>-55207200.31</v>
      </c>
    </row>
    <row r="3771" customFormat="false" ht="17.25" hidden="false" customHeight="true" outlineLevel="0" collapsed="false">
      <c r="A3771" s="130" t="s">
        <v>3019</v>
      </c>
      <c r="B3771" s="131" t="n">
        <v>60308000</v>
      </c>
      <c r="C3771" s="132" t="s">
        <v>708</v>
      </c>
      <c r="D3771" s="133" t="n">
        <v>0</v>
      </c>
      <c r="E3771" s="133" t="n">
        <v>86720000</v>
      </c>
      <c r="F3771" s="133" t="n">
        <v>-86720000</v>
      </c>
    </row>
    <row r="3772" customFormat="false" ht="17.25" hidden="false" customHeight="true" outlineLevel="0" collapsed="false">
      <c r="A3772" s="130" t="s">
        <v>3019</v>
      </c>
      <c r="B3772" s="131" t="n">
        <v>60601000</v>
      </c>
      <c r="C3772" s="132" t="s">
        <v>138</v>
      </c>
      <c r="D3772" s="133" t="n">
        <v>1314671.96</v>
      </c>
      <c r="E3772" s="133" t="n">
        <v>0</v>
      </c>
      <c r="F3772" s="133" t="n">
        <v>1314671.96</v>
      </c>
    </row>
    <row r="3773" customFormat="false" ht="17.25" hidden="false" customHeight="true" outlineLevel="0" collapsed="false">
      <c r="A3773" s="130" t="s">
        <v>3019</v>
      </c>
      <c r="B3773" s="131" t="n">
        <v>60602000</v>
      </c>
      <c r="C3773" s="132" t="s">
        <v>139</v>
      </c>
      <c r="D3773" s="133" t="n">
        <v>2121821</v>
      </c>
      <c r="E3773" s="133" t="n">
        <v>0</v>
      </c>
      <c r="F3773" s="133" t="n">
        <v>2121821</v>
      </c>
    </row>
    <row r="3774" customFormat="false" ht="17.25" hidden="false" customHeight="true" outlineLevel="0" collapsed="false">
      <c r="A3774" s="130" t="s">
        <v>3019</v>
      </c>
      <c r="B3774" s="131" t="n">
        <v>60605000</v>
      </c>
      <c r="C3774" s="132" t="s">
        <v>141</v>
      </c>
      <c r="D3774" s="133" t="n">
        <v>2632276.6</v>
      </c>
      <c r="E3774" s="133" t="n">
        <v>0</v>
      </c>
      <c r="F3774" s="133" t="n">
        <v>2632276.6</v>
      </c>
    </row>
    <row r="3775" customFormat="false" ht="17.25" hidden="false" customHeight="true" outlineLevel="0" collapsed="false">
      <c r="A3775" s="130" t="s">
        <v>3019</v>
      </c>
      <c r="B3775" s="131" t="n">
        <v>60606000</v>
      </c>
      <c r="C3775" s="132" t="s">
        <v>361</v>
      </c>
      <c r="D3775" s="133" t="n">
        <v>642039</v>
      </c>
      <c r="E3775" s="133" t="n">
        <v>0</v>
      </c>
      <c r="F3775" s="133" t="n">
        <v>642039</v>
      </c>
    </row>
    <row r="3776" customFormat="false" ht="17.25" hidden="false" customHeight="true" outlineLevel="0" collapsed="false">
      <c r="A3776" s="130" t="s">
        <v>3019</v>
      </c>
      <c r="B3776" s="131" t="n">
        <v>60607000</v>
      </c>
      <c r="C3776" s="132" t="s">
        <v>142</v>
      </c>
      <c r="D3776" s="133" t="n">
        <v>642967</v>
      </c>
      <c r="E3776" s="133" t="n">
        <v>0</v>
      </c>
      <c r="F3776" s="133" t="n">
        <v>642967</v>
      </c>
    </row>
    <row r="3777" customFormat="false" ht="17.25" hidden="false" customHeight="true" outlineLevel="0" collapsed="false">
      <c r="A3777" s="130" t="s">
        <v>3019</v>
      </c>
      <c r="B3777" s="131" t="n">
        <v>60608000</v>
      </c>
      <c r="C3777" s="132" t="s">
        <v>144</v>
      </c>
      <c r="D3777" s="133" t="n">
        <v>3929107</v>
      </c>
      <c r="E3777" s="133" t="n">
        <v>0</v>
      </c>
      <c r="F3777" s="133" t="n">
        <v>3929107</v>
      </c>
    </row>
    <row r="3778" customFormat="false" ht="17.25" hidden="false" customHeight="true" outlineLevel="0" collapsed="false">
      <c r="A3778" s="130" t="s">
        <v>3019</v>
      </c>
      <c r="B3778" s="131" t="n">
        <v>60609000</v>
      </c>
      <c r="C3778" s="132" t="s">
        <v>145</v>
      </c>
      <c r="D3778" s="133" t="n">
        <v>121100</v>
      </c>
      <c r="E3778" s="133" t="n">
        <v>0</v>
      </c>
      <c r="F3778" s="133" t="n">
        <v>121100</v>
      </c>
    </row>
    <row r="3779" customFormat="false" ht="17.25" hidden="false" customHeight="true" outlineLevel="0" collapsed="false">
      <c r="A3779" s="130" t="s">
        <v>3019</v>
      </c>
      <c r="B3779" s="131" t="n">
        <v>60610000</v>
      </c>
      <c r="C3779" s="132" t="s">
        <v>420</v>
      </c>
      <c r="D3779" s="133" t="n">
        <v>41800</v>
      </c>
      <c r="E3779" s="133" t="n">
        <v>0</v>
      </c>
      <c r="F3779" s="133" t="n">
        <v>41800</v>
      </c>
    </row>
    <row r="3780" customFormat="false" ht="17.25" hidden="false" customHeight="true" outlineLevel="0" collapsed="false">
      <c r="A3780" s="130" t="s">
        <v>3019</v>
      </c>
      <c r="B3780" s="131" t="n">
        <v>60701000</v>
      </c>
      <c r="C3780" s="132" t="s">
        <v>1078</v>
      </c>
      <c r="D3780" s="133" t="n">
        <v>4164230664</v>
      </c>
      <c r="E3780" s="133" t="n">
        <v>0</v>
      </c>
      <c r="F3780" s="133" t="n">
        <v>4164230664</v>
      </c>
    </row>
    <row r="3781" customFormat="false" ht="17.25" hidden="false" customHeight="true" outlineLevel="0" collapsed="false">
      <c r="A3781" s="130" t="s">
        <v>3019</v>
      </c>
      <c r="B3781" s="131" t="n">
        <v>60807000</v>
      </c>
      <c r="C3781" s="132" t="s">
        <v>1835</v>
      </c>
      <c r="D3781" s="133" t="n">
        <v>136853490</v>
      </c>
      <c r="E3781" s="133" t="n">
        <v>0</v>
      </c>
      <c r="F3781" s="133" t="n">
        <v>136853490</v>
      </c>
    </row>
    <row r="3782" customFormat="false" ht="17.25" hidden="false" customHeight="true" outlineLevel="0" collapsed="false">
      <c r="A3782" s="130" t="s">
        <v>3019</v>
      </c>
      <c r="B3782" s="131" t="n">
        <v>60910000</v>
      </c>
      <c r="C3782" s="132" t="s">
        <v>1124</v>
      </c>
      <c r="D3782" s="133" t="n">
        <v>0</v>
      </c>
      <c r="E3782" s="133" t="n">
        <v>1500000</v>
      </c>
      <c r="F3782" s="133" t="n">
        <v>-1500000</v>
      </c>
    </row>
    <row r="3783" customFormat="false" ht="17.25" hidden="false" customHeight="true" outlineLevel="0" collapsed="false">
      <c r="A3783" s="130" t="s">
        <v>3019</v>
      </c>
      <c r="B3783" s="131" t="n">
        <v>61301000</v>
      </c>
      <c r="C3783" s="132" t="s">
        <v>455</v>
      </c>
      <c r="D3783" s="133" t="n">
        <v>50102163.8</v>
      </c>
      <c r="E3783" s="133" t="n">
        <v>0</v>
      </c>
      <c r="F3783" s="133" t="n">
        <v>50102163.8</v>
      </c>
    </row>
    <row r="3784" customFormat="false" ht="17.25" hidden="false" customHeight="true" outlineLevel="0" collapsed="false">
      <c r="A3784" s="130" t="s">
        <v>3019</v>
      </c>
      <c r="B3784" s="131" t="n">
        <v>61302000</v>
      </c>
      <c r="C3784" s="132" t="s">
        <v>149</v>
      </c>
      <c r="D3784" s="133" t="n">
        <v>35545133.39</v>
      </c>
      <c r="E3784" s="133" t="n">
        <v>0</v>
      </c>
      <c r="F3784" s="133" t="n">
        <v>35545133.39</v>
      </c>
    </row>
    <row r="3785" customFormat="false" ht="17.25" hidden="false" customHeight="true" outlineLevel="0" collapsed="false">
      <c r="A3785" s="130" t="s">
        <v>3019</v>
      </c>
      <c r="B3785" s="131" t="n">
        <v>61303000</v>
      </c>
      <c r="C3785" s="132" t="s">
        <v>384</v>
      </c>
      <c r="D3785" s="133" t="n">
        <v>531295</v>
      </c>
      <c r="E3785" s="133" t="n">
        <v>0</v>
      </c>
      <c r="F3785" s="133" t="n">
        <v>531295</v>
      </c>
    </row>
    <row r="3786" customFormat="false" ht="17.25" hidden="false" customHeight="true" outlineLevel="0" collapsed="false">
      <c r="A3786" s="130" t="s">
        <v>3019</v>
      </c>
      <c r="B3786" s="131" t="n">
        <v>61500000</v>
      </c>
      <c r="C3786" s="132" t="s">
        <v>387</v>
      </c>
      <c r="D3786" s="133" t="n">
        <v>103431</v>
      </c>
      <c r="E3786" s="133" t="n">
        <v>0</v>
      </c>
      <c r="F3786" s="133" t="n">
        <v>103431</v>
      </c>
    </row>
    <row r="3787" customFormat="false" ht="17.25" hidden="false" customHeight="true" outlineLevel="0" collapsed="false">
      <c r="A3787" s="130" t="s">
        <v>3019</v>
      </c>
      <c r="B3787" s="131" t="n">
        <v>61501000</v>
      </c>
      <c r="C3787" s="132" t="s">
        <v>458</v>
      </c>
      <c r="D3787" s="133" t="n">
        <v>8191</v>
      </c>
      <c r="E3787" s="133" t="n">
        <v>0</v>
      </c>
      <c r="F3787" s="133" t="n">
        <v>8191</v>
      </c>
    </row>
    <row r="3788" customFormat="false" ht="17.25" hidden="false" customHeight="true" outlineLevel="0" collapsed="false">
      <c r="A3788" s="130" t="s">
        <v>3019</v>
      </c>
      <c r="B3788" s="131" t="n">
        <v>61502000</v>
      </c>
      <c r="C3788" s="132" t="s">
        <v>154</v>
      </c>
      <c r="D3788" s="133" t="n">
        <v>61029</v>
      </c>
      <c r="E3788" s="133" t="n">
        <v>0</v>
      </c>
      <c r="F3788" s="133" t="n">
        <v>61029</v>
      </c>
    </row>
    <row r="3789" customFormat="false" ht="17.25" hidden="false" customHeight="true" outlineLevel="0" collapsed="false">
      <c r="A3789" s="130" t="s">
        <v>3019</v>
      </c>
      <c r="B3789" s="131" t="n">
        <v>61503000</v>
      </c>
      <c r="C3789" s="132" t="s">
        <v>459</v>
      </c>
      <c r="D3789" s="133" t="n">
        <v>1266928.38</v>
      </c>
      <c r="E3789" s="133" t="n">
        <v>0</v>
      </c>
      <c r="F3789" s="133" t="n">
        <v>1266928.38</v>
      </c>
    </row>
    <row r="3790" customFormat="false" ht="17.25" hidden="false" customHeight="true" outlineLevel="0" collapsed="false">
      <c r="A3790" s="130" t="s">
        <v>3019</v>
      </c>
      <c r="B3790" s="131" t="n">
        <v>61504000</v>
      </c>
      <c r="C3790" s="132" t="s">
        <v>721</v>
      </c>
      <c r="D3790" s="133" t="n">
        <v>15740</v>
      </c>
      <c r="E3790" s="133" t="n">
        <v>0</v>
      </c>
      <c r="F3790" s="133" t="n">
        <v>15740</v>
      </c>
    </row>
    <row r="3791" customFormat="false" ht="17.25" hidden="false" customHeight="true" outlineLevel="0" collapsed="false">
      <c r="A3791" s="130" t="s">
        <v>3019</v>
      </c>
      <c r="B3791" s="131" t="n">
        <v>61520000</v>
      </c>
      <c r="C3791" s="132" t="s">
        <v>1096</v>
      </c>
      <c r="D3791" s="133" t="n">
        <v>7200</v>
      </c>
      <c r="E3791" s="133" t="n">
        <v>0</v>
      </c>
      <c r="F3791" s="133" t="n">
        <v>7200</v>
      </c>
    </row>
    <row r="3792" customFormat="false" ht="17.25" hidden="false" customHeight="true" outlineLevel="0" collapsed="false">
      <c r="A3792" s="130" t="s">
        <v>3019</v>
      </c>
      <c r="B3792" s="131" t="n">
        <v>61601000</v>
      </c>
      <c r="C3792" s="132" t="s">
        <v>395</v>
      </c>
      <c r="D3792" s="133" t="n">
        <v>13</v>
      </c>
      <c r="E3792" s="133" t="n">
        <v>0</v>
      </c>
      <c r="F3792" s="133" t="n">
        <v>13</v>
      </c>
    </row>
    <row r="3793" customFormat="false" ht="17.25" hidden="false" customHeight="true" outlineLevel="0" collapsed="false">
      <c r="A3793" s="130" t="s">
        <v>3019</v>
      </c>
      <c r="B3793" s="131" t="n">
        <v>61602000</v>
      </c>
      <c r="C3793" s="132" t="s">
        <v>466</v>
      </c>
      <c r="D3793" s="133" t="n">
        <v>1429355.56</v>
      </c>
      <c r="E3793" s="133" t="n">
        <v>0</v>
      </c>
      <c r="F3793" s="133" t="n">
        <v>1429355.56</v>
      </c>
    </row>
    <row r="3794" customFormat="false" ht="17.25" hidden="false" customHeight="true" outlineLevel="0" collapsed="false">
      <c r="A3794" s="130" t="s">
        <v>3019</v>
      </c>
      <c r="B3794" s="131" t="n">
        <v>61604000</v>
      </c>
      <c r="C3794" s="132" t="s">
        <v>157</v>
      </c>
      <c r="D3794" s="133" t="n">
        <v>8496</v>
      </c>
      <c r="E3794" s="133" t="n">
        <v>0</v>
      </c>
      <c r="F3794" s="133" t="n">
        <v>8496</v>
      </c>
    </row>
    <row r="3795" customFormat="false" ht="17.25" hidden="false" customHeight="true" outlineLevel="0" collapsed="false">
      <c r="A3795" s="130" t="s">
        <v>3019</v>
      </c>
      <c r="B3795" s="131" t="n">
        <v>61801000</v>
      </c>
      <c r="C3795" s="132" t="s">
        <v>470</v>
      </c>
      <c r="D3795" s="133" t="n">
        <v>392610</v>
      </c>
      <c r="E3795" s="133" t="n">
        <v>0</v>
      </c>
      <c r="F3795" s="133" t="n">
        <v>392610</v>
      </c>
    </row>
    <row r="3796" customFormat="false" ht="17.25" hidden="false" customHeight="true" outlineLevel="0" collapsed="false">
      <c r="A3796" s="130" t="s">
        <v>3019</v>
      </c>
      <c r="B3796" s="131" t="n">
        <v>61802000</v>
      </c>
      <c r="C3796" s="132" t="s">
        <v>472</v>
      </c>
      <c r="D3796" s="133" t="n">
        <v>4271</v>
      </c>
      <c r="E3796" s="133" t="n">
        <v>0</v>
      </c>
      <c r="F3796" s="133" t="n">
        <v>4271</v>
      </c>
    </row>
    <row r="3797" customFormat="false" ht="17.25" hidden="false" customHeight="true" outlineLevel="0" collapsed="false">
      <c r="A3797" s="130" t="s">
        <v>3019</v>
      </c>
      <c r="B3797" s="131" t="n">
        <v>62100000</v>
      </c>
      <c r="C3797" s="132" t="s">
        <v>400</v>
      </c>
      <c r="D3797" s="133" t="n">
        <v>13274557.84</v>
      </c>
      <c r="E3797" s="133" t="n">
        <v>0</v>
      </c>
      <c r="F3797" s="133" t="n">
        <v>13274557.84</v>
      </c>
    </row>
    <row r="3798" customFormat="false" ht="17.25" hidden="false" customHeight="true" outlineLevel="0" collapsed="false">
      <c r="A3798" s="130" t="s">
        <v>3019</v>
      </c>
      <c r="B3798" s="131" t="n">
        <v>62101000</v>
      </c>
      <c r="C3798" s="132" t="s">
        <v>399</v>
      </c>
      <c r="D3798" s="133" t="n">
        <v>390352</v>
      </c>
      <c r="E3798" s="133" t="n">
        <v>0</v>
      </c>
      <c r="F3798" s="133" t="n">
        <v>390352</v>
      </c>
    </row>
    <row r="3799" customFormat="false" ht="17.25" hidden="false" customHeight="true" outlineLevel="0" collapsed="false">
      <c r="A3799" s="130" t="s">
        <v>3019</v>
      </c>
      <c r="B3799" s="131" t="n">
        <v>62103000</v>
      </c>
      <c r="C3799" s="132" t="s">
        <v>477</v>
      </c>
      <c r="D3799" s="133" t="n">
        <v>3920256</v>
      </c>
      <c r="E3799" s="133" t="n">
        <v>0</v>
      </c>
      <c r="F3799" s="133" t="n">
        <v>3920256</v>
      </c>
    </row>
    <row r="3800" customFormat="false" ht="17.25" hidden="false" customHeight="true" outlineLevel="0" collapsed="false">
      <c r="A3800" s="130" t="s">
        <v>3019</v>
      </c>
      <c r="B3800" s="131" t="n">
        <v>62202000</v>
      </c>
      <c r="C3800" s="132" t="s">
        <v>483</v>
      </c>
      <c r="D3800" s="133" t="n">
        <v>11000000</v>
      </c>
      <c r="E3800" s="133" t="n">
        <v>0</v>
      </c>
      <c r="F3800" s="133" t="n">
        <v>11000000</v>
      </c>
    </row>
    <row r="3801" customFormat="false" ht="17.25" hidden="false" customHeight="true" outlineLevel="0" collapsed="false">
      <c r="A3801" s="130" t="s">
        <v>3019</v>
      </c>
      <c r="B3801" s="131" t="n">
        <v>62302000</v>
      </c>
      <c r="C3801" s="132" t="s">
        <v>494</v>
      </c>
      <c r="D3801" s="133" t="n">
        <v>2656000</v>
      </c>
      <c r="E3801" s="133" t="n">
        <v>0</v>
      </c>
      <c r="F3801" s="133" t="n">
        <v>2656000</v>
      </c>
    </row>
    <row r="3802" customFormat="false" ht="17.25" hidden="false" customHeight="true" outlineLevel="0" collapsed="false">
      <c r="A3802" s="130" t="s">
        <v>3019</v>
      </c>
      <c r="B3802" s="131" t="n">
        <v>62303000</v>
      </c>
      <c r="C3802" s="132" t="s">
        <v>495</v>
      </c>
      <c r="D3802" s="133" t="n">
        <v>1335000</v>
      </c>
      <c r="E3802" s="133" t="n">
        <v>0</v>
      </c>
      <c r="F3802" s="133" t="n">
        <v>1335000</v>
      </c>
    </row>
    <row r="3803" customFormat="false" ht="17.25" hidden="false" customHeight="true" outlineLevel="0" collapsed="false">
      <c r="A3803" s="130" t="s">
        <v>3019</v>
      </c>
      <c r="B3803" s="131" t="n">
        <v>62500000</v>
      </c>
      <c r="C3803" s="132" t="s">
        <v>503</v>
      </c>
      <c r="D3803" s="133" t="n">
        <v>1309000</v>
      </c>
      <c r="E3803" s="133" t="n">
        <v>0</v>
      </c>
      <c r="F3803" s="133" t="n">
        <v>1309000</v>
      </c>
    </row>
    <row r="3804" customFormat="false" ht="17.25" hidden="false" customHeight="true" outlineLevel="0" collapsed="false">
      <c r="A3804" s="130" t="s">
        <v>3019</v>
      </c>
      <c r="B3804" s="131" t="n">
        <v>62501000</v>
      </c>
      <c r="C3804" s="132" t="s">
        <v>169</v>
      </c>
      <c r="D3804" s="133" t="n">
        <v>9019900</v>
      </c>
      <c r="E3804" s="133" t="n">
        <v>0</v>
      </c>
      <c r="F3804" s="133" t="n">
        <v>9019900</v>
      </c>
    </row>
    <row r="3805" customFormat="false" ht="17.25" hidden="false" customHeight="true" outlineLevel="0" collapsed="false">
      <c r="A3805" s="130" t="s">
        <v>3019</v>
      </c>
      <c r="B3805" s="131" t="n">
        <v>62503000</v>
      </c>
      <c r="C3805" s="132" t="s">
        <v>169</v>
      </c>
      <c r="D3805" s="133" t="n">
        <v>173000</v>
      </c>
      <c r="E3805" s="133" t="n">
        <v>0</v>
      </c>
      <c r="F3805" s="133" t="n">
        <v>173000</v>
      </c>
    </row>
    <row r="3806" customFormat="false" ht="17.25" hidden="false" customHeight="true" outlineLevel="0" collapsed="false">
      <c r="A3806" s="130" t="s">
        <v>3019</v>
      </c>
      <c r="B3806" s="131" t="n">
        <v>62506000</v>
      </c>
      <c r="C3806" s="132" t="s">
        <v>509</v>
      </c>
      <c r="D3806" s="133" t="n">
        <v>106500</v>
      </c>
      <c r="E3806" s="133" t="n">
        <v>0</v>
      </c>
      <c r="F3806" s="133" t="n">
        <v>106500</v>
      </c>
    </row>
    <row r="3807" customFormat="false" ht="17.25" hidden="false" customHeight="true" outlineLevel="0" collapsed="false">
      <c r="A3807" s="130" t="s">
        <v>3019</v>
      </c>
      <c r="B3807" s="131" t="n">
        <v>62507000</v>
      </c>
      <c r="C3807" s="132" t="s">
        <v>416</v>
      </c>
      <c r="D3807" s="133" t="n">
        <v>783300</v>
      </c>
      <c r="E3807" s="133" t="n">
        <v>0</v>
      </c>
      <c r="F3807" s="133" t="n">
        <v>783300</v>
      </c>
    </row>
    <row r="3808" customFormat="false" ht="17.25" hidden="false" customHeight="true" outlineLevel="0" collapsed="false">
      <c r="A3808" s="130" t="s">
        <v>3019</v>
      </c>
      <c r="B3808" s="131" t="n">
        <v>62602000</v>
      </c>
      <c r="C3808" s="132" t="s">
        <v>511</v>
      </c>
      <c r="D3808" s="133" t="n">
        <v>355955</v>
      </c>
      <c r="E3808" s="133" t="n">
        <v>0</v>
      </c>
      <c r="F3808" s="133" t="n">
        <v>355955</v>
      </c>
    </row>
    <row r="3809" customFormat="false" ht="17.25" hidden="false" customHeight="true" outlineLevel="0" collapsed="false">
      <c r="A3809" s="130" t="s">
        <v>3019</v>
      </c>
      <c r="B3809" s="131" t="n">
        <v>62603000</v>
      </c>
      <c r="C3809" s="132" t="s">
        <v>512</v>
      </c>
      <c r="D3809" s="133" t="n">
        <v>8892807.2</v>
      </c>
      <c r="E3809" s="133" t="n">
        <v>0</v>
      </c>
      <c r="F3809" s="133" t="n">
        <v>8892807.2</v>
      </c>
    </row>
    <row r="3810" customFormat="false" ht="17.25" hidden="false" customHeight="true" outlineLevel="0" collapsed="false">
      <c r="A3810" s="130" t="s">
        <v>3019</v>
      </c>
      <c r="B3810" s="131" t="n">
        <v>62604000</v>
      </c>
      <c r="C3810" s="132" t="s">
        <v>513</v>
      </c>
      <c r="D3810" s="133" t="n">
        <v>386599</v>
      </c>
      <c r="E3810" s="133" t="n">
        <v>0</v>
      </c>
      <c r="F3810" s="133" t="n">
        <v>386599</v>
      </c>
    </row>
    <row r="3811" customFormat="false" ht="17.25" hidden="false" customHeight="true" outlineLevel="0" collapsed="false">
      <c r="A3811" s="130" t="s">
        <v>3019</v>
      </c>
      <c r="B3811" s="131" t="n">
        <v>62607000</v>
      </c>
      <c r="C3811" s="132" t="s">
        <v>179</v>
      </c>
      <c r="D3811" s="133" t="n">
        <v>4619242</v>
      </c>
      <c r="E3811" s="133" t="n">
        <v>0</v>
      </c>
      <c r="F3811" s="133" t="n">
        <v>4619242</v>
      </c>
    </row>
    <row r="3812" customFormat="false" ht="17.25" hidden="false" customHeight="true" outlineLevel="0" collapsed="false">
      <c r="A3812" s="130" t="s">
        <v>3019</v>
      </c>
      <c r="B3812" s="131" t="n">
        <v>62608000</v>
      </c>
      <c r="C3812" s="132" t="s">
        <v>180</v>
      </c>
      <c r="D3812" s="133" t="n">
        <v>2571490</v>
      </c>
      <c r="E3812" s="133" t="n">
        <v>0</v>
      </c>
      <c r="F3812" s="133" t="n">
        <v>2571490</v>
      </c>
    </row>
    <row r="3813" customFormat="false" ht="17.25" hidden="false" customHeight="true" outlineLevel="0" collapsed="false">
      <c r="A3813" s="130" t="s">
        <v>3019</v>
      </c>
      <c r="B3813" s="131" t="n">
        <v>62703000</v>
      </c>
      <c r="C3813" s="132" t="s">
        <v>516</v>
      </c>
      <c r="D3813" s="133" t="n">
        <v>7797</v>
      </c>
      <c r="E3813" s="133" t="n">
        <v>0</v>
      </c>
      <c r="F3813" s="133" t="n">
        <v>7797</v>
      </c>
    </row>
    <row r="3814" customFormat="false" ht="17.25" hidden="false" customHeight="true" outlineLevel="0" collapsed="false">
      <c r="A3814" s="130" t="s">
        <v>3019</v>
      </c>
      <c r="B3814" s="131" t="n">
        <v>62704000</v>
      </c>
      <c r="C3814" s="132" t="s">
        <v>423</v>
      </c>
      <c r="D3814" s="133" t="n">
        <v>307900</v>
      </c>
      <c r="E3814" s="133" t="n">
        <v>0</v>
      </c>
      <c r="F3814" s="133" t="n">
        <v>307900</v>
      </c>
    </row>
    <row r="3815" customFormat="false" ht="17.25" hidden="false" customHeight="true" outlineLevel="0" collapsed="false">
      <c r="A3815" s="130" t="s">
        <v>3019</v>
      </c>
      <c r="B3815" s="131" t="n">
        <v>62706000</v>
      </c>
      <c r="C3815" s="132" t="s">
        <v>183</v>
      </c>
      <c r="D3815" s="133" t="n">
        <v>19898</v>
      </c>
      <c r="E3815" s="133" t="n">
        <v>0</v>
      </c>
      <c r="F3815" s="133" t="n">
        <v>19898</v>
      </c>
    </row>
    <row r="3816" customFormat="false" ht="17.25" hidden="false" customHeight="true" outlineLevel="0" collapsed="false">
      <c r="A3816" s="130" t="s">
        <v>3019</v>
      </c>
      <c r="B3816" s="131" t="n">
        <v>62709000</v>
      </c>
      <c r="C3816" s="132" t="s">
        <v>428</v>
      </c>
      <c r="D3816" s="133" t="n">
        <v>290920</v>
      </c>
      <c r="E3816" s="133" t="n">
        <v>0</v>
      </c>
      <c r="F3816" s="133" t="n">
        <v>290920</v>
      </c>
    </row>
    <row r="3817" customFormat="false" ht="17.25" hidden="false" customHeight="true" outlineLevel="0" collapsed="false">
      <c r="A3817" s="130" t="s">
        <v>3019</v>
      </c>
      <c r="B3817" s="131" t="n">
        <v>62710000</v>
      </c>
      <c r="C3817" s="132" t="s">
        <v>185</v>
      </c>
      <c r="D3817" s="133" t="n">
        <v>15000</v>
      </c>
      <c r="E3817" s="133" t="n">
        <v>0</v>
      </c>
      <c r="F3817" s="133" t="n">
        <v>15000</v>
      </c>
    </row>
    <row r="3818" customFormat="false" ht="17.25" hidden="false" customHeight="true" outlineLevel="0" collapsed="false">
      <c r="A3818" s="130" t="s">
        <v>3019</v>
      </c>
      <c r="B3818" s="131" t="n">
        <v>62713000</v>
      </c>
      <c r="C3818" s="132" t="s">
        <v>438</v>
      </c>
      <c r="D3818" s="133" t="n">
        <v>37400</v>
      </c>
      <c r="E3818" s="133" t="n">
        <v>0</v>
      </c>
      <c r="F3818" s="133" t="n">
        <v>37400</v>
      </c>
    </row>
    <row r="3819" customFormat="false" ht="17.25" hidden="false" customHeight="true" outlineLevel="0" collapsed="false">
      <c r="A3819" s="130" t="s">
        <v>3019</v>
      </c>
      <c r="B3819" s="131" t="n">
        <v>63500000</v>
      </c>
      <c r="C3819" s="132" t="s">
        <v>189</v>
      </c>
      <c r="D3819" s="133" t="n">
        <v>11000</v>
      </c>
      <c r="E3819" s="133" t="n">
        <v>0</v>
      </c>
      <c r="F3819" s="133" t="n">
        <v>11000</v>
      </c>
    </row>
    <row r="3820" customFormat="false" ht="17.25" hidden="false" customHeight="true" outlineLevel="0" collapsed="false">
      <c r="A3820" s="130" t="s">
        <v>3019</v>
      </c>
      <c r="B3820" s="131" t="n">
        <v>63501000</v>
      </c>
      <c r="C3820" s="132" t="s">
        <v>443</v>
      </c>
      <c r="D3820" s="133" t="n">
        <v>673</v>
      </c>
      <c r="E3820" s="133" t="n">
        <v>0</v>
      </c>
      <c r="F3820" s="133" t="n">
        <v>673</v>
      </c>
    </row>
    <row r="3821" customFormat="false" ht="17.25" hidden="false" customHeight="true" outlineLevel="0" collapsed="false">
      <c r="A3821" s="130" t="s">
        <v>3019</v>
      </c>
      <c r="B3821" s="131" t="n">
        <v>63503000</v>
      </c>
      <c r="C3821" s="132" t="s">
        <v>187</v>
      </c>
      <c r="D3821" s="133" t="n">
        <v>849</v>
      </c>
      <c r="E3821" s="133" t="n">
        <v>0</v>
      </c>
      <c r="F3821" s="133" t="n">
        <v>849</v>
      </c>
    </row>
    <row r="3822" customFormat="false" ht="17.25" hidden="false" customHeight="true" outlineLevel="0" collapsed="false">
      <c r="A3822" s="130" t="s">
        <v>3019</v>
      </c>
      <c r="B3822" s="131" t="n">
        <v>63504000</v>
      </c>
      <c r="C3822" s="132" t="s">
        <v>450</v>
      </c>
      <c r="D3822" s="133" t="n">
        <v>18414</v>
      </c>
      <c r="E3822" s="133" t="n">
        <v>0</v>
      </c>
      <c r="F3822" s="133" t="n">
        <v>18414</v>
      </c>
    </row>
    <row r="3823" customFormat="false" ht="17.25" hidden="false" customHeight="true" outlineLevel="0" collapsed="false">
      <c r="A3823" s="130" t="s">
        <v>3019</v>
      </c>
      <c r="B3823" s="131" t="n">
        <v>63506000</v>
      </c>
      <c r="C3823" s="132" t="s">
        <v>452</v>
      </c>
      <c r="D3823" s="133" t="n">
        <v>562</v>
      </c>
      <c r="E3823" s="133" t="n">
        <v>0</v>
      </c>
      <c r="F3823" s="133" t="n">
        <v>562</v>
      </c>
    </row>
    <row r="3824" customFormat="false" ht="17.25" hidden="false" customHeight="true" outlineLevel="0" collapsed="false">
      <c r="A3824" s="130" t="s">
        <v>3019</v>
      </c>
      <c r="B3824" s="131" t="n">
        <v>63507000</v>
      </c>
      <c r="C3824" s="132" t="s">
        <v>453</v>
      </c>
      <c r="D3824" s="133" t="n">
        <v>19027329.29</v>
      </c>
      <c r="E3824" s="133" t="n">
        <v>0</v>
      </c>
      <c r="F3824" s="133" t="n">
        <v>19027329.29</v>
      </c>
    </row>
    <row r="3825" customFormat="false" ht="17.25" hidden="false" customHeight="true" outlineLevel="0" collapsed="false">
      <c r="A3825" s="130" t="s">
        <v>3019</v>
      </c>
      <c r="B3825" s="131" t="n">
        <v>64101000</v>
      </c>
      <c r="C3825" s="132" t="s">
        <v>190</v>
      </c>
      <c r="D3825" s="133" t="n">
        <v>75436080.6</v>
      </c>
      <c r="E3825" s="133" t="n">
        <v>0</v>
      </c>
      <c r="F3825" s="133" t="n">
        <v>75436080.6</v>
      </c>
    </row>
    <row r="3826" customFormat="false" ht="17.25" hidden="false" customHeight="true" outlineLevel="0" collapsed="false">
      <c r="A3826" s="130" t="s">
        <v>3019</v>
      </c>
      <c r="B3826" s="131" t="n">
        <v>64102000</v>
      </c>
      <c r="C3826" s="132" t="s">
        <v>528</v>
      </c>
      <c r="D3826" s="133" t="n">
        <v>5995652.6</v>
      </c>
      <c r="E3826" s="133" t="n">
        <v>0</v>
      </c>
      <c r="F3826" s="133" t="n">
        <v>5995652.6</v>
      </c>
    </row>
    <row r="3827" customFormat="false" ht="17.25" hidden="false" customHeight="true" outlineLevel="0" collapsed="false">
      <c r="A3827" s="130" t="s">
        <v>3019</v>
      </c>
      <c r="B3827" s="131" t="n">
        <v>64104000</v>
      </c>
      <c r="C3827" s="132" t="s">
        <v>194</v>
      </c>
      <c r="D3827" s="133" t="n">
        <v>578558.41</v>
      </c>
      <c r="E3827" s="133" t="n">
        <v>0</v>
      </c>
      <c r="F3827" s="133" t="n">
        <v>578558.41</v>
      </c>
    </row>
    <row r="3828" customFormat="false" ht="17.25" hidden="false" customHeight="true" outlineLevel="0" collapsed="false">
      <c r="A3828" s="130" t="s">
        <v>3019</v>
      </c>
      <c r="B3828" s="131" t="n">
        <v>64105000</v>
      </c>
      <c r="C3828" s="132" t="s">
        <v>530</v>
      </c>
      <c r="D3828" s="133" t="n">
        <v>8263</v>
      </c>
      <c r="E3828" s="133" t="n">
        <v>0</v>
      </c>
      <c r="F3828" s="133" t="n">
        <v>8263</v>
      </c>
    </row>
    <row r="3829" customFormat="false" ht="17.25" hidden="false" customHeight="true" outlineLevel="0" collapsed="false">
      <c r="A3829" s="130" t="s">
        <v>3019</v>
      </c>
      <c r="B3829" s="131" t="n">
        <v>64107000</v>
      </c>
      <c r="C3829" s="132" t="s">
        <v>270</v>
      </c>
      <c r="D3829" s="133" t="n">
        <v>2120318</v>
      </c>
      <c r="E3829" s="133" t="n">
        <v>0</v>
      </c>
      <c r="F3829" s="133" t="n">
        <v>2120318</v>
      </c>
    </row>
    <row r="3830" customFormat="false" ht="17.25" hidden="false" customHeight="true" outlineLevel="0" collapsed="false">
      <c r="A3830" s="130" t="s">
        <v>3019</v>
      </c>
      <c r="B3830" s="131" t="n">
        <v>64180000</v>
      </c>
      <c r="C3830" s="132" t="s">
        <v>531</v>
      </c>
      <c r="D3830" s="133" t="n">
        <v>5817903</v>
      </c>
      <c r="E3830" s="133" t="n">
        <v>0</v>
      </c>
      <c r="F3830" s="133" t="n">
        <v>5817903</v>
      </c>
    </row>
    <row r="3831" customFormat="false" ht="17.25" hidden="false" customHeight="true" outlineLevel="0" collapsed="false">
      <c r="A3831" s="130" t="s">
        <v>3019</v>
      </c>
      <c r="B3831" s="131" t="n">
        <v>64501000</v>
      </c>
      <c r="C3831" s="132" t="s">
        <v>461</v>
      </c>
      <c r="D3831" s="133" t="n">
        <v>9585369.59</v>
      </c>
      <c r="E3831" s="133" t="n">
        <v>0</v>
      </c>
      <c r="F3831" s="133" t="n">
        <v>9585369.59</v>
      </c>
    </row>
    <row r="3832" customFormat="false" ht="17.25" hidden="false" customHeight="true" outlineLevel="0" collapsed="false">
      <c r="A3832" s="130" t="s">
        <v>3019</v>
      </c>
      <c r="B3832" s="131" t="n">
        <v>64502000</v>
      </c>
      <c r="C3832" s="132" t="s">
        <v>533</v>
      </c>
      <c r="D3832" s="133" t="n">
        <v>4858747.88</v>
      </c>
      <c r="E3832" s="133" t="n">
        <v>0</v>
      </c>
      <c r="F3832" s="133" t="n">
        <v>4858747.88</v>
      </c>
    </row>
    <row r="3833" customFormat="false" ht="17.25" hidden="false" customHeight="true" outlineLevel="0" collapsed="false">
      <c r="A3833" s="130" t="s">
        <v>3019</v>
      </c>
      <c r="B3833" s="131" t="n">
        <v>64503000</v>
      </c>
      <c r="C3833" s="132" t="s">
        <v>739</v>
      </c>
      <c r="D3833" s="133" t="n">
        <v>190000</v>
      </c>
      <c r="E3833" s="133" t="n">
        <v>0</v>
      </c>
      <c r="F3833" s="133" t="n">
        <v>190000</v>
      </c>
    </row>
    <row r="3834" customFormat="false" ht="17.25" hidden="false" customHeight="true" outlineLevel="0" collapsed="false">
      <c r="A3834" s="130" t="s">
        <v>3019</v>
      </c>
      <c r="B3834" s="131" t="n">
        <v>64504000</v>
      </c>
      <c r="C3834" s="132" t="s">
        <v>464</v>
      </c>
      <c r="D3834" s="133" t="n">
        <v>711069.1</v>
      </c>
      <c r="E3834" s="133" t="n">
        <v>0</v>
      </c>
      <c r="F3834" s="133" t="n">
        <v>711069.1</v>
      </c>
    </row>
    <row r="3835" customFormat="false" ht="17.25" hidden="false" customHeight="true" outlineLevel="0" collapsed="false">
      <c r="A3835" s="130" t="s">
        <v>3019</v>
      </c>
      <c r="B3835" s="131" t="n">
        <v>64803000</v>
      </c>
      <c r="C3835" s="132" t="s">
        <v>536</v>
      </c>
      <c r="D3835" s="133" t="n">
        <v>4347</v>
      </c>
      <c r="E3835" s="133" t="n">
        <v>0</v>
      </c>
      <c r="F3835" s="133" t="n">
        <v>4347</v>
      </c>
    </row>
    <row r="3836" customFormat="false" ht="17.25" hidden="false" customHeight="true" outlineLevel="0" collapsed="false">
      <c r="A3836" s="130" t="s">
        <v>3019</v>
      </c>
      <c r="B3836" s="131" t="n">
        <v>64804000</v>
      </c>
      <c r="C3836" s="132" t="s">
        <v>198</v>
      </c>
      <c r="D3836" s="133" t="n">
        <v>365300</v>
      </c>
      <c r="E3836" s="133" t="n">
        <v>0</v>
      </c>
      <c r="F3836" s="133" t="n">
        <v>365300</v>
      </c>
    </row>
    <row r="3837" customFormat="false" ht="17.25" hidden="false" customHeight="true" outlineLevel="0" collapsed="false">
      <c r="A3837" s="130" t="s">
        <v>3019</v>
      </c>
      <c r="B3837" s="131" t="n">
        <v>65100000</v>
      </c>
      <c r="C3837" s="132" t="s">
        <v>202</v>
      </c>
      <c r="D3837" s="133" t="n">
        <v>1252497.97</v>
      </c>
      <c r="E3837" s="133" t="n">
        <v>0</v>
      </c>
      <c r="F3837" s="133" t="n">
        <v>1252497.97</v>
      </c>
    </row>
    <row r="3838" customFormat="false" ht="17.25" hidden="false" customHeight="true" outlineLevel="0" collapsed="false">
      <c r="A3838" s="130" t="s">
        <v>3019</v>
      </c>
      <c r="B3838" s="131" t="n">
        <v>65602000</v>
      </c>
      <c r="C3838" s="132" t="s">
        <v>203</v>
      </c>
      <c r="D3838" s="133" t="n">
        <v>16335</v>
      </c>
      <c r="E3838" s="133" t="n">
        <v>0</v>
      </c>
      <c r="F3838" s="133" t="n">
        <v>16335</v>
      </c>
    </row>
    <row r="3839" customFormat="false" ht="17.25" hidden="false" customHeight="true" outlineLevel="0" collapsed="false">
      <c r="A3839" s="130" t="s">
        <v>3019</v>
      </c>
      <c r="B3839" s="131" t="n">
        <v>65700000</v>
      </c>
      <c r="C3839" s="132" t="s">
        <v>746</v>
      </c>
      <c r="D3839" s="133" t="n">
        <v>57836</v>
      </c>
      <c r="E3839" s="133" t="n">
        <v>0</v>
      </c>
      <c r="F3839" s="133" t="n">
        <v>57836</v>
      </c>
    </row>
    <row r="3840" customFormat="false" ht="17.25" hidden="false" customHeight="true" outlineLevel="0" collapsed="false">
      <c r="A3840" s="130" t="s">
        <v>3019</v>
      </c>
      <c r="B3840" s="131" t="n">
        <v>65800000</v>
      </c>
      <c r="C3840" s="132" t="s">
        <v>475</v>
      </c>
      <c r="D3840" s="133" t="n">
        <v>848674.25</v>
      </c>
      <c r="E3840" s="133" t="n">
        <v>0</v>
      </c>
      <c r="F3840" s="133" t="n">
        <v>848674.25</v>
      </c>
    </row>
    <row r="3841" customFormat="false" ht="17.25" hidden="false" customHeight="true" outlineLevel="0" collapsed="false">
      <c r="A3841" s="130" t="s">
        <v>3019</v>
      </c>
      <c r="B3841" s="131" t="n">
        <v>65810000</v>
      </c>
      <c r="C3841" s="132" t="s">
        <v>746</v>
      </c>
      <c r="D3841" s="133" t="n">
        <v>25556196.8</v>
      </c>
      <c r="E3841" s="133" t="n">
        <v>0</v>
      </c>
      <c r="F3841" s="133" t="n">
        <v>25556196.8</v>
      </c>
    </row>
    <row r="3842" customFormat="false" ht="17.25" hidden="false" customHeight="true" outlineLevel="0" collapsed="false">
      <c r="A3842" s="130" t="s">
        <v>3019</v>
      </c>
      <c r="B3842" s="131" t="n">
        <v>66600000</v>
      </c>
      <c r="C3842" s="132" t="s">
        <v>206</v>
      </c>
      <c r="D3842" s="133" t="n">
        <v>14407</v>
      </c>
      <c r="E3842" s="133" t="n">
        <v>0</v>
      </c>
      <c r="F3842" s="133" t="n">
        <v>14407</v>
      </c>
    </row>
    <row r="3843" customFormat="false" ht="17.25" hidden="false" customHeight="true" outlineLevel="0" collapsed="false">
      <c r="A3843" s="130" t="s">
        <v>3019</v>
      </c>
      <c r="B3843" s="131" t="n">
        <v>68112000</v>
      </c>
      <c r="C3843" s="132" t="s">
        <v>489</v>
      </c>
      <c r="D3843" s="133" t="n">
        <v>3750520.94</v>
      </c>
      <c r="E3843" s="133" t="n">
        <v>0</v>
      </c>
      <c r="F3843" s="133" t="n">
        <v>3750520.94</v>
      </c>
    </row>
    <row r="3844" customFormat="false" ht="17.25" hidden="false" customHeight="true" outlineLevel="0" collapsed="false">
      <c r="A3844" s="130" t="s">
        <v>3019</v>
      </c>
      <c r="B3844" s="131" t="n">
        <v>68500000</v>
      </c>
      <c r="C3844" s="132" t="s">
        <v>490</v>
      </c>
      <c r="D3844" s="133" t="n">
        <v>5422559.5</v>
      </c>
      <c r="E3844" s="133" t="n">
        <v>0</v>
      </c>
      <c r="F3844" s="133" t="n">
        <v>5422559.5</v>
      </c>
    </row>
    <row r="3845" customFormat="false" ht="17.25" hidden="false" customHeight="true" outlineLevel="0" collapsed="false">
      <c r="A3845" s="130" t="s">
        <v>3019</v>
      </c>
      <c r="B3845" s="131" t="n">
        <v>69800000</v>
      </c>
      <c r="C3845" s="132" t="s">
        <v>491</v>
      </c>
      <c r="D3845" s="133" t="n">
        <v>21808335.2541</v>
      </c>
      <c r="E3845" s="133" t="n">
        <v>0</v>
      </c>
      <c r="F3845" s="133" t="n">
        <v>21808335.2541</v>
      </c>
    </row>
    <row r="3846" customFormat="false" ht="17.25" hidden="false" customHeight="true" outlineLevel="0" collapsed="false">
      <c r="A3846" s="130" t="s">
        <v>3019</v>
      </c>
      <c r="B3846" s="131" t="n">
        <v>70700000</v>
      </c>
      <c r="C3846" s="132" t="s">
        <v>1756</v>
      </c>
      <c r="D3846" s="133" t="n">
        <v>0</v>
      </c>
      <c r="E3846" s="133" t="n">
        <v>4297667050.82</v>
      </c>
      <c r="F3846" s="133" t="n">
        <v>-4297667050.82</v>
      </c>
    </row>
    <row r="3847" customFormat="false" ht="17.25" hidden="false" customHeight="true" outlineLevel="0" collapsed="false">
      <c r="A3847" s="130" t="s">
        <v>3019</v>
      </c>
      <c r="B3847" s="131" t="n">
        <v>75800000</v>
      </c>
      <c r="C3847" s="132" t="s">
        <v>211</v>
      </c>
      <c r="D3847" s="133" t="n">
        <v>0</v>
      </c>
      <c r="E3847" s="133" t="n">
        <v>917771.52</v>
      </c>
      <c r="F3847" s="133" t="n">
        <v>-917771.52</v>
      </c>
    </row>
    <row r="3848" customFormat="false" ht="17.25" hidden="false" customHeight="true" outlineLevel="0" collapsed="false">
      <c r="A3848" s="130" t="s">
        <v>3019</v>
      </c>
      <c r="B3848" s="131" t="n">
        <v>75810000</v>
      </c>
      <c r="C3848" s="132" t="s">
        <v>551</v>
      </c>
      <c r="D3848" s="133" t="n">
        <v>0</v>
      </c>
      <c r="E3848" s="133" t="n">
        <v>72000</v>
      </c>
      <c r="F3848" s="133" t="n">
        <v>-72000</v>
      </c>
    </row>
    <row r="3849" customFormat="false" ht="17.25" hidden="false" customHeight="true" outlineLevel="0" collapsed="false">
      <c r="A3849" s="130" t="s">
        <v>3019</v>
      </c>
      <c r="B3849" s="131" t="n">
        <v>75830000</v>
      </c>
      <c r="C3849" s="132" t="s">
        <v>1147</v>
      </c>
      <c r="D3849" s="133" t="n">
        <v>0</v>
      </c>
      <c r="E3849" s="133" t="n">
        <v>27400</v>
      </c>
      <c r="F3849" s="133" t="n">
        <v>-27400</v>
      </c>
    </row>
    <row r="3850" customFormat="false" ht="17.25" hidden="false" customHeight="true" outlineLevel="0" collapsed="false">
      <c r="A3850" s="130" t="s">
        <v>3019</v>
      </c>
      <c r="B3850" s="131" t="n">
        <v>76500000</v>
      </c>
      <c r="C3850" s="132" t="s">
        <v>505</v>
      </c>
      <c r="D3850" s="133" t="n">
        <v>0</v>
      </c>
      <c r="E3850" s="133" t="n">
        <v>930344.46</v>
      </c>
      <c r="F3850" s="133" t="n">
        <v>-930344.46</v>
      </c>
    </row>
    <row r="3851" customFormat="false" ht="17.25" hidden="false" customHeight="true" outlineLevel="0" collapsed="false">
      <c r="A3851" s="130" t="s">
        <v>2902</v>
      </c>
      <c r="B3851" s="131" t="n">
        <v>10100000</v>
      </c>
      <c r="C3851" s="132" t="s">
        <v>1</v>
      </c>
      <c r="D3851" s="133" t="n">
        <v>0</v>
      </c>
      <c r="E3851" s="133" t="n">
        <v>2000000</v>
      </c>
      <c r="F3851" s="133" t="n">
        <v>-2000000</v>
      </c>
    </row>
    <row r="3852" customFormat="false" ht="17.25" hidden="false" customHeight="true" outlineLevel="0" collapsed="false">
      <c r="A3852" s="130" t="s">
        <v>2902</v>
      </c>
      <c r="B3852" s="131" t="n">
        <v>11900000</v>
      </c>
      <c r="C3852" s="132" t="s">
        <v>1158</v>
      </c>
      <c r="D3852" s="133" t="n">
        <v>19556682.86</v>
      </c>
      <c r="E3852" s="133" t="n">
        <v>0</v>
      </c>
      <c r="F3852" s="133" t="n">
        <v>19556682.86</v>
      </c>
    </row>
    <row r="3853" customFormat="false" ht="17.25" hidden="false" customHeight="true" outlineLevel="0" collapsed="false">
      <c r="A3853" s="130" t="s">
        <v>2902</v>
      </c>
      <c r="B3853" s="131" t="n">
        <v>12900000</v>
      </c>
      <c r="C3853" s="132" t="s">
        <v>4</v>
      </c>
      <c r="D3853" s="133" t="n">
        <v>2556651.46</v>
      </c>
      <c r="E3853" s="133" t="n">
        <v>0</v>
      </c>
      <c r="F3853" s="133" t="n">
        <v>2556651.46</v>
      </c>
    </row>
    <row r="3854" customFormat="false" ht="17.25" hidden="false" customHeight="true" outlineLevel="0" collapsed="false">
      <c r="A3854" s="130" t="s">
        <v>2902</v>
      </c>
      <c r="B3854" s="131" t="n">
        <v>21540000</v>
      </c>
      <c r="C3854" s="132" t="s">
        <v>229</v>
      </c>
      <c r="D3854" s="133" t="n">
        <v>412500</v>
      </c>
      <c r="E3854" s="133" t="n">
        <v>0</v>
      </c>
      <c r="F3854" s="133" t="n">
        <v>412500</v>
      </c>
    </row>
    <row r="3855" customFormat="false" ht="17.25" hidden="false" customHeight="true" outlineLevel="0" collapsed="false">
      <c r="A3855" s="130" t="s">
        <v>2902</v>
      </c>
      <c r="B3855" s="131" t="n">
        <v>21840000</v>
      </c>
      <c r="C3855" s="132" t="s">
        <v>12</v>
      </c>
      <c r="D3855" s="133" t="n">
        <v>3019200</v>
      </c>
      <c r="E3855" s="133" t="n">
        <v>0</v>
      </c>
      <c r="F3855" s="133" t="n">
        <v>3019200</v>
      </c>
    </row>
    <row r="3856" customFormat="false" ht="17.25" hidden="false" customHeight="true" outlineLevel="0" collapsed="false">
      <c r="A3856" s="130" t="s">
        <v>2902</v>
      </c>
      <c r="B3856" s="131" t="n">
        <v>28154000</v>
      </c>
      <c r="C3856" s="132" t="s">
        <v>248</v>
      </c>
      <c r="D3856" s="133" t="n">
        <v>0</v>
      </c>
      <c r="E3856" s="133" t="n">
        <v>122947.92</v>
      </c>
      <c r="F3856" s="133" t="n">
        <v>-122947.92</v>
      </c>
    </row>
    <row r="3857" customFormat="false" ht="17.25" hidden="false" customHeight="true" outlineLevel="0" collapsed="false">
      <c r="A3857" s="130" t="s">
        <v>2902</v>
      </c>
      <c r="B3857" s="131" t="n">
        <v>28182000</v>
      </c>
      <c r="C3857" s="132" t="s">
        <v>17</v>
      </c>
      <c r="D3857" s="133" t="n">
        <v>0</v>
      </c>
      <c r="E3857" s="133" t="n">
        <v>2272786.66</v>
      </c>
      <c r="F3857" s="133" t="n">
        <v>-2272786.66</v>
      </c>
    </row>
    <row r="3858" customFormat="false" ht="17.25" hidden="false" customHeight="true" outlineLevel="0" collapsed="false">
      <c r="A3858" s="130" t="s">
        <v>2902</v>
      </c>
      <c r="B3858" s="131" t="n">
        <v>44100000</v>
      </c>
      <c r="C3858" s="132" t="s">
        <v>40</v>
      </c>
      <c r="D3858" s="133" t="n">
        <v>0</v>
      </c>
      <c r="E3858" s="133" t="n">
        <v>100000</v>
      </c>
      <c r="F3858" s="133" t="n">
        <v>-100000</v>
      </c>
    </row>
    <row r="3859" customFormat="false" ht="17.25" hidden="false" customHeight="true" outlineLevel="0" collapsed="false">
      <c r="A3859" s="130" t="s">
        <v>2902</v>
      </c>
      <c r="B3859" s="131" t="n">
        <v>44300000</v>
      </c>
      <c r="C3859" s="132" t="s">
        <v>279</v>
      </c>
      <c r="D3859" s="133" t="n">
        <v>672134.5</v>
      </c>
      <c r="E3859" s="133" t="n">
        <v>0</v>
      </c>
      <c r="F3859" s="133" t="n">
        <v>672134.5</v>
      </c>
    </row>
    <row r="3860" customFormat="false" ht="17.25" hidden="false" customHeight="true" outlineLevel="0" collapsed="false">
      <c r="A3860" s="130" t="s">
        <v>2902</v>
      </c>
      <c r="B3860" s="131" t="n">
        <v>44420000</v>
      </c>
      <c r="C3860" s="132" t="s">
        <v>294</v>
      </c>
      <c r="D3860" s="133" t="n">
        <v>844538</v>
      </c>
      <c r="E3860" s="133" t="n">
        <v>0</v>
      </c>
      <c r="F3860" s="133" t="n">
        <v>844538</v>
      </c>
    </row>
    <row r="3861" customFormat="false" ht="17.25" hidden="false" customHeight="true" outlineLevel="0" collapsed="false">
      <c r="A3861" s="130" t="s">
        <v>2902</v>
      </c>
      <c r="B3861" s="131" t="n">
        <v>44550000</v>
      </c>
      <c r="C3861" s="132" t="s">
        <v>46</v>
      </c>
      <c r="D3861" s="133" t="n">
        <v>2262463.16</v>
      </c>
      <c r="E3861" s="133" t="n">
        <v>0</v>
      </c>
      <c r="F3861" s="133" t="n">
        <v>2262463.16</v>
      </c>
    </row>
    <row r="3862" customFormat="false" ht="17.25" hidden="false" customHeight="true" outlineLevel="0" collapsed="false">
      <c r="A3862" s="130" t="s">
        <v>2902</v>
      </c>
      <c r="B3862" s="131" t="n">
        <v>44561000</v>
      </c>
      <c r="C3862" s="132" t="s">
        <v>2457</v>
      </c>
      <c r="D3862" s="133" t="n">
        <v>3280</v>
      </c>
      <c r="E3862" s="133" t="n">
        <v>0</v>
      </c>
      <c r="F3862" s="133" t="n">
        <v>3280</v>
      </c>
    </row>
    <row r="3863" customFormat="false" ht="17.25" hidden="false" customHeight="true" outlineLevel="0" collapsed="false">
      <c r="A3863" s="130" t="s">
        <v>2902</v>
      </c>
      <c r="B3863" s="131" t="n">
        <v>46600000</v>
      </c>
      <c r="C3863" s="132" t="s">
        <v>290</v>
      </c>
      <c r="D3863" s="133" t="n">
        <v>20012500</v>
      </c>
      <c r="E3863" s="133" t="n">
        <v>0</v>
      </c>
      <c r="F3863" s="133" t="n">
        <v>20012500</v>
      </c>
    </row>
    <row r="3864" customFormat="false" ht="17.25" hidden="false" customHeight="true" outlineLevel="0" collapsed="false">
      <c r="A3864" s="130" t="s">
        <v>2902</v>
      </c>
      <c r="B3864" s="131" t="n">
        <v>46711000</v>
      </c>
      <c r="C3864" s="132" t="s">
        <v>105</v>
      </c>
      <c r="D3864" s="133" t="n">
        <v>0</v>
      </c>
      <c r="E3864" s="133" t="n">
        <v>55000000</v>
      </c>
      <c r="F3864" s="133" t="n">
        <v>-55000000</v>
      </c>
    </row>
    <row r="3865" customFormat="false" ht="17.25" hidden="false" customHeight="true" outlineLevel="0" collapsed="false">
      <c r="A3865" s="130" t="s">
        <v>2902</v>
      </c>
      <c r="B3865" s="131" t="n">
        <v>51231000</v>
      </c>
      <c r="C3865" s="132" t="s">
        <v>325</v>
      </c>
      <c r="D3865" s="133" t="n">
        <v>6541755.57</v>
      </c>
      <c r="E3865" s="133" t="n">
        <v>0</v>
      </c>
      <c r="F3865" s="133" t="n">
        <v>6541755.57</v>
      </c>
    </row>
    <row r="3866" customFormat="false" ht="17.25" hidden="false" customHeight="true" outlineLevel="0" collapsed="false">
      <c r="A3866" s="130" t="s">
        <v>2902</v>
      </c>
      <c r="B3866" s="131" t="n">
        <v>53100000</v>
      </c>
      <c r="C3866" s="132" t="s">
        <v>2741</v>
      </c>
      <c r="D3866" s="133" t="n">
        <v>1054000</v>
      </c>
      <c r="E3866" s="133" t="n">
        <v>0</v>
      </c>
      <c r="F3866" s="133" t="n">
        <v>1054000</v>
      </c>
    </row>
    <row r="3867" customFormat="false" ht="17.25" hidden="false" customHeight="true" outlineLevel="0" collapsed="false">
      <c r="A3867" s="130" t="s">
        <v>2902</v>
      </c>
      <c r="B3867" s="131" t="n">
        <v>62701000</v>
      </c>
      <c r="C3867" s="132" t="s">
        <v>181</v>
      </c>
      <c r="D3867" s="133" t="n">
        <v>1050247.2</v>
      </c>
      <c r="E3867" s="133" t="n">
        <v>0</v>
      </c>
      <c r="F3867" s="133" t="n">
        <v>1050247.2</v>
      </c>
    </row>
    <row r="3868" customFormat="false" ht="17.25" hidden="false" customHeight="true" outlineLevel="0" collapsed="false">
      <c r="A3868" s="130" t="s">
        <v>2902</v>
      </c>
      <c r="B3868" s="131" t="n">
        <v>63504000</v>
      </c>
      <c r="C3868" s="132" t="s">
        <v>450</v>
      </c>
      <c r="D3868" s="133" t="n">
        <v>130000</v>
      </c>
      <c r="E3868" s="133" t="n">
        <v>0</v>
      </c>
      <c r="F3868" s="133" t="n">
        <v>130000</v>
      </c>
    </row>
    <row r="3869" customFormat="false" ht="17.25" hidden="false" customHeight="true" outlineLevel="0" collapsed="false">
      <c r="A3869" s="130" t="s">
        <v>2902</v>
      </c>
      <c r="B3869" s="131" t="n">
        <v>66100000</v>
      </c>
      <c r="C3869" s="132" t="s">
        <v>478</v>
      </c>
      <c r="D3869" s="133" t="n">
        <v>483731.83</v>
      </c>
      <c r="E3869" s="133" t="n">
        <v>0</v>
      </c>
      <c r="F3869" s="133" t="n">
        <v>483731.83</v>
      </c>
    </row>
    <row r="3870" customFormat="false" ht="17.25" hidden="false" customHeight="true" outlineLevel="0" collapsed="false">
      <c r="A3870" s="130" t="s">
        <v>2902</v>
      </c>
      <c r="B3870" s="131" t="n">
        <v>68112000</v>
      </c>
      <c r="C3870" s="132" t="s">
        <v>489</v>
      </c>
      <c r="D3870" s="133" t="n">
        <v>796050</v>
      </c>
      <c r="E3870" s="133" t="n">
        <v>0</v>
      </c>
      <c r="F3870" s="133" t="n">
        <v>796050</v>
      </c>
    </row>
    <row r="3871" customFormat="false" ht="17.25" hidden="false" customHeight="true" outlineLevel="0" collapsed="false">
      <c r="A3871" s="130" t="s">
        <v>2902</v>
      </c>
      <c r="B3871" s="131" t="n">
        <v>69800000</v>
      </c>
      <c r="C3871" s="132" t="s">
        <v>491</v>
      </c>
      <c r="D3871" s="133" t="n">
        <v>100000</v>
      </c>
      <c r="E3871" s="133" t="n">
        <v>0</v>
      </c>
      <c r="F3871" s="133" t="n">
        <v>100000</v>
      </c>
    </row>
    <row r="3872" customFormat="false" ht="17.25" hidden="false" customHeight="true" outlineLevel="0" collapsed="false">
      <c r="A3872" s="130" t="s">
        <v>1819</v>
      </c>
      <c r="B3872" s="131" t="n">
        <v>10100000</v>
      </c>
      <c r="C3872" s="132" t="s">
        <v>1</v>
      </c>
      <c r="D3872" s="133" t="n">
        <v>0</v>
      </c>
      <c r="E3872" s="133" t="n">
        <v>10000000</v>
      </c>
      <c r="F3872" s="133" t="n">
        <v>-10000000</v>
      </c>
    </row>
    <row r="3873" customFormat="false" ht="17.25" hidden="false" customHeight="true" outlineLevel="0" collapsed="false">
      <c r="A3873" s="130" t="s">
        <v>1819</v>
      </c>
      <c r="B3873" s="131" t="n">
        <v>11900000</v>
      </c>
      <c r="C3873" s="132" t="s">
        <v>1158</v>
      </c>
      <c r="D3873" s="133" t="n">
        <v>294607679.78</v>
      </c>
      <c r="E3873" s="133" t="n">
        <v>0</v>
      </c>
      <c r="F3873" s="133" t="n">
        <v>294607679.78</v>
      </c>
    </row>
    <row r="3874" customFormat="false" ht="17.25" hidden="false" customHeight="true" outlineLevel="0" collapsed="false">
      <c r="A3874" s="130" t="s">
        <v>1819</v>
      </c>
      <c r="B3874" s="131" t="n">
        <v>21540000</v>
      </c>
      <c r="C3874" s="132" t="s">
        <v>229</v>
      </c>
      <c r="D3874" s="133" t="n">
        <v>158205835.78</v>
      </c>
      <c r="E3874" s="133" t="n">
        <v>0</v>
      </c>
      <c r="F3874" s="133" t="n">
        <v>158205835.78</v>
      </c>
    </row>
    <row r="3875" customFormat="false" ht="17.25" hidden="false" customHeight="true" outlineLevel="0" collapsed="false">
      <c r="A3875" s="130" t="s">
        <v>1819</v>
      </c>
      <c r="B3875" s="131" t="n">
        <v>21820000</v>
      </c>
      <c r="C3875" s="132" t="s">
        <v>10</v>
      </c>
      <c r="D3875" s="133" t="n">
        <v>2068000</v>
      </c>
      <c r="E3875" s="133" t="n">
        <v>0</v>
      </c>
      <c r="F3875" s="133" t="n">
        <v>2068000</v>
      </c>
    </row>
    <row r="3876" customFormat="false" ht="17.25" hidden="false" customHeight="true" outlineLevel="0" collapsed="false">
      <c r="A3876" s="130" t="s">
        <v>1819</v>
      </c>
      <c r="B3876" s="131" t="n">
        <v>21840000</v>
      </c>
      <c r="C3876" s="132" t="s">
        <v>12</v>
      </c>
      <c r="D3876" s="133" t="n">
        <v>14781164.54</v>
      </c>
      <c r="E3876" s="133" t="n">
        <v>0</v>
      </c>
      <c r="F3876" s="133" t="n">
        <v>14781164.54</v>
      </c>
    </row>
    <row r="3877" customFormat="false" ht="17.25" hidden="false" customHeight="true" outlineLevel="0" collapsed="false">
      <c r="A3877" s="130" t="s">
        <v>1819</v>
      </c>
      <c r="B3877" s="131" t="n">
        <v>28154000</v>
      </c>
      <c r="C3877" s="132" t="s">
        <v>248</v>
      </c>
      <c r="D3877" s="133" t="n">
        <v>0</v>
      </c>
      <c r="E3877" s="133" t="n">
        <v>39075334.94</v>
      </c>
      <c r="F3877" s="133" t="n">
        <v>-39075334.94</v>
      </c>
    </row>
    <row r="3878" customFormat="false" ht="17.25" hidden="false" customHeight="true" outlineLevel="0" collapsed="false">
      <c r="A3878" s="130" t="s">
        <v>1819</v>
      </c>
      <c r="B3878" s="131" t="n">
        <v>28182000</v>
      </c>
      <c r="C3878" s="132" t="s">
        <v>17</v>
      </c>
      <c r="D3878" s="133" t="n">
        <v>0</v>
      </c>
      <c r="E3878" s="133" t="n">
        <v>396366.68</v>
      </c>
      <c r="F3878" s="133" t="n">
        <v>-396366.68</v>
      </c>
    </row>
    <row r="3879" customFormat="false" ht="17.25" hidden="false" customHeight="true" outlineLevel="0" collapsed="false">
      <c r="A3879" s="130" t="s">
        <v>1819</v>
      </c>
      <c r="B3879" s="131" t="n">
        <v>28184000</v>
      </c>
      <c r="C3879" s="132" t="s">
        <v>19</v>
      </c>
      <c r="D3879" s="133" t="n">
        <v>0</v>
      </c>
      <c r="E3879" s="133" t="n">
        <v>4085918.54</v>
      </c>
      <c r="F3879" s="133" t="n">
        <v>-4085918.54</v>
      </c>
    </row>
    <row r="3880" customFormat="false" ht="17.25" hidden="false" customHeight="true" outlineLevel="0" collapsed="false">
      <c r="A3880" s="130" t="s">
        <v>1819</v>
      </c>
      <c r="B3880" s="131" t="n">
        <v>40110000</v>
      </c>
      <c r="C3880" s="132" t="s">
        <v>21</v>
      </c>
      <c r="D3880" s="133" t="n">
        <v>0</v>
      </c>
      <c r="E3880" s="133" t="n">
        <v>168951599.11</v>
      </c>
      <c r="F3880" s="133" t="n">
        <v>-168951599.11</v>
      </c>
    </row>
    <row r="3881" customFormat="false" ht="17.25" hidden="false" customHeight="true" outlineLevel="0" collapsed="false">
      <c r="A3881" s="130" t="s">
        <v>1819</v>
      </c>
      <c r="B3881" s="131" t="n">
        <v>40120000</v>
      </c>
      <c r="C3881" s="132" t="s">
        <v>23</v>
      </c>
      <c r="D3881" s="133" t="n">
        <v>0</v>
      </c>
      <c r="E3881" s="133" t="n">
        <v>10409012.25</v>
      </c>
      <c r="F3881" s="133" t="n">
        <v>-10409012.25</v>
      </c>
    </row>
    <row r="3882" customFormat="false" ht="17.25" hidden="false" customHeight="true" outlineLevel="0" collapsed="false">
      <c r="A3882" s="130" t="s">
        <v>1819</v>
      </c>
      <c r="B3882" s="131" t="n">
        <v>40340000</v>
      </c>
      <c r="C3882" s="132" t="s">
        <v>25</v>
      </c>
      <c r="D3882" s="133" t="n">
        <v>0</v>
      </c>
      <c r="E3882" s="133" t="n">
        <v>3161849.58</v>
      </c>
      <c r="F3882" s="133" t="n">
        <v>-3161849.58</v>
      </c>
    </row>
    <row r="3883" customFormat="false" ht="17.25" hidden="false" customHeight="true" outlineLevel="0" collapsed="false">
      <c r="A3883" s="130" t="s">
        <v>1819</v>
      </c>
      <c r="B3883" s="131" t="n">
        <v>40400000</v>
      </c>
      <c r="C3883" s="132" t="s">
        <v>257</v>
      </c>
      <c r="D3883" s="133" t="n">
        <v>0</v>
      </c>
      <c r="E3883" s="133" t="n">
        <v>1447002.94</v>
      </c>
      <c r="F3883" s="133" t="n">
        <v>-1447002.94</v>
      </c>
    </row>
    <row r="3884" customFormat="false" ht="17.25" hidden="false" customHeight="true" outlineLevel="0" collapsed="false">
      <c r="A3884" s="130" t="s">
        <v>1819</v>
      </c>
      <c r="B3884" s="131" t="n">
        <v>40810000</v>
      </c>
      <c r="C3884" s="132" t="s">
        <v>26</v>
      </c>
      <c r="D3884" s="133" t="n">
        <v>0</v>
      </c>
      <c r="E3884" s="133" t="n">
        <v>7348977.48</v>
      </c>
      <c r="F3884" s="133" t="n">
        <v>-7348977.48</v>
      </c>
    </row>
    <row r="3885" customFormat="false" ht="17.25" hidden="false" customHeight="true" outlineLevel="0" collapsed="false">
      <c r="A3885" s="130" t="s">
        <v>1819</v>
      </c>
      <c r="B3885" s="131" t="n">
        <v>41100000</v>
      </c>
      <c r="C3885" s="132" t="s">
        <v>28</v>
      </c>
      <c r="D3885" s="133" t="n">
        <v>71927305.36</v>
      </c>
      <c r="E3885" s="133" t="n">
        <v>0</v>
      </c>
      <c r="F3885" s="133" t="n">
        <v>71927305.36</v>
      </c>
    </row>
    <row r="3886" customFormat="false" ht="17.25" hidden="false" customHeight="true" outlineLevel="0" collapsed="false">
      <c r="A3886" s="130" t="s">
        <v>1819</v>
      </c>
      <c r="B3886" s="131" t="n">
        <v>41300000</v>
      </c>
      <c r="C3886" s="132" t="s">
        <v>264</v>
      </c>
      <c r="D3886" s="133" t="n">
        <v>56400000</v>
      </c>
      <c r="E3886" s="133" t="n">
        <v>0</v>
      </c>
      <c r="F3886" s="133" t="n">
        <v>56400000</v>
      </c>
    </row>
    <row r="3887" customFormat="false" ht="17.25" hidden="false" customHeight="true" outlineLevel="0" collapsed="false">
      <c r="A3887" s="130" t="s">
        <v>1819</v>
      </c>
      <c r="B3887" s="131" t="n">
        <v>41800000</v>
      </c>
      <c r="C3887" s="132" t="s">
        <v>1924</v>
      </c>
      <c r="D3887" s="133" t="n">
        <v>3694300</v>
      </c>
      <c r="E3887" s="133" t="n">
        <v>0</v>
      </c>
      <c r="F3887" s="133" t="n">
        <v>3694300</v>
      </c>
    </row>
    <row r="3888" customFormat="false" ht="17.25" hidden="false" customHeight="true" outlineLevel="0" collapsed="false">
      <c r="A3888" s="130" t="s">
        <v>1819</v>
      </c>
      <c r="B3888" s="131" t="n">
        <v>41980000</v>
      </c>
      <c r="C3888" s="132" t="s">
        <v>269</v>
      </c>
      <c r="D3888" s="133" t="n">
        <v>13568472</v>
      </c>
      <c r="E3888" s="133" t="n">
        <v>0</v>
      </c>
      <c r="F3888" s="133" t="n">
        <v>13568472</v>
      </c>
    </row>
    <row r="3889" customFormat="false" ht="17.25" hidden="false" customHeight="true" outlineLevel="0" collapsed="false">
      <c r="A3889" s="130" t="s">
        <v>1819</v>
      </c>
      <c r="B3889" s="131" t="n">
        <v>42540000</v>
      </c>
      <c r="C3889" s="132" t="s">
        <v>283</v>
      </c>
      <c r="D3889" s="133" t="n">
        <v>50000</v>
      </c>
      <c r="E3889" s="133" t="n">
        <v>0</v>
      </c>
      <c r="F3889" s="133" t="n">
        <v>50000</v>
      </c>
    </row>
    <row r="3890" customFormat="false" ht="17.25" hidden="false" customHeight="true" outlineLevel="0" collapsed="false">
      <c r="A3890" s="130" t="s">
        <v>1819</v>
      </c>
      <c r="B3890" s="131" t="n">
        <v>43100000</v>
      </c>
      <c r="C3890" s="132" t="s">
        <v>35</v>
      </c>
      <c r="D3890" s="133" t="n">
        <v>0</v>
      </c>
      <c r="E3890" s="133" t="n">
        <v>5843903.66</v>
      </c>
      <c r="F3890" s="133" t="n">
        <v>-5843903.66</v>
      </c>
    </row>
    <row r="3891" customFormat="false" ht="17.25" hidden="false" customHeight="true" outlineLevel="0" collapsed="false">
      <c r="A3891" s="130" t="s">
        <v>1819</v>
      </c>
      <c r="B3891" s="131" t="n">
        <v>43110000</v>
      </c>
      <c r="C3891" s="132" t="s">
        <v>275</v>
      </c>
      <c r="D3891" s="133" t="n">
        <v>0</v>
      </c>
      <c r="E3891" s="133" t="n">
        <v>72000</v>
      </c>
      <c r="F3891" s="133" t="n">
        <v>-72000</v>
      </c>
    </row>
    <row r="3892" customFormat="false" ht="17.25" hidden="false" customHeight="true" outlineLevel="0" collapsed="false">
      <c r="A3892" s="130" t="s">
        <v>1819</v>
      </c>
      <c r="B3892" s="131" t="n">
        <v>43200000</v>
      </c>
      <c r="C3892" s="132" t="s">
        <v>37</v>
      </c>
      <c r="D3892" s="133" t="n">
        <v>0</v>
      </c>
      <c r="E3892" s="133" t="n">
        <v>2504530.14</v>
      </c>
      <c r="F3892" s="133" t="n">
        <v>-2504530.14</v>
      </c>
    </row>
    <row r="3893" customFormat="false" ht="17.25" hidden="false" customHeight="true" outlineLevel="0" collapsed="false">
      <c r="A3893" s="130" t="s">
        <v>1819</v>
      </c>
      <c r="B3893" s="131" t="n">
        <v>43300000</v>
      </c>
      <c r="C3893" s="132" t="s">
        <v>38</v>
      </c>
      <c r="D3893" s="133" t="n">
        <v>0</v>
      </c>
      <c r="E3893" s="133" t="n">
        <v>417421.69</v>
      </c>
      <c r="F3893" s="133" t="n">
        <v>-417421.69</v>
      </c>
    </row>
    <row r="3894" customFormat="false" ht="17.25" hidden="false" customHeight="true" outlineLevel="0" collapsed="false">
      <c r="A3894" s="130" t="s">
        <v>1819</v>
      </c>
      <c r="B3894" s="131" t="n">
        <v>44100000</v>
      </c>
      <c r="C3894" s="132" t="s">
        <v>40</v>
      </c>
      <c r="D3894" s="133" t="n">
        <v>0</v>
      </c>
      <c r="E3894" s="133" t="n">
        <v>2936145</v>
      </c>
      <c r="F3894" s="133" t="n">
        <v>-2936145</v>
      </c>
    </row>
    <row r="3895" customFormat="false" ht="17.25" hidden="false" customHeight="true" outlineLevel="0" collapsed="false">
      <c r="A3895" s="130" t="s">
        <v>1819</v>
      </c>
      <c r="B3895" s="131" t="n">
        <v>44300000</v>
      </c>
      <c r="C3895" s="132" t="s">
        <v>279</v>
      </c>
      <c r="D3895" s="133" t="n">
        <v>2952298.58</v>
      </c>
      <c r="E3895" s="133" t="n">
        <v>0</v>
      </c>
      <c r="F3895" s="133" t="n">
        <v>2952298.58</v>
      </c>
    </row>
    <row r="3896" customFormat="false" ht="17.25" hidden="false" customHeight="true" outlineLevel="0" collapsed="false">
      <c r="A3896" s="130" t="s">
        <v>1819</v>
      </c>
      <c r="B3896" s="131" t="n">
        <v>44400000</v>
      </c>
      <c r="C3896" s="132" t="s">
        <v>281</v>
      </c>
      <c r="D3896" s="133" t="n">
        <v>0</v>
      </c>
      <c r="E3896" s="133" t="n">
        <v>17843424.75115</v>
      </c>
      <c r="F3896" s="133" t="n">
        <v>-17843424.75115</v>
      </c>
    </row>
    <row r="3897" customFormat="false" ht="17.25" hidden="false" customHeight="true" outlineLevel="0" collapsed="false">
      <c r="A3897" s="130" t="s">
        <v>1819</v>
      </c>
      <c r="B3897" s="131" t="n">
        <v>44411000</v>
      </c>
      <c r="C3897" s="132" t="s">
        <v>42</v>
      </c>
      <c r="D3897" s="133" t="n">
        <v>0</v>
      </c>
      <c r="E3897" s="133" t="n">
        <v>44342.1000000001</v>
      </c>
      <c r="F3897" s="133" t="n">
        <v>-44342.1000000001</v>
      </c>
    </row>
    <row r="3898" customFormat="false" ht="17.25" hidden="false" customHeight="true" outlineLevel="0" collapsed="false">
      <c r="A3898" s="130" t="s">
        <v>1819</v>
      </c>
      <c r="B3898" s="131" t="n">
        <v>44440000</v>
      </c>
      <c r="C3898" s="132" t="s">
        <v>282</v>
      </c>
      <c r="D3898" s="133" t="n">
        <v>1711692.92</v>
      </c>
      <c r="E3898" s="133" t="n">
        <v>0</v>
      </c>
      <c r="F3898" s="133" t="n">
        <v>1711692.92</v>
      </c>
    </row>
    <row r="3899" customFormat="false" ht="17.25" hidden="false" customHeight="true" outlineLevel="0" collapsed="false">
      <c r="A3899" s="130" t="s">
        <v>1819</v>
      </c>
      <c r="B3899" s="131" t="n">
        <v>44540000</v>
      </c>
      <c r="C3899" s="132" t="s">
        <v>616</v>
      </c>
      <c r="D3899" s="133" t="n">
        <v>0</v>
      </c>
      <c r="E3899" s="133" t="n">
        <v>16589092.32</v>
      </c>
      <c r="F3899" s="133" t="n">
        <v>-16589092.32</v>
      </c>
    </row>
    <row r="3900" customFormat="false" ht="17.25" hidden="false" customHeight="true" outlineLevel="0" collapsed="false">
      <c r="A3900" s="130" t="s">
        <v>1819</v>
      </c>
      <c r="B3900" s="131" t="n">
        <v>44571000</v>
      </c>
      <c r="C3900" s="132" t="s">
        <v>52</v>
      </c>
      <c r="D3900" s="133" t="n">
        <v>1464913.49999997</v>
      </c>
      <c r="E3900" s="133" t="n">
        <v>0</v>
      </c>
      <c r="F3900" s="133" t="n">
        <v>1464913.49999997</v>
      </c>
    </row>
    <row r="3901" customFormat="false" ht="17.25" hidden="false" customHeight="true" outlineLevel="0" collapsed="false">
      <c r="A3901" s="130" t="s">
        <v>1819</v>
      </c>
      <c r="B3901" s="131" t="n">
        <v>44584000</v>
      </c>
      <c r="C3901" s="132" t="s">
        <v>2484</v>
      </c>
      <c r="D3901" s="133" t="n">
        <v>0</v>
      </c>
      <c r="E3901" s="133" t="n">
        <v>2261412</v>
      </c>
      <c r="F3901" s="133" t="n">
        <v>-2261412</v>
      </c>
    </row>
    <row r="3902" customFormat="false" ht="17.25" hidden="false" customHeight="true" outlineLevel="0" collapsed="false">
      <c r="A3902" s="130" t="s">
        <v>1819</v>
      </c>
      <c r="B3902" s="136" t="n">
        <v>45500002</v>
      </c>
      <c r="C3902" s="132" t="s">
        <v>288</v>
      </c>
      <c r="D3902" s="133" t="n">
        <v>0</v>
      </c>
      <c r="E3902" s="133" t="n">
        <v>389208500.86</v>
      </c>
      <c r="F3902" s="133" t="n">
        <v>-389208500.86</v>
      </c>
    </row>
    <row r="3903" customFormat="false" ht="17.25" hidden="false" customHeight="true" outlineLevel="0" collapsed="false">
      <c r="A3903" s="130" t="s">
        <v>1819</v>
      </c>
      <c r="B3903" s="131" t="n">
        <v>46600000</v>
      </c>
      <c r="C3903" s="132" t="s">
        <v>290</v>
      </c>
      <c r="D3903" s="133" t="n">
        <v>475541.04</v>
      </c>
      <c r="E3903" s="133" t="n">
        <v>0</v>
      </c>
      <c r="F3903" s="133" t="n">
        <v>475541.04</v>
      </c>
    </row>
    <row r="3904" customFormat="false" ht="17.25" hidden="false" customHeight="true" outlineLevel="0" collapsed="false">
      <c r="A3904" s="130" t="s">
        <v>1819</v>
      </c>
      <c r="B3904" s="131" t="n">
        <v>46611000</v>
      </c>
      <c r="C3904" s="132" t="s">
        <v>630</v>
      </c>
      <c r="D3904" s="133" t="n">
        <v>240000</v>
      </c>
      <c r="E3904" s="133" t="n">
        <v>0</v>
      </c>
      <c r="F3904" s="133" t="n">
        <v>240000</v>
      </c>
    </row>
    <row r="3905" customFormat="false" ht="17.25" hidden="false" customHeight="true" outlineLevel="0" collapsed="false">
      <c r="A3905" s="130" t="s">
        <v>1819</v>
      </c>
      <c r="B3905" s="131" t="n">
        <v>46621000</v>
      </c>
      <c r="C3905" s="132" t="s">
        <v>81</v>
      </c>
      <c r="D3905" s="133" t="n">
        <v>0</v>
      </c>
      <c r="E3905" s="133" t="n">
        <v>29279450</v>
      </c>
      <c r="F3905" s="133" t="n">
        <v>-29279450</v>
      </c>
    </row>
    <row r="3906" customFormat="false" ht="17.25" hidden="false" customHeight="true" outlineLevel="0" collapsed="false">
      <c r="A3906" s="130" t="s">
        <v>1819</v>
      </c>
      <c r="B3906" s="131" t="n">
        <v>46622000</v>
      </c>
      <c r="C3906" s="132" t="s">
        <v>80</v>
      </c>
      <c r="D3906" s="133" t="n">
        <v>0</v>
      </c>
      <c r="E3906" s="133" t="n">
        <v>8268390.71</v>
      </c>
      <c r="F3906" s="133" t="n">
        <v>-8268390.71</v>
      </c>
    </row>
    <row r="3907" customFormat="false" ht="17.25" hidden="false" customHeight="true" outlineLevel="0" collapsed="false">
      <c r="A3907" s="130" t="s">
        <v>1819</v>
      </c>
      <c r="B3907" s="131" t="n">
        <v>46625000</v>
      </c>
      <c r="C3907" s="132" t="s">
        <v>77</v>
      </c>
      <c r="D3907" s="133" t="n">
        <v>1195000</v>
      </c>
      <c r="E3907" s="133" t="n">
        <v>0</v>
      </c>
      <c r="F3907" s="133" t="n">
        <v>1195000</v>
      </c>
    </row>
    <row r="3908" customFormat="false" ht="17.25" hidden="false" customHeight="true" outlineLevel="0" collapsed="false">
      <c r="A3908" s="130" t="s">
        <v>1819</v>
      </c>
      <c r="B3908" s="131" t="n">
        <v>46630000</v>
      </c>
      <c r="C3908" s="132" t="s">
        <v>75</v>
      </c>
      <c r="D3908" s="133" t="n">
        <v>0</v>
      </c>
      <c r="E3908" s="133" t="n">
        <v>4649527.64</v>
      </c>
      <c r="F3908" s="133" t="n">
        <v>-4649527.64</v>
      </c>
    </row>
    <row r="3909" customFormat="false" ht="17.25" hidden="false" customHeight="true" outlineLevel="0" collapsed="false">
      <c r="A3909" s="130" t="s">
        <v>1819</v>
      </c>
      <c r="B3909" s="131" t="n">
        <v>46634000</v>
      </c>
      <c r="C3909" s="132" t="s">
        <v>85</v>
      </c>
      <c r="D3909" s="133" t="n">
        <v>0</v>
      </c>
      <c r="E3909" s="133" t="n">
        <v>766849.76</v>
      </c>
      <c r="F3909" s="133" t="n">
        <v>-766849.76</v>
      </c>
    </row>
    <row r="3910" customFormat="false" ht="17.25" hidden="false" customHeight="true" outlineLevel="0" collapsed="false">
      <c r="A3910" s="130" t="s">
        <v>1819</v>
      </c>
      <c r="B3910" s="131" t="n">
        <v>46640000</v>
      </c>
      <c r="C3910" s="132" t="s">
        <v>86</v>
      </c>
      <c r="D3910" s="133" t="n">
        <v>44508</v>
      </c>
      <c r="E3910" s="133" t="n">
        <v>0</v>
      </c>
      <c r="F3910" s="133" t="n">
        <v>44508</v>
      </c>
    </row>
    <row r="3911" customFormat="false" ht="17.25" hidden="false" customHeight="true" outlineLevel="0" collapsed="false">
      <c r="A3911" s="130" t="s">
        <v>1819</v>
      </c>
      <c r="B3911" s="131" t="n">
        <v>46670000</v>
      </c>
      <c r="C3911" s="132" t="s">
        <v>83</v>
      </c>
      <c r="D3911" s="133" t="n">
        <v>0</v>
      </c>
      <c r="E3911" s="133" t="n">
        <v>26628300</v>
      </c>
      <c r="F3911" s="133" t="n">
        <v>-26628300</v>
      </c>
    </row>
    <row r="3912" customFormat="false" ht="17.25" hidden="false" customHeight="true" outlineLevel="0" collapsed="false">
      <c r="A3912" s="130" t="s">
        <v>1819</v>
      </c>
      <c r="B3912" s="131" t="n">
        <v>46720089</v>
      </c>
      <c r="C3912" s="132" t="s">
        <v>307</v>
      </c>
      <c r="D3912" s="133" t="n">
        <v>0</v>
      </c>
      <c r="E3912" s="133" t="n">
        <v>1980000</v>
      </c>
      <c r="F3912" s="133" t="n">
        <v>-1980000</v>
      </c>
    </row>
    <row r="3913" customFormat="false" ht="17.25" hidden="false" customHeight="true" outlineLevel="0" collapsed="false">
      <c r="A3913" s="130" t="s">
        <v>1819</v>
      </c>
      <c r="B3913" s="131" t="n">
        <v>48600000</v>
      </c>
      <c r="C3913" s="132" t="s">
        <v>132</v>
      </c>
      <c r="D3913" s="133" t="n">
        <v>2148654.9</v>
      </c>
      <c r="E3913" s="133" t="n">
        <v>0</v>
      </c>
      <c r="F3913" s="133" t="n">
        <v>2148654.9</v>
      </c>
    </row>
    <row r="3914" customFormat="false" ht="17.25" hidden="false" customHeight="true" outlineLevel="0" collapsed="false">
      <c r="A3914" s="130" t="s">
        <v>1819</v>
      </c>
      <c r="B3914" s="131" t="n">
        <v>48700000</v>
      </c>
      <c r="C3914" s="132" t="s">
        <v>965</v>
      </c>
      <c r="D3914" s="133" t="n">
        <v>0</v>
      </c>
      <c r="E3914" s="133" t="n">
        <v>14999999.9999999</v>
      </c>
      <c r="F3914" s="133" t="n">
        <v>-14999999.9999999</v>
      </c>
    </row>
    <row r="3915" customFormat="false" ht="17.25" hidden="false" customHeight="true" outlineLevel="0" collapsed="false">
      <c r="A3915" s="130" t="s">
        <v>1819</v>
      </c>
      <c r="B3915" s="131" t="n">
        <v>51241000</v>
      </c>
      <c r="C3915" s="132" t="s">
        <v>133</v>
      </c>
      <c r="D3915" s="133" t="n">
        <v>0</v>
      </c>
      <c r="E3915" s="133" t="n">
        <v>5379006.04999995</v>
      </c>
      <c r="F3915" s="133" t="n">
        <v>-5379006.04999995</v>
      </c>
    </row>
    <row r="3916" customFormat="false" ht="17.25" hidden="false" customHeight="true" outlineLevel="0" collapsed="false">
      <c r="A3916" s="130" t="s">
        <v>1819</v>
      </c>
      <c r="B3916" s="131" t="n">
        <v>53100000</v>
      </c>
      <c r="C3916" s="132" t="s">
        <v>2741</v>
      </c>
      <c r="D3916" s="133" t="n">
        <v>1243465</v>
      </c>
      <c r="E3916" s="133" t="n">
        <v>0</v>
      </c>
      <c r="F3916" s="133" t="n">
        <v>1243465</v>
      </c>
    </row>
    <row r="3917" customFormat="false" ht="17.25" hidden="false" customHeight="true" outlineLevel="0" collapsed="false">
      <c r="A3917" s="130" t="s">
        <v>1819</v>
      </c>
      <c r="B3917" s="131" t="n">
        <v>60400000</v>
      </c>
      <c r="C3917" s="132" t="s">
        <v>709</v>
      </c>
      <c r="D3917" s="133" t="n">
        <v>7061438</v>
      </c>
      <c r="E3917" s="133" t="n">
        <v>0</v>
      </c>
      <c r="F3917" s="133" t="n">
        <v>7061438</v>
      </c>
    </row>
    <row r="3918" customFormat="false" ht="17.25" hidden="false" customHeight="true" outlineLevel="0" collapsed="false">
      <c r="A3918" s="130" t="s">
        <v>1819</v>
      </c>
      <c r="B3918" s="131" t="n">
        <v>60600000</v>
      </c>
      <c r="C3918" s="132" t="s">
        <v>354</v>
      </c>
      <c r="D3918" s="133" t="n">
        <v>3858384.69</v>
      </c>
      <c r="E3918" s="133" t="n">
        <v>0</v>
      </c>
      <c r="F3918" s="133" t="n">
        <v>3858384.69</v>
      </c>
    </row>
    <row r="3919" customFormat="false" ht="17.25" hidden="false" customHeight="true" outlineLevel="0" collapsed="false">
      <c r="A3919" s="130" t="s">
        <v>1819</v>
      </c>
      <c r="B3919" s="131" t="n">
        <v>61110000</v>
      </c>
      <c r="C3919" s="132" t="s">
        <v>451</v>
      </c>
      <c r="D3919" s="133" t="n">
        <v>12547840.71</v>
      </c>
      <c r="E3919" s="133" t="n">
        <v>0</v>
      </c>
      <c r="F3919" s="133" t="n">
        <v>12547840.71</v>
      </c>
    </row>
    <row r="3920" customFormat="false" ht="17.25" hidden="false" customHeight="true" outlineLevel="0" collapsed="false">
      <c r="A3920" s="130" t="s">
        <v>1819</v>
      </c>
      <c r="B3920" s="131" t="n">
        <v>61300000</v>
      </c>
      <c r="C3920" s="132" t="s">
        <v>717</v>
      </c>
      <c r="D3920" s="133" t="n">
        <v>67478178.83</v>
      </c>
      <c r="E3920" s="133" t="n">
        <v>0</v>
      </c>
      <c r="F3920" s="133" t="n">
        <v>67478178.83</v>
      </c>
    </row>
    <row r="3921" customFormat="false" ht="17.25" hidden="false" customHeight="true" outlineLevel="0" collapsed="false">
      <c r="A3921" s="130" t="s">
        <v>1819</v>
      </c>
      <c r="B3921" s="131" t="n">
        <v>61500000</v>
      </c>
      <c r="C3921" s="132" t="s">
        <v>387</v>
      </c>
      <c r="D3921" s="133" t="n">
        <v>1713157.89</v>
      </c>
      <c r="E3921" s="133" t="n">
        <v>0</v>
      </c>
      <c r="F3921" s="133" t="n">
        <v>1713157.89</v>
      </c>
    </row>
    <row r="3922" customFormat="false" ht="17.25" hidden="false" customHeight="true" outlineLevel="0" collapsed="false">
      <c r="A3922" s="130" t="s">
        <v>1819</v>
      </c>
      <c r="B3922" s="131" t="n">
        <v>61603000</v>
      </c>
      <c r="C3922" s="132" t="s">
        <v>1291</v>
      </c>
      <c r="D3922" s="133" t="n">
        <v>48977.48</v>
      </c>
      <c r="E3922" s="133" t="n">
        <v>0</v>
      </c>
      <c r="F3922" s="133" t="n">
        <v>48977.48</v>
      </c>
    </row>
    <row r="3923" customFormat="false" ht="17.25" hidden="false" customHeight="true" outlineLevel="0" collapsed="false">
      <c r="A3923" s="130" t="s">
        <v>1819</v>
      </c>
      <c r="B3923" s="131" t="n">
        <v>62100000</v>
      </c>
      <c r="C3923" s="132" t="s">
        <v>400</v>
      </c>
      <c r="D3923" s="133" t="n">
        <v>43468714.9</v>
      </c>
      <c r="E3923" s="133" t="n">
        <v>0</v>
      </c>
      <c r="F3923" s="133" t="n">
        <v>43468714.9</v>
      </c>
    </row>
    <row r="3924" customFormat="false" ht="17.25" hidden="false" customHeight="true" outlineLevel="0" collapsed="false">
      <c r="A3924" s="130" t="s">
        <v>1819</v>
      </c>
      <c r="B3924" s="131" t="n">
        <v>62103000</v>
      </c>
      <c r="C3924" s="132" t="s">
        <v>477</v>
      </c>
      <c r="D3924" s="133" t="n">
        <v>1400000</v>
      </c>
      <c r="E3924" s="133" t="n">
        <v>0</v>
      </c>
      <c r="F3924" s="133" t="n">
        <v>1400000</v>
      </c>
    </row>
    <row r="3925" customFormat="false" ht="17.25" hidden="false" customHeight="true" outlineLevel="0" collapsed="false">
      <c r="A3925" s="130" t="s">
        <v>1819</v>
      </c>
      <c r="B3925" s="131" t="n">
        <v>62200000</v>
      </c>
      <c r="C3925" s="132" t="s">
        <v>403</v>
      </c>
      <c r="D3925" s="133" t="n">
        <v>15463636.36</v>
      </c>
      <c r="E3925" s="133" t="n">
        <v>0</v>
      </c>
      <c r="F3925" s="133" t="n">
        <v>15463636.36</v>
      </c>
    </row>
    <row r="3926" customFormat="false" ht="17.25" hidden="false" customHeight="true" outlineLevel="0" collapsed="false">
      <c r="A3926" s="130" t="s">
        <v>1819</v>
      </c>
      <c r="B3926" s="131" t="n">
        <v>62203000</v>
      </c>
      <c r="C3926" s="132" t="s">
        <v>485</v>
      </c>
      <c r="D3926" s="133" t="n">
        <v>12000000</v>
      </c>
      <c r="E3926" s="133" t="n">
        <v>0</v>
      </c>
      <c r="F3926" s="133" t="n">
        <v>12000000</v>
      </c>
    </row>
    <row r="3927" customFormat="false" ht="17.25" hidden="false" customHeight="true" outlineLevel="0" collapsed="false">
      <c r="A3927" s="130" t="s">
        <v>1819</v>
      </c>
      <c r="B3927" s="131" t="n">
        <v>62300000</v>
      </c>
      <c r="C3927" s="132" t="s">
        <v>165</v>
      </c>
      <c r="D3927" s="133" t="n">
        <v>112956</v>
      </c>
      <c r="E3927" s="133" t="n">
        <v>0</v>
      </c>
      <c r="F3927" s="133" t="n">
        <v>112956</v>
      </c>
    </row>
    <row r="3928" customFormat="false" ht="17.25" hidden="false" customHeight="true" outlineLevel="0" collapsed="false">
      <c r="A3928" s="130" t="s">
        <v>1819</v>
      </c>
      <c r="B3928" s="131" t="n">
        <v>62501000</v>
      </c>
      <c r="C3928" s="132" t="s">
        <v>169</v>
      </c>
      <c r="D3928" s="133" t="n">
        <v>12095700</v>
      </c>
      <c r="E3928" s="133" t="n">
        <v>0</v>
      </c>
      <c r="F3928" s="133" t="n">
        <v>12095700</v>
      </c>
    </row>
    <row r="3929" customFormat="false" ht="17.25" hidden="false" customHeight="true" outlineLevel="0" collapsed="false">
      <c r="A3929" s="130" t="s">
        <v>1819</v>
      </c>
      <c r="B3929" s="131" t="n">
        <v>62601000</v>
      </c>
      <c r="C3929" s="132" t="s">
        <v>418</v>
      </c>
      <c r="D3929" s="133" t="n">
        <v>28634760</v>
      </c>
      <c r="E3929" s="133" t="n">
        <v>0</v>
      </c>
      <c r="F3929" s="133" t="n">
        <v>28634760</v>
      </c>
    </row>
    <row r="3930" customFormat="false" ht="17.25" hidden="false" customHeight="true" outlineLevel="0" collapsed="false">
      <c r="A3930" s="130" t="s">
        <v>1819</v>
      </c>
      <c r="B3930" s="131" t="n">
        <v>62701000</v>
      </c>
      <c r="C3930" s="132" t="s">
        <v>181</v>
      </c>
      <c r="D3930" s="133" t="n">
        <v>1177979.3</v>
      </c>
      <c r="E3930" s="133" t="n">
        <v>0</v>
      </c>
      <c r="F3930" s="133" t="n">
        <v>1177979.3</v>
      </c>
    </row>
    <row r="3931" customFormat="false" ht="17.25" hidden="false" customHeight="true" outlineLevel="0" collapsed="false">
      <c r="A3931" s="130" t="s">
        <v>1819</v>
      </c>
      <c r="B3931" s="131" t="n">
        <v>62704000</v>
      </c>
      <c r="C3931" s="132" t="s">
        <v>423</v>
      </c>
      <c r="D3931" s="133" t="n">
        <v>29666.67</v>
      </c>
      <c r="E3931" s="133" t="n">
        <v>0</v>
      </c>
      <c r="F3931" s="133" t="n">
        <v>29666.67</v>
      </c>
    </row>
    <row r="3932" customFormat="false" ht="17.25" hidden="false" customHeight="true" outlineLevel="0" collapsed="false">
      <c r="A3932" s="130" t="s">
        <v>1819</v>
      </c>
      <c r="B3932" s="131" t="n">
        <v>62710000</v>
      </c>
      <c r="C3932" s="132" t="s">
        <v>185</v>
      </c>
      <c r="D3932" s="133" t="n">
        <v>80000.01</v>
      </c>
      <c r="E3932" s="133" t="n">
        <v>0</v>
      </c>
      <c r="F3932" s="133" t="n">
        <v>80000.01</v>
      </c>
    </row>
    <row r="3933" customFormat="false" ht="17.25" hidden="false" customHeight="true" outlineLevel="0" collapsed="false">
      <c r="A3933" s="130" t="s">
        <v>1819</v>
      </c>
      <c r="B3933" s="131" t="n">
        <v>62712000</v>
      </c>
      <c r="C3933" s="132" t="s">
        <v>521</v>
      </c>
      <c r="D3933" s="133" t="n">
        <v>354951.79</v>
      </c>
      <c r="E3933" s="133" t="n">
        <v>0</v>
      </c>
      <c r="F3933" s="133" t="n">
        <v>354951.79</v>
      </c>
    </row>
    <row r="3934" customFormat="false" ht="17.25" hidden="false" customHeight="true" outlineLevel="0" collapsed="false">
      <c r="A3934" s="130" t="s">
        <v>1819</v>
      </c>
      <c r="B3934" s="131" t="n">
        <v>63504000</v>
      </c>
      <c r="C3934" s="132" t="s">
        <v>450</v>
      </c>
      <c r="D3934" s="133" t="n">
        <v>11500</v>
      </c>
      <c r="E3934" s="133" t="n">
        <v>0</v>
      </c>
      <c r="F3934" s="133" t="n">
        <v>11500</v>
      </c>
    </row>
    <row r="3935" customFormat="false" ht="17.25" hidden="false" customHeight="true" outlineLevel="0" collapsed="false">
      <c r="A3935" s="130" t="s">
        <v>1819</v>
      </c>
      <c r="B3935" s="131" t="n">
        <v>64101000</v>
      </c>
      <c r="C3935" s="132" t="s">
        <v>190</v>
      </c>
      <c r="D3935" s="133" t="n">
        <v>255484090.86</v>
      </c>
      <c r="E3935" s="133" t="n">
        <v>0</v>
      </c>
      <c r="F3935" s="133" t="n">
        <v>255484090.86</v>
      </c>
    </row>
    <row r="3936" customFormat="false" ht="17.25" hidden="false" customHeight="true" outlineLevel="0" collapsed="false">
      <c r="A3936" s="130" t="s">
        <v>1819</v>
      </c>
      <c r="B3936" s="131" t="n">
        <v>64103000</v>
      </c>
      <c r="C3936" s="132" t="s">
        <v>529</v>
      </c>
      <c r="D3936" s="133" t="n">
        <v>13624385.1</v>
      </c>
      <c r="E3936" s="133" t="n">
        <v>0</v>
      </c>
      <c r="F3936" s="133" t="n">
        <v>13624385.1</v>
      </c>
    </row>
    <row r="3937" customFormat="false" ht="17.25" hidden="false" customHeight="true" outlineLevel="0" collapsed="false">
      <c r="A3937" s="130" t="s">
        <v>1819</v>
      </c>
      <c r="B3937" s="131" t="n">
        <v>64501000</v>
      </c>
      <c r="C3937" s="132" t="s">
        <v>461</v>
      </c>
      <c r="D3937" s="133" t="n">
        <v>31243957.2</v>
      </c>
      <c r="E3937" s="133" t="n">
        <v>0</v>
      </c>
      <c r="F3937" s="133" t="n">
        <v>31243957.2</v>
      </c>
    </row>
    <row r="3938" customFormat="false" ht="17.25" hidden="false" customHeight="true" outlineLevel="0" collapsed="false">
      <c r="A3938" s="130" t="s">
        <v>1819</v>
      </c>
      <c r="B3938" s="131" t="n">
        <v>64801000</v>
      </c>
      <c r="C3938" s="132" t="s">
        <v>534</v>
      </c>
      <c r="D3938" s="133" t="n">
        <v>240000</v>
      </c>
      <c r="E3938" s="133" t="n">
        <v>0</v>
      </c>
      <c r="F3938" s="133" t="n">
        <v>240000</v>
      </c>
    </row>
    <row r="3939" customFormat="false" ht="17.25" hidden="false" customHeight="true" outlineLevel="0" collapsed="false">
      <c r="A3939" s="130" t="s">
        <v>1819</v>
      </c>
      <c r="B3939" s="131" t="n">
        <v>65100000</v>
      </c>
      <c r="C3939" s="132" t="s">
        <v>202</v>
      </c>
      <c r="D3939" s="133" t="n">
        <v>442000</v>
      </c>
      <c r="E3939" s="133" t="n">
        <v>0</v>
      </c>
      <c r="F3939" s="133" t="n">
        <v>442000</v>
      </c>
    </row>
    <row r="3940" customFormat="false" ht="17.25" hidden="false" customHeight="true" outlineLevel="0" collapsed="false">
      <c r="A3940" s="130" t="s">
        <v>1819</v>
      </c>
      <c r="B3940" s="131" t="n">
        <v>65601000</v>
      </c>
      <c r="C3940" s="132" t="s">
        <v>539</v>
      </c>
      <c r="D3940" s="133" t="n">
        <v>48192267</v>
      </c>
      <c r="E3940" s="133" t="n">
        <v>0</v>
      </c>
      <c r="F3940" s="133" t="n">
        <v>48192267</v>
      </c>
    </row>
    <row r="3941" customFormat="false" ht="17.25" hidden="false" customHeight="true" outlineLevel="0" collapsed="false">
      <c r="A3941" s="130" t="s">
        <v>1819</v>
      </c>
      <c r="B3941" s="131" t="n">
        <v>65700000</v>
      </c>
      <c r="C3941" s="132" t="s">
        <v>746</v>
      </c>
      <c r="D3941" s="133" t="n">
        <v>9890033.16</v>
      </c>
      <c r="E3941" s="133" t="n">
        <v>0</v>
      </c>
      <c r="F3941" s="133" t="n">
        <v>9890033.16</v>
      </c>
    </row>
    <row r="3942" customFormat="false" ht="17.25" hidden="false" customHeight="true" outlineLevel="0" collapsed="false">
      <c r="A3942" s="130" t="s">
        <v>1819</v>
      </c>
      <c r="B3942" s="131" t="n">
        <v>65800000</v>
      </c>
      <c r="C3942" s="132" t="s">
        <v>475</v>
      </c>
      <c r="D3942" s="133" t="n">
        <v>4898209</v>
      </c>
      <c r="E3942" s="133" t="n">
        <v>0</v>
      </c>
      <c r="F3942" s="133" t="n">
        <v>4898209</v>
      </c>
    </row>
    <row r="3943" customFormat="false" ht="17.25" hidden="false" customHeight="true" outlineLevel="0" collapsed="false">
      <c r="A3943" s="130" t="s">
        <v>1819</v>
      </c>
      <c r="B3943" s="131" t="n">
        <v>66100000</v>
      </c>
      <c r="C3943" s="132" t="s">
        <v>478</v>
      </c>
      <c r="D3943" s="133" t="n">
        <v>3488991.07</v>
      </c>
      <c r="E3943" s="133" t="n">
        <v>0</v>
      </c>
      <c r="F3943" s="133" t="n">
        <v>3488991.07</v>
      </c>
    </row>
    <row r="3944" customFormat="false" ht="17.25" hidden="false" customHeight="true" outlineLevel="0" collapsed="false">
      <c r="A3944" s="130" t="s">
        <v>1819</v>
      </c>
      <c r="B3944" s="131" t="n">
        <v>66600000</v>
      </c>
      <c r="C3944" s="132" t="s">
        <v>206</v>
      </c>
      <c r="D3944" s="133" t="n">
        <v>703135.88</v>
      </c>
      <c r="E3944" s="133" t="n">
        <v>0</v>
      </c>
      <c r="F3944" s="133" t="n">
        <v>703135.88</v>
      </c>
    </row>
    <row r="3945" customFormat="false" ht="17.25" hidden="false" customHeight="true" outlineLevel="0" collapsed="false">
      <c r="A3945" s="130" t="s">
        <v>1819</v>
      </c>
      <c r="B3945" s="131" t="n">
        <v>68112000</v>
      </c>
      <c r="C3945" s="132" t="s">
        <v>489</v>
      </c>
      <c r="D3945" s="133" t="n">
        <v>17921237.93</v>
      </c>
      <c r="E3945" s="133" t="n">
        <v>0</v>
      </c>
      <c r="F3945" s="133" t="n">
        <v>17921237.93</v>
      </c>
    </row>
    <row r="3946" customFormat="false" ht="17.25" hidden="false" customHeight="true" outlineLevel="0" collapsed="false">
      <c r="A3946" s="130" t="s">
        <v>1819</v>
      </c>
      <c r="B3946" s="131" t="n">
        <v>69800000</v>
      </c>
      <c r="C3946" s="132" t="s">
        <v>491</v>
      </c>
      <c r="D3946" s="133" t="n">
        <v>1779335.75115</v>
      </c>
      <c r="E3946" s="133" t="n">
        <v>0</v>
      </c>
      <c r="F3946" s="133" t="n">
        <v>1779335.75115</v>
      </c>
    </row>
    <row r="3947" customFormat="false" ht="17.25" hidden="false" customHeight="true" outlineLevel="0" collapsed="false">
      <c r="A3947" s="130" t="s">
        <v>1819</v>
      </c>
      <c r="B3947" s="131" t="n">
        <v>70600000</v>
      </c>
      <c r="C3947" s="132" t="s">
        <v>499</v>
      </c>
      <c r="D3947" s="133" t="n">
        <v>0</v>
      </c>
      <c r="E3947" s="133" t="n">
        <v>291867150.23</v>
      </c>
      <c r="F3947" s="133" t="n">
        <v>-291867150.23</v>
      </c>
    </row>
    <row r="3948" customFormat="false" ht="17.25" hidden="false" customHeight="true" outlineLevel="0" collapsed="false">
      <c r="A3948" s="130" t="s">
        <v>1819</v>
      </c>
      <c r="B3948" s="131" t="n">
        <v>75800000</v>
      </c>
      <c r="C3948" s="132" t="s">
        <v>211</v>
      </c>
      <c r="D3948" s="133" t="n">
        <v>0</v>
      </c>
      <c r="E3948" s="133" t="n">
        <v>130808808.55</v>
      </c>
      <c r="F3948" s="133" t="n">
        <v>-130808808.55</v>
      </c>
    </row>
    <row r="3949" customFormat="false" ht="17.25" hidden="false" customHeight="true" outlineLevel="0" collapsed="false">
      <c r="A3949" s="130" t="s">
        <v>1819</v>
      </c>
      <c r="B3949" s="131" t="s">
        <v>2486</v>
      </c>
      <c r="C3949" s="132" t="s">
        <v>104</v>
      </c>
      <c r="D3949" s="133" t="n">
        <v>0</v>
      </c>
      <c r="E3949" s="133" t="n">
        <v>25000000</v>
      </c>
      <c r="F3949" s="133" t="n">
        <v>-25000000</v>
      </c>
    </row>
    <row r="3950" customFormat="false" ht="17.25" hidden="false" customHeight="true" outlineLevel="0" collapsed="false">
      <c r="A3950" s="130" t="s">
        <v>125</v>
      </c>
      <c r="B3950" s="131" t="n">
        <v>10100000</v>
      </c>
      <c r="C3950" s="132" t="s">
        <v>1</v>
      </c>
      <c r="D3950" s="133" t="n">
        <v>0</v>
      </c>
      <c r="E3950" s="133" t="n">
        <v>100000000</v>
      </c>
      <c r="F3950" s="133" t="n">
        <v>-100000000</v>
      </c>
    </row>
    <row r="3951" customFormat="false" ht="17.25" hidden="false" customHeight="true" outlineLevel="0" collapsed="false">
      <c r="A3951" s="130" t="s">
        <v>125</v>
      </c>
      <c r="B3951" s="131" t="n">
        <v>12800000</v>
      </c>
      <c r="C3951" s="132" t="s">
        <v>1341</v>
      </c>
      <c r="D3951" s="133" t="n">
        <v>1556622.12</v>
      </c>
      <c r="E3951" s="133" t="n">
        <v>0</v>
      </c>
      <c r="F3951" s="133" t="n">
        <v>1556622.12</v>
      </c>
    </row>
    <row r="3952" customFormat="false" ht="17.25" hidden="false" customHeight="true" outlineLevel="0" collapsed="false">
      <c r="A3952" s="130" t="s">
        <v>125</v>
      </c>
      <c r="B3952" s="131" t="n">
        <v>12900000</v>
      </c>
      <c r="C3952" s="132" t="s">
        <v>4</v>
      </c>
      <c r="D3952" s="133" t="n">
        <v>86219729.98</v>
      </c>
      <c r="E3952" s="133" t="n">
        <v>0</v>
      </c>
      <c r="F3952" s="133" t="n">
        <v>86219729.98</v>
      </c>
    </row>
    <row r="3953" customFormat="false" ht="17.25" hidden="false" customHeight="true" outlineLevel="0" collapsed="false">
      <c r="A3953" s="130" t="s">
        <v>125</v>
      </c>
      <c r="B3953" s="131" t="n">
        <v>16200000</v>
      </c>
      <c r="C3953" s="132" t="s">
        <v>220</v>
      </c>
      <c r="D3953" s="133" t="n">
        <v>0</v>
      </c>
      <c r="E3953" s="133" t="n">
        <v>10190042007.94</v>
      </c>
      <c r="F3953" s="133" t="n">
        <v>-10190042007.94</v>
      </c>
    </row>
    <row r="3954" customFormat="false" ht="17.25" hidden="false" customHeight="true" outlineLevel="0" collapsed="false">
      <c r="A3954" s="130" t="s">
        <v>125</v>
      </c>
      <c r="B3954" s="131" t="n">
        <v>21860000</v>
      </c>
      <c r="C3954" s="132" t="s">
        <v>233</v>
      </c>
      <c r="D3954" s="133" t="n">
        <v>351540</v>
      </c>
      <c r="E3954" s="133" t="n">
        <v>0</v>
      </c>
      <c r="F3954" s="133" t="n">
        <v>351540</v>
      </c>
    </row>
    <row r="3955" customFormat="false" ht="17.25" hidden="false" customHeight="true" outlineLevel="0" collapsed="false">
      <c r="A3955" s="130" t="s">
        <v>125</v>
      </c>
      <c r="B3955" s="131" t="n">
        <v>21820000</v>
      </c>
      <c r="C3955" s="132" t="s">
        <v>10</v>
      </c>
      <c r="D3955" s="133" t="n">
        <v>1008000.02</v>
      </c>
      <c r="E3955" s="133" t="n">
        <v>0</v>
      </c>
      <c r="F3955" s="133" t="n">
        <v>1008000.02</v>
      </c>
    </row>
    <row r="3956" customFormat="false" ht="17.25" hidden="false" customHeight="true" outlineLevel="0" collapsed="false">
      <c r="A3956" s="130" t="s">
        <v>125</v>
      </c>
      <c r="B3956" s="131" t="n">
        <v>21840000</v>
      </c>
      <c r="C3956" s="132" t="s">
        <v>12</v>
      </c>
      <c r="D3956" s="133" t="n">
        <v>3250000</v>
      </c>
      <c r="E3956" s="133" t="n">
        <v>0</v>
      </c>
      <c r="F3956" s="133" t="n">
        <v>3250000</v>
      </c>
    </row>
    <row r="3957" customFormat="false" ht="17.25" hidden="false" customHeight="true" outlineLevel="0" collapsed="false">
      <c r="A3957" s="130" t="s">
        <v>125</v>
      </c>
      <c r="B3957" s="131" t="n">
        <v>23000000</v>
      </c>
      <c r="C3957" s="132" t="s">
        <v>240</v>
      </c>
      <c r="D3957" s="133" t="n">
        <v>14976823830.74</v>
      </c>
      <c r="E3957" s="133" t="n">
        <v>0</v>
      </c>
      <c r="F3957" s="133" t="n">
        <v>14976823830.74</v>
      </c>
    </row>
    <row r="3958" customFormat="false" ht="17.25" hidden="false" customHeight="true" outlineLevel="0" collapsed="false">
      <c r="A3958" s="130" t="s">
        <v>125</v>
      </c>
      <c r="B3958" s="131" t="n">
        <v>28182000</v>
      </c>
      <c r="C3958" s="132" t="s">
        <v>17</v>
      </c>
      <c r="D3958" s="133" t="n">
        <v>0</v>
      </c>
      <c r="E3958" s="133" t="n">
        <v>40040</v>
      </c>
      <c r="F3958" s="133" t="n">
        <v>-40040</v>
      </c>
    </row>
    <row r="3959" customFormat="false" ht="17.25" hidden="false" customHeight="true" outlineLevel="0" collapsed="false">
      <c r="A3959" s="130" t="s">
        <v>125</v>
      </c>
      <c r="B3959" s="131" t="n">
        <v>28184000</v>
      </c>
      <c r="C3959" s="132" t="s">
        <v>19</v>
      </c>
      <c r="D3959" s="133" t="n">
        <v>0</v>
      </c>
      <c r="E3959" s="133" t="n">
        <v>159722.22</v>
      </c>
      <c r="F3959" s="133" t="n">
        <v>-159722.22</v>
      </c>
    </row>
    <row r="3960" customFormat="false" ht="17.25" hidden="false" customHeight="true" outlineLevel="0" collapsed="false">
      <c r="A3960" s="130" t="s">
        <v>125</v>
      </c>
      <c r="B3960" s="131" t="n">
        <v>28186000</v>
      </c>
      <c r="C3960" s="132" t="s">
        <v>247</v>
      </c>
      <c r="D3960" s="133" t="n">
        <v>0</v>
      </c>
      <c r="E3960" s="133" t="n">
        <v>7323.75</v>
      </c>
      <c r="F3960" s="133" t="n">
        <v>-7323.75</v>
      </c>
    </row>
    <row r="3961" customFormat="false" ht="17.25" hidden="false" customHeight="true" outlineLevel="0" collapsed="false">
      <c r="A3961" s="130" t="s">
        <v>125</v>
      </c>
      <c r="B3961" s="131" t="n">
        <v>31000000</v>
      </c>
      <c r="C3961" s="132" t="s">
        <v>251</v>
      </c>
      <c r="D3961" s="133" t="n">
        <v>47313960</v>
      </c>
      <c r="E3961" s="133" t="n">
        <v>0</v>
      </c>
      <c r="F3961" s="133" t="n">
        <v>47313960</v>
      </c>
    </row>
    <row r="3962" customFormat="false" ht="17.25" hidden="false" customHeight="true" outlineLevel="0" collapsed="false">
      <c r="A3962" s="130" t="s">
        <v>125</v>
      </c>
      <c r="B3962" s="131" t="n">
        <v>32600000</v>
      </c>
      <c r="C3962" s="132" t="s">
        <v>2442</v>
      </c>
      <c r="D3962" s="133" t="n">
        <v>54080042.39</v>
      </c>
      <c r="E3962" s="133" t="n">
        <v>0</v>
      </c>
      <c r="F3962" s="133" t="n">
        <v>54080042.39</v>
      </c>
    </row>
    <row r="3963" customFormat="false" ht="17.25" hidden="false" customHeight="true" outlineLevel="0" collapsed="false">
      <c r="A3963" s="130" t="s">
        <v>125</v>
      </c>
      <c r="B3963" s="131" t="n">
        <v>38000000</v>
      </c>
      <c r="C3963" s="132" t="s">
        <v>595</v>
      </c>
      <c r="D3963" s="133" t="n">
        <v>9019946.86</v>
      </c>
      <c r="E3963" s="133" t="n">
        <v>0</v>
      </c>
      <c r="F3963" s="133" t="n">
        <v>9019946.86</v>
      </c>
    </row>
    <row r="3964" customFormat="false" ht="17.25" hidden="false" customHeight="true" outlineLevel="0" collapsed="false">
      <c r="A3964" s="130" t="s">
        <v>125</v>
      </c>
      <c r="B3964" s="131" t="n">
        <v>40100000</v>
      </c>
      <c r="C3964" s="132" t="s">
        <v>21</v>
      </c>
      <c r="D3964" s="133" t="n">
        <v>0</v>
      </c>
      <c r="E3964" s="133" t="n">
        <v>508996451.71</v>
      </c>
      <c r="F3964" s="133" t="n">
        <v>-508996451.71</v>
      </c>
    </row>
    <row r="3965" customFormat="false" ht="17.25" hidden="false" customHeight="true" outlineLevel="0" collapsed="false">
      <c r="A3965" s="130" t="s">
        <v>125</v>
      </c>
      <c r="B3965" s="131" t="n">
        <v>40120000</v>
      </c>
      <c r="C3965" s="132" t="s">
        <v>23</v>
      </c>
      <c r="D3965" s="133" t="n">
        <v>0</v>
      </c>
      <c r="E3965" s="133" t="n">
        <v>439691098.37</v>
      </c>
      <c r="F3965" s="133" t="n">
        <v>-439691098.37</v>
      </c>
    </row>
    <row r="3966" customFormat="false" ht="17.25" hidden="false" customHeight="true" outlineLevel="0" collapsed="false">
      <c r="A3966" s="130" t="s">
        <v>125</v>
      </c>
      <c r="B3966" s="131" t="n">
        <v>40810000</v>
      </c>
      <c r="C3966" s="132" t="s">
        <v>26</v>
      </c>
      <c r="D3966" s="133" t="n">
        <v>0</v>
      </c>
      <c r="E3966" s="133" t="n">
        <v>2999926.8</v>
      </c>
      <c r="F3966" s="133" t="n">
        <v>-2999926.8</v>
      </c>
    </row>
    <row r="3967" customFormat="false" ht="17.25" hidden="false" customHeight="true" outlineLevel="0" collapsed="false">
      <c r="A3967" s="130" t="s">
        <v>125</v>
      </c>
      <c r="B3967" s="131" t="n">
        <v>40910000</v>
      </c>
      <c r="C3967" s="132" t="s">
        <v>2945</v>
      </c>
      <c r="D3967" s="133" t="n">
        <v>67660981.2</v>
      </c>
      <c r="E3967" s="133" t="n">
        <v>0</v>
      </c>
      <c r="F3967" s="133" t="n">
        <v>67660981.2</v>
      </c>
    </row>
    <row r="3968" customFormat="false" ht="17.25" hidden="false" customHeight="true" outlineLevel="0" collapsed="false">
      <c r="A3968" s="130" t="s">
        <v>125</v>
      </c>
      <c r="B3968" s="131" t="n">
        <v>40911000</v>
      </c>
      <c r="C3968" s="132" t="s">
        <v>2443</v>
      </c>
      <c r="D3968" s="133" t="n">
        <v>200000</v>
      </c>
      <c r="E3968" s="133" t="n">
        <v>0</v>
      </c>
      <c r="F3968" s="133" t="n">
        <v>200000</v>
      </c>
    </row>
    <row r="3969" customFormat="false" ht="17.25" hidden="false" customHeight="true" outlineLevel="0" collapsed="false">
      <c r="A3969" s="130" t="s">
        <v>125</v>
      </c>
      <c r="B3969" s="131" t="n">
        <v>42540000</v>
      </c>
      <c r="C3969" s="132" t="s">
        <v>283</v>
      </c>
      <c r="D3969" s="133" t="n">
        <v>0</v>
      </c>
      <c r="E3969" s="133" t="n">
        <v>269167</v>
      </c>
      <c r="F3969" s="133" t="n">
        <v>-269167</v>
      </c>
    </row>
    <row r="3970" customFormat="false" ht="17.25" hidden="false" customHeight="true" outlineLevel="0" collapsed="false">
      <c r="A3970" s="130" t="s">
        <v>125</v>
      </c>
      <c r="B3970" s="131" t="n">
        <v>43100000</v>
      </c>
      <c r="C3970" s="132" t="s">
        <v>35</v>
      </c>
      <c r="D3970" s="133" t="n">
        <v>0</v>
      </c>
      <c r="E3970" s="133" t="n">
        <v>3707946.06</v>
      </c>
      <c r="F3970" s="133" t="n">
        <v>-3707946.06</v>
      </c>
    </row>
    <row r="3971" customFormat="false" ht="17.25" hidden="false" customHeight="true" outlineLevel="0" collapsed="false">
      <c r="A3971" s="130" t="s">
        <v>125</v>
      </c>
      <c r="B3971" s="131" t="n">
        <v>43110000</v>
      </c>
      <c r="C3971" s="132" t="s">
        <v>275</v>
      </c>
      <c r="D3971" s="133" t="n">
        <v>42000</v>
      </c>
      <c r="E3971" s="133" t="n">
        <v>0</v>
      </c>
      <c r="F3971" s="133" t="n">
        <v>42000</v>
      </c>
    </row>
    <row r="3972" customFormat="false" ht="17.25" hidden="false" customHeight="true" outlineLevel="0" collapsed="false">
      <c r="A3972" s="130" t="s">
        <v>125</v>
      </c>
      <c r="B3972" s="131" t="n">
        <v>43200000</v>
      </c>
      <c r="C3972" s="132" t="s">
        <v>37</v>
      </c>
      <c r="D3972" s="133" t="n">
        <v>0</v>
      </c>
      <c r="E3972" s="133" t="n">
        <v>1589119.74</v>
      </c>
      <c r="F3972" s="133" t="n">
        <v>-1589119.74</v>
      </c>
    </row>
    <row r="3973" customFormat="false" ht="17.25" hidden="false" customHeight="true" outlineLevel="0" collapsed="false">
      <c r="A3973" s="130" t="s">
        <v>125</v>
      </c>
      <c r="B3973" s="131" t="n">
        <v>43300000</v>
      </c>
      <c r="C3973" s="132" t="s">
        <v>38</v>
      </c>
      <c r="D3973" s="133" t="n">
        <v>0</v>
      </c>
      <c r="E3973" s="133" t="n">
        <v>264853.29</v>
      </c>
      <c r="F3973" s="133" t="n">
        <v>-264853.29</v>
      </c>
    </row>
    <row r="3974" customFormat="false" ht="17.25" hidden="false" customHeight="true" outlineLevel="0" collapsed="false">
      <c r="A3974" s="130" t="s">
        <v>125</v>
      </c>
      <c r="B3974" s="131" t="n">
        <v>43400000</v>
      </c>
      <c r="C3974" s="132" t="s">
        <v>39</v>
      </c>
      <c r="D3974" s="133" t="n">
        <v>0</v>
      </c>
      <c r="E3974" s="133" t="n">
        <v>120000</v>
      </c>
      <c r="F3974" s="133" t="n">
        <v>-120000</v>
      </c>
    </row>
    <row r="3975" customFormat="false" ht="17.25" hidden="false" customHeight="true" outlineLevel="0" collapsed="false">
      <c r="A3975" s="130" t="s">
        <v>125</v>
      </c>
      <c r="B3975" s="131" t="n">
        <v>44100000</v>
      </c>
      <c r="C3975" s="132" t="s">
        <v>40</v>
      </c>
      <c r="D3975" s="133" t="n">
        <v>0</v>
      </c>
      <c r="E3975" s="133" t="n">
        <v>2741690</v>
      </c>
      <c r="F3975" s="133" t="n">
        <v>-2741690</v>
      </c>
    </row>
    <row r="3976" customFormat="false" ht="17.25" hidden="false" customHeight="true" outlineLevel="0" collapsed="false">
      <c r="A3976" s="130" t="s">
        <v>125</v>
      </c>
      <c r="B3976" s="131" t="n">
        <v>44300000</v>
      </c>
      <c r="C3976" s="132" t="s">
        <v>279</v>
      </c>
      <c r="D3976" s="133" t="n">
        <v>200000</v>
      </c>
      <c r="E3976" s="133" t="n">
        <v>0</v>
      </c>
      <c r="F3976" s="133" t="n">
        <v>200000</v>
      </c>
    </row>
    <row r="3977" customFormat="false" ht="17.25" hidden="false" customHeight="true" outlineLevel="0" collapsed="false">
      <c r="A3977" s="130" t="s">
        <v>125</v>
      </c>
      <c r="B3977" s="131" t="n">
        <v>44310000</v>
      </c>
      <c r="C3977" s="132" t="s">
        <v>42</v>
      </c>
      <c r="D3977" s="133" t="n">
        <v>320000</v>
      </c>
      <c r="E3977" s="133" t="n">
        <v>0</v>
      </c>
      <c r="F3977" s="133" t="n">
        <v>320000</v>
      </c>
    </row>
    <row r="3978" customFormat="false" ht="17.25" hidden="false" customHeight="true" outlineLevel="0" collapsed="false">
      <c r="A3978" s="130" t="s">
        <v>125</v>
      </c>
      <c r="B3978" s="131" t="n">
        <v>44411000</v>
      </c>
      <c r="C3978" s="132" t="s">
        <v>42</v>
      </c>
      <c r="D3978" s="133" t="n">
        <v>0</v>
      </c>
      <c r="E3978" s="133" t="n">
        <v>320000</v>
      </c>
      <c r="F3978" s="133" t="n">
        <v>-320000</v>
      </c>
    </row>
    <row r="3979" customFormat="false" ht="17.25" hidden="false" customHeight="true" outlineLevel="0" collapsed="false">
      <c r="A3979" s="130" t="s">
        <v>125</v>
      </c>
      <c r="B3979" s="131" t="n">
        <v>44430000</v>
      </c>
      <c r="C3979" s="132" t="s">
        <v>295</v>
      </c>
      <c r="D3979" s="133" t="n">
        <v>120000</v>
      </c>
      <c r="E3979" s="133" t="n">
        <v>0</v>
      </c>
      <c r="F3979" s="133" t="n">
        <v>120000</v>
      </c>
    </row>
    <row r="3980" customFormat="false" ht="17.25" hidden="false" customHeight="true" outlineLevel="0" collapsed="false">
      <c r="A3980" s="130" t="s">
        <v>125</v>
      </c>
      <c r="B3980" s="131" t="n">
        <v>44581000</v>
      </c>
      <c r="C3980" s="132" t="s">
        <v>2952</v>
      </c>
      <c r="D3980" s="133" t="n">
        <v>138520273.23</v>
      </c>
      <c r="E3980" s="133" t="n">
        <v>0</v>
      </c>
      <c r="F3980" s="133" t="n">
        <v>138520273.23</v>
      </c>
    </row>
    <row r="3981" customFormat="false" ht="17.25" hidden="false" customHeight="true" outlineLevel="0" collapsed="false">
      <c r="A3981" s="130" t="s">
        <v>125</v>
      </c>
      <c r="B3981" s="131" t="n">
        <v>45511000</v>
      </c>
      <c r="C3981" s="132" t="s">
        <v>304</v>
      </c>
      <c r="D3981" s="133" t="n">
        <v>0</v>
      </c>
      <c r="E3981" s="133" t="n">
        <v>640213939.26</v>
      </c>
      <c r="F3981" s="133" t="n">
        <v>-640213939.26</v>
      </c>
    </row>
    <row r="3982" customFormat="false" ht="17.25" hidden="false" customHeight="true" outlineLevel="0" collapsed="false">
      <c r="A3982" s="130" t="s">
        <v>125</v>
      </c>
      <c r="B3982" s="131" t="n">
        <v>45514000</v>
      </c>
      <c r="C3982" s="132" t="s">
        <v>2730</v>
      </c>
      <c r="D3982" s="133" t="n">
        <v>0</v>
      </c>
      <c r="E3982" s="133" t="n">
        <v>36759319.7</v>
      </c>
      <c r="F3982" s="133" t="n">
        <v>-36759319.7</v>
      </c>
    </row>
    <row r="3983" customFormat="false" ht="17.25" hidden="false" customHeight="true" outlineLevel="0" collapsed="false">
      <c r="A3983" s="130" t="s">
        <v>125</v>
      </c>
      <c r="B3983" s="131" t="n">
        <v>45515000</v>
      </c>
      <c r="C3983" s="132" t="s">
        <v>1169</v>
      </c>
      <c r="D3983" s="133" t="n">
        <v>0</v>
      </c>
      <c r="E3983" s="133" t="n">
        <v>35288946.91</v>
      </c>
      <c r="F3983" s="133" t="n">
        <v>-35288946.91</v>
      </c>
    </row>
    <row r="3984" customFormat="false" ht="17.25" hidden="false" customHeight="true" outlineLevel="0" collapsed="false">
      <c r="A3984" s="130" t="s">
        <v>125</v>
      </c>
      <c r="B3984" s="131" t="n">
        <v>46610000</v>
      </c>
      <c r="C3984" s="132" t="s">
        <v>82</v>
      </c>
      <c r="D3984" s="133" t="n">
        <v>0</v>
      </c>
      <c r="E3984" s="133" t="n">
        <v>11924668.37</v>
      </c>
      <c r="F3984" s="133" t="n">
        <v>-11924668.37</v>
      </c>
    </row>
    <row r="3985" customFormat="false" ht="17.25" hidden="false" customHeight="true" outlineLevel="0" collapsed="false">
      <c r="A3985" s="130" t="s">
        <v>125</v>
      </c>
      <c r="B3985" s="131" t="n">
        <v>46700000</v>
      </c>
      <c r="C3985" s="132" t="s">
        <v>307</v>
      </c>
      <c r="D3985" s="133" t="n">
        <v>0</v>
      </c>
      <c r="E3985" s="133" t="n">
        <v>3045000000</v>
      </c>
      <c r="F3985" s="133" t="n">
        <v>-3045000000</v>
      </c>
    </row>
    <row r="3986" customFormat="false" ht="17.25" hidden="false" customHeight="true" outlineLevel="0" collapsed="false">
      <c r="A3986" s="130" t="s">
        <v>125</v>
      </c>
      <c r="B3986" s="131" t="n">
        <v>47100000</v>
      </c>
      <c r="C3986" s="132" t="s">
        <v>131</v>
      </c>
      <c r="D3986" s="133" t="n">
        <v>0.01</v>
      </c>
      <c r="E3986" s="133" t="n">
        <v>0</v>
      </c>
      <c r="F3986" s="133" t="n">
        <v>0.01</v>
      </c>
    </row>
    <row r="3987" customFormat="false" ht="17.25" hidden="false" customHeight="true" outlineLevel="0" collapsed="false">
      <c r="A3987" s="130" t="s">
        <v>125</v>
      </c>
      <c r="B3987" s="131" t="n">
        <v>51221000</v>
      </c>
      <c r="C3987" s="132" t="s">
        <v>323</v>
      </c>
      <c r="D3987" s="133" t="n">
        <v>7665647.13</v>
      </c>
      <c r="E3987" s="133" t="n">
        <v>0</v>
      </c>
      <c r="F3987" s="133" t="n">
        <v>7665647.13</v>
      </c>
    </row>
    <row r="3988" customFormat="false" ht="17.25" hidden="false" customHeight="true" outlineLevel="0" collapsed="false">
      <c r="A3988" s="130" t="s">
        <v>125</v>
      </c>
      <c r="B3988" s="131" t="n">
        <v>51910000</v>
      </c>
      <c r="C3988" s="132" t="s">
        <v>701</v>
      </c>
      <c r="D3988" s="133" t="n">
        <v>0</v>
      </c>
      <c r="E3988" s="133" t="n">
        <v>1009957992.06</v>
      </c>
      <c r="F3988" s="133" t="n">
        <v>-1009957992.06</v>
      </c>
    </row>
    <row r="3989" customFormat="false" ht="17.25" hidden="false" customHeight="true" outlineLevel="0" collapsed="false">
      <c r="A3989" s="130" t="s">
        <v>125</v>
      </c>
      <c r="B3989" s="131" t="n">
        <v>53100000</v>
      </c>
      <c r="C3989" s="132" t="s">
        <v>2741</v>
      </c>
      <c r="D3989" s="133" t="n">
        <v>2501339.2</v>
      </c>
      <c r="E3989" s="133" t="n">
        <v>0</v>
      </c>
      <c r="F3989" s="133" t="n">
        <v>2501339.2</v>
      </c>
    </row>
    <row r="3990" customFormat="false" ht="17.25" hidden="false" customHeight="true" outlineLevel="0" collapsed="false">
      <c r="A3990" s="130" t="s">
        <v>125</v>
      </c>
      <c r="B3990" s="131" t="n">
        <v>60101000</v>
      </c>
      <c r="C3990" s="132" t="s">
        <v>337</v>
      </c>
      <c r="D3990" s="133" t="n">
        <v>47313960</v>
      </c>
      <c r="E3990" s="133" t="n">
        <v>0</v>
      </c>
      <c r="F3990" s="133" t="n">
        <v>47313960</v>
      </c>
    </row>
    <row r="3991" customFormat="false" ht="17.25" hidden="false" customHeight="true" outlineLevel="0" collapsed="false">
      <c r="A3991" s="130" t="s">
        <v>125</v>
      </c>
      <c r="B3991" s="131" t="n">
        <v>60102000</v>
      </c>
      <c r="C3991" s="132" t="s">
        <v>402</v>
      </c>
      <c r="D3991" s="133" t="n">
        <v>37736606.86</v>
      </c>
      <c r="E3991" s="133" t="n">
        <v>0</v>
      </c>
      <c r="F3991" s="133" t="n">
        <v>37736606.86</v>
      </c>
    </row>
    <row r="3992" customFormat="false" ht="17.25" hidden="false" customHeight="true" outlineLevel="0" collapsed="false">
      <c r="A3992" s="130" t="s">
        <v>125</v>
      </c>
      <c r="B3992" s="131" t="n">
        <v>60201000</v>
      </c>
      <c r="C3992" s="132" t="s">
        <v>408</v>
      </c>
      <c r="D3992" s="133" t="n">
        <v>14175699.15</v>
      </c>
      <c r="E3992" s="133" t="n">
        <v>0</v>
      </c>
      <c r="F3992" s="133" t="n">
        <v>14175699.15</v>
      </c>
    </row>
    <row r="3993" customFormat="false" ht="17.25" hidden="false" customHeight="true" outlineLevel="0" collapsed="false">
      <c r="A3993" s="130" t="s">
        <v>125</v>
      </c>
      <c r="B3993" s="131" t="n">
        <v>60301000</v>
      </c>
      <c r="C3993" s="132" t="s">
        <v>2973</v>
      </c>
      <c r="D3993" s="133" t="n">
        <v>0</v>
      </c>
      <c r="E3993" s="133" t="n">
        <v>56333906.86</v>
      </c>
      <c r="F3993" s="133" t="n">
        <v>-56333906.86</v>
      </c>
    </row>
    <row r="3994" customFormat="false" ht="17.25" hidden="false" customHeight="true" outlineLevel="0" collapsed="false">
      <c r="A3994" s="130" t="s">
        <v>125</v>
      </c>
      <c r="B3994" s="131" t="n">
        <v>60303000</v>
      </c>
      <c r="C3994" s="132" t="s">
        <v>2453</v>
      </c>
      <c r="D3994" s="133" t="n">
        <v>0</v>
      </c>
      <c r="E3994" s="133" t="n">
        <v>54080042.39</v>
      </c>
      <c r="F3994" s="133" t="n">
        <v>-54080042.39</v>
      </c>
    </row>
    <row r="3995" customFormat="false" ht="17.25" hidden="false" customHeight="true" outlineLevel="0" collapsed="false">
      <c r="A3995" s="130" t="s">
        <v>125</v>
      </c>
      <c r="B3995" s="131" t="n">
        <v>60605000</v>
      </c>
      <c r="C3995" s="132" t="s">
        <v>141</v>
      </c>
      <c r="D3995" s="133" t="n">
        <v>2052235.53</v>
      </c>
      <c r="E3995" s="133" t="n">
        <v>0</v>
      </c>
      <c r="F3995" s="133" t="n">
        <v>2052235.53</v>
      </c>
    </row>
    <row r="3996" customFormat="false" ht="17.25" hidden="false" customHeight="true" outlineLevel="0" collapsed="false">
      <c r="A3996" s="130" t="s">
        <v>125</v>
      </c>
      <c r="B3996" s="131" t="n">
        <v>60607000</v>
      </c>
      <c r="C3996" s="132" t="s">
        <v>142</v>
      </c>
      <c r="D3996" s="133" t="n">
        <v>705600</v>
      </c>
      <c r="E3996" s="133" t="n">
        <v>0</v>
      </c>
      <c r="F3996" s="133" t="n">
        <v>705600</v>
      </c>
    </row>
    <row r="3997" customFormat="false" ht="17.25" hidden="false" customHeight="true" outlineLevel="0" collapsed="false">
      <c r="A3997" s="130" t="s">
        <v>125</v>
      </c>
      <c r="B3997" s="131" t="n">
        <v>60608000</v>
      </c>
      <c r="C3997" s="132" t="s">
        <v>144</v>
      </c>
      <c r="D3997" s="133" t="n">
        <v>138000</v>
      </c>
      <c r="E3997" s="133" t="n">
        <v>0</v>
      </c>
      <c r="F3997" s="133" t="n">
        <v>138000</v>
      </c>
    </row>
    <row r="3998" customFormat="false" ht="17.25" hidden="false" customHeight="true" outlineLevel="0" collapsed="false">
      <c r="A3998" s="130" t="s">
        <v>125</v>
      </c>
      <c r="B3998" s="131" t="n">
        <v>60609000</v>
      </c>
      <c r="C3998" s="132" t="s">
        <v>145</v>
      </c>
      <c r="D3998" s="133" t="n">
        <v>10000</v>
      </c>
      <c r="E3998" s="133" t="n">
        <v>0</v>
      </c>
      <c r="F3998" s="133" t="n">
        <v>10000</v>
      </c>
    </row>
    <row r="3999" customFormat="false" ht="17.25" hidden="false" customHeight="true" outlineLevel="0" collapsed="false">
      <c r="A3999" s="130" t="s">
        <v>125</v>
      </c>
      <c r="B3999" s="131" t="n">
        <v>60801000</v>
      </c>
      <c r="C3999" s="132" t="s">
        <v>435</v>
      </c>
      <c r="D3999" s="133" t="n">
        <v>35000</v>
      </c>
      <c r="E3999" s="133" t="n">
        <v>0</v>
      </c>
      <c r="F3999" s="133" t="n">
        <v>35000</v>
      </c>
    </row>
    <row r="4000" customFormat="false" ht="17.25" hidden="false" customHeight="true" outlineLevel="0" collapsed="false">
      <c r="A4000" s="130" t="s">
        <v>125</v>
      </c>
      <c r="B4000" s="131" t="n">
        <v>60803000</v>
      </c>
      <c r="C4000" s="132" t="s">
        <v>437</v>
      </c>
      <c r="D4000" s="133" t="n">
        <v>265552</v>
      </c>
      <c r="E4000" s="133" t="n">
        <v>0</v>
      </c>
      <c r="F4000" s="133" t="n">
        <v>265552</v>
      </c>
    </row>
    <row r="4001" customFormat="false" ht="17.25" hidden="false" customHeight="true" outlineLevel="0" collapsed="false">
      <c r="A4001" s="130" t="s">
        <v>125</v>
      </c>
      <c r="B4001" s="131" t="n">
        <v>60804000</v>
      </c>
      <c r="C4001" s="132" t="s">
        <v>439</v>
      </c>
      <c r="D4001" s="133" t="n">
        <v>920634.62</v>
      </c>
      <c r="E4001" s="133" t="n">
        <v>0</v>
      </c>
      <c r="F4001" s="133" t="n">
        <v>920634.62</v>
      </c>
    </row>
    <row r="4002" customFormat="false" ht="17.25" hidden="false" customHeight="true" outlineLevel="0" collapsed="false">
      <c r="A4002" s="130" t="s">
        <v>125</v>
      </c>
      <c r="B4002" s="131" t="n">
        <v>60811000</v>
      </c>
      <c r="C4002" s="132" t="s">
        <v>444</v>
      </c>
      <c r="D4002" s="133" t="n">
        <v>9077354</v>
      </c>
      <c r="E4002" s="133" t="n">
        <v>0</v>
      </c>
      <c r="F4002" s="133" t="n">
        <v>9077354</v>
      </c>
    </row>
    <row r="4003" customFormat="false" ht="17.25" hidden="false" customHeight="true" outlineLevel="0" collapsed="false">
      <c r="A4003" s="130" t="s">
        <v>125</v>
      </c>
      <c r="B4003" s="131" t="n">
        <v>60811100</v>
      </c>
      <c r="C4003" s="132" t="s">
        <v>446</v>
      </c>
      <c r="D4003" s="133" t="n">
        <v>187494.62</v>
      </c>
      <c r="E4003" s="133" t="n">
        <v>0</v>
      </c>
      <c r="F4003" s="133" t="n">
        <v>187494.62</v>
      </c>
    </row>
    <row r="4004" customFormat="false" ht="17.25" hidden="false" customHeight="true" outlineLevel="0" collapsed="false">
      <c r="A4004" s="130" t="s">
        <v>125</v>
      </c>
      <c r="B4004" s="131" t="n">
        <v>60812000</v>
      </c>
      <c r="C4004" s="132" t="s">
        <v>381</v>
      </c>
      <c r="D4004" s="133" t="n">
        <v>701648</v>
      </c>
      <c r="E4004" s="133" t="n">
        <v>0</v>
      </c>
      <c r="F4004" s="133" t="n">
        <v>701648</v>
      </c>
    </row>
    <row r="4005" customFormat="false" ht="17.25" hidden="false" customHeight="true" outlineLevel="0" collapsed="false">
      <c r="A4005" s="130" t="s">
        <v>125</v>
      </c>
      <c r="B4005" s="131" t="n">
        <v>61502000</v>
      </c>
      <c r="C4005" s="132" t="s">
        <v>154</v>
      </c>
      <c r="D4005" s="133" t="n">
        <v>12000</v>
      </c>
      <c r="E4005" s="133" t="n">
        <v>0</v>
      </c>
      <c r="F4005" s="133" t="n">
        <v>12000</v>
      </c>
    </row>
    <row r="4006" customFormat="false" ht="17.25" hidden="false" customHeight="true" outlineLevel="0" collapsed="false">
      <c r="A4006" s="130" t="s">
        <v>125</v>
      </c>
      <c r="B4006" s="131" t="n">
        <v>61504000</v>
      </c>
      <c r="C4006" s="132" t="s">
        <v>721</v>
      </c>
      <c r="D4006" s="133" t="n">
        <v>737100</v>
      </c>
      <c r="E4006" s="133" t="n">
        <v>0</v>
      </c>
      <c r="F4006" s="133" t="n">
        <v>737100</v>
      </c>
    </row>
    <row r="4007" customFormat="false" ht="17.25" hidden="false" customHeight="true" outlineLevel="0" collapsed="false">
      <c r="A4007" s="130" t="s">
        <v>125</v>
      </c>
      <c r="B4007" s="131" t="n">
        <v>61802000</v>
      </c>
      <c r="C4007" s="132" t="s">
        <v>472</v>
      </c>
      <c r="D4007" s="133" t="n">
        <v>4000</v>
      </c>
      <c r="E4007" s="133" t="n">
        <v>0</v>
      </c>
      <c r="F4007" s="133" t="n">
        <v>4000</v>
      </c>
    </row>
    <row r="4008" customFormat="false" ht="17.25" hidden="false" customHeight="true" outlineLevel="0" collapsed="false">
      <c r="A4008" s="130" t="s">
        <v>125</v>
      </c>
      <c r="B4008" s="131" t="n">
        <v>62100000</v>
      </c>
      <c r="C4008" s="132" t="s">
        <v>400</v>
      </c>
      <c r="D4008" s="133" t="n">
        <v>3600000</v>
      </c>
      <c r="E4008" s="133" t="n">
        <v>0</v>
      </c>
      <c r="F4008" s="133" t="n">
        <v>3600000</v>
      </c>
    </row>
    <row r="4009" customFormat="false" ht="17.25" hidden="false" customHeight="true" outlineLevel="0" collapsed="false">
      <c r="A4009" s="130" t="s">
        <v>125</v>
      </c>
      <c r="B4009" s="131" t="n">
        <v>62102000</v>
      </c>
      <c r="C4009" s="132" t="s">
        <v>476</v>
      </c>
      <c r="D4009" s="133" t="n">
        <v>13337049.6</v>
      </c>
      <c r="E4009" s="133" t="n">
        <v>0</v>
      </c>
      <c r="F4009" s="133" t="n">
        <v>13337049.6</v>
      </c>
    </row>
    <row r="4010" customFormat="false" ht="17.25" hidden="false" customHeight="true" outlineLevel="0" collapsed="false">
      <c r="A4010" s="130" t="s">
        <v>125</v>
      </c>
      <c r="B4010" s="131" t="n">
        <v>62103000</v>
      </c>
      <c r="C4010" s="132" t="s">
        <v>477</v>
      </c>
      <c r="D4010" s="133" t="n">
        <v>3231897.57</v>
      </c>
      <c r="E4010" s="133" t="n">
        <v>0</v>
      </c>
      <c r="F4010" s="133" t="n">
        <v>3231897.57</v>
      </c>
    </row>
    <row r="4011" customFormat="false" ht="17.25" hidden="false" customHeight="true" outlineLevel="0" collapsed="false">
      <c r="A4011" s="130" t="s">
        <v>125</v>
      </c>
      <c r="B4011" s="131" t="n">
        <v>62201000</v>
      </c>
      <c r="C4011" s="132" t="s">
        <v>481</v>
      </c>
      <c r="D4011" s="133" t="n">
        <v>25533000</v>
      </c>
      <c r="E4011" s="133" t="n">
        <v>0</v>
      </c>
      <c r="F4011" s="133" t="n">
        <v>25533000</v>
      </c>
    </row>
    <row r="4012" customFormat="false" ht="17.25" hidden="false" customHeight="true" outlineLevel="0" collapsed="false">
      <c r="A4012" s="130" t="s">
        <v>125</v>
      </c>
      <c r="B4012" s="131" t="n">
        <v>62208000</v>
      </c>
      <c r="C4012" s="132" t="s">
        <v>403</v>
      </c>
      <c r="D4012" s="133" t="n">
        <v>5000</v>
      </c>
      <c r="E4012" s="133" t="n">
        <v>0</v>
      </c>
      <c r="F4012" s="133" t="n">
        <v>5000</v>
      </c>
    </row>
    <row r="4013" customFormat="false" ht="17.25" hidden="false" customHeight="true" outlineLevel="0" collapsed="false">
      <c r="A4013" s="130" t="s">
        <v>125</v>
      </c>
      <c r="B4013" s="131" t="n">
        <v>62303000</v>
      </c>
      <c r="C4013" s="132" t="s">
        <v>495</v>
      </c>
      <c r="D4013" s="133" t="n">
        <v>42000</v>
      </c>
      <c r="E4013" s="133" t="n">
        <v>0</v>
      </c>
      <c r="F4013" s="133" t="n">
        <v>42000</v>
      </c>
    </row>
    <row r="4014" customFormat="false" ht="17.25" hidden="false" customHeight="true" outlineLevel="0" collapsed="false">
      <c r="A4014" s="130" t="s">
        <v>125</v>
      </c>
      <c r="B4014" s="131" t="n">
        <v>62506000</v>
      </c>
      <c r="C4014" s="132" t="s">
        <v>509</v>
      </c>
      <c r="D4014" s="133" t="n">
        <v>154000</v>
      </c>
      <c r="E4014" s="133" t="n">
        <v>0</v>
      </c>
      <c r="F4014" s="133" t="n">
        <v>154000</v>
      </c>
    </row>
    <row r="4015" customFormat="false" ht="17.25" hidden="false" customHeight="true" outlineLevel="0" collapsed="false">
      <c r="A4015" s="130" t="s">
        <v>125</v>
      </c>
      <c r="B4015" s="131" t="n">
        <v>62507000</v>
      </c>
      <c r="C4015" s="132" t="s">
        <v>416</v>
      </c>
      <c r="D4015" s="133" t="n">
        <v>246100</v>
      </c>
      <c r="E4015" s="133" t="n">
        <v>0</v>
      </c>
      <c r="F4015" s="133" t="n">
        <v>246100</v>
      </c>
    </row>
    <row r="4016" customFormat="false" ht="17.25" hidden="false" customHeight="true" outlineLevel="0" collapsed="false">
      <c r="A4016" s="130" t="s">
        <v>125</v>
      </c>
      <c r="B4016" s="131" t="n">
        <v>62602000</v>
      </c>
      <c r="C4016" s="132" t="s">
        <v>511</v>
      </c>
      <c r="D4016" s="133" t="n">
        <v>670564.95</v>
      </c>
      <c r="E4016" s="133" t="n">
        <v>0</v>
      </c>
      <c r="F4016" s="133" t="n">
        <v>670564.95</v>
      </c>
    </row>
    <row r="4017" customFormat="false" ht="17.25" hidden="false" customHeight="true" outlineLevel="0" collapsed="false">
      <c r="A4017" s="130" t="s">
        <v>125</v>
      </c>
      <c r="B4017" s="131" t="n">
        <v>62603000</v>
      </c>
      <c r="C4017" s="132" t="s">
        <v>512</v>
      </c>
      <c r="D4017" s="133" t="n">
        <v>264087.59</v>
      </c>
      <c r="E4017" s="133" t="n">
        <v>0</v>
      </c>
      <c r="F4017" s="133" t="n">
        <v>264087.59</v>
      </c>
    </row>
    <row r="4018" customFormat="false" ht="17.25" hidden="false" customHeight="true" outlineLevel="0" collapsed="false">
      <c r="A4018" s="130" t="s">
        <v>125</v>
      </c>
      <c r="B4018" s="131" t="n">
        <v>62703000</v>
      </c>
      <c r="C4018" s="132" t="s">
        <v>516</v>
      </c>
      <c r="D4018" s="133" t="n">
        <v>1094985.13</v>
      </c>
      <c r="E4018" s="133" t="n">
        <v>0</v>
      </c>
      <c r="F4018" s="133" t="n">
        <v>1094985.13</v>
      </c>
    </row>
    <row r="4019" customFormat="false" ht="17.25" hidden="false" customHeight="true" outlineLevel="0" collapsed="false">
      <c r="A4019" s="130" t="s">
        <v>125</v>
      </c>
      <c r="B4019" s="131" t="n">
        <v>62706000</v>
      </c>
      <c r="C4019" s="132" t="s">
        <v>183</v>
      </c>
      <c r="D4019" s="133" t="n">
        <v>113900.5</v>
      </c>
      <c r="E4019" s="133" t="n">
        <v>0</v>
      </c>
      <c r="F4019" s="133" t="n">
        <v>113900.5</v>
      </c>
    </row>
    <row r="4020" customFormat="false" ht="17.25" hidden="false" customHeight="true" outlineLevel="0" collapsed="false">
      <c r="A4020" s="130" t="s">
        <v>125</v>
      </c>
      <c r="B4020" s="131" t="n">
        <v>62708000</v>
      </c>
      <c r="C4020" s="132" t="s">
        <v>519</v>
      </c>
      <c r="D4020" s="133" t="n">
        <v>240000</v>
      </c>
      <c r="E4020" s="133" t="n">
        <v>0</v>
      </c>
      <c r="F4020" s="133" t="n">
        <v>240000</v>
      </c>
    </row>
    <row r="4021" customFormat="false" ht="17.25" hidden="false" customHeight="true" outlineLevel="0" collapsed="false">
      <c r="A4021" s="130" t="s">
        <v>125</v>
      </c>
      <c r="B4021" s="131" t="n">
        <v>62713000</v>
      </c>
      <c r="C4021" s="132" t="s">
        <v>438</v>
      </c>
      <c r="D4021" s="133" t="n">
        <v>88200</v>
      </c>
      <c r="E4021" s="133" t="n">
        <v>0</v>
      </c>
      <c r="F4021" s="133" t="n">
        <v>88200</v>
      </c>
    </row>
    <row r="4022" customFormat="false" ht="17.25" hidden="false" customHeight="true" outlineLevel="0" collapsed="false">
      <c r="A4022" s="130" t="s">
        <v>125</v>
      </c>
      <c r="B4022" s="131" t="n">
        <v>62714000</v>
      </c>
      <c r="C4022" s="132" t="s">
        <v>522</v>
      </c>
      <c r="D4022" s="133" t="n">
        <v>30000</v>
      </c>
      <c r="E4022" s="133" t="n">
        <v>0</v>
      </c>
      <c r="F4022" s="133" t="n">
        <v>30000</v>
      </c>
    </row>
    <row r="4023" customFormat="false" ht="17.25" hidden="false" customHeight="true" outlineLevel="0" collapsed="false">
      <c r="A4023" s="130" t="s">
        <v>125</v>
      </c>
      <c r="B4023" s="131" t="n">
        <v>63504000</v>
      </c>
      <c r="C4023" s="132" t="s">
        <v>450</v>
      </c>
      <c r="D4023" s="133" t="n">
        <v>180000</v>
      </c>
      <c r="E4023" s="133" t="n">
        <v>0</v>
      </c>
      <c r="F4023" s="133" t="n">
        <v>180000</v>
      </c>
    </row>
    <row r="4024" customFormat="false" ht="17.25" hidden="false" customHeight="true" outlineLevel="0" collapsed="false">
      <c r="A4024" s="130" t="s">
        <v>125</v>
      </c>
      <c r="B4024" s="131" t="n">
        <v>63506000</v>
      </c>
      <c r="C4024" s="132" t="s">
        <v>452</v>
      </c>
      <c r="D4024" s="133" t="n">
        <v>12000</v>
      </c>
      <c r="E4024" s="133" t="n">
        <v>0</v>
      </c>
      <c r="F4024" s="133" t="n">
        <v>12000</v>
      </c>
    </row>
    <row r="4025" customFormat="false" ht="17.25" hidden="false" customHeight="true" outlineLevel="0" collapsed="false">
      <c r="A4025" s="130" t="s">
        <v>125</v>
      </c>
      <c r="B4025" s="131" t="n">
        <v>63508000</v>
      </c>
      <c r="C4025" s="132" t="s">
        <v>802</v>
      </c>
      <c r="D4025" s="133" t="n">
        <v>4000</v>
      </c>
      <c r="E4025" s="133" t="n">
        <v>0</v>
      </c>
      <c r="F4025" s="133" t="n">
        <v>4000</v>
      </c>
    </row>
    <row r="4026" customFormat="false" ht="17.25" hidden="false" customHeight="true" outlineLevel="0" collapsed="false">
      <c r="A4026" s="130" t="s">
        <v>125</v>
      </c>
      <c r="B4026" s="131" t="n">
        <v>64101000</v>
      </c>
      <c r="C4026" s="132" t="s">
        <v>190</v>
      </c>
      <c r="D4026" s="133" t="n">
        <v>92677792.8</v>
      </c>
      <c r="E4026" s="133" t="n">
        <v>0</v>
      </c>
      <c r="F4026" s="133" t="n">
        <v>92677792.8</v>
      </c>
    </row>
    <row r="4027" customFormat="false" ht="17.25" hidden="false" customHeight="true" outlineLevel="0" collapsed="false">
      <c r="A4027" s="130" t="s">
        <v>125</v>
      </c>
      <c r="B4027" s="131" t="n">
        <v>64102000</v>
      </c>
      <c r="C4027" s="132" t="s">
        <v>528</v>
      </c>
      <c r="D4027" s="133" t="n">
        <v>967139.62</v>
      </c>
      <c r="E4027" s="133" t="n">
        <v>0</v>
      </c>
      <c r="F4027" s="133" t="n">
        <v>967139.62</v>
      </c>
    </row>
    <row r="4028" customFormat="false" ht="17.25" hidden="false" customHeight="true" outlineLevel="0" collapsed="false">
      <c r="A4028" s="130" t="s">
        <v>125</v>
      </c>
      <c r="B4028" s="131" t="n">
        <v>64501000</v>
      </c>
      <c r="C4028" s="132" t="s">
        <v>461</v>
      </c>
      <c r="D4028" s="133" t="n">
        <v>5935055.88</v>
      </c>
      <c r="E4028" s="133" t="n">
        <v>0</v>
      </c>
      <c r="F4028" s="133" t="n">
        <v>5935055.88</v>
      </c>
    </row>
    <row r="4029" customFormat="false" ht="17.25" hidden="false" customHeight="true" outlineLevel="0" collapsed="false">
      <c r="A4029" s="130" t="s">
        <v>125</v>
      </c>
      <c r="B4029" s="131" t="n">
        <v>64502000</v>
      </c>
      <c r="C4029" s="132" t="s">
        <v>533</v>
      </c>
      <c r="D4029" s="133" t="n">
        <v>2282713.8</v>
      </c>
      <c r="E4029" s="133" t="n">
        <v>0</v>
      </c>
      <c r="F4029" s="133" t="n">
        <v>2282713.8</v>
      </c>
    </row>
    <row r="4030" customFormat="false" ht="17.25" hidden="false" customHeight="true" outlineLevel="0" collapsed="false">
      <c r="A4030" s="130" t="s">
        <v>125</v>
      </c>
      <c r="B4030" s="131" t="n">
        <v>64504000</v>
      </c>
      <c r="C4030" s="132" t="s">
        <v>464</v>
      </c>
      <c r="D4030" s="133" t="n">
        <v>456542.76</v>
      </c>
      <c r="E4030" s="133" t="n">
        <v>0</v>
      </c>
      <c r="F4030" s="133" t="n">
        <v>456542.76</v>
      </c>
    </row>
    <row r="4031" customFormat="false" ht="17.25" hidden="false" customHeight="true" outlineLevel="0" collapsed="false">
      <c r="A4031" s="130" t="s">
        <v>125</v>
      </c>
      <c r="B4031" s="131" t="n">
        <v>65100000</v>
      </c>
      <c r="C4031" s="132" t="s">
        <v>202</v>
      </c>
      <c r="D4031" s="133" t="n">
        <v>1048788</v>
      </c>
      <c r="E4031" s="133" t="n">
        <v>0</v>
      </c>
      <c r="F4031" s="133" t="n">
        <v>1048788</v>
      </c>
    </row>
    <row r="4032" customFormat="false" ht="17.25" hidden="false" customHeight="true" outlineLevel="0" collapsed="false">
      <c r="A4032" s="130" t="s">
        <v>125</v>
      </c>
      <c r="B4032" s="131" t="n">
        <v>65601000</v>
      </c>
      <c r="C4032" s="132" t="s">
        <v>539</v>
      </c>
      <c r="D4032" s="133" t="n">
        <v>200000</v>
      </c>
      <c r="E4032" s="133" t="n">
        <v>0</v>
      </c>
      <c r="F4032" s="133" t="n">
        <v>200000</v>
      </c>
    </row>
    <row r="4033" customFormat="false" ht="17.25" hidden="false" customHeight="true" outlineLevel="0" collapsed="false">
      <c r="A4033" s="130" t="s">
        <v>125</v>
      </c>
      <c r="B4033" s="131" t="n">
        <v>65700000</v>
      </c>
      <c r="C4033" s="132" t="s">
        <v>746</v>
      </c>
      <c r="D4033" s="133" t="n">
        <v>448960</v>
      </c>
      <c r="E4033" s="133" t="n">
        <v>0</v>
      </c>
      <c r="F4033" s="133" t="n">
        <v>448960</v>
      </c>
    </row>
    <row r="4034" customFormat="false" ht="17.25" hidden="false" customHeight="true" outlineLevel="0" collapsed="false">
      <c r="A4034" s="130" t="s">
        <v>125</v>
      </c>
      <c r="B4034" s="131" t="n">
        <v>65800000</v>
      </c>
      <c r="C4034" s="132" t="s">
        <v>475</v>
      </c>
      <c r="D4034" s="133" t="n">
        <v>2036756.4</v>
      </c>
      <c r="E4034" s="133" t="n">
        <v>0</v>
      </c>
      <c r="F4034" s="133" t="n">
        <v>2036756.4</v>
      </c>
    </row>
    <row r="4035" customFormat="false" ht="17.25" hidden="false" customHeight="true" outlineLevel="0" collapsed="false">
      <c r="A4035" s="130" t="s">
        <v>125</v>
      </c>
      <c r="B4035" s="131" t="n">
        <v>66102000</v>
      </c>
      <c r="C4035" s="132" t="s">
        <v>542</v>
      </c>
      <c r="D4035" s="133" t="n">
        <v>5571944.24</v>
      </c>
      <c r="E4035" s="133" t="n">
        <v>0</v>
      </c>
      <c r="F4035" s="133" t="n">
        <v>5571944.24</v>
      </c>
    </row>
    <row r="4036" customFormat="false" ht="17.25" hidden="false" customHeight="true" outlineLevel="0" collapsed="false">
      <c r="A4036" s="130" t="s">
        <v>125</v>
      </c>
      <c r="B4036" s="131" t="n">
        <v>66103000</v>
      </c>
      <c r="C4036" s="132" t="s">
        <v>543</v>
      </c>
      <c r="D4036" s="133" t="n">
        <v>459199999.98</v>
      </c>
      <c r="E4036" s="133" t="n">
        <v>0</v>
      </c>
      <c r="F4036" s="133" t="n">
        <v>459199999.98</v>
      </c>
    </row>
    <row r="4037" customFormat="false" ht="17.25" hidden="false" customHeight="true" outlineLevel="0" collapsed="false">
      <c r="A4037" s="130" t="s">
        <v>125</v>
      </c>
      <c r="B4037" s="131" t="n">
        <v>66600000</v>
      </c>
      <c r="C4037" s="132" t="s">
        <v>206</v>
      </c>
      <c r="D4037" s="133" t="n">
        <v>9560349.69</v>
      </c>
      <c r="E4037" s="133" t="n">
        <v>0</v>
      </c>
      <c r="F4037" s="133" t="n">
        <v>9560349.69</v>
      </c>
    </row>
    <row r="4038" customFormat="false" ht="17.25" hidden="false" customHeight="true" outlineLevel="0" collapsed="false">
      <c r="A4038" s="130" t="s">
        <v>125</v>
      </c>
      <c r="B4038" s="131" t="n">
        <v>68112000</v>
      </c>
      <c r="C4038" s="132" t="s">
        <v>489</v>
      </c>
      <c r="D4038" s="133" t="n">
        <v>207085.97</v>
      </c>
      <c r="E4038" s="133" t="n">
        <v>0</v>
      </c>
      <c r="F4038" s="133" t="n">
        <v>207085.97</v>
      </c>
    </row>
    <row r="4039" customFormat="false" ht="17.25" hidden="false" customHeight="true" outlineLevel="0" collapsed="false">
      <c r="A4039" s="130" t="s">
        <v>125</v>
      </c>
      <c r="B4039" s="131" t="n">
        <v>69500000</v>
      </c>
      <c r="C4039" s="132" t="s">
        <v>208</v>
      </c>
      <c r="D4039" s="133" t="n">
        <v>320000</v>
      </c>
      <c r="E4039" s="133" t="n">
        <v>0</v>
      </c>
      <c r="F4039" s="133" t="n">
        <v>320000</v>
      </c>
    </row>
    <row r="4040" customFormat="false" ht="17.25" hidden="false" customHeight="true" outlineLevel="0" collapsed="false">
      <c r="A4040" s="130" t="s">
        <v>125</v>
      </c>
      <c r="B4040" s="131" t="n">
        <v>75800000</v>
      </c>
      <c r="C4040" s="132" t="s">
        <v>211</v>
      </c>
      <c r="D4040" s="133" t="n">
        <v>0</v>
      </c>
      <c r="E4040" s="133" t="n">
        <v>1049.71</v>
      </c>
      <c r="F4040" s="133" t="n">
        <v>-1049.71</v>
      </c>
    </row>
    <row r="4041" customFormat="false" ht="17.25" hidden="false" customHeight="true" outlineLevel="0" collapsed="false">
      <c r="A4041" s="130" t="s">
        <v>125</v>
      </c>
      <c r="B4041" s="131" t="n">
        <v>75810000</v>
      </c>
      <c r="C4041" s="132" t="s">
        <v>551</v>
      </c>
      <c r="D4041" s="133" t="n">
        <v>0</v>
      </c>
      <c r="E4041" s="133" t="n">
        <v>177500</v>
      </c>
      <c r="F4041" s="133" t="n">
        <v>-177500</v>
      </c>
    </row>
    <row r="4042" customFormat="false" ht="17.25" hidden="false" customHeight="true" outlineLevel="0" collapsed="false">
      <c r="A4042" s="130" t="s">
        <v>930</v>
      </c>
      <c r="B4042" s="131" t="n">
        <v>10100000</v>
      </c>
      <c r="C4042" s="132" t="s">
        <v>1</v>
      </c>
      <c r="D4042" s="133" t="n">
        <v>0</v>
      </c>
      <c r="E4042" s="133" t="n">
        <v>1500000000</v>
      </c>
      <c r="F4042" s="133" t="n">
        <v>-1500000000</v>
      </c>
    </row>
    <row r="4043" customFormat="false" ht="17.25" hidden="false" customHeight="true" outlineLevel="0" collapsed="false">
      <c r="A4043" s="130" t="s">
        <v>930</v>
      </c>
      <c r="B4043" s="131" t="n">
        <v>10610000</v>
      </c>
      <c r="C4043" s="132" t="s">
        <v>214</v>
      </c>
      <c r="D4043" s="133" t="n">
        <v>0</v>
      </c>
      <c r="E4043" s="133" t="n">
        <v>200000</v>
      </c>
      <c r="F4043" s="133" t="n">
        <v>-200000</v>
      </c>
    </row>
    <row r="4044" customFormat="false" ht="17.25" hidden="false" customHeight="true" outlineLevel="0" collapsed="false">
      <c r="A4044" s="130" t="s">
        <v>930</v>
      </c>
      <c r="B4044" s="131" t="n">
        <v>11000000</v>
      </c>
      <c r="C4044" s="132" t="s">
        <v>215</v>
      </c>
      <c r="D4044" s="133" t="n">
        <v>0</v>
      </c>
      <c r="E4044" s="133" t="n">
        <v>80135900.57</v>
      </c>
      <c r="F4044" s="133" t="n">
        <v>-80135900.57</v>
      </c>
    </row>
    <row r="4045" customFormat="false" ht="17.25" hidden="false" customHeight="true" outlineLevel="0" collapsed="false">
      <c r="A4045" s="130" t="s">
        <v>930</v>
      </c>
      <c r="B4045" s="131" t="n">
        <v>21100000</v>
      </c>
      <c r="C4045" s="132" t="s">
        <v>224</v>
      </c>
      <c r="D4045" s="133" t="n">
        <v>12022200</v>
      </c>
      <c r="E4045" s="133" t="n">
        <v>0</v>
      </c>
      <c r="F4045" s="133" t="n">
        <v>12022200</v>
      </c>
    </row>
    <row r="4046" customFormat="false" ht="17.25" hidden="false" customHeight="true" outlineLevel="0" collapsed="false">
      <c r="A4046" s="130" t="s">
        <v>930</v>
      </c>
      <c r="B4046" s="131" t="n">
        <v>21850000</v>
      </c>
      <c r="C4046" s="132" t="s">
        <v>3025</v>
      </c>
      <c r="D4046" s="133" t="n">
        <v>44344697</v>
      </c>
      <c r="E4046" s="133" t="n">
        <v>0</v>
      </c>
      <c r="F4046" s="133" t="n">
        <v>44344697</v>
      </c>
    </row>
    <row r="4047" customFormat="false" ht="17.25" hidden="false" customHeight="true" outlineLevel="0" collapsed="false">
      <c r="A4047" s="130" t="s">
        <v>930</v>
      </c>
      <c r="B4047" s="131" t="n">
        <v>21830000</v>
      </c>
      <c r="C4047" s="132" t="s">
        <v>11</v>
      </c>
      <c r="D4047" s="133" t="n">
        <v>2922606233.02</v>
      </c>
      <c r="E4047" s="133" t="n">
        <v>0</v>
      </c>
      <c r="F4047" s="133" t="n">
        <v>2922606233.02</v>
      </c>
    </row>
    <row r="4048" customFormat="false" ht="17.25" hidden="false" customHeight="true" outlineLevel="0" collapsed="false">
      <c r="A4048" s="130" t="s">
        <v>930</v>
      </c>
      <c r="B4048" s="131" t="n">
        <v>21831000</v>
      </c>
      <c r="C4048" s="132" t="s">
        <v>1774</v>
      </c>
      <c r="D4048" s="133" t="n">
        <v>7299877485.11</v>
      </c>
      <c r="E4048" s="133" t="n">
        <v>0</v>
      </c>
      <c r="F4048" s="133" t="n">
        <v>7299877485.11</v>
      </c>
    </row>
    <row r="4049" customFormat="false" ht="17.25" hidden="false" customHeight="true" outlineLevel="0" collapsed="false">
      <c r="A4049" s="130" t="s">
        <v>930</v>
      </c>
      <c r="B4049" s="131" t="n">
        <v>21800000</v>
      </c>
      <c r="C4049" s="132" t="s">
        <v>8</v>
      </c>
      <c r="D4049" s="133" t="n">
        <v>391879533.06</v>
      </c>
      <c r="E4049" s="133" t="n">
        <v>0</v>
      </c>
      <c r="F4049" s="133" t="n">
        <v>391879533.06</v>
      </c>
    </row>
    <row r="4050" customFormat="false" ht="17.25" hidden="false" customHeight="true" outlineLevel="0" collapsed="false">
      <c r="A4050" s="130" t="s">
        <v>930</v>
      </c>
      <c r="B4050" s="131" t="n">
        <v>21820000</v>
      </c>
      <c r="C4050" s="132" t="s">
        <v>10</v>
      </c>
      <c r="D4050" s="133" t="n">
        <v>14580863</v>
      </c>
      <c r="E4050" s="133" t="n">
        <v>0</v>
      </c>
      <c r="F4050" s="133" t="n">
        <v>14580863</v>
      </c>
    </row>
    <row r="4051" customFormat="false" ht="17.25" hidden="false" customHeight="true" outlineLevel="0" collapsed="false">
      <c r="A4051" s="130" t="s">
        <v>930</v>
      </c>
      <c r="B4051" s="131" t="n">
        <v>21840000</v>
      </c>
      <c r="C4051" s="132" t="s">
        <v>12</v>
      </c>
      <c r="D4051" s="133" t="n">
        <v>67533936.7</v>
      </c>
      <c r="E4051" s="133" t="n">
        <v>0</v>
      </c>
      <c r="F4051" s="133" t="n">
        <v>67533936.7</v>
      </c>
    </row>
    <row r="4052" customFormat="false" ht="17.25" hidden="false" customHeight="true" outlineLevel="0" collapsed="false">
      <c r="A4052" s="130" t="s">
        <v>930</v>
      </c>
      <c r="B4052" s="131" t="n">
        <v>21810000</v>
      </c>
      <c r="C4052" s="132" t="s">
        <v>1691</v>
      </c>
      <c r="D4052" s="133" t="n">
        <v>760030263.94</v>
      </c>
      <c r="E4052" s="133" t="n">
        <v>0</v>
      </c>
      <c r="F4052" s="133" t="n">
        <v>760030263.94</v>
      </c>
    </row>
    <row r="4053" customFormat="false" ht="17.25" hidden="false" customHeight="true" outlineLevel="0" collapsed="false">
      <c r="A4053" s="130" t="s">
        <v>930</v>
      </c>
      <c r="B4053" s="131" t="n">
        <v>27500000</v>
      </c>
      <c r="C4053" s="132" t="s">
        <v>14</v>
      </c>
      <c r="D4053" s="133" t="n">
        <v>3300000</v>
      </c>
      <c r="E4053" s="133" t="n">
        <v>0</v>
      </c>
      <c r="F4053" s="133" t="n">
        <v>3300000</v>
      </c>
    </row>
    <row r="4054" customFormat="false" ht="17.25" hidden="false" customHeight="true" outlineLevel="0" collapsed="false">
      <c r="A4054" s="130" t="s">
        <v>930</v>
      </c>
      <c r="B4054" s="131" t="n">
        <v>28180000</v>
      </c>
      <c r="C4054" s="132" t="s">
        <v>1691</v>
      </c>
      <c r="D4054" s="133" t="n">
        <v>0</v>
      </c>
      <c r="E4054" s="133" t="n">
        <v>259796772.54</v>
      </c>
      <c r="F4054" s="133" t="n">
        <v>-259796772.54</v>
      </c>
    </row>
    <row r="4055" customFormat="false" ht="17.25" hidden="false" customHeight="true" outlineLevel="0" collapsed="false">
      <c r="A4055" s="130" t="s">
        <v>930</v>
      </c>
      <c r="B4055" s="131" t="n">
        <v>28181000</v>
      </c>
      <c r="C4055" s="132" t="s">
        <v>3026</v>
      </c>
      <c r="D4055" s="133" t="n">
        <v>0</v>
      </c>
      <c r="E4055" s="133" t="n">
        <v>316910729.15</v>
      </c>
      <c r="F4055" s="133" t="n">
        <v>-316910729.15</v>
      </c>
    </row>
    <row r="4056" customFormat="false" ht="17.25" hidden="false" customHeight="true" outlineLevel="0" collapsed="false">
      <c r="A4056" s="130" t="s">
        <v>930</v>
      </c>
      <c r="B4056" s="131" t="n">
        <v>28182000</v>
      </c>
      <c r="C4056" s="132" t="s">
        <v>17</v>
      </c>
      <c r="D4056" s="133" t="n">
        <v>0</v>
      </c>
      <c r="E4056" s="133" t="n">
        <v>10106201.24</v>
      </c>
      <c r="F4056" s="133" t="n">
        <v>-10106201.24</v>
      </c>
    </row>
    <row r="4057" customFormat="false" ht="17.25" hidden="false" customHeight="true" outlineLevel="0" collapsed="false">
      <c r="A4057" s="130" t="s">
        <v>930</v>
      </c>
      <c r="B4057" s="131" t="n">
        <v>28183000</v>
      </c>
      <c r="C4057" s="132" t="s">
        <v>18</v>
      </c>
      <c r="D4057" s="133" t="n">
        <v>0</v>
      </c>
      <c r="E4057" s="133" t="n">
        <v>1462849834.56</v>
      </c>
      <c r="F4057" s="133" t="n">
        <v>-1462849834.56</v>
      </c>
    </row>
    <row r="4058" customFormat="false" ht="17.25" hidden="false" customHeight="true" outlineLevel="0" collapsed="false">
      <c r="A4058" s="130" t="s">
        <v>930</v>
      </c>
      <c r="B4058" s="131" t="n">
        <v>28183100</v>
      </c>
      <c r="C4058" s="132" t="s">
        <v>1778</v>
      </c>
      <c r="D4058" s="133" t="n">
        <v>0</v>
      </c>
      <c r="E4058" s="133" t="n">
        <v>4103158965.29</v>
      </c>
      <c r="F4058" s="133" t="n">
        <v>-4103158965.29</v>
      </c>
    </row>
    <row r="4059" customFormat="false" ht="17.25" hidden="false" customHeight="true" outlineLevel="0" collapsed="false">
      <c r="A4059" s="130" t="s">
        <v>930</v>
      </c>
      <c r="B4059" s="131" t="n">
        <v>28184000</v>
      </c>
      <c r="C4059" s="132" t="s">
        <v>19</v>
      </c>
      <c r="D4059" s="133" t="n">
        <v>0</v>
      </c>
      <c r="E4059" s="133" t="n">
        <v>55333052.12</v>
      </c>
      <c r="F4059" s="133" t="n">
        <v>-55333052.12</v>
      </c>
    </row>
    <row r="4060" customFormat="false" ht="17.25" hidden="false" customHeight="true" outlineLevel="0" collapsed="false">
      <c r="A4060" s="130" t="s">
        <v>930</v>
      </c>
      <c r="B4060" s="131" t="n">
        <v>28185000</v>
      </c>
      <c r="C4060" s="132" t="s">
        <v>2489</v>
      </c>
      <c r="D4060" s="133" t="n">
        <v>0</v>
      </c>
      <c r="E4060" s="133" t="n">
        <v>28837121.07</v>
      </c>
      <c r="F4060" s="133" t="n">
        <v>-28837121.07</v>
      </c>
    </row>
    <row r="4061" customFormat="false" ht="17.25" hidden="false" customHeight="true" outlineLevel="0" collapsed="false">
      <c r="A4061" s="130" t="s">
        <v>930</v>
      </c>
      <c r="B4061" s="131" t="n">
        <v>40100000</v>
      </c>
      <c r="C4061" s="132" t="s">
        <v>21</v>
      </c>
      <c r="D4061" s="133" t="n">
        <v>0</v>
      </c>
      <c r="E4061" s="133" t="n">
        <v>1324234994.96</v>
      </c>
      <c r="F4061" s="133" t="n">
        <v>-1324234994.96</v>
      </c>
    </row>
    <row r="4062" customFormat="false" ht="17.25" hidden="false" customHeight="true" outlineLevel="0" collapsed="false">
      <c r="A4062" s="130" t="s">
        <v>930</v>
      </c>
      <c r="B4062" s="131" t="n">
        <v>40310000</v>
      </c>
      <c r="C4062" s="132" t="s">
        <v>254</v>
      </c>
      <c r="D4062" s="133" t="n">
        <v>0</v>
      </c>
      <c r="E4062" s="133" t="n">
        <v>1937283219.08</v>
      </c>
      <c r="F4062" s="133" t="n">
        <v>-1937283219.08</v>
      </c>
    </row>
    <row r="4063" customFormat="false" ht="17.25" hidden="false" customHeight="true" outlineLevel="0" collapsed="false">
      <c r="A4063" s="130" t="s">
        <v>930</v>
      </c>
      <c r="B4063" s="131" t="n">
        <v>40400000</v>
      </c>
      <c r="C4063" s="132" t="s">
        <v>257</v>
      </c>
      <c r="D4063" s="133" t="n">
        <v>0</v>
      </c>
      <c r="E4063" s="133" t="n">
        <v>85000000</v>
      </c>
      <c r="F4063" s="133" t="n">
        <v>-85000000</v>
      </c>
    </row>
    <row r="4064" customFormat="false" ht="17.25" hidden="false" customHeight="true" outlineLevel="0" collapsed="false">
      <c r="A4064" s="130" t="s">
        <v>930</v>
      </c>
      <c r="B4064" s="131" t="n">
        <v>40800000</v>
      </c>
      <c r="C4064" s="132" t="s">
        <v>26</v>
      </c>
      <c r="D4064" s="133" t="n">
        <v>0</v>
      </c>
      <c r="E4064" s="133" t="n">
        <v>169653700.46</v>
      </c>
      <c r="F4064" s="133" t="n">
        <v>-169653700.46</v>
      </c>
    </row>
    <row r="4065" customFormat="false" ht="17.25" hidden="false" customHeight="true" outlineLevel="0" collapsed="false">
      <c r="A4065" s="130" t="s">
        <v>930</v>
      </c>
      <c r="B4065" s="131" t="n">
        <v>40900000</v>
      </c>
      <c r="C4065" s="132" t="s">
        <v>27</v>
      </c>
      <c r="D4065" s="133" t="n">
        <v>1455000</v>
      </c>
      <c r="E4065" s="133" t="n">
        <v>0</v>
      </c>
      <c r="F4065" s="133" t="n">
        <v>1455000</v>
      </c>
    </row>
    <row r="4066" customFormat="false" ht="17.25" hidden="false" customHeight="true" outlineLevel="0" collapsed="false">
      <c r="A4066" s="130" t="s">
        <v>930</v>
      </c>
      <c r="B4066" s="131" t="n">
        <v>41100000</v>
      </c>
      <c r="C4066" s="132" t="s">
        <v>28</v>
      </c>
      <c r="D4066" s="133" t="n">
        <v>2181357827.84</v>
      </c>
      <c r="E4066" s="133" t="n">
        <v>0</v>
      </c>
      <c r="F4066" s="133" t="n">
        <v>2181357827.84</v>
      </c>
    </row>
    <row r="4067" customFormat="false" ht="17.25" hidden="false" customHeight="true" outlineLevel="0" collapsed="false">
      <c r="A4067" s="130" t="s">
        <v>930</v>
      </c>
      <c r="B4067" s="131" t="n">
        <v>41810000</v>
      </c>
      <c r="C4067" s="132" t="s">
        <v>1555</v>
      </c>
      <c r="D4067" s="133" t="n">
        <v>953868195</v>
      </c>
      <c r="E4067" s="133" t="n">
        <v>0</v>
      </c>
      <c r="F4067" s="133" t="n">
        <v>953868195</v>
      </c>
    </row>
    <row r="4068" customFormat="false" ht="17.25" hidden="false" customHeight="true" outlineLevel="0" collapsed="false">
      <c r="A4068" s="130" t="s">
        <v>930</v>
      </c>
      <c r="B4068" s="131" t="n">
        <v>42510000</v>
      </c>
      <c r="C4068" s="132" t="s">
        <v>31</v>
      </c>
      <c r="D4068" s="133" t="n">
        <v>1066000</v>
      </c>
      <c r="E4068" s="133" t="n">
        <v>0</v>
      </c>
      <c r="F4068" s="133" t="n">
        <v>1066000</v>
      </c>
    </row>
    <row r="4069" customFormat="false" ht="17.25" hidden="false" customHeight="true" outlineLevel="0" collapsed="false">
      <c r="A4069" s="130" t="s">
        <v>930</v>
      </c>
      <c r="B4069" s="131" t="n">
        <v>42800000</v>
      </c>
      <c r="C4069" s="132" t="s">
        <v>274</v>
      </c>
      <c r="D4069" s="133" t="n">
        <v>0</v>
      </c>
      <c r="E4069" s="133" t="n">
        <v>30502883.6</v>
      </c>
      <c r="F4069" s="133" t="n">
        <v>-30502883.6</v>
      </c>
    </row>
    <row r="4070" customFormat="false" ht="17.25" hidden="false" customHeight="true" outlineLevel="0" collapsed="false">
      <c r="A4070" s="130" t="s">
        <v>930</v>
      </c>
      <c r="B4070" s="131" t="n">
        <v>43100000</v>
      </c>
      <c r="C4070" s="132" t="s">
        <v>35</v>
      </c>
      <c r="D4070" s="133" t="n">
        <v>0</v>
      </c>
      <c r="E4070" s="133" t="n">
        <v>20735158.9</v>
      </c>
      <c r="F4070" s="133" t="n">
        <v>-20735158.9</v>
      </c>
    </row>
    <row r="4071" customFormat="false" ht="17.25" hidden="false" customHeight="true" outlineLevel="0" collapsed="false">
      <c r="A4071" s="130" t="s">
        <v>930</v>
      </c>
      <c r="B4071" s="131" t="n">
        <v>43110000</v>
      </c>
      <c r="C4071" s="132" t="s">
        <v>275</v>
      </c>
      <c r="D4071" s="133" t="n">
        <v>0</v>
      </c>
      <c r="E4071" s="133" t="n">
        <v>486000</v>
      </c>
      <c r="F4071" s="133" t="n">
        <v>-486000</v>
      </c>
    </row>
    <row r="4072" customFormat="false" ht="17.25" hidden="false" customHeight="true" outlineLevel="0" collapsed="false">
      <c r="A4072" s="130" t="s">
        <v>930</v>
      </c>
      <c r="B4072" s="131" t="n">
        <v>43220000</v>
      </c>
      <c r="C4072" s="132" t="s">
        <v>607</v>
      </c>
      <c r="D4072" s="133" t="n">
        <v>0</v>
      </c>
      <c r="E4072" s="133" t="n">
        <v>7089328.5</v>
      </c>
      <c r="F4072" s="133" t="n">
        <v>-7089328.5</v>
      </c>
    </row>
    <row r="4073" customFormat="false" ht="17.25" hidden="false" customHeight="true" outlineLevel="0" collapsed="false">
      <c r="A4073" s="130" t="s">
        <v>930</v>
      </c>
      <c r="B4073" s="131" t="n">
        <v>43860000</v>
      </c>
      <c r="C4073" s="132" t="s">
        <v>276</v>
      </c>
      <c r="D4073" s="133" t="n">
        <v>0</v>
      </c>
      <c r="E4073" s="133" t="n">
        <v>4038978.2</v>
      </c>
      <c r="F4073" s="133" t="n">
        <v>-4038978.2</v>
      </c>
    </row>
    <row r="4074" customFormat="false" ht="17.25" hidden="false" customHeight="true" outlineLevel="0" collapsed="false">
      <c r="A4074" s="130" t="s">
        <v>930</v>
      </c>
      <c r="B4074" s="131" t="n">
        <v>44100000</v>
      </c>
      <c r="C4074" s="132" t="s">
        <v>40</v>
      </c>
      <c r="D4074" s="133" t="n">
        <v>0</v>
      </c>
      <c r="E4074" s="133" t="n">
        <v>17201753.01</v>
      </c>
      <c r="F4074" s="133" t="n">
        <v>-17201753.01</v>
      </c>
    </row>
    <row r="4075" customFormat="false" ht="17.25" hidden="false" customHeight="true" outlineLevel="0" collapsed="false">
      <c r="A4075" s="130" t="s">
        <v>930</v>
      </c>
      <c r="B4075" s="131" t="n">
        <v>44400000</v>
      </c>
      <c r="C4075" s="132" t="s">
        <v>281</v>
      </c>
      <c r="D4075" s="133" t="n">
        <v>0</v>
      </c>
      <c r="E4075" s="133" t="n">
        <v>133029576.24</v>
      </c>
      <c r="F4075" s="133" t="n">
        <v>-133029576.24</v>
      </c>
    </row>
    <row r="4076" customFormat="false" ht="17.25" hidden="false" customHeight="true" outlineLevel="0" collapsed="false">
      <c r="A4076" s="130" t="s">
        <v>930</v>
      </c>
      <c r="B4076" s="131" t="n">
        <v>44410000</v>
      </c>
      <c r="C4076" s="132" t="s">
        <v>282</v>
      </c>
      <c r="D4076" s="133" t="n">
        <v>0</v>
      </c>
      <c r="E4076" s="133" t="n">
        <v>41778634.95</v>
      </c>
      <c r="F4076" s="133" t="n">
        <v>-41778634.95</v>
      </c>
    </row>
    <row r="4077" customFormat="false" ht="17.25" hidden="false" customHeight="true" outlineLevel="0" collapsed="false">
      <c r="A4077" s="130" t="s">
        <v>930</v>
      </c>
      <c r="B4077" s="131" t="n">
        <v>44550000</v>
      </c>
      <c r="C4077" s="132" t="s">
        <v>46</v>
      </c>
      <c r="D4077" s="133" t="n">
        <v>8988034.07</v>
      </c>
      <c r="E4077" s="133" t="n">
        <v>0</v>
      </c>
      <c r="F4077" s="133" t="n">
        <v>8988034.07</v>
      </c>
    </row>
    <row r="4078" customFormat="false" ht="17.25" hidden="false" customHeight="true" outlineLevel="0" collapsed="false">
      <c r="A4078" s="130" t="s">
        <v>930</v>
      </c>
      <c r="B4078" s="131" t="n">
        <v>44561000</v>
      </c>
      <c r="C4078" s="132" t="s">
        <v>2457</v>
      </c>
      <c r="D4078" s="133" t="n">
        <v>210946866.33</v>
      </c>
      <c r="E4078" s="133" t="n">
        <v>0</v>
      </c>
      <c r="F4078" s="133" t="n">
        <v>210946866.33</v>
      </c>
    </row>
    <row r="4079" customFormat="false" ht="17.25" hidden="false" customHeight="true" outlineLevel="0" collapsed="false">
      <c r="A4079" s="130" t="s">
        <v>930</v>
      </c>
      <c r="B4079" s="131" t="n">
        <v>44562000</v>
      </c>
      <c r="C4079" s="132" t="s">
        <v>47</v>
      </c>
      <c r="D4079" s="133" t="n">
        <v>266822232.19</v>
      </c>
      <c r="E4079" s="133" t="n">
        <v>0</v>
      </c>
      <c r="F4079" s="133" t="n">
        <v>266822232.19</v>
      </c>
    </row>
    <row r="4080" customFormat="false" ht="17.25" hidden="false" customHeight="true" outlineLevel="0" collapsed="false">
      <c r="A4080" s="130" t="s">
        <v>930</v>
      </c>
      <c r="B4080" s="131" t="n">
        <v>44563000</v>
      </c>
      <c r="C4080" s="132" t="s">
        <v>48</v>
      </c>
      <c r="D4080" s="133" t="n">
        <v>95544179.4</v>
      </c>
      <c r="E4080" s="133" t="n">
        <v>0</v>
      </c>
      <c r="F4080" s="133" t="n">
        <v>95544179.4</v>
      </c>
    </row>
    <row r="4081" customFormat="false" ht="17.25" hidden="false" customHeight="true" outlineLevel="0" collapsed="false">
      <c r="A4081" s="130" t="s">
        <v>930</v>
      </c>
      <c r="B4081" s="131" t="n">
        <v>44570000</v>
      </c>
      <c r="C4081" s="132" t="s">
        <v>1887</v>
      </c>
      <c r="D4081" s="133" t="n">
        <v>0</v>
      </c>
      <c r="E4081" s="133" t="n">
        <v>1984235736.15</v>
      </c>
      <c r="F4081" s="133" t="n">
        <v>-1984235736.15</v>
      </c>
    </row>
    <row r="4082" customFormat="false" ht="17.25" hidden="false" customHeight="true" outlineLevel="0" collapsed="false">
      <c r="A4082" s="130" t="s">
        <v>930</v>
      </c>
      <c r="B4082" s="131" t="n">
        <v>44583000</v>
      </c>
      <c r="C4082" s="132" t="s">
        <v>303</v>
      </c>
      <c r="D4082" s="133" t="n">
        <v>0</v>
      </c>
      <c r="E4082" s="133" t="n">
        <v>137749107.24</v>
      </c>
      <c r="F4082" s="133" t="n">
        <v>-137749107.24</v>
      </c>
    </row>
    <row r="4083" customFormat="false" ht="17.25" hidden="false" customHeight="true" outlineLevel="0" collapsed="false">
      <c r="A4083" s="130" t="s">
        <v>930</v>
      </c>
      <c r="B4083" s="131" t="n">
        <v>44860000</v>
      </c>
      <c r="C4083" s="132" t="s">
        <v>1474</v>
      </c>
      <c r="D4083" s="133" t="n">
        <v>0</v>
      </c>
      <c r="E4083" s="133" t="n">
        <v>4587529</v>
      </c>
      <c r="F4083" s="133" t="n">
        <v>-4587529</v>
      </c>
    </row>
    <row r="4084" customFormat="false" ht="17.25" hidden="false" customHeight="true" outlineLevel="0" collapsed="false">
      <c r="A4084" s="130" t="s">
        <v>930</v>
      </c>
      <c r="B4084" s="131" t="n">
        <v>45530000</v>
      </c>
      <c r="C4084" s="132" t="s">
        <v>102</v>
      </c>
      <c r="D4084" s="133" t="n">
        <v>0</v>
      </c>
      <c r="E4084" s="133" t="n">
        <v>188200082.85</v>
      </c>
      <c r="F4084" s="133" t="n">
        <v>-188200082.85</v>
      </c>
    </row>
    <row r="4085" customFormat="false" ht="17.25" hidden="false" customHeight="true" outlineLevel="0" collapsed="false">
      <c r="A4085" s="130" t="s">
        <v>930</v>
      </c>
      <c r="B4085" s="131" t="n">
        <v>45550000</v>
      </c>
      <c r="C4085" s="132" t="s">
        <v>777</v>
      </c>
      <c r="D4085" s="133" t="n">
        <v>0</v>
      </c>
      <c r="E4085" s="133" t="n">
        <v>365248888.36</v>
      </c>
      <c r="F4085" s="133" t="n">
        <v>-365248888.36</v>
      </c>
    </row>
    <row r="4086" customFormat="false" ht="17.25" hidden="false" customHeight="true" outlineLevel="0" collapsed="false">
      <c r="A4086" s="130" t="s">
        <v>930</v>
      </c>
      <c r="B4086" s="131" t="n">
        <v>46600000</v>
      </c>
      <c r="C4086" s="132" t="s">
        <v>290</v>
      </c>
      <c r="D4086" s="133" t="n">
        <v>0</v>
      </c>
      <c r="E4086" s="133" t="n">
        <v>1070586</v>
      </c>
      <c r="F4086" s="133" t="n">
        <v>-1070586</v>
      </c>
    </row>
    <row r="4087" customFormat="false" ht="17.25" hidden="false" customHeight="true" outlineLevel="0" collapsed="false">
      <c r="A4087" s="130" t="s">
        <v>930</v>
      </c>
      <c r="B4087" s="131" t="n">
        <v>46610000</v>
      </c>
      <c r="C4087" s="132" t="s">
        <v>82</v>
      </c>
      <c r="D4087" s="133" t="n">
        <v>0</v>
      </c>
      <c r="E4087" s="133" t="n">
        <v>19759236.74</v>
      </c>
      <c r="F4087" s="133" t="n">
        <v>-19759236.74</v>
      </c>
    </row>
    <row r="4088" customFormat="false" ht="17.25" hidden="false" customHeight="true" outlineLevel="0" collapsed="false">
      <c r="A4088" s="130" t="s">
        <v>930</v>
      </c>
      <c r="B4088" s="131" t="n">
        <v>47100000</v>
      </c>
      <c r="C4088" s="132" t="s">
        <v>131</v>
      </c>
      <c r="D4088" s="133" t="n">
        <v>34160500.6</v>
      </c>
      <c r="E4088" s="133" t="n">
        <v>0</v>
      </c>
      <c r="F4088" s="133" t="n">
        <v>34160500.6</v>
      </c>
    </row>
    <row r="4089" customFormat="false" ht="17.25" hidden="false" customHeight="true" outlineLevel="0" collapsed="false">
      <c r="A4089" s="130" t="s">
        <v>930</v>
      </c>
      <c r="B4089" s="131" t="n">
        <v>48600000</v>
      </c>
      <c r="C4089" s="132" t="s">
        <v>132</v>
      </c>
      <c r="D4089" s="133" t="n">
        <v>50752016.66</v>
      </c>
      <c r="E4089" s="133" t="n">
        <v>0</v>
      </c>
      <c r="F4089" s="133" t="n">
        <v>50752016.66</v>
      </c>
    </row>
    <row r="4090" customFormat="false" ht="17.25" hidden="false" customHeight="true" outlineLevel="0" collapsed="false">
      <c r="A4090" s="130" t="s">
        <v>930</v>
      </c>
      <c r="B4090" s="131" t="n">
        <v>48700000</v>
      </c>
      <c r="C4090" s="132" t="s">
        <v>965</v>
      </c>
      <c r="D4090" s="133" t="n">
        <v>0</v>
      </c>
      <c r="E4090" s="133" t="n">
        <v>1942525253.36</v>
      </c>
      <c r="F4090" s="133" t="n">
        <v>-1942525253.36</v>
      </c>
    </row>
    <row r="4091" customFormat="false" ht="17.25" hidden="false" customHeight="true" outlineLevel="0" collapsed="false">
      <c r="A4091" s="130" t="s">
        <v>930</v>
      </c>
      <c r="B4091" s="131" t="n">
        <v>51221000</v>
      </c>
      <c r="C4091" s="132" t="s">
        <v>323</v>
      </c>
      <c r="D4091" s="133" t="n">
        <v>792067480.13</v>
      </c>
      <c r="E4091" s="133" t="n">
        <v>0</v>
      </c>
      <c r="F4091" s="133" t="n">
        <v>792067480.13</v>
      </c>
    </row>
    <row r="4092" customFormat="false" ht="17.25" hidden="false" customHeight="true" outlineLevel="0" collapsed="false">
      <c r="A4092" s="130" t="s">
        <v>930</v>
      </c>
      <c r="B4092" s="131" t="n">
        <v>51241000</v>
      </c>
      <c r="C4092" s="132" t="s">
        <v>133</v>
      </c>
      <c r="D4092" s="133" t="n">
        <v>173250732.2</v>
      </c>
      <c r="E4092" s="133" t="n">
        <v>0</v>
      </c>
      <c r="F4092" s="133" t="n">
        <v>173250732.2</v>
      </c>
    </row>
    <row r="4093" customFormat="false" ht="17.25" hidden="false" customHeight="true" outlineLevel="0" collapsed="false">
      <c r="A4093" s="130" t="s">
        <v>930</v>
      </c>
      <c r="B4093" s="131" t="n">
        <v>51261000</v>
      </c>
      <c r="C4093" s="132" t="s">
        <v>2054</v>
      </c>
      <c r="D4093" s="133" t="n">
        <v>4766000</v>
      </c>
      <c r="E4093" s="133" t="n">
        <v>0</v>
      </c>
      <c r="F4093" s="133" t="n">
        <v>4766000</v>
      </c>
    </row>
    <row r="4094" customFormat="false" ht="17.25" hidden="false" customHeight="true" outlineLevel="0" collapsed="false">
      <c r="A4094" s="130" t="s">
        <v>930</v>
      </c>
      <c r="B4094" s="131" t="n">
        <v>53100000</v>
      </c>
      <c r="C4094" s="132" t="s">
        <v>2741</v>
      </c>
      <c r="D4094" s="133" t="n">
        <v>13045049.68</v>
      </c>
      <c r="E4094" s="133" t="n">
        <v>0</v>
      </c>
      <c r="F4094" s="133" t="n">
        <v>13045049.68</v>
      </c>
    </row>
    <row r="4095" customFormat="false" ht="17.25" hidden="false" customHeight="true" outlineLevel="0" collapsed="false">
      <c r="A4095" s="130" t="s">
        <v>930</v>
      </c>
      <c r="B4095" s="131" t="n">
        <v>53500000</v>
      </c>
      <c r="C4095" s="132" t="s">
        <v>3042</v>
      </c>
      <c r="D4095" s="133" t="n">
        <v>755795</v>
      </c>
      <c r="E4095" s="133" t="n">
        <v>0</v>
      </c>
      <c r="F4095" s="133" t="n">
        <v>755795</v>
      </c>
    </row>
    <row r="4096" customFormat="false" ht="17.25" hidden="false" customHeight="true" outlineLevel="0" collapsed="false">
      <c r="A4096" s="130" t="s">
        <v>930</v>
      </c>
      <c r="B4096" s="131" t="n">
        <v>53600000</v>
      </c>
      <c r="C4096" s="132" t="s">
        <v>1171</v>
      </c>
      <c r="D4096" s="133" t="n">
        <v>30843</v>
      </c>
      <c r="E4096" s="133" t="n">
        <v>0</v>
      </c>
      <c r="F4096" s="133" t="n">
        <v>30843</v>
      </c>
    </row>
    <row r="4097" customFormat="false" ht="17.25" hidden="false" customHeight="true" outlineLevel="0" collapsed="false">
      <c r="A4097" s="130" t="s">
        <v>930</v>
      </c>
      <c r="B4097" s="131" t="n">
        <v>53700000</v>
      </c>
      <c r="C4097" s="132" t="s">
        <v>2886</v>
      </c>
      <c r="D4097" s="133" t="n">
        <v>1022507.66</v>
      </c>
      <c r="E4097" s="133" t="n">
        <v>0</v>
      </c>
      <c r="F4097" s="133" t="n">
        <v>1022507.66</v>
      </c>
    </row>
    <row r="4098" customFormat="false" ht="17.25" hidden="false" customHeight="true" outlineLevel="0" collapsed="false">
      <c r="A4098" s="130" t="s">
        <v>930</v>
      </c>
      <c r="B4098" s="131" t="n">
        <v>53800000</v>
      </c>
      <c r="C4098" s="132" t="s">
        <v>2887</v>
      </c>
      <c r="D4098" s="133" t="n">
        <v>26000</v>
      </c>
      <c r="E4098" s="133" t="n">
        <v>0</v>
      </c>
      <c r="F4098" s="133" t="n">
        <v>26000</v>
      </c>
    </row>
    <row r="4099" customFormat="false" ht="17.25" hidden="false" customHeight="true" outlineLevel="0" collapsed="false">
      <c r="A4099" s="130" t="s">
        <v>930</v>
      </c>
      <c r="B4099" s="131" t="n">
        <v>53900000</v>
      </c>
      <c r="C4099" s="132" t="s">
        <v>2889</v>
      </c>
      <c r="D4099" s="133" t="n">
        <v>7789102</v>
      </c>
      <c r="E4099" s="133" t="n">
        <v>0</v>
      </c>
      <c r="F4099" s="133" t="n">
        <v>7789102</v>
      </c>
    </row>
    <row r="4100" customFormat="false" ht="17.25" hidden="false" customHeight="true" outlineLevel="0" collapsed="false">
      <c r="A4100" s="130" t="s">
        <v>930</v>
      </c>
      <c r="B4100" s="131" t="n">
        <v>60101000</v>
      </c>
      <c r="C4100" s="132" t="s">
        <v>337</v>
      </c>
      <c r="D4100" s="133" t="n">
        <v>667533805.13</v>
      </c>
      <c r="E4100" s="133" t="n">
        <v>0</v>
      </c>
      <c r="F4100" s="133" t="n">
        <v>667533805.13</v>
      </c>
    </row>
    <row r="4101" customFormat="false" ht="17.25" hidden="false" customHeight="true" outlineLevel="0" collapsed="false">
      <c r="A4101" s="130" t="s">
        <v>930</v>
      </c>
      <c r="B4101" s="131" t="n">
        <v>60201000</v>
      </c>
      <c r="C4101" s="132" t="s">
        <v>408</v>
      </c>
      <c r="D4101" s="133" t="n">
        <v>3203300</v>
      </c>
      <c r="E4101" s="133" t="n">
        <v>0</v>
      </c>
      <c r="F4101" s="133" t="n">
        <v>3203300</v>
      </c>
    </row>
    <row r="4102" customFormat="false" ht="17.25" hidden="false" customHeight="true" outlineLevel="0" collapsed="false">
      <c r="A4102" s="130" t="s">
        <v>930</v>
      </c>
      <c r="B4102" s="131" t="n">
        <v>60205100</v>
      </c>
      <c r="C4102" s="132" t="s">
        <v>343</v>
      </c>
      <c r="D4102" s="133" t="n">
        <v>62018924.27</v>
      </c>
      <c r="E4102" s="133" t="n">
        <v>0</v>
      </c>
      <c r="F4102" s="133" t="n">
        <v>62018924.27</v>
      </c>
    </row>
    <row r="4103" customFormat="false" ht="17.25" hidden="false" customHeight="true" outlineLevel="0" collapsed="false">
      <c r="A4103" s="130" t="s">
        <v>930</v>
      </c>
      <c r="B4103" s="131" t="n">
        <v>60205200</v>
      </c>
      <c r="C4103" s="132" t="s">
        <v>344</v>
      </c>
      <c r="D4103" s="133" t="n">
        <v>1132800</v>
      </c>
      <c r="E4103" s="133" t="n">
        <v>0</v>
      </c>
      <c r="F4103" s="133" t="n">
        <v>1132800</v>
      </c>
    </row>
    <row r="4104" customFormat="false" ht="17.25" hidden="false" customHeight="true" outlineLevel="0" collapsed="false">
      <c r="A4104" s="130" t="s">
        <v>930</v>
      </c>
      <c r="B4104" s="131" t="n">
        <v>60205300</v>
      </c>
      <c r="C4104" s="132" t="s">
        <v>345</v>
      </c>
      <c r="D4104" s="133" t="n">
        <v>2467832389.33</v>
      </c>
      <c r="E4104" s="133" t="n">
        <v>0</v>
      </c>
      <c r="F4104" s="133" t="n">
        <v>2467832389.33</v>
      </c>
    </row>
    <row r="4105" customFormat="false" ht="17.25" hidden="false" customHeight="true" outlineLevel="0" collapsed="false">
      <c r="A4105" s="130" t="s">
        <v>930</v>
      </c>
      <c r="B4105" s="131" t="n">
        <v>60206000</v>
      </c>
      <c r="C4105" s="132" t="s">
        <v>346</v>
      </c>
      <c r="D4105" s="133" t="n">
        <v>184625505.95</v>
      </c>
      <c r="E4105" s="133" t="n">
        <v>0</v>
      </c>
      <c r="F4105" s="133" t="n">
        <v>184625505.95</v>
      </c>
    </row>
    <row r="4106" customFormat="false" ht="17.25" hidden="false" customHeight="true" outlineLevel="0" collapsed="false">
      <c r="A4106" s="130" t="s">
        <v>930</v>
      </c>
      <c r="B4106" s="131" t="n">
        <v>60400000</v>
      </c>
      <c r="C4106" s="132" t="s">
        <v>709</v>
      </c>
      <c r="D4106" s="133" t="n">
        <v>1761887840.52</v>
      </c>
      <c r="E4106" s="133" t="n">
        <v>0</v>
      </c>
      <c r="F4106" s="133" t="n">
        <v>1761887840.52</v>
      </c>
    </row>
    <row r="4107" customFormat="false" ht="17.25" hidden="false" customHeight="true" outlineLevel="0" collapsed="false">
      <c r="A4107" s="130" t="s">
        <v>930</v>
      </c>
      <c r="B4107" s="131" t="n">
        <v>60500000</v>
      </c>
      <c r="C4107" s="132" t="s">
        <v>1390</v>
      </c>
      <c r="D4107" s="133" t="n">
        <v>111186725.41</v>
      </c>
      <c r="E4107" s="133" t="n">
        <v>0</v>
      </c>
      <c r="F4107" s="133" t="n">
        <v>111186725.41</v>
      </c>
    </row>
    <row r="4108" customFormat="false" ht="17.25" hidden="false" customHeight="true" outlineLevel="0" collapsed="false">
      <c r="A4108" s="130" t="s">
        <v>930</v>
      </c>
      <c r="B4108" s="131" t="n">
        <v>60601000</v>
      </c>
      <c r="C4108" s="132" t="s">
        <v>138</v>
      </c>
      <c r="D4108" s="133" t="n">
        <v>9007915.97</v>
      </c>
      <c r="E4108" s="133" t="n">
        <v>0</v>
      </c>
      <c r="F4108" s="133" t="n">
        <v>9007915.97</v>
      </c>
    </row>
    <row r="4109" customFormat="false" ht="17.25" hidden="false" customHeight="true" outlineLevel="0" collapsed="false">
      <c r="A4109" s="130" t="s">
        <v>930</v>
      </c>
      <c r="B4109" s="131" t="n">
        <v>60602000</v>
      </c>
      <c r="C4109" s="132" t="s">
        <v>139</v>
      </c>
      <c r="D4109" s="133" t="n">
        <v>423484894.67</v>
      </c>
      <c r="E4109" s="133" t="n">
        <v>0</v>
      </c>
      <c r="F4109" s="133" t="n">
        <v>423484894.67</v>
      </c>
    </row>
    <row r="4110" customFormat="false" ht="17.25" hidden="false" customHeight="true" outlineLevel="0" collapsed="false">
      <c r="A4110" s="130" t="s">
        <v>930</v>
      </c>
      <c r="B4110" s="131" t="n">
        <v>60604000</v>
      </c>
      <c r="C4110" s="132" t="s">
        <v>140</v>
      </c>
      <c r="D4110" s="133" t="n">
        <v>9431895.75</v>
      </c>
      <c r="E4110" s="133" t="n">
        <v>0</v>
      </c>
      <c r="F4110" s="133" t="n">
        <v>9431895.75</v>
      </c>
    </row>
    <row r="4111" customFormat="false" ht="17.25" hidden="false" customHeight="true" outlineLevel="0" collapsed="false">
      <c r="A4111" s="130" t="s">
        <v>930</v>
      </c>
      <c r="B4111" s="131" t="n">
        <v>60605000</v>
      </c>
      <c r="C4111" s="132" t="s">
        <v>141</v>
      </c>
      <c r="D4111" s="133" t="n">
        <v>179843664.98</v>
      </c>
      <c r="E4111" s="133" t="n">
        <v>0</v>
      </c>
      <c r="F4111" s="133" t="n">
        <v>179843664.98</v>
      </c>
    </row>
    <row r="4112" customFormat="false" ht="17.25" hidden="false" customHeight="true" outlineLevel="0" collapsed="false">
      <c r="A4112" s="130" t="s">
        <v>930</v>
      </c>
      <c r="B4112" s="131" t="n">
        <v>60607000</v>
      </c>
      <c r="C4112" s="132" t="s">
        <v>142</v>
      </c>
      <c r="D4112" s="133" t="n">
        <v>5391643.18</v>
      </c>
      <c r="E4112" s="133" t="n">
        <v>0</v>
      </c>
      <c r="F4112" s="133" t="n">
        <v>5391643.18</v>
      </c>
    </row>
    <row r="4113" customFormat="false" ht="17.25" hidden="false" customHeight="true" outlineLevel="0" collapsed="false">
      <c r="A4113" s="130" t="s">
        <v>930</v>
      </c>
      <c r="B4113" s="131" t="n">
        <v>60608000</v>
      </c>
      <c r="C4113" s="132" t="s">
        <v>144</v>
      </c>
      <c r="D4113" s="133" t="n">
        <v>14857946.87</v>
      </c>
      <c r="E4113" s="133" t="n">
        <v>0</v>
      </c>
      <c r="F4113" s="133" t="n">
        <v>14857946.87</v>
      </c>
    </row>
    <row r="4114" customFormat="false" ht="17.25" hidden="false" customHeight="true" outlineLevel="0" collapsed="false">
      <c r="A4114" s="130" t="s">
        <v>930</v>
      </c>
      <c r="B4114" s="131" t="n">
        <v>60701000</v>
      </c>
      <c r="C4114" s="132" t="s">
        <v>1078</v>
      </c>
      <c r="D4114" s="133" t="n">
        <v>6982452</v>
      </c>
      <c r="E4114" s="133" t="n">
        <v>0</v>
      </c>
      <c r="F4114" s="133" t="n">
        <v>6982452</v>
      </c>
    </row>
    <row r="4115" customFormat="false" ht="17.25" hidden="false" customHeight="true" outlineLevel="0" collapsed="false">
      <c r="A4115" s="130" t="s">
        <v>930</v>
      </c>
      <c r="B4115" s="131" t="n">
        <v>60801000</v>
      </c>
      <c r="C4115" s="132" t="s">
        <v>435</v>
      </c>
      <c r="D4115" s="133" t="n">
        <v>7024944.69</v>
      </c>
      <c r="E4115" s="133" t="n">
        <v>0</v>
      </c>
      <c r="F4115" s="133" t="n">
        <v>7024944.69</v>
      </c>
    </row>
    <row r="4116" customFormat="false" ht="17.25" hidden="false" customHeight="true" outlineLevel="0" collapsed="false">
      <c r="A4116" s="130" t="s">
        <v>930</v>
      </c>
      <c r="B4116" s="131" t="n">
        <v>60803000</v>
      </c>
      <c r="C4116" s="132" t="s">
        <v>437</v>
      </c>
      <c r="D4116" s="133" t="n">
        <v>845849.77</v>
      </c>
      <c r="E4116" s="133" t="n">
        <v>0</v>
      </c>
      <c r="F4116" s="133" t="n">
        <v>845849.77</v>
      </c>
    </row>
    <row r="4117" customFormat="false" ht="17.25" hidden="false" customHeight="true" outlineLevel="0" collapsed="false">
      <c r="A4117" s="130" t="s">
        <v>930</v>
      </c>
      <c r="B4117" s="131" t="n">
        <v>60804000</v>
      </c>
      <c r="C4117" s="132" t="s">
        <v>439</v>
      </c>
      <c r="D4117" s="133" t="n">
        <v>642631.62</v>
      </c>
      <c r="E4117" s="133" t="n">
        <v>0</v>
      </c>
      <c r="F4117" s="133" t="n">
        <v>642631.62</v>
      </c>
    </row>
    <row r="4118" customFormat="false" ht="17.25" hidden="false" customHeight="true" outlineLevel="0" collapsed="false">
      <c r="A4118" s="130" t="s">
        <v>930</v>
      </c>
      <c r="B4118" s="131" t="n">
        <v>60806000</v>
      </c>
      <c r="C4118" s="132" t="s">
        <v>440</v>
      </c>
      <c r="D4118" s="133" t="n">
        <v>3685045.58</v>
      </c>
      <c r="E4118" s="133" t="n">
        <v>0</v>
      </c>
      <c r="F4118" s="133" t="n">
        <v>3685045.58</v>
      </c>
    </row>
    <row r="4119" customFormat="false" ht="17.25" hidden="false" customHeight="true" outlineLevel="0" collapsed="false">
      <c r="A4119" s="130" t="s">
        <v>930</v>
      </c>
      <c r="B4119" s="131" t="n">
        <v>60807000</v>
      </c>
      <c r="C4119" s="132" t="s">
        <v>1835</v>
      </c>
      <c r="D4119" s="133" t="n">
        <v>1124499.89</v>
      </c>
      <c r="E4119" s="133" t="n">
        <v>0</v>
      </c>
      <c r="F4119" s="133" t="n">
        <v>1124499.89</v>
      </c>
    </row>
    <row r="4120" customFormat="false" ht="17.25" hidden="false" customHeight="true" outlineLevel="0" collapsed="false">
      <c r="A4120" s="130" t="s">
        <v>930</v>
      </c>
      <c r="B4120" s="131" t="n">
        <v>60808000</v>
      </c>
      <c r="C4120" s="132" t="s">
        <v>442</v>
      </c>
      <c r="D4120" s="133" t="n">
        <v>1149041.81</v>
      </c>
      <c r="E4120" s="133" t="n">
        <v>0</v>
      </c>
      <c r="F4120" s="133" t="n">
        <v>1149041.81</v>
      </c>
    </row>
    <row r="4121" customFormat="false" ht="17.25" hidden="false" customHeight="true" outlineLevel="0" collapsed="false">
      <c r="A4121" s="130" t="s">
        <v>930</v>
      </c>
      <c r="B4121" s="131" t="n">
        <v>60811000</v>
      </c>
      <c r="C4121" s="132" t="s">
        <v>444</v>
      </c>
      <c r="D4121" s="133" t="n">
        <v>12691363</v>
      </c>
      <c r="E4121" s="133" t="n">
        <v>0</v>
      </c>
      <c r="F4121" s="133" t="n">
        <v>12691363</v>
      </c>
    </row>
    <row r="4122" customFormat="false" ht="17.25" hidden="false" customHeight="true" outlineLevel="0" collapsed="false">
      <c r="A4122" s="130" t="s">
        <v>930</v>
      </c>
      <c r="B4122" s="131" t="n">
        <v>60812000</v>
      </c>
      <c r="C4122" s="132" t="s">
        <v>381</v>
      </c>
      <c r="D4122" s="133" t="n">
        <v>1161890</v>
      </c>
      <c r="E4122" s="133" t="n">
        <v>0</v>
      </c>
      <c r="F4122" s="133" t="n">
        <v>1161890</v>
      </c>
    </row>
    <row r="4123" customFormat="false" ht="17.25" hidden="false" customHeight="true" outlineLevel="0" collapsed="false">
      <c r="A4123" s="130" t="s">
        <v>930</v>
      </c>
      <c r="B4123" s="131" t="n">
        <v>60813000</v>
      </c>
      <c r="C4123" s="132" t="s">
        <v>2516</v>
      </c>
      <c r="D4123" s="133" t="n">
        <v>340057.5</v>
      </c>
      <c r="E4123" s="133" t="n">
        <v>0</v>
      </c>
      <c r="F4123" s="133" t="n">
        <v>340057.5</v>
      </c>
    </row>
    <row r="4124" customFormat="false" ht="17.25" hidden="false" customHeight="true" outlineLevel="0" collapsed="false">
      <c r="A4124" s="130" t="s">
        <v>930</v>
      </c>
      <c r="B4124" s="131" t="n">
        <v>60900000</v>
      </c>
      <c r="C4124" s="132" t="s">
        <v>449</v>
      </c>
      <c r="D4124" s="133" t="n">
        <v>0</v>
      </c>
      <c r="E4124" s="133" t="n">
        <v>23255819.73</v>
      </c>
      <c r="F4124" s="133" t="n">
        <v>-23255819.73</v>
      </c>
    </row>
    <row r="4125" customFormat="false" ht="17.25" hidden="false" customHeight="true" outlineLevel="0" collapsed="false">
      <c r="A4125" s="130" t="s">
        <v>930</v>
      </c>
      <c r="B4125" s="131" t="n">
        <v>61301000</v>
      </c>
      <c r="C4125" s="132" t="s">
        <v>455</v>
      </c>
      <c r="D4125" s="133" t="n">
        <v>94957090.47</v>
      </c>
      <c r="E4125" s="133" t="n">
        <v>0</v>
      </c>
      <c r="F4125" s="133" t="n">
        <v>94957090.47</v>
      </c>
    </row>
    <row r="4126" customFormat="false" ht="17.25" hidden="false" customHeight="true" outlineLevel="0" collapsed="false">
      <c r="A4126" s="130" t="s">
        <v>930</v>
      </c>
      <c r="B4126" s="131" t="n">
        <v>61303000</v>
      </c>
      <c r="C4126" s="132" t="s">
        <v>384</v>
      </c>
      <c r="D4126" s="133" t="n">
        <v>3376300</v>
      </c>
      <c r="E4126" s="133" t="n">
        <v>0</v>
      </c>
      <c r="F4126" s="133" t="n">
        <v>3376300</v>
      </c>
    </row>
    <row r="4127" customFormat="false" ht="17.25" hidden="false" customHeight="true" outlineLevel="0" collapsed="false">
      <c r="A4127" s="130" t="s">
        <v>930</v>
      </c>
      <c r="B4127" s="131" t="n">
        <v>61501000</v>
      </c>
      <c r="C4127" s="132" t="s">
        <v>458</v>
      </c>
      <c r="D4127" s="133" t="n">
        <v>1314900</v>
      </c>
      <c r="E4127" s="133" t="n">
        <v>0</v>
      </c>
      <c r="F4127" s="133" t="n">
        <v>1314900</v>
      </c>
    </row>
    <row r="4128" customFormat="false" ht="17.25" hidden="false" customHeight="true" outlineLevel="0" collapsed="false">
      <c r="A4128" s="130" t="s">
        <v>930</v>
      </c>
      <c r="B4128" s="131" t="n">
        <v>61502000</v>
      </c>
      <c r="C4128" s="132" t="s">
        <v>154</v>
      </c>
      <c r="D4128" s="133" t="n">
        <v>25000</v>
      </c>
      <c r="E4128" s="133" t="n">
        <v>0</v>
      </c>
      <c r="F4128" s="133" t="n">
        <v>25000</v>
      </c>
    </row>
    <row r="4129" customFormat="false" ht="17.25" hidden="false" customHeight="true" outlineLevel="0" collapsed="false">
      <c r="A4129" s="130" t="s">
        <v>930</v>
      </c>
      <c r="B4129" s="131" t="n">
        <v>61503000</v>
      </c>
      <c r="C4129" s="132" t="s">
        <v>459</v>
      </c>
      <c r="D4129" s="133" t="n">
        <v>81115909.28</v>
      </c>
      <c r="E4129" s="133" t="n">
        <v>0</v>
      </c>
      <c r="F4129" s="133" t="n">
        <v>81115909.28</v>
      </c>
    </row>
    <row r="4130" customFormat="false" ht="17.25" hidden="false" customHeight="true" outlineLevel="0" collapsed="false">
      <c r="A4130" s="130" t="s">
        <v>930</v>
      </c>
      <c r="B4130" s="131" t="n">
        <v>61506000</v>
      </c>
      <c r="C4130" s="132" t="s">
        <v>391</v>
      </c>
      <c r="D4130" s="133" t="n">
        <v>1563900</v>
      </c>
      <c r="E4130" s="133" t="n">
        <v>0</v>
      </c>
      <c r="F4130" s="133" t="n">
        <v>1563900</v>
      </c>
    </row>
    <row r="4131" customFormat="false" ht="17.25" hidden="false" customHeight="true" outlineLevel="0" collapsed="false">
      <c r="A4131" s="130" t="s">
        <v>930</v>
      </c>
      <c r="B4131" s="131" t="n">
        <v>61602000</v>
      </c>
      <c r="C4131" s="132" t="s">
        <v>466</v>
      </c>
      <c r="D4131" s="133" t="n">
        <v>510729.51</v>
      </c>
      <c r="E4131" s="133" t="n">
        <v>0</v>
      </c>
      <c r="F4131" s="133" t="n">
        <v>510729.51</v>
      </c>
    </row>
    <row r="4132" customFormat="false" ht="17.25" hidden="false" customHeight="true" outlineLevel="0" collapsed="false">
      <c r="A4132" s="130" t="s">
        <v>930</v>
      </c>
      <c r="B4132" s="131" t="n">
        <v>61603000</v>
      </c>
      <c r="C4132" s="132" t="s">
        <v>1291</v>
      </c>
      <c r="D4132" s="133" t="n">
        <v>2317209.84</v>
      </c>
      <c r="E4132" s="133" t="n">
        <v>0</v>
      </c>
      <c r="F4132" s="133" t="n">
        <v>2317209.84</v>
      </c>
    </row>
    <row r="4133" customFormat="false" ht="17.25" hidden="false" customHeight="true" outlineLevel="0" collapsed="false">
      <c r="A4133" s="130" t="s">
        <v>930</v>
      </c>
      <c r="B4133" s="131" t="n">
        <v>61604000</v>
      </c>
      <c r="C4133" s="132" t="s">
        <v>157</v>
      </c>
      <c r="D4133" s="133" t="n">
        <v>36216719.99</v>
      </c>
      <c r="E4133" s="133" t="n">
        <v>0</v>
      </c>
      <c r="F4133" s="133" t="n">
        <v>36216719.99</v>
      </c>
    </row>
    <row r="4134" customFormat="false" ht="17.25" hidden="false" customHeight="true" outlineLevel="0" collapsed="false">
      <c r="A4134" s="130" t="s">
        <v>930</v>
      </c>
      <c r="B4134" s="131" t="n">
        <v>61802000</v>
      </c>
      <c r="C4134" s="132" t="s">
        <v>472</v>
      </c>
      <c r="D4134" s="133" t="n">
        <v>4324300</v>
      </c>
      <c r="E4134" s="133" t="n">
        <v>0</v>
      </c>
      <c r="F4134" s="133" t="n">
        <v>4324300</v>
      </c>
    </row>
    <row r="4135" customFormat="false" ht="17.25" hidden="false" customHeight="true" outlineLevel="0" collapsed="false">
      <c r="A4135" s="130" t="s">
        <v>930</v>
      </c>
      <c r="B4135" s="131" t="n">
        <v>62102000</v>
      </c>
      <c r="C4135" s="132" t="s">
        <v>476</v>
      </c>
      <c r="D4135" s="133" t="n">
        <v>22104982</v>
      </c>
      <c r="E4135" s="133" t="n">
        <v>0</v>
      </c>
      <c r="F4135" s="133" t="n">
        <v>22104982</v>
      </c>
    </row>
    <row r="4136" customFormat="false" ht="17.25" hidden="false" customHeight="true" outlineLevel="0" collapsed="false">
      <c r="A4136" s="130" t="s">
        <v>930</v>
      </c>
      <c r="B4136" s="131" t="n">
        <v>62201000</v>
      </c>
      <c r="C4136" s="132" t="s">
        <v>481</v>
      </c>
      <c r="D4136" s="133" t="n">
        <v>6500000</v>
      </c>
      <c r="E4136" s="133" t="n">
        <v>0</v>
      </c>
      <c r="F4136" s="133" t="n">
        <v>6500000</v>
      </c>
    </row>
    <row r="4137" customFormat="false" ht="17.25" hidden="false" customHeight="true" outlineLevel="0" collapsed="false">
      <c r="A4137" s="130" t="s">
        <v>930</v>
      </c>
      <c r="B4137" s="131" t="n">
        <v>62203000</v>
      </c>
      <c r="C4137" s="132" t="s">
        <v>485</v>
      </c>
      <c r="D4137" s="133" t="n">
        <v>54500000</v>
      </c>
      <c r="E4137" s="133" t="n">
        <v>0</v>
      </c>
      <c r="F4137" s="133" t="n">
        <v>54500000</v>
      </c>
    </row>
    <row r="4138" customFormat="false" ht="17.25" hidden="false" customHeight="true" outlineLevel="0" collapsed="false">
      <c r="A4138" s="130" t="s">
        <v>930</v>
      </c>
      <c r="B4138" s="131" t="n">
        <v>62305000</v>
      </c>
      <c r="C4138" s="132" t="s">
        <v>1743</v>
      </c>
      <c r="D4138" s="133" t="n">
        <v>21400812.02</v>
      </c>
      <c r="E4138" s="133" t="n">
        <v>0</v>
      </c>
      <c r="F4138" s="133" t="n">
        <v>21400812.02</v>
      </c>
    </row>
    <row r="4139" customFormat="false" ht="17.25" hidden="false" customHeight="true" outlineLevel="0" collapsed="false">
      <c r="A4139" s="130" t="s">
        <v>930</v>
      </c>
      <c r="B4139" s="131" t="n">
        <v>62501000</v>
      </c>
      <c r="C4139" s="132" t="s">
        <v>169</v>
      </c>
      <c r="D4139" s="133" t="n">
        <v>8072467</v>
      </c>
      <c r="E4139" s="133" t="n">
        <v>0</v>
      </c>
      <c r="F4139" s="133" t="n">
        <v>8072467</v>
      </c>
    </row>
    <row r="4140" customFormat="false" ht="17.25" hidden="false" customHeight="true" outlineLevel="0" collapsed="false">
      <c r="A4140" s="130" t="s">
        <v>930</v>
      </c>
      <c r="B4140" s="131" t="n">
        <v>62503000</v>
      </c>
      <c r="C4140" s="132" t="s">
        <v>169</v>
      </c>
      <c r="D4140" s="133" t="n">
        <v>138337807</v>
      </c>
      <c r="E4140" s="133" t="n">
        <v>0</v>
      </c>
      <c r="F4140" s="133" t="n">
        <v>138337807</v>
      </c>
    </row>
    <row r="4141" customFormat="false" ht="17.25" hidden="false" customHeight="true" outlineLevel="0" collapsed="false">
      <c r="A4141" s="130" t="s">
        <v>930</v>
      </c>
      <c r="B4141" s="131" t="n">
        <v>62504000</v>
      </c>
      <c r="C4141" s="132" t="s">
        <v>506</v>
      </c>
      <c r="D4141" s="133" t="n">
        <v>13148231</v>
      </c>
      <c r="E4141" s="133" t="n">
        <v>0</v>
      </c>
      <c r="F4141" s="133" t="n">
        <v>13148231</v>
      </c>
    </row>
    <row r="4142" customFormat="false" ht="17.25" hidden="false" customHeight="true" outlineLevel="0" collapsed="false">
      <c r="A4142" s="130" t="s">
        <v>930</v>
      </c>
      <c r="B4142" s="131" t="n">
        <v>62505000</v>
      </c>
      <c r="C4142" s="132" t="s">
        <v>508</v>
      </c>
      <c r="D4142" s="133" t="n">
        <v>40544900</v>
      </c>
      <c r="E4142" s="133" t="n">
        <v>0</v>
      </c>
      <c r="F4142" s="133" t="n">
        <v>40544900</v>
      </c>
    </row>
    <row r="4143" customFormat="false" ht="17.25" hidden="false" customHeight="true" outlineLevel="0" collapsed="false">
      <c r="A4143" s="130" t="s">
        <v>930</v>
      </c>
      <c r="B4143" s="131" t="n">
        <v>62506000</v>
      </c>
      <c r="C4143" s="132" t="s">
        <v>509</v>
      </c>
      <c r="D4143" s="133" t="n">
        <v>6569500</v>
      </c>
      <c r="E4143" s="133" t="n">
        <v>0</v>
      </c>
      <c r="F4143" s="133" t="n">
        <v>6569500</v>
      </c>
    </row>
    <row r="4144" customFormat="false" ht="17.25" hidden="false" customHeight="true" outlineLevel="0" collapsed="false">
      <c r="A4144" s="130" t="s">
        <v>930</v>
      </c>
      <c r="B4144" s="131" t="n">
        <v>62507000</v>
      </c>
      <c r="C4144" s="132" t="s">
        <v>416</v>
      </c>
      <c r="D4144" s="133" t="n">
        <v>13874074</v>
      </c>
      <c r="E4144" s="133" t="n">
        <v>0</v>
      </c>
      <c r="F4144" s="133" t="n">
        <v>13874074</v>
      </c>
    </row>
    <row r="4145" customFormat="false" ht="17.25" hidden="false" customHeight="true" outlineLevel="0" collapsed="false">
      <c r="A4145" s="130" t="s">
        <v>930</v>
      </c>
      <c r="B4145" s="131" t="n">
        <v>62601000</v>
      </c>
      <c r="C4145" s="132" t="s">
        <v>418</v>
      </c>
      <c r="D4145" s="133" t="n">
        <v>161813.32</v>
      </c>
      <c r="E4145" s="133" t="n">
        <v>0</v>
      </c>
      <c r="F4145" s="133" t="n">
        <v>161813.32</v>
      </c>
    </row>
    <row r="4146" customFormat="false" ht="17.25" hidden="false" customHeight="true" outlineLevel="0" collapsed="false">
      <c r="A4146" s="130" t="s">
        <v>930</v>
      </c>
      <c r="B4146" s="131" t="n">
        <v>62602000</v>
      </c>
      <c r="C4146" s="132" t="s">
        <v>511</v>
      </c>
      <c r="D4146" s="133" t="n">
        <v>31713152.21</v>
      </c>
      <c r="E4146" s="133" t="n">
        <v>0</v>
      </c>
      <c r="F4146" s="133" t="n">
        <v>31713152.21</v>
      </c>
    </row>
    <row r="4147" customFormat="false" ht="17.25" hidden="false" customHeight="true" outlineLevel="0" collapsed="false">
      <c r="A4147" s="130" t="s">
        <v>930</v>
      </c>
      <c r="B4147" s="131" t="n">
        <v>62603000</v>
      </c>
      <c r="C4147" s="132" t="s">
        <v>512</v>
      </c>
      <c r="D4147" s="133" t="n">
        <v>1373500</v>
      </c>
      <c r="E4147" s="133" t="n">
        <v>0</v>
      </c>
      <c r="F4147" s="133" t="n">
        <v>1373500</v>
      </c>
    </row>
    <row r="4148" customFormat="false" ht="17.25" hidden="false" customHeight="true" outlineLevel="0" collapsed="false">
      <c r="A4148" s="130" t="s">
        <v>930</v>
      </c>
      <c r="B4148" s="131" t="n">
        <v>62604000</v>
      </c>
      <c r="C4148" s="132" t="s">
        <v>513</v>
      </c>
      <c r="D4148" s="133" t="n">
        <v>4350722.98</v>
      </c>
      <c r="E4148" s="133" t="n">
        <v>0</v>
      </c>
      <c r="F4148" s="133" t="n">
        <v>4350722.98</v>
      </c>
    </row>
    <row r="4149" customFormat="false" ht="17.25" hidden="false" customHeight="true" outlineLevel="0" collapsed="false">
      <c r="A4149" s="130" t="s">
        <v>930</v>
      </c>
      <c r="B4149" s="131" t="n">
        <v>62703000</v>
      </c>
      <c r="C4149" s="132" t="s">
        <v>516</v>
      </c>
      <c r="D4149" s="133" t="n">
        <v>44316967.78</v>
      </c>
      <c r="E4149" s="133" t="n">
        <v>0</v>
      </c>
      <c r="F4149" s="133" t="n">
        <v>44316967.78</v>
      </c>
    </row>
    <row r="4150" customFormat="false" ht="17.25" hidden="false" customHeight="true" outlineLevel="0" collapsed="false">
      <c r="A4150" s="130" t="s">
        <v>930</v>
      </c>
      <c r="B4150" s="131" t="n">
        <v>62708000</v>
      </c>
      <c r="C4150" s="132" t="s">
        <v>519</v>
      </c>
      <c r="D4150" s="133" t="n">
        <v>1323120</v>
      </c>
      <c r="E4150" s="133" t="n">
        <v>0</v>
      </c>
      <c r="F4150" s="133" t="n">
        <v>1323120</v>
      </c>
    </row>
    <row r="4151" customFormat="false" ht="17.25" hidden="false" customHeight="true" outlineLevel="0" collapsed="false">
      <c r="A4151" s="130" t="s">
        <v>930</v>
      </c>
      <c r="B4151" s="131" t="n">
        <v>63501000</v>
      </c>
      <c r="C4151" s="132" t="s">
        <v>443</v>
      </c>
      <c r="D4151" s="133" t="n">
        <v>1054100</v>
      </c>
      <c r="E4151" s="133" t="n">
        <v>0</v>
      </c>
      <c r="F4151" s="133" t="n">
        <v>1054100</v>
      </c>
    </row>
    <row r="4152" customFormat="false" ht="17.25" hidden="false" customHeight="true" outlineLevel="0" collapsed="false">
      <c r="A4152" s="130" t="s">
        <v>930</v>
      </c>
      <c r="B4152" s="131" t="n">
        <v>63503000</v>
      </c>
      <c r="C4152" s="132" t="s">
        <v>187</v>
      </c>
      <c r="D4152" s="133" t="n">
        <v>4326600</v>
      </c>
      <c r="E4152" s="133" t="n">
        <v>0</v>
      </c>
      <c r="F4152" s="133" t="n">
        <v>4326600</v>
      </c>
    </row>
    <row r="4153" customFormat="false" ht="17.25" hidden="false" customHeight="true" outlineLevel="0" collapsed="false">
      <c r="A4153" s="130" t="s">
        <v>930</v>
      </c>
      <c r="B4153" s="131" t="n">
        <v>63504000</v>
      </c>
      <c r="C4153" s="132" t="s">
        <v>450</v>
      </c>
      <c r="D4153" s="133" t="n">
        <v>36466269.95</v>
      </c>
      <c r="E4153" s="133" t="n">
        <v>0</v>
      </c>
      <c r="F4153" s="133" t="n">
        <v>36466269.95</v>
      </c>
    </row>
    <row r="4154" customFormat="false" ht="17.25" hidden="false" customHeight="true" outlineLevel="0" collapsed="false">
      <c r="A4154" s="130" t="s">
        <v>930</v>
      </c>
      <c r="B4154" s="131" t="n">
        <v>63506000</v>
      </c>
      <c r="C4154" s="132" t="s">
        <v>452</v>
      </c>
      <c r="D4154" s="133" t="n">
        <v>672000</v>
      </c>
      <c r="E4154" s="133" t="n">
        <v>0</v>
      </c>
      <c r="F4154" s="133" t="n">
        <v>672000</v>
      </c>
    </row>
    <row r="4155" customFormat="false" ht="17.25" hidden="false" customHeight="true" outlineLevel="0" collapsed="false">
      <c r="A4155" s="130" t="s">
        <v>930</v>
      </c>
      <c r="B4155" s="131" t="n">
        <v>64101000</v>
      </c>
      <c r="C4155" s="132" t="s">
        <v>190</v>
      </c>
      <c r="D4155" s="133" t="n">
        <v>733225973.76</v>
      </c>
      <c r="E4155" s="133" t="n">
        <v>0</v>
      </c>
      <c r="F4155" s="133" t="n">
        <v>733225973.76</v>
      </c>
    </row>
    <row r="4156" customFormat="false" ht="17.25" hidden="false" customHeight="true" outlineLevel="0" collapsed="false">
      <c r="A4156" s="130" t="s">
        <v>930</v>
      </c>
      <c r="B4156" s="131" t="n">
        <v>64103000</v>
      </c>
      <c r="C4156" s="132" t="s">
        <v>529</v>
      </c>
      <c r="D4156" s="133" t="n">
        <v>524076.56</v>
      </c>
      <c r="E4156" s="133" t="n">
        <v>0</v>
      </c>
      <c r="F4156" s="133" t="n">
        <v>524076.56</v>
      </c>
    </row>
    <row r="4157" customFormat="false" ht="17.25" hidden="false" customHeight="true" outlineLevel="0" collapsed="false">
      <c r="A4157" s="130" t="s">
        <v>930</v>
      </c>
      <c r="B4157" s="131" t="n">
        <v>64104000</v>
      </c>
      <c r="C4157" s="132" t="s">
        <v>194</v>
      </c>
      <c r="D4157" s="133" t="n">
        <v>12506361.15</v>
      </c>
      <c r="E4157" s="133" t="n">
        <v>0</v>
      </c>
      <c r="F4157" s="133" t="n">
        <v>12506361.15</v>
      </c>
    </row>
    <row r="4158" customFormat="false" ht="17.25" hidden="false" customHeight="true" outlineLevel="0" collapsed="false">
      <c r="A4158" s="130" t="s">
        <v>930</v>
      </c>
      <c r="B4158" s="131" t="n">
        <v>64501000</v>
      </c>
      <c r="C4158" s="132" t="s">
        <v>461</v>
      </c>
      <c r="D4158" s="133" t="n">
        <v>55167576.05</v>
      </c>
      <c r="E4158" s="133" t="n">
        <v>0</v>
      </c>
      <c r="F4158" s="133" t="n">
        <v>55167576.05</v>
      </c>
    </row>
    <row r="4159" customFormat="false" ht="17.25" hidden="false" customHeight="true" outlineLevel="0" collapsed="false">
      <c r="A4159" s="130" t="s">
        <v>930</v>
      </c>
      <c r="B4159" s="131" t="n">
        <v>64503000</v>
      </c>
      <c r="C4159" s="132" t="s">
        <v>739</v>
      </c>
      <c r="D4159" s="133" t="n">
        <v>15693194</v>
      </c>
      <c r="E4159" s="133" t="n">
        <v>0</v>
      </c>
      <c r="F4159" s="133" t="n">
        <v>15693194</v>
      </c>
    </row>
    <row r="4160" customFormat="false" ht="17.25" hidden="false" customHeight="true" outlineLevel="0" collapsed="false">
      <c r="A4160" s="130" t="s">
        <v>930</v>
      </c>
      <c r="B4160" s="131" t="n">
        <v>64580000</v>
      </c>
      <c r="C4160" s="132" t="s">
        <v>738</v>
      </c>
      <c r="D4160" s="133" t="n">
        <v>0</v>
      </c>
      <c r="E4160" s="133" t="n">
        <v>8343858.2</v>
      </c>
      <c r="F4160" s="133" t="n">
        <v>-8343858.2</v>
      </c>
    </row>
    <row r="4161" customFormat="false" ht="17.25" hidden="false" customHeight="true" outlineLevel="0" collapsed="false">
      <c r="A4161" s="130" t="s">
        <v>930</v>
      </c>
      <c r="B4161" s="131" t="n">
        <v>64700000</v>
      </c>
      <c r="C4161" s="132" t="s">
        <v>197</v>
      </c>
      <c r="D4161" s="133" t="n">
        <v>8443812</v>
      </c>
      <c r="E4161" s="133" t="n">
        <v>0</v>
      </c>
      <c r="F4161" s="133" t="n">
        <v>8443812</v>
      </c>
    </row>
    <row r="4162" customFormat="false" ht="17.25" hidden="false" customHeight="true" outlineLevel="0" collapsed="false">
      <c r="A4162" s="130" t="s">
        <v>930</v>
      </c>
      <c r="B4162" s="131" t="n">
        <v>64801000</v>
      </c>
      <c r="C4162" s="132" t="s">
        <v>534</v>
      </c>
      <c r="D4162" s="133" t="n">
        <v>2626257.5</v>
      </c>
      <c r="E4162" s="133" t="n">
        <v>0</v>
      </c>
      <c r="F4162" s="133" t="n">
        <v>2626257.5</v>
      </c>
    </row>
    <row r="4163" customFormat="false" ht="17.25" hidden="false" customHeight="true" outlineLevel="0" collapsed="false">
      <c r="A4163" s="130" t="s">
        <v>930</v>
      </c>
      <c r="B4163" s="131" t="n">
        <v>64802000</v>
      </c>
      <c r="C4163" s="132" t="s">
        <v>535</v>
      </c>
      <c r="D4163" s="133" t="n">
        <v>28779713</v>
      </c>
      <c r="E4163" s="133" t="n">
        <v>0</v>
      </c>
      <c r="F4163" s="133" t="n">
        <v>28779713</v>
      </c>
    </row>
    <row r="4164" customFormat="false" ht="17.25" hidden="false" customHeight="true" outlineLevel="0" collapsed="false">
      <c r="A4164" s="130" t="s">
        <v>930</v>
      </c>
      <c r="B4164" s="131" t="n">
        <v>64803000</v>
      </c>
      <c r="C4164" s="132" t="s">
        <v>536</v>
      </c>
      <c r="D4164" s="133" t="n">
        <v>15825277</v>
      </c>
      <c r="E4164" s="133" t="n">
        <v>0</v>
      </c>
      <c r="F4164" s="133" t="n">
        <v>15825277</v>
      </c>
    </row>
    <row r="4165" customFormat="false" ht="17.25" hidden="false" customHeight="true" outlineLevel="0" collapsed="false">
      <c r="A4165" s="130" t="s">
        <v>930</v>
      </c>
      <c r="B4165" s="131" t="n">
        <v>65602000</v>
      </c>
      <c r="C4165" s="132" t="s">
        <v>203</v>
      </c>
      <c r="D4165" s="133" t="n">
        <v>18624692.38</v>
      </c>
      <c r="E4165" s="133" t="n">
        <v>0</v>
      </c>
      <c r="F4165" s="133" t="n">
        <v>18624692.38</v>
      </c>
    </row>
    <row r="4166" customFormat="false" ht="17.25" hidden="false" customHeight="true" outlineLevel="0" collapsed="false">
      <c r="A4166" s="130" t="s">
        <v>930</v>
      </c>
      <c r="B4166" s="131" t="n">
        <v>65700000</v>
      </c>
      <c r="C4166" s="132" t="s">
        <v>746</v>
      </c>
      <c r="D4166" s="133" t="n">
        <v>10117897.67</v>
      </c>
      <c r="E4166" s="133" t="n">
        <v>0</v>
      </c>
      <c r="F4166" s="133" t="n">
        <v>10117897.67</v>
      </c>
    </row>
    <row r="4167" customFormat="false" ht="17.25" hidden="false" customHeight="true" outlineLevel="0" collapsed="false">
      <c r="A4167" s="130" t="s">
        <v>930</v>
      </c>
      <c r="B4167" s="131" t="n">
        <v>65800000</v>
      </c>
      <c r="C4167" s="132" t="s">
        <v>475</v>
      </c>
      <c r="D4167" s="133" t="n">
        <v>1299522.33</v>
      </c>
      <c r="E4167" s="133" t="n">
        <v>0</v>
      </c>
      <c r="F4167" s="133" t="n">
        <v>1299522.33</v>
      </c>
    </row>
    <row r="4168" customFormat="false" ht="17.25" hidden="false" customHeight="true" outlineLevel="0" collapsed="false">
      <c r="A4168" s="130" t="s">
        <v>930</v>
      </c>
      <c r="B4168" s="131" t="n">
        <v>66102000</v>
      </c>
      <c r="C4168" s="132" t="s">
        <v>542</v>
      </c>
      <c r="D4168" s="133" t="n">
        <v>24463422.29</v>
      </c>
      <c r="E4168" s="133" t="n">
        <v>0</v>
      </c>
      <c r="F4168" s="133" t="n">
        <v>24463422.29</v>
      </c>
    </row>
    <row r="4169" customFormat="false" ht="17.25" hidden="false" customHeight="true" outlineLevel="0" collapsed="false">
      <c r="A4169" s="130" t="s">
        <v>930</v>
      </c>
      <c r="B4169" s="131" t="n">
        <v>66600000</v>
      </c>
      <c r="C4169" s="132" t="s">
        <v>206</v>
      </c>
      <c r="D4169" s="133" t="n">
        <v>3251926</v>
      </c>
      <c r="E4169" s="133" t="n">
        <v>0</v>
      </c>
      <c r="F4169" s="133" t="n">
        <v>3251926</v>
      </c>
    </row>
    <row r="4170" customFormat="false" ht="17.25" hidden="false" customHeight="true" outlineLevel="0" collapsed="false">
      <c r="A4170" s="130" t="s">
        <v>930</v>
      </c>
      <c r="B4170" s="131" t="n">
        <v>68112000</v>
      </c>
      <c r="C4170" s="132" t="s">
        <v>489</v>
      </c>
      <c r="D4170" s="133" t="n">
        <v>1362522450.5</v>
      </c>
      <c r="E4170" s="133" t="n">
        <v>0</v>
      </c>
      <c r="F4170" s="133" t="n">
        <v>1362522450.5</v>
      </c>
    </row>
    <row r="4171" customFormat="false" ht="17.25" hidden="false" customHeight="true" outlineLevel="0" collapsed="false">
      <c r="A4171" s="130" t="s">
        <v>930</v>
      </c>
      <c r="B4171" s="131" t="n">
        <v>69500000</v>
      </c>
      <c r="C4171" s="132" t="s">
        <v>208</v>
      </c>
      <c r="D4171" s="133" t="n">
        <v>115316044.86</v>
      </c>
      <c r="E4171" s="133" t="n">
        <v>0</v>
      </c>
      <c r="F4171" s="133" t="n">
        <v>115316044.86</v>
      </c>
    </row>
    <row r="4172" customFormat="false" ht="17.25" hidden="false" customHeight="true" outlineLevel="0" collapsed="false">
      <c r="A4172" s="130" t="s">
        <v>930</v>
      </c>
      <c r="B4172" s="131" t="n">
        <v>69800000</v>
      </c>
      <c r="C4172" s="132" t="s">
        <v>491</v>
      </c>
      <c r="D4172" s="133" t="n">
        <v>73190674.57</v>
      </c>
      <c r="E4172" s="133" t="n">
        <v>0</v>
      </c>
      <c r="F4172" s="133" t="n">
        <v>73190674.57</v>
      </c>
    </row>
    <row r="4173" customFormat="false" ht="17.25" hidden="false" customHeight="true" outlineLevel="0" collapsed="false">
      <c r="A4173" s="130" t="s">
        <v>930</v>
      </c>
      <c r="B4173" s="131" t="n">
        <v>70600000</v>
      </c>
      <c r="C4173" s="132" t="s">
        <v>499</v>
      </c>
      <c r="D4173" s="133" t="n">
        <v>0</v>
      </c>
      <c r="E4173" s="133" t="n">
        <v>411183333.33</v>
      </c>
      <c r="F4173" s="133" t="n">
        <v>-411183333.33</v>
      </c>
    </row>
    <row r="4174" customFormat="false" ht="17.25" hidden="false" customHeight="true" outlineLevel="0" collapsed="false">
      <c r="A4174" s="130" t="s">
        <v>930</v>
      </c>
      <c r="B4174" s="131" t="n">
        <v>70620000</v>
      </c>
      <c r="C4174" s="132" t="s">
        <v>1754</v>
      </c>
      <c r="D4174" s="133" t="n">
        <v>0</v>
      </c>
      <c r="E4174" s="133" t="n">
        <v>8729851370.32</v>
      </c>
      <c r="F4174" s="133" t="n">
        <v>-8729851370.32</v>
      </c>
    </row>
    <row r="4175" customFormat="false" ht="17.25" hidden="false" customHeight="true" outlineLevel="0" collapsed="false">
      <c r="A4175" s="130" t="s">
        <v>930</v>
      </c>
      <c r="B4175" s="131" t="n">
        <v>75200000</v>
      </c>
      <c r="C4175" s="132" t="s">
        <v>502</v>
      </c>
      <c r="D4175" s="133" t="n">
        <v>0</v>
      </c>
      <c r="E4175" s="133" t="n">
        <v>1938319.11</v>
      </c>
      <c r="F4175" s="133" t="n">
        <v>-1938319.11</v>
      </c>
    </row>
    <row r="4176" customFormat="false" ht="17.25" hidden="false" customHeight="true" outlineLevel="0" collapsed="false">
      <c r="A4176" s="130" t="s">
        <v>930</v>
      </c>
      <c r="B4176" s="131" t="n">
        <v>75800000</v>
      </c>
      <c r="C4176" s="132" t="s">
        <v>211</v>
      </c>
      <c r="D4176" s="133" t="n">
        <v>0</v>
      </c>
      <c r="E4176" s="133" t="n">
        <v>2010428.2</v>
      </c>
      <c r="F4176" s="133" t="n">
        <v>-2010428.2</v>
      </c>
    </row>
    <row r="4177" customFormat="false" ht="17.25" hidden="false" customHeight="true" outlineLevel="0" collapsed="false">
      <c r="A4177" s="130" t="s">
        <v>930</v>
      </c>
      <c r="B4177" s="131" t="n">
        <v>76500000</v>
      </c>
      <c r="C4177" s="132" t="s">
        <v>505</v>
      </c>
      <c r="D4177" s="133" t="n">
        <v>0</v>
      </c>
      <c r="E4177" s="133" t="n">
        <v>766198.42</v>
      </c>
      <c r="F4177" s="133" t="n">
        <v>-766198.42</v>
      </c>
    </row>
    <row r="4178" customFormat="false" ht="17.25" hidden="false" customHeight="true" outlineLevel="0" collapsed="false">
      <c r="A4178" s="130" t="s">
        <v>58</v>
      </c>
      <c r="B4178" s="131" t="n">
        <v>10100000</v>
      </c>
      <c r="C4178" s="132" t="s">
        <v>1</v>
      </c>
      <c r="D4178" s="133" t="n">
        <v>0</v>
      </c>
      <c r="E4178" s="133" t="n">
        <v>600000000</v>
      </c>
      <c r="F4178" s="133" t="n">
        <v>-600000000</v>
      </c>
    </row>
    <row r="4179" customFormat="false" ht="17.25" hidden="false" customHeight="true" outlineLevel="0" collapsed="false">
      <c r="A4179" s="130" t="s">
        <v>58</v>
      </c>
      <c r="B4179" s="131" t="n">
        <v>10620000</v>
      </c>
      <c r="C4179" s="132" t="s">
        <v>2708</v>
      </c>
      <c r="D4179" s="133" t="n">
        <v>220000</v>
      </c>
      <c r="E4179" s="133" t="n">
        <v>0</v>
      </c>
      <c r="F4179" s="133" t="n">
        <v>220000</v>
      </c>
    </row>
    <row r="4180" customFormat="false" ht="17.25" hidden="false" customHeight="true" outlineLevel="0" collapsed="false">
      <c r="A4180" s="130" t="s">
        <v>58</v>
      </c>
      <c r="B4180" s="131" t="n">
        <v>12000000</v>
      </c>
      <c r="C4180" s="132" t="s">
        <v>2909</v>
      </c>
      <c r="D4180" s="133" t="n">
        <v>0</v>
      </c>
      <c r="E4180" s="133" t="n">
        <v>723350829.23</v>
      </c>
      <c r="F4180" s="133" t="n">
        <v>-723350829.23</v>
      </c>
    </row>
    <row r="4181" customFormat="false" ht="17.25" hidden="false" customHeight="true" outlineLevel="0" collapsed="false">
      <c r="A4181" s="130" t="s">
        <v>58</v>
      </c>
      <c r="B4181" s="131" t="n">
        <v>12800000</v>
      </c>
      <c r="C4181" s="132" t="s">
        <v>1341</v>
      </c>
      <c r="D4181" s="133" t="n">
        <v>0</v>
      </c>
      <c r="E4181" s="133" t="n">
        <v>43485517.65</v>
      </c>
      <c r="F4181" s="133" t="n">
        <v>-43485517.65</v>
      </c>
    </row>
    <row r="4182" customFormat="false" ht="17.25" hidden="false" customHeight="true" outlineLevel="0" collapsed="false">
      <c r="A4182" s="130" t="s">
        <v>58</v>
      </c>
      <c r="B4182" s="131" t="n">
        <v>12900000</v>
      </c>
      <c r="C4182" s="132" t="s">
        <v>4</v>
      </c>
      <c r="D4182" s="133" t="n">
        <v>208190338.62</v>
      </c>
      <c r="E4182" s="133" t="n">
        <v>0</v>
      </c>
      <c r="F4182" s="133" t="n">
        <v>208190338.62</v>
      </c>
    </row>
    <row r="4183" customFormat="false" ht="17.25" hidden="false" customHeight="true" outlineLevel="0" collapsed="false">
      <c r="A4183" s="130" t="s">
        <v>58</v>
      </c>
      <c r="B4183" s="131" t="n">
        <v>13100000</v>
      </c>
      <c r="C4183" s="132" t="s">
        <v>2036</v>
      </c>
      <c r="D4183" s="133" t="n">
        <v>22790349.31</v>
      </c>
      <c r="E4183" s="133" t="n">
        <v>0</v>
      </c>
      <c r="F4183" s="133" t="n">
        <v>22790349.31</v>
      </c>
    </row>
    <row r="4184" customFormat="false" ht="17.25" hidden="false" customHeight="true" outlineLevel="0" collapsed="false">
      <c r="A4184" s="130" t="s">
        <v>58</v>
      </c>
      <c r="B4184" s="131" t="n">
        <v>16300000</v>
      </c>
      <c r="C4184" s="132" t="s">
        <v>1767</v>
      </c>
      <c r="D4184" s="133" t="n">
        <v>0</v>
      </c>
      <c r="E4184" s="133" t="n">
        <v>1200000000</v>
      </c>
      <c r="F4184" s="133" t="n">
        <v>-1200000000</v>
      </c>
    </row>
    <row r="4185" customFormat="false" ht="17.25" hidden="false" customHeight="true" outlineLevel="0" collapsed="false">
      <c r="A4185" s="130" t="s">
        <v>58</v>
      </c>
      <c r="B4185" s="131" t="n">
        <v>16400000</v>
      </c>
      <c r="C4185" s="132" t="s">
        <v>222</v>
      </c>
      <c r="D4185" s="133" t="n">
        <v>0</v>
      </c>
      <c r="E4185" s="133" t="n">
        <v>393806893.3</v>
      </c>
      <c r="F4185" s="133" t="n">
        <v>-393806893.3</v>
      </c>
    </row>
    <row r="4186" customFormat="false" ht="17.25" hidden="false" customHeight="true" outlineLevel="0" collapsed="false">
      <c r="A4186" s="130" t="s">
        <v>58</v>
      </c>
      <c r="B4186" s="131" t="n">
        <v>20400000</v>
      </c>
      <c r="C4186" s="132" t="s">
        <v>5</v>
      </c>
      <c r="D4186" s="133" t="n">
        <v>8205042.99</v>
      </c>
      <c r="E4186" s="133" t="n">
        <v>0</v>
      </c>
      <c r="F4186" s="133" t="n">
        <v>8205042.99</v>
      </c>
    </row>
    <row r="4187" customFormat="false" ht="17.25" hidden="false" customHeight="true" outlineLevel="0" collapsed="false">
      <c r="A4187" s="130" t="s">
        <v>58</v>
      </c>
      <c r="B4187" s="131" t="n">
        <v>21100000</v>
      </c>
      <c r="C4187" s="132" t="s">
        <v>224</v>
      </c>
      <c r="D4187" s="133" t="n">
        <v>31200000</v>
      </c>
      <c r="E4187" s="133" t="n">
        <v>0</v>
      </c>
      <c r="F4187" s="133" t="n">
        <v>31200000</v>
      </c>
    </row>
    <row r="4188" customFormat="false" ht="17.25" hidden="false" customHeight="true" outlineLevel="0" collapsed="false">
      <c r="A4188" s="130" t="s">
        <v>58</v>
      </c>
      <c r="B4188" s="131" t="n">
        <v>21300000</v>
      </c>
      <c r="C4188" s="132" t="s">
        <v>226</v>
      </c>
      <c r="D4188" s="133" t="n">
        <v>1006150294.34</v>
      </c>
      <c r="E4188" s="133" t="n">
        <v>0</v>
      </c>
      <c r="F4188" s="133" t="n">
        <v>1006150294.34</v>
      </c>
    </row>
    <row r="4189" customFormat="false" ht="17.25" hidden="false" customHeight="true" outlineLevel="0" collapsed="false">
      <c r="A4189" s="130" t="s">
        <v>58</v>
      </c>
      <c r="B4189" s="131" t="n">
        <v>21530000</v>
      </c>
      <c r="C4189" s="132" t="s">
        <v>1674</v>
      </c>
      <c r="D4189" s="133" t="n">
        <v>263691184.6</v>
      </c>
      <c r="E4189" s="133" t="n">
        <v>0</v>
      </c>
      <c r="F4189" s="133" t="n">
        <v>263691184.6</v>
      </c>
    </row>
    <row r="4190" customFormat="false" ht="17.25" hidden="false" customHeight="true" outlineLevel="0" collapsed="false">
      <c r="A4190" s="130" t="s">
        <v>58</v>
      </c>
      <c r="B4190" s="131" t="n">
        <v>21850000</v>
      </c>
      <c r="C4190" s="132" t="s">
        <v>3025</v>
      </c>
      <c r="D4190" s="133" t="n">
        <v>19487783.33</v>
      </c>
      <c r="E4190" s="133" t="n">
        <v>0</v>
      </c>
      <c r="F4190" s="133" t="n">
        <v>19487783.33</v>
      </c>
    </row>
    <row r="4191" customFormat="false" ht="17.25" hidden="false" customHeight="true" outlineLevel="0" collapsed="false">
      <c r="A4191" s="130" t="s">
        <v>58</v>
      </c>
      <c r="B4191" s="131" t="n">
        <v>21830000</v>
      </c>
      <c r="C4191" s="132" t="s">
        <v>11</v>
      </c>
      <c r="D4191" s="133" t="n">
        <v>406457211.32</v>
      </c>
      <c r="E4191" s="133" t="n">
        <v>0</v>
      </c>
      <c r="F4191" s="133" t="n">
        <v>406457211.32</v>
      </c>
    </row>
    <row r="4192" customFormat="false" ht="17.25" hidden="false" customHeight="true" outlineLevel="0" collapsed="false">
      <c r="A4192" s="130" t="s">
        <v>58</v>
      </c>
      <c r="B4192" s="131" t="n">
        <v>21500000</v>
      </c>
      <c r="C4192" s="132" t="s">
        <v>227</v>
      </c>
      <c r="D4192" s="133" t="n">
        <v>86793602.04</v>
      </c>
      <c r="E4192" s="133" t="n">
        <v>0</v>
      </c>
      <c r="F4192" s="133" t="n">
        <v>86793602.04</v>
      </c>
    </row>
    <row r="4193" customFormat="false" ht="17.25" hidden="false" customHeight="true" outlineLevel="0" collapsed="false">
      <c r="A4193" s="130" t="s">
        <v>58</v>
      </c>
      <c r="B4193" s="131" t="n">
        <v>21520000</v>
      </c>
      <c r="C4193" s="132" t="s">
        <v>230</v>
      </c>
      <c r="D4193" s="133" t="n">
        <v>44129814.95</v>
      </c>
      <c r="E4193" s="133" t="n">
        <v>0</v>
      </c>
      <c r="F4193" s="133" t="n">
        <v>44129814.95</v>
      </c>
    </row>
    <row r="4194" customFormat="false" ht="17.25" hidden="false" customHeight="true" outlineLevel="0" collapsed="false">
      <c r="A4194" s="130" t="s">
        <v>58</v>
      </c>
      <c r="B4194" s="131" t="n">
        <v>21820000</v>
      </c>
      <c r="C4194" s="132" t="s">
        <v>10</v>
      </c>
      <c r="D4194" s="133" t="n">
        <v>18819671.37</v>
      </c>
      <c r="E4194" s="133" t="n">
        <v>0</v>
      </c>
      <c r="F4194" s="133" t="n">
        <v>18819671.37</v>
      </c>
    </row>
    <row r="4195" customFormat="false" ht="17.25" hidden="false" customHeight="true" outlineLevel="0" collapsed="false">
      <c r="A4195" s="130" t="s">
        <v>58</v>
      </c>
      <c r="B4195" s="131" t="n">
        <v>21870000</v>
      </c>
      <c r="C4195" s="132" t="s">
        <v>573</v>
      </c>
      <c r="D4195" s="133" t="n">
        <v>18826698.95</v>
      </c>
      <c r="E4195" s="133" t="n">
        <v>0</v>
      </c>
      <c r="F4195" s="133" t="n">
        <v>18826698.95</v>
      </c>
    </row>
    <row r="4196" customFormat="false" ht="17.25" hidden="false" customHeight="true" outlineLevel="0" collapsed="false">
      <c r="A4196" s="130" t="s">
        <v>58</v>
      </c>
      <c r="B4196" s="131" t="n">
        <v>21840000</v>
      </c>
      <c r="C4196" s="132" t="s">
        <v>12</v>
      </c>
      <c r="D4196" s="133" t="n">
        <v>36598527.22</v>
      </c>
      <c r="E4196" s="133" t="n">
        <v>0</v>
      </c>
      <c r="F4196" s="133" t="n">
        <v>36598527.22</v>
      </c>
    </row>
    <row r="4197" customFormat="false" ht="17.25" hidden="false" customHeight="true" outlineLevel="0" collapsed="false">
      <c r="A4197" s="130" t="s">
        <v>58</v>
      </c>
      <c r="B4197" s="131" t="n">
        <v>21810000</v>
      </c>
      <c r="C4197" s="132" t="s">
        <v>1691</v>
      </c>
      <c r="D4197" s="133" t="n">
        <v>4961175715.11</v>
      </c>
      <c r="E4197" s="133" t="n">
        <v>0</v>
      </c>
      <c r="F4197" s="133" t="n">
        <v>4961175715.11</v>
      </c>
    </row>
    <row r="4198" customFormat="false" ht="17.25" hidden="false" customHeight="true" outlineLevel="0" collapsed="false">
      <c r="A4198" s="130" t="s">
        <v>58</v>
      </c>
      <c r="B4198" s="131" t="n">
        <v>27500000</v>
      </c>
      <c r="C4198" s="132" t="s">
        <v>14</v>
      </c>
      <c r="D4198" s="133" t="n">
        <v>53728000</v>
      </c>
      <c r="E4198" s="133" t="n">
        <v>0</v>
      </c>
      <c r="F4198" s="133" t="n">
        <v>53728000</v>
      </c>
    </row>
    <row r="4199" customFormat="false" ht="17.25" hidden="false" customHeight="true" outlineLevel="0" collapsed="false">
      <c r="A4199" s="130" t="s">
        <v>58</v>
      </c>
      <c r="B4199" s="131" t="n">
        <v>28030000</v>
      </c>
      <c r="C4199" s="132" t="s">
        <v>1351</v>
      </c>
      <c r="D4199" s="133" t="n">
        <v>0</v>
      </c>
      <c r="E4199" s="133" t="n">
        <v>6998147.11</v>
      </c>
      <c r="F4199" s="133" t="n">
        <v>-6998147.11</v>
      </c>
    </row>
    <row r="4200" customFormat="false" ht="17.25" hidden="false" customHeight="true" outlineLevel="0" collapsed="false">
      <c r="A4200" s="130" t="s">
        <v>58</v>
      </c>
      <c r="B4200" s="131" t="n">
        <v>28130000</v>
      </c>
      <c r="C4200" s="132" t="s">
        <v>242</v>
      </c>
      <c r="D4200" s="133" t="n">
        <v>0</v>
      </c>
      <c r="E4200" s="133" t="n">
        <v>203273376.4</v>
      </c>
      <c r="F4200" s="133" t="n">
        <v>-203273376.4</v>
      </c>
    </row>
    <row r="4201" customFormat="false" ht="17.25" hidden="false" customHeight="true" outlineLevel="0" collapsed="false">
      <c r="A4201" s="130" t="s">
        <v>58</v>
      </c>
      <c r="B4201" s="131" t="n">
        <v>28150000</v>
      </c>
      <c r="C4201" s="132" t="s">
        <v>243</v>
      </c>
      <c r="D4201" s="133" t="n">
        <v>0</v>
      </c>
      <c r="E4201" s="133" t="n">
        <v>52619257.48</v>
      </c>
      <c r="F4201" s="133" t="n">
        <v>-52619257.48</v>
      </c>
    </row>
    <row r="4202" customFormat="false" ht="17.25" hidden="false" customHeight="true" outlineLevel="0" collapsed="false">
      <c r="A4202" s="130" t="s">
        <v>58</v>
      </c>
      <c r="B4202" s="131" t="n">
        <v>28152000</v>
      </c>
      <c r="C4202" s="132" t="s">
        <v>584</v>
      </c>
      <c r="D4202" s="133" t="n">
        <v>0</v>
      </c>
      <c r="E4202" s="133" t="n">
        <v>13894482.92</v>
      </c>
      <c r="F4202" s="133" t="n">
        <v>-13894482.92</v>
      </c>
    </row>
    <row r="4203" customFormat="false" ht="17.25" hidden="false" customHeight="true" outlineLevel="0" collapsed="false">
      <c r="A4203" s="130" t="s">
        <v>58</v>
      </c>
      <c r="B4203" s="131" t="n">
        <v>28153000</v>
      </c>
      <c r="C4203" s="132" t="s">
        <v>1688</v>
      </c>
      <c r="D4203" s="133" t="n">
        <v>0</v>
      </c>
      <c r="E4203" s="133" t="n">
        <v>112095421.08</v>
      </c>
      <c r="F4203" s="133" t="n">
        <v>-112095421.08</v>
      </c>
    </row>
    <row r="4204" customFormat="false" ht="17.25" hidden="false" customHeight="true" outlineLevel="0" collapsed="false">
      <c r="A4204" s="130" t="s">
        <v>58</v>
      </c>
      <c r="B4204" s="131" t="n">
        <v>28181000</v>
      </c>
      <c r="C4204" s="132" t="s">
        <v>3026</v>
      </c>
      <c r="D4204" s="133" t="n">
        <v>0</v>
      </c>
      <c r="E4204" s="133" t="n">
        <v>3346404619.17</v>
      </c>
      <c r="F4204" s="133" t="n">
        <v>-3346404619.17</v>
      </c>
    </row>
    <row r="4205" customFormat="false" ht="17.25" hidden="false" customHeight="true" outlineLevel="0" collapsed="false">
      <c r="A4205" s="130" t="s">
        <v>58</v>
      </c>
      <c r="B4205" s="131" t="n">
        <v>28182000</v>
      </c>
      <c r="C4205" s="132" t="s">
        <v>17</v>
      </c>
      <c r="D4205" s="133" t="n">
        <v>0</v>
      </c>
      <c r="E4205" s="133" t="n">
        <v>8005169.34</v>
      </c>
      <c r="F4205" s="133" t="n">
        <v>-8005169.34</v>
      </c>
    </row>
    <row r="4206" customFormat="false" ht="17.25" hidden="false" customHeight="true" outlineLevel="0" collapsed="false">
      <c r="A4206" s="130" t="s">
        <v>58</v>
      </c>
      <c r="B4206" s="131" t="n">
        <v>28183000</v>
      </c>
      <c r="C4206" s="132" t="s">
        <v>18</v>
      </c>
      <c r="D4206" s="133" t="n">
        <v>0</v>
      </c>
      <c r="E4206" s="133" t="n">
        <v>180657740.49</v>
      </c>
      <c r="F4206" s="133" t="n">
        <v>-180657740.49</v>
      </c>
    </row>
    <row r="4207" customFormat="false" ht="17.25" hidden="false" customHeight="true" outlineLevel="0" collapsed="false">
      <c r="A4207" s="130" t="s">
        <v>58</v>
      </c>
      <c r="B4207" s="131" t="n">
        <v>28184000</v>
      </c>
      <c r="C4207" s="132" t="s">
        <v>19</v>
      </c>
      <c r="D4207" s="133" t="n">
        <v>0</v>
      </c>
      <c r="E4207" s="133" t="n">
        <v>13498240.42</v>
      </c>
      <c r="F4207" s="133" t="n">
        <v>-13498240.42</v>
      </c>
    </row>
    <row r="4208" customFormat="false" ht="17.25" hidden="false" customHeight="true" outlineLevel="0" collapsed="false">
      <c r="A4208" s="130" t="s">
        <v>58</v>
      </c>
      <c r="B4208" s="131" t="n">
        <v>28185000</v>
      </c>
      <c r="C4208" s="132" t="s">
        <v>2489</v>
      </c>
      <c r="D4208" s="133" t="n">
        <v>0</v>
      </c>
      <c r="E4208" s="133" t="n">
        <v>16208594.76</v>
      </c>
      <c r="F4208" s="133" t="n">
        <v>-16208594.76</v>
      </c>
    </row>
    <row r="4209" customFormat="false" ht="17.25" hidden="false" customHeight="true" outlineLevel="0" collapsed="false">
      <c r="A4209" s="130" t="s">
        <v>58</v>
      </c>
      <c r="B4209" s="131" t="n">
        <v>28187000</v>
      </c>
      <c r="C4209" s="132" t="s">
        <v>587</v>
      </c>
      <c r="D4209" s="133" t="n">
        <v>0</v>
      </c>
      <c r="E4209" s="133" t="n">
        <v>7867468.47</v>
      </c>
      <c r="F4209" s="133" t="n">
        <v>-7867468.47</v>
      </c>
    </row>
    <row r="4210" customFormat="false" ht="17.25" hidden="false" customHeight="true" outlineLevel="0" collapsed="false">
      <c r="A4210" s="130" t="s">
        <v>58</v>
      </c>
      <c r="B4210" s="131" t="n">
        <v>31000000</v>
      </c>
      <c r="C4210" s="132" t="s">
        <v>251</v>
      </c>
      <c r="D4210" s="133" t="n">
        <v>1161494086.25</v>
      </c>
      <c r="E4210" s="133" t="n">
        <v>0</v>
      </c>
      <c r="F4210" s="133" t="n">
        <v>1161494086.25</v>
      </c>
    </row>
    <row r="4211" customFormat="false" ht="17.25" hidden="false" customHeight="true" outlineLevel="0" collapsed="false">
      <c r="A4211" s="130" t="s">
        <v>58</v>
      </c>
      <c r="B4211" s="131" t="n">
        <v>35500000</v>
      </c>
      <c r="C4211" s="132" t="s">
        <v>591</v>
      </c>
      <c r="D4211" s="133" t="n">
        <v>1188394262.2</v>
      </c>
      <c r="E4211" s="133" t="n">
        <v>0</v>
      </c>
      <c r="F4211" s="133" t="n">
        <v>1188394262.2</v>
      </c>
    </row>
    <row r="4212" customFormat="false" ht="17.25" hidden="false" customHeight="true" outlineLevel="0" collapsed="false">
      <c r="A4212" s="130" t="s">
        <v>58</v>
      </c>
      <c r="B4212" s="131" t="n">
        <v>40110000</v>
      </c>
      <c r="C4212" s="132" t="s">
        <v>21</v>
      </c>
      <c r="D4212" s="133" t="n">
        <v>0</v>
      </c>
      <c r="E4212" s="133" t="n">
        <v>395454554.75</v>
      </c>
      <c r="F4212" s="133" t="n">
        <v>-395454554.75</v>
      </c>
    </row>
    <row r="4213" customFormat="false" ht="17.25" hidden="false" customHeight="true" outlineLevel="0" collapsed="false">
      <c r="A4213" s="130" t="s">
        <v>58</v>
      </c>
      <c r="B4213" s="131" t="n">
        <v>40120000</v>
      </c>
      <c r="C4213" s="132" t="s">
        <v>23</v>
      </c>
      <c r="D4213" s="133" t="n">
        <v>249179854.18</v>
      </c>
      <c r="E4213" s="133" t="n">
        <v>0</v>
      </c>
      <c r="F4213" s="133" t="n">
        <v>249179854.18</v>
      </c>
    </row>
    <row r="4214" customFormat="false" ht="17.25" hidden="false" customHeight="true" outlineLevel="0" collapsed="false">
      <c r="A4214" s="130" t="s">
        <v>58</v>
      </c>
      <c r="B4214" s="131" t="n">
        <v>40800000</v>
      </c>
      <c r="C4214" s="132" t="s">
        <v>26</v>
      </c>
      <c r="D4214" s="133" t="n">
        <v>0</v>
      </c>
      <c r="E4214" s="133" t="n">
        <v>528890617.25</v>
      </c>
      <c r="F4214" s="133" t="n">
        <v>-528890617.25</v>
      </c>
    </row>
    <row r="4215" customFormat="false" ht="17.25" hidden="false" customHeight="true" outlineLevel="0" collapsed="false">
      <c r="A4215" s="130" t="s">
        <v>58</v>
      </c>
      <c r="B4215" s="131" t="n">
        <v>41100000</v>
      </c>
      <c r="C4215" s="132" t="s">
        <v>28</v>
      </c>
      <c r="D4215" s="133" t="n">
        <v>2281947912.42</v>
      </c>
      <c r="E4215" s="133" t="n">
        <v>0</v>
      </c>
      <c r="F4215" s="133" t="n">
        <v>2281947912.42</v>
      </c>
    </row>
    <row r="4216" customFormat="false" ht="17.25" hidden="false" customHeight="true" outlineLevel="0" collapsed="false">
      <c r="A4216" s="130" t="s">
        <v>58</v>
      </c>
      <c r="B4216" s="131" t="n">
        <v>41110000</v>
      </c>
      <c r="C4216" s="132" t="s">
        <v>271</v>
      </c>
      <c r="D4216" s="133" t="n">
        <v>9929000</v>
      </c>
      <c r="E4216" s="133" t="n">
        <v>0</v>
      </c>
      <c r="F4216" s="133" t="n">
        <v>9929000</v>
      </c>
    </row>
    <row r="4217" customFormat="false" ht="17.25" hidden="false" customHeight="true" outlineLevel="0" collapsed="false">
      <c r="A4217" s="130" t="s">
        <v>58</v>
      </c>
      <c r="B4217" s="131" t="n">
        <v>41120000</v>
      </c>
      <c r="C4217" s="132" t="s">
        <v>1166</v>
      </c>
      <c r="D4217" s="133" t="n">
        <v>10824978.43</v>
      </c>
      <c r="E4217" s="133" t="n">
        <v>0</v>
      </c>
      <c r="F4217" s="133" t="n">
        <v>10824978.43</v>
      </c>
    </row>
    <row r="4218" customFormat="false" ht="17.25" hidden="false" customHeight="true" outlineLevel="0" collapsed="false">
      <c r="A4218" s="130" t="s">
        <v>58</v>
      </c>
      <c r="B4218" s="131" t="n">
        <v>41600000</v>
      </c>
      <c r="C4218" s="132" t="s">
        <v>265</v>
      </c>
      <c r="D4218" s="133" t="n">
        <v>20479998</v>
      </c>
      <c r="E4218" s="133" t="n">
        <v>0</v>
      </c>
      <c r="F4218" s="133" t="n">
        <v>20479998</v>
      </c>
    </row>
    <row r="4219" customFormat="false" ht="17.25" hidden="false" customHeight="true" outlineLevel="0" collapsed="false">
      <c r="A4219" s="130" t="s">
        <v>58</v>
      </c>
      <c r="B4219" s="131" t="n">
        <v>42100000</v>
      </c>
      <c r="C4219" s="132" t="s">
        <v>277</v>
      </c>
      <c r="D4219" s="133" t="n">
        <v>197445.02</v>
      </c>
      <c r="E4219" s="133" t="n">
        <v>0</v>
      </c>
      <c r="F4219" s="133" t="n">
        <v>197445.02</v>
      </c>
    </row>
    <row r="4220" customFormat="false" ht="17.25" hidden="false" customHeight="true" outlineLevel="0" collapsed="false">
      <c r="A4220" s="130" t="s">
        <v>58</v>
      </c>
      <c r="B4220" s="131" t="n">
        <v>42700000</v>
      </c>
      <c r="C4220" s="132" t="s">
        <v>1700</v>
      </c>
      <c r="D4220" s="133" t="n">
        <v>2200000</v>
      </c>
      <c r="E4220" s="133" t="n">
        <v>0</v>
      </c>
      <c r="F4220" s="133" t="n">
        <v>2200000</v>
      </c>
    </row>
    <row r="4221" customFormat="false" ht="17.25" hidden="false" customHeight="true" outlineLevel="0" collapsed="false">
      <c r="A4221" s="130" t="s">
        <v>58</v>
      </c>
      <c r="B4221" s="131" t="n">
        <v>42820000</v>
      </c>
      <c r="C4221" s="132" t="s">
        <v>604</v>
      </c>
      <c r="D4221" s="133" t="n">
        <v>0</v>
      </c>
      <c r="E4221" s="133" t="n">
        <v>138554499.73</v>
      </c>
      <c r="F4221" s="133" t="n">
        <v>-138554499.73</v>
      </c>
    </row>
    <row r="4222" customFormat="false" ht="17.25" hidden="false" customHeight="true" outlineLevel="0" collapsed="false">
      <c r="A4222" s="130" t="s">
        <v>58</v>
      </c>
      <c r="B4222" s="131" t="n">
        <v>43100000</v>
      </c>
      <c r="C4222" s="132" t="s">
        <v>35</v>
      </c>
      <c r="D4222" s="133" t="n">
        <v>0</v>
      </c>
      <c r="E4222" s="133" t="n">
        <v>35937474.69</v>
      </c>
      <c r="F4222" s="133" t="n">
        <v>-35937474.69</v>
      </c>
    </row>
    <row r="4223" customFormat="false" ht="17.25" hidden="false" customHeight="true" outlineLevel="0" collapsed="false">
      <c r="A4223" s="130" t="s">
        <v>58</v>
      </c>
      <c r="B4223" s="131" t="n">
        <v>43110000</v>
      </c>
      <c r="C4223" s="132" t="s">
        <v>275</v>
      </c>
      <c r="D4223" s="133" t="n">
        <v>0</v>
      </c>
      <c r="E4223" s="133" t="n">
        <v>3149011.79</v>
      </c>
      <c r="F4223" s="133" t="n">
        <v>-3149011.79</v>
      </c>
    </row>
    <row r="4224" customFormat="false" ht="17.25" hidden="false" customHeight="true" outlineLevel="0" collapsed="false">
      <c r="A4224" s="130" t="s">
        <v>58</v>
      </c>
      <c r="B4224" s="131" t="n">
        <v>43200000</v>
      </c>
      <c r="C4224" s="132" t="s">
        <v>37</v>
      </c>
      <c r="D4224" s="133" t="n">
        <v>0</v>
      </c>
      <c r="E4224" s="133" t="n">
        <v>16696011.91</v>
      </c>
      <c r="F4224" s="133" t="n">
        <v>-16696011.91</v>
      </c>
    </row>
    <row r="4225" customFormat="false" ht="17.25" hidden="false" customHeight="true" outlineLevel="0" collapsed="false">
      <c r="A4225" s="130" t="s">
        <v>58</v>
      </c>
      <c r="B4225" s="131" t="n">
        <v>43300000</v>
      </c>
      <c r="C4225" s="132" t="s">
        <v>38</v>
      </c>
      <c r="D4225" s="133" t="n">
        <v>0</v>
      </c>
      <c r="E4225" s="133" t="n">
        <v>2373688.53</v>
      </c>
      <c r="F4225" s="133" t="n">
        <v>-2373688.53</v>
      </c>
    </row>
    <row r="4226" customFormat="false" ht="17.25" hidden="false" customHeight="true" outlineLevel="0" collapsed="false">
      <c r="A4226" s="130" t="s">
        <v>58</v>
      </c>
      <c r="B4226" s="131" t="n">
        <v>44100000</v>
      </c>
      <c r="C4226" s="132" t="s">
        <v>40</v>
      </c>
      <c r="D4226" s="133" t="n">
        <v>0</v>
      </c>
      <c r="E4226" s="133" t="n">
        <v>7036769.83</v>
      </c>
      <c r="F4226" s="133" t="n">
        <v>-7036769.83</v>
      </c>
    </row>
    <row r="4227" customFormat="false" ht="17.25" hidden="false" customHeight="true" outlineLevel="0" collapsed="false">
      <c r="A4227" s="130" t="s">
        <v>58</v>
      </c>
      <c r="B4227" s="131" t="n">
        <v>44300000</v>
      </c>
      <c r="C4227" s="132" t="s">
        <v>279</v>
      </c>
      <c r="D4227" s="133" t="n">
        <v>83671106.89</v>
      </c>
      <c r="E4227" s="133" t="n">
        <v>0</v>
      </c>
      <c r="F4227" s="133" t="n">
        <v>83671106.89</v>
      </c>
    </row>
    <row r="4228" customFormat="false" ht="17.25" hidden="false" customHeight="true" outlineLevel="0" collapsed="false">
      <c r="A4228" s="130" t="s">
        <v>58</v>
      </c>
      <c r="B4228" s="131" t="n">
        <v>44410000</v>
      </c>
      <c r="C4228" s="132" t="s">
        <v>282</v>
      </c>
      <c r="D4228" s="133" t="n">
        <v>0</v>
      </c>
      <c r="E4228" s="133" t="n">
        <v>131913414.61</v>
      </c>
      <c r="F4228" s="133" t="n">
        <v>-131913414.61</v>
      </c>
    </row>
    <row r="4229" customFormat="false" ht="17.25" hidden="false" customHeight="true" outlineLevel="0" collapsed="false">
      <c r="A4229" s="130" t="s">
        <v>58</v>
      </c>
      <c r="B4229" s="131" t="n">
        <v>44550000</v>
      </c>
      <c r="C4229" s="132" t="s">
        <v>46</v>
      </c>
      <c r="D4229" s="133" t="n">
        <v>153163636.13</v>
      </c>
      <c r="E4229" s="133" t="n">
        <v>0</v>
      </c>
      <c r="F4229" s="133" t="n">
        <v>153163636.13</v>
      </c>
    </row>
    <row r="4230" customFormat="false" ht="17.25" hidden="false" customHeight="true" outlineLevel="0" collapsed="false">
      <c r="A4230" s="130" t="s">
        <v>58</v>
      </c>
      <c r="B4230" s="131" t="n">
        <v>44560000</v>
      </c>
      <c r="C4230" s="132" t="s">
        <v>2457</v>
      </c>
      <c r="D4230" s="133" t="n">
        <v>124341719.74</v>
      </c>
      <c r="E4230" s="133" t="n">
        <v>0</v>
      </c>
      <c r="F4230" s="133" t="n">
        <v>124341719.74</v>
      </c>
    </row>
    <row r="4231" customFormat="false" ht="17.25" hidden="false" customHeight="true" outlineLevel="0" collapsed="false">
      <c r="A4231" s="130" t="s">
        <v>58</v>
      </c>
      <c r="B4231" s="131" t="n">
        <v>45511000</v>
      </c>
      <c r="C4231" s="132" t="s">
        <v>304</v>
      </c>
      <c r="D4231" s="133" t="n">
        <v>0</v>
      </c>
      <c r="E4231" s="133" t="n">
        <v>2865081504.56</v>
      </c>
      <c r="F4231" s="133" t="n">
        <v>-2865081504.56</v>
      </c>
    </row>
    <row r="4232" customFormat="false" ht="17.25" hidden="false" customHeight="true" outlineLevel="0" collapsed="false">
      <c r="A4232" s="130" t="s">
        <v>58</v>
      </c>
      <c r="B4232" s="131" t="n">
        <v>45512000</v>
      </c>
      <c r="C4232" s="132" t="s">
        <v>2436</v>
      </c>
      <c r="D4232" s="133" t="n">
        <v>0</v>
      </c>
      <c r="E4232" s="133" t="n">
        <v>190230840</v>
      </c>
      <c r="F4232" s="133" t="n">
        <v>-190230840</v>
      </c>
    </row>
    <row r="4233" customFormat="false" ht="17.25" hidden="false" customHeight="true" outlineLevel="0" collapsed="false">
      <c r="A4233" s="130" t="s">
        <v>58</v>
      </c>
      <c r="B4233" s="131" t="n">
        <v>45513000</v>
      </c>
      <c r="C4233" s="132" t="s">
        <v>2437</v>
      </c>
      <c r="D4233" s="133" t="n">
        <v>0</v>
      </c>
      <c r="E4233" s="133" t="n">
        <v>27000000</v>
      </c>
      <c r="F4233" s="133" t="n">
        <v>-27000000</v>
      </c>
    </row>
    <row r="4234" customFormat="false" ht="17.25" hidden="false" customHeight="true" outlineLevel="0" collapsed="false">
      <c r="A4234" s="130" t="s">
        <v>58</v>
      </c>
      <c r="B4234" s="131" t="n">
        <v>45514000</v>
      </c>
      <c r="C4234" s="132" t="s">
        <v>2730</v>
      </c>
      <c r="D4234" s="133" t="n">
        <v>0</v>
      </c>
      <c r="E4234" s="133" t="n">
        <v>2877616744.57</v>
      </c>
      <c r="F4234" s="133" t="n">
        <v>-2877616744.57</v>
      </c>
    </row>
    <row r="4235" customFormat="false" ht="17.25" hidden="false" customHeight="true" outlineLevel="0" collapsed="false">
      <c r="A4235" s="130" t="s">
        <v>58</v>
      </c>
      <c r="B4235" s="131" t="n">
        <v>45515000</v>
      </c>
      <c r="C4235" s="132" t="s">
        <v>1169</v>
      </c>
      <c r="D4235" s="133" t="n">
        <v>0</v>
      </c>
      <c r="E4235" s="133" t="n">
        <v>300799000</v>
      </c>
      <c r="F4235" s="133" t="n">
        <v>-300799000</v>
      </c>
    </row>
    <row r="4236" customFormat="false" ht="17.25" hidden="false" customHeight="true" outlineLevel="0" collapsed="false">
      <c r="A4236" s="130" t="s">
        <v>58</v>
      </c>
      <c r="B4236" s="131" t="n">
        <v>46700000</v>
      </c>
      <c r="C4236" s="132" t="s">
        <v>307</v>
      </c>
      <c r="D4236" s="133" t="n">
        <v>0</v>
      </c>
      <c r="E4236" s="133" t="n">
        <v>1302589.25</v>
      </c>
      <c r="F4236" s="133" t="n">
        <v>-1302589.25</v>
      </c>
    </row>
    <row r="4237" customFormat="false" ht="17.25" hidden="false" customHeight="true" outlineLevel="0" collapsed="false">
      <c r="A4237" s="130" t="s">
        <v>58</v>
      </c>
      <c r="B4237" s="131" t="n">
        <v>46700002</v>
      </c>
      <c r="C4237" s="132" t="s">
        <v>120</v>
      </c>
      <c r="D4237" s="133" t="n">
        <v>0</v>
      </c>
      <c r="E4237" s="133" t="n">
        <v>119667.56</v>
      </c>
      <c r="F4237" s="133" t="n">
        <v>-119667.56</v>
      </c>
    </row>
    <row r="4238" customFormat="false" ht="17.25" hidden="false" customHeight="true" outlineLevel="0" collapsed="false">
      <c r="A4238" s="130" t="s">
        <v>58</v>
      </c>
      <c r="B4238" s="131" t="n">
        <v>46710000</v>
      </c>
      <c r="C4238" s="132" t="s">
        <v>639</v>
      </c>
      <c r="D4238" s="133" t="n">
        <v>0</v>
      </c>
      <c r="E4238" s="133" t="n">
        <v>300000000</v>
      </c>
      <c r="F4238" s="133" t="n">
        <v>-300000000</v>
      </c>
    </row>
    <row r="4239" customFormat="false" ht="17.25" hidden="false" customHeight="true" outlineLevel="0" collapsed="false">
      <c r="A4239" s="130" t="s">
        <v>58</v>
      </c>
      <c r="B4239" s="131" t="n">
        <v>46710070</v>
      </c>
      <c r="C4239" s="132" t="s">
        <v>2265</v>
      </c>
      <c r="D4239" s="133" t="n">
        <v>0</v>
      </c>
      <c r="E4239" s="133" t="n">
        <v>3955900</v>
      </c>
      <c r="F4239" s="133" t="n">
        <v>-3955900</v>
      </c>
    </row>
    <row r="4240" customFormat="false" ht="17.25" hidden="false" customHeight="true" outlineLevel="0" collapsed="false">
      <c r="A4240" s="130" t="s">
        <v>58</v>
      </c>
      <c r="B4240" s="131" t="n">
        <v>48600000</v>
      </c>
      <c r="C4240" s="132" t="s">
        <v>132</v>
      </c>
      <c r="D4240" s="133" t="n">
        <v>0</v>
      </c>
      <c r="E4240" s="133" t="n">
        <v>3507382.92</v>
      </c>
      <c r="F4240" s="133" t="n">
        <v>-3507382.92</v>
      </c>
    </row>
    <row r="4241" customFormat="false" ht="17.25" hidden="false" customHeight="true" outlineLevel="0" collapsed="false">
      <c r="A4241" s="130" t="s">
        <v>58</v>
      </c>
      <c r="B4241" s="131" t="n">
        <v>49100000</v>
      </c>
      <c r="C4241" s="132" t="s">
        <v>313</v>
      </c>
      <c r="D4241" s="133" t="n">
        <v>0</v>
      </c>
      <c r="E4241" s="133" t="n">
        <v>20479998</v>
      </c>
      <c r="F4241" s="133" t="n">
        <v>-20479998</v>
      </c>
    </row>
    <row r="4242" customFormat="false" ht="17.25" hidden="false" customHeight="true" outlineLevel="0" collapsed="false">
      <c r="A4242" s="130" t="s">
        <v>58</v>
      </c>
      <c r="B4242" s="131" t="n">
        <v>51231000</v>
      </c>
      <c r="C4242" s="132" t="s">
        <v>325</v>
      </c>
      <c r="D4242" s="133" t="n">
        <v>1041617115.54</v>
      </c>
      <c r="E4242" s="133" t="n">
        <v>0</v>
      </c>
      <c r="F4242" s="133" t="n">
        <v>1041617115.54</v>
      </c>
    </row>
    <row r="4243" customFormat="false" ht="17.25" hidden="false" customHeight="true" outlineLevel="0" collapsed="false">
      <c r="A4243" s="130" t="s">
        <v>58</v>
      </c>
      <c r="B4243" s="131" t="n">
        <v>51241000</v>
      </c>
      <c r="C4243" s="132" t="s">
        <v>133</v>
      </c>
      <c r="D4243" s="133" t="n">
        <v>1504721169.81</v>
      </c>
      <c r="E4243" s="133" t="n">
        <v>0</v>
      </c>
      <c r="F4243" s="133" t="n">
        <v>1504721169.81</v>
      </c>
    </row>
    <row r="4244" customFormat="false" ht="17.25" hidden="false" customHeight="true" outlineLevel="0" collapsed="false">
      <c r="A4244" s="130" t="s">
        <v>58</v>
      </c>
      <c r="B4244" s="131" t="n">
        <v>51243000</v>
      </c>
      <c r="C4244" s="132" t="s">
        <v>2053</v>
      </c>
      <c r="D4244" s="133" t="n">
        <v>0</v>
      </c>
      <c r="E4244" s="133" t="n">
        <v>188944.49</v>
      </c>
      <c r="F4244" s="133" t="n">
        <v>-188944.49</v>
      </c>
    </row>
    <row r="4245" customFormat="false" ht="17.25" hidden="false" customHeight="true" outlineLevel="0" collapsed="false">
      <c r="A4245" s="130" t="s">
        <v>58</v>
      </c>
      <c r="B4245" s="131" t="n">
        <v>51261000</v>
      </c>
      <c r="C4245" s="132" t="s">
        <v>2054</v>
      </c>
      <c r="D4245" s="133" t="n">
        <v>1563865766.46</v>
      </c>
      <c r="E4245" s="133" t="n">
        <v>0</v>
      </c>
      <c r="F4245" s="133" t="n">
        <v>1563865766.46</v>
      </c>
    </row>
    <row r="4246" customFormat="false" ht="17.25" hidden="false" customHeight="true" outlineLevel="0" collapsed="false">
      <c r="A4246" s="130" t="s">
        <v>58</v>
      </c>
      <c r="B4246" s="131" t="n">
        <v>51271000</v>
      </c>
      <c r="C4246" s="132" t="s">
        <v>1720</v>
      </c>
      <c r="D4246" s="133" t="n">
        <v>67264568.99</v>
      </c>
      <c r="E4246" s="133" t="n">
        <v>0</v>
      </c>
      <c r="F4246" s="133" t="n">
        <v>67264568.99</v>
      </c>
    </row>
    <row r="4247" customFormat="false" ht="17.25" hidden="false" customHeight="true" outlineLevel="0" collapsed="false">
      <c r="A4247" s="130" t="s">
        <v>58</v>
      </c>
      <c r="B4247" s="131" t="n">
        <v>51910000</v>
      </c>
      <c r="C4247" s="132" t="s">
        <v>701</v>
      </c>
      <c r="D4247" s="133" t="n">
        <v>0</v>
      </c>
      <c r="E4247" s="133" t="n">
        <v>1500000000</v>
      </c>
      <c r="F4247" s="133" t="n">
        <v>-1500000000</v>
      </c>
    </row>
    <row r="4248" customFormat="false" ht="17.25" hidden="false" customHeight="true" outlineLevel="0" collapsed="false">
      <c r="A4248" s="130" t="s">
        <v>58</v>
      </c>
      <c r="B4248" s="131" t="n">
        <v>53100000</v>
      </c>
      <c r="C4248" s="132" t="s">
        <v>2741</v>
      </c>
      <c r="D4248" s="133" t="n">
        <v>90000</v>
      </c>
      <c r="E4248" s="133" t="n">
        <v>0</v>
      </c>
      <c r="F4248" s="133" t="n">
        <v>90000</v>
      </c>
    </row>
    <row r="4249" customFormat="false" ht="17.25" hidden="false" customHeight="true" outlineLevel="0" collapsed="false">
      <c r="A4249" s="130" t="s">
        <v>58</v>
      </c>
      <c r="B4249" s="131" t="n">
        <v>53110000</v>
      </c>
      <c r="C4249" s="132" t="s">
        <v>394</v>
      </c>
      <c r="D4249" s="133" t="n">
        <v>2198873.47</v>
      </c>
      <c r="E4249" s="133" t="n">
        <v>0</v>
      </c>
      <c r="F4249" s="133" t="n">
        <v>2198873.47</v>
      </c>
    </row>
    <row r="4250" customFormat="false" ht="17.25" hidden="false" customHeight="true" outlineLevel="0" collapsed="false">
      <c r="A4250" s="130" t="s">
        <v>58</v>
      </c>
      <c r="B4250" s="131" t="n">
        <v>60101000</v>
      </c>
      <c r="C4250" s="132" t="s">
        <v>337</v>
      </c>
      <c r="D4250" s="133" t="n">
        <v>730000000</v>
      </c>
      <c r="E4250" s="133" t="n">
        <v>0</v>
      </c>
      <c r="F4250" s="133" t="n">
        <v>730000000</v>
      </c>
    </row>
    <row r="4251" customFormat="false" ht="17.25" hidden="false" customHeight="true" outlineLevel="0" collapsed="false">
      <c r="A4251" s="130" t="s">
        <v>58</v>
      </c>
      <c r="B4251" s="131" t="n">
        <v>60102000</v>
      </c>
      <c r="C4251" s="132" t="s">
        <v>402</v>
      </c>
      <c r="D4251" s="133" t="n">
        <v>8991479685.2</v>
      </c>
      <c r="E4251" s="133" t="n">
        <v>0</v>
      </c>
      <c r="F4251" s="133" t="n">
        <v>8991479685.2</v>
      </c>
    </row>
    <row r="4252" customFormat="false" ht="17.25" hidden="false" customHeight="true" outlineLevel="0" collapsed="false">
      <c r="A4252" s="130" t="s">
        <v>58</v>
      </c>
      <c r="B4252" s="131" t="n">
        <v>60201000</v>
      </c>
      <c r="C4252" s="132" t="s">
        <v>408</v>
      </c>
      <c r="D4252" s="133" t="n">
        <v>56472997</v>
      </c>
      <c r="E4252" s="133" t="n">
        <v>0</v>
      </c>
      <c r="F4252" s="133" t="n">
        <v>56472997</v>
      </c>
    </row>
    <row r="4253" customFormat="false" ht="17.25" hidden="false" customHeight="true" outlineLevel="0" collapsed="false">
      <c r="A4253" s="130" t="s">
        <v>58</v>
      </c>
      <c r="B4253" s="131" t="n">
        <v>60203000</v>
      </c>
      <c r="C4253" s="132" t="s">
        <v>344</v>
      </c>
      <c r="D4253" s="133" t="n">
        <v>752000</v>
      </c>
      <c r="E4253" s="133" t="n">
        <v>0</v>
      </c>
      <c r="F4253" s="133" t="n">
        <v>752000</v>
      </c>
    </row>
    <row r="4254" customFormat="false" ht="17.25" hidden="false" customHeight="true" outlineLevel="0" collapsed="false">
      <c r="A4254" s="130" t="s">
        <v>58</v>
      </c>
      <c r="B4254" s="131" t="n">
        <v>60205000</v>
      </c>
      <c r="C4254" s="132" t="s">
        <v>410</v>
      </c>
      <c r="D4254" s="133" t="n">
        <v>341735476.99</v>
      </c>
      <c r="E4254" s="133" t="n">
        <v>0</v>
      </c>
      <c r="F4254" s="133" t="n">
        <v>341735476.99</v>
      </c>
    </row>
    <row r="4255" customFormat="false" ht="17.25" hidden="false" customHeight="true" outlineLevel="0" collapsed="false">
      <c r="A4255" s="130" t="s">
        <v>58</v>
      </c>
      <c r="B4255" s="131" t="n">
        <v>60301000</v>
      </c>
      <c r="C4255" s="132" t="s">
        <v>2973</v>
      </c>
      <c r="D4255" s="133" t="n">
        <v>164279888.11</v>
      </c>
      <c r="E4255" s="133" t="n">
        <v>0</v>
      </c>
      <c r="F4255" s="133" t="n">
        <v>164279888.11</v>
      </c>
    </row>
    <row r="4256" customFormat="false" ht="17.25" hidden="false" customHeight="true" outlineLevel="0" collapsed="false">
      <c r="A4256" s="130" t="s">
        <v>58</v>
      </c>
      <c r="B4256" s="131" t="n">
        <v>60400000</v>
      </c>
      <c r="C4256" s="132" t="s">
        <v>709</v>
      </c>
      <c r="D4256" s="133" t="n">
        <v>295000</v>
      </c>
      <c r="E4256" s="133" t="n">
        <v>0</v>
      </c>
      <c r="F4256" s="133" t="n">
        <v>295000</v>
      </c>
    </row>
    <row r="4257" customFormat="false" ht="17.25" hidden="false" customHeight="true" outlineLevel="0" collapsed="false">
      <c r="A4257" s="130" t="s">
        <v>58</v>
      </c>
      <c r="B4257" s="131" t="n">
        <v>60601000</v>
      </c>
      <c r="C4257" s="132" t="s">
        <v>138</v>
      </c>
      <c r="D4257" s="133" t="n">
        <v>662600837.05</v>
      </c>
      <c r="E4257" s="133" t="n">
        <v>0</v>
      </c>
      <c r="F4257" s="133" t="n">
        <v>662600837.05</v>
      </c>
    </row>
    <row r="4258" customFormat="false" ht="17.25" hidden="false" customHeight="true" outlineLevel="0" collapsed="false">
      <c r="A4258" s="130" t="s">
        <v>58</v>
      </c>
      <c r="B4258" s="131" t="n">
        <v>60602000</v>
      </c>
      <c r="C4258" s="132" t="s">
        <v>139</v>
      </c>
      <c r="D4258" s="133" t="n">
        <v>22049178.61</v>
      </c>
      <c r="E4258" s="133" t="n">
        <v>0</v>
      </c>
      <c r="F4258" s="133" t="n">
        <v>22049178.61</v>
      </c>
    </row>
    <row r="4259" customFormat="false" ht="17.25" hidden="false" customHeight="true" outlineLevel="0" collapsed="false">
      <c r="A4259" s="130" t="s">
        <v>58</v>
      </c>
      <c r="B4259" s="131" t="n">
        <v>60604000</v>
      </c>
      <c r="C4259" s="132" t="s">
        <v>140</v>
      </c>
      <c r="D4259" s="133" t="n">
        <v>3892115</v>
      </c>
      <c r="E4259" s="133" t="n">
        <v>0</v>
      </c>
      <c r="F4259" s="133" t="n">
        <v>3892115</v>
      </c>
    </row>
    <row r="4260" customFormat="false" ht="17.25" hidden="false" customHeight="true" outlineLevel="0" collapsed="false">
      <c r="A4260" s="130" t="s">
        <v>58</v>
      </c>
      <c r="B4260" s="131" t="n">
        <v>60607000</v>
      </c>
      <c r="C4260" s="132" t="s">
        <v>142</v>
      </c>
      <c r="D4260" s="133" t="n">
        <v>5194490</v>
      </c>
      <c r="E4260" s="133" t="n">
        <v>0</v>
      </c>
      <c r="F4260" s="133" t="n">
        <v>5194490</v>
      </c>
    </row>
    <row r="4261" customFormat="false" ht="17.25" hidden="false" customHeight="true" outlineLevel="0" collapsed="false">
      <c r="A4261" s="130" t="s">
        <v>58</v>
      </c>
      <c r="B4261" s="131" t="n">
        <v>60608000</v>
      </c>
      <c r="C4261" s="132" t="s">
        <v>144</v>
      </c>
      <c r="D4261" s="133" t="n">
        <v>5356359.81</v>
      </c>
      <c r="E4261" s="133" t="n">
        <v>0</v>
      </c>
      <c r="F4261" s="133" t="n">
        <v>5356359.81</v>
      </c>
    </row>
    <row r="4262" customFormat="false" ht="17.25" hidden="false" customHeight="true" outlineLevel="0" collapsed="false">
      <c r="A4262" s="130" t="s">
        <v>58</v>
      </c>
      <c r="B4262" s="131" t="n">
        <v>60609000</v>
      </c>
      <c r="C4262" s="132" t="s">
        <v>145</v>
      </c>
      <c r="D4262" s="133" t="n">
        <v>26787597.95</v>
      </c>
      <c r="E4262" s="133" t="n">
        <v>0</v>
      </c>
      <c r="F4262" s="133" t="n">
        <v>26787597.95</v>
      </c>
    </row>
    <row r="4263" customFormat="false" ht="17.25" hidden="false" customHeight="true" outlineLevel="0" collapsed="false">
      <c r="A4263" s="130" t="s">
        <v>58</v>
      </c>
      <c r="B4263" s="131" t="n">
        <v>60702000</v>
      </c>
      <c r="C4263" s="132" t="s">
        <v>1080</v>
      </c>
      <c r="D4263" s="133" t="n">
        <v>140414436.76</v>
      </c>
      <c r="E4263" s="133" t="n">
        <v>0</v>
      </c>
      <c r="F4263" s="133" t="n">
        <v>140414436.76</v>
      </c>
    </row>
    <row r="4264" customFormat="false" ht="17.25" hidden="false" customHeight="true" outlineLevel="0" collapsed="false">
      <c r="A4264" s="130" t="s">
        <v>58</v>
      </c>
      <c r="B4264" s="131" t="n">
        <v>60803000</v>
      </c>
      <c r="C4264" s="132" t="s">
        <v>437</v>
      </c>
      <c r="D4264" s="133" t="n">
        <v>300095239.04</v>
      </c>
      <c r="E4264" s="133" t="n">
        <v>0</v>
      </c>
      <c r="F4264" s="133" t="n">
        <v>300095239.04</v>
      </c>
    </row>
    <row r="4265" customFormat="false" ht="17.25" hidden="false" customHeight="true" outlineLevel="0" collapsed="false">
      <c r="A4265" s="130" t="s">
        <v>58</v>
      </c>
      <c r="B4265" s="131" t="n">
        <v>60804000</v>
      </c>
      <c r="C4265" s="132" t="s">
        <v>439</v>
      </c>
      <c r="D4265" s="133" t="n">
        <v>37988591.9</v>
      </c>
      <c r="E4265" s="133" t="n">
        <v>0</v>
      </c>
      <c r="F4265" s="133" t="n">
        <v>37988591.9</v>
      </c>
    </row>
    <row r="4266" customFormat="false" ht="17.25" hidden="false" customHeight="true" outlineLevel="0" collapsed="false">
      <c r="A4266" s="130" t="s">
        <v>58</v>
      </c>
      <c r="B4266" s="131" t="n">
        <v>60808000</v>
      </c>
      <c r="C4266" s="132" t="s">
        <v>442</v>
      </c>
      <c r="D4266" s="133" t="n">
        <v>198200000</v>
      </c>
      <c r="E4266" s="133" t="n">
        <v>0</v>
      </c>
      <c r="F4266" s="133" t="n">
        <v>198200000</v>
      </c>
    </row>
    <row r="4267" customFormat="false" ht="17.25" hidden="false" customHeight="true" outlineLevel="0" collapsed="false">
      <c r="A4267" s="130" t="s">
        <v>58</v>
      </c>
      <c r="B4267" s="131" t="n">
        <v>60809000</v>
      </c>
      <c r="C4267" s="132" t="s">
        <v>713</v>
      </c>
      <c r="D4267" s="133" t="n">
        <v>145418765.75</v>
      </c>
      <c r="E4267" s="133" t="n">
        <v>0</v>
      </c>
      <c r="F4267" s="133" t="n">
        <v>145418765.75</v>
      </c>
    </row>
    <row r="4268" customFormat="false" ht="17.25" hidden="false" customHeight="true" outlineLevel="0" collapsed="false">
      <c r="A4268" s="130" t="s">
        <v>58</v>
      </c>
      <c r="B4268" s="131" t="n">
        <v>60811000</v>
      </c>
      <c r="C4268" s="132" t="s">
        <v>444</v>
      </c>
      <c r="D4268" s="133" t="n">
        <v>477914821.68</v>
      </c>
      <c r="E4268" s="133" t="n">
        <v>0</v>
      </c>
      <c r="F4268" s="133" t="n">
        <v>477914821.68</v>
      </c>
    </row>
    <row r="4269" customFormat="false" ht="17.25" hidden="false" customHeight="true" outlineLevel="0" collapsed="false">
      <c r="A4269" s="130" t="s">
        <v>58</v>
      </c>
      <c r="B4269" s="131" t="n">
        <v>60812000</v>
      </c>
      <c r="C4269" s="132" t="s">
        <v>381</v>
      </c>
      <c r="D4269" s="133" t="n">
        <v>43213814</v>
      </c>
      <c r="E4269" s="133" t="n">
        <v>0</v>
      </c>
      <c r="F4269" s="133" t="n">
        <v>43213814</v>
      </c>
    </row>
    <row r="4270" customFormat="false" ht="17.25" hidden="false" customHeight="true" outlineLevel="0" collapsed="false">
      <c r="A4270" s="130" t="s">
        <v>58</v>
      </c>
      <c r="B4270" s="131" t="n">
        <v>60817000</v>
      </c>
      <c r="C4270" s="132" t="s">
        <v>382</v>
      </c>
      <c r="D4270" s="133" t="n">
        <v>13988012</v>
      </c>
      <c r="E4270" s="133" t="n">
        <v>0</v>
      </c>
      <c r="F4270" s="133" t="n">
        <v>13988012</v>
      </c>
    </row>
    <row r="4271" customFormat="false" ht="17.25" hidden="false" customHeight="true" outlineLevel="0" collapsed="false">
      <c r="A4271" s="130" t="s">
        <v>58</v>
      </c>
      <c r="B4271" s="131" t="n">
        <v>60880000</v>
      </c>
      <c r="C4271" s="132" t="s">
        <v>442</v>
      </c>
      <c r="D4271" s="133" t="n">
        <v>656250</v>
      </c>
      <c r="E4271" s="133" t="n">
        <v>0</v>
      </c>
      <c r="F4271" s="133" t="n">
        <v>656250</v>
      </c>
    </row>
    <row r="4272" customFormat="false" ht="17.25" hidden="false" customHeight="true" outlineLevel="0" collapsed="false">
      <c r="A4272" s="130" t="s">
        <v>58</v>
      </c>
      <c r="B4272" s="131" t="n">
        <v>61301000</v>
      </c>
      <c r="C4272" s="132" t="s">
        <v>455</v>
      </c>
      <c r="D4272" s="133" t="n">
        <v>3701000</v>
      </c>
      <c r="E4272" s="133" t="n">
        <v>0</v>
      </c>
      <c r="F4272" s="133" t="n">
        <v>3701000</v>
      </c>
    </row>
    <row r="4273" customFormat="false" ht="17.25" hidden="false" customHeight="true" outlineLevel="0" collapsed="false">
      <c r="A4273" s="130" t="s">
        <v>58</v>
      </c>
      <c r="B4273" s="131" t="n">
        <v>61302000</v>
      </c>
      <c r="C4273" s="132" t="s">
        <v>149</v>
      </c>
      <c r="D4273" s="133" t="n">
        <v>755000</v>
      </c>
      <c r="E4273" s="133" t="n">
        <v>0</v>
      </c>
      <c r="F4273" s="133" t="n">
        <v>755000</v>
      </c>
    </row>
    <row r="4274" customFormat="false" ht="17.25" hidden="false" customHeight="true" outlineLevel="0" collapsed="false">
      <c r="A4274" s="130" t="s">
        <v>58</v>
      </c>
      <c r="B4274" s="131" t="n">
        <v>61500000</v>
      </c>
      <c r="C4274" s="132" t="s">
        <v>387</v>
      </c>
      <c r="D4274" s="133" t="n">
        <v>239500</v>
      </c>
      <c r="E4274" s="133" t="n">
        <v>0</v>
      </c>
      <c r="F4274" s="133" t="n">
        <v>239500</v>
      </c>
    </row>
    <row r="4275" customFormat="false" ht="17.25" hidden="false" customHeight="true" outlineLevel="0" collapsed="false">
      <c r="A4275" s="130" t="s">
        <v>58</v>
      </c>
      <c r="B4275" s="131" t="n">
        <v>61501000</v>
      </c>
      <c r="C4275" s="132" t="s">
        <v>458</v>
      </c>
      <c r="D4275" s="133" t="n">
        <v>95119004.87</v>
      </c>
      <c r="E4275" s="133" t="n">
        <v>0</v>
      </c>
      <c r="F4275" s="133" t="n">
        <v>95119004.87</v>
      </c>
    </row>
    <row r="4276" customFormat="false" ht="17.25" hidden="false" customHeight="true" outlineLevel="0" collapsed="false">
      <c r="A4276" s="130" t="s">
        <v>58</v>
      </c>
      <c r="B4276" s="131" t="n">
        <v>61502000</v>
      </c>
      <c r="C4276" s="132" t="s">
        <v>154</v>
      </c>
      <c r="D4276" s="133" t="n">
        <v>3078141</v>
      </c>
      <c r="E4276" s="133" t="n">
        <v>0</v>
      </c>
      <c r="F4276" s="133" t="n">
        <v>3078141</v>
      </c>
    </row>
    <row r="4277" customFormat="false" ht="17.25" hidden="false" customHeight="true" outlineLevel="0" collapsed="false">
      <c r="A4277" s="130" t="s">
        <v>58</v>
      </c>
      <c r="B4277" s="131" t="n">
        <v>61503000</v>
      </c>
      <c r="C4277" s="132" t="s">
        <v>459</v>
      </c>
      <c r="D4277" s="133" t="n">
        <v>33067428.53</v>
      </c>
      <c r="E4277" s="133" t="n">
        <v>0</v>
      </c>
      <c r="F4277" s="133" t="n">
        <v>33067428.53</v>
      </c>
    </row>
    <row r="4278" customFormat="false" ht="17.25" hidden="false" customHeight="true" outlineLevel="0" collapsed="false">
      <c r="A4278" s="130" t="s">
        <v>58</v>
      </c>
      <c r="B4278" s="131" t="n">
        <v>61504000</v>
      </c>
      <c r="C4278" s="132" t="s">
        <v>721</v>
      </c>
      <c r="D4278" s="133" t="n">
        <v>10232606.28</v>
      </c>
      <c r="E4278" s="133" t="n">
        <v>0</v>
      </c>
      <c r="F4278" s="133" t="n">
        <v>10232606.28</v>
      </c>
    </row>
    <row r="4279" customFormat="false" ht="17.25" hidden="false" customHeight="true" outlineLevel="0" collapsed="false">
      <c r="A4279" s="130" t="s">
        <v>58</v>
      </c>
      <c r="B4279" s="131" t="n">
        <v>61601000</v>
      </c>
      <c r="C4279" s="132" t="s">
        <v>395</v>
      </c>
      <c r="D4279" s="133" t="n">
        <v>784584.07</v>
      </c>
      <c r="E4279" s="133" t="n">
        <v>0</v>
      </c>
      <c r="F4279" s="133" t="n">
        <v>784584.07</v>
      </c>
    </row>
    <row r="4280" customFormat="false" ht="17.25" hidden="false" customHeight="true" outlineLevel="0" collapsed="false">
      <c r="A4280" s="130" t="s">
        <v>58</v>
      </c>
      <c r="B4280" s="131" t="n">
        <v>61602000</v>
      </c>
      <c r="C4280" s="132" t="s">
        <v>466</v>
      </c>
      <c r="D4280" s="133" t="n">
        <v>16216787</v>
      </c>
      <c r="E4280" s="133" t="n">
        <v>0</v>
      </c>
      <c r="F4280" s="133" t="n">
        <v>16216787</v>
      </c>
    </row>
    <row r="4281" customFormat="false" ht="17.25" hidden="false" customHeight="true" outlineLevel="0" collapsed="false">
      <c r="A4281" s="130" t="s">
        <v>58</v>
      </c>
      <c r="B4281" s="131" t="n">
        <v>61802000</v>
      </c>
      <c r="C4281" s="132" t="s">
        <v>472</v>
      </c>
      <c r="D4281" s="133" t="n">
        <v>10000</v>
      </c>
      <c r="E4281" s="133" t="n">
        <v>0</v>
      </c>
      <c r="F4281" s="133" t="n">
        <v>10000</v>
      </c>
    </row>
    <row r="4282" customFormat="false" ht="17.25" hidden="false" customHeight="true" outlineLevel="0" collapsed="false">
      <c r="A4282" s="130" t="s">
        <v>58</v>
      </c>
      <c r="B4282" s="131" t="n">
        <v>62101000</v>
      </c>
      <c r="C4282" s="132" t="s">
        <v>399</v>
      </c>
      <c r="D4282" s="133" t="n">
        <v>12612400</v>
      </c>
      <c r="E4282" s="133" t="n">
        <v>0</v>
      </c>
      <c r="F4282" s="133" t="n">
        <v>12612400</v>
      </c>
    </row>
    <row r="4283" customFormat="false" ht="17.25" hidden="false" customHeight="true" outlineLevel="0" collapsed="false">
      <c r="A4283" s="130" t="s">
        <v>58</v>
      </c>
      <c r="B4283" s="131" t="n">
        <v>62102000</v>
      </c>
      <c r="C4283" s="132" t="s">
        <v>476</v>
      </c>
      <c r="D4283" s="133" t="n">
        <v>34331628</v>
      </c>
      <c r="E4283" s="133" t="n">
        <v>0</v>
      </c>
      <c r="F4283" s="133" t="n">
        <v>34331628</v>
      </c>
    </row>
    <row r="4284" customFormat="false" ht="17.25" hidden="false" customHeight="true" outlineLevel="0" collapsed="false">
      <c r="A4284" s="130" t="s">
        <v>58</v>
      </c>
      <c r="B4284" s="131" t="n">
        <v>62103000</v>
      </c>
      <c r="C4284" s="132" t="s">
        <v>477</v>
      </c>
      <c r="D4284" s="133" t="n">
        <v>2862500</v>
      </c>
      <c r="E4284" s="133" t="n">
        <v>0</v>
      </c>
      <c r="F4284" s="133" t="n">
        <v>2862500</v>
      </c>
    </row>
    <row r="4285" customFormat="false" ht="17.25" hidden="false" customHeight="true" outlineLevel="0" collapsed="false">
      <c r="A4285" s="130" t="s">
        <v>58</v>
      </c>
      <c r="B4285" s="131" t="n">
        <v>62201000</v>
      </c>
      <c r="C4285" s="132" t="s">
        <v>481</v>
      </c>
      <c r="D4285" s="133" t="n">
        <v>4279050.17</v>
      </c>
      <c r="E4285" s="133" t="n">
        <v>0</v>
      </c>
      <c r="F4285" s="133" t="n">
        <v>4279050.17</v>
      </c>
    </row>
    <row r="4286" customFormat="false" ht="17.25" hidden="false" customHeight="true" outlineLevel="0" collapsed="false">
      <c r="A4286" s="130" t="s">
        <v>58</v>
      </c>
      <c r="B4286" s="131" t="n">
        <v>62202000</v>
      </c>
      <c r="C4286" s="132" t="s">
        <v>483</v>
      </c>
      <c r="D4286" s="133" t="n">
        <v>8814661.1</v>
      </c>
      <c r="E4286" s="133" t="n">
        <v>0</v>
      </c>
      <c r="F4286" s="133" t="n">
        <v>8814661.1</v>
      </c>
    </row>
    <row r="4287" customFormat="false" ht="17.25" hidden="false" customHeight="true" outlineLevel="0" collapsed="false">
      <c r="A4287" s="130" t="s">
        <v>58</v>
      </c>
      <c r="B4287" s="131" t="n">
        <v>62203000</v>
      </c>
      <c r="C4287" s="132" t="s">
        <v>485</v>
      </c>
      <c r="D4287" s="133" t="n">
        <v>7150000</v>
      </c>
      <c r="E4287" s="133" t="n">
        <v>0</v>
      </c>
      <c r="F4287" s="133" t="n">
        <v>7150000</v>
      </c>
    </row>
    <row r="4288" customFormat="false" ht="17.25" hidden="false" customHeight="true" outlineLevel="0" collapsed="false">
      <c r="A4288" s="130" t="s">
        <v>58</v>
      </c>
      <c r="B4288" s="131" t="n">
        <v>62208000</v>
      </c>
      <c r="C4288" s="132" t="s">
        <v>403</v>
      </c>
      <c r="D4288" s="133" t="n">
        <v>2376030.71</v>
      </c>
      <c r="E4288" s="133" t="n">
        <v>0</v>
      </c>
      <c r="F4288" s="133" t="n">
        <v>2376030.71</v>
      </c>
    </row>
    <row r="4289" customFormat="false" ht="17.25" hidden="false" customHeight="true" outlineLevel="0" collapsed="false">
      <c r="A4289" s="130" t="s">
        <v>58</v>
      </c>
      <c r="B4289" s="131" t="n">
        <v>62210000</v>
      </c>
      <c r="C4289" s="132" t="s">
        <v>1175</v>
      </c>
      <c r="D4289" s="133" t="n">
        <v>183714870.31</v>
      </c>
      <c r="E4289" s="133" t="n">
        <v>0</v>
      </c>
      <c r="F4289" s="133" t="n">
        <v>183714870.31</v>
      </c>
    </row>
    <row r="4290" customFormat="false" ht="17.25" hidden="false" customHeight="true" outlineLevel="0" collapsed="false">
      <c r="A4290" s="130" t="s">
        <v>58</v>
      </c>
      <c r="B4290" s="131" t="n">
        <v>62301000</v>
      </c>
      <c r="C4290" s="132" t="s">
        <v>165</v>
      </c>
      <c r="D4290" s="133" t="n">
        <v>1789000</v>
      </c>
      <c r="E4290" s="133" t="n">
        <v>0</v>
      </c>
      <c r="F4290" s="133" t="n">
        <v>1789000</v>
      </c>
    </row>
    <row r="4291" customFormat="false" ht="17.25" hidden="false" customHeight="true" outlineLevel="0" collapsed="false">
      <c r="A4291" s="130" t="s">
        <v>58</v>
      </c>
      <c r="B4291" s="131" t="n">
        <v>62303000</v>
      </c>
      <c r="C4291" s="132" t="s">
        <v>495</v>
      </c>
      <c r="D4291" s="133" t="n">
        <v>85944524.04</v>
      </c>
      <c r="E4291" s="133" t="n">
        <v>0</v>
      </c>
      <c r="F4291" s="133" t="n">
        <v>85944524.04</v>
      </c>
    </row>
    <row r="4292" customFormat="false" ht="17.25" hidden="false" customHeight="true" outlineLevel="0" collapsed="false">
      <c r="A4292" s="130" t="s">
        <v>58</v>
      </c>
      <c r="B4292" s="131" t="n">
        <v>62304000</v>
      </c>
      <c r="C4292" s="132" t="s">
        <v>496</v>
      </c>
      <c r="D4292" s="133" t="n">
        <v>600000</v>
      </c>
      <c r="E4292" s="133" t="n">
        <v>0</v>
      </c>
      <c r="F4292" s="133" t="n">
        <v>600000</v>
      </c>
    </row>
    <row r="4293" customFormat="false" ht="17.25" hidden="false" customHeight="true" outlineLevel="0" collapsed="false">
      <c r="A4293" s="130" t="s">
        <v>58</v>
      </c>
      <c r="B4293" s="131" t="n">
        <v>62401000</v>
      </c>
      <c r="C4293" s="132" t="s">
        <v>411</v>
      </c>
      <c r="D4293" s="133" t="n">
        <v>1800000</v>
      </c>
      <c r="E4293" s="133" t="n">
        <v>0</v>
      </c>
      <c r="F4293" s="133" t="n">
        <v>1800000</v>
      </c>
    </row>
    <row r="4294" customFormat="false" ht="17.25" hidden="false" customHeight="true" outlineLevel="0" collapsed="false">
      <c r="A4294" s="130" t="s">
        <v>58</v>
      </c>
      <c r="B4294" s="131" t="n">
        <v>62501000</v>
      </c>
      <c r="C4294" s="132" t="s">
        <v>169</v>
      </c>
      <c r="D4294" s="133" t="n">
        <v>84941900</v>
      </c>
      <c r="E4294" s="133" t="n">
        <v>0</v>
      </c>
      <c r="F4294" s="133" t="n">
        <v>84941900</v>
      </c>
    </row>
    <row r="4295" customFormat="false" ht="17.25" hidden="false" customHeight="true" outlineLevel="0" collapsed="false">
      <c r="A4295" s="130" t="s">
        <v>58</v>
      </c>
      <c r="B4295" s="131" t="n">
        <v>62504000</v>
      </c>
      <c r="C4295" s="132" t="s">
        <v>506</v>
      </c>
      <c r="D4295" s="133" t="n">
        <v>1063000</v>
      </c>
      <c r="E4295" s="133" t="n">
        <v>0</v>
      </c>
      <c r="F4295" s="133" t="n">
        <v>1063000</v>
      </c>
    </row>
    <row r="4296" customFormat="false" ht="17.25" hidden="false" customHeight="true" outlineLevel="0" collapsed="false">
      <c r="A4296" s="130" t="s">
        <v>58</v>
      </c>
      <c r="B4296" s="131" t="n">
        <v>62506000</v>
      </c>
      <c r="C4296" s="132" t="s">
        <v>509</v>
      </c>
      <c r="D4296" s="133" t="n">
        <v>334000</v>
      </c>
      <c r="E4296" s="133" t="n">
        <v>0</v>
      </c>
      <c r="F4296" s="133" t="n">
        <v>334000</v>
      </c>
    </row>
    <row r="4297" customFormat="false" ht="17.25" hidden="false" customHeight="true" outlineLevel="0" collapsed="false">
      <c r="A4297" s="130" t="s">
        <v>58</v>
      </c>
      <c r="B4297" s="131" t="n">
        <v>62601000</v>
      </c>
      <c r="C4297" s="132" t="s">
        <v>418</v>
      </c>
      <c r="D4297" s="133" t="n">
        <v>1556326</v>
      </c>
      <c r="E4297" s="133" t="n">
        <v>0</v>
      </c>
      <c r="F4297" s="133" t="n">
        <v>1556326</v>
      </c>
    </row>
    <row r="4298" customFormat="false" ht="17.25" hidden="false" customHeight="true" outlineLevel="0" collapsed="false">
      <c r="A4298" s="130" t="s">
        <v>58</v>
      </c>
      <c r="B4298" s="131" t="n">
        <v>62602000</v>
      </c>
      <c r="C4298" s="132" t="s">
        <v>511</v>
      </c>
      <c r="D4298" s="133" t="n">
        <v>15848968.56</v>
      </c>
      <c r="E4298" s="133" t="n">
        <v>0</v>
      </c>
      <c r="F4298" s="133" t="n">
        <v>15848968.56</v>
      </c>
    </row>
    <row r="4299" customFormat="false" ht="17.25" hidden="false" customHeight="true" outlineLevel="0" collapsed="false">
      <c r="A4299" s="130" t="s">
        <v>58</v>
      </c>
      <c r="B4299" s="131" t="n">
        <v>62603000</v>
      </c>
      <c r="C4299" s="132" t="s">
        <v>512</v>
      </c>
      <c r="D4299" s="133" t="n">
        <v>13857479.05</v>
      </c>
      <c r="E4299" s="133" t="n">
        <v>0</v>
      </c>
      <c r="F4299" s="133" t="n">
        <v>13857479.05</v>
      </c>
    </row>
    <row r="4300" customFormat="false" ht="17.25" hidden="false" customHeight="true" outlineLevel="0" collapsed="false">
      <c r="A4300" s="130" t="s">
        <v>58</v>
      </c>
      <c r="B4300" s="131" t="n">
        <v>62604000</v>
      </c>
      <c r="C4300" s="132" t="s">
        <v>513</v>
      </c>
      <c r="D4300" s="133" t="n">
        <v>786124</v>
      </c>
      <c r="E4300" s="133" t="n">
        <v>0</v>
      </c>
      <c r="F4300" s="133" t="n">
        <v>786124</v>
      </c>
    </row>
    <row r="4301" customFormat="false" ht="17.25" hidden="false" customHeight="true" outlineLevel="0" collapsed="false">
      <c r="A4301" s="130" t="s">
        <v>58</v>
      </c>
      <c r="B4301" s="131" t="n">
        <v>62605000</v>
      </c>
      <c r="C4301" s="132" t="s">
        <v>728</v>
      </c>
      <c r="D4301" s="133" t="n">
        <v>92400</v>
      </c>
      <c r="E4301" s="133" t="n">
        <v>0</v>
      </c>
      <c r="F4301" s="133" t="n">
        <v>92400</v>
      </c>
    </row>
    <row r="4302" customFormat="false" ht="17.25" hidden="false" customHeight="true" outlineLevel="0" collapsed="false">
      <c r="A4302" s="130" t="s">
        <v>58</v>
      </c>
      <c r="B4302" s="131" t="n">
        <v>62701000</v>
      </c>
      <c r="C4302" s="132" t="s">
        <v>181</v>
      </c>
      <c r="D4302" s="133" t="n">
        <v>1000</v>
      </c>
      <c r="E4302" s="133" t="n">
        <v>0</v>
      </c>
      <c r="F4302" s="133" t="n">
        <v>1000</v>
      </c>
    </row>
    <row r="4303" customFormat="false" ht="17.25" hidden="false" customHeight="true" outlineLevel="0" collapsed="false">
      <c r="A4303" s="130" t="s">
        <v>58</v>
      </c>
      <c r="B4303" s="131" t="n">
        <v>62703000</v>
      </c>
      <c r="C4303" s="132" t="s">
        <v>516</v>
      </c>
      <c r="D4303" s="133" t="n">
        <v>32176499.58</v>
      </c>
      <c r="E4303" s="133" t="n">
        <v>0</v>
      </c>
      <c r="F4303" s="133" t="n">
        <v>32176499.58</v>
      </c>
    </row>
    <row r="4304" customFormat="false" ht="17.25" hidden="false" customHeight="true" outlineLevel="0" collapsed="false">
      <c r="A4304" s="130" t="s">
        <v>58</v>
      </c>
      <c r="B4304" s="131" t="n">
        <v>62705000</v>
      </c>
      <c r="C4304" s="132" t="s">
        <v>517</v>
      </c>
      <c r="D4304" s="133" t="n">
        <v>79257638.36</v>
      </c>
      <c r="E4304" s="133" t="n">
        <v>0</v>
      </c>
      <c r="F4304" s="133" t="n">
        <v>79257638.36</v>
      </c>
    </row>
    <row r="4305" customFormat="false" ht="17.25" hidden="false" customHeight="true" outlineLevel="0" collapsed="false">
      <c r="A4305" s="130" t="s">
        <v>58</v>
      </c>
      <c r="B4305" s="131" t="n">
        <v>63502000</v>
      </c>
      <c r="C4305" s="132" t="s">
        <v>448</v>
      </c>
      <c r="D4305" s="133" t="n">
        <v>4298770</v>
      </c>
      <c r="E4305" s="133" t="n">
        <v>0</v>
      </c>
      <c r="F4305" s="133" t="n">
        <v>4298770</v>
      </c>
    </row>
    <row r="4306" customFormat="false" ht="17.25" hidden="false" customHeight="true" outlineLevel="0" collapsed="false">
      <c r="A4306" s="130" t="s">
        <v>58</v>
      </c>
      <c r="B4306" s="131" t="n">
        <v>63503000</v>
      </c>
      <c r="C4306" s="132" t="s">
        <v>187</v>
      </c>
      <c r="D4306" s="133" t="n">
        <v>50000</v>
      </c>
      <c r="E4306" s="133" t="n">
        <v>0</v>
      </c>
      <c r="F4306" s="133" t="n">
        <v>50000</v>
      </c>
    </row>
    <row r="4307" customFormat="false" ht="17.25" hidden="false" customHeight="true" outlineLevel="0" collapsed="false">
      <c r="A4307" s="130" t="s">
        <v>58</v>
      </c>
      <c r="B4307" s="131" t="n">
        <v>63504000</v>
      </c>
      <c r="C4307" s="132" t="s">
        <v>450</v>
      </c>
      <c r="D4307" s="133" t="n">
        <v>2596668</v>
      </c>
      <c r="E4307" s="133" t="n">
        <v>0</v>
      </c>
      <c r="F4307" s="133" t="n">
        <v>2596668</v>
      </c>
    </row>
    <row r="4308" customFormat="false" ht="17.25" hidden="false" customHeight="true" outlineLevel="0" collapsed="false">
      <c r="A4308" s="130" t="s">
        <v>58</v>
      </c>
      <c r="B4308" s="131" t="n">
        <v>63505000</v>
      </c>
      <c r="C4308" s="132" t="s">
        <v>733</v>
      </c>
      <c r="D4308" s="133" t="n">
        <v>400000</v>
      </c>
      <c r="E4308" s="133" t="n">
        <v>0</v>
      </c>
      <c r="F4308" s="133" t="n">
        <v>400000</v>
      </c>
    </row>
    <row r="4309" customFormat="false" ht="17.25" hidden="false" customHeight="true" outlineLevel="0" collapsed="false">
      <c r="A4309" s="130" t="s">
        <v>58</v>
      </c>
      <c r="B4309" s="131" t="n">
        <v>63506000</v>
      </c>
      <c r="C4309" s="132" t="s">
        <v>452</v>
      </c>
      <c r="D4309" s="133" t="n">
        <v>869000</v>
      </c>
      <c r="E4309" s="133" t="n">
        <v>0</v>
      </c>
      <c r="F4309" s="133" t="n">
        <v>869000</v>
      </c>
    </row>
    <row r="4310" customFormat="false" ht="17.25" hidden="false" customHeight="true" outlineLevel="0" collapsed="false">
      <c r="A4310" s="130" t="s">
        <v>58</v>
      </c>
      <c r="B4310" s="131" t="n">
        <v>63508000</v>
      </c>
      <c r="C4310" s="132" t="s">
        <v>802</v>
      </c>
      <c r="D4310" s="133" t="n">
        <v>528665.76</v>
      </c>
      <c r="E4310" s="133" t="n">
        <v>0</v>
      </c>
      <c r="F4310" s="133" t="n">
        <v>528665.76</v>
      </c>
    </row>
    <row r="4311" customFormat="false" ht="17.25" hidden="false" customHeight="true" outlineLevel="0" collapsed="false">
      <c r="A4311" s="130" t="s">
        <v>58</v>
      </c>
      <c r="B4311" s="131" t="n">
        <v>64101000</v>
      </c>
      <c r="C4311" s="132" t="s">
        <v>190</v>
      </c>
      <c r="D4311" s="133" t="n">
        <v>898388457.3</v>
      </c>
      <c r="E4311" s="133" t="n">
        <v>0</v>
      </c>
      <c r="F4311" s="133" t="n">
        <v>898388457.3</v>
      </c>
    </row>
    <row r="4312" customFormat="false" ht="17.25" hidden="false" customHeight="true" outlineLevel="0" collapsed="false">
      <c r="A4312" s="130" t="s">
        <v>58</v>
      </c>
      <c r="B4312" s="131" t="n">
        <v>64102000</v>
      </c>
      <c r="C4312" s="132" t="s">
        <v>528</v>
      </c>
      <c r="D4312" s="133" t="n">
        <v>244439825.27</v>
      </c>
      <c r="E4312" s="133" t="n">
        <v>0</v>
      </c>
      <c r="F4312" s="133" t="n">
        <v>244439825.27</v>
      </c>
    </row>
    <row r="4313" customFormat="false" ht="17.25" hidden="false" customHeight="true" outlineLevel="0" collapsed="false">
      <c r="A4313" s="130" t="s">
        <v>58</v>
      </c>
      <c r="B4313" s="131" t="n">
        <v>64103000</v>
      </c>
      <c r="C4313" s="132" t="s">
        <v>529</v>
      </c>
      <c r="D4313" s="133" t="n">
        <v>50378287.29</v>
      </c>
      <c r="E4313" s="133" t="n">
        <v>0</v>
      </c>
      <c r="F4313" s="133" t="n">
        <v>50378287.29</v>
      </c>
    </row>
    <row r="4314" customFormat="false" ht="17.25" hidden="false" customHeight="true" outlineLevel="0" collapsed="false">
      <c r="A4314" s="130" t="s">
        <v>58</v>
      </c>
      <c r="B4314" s="131" t="n">
        <v>64104000</v>
      </c>
      <c r="C4314" s="132" t="s">
        <v>194</v>
      </c>
      <c r="D4314" s="133" t="n">
        <v>72654623.36</v>
      </c>
      <c r="E4314" s="133" t="n">
        <v>0</v>
      </c>
      <c r="F4314" s="133" t="n">
        <v>72654623.36</v>
      </c>
    </row>
    <row r="4315" customFormat="false" ht="17.25" hidden="false" customHeight="true" outlineLevel="0" collapsed="false">
      <c r="A4315" s="130" t="s">
        <v>58</v>
      </c>
      <c r="B4315" s="131" t="n">
        <v>64105000</v>
      </c>
      <c r="C4315" s="132" t="s">
        <v>530</v>
      </c>
      <c r="D4315" s="133" t="n">
        <v>0</v>
      </c>
      <c r="E4315" s="133" t="n">
        <v>401022.64</v>
      </c>
      <c r="F4315" s="133" t="n">
        <v>-401022.64</v>
      </c>
    </row>
    <row r="4316" customFormat="false" ht="17.25" hidden="false" customHeight="true" outlineLevel="0" collapsed="false">
      <c r="A4316" s="130" t="s">
        <v>58</v>
      </c>
      <c r="B4316" s="131" t="n">
        <v>64180000</v>
      </c>
      <c r="C4316" s="132" t="s">
        <v>531</v>
      </c>
      <c r="D4316" s="133" t="n">
        <v>0</v>
      </c>
      <c r="E4316" s="133" t="n">
        <v>7997348.87</v>
      </c>
      <c r="F4316" s="133" t="n">
        <v>-7997348.87</v>
      </c>
    </row>
    <row r="4317" customFormat="false" ht="17.25" hidden="false" customHeight="true" outlineLevel="0" collapsed="false">
      <c r="A4317" s="130" t="s">
        <v>58</v>
      </c>
      <c r="B4317" s="131" t="n">
        <v>64501000</v>
      </c>
      <c r="C4317" s="132" t="s">
        <v>461</v>
      </c>
      <c r="D4317" s="133" t="n">
        <v>140528066.29</v>
      </c>
      <c r="E4317" s="133" t="n">
        <v>0</v>
      </c>
      <c r="F4317" s="133" t="n">
        <v>140528066.29</v>
      </c>
    </row>
    <row r="4318" customFormat="false" ht="17.25" hidden="false" customHeight="true" outlineLevel="0" collapsed="false">
      <c r="A4318" s="130" t="s">
        <v>58</v>
      </c>
      <c r="B4318" s="131" t="n">
        <v>64502000</v>
      </c>
      <c r="C4318" s="132" t="s">
        <v>533</v>
      </c>
      <c r="D4318" s="133" t="n">
        <v>53006727.02</v>
      </c>
      <c r="E4318" s="133" t="n">
        <v>0</v>
      </c>
      <c r="F4318" s="133" t="n">
        <v>53006727.02</v>
      </c>
    </row>
    <row r="4319" customFormat="false" ht="17.25" hidden="false" customHeight="true" outlineLevel="0" collapsed="false">
      <c r="A4319" s="130" t="s">
        <v>58</v>
      </c>
      <c r="B4319" s="131" t="n">
        <v>64503000</v>
      </c>
      <c r="C4319" s="132" t="s">
        <v>739</v>
      </c>
      <c r="D4319" s="133" t="n">
        <v>8067239.94</v>
      </c>
      <c r="E4319" s="133" t="n">
        <v>0</v>
      </c>
      <c r="F4319" s="133" t="n">
        <v>8067239.94</v>
      </c>
    </row>
    <row r="4320" customFormat="false" ht="17.25" hidden="false" customHeight="true" outlineLevel="0" collapsed="false">
      <c r="A4320" s="130" t="s">
        <v>58</v>
      </c>
      <c r="B4320" s="131" t="n">
        <v>64700000</v>
      </c>
      <c r="C4320" s="132" t="s">
        <v>197</v>
      </c>
      <c r="D4320" s="133" t="n">
        <v>200000</v>
      </c>
      <c r="E4320" s="133" t="n">
        <v>0</v>
      </c>
      <c r="F4320" s="133" t="n">
        <v>200000</v>
      </c>
    </row>
    <row r="4321" customFormat="false" ht="17.25" hidden="false" customHeight="true" outlineLevel="0" collapsed="false">
      <c r="A4321" s="130" t="s">
        <v>58</v>
      </c>
      <c r="B4321" s="131" t="n">
        <v>64801000</v>
      </c>
      <c r="C4321" s="132" t="s">
        <v>534</v>
      </c>
      <c r="D4321" s="133" t="n">
        <v>8100000</v>
      </c>
      <c r="E4321" s="133" t="n">
        <v>0</v>
      </c>
      <c r="F4321" s="133" t="n">
        <v>8100000</v>
      </c>
    </row>
    <row r="4322" customFormat="false" ht="17.25" hidden="false" customHeight="true" outlineLevel="0" collapsed="false">
      <c r="A4322" s="130" t="s">
        <v>58</v>
      </c>
      <c r="B4322" s="131" t="n">
        <v>64803000</v>
      </c>
      <c r="C4322" s="132" t="s">
        <v>536</v>
      </c>
      <c r="D4322" s="133" t="n">
        <v>3882612</v>
      </c>
      <c r="E4322" s="133" t="n">
        <v>0</v>
      </c>
      <c r="F4322" s="133" t="n">
        <v>3882612</v>
      </c>
    </row>
    <row r="4323" customFormat="false" ht="17.25" hidden="false" customHeight="true" outlineLevel="0" collapsed="false">
      <c r="A4323" s="130" t="s">
        <v>58</v>
      </c>
      <c r="B4323" s="131" t="n">
        <v>64807000</v>
      </c>
      <c r="C4323" s="132" t="s">
        <v>1530</v>
      </c>
      <c r="D4323" s="133" t="n">
        <v>43558052.29</v>
      </c>
      <c r="E4323" s="133" t="n">
        <v>0</v>
      </c>
      <c r="F4323" s="133" t="n">
        <v>43558052.29</v>
      </c>
    </row>
    <row r="4324" customFormat="false" ht="17.25" hidden="false" customHeight="true" outlineLevel="0" collapsed="false">
      <c r="A4324" s="130" t="s">
        <v>58</v>
      </c>
      <c r="B4324" s="131" t="n">
        <v>64808000</v>
      </c>
      <c r="C4324" s="132" t="s">
        <v>469</v>
      </c>
      <c r="D4324" s="133" t="n">
        <v>8341008</v>
      </c>
      <c r="E4324" s="133" t="n">
        <v>0</v>
      </c>
      <c r="F4324" s="133" t="n">
        <v>8341008</v>
      </c>
    </row>
    <row r="4325" customFormat="false" ht="17.25" hidden="false" customHeight="true" outlineLevel="0" collapsed="false">
      <c r="A4325" s="130" t="s">
        <v>58</v>
      </c>
      <c r="B4325" s="131" t="n">
        <v>65602000</v>
      </c>
      <c r="C4325" s="132" t="s">
        <v>203</v>
      </c>
      <c r="D4325" s="133" t="n">
        <v>1027500</v>
      </c>
      <c r="E4325" s="133" t="n">
        <v>0</v>
      </c>
      <c r="F4325" s="133" t="n">
        <v>1027500</v>
      </c>
    </row>
    <row r="4326" customFormat="false" ht="17.25" hidden="false" customHeight="true" outlineLevel="0" collapsed="false">
      <c r="A4326" s="130" t="s">
        <v>58</v>
      </c>
      <c r="B4326" s="131" t="n">
        <v>65700000</v>
      </c>
      <c r="C4326" s="132" t="s">
        <v>746</v>
      </c>
      <c r="D4326" s="133" t="n">
        <v>24838.24</v>
      </c>
      <c r="E4326" s="133" t="n">
        <v>0</v>
      </c>
      <c r="F4326" s="133" t="n">
        <v>24838.24</v>
      </c>
    </row>
    <row r="4327" customFormat="false" ht="17.25" hidden="false" customHeight="true" outlineLevel="0" collapsed="false">
      <c r="A4327" s="130" t="s">
        <v>58</v>
      </c>
      <c r="B4327" s="131" t="n">
        <v>65800000</v>
      </c>
      <c r="C4327" s="132" t="s">
        <v>475</v>
      </c>
      <c r="D4327" s="133" t="n">
        <v>16623317</v>
      </c>
      <c r="E4327" s="133" t="n">
        <v>0</v>
      </c>
      <c r="F4327" s="133" t="n">
        <v>16623317</v>
      </c>
    </row>
    <row r="4328" customFormat="false" ht="17.25" hidden="false" customHeight="true" outlineLevel="0" collapsed="false">
      <c r="A4328" s="130" t="s">
        <v>58</v>
      </c>
      <c r="B4328" s="131" t="n">
        <v>66105000</v>
      </c>
      <c r="C4328" s="132" t="s">
        <v>748</v>
      </c>
      <c r="D4328" s="133" t="n">
        <v>110673494.78</v>
      </c>
      <c r="E4328" s="133" t="n">
        <v>0</v>
      </c>
      <c r="F4328" s="133" t="n">
        <v>110673494.78</v>
      </c>
    </row>
    <row r="4329" customFormat="false" ht="17.25" hidden="false" customHeight="true" outlineLevel="0" collapsed="false">
      <c r="A4329" s="130" t="s">
        <v>58</v>
      </c>
      <c r="B4329" s="131" t="n">
        <v>66600000</v>
      </c>
      <c r="C4329" s="132" t="s">
        <v>206</v>
      </c>
      <c r="D4329" s="133" t="n">
        <v>65542632.03</v>
      </c>
      <c r="E4329" s="133" t="n">
        <v>0</v>
      </c>
      <c r="F4329" s="133" t="n">
        <v>65542632.03</v>
      </c>
    </row>
    <row r="4330" customFormat="false" ht="17.25" hidden="false" customHeight="true" outlineLevel="0" collapsed="false">
      <c r="A4330" s="130" t="s">
        <v>58</v>
      </c>
      <c r="B4330" s="131" t="n">
        <v>68111000</v>
      </c>
      <c r="C4330" s="132" t="s">
        <v>487</v>
      </c>
      <c r="D4330" s="133" t="n">
        <v>1993894.61</v>
      </c>
      <c r="E4330" s="133" t="n">
        <v>0</v>
      </c>
      <c r="F4330" s="133" t="n">
        <v>1993894.61</v>
      </c>
    </row>
    <row r="4331" customFormat="false" ht="17.25" hidden="false" customHeight="true" outlineLevel="0" collapsed="false">
      <c r="A4331" s="130" t="s">
        <v>58</v>
      </c>
      <c r="B4331" s="131" t="n">
        <v>68112000</v>
      </c>
      <c r="C4331" s="132" t="s">
        <v>489</v>
      </c>
      <c r="D4331" s="133" t="n">
        <v>627368507.87</v>
      </c>
      <c r="E4331" s="133" t="n">
        <v>0</v>
      </c>
      <c r="F4331" s="133" t="n">
        <v>627368507.87</v>
      </c>
    </row>
    <row r="4332" customFormat="false" ht="17.25" hidden="false" customHeight="true" outlineLevel="0" collapsed="false">
      <c r="A4332" s="130" t="s">
        <v>58</v>
      </c>
      <c r="B4332" s="131" t="n">
        <v>69800000</v>
      </c>
      <c r="C4332" s="132" t="s">
        <v>491</v>
      </c>
      <c r="D4332" s="133" t="n">
        <v>131913414.61</v>
      </c>
      <c r="E4332" s="133" t="n">
        <v>0</v>
      </c>
      <c r="F4332" s="133" t="n">
        <v>131913414.61</v>
      </c>
    </row>
    <row r="4333" customFormat="false" ht="17.25" hidden="false" customHeight="true" outlineLevel="0" collapsed="false">
      <c r="A4333" s="130" t="s">
        <v>58</v>
      </c>
      <c r="B4333" s="131" t="n">
        <v>70110000</v>
      </c>
      <c r="C4333" s="132" t="s">
        <v>1312</v>
      </c>
      <c r="D4333" s="133" t="n">
        <v>0</v>
      </c>
      <c r="E4333" s="133" t="n">
        <v>1170290642</v>
      </c>
      <c r="F4333" s="133" t="n">
        <v>-1170290642</v>
      </c>
    </row>
    <row r="4334" customFormat="false" ht="17.25" hidden="false" customHeight="true" outlineLevel="0" collapsed="false">
      <c r="A4334" s="130" t="s">
        <v>58</v>
      </c>
      <c r="B4334" s="131" t="n">
        <v>70120000</v>
      </c>
      <c r="C4334" s="132" t="s">
        <v>548</v>
      </c>
      <c r="D4334" s="133" t="n">
        <v>0</v>
      </c>
      <c r="E4334" s="133" t="n">
        <v>11798815938.5</v>
      </c>
      <c r="F4334" s="133" t="n">
        <v>-11798815938.5</v>
      </c>
    </row>
    <row r="4335" customFormat="false" ht="17.25" hidden="false" customHeight="true" outlineLevel="0" collapsed="false">
      <c r="A4335" s="130" t="s">
        <v>58</v>
      </c>
      <c r="B4335" s="131" t="n">
        <v>70700000</v>
      </c>
      <c r="C4335" s="132" t="s">
        <v>1756</v>
      </c>
      <c r="D4335" s="133" t="n">
        <v>0</v>
      </c>
      <c r="E4335" s="133" t="n">
        <v>3546895366.67</v>
      </c>
      <c r="F4335" s="133" t="n">
        <v>-3546895366.67</v>
      </c>
    </row>
    <row r="4336" customFormat="false" ht="17.25" hidden="false" customHeight="true" outlineLevel="0" collapsed="false">
      <c r="A4336" s="130" t="s">
        <v>58</v>
      </c>
      <c r="B4336" s="131" t="n">
        <v>71400000</v>
      </c>
      <c r="C4336" s="132" t="s">
        <v>762</v>
      </c>
      <c r="D4336" s="133" t="n">
        <v>638151037.86</v>
      </c>
      <c r="E4336" s="133" t="n">
        <v>0</v>
      </c>
      <c r="F4336" s="133" t="n">
        <v>638151037.86</v>
      </c>
    </row>
    <row r="4337" customFormat="false" ht="17.25" hidden="false" customHeight="true" outlineLevel="0" collapsed="false">
      <c r="A4337" s="130" t="s">
        <v>58</v>
      </c>
      <c r="B4337" s="131" t="n">
        <v>75800000</v>
      </c>
      <c r="C4337" s="132" t="s">
        <v>211</v>
      </c>
      <c r="D4337" s="133" t="n">
        <v>0</v>
      </c>
      <c r="E4337" s="133" t="n">
        <v>8563917.35</v>
      </c>
      <c r="F4337" s="133" t="n">
        <v>-8563917.35</v>
      </c>
    </row>
    <row r="4338" customFormat="false" ht="17.25" hidden="false" customHeight="true" outlineLevel="0" collapsed="false">
      <c r="A4338" s="130" t="s">
        <v>58</v>
      </c>
      <c r="B4338" s="131" t="n">
        <v>76500000</v>
      </c>
      <c r="C4338" s="132" t="s">
        <v>505</v>
      </c>
      <c r="D4338" s="133" t="n">
        <v>0</v>
      </c>
      <c r="E4338" s="133" t="n">
        <v>20502547.65</v>
      </c>
      <c r="F4338" s="133" t="n">
        <v>-20502547.65</v>
      </c>
    </row>
    <row r="4339" customFormat="false" ht="17.25" hidden="false" customHeight="true" outlineLevel="0" collapsed="false">
      <c r="A4339" s="130" t="s">
        <v>58</v>
      </c>
      <c r="B4339" s="131" t="n">
        <v>76600000</v>
      </c>
      <c r="C4339" s="132" t="s">
        <v>213</v>
      </c>
      <c r="D4339" s="133" t="n">
        <v>0</v>
      </c>
      <c r="E4339" s="133" t="n">
        <v>67910819.74</v>
      </c>
      <c r="F4339" s="133" t="n">
        <v>-67910819.74</v>
      </c>
    </row>
    <row r="4340" customFormat="false" ht="17.25" hidden="false" customHeight="true" outlineLevel="0" collapsed="false">
      <c r="A4340" s="130" t="s">
        <v>2903</v>
      </c>
      <c r="B4340" s="131" t="n">
        <v>10100000</v>
      </c>
      <c r="C4340" s="132" t="s">
        <v>1</v>
      </c>
      <c r="D4340" s="133" t="n">
        <v>0</v>
      </c>
      <c r="E4340" s="133" t="n">
        <v>10000000</v>
      </c>
      <c r="F4340" s="133" t="n">
        <v>-10000000</v>
      </c>
    </row>
    <row r="4341" customFormat="false" ht="17.25" hidden="false" customHeight="true" outlineLevel="0" collapsed="false">
      <c r="A4341" s="130" t="s">
        <v>2903</v>
      </c>
      <c r="B4341" s="131" t="n">
        <v>11000000</v>
      </c>
      <c r="C4341" s="132" t="s">
        <v>215</v>
      </c>
      <c r="D4341" s="133" t="n">
        <v>0</v>
      </c>
      <c r="E4341" s="133" t="n">
        <v>17194447.33</v>
      </c>
      <c r="F4341" s="133" t="n">
        <v>-17194447.33</v>
      </c>
    </row>
    <row r="4342" customFormat="false" ht="17.25" hidden="false" customHeight="true" outlineLevel="0" collapsed="false">
      <c r="A4342" s="130" t="s">
        <v>2903</v>
      </c>
      <c r="B4342" s="131" t="n">
        <v>12800000</v>
      </c>
      <c r="C4342" s="132" t="s">
        <v>1341</v>
      </c>
      <c r="D4342" s="133" t="n">
        <v>0</v>
      </c>
      <c r="E4342" s="133" t="n">
        <v>8682970799.59</v>
      </c>
      <c r="F4342" s="133" t="n">
        <v>-8682970799.59</v>
      </c>
    </row>
    <row r="4343" customFormat="false" ht="17.25" hidden="false" customHeight="true" outlineLevel="0" collapsed="false">
      <c r="A4343" s="130" t="s">
        <v>2903</v>
      </c>
      <c r="B4343" s="131" t="n">
        <v>21300000</v>
      </c>
      <c r="C4343" s="132" t="s">
        <v>226</v>
      </c>
      <c r="D4343" s="133" t="n">
        <v>588528878.74</v>
      </c>
      <c r="E4343" s="133" t="n">
        <v>0</v>
      </c>
      <c r="F4343" s="133" t="n">
        <v>588528878.74</v>
      </c>
    </row>
    <row r="4344" customFormat="false" ht="17.25" hidden="false" customHeight="true" outlineLevel="0" collapsed="false">
      <c r="A4344" s="130" t="s">
        <v>2903</v>
      </c>
      <c r="B4344" s="131" t="n">
        <v>21540000</v>
      </c>
      <c r="C4344" s="132" t="s">
        <v>229</v>
      </c>
      <c r="D4344" s="133" t="n">
        <v>792209.45</v>
      </c>
      <c r="E4344" s="133" t="n">
        <v>0</v>
      </c>
      <c r="F4344" s="133" t="n">
        <v>792209.45</v>
      </c>
    </row>
    <row r="4345" customFormat="false" ht="17.25" hidden="false" customHeight="true" outlineLevel="0" collapsed="false">
      <c r="A4345" s="130" t="s">
        <v>2903</v>
      </c>
      <c r="B4345" s="131" t="n">
        <v>21830000</v>
      </c>
      <c r="C4345" s="132" t="s">
        <v>11</v>
      </c>
      <c r="D4345" s="133" t="n">
        <v>534058036.14</v>
      </c>
      <c r="E4345" s="133" t="n">
        <v>0</v>
      </c>
      <c r="F4345" s="133" t="n">
        <v>534058036.14</v>
      </c>
    </row>
    <row r="4346" customFormat="false" ht="17.25" hidden="false" customHeight="true" outlineLevel="0" collapsed="false">
      <c r="A4346" s="130" t="s">
        <v>2903</v>
      </c>
      <c r="B4346" s="131" t="n">
        <v>21820000</v>
      </c>
      <c r="C4346" s="132" t="s">
        <v>10</v>
      </c>
      <c r="D4346" s="133" t="n">
        <v>170025374.33</v>
      </c>
      <c r="E4346" s="133" t="n">
        <v>0</v>
      </c>
      <c r="F4346" s="133" t="n">
        <v>170025374.33</v>
      </c>
    </row>
    <row r="4347" customFormat="false" ht="17.25" hidden="false" customHeight="true" outlineLevel="0" collapsed="false">
      <c r="A4347" s="130" t="s">
        <v>2903</v>
      </c>
      <c r="B4347" s="131" t="n">
        <v>21840000</v>
      </c>
      <c r="C4347" s="132" t="s">
        <v>12</v>
      </c>
      <c r="D4347" s="133" t="n">
        <v>9313167</v>
      </c>
      <c r="E4347" s="133" t="n">
        <v>0</v>
      </c>
      <c r="F4347" s="133" t="n">
        <v>9313167</v>
      </c>
    </row>
    <row r="4348" customFormat="false" ht="17.25" hidden="false" customHeight="true" outlineLevel="0" collapsed="false">
      <c r="A4348" s="130" t="s">
        <v>2903</v>
      </c>
      <c r="B4348" s="131" t="n">
        <v>27500000</v>
      </c>
      <c r="C4348" s="132" t="s">
        <v>14</v>
      </c>
      <c r="D4348" s="133" t="n">
        <v>12849439</v>
      </c>
      <c r="E4348" s="133" t="n">
        <v>0</v>
      </c>
      <c r="F4348" s="133" t="n">
        <v>12849439</v>
      </c>
    </row>
    <row r="4349" customFormat="false" ht="17.25" hidden="false" customHeight="true" outlineLevel="0" collapsed="false">
      <c r="A4349" s="130" t="s">
        <v>2903</v>
      </c>
      <c r="B4349" s="131" t="n">
        <v>28130000</v>
      </c>
      <c r="C4349" s="132" t="s">
        <v>242</v>
      </c>
      <c r="D4349" s="133" t="n">
        <v>0</v>
      </c>
      <c r="E4349" s="133" t="n">
        <v>73173304.02</v>
      </c>
      <c r="F4349" s="133" t="n">
        <v>-73173304.02</v>
      </c>
    </row>
    <row r="4350" customFormat="false" ht="17.25" hidden="false" customHeight="true" outlineLevel="0" collapsed="false">
      <c r="A4350" s="130" t="s">
        <v>2903</v>
      </c>
      <c r="B4350" s="131" t="n">
        <v>28154000</v>
      </c>
      <c r="C4350" s="132" t="s">
        <v>248</v>
      </c>
      <c r="D4350" s="133" t="n">
        <v>0</v>
      </c>
      <c r="E4350" s="133" t="n">
        <v>792209.4</v>
      </c>
      <c r="F4350" s="133" t="n">
        <v>-792209.4</v>
      </c>
    </row>
    <row r="4351" customFormat="false" ht="17.25" hidden="false" customHeight="true" outlineLevel="0" collapsed="false">
      <c r="A4351" s="130" t="s">
        <v>2903</v>
      </c>
      <c r="B4351" s="131" t="n">
        <v>28182000</v>
      </c>
      <c r="C4351" s="132" t="s">
        <v>17</v>
      </c>
      <c r="D4351" s="133" t="n">
        <v>0</v>
      </c>
      <c r="E4351" s="133" t="n">
        <v>43183353.99</v>
      </c>
      <c r="F4351" s="133" t="n">
        <v>-43183353.99</v>
      </c>
    </row>
    <row r="4352" customFormat="false" ht="17.25" hidden="false" customHeight="true" outlineLevel="0" collapsed="false">
      <c r="A4352" s="130" t="s">
        <v>2903</v>
      </c>
      <c r="B4352" s="131" t="n">
        <v>28183000</v>
      </c>
      <c r="C4352" s="132" t="s">
        <v>18</v>
      </c>
      <c r="D4352" s="133" t="n">
        <v>0</v>
      </c>
      <c r="E4352" s="133" t="n">
        <v>364933285.78</v>
      </c>
      <c r="F4352" s="133" t="n">
        <v>-364933285.78</v>
      </c>
    </row>
    <row r="4353" customFormat="false" ht="17.25" hidden="false" customHeight="true" outlineLevel="0" collapsed="false">
      <c r="A4353" s="130" t="s">
        <v>2903</v>
      </c>
      <c r="B4353" s="131" t="n">
        <v>28184000</v>
      </c>
      <c r="C4353" s="132" t="s">
        <v>19</v>
      </c>
      <c r="D4353" s="133" t="n">
        <v>0</v>
      </c>
      <c r="E4353" s="133" t="n">
        <v>3835842</v>
      </c>
      <c r="F4353" s="133" t="n">
        <v>-3835842</v>
      </c>
    </row>
    <row r="4354" customFormat="false" ht="17.25" hidden="false" customHeight="true" outlineLevel="0" collapsed="false">
      <c r="A4354" s="130" t="s">
        <v>3018</v>
      </c>
      <c r="B4354" s="131" t="n">
        <v>37100000</v>
      </c>
      <c r="C4354" s="132" t="s">
        <v>593</v>
      </c>
      <c r="D4354" s="133" t="n">
        <v>996371413.33</v>
      </c>
      <c r="E4354" s="133" t="n">
        <v>0</v>
      </c>
      <c r="F4354" s="133" t="n">
        <v>996371413.33</v>
      </c>
    </row>
    <row r="4355" customFormat="false" ht="17.25" hidden="false" customHeight="true" outlineLevel="0" collapsed="false">
      <c r="A4355" s="130" t="s">
        <v>2903</v>
      </c>
      <c r="B4355" s="131" t="n">
        <v>40110000</v>
      </c>
      <c r="C4355" s="132" t="s">
        <v>21</v>
      </c>
      <c r="D4355" s="133" t="n">
        <v>5728097121.45</v>
      </c>
      <c r="E4355" s="133" t="n">
        <v>0</v>
      </c>
      <c r="F4355" s="133" t="n">
        <v>5728097121.45</v>
      </c>
    </row>
    <row r="4356" customFormat="false" ht="17.25" hidden="false" customHeight="true" outlineLevel="0" collapsed="false">
      <c r="A4356" s="130" t="s">
        <v>2903</v>
      </c>
      <c r="B4356" s="131" t="n">
        <v>40400000</v>
      </c>
      <c r="C4356" s="132" t="s">
        <v>257</v>
      </c>
      <c r="D4356" s="133" t="n">
        <v>0</v>
      </c>
      <c r="E4356" s="133" t="n">
        <v>73607271.98</v>
      </c>
      <c r="F4356" s="133" t="n">
        <v>-73607271.98</v>
      </c>
    </row>
    <row r="4357" customFormat="false" ht="17.25" hidden="false" customHeight="true" outlineLevel="0" collapsed="false">
      <c r="A4357" s="130" t="s">
        <v>2903</v>
      </c>
      <c r="B4357" s="131" t="n">
        <v>41100000</v>
      </c>
      <c r="C4357" s="132" t="s">
        <v>28</v>
      </c>
      <c r="D4357" s="133" t="n">
        <v>2319861731.31</v>
      </c>
      <c r="E4357" s="133" t="n">
        <v>0</v>
      </c>
      <c r="F4357" s="133" t="n">
        <v>2319861731.31</v>
      </c>
    </row>
    <row r="4358" customFormat="false" ht="17.25" hidden="false" customHeight="true" outlineLevel="0" collapsed="false">
      <c r="A4358" s="130" t="s">
        <v>2903</v>
      </c>
      <c r="B4358" s="131" t="n">
        <v>41910000</v>
      </c>
      <c r="C4358" s="132" t="s">
        <v>267</v>
      </c>
      <c r="D4358" s="133" t="n">
        <v>0</v>
      </c>
      <c r="E4358" s="133" t="n">
        <v>14348169009.68</v>
      </c>
      <c r="F4358" s="133" t="n">
        <v>-14348169009.68</v>
      </c>
    </row>
    <row r="4359" customFormat="false" ht="17.25" hidden="false" customHeight="true" outlineLevel="0" collapsed="false">
      <c r="A4359" s="130" t="s">
        <v>2903</v>
      </c>
      <c r="B4359" s="131" t="n">
        <v>43100000</v>
      </c>
      <c r="C4359" s="132" t="s">
        <v>35</v>
      </c>
      <c r="D4359" s="133" t="n">
        <v>0</v>
      </c>
      <c r="E4359" s="133" t="n">
        <v>5054000.02</v>
      </c>
      <c r="F4359" s="133" t="n">
        <v>-5054000.02</v>
      </c>
    </row>
    <row r="4360" customFormat="false" ht="17.25" hidden="false" customHeight="true" outlineLevel="0" collapsed="false">
      <c r="A4360" s="130" t="s">
        <v>2903</v>
      </c>
      <c r="B4360" s="131" t="n">
        <v>43200000</v>
      </c>
      <c r="C4360" s="132" t="s">
        <v>37</v>
      </c>
      <c r="D4360" s="133" t="n">
        <v>0</v>
      </c>
      <c r="E4360" s="133" t="n">
        <v>2166000</v>
      </c>
      <c r="F4360" s="133" t="n">
        <v>-2166000</v>
      </c>
    </row>
    <row r="4361" customFormat="false" ht="17.25" hidden="false" customHeight="true" outlineLevel="0" collapsed="false">
      <c r="A4361" s="130" t="s">
        <v>2903</v>
      </c>
      <c r="B4361" s="131" t="n">
        <v>43300000</v>
      </c>
      <c r="C4361" s="132" t="s">
        <v>38</v>
      </c>
      <c r="D4361" s="133" t="n">
        <v>0</v>
      </c>
      <c r="E4361" s="133" t="n">
        <v>361000</v>
      </c>
      <c r="F4361" s="133" t="n">
        <v>-361000</v>
      </c>
    </row>
    <row r="4362" customFormat="false" ht="17.25" hidden="false" customHeight="true" outlineLevel="0" collapsed="false">
      <c r="A4362" s="130" t="s">
        <v>2903</v>
      </c>
      <c r="B4362" s="131" t="n">
        <v>44100000</v>
      </c>
      <c r="C4362" s="132" t="s">
        <v>40</v>
      </c>
      <c r="D4362" s="133" t="n">
        <v>0</v>
      </c>
      <c r="E4362" s="133" t="n">
        <v>353275</v>
      </c>
      <c r="F4362" s="133" t="n">
        <v>-353275</v>
      </c>
    </row>
    <row r="4363" customFormat="false" ht="17.25" hidden="false" customHeight="true" outlineLevel="0" collapsed="false">
      <c r="A4363" s="130" t="s">
        <v>2903</v>
      </c>
      <c r="B4363" s="131" t="n">
        <v>44300000</v>
      </c>
      <c r="C4363" s="132" t="s">
        <v>279</v>
      </c>
      <c r="D4363" s="133" t="n">
        <v>523241860.01</v>
      </c>
      <c r="E4363" s="133" t="n">
        <v>0</v>
      </c>
      <c r="F4363" s="133" t="n">
        <v>523241860.01</v>
      </c>
    </row>
    <row r="4364" customFormat="false" ht="17.25" hidden="false" customHeight="true" outlineLevel="0" collapsed="false">
      <c r="A4364" s="130" t="s">
        <v>2903</v>
      </c>
      <c r="B4364" s="131" t="n">
        <v>44400000</v>
      </c>
      <c r="C4364" s="132" t="s">
        <v>281</v>
      </c>
      <c r="D4364" s="133" t="n">
        <v>0</v>
      </c>
      <c r="E4364" s="133" t="n">
        <v>1181412157.81</v>
      </c>
      <c r="F4364" s="133" t="n">
        <v>-1181412157.81</v>
      </c>
    </row>
    <row r="4365" customFormat="false" ht="17.25" hidden="false" customHeight="true" outlineLevel="0" collapsed="false">
      <c r="A4365" s="130" t="s">
        <v>2903</v>
      </c>
      <c r="B4365" s="131" t="n">
        <v>44550000</v>
      </c>
      <c r="C4365" s="132" t="s">
        <v>46</v>
      </c>
      <c r="D4365" s="133" t="n">
        <v>22459794.08</v>
      </c>
      <c r="E4365" s="133" t="n">
        <v>0</v>
      </c>
      <c r="F4365" s="133" t="n">
        <v>22459794.08</v>
      </c>
    </row>
    <row r="4366" customFormat="false" ht="17.25" hidden="false" customHeight="true" outlineLevel="0" collapsed="false">
      <c r="A4366" s="130" t="s">
        <v>2903</v>
      </c>
      <c r="B4366" s="131" t="n">
        <v>44561000</v>
      </c>
      <c r="C4366" s="132" t="s">
        <v>2457</v>
      </c>
      <c r="D4366" s="133" t="n">
        <v>1717377197.59</v>
      </c>
      <c r="E4366" s="133" t="n">
        <v>0</v>
      </c>
      <c r="F4366" s="133" t="n">
        <v>1717377197.59</v>
      </c>
    </row>
    <row r="4367" customFormat="false" ht="17.25" hidden="false" customHeight="true" outlineLevel="0" collapsed="false">
      <c r="A4367" s="130" t="s">
        <v>2903</v>
      </c>
      <c r="B4367" s="131" t="n">
        <v>44571000</v>
      </c>
      <c r="C4367" s="132" t="s">
        <v>52</v>
      </c>
      <c r="D4367" s="133" t="n">
        <v>0</v>
      </c>
      <c r="E4367" s="133" t="n">
        <v>572728054.08</v>
      </c>
      <c r="F4367" s="133" t="n">
        <v>-572728054.08</v>
      </c>
    </row>
    <row r="4368" customFormat="false" ht="17.25" hidden="false" customHeight="true" outlineLevel="0" collapsed="false">
      <c r="A4368" s="130" t="s">
        <v>2903</v>
      </c>
      <c r="B4368" s="131" t="n">
        <v>44580000</v>
      </c>
      <c r="C4368" s="132" t="s">
        <v>622</v>
      </c>
      <c r="D4368" s="133" t="n">
        <v>5669335.2</v>
      </c>
      <c r="E4368" s="133" t="n">
        <v>0</v>
      </c>
      <c r="F4368" s="133" t="n">
        <v>5669335.2</v>
      </c>
    </row>
    <row r="4369" customFormat="false" ht="17.25" hidden="false" customHeight="true" outlineLevel="0" collapsed="false">
      <c r="A4369" s="130" t="s">
        <v>2903</v>
      </c>
      <c r="B4369" s="131" t="n">
        <v>45500000</v>
      </c>
      <c r="C4369" s="132" t="s">
        <v>625</v>
      </c>
      <c r="D4369" s="133" t="n">
        <v>0</v>
      </c>
      <c r="E4369" s="133" t="n">
        <v>14729629483.73</v>
      </c>
      <c r="F4369" s="133" t="n">
        <v>-14729629483.73</v>
      </c>
    </row>
    <row r="4370" customFormat="false" ht="17.25" hidden="false" customHeight="true" outlineLevel="0" collapsed="false">
      <c r="A4370" s="130" t="s">
        <v>2903</v>
      </c>
      <c r="B4370" s="131" t="n">
        <v>46700001</v>
      </c>
      <c r="C4370" s="132" t="s">
        <v>642</v>
      </c>
      <c r="D4370" s="133" t="n">
        <v>909157280</v>
      </c>
      <c r="E4370" s="133" t="n">
        <v>0</v>
      </c>
      <c r="F4370" s="133" t="n">
        <v>909157280</v>
      </c>
    </row>
    <row r="4371" customFormat="false" ht="17.25" hidden="false" customHeight="true" outlineLevel="0" collapsed="false">
      <c r="A4371" s="130" t="s">
        <v>2903</v>
      </c>
      <c r="B4371" s="131" t="n">
        <v>51211000</v>
      </c>
      <c r="C4371" s="132" t="s">
        <v>321</v>
      </c>
      <c r="D4371" s="133" t="n">
        <v>1046462852.73</v>
      </c>
      <c r="E4371" s="133" t="n">
        <v>0</v>
      </c>
      <c r="F4371" s="133" t="n">
        <v>1046462852.73</v>
      </c>
    </row>
    <row r="4372" customFormat="false" ht="17.25" hidden="false" customHeight="true" outlineLevel="0" collapsed="false">
      <c r="A4372" s="130" t="s">
        <v>2903</v>
      </c>
      <c r="B4372" s="131" t="n">
        <v>51221000</v>
      </c>
      <c r="C4372" s="132" t="s">
        <v>323</v>
      </c>
      <c r="D4372" s="133" t="n">
        <v>210547186.6</v>
      </c>
      <c r="E4372" s="133" t="n">
        <v>0</v>
      </c>
      <c r="F4372" s="133" t="n">
        <v>210547186.6</v>
      </c>
    </row>
    <row r="4373" customFormat="false" ht="17.25" hidden="false" customHeight="true" outlineLevel="0" collapsed="false">
      <c r="A4373" s="130" t="s">
        <v>2903</v>
      </c>
      <c r="B4373" s="131" t="n">
        <v>51241000</v>
      </c>
      <c r="C4373" s="132" t="s">
        <v>133</v>
      </c>
      <c r="D4373" s="133" t="n">
        <v>2698503283.43</v>
      </c>
      <c r="E4373" s="133" t="n">
        <v>0</v>
      </c>
      <c r="F4373" s="133" t="n">
        <v>2698503283.43</v>
      </c>
    </row>
    <row r="4374" customFormat="false" ht="17.25" hidden="false" customHeight="true" outlineLevel="0" collapsed="false">
      <c r="A4374" s="130" t="s">
        <v>2903</v>
      </c>
      <c r="B4374" s="131" t="n">
        <v>51251000</v>
      </c>
      <c r="C4374" s="132" t="s">
        <v>383</v>
      </c>
      <c r="D4374" s="133" t="n">
        <v>48685424.04</v>
      </c>
      <c r="E4374" s="133" t="n">
        <v>0</v>
      </c>
      <c r="F4374" s="133" t="n">
        <v>48685424.04</v>
      </c>
    </row>
    <row r="4375" customFormat="false" ht="17.25" hidden="false" customHeight="true" outlineLevel="0" collapsed="false">
      <c r="A4375" s="130" t="s">
        <v>2903</v>
      </c>
      <c r="B4375" s="131" t="n">
        <v>53100000</v>
      </c>
      <c r="C4375" s="132" t="s">
        <v>2741</v>
      </c>
      <c r="D4375" s="133" t="n">
        <v>12830069.13</v>
      </c>
      <c r="E4375" s="133" t="n">
        <v>0</v>
      </c>
      <c r="F4375" s="133" t="n">
        <v>12830069.13</v>
      </c>
    </row>
    <row r="4376" customFormat="false" ht="17.25" hidden="false" customHeight="true" outlineLevel="0" collapsed="false">
      <c r="A4376" s="130" t="s">
        <v>2903</v>
      </c>
      <c r="B4376" s="131" t="n">
        <v>60210000</v>
      </c>
      <c r="C4376" s="132" t="s">
        <v>1052</v>
      </c>
      <c r="D4376" s="133" t="n">
        <v>505000</v>
      </c>
      <c r="E4376" s="133" t="n">
        <v>0</v>
      </c>
      <c r="F4376" s="133" t="n">
        <v>505000</v>
      </c>
    </row>
    <row r="4377" customFormat="false" ht="17.25" hidden="false" customHeight="true" outlineLevel="0" collapsed="false">
      <c r="A4377" s="130" t="s">
        <v>2903</v>
      </c>
      <c r="B4377" s="131" t="n">
        <v>60220000</v>
      </c>
      <c r="C4377" s="132" t="s">
        <v>1111</v>
      </c>
      <c r="D4377" s="133" t="n">
        <v>360000</v>
      </c>
      <c r="E4377" s="133" t="n">
        <v>0</v>
      </c>
      <c r="F4377" s="133" t="n">
        <v>360000</v>
      </c>
    </row>
    <row r="4378" customFormat="false" ht="17.25" hidden="false" customHeight="true" outlineLevel="0" collapsed="false">
      <c r="A4378" s="130" t="s">
        <v>2903</v>
      </c>
      <c r="B4378" s="131" t="n">
        <v>60307000</v>
      </c>
      <c r="C4378" s="132" t="s">
        <v>706</v>
      </c>
      <c r="D4378" s="133" t="n">
        <v>0</v>
      </c>
      <c r="E4378" s="133" t="n">
        <v>2546178325.08</v>
      </c>
      <c r="F4378" s="133" t="n">
        <v>-2546178325.08</v>
      </c>
    </row>
    <row r="4379" customFormat="false" ht="17.25" hidden="false" customHeight="true" outlineLevel="0" collapsed="false">
      <c r="A4379" s="130" t="s">
        <v>2903</v>
      </c>
      <c r="B4379" s="131" t="n">
        <v>60500000</v>
      </c>
      <c r="C4379" s="132" t="s">
        <v>1390</v>
      </c>
      <c r="D4379" s="133" t="n">
        <v>29669645.08</v>
      </c>
      <c r="E4379" s="133" t="n">
        <v>0</v>
      </c>
      <c r="F4379" s="133" t="n">
        <v>29669645.08</v>
      </c>
    </row>
    <row r="4380" customFormat="false" ht="17.25" hidden="false" customHeight="true" outlineLevel="0" collapsed="false">
      <c r="A4380" s="130" t="s">
        <v>2903</v>
      </c>
      <c r="B4380" s="131" t="n">
        <v>60600000</v>
      </c>
      <c r="C4380" s="132" t="s">
        <v>354</v>
      </c>
      <c r="D4380" s="133" t="n">
        <v>90548166.77</v>
      </c>
      <c r="E4380" s="133" t="n">
        <v>0</v>
      </c>
      <c r="F4380" s="133" t="n">
        <v>90548166.77</v>
      </c>
    </row>
    <row r="4381" customFormat="false" ht="17.25" hidden="false" customHeight="true" outlineLevel="0" collapsed="false">
      <c r="A4381" s="130" t="s">
        <v>2903</v>
      </c>
      <c r="B4381" s="131" t="n">
        <v>60700000</v>
      </c>
      <c r="C4381" s="132" t="s">
        <v>367</v>
      </c>
      <c r="D4381" s="133" t="n">
        <v>232336161392.28</v>
      </c>
      <c r="E4381" s="133" t="n">
        <v>0</v>
      </c>
      <c r="F4381" s="133" t="n">
        <v>232336161392.28</v>
      </c>
    </row>
    <row r="4382" customFormat="false" ht="17.25" hidden="false" customHeight="true" outlineLevel="0" collapsed="false">
      <c r="A4382" s="130" t="s">
        <v>2903</v>
      </c>
      <c r="B4382" s="131" t="n">
        <v>60800000</v>
      </c>
      <c r="C4382" s="132" t="s">
        <v>368</v>
      </c>
      <c r="D4382" s="133" t="n">
        <v>1165270774.52</v>
      </c>
      <c r="E4382" s="133" t="n">
        <v>0</v>
      </c>
      <c r="F4382" s="133" t="n">
        <v>1165270774.52</v>
      </c>
    </row>
    <row r="4383" customFormat="false" ht="17.25" hidden="false" customHeight="true" outlineLevel="0" collapsed="false">
      <c r="A4383" s="130" t="s">
        <v>2903</v>
      </c>
      <c r="B4383" s="131" t="n">
        <v>60812000</v>
      </c>
      <c r="C4383" s="132" t="s">
        <v>381</v>
      </c>
      <c r="D4383" s="133" t="n">
        <v>20000</v>
      </c>
      <c r="E4383" s="133" t="n">
        <v>0</v>
      </c>
      <c r="F4383" s="133" t="n">
        <v>20000</v>
      </c>
    </row>
    <row r="4384" customFormat="false" ht="17.25" hidden="false" customHeight="true" outlineLevel="0" collapsed="false">
      <c r="A4384" s="130" t="s">
        <v>2903</v>
      </c>
      <c r="B4384" s="131" t="n">
        <v>61300000</v>
      </c>
      <c r="C4384" s="132" t="s">
        <v>717</v>
      </c>
      <c r="D4384" s="133" t="n">
        <v>122400000</v>
      </c>
      <c r="E4384" s="133" t="n">
        <v>0</v>
      </c>
      <c r="F4384" s="133" t="n">
        <v>122400000</v>
      </c>
    </row>
    <row r="4385" customFormat="false" ht="17.25" hidden="false" customHeight="true" outlineLevel="0" collapsed="false">
      <c r="A4385" s="130" t="s">
        <v>2903</v>
      </c>
      <c r="B4385" s="131" t="n">
        <v>61500000</v>
      </c>
      <c r="C4385" s="132" t="s">
        <v>387</v>
      </c>
      <c r="D4385" s="133" t="n">
        <v>4068610.67</v>
      </c>
      <c r="E4385" s="133" t="n">
        <v>0</v>
      </c>
      <c r="F4385" s="133" t="n">
        <v>4068610.67</v>
      </c>
    </row>
    <row r="4386" customFormat="false" ht="17.25" hidden="false" customHeight="true" outlineLevel="0" collapsed="false">
      <c r="A4386" s="130" t="s">
        <v>2903</v>
      </c>
      <c r="B4386" s="131" t="n">
        <v>61600000</v>
      </c>
      <c r="C4386" s="132" t="s">
        <v>395</v>
      </c>
      <c r="D4386" s="133" t="n">
        <v>6591892.22</v>
      </c>
      <c r="E4386" s="133" t="n">
        <v>0</v>
      </c>
      <c r="F4386" s="133" t="n">
        <v>6591892.22</v>
      </c>
    </row>
    <row r="4387" customFormat="false" ht="17.25" hidden="false" customHeight="true" outlineLevel="0" collapsed="false">
      <c r="A4387" s="130" t="s">
        <v>2903</v>
      </c>
      <c r="B4387" s="131" t="n">
        <v>61800000</v>
      </c>
      <c r="C4387" s="132" t="s">
        <v>158</v>
      </c>
      <c r="D4387" s="133" t="n">
        <v>395870.67</v>
      </c>
      <c r="E4387" s="133" t="n">
        <v>0</v>
      </c>
      <c r="F4387" s="133" t="n">
        <v>395870.67</v>
      </c>
    </row>
    <row r="4388" customFormat="false" ht="17.25" hidden="false" customHeight="true" outlineLevel="0" collapsed="false">
      <c r="A4388" s="130" t="s">
        <v>2903</v>
      </c>
      <c r="B4388" s="131" t="n">
        <v>62200000</v>
      </c>
      <c r="C4388" s="132" t="s">
        <v>403</v>
      </c>
      <c r="D4388" s="133" t="n">
        <v>22584649.01</v>
      </c>
      <c r="E4388" s="133" t="n">
        <v>0</v>
      </c>
      <c r="F4388" s="133" t="n">
        <v>22584649.01</v>
      </c>
    </row>
    <row r="4389" customFormat="false" ht="17.25" hidden="false" customHeight="true" outlineLevel="0" collapsed="false">
      <c r="A4389" s="130" t="s">
        <v>2903</v>
      </c>
      <c r="B4389" s="131" t="n">
        <v>62601000</v>
      </c>
      <c r="C4389" s="132" t="s">
        <v>418</v>
      </c>
      <c r="D4389" s="133" t="n">
        <v>36764940.64</v>
      </c>
      <c r="E4389" s="133" t="n">
        <v>0</v>
      </c>
      <c r="F4389" s="133" t="n">
        <v>36764940.64</v>
      </c>
    </row>
    <row r="4390" customFormat="false" ht="17.25" hidden="false" customHeight="true" outlineLevel="0" collapsed="false">
      <c r="A4390" s="130" t="s">
        <v>2903</v>
      </c>
      <c r="B4390" s="131" t="n">
        <v>62701000</v>
      </c>
      <c r="C4390" s="132" t="s">
        <v>181</v>
      </c>
      <c r="D4390" s="133" t="n">
        <v>291257936.36</v>
      </c>
      <c r="E4390" s="133" t="n">
        <v>0</v>
      </c>
      <c r="F4390" s="133" t="n">
        <v>291257936.36</v>
      </c>
    </row>
    <row r="4391" customFormat="false" ht="17.25" hidden="false" customHeight="true" outlineLevel="0" collapsed="false">
      <c r="A4391" s="130" t="s">
        <v>2903</v>
      </c>
      <c r="B4391" s="131" t="n">
        <v>62800000</v>
      </c>
      <c r="C4391" s="132" t="s">
        <v>441</v>
      </c>
      <c r="D4391" s="133" t="n">
        <v>540000</v>
      </c>
      <c r="E4391" s="133" t="n">
        <v>0</v>
      </c>
      <c r="F4391" s="133" t="n">
        <v>540000</v>
      </c>
    </row>
    <row r="4392" customFormat="false" ht="17.25" hidden="false" customHeight="true" outlineLevel="0" collapsed="false">
      <c r="A4392" s="130" t="s">
        <v>2903</v>
      </c>
      <c r="B4392" s="131" t="n">
        <v>63500000</v>
      </c>
      <c r="C4392" s="132" t="s">
        <v>189</v>
      </c>
      <c r="D4392" s="133" t="n">
        <v>4000</v>
      </c>
      <c r="E4392" s="133" t="n">
        <v>0</v>
      </c>
      <c r="F4392" s="133" t="n">
        <v>4000</v>
      </c>
    </row>
    <row r="4393" customFormat="false" ht="17.25" hidden="false" customHeight="true" outlineLevel="0" collapsed="false">
      <c r="A4393" s="130" t="s">
        <v>2903</v>
      </c>
      <c r="B4393" s="131" t="n">
        <v>63504000</v>
      </c>
      <c r="C4393" s="132" t="s">
        <v>450</v>
      </c>
      <c r="D4393" s="133" t="n">
        <v>399376530.34</v>
      </c>
      <c r="E4393" s="133" t="n">
        <v>0</v>
      </c>
      <c r="F4393" s="133" t="n">
        <v>399376530.34</v>
      </c>
    </row>
    <row r="4394" customFormat="false" ht="17.25" hidden="false" customHeight="true" outlineLevel="0" collapsed="false">
      <c r="A4394" s="130" t="s">
        <v>2903</v>
      </c>
      <c r="B4394" s="131" t="n">
        <v>64101000</v>
      </c>
      <c r="C4394" s="132" t="s">
        <v>190</v>
      </c>
      <c r="D4394" s="133" t="n">
        <v>145276500.01</v>
      </c>
      <c r="E4394" s="133" t="n">
        <v>0</v>
      </c>
      <c r="F4394" s="133" t="n">
        <v>145276500.01</v>
      </c>
    </row>
    <row r="4395" customFormat="false" ht="17.25" hidden="false" customHeight="true" outlineLevel="0" collapsed="false">
      <c r="A4395" s="130" t="s">
        <v>2903</v>
      </c>
      <c r="B4395" s="131" t="n">
        <v>64501000</v>
      </c>
      <c r="C4395" s="132" t="s">
        <v>461</v>
      </c>
      <c r="D4395" s="133" t="n">
        <v>27166200</v>
      </c>
      <c r="E4395" s="133" t="n">
        <v>0</v>
      </c>
      <c r="F4395" s="133" t="n">
        <v>27166200</v>
      </c>
    </row>
    <row r="4396" customFormat="false" ht="17.25" hidden="false" customHeight="true" outlineLevel="0" collapsed="false">
      <c r="A4396" s="130" t="s">
        <v>2903</v>
      </c>
      <c r="B4396" s="131" t="n">
        <v>64801000</v>
      </c>
      <c r="C4396" s="132" t="s">
        <v>534</v>
      </c>
      <c r="D4396" s="133" t="n">
        <v>445000</v>
      </c>
      <c r="E4396" s="133" t="n">
        <v>0</v>
      </c>
      <c r="F4396" s="133" t="n">
        <v>445000</v>
      </c>
    </row>
    <row r="4397" customFormat="false" ht="17.25" hidden="false" customHeight="true" outlineLevel="0" collapsed="false">
      <c r="A4397" s="130" t="s">
        <v>2903</v>
      </c>
      <c r="B4397" s="131" t="n">
        <v>65601000</v>
      </c>
      <c r="C4397" s="132" t="s">
        <v>539</v>
      </c>
      <c r="D4397" s="133" t="n">
        <v>224944606</v>
      </c>
      <c r="E4397" s="133" t="n">
        <v>0</v>
      </c>
      <c r="F4397" s="133" t="n">
        <v>224944606</v>
      </c>
    </row>
    <row r="4398" customFormat="false" ht="17.25" hidden="false" customHeight="true" outlineLevel="0" collapsed="false">
      <c r="A4398" s="130" t="s">
        <v>2903</v>
      </c>
      <c r="B4398" s="131" t="n">
        <v>65602000</v>
      </c>
      <c r="C4398" s="132" t="s">
        <v>203</v>
      </c>
      <c r="D4398" s="133" t="n">
        <v>2000000</v>
      </c>
      <c r="E4398" s="133" t="n">
        <v>0</v>
      </c>
      <c r="F4398" s="133" t="n">
        <v>2000000</v>
      </c>
    </row>
    <row r="4399" customFormat="false" ht="17.25" hidden="false" customHeight="true" outlineLevel="0" collapsed="false">
      <c r="A4399" s="130" t="s">
        <v>2903</v>
      </c>
      <c r="B4399" s="131" t="n">
        <v>65700000</v>
      </c>
      <c r="C4399" s="132" t="s">
        <v>746</v>
      </c>
      <c r="D4399" s="133" t="n">
        <v>75454662.19</v>
      </c>
      <c r="E4399" s="133" t="n">
        <v>0</v>
      </c>
      <c r="F4399" s="133" t="n">
        <v>75454662.19</v>
      </c>
    </row>
    <row r="4400" customFormat="false" ht="17.25" hidden="false" customHeight="true" outlineLevel="0" collapsed="false">
      <c r="A4400" s="130" t="s">
        <v>2903</v>
      </c>
      <c r="B4400" s="131" t="n">
        <v>66100000</v>
      </c>
      <c r="C4400" s="132" t="s">
        <v>478</v>
      </c>
      <c r="D4400" s="133" t="n">
        <v>2446733.71</v>
      </c>
      <c r="E4400" s="133" t="n">
        <v>0</v>
      </c>
      <c r="F4400" s="133" t="n">
        <v>2446733.71</v>
      </c>
    </row>
    <row r="4401" customFormat="false" ht="17.25" hidden="false" customHeight="true" outlineLevel="0" collapsed="false">
      <c r="A4401" s="130" t="s">
        <v>2903</v>
      </c>
      <c r="B4401" s="131" t="n">
        <v>66600000</v>
      </c>
      <c r="C4401" s="132" t="s">
        <v>206</v>
      </c>
      <c r="D4401" s="133" t="n">
        <v>19043640.95</v>
      </c>
      <c r="E4401" s="133" t="n">
        <v>0</v>
      </c>
      <c r="F4401" s="133" t="n">
        <v>19043640.95</v>
      </c>
    </row>
    <row r="4402" customFormat="false" ht="17.25" hidden="false" customHeight="true" outlineLevel="0" collapsed="false">
      <c r="A4402" s="130" t="s">
        <v>2903</v>
      </c>
      <c r="B4402" s="131" t="n">
        <v>68112000</v>
      </c>
      <c r="C4402" s="132" t="s">
        <v>489</v>
      </c>
      <c r="D4402" s="133" t="n">
        <v>99178256.37</v>
      </c>
      <c r="E4402" s="133" t="n">
        <v>0</v>
      </c>
      <c r="F4402" s="133" t="n">
        <v>99178256.37</v>
      </c>
    </row>
    <row r="4403" customFormat="false" ht="17.25" hidden="false" customHeight="true" outlineLevel="0" collapsed="false">
      <c r="A4403" s="130" t="s">
        <v>2903</v>
      </c>
      <c r="B4403" s="131" t="n">
        <v>69800000</v>
      </c>
      <c r="C4403" s="132" t="s">
        <v>491</v>
      </c>
      <c r="D4403" s="133" t="n">
        <v>1191203999.19</v>
      </c>
      <c r="E4403" s="133" t="n">
        <v>0</v>
      </c>
      <c r="F4403" s="133" t="n">
        <v>1191203999.19</v>
      </c>
    </row>
    <row r="4404" customFormat="false" ht="17.25" hidden="false" customHeight="true" outlineLevel="0" collapsed="false">
      <c r="A4404" s="130" t="s">
        <v>2903</v>
      </c>
      <c r="B4404" s="131" t="n">
        <v>70700000</v>
      </c>
      <c r="C4404" s="132" t="s">
        <v>1756</v>
      </c>
      <c r="D4404" s="133" t="n">
        <v>0</v>
      </c>
      <c r="E4404" s="133" t="n">
        <v>56805733.33</v>
      </c>
      <c r="F4404" s="133" t="n">
        <v>-56805733.33</v>
      </c>
    </row>
    <row r="4405" customFormat="false" ht="17.25" hidden="false" customHeight="true" outlineLevel="0" collapsed="false">
      <c r="A4405" s="130" t="s">
        <v>2903</v>
      </c>
      <c r="B4405" s="131" t="n">
        <v>70710000</v>
      </c>
      <c r="C4405" s="132" t="s">
        <v>550</v>
      </c>
      <c r="D4405" s="133" t="n">
        <v>0</v>
      </c>
      <c r="E4405" s="133" t="n">
        <v>237956576041.72</v>
      </c>
      <c r="F4405" s="133" t="n">
        <v>-237956576041.72</v>
      </c>
    </row>
    <row r="4406" customFormat="false" ht="17.25" hidden="false" customHeight="true" outlineLevel="0" collapsed="false">
      <c r="A4406" s="130" t="s">
        <v>2903</v>
      </c>
      <c r="B4406" s="131" t="n">
        <v>70800000</v>
      </c>
      <c r="C4406" s="132" t="s">
        <v>500</v>
      </c>
      <c r="D4406" s="133" t="n">
        <v>0</v>
      </c>
      <c r="E4406" s="133" t="n">
        <v>163418062.5</v>
      </c>
      <c r="F4406" s="133" t="n">
        <v>-163418062.5</v>
      </c>
    </row>
    <row r="4407" customFormat="false" ht="17.25" hidden="false" customHeight="true" outlineLevel="0" collapsed="false">
      <c r="A4407" s="130" t="s">
        <v>2903</v>
      </c>
      <c r="B4407" s="131" t="n">
        <v>75800000</v>
      </c>
      <c r="C4407" s="132" t="s">
        <v>211</v>
      </c>
      <c r="D4407" s="133" t="n">
        <v>0</v>
      </c>
      <c r="E4407" s="133" t="n">
        <v>20.02</v>
      </c>
      <c r="F4407" s="133" t="n">
        <v>-20.02</v>
      </c>
    </row>
    <row r="4408" customFormat="false" ht="17.25" hidden="false" customHeight="true" outlineLevel="0" collapsed="false">
      <c r="A4408" s="130" t="s">
        <v>2903</v>
      </c>
      <c r="B4408" s="131" t="n">
        <v>76500000</v>
      </c>
      <c r="C4408" s="132" t="s">
        <v>505</v>
      </c>
      <c r="D4408" s="133" t="n">
        <v>0</v>
      </c>
      <c r="E4408" s="133" t="n">
        <v>5842048.42</v>
      </c>
      <c r="F4408" s="133" t="n">
        <v>-5842048.42</v>
      </c>
    </row>
    <row r="4409" customFormat="false" ht="17.25" hidden="false" customHeight="true" outlineLevel="0" collapsed="false">
      <c r="A4409" s="130" t="s">
        <v>2903</v>
      </c>
      <c r="B4409" s="131" t="n">
        <v>76600000</v>
      </c>
      <c r="C4409" s="132" t="s">
        <v>213</v>
      </c>
      <c r="D4409" s="133" t="n">
        <v>0</v>
      </c>
      <c r="E4409" s="133" t="n">
        <v>21717106.73</v>
      </c>
      <c r="F4409" s="133" t="n">
        <v>-21717106.73</v>
      </c>
    </row>
    <row r="4410" customFormat="false" ht="17.25" hidden="false" customHeight="true" outlineLevel="0" collapsed="false">
      <c r="A4410" s="130" t="s">
        <v>3020</v>
      </c>
      <c r="B4410" s="131" t="n">
        <v>10100000</v>
      </c>
      <c r="C4410" s="132" t="s">
        <v>1</v>
      </c>
      <c r="D4410" s="133" t="n">
        <v>0</v>
      </c>
      <c r="E4410" s="133" t="n">
        <v>2000000</v>
      </c>
      <c r="F4410" s="133" t="n">
        <v>-2000000</v>
      </c>
    </row>
    <row r="4411" customFormat="false" ht="17.25" hidden="false" customHeight="true" outlineLevel="0" collapsed="false">
      <c r="A4411" s="130" t="s">
        <v>3020</v>
      </c>
      <c r="B4411" s="131" t="n">
        <v>11900000</v>
      </c>
      <c r="C4411" s="132" t="s">
        <v>1158</v>
      </c>
      <c r="D4411" s="133" t="n">
        <v>228672793.72</v>
      </c>
      <c r="E4411" s="133" t="n">
        <v>0</v>
      </c>
      <c r="F4411" s="133" t="n">
        <v>228672793.72</v>
      </c>
    </row>
    <row r="4412" customFormat="false" ht="17.25" hidden="false" customHeight="true" outlineLevel="0" collapsed="false">
      <c r="A4412" s="130" t="s">
        <v>3020</v>
      </c>
      <c r="B4412" s="131" t="n">
        <v>21850000</v>
      </c>
      <c r="C4412" s="132" t="s">
        <v>3025</v>
      </c>
      <c r="D4412" s="133" t="n">
        <v>2980993.33</v>
      </c>
      <c r="E4412" s="133" t="n">
        <v>0</v>
      </c>
      <c r="F4412" s="133" t="n">
        <v>2980993.33</v>
      </c>
    </row>
    <row r="4413" customFormat="false" ht="17.25" hidden="false" customHeight="true" outlineLevel="0" collapsed="false">
      <c r="A4413" s="130" t="s">
        <v>3020</v>
      </c>
      <c r="B4413" s="131" t="n">
        <v>21830000</v>
      </c>
      <c r="C4413" s="132" t="s">
        <v>11</v>
      </c>
      <c r="D4413" s="133" t="n">
        <v>19806666.67</v>
      </c>
      <c r="E4413" s="133" t="n">
        <v>0</v>
      </c>
      <c r="F4413" s="133" t="n">
        <v>19806666.67</v>
      </c>
    </row>
    <row r="4414" customFormat="false" ht="17.25" hidden="false" customHeight="true" outlineLevel="0" collapsed="false">
      <c r="A4414" s="130" t="s">
        <v>3020</v>
      </c>
      <c r="B4414" s="131" t="n">
        <v>21500000</v>
      </c>
      <c r="C4414" s="132" t="s">
        <v>227</v>
      </c>
      <c r="D4414" s="133" t="n">
        <v>234302930.95</v>
      </c>
      <c r="E4414" s="133" t="n">
        <v>0</v>
      </c>
      <c r="F4414" s="133" t="n">
        <v>234302930.95</v>
      </c>
    </row>
    <row r="4415" customFormat="false" ht="17.25" hidden="false" customHeight="true" outlineLevel="0" collapsed="false">
      <c r="A4415" s="130" t="s">
        <v>3020</v>
      </c>
      <c r="B4415" s="131" t="n">
        <v>21520000</v>
      </c>
      <c r="C4415" s="132" t="s">
        <v>230</v>
      </c>
      <c r="D4415" s="133" t="n">
        <v>16783802</v>
      </c>
      <c r="E4415" s="133" t="n">
        <v>0</v>
      </c>
      <c r="F4415" s="133" t="n">
        <v>16783802</v>
      </c>
    </row>
    <row r="4416" customFormat="false" ht="17.25" hidden="false" customHeight="true" outlineLevel="0" collapsed="false">
      <c r="A4416" s="130" t="s">
        <v>3020</v>
      </c>
      <c r="B4416" s="131" t="n">
        <v>21820000</v>
      </c>
      <c r="C4416" s="132" t="s">
        <v>10</v>
      </c>
      <c r="D4416" s="133" t="n">
        <v>62783636.24</v>
      </c>
      <c r="E4416" s="133" t="n">
        <v>0</v>
      </c>
      <c r="F4416" s="133" t="n">
        <v>62783636.24</v>
      </c>
    </row>
    <row r="4417" customFormat="false" ht="17.25" hidden="false" customHeight="true" outlineLevel="0" collapsed="false">
      <c r="A4417" s="130" t="s">
        <v>3020</v>
      </c>
      <c r="B4417" s="131" t="n">
        <v>21870000</v>
      </c>
      <c r="C4417" s="132" t="s">
        <v>573</v>
      </c>
      <c r="D4417" s="133" t="n">
        <v>180798085.1</v>
      </c>
      <c r="E4417" s="133" t="n">
        <v>0</v>
      </c>
      <c r="F4417" s="133" t="n">
        <v>180798085.1</v>
      </c>
    </row>
    <row r="4418" customFormat="false" ht="17.25" hidden="false" customHeight="true" outlineLevel="0" collapsed="false">
      <c r="A4418" s="130" t="s">
        <v>3020</v>
      </c>
      <c r="B4418" s="131" t="n">
        <v>21840000</v>
      </c>
      <c r="C4418" s="132" t="s">
        <v>12</v>
      </c>
      <c r="D4418" s="133" t="n">
        <v>326699255.31</v>
      </c>
      <c r="E4418" s="133" t="n">
        <v>0</v>
      </c>
      <c r="F4418" s="133" t="n">
        <v>326699255.31</v>
      </c>
    </row>
    <row r="4419" customFormat="false" ht="17.25" hidden="false" customHeight="true" outlineLevel="0" collapsed="false">
      <c r="A4419" s="130" t="s">
        <v>3020</v>
      </c>
      <c r="B4419" s="131" t="n">
        <v>21810000</v>
      </c>
      <c r="C4419" s="132" t="s">
        <v>1691</v>
      </c>
      <c r="D4419" s="133" t="n">
        <v>148626470.07</v>
      </c>
      <c r="E4419" s="133" t="n">
        <v>0</v>
      </c>
      <c r="F4419" s="133" t="n">
        <v>148626470.07</v>
      </c>
    </row>
    <row r="4420" customFormat="false" ht="17.25" hidden="false" customHeight="true" outlineLevel="0" collapsed="false">
      <c r="A4420" s="130" t="s">
        <v>3020</v>
      </c>
      <c r="B4420" s="131" t="n">
        <v>23000000</v>
      </c>
      <c r="C4420" s="132" t="s">
        <v>240</v>
      </c>
      <c r="D4420" s="133" t="n">
        <v>92385792.55</v>
      </c>
      <c r="E4420" s="133" t="n">
        <v>0</v>
      </c>
      <c r="F4420" s="133" t="n">
        <v>92385792.55</v>
      </c>
    </row>
    <row r="4421" customFormat="false" ht="17.25" hidden="false" customHeight="true" outlineLevel="0" collapsed="false">
      <c r="A4421" s="130" t="s">
        <v>3020</v>
      </c>
      <c r="B4421" s="131" t="n">
        <v>27500000</v>
      </c>
      <c r="C4421" s="132" t="s">
        <v>14</v>
      </c>
      <c r="D4421" s="133" t="n">
        <v>73795194.36</v>
      </c>
      <c r="E4421" s="133" t="n">
        <v>0</v>
      </c>
      <c r="F4421" s="133" t="n">
        <v>73795194.36</v>
      </c>
    </row>
    <row r="4422" customFormat="false" ht="17.25" hidden="false" customHeight="true" outlineLevel="0" collapsed="false">
      <c r="A4422" s="130" t="s">
        <v>3020</v>
      </c>
      <c r="B4422" s="131" t="n">
        <v>28150000</v>
      </c>
      <c r="C4422" s="132" t="s">
        <v>243</v>
      </c>
      <c r="D4422" s="133" t="n">
        <v>0</v>
      </c>
      <c r="E4422" s="133" t="n">
        <v>24592394.13</v>
      </c>
      <c r="F4422" s="133" t="n">
        <v>-24592394.13</v>
      </c>
    </row>
    <row r="4423" customFormat="false" ht="17.25" hidden="false" customHeight="true" outlineLevel="0" collapsed="false">
      <c r="A4423" s="130" t="s">
        <v>3020</v>
      </c>
      <c r="B4423" s="131" t="n">
        <v>28152000</v>
      </c>
      <c r="C4423" s="132" t="s">
        <v>584</v>
      </c>
      <c r="D4423" s="133" t="n">
        <v>0</v>
      </c>
      <c r="E4423" s="133" t="n">
        <v>821026.14</v>
      </c>
      <c r="F4423" s="133" t="n">
        <v>-821026.14</v>
      </c>
    </row>
    <row r="4424" customFormat="false" ht="17.25" hidden="false" customHeight="true" outlineLevel="0" collapsed="false">
      <c r="A4424" s="130" t="s">
        <v>3020</v>
      </c>
      <c r="B4424" s="131" t="n">
        <v>28181000</v>
      </c>
      <c r="C4424" s="132" t="s">
        <v>3026</v>
      </c>
      <c r="D4424" s="133" t="n">
        <v>0</v>
      </c>
      <c r="E4424" s="133" t="n">
        <v>8132696.71</v>
      </c>
      <c r="F4424" s="133" t="n">
        <v>-8132696.71</v>
      </c>
    </row>
    <row r="4425" customFormat="false" ht="17.25" hidden="false" customHeight="true" outlineLevel="0" collapsed="false">
      <c r="A4425" s="130" t="s">
        <v>3020</v>
      </c>
      <c r="B4425" s="131" t="n">
        <v>28182000</v>
      </c>
      <c r="C4425" s="132" t="s">
        <v>17</v>
      </c>
      <c r="D4425" s="133" t="n">
        <v>0</v>
      </c>
      <c r="E4425" s="133" t="n">
        <v>7319477.18</v>
      </c>
      <c r="F4425" s="133" t="n">
        <v>-7319477.18</v>
      </c>
    </row>
    <row r="4426" customFormat="false" ht="17.25" hidden="false" customHeight="true" outlineLevel="0" collapsed="false">
      <c r="A4426" s="130" t="s">
        <v>3020</v>
      </c>
      <c r="B4426" s="131" t="n">
        <v>28183000</v>
      </c>
      <c r="C4426" s="132" t="s">
        <v>18</v>
      </c>
      <c r="D4426" s="133" t="n">
        <v>0</v>
      </c>
      <c r="E4426" s="133" t="n">
        <v>937481.48</v>
      </c>
      <c r="F4426" s="133" t="n">
        <v>-937481.48</v>
      </c>
    </row>
    <row r="4427" customFormat="false" ht="17.25" hidden="false" customHeight="true" outlineLevel="0" collapsed="false">
      <c r="A4427" s="130" t="s">
        <v>3020</v>
      </c>
      <c r="B4427" s="131" t="n">
        <v>28184000</v>
      </c>
      <c r="C4427" s="132" t="s">
        <v>19</v>
      </c>
      <c r="D4427" s="133" t="n">
        <v>0</v>
      </c>
      <c r="E4427" s="133" t="n">
        <v>47956709.04</v>
      </c>
      <c r="F4427" s="133" t="n">
        <v>-47956709.04</v>
      </c>
    </row>
    <row r="4428" customFormat="false" ht="17.25" hidden="false" customHeight="true" outlineLevel="0" collapsed="false">
      <c r="A4428" s="130" t="s">
        <v>3020</v>
      </c>
      <c r="B4428" s="131" t="n">
        <v>28185000</v>
      </c>
      <c r="C4428" s="132" t="s">
        <v>2489</v>
      </c>
      <c r="D4428" s="133" t="n">
        <v>0</v>
      </c>
      <c r="E4428" s="133" t="n">
        <v>277887.72</v>
      </c>
      <c r="F4428" s="133" t="n">
        <v>-277887.72</v>
      </c>
    </row>
    <row r="4429" customFormat="false" ht="17.25" hidden="false" customHeight="true" outlineLevel="0" collapsed="false">
      <c r="A4429" s="130" t="s">
        <v>3020</v>
      </c>
      <c r="B4429" s="131" t="n">
        <v>28187000</v>
      </c>
      <c r="C4429" s="132" t="s">
        <v>587</v>
      </c>
      <c r="D4429" s="133" t="n">
        <v>0</v>
      </c>
      <c r="E4429" s="133" t="n">
        <v>12544166.45</v>
      </c>
      <c r="F4429" s="133" t="n">
        <v>-12544166.45</v>
      </c>
    </row>
    <row r="4430" customFormat="false" ht="17.25" hidden="false" customHeight="true" outlineLevel="0" collapsed="false">
      <c r="A4430" s="130" t="s">
        <v>3019</v>
      </c>
      <c r="B4430" s="131" t="n">
        <v>37000000</v>
      </c>
      <c r="C4430" s="132" t="s">
        <v>888</v>
      </c>
      <c r="D4430" s="133" t="n">
        <v>261716782.52</v>
      </c>
      <c r="E4430" s="133" t="n">
        <v>0</v>
      </c>
      <c r="F4430" s="133" t="n">
        <v>261716782.52</v>
      </c>
    </row>
    <row r="4431" customFormat="false" ht="17.25" hidden="false" customHeight="true" outlineLevel="0" collapsed="false">
      <c r="A4431" s="130" t="s">
        <v>3020</v>
      </c>
      <c r="B4431" s="131" t="n">
        <v>38000000</v>
      </c>
      <c r="C4431" s="132" t="s">
        <v>595</v>
      </c>
      <c r="D4431" s="133" t="n">
        <v>1216438576.41</v>
      </c>
      <c r="E4431" s="133" t="n">
        <v>0</v>
      </c>
      <c r="F4431" s="133" t="n">
        <v>1216438576.41</v>
      </c>
    </row>
    <row r="4432" customFormat="false" ht="17.25" hidden="false" customHeight="true" outlineLevel="0" collapsed="false">
      <c r="A4432" s="130" t="s">
        <v>3020</v>
      </c>
      <c r="B4432" s="131" t="n">
        <v>40110000</v>
      </c>
      <c r="C4432" s="132" t="s">
        <v>21</v>
      </c>
      <c r="D4432" s="133" t="n">
        <v>0</v>
      </c>
      <c r="E4432" s="133" t="n">
        <v>271800910.3</v>
      </c>
      <c r="F4432" s="133" t="n">
        <v>-271800910.3</v>
      </c>
    </row>
    <row r="4433" customFormat="false" ht="17.25" hidden="false" customHeight="true" outlineLevel="0" collapsed="false">
      <c r="A4433" s="130" t="s">
        <v>3020</v>
      </c>
      <c r="B4433" s="131" t="n">
        <v>40120000</v>
      </c>
      <c r="C4433" s="132" t="s">
        <v>23</v>
      </c>
      <c r="D4433" s="133" t="n">
        <v>0</v>
      </c>
      <c r="E4433" s="133" t="n">
        <v>8312707137.88</v>
      </c>
      <c r="F4433" s="133" t="n">
        <v>-8312707137.88</v>
      </c>
    </row>
    <row r="4434" customFormat="false" ht="17.25" hidden="false" customHeight="true" outlineLevel="0" collapsed="false">
      <c r="A4434" s="130" t="s">
        <v>3020</v>
      </c>
      <c r="B4434" s="131" t="n">
        <v>40320000</v>
      </c>
      <c r="C4434" s="132" t="s">
        <v>262</v>
      </c>
      <c r="D4434" s="133" t="n">
        <v>0</v>
      </c>
      <c r="E4434" s="133" t="n">
        <v>514212761.63</v>
      </c>
      <c r="F4434" s="133" t="n">
        <v>-514212761.63</v>
      </c>
    </row>
    <row r="4435" customFormat="false" ht="17.25" hidden="false" customHeight="true" outlineLevel="0" collapsed="false">
      <c r="A4435" s="130" t="s">
        <v>3020</v>
      </c>
      <c r="B4435" s="131" t="n">
        <v>40340000</v>
      </c>
      <c r="C4435" s="132" t="s">
        <v>25</v>
      </c>
      <c r="D4435" s="133" t="n">
        <v>0</v>
      </c>
      <c r="E4435" s="133" t="n">
        <v>24407658</v>
      </c>
      <c r="F4435" s="133" t="n">
        <v>-24407658</v>
      </c>
    </row>
    <row r="4436" customFormat="false" ht="17.25" hidden="false" customHeight="true" outlineLevel="0" collapsed="false">
      <c r="A4436" s="130" t="s">
        <v>3020</v>
      </c>
      <c r="B4436" s="131" t="n">
        <v>40810000</v>
      </c>
      <c r="C4436" s="132" t="s">
        <v>26</v>
      </c>
      <c r="D4436" s="133" t="n">
        <v>0</v>
      </c>
      <c r="E4436" s="133" t="n">
        <v>52745232.3</v>
      </c>
      <c r="F4436" s="133" t="n">
        <v>-52745232.3</v>
      </c>
    </row>
    <row r="4437" customFormat="false" ht="17.25" hidden="false" customHeight="true" outlineLevel="0" collapsed="false">
      <c r="A4437" s="130" t="s">
        <v>3020</v>
      </c>
      <c r="B4437" s="131" t="n">
        <v>40820000</v>
      </c>
      <c r="C4437" s="132" t="s">
        <v>601</v>
      </c>
      <c r="D4437" s="133" t="n">
        <v>0</v>
      </c>
      <c r="E4437" s="133" t="n">
        <v>23307664.15</v>
      </c>
      <c r="F4437" s="133" t="n">
        <v>-23307664.15</v>
      </c>
    </row>
    <row r="4438" customFormat="false" ht="17.25" hidden="false" customHeight="true" outlineLevel="0" collapsed="false">
      <c r="A4438" s="130" t="s">
        <v>3020</v>
      </c>
      <c r="B4438" s="131" t="n">
        <v>40910000</v>
      </c>
      <c r="C4438" s="132" t="s">
        <v>2945</v>
      </c>
      <c r="D4438" s="133" t="n">
        <v>158237616.11</v>
      </c>
      <c r="E4438" s="133" t="n">
        <v>0</v>
      </c>
      <c r="F4438" s="133" t="n">
        <v>158237616.11</v>
      </c>
    </row>
    <row r="4439" customFormat="false" ht="17.25" hidden="false" customHeight="true" outlineLevel="0" collapsed="false">
      <c r="A4439" s="130" t="s">
        <v>3020</v>
      </c>
      <c r="B4439" s="131" t="n">
        <v>40920000</v>
      </c>
      <c r="C4439" s="132" t="s">
        <v>261</v>
      </c>
      <c r="D4439" s="133" t="n">
        <v>12539268.72</v>
      </c>
      <c r="E4439" s="133" t="n">
        <v>0</v>
      </c>
      <c r="F4439" s="133" t="n">
        <v>12539268.72</v>
      </c>
    </row>
    <row r="4440" customFormat="false" ht="17.25" hidden="false" customHeight="true" outlineLevel="0" collapsed="false">
      <c r="A4440" s="130" t="s">
        <v>3020</v>
      </c>
      <c r="B4440" s="131" t="n">
        <v>41110000</v>
      </c>
      <c r="C4440" s="132" t="s">
        <v>271</v>
      </c>
      <c r="D4440" s="133" t="n">
        <v>2965650290.51</v>
      </c>
      <c r="E4440" s="133" t="n">
        <v>0</v>
      </c>
      <c r="F4440" s="133" t="n">
        <v>2965650290.51</v>
      </c>
    </row>
    <row r="4441" customFormat="false" ht="17.25" hidden="false" customHeight="true" outlineLevel="0" collapsed="false">
      <c r="A4441" s="130" t="s">
        <v>3020</v>
      </c>
      <c r="B4441" s="131" t="n">
        <v>41300000</v>
      </c>
      <c r="C4441" s="132" t="s">
        <v>264</v>
      </c>
      <c r="D4441" s="133" t="n">
        <v>7200171.13</v>
      </c>
      <c r="E4441" s="133" t="n">
        <v>0</v>
      </c>
      <c r="F4441" s="133" t="n">
        <v>7200171.13</v>
      </c>
    </row>
    <row r="4442" customFormat="false" ht="17.25" hidden="false" customHeight="true" outlineLevel="0" collapsed="false">
      <c r="A4442" s="130" t="s">
        <v>3020</v>
      </c>
      <c r="B4442" s="131" t="n">
        <v>41810000</v>
      </c>
      <c r="C4442" s="132" t="s">
        <v>1555</v>
      </c>
      <c r="D4442" s="133" t="n">
        <v>304437111.94</v>
      </c>
      <c r="E4442" s="133" t="n">
        <v>0</v>
      </c>
      <c r="F4442" s="133" t="n">
        <v>304437111.94</v>
      </c>
    </row>
    <row r="4443" customFormat="false" ht="17.25" hidden="false" customHeight="true" outlineLevel="0" collapsed="false">
      <c r="A4443" s="130" t="s">
        <v>3020</v>
      </c>
      <c r="B4443" s="131" t="n">
        <v>41900000</v>
      </c>
      <c r="C4443" s="132" t="s">
        <v>267</v>
      </c>
      <c r="D4443" s="133" t="n">
        <v>0</v>
      </c>
      <c r="E4443" s="133" t="n">
        <v>26523000</v>
      </c>
      <c r="F4443" s="133" t="n">
        <v>-26523000</v>
      </c>
    </row>
    <row r="4444" customFormat="false" ht="17.25" hidden="false" customHeight="true" outlineLevel="0" collapsed="false">
      <c r="A4444" s="130" t="s">
        <v>3020</v>
      </c>
      <c r="B4444" s="131" t="n">
        <v>41980000</v>
      </c>
      <c r="C4444" s="132" t="s">
        <v>269</v>
      </c>
      <c r="D4444" s="133" t="n">
        <v>0</v>
      </c>
      <c r="E4444" s="133" t="n">
        <v>418497017.86</v>
      </c>
      <c r="F4444" s="133" t="n">
        <v>-418497017.86</v>
      </c>
    </row>
    <row r="4445" customFormat="false" ht="17.25" hidden="false" customHeight="true" outlineLevel="0" collapsed="false">
      <c r="A4445" s="130" t="s">
        <v>3020</v>
      </c>
      <c r="B4445" s="131" t="n">
        <v>42100000</v>
      </c>
      <c r="C4445" s="132" t="s">
        <v>277</v>
      </c>
      <c r="D4445" s="133" t="n">
        <v>0</v>
      </c>
      <c r="E4445" s="133" t="n">
        <v>236395.8</v>
      </c>
      <c r="F4445" s="133" t="n">
        <v>-236395.8</v>
      </c>
    </row>
    <row r="4446" customFormat="false" ht="17.25" hidden="false" customHeight="true" outlineLevel="0" collapsed="false">
      <c r="A4446" s="130" t="s">
        <v>3020</v>
      </c>
      <c r="B4446" s="131" t="n">
        <v>42510000</v>
      </c>
      <c r="C4446" s="132" t="s">
        <v>31</v>
      </c>
      <c r="D4446" s="133" t="n">
        <v>500000</v>
      </c>
      <c r="E4446" s="133" t="n">
        <v>0</v>
      </c>
      <c r="F4446" s="133" t="n">
        <v>500000</v>
      </c>
    </row>
    <row r="4447" customFormat="false" ht="17.25" hidden="false" customHeight="true" outlineLevel="0" collapsed="false">
      <c r="A4447" s="130" t="s">
        <v>3020</v>
      </c>
      <c r="B4447" s="131" t="n">
        <v>42520000</v>
      </c>
      <c r="C4447" s="132" t="s">
        <v>272</v>
      </c>
      <c r="D4447" s="133" t="n">
        <v>650000</v>
      </c>
      <c r="E4447" s="133" t="n">
        <v>0</v>
      </c>
      <c r="F4447" s="133" t="n">
        <v>650000</v>
      </c>
    </row>
    <row r="4448" customFormat="false" ht="17.25" hidden="false" customHeight="true" outlineLevel="0" collapsed="false">
      <c r="A4448" s="130" t="s">
        <v>3020</v>
      </c>
      <c r="B4448" s="131" t="n">
        <v>43100000</v>
      </c>
      <c r="C4448" s="132" t="s">
        <v>35</v>
      </c>
      <c r="D4448" s="133" t="n">
        <v>0</v>
      </c>
      <c r="E4448" s="133" t="n">
        <v>19227207.44</v>
      </c>
      <c r="F4448" s="133" t="n">
        <v>-19227207.44</v>
      </c>
    </row>
    <row r="4449" customFormat="false" ht="17.25" hidden="false" customHeight="true" outlineLevel="0" collapsed="false">
      <c r="A4449" s="130" t="s">
        <v>3020</v>
      </c>
      <c r="B4449" s="131" t="n">
        <v>43110000</v>
      </c>
      <c r="C4449" s="132" t="s">
        <v>275</v>
      </c>
      <c r="D4449" s="133" t="n">
        <v>216000</v>
      </c>
      <c r="E4449" s="133" t="n">
        <v>0</v>
      </c>
      <c r="F4449" s="133" t="n">
        <v>216000</v>
      </c>
    </row>
    <row r="4450" customFormat="false" ht="17.25" hidden="false" customHeight="true" outlineLevel="0" collapsed="false">
      <c r="A4450" s="130" t="s">
        <v>3020</v>
      </c>
      <c r="B4450" s="131" t="n">
        <v>43200000</v>
      </c>
      <c r="C4450" s="132" t="s">
        <v>37</v>
      </c>
      <c r="D4450" s="133" t="n">
        <v>0</v>
      </c>
      <c r="E4450" s="133" t="n">
        <v>8240231.76</v>
      </c>
      <c r="F4450" s="133" t="n">
        <v>-8240231.76</v>
      </c>
    </row>
    <row r="4451" customFormat="false" ht="17.25" hidden="false" customHeight="true" outlineLevel="0" collapsed="false">
      <c r="A4451" s="130" t="s">
        <v>3020</v>
      </c>
      <c r="B4451" s="131" t="n">
        <v>43300000</v>
      </c>
      <c r="C4451" s="132" t="s">
        <v>38</v>
      </c>
      <c r="D4451" s="133" t="n">
        <v>0</v>
      </c>
      <c r="E4451" s="133" t="n">
        <v>1373371.96</v>
      </c>
      <c r="F4451" s="133" t="n">
        <v>-1373371.96</v>
      </c>
    </row>
    <row r="4452" customFormat="false" ht="17.25" hidden="false" customHeight="true" outlineLevel="0" collapsed="false">
      <c r="A4452" s="130" t="s">
        <v>3020</v>
      </c>
      <c r="B4452" s="131" t="n">
        <v>44100000</v>
      </c>
      <c r="C4452" s="132" t="s">
        <v>40</v>
      </c>
      <c r="D4452" s="133" t="n">
        <v>0</v>
      </c>
      <c r="E4452" s="133" t="n">
        <v>7466745</v>
      </c>
      <c r="F4452" s="133" t="n">
        <v>-7466745</v>
      </c>
    </row>
    <row r="4453" customFormat="false" ht="17.25" hidden="false" customHeight="true" outlineLevel="0" collapsed="false">
      <c r="A4453" s="130" t="s">
        <v>3020</v>
      </c>
      <c r="B4453" s="131" t="n">
        <v>44300000</v>
      </c>
      <c r="C4453" s="132" t="s">
        <v>279</v>
      </c>
      <c r="D4453" s="133" t="n">
        <v>146498600.68</v>
      </c>
      <c r="E4453" s="133" t="n">
        <v>0</v>
      </c>
      <c r="F4453" s="133" t="n">
        <v>146498600.68</v>
      </c>
    </row>
    <row r="4454" customFormat="false" ht="17.25" hidden="false" customHeight="true" outlineLevel="0" collapsed="false">
      <c r="A4454" s="130" t="s">
        <v>3020</v>
      </c>
      <c r="B4454" s="131" t="n">
        <v>44400000</v>
      </c>
      <c r="C4454" s="132" t="s">
        <v>281</v>
      </c>
      <c r="D4454" s="133" t="n">
        <v>0</v>
      </c>
      <c r="E4454" s="133" t="n">
        <v>1158692.9</v>
      </c>
      <c r="F4454" s="133" t="n">
        <v>-1158692.9</v>
      </c>
    </row>
    <row r="4455" customFormat="false" ht="17.25" hidden="false" customHeight="true" outlineLevel="0" collapsed="false">
      <c r="A4455" s="130" t="s">
        <v>3020</v>
      </c>
      <c r="B4455" s="131" t="n">
        <v>44410000</v>
      </c>
      <c r="C4455" s="132" t="s">
        <v>282</v>
      </c>
      <c r="D4455" s="133" t="n">
        <v>0</v>
      </c>
      <c r="E4455" s="133" t="n">
        <v>30818303.65125</v>
      </c>
      <c r="F4455" s="133" t="n">
        <v>-30818303.65125</v>
      </c>
    </row>
    <row r="4456" customFormat="false" ht="17.25" hidden="false" customHeight="true" outlineLevel="0" collapsed="false">
      <c r="A4456" s="130" t="s">
        <v>3020</v>
      </c>
      <c r="B4456" s="131" t="n">
        <v>44420000</v>
      </c>
      <c r="C4456" s="132" t="s">
        <v>294</v>
      </c>
      <c r="D4456" s="133" t="n">
        <v>0</v>
      </c>
      <c r="E4456" s="133" t="n">
        <v>1597262.11</v>
      </c>
      <c r="F4456" s="133" t="n">
        <v>-1597262.11</v>
      </c>
    </row>
    <row r="4457" customFormat="false" ht="17.25" hidden="false" customHeight="true" outlineLevel="0" collapsed="false">
      <c r="A4457" s="130" t="s">
        <v>3020</v>
      </c>
      <c r="B4457" s="131" t="n">
        <v>44430000</v>
      </c>
      <c r="C4457" s="132" t="s">
        <v>295</v>
      </c>
      <c r="D4457" s="133" t="n">
        <v>42047246.47</v>
      </c>
      <c r="E4457" s="133" t="n">
        <v>0</v>
      </c>
      <c r="F4457" s="133" t="n">
        <v>42047246.47</v>
      </c>
    </row>
    <row r="4458" customFormat="false" ht="17.25" hidden="false" customHeight="true" outlineLevel="0" collapsed="false">
      <c r="A4458" s="130" t="s">
        <v>3020</v>
      </c>
      <c r="B4458" s="131" t="n">
        <v>44540000</v>
      </c>
      <c r="C4458" s="132" t="s">
        <v>616</v>
      </c>
      <c r="D4458" s="133" t="n">
        <v>200</v>
      </c>
      <c r="E4458" s="133" t="n">
        <v>0</v>
      </c>
      <c r="F4458" s="133" t="n">
        <v>200</v>
      </c>
    </row>
    <row r="4459" customFormat="false" ht="17.25" hidden="false" customHeight="true" outlineLevel="0" collapsed="false">
      <c r="A4459" s="130" t="s">
        <v>3020</v>
      </c>
      <c r="B4459" s="131" t="n">
        <v>44550000</v>
      </c>
      <c r="C4459" s="132" t="s">
        <v>46</v>
      </c>
      <c r="D4459" s="133" t="n">
        <v>1547618627.64</v>
      </c>
      <c r="E4459" s="133" t="n">
        <v>0</v>
      </c>
      <c r="F4459" s="133" t="n">
        <v>1547618627.64</v>
      </c>
    </row>
    <row r="4460" customFormat="false" ht="17.25" hidden="false" customHeight="true" outlineLevel="0" collapsed="false">
      <c r="A4460" s="130" t="s">
        <v>3020</v>
      </c>
      <c r="B4460" s="131" t="n">
        <v>44562000</v>
      </c>
      <c r="C4460" s="132" t="s">
        <v>47</v>
      </c>
      <c r="D4460" s="133" t="n">
        <v>126300</v>
      </c>
      <c r="E4460" s="133" t="n">
        <v>0</v>
      </c>
      <c r="F4460" s="133" t="n">
        <v>126300</v>
      </c>
    </row>
    <row r="4461" customFormat="false" ht="17.25" hidden="false" customHeight="true" outlineLevel="0" collapsed="false">
      <c r="A4461" s="130" t="s">
        <v>3020</v>
      </c>
      <c r="B4461" s="131" t="n">
        <v>44563000</v>
      </c>
      <c r="C4461" s="132" t="s">
        <v>48</v>
      </c>
      <c r="D4461" s="133" t="n">
        <v>3730773.28</v>
      </c>
      <c r="E4461" s="133" t="n">
        <v>0</v>
      </c>
      <c r="F4461" s="133" t="n">
        <v>3730773.28</v>
      </c>
    </row>
    <row r="4462" customFormat="false" ht="17.25" hidden="false" customHeight="true" outlineLevel="0" collapsed="false">
      <c r="A4462" s="130" t="s">
        <v>3020</v>
      </c>
      <c r="B4462" s="131" t="n">
        <v>44564000</v>
      </c>
      <c r="C4462" s="132" t="s">
        <v>49</v>
      </c>
      <c r="D4462" s="133" t="n">
        <v>1042998.82</v>
      </c>
      <c r="E4462" s="133" t="n">
        <v>0</v>
      </c>
      <c r="F4462" s="133" t="n">
        <v>1042998.82</v>
      </c>
    </row>
    <row r="4463" customFormat="false" ht="17.25" hidden="false" customHeight="true" outlineLevel="0" collapsed="false">
      <c r="A4463" s="130" t="s">
        <v>3020</v>
      </c>
      <c r="B4463" s="131" t="n">
        <v>44565000</v>
      </c>
      <c r="C4463" s="132" t="s">
        <v>50</v>
      </c>
      <c r="D4463" s="133" t="n">
        <v>1919135.97</v>
      </c>
      <c r="E4463" s="133" t="n">
        <v>0</v>
      </c>
      <c r="F4463" s="133" t="n">
        <v>1919135.97</v>
      </c>
    </row>
    <row r="4464" customFormat="false" ht="17.25" hidden="false" customHeight="true" outlineLevel="0" collapsed="false">
      <c r="A4464" s="130" t="s">
        <v>3020</v>
      </c>
      <c r="B4464" s="131" t="n">
        <v>44571000</v>
      </c>
      <c r="C4464" s="132" t="s">
        <v>52</v>
      </c>
      <c r="D4464" s="133" t="n">
        <v>0</v>
      </c>
      <c r="E4464" s="133" t="n">
        <v>3740773.28</v>
      </c>
      <c r="F4464" s="133" t="n">
        <v>-3740773.28</v>
      </c>
    </row>
    <row r="4465" customFormat="false" ht="17.25" hidden="false" customHeight="true" outlineLevel="0" collapsed="false">
      <c r="A4465" s="130" t="s">
        <v>3020</v>
      </c>
      <c r="B4465" s="131" t="n">
        <v>44572000</v>
      </c>
      <c r="C4465" s="132" t="s">
        <v>302</v>
      </c>
      <c r="D4465" s="133" t="n">
        <v>0</v>
      </c>
      <c r="E4465" s="133" t="n">
        <v>320380176.31</v>
      </c>
      <c r="F4465" s="133" t="n">
        <v>-320380176.31</v>
      </c>
    </row>
    <row r="4466" customFormat="false" ht="17.25" hidden="false" customHeight="true" outlineLevel="0" collapsed="false">
      <c r="A4466" s="130" t="s">
        <v>3020</v>
      </c>
      <c r="B4466" s="131" t="n">
        <v>44583000</v>
      </c>
      <c r="C4466" s="132" t="s">
        <v>303</v>
      </c>
      <c r="D4466" s="133" t="n">
        <v>69267142.41</v>
      </c>
      <c r="E4466" s="133" t="n">
        <v>0</v>
      </c>
      <c r="F4466" s="133" t="n">
        <v>69267142.41</v>
      </c>
    </row>
    <row r="4467" customFormat="false" ht="17.25" hidden="false" customHeight="true" outlineLevel="0" collapsed="false">
      <c r="A4467" s="130" t="s">
        <v>3020</v>
      </c>
      <c r="B4467" s="131" t="n">
        <v>44584000</v>
      </c>
      <c r="C4467" s="132" t="s">
        <v>2484</v>
      </c>
      <c r="D4467" s="133" t="n">
        <v>0</v>
      </c>
      <c r="E4467" s="133" t="n">
        <v>41360542.74</v>
      </c>
      <c r="F4467" s="133" t="n">
        <v>-41360542.74</v>
      </c>
    </row>
    <row r="4468" customFormat="false" ht="17.25" hidden="false" customHeight="true" outlineLevel="0" collapsed="false">
      <c r="A4468" s="130" t="s">
        <v>3020</v>
      </c>
      <c r="B4468" s="131" t="n">
        <v>45511000</v>
      </c>
      <c r="C4468" s="132" t="s">
        <v>304</v>
      </c>
      <c r="D4468" s="133" t="n">
        <v>0</v>
      </c>
      <c r="E4468" s="133" t="n">
        <v>65656400</v>
      </c>
      <c r="F4468" s="133" t="n">
        <v>-65656400</v>
      </c>
    </row>
    <row r="4469" customFormat="false" ht="17.25" hidden="false" customHeight="true" outlineLevel="0" collapsed="false">
      <c r="A4469" s="130" t="s">
        <v>3020</v>
      </c>
      <c r="B4469" s="131" t="n">
        <v>45512000</v>
      </c>
      <c r="C4469" s="132" t="s">
        <v>2436</v>
      </c>
      <c r="D4469" s="133" t="n">
        <v>0</v>
      </c>
      <c r="E4469" s="133" t="n">
        <v>308240000</v>
      </c>
      <c r="F4469" s="133" t="n">
        <v>-308240000</v>
      </c>
    </row>
    <row r="4470" customFormat="false" ht="17.25" hidden="false" customHeight="true" outlineLevel="0" collapsed="false">
      <c r="A4470" s="130" t="s">
        <v>3020</v>
      </c>
      <c r="B4470" s="131" t="n">
        <v>45513000</v>
      </c>
      <c r="C4470" s="132" t="s">
        <v>2437</v>
      </c>
      <c r="D4470" s="133" t="n">
        <v>0</v>
      </c>
      <c r="E4470" s="133" t="n">
        <v>7940000</v>
      </c>
      <c r="F4470" s="133" t="n">
        <v>-7940000</v>
      </c>
    </row>
    <row r="4471" customFormat="false" ht="17.25" hidden="false" customHeight="true" outlineLevel="0" collapsed="false">
      <c r="A4471" s="130" t="s">
        <v>3020</v>
      </c>
      <c r="B4471" s="131" t="n">
        <v>46600000</v>
      </c>
      <c r="C4471" s="132" t="s">
        <v>290</v>
      </c>
      <c r="D4471" s="133" t="n">
        <v>4081100</v>
      </c>
      <c r="E4471" s="133" t="n">
        <v>0</v>
      </c>
      <c r="F4471" s="133" t="n">
        <v>4081100</v>
      </c>
    </row>
    <row r="4472" customFormat="false" ht="17.25" hidden="false" customHeight="true" outlineLevel="0" collapsed="false">
      <c r="A4472" s="130" t="s">
        <v>3020</v>
      </c>
      <c r="B4472" s="131" t="n">
        <v>46610000</v>
      </c>
      <c r="C4472" s="132" t="s">
        <v>82</v>
      </c>
      <c r="D4472" s="133" t="n">
        <v>0</v>
      </c>
      <c r="E4472" s="133" t="n">
        <v>43386857.64</v>
      </c>
      <c r="F4472" s="133" t="n">
        <v>-43386857.64</v>
      </c>
    </row>
    <row r="4473" customFormat="false" ht="17.25" hidden="false" customHeight="true" outlineLevel="0" collapsed="false">
      <c r="A4473" s="130" t="s">
        <v>3020</v>
      </c>
      <c r="B4473" s="131" t="n">
        <v>46700000</v>
      </c>
      <c r="C4473" s="132" t="s">
        <v>307</v>
      </c>
      <c r="D4473" s="133" t="n">
        <v>0</v>
      </c>
      <c r="E4473" s="133" t="n">
        <v>4213019800</v>
      </c>
      <c r="F4473" s="133" t="n">
        <v>-4213019800</v>
      </c>
    </row>
    <row r="4474" customFormat="false" ht="17.25" hidden="false" customHeight="true" outlineLevel="0" collapsed="false">
      <c r="A4474" s="130" t="s">
        <v>3020</v>
      </c>
      <c r="B4474" s="131" t="n">
        <v>46800000</v>
      </c>
      <c r="C4474" s="132" t="s">
        <v>100</v>
      </c>
      <c r="D4474" s="133" t="n">
        <v>73482107.46</v>
      </c>
      <c r="E4474" s="133" t="n">
        <v>0</v>
      </c>
      <c r="F4474" s="133" t="n">
        <v>73482107.46</v>
      </c>
    </row>
    <row r="4475" customFormat="false" ht="17.25" hidden="false" customHeight="true" outlineLevel="0" collapsed="false">
      <c r="A4475" s="130" t="s">
        <v>3020</v>
      </c>
      <c r="B4475" s="131" t="n">
        <v>47100000</v>
      </c>
      <c r="C4475" s="132" t="s">
        <v>131</v>
      </c>
      <c r="D4475" s="133" t="n">
        <v>33186294.07</v>
      </c>
      <c r="E4475" s="133" t="n">
        <v>0</v>
      </c>
      <c r="F4475" s="133" t="n">
        <v>33186294.07</v>
      </c>
    </row>
    <row r="4476" customFormat="false" ht="17.25" hidden="false" customHeight="true" outlineLevel="0" collapsed="false">
      <c r="A4476" s="130" t="s">
        <v>3020</v>
      </c>
      <c r="B4476" s="131" t="n">
        <v>48600000</v>
      </c>
      <c r="C4476" s="132" t="s">
        <v>132</v>
      </c>
      <c r="D4476" s="133" t="n">
        <v>25631146.52</v>
      </c>
      <c r="E4476" s="133" t="n">
        <v>0</v>
      </c>
      <c r="F4476" s="133" t="n">
        <v>25631146.52</v>
      </c>
    </row>
    <row r="4477" customFormat="false" ht="17.25" hidden="false" customHeight="true" outlineLevel="0" collapsed="false">
      <c r="A4477" s="130" t="s">
        <v>3020</v>
      </c>
      <c r="B4477" s="131" t="n">
        <v>51110000</v>
      </c>
      <c r="C4477" s="132" t="s">
        <v>314</v>
      </c>
      <c r="D4477" s="133" t="n">
        <v>0</v>
      </c>
      <c r="E4477" s="133" t="n">
        <v>108255715.71</v>
      </c>
      <c r="F4477" s="133" t="n">
        <v>-108255715.71</v>
      </c>
    </row>
    <row r="4478" customFormat="false" ht="17.25" hidden="false" customHeight="true" outlineLevel="0" collapsed="false">
      <c r="A4478" s="130" t="s">
        <v>3020</v>
      </c>
      <c r="B4478" s="131" t="n">
        <v>51122410</v>
      </c>
      <c r="C4478" s="132" t="s">
        <v>369</v>
      </c>
      <c r="D4478" s="133" t="n">
        <v>5173110.83</v>
      </c>
      <c r="E4478" s="133" t="n">
        <v>0</v>
      </c>
      <c r="F4478" s="133" t="n">
        <v>5173110.83</v>
      </c>
    </row>
    <row r="4479" customFormat="false" ht="17.25" hidden="false" customHeight="true" outlineLevel="0" collapsed="false">
      <c r="A4479" s="130" t="s">
        <v>3020</v>
      </c>
      <c r="B4479" s="131" t="n">
        <v>51140000</v>
      </c>
      <c r="C4479" s="132" t="s">
        <v>373</v>
      </c>
      <c r="D4479" s="133" t="n">
        <v>0</v>
      </c>
      <c r="E4479" s="133" t="n">
        <v>235202192.65</v>
      </c>
      <c r="F4479" s="133" t="n">
        <v>-235202192.65</v>
      </c>
    </row>
    <row r="4480" customFormat="false" ht="17.25" hidden="false" customHeight="true" outlineLevel="0" collapsed="false">
      <c r="A4480" s="130" t="s">
        <v>3020</v>
      </c>
      <c r="B4480" s="131" t="n">
        <v>51160000</v>
      </c>
      <c r="C4480" s="132" t="s">
        <v>3048</v>
      </c>
      <c r="D4480" s="133" t="n">
        <v>0</v>
      </c>
      <c r="E4480" s="133" t="n">
        <v>22465663.94</v>
      </c>
      <c r="F4480" s="133" t="n">
        <v>-22465663.94</v>
      </c>
    </row>
    <row r="4481" customFormat="false" ht="17.25" hidden="false" customHeight="true" outlineLevel="0" collapsed="false">
      <c r="A4481" s="130" t="s">
        <v>3020</v>
      </c>
      <c r="B4481" s="131" t="n">
        <v>51211000</v>
      </c>
      <c r="C4481" s="132" t="s">
        <v>321</v>
      </c>
      <c r="D4481" s="133" t="n">
        <v>4210542.09</v>
      </c>
      <c r="E4481" s="133" t="n">
        <v>0</v>
      </c>
      <c r="F4481" s="133" t="n">
        <v>4210542.09</v>
      </c>
    </row>
    <row r="4482" customFormat="false" ht="17.25" hidden="false" customHeight="true" outlineLevel="0" collapsed="false">
      <c r="A4482" s="130" t="s">
        <v>3020</v>
      </c>
      <c r="B4482" s="131" t="n">
        <v>51221000</v>
      </c>
      <c r="C4482" s="132" t="s">
        <v>323</v>
      </c>
      <c r="D4482" s="133" t="n">
        <v>0</v>
      </c>
      <c r="E4482" s="133" t="n">
        <v>56359620.81</v>
      </c>
      <c r="F4482" s="133" t="n">
        <v>-56359620.81</v>
      </c>
    </row>
    <row r="4483" customFormat="false" ht="17.25" hidden="false" customHeight="true" outlineLevel="0" collapsed="false">
      <c r="A4483" s="130" t="s">
        <v>3020</v>
      </c>
      <c r="B4483" s="131" t="n">
        <v>51231000</v>
      </c>
      <c r="C4483" s="132" t="s">
        <v>325</v>
      </c>
      <c r="D4483" s="133" t="n">
        <v>383466.94</v>
      </c>
      <c r="E4483" s="133" t="n">
        <v>0</v>
      </c>
      <c r="F4483" s="133" t="n">
        <v>383466.94</v>
      </c>
    </row>
    <row r="4484" customFormat="false" ht="17.25" hidden="false" customHeight="true" outlineLevel="0" collapsed="false">
      <c r="A4484" s="130" t="s">
        <v>3020</v>
      </c>
      <c r="B4484" s="131" t="n">
        <v>51241000</v>
      </c>
      <c r="C4484" s="132" t="s">
        <v>133</v>
      </c>
      <c r="D4484" s="133" t="n">
        <v>67449296.35</v>
      </c>
      <c r="E4484" s="133" t="n">
        <v>0</v>
      </c>
      <c r="F4484" s="133" t="n">
        <v>67449296.35</v>
      </c>
    </row>
    <row r="4485" customFormat="false" ht="17.25" hidden="false" customHeight="true" outlineLevel="0" collapsed="false">
      <c r="A4485" s="130" t="s">
        <v>3020</v>
      </c>
      <c r="B4485" s="131" t="n">
        <v>51260000</v>
      </c>
      <c r="C4485" s="132" t="s">
        <v>794</v>
      </c>
      <c r="D4485" s="133" t="n">
        <v>1175531.33</v>
      </c>
      <c r="E4485" s="133" t="n">
        <v>0</v>
      </c>
      <c r="F4485" s="133" t="n">
        <v>1175531.33</v>
      </c>
    </row>
    <row r="4486" customFormat="false" ht="17.25" hidden="false" customHeight="true" outlineLevel="0" collapsed="false">
      <c r="A4486" s="130" t="s">
        <v>3020</v>
      </c>
      <c r="B4486" s="131" t="n">
        <v>51910000</v>
      </c>
      <c r="C4486" s="132" t="s">
        <v>701</v>
      </c>
      <c r="D4486" s="133" t="n">
        <v>0</v>
      </c>
      <c r="E4486" s="133" t="n">
        <v>525000000</v>
      </c>
      <c r="F4486" s="133" t="n">
        <v>-525000000</v>
      </c>
    </row>
    <row r="4487" customFormat="false" ht="17.25" hidden="false" customHeight="true" outlineLevel="0" collapsed="false">
      <c r="A4487" s="130" t="s">
        <v>3020</v>
      </c>
      <c r="B4487" s="131" t="n">
        <v>53100000</v>
      </c>
      <c r="C4487" s="132" t="s">
        <v>2741</v>
      </c>
      <c r="D4487" s="133" t="n">
        <v>376291</v>
      </c>
      <c r="E4487" s="133" t="n">
        <v>0</v>
      </c>
      <c r="F4487" s="133" t="n">
        <v>376291</v>
      </c>
    </row>
    <row r="4488" customFormat="false" ht="17.25" hidden="false" customHeight="true" outlineLevel="0" collapsed="false">
      <c r="A4488" s="130" t="s">
        <v>3020</v>
      </c>
      <c r="B4488" s="131" t="n">
        <v>53300000</v>
      </c>
      <c r="C4488" s="132" t="s">
        <v>329</v>
      </c>
      <c r="D4488" s="133" t="n">
        <v>669500</v>
      </c>
      <c r="E4488" s="133" t="n">
        <v>0</v>
      </c>
      <c r="F4488" s="133" t="n">
        <v>669500</v>
      </c>
    </row>
    <row r="4489" customFormat="false" ht="17.25" hidden="false" customHeight="true" outlineLevel="0" collapsed="false">
      <c r="A4489" s="130" t="s">
        <v>3020</v>
      </c>
      <c r="B4489" s="131" t="n">
        <v>53400000</v>
      </c>
      <c r="C4489" s="132" t="s">
        <v>3038</v>
      </c>
      <c r="D4489" s="133" t="n">
        <v>4079600</v>
      </c>
      <c r="E4489" s="133" t="n">
        <v>0</v>
      </c>
      <c r="F4489" s="133" t="n">
        <v>4079600</v>
      </c>
    </row>
    <row r="4490" customFormat="false" ht="17.25" hidden="false" customHeight="true" outlineLevel="0" collapsed="false">
      <c r="A4490" s="130" t="s">
        <v>3020</v>
      </c>
      <c r="B4490" s="131" t="n">
        <v>53500000</v>
      </c>
      <c r="C4490" s="132" t="s">
        <v>3042</v>
      </c>
      <c r="D4490" s="133" t="n">
        <v>670500</v>
      </c>
      <c r="E4490" s="133" t="n">
        <v>0</v>
      </c>
      <c r="F4490" s="133" t="n">
        <v>670500</v>
      </c>
    </row>
    <row r="4491" customFormat="false" ht="17.25" hidden="false" customHeight="true" outlineLevel="0" collapsed="false">
      <c r="A4491" s="130" t="s">
        <v>3020</v>
      </c>
      <c r="B4491" s="131" t="n">
        <v>53600000</v>
      </c>
      <c r="C4491" s="132" t="s">
        <v>1171</v>
      </c>
      <c r="D4491" s="133" t="n">
        <v>2416000</v>
      </c>
      <c r="E4491" s="133" t="n">
        <v>0</v>
      </c>
      <c r="F4491" s="133" t="n">
        <v>2416000</v>
      </c>
    </row>
    <row r="4492" customFormat="false" ht="17.25" hidden="false" customHeight="true" outlineLevel="0" collapsed="false">
      <c r="A4492" s="130" t="s">
        <v>3020</v>
      </c>
      <c r="B4492" s="131" t="n">
        <v>53700000</v>
      </c>
      <c r="C4492" s="132" t="s">
        <v>2886</v>
      </c>
      <c r="D4492" s="133" t="n">
        <v>2893300</v>
      </c>
      <c r="E4492" s="133" t="n">
        <v>0</v>
      </c>
      <c r="F4492" s="133" t="n">
        <v>2893300</v>
      </c>
    </row>
    <row r="4493" customFormat="false" ht="17.25" hidden="false" customHeight="true" outlineLevel="0" collapsed="false">
      <c r="A4493" s="130" t="s">
        <v>3020</v>
      </c>
      <c r="B4493" s="131" t="n">
        <v>53800000</v>
      </c>
      <c r="C4493" s="132" t="s">
        <v>2887</v>
      </c>
      <c r="D4493" s="133" t="n">
        <v>8028800</v>
      </c>
      <c r="E4493" s="133" t="n">
        <v>0</v>
      </c>
      <c r="F4493" s="133" t="n">
        <v>8028800</v>
      </c>
    </row>
    <row r="4494" customFormat="false" ht="17.25" hidden="false" customHeight="true" outlineLevel="0" collapsed="false">
      <c r="A4494" s="130" t="s">
        <v>3020</v>
      </c>
      <c r="B4494" s="131" t="n">
        <v>53900000</v>
      </c>
      <c r="C4494" s="132" t="s">
        <v>2889</v>
      </c>
      <c r="D4494" s="133" t="n">
        <v>442700</v>
      </c>
      <c r="E4494" s="133" t="n">
        <v>0</v>
      </c>
      <c r="F4494" s="133" t="n">
        <v>442700</v>
      </c>
    </row>
    <row r="4495" customFormat="false" ht="17.25" hidden="false" customHeight="true" outlineLevel="0" collapsed="false">
      <c r="A4495" s="130" t="s">
        <v>3020</v>
      </c>
      <c r="B4495" s="131" t="n">
        <v>60201000</v>
      </c>
      <c r="C4495" s="132" t="s">
        <v>408</v>
      </c>
      <c r="D4495" s="133" t="n">
        <v>896516.68</v>
      </c>
      <c r="E4495" s="133" t="n">
        <v>0</v>
      </c>
      <c r="F4495" s="133" t="n">
        <v>896516.68</v>
      </c>
    </row>
    <row r="4496" customFormat="false" ht="17.25" hidden="false" customHeight="true" outlineLevel="0" collapsed="false">
      <c r="A4496" s="130" t="s">
        <v>3020</v>
      </c>
      <c r="B4496" s="131" t="n">
        <v>60370000</v>
      </c>
      <c r="C4496" s="132" t="s">
        <v>705</v>
      </c>
      <c r="D4496" s="133" t="n">
        <v>0</v>
      </c>
      <c r="E4496" s="133" t="n">
        <v>5587352392.49</v>
      </c>
      <c r="F4496" s="133" t="n">
        <v>-5587352392.49</v>
      </c>
    </row>
    <row r="4497" customFormat="false" ht="17.25" hidden="false" customHeight="true" outlineLevel="0" collapsed="false">
      <c r="A4497" s="130" t="s">
        <v>3020</v>
      </c>
      <c r="B4497" s="131" t="n">
        <v>60380000</v>
      </c>
      <c r="C4497" s="132" t="s">
        <v>707</v>
      </c>
      <c r="D4497" s="133" t="n">
        <v>0</v>
      </c>
      <c r="E4497" s="133" t="n">
        <v>996026777.09</v>
      </c>
      <c r="F4497" s="133" t="n">
        <v>-996026777.09</v>
      </c>
    </row>
    <row r="4498" customFormat="false" ht="17.25" hidden="false" customHeight="true" outlineLevel="0" collapsed="false">
      <c r="A4498" s="130" t="s">
        <v>3020</v>
      </c>
      <c r="B4498" s="131" t="n">
        <v>60610000</v>
      </c>
      <c r="C4498" s="132" t="s">
        <v>420</v>
      </c>
      <c r="D4498" s="133" t="n">
        <v>8117308.42</v>
      </c>
      <c r="E4498" s="133" t="n">
        <v>0</v>
      </c>
      <c r="F4498" s="133" t="n">
        <v>8117308.42</v>
      </c>
    </row>
    <row r="4499" customFormat="false" ht="17.25" hidden="false" customHeight="true" outlineLevel="0" collapsed="false">
      <c r="A4499" s="130" t="s">
        <v>3020</v>
      </c>
      <c r="B4499" s="131" t="n">
        <v>60620000</v>
      </c>
      <c r="C4499" s="132" t="s">
        <v>356</v>
      </c>
      <c r="D4499" s="133" t="n">
        <v>8772847.17</v>
      </c>
      <c r="E4499" s="133" t="n">
        <v>0</v>
      </c>
      <c r="F4499" s="133" t="n">
        <v>8772847.17</v>
      </c>
    </row>
    <row r="4500" customFormat="false" ht="17.25" hidden="false" customHeight="true" outlineLevel="0" collapsed="false">
      <c r="A4500" s="130" t="s">
        <v>3020</v>
      </c>
      <c r="B4500" s="131" t="n">
        <v>60640000</v>
      </c>
      <c r="C4500" s="132" t="s">
        <v>360</v>
      </c>
      <c r="D4500" s="133" t="n">
        <v>2423283.9</v>
      </c>
      <c r="E4500" s="133" t="n">
        <v>0</v>
      </c>
      <c r="F4500" s="133" t="n">
        <v>2423283.9</v>
      </c>
    </row>
    <row r="4501" customFormat="false" ht="17.25" hidden="false" customHeight="true" outlineLevel="0" collapsed="false">
      <c r="A4501" s="130" t="s">
        <v>3020</v>
      </c>
      <c r="B4501" s="131" t="n">
        <v>60650000</v>
      </c>
      <c r="C4501" s="132" t="s">
        <v>141</v>
      </c>
      <c r="D4501" s="133" t="n">
        <v>63566157.01</v>
      </c>
      <c r="E4501" s="133" t="n">
        <v>0</v>
      </c>
      <c r="F4501" s="133" t="n">
        <v>63566157.01</v>
      </c>
    </row>
    <row r="4502" customFormat="false" ht="17.25" hidden="false" customHeight="true" outlineLevel="0" collapsed="false">
      <c r="A4502" s="130" t="s">
        <v>3020</v>
      </c>
      <c r="B4502" s="131" t="n">
        <v>60670000</v>
      </c>
      <c r="C4502" s="132" t="s">
        <v>363</v>
      </c>
      <c r="D4502" s="133" t="n">
        <v>3137642.12</v>
      </c>
      <c r="E4502" s="133" t="n">
        <v>0</v>
      </c>
      <c r="F4502" s="133" t="n">
        <v>3137642.12</v>
      </c>
    </row>
    <row r="4503" customFormat="false" ht="17.25" hidden="false" customHeight="true" outlineLevel="0" collapsed="false">
      <c r="A4503" s="130" t="s">
        <v>3020</v>
      </c>
      <c r="B4503" s="131" t="n">
        <v>60680000</v>
      </c>
      <c r="C4503" s="132" t="s">
        <v>353</v>
      </c>
      <c r="D4503" s="133" t="n">
        <v>11384296.59</v>
      </c>
      <c r="E4503" s="133" t="n">
        <v>0</v>
      </c>
      <c r="F4503" s="133" t="n">
        <v>11384296.59</v>
      </c>
    </row>
    <row r="4504" customFormat="false" ht="17.25" hidden="false" customHeight="true" outlineLevel="0" collapsed="false">
      <c r="A4504" s="130" t="s">
        <v>3020</v>
      </c>
      <c r="B4504" s="131" t="n">
        <v>60710000</v>
      </c>
      <c r="C4504" s="132" t="s">
        <v>431</v>
      </c>
      <c r="D4504" s="133" t="n">
        <v>84658726.14</v>
      </c>
      <c r="E4504" s="133" t="n">
        <v>0</v>
      </c>
      <c r="F4504" s="133" t="n">
        <v>84658726.14</v>
      </c>
    </row>
    <row r="4505" customFormat="false" ht="17.25" hidden="false" customHeight="true" outlineLevel="0" collapsed="false">
      <c r="A4505" s="130" t="s">
        <v>3020</v>
      </c>
      <c r="B4505" s="131" t="n">
        <v>60720000</v>
      </c>
      <c r="C4505" s="132" t="s">
        <v>711</v>
      </c>
      <c r="D4505" s="133" t="n">
        <v>8616511282.09</v>
      </c>
      <c r="E4505" s="133" t="n">
        <v>0</v>
      </c>
      <c r="F4505" s="133" t="n">
        <v>8616511282.09</v>
      </c>
    </row>
    <row r="4506" customFormat="false" ht="17.25" hidden="false" customHeight="true" outlineLevel="0" collapsed="false">
      <c r="A4506" s="130" t="s">
        <v>3020</v>
      </c>
      <c r="B4506" s="131" t="n">
        <v>60801000</v>
      </c>
      <c r="C4506" s="132" t="s">
        <v>435</v>
      </c>
      <c r="D4506" s="133" t="n">
        <v>469579597.52</v>
      </c>
      <c r="E4506" s="133" t="n">
        <v>0</v>
      </c>
      <c r="F4506" s="133" t="n">
        <v>469579597.52</v>
      </c>
    </row>
    <row r="4507" customFormat="false" ht="17.25" hidden="false" customHeight="true" outlineLevel="0" collapsed="false">
      <c r="A4507" s="130" t="s">
        <v>3020</v>
      </c>
      <c r="B4507" s="131" t="n">
        <v>60802000</v>
      </c>
      <c r="C4507" s="132" t="s">
        <v>712</v>
      </c>
      <c r="D4507" s="133" t="n">
        <v>16700910.38</v>
      </c>
      <c r="E4507" s="133" t="n">
        <v>0</v>
      </c>
      <c r="F4507" s="133" t="n">
        <v>16700910.38</v>
      </c>
    </row>
    <row r="4508" customFormat="false" ht="17.25" hidden="false" customHeight="true" outlineLevel="0" collapsed="false">
      <c r="A4508" s="130" t="s">
        <v>3020</v>
      </c>
      <c r="B4508" s="131" t="n">
        <v>60803000</v>
      </c>
      <c r="C4508" s="132" t="s">
        <v>437</v>
      </c>
      <c r="D4508" s="133" t="n">
        <v>23636051.84</v>
      </c>
      <c r="E4508" s="133" t="n">
        <v>0</v>
      </c>
      <c r="F4508" s="133" t="n">
        <v>23636051.84</v>
      </c>
    </row>
    <row r="4509" customFormat="false" ht="17.25" hidden="false" customHeight="true" outlineLevel="0" collapsed="false">
      <c r="A4509" s="130" t="s">
        <v>3020</v>
      </c>
      <c r="B4509" s="131" t="n">
        <v>60804000</v>
      </c>
      <c r="C4509" s="132" t="s">
        <v>439</v>
      </c>
      <c r="D4509" s="133" t="n">
        <v>177728134.65</v>
      </c>
      <c r="E4509" s="133" t="n">
        <v>0</v>
      </c>
      <c r="F4509" s="133" t="n">
        <v>177728134.65</v>
      </c>
    </row>
    <row r="4510" customFormat="false" ht="17.25" hidden="false" customHeight="true" outlineLevel="0" collapsed="false">
      <c r="A4510" s="130" t="s">
        <v>3020</v>
      </c>
      <c r="B4510" s="131" t="n">
        <v>60806000</v>
      </c>
      <c r="C4510" s="132" t="s">
        <v>440</v>
      </c>
      <c r="D4510" s="133" t="n">
        <v>29702800.74</v>
      </c>
      <c r="E4510" s="133" t="n">
        <v>0</v>
      </c>
      <c r="F4510" s="133" t="n">
        <v>29702800.74</v>
      </c>
    </row>
    <row r="4511" customFormat="false" ht="17.25" hidden="false" customHeight="true" outlineLevel="0" collapsed="false">
      <c r="A4511" s="130" t="s">
        <v>3020</v>
      </c>
      <c r="B4511" s="131" t="n">
        <v>60807000</v>
      </c>
      <c r="C4511" s="132" t="s">
        <v>1835</v>
      </c>
      <c r="D4511" s="133" t="n">
        <v>281</v>
      </c>
      <c r="E4511" s="133" t="n">
        <v>0</v>
      </c>
      <c r="F4511" s="133" t="n">
        <v>281</v>
      </c>
    </row>
    <row r="4512" customFormat="false" ht="17.25" hidden="false" customHeight="true" outlineLevel="0" collapsed="false">
      <c r="A4512" s="130" t="s">
        <v>3020</v>
      </c>
      <c r="B4512" s="131" t="n">
        <v>60808000</v>
      </c>
      <c r="C4512" s="132" t="s">
        <v>442</v>
      </c>
      <c r="D4512" s="133" t="n">
        <v>71718208.67</v>
      </c>
      <c r="E4512" s="133" t="n">
        <v>0</v>
      </c>
      <c r="F4512" s="133" t="n">
        <v>71718208.67</v>
      </c>
    </row>
    <row r="4513" customFormat="false" ht="17.25" hidden="false" customHeight="true" outlineLevel="0" collapsed="false">
      <c r="A4513" s="130" t="s">
        <v>3020</v>
      </c>
      <c r="B4513" s="131" t="n">
        <v>60809000</v>
      </c>
      <c r="C4513" s="132" t="s">
        <v>713</v>
      </c>
      <c r="D4513" s="133" t="n">
        <v>768000</v>
      </c>
      <c r="E4513" s="133" t="n">
        <v>0</v>
      </c>
      <c r="F4513" s="133" t="n">
        <v>768000</v>
      </c>
    </row>
    <row r="4514" customFormat="false" ht="17.25" hidden="false" customHeight="true" outlineLevel="0" collapsed="false">
      <c r="A4514" s="130" t="s">
        <v>3020</v>
      </c>
      <c r="B4514" s="131" t="n">
        <v>60811000</v>
      </c>
      <c r="C4514" s="132" t="s">
        <v>444</v>
      </c>
      <c r="D4514" s="133" t="n">
        <v>738274664.21</v>
      </c>
      <c r="E4514" s="133" t="n">
        <v>0</v>
      </c>
      <c r="F4514" s="133" t="n">
        <v>738274664.21</v>
      </c>
    </row>
    <row r="4515" customFormat="false" ht="17.25" hidden="false" customHeight="true" outlineLevel="0" collapsed="false">
      <c r="A4515" s="130" t="s">
        <v>3020</v>
      </c>
      <c r="B4515" s="131" t="n">
        <v>60811100</v>
      </c>
      <c r="C4515" s="132" t="s">
        <v>446</v>
      </c>
      <c r="D4515" s="133" t="n">
        <v>70344047.17</v>
      </c>
      <c r="E4515" s="133" t="n">
        <v>0</v>
      </c>
      <c r="F4515" s="133" t="n">
        <v>70344047.17</v>
      </c>
    </row>
    <row r="4516" customFormat="false" ht="17.25" hidden="false" customHeight="true" outlineLevel="0" collapsed="false">
      <c r="A4516" s="130" t="s">
        <v>3020</v>
      </c>
      <c r="B4516" s="131" t="n">
        <v>60812000</v>
      </c>
      <c r="C4516" s="132" t="s">
        <v>381</v>
      </c>
      <c r="D4516" s="133" t="n">
        <v>38873180</v>
      </c>
      <c r="E4516" s="133" t="n">
        <v>0</v>
      </c>
      <c r="F4516" s="133" t="n">
        <v>38873180</v>
      </c>
    </row>
    <row r="4517" customFormat="false" ht="17.25" hidden="false" customHeight="true" outlineLevel="0" collapsed="false">
      <c r="A4517" s="130" t="s">
        <v>3020</v>
      </c>
      <c r="B4517" s="131" t="n">
        <v>60813000</v>
      </c>
      <c r="C4517" s="132" t="s">
        <v>2516</v>
      </c>
      <c r="D4517" s="133" t="n">
        <v>600000</v>
      </c>
      <c r="E4517" s="133" t="n">
        <v>0</v>
      </c>
      <c r="F4517" s="133" t="n">
        <v>600000</v>
      </c>
    </row>
    <row r="4518" customFormat="false" ht="17.25" hidden="false" customHeight="true" outlineLevel="0" collapsed="false">
      <c r="A4518" s="130" t="s">
        <v>3020</v>
      </c>
      <c r="B4518" s="131" t="n">
        <v>60880000</v>
      </c>
      <c r="C4518" s="132" t="s">
        <v>442</v>
      </c>
      <c r="D4518" s="133" t="n">
        <v>458613.6</v>
      </c>
      <c r="E4518" s="133" t="n">
        <v>0</v>
      </c>
      <c r="F4518" s="133" t="n">
        <v>458613.6</v>
      </c>
    </row>
    <row r="4519" customFormat="false" ht="17.25" hidden="false" customHeight="true" outlineLevel="0" collapsed="false">
      <c r="A4519" s="130" t="s">
        <v>3020</v>
      </c>
      <c r="B4519" s="131" t="n">
        <v>61110000</v>
      </c>
      <c r="C4519" s="132" t="s">
        <v>451</v>
      </c>
      <c r="D4519" s="133" t="n">
        <v>31133455.79</v>
      </c>
      <c r="E4519" s="133" t="n">
        <v>0</v>
      </c>
      <c r="F4519" s="133" t="n">
        <v>31133455.79</v>
      </c>
    </row>
    <row r="4520" customFormat="false" ht="17.25" hidden="false" customHeight="true" outlineLevel="0" collapsed="false">
      <c r="A4520" s="130" t="s">
        <v>3020</v>
      </c>
      <c r="B4520" s="131" t="n">
        <v>61300000</v>
      </c>
      <c r="C4520" s="132" t="s">
        <v>717</v>
      </c>
      <c r="D4520" s="133" t="n">
        <v>89134419.09</v>
      </c>
      <c r="E4520" s="133" t="n">
        <v>0</v>
      </c>
      <c r="F4520" s="133" t="n">
        <v>89134419.09</v>
      </c>
    </row>
    <row r="4521" customFormat="false" ht="17.25" hidden="false" customHeight="true" outlineLevel="0" collapsed="false">
      <c r="A4521" s="130" t="s">
        <v>3020</v>
      </c>
      <c r="B4521" s="131" t="n">
        <v>61301000</v>
      </c>
      <c r="C4521" s="132" t="s">
        <v>455</v>
      </c>
      <c r="D4521" s="133" t="n">
        <v>30733333.33</v>
      </c>
      <c r="E4521" s="133" t="n">
        <v>0</v>
      </c>
      <c r="F4521" s="133" t="n">
        <v>30733333.33</v>
      </c>
    </row>
    <row r="4522" customFormat="false" ht="17.25" hidden="false" customHeight="true" outlineLevel="0" collapsed="false">
      <c r="A4522" s="130" t="s">
        <v>3020</v>
      </c>
      <c r="B4522" s="131" t="n">
        <v>61302000</v>
      </c>
      <c r="C4522" s="132" t="s">
        <v>149</v>
      </c>
      <c r="D4522" s="133" t="n">
        <v>88357608</v>
      </c>
      <c r="E4522" s="133" t="n">
        <v>0</v>
      </c>
      <c r="F4522" s="133" t="n">
        <v>88357608</v>
      </c>
    </row>
    <row r="4523" customFormat="false" ht="17.25" hidden="false" customHeight="true" outlineLevel="0" collapsed="false">
      <c r="A4523" s="130" t="s">
        <v>3020</v>
      </c>
      <c r="B4523" s="131" t="n">
        <v>61302100</v>
      </c>
      <c r="C4523" s="132" t="s">
        <v>2872</v>
      </c>
      <c r="D4523" s="133" t="n">
        <v>9600591</v>
      </c>
      <c r="E4523" s="133" t="n">
        <v>0</v>
      </c>
      <c r="F4523" s="133" t="n">
        <v>9600591</v>
      </c>
    </row>
    <row r="4524" customFormat="false" ht="17.25" hidden="false" customHeight="true" outlineLevel="0" collapsed="false">
      <c r="A4524" s="130" t="s">
        <v>3020</v>
      </c>
      <c r="B4524" s="131" t="n">
        <v>61302200</v>
      </c>
      <c r="C4524" s="132" t="s">
        <v>2873</v>
      </c>
      <c r="D4524" s="133" t="n">
        <v>44258335.72</v>
      </c>
      <c r="E4524" s="133" t="n">
        <v>0</v>
      </c>
      <c r="F4524" s="133" t="n">
        <v>44258335.72</v>
      </c>
    </row>
    <row r="4525" customFormat="false" ht="17.25" hidden="false" customHeight="true" outlineLevel="0" collapsed="false">
      <c r="A4525" s="130" t="s">
        <v>3020</v>
      </c>
      <c r="B4525" s="131" t="n">
        <v>61302300</v>
      </c>
      <c r="C4525" s="132" t="s">
        <v>2874</v>
      </c>
      <c r="D4525" s="133" t="n">
        <v>43774445.09</v>
      </c>
      <c r="E4525" s="133" t="n">
        <v>0</v>
      </c>
      <c r="F4525" s="133" t="n">
        <v>43774445.09</v>
      </c>
    </row>
    <row r="4526" customFormat="false" ht="17.25" hidden="false" customHeight="true" outlineLevel="0" collapsed="false">
      <c r="A4526" s="130" t="s">
        <v>3020</v>
      </c>
      <c r="B4526" s="131" t="n">
        <v>61302400</v>
      </c>
      <c r="C4526" s="132" t="s">
        <v>2890</v>
      </c>
      <c r="D4526" s="133" t="n">
        <v>12113364.05</v>
      </c>
      <c r="E4526" s="133" t="n">
        <v>0</v>
      </c>
      <c r="F4526" s="133" t="n">
        <v>12113364.05</v>
      </c>
    </row>
    <row r="4527" customFormat="false" ht="17.25" hidden="false" customHeight="true" outlineLevel="0" collapsed="false">
      <c r="A4527" s="130" t="s">
        <v>3020</v>
      </c>
      <c r="B4527" s="131" t="n">
        <v>61302500</v>
      </c>
      <c r="C4527" s="132" t="s">
        <v>2891</v>
      </c>
      <c r="D4527" s="133" t="n">
        <v>12000000</v>
      </c>
      <c r="E4527" s="133" t="n">
        <v>0</v>
      </c>
      <c r="F4527" s="133" t="n">
        <v>12000000</v>
      </c>
    </row>
    <row r="4528" customFormat="false" ht="17.25" hidden="false" customHeight="true" outlineLevel="0" collapsed="false">
      <c r="A4528" s="130" t="s">
        <v>3020</v>
      </c>
      <c r="B4528" s="131" t="n">
        <v>61302600</v>
      </c>
      <c r="C4528" s="132" t="s">
        <v>2892</v>
      </c>
      <c r="D4528" s="133" t="n">
        <v>20916000</v>
      </c>
      <c r="E4528" s="133" t="n">
        <v>0</v>
      </c>
      <c r="F4528" s="133" t="n">
        <v>20916000</v>
      </c>
    </row>
    <row r="4529" customFormat="false" ht="17.25" hidden="false" customHeight="true" outlineLevel="0" collapsed="false">
      <c r="A4529" s="130" t="s">
        <v>3020</v>
      </c>
      <c r="B4529" s="131" t="n">
        <v>61303000</v>
      </c>
      <c r="C4529" s="132" t="s">
        <v>384</v>
      </c>
      <c r="D4529" s="133" t="n">
        <v>69614977.34</v>
      </c>
      <c r="E4529" s="133" t="n">
        <v>0</v>
      </c>
      <c r="F4529" s="133" t="n">
        <v>69614977.34</v>
      </c>
    </row>
    <row r="4530" customFormat="false" ht="17.25" hidden="false" customHeight="true" outlineLevel="0" collapsed="false">
      <c r="A4530" s="130" t="s">
        <v>3020</v>
      </c>
      <c r="B4530" s="131" t="n">
        <v>61400000</v>
      </c>
      <c r="C4530" s="132" t="s">
        <v>3039</v>
      </c>
      <c r="D4530" s="133" t="n">
        <v>19855588.79</v>
      </c>
      <c r="E4530" s="133" t="n">
        <v>0</v>
      </c>
      <c r="F4530" s="133" t="n">
        <v>19855588.79</v>
      </c>
    </row>
    <row r="4531" customFormat="false" ht="17.25" hidden="false" customHeight="true" outlineLevel="0" collapsed="false">
      <c r="A4531" s="130" t="s">
        <v>3020</v>
      </c>
      <c r="B4531" s="131" t="n">
        <v>61500000</v>
      </c>
      <c r="C4531" s="132" t="s">
        <v>387</v>
      </c>
      <c r="D4531" s="133" t="n">
        <v>67500</v>
      </c>
      <c r="E4531" s="133" t="n">
        <v>0</v>
      </c>
      <c r="F4531" s="133" t="n">
        <v>67500</v>
      </c>
    </row>
    <row r="4532" customFormat="false" ht="17.25" hidden="false" customHeight="true" outlineLevel="0" collapsed="false">
      <c r="A4532" s="130" t="s">
        <v>3020</v>
      </c>
      <c r="B4532" s="131" t="n">
        <v>61501000</v>
      </c>
      <c r="C4532" s="132" t="s">
        <v>458</v>
      </c>
      <c r="D4532" s="133" t="n">
        <v>11146932.78</v>
      </c>
      <c r="E4532" s="133" t="n">
        <v>0</v>
      </c>
      <c r="F4532" s="133" t="n">
        <v>11146932.78</v>
      </c>
    </row>
    <row r="4533" customFormat="false" ht="17.25" hidden="false" customHeight="true" outlineLevel="0" collapsed="false">
      <c r="A4533" s="130" t="s">
        <v>3020</v>
      </c>
      <c r="B4533" s="131" t="n">
        <v>61502000</v>
      </c>
      <c r="C4533" s="132" t="s">
        <v>154</v>
      </c>
      <c r="D4533" s="133" t="n">
        <v>20000</v>
      </c>
      <c r="E4533" s="133" t="n">
        <v>0</v>
      </c>
      <c r="F4533" s="133" t="n">
        <v>20000</v>
      </c>
    </row>
    <row r="4534" customFormat="false" ht="17.25" hidden="false" customHeight="true" outlineLevel="0" collapsed="false">
      <c r="A4534" s="130" t="s">
        <v>3020</v>
      </c>
      <c r="B4534" s="131" t="n">
        <v>61503000</v>
      </c>
      <c r="C4534" s="132" t="s">
        <v>459</v>
      </c>
      <c r="D4534" s="133" t="n">
        <v>10546950.94</v>
      </c>
      <c r="E4534" s="133" t="n">
        <v>0</v>
      </c>
      <c r="F4534" s="133" t="n">
        <v>10546950.94</v>
      </c>
    </row>
    <row r="4535" customFormat="false" ht="17.25" hidden="false" customHeight="true" outlineLevel="0" collapsed="false">
      <c r="A4535" s="130" t="s">
        <v>3020</v>
      </c>
      <c r="B4535" s="131" t="n">
        <v>61602000</v>
      </c>
      <c r="C4535" s="132" t="s">
        <v>466</v>
      </c>
      <c r="D4535" s="133" t="n">
        <v>7777127.26</v>
      </c>
      <c r="E4535" s="133" t="n">
        <v>0</v>
      </c>
      <c r="F4535" s="133" t="n">
        <v>7777127.26</v>
      </c>
    </row>
    <row r="4536" customFormat="false" ht="17.25" hidden="false" customHeight="true" outlineLevel="0" collapsed="false">
      <c r="A4536" s="130" t="s">
        <v>3020</v>
      </c>
      <c r="B4536" s="131" t="n">
        <v>61801000</v>
      </c>
      <c r="C4536" s="132" t="s">
        <v>470</v>
      </c>
      <c r="D4536" s="133" t="n">
        <v>238594.37</v>
      </c>
      <c r="E4536" s="133" t="n">
        <v>0</v>
      </c>
      <c r="F4536" s="133" t="n">
        <v>238594.37</v>
      </c>
    </row>
    <row r="4537" customFormat="false" ht="17.25" hidden="false" customHeight="true" outlineLevel="0" collapsed="false">
      <c r="A4537" s="130" t="s">
        <v>3020</v>
      </c>
      <c r="B4537" s="131" t="n">
        <v>61802000</v>
      </c>
      <c r="C4537" s="132" t="s">
        <v>472</v>
      </c>
      <c r="D4537" s="133" t="n">
        <v>1904000</v>
      </c>
      <c r="E4537" s="133" t="n">
        <v>0</v>
      </c>
      <c r="F4537" s="133" t="n">
        <v>1904000</v>
      </c>
    </row>
    <row r="4538" customFormat="false" ht="17.25" hidden="false" customHeight="true" outlineLevel="0" collapsed="false">
      <c r="A4538" s="130" t="s">
        <v>3020</v>
      </c>
      <c r="B4538" s="131" t="n">
        <v>61900000</v>
      </c>
      <c r="C4538" s="132" t="s">
        <v>397</v>
      </c>
      <c r="D4538" s="133" t="n">
        <v>0</v>
      </c>
      <c r="E4538" s="133" t="n">
        <v>800049.24</v>
      </c>
      <c r="F4538" s="133" t="n">
        <v>-800049.24</v>
      </c>
    </row>
    <row r="4539" customFormat="false" ht="17.25" hidden="false" customHeight="true" outlineLevel="0" collapsed="false">
      <c r="A4539" s="130" t="s">
        <v>3020</v>
      </c>
      <c r="B4539" s="131" t="n">
        <v>62100000</v>
      </c>
      <c r="C4539" s="132" t="s">
        <v>400</v>
      </c>
      <c r="D4539" s="133" t="n">
        <v>38667483.67</v>
      </c>
      <c r="E4539" s="133" t="n">
        <v>0</v>
      </c>
      <c r="F4539" s="133" t="n">
        <v>38667483.67</v>
      </c>
    </row>
    <row r="4540" customFormat="false" ht="17.25" hidden="false" customHeight="true" outlineLevel="0" collapsed="false">
      <c r="A4540" s="130" t="s">
        <v>3020</v>
      </c>
      <c r="B4540" s="131" t="n">
        <v>62102000</v>
      </c>
      <c r="C4540" s="132" t="s">
        <v>476</v>
      </c>
      <c r="D4540" s="133" t="n">
        <v>5571050</v>
      </c>
      <c r="E4540" s="133" t="n">
        <v>0</v>
      </c>
      <c r="F4540" s="133" t="n">
        <v>5571050</v>
      </c>
    </row>
    <row r="4541" customFormat="false" ht="17.25" hidden="false" customHeight="true" outlineLevel="0" collapsed="false">
      <c r="A4541" s="130" t="s">
        <v>3020</v>
      </c>
      <c r="B4541" s="131" t="n">
        <v>62201000</v>
      </c>
      <c r="C4541" s="132" t="s">
        <v>481</v>
      </c>
      <c r="D4541" s="133" t="n">
        <v>314091453.62</v>
      </c>
      <c r="E4541" s="133" t="n">
        <v>0</v>
      </c>
      <c r="F4541" s="133" t="n">
        <v>314091453.62</v>
      </c>
    </row>
    <row r="4542" customFormat="false" ht="17.25" hidden="false" customHeight="true" outlineLevel="0" collapsed="false">
      <c r="A4542" s="130" t="s">
        <v>3020</v>
      </c>
      <c r="B4542" s="131" t="n">
        <v>62210000</v>
      </c>
      <c r="C4542" s="132" t="s">
        <v>1175</v>
      </c>
      <c r="D4542" s="133" t="n">
        <v>220888.36</v>
      </c>
      <c r="E4542" s="133" t="n">
        <v>0</v>
      </c>
      <c r="F4542" s="133" t="n">
        <v>220888.36</v>
      </c>
    </row>
    <row r="4543" customFormat="false" ht="17.25" hidden="false" customHeight="true" outlineLevel="0" collapsed="false">
      <c r="A4543" s="130" t="s">
        <v>3020</v>
      </c>
      <c r="B4543" s="131" t="n">
        <v>62301000</v>
      </c>
      <c r="C4543" s="132" t="s">
        <v>165</v>
      </c>
      <c r="D4543" s="133" t="n">
        <v>168612375.68</v>
      </c>
      <c r="E4543" s="133" t="n">
        <v>0</v>
      </c>
      <c r="F4543" s="133" t="n">
        <v>168612375.68</v>
      </c>
    </row>
    <row r="4544" customFormat="false" ht="17.25" hidden="false" customHeight="true" outlineLevel="0" collapsed="false">
      <c r="A4544" s="130" t="s">
        <v>3020</v>
      </c>
      <c r="B4544" s="131" t="n">
        <v>62302000</v>
      </c>
      <c r="C4544" s="132" t="s">
        <v>494</v>
      </c>
      <c r="D4544" s="133" t="n">
        <v>7500000</v>
      </c>
      <c r="E4544" s="133" t="n">
        <v>0</v>
      </c>
      <c r="F4544" s="133" t="n">
        <v>7500000</v>
      </c>
    </row>
    <row r="4545" customFormat="false" ht="17.25" hidden="false" customHeight="true" outlineLevel="0" collapsed="false">
      <c r="A4545" s="130" t="s">
        <v>3020</v>
      </c>
      <c r="B4545" s="131" t="n">
        <v>62303000</v>
      </c>
      <c r="C4545" s="132" t="s">
        <v>495</v>
      </c>
      <c r="D4545" s="133" t="n">
        <v>99435395.62</v>
      </c>
      <c r="E4545" s="133" t="n">
        <v>0</v>
      </c>
      <c r="F4545" s="133" t="n">
        <v>99435395.62</v>
      </c>
    </row>
    <row r="4546" customFormat="false" ht="17.25" hidden="false" customHeight="true" outlineLevel="0" collapsed="false">
      <c r="A4546" s="130" t="s">
        <v>3020</v>
      </c>
      <c r="B4546" s="131" t="n">
        <v>62304000</v>
      </c>
      <c r="C4546" s="132" t="s">
        <v>496</v>
      </c>
      <c r="D4546" s="133" t="n">
        <v>2142162.43</v>
      </c>
      <c r="E4546" s="133" t="n">
        <v>0</v>
      </c>
      <c r="F4546" s="133" t="n">
        <v>2142162.43</v>
      </c>
    </row>
    <row r="4547" customFormat="false" ht="17.25" hidden="false" customHeight="true" outlineLevel="0" collapsed="false">
      <c r="A4547" s="130" t="s">
        <v>3020</v>
      </c>
      <c r="B4547" s="131" t="n">
        <v>62401000</v>
      </c>
      <c r="C4547" s="132" t="s">
        <v>411</v>
      </c>
      <c r="D4547" s="133" t="n">
        <v>5200000</v>
      </c>
      <c r="E4547" s="133" t="n">
        <v>0</v>
      </c>
      <c r="F4547" s="133" t="n">
        <v>5200000</v>
      </c>
    </row>
    <row r="4548" customFormat="false" ht="17.25" hidden="false" customHeight="true" outlineLevel="0" collapsed="false">
      <c r="A4548" s="130" t="s">
        <v>3020</v>
      </c>
      <c r="B4548" s="131" t="n">
        <v>62501000</v>
      </c>
      <c r="C4548" s="132" t="s">
        <v>169</v>
      </c>
      <c r="D4548" s="133" t="n">
        <v>48110125</v>
      </c>
      <c r="E4548" s="133" t="n">
        <v>0</v>
      </c>
      <c r="F4548" s="133" t="n">
        <v>48110125</v>
      </c>
    </row>
    <row r="4549" customFormat="false" ht="17.25" hidden="false" customHeight="true" outlineLevel="0" collapsed="false">
      <c r="A4549" s="130" t="s">
        <v>3020</v>
      </c>
      <c r="B4549" s="131" t="n">
        <v>62502000</v>
      </c>
      <c r="C4549" s="132" t="s">
        <v>170</v>
      </c>
      <c r="D4549" s="133" t="n">
        <v>22915462.5</v>
      </c>
      <c r="E4549" s="133" t="n">
        <v>0</v>
      </c>
      <c r="F4549" s="133" t="n">
        <v>22915462.5</v>
      </c>
    </row>
    <row r="4550" customFormat="false" ht="17.25" hidden="false" customHeight="true" outlineLevel="0" collapsed="false">
      <c r="A4550" s="130" t="s">
        <v>3020</v>
      </c>
      <c r="B4550" s="131" t="n">
        <v>62504000</v>
      </c>
      <c r="C4550" s="132" t="s">
        <v>506</v>
      </c>
      <c r="D4550" s="133" t="n">
        <v>105000</v>
      </c>
      <c r="E4550" s="133" t="n">
        <v>0</v>
      </c>
      <c r="F4550" s="133" t="n">
        <v>105000</v>
      </c>
    </row>
    <row r="4551" customFormat="false" ht="17.25" hidden="false" customHeight="true" outlineLevel="0" collapsed="false">
      <c r="A4551" s="130" t="s">
        <v>3020</v>
      </c>
      <c r="B4551" s="131" t="n">
        <v>62505000</v>
      </c>
      <c r="C4551" s="132" t="s">
        <v>508</v>
      </c>
      <c r="D4551" s="133" t="n">
        <v>1123801</v>
      </c>
      <c r="E4551" s="133" t="n">
        <v>0</v>
      </c>
      <c r="F4551" s="133" t="n">
        <v>1123801</v>
      </c>
    </row>
    <row r="4552" customFormat="false" ht="17.25" hidden="false" customHeight="true" outlineLevel="0" collapsed="false">
      <c r="A4552" s="130" t="s">
        <v>3020</v>
      </c>
      <c r="B4552" s="131" t="n">
        <v>62506000</v>
      </c>
      <c r="C4552" s="132" t="s">
        <v>509</v>
      </c>
      <c r="D4552" s="133" t="n">
        <v>566000</v>
      </c>
      <c r="E4552" s="133" t="n">
        <v>0</v>
      </c>
      <c r="F4552" s="133" t="n">
        <v>566000</v>
      </c>
    </row>
    <row r="4553" customFormat="false" ht="17.25" hidden="false" customHeight="true" outlineLevel="0" collapsed="false">
      <c r="A4553" s="130" t="s">
        <v>3020</v>
      </c>
      <c r="B4553" s="131" t="n">
        <v>62507000</v>
      </c>
      <c r="C4553" s="132" t="s">
        <v>416</v>
      </c>
      <c r="D4553" s="133" t="n">
        <v>17443229.99</v>
      </c>
      <c r="E4553" s="133" t="n">
        <v>0</v>
      </c>
      <c r="F4553" s="133" t="n">
        <v>17443229.99</v>
      </c>
    </row>
    <row r="4554" customFormat="false" ht="17.25" hidden="false" customHeight="true" outlineLevel="0" collapsed="false">
      <c r="A4554" s="130" t="s">
        <v>3020</v>
      </c>
      <c r="B4554" s="131" t="n">
        <v>62602000</v>
      </c>
      <c r="C4554" s="132" t="s">
        <v>511</v>
      </c>
      <c r="D4554" s="133" t="n">
        <v>49966647.59</v>
      </c>
      <c r="E4554" s="133" t="n">
        <v>0</v>
      </c>
      <c r="F4554" s="133" t="n">
        <v>49966647.59</v>
      </c>
    </row>
    <row r="4555" customFormat="false" ht="17.25" hidden="false" customHeight="true" outlineLevel="0" collapsed="false">
      <c r="A4555" s="130" t="s">
        <v>3020</v>
      </c>
      <c r="B4555" s="131" t="n">
        <v>62603000</v>
      </c>
      <c r="C4555" s="132" t="s">
        <v>512</v>
      </c>
      <c r="D4555" s="133" t="n">
        <v>8525476.29</v>
      </c>
      <c r="E4555" s="133" t="n">
        <v>0</v>
      </c>
      <c r="F4555" s="133" t="n">
        <v>8525476.29</v>
      </c>
    </row>
    <row r="4556" customFormat="false" ht="17.25" hidden="false" customHeight="true" outlineLevel="0" collapsed="false">
      <c r="A4556" s="130" t="s">
        <v>3020</v>
      </c>
      <c r="B4556" s="131" t="n">
        <v>62604000</v>
      </c>
      <c r="C4556" s="132" t="s">
        <v>513</v>
      </c>
      <c r="D4556" s="133" t="n">
        <v>1386800</v>
      </c>
      <c r="E4556" s="133" t="n">
        <v>0</v>
      </c>
      <c r="F4556" s="133" t="n">
        <v>1386800</v>
      </c>
    </row>
    <row r="4557" customFormat="false" ht="17.25" hidden="false" customHeight="true" outlineLevel="0" collapsed="false">
      <c r="A4557" s="130" t="s">
        <v>3020</v>
      </c>
      <c r="B4557" s="131" t="n">
        <v>62606000</v>
      </c>
      <c r="C4557" s="132" t="s">
        <v>1426</v>
      </c>
      <c r="D4557" s="133" t="n">
        <v>9373845</v>
      </c>
      <c r="E4557" s="133" t="n">
        <v>0</v>
      </c>
      <c r="F4557" s="133" t="n">
        <v>9373845</v>
      </c>
    </row>
    <row r="4558" customFormat="false" ht="17.25" hidden="false" customHeight="true" outlineLevel="0" collapsed="false">
      <c r="A4558" s="130" t="s">
        <v>3020</v>
      </c>
      <c r="B4558" s="131" t="n">
        <v>62607000</v>
      </c>
      <c r="C4558" s="132" t="s">
        <v>179</v>
      </c>
      <c r="D4558" s="133" t="n">
        <v>8875670</v>
      </c>
      <c r="E4558" s="133" t="n">
        <v>0</v>
      </c>
      <c r="F4558" s="133" t="n">
        <v>8875670</v>
      </c>
    </row>
    <row r="4559" customFormat="false" ht="17.25" hidden="false" customHeight="true" outlineLevel="0" collapsed="false">
      <c r="A4559" s="130" t="s">
        <v>3020</v>
      </c>
      <c r="B4559" s="131" t="n">
        <v>62701000</v>
      </c>
      <c r="C4559" s="132" t="s">
        <v>181</v>
      </c>
      <c r="D4559" s="133" t="n">
        <v>69466.66</v>
      </c>
      <c r="E4559" s="133" t="n">
        <v>0</v>
      </c>
      <c r="F4559" s="133" t="n">
        <v>69466.66</v>
      </c>
    </row>
    <row r="4560" customFormat="false" ht="17.25" hidden="false" customHeight="true" outlineLevel="0" collapsed="false">
      <c r="A4560" s="130" t="s">
        <v>3020</v>
      </c>
      <c r="B4560" s="131" t="n">
        <v>62703000</v>
      </c>
      <c r="C4560" s="132" t="s">
        <v>516</v>
      </c>
      <c r="D4560" s="133" t="n">
        <v>12149073.21</v>
      </c>
      <c r="E4560" s="133" t="n">
        <v>0</v>
      </c>
      <c r="F4560" s="133" t="n">
        <v>12149073.21</v>
      </c>
    </row>
    <row r="4561" customFormat="false" ht="17.25" hidden="false" customHeight="true" outlineLevel="0" collapsed="false">
      <c r="A4561" s="130" t="s">
        <v>3020</v>
      </c>
      <c r="B4561" s="131" t="n">
        <v>62704000</v>
      </c>
      <c r="C4561" s="132" t="s">
        <v>423</v>
      </c>
      <c r="D4561" s="133" t="n">
        <v>343416.66</v>
      </c>
      <c r="E4561" s="133" t="n">
        <v>0</v>
      </c>
      <c r="F4561" s="133" t="n">
        <v>343416.66</v>
      </c>
    </row>
    <row r="4562" customFormat="false" ht="17.25" hidden="false" customHeight="true" outlineLevel="0" collapsed="false">
      <c r="A4562" s="130" t="s">
        <v>3020</v>
      </c>
      <c r="B4562" s="131" t="n">
        <v>62705000</v>
      </c>
      <c r="C4562" s="132" t="s">
        <v>517</v>
      </c>
      <c r="D4562" s="133" t="n">
        <v>58078985.85</v>
      </c>
      <c r="E4562" s="133" t="n">
        <v>0</v>
      </c>
      <c r="F4562" s="133" t="n">
        <v>58078985.85</v>
      </c>
    </row>
    <row r="4563" customFormat="false" ht="17.25" hidden="false" customHeight="true" outlineLevel="0" collapsed="false">
      <c r="A4563" s="130" t="s">
        <v>3020</v>
      </c>
      <c r="B4563" s="131" t="n">
        <v>62706000</v>
      </c>
      <c r="C4563" s="132" t="s">
        <v>183</v>
      </c>
      <c r="D4563" s="133" t="n">
        <v>27601148.94</v>
      </c>
      <c r="E4563" s="133" t="n">
        <v>0</v>
      </c>
      <c r="F4563" s="133" t="n">
        <v>27601148.94</v>
      </c>
    </row>
    <row r="4564" customFormat="false" ht="17.25" hidden="false" customHeight="true" outlineLevel="0" collapsed="false">
      <c r="A4564" s="130" t="s">
        <v>3020</v>
      </c>
      <c r="B4564" s="131" t="n">
        <v>62708000</v>
      </c>
      <c r="C4564" s="132" t="s">
        <v>519</v>
      </c>
      <c r="D4564" s="133" t="n">
        <v>436200</v>
      </c>
      <c r="E4564" s="133" t="n">
        <v>0</v>
      </c>
      <c r="F4564" s="133" t="n">
        <v>436200</v>
      </c>
    </row>
    <row r="4565" customFormat="false" ht="17.25" hidden="false" customHeight="true" outlineLevel="0" collapsed="false">
      <c r="A4565" s="130" t="s">
        <v>3020</v>
      </c>
      <c r="B4565" s="131" t="n">
        <v>62709000</v>
      </c>
      <c r="C4565" s="132" t="s">
        <v>428</v>
      </c>
      <c r="D4565" s="133" t="n">
        <v>867168.42</v>
      </c>
      <c r="E4565" s="133" t="n">
        <v>0</v>
      </c>
      <c r="F4565" s="133" t="n">
        <v>867168.42</v>
      </c>
    </row>
    <row r="4566" customFormat="false" ht="17.25" hidden="false" customHeight="true" outlineLevel="0" collapsed="false">
      <c r="A4566" s="130" t="s">
        <v>3020</v>
      </c>
      <c r="B4566" s="131" t="n">
        <v>62710000</v>
      </c>
      <c r="C4566" s="132" t="s">
        <v>185</v>
      </c>
      <c r="D4566" s="133" t="n">
        <v>101499.99</v>
      </c>
      <c r="E4566" s="133" t="n">
        <v>0</v>
      </c>
      <c r="F4566" s="133" t="n">
        <v>101499.99</v>
      </c>
    </row>
    <row r="4567" customFormat="false" ht="17.25" hidden="false" customHeight="true" outlineLevel="0" collapsed="false">
      <c r="A4567" s="130" t="s">
        <v>3020</v>
      </c>
      <c r="B4567" s="131" t="n">
        <v>62711000</v>
      </c>
      <c r="C4567" s="132" t="s">
        <v>520</v>
      </c>
      <c r="D4567" s="133" t="n">
        <v>461231.15</v>
      </c>
      <c r="E4567" s="133" t="n">
        <v>0</v>
      </c>
      <c r="F4567" s="133" t="n">
        <v>461231.15</v>
      </c>
    </row>
    <row r="4568" customFormat="false" ht="17.25" hidden="false" customHeight="true" outlineLevel="0" collapsed="false">
      <c r="A4568" s="130" t="s">
        <v>3020</v>
      </c>
      <c r="B4568" s="131" t="n">
        <v>62712000</v>
      </c>
      <c r="C4568" s="132" t="s">
        <v>521</v>
      </c>
      <c r="D4568" s="133" t="n">
        <v>5503874.21</v>
      </c>
      <c r="E4568" s="133" t="n">
        <v>0</v>
      </c>
      <c r="F4568" s="133" t="n">
        <v>5503874.21</v>
      </c>
    </row>
    <row r="4569" customFormat="false" ht="17.25" hidden="false" customHeight="true" outlineLevel="0" collapsed="false">
      <c r="A4569" s="130" t="s">
        <v>3020</v>
      </c>
      <c r="B4569" s="131" t="n">
        <v>62713000</v>
      </c>
      <c r="C4569" s="132" t="s">
        <v>438</v>
      </c>
      <c r="D4569" s="133" t="n">
        <v>730600</v>
      </c>
      <c r="E4569" s="133" t="n">
        <v>0</v>
      </c>
      <c r="F4569" s="133" t="n">
        <v>730600</v>
      </c>
    </row>
    <row r="4570" customFormat="false" ht="17.25" hidden="false" customHeight="true" outlineLevel="0" collapsed="false">
      <c r="A4570" s="130" t="s">
        <v>3020</v>
      </c>
      <c r="B4570" s="131" t="n">
        <v>62714000</v>
      </c>
      <c r="C4570" s="132" t="s">
        <v>522</v>
      </c>
      <c r="D4570" s="133" t="n">
        <v>177000</v>
      </c>
      <c r="E4570" s="133" t="n">
        <v>0</v>
      </c>
      <c r="F4570" s="133" t="n">
        <v>177000</v>
      </c>
    </row>
    <row r="4571" customFormat="false" ht="17.25" hidden="false" customHeight="true" outlineLevel="0" collapsed="false">
      <c r="A4571" s="130" t="s">
        <v>3020</v>
      </c>
      <c r="B4571" s="131" t="n">
        <v>62800000</v>
      </c>
      <c r="C4571" s="132" t="s">
        <v>441</v>
      </c>
      <c r="D4571" s="133" t="n">
        <v>1720</v>
      </c>
      <c r="E4571" s="133" t="n">
        <v>0</v>
      </c>
      <c r="F4571" s="133" t="n">
        <v>1720</v>
      </c>
    </row>
    <row r="4572" customFormat="false" ht="17.25" hidden="false" customHeight="true" outlineLevel="0" collapsed="false">
      <c r="A4572" s="130" t="s">
        <v>3020</v>
      </c>
      <c r="B4572" s="131" t="n">
        <v>63501000</v>
      </c>
      <c r="C4572" s="132" t="s">
        <v>443</v>
      </c>
      <c r="D4572" s="133" t="n">
        <v>11244916.75</v>
      </c>
      <c r="E4572" s="133" t="n">
        <v>0</v>
      </c>
      <c r="F4572" s="133" t="n">
        <v>11244916.75</v>
      </c>
    </row>
    <row r="4573" customFormat="false" ht="17.25" hidden="false" customHeight="true" outlineLevel="0" collapsed="false">
      <c r="A4573" s="130" t="s">
        <v>3020</v>
      </c>
      <c r="B4573" s="131" t="n">
        <v>63502000</v>
      </c>
      <c r="C4573" s="132" t="s">
        <v>448</v>
      </c>
      <c r="D4573" s="133" t="n">
        <v>585000</v>
      </c>
      <c r="E4573" s="133" t="n">
        <v>0</v>
      </c>
      <c r="F4573" s="133" t="n">
        <v>585000</v>
      </c>
    </row>
    <row r="4574" customFormat="false" ht="17.25" hidden="false" customHeight="true" outlineLevel="0" collapsed="false">
      <c r="A4574" s="130" t="s">
        <v>3020</v>
      </c>
      <c r="B4574" s="131" t="n">
        <v>63504000</v>
      </c>
      <c r="C4574" s="132" t="s">
        <v>450</v>
      </c>
      <c r="D4574" s="133" t="n">
        <v>212542.4</v>
      </c>
      <c r="E4574" s="133" t="n">
        <v>0</v>
      </c>
      <c r="F4574" s="133" t="n">
        <v>212542.4</v>
      </c>
    </row>
    <row r="4575" customFormat="false" ht="17.25" hidden="false" customHeight="true" outlineLevel="0" collapsed="false">
      <c r="A4575" s="130" t="s">
        <v>3020</v>
      </c>
      <c r="B4575" s="131" t="n">
        <v>63505000</v>
      </c>
      <c r="C4575" s="132" t="s">
        <v>733</v>
      </c>
      <c r="D4575" s="133" t="n">
        <v>4872697</v>
      </c>
      <c r="E4575" s="133" t="n">
        <v>0</v>
      </c>
      <c r="F4575" s="133" t="n">
        <v>4872697</v>
      </c>
    </row>
    <row r="4576" customFormat="false" ht="17.25" hidden="false" customHeight="true" outlineLevel="0" collapsed="false">
      <c r="A4576" s="130" t="s">
        <v>3020</v>
      </c>
      <c r="B4576" s="131" t="n">
        <v>63506000</v>
      </c>
      <c r="C4576" s="132" t="s">
        <v>452</v>
      </c>
      <c r="D4576" s="133" t="n">
        <v>16650170</v>
      </c>
      <c r="E4576" s="133" t="n">
        <v>0</v>
      </c>
      <c r="F4576" s="133" t="n">
        <v>16650170</v>
      </c>
    </row>
    <row r="4577" customFormat="false" ht="17.25" hidden="false" customHeight="true" outlineLevel="0" collapsed="false">
      <c r="A4577" s="130" t="s">
        <v>3020</v>
      </c>
      <c r="B4577" s="131" t="n">
        <v>63508000</v>
      </c>
      <c r="C4577" s="132" t="s">
        <v>802</v>
      </c>
      <c r="D4577" s="133" t="n">
        <v>142000</v>
      </c>
      <c r="E4577" s="133" t="n">
        <v>0</v>
      </c>
      <c r="F4577" s="133" t="n">
        <v>142000</v>
      </c>
    </row>
    <row r="4578" customFormat="false" ht="17.25" hidden="false" customHeight="true" outlineLevel="0" collapsed="false">
      <c r="A4578" s="130" t="s">
        <v>3020</v>
      </c>
      <c r="B4578" s="131" t="n">
        <v>63510000</v>
      </c>
      <c r="C4578" s="132" t="s">
        <v>802</v>
      </c>
      <c r="D4578" s="133" t="n">
        <v>2030000</v>
      </c>
      <c r="E4578" s="133" t="n">
        <v>0</v>
      </c>
      <c r="F4578" s="133" t="n">
        <v>2030000</v>
      </c>
    </row>
    <row r="4579" customFormat="false" ht="17.25" hidden="false" customHeight="true" outlineLevel="0" collapsed="false">
      <c r="A4579" s="130" t="s">
        <v>3020</v>
      </c>
      <c r="B4579" s="131" t="n">
        <v>64101000</v>
      </c>
      <c r="C4579" s="132" t="s">
        <v>190</v>
      </c>
      <c r="D4579" s="133" t="n">
        <v>554602998.23</v>
      </c>
      <c r="E4579" s="133" t="n">
        <v>0</v>
      </c>
      <c r="F4579" s="133" t="n">
        <v>554602998.23</v>
      </c>
    </row>
    <row r="4580" customFormat="false" ht="17.25" hidden="false" customHeight="true" outlineLevel="0" collapsed="false">
      <c r="A4580" s="130" t="s">
        <v>3020</v>
      </c>
      <c r="B4580" s="131" t="n">
        <v>64101300</v>
      </c>
      <c r="C4580" s="132" t="s">
        <v>456</v>
      </c>
      <c r="D4580" s="133" t="n">
        <v>3242000</v>
      </c>
      <c r="E4580" s="133" t="n">
        <v>0</v>
      </c>
      <c r="F4580" s="133" t="n">
        <v>3242000</v>
      </c>
    </row>
    <row r="4581" customFormat="false" ht="17.25" hidden="false" customHeight="true" outlineLevel="0" collapsed="false">
      <c r="A4581" s="130" t="s">
        <v>3020</v>
      </c>
      <c r="B4581" s="131" t="n">
        <v>64102000</v>
      </c>
      <c r="C4581" s="132" t="s">
        <v>528</v>
      </c>
      <c r="D4581" s="133" t="n">
        <v>14598217.79</v>
      </c>
      <c r="E4581" s="133" t="n">
        <v>0</v>
      </c>
      <c r="F4581" s="133" t="n">
        <v>14598217.79</v>
      </c>
    </row>
    <row r="4582" customFormat="false" ht="17.25" hidden="false" customHeight="true" outlineLevel="0" collapsed="false">
      <c r="A4582" s="130" t="s">
        <v>3020</v>
      </c>
      <c r="B4582" s="131" t="n">
        <v>64103000</v>
      </c>
      <c r="C4582" s="132" t="s">
        <v>529</v>
      </c>
      <c r="D4582" s="133" t="n">
        <v>15530678.7</v>
      </c>
      <c r="E4582" s="133" t="n">
        <v>0</v>
      </c>
      <c r="F4582" s="133" t="n">
        <v>15530678.7</v>
      </c>
    </row>
    <row r="4583" customFormat="false" ht="17.25" hidden="false" customHeight="true" outlineLevel="0" collapsed="false">
      <c r="A4583" s="130" t="s">
        <v>3020</v>
      </c>
      <c r="B4583" s="131" t="n">
        <v>64104000</v>
      </c>
      <c r="C4583" s="132" t="s">
        <v>194</v>
      </c>
      <c r="D4583" s="133" t="n">
        <v>175016.99</v>
      </c>
      <c r="E4583" s="133" t="n">
        <v>0</v>
      </c>
      <c r="F4583" s="133" t="n">
        <v>175016.99</v>
      </c>
    </row>
    <row r="4584" customFormat="false" ht="17.25" hidden="false" customHeight="true" outlineLevel="0" collapsed="false">
      <c r="A4584" s="130" t="s">
        <v>3020</v>
      </c>
      <c r="B4584" s="131" t="n">
        <v>64105000</v>
      </c>
      <c r="C4584" s="132" t="s">
        <v>530</v>
      </c>
      <c r="D4584" s="133" t="n">
        <v>3618116.78</v>
      </c>
      <c r="E4584" s="133" t="n">
        <v>0</v>
      </c>
      <c r="F4584" s="133" t="n">
        <v>3618116.78</v>
      </c>
    </row>
    <row r="4585" customFormat="false" ht="17.25" hidden="false" customHeight="true" outlineLevel="0" collapsed="false">
      <c r="A4585" s="130" t="s">
        <v>3020</v>
      </c>
      <c r="B4585" s="131" t="n">
        <v>64501000</v>
      </c>
      <c r="C4585" s="132" t="s">
        <v>461</v>
      </c>
      <c r="D4585" s="133" t="n">
        <v>54223834.73</v>
      </c>
      <c r="E4585" s="133" t="n">
        <v>0</v>
      </c>
      <c r="F4585" s="133" t="n">
        <v>54223834.73</v>
      </c>
    </row>
    <row r="4586" customFormat="false" ht="17.25" hidden="false" customHeight="true" outlineLevel="0" collapsed="false">
      <c r="A4586" s="130" t="s">
        <v>3020</v>
      </c>
      <c r="B4586" s="131" t="n">
        <v>64502000</v>
      </c>
      <c r="C4586" s="132" t="s">
        <v>533</v>
      </c>
      <c r="D4586" s="133" t="n">
        <v>20855321.05</v>
      </c>
      <c r="E4586" s="133" t="n">
        <v>0</v>
      </c>
      <c r="F4586" s="133" t="n">
        <v>20855321.05</v>
      </c>
    </row>
    <row r="4587" customFormat="false" ht="17.25" hidden="false" customHeight="true" outlineLevel="0" collapsed="false">
      <c r="A4587" s="130" t="s">
        <v>3020</v>
      </c>
      <c r="B4587" s="131" t="n">
        <v>64504000</v>
      </c>
      <c r="C4587" s="132" t="s">
        <v>464</v>
      </c>
      <c r="D4587" s="133" t="n">
        <v>4171064.21</v>
      </c>
      <c r="E4587" s="133" t="n">
        <v>0</v>
      </c>
      <c r="F4587" s="133" t="n">
        <v>4171064.21</v>
      </c>
    </row>
    <row r="4588" customFormat="false" ht="17.25" hidden="false" customHeight="true" outlineLevel="0" collapsed="false">
      <c r="A4588" s="130" t="s">
        <v>3020</v>
      </c>
      <c r="B4588" s="131" t="n">
        <v>64801000</v>
      </c>
      <c r="C4588" s="132" t="s">
        <v>534</v>
      </c>
      <c r="D4588" s="133" t="n">
        <v>817166.7</v>
      </c>
      <c r="E4588" s="133" t="n">
        <v>0</v>
      </c>
      <c r="F4588" s="133" t="n">
        <v>817166.7</v>
      </c>
    </row>
    <row r="4589" customFormat="false" ht="17.25" hidden="false" customHeight="true" outlineLevel="0" collapsed="false">
      <c r="A4589" s="130" t="s">
        <v>3020</v>
      </c>
      <c r="B4589" s="131" t="n">
        <v>65100000</v>
      </c>
      <c r="C4589" s="132" t="s">
        <v>202</v>
      </c>
      <c r="D4589" s="133" t="n">
        <v>1291621.95</v>
      </c>
      <c r="E4589" s="133" t="n">
        <v>0</v>
      </c>
      <c r="F4589" s="133" t="n">
        <v>1291621.95</v>
      </c>
    </row>
    <row r="4590" customFormat="false" ht="17.25" hidden="false" customHeight="true" outlineLevel="0" collapsed="false">
      <c r="A4590" s="130" t="s">
        <v>3020</v>
      </c>
      <c r="B4590" s="131" t="n">
        <v>65602000</v>
      </c>
      <c r="C4590" s="132" t="s">
        <v>203</v>
      </c>
      <c r="D4590" s="133" t="n">
        <v>1500000</v>
      </c>
      <c r="E4590" s="133" t="n">
        <v>0</v>
      </c>
      <c r="F4590" s="133" t="n">
        <v>1500000</v>
      </c>
    </row>
    <row r="4591" customFormat="false" ht="17.25" hidden="false" customHeight="true" outlineLevel="0" collapsed="false">
      <c r="A4591" s="130" t="s">
        <v>3020</v>
      </c>
      <c r="B4591" s="131" t="n">
        <v>65700000</v>
      </c>
      <c r="C4591" s="132" t="s">
        <v>746</v>
      </c>
      <c r="D4591" s="133" t="n">
        <v>677359.71</v>
      </c>
      <c r="E4591" s="133" t="n">
        <v>0</v>
      </c>
      <c r="F4591" s="133" t="n">
        <v>677359.71</v>
      </c>
    </row>
    <row r="4592" customFormat="false" ht="17.25" hidden="false" customHeight="true" outlineLevel="0" collapsed="false">
      <c r="A4592" s="130" t="s">
        <v>3020</v>
      </c>
      <c r="B4592" s="131" t="n">
        <v>65800000</v>
      </c>
      <c r="C4592" s="132" t="s">
        <v>475</v>
      </c>
      <c r="D4592" s="133" t="n">
        <v>13352255.63</v>
      </c>
      <c r="E4592" s="133" t="n">
        <v>0</v>
      </c>
      <c r="F4592" s="133" t="n">
        <v>13352255.63</v>
      </c>
    </row>
    <row r="4593" customFormat="false" ht="17.25" hidden="false" customHeight="true" outlineLevel="0" collapsed="false">
      <c r="A4593" s="130" t="s">
        <v>3020</v>
      </c>
      <c r="B4593" s="131" t="n">
        <v>66101000</v>
      </c>
      <c r="C4593" s="132" t="s">
        <v>747</v>
      </c>
      <c r="D4593" s="133" t="n">
        <v>101123.16</v>
      </c>
      <c r="E4593" s="133" t="n">
        <v>0</v>
      </c>
      <c r="F4593" s="133" t="n">
        <v>101123.16</v>
      </c>
    </row>
    <row r="4594" customFormat="false" ht="17.25" hidden="false" customHeight="true" outlineLevel="0" collapsed="false">
      <c r="A4594" s="130" t="s">
        <v>3020</v>
      </c>
      <c r="B4594" s="131" t="n">
        <v>66102000</v>
      </c>
      <c r="C4594" s="132" t="s">
        <v>542</v>
      </c>
      <c r="D4594" s="133" t="n">
        <v>8778958.63</v>
      </c>
      <c r="E4594" s="133" t="n">
        <v>0</v>
      </c>
      <c r="F4594" s="133" t="n">
        <v>8778958.63</v>
      </c>
    </row>
    <row r="4595" customFormat="false" ht="17.25" hidden="false" customHeight="true" outlineLevel="0" collapsed="false">
      <c r="A4595" s="130" t="s">
        <v>3020</v>
      </c>
      <c r="B4595" s="131" t="n">
        <v>66103000</v>
      </c>
      <c r="C4595" s="132" t="s">
        <v>543</v>
      </c>
      <c r="D4595" s="133" t="n">
        <v>32259789.37</v>
      </c>
      <c r="E4595" s="133" t="n">
        <v>0</v>
      </c>
      <c r="F4595" s="133" t="n">
        <v>32259789.37</v>
      </c>
    </row>
    <row r="4596" customFormat="false" ht="17.25" hidden="false" customHeight="true" outlineLevel="0" collapsed="false">
      <c r="A4596" s="130" t="s">
        <v>3020</v>
      </c>
      <c r="B4596" s="131" t="n">
        <v>66104000</v>
      </c>
      <c r="C4596" s="132" t="s">
        <v>544</v>
      </c>
      <c r="D4596" s="133" t="n">
        <v>226562.5</v>
      </c>
      <c r="E4596" s="133" t="n">
        <v>0</v>
      </c>
      <c r="F4596" s="133" t="n">
        <v>226562.5</v>
      </c>
    </row>
    <row r="4597" customFormat="false" ht="17.25" hidden="false" customHeight="true" outlineLevel="0" collapsed="false">
      <c r="A4597" s="130" t="s">
        <v>3020</v>
      </c>
      <c r="B4597" s="131" t="n">
        <v>66600000</v>
      </c>
      <c r="C4597" s="132" t="s">
        <v>206</v>
      </c>
      <c r="D4597" s="133" t="n">
        <v>210682486.59</v>
      </c>
      <c r="E4597" s="133" t="n">
        <v>0</v>
      </c>
      <c r="F4597" s="133" t="n">
        <v>210682486.59</v>
      </c>
    </row>
    <row r="4598" customFormat="false" ht="17.25" hidden="false" customHeight="true" outlineLevel="0" collapsed="false">
      <c r="A4598" s="130" t="s">
        <v>3020</v>
      </c>
      <c r="B4598" s="131" t="n">
        <v>68112000</v>
      </c>
      <c r="C4598" s="132" t="s">
        <v>489</v>
      </c>
      <c r="D4598" s="133" t="n">
        <v>90028803.33</v>
      </c>
      <c r="E4598" s="133" t="n">
        <v>0</v>
      </c>
      <c r="F4598" s="133" t="n">
        <v>90028803.33</v>
      </c>
    </row>
    <row r="4599" customFormat="false" ht="17.25" hidden="false" customHeight="true" outlineLevel="0" collapsed="false">
      <c r="A4599" s="130" t="s">
        <v>3020</v>
      </c>
      <c r="B4599" s="131" t="n">
        <v>69800000</v>
      </c>
      <c r="C4599" s="132" t="s">
        <v>491</v>
      </c>
      <c r="D4599" s="133" t="n">
        <v>30818303.65125</v>
      </c>
      <c r="E4599" s="133" t="n">
        <v>0</v>
      </c>
      <c r="F4599" s="133" t="n">
        <v>30818303.65125</v>
      </c>
    </row>
    <row r="4600" customFormat="false" ht="17.25" hidden="false" customHeight="true" outlineLevel="0" collapsed="false">
      <c r="A4600" s="130" t="s">
        <v>3020</v>
      </c>
      <c r="B4600" s="131" t="n">
        <v>70600000</v>
      </c>
      <c r="C4600" s="132" t="s">
        <v>499</v>
      </c>
      <c r="D4600" s="133" t="n">
        <v>0</v>
      </c>
      <c r="E4600" s="133" t="n">
        <v>178867275.34</v>
      </c>
      <c r="F4600" s="133" t="n">
        <v>-178867275.34</v>
      </c>
    </row>
    <row r="4601" customFormat="false" ht="17.25" hidden="false" customHeight="true" outlineLevel="0" collapsed="false">
      <c r="A4601" s="130" t="s">
        <v>3020</v>
      </c>
      <c r="B4601" s="131" t="n">
        <v>70710000</v>
      </c>
      <c r="C4601" s="132" t="s">
        <v>550</v>
      </c>
      <c r="D4601" s="133" t="n">
        <v>0</v>
      </c>
      <c r="E4601" s="133" t="n">
        <v>5881292411.91</v>
      </c>
      <c r="F4601" s="133" t="n">
        <v>-5881292411.91</v>
      </c>
    </row>
    <row r="4602" customFormat="false" ht="17.25" hidden="false" customHeight="true" outlineLevel="0" collapsed="false">
      <c r="A4602" s="130" t="s">
        <v>3020</v>
      </c>
      <c r="B4602" s="131" t="n">
        <v>70720000</v>
      </c>
      <c r="C4602" s="132" t="s">
        <v>756</v>
      </c>
      <c r="D4602" s="133" t="n">
        <v>0</v>
      </c>
      <c r="E4602" s="133" t="n">
        <v>39501043</v>
      </c>
      <c r="F4602" s="133" t="n">
        <v>-39501043</v>
      </c>
    </row>
    <row r="4603" customFormat="false" ht="17.25" hidden="false" customHeight="true" outlineLevel="0" collapsed="false">
      <c r="A4603" s="130" t="s">
        <v>3020</v>
      </c>
      <c r="B4603" s="131" t="n">
        <v>75800000</v>
      </c>
      <c r="C4603" s="132" t="s">
        <v>211</v>
      </c>
      <c r="D4603" s="133" t="n">
        <v>0</v>
      </c>
      <c r="E4603" s="133" t="n">
        <v>396577.48</v>
      </c>
      <c r="F4603" s="133" t="n">
        <v>-396577.48</v>
      </c>
    </row>
    <row r="4604" customFormat="false" ht="17.25" hidden="false" customHeight="true" outlineLevel="0" collapsed="false">
      <c r="A4604" s="130" t="s">
        <v>3020</v>
      </c>
      <c r="B4604" s="131" t="n">
        <v>75810000</v>
      </c>
      <c r="C4604" s="132" t="s">
        <v>551</v>
      </c>
      <c r="D4604" s="133" t="n">
        <v>0</v>
      </c>
      <c r="E4604" s="133" t="n">
        <v>1305000</v>
      </c>
      <c r="F4604" s="133" t="n">
        <v>-1305000</v>
      </c>
    </row>
    <row r="4605" customFormat="false" ht="17.25" hidden="false" customHeight="true" outlineLevel="0" collapsed="false">
      <c r="A4605" s="130" t="s">
        <v>3020</v>
      </c>
      <c r="B4605" s="131" t="n">
        <v>75850000</v>
      </c>
      <c r="C4605" s="132" t="s">
        <v>764</v>
      </c>
      <c r="D4605" s="133" t="n">
        <v>0</v>
      </c>
      <c r="E4605" s="133" t="n">
        <v>90874127.38</v>
      </c>
      <c r="F4605" s="133" t="n">
        <v>-90874127.38</v>
      </c>
    </row>
    <row r="4606" customFormat="false" ht="17.25" hidden="false" customHeight="true" outlineLevel="0" collapsed="false">
      <c r="A4606" s="130" t="s">
        <v>3020</v>
      </c>
      <c r="B4606" s="131" t="n">
        <v>76500000</v>
      </c>
      <c r="C4606" s="132" t="s">
        <v>505</v>
      </c>
      <c r="D4606" s="133" t="n">
        <v>0</v>
      </c>
      <c r="E4606" s="133" t="n">
        <v>1352200.72</v>
      </c>
      <c r="F4606" s="133" t="n">
        <v>-1352200.72</v>
      </c>
    </row>
    <row r="4607" customFormat="false" ht="17.25" hidden="false" customHeight="true" outlineLevel="0" collapsed="false">
      <c r="A4607" s="130" t="s">
        <v>3020</v>
      </c>
      <c r="B4607" s="131" t="n">
        <v>76600000</v>
      </c>
      <c r="C4607" s="132" t="s">
        <v>213</v>
      </c>
      <c r="D4607" s="133" t="n">
        <v>0</v>
      </c>
      <c r="E4607" s="133" t="n">
        <v>51710133.39</v>
      </c>
      <c r="F4607" s="133" t="n">
        <v>-51710133.39</v>
      </c>
    </row>
    <row r="4608" customFormat="false" ht="17.25" hidden="false" customHeight="true" outlineLevel="0" collapsed="false">
      <c r="A4608" s="130" t="s">
        <v>931</v>
      </c>
      <c r="B4608" s="131" t="n">
        <v>10100000</v>
      </c>
      <c r="C4608" s="132" t="s">
        <v>1</v>
      </c>
      <c r="D4608" s="133" t="n">
        <v>0</v>
      </c>
      <c r="E4608" s="133" t="n">
        <v>10000000</v>
      </c>
      <c r="F4608" s="133" t="n">
        <v>-10000000</v>
      </c>
    </row>
    <row r="4609" customFormat="false" ht="17.25" hidden="false" customHeight="true" outlineLevel="0" collapsed="false">
      <c r="A4609" s="130" t="s">
        <v>931</v>
      </c>
      <c r="B4609" s="131" t="n">
        <v>12800000</v>
      </c>
      <c r="C4609" s="132" t="s">
        <v>1341</v>
      </c>
      <c r="D4609" s="133" t="n">
        <v>1740140664.62</v>
      </c>
      <c r="E4609" s="133" t="n">
        <v>0</v>
      </c>
      <c r="F4609" s="133" t="n">
        <v>1740140664.62</v>
      </c>
    </row>
    <row r="4610" customFormat="false" ht="17.25" hidden="false" customHeight="true" outlineLevel="0" collapsed="false">
      <c r="A4610" s="130" t="s">
        <v>931</v>
      </c>
      <c r="B4610" s="131" t="n">
        <v>16100000</v>
      </c>
      <c r="C4610" s="132" t="s">
        <v>216</v>
      </c>
      <c r="D4610" s="133" t="n">
        <v>0</v>
      </c>
      <c r="E4610" s="133" t="n">
        <v>121231091.07</v>
      </c>
      <c r="F4610" s="133" t="n">
        <v>-121231091.07</v>
      </c>
    </row>
    <row r="4611" customFormat="false" ht="17.25" hidden="false" customHeight="true" outlineLevel="0" collapsed="false">
      <c r="A4611" s="130" t="s">
        <v>931</v>
      </c>
      <c r="B4611" s="131" t="n">
        <v>16120000</v>
      </c>
      <c r="C4611" s="132" t="s">
        <v>217</v>
      </c>
      <c r="D4611" s="133" t="n">
        <v>0</v>
      </c>
      <c r="E4611" s="133" t="n">
        <v>5381655513.65</v>
      </c>
      <c r="F4611" s="133" t="n">
        <v>-5381655513.65</v>
      </c>
    </row>
    <row r="4612" customFormat="false" ht="17.25" hidden="false" customHeight="true" outlineLevel="0" collapsed="false">
      <c r="A4612" s="130" t="s">
        <v>931</v>
      </c>
      <c r="B4612" s="131" t="n">
        <v>16130000</v>
      </c>
      <c r="C4612" s="132" t="s">
        <v>218</v>
      </c>
      <c r="D4612" s="133" t="n">
        <v>0</v>
      </c>
      <c r="E4612" s="133" t="n">
        <v>192819619.3</v>
      </c>
      <c r="F4612" s="133" t="n">
        <v>-192819619.3</v>
      </c>
    </row>
    <row r="4613" customFormat="false" ht="17.25" hidden="false" customHeight="true" outlineLevel="0" collapsed="false">
      <c r="A4613" s="130" t="s">
        <v>931</v>
      </c>
      <c r="B4613" s="131" t="n">
        <v>21100000</v>
      </c>
      <c r="C4613" s="132" t="s">
        <v>224</v>
      </c>
      <c r="D4613" s="133" t="n">
        <v>1714046000</v>
      </c>
      <c r="E4613" s="133" t="n">
        <v>0</v>
      </c>
      <c r="F4613" s="133" t="n">
        <v>1714046000</v>
      </c>
    </row>
    <row r="4614" customFormat="false" ht="17.25" hidden="false" customHeight="true" outlineLevel="0" collapsed="false">
      <c r="A4614" s="130" t="s">
        <v>931</v>
      </c>
      <c r="B4614" s="131" t="n">
        <v>21300000</v>
      </c>
      <c r="C4614" s="132" t="s">
        <v>226</v>
      </c>
      <c r="D4614" s="133" t="n">
        <v>13845997802.36</v>
      </c>
      <c r="E4614" s="133" t="n">
        <v>0</v>
      </c>
      <c r="F4614" s="133" t="n">
        <v>13845997802.36</v>
      </c>
    </row>
    <row r="4615" customFormat="false" ht="17.25" hidden="false" customHeight="true" outlineLevel="0" collapsed="false">
      <c r="A4615" s="130" t="s">
        <v>931</v>
      </c>
      <c r="B4615" s="131" t="n">
        <v>21540000</v>
      </c>
      <c r="C4615" s="132" t="s">
        <v>229</v>
      </c>
      <c r="D4615" s="133" t="n">
        <v>4446299.97</v>
      </c>
      <c r="E4615" s="133" t="n">
        <v>0</v>
      </c>
      <c r="F4615" s="133" t="n">
        <v>4446299.97</v>
      </c>
    </row>
    <row r="4616" customFormat="false" ht="17.25" hidden="false" customHeight="true" outlineLevel="0" collapsed="false">
      <c r="A4616" s="130" t="s">
        <v>931</v>
      </c>
      <c r="B4616" s="131" t="n">
        <v>21830000</v>
      </c>
      <c r="C4616" s="132" t="s">
        <v>11</v>
      </c>
      <c r="D4616" s="133" t="n">
        <v>137991811.33</v>
      </c>
      <c r="E4616" s="133" t="n">
        <v>0</v>
      </c>
      <c r="F4616" s="133" t="n">
        <v>137991811.33</v>
      </c>
    </row>
    <row r="4617" customFormat="false" ht="17.25" hidden="false" customHeight="true" outlineLevel="0" collapsed="false">
      <c r="A4617" s="130" t="s">
        <v>931</v>
      </c>
      <c r="B4617" s="131" t="n">
        <v>21200000</v>
      </c>
      <c r="C4617" s="132" t="s">
        <v>225</v>
      </c>
      <c r="D4617" s="133" t="n">
        <v>9256000</v>
      </c>
      <c r="E4617" s="133" t="n">
        <v>0</v>
      </c>
      <c r="F4617" s="133" t="n">
        <v>9256000</v>
      </c>
    </row>
    <row r="4618" customFormat="false" ht="17.25" hidden="false" customHeight="true" outlineLevel="0" collapsed="false">
      <c r="A4618" s="130" t="s">
        <v>931</v>
      </c>
      <c r="B4618" s="131" t="n">
        <v>21500000</v>
      </c>
      <c r="C4618" s="132" t="s">
        <v>227</v>
      </c>
      <c r="D4618" s="133" t="n">
        <v>40522342.09</v>
      </c>
      <c r="E4618" s="133" t="n">
        <v>0</v>
      </c>
      <c r="F4618" s="133" t="n">
        <v>40522342.09</v>
      </c>
    </row>
    <row r="4619" customFormat="false" ht="17.25" hidden="false" customHeight="true" outlineLevel="0" collapsed="false">
      <c r="A4619" s="130" t="s">
        <v>931</v>
      </c>
      <c r="B4619" s="131" t="n">
        <v>21820000</v>
      </c>
      <c r="C4619" s="132" t="s">
        <v>10</v>
      </c>
      <c r="D4619" s="133" t="n">
        <v>25200000</v>
      </c>
      <c r="E4619" s="133" t="n">
        <v>0</v>
      </c>
      <c r="F4619" s="133" t="n">
        <v>25200000</v>
      </c>
    </row>
    <row r="4620" customFormat="false" ht="17.25" hidden="false" customHeight="true" outlineLevel="0" collapsed="false">
      <c r="A4620" s="130" t="s">
        <v>931</v>
      </c>
      <c r="B4620" s="131" t="n">
        <v>23200000</v>
      </c>
      <c r="C4620" s="132" t="s">
        <v>236</v>
      </c>
      <c r="D4620" s="133" t="n">
        <v>6452756547.34</v>
      </c>
      <c r="E4620" s="133" t="n">
        <v>0</v>
      </c>
      <c r="F4620" s="133" t="n">
        <v>6452756547.34</v>
      </c>
    </row>
    <row r="4621" customFormat="false" ht="17.25" hidden="false" customHeight="true" outlineLevel="0" collapsed="false">
      <c r="A4621" s="130" t="s">
        <v>931</v>
      </c>
      <c r="B4621" s="131" t="n">
        <v>27500000</v>
      </c>
      <c r="C4621" s="132" t="s">
        <v>14</v>
      </c>
      <c r="D4621" s="133" t="n">
        <v>48695821.82</v>
      </c>
      <c r="E4621" s="133" t="n">
        <v>0</v>
      </c>
      <c r="F4621" s="133" t="n">
        <v>48695821.82</v>
      </c>
    </row>
    <row r="4622" customFormat="false" ht="17.25" hidden="false" customHeight="true" outlineLevel="0" collapsed="false">
      <c r="A4622" s="130" t="s">
        <v>931</v>
      </c>
      <c r="B4622" s="131" t="n">
        <v>28120000</v>
      </c>
      <c r="C4622" s="132" t="s">
        <v>241</v>
      </c>
      <c r="D4622" s="133" t="n">
        <v>0</v>
      </c>
      <c r="E4622" s="133" t="n">
        <v>75940059</v>
      </c>
      <c r="F4622" s="133" t="n">
        <v>-75940059</v>
      </c>
    </row>
    <row r="4623" customFormat="false" ht="17.25" hidden="false" customHeight="true" outlineLevel="0" collapsed="false">
      <c r="A4623" s="130" t="s">
        <v>931</v>
      </c>
      <c r="B4623" s="131" t="n">
        <v>28130000</v>
      </c>
      <c r="C4623" s="132" t="s">
        <v>242</v>
      </c>
      <c r="D4623" s="133" t="n">
        <v>0</v>
      </c>
      <c r="E4623" s="133" t="n">
        <v>5833344468.42</v>
      </c>
      <c r="F4623" s="133" t="n">
        <v>-5833344468.42</v>
      </c>
    </row>
    <row r="4624" customFormat="false" ht="17.25" hidden="false" customHeight="true" outlineLevel="0" collapsed="false">
      <c r="A4624" s="130" t="s">
        <v>931</v>
      </c>
      <c r="B4624" s="131" t="n">
        <v>28150000</v>
      </c>
      <c r="C4624" s="132" t="s">
        <v>243</v>
      </c>
      <c r="D4624" s="133" t="n">
        <v>0</v>
      </c>
      <c r="E4624" s="133" t="n">
        <v>29041011.21</v>
      </c>
      <c r="F4624" s="133" t="n">
        <v>-29041011.21</v>
      </c>
    </row>
    <row r="4625" customFormat="false" ht="17.25" hidden="false" customHeight="true" outlineLevel="0" collapsed="false">
      <c r="A4625" s="130" t="s">
        <v>931</v>
      </c>
      <c r="B4625" s="131" t="n">
        <v>28154000</v>
      </c>
      <c r="C4625" s="132" t="s">
        <v>248</v>
      </c>
      <c r="D4625" s="133" t="n">
        <v>0</v>
      </c>
      <c r="E4625" s="133" t="n">
        <v>3557040</v>
      </c>
      <c r="F4625" s="133" t="n">
        <v>-3557040</v>
      </c>
    </row>
    <row r="4626" customFormat="false" ht="17.25" hidden="false" customHeight="true" outlineLevel="0" collapsed="false">
      <c r="A4626" s="130" t="s">
        <v>931</v>
      </c>
      <c r="B4626" s="131" t="n">
        <v>28182000</v>
      </c>
      <c r="C4626" s="132" t="s">
        <v>17</v>
      </c>
      <c r="D4626" s="133" t="n">
        <v>0</v>
      </c>
      <c r="E4626" s="133" t="n">
        <v>7770000</v>
      </c>
      <c r="F4626" s="133" t="n">
        <v>-7770000</v>
      </c>
    </row>
    <row r="4627" customFormat="false" ht="17.25" hidden="false" customHeight="true" outlineLevel="0" collapsed="false">
      <c r="A4627" s="130" t="s">
        <v>931</v>
      </c>
      <c r="B4627" s="131" t="n">
        <v>28183000</v>
      </c>
      <c r="C4627" s="132" t="s">
        <v>18</v>
      </c>
      <c r="D4627" s="133" t="n">
        <v>0</v>
      </c>
      <c r="E4627" s="133" t="n">
        <v>137991810.33</v>
      </c>
      <c r="F4627" s="133" t="n">
        <v>-137991810.33</v>
      </c>
    </row>
    <row r="4628" customFormat="false" ht="17.25" hidden="false" customHeight="true" outlineLevel="0" collapsed="false">
      <c r="A4628" s="130" t="s">
        <v>931</v>
      </c>
      <c r="B4628" s="131" t="n">
        <v>40110000</v>
      </c>
      <c r="C4628" s="132" t="s">
        <v>21</v>
      </c>
      <c r="D4628" s="133" t="n">
        <v>0</v>
      </c>
      <c r="E4628" s="133" t="n">
        <v>987443969.09</v>
      </c>
      <c r="F4628" s="133" t="n">
        <v>-987443969.09</v>
      </c>
    </row>
    <row r="4629" customFormat="false" ht="17.25" hidden="false" customHeight="true" outlineLevel="0" collapsed="false">
      <c r="A4629" s="130" t="s">
        <v>931</v>
      </c>
      <c r="B4629" s="131" t="n">
        <v>40400000</v>
      </c>
      <c r="C4629" s="132" t="s">
        <v>257</v>
      </c>
      <c r="D4629" s="133" t="n">
        <v>0</v>
      </c>
      <c r="E4629" s="133" t="n">
        <v>5344188827.17</v>
      </c>
      <c r="F4629" s="133" t="n">
        <v>-5344188827.17</v>
      </c>
    </row>
    <row r="4630" customFormat="false" ht="17.25" hidden="false" customHeight="true" outlineLevel="0" collapsed="false">
      <c r="A4630" s="130" t="s">
        <v>931</v>
      </c>
      <c r="B4630" s="131" t="n">
        <v>41100000</v>
      </c>
      <c r="C4630" s="132" t="s">
        <v>28</v>
      </c>
      <c r="D4630" s="133" t="n">
        <v>627277477.17</v>
      </c>
      <c r="E4630" s="133" t="n">
        <v>0</v>
      </c>
      <c r="F4630" s="133" t="n">
        <v>627277477.17</v>
      </c>
    </row>
    <row r="4631" customFormat="false" ht="17.25" hidden="false" customHeight="true" outlineLevel="0" collapsed="false">
      <c r="A4631" s="130" t="s">
        <v>931</v>
      </c>
      <c r="B4631" s="131" t="n">
        <v>42520000</v>
      </c>
      <c r="C4631" s="132" t="s">
        <v>272</v>
      </c>
      <c r="D4631" s="133" t="n">
        <v>180000</v>
      </c>
      <c r="E4631" s="133" t="n">
        <v>0</v>
      </c>
      <c r="F4631" s="133" t="n">
        <v>180000</v>
      </c>
    </row>
    <row r="4632" customFormat="false" ht="17.25" hidden="false" customHeight="true" outlineLevel="0" collapsed="false">
      <c r="A4632" s="130" t="s">
        <v>931</v>
      </c>
      <c r="B4632" s="131" t="n">
        <v>43100000</v>
      </c>
      <c r="C4632" s="132" t="s">
        <v>35</v>
      </c>
      <c r="D4632" s="133" t="n">
        <v>0</v>
      </c>
      <c r="E4632" s="133" t="n">
        <v>1347620</v>
      </c>
      <c r="F4632" s="133" t="n">
        <v>-1347620</v>
      </c>
    </row>
    <row r="4633" customFormat="false" ht="17.25" hidden="false" customHeight="true" outlineLevel="0" collapsed="false">
      <c r="A4633" s="130" t="s">
        <v>931</v>
      </c>
      <c r="B4633" s="131" t="n">
        <v>43200000</v>
      </c>
      <c r="C4633" s="132" t="s">
        <v>37</v>
      </c>
      <c r="D4633" s="133" t="n">
        <v>0</v>
      </c>
      <c r="E4633" s="133" t="n">
        <v>301980</v>
      </c>
      <c r="F4633" s="133" t="n">
        <v>-301980</v>
      </c>
    </row>
    <row r="4634" customFormat="false" ht="17.25" hidden="false" customHeight="true" outlineLevel="0" collapsed="false">
      <c r="A4634" s="130" t="s">
        <v>931</v>
      </c>
      <c r="B4634" s="131" t="n">
        <v>43300000</v>
      </c>
      <c r="C4634" s="132" t="s">
        <v>38</v>
      </c>
      <c r="D4634" s="133" t="n">
        <v>0</v>
      </c>
      <c r="E4634" s="133" t="n">
        <v>96330</v>
      </c>
      <c r="F4634" s="133" t="n">
        <v>-96330</v>
      </c>
    </row>
    <row r="4635" customFormat="false" ht="17.25" hidden="false" customHeight="true" outlineLevel="0" collapsed="false">
      <c r="A4635" s="130" t="s">
        <v>931</v>
      </c>
      <c r="B4635" s="131" t="n">
        <v>44100000</v>
      </c>
      <c r="C4635" s="132" t="s">
        <v>40</v>
      </c>
      <c r="D4635" s="133" t="n">
        <v>0</v>
      </c>
      <c r="E4635" s="133" t="n">
        <v>1897153.2</v>
      </c>
      <c r="F4635" s="133" t="n">
        <v>-1897153.2</v>
      </c>
    </row>
    <row r="4636" customFormat="false" ht="17.25" hidden="false" customHeight="true" outlineLevel="0" collapsed="false">
      <c r="A4636" s="130" t="s">
        <v>931</v>
      </c>
      <c r="B4636" s="131" t="n">
        <v>44300000</v>
      </c>
      <c r="C4636" s="132" t="s">
        <v>279</v>
      </c>
      <c r="D4636" s="133" t="n">
        <v>5695209.77</v>
      </c>
      <c r="E4636" s="133" t="n">
        <v>0</v>
      </c>
      <c r="F4636" s="133" t="n">
        <v>5695209.77</v>
      </c>
    </row>
    <row r="4637" customFormat="false" ht="17.25" hidden="false" customHeight="true" outlineLevel="0" collapsed="false">
      <c r="A4637" s="130" t="s">
        <v>931</v>
      </c>
      <c r="B4637" s="131" t="n">
        <v>44400000</v>
      </c>
      <c r="C4637" s="132" t="s">
        <v>281</v>
      </c>
      <c r="D4637" s="133" t="n">
        <v>79861444.2</v>
      </c>
      <c r="E4637" s="133" t="n">
        <v>0</v>
      </c>
      <c r="F4637" s="133" t="n">
        <v>79861444.2</v>
      </c>
    </row>
    <row r="4638" customFormat="false" ht="17.25" hidden="false" customHeight="true" outlineLevel="0" collapsed="false">
      <c r="A4638" s="130" t="s">
        <v>931</v>
      </c>
      <c r="B4638" s="131" t="n">
        <v>44550000</v>
      </c>
      <c r="C4638" s="132" t="s">
        <v>46</v>
      </c>
      <c r="D4638" s="133" t="n">
        <v>1270432594.88</v>
      </c>
      <c r="E4638" s="133" t="n">
        <v>0</v>
      </c>
      <c r="F4638" s="133" t="n">
        <v>1270432594.88</v>
      </c>
    </row>
    <row r="4639" customFormat="false" ht="17.25" hidden="false" customHeight="true" outlineLevel="0" collapsed="false">
      <c r="A4639" s="130" t="s">
        <v>931</v>
      </c>
      <c r="B4639" s="131" t="n">
        <v>44561000</v>
      </c>
      <c r="C4639" s="132" t="s">
        <v>2457</v>
      </c>
      <c r="D4639" s="133" t="n">
        <v>27770859.66</v>
      </c>
      <c r="E4639" s="133" t="n">
        <v>0</v>
      </c>
      <c r="F4639" s="133" t="n">
        <v>27770859.66</v>
      </c>
    </row>
    <row r="4640" customFormat="false" ht="17.25" hidden="false" customHeight="true" outlineLevel="0" collapsed="false">
      <c r="A4640" s="130" t="s">
        <v>931</v>
      </c>
      <c r="B4640" s="131" t="n">
        <v>44571000</v>
      </c>
      <c r="C4640" s="132" t="s">
        <v>52</v>
      </c>
      <c r="D4640" s="133" t="n">
        <v>0</v>
      </c>
      <c r="E4640" s="133" t="n">
        <v>53722656.71</v>
      </c>
      <c r="F4640" s="133" t="n">
        <v>-53722656.71</v>
      </c>
    </row>
    <row r="4641" customFormat="false" ht="17.25" hidden="false" customHeight="true" outlineLevel="0" collapsed="false">
      <c r="A4641" s="130" t="s">
        <v>931</v>
      </c>
      <c r="B4641" s="131" t="n">
        <v>45500000</v>
      </c>
      <c r="C4641" s="132" t="s">
        <v>625</v>
      </c>
      <c r="D4641" s="133" t="n">
        <v>0</v>
      </c>
      <c r="E4641" s="133" t="n">
        <v>8992106322.99</v>
      </c>
      <c r="F4641" s="133" t="n">
        <v>-8992106322.99</v>
      </c>
    </row>
    <row r="4642" customFormat="false" ht="17.25" hidden="false" customHeight="true" outlineLevel="0" collapsed="false">
      <c r="A4642" s="130" t="s">
        <v>931</v>
      </c>
      <c r="B4642" s="131" t="n">
        <v>46700001</v>
      </c>
      <c r="C4642" s="132" t="s">
        <v>642</v>
      </c>
      <c r="D4642" s="133" t="n">
        <v>0</v>
      </c>
      <c r="E4642" s="133" t="n">
        <v>8978200</v>
      </c>
      <c r="F4642" s="133" t="n">
        <v>-8978200</v>
      </c>
    </row>
    <row r="4643" customFormat="false" ht="17.25" hidden="false" customHeight="true" outlineLevel="0" collapsed="false">
      <c r="A4643" s="130" t="s">
        <v>931</v>
      </c>
      <c r="B4643" s="131" t="n">
        <v>51211000</v>
      </c>
      <c r="C4643" s="132" t="s">
        <v>321</v>
      </c>
      <c r="D4643" s="133" t="n">
        <v>62989418.38</v>
      </c>
      <c r="E4643" s="133" t="n">
        <v>0</v>
      </c>
      <c r="F4643" s="133" t="n">
        <v>62989418.38</v>
      </c>
    </row>
    <row r="4644" customFormat="false" ht="17.25" hidden="false" customHeight="true" outlineLevel="0" collapsed="false">
      <c r="A4644" s="130" t="s">
        <v>931</v>
      </c>
      <c r="B4644" s="131" t="n">
        <v>51221000</v>
      </c>
      <c r="C4644" s="132" t="s">
        <v>323</v>
      </c>
      <c r="D4644" s="133" t="n">
        <v>449526097.24</v>
      </c>
      <c r="E4644" s="133" t="n">
        <v>0</v>
      </c>
      <c r="F4644" s="133" t="n">
        <v>449526097.24</v>
      </c>
    </row>
    <row r="4645" customFormat="false" ht="17.25" hidden="false" customHeight="true" outlineLevel="0" collapsed="false">
      <c r="A4645" s="130" t="s">
        <v>931</v>
      </c>
      <c r="B4645" s="131" t="n">
        <v>51241000</v>
      </c>
      <c r="C4645" s="132" t="s">
        <v>133</v>
      </c>
      <c r="D4645" s="133" t="n">
        <v>376834518.4</v>
      </c>
      <c r="E4645" s="133" t="n">
        <v>0</v>
      </c>
      <c r="F4645" s="133" t="n">
        <v>376834518.4</v>
      </c>
    </row>
    <row r="4646" customFormat="false" ht="17.25" hidden="false" customHeight="true" outlineLevel="0" collapsed="false">
      <c r="A4646" s="130" t="s">
        <v>931</v>
      </c>
      <c r="B4646" s="131" t="n">
        <v>53100000</v>
      </c>
      <c r="C4646" s="132" t="s">
        <v>2741</v>
      </c>
      <c r="D4646" s="133" t="n">
        <v>43300.18</v>
      </c>
      <c r="E4646" s="133" t="n">
        <v>0</v>
      </c>
      <c r="F4646" s="133" t="n">
        <v>43300.18</v>
      </c>
    </row>
    <row r="4647" customFormat="false" ht="17.25" hidden="false" customHeight="true" outlineLevel="0" collapsed="false">
      <c r="A4647" s="130" t="s">
        <v>931</v>
      </c>
      <c r="B4647" s="131" t="n">
        <v>61300000</v>
      </c>
      <c r="C4647" s="132" t="s">
        <v>717</v>
      </c>
      <c r="D4647" s="133" t="n">
        <v>1200000</v>
      </c>
      <c r="E4647" s="133" t="n">
        <v>0</v>
      </c>
      <c r="F4647" s="133" t="n">
        <v>1200000</v>
      </c>
    </row>
    <row r="4648" customFormat="false" ht="17.25" hidden="false" customHeight="true" outlineLevel="0" collapsed="false">
      <c r="A4648" s="130" t="s">
        <v>931</v>
      </c>
      <c r="B4648" s="131" t="n">
        <v>61600000</v>
      </c>
      <c r="C4648" s="132" t="s">
        <v>395</v>
      </c>
      <c r="D4648" s="133" t="n">
        <v>6376062.23</v>
      </c>
      <c r="E4648" s="133" t="n">
        <v>0</v>
      </c>
      <c r="F4648" s="133" t="n">
        <v>6376062.23</v>
      </c>
    </row>
    <row r="4649" customFormat="false" ht="17.25" hidden="false" customHeight="true" outlineLevel="0" collapsed="false">
      <c r="A4649" s="130" t="s">
        <v>931</v>
      </c>
      <c r="B4649" s="131" t="n">
        <v>62200000</v>
      </c>
      <c r="C4649" s="132" t="s">
        <v>403</v>
      </c>
      <c r="D4649" s="133" t="n">
        <v>6748000</v>
      </c>
      <c r="E4649" s="133" t="n">
        <v>0</v>
      </c>
      <c r="F4649" s="133" t="n">
        <v>6748000</v>
      </c>
    </row>
    <row r="4650" customFormat="false" ht="17.25" hidden="false" customHeight="true" outlineLevel="0" collapsed="false">
      <c r="A4650" s="130" t="s">
        <v>931</v>
      </c>
      <c r="B4650" s="131" t="n">
        <v>62401000</v>
      </c>
      <c r="C4650" s="132" t="s">
        <v>411</v>
      </c>
      <c r="D4650" s="133" t="n">
        <v>14454445.4</v>
      </c>
      <c r="E4650" s="133" t="n">
        <v>0</v>
      </c>
      <c r="F4650" s="133" t="n">
        <v>14454445.4</v>
      </c>
    </row>
    <row r="4651" customFormat="false" ht="17.25" hidden="false" customHeight="true" outlineLevel="0" collapsed="false">
      <c r="A4651" s="130" t="s">
        <v>931</v>
      </c>
      <c r="B4651" s="131" t="n">
        <v>62701000</v>
      </c>
      <c r="C4651" s="132" t="s">
        <v>181</v>
      </c>
      <c r="D4651" s="133" t="n">
        <v>27838065.1</v>
      </c>
      <c r="E4651" s="133" t="n">
        <v>0</v>
      </c>
      <c r="F4651" s="133" t="n">
        <v>27838065.1</v>
      </c>
    </row>
    <row r="4652" customFormat="false" ht="17.25" hidden="false" customHeight="true" outlineLevel="0" collapsed="false">
      <c r="A4652" s="130" t="s">
        <v>931</v>
      </c>
      <c r="B4652" s="131" t="n">
        <v>63500000</v>
      </c>
      <c r="C4652" s="132" t="s">
        <v>189</v>
      </c>
      <c r="D4652" s="133" t="n">
        <v>8600760</v>
      </c>
      <c r="E4652" s="133" t="n">
        <v>0</v>
      </c>
      <c r="F4652" s="133" t="n">
        <v>8600760</v>
      </c>
    </row>
    <row r="4653" customFormat="false" ht="17.25" hidden="false" customHeight="true" outlineLevel="0" collapsed="false">
      <c r="A4653" s="130" t="s">
        <v>931</v>
      </c>
      <c r="B4653" s="131" t="n">
        <v>64101000</v>
      </c>
      <c r="C4653" s="132" t="s">
        <v>190</v>
      </c>
      <c r="D4653" s="133" t="n">
        <v>138081700</v>
      </c>
      <c r="E4653" s="133" t="n">
        <v>0</v>
      </c>
      <c r="F4653" s="133" t="n">
        <v>138081700</v>
      </c>
    </row>
    <row r="4654" customFormat="false" ht="17.25" hidden="false" customHeight="true" outlineLevel="0" collapsed="false">
      <c r="A4654" s="130" t="s">
        <v>931</v>
      </c>
      <c r="B4654" s="131" t="n">
        <v>64501000</v>
      </c>
      <c r="C4654" s="132" t="s">
        <v>461</v>
      </c>
      <c r="D4654" s="133" t="n">
        <v>6374668</v>
      </c>
      <c r="E4654" s="133" t="n">
        <v>0</v>
      </c>
      <c r="F4654" s="133" t="n">
        <v>6374668</v>
      </c>
    </row>
    <row r="4655" customFormat="false" ht="17.25" hidden="false" customHeight="true" outlineLevel="0" collapsed="false">
      <c r="A4655" s="130" t="s">
        <v>931</v>
      </c>
      <c r="B4655" s="131" t="n">
        <v>64801000</v>
      </c>
      <c r="C4655" s="132" t="s">
        <v>534</v>
      </c>
      <c r="D4655" s="133" t="n">
        <v>316667</v>
      </c>
      <c r="E4655" s="133" t="n">
        <v>0</v>
      </c>
      <c r="F4655" s="133" t="n">
        <v>316667</v>
      </c>
    </row>
    <row r="4656" customFormat="false" ht="17.25" hidden="false" customHeight="true" outlineLevel="0" collapsed="false">
      <c r="A4656" s="130" t="s">
        <v>931</v>
      </c>
      <c r="B4656" s="131" t="n">
        <v>65601000</v>
      </c>
      <c r="C4656" s="132" t="s">
        <v>539</v>
      </c>
      <c r="D4656" s="133" t="n">
        <v>200000</v>
      </c>
      <c r="E4656" s="133" t="n">
        <v>0</v>
      </c>
      <c r="F4656" s="133" t="n">
        <v>200000</v>
      </c>
    </row>
    <row r="4657" customFormat="false" ht="17.25" hidden="false" customHeight="true" outlineLevel="0" collapsed="false">
      <c r="A4657" s="130" t="s">
        <v>931</v>
      </c>
      <c r="B4657" s="131" t="n">
        <v>66100000</v>
      </c>
      <c r="C4657" s="132" t="s">
        <v>478</v>
      </c>
      <c r="D4657" s="133" t="n">
        <v>468718869.28</v>
      </c>
      <c r="E4657" s="133" t="n">
        <v>0</v>
      </c>
      <c r="F4657" s="133" t="n">
        <v>468718869.28</v>
      </c>
    </row>
    <row r="4658" customFormat="false" ht="17.25" hidden="false" customHeight="true" outlineLevel="0" collapsed="false">
      <c r="A4658" s="130" t="s">
        <v>931</v>
      </c>
      <c r="B4658" s="131" t="n">
        <v>68112000</v>
      </c>
      <c r="C4658" s="132" t="s">
        <v>489</v>
      </c>
      <c r="D4658" s="133" t="n">
        <v>699779554</v>
      </c>
      <c r="E4658" s="133" t="n">
        <v>0</v>
      </c>
      <c r="F4658" s="133" t="n">
        <v>699779554</v>
      </c>
    </row>
    <row r="4659" customFormat="false" ht="17.25" hidden="false" customHeight="true" outlineLevel="0" collapsed="false">
      <c r="A4659" s="130" t="s">
        <v>931</v>
      </c>
      <c r="B4659" s="131" t="n">
        <v>69800000</v>
      </c>
      <c r="C4659" s="132" t="s">
        <v>491</v>
      </c>
      <c r="D4659" s="133" t="n">
        <v>5923277.93</v>
      </c>
      <c r="E4659" s="133" t="n">
        <v>0</v>
      </c>
      <c r="F4659" s="133" t="n">
        <v>5923277.93</v>
      </c>
    </row>
    <row r="4660" customFormat="false" ht="17.25" hidden="false" customHeight="true" outlineLevel="0" collapsed="false">
      <c r="A4660" s="130" t="s">
        <v>931</v>
      </c>
      <c r="B4660" s="131" t="n">
        <v>70800000</v>
      </c>
      <c r="C4660" s="132" t="s">
        <v>500</v>
      </c>
      <c r="D4660" s="133" t="n">
        <v>0</v>
      </c>
      <c r="E4660" s="133" t="n">
        <v>1120655586.72</v>
      </c>
      <c r="F4660" s="133" t="n">
        <v>-1120655586.72</v>
      </c>
    </row>
    <row r="4661" customFormat="false" ht="17.25" hidden="false" customHeight="true" outlineLevel="0" collapsed="false">
      <c r="A4661" s="130" t="s">
        <v>931</v>
      </c>
      <c r="B4661" s="131" t="n">
        <v>75800000</v>
      </c>
      <c r="C4661" s="132" t="s">
        <v>211</v>
      </c>
      <c r="D4661" s="133" t="n">
        <v>0</v>
      </c>
      <c r="E4661" s="133" t="n">
        <v>0.02</v>
      </c>
      <c r="F4661" s="133" t="n">
        <v>-0.02</v>
      </c>
    </row>
    <row r="4662" customFormat="false" ht="17.25" hidden="false" customHeight="true" outlineLevel="0" collapsed="false">
      <c r="A4662" s="130" t="s">
        <v>931</v>
      </c>
      <c r="B4662" s="131" t="n">
        <v>76500000</v>
      </c>
      <c r="C4662" s="132" t="s">
        <v>505</v>
      </c>
      <c r="D4662" s="133" t="n">
        <v>0</v>
      </c>
      <c r="E4662" s="133" t="n">
        <v>187019.47</v>
      </c>
      <c r="F4662" s="133" t="n">
        <v>-187019.47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13.72"/>
    <col collapsed="false" customWidth="true" hidden="false" outlineLevel="0" max="2" min="2" style="37" width="14.15"/>
    <col collapsed="false" customWidth="true" hidden="false" outlineLevel="0" max="3" min="3" style="38" width="8.44"/>
    <col collapsed="false" customWidth="true" hidden="false" outlineLevel="0" max="4" min="4" style="38" width="14.15"/>
    <col collapsed="false" customWidth="false" hidden="false" outlineLevel="0" max="5" min="5" style="2" width="8.58"/>
    <col collapsed="false" customWidth="true" hidden="false" outlineLevel="0" max="6" min="6" style="2" width="33.15"/>
    <col collapsed="false" customWidth="true" hidden="false" outlineLevel="0" max="7" min="7" style="4" width="14.72"/>
    <col collapsed="false" customWidth="true" hidden="false" outlineLevel="0" max="8" min="8" style="3" width="14.72"/>
    <col collapsed="false" customWidth="true" hidden="false" outlineLevel="0" max="9" min="9" style="3" width="15.29"/>
    <col collapsed="false" customWidth="true" hidden="false" outlineLevel="0" max="10" min="10" style="2" width="11.58"/>
    <col collapsed="false" customWidth="true" hidden="false" outlineLevel="0" max="11" min="11" style="2" width="14.72"/>
  </cols>
  <sheetData>
    <row r="1" customFormat="false" ht="17.25" hidden="false" customHeight="true" outlineLevel="0" collapsed="false">
      <c r="A1" s="138" t="s">
        <v>3028</v>
      </c>
      <c r="B1" s="139" t="s">
        <v>3049</v>
      </c>
      <c r="C1" s="139" t="s">
        <v>3050</v>
      </c>
      <c r="D1" s="139" t="s">
        <v>3051</v>
      </c>
      <c r="E1" s="140" t="e">
        <f aca="false">+VLOOKUP(D:D,#REF!,1,FALSE())</f>
        <v>#VALUE!</v>
      </c>
      <c r="F1" s="138" t="s">
        <v>3052</v>
      </c>
      <c r="G1" s="141" t="s">
        <v>3030</v>
      </c>
      <c r="H1" s="141" t="s">
        <v>3031</v>
      </c>
      <c r="I1" s="141" t="s">
        <v>3053</v>
      </c>
    </row>
    <row r="2" customFormat="false" ht="17.25" hidden="false" customHeight="true" outlineLevel="0" collapsed="false">
      <c r="A2" s="140" t="s">
        <v>309</v>
      </c>
      <c r="B2" s="142" t="n">
        <v>101000</v>
      </c>
      <c r="C2" s="143" t="n">
        <f aca="false">+LEN(B:B)</f>
        <v>6</v>
      </c>
      <c r="D2" s="143" t="n">
        <v>10100000</v>
      </c>
      <c r="F2" s="140" t="s">
        <v>1</v>
      </c>
      <c r="H2" s="144" t="n">
        <v>1350000000</v>
      </c>
      <c r="I2" s="144" t="n">
        <f aca="false">+G:G-H:H</f>
        <v>-1350000000</v>
      </c>
    </row>
    <row r="3" customFormat="false" ht="17.25" hidden="false" customHeight="true" outlineLevel="0" collapsed="false">
      <c r="A3" s="140" t="s">
        <v>128</v>
      </c>
      <c r="B3" s="142" t="n">
        <v>10100000</v>
      </c>
      <c r="C3" s="143" t="n">
        <f aca="false">+LEN(B:B)</f>
        <v>8</v>
      </c>
      <c r="D3" s="143" t="n">
        <v>10100000</v>
      </c>
      <c r="F3" s="140" t="s">
        <v>1</v>
      </c>
      <c r="H3" s="144" t="n">
        <v>2000000</v>
      </c>
      <c r="I3" s="144" t="n">
        <f aca="false">+G:G-H:H</f>
        <v>-2000000</v>
      </c>
    </row>
    <row r="4" customFormat="false" ht="17.25" hidden="false" customHeight="true" outlineLevel="0" collapsed="false">
      <c r="A4" s="140" t="s">
        <v>125</v>
      </c>
      <c r="B4" s="142" t="n">
        <v>10100000</v>
      </c>
      <c r="C4" s="143" t="n">
        <f aca="false">+LEN(B:B)</f>
        <v>8</v>
      </c>
      <c r="D4" s="143" t="n">
        <v>10100000</v>
      </c>
      <c r="F4" s="140" t="s">
        <v>559</v>
      </c>
      <c r="H4" s="144" t="n">
        <v>100000000</v>
      </c>
      <c r="I4" s="144" t="n">
        <f aca="false">+G:G-H:H</f>
        <v>-100000000</v>
      </c>
    </row>
    <row r="5" customFormat="false" ht="17.25" hidden="false" customHeight="true" outlineLevel="0" collapsed="false">
      <c r="A5" s="140" t="s">
        <v>124</v>
      </c>
      <c r="B5" s="142" t="n">
        <v>10100000</v>
      </c>
      <c r="C5" s="143" t="n">
        <f aca="false">+LEN(B:B)</f>
        <v>8</v>
      </c>
      <c r="D5" s="143" t="n">
        <v>10100000</v>
      </c>
      <c r="F5" s="140" t="s">
        <v>559</v>
      </c>
      <c r="H5" s="144" t="n">
        <v>17000000</v>
      </c>
      <c r="I5" s="144" t="n">
        <f aca="false">+G:G-H:H</f>
        <v>-17000000</v>
      </c>
    </row>
    <row r="6" customFormat="false" ht="17.25" hidden="false" customHeight="true" outlineLevel="0" collapsed="false">
      <c r="A6" s="140" t="s">
        <v>129</v>
      </c>
      <c r="B6" s="142" t="n">
        <v>101000</v>
      </c>
      <c r="C6" s="143" t="n">
        <f aca="false">+LEN(B:B)</f>
        <v>6</v>
      </c>
      <c r="D6" s="143" t="n">
        <v>10100000</v>
      </c>
      <c r="F6" s="140" t="s">
        <v>1</v>
      </c>
      <c r="G6" s="144" t="n">
        <v>0</v>
      </c>
      <c r="H6" s="144" t="n">
        <v>7050000000</v>
      </c>
      <c r="I6" s="144" t="n">
        <f aca="false">+G:G-H:H</f>
        <v>-7050000000</v>
      </c>
    </row>
    <row r="7" customFormat="false" ht="17.25" hidden="false" customHeight="true" outlineLevel="0" collapsed="false">
      <c r="A7" s="140" t="s">
        <v>1819</v>
      </c>
      <c r="B7" s="142" t="n">
        <v>10100000</v>
      </c>
      <c r="C7" s="143" t="n">
        <f aca="false">+LEN(B:B)</f>
        <v>8</v>
      </c>
      <c r="D7" s="143" t="n">
        <v>10100000</v>
      </c>
      <c r="F7" s="140" t="s">
        <v>559</v>
      </c>
      <c r="H7" s="144" t="n">
        <v>10000000</v>
      </c>
      <c r="I7" s="144" t="n">
        <f aca="false">+G:G-H:H</f>
        <v>-10000000</v>
      </c>
    </row>
    <row r="8" customFormat="false" ht="17.25" hidden="false" customHeight="true" outlineLevel="0" collapsed="false">
      <c r="A8" s="140" t="s">
        <v>2898</v>
      </c>
      <c r="B8" s="142" t="n">
        <v>1010000</v>
      </c>
      <c r="C8" s="143" t="n">
        <f aca="false">+LEN(B:B)</f>
        <v>7</v>
      </c>
      <c r="D8" s="143" t="n">
        <v>10100000</v>
      </c>
      <c r="F8" s="140" t="s">
        <v>559</v>
      </c>
      <c r="H8" s="144" t="n">
        <v>1000000</v>
      </c>
      <c r="I8" s="144" t="n">
        <f aca="false">+G:G-H:H</f>
        <v>-1000000</v>
      </c>
    </row>
    <row r="9" customFormat="false" ht="17.25" hidden="false" customHeight="true" outlineLevel="0" collapsed="false">
      <c r="A9" s="140" t="s">
        <v>111</v>
      </c>
      <c r="B9" s="142" t="n">
        <v>10100000</v>
      </c>
      <c r="C9" s="143" t="n">
        <f aca="false">+LEN(B:B)</f>
        <v>8</v>
      </c>
      <c r="D9" s="143" t="n">
        <v>10100000</v>
      </c>
      <c r="F9" s="140" t="s">
        <v>559</v>
      </c>
      <c r="H9" s="144" t="n">
        <v>2440000000</v>
      </c>
      <c r="I9" s="144" t="n">
        <f aca="false">+G:G-H:H</f>
        <v>-2440000000</v>
      </c>
    </row>
    <row r="10" customFormat="false" ht="17.25" hidden="false" customHeight="true" outlineLevel="0" collapsed="false">
      <c r="A10" s="140" t="s">
        <v>116</v>
      </c>
      <c r="B10" s="142" t="n">
        <v>1010000</v>
      </c>
      <c r="C10" s="143" t="n">
        <f aca="false">+LEN(B:B)</f>
        <v>7</v>
      </c>
      <c r="D10" s="143" t="n">
        <v>10100000</v>
      </c>
      <c r="F10" s="140" t="s">
        <v>559</v>
      </c>
      <c r="H10" s="144" t="n">
        <v>2000000</v>
      </c>
      <c r="I10" s="144" t="n">
        <f aca="false">+G:G-H:H</f>
        <v>-2000000</v>
      </c>
    </row>
    <row r="11" customFormat="false" ht="17.25" hidden="false" customHeight="true" outlineLevel="0" collapsed="false">
      <c r="A11" s="140" t="s">
        <v>115</v>
      </c>
      <c r="B11" s="142" t="n">
        <v>10100000</v>
      </c>
      <c r="C11" s="143" t="n">
        <f aca="false">+LEN(B:B)</f>
        <v>8</v>
      </c>
      <c r="D11" s="143" t="n">
        <v>10100000</v>
      </c>
      <c r="F11" s="140" t="s">
        <v>559</v>
      </c>
      <c r="H11" s="144" t="n">
        <v>2000000</v>
      </c>
      <c r="I11" s="144" t="n">
        <f aca="false">+G:G-H:H</f>
        <v>-2000000</v>
      </c>
    </row>
    <row r="12" customFormat="false" ht="17.25" hidden="false" customHeight="true" outlineLevel="0" collapsed="false">
      <c r="A12" s="140" t="s">
        <v>3018</v>
      </c>
      <c r="B12" s="142" t="n">
        <v>101000</v>
      </c>
      <c r="C12" s="143" t="n">
        <f aca="false">+LEN(B:B)</f>
        <v>6</v>
      </c>
      <c r="D12" s="143" t="n">
        <v>10100000</v>
      </c>
      <c r="F12" s="140" t="s">
        <v>1</v>
      </c>
      <c r="H12" s="144" t="n">
        <v>2000000</v>
      </c>
      <c r="I12" s="144" t="n">
        <f aca="false">+G:G-H:H</f>
        <v>-2000000</v>
      </c>
    </row>
    <row r="13" customFormat="false" ht="17.25" hidden="false" customHeight="true" outlineLevel="0" collapsed="false">
      <c r="A13" s="140" t="s">
        <v>3019</v>
      </c>
      <c r="B13" s="142" t="n">
        <v>101000</v>
      </c>
      <c r="C13" s="143" t="n">
        <f aca="false">+LEN(B:B)</f>
        <v>6</v>
      </c>
      <c r="D13" s="143" t="n">
        <v>10100000</v>
      </c>
      <c r="F13" s="140" t="s">
        <v>1</v>
      </c>
      <c r="H13" s="144" t="n">
        <v>2000000</v>
      </c>
      <c r="I13" s="144" t="n">
        <f aca="false">+G:G-H:H</f>
        <v>-2000000</v>
      </c>
    </row>
    <row r="14" customFormat="false" ht="17.25" hidden="false" customHeight="true" outlineLevel="0" collapsed="false">
      <c r="A14" s="140" t="s">
        <v>2897</v>
      </c>
      <c r="B14" s="142" t="n">
        <v>10100000</v>
      </c>
      <c r="C14" s="143" t="n">
        <f aca="false">+LEN(B:B)</f>
        <v>8</v>
      </c>
      <c r="D14" s="143" t="n">
        <v>10100000</v>
      </c>
      <c r="F14" s="140" t="s">
        <v>1</v>
      </c>
      <c r="H14" s="144" t="n">
        <v>2000000</v>
      </c>
      <c r="I14" s="144" t="n">
        <f aca="false">+G:G-H:H</f>
        <v>-2000000</v>
      </c>
    </row>
    <row r="15" customFormat="false" ht="17.25" hidden="false" customHeight="true" outlineLevel="0" collapsed="false">
      <c r="A15" s="140" t="s">
        <v>119</v>
      </c>
      <c r="B15" s="142" t="n">
        <v>10100000</v>
      </c>
      <c r="C15" s="143" t="n">
        <f aca="false">+LEN(B:B)</f>
        <v>8</v>
      </c>
      <c r="D15" s="143" t="n">
        <v>10100000</v>
      </c>
      <c r="F15" s="140" t="s">
        <v>559</v>
      </c>
      <c r="H15" s="144" t="n">
        <v>10000000</v>
      </c>
      <c r="I15" s="144" t="n">
        <f aca="false">+G:G-H:H</f>
        <v>-10000000</v>
      </c>
    </row>
    <row r="16" customFormat="false" ht="17.25" hidden="false" customHeight="true" outlineLevel="0" collapsed="false">
      <c r="A16" s="140" t="s">
        <v>2899</v>
      </c>
      <c r="B16" s="142" t="n">
        <v>10100000</v>
      </c>
      <c r="C16" s="143" t="n">
        <f aca="false">+LEN(B:B)</f>
        <v>8</v>
      </c>
      <c r="D16" s="143" t="n">
        <v>10100000</v>
      </c>
      <c r="F16" s="140" t="s">
        <v>1</v>
      </c>
      <c r="H16" s="144" t="n">
        <v>2000000</v>
      </c>
      <c r="I16" s="144" t="n">
        <f aca="false">+G:G-H:H</f>
        <v>-2000000</v>
      </c>
    </row>
    <row r="17" customFormat="false" ht="17.25" hidden="false" customHeight="true" outlineLevel="0" collapsed="false">
      <c r="A17" s="140" t="s">
        <v>112</v>
      </c>
      <c r="B17" s="142" t="n">
        <v>10100000</v>
      </c>
      <c r="C17" s="143" t="n">
        <f aca="false">+LEN(B:B)</f>
        <v>8</v>
      </c>
      <c r="D17" s="143" t="n">
        <v>10100000</v>
      </c>
      <c r="F17" s="140" t="s">
        <v>1</v>
      </c>
      <c r="H17" s="144" t="n">
        <v>2000000</v>
      </c>
      <c r="I17" s="144" t="n">
        <f aca="false">+G:G-H:H</f>
        <v>-2000000</v>
      </c>
    </row>
    <row r="18" customFormat="false" ht="17.25" hidden="false" customHeight="true" outlineLevel="0" collapsed="false">
      <c r="A18" s="140" t="s">
        <v>317</v>
      </c>
      <c r="B18" s="142" t="n">
        <v>10100000</v>
      </c>
      <c r="C18" s="143" t="n">
        <f aca="false">+LEN(B:B)</f>
        <v>8</v>
      </c>
      <c r="D18" s="143" t="n">
        <v>10100000</v>
      </c>
      <c r="F18" s="140" t="s">
        <v>1</v>
      </c>
      <c r="H18" s="144" t="n">
        <v>4520000000</v>
      </c>
      <c r="I18" s="144" t="n">
        <f aca="false">+G:G-H:H</f>
        <v>-4520000000</v>
      </c>
    </row>
    <row r="19" customFormat="false" ht="17.25" hidden="false" customHeight="true" outlineLevel="0" collapsed="false">
      <c r="A19" s="140" t="s">
        <v>105</v>
      </c>
      <c r="B19" s="142" t="n">
        <v>1010000</v>
      </c>
      <c r="C19" s="143" t="n">
        <f aca="false">+LEN(B:B)</f>
        <v>7</v>
      </c>
      <c r="D19" s="143" t="n">
        <v>10100000</v>
      </c>
      <c r="F19" s="140" t="s">
        <v>559</v>
      </c>
      <c r="G19" s="144" t="n">
        <v>0</v>
      </c>
      <c r="H19" s="144" t="n">
        <v>4000000000</v>
      </c>
      <c r="I19" s="144" t="n">
        <f aca="false">+G:G-H:H</f>
        <v>-4000000000</v>
      </c>
    </row>
    <row r="20" customFormat="false" ht="17.25" hidden="false" customHeight="true" outlineLevel="0" collapsed="false">
      <c r="A20" s="140" t="s">
        <v>104</v>
      </c>
      <c r="B20" s="142" t="n">
        <v>1010000</v>
      </c>
      <c r="C20" s="143" t="n">
        <f aca="false">+LEN(B:B)</f>
        <v>7</v>
      </c>
      <c r="D20" s="143" t="n">
        <v>10100000</v>
      </c>
      <c r="F20" s="140" t="s">
        <v>559</v>
      </c>
      <c r="G20" s="144" t="n">
        <v>0</v>
      </c>
      <c r="H20" s="144" t="n">
        <v>3980000000</v>
      </c>
      <c r="I20" s="144" t="n">
        <f aca="false">+G:G-H:H</f>
        <v>-3980000000</v>
      </c>
    </row>
    <row r="21" customFormat="false" ht="17.25" hidden="false" customHeight="true" outlineLevel="0" collapsed="false">
      <c r="A21" s="140" t="s">
        <v>101</v>
      </c>
      <c r="B21" s="142" t="n">
        <v>10100000</v>
      </c>
      <c r="C21" s="143" t="n">
        <f aca="false">+LEN(B:B)</f>
        <v>8</v>
      </c>
      <c r="D21" s="143" t="n">
        <v>10100000</v>
      </c>
      <c r="F21" s="140" t="s">
        <v>559</v>
      </c>
      <c r="H21" s="144" t="n">
        <v>142979000</v>
      </c>
      <c r="I21" s="144" t="n">
        <f aca="false">+G:G-H:H</f>
        <v>-142979000</v>
      </c>
    </row>
    <row r="22" customFormat="false" ht="17.25" hidden="false" customHeight="true" outlineLevel="0" collapsed="false">
      <c r="A22" s="140" t="s">
        <v>102</v>
      </c>
      <c r="B22" s="142" t="n">
        <v>1010000</v>
      </c>
      <c r="C22" s="143" t="n">
        <f aca="false">+LEN(B:B)</f>
        <v>7</v>
      </c>
      <c r="D22" s="143" t="n">
        <v>10100000</v>
      </c>
      <c r="F22" s="140" t="s">
        <v>559</v>
      </c>
      <c r="G22" s="144" t="n">
        <v>0</v>
      </c>
      <c r="H22" s="144" t="n">
        <v>1200000000</v>
      </c>
      <c r="I22" s="144" t="n">
        <f aca="false">+G:G-H:H</f>
        <v>-1200000000</v>
      </c>
    </row>
    <row r="23" customFormat="false" ht="17.25" hidden="false" customHeight="true" outlineLevel="0" collapsed="false">
      <c r="A23" s="140" t="s">
        <v>307</v>
      </c>
      <c r="B23" s="142" t="n">
        <v>10100000</v>
      </c>
      <c r="C23" s="143" t="n">
        <f aca="false">+LEN(B:B)</f>
        <v>8</v>
      </c>
      <c r="D23" s="143" t="n">
        <v>10100000</v>
      </c>
      <c r="F23" s="140" t="s">
        <v>1</v>
      </c>
      <c r="H23" s="144" t="n">
        <v>10000000</v>
      </c>
      <c r="I23" s="144" t="n">
        <f aca="false">+G:G-H:H</f>
        <v>-10000000</v>
      </c>
    </row>
    <row r="24" customFormat="false" ht="17.25" hidden="false" customHeight="true" outlineLevel="0" collapsed="false">
      <c r="A24" s="140" t="s">
        <v>100</v>
      </c>
      <c r="B24" s="142" t="n">
        <v>1010000</v>
      </c>
      <c r="C24" s="143" t="n">
        <f aca="false">+LEN(B:B)</f>
        <v>7</v>
      </c>
      <c r="D24" s="143" t="n">
        <v>10100000</v>
      </c>
      <c r="F24" s="140" t="s">
        <v>559</v>
      </c>
      <c r="G24" s="144" t="n">
        <v>0</v>
      </c>
      <c r="H24" s="144" t="n">
        <v>3540000000</v>
      </c>
      <c r="I24" s="144" t="n">
        <f aca="false">+G:G-H:H</f>
        <v>-3540000000</v>
      </c>
    </row>
    <row r="25" customFormat="false" ht="17.25" hidden="false" customHeight="true" outlineLevel="0" collapsed="false">
      <c r="A25" s="140" t="s">
        <v>108</v>
      </c>
      <c r="B25" s="142" t="n">
        <v>10100000</v>
      </c>
      <c r="C25" s="143" t="n">
        <f aca="false">+LEN(B:B)</f>
        <v>8</v>
      </c>
      <c r="D25" s="143" t="n">
        <v>10100000</v>
      </c>
      <c r="F25" s="140" t="s">
        <v>559</v>
      </c>
      <c r="H25" s="144" t="n">
        <v>2000000</v>
      </c>
      <c r="I25" s="144" t="n">
        <f aca="false">+G:G-H:H</f>
        <v>-2000000</v>
      </c>
    </row>
    <row r="26" customFormat="false" ht="17.25" hidden="false" customHeight="true" outlineLevel="0" collapsed="false">
      <c r="A26" s="140" t="s">
        <v>1712</v>
      </c>
      <c r="B26" s="142" t="n">
        <v>10100000</v>
      </c>
      <c r="C26" s="143" t="n">
        <f aca="false">+LEN(B:B)</f>
        <v>8</v>
      </c>
      <c r="D26" s="143" t="n">
        <v>10100000</v>
      </c>
      <c r="F26" s="140" t="s">
        <v>1</v>
      </c>
      <c r="H26" s="144" t="n">
        <v>2500000000</v>
      </c>
      <c r="I26" s="144" t="n">
        <f aca="false">+G:G-H:H</f>
        <v>-2500000000</v>
      </c>
    </row>
    <row r="27" customFormat="false" ht="17.25" hidden="false" customHeight="true" outlineLevel="0" collapsed="false">
      <c r="A27" s="140" t="s">
        <v>1478</v>
      </c>
      <c r="B27" s="142" t="n">
        <v>101000</v>
      </c>
      <c r="C27" s="143" t="n">
        <f aca="false">+LEN(B:B)</f>
        <v>6</v>
      </c>
      <c r="D27" s="143" t="n">
        <v>10100000</v>
      </c>
      <c r="F27" s="140" t="s">
        <v>1</v>
      </c>
      <c r="H27" s="144" t="n">
        <v>1130000000</v>
      </c>
      <c r="I27" s="144" t="n">
        <f aca="false">+G:G-H:H</f>
        <v>-1130000000</v>
      </c>
    </row>
    <row r="28" customFormat="false" ht="17.25" hidden="false" customHeight="true" outlineLevel="0" collapsed="false">
      <c r="A28" s="140" t="s">
        <v>657</v>
      </c>
      <c r="B28" s="142" t="n">
        <v>10100000</v>
      </c>
      <c r="C28" s="143" t="n">
        <f aca="false">+LEN(B:B)</f>
        <v>8</v>
      </c>
      <c r="D28" s="143" t="n">
        <v>10100000</v>
      </c>
      <c r="F28" s="140" t="s">
        <v>1</v>
      </c>
      <c r="H28" s="144" t="n">
        <v>2000000</v>
      </c>
      <c r="I28" s="144" t="n">
        <f aca="false">+G:G-H:H</f>
        <v>-2000000</v>
      </c>
    </row>
    <row r="29" customFormat="false" ht="17.25" hidden="false" customHeight="true" outlineLevel="0" collapsed="false">
      <c r="A29" s="140" t="s">
        <v>1712</v>
      </c>
      <c r="B29" s="142" t="n">
        <v>10500000</v>
      </c>
      <c r="C29" s="143" t="n">
        <f aca="false">+LEN(B:B)</f>
        <v>8</v>
      </c>
      <c r="D29" s="143" t="n">
        <v>10500000</v>
      </c>
      <c r="F29" s="140" t="s">
        <v>3054</v>
      </c>
      <c r="H29" s="144" t="n">
        <v>4868162581.52</v>
      </c>
      <c r="I29" s="144" t="n">
        <f aca="false">+G:G-H:H</f>
        <v>-4868162581.52</v>
      </c>
    </row>
    <row r="30" customFormat="false" ht="17.25" hidden="false" customHeight="true" outlineLevel="0" collapsed="false">
      <c r="A30" s="140" t="s">
        <v>128</v>
      </c>
      <c r="B30" s="142" t="n">
        <v>10610000</v>
      </c>
      <c r="C30" s="143" t="n">
        <f aca="false">+LEN(B:B)</f>
        <v>8</v>
      </c>
      <c r="D30" s="143" t="n">
        <v>10610000</v>
      </c>
      <c r="F30" s="140" t="s">
        <v>214</v>
      </c>
      <c r="H30" s="144" t="n">
        <v>200000</v>
      </c>
      <c r="I30" s="144" t="n">
        <f aca="false">+G:G-H:H</f>
        <v>-200000</v>
      </c>
    </row>
    <row r="31" customFormat="false" ht="17.25" hidden="false" customHeight="true" outlineLevel="0" collapsed="false">
      <c r="A31" s="140" t="s">
        <v>129</v>
      </c>
      <c r="B31" s="142" t="n">
        <v>106100</v>
      </c>
      <c r="C31" s="143" t="n">
        <f aca="false">+LEN(B:B)</f>
        <v>6</v>
      </c>
      <c r="D31" s="143" t="n">
        <v>10610000</v>
      </c>
      <c r="F31" s="140" t="s">
        <v>813</v>
      </c>
      <c r="G31" s="144" t="n">
        <v>0</v>
      </c>
      <c r="H31" s="144" t="n">
        <v>705000000</v>
      </c>
      <c r="I31" s="144" t="n">
        <f aca="false">+G:G-H:H</f>
        <v>-705000000</v>
      </c>
    </row>
    <row r="32" customFormat="false" ht="17.25" hidden="false" customHeight="true" outlineLevel="0" collapsed="false">
      <c r="A32" s="140" t="s">
        <v>115</v>
      </c>
      <c r="B32" s="142" t="n">
        <v>10610000</v>
      </c>
      <c r="C32" s="143" t="n">
        <f aca="false">+LEN(B:B)</f>
        <v>8</v>
      </c>
      <c r="D32" s="143" t="n">
        <v>10610000</v>
      </c>
      <c r="F32" s="140" t="s">
        <v>560</v>
      </c>
      <c r="H32" s="144" t="n">
        <v>200000</v>
      </c>
      <c r="I32" s="144" t="n">
        <f aca="false">+G:G-H:H</f>
        <v>-200000</v>
      </c>
    </row>
    <row r="33" customFormat="false" ht="17.25" hidden="false" customHeight="true" outlineLevel="0" collapsed="false">
      <c r="A33" s="140" t="s">
        <v>112</v>
      </c>
      <c r="B33" s="142" t="n">
        <v>10610000</v>
      </c>
      <c r="C33" s="143" t="n">
        <f aca="false">+LEN(B:B)</f>
        <v>8</v>
      </c>
      <c r="D33" s="143" t="n">
        <v>10610000</v>
      </c>
      <c r="F33" s="140" t="s">
        <v>214</v>
      </c>
      <c r="H33" s="144" t="n">
        <v>200000</v>
      </c>
      <c r="I33" s="144" t="n">
        <f aca="false">+G:G-H:H</f>
        <v>-200000</v>
      </c>
    </row>
    <row r="34" customFormat="false" ht="17.25" hidden="false" customHeight="true" outlineLevel="0" collapsed="false">
      <c r="A34" s="140" t="s">
        <v>317</v>
      </c>
      <c r="B34" s="142" t="n">
        <v>10610000</v>
      </c>
      <c r="C34" s="143" t="n">
        <f aca="false">+LEN(B:B)</f>
        <v>8</v>
      </c>
      <c r="D34" s="143" t="n">
        <v>10610000</v>
      </c>
      <c r="F34" s="140" t="s">
        <v>3055</v>
      </c>
      <c r="H34" s="144" t="n">
        <v>452000000</v>
      </c>
      <c r="I34" s="144" t="n">
        <f aca="false">+G:G-H:H</f>
        <v>-452000000</v>
      </c>
    </row>
    <row r="35" customFormat="false" ht="17.25" hidden="false" customHeight="true" outlineLevel="0" collapsed="false">
      <c r="A35" s="140" t="s">
        <v>105</v>
      </c>
      <c r="B35" s="142" t="n">
        <v>1061000</v>
      </c>
      <c r="C35" s="143" t="n">
        <f aca="false">+LEN(B:B)</f>
        <v>7</v>
      </c>
      <c r="D35" s="143" t="n">
        <v>10610000</v>
      </c>
      <c r="F35" s="140" t="s">
        <v>560</v>
      </c>
      <c r="G35" s="144" t="n">
        <v>0</v>
      </c>
      <c r="H35" s="144" t="n">
        <v>400000000</v>
      </c>
      <c r="I35" s="144" t="n">
        <f aca="false">+G:G-H:H</f>
        <v>-400000000</v>
      </c>
    </row>
    <row r="36" customFormat="false" ht="17.25" hidden="false" customHeight="true" outlineLevel="0" collapsed="false">
      <c r="A36" s="140" t="s">
        <v>104</v>
      </c>
      <c r="B36" s="142" t="n">
        <v>1061000</v>
      </c>
      <c r="C36" s="143" t="n">
        <f aca="false">+LEN(B:B)</f>
        <v>7</v>
      </c>
      <c r="D36" s="143" t="n">
        <v>10610000</v>
      </c>
      <c r="F36" s="140" t="s">
        <v>560</v>
      </c>
      <c r="G36" s="144" t="n">
        <v>0</v>
      </c>
      <c r="H36" s="144" t="n">
        <v>398000000</v>
      </c>
      <c r="I36" s="144" t="n">
        <f aca="false">+G:G-H:H</f>
        <v>-398000000</v>
      </c>
    </row>
    <row r="37" customFormat="false" ht="17.25" hidden="false" customHeight="true" outlineLevel="0" collapsed="false">
      <c r="A37" s="140" t="s">
        <v>100</v>
      </c>
      <c r="B37" s="142" t="n">
        <v>1061000</v>
      </c>
      <c r="C37" s="143" t="n">
        <f aca="false">+LEN(B:B)</f>
        <v>7</v>
      </c>
      <c r="D37" s="143" t="n">
        <v>10610000</v>
      </c>
      <c r="F37" s="140" t="s">
        <v>560</v>
      </c>
      <c r="G37" s="144" t="n">
        <v>0</v>
      </c>
      <c r="H37" s="144" t="n">
        <v>354000000</v>
      </c>
      <c r="I37" s="144" t="n">
        <f aca="false">+G:G-H:H</f>
        <v>-354000000</v>
      </c>
    </row>
    <row r="38" customFormat="false" ht="17.25" hidden="false" customHeight="true" outlineLevel="0" collapsed="false">
      <c r="A38" s="140" t="s">
        <v>1478</v>
      </c>
      <c r="B38" s="142" t="n">
        <v>106100</v>
      </c>
      <c r="C38" s="143" t="n">
        <f aca="false">+LEN(B:B)</f>
        <v>6</v>
      </c>
      <c r="D38" s="143" t="n">
        <v>10610000</v>
      </c>
      <c r="F38" s="140" t="s">
        <v>813</v>
      </c>
      <c r="H38" s="144" t="n">
        <v>113000000</v>
      </c>
      <c r="I38" s="144" t="n">
        <f aca="false">+G:G-H:H</f>
        <v>-113000000</v>
      </c>
    </row>
    <row r="39" customFormat="false" ht="17.25" hidden="false" customHeight="true" outlineLevel="0" collapsed="false">
      <c r="A39" s="140" t="s">
        <v>657</v>
      </c>
      <c r="B39" s="142" t="n">
        <v>10610000</v>
      </c>
      <c r="C39" s="143" t="n">
        <f aca="false">+LEN(B:B)</f>
        <v>8</v>
      </c>
      <c r="D39" s="143" t="n">
        <v>10610000</v>
      </c>
      <c r="F39" s="140" t="s">
        <v>214</v>
      </c>
      <c r="H39" s="144" t="n">
        <v>200000</v>
      </c>
      <c r="I39" s="144" t="n">
        <f aca="false">+G:G-H:H</f>
        <v>-200000</v>
      </c>
    </row>
    <row r="40" customFormat="false" ht="17.25" hidden="false" customHeight="true" outlineLevel="0" collapsed="false">
      <c r="A40" s="140" t="s">
        <v>105</v>
      </c>
      <c r="B40" s="142" t="n">
        <v>1062000</v>
      </c>
      <c r="C40" s="143" t="n">
        <f aca="false">+LEN(B:B)</f>
        <v>7</v>
      </c>
      <c r="D40" s="143" t="n">
        <v>10620000</v>
      </c>
      <c r="F40" s="140" t="s">
        <v>561</v>
      </c>
      <c r="G40" s="144" t="n">
        <v>0</v>
      </c>
      <c r="H40" s="144" t="n">
        <v>453421850.64</v>
      </c>
      <c r="I40" s="144" t="n">
        <f aca="false">+G:G-H:H</f>
        <v>-453421850.64</v>
      </c>
    </row>
    <row r="41" customFormat="false" ht="17.25" hidden="false" customHeight="true" outlineLevel="0" collapsed="false">
      <c r="A41" s="140" t="s">
        <v>128</v>
      </c>
      <c r="B41" s="142" t="n">
        <v>11000000</v>
      </c>
      <c r="C41" s="143" t="n">
        <f aca="false">+LEN(B:B)</f>
        <v>8</v>
      </c>
      <c r="D41" s="143" t="n">
        <v>11000000</v>
      </c>
      <c r="F41" s="140" t="s">
        <v>1324</v>
      </c>
      <c r="H41" s="144" t="n">
        <v>635676283.51</v>
      </c>
      <c r="I41" s="144" t="n">
        <f aca="false">+G:G-H:H</f>
        <v>-635676283.51</v>
      </c>
    </row>
    <row r="42" customFormat="false" ht="17.25" hidden="false" customHeight="true" outlineLevel="0" collapsed="false">
      <c r="A42" s="140" t="s">
        <v>129</v>
      </c>
      <c r="B42" s="142" t="n">
        <v>110000</v>
      </c>
      <c r="C42" s="143" t="n">
        <f aca="false">+LEN(B:B)</f>
        <v>6</v>
      </c>
      <c r="D42" s="143" t="n">
        <v>11000000</v>
      </c>
      <c r="F42" s="140" t="s">
        <v>816</v>
      </c>
      <c r="G42" s="144" t="n">
        <v>0</v>
      </c>
      <c r="H42" s="144" t="n">
        <v>4978239488.5</v>
      </c>
      <c r="I42" s="144" t="n">
        <f aca="false">+G:G-H:H</f>
        <v>-4978239488.5</v>
      </c>
    </row>
    <row r="43" customFormat="false" ht="17.25" hidden="false" customHeight="true" outlineLevel="0" collapsed="false">
      <c r="A43" s="140" t="s">
        <v>115</v>
      </c>
      <c r="B43" s="142" t="n">
        <v>11000000</v>
      </c>
      <c r="C43" s="143" t="n">
        <f aca="false">+LEN(B:B)</f>
        <v>8</v>
      </c>
      <c r="D43" s="143" t="n">
        <v>11000000</v>
      </c>
      <c r="F43" s="140" t="s">
        <v>562</v>
      </c>
      <c r="G43" s="144" t="n">
        <v>2626625673.63</v>
      </c>
      <c r="I43" s="144" t="n">
        <f aca="false">+G:G-H:H</f>
        <v>2626625673.63</v>
      </c>
    </row>
    <row r="44" customFormat="false" ht="17.25" hidden="false" customHeight="true" outlineLevel="0" collapsed="false">
      <c r="A44" s="140" t="s">
        <v>3019</v>
      </c>
      <c r="B44" s="142" t="n">
        <v>110000</v>
      </c>
      <c r="C44" s="143" t="n">
        <f aca="false">+LEN(B:B)</f>
        <v>6</v>
      </c>
      <c r="D44" s="143" t="n">
        <v>11000000</v>
      </c>
      <c r="F44" s="140" t="s">
        <v>816</v>
      </c>
      <c r="G44" s="144" t="n">
        <v>641800</v>
      </c>
      <c r="I44" s="144" t="n">
        <f aca="false">+G:G-H:H</f>
        <v>641800</v>
      </c>
    </row>
    <row r="45" customFormat="false" ht="17.25" hidden="false" customHeight="true" outlineLevel="0" collapsed="false">
      <c r="A45" s="140" t="s">
        <v>112</v>
      </c>
      <c r="B45" s="142" t="n">
        <v>11000000</v>
      </c>
      <c r="C45" s="143" t="n">
        <f aca="false">+LEN(B:B)</f>
        <v>8</v>
      </c>
      <c r="D45" s="143" t="n">
        <v>11000000</v>
      </c>
      <c r="F45" s="140" t="s">
        <v>1324</v>
      </c>
      <c r="H45" s="144" t="n">
        <v>7953452051.49</v>
      </c>
      <c r="I45" s="144" t="n">
        <f aca="false">+G:G-H:H</f>
        <v>-7953452051.49</v>
      </c>
    </row>
    <row r="46" customFormat="false" ht="17.25" hidden="false" customHeight="true" outlineLevel="0" collapsed="false">
      <c r="A46" s="140" t="s">
        <v>317</v>
      </c>
      <c r="B46" s="142" t="n">
        <v>11000000</v>
      </c>
      <c r="C46" s="143" t="n">
        <f aca="false">+LEN(B:B)</f>
        <v>8</v>
      </c>
      <c r="D46" s="143" t="n">
        <v>11000000</v>
      </c>
      <c r="F46" s="140" t="s">
        <v>1324</v>
      </c>
      <c r="H46" s="144" t="n">
        <v>5345387183.75</v>
      </c>
      <c r="I46" s="144" t="n">
        <f aca="false">+G:G-H:H</f>
        <v>-5345387183.75</v>
      </c>
    </row>
    <row r="47" customFormat="false" ht="17.25" hidden="false" customHeight="true" outlineLevel="0" collapsed="false">
      <c r="A47" s="140" t="s">
        <v>105</v>
      </c>
      <c r="B47" s="142" t="n">
        <v>1100000</v>
      </c>
      <c r="C47" s="143" t="n">
        <f aca="false">+LEN(B:B)</f>
        <v>7</v>
      </c>
      <c r="D47" s="143" t="n">
        <v>11000000</v>
      </c>
      <c r="F47" s="140" t="s">
        <v>562</v>
      </c>
      <c r="G47" s="144" t="n">
        <v>0</v>
      </c>
      <c r="H47" s="144" t="n">
        <v>20417021112.92</v>
      </c>
      <c r="I47" s="144" t="n">
        <f aca="false">+G:G-H:H</f>
        <v>-20417021112.92</v>
      </c>
    </row>
    <row r="48" customFormat="false" ht="17.25" hidden="false" customHeight="true" outlineLevel="0" collapsed="false">
      <c r="A48" s="140" t="s">
        <v>104</v>
      </c>
      <c r="B48" s="142" t="n">
        <v>1100000</v>
      </c>
      <c r="C48" s="143" t="n">
        <f aca="false">+LEN(B:B)</f>
        <v>7</v>
      </c>
      <c r="D48" s="143" t="n">
        <v>11000000</v>
      </c>
      <c r="F48" s="140" t="s">
        <v>562</v>
      </c>
      <c r="G48" s="144" t="n">
        <v>0</v>
      </c>
      <c r="H48" s="144" t="n">
        <v>22975564659.38</v>
      </c>
      <c r="I48" s="144" t="n">
        <f aca="false">+G:G-H:H</f>
        <v>-22975564659.38</v>
      </c>
    </row>
    <row r="49" customFormat="false" ht="17.25" hidden="false" customHeight="true" outlineLevel="0" collapsed="false">
      <c r="A49" s="140" t="s">
        <v>101</v>
      </c>
      <c r="B49" s="142" t="n">
        <v>11000000</v>
      </c>
      <c r="C49" s="143" t="n">
        <f aca="false">+LEN(B:B)</f>
        <v>8</v>
      </c>
      <c r="D49" s="143" t="n">
        <v>11000000</v>
      </c>
      <c r="F49" s="140" t="s">
        <v>562</v>
      </c>
      <c r="H49" s="144" t="n">
        <v>427770.08</v>
      </c>
      <c r="I49" s="144" t="n">
        <f aca="false">+G:G-H:H</f>
        <v>-427770.08</v>
      </c>
    </row>
    <row r="50" customFormat="false" ht="17.25" hidden="false" customHeight="true" outlineLevel="0" collapsed="false">
      <c r="A50" s="140" t="s">
        <v>100</v>
      </c>
      <c r="B50" s="142" t="n">
        <v>1100000</v>
      </c>
      <c r="C50" s="143" t="n">
        <f aca="false">+LEN(B:B)</f>
        <v>7</v>
      </c>
      <c r="D50" s="143" t="n">
        <v>11000000</v>
      </c>
      <c r="F50" s="140" t="s">
        <v>562</v>
      </c>
      <c r="G50" s="144" t="n">
        <v>0</v>
      </c>
      <c r="H50" s="144" t="n">
        <v>9409080034.3</v>
      </c>
      <c r="I50" s="144" t="n">
        <f aca="false">+G:G-H:H</f>
        <v>-9409080034.3</v>
      </c>
    </row>
    <row r="51" customFormat="false" ht="17.25" hidden="false" customHeight="true" outlineLevel="0" collapsed="false">
      <c r="A51" s="140" t="s">
        <v>108</v>
      </c>
      <c r="B51" s="142" t="n">
        <v>11000000</v>
      </c>
      <c r="C51" s="143" t="n">
        <f aca="false">+LEN(B:B)</f>
        <v>8</v>
      </c>
      <c r="D51" s="143" t="n">
        <v>11000000</v>
      </c>
      <c r="F51" s="140" t="s">
        <v>562</v>
      </c>
      <c r="H51" s="144" t="n">
        <v>249555289.08</v>
      </c>
      <c r="I51" s="144" t="n">
        <f aca="false">+G:G-H:H</f>
        <v>-249555289.08</v>
      </c>
    </row>
    <row r="52" customFormat="false" ht="17.25" hidden="false" customHeight="true" outlineLevel="0" collapsed="false">
      <c r="A52" s="140" t="s">
        <v>1712</v>
      </c>
      <c r="B52" s="142" t="n">
        <v>11000000</v>
      </c>
      <c r="C52" s="143" t="n">
        <f aca="false">+LEN(B:B)</f>
        <v>8</v>
      </c>
      <c r="D52" s="143" t="n">
        <v>11000000</v>
      </c>
      <c r="F52" s="140" t="s">
        <v>1324</v>
      </c>
      <c r="H52" s="144" t="n">
        <v>13664557230.48</v>
      </c>
      <c r="I52" s="144" t="n">
        <f aca="false">+G:G-H:H</f>
        <v>-13664557230.48</v>
      </c>
    </row>
    <row r="53" customFormat="false" ht="17.25" hidden="false" customHeight="true" outlineLevel="0" collapsed="false">
      <c r="A53" s="140" t="s">
        <v>1478</v>
      </c>
      <c r="B53" s="142" t="n">
        <v>110000</v>
      </c>
      <c r="C53" s="143" t="n">
        <f aca="false">+LEN(B:B)</f>
        <v>6</v>
      </c>
      <c r="D53" s="143" t="n">
        <v>11000000</v>
      </c>
      <c r="F53" s="140" t="s">
        <v>816</v>
      </c>
      <c r="H53" s="144" t="n">
        <v>2894657208.69</v>
      </c>
      <c r="I53" s="144" t="n">
        <f aca="false">+G:G-H:H</f>
        <v>-2894657208.69</v>
      </c>
    </row>
    <row r="54" customFormat="false" ht="17.25" hidden="false" customHeight="true" outlineLevel="0" collapsed="false">
      <c r="A54" s="140" t="s">
        <v>657</v>
      </c>
      <c r="B54" s="142" t="n">
        <v>11000000</v>
      </c>
      <c r="C54" s="143" t="n">
        <f aca="false">+LEN(B:B)</f>
        <v>8</v>
      </c>
      <c r="D54" s="143" t="n">
        <v>11000000</v>
      </c>
      <c r="F54" s="140" t="s">
        <v>1324</v>
      </c>
      <c r="H54" s="144" t="n">
        <v>4018648609.3</v>
      </c>
      <c r="I54" s="144" t="n">
        <f aca="false">+G:G-H:H</f>
        <v>-4018648609.3</v>
      </c>
    </row>
    <row r="55" customFormat="false" ht="17.25" hidden="false" customHeight="true" outlineLevel="0" collapsed="false">
      <c r="A55" s="140" t="s">
        <v>309</v>
      </c>
      <c r="B55" s="142" t="n">
        <v>119000</v>
      </c>
      <c r="C55" s="143" t="n">
        <f aca="false">+LEN(B:B)</f>
        <v>6</v>
      </c>
      <c r="D55" s="143" t="n">
        <v>11900000</v>
      </c>
      <c r="F55" s="140" t="s">
        <v>1534</v>
      </c>
      <c r="G55" s="144" t="n">
        <v>181010978.32</v>
      </c>
      <c r="I55" s="144" t="n">
        <f aca="false">+G:G-H:H</f>
        <v>181010978.32</v>
      </c>
    </row>
    <row r="56" customFormat="false" ht="17.25" hidden="false" customHeight="true" outlineLevel="0" collapsed="false">
      <c r="A56" s="140" t="s">
        <v>124</v>
      </c>
      <c r="B56" s="142" t="n">
        <v>11900000</v>
      </c>
      <c r="C56" s="143" t="n">
        <f aca="false">+LEN(B:B)</f>
        <v>8</v>
      </c>
      <c r="D56" s="143" t="n">
        <v>11900000</v>
      </c>
      <c r="F56" s="140" t="s">
        <v>1158</v>
      </c>
      <c r="G56" s="144" t="n">
        <v>46052631.48</v>
      </c>
      <c r="I56" s="144" t="n">
        <f aca="false">+G:G-H:H</f>
        <v>46052631.48</v>
      </c>
    </row>
    <row r="57" customFormat="false" ht="17.25" hidden="false" customHeight="true" outlineLevel="0" collapsed="false">
      <c r="A57" s="140" t="s">
        <v>1819</v>
      </c>
      <c r="B57" s="142" t="n">
        <v>11900000</v>
      </c>
      <c r="C57" s="143" t="n">
        <f aca="false">+LEN(B:B)</f>
        <v>8</v>
      </c>
      <c r="D57" s="143" t="n">
        <v>11900000</v>
      </c>
      <c r="F57" s="140" t="s">
        <v>1158</v>
      </c>
      <c r="G57" s="144" t="n">
        <v>114095651.81</v>
      </c>
      <c r="I57" s="144" t="n">
        <f aca="false">+G:G-H:H</f>
        <v>114095651.81</v>
      </c>
    </row>
    <row r="58" customFormat="false" ht="17.25" hidden="false" customHeight="true" outlineLevel="0" collapsed="false">
      <c r="A58" s="140" t="s">
        <v>2898</v>
      </c>
      <c r="B58" s="142" t="n">
        <v>1190000</v>
      </c>
      <c r="C58" s="143" t="n">
        <f aca="false">+LEN(B:B)</f>
        <v>7</v>
      </c>
      <c r="D58" s="143" t="n">
        <v>11900000</v>
      </c>
      <c r="F58" s="140" t="s">
        <v>1158</v>
      </c>
      <c r="G58" s="144" t="n">
        <v>465039.45</v>
      </c>
      <c r="I58" s="144" t="n">
        <f aca="false">+G:G-H:H</f>
        <v>465039.45</v>
      </c>
    </row>
    <row r="59" customFormat="false" ht="17.25" hidden="false" customHeight="true" outlineLevel="0" collapsed="false">
      <c r="A59" s="140" t="s">
        <v>111</v>
      </c>
      <c r="B59" s="142" t="n">
        <v>11900000</v>
      </c>
      <c r="C59" s="143" t="n">
        <f aca="false">+LEN(B:B)</f>
        <v>8</v>
      </c>
      <c r="D59" s="143" t="n">
        <v>11900000</v>
      </c>
      <c r="F59" s="140" t="s">
        <v>1158</v>
      </c>
      <c r="G59" s="144" t="n">
        <v>802377820.5</v>
      </c>
      <c r="I59" s="144" t="n">
        <f aca="false">+G:G-H:H</f>
        <v>802377820.5</v>
      </c>
    </row>
    <row r="60" customFormat="false" ht="17.25" hidden="false" customHeight="true" outlineLevel="0" collapsed="false">
      <c r="A60" s="140" t="s">
        <v>2897</v>
      </c>
      <c r="B60" s="142" t="n">
        <v>11900000</v>
      </c>
      <c r="C60" s="143" t="n">
        <f aca="false">+LEN(B:B)</f>
        <v>8</v>
      </c>
      <c r="D60" s="143" t="n">
        <v>11900000</v>
      </c>
      <c r="F60" s="140" t="s">
        <v>2</v>
      </c>
      <c r="G60" s="144" t="n">
        <v>1723250</v>
      </c>
      <c r="I60" s="144" t="n">
        <f aca="false">+G:G-H:H</f>
        <v>1723250</v>
      </c>
    </row>
    <row r="61" customFormat="false" ht="17.25" hidden="false" customHeight="true" outlineLevel="0" collapsed="false">
      <c r="A61" s="140" t="s">
        <v>119</v>
      </c>
      <c r="B61" s="142" t="n">
        <v>11900000</v>
      </c>
      <c r="C61" s="143" t="n">
        <f aca="false">+LEN(B:B)</f>
        <v>8</v>
      </c>
      <c r="D61" s="143" t="n">
        <v>11900000</v>
      </c>
      <c r="F61" s="140" t="s">
        <v>1158</v>
      </c>
      <c r="G61" s="144" t="n">
        <v>499809830.96</v>
      </c>
      <c r="I61" s="144" t="n">
        <f aca="false">+G:G-H:H</f>
        <v>499809830.96</v>
      </c>
    </row>
    <row r="62" customFormat="false" ht="17.25" hidden="false" customHeight="true" outlineLevel="0" collapsed="false">
      <c r="A62" s="140" t="s">
        <v>2899</v>
      </c>
      <c r="B62" s="142" t="n">
        <v>11900000</v>
      </c>
      <c r="C62" s="143" t="n">
        <f aca="false">+LEN(B:B)</f>
        <v>8</v>
      </c>
      <c r="D62" s="143" t="n">
        <v>11900000</v>
      </c>
      <c r="F62" s="140" t="s">
        <v>2</v>
      </c>
      <c r="G62" s="144" t="n">
        <v>2662741.54</v>
      </c>
      <c r="I62" s="144" t="n">
        <f aca="false">+G:G-H:H</f>
        <v>2662741.54</v>
      </c>
    </row>
    <row r="63" customFormat="false" ht="17.25" hidden="false" customHeight="true" outlineLevel="0" collapsed="false">
      <c r="A63" s="140" t="s">
        <v>101</v>
      </c>
      <c r="B63" s="142" t="n">
        <v>11900000</v>
      </c>
      <c r="C63" s="143" t="n">
        <f aca="false">+LEN(B:B)</f>
        <v>8</v>
      </c>
      <c r="D63" s="143" t="n">
        <v>11900000</v>
      </c>
      <c r="F63" s="140" t="s">
        <v>1158</v>
      </c>
      <c r="G63" s="144" t="n">
        <v>43181401.03</v>
      </c>
      <c r="I63" s="144" t="n">
        <f aca="false">+G:G-H:H</f>
        <v>43181401.03</v>
      </c>
    </row>
    <row r="64" customFormat="false" ht="17.25" hidden="false" customHeight="true" outlineLevel="0" collapsed="false">
      <c r="A64" s="140" t="s">
        <v>102</v>
      </c>
      <c r="B64" s="142" t="n">
        <v>1190000</v>
      </c>
      <c r="C64" s="143" t="n">
        <f aca="false">+LEN(B:B)</f>
        <v>7</v>
      </c>
      <c r="D64" s="143" t="n">
        <v>11900000</v>
      </c>
      <c r="F64" s="140" t="s">
        <v>1158</v>
      </c>
      <c r="G64" s="144" t="n">
        <v>1655200339.55</v>
      </c>
      <c r="H64" s="144" t="n">
        <v>0</v>
      </c>
      <c r="I64" s="144" t="n">
        <f aca="false">+G:G-H:H</f>
        <v>1655200339.55</v>
      </c>
    </row>
    <row r="65" customFormat="false" ht="17.25" hidden="false" customHeight="true" outlineLevel="0" collapsed="false">
      <c r="A65" s="140" t="s">
        <v>307</v>
      </c>
      <c r="B65" s="142" t="n">
        <v>11900000</v>
      </c>
      <c r="C65" s="143" t="n">
        <f aca="false">+LEN(B:B)</f>
        <v>8</v>
      </c>
      <c r="D65" s="143" t="n">
        <v>11900000</v>
      </c>
      <c r="F65" s="140" t="s">
        <v>2</v>
      </c>
      <c r="G65" s="144" t="n">
        <v>2419584.21</v>
      </c>
      <c r="I65" s="144" t="n">
        <f aca="false">+G:G-H:H</f>
        <v>2419584.21</v>
      </c>
    </row>
    <row r="66" customFormat="false" ht="17.25" hidden="false" customHeight="true" outlineLevel="0" collapsed="false">
      <c r="A66" s="140" t="s">
        <v>1712</v>
      </c>
      <c r="B66" s="142" t="n">
        <v>11900000</v>
      </c>
      <c r="C66" s="143" t="n">
        <f aca="false">+LEN(B:B)</f>
        <v>8</v>
      </c>
      <c r="D66" s="143" t="n">
        <v>11900000</v>
      </c>
      <c r="F66" s="140" t="s">
        <v>3056</v>
      </c>
      <c r="G66" s="144" t="n">
        <v>44761037.67</v>
      </c>
      <c r="I66" s="144" t="n">
        <f aca="false">+G:G-H:H</f>
        <v>44761037.67</v>
      </c>
    </row>
    <row r="67" customFormat="false" ht="17.25" hidden="false" customHeight="true" outlineLevel="0" collapsed="false">
      <c r="A67" s="140" t="s">
        <v>657</v>
      </c>
      <c r="B67" s="142" t="n">
        <v>11900000</v>
      </c>
      <c r="C67" s="143" t="n">
        <f aca="false">+LEN(B:B)</f>
        <v>8</v>
      </c>
      <c r="D67" s="143" t="n">
        <v>11900000</v>
      </c>
      <c r="F67" s="140" t="s">
        <v>2</v>
      </c>
      <c r="G67" s="144" t="n">
        <v>308696583.076</v>
      </c>
      <c r="I67" s="144" t="n">
        <f aca="false">+G:G-H:H</f>
        <v>308696583.076</v>
      </c>
    </row>
    <row r="68" customFormat="false" ht="17.25" hidden="false" customHeight="true" outlineLevel="0" collapsed="false">
      <c r="A68" s="140" t="s">
        <v>309</v>
      </c>
      <c r="B68" s="142" t="n">
        <v>120000</v>
      </c>
      <c r="C68" s="143" t="n">
        <f aca="false">+LEN(B:B)</f>
        <v>6</v>
      </c>
      <c r="D68" s="143" t="n">
        <v>12000000</v>
      </c>
      <c r="F68" s="140" t="s">
        <v>1077</v>
      </c>
      <c r="H68" s="144" t="n">
        <v>1134545809.61</v>
      </c>
      <c r="I68" s="144" t="n">
        <f aca="false">+G:G-H:H</f>
        <v>-1134545809.61</v>
      </c>
    </row>
    <row r="69" customFormat="false" ht="17.25" hidden="false" customHeight="true" outlineLevel="0" collapsed="false">
      <c r="A69" s="140" t="s">
        <v>128</v>
      </c>
      <c r="B69" s="142" t="n">
        <v>12000000</v>
      </c>
      <c r="C69" s="143" t="n">
        <f aca="false">+LEN(B:B)</f>
        <v>8</v>
      </c>
      <c r="D69" s="143" t="n">
        <v>12000000</v>
      </c>
      <c r="F69" s="140" t="s">
        <v>3</v>
      </c>
      <c r="H69" s="144" t="n">
        <v>660518900.31</v>
      </c>
      <c r="I69" s="144" t="n">
        <f aca="false">+G:G-H:H</f>
        <v>-660518900.31</v>
      </c>
    </row>
    <row r="70" customFormat="false" ht="17.25" hidden="false" customHeight="true" outlineLevel="0" collapsed="false">
      <c r="A70" s="140" t="s">
        <v>129</v>
      </c>
      <c r="B70" s="142" t="n">
        <v>120000</v>
      </c>
      <c r="C70" s="143" t="n">
        <f aca="false">+LEN(B:B)</f>
        <v>6</v>
      </c>
      <c r="D70" s="143" t="n">
        <v>12000000</v>
      </c>
      <c r="F70" s="140" t="s">
        <v>1077</v>
      </c>
      <c r="G70" s="144" t="n">
        <v>0</v>
      </c>
      <c r="H70" s="144" t="n">
        <v>1851619742.3035</v>
      </c>
      <c r="I70" s="144" t="n">
        <f aca="false">+G:G-H:H</f>
        <v>-1851619742.3035</v>
      </c>
    </row>
    <row r="71" customFormat="false" ht="17.25" hidden="false" customHeight="true" outlineLevel="0" collapsed="false">
      <c r="A71" s="140" t="s">
        <v>2898</v>
      </c>
      <c r="B71" s="142" t="n">
        <v>1200000</v>
      </c>
      <c r="C71" s="143" t="n">
        <f aca="false">+LEN(B:B)</f>
        <v>7</v>
      </c>
      <c r="D71" s="143" t="n">
        <v>12000000</v>
      </c>
      <c r="F71" s="140" t="s">
        <v>563</v>
      </c>
      <c r="G71" s="144" t="n">
        <v>23009169.76</v>
      </c>
      <c r="I71" s="144" t="n">
        <f aca="false">+G:G-H:H</f>
        <v>23009169.76</v>
      </c>
    </row>
    <row r="72" customFormat="false" ht="17.25" hidden="false" customHeight="true" outlineLevel="0" collapsed="false">
      <c r="A72" s="140" t="s">
        <v>116</v>
      </c>
      <c r="B72" s="142" t="n">
        <v>1200000</v>
      </c>
      <c r="C72" s="143" t="n">
        <f aca="false">+LEN(B:B)</f>
        <v>7</v>
      </c>
      <c r="D72" s="143" t="n">
        <v>12000000</v>
      </c>
      <c r="F72" s="140" t="s">
        <v>1763</v>
      </c>
      <c r="G72" s="144" t="n">
        <v>267655346.98</v>
      </c>
      <c r="I72" s="144" t="n">
        <f aca="false">+G:G-H:H</f>
        <v>267655346.98</v>
      </c>
    </row>
    <row r="73" customFormat="false" ht="17.25" hidden="false" customHeight="true" outlineLevel="0" collapsed="false">
      <c r="A73" s="140" t="s">
        <v>115</v>
      </c>
      <c r="B73" s="142" t="n">
        <v>12000000</v>
      </c>
      <c r="C73" s="143" t="n">
        <f aca="false">+LEN(B:B)</f>
        <v>8</v>
      </c>
      <c r="D73" s="143" t="n">
        <v>12000000</v>
      </c>
      <c r="F73" s="140" t="s">
        <v>1763</v>
      </c>
      <c r="H73" s="144" t="n">
        <v>1457435525.68</v>
      </c>
      <c r="I73" s="144" t="n">
        <f aca="false">+G:G-H:H</f>
        <v>-1457435525.68</v>
      </c>
    </row>
    <row r="74" customFormat="false" ht="17.25" hidden="false" customHeight="true" outlineLevel="0" collapsed="false">
      <c r="A74" s="140" t="s">
        <v>3018</v>
      </c>
      <c r="B74" s="142" t="n">
        <v>120000</v>
      </c>
      <c r="C74" s="143" t="n">
        <f aca="false">+LEN(B:B)</f>
        <v>6</v>
      </c>
      <c r="D74" s="143" t="n">
        <v>12000000</v>
      </c>
      <c r="F74" s="140" t="s">
        <v>1077</v>
      </c>
      <c r="G74" s="144" t="n">
        <v>126231719.02</v>
      </c>
      <c r="I74" s="144" t="n">
        <f aca="false">+G:G-H:H</f>
        <v>126231719.02</v>
      </c>
    </row>
    <row r="75" customFormat="false" ht="17.25" hidden="false" customHeight="true" outlineLevel="0" collapsed="false">
      <c r="A75" s="140" t="s">
        <v>3019</v>
      </c>
      <c r="B75" s="142" t="n">
        <v>120000</v>
      </c>
      <c r="C75" s="143" t="n">
        <f aca="false">+LEN(B:B)</f>
        <v>6</v>
      </c>
      <c r="D75" s="143" t="n">
        <v>12000000</v>
      </c>
      <c r="F75" s="140" t="s">
        <v>1077</v>
      </c>
      <c r="H75" s="144" t="n">
        <v>43102085.03</v>
      </c>
      <c r="I75" s="144" t="n">
        <f aca="false">+G:G-H:H</f>
        <v>-43102085.03</v>
      </c>
    </row>
    <row r="76" customFormat="false" ht="17.25" hidden="false" customHeight="true" outlineLevel="0" collapsed="false">
      <c r="A76" s="140" t="s">
        <v>2897</v>
      </c>
      <c r="B76" s="142" t="n">
        <v>12000000</v>
      </c>
      <c r="C76" s="143" t="n">
        <f aca="false">+LEN(B:B)</f>
        <v>8</v>
      </c>
      <c r="D76" s="143" t="n">
        <v>12000000</v>
      </c>
      <c r="F76" s="140" t="s">
        <v>3</v>
      </c>
      <c r="G76" s="144" t="n">
        <v>120000</v>
      </c>
      <c r="I76" s="144" t="n">
        <f aca="false">+G:G-H:H</f>
        <v>120000</v>
      </c>
    </row>
    <row r="77" customFormat="false" ht="17.25" hidden="false" customHeight="true" outlineLevel="0" collapsed="false">
      <c r="A77" s="140" t="s">
        <v>112</v>
      </c>
      <c r="B77" s="142" t="n">
        <v>12000000</v>
      </c>
      <c r="C77" s="143" t="n">
        <f aca="false">+LEN(B:B)</f>
        <v>8</v>
      </c>
      <c r="D77" s="143" t="n">
        <v>12000000</v>
      </c>
      <c r="F77" s="140" t="s">
        <v>3</v>
      </c>
      <c r="H77" s="144" t="n">
        <v>907998567.24</v>
      </c>
      <c r="I77" s="144" t="n">
        <f aca="false">+G:G-H:H</f>
        <v>-907998567.24</v>
      </c>
    </row>
    <row r="78" customFormat="false" ht="17.25" hidden="false" customHeight="true" outlineLevel="0" collapsed="false">
      <c r="A78" s="140" t="s">
        <v>317</v>
      </c>
      <c r="B78" s="142" t="n">
        <v>12000000</v>
      </c>
      <c r="C78" s="143" t="n">
        <f aca="false">+LEN(B:B)</f>
        <v>8</v>
      </c>
      <c r="D78" s="143" t="n">
        <v>12000000</v>
      </c>
      <c r="F78" s="140" t="s">
        <v>3</v>
      </c>
      <c r="H78" s="144" t="n">
        <v>981055357.76</v>
      </c>
      <c r="I78" s="144" t="n">
        <f aca="false">+G:G-H:H</f>
        <v>-981055357.76</v>
      </c>
    </row>
    <row r="79" customFormat="false" ht="17.25" hidden="false" customHeight="true" outlineLevel="0" collapsed="false">
      <c r="A79" s="140" t="s">
        <v>105</v>
      </c>
      <c r="B79" s="142" t="n">
        <v>1200000</v>
      </c>
      <c r="C79" s="143" t="n">
        <f aca="false">+LEN(B:B)</f>
        <v>7</v>
      </c>
      <c r="D79" s="143" t="n">
        <v>12000000</v>
      </c>
      <c r="F79" s="140" t="s">
        <v>563</v>
      </c>
      <c r="G79" s="144" t="n">
        <v>0</v>
      </c>
      <c r="H79" s="144" t="n">
        <v>3132148751.81</v>
      </c>
      <c r="I79" s="144" t="n">
        <f aca="false">+G:G-H:H</f>
        <v>-3132148751.81</v>
      </c>
    </row>
    <row r="80" customFormat="false" ht="17.25" hidden="false" customHeight="true" outlineLevel="0" collapsed="false">
      <c r="A80" s="140" t="s">
        <v>104</v>
      </c>
      <c r="B80" s="142" t="n">
        <v>1200000</v>
      </c>
      <c r="C80" s="143" t="n">
        <f aca="false">+LEN(B:B)</f>
        <v>7</v>
      </c>
      <c r="D80" s="143" t="n">
        <v>12000000</v>
      </c>
      <c r="F80" s="140" t="s">
        <v>563</v>
      </c>
      <c r="G80" s="144" t="n">
        <v>0</v>
      </c>
      <c r="H80" s="144" t="n">
        <v>2896064366.04</v>
      </c>
      <c r="I80" s="144" t="n">
        <f aca="false">+G:G-H:H</f>
        <v>-2896064366.04</v>
      </c>
    </row>
    <row r="81" customFormat="false" ht="17.25" hidden="false" customHeight="true" outlineLevel="0" collapsed="false">
      <c r="A81" s="140" t="s">
        <v>307</v>
      </c>
      <c r="B81" s="142" t="n">
        <v>12000000</v>
      </c>
      <c r="C81" s="143" t="n">
        <f aca="false">+LEN(B:B)</f>
        <v>8</v>
      </c>
      <c r="D81" s="143" t="n">
        <v>12000000</v>
      </c>
      <c r="F81" s="140" t="s">
        <v>3</v>
      </c>
      <c r="G81" s="144" t="n">
        <v>280428.55</v>
      </c>
      <c r="I81" s="144" t="n">
        <f aca="false">+G:G-H:H</f>
        <v>280428.55</v>
      </c>
    </row>
    <row r="82" customFormat="false" ht="17.25" hidden="false" customHeight="true" outlineLevel="0" collapsed="false">
      <c r="A82" s="140" t="s">
        <v>100</v>
      </c>
      <c r="B82" s="142" t="n">
        <v>1200000</v>
      </c>
      <c r="C82" s="143" t="n">
        <f aca="false">+LEN(B:B)</f>
        <v>7</v>
      </c>
      <c r="D82" s="143" t="n">
        <v>12000000</v>
      </c>
      <c r="F82" s="140" t="s">
        <v>563</v>
      </c>
      <c r="G82" s="144" t="n">
        <v>0</v>
      </c>
      <c r="H82" s="144" t="n">
        <v>439496241.34</v>
      </c>
      <c r="I82" s="144" t="n">
        <f aca="false">+G:G-H:H</f>
        <v>-439496241.34</v>
      </c>
    </row>
    <row r="83" customFormat="false" ht="17.25" hidden="false" customHeight="true" outlineLevel="0" collapsed="false">
      <c r="A83" s="140" t="s">
        <v>1478</v>
      </c>
      <c r="B83" s="142" t="n">
        <v>120000</v>
      </c>
      <c r="C83" s="143" t="n">
        <f aca="false">+LEN(B:B)</f>
        <v>6</v>
      </c>
      <c r="D83" s="143" t="n">
        <v>12000000</v>
      </c>
      <c r="F83" s="140" t="s">
        <v>1077</v>
      </c>
      <c r="G83" s="144" t="n">
        <v>153992094.47</v>
      </c>
      <c r="I83" s="144" t="n">
        <f aca="false">+G:G-H:H</f>
        <v>153992094.47</v>
      </c>
    </row>
    <row r="84" customFormat="false" ht="17.25" hidden="false" customHeight="true" outlineLevel="0" collapsed="false">
      <c r="A84" s="140" t="s">
        <v>125</v>
      </c>
      <c r="B84" s="142" t="n">
        <v>12800000</v>
      </c>
      <c r="C84" s="143" t="n">
        <f aca="false">+LEN(B:B)</f>
        <v>8</v>
      </c>
      <c r="D84" s="143" t="n">
        <v>12800000</v>
      </c>
      <c r="F84" s="140" t="s">
        <v>1341</v>
      </c>
      <c r="G84" s="144" t="n">
        <v>1556622.12</v>
      </c>
      <c r="I84" s="144" t="n">
        <f aca="false">+G:G-H:H</f>
        <v>1556622.12</v>
      </c>
    </row>
    <row r="85" customFormat="false" ht="17.25" hidden="false" customHeight="true" outlineLevel="0" collapsed="false">
      <c r="A85" s="140" t="s">
        <v>1819</v>
      </c>
      <c r="B85" s="142" t="n">
        <v>12800000</v>
      </c>
      <c r="C85" s="143" t="n">
        <f aca="false">+LEN(B:B)</f>
        <v>8</v>
      </c>
      <c r="D85" s="143" t="n">
        <v>12800000</v>
      </c>
      <c r="F85" s="140" t="s">
        <v>1341</v>
      </c>
      <c r="G85" s="144" t="n">
        <v>353281554.77</v>
      </c>
      <c r="I85" s="144" t="n">
        <f aca="false">+G:G-H:H</f>
        <v>353281554.77</v>
      </c>
    </row>
    <row r="86" customFormat="false" ht="17.25" hidden="false" customHeight="true" outlineLevel="0" collapsed="false">
      <c r="A86" s="140" t="s">
        <v>2898</v>
      </c>
      <c r="B86" s="142" t="n">
        <v>1280000</v>
      </c>
      <c r="C86" s="143" t="n">
        <f aca="false">+LEN(B:B)</f>
        <v>7</v>
      </c>
      <c r="D86" s="143" t="n">
        <v>12800000</v>
      </c>
      <c r="F86" s="140" t="s">
        <v>564</v>
      </c>
      <c r="G86" s="144" t="n">
        <v>73089716.81</v>
      </c>
      <c r="I86" s="144" t="n">
        <f aca="false">+G:G-H:H</f>
        <v>73089716.81</v>
      </c>
    </row>
    <row r="87" customFormat="false" ht="17.25" hidden="false" customHeight="true" outlineLevel="0" collapsed="false">
      <c r="A87" s="140" t="s">
        <v>116</v>
      </c>
      <c r="B87" s="142" t="n">
        <v>1280000</v>
      </c>
      <c r="C87" s="143" t="n">
        <f aca="false">+LEN(B:B)</f>
        <v>7</v>
      </c>
      <c r="D87" s="143" t="n">
        <v>12800000</v>
      </c>
      <c r="F87" s="140" t="s">
        <v>1341</v>
      </c>
      <c r="H87" s="144" t="n">
        <v>16316334.37</v>
      </c>
      <c r="I87" s="144" t="n">
        <f aca="false">+G:G-H:H</f>
        <v>-16316334.37</v>
      </c>
    </row>
    <row r="88" customFormat="false" ht="17.25" hidden="false" customHeight="true" outlineLevel="0" collapsed="false">
      <c r="A88" s="140" t="s">
        <v>3018</v>
      </c>
      <c r="B88" s="142" t="n">
        <v>128000</v>
      </c>
      <c r="C88" s="143" t="n">
        <f aca="false">+LEN(B:B)</f>
        <v>6</v>
      </c>
      <c r="D88" s="143" t="n">
        <v>12800000</v>
      </c>
      <c r="F88" s="140" t="s">
        <v>2366</v>
      </c>
      <c r="H88" s="144" t="n">
        <v>29095762.65</v>
      </c>
      <c r="I88" s="144" t="n">
        <f aca="false">+G:G-H:H</f>
        <v>-29095762.65</v>
      </c>
    </row>
    <row r="89" customFormat="false" ht="17.25" hidden="false" customHeight="true" outlineLevel="0" collapsed="false">
      <c r="A89" s="140" t="s">
        <v>119</v>
      </c>
      <c r="B89" s="142" t="n">
        <v>12800000</v>
      </c>
      <c r="C89" s="143" t="n">
        <f aca="false">+LEN(B:B)</f>
        <v>8</v>
      </c>
      <c r="D89" s="143" t="n">
        <v>12800000</v>
      </c>
      <c r="F89" s="140" t="s">
        <v>1341</v>
      </c>
      <c r="G89" s="144" t="n">
        <v>737829270.33</v>
      </c>
      <c r="I89" s="144" t="n">
        <f aca="false">+G:G-H:H</f>
        <v>737829270.33</v>
      </c>
    </row>
    <row r="90" customFormat="false" ht="17.25" hidden="false" customHeight="true" outlineLevel="0" collapsed="false">
      <c r="A90" s="140" t="s">
        <v>317</v>
      </c>
      <c r="B90" s="142" t="n">
        <v>12800000</v>
      </c>
      <c r="C90" s="143" t="n">
        <f aca="false">+LEN(B:B)</f>
        <v>8</v>
      </c>
      <c r="D90" s="143" t="n">
        <v>12800000</v>
      </c>
      <c r="F90" s="140" t="s">
        <v>1178</v>
      </c>
      <c r="H90" s="144" t="n">
        <v>3711421805.45</v>
      </c>
      <c r="I90" s="144" t="n">
        <f aca="false">+G:G-H:H</f>
        <v>-3711421805.45</v>
      </c>
    </row>
    <row r="91" customFormat="false" ht="17.25" hidden="false" customHeight="true" outlineLevel="0" collapsed="false">
      <c r="A91" s="140" t="s">
        <v>108</v>
      </c>
      <c r="B91" s="142" t="n">
        <v>12800000</v>
      </c>
      <c r="C91" s="143" t="n">
        <f aca="false">+LEN(B:B)</f>
        <v>8</v>
      </c>
      <c r="D91" s="143" t="n">
        <v>12800000</v>
      </c>
      <c r="F91" s="140" t="s">
        <v>1341</v>
      </c>
      <c r="H91" s="144" t="n">
        <v>530307203.35</v>
      </c>
      <c r="I91" s="144" t="n">
        <f aca="false">+G:G-H:H</f>
        <v>-530307203.35</v>
      </c>
    </row>
    <row r="92" customFormat="false" ht="17.25" hidden="false" customHeight="true" outlineLevel="0" collapsed="false">
      <c r="A92" s="140" t="s">
        <v>125</v>
      </c>
      <c r="B92" s="142" t="n">
        <v>12900000</v>
      </c>
      <c r="C92" s="143" t="n">
        <f aca="false">+LEN(B:B)</f>
        <v>8</v>
      </c>
      <c r="D92" s="143" t="n">
        <v>12900000</v>
      </c>
      <c r="F92" s="140" t="s">
        <v>1635</v>
      </c>
      <c r="G92" s="144" t="n">
        <v>419960292.55</v>
      </c>
      <c r="I92" s="144" t="n">
        <f aca="false">+G:G-H:H</f>
        <v>419960292.55</v>
      </c>
    </row>
    <row r="93" customFormat="false" ht="17.25" hidden="false" customHeight="true" outlineLevel="0" collapsed="false">
      <c r="A93" s="140" t="s">
        <v>124</v>
      </c>
      <c r="B93" s="142" t="n">
        <v>12900000</v>
      </c>
      <c r="C93" s="143" t="n">
        <f aca="false">+LEN(B:B)</f>
        <v>8</v>
      </c>
      <c r="D93" s="143" t="n">
        <v>12900000</v>
      </c>
      <c r="F93" s="140" t="s">
        <v>1635</v>
      </c>
      <c r="G93" s="144" t="n">
        <v>47865977.4</v>
      </c>
      <c r="I93" s="144" t="n">
        <f aca="false">+G:G-H:H</f>
        <v>47865977.4</v>
      </c>
    </row>
    <row r="94" customFormat="false" ht="17.25" hidden="false" customHeight="true" outlineLevel="0" collapsed="false">
      <c r="A94" s="140" t="s">
        <v>111</v>
      </c>
      <c r="B94" s="142" t="n">
        <v>12900000</v>
      </c>
      <c r="C94" s="143" t="n">
        <f aca="false">+LEN(B:B)</f>
        <v>8</v>
      </c>
      <c r="D94" s="143" t="n">
        <v>12900000</v>
      </c>
      <c r="F94" s="140" t="s">
        <v>1635</v>
      </c>
      <c r="G94" s="144" t="n">
        <v>584706881.43</v>
      </c>
      <c r="I94" s="144" t="n">
        <f aca="false">+G:G-H:H</f>
        <v>584706881.43</v>
      </c>
    </row>
    <row r="95" customFormat="false" ht="17.25" hidden="false" customHeight="true" outlineLevel="0" collapsed="false">
      <c r="A95" s="140" t="s">
        <v>115</v>
      </c>
      <c r="B95" s="142" t="n">
        <v>12900000</v>
      </c>
      <c r="C95" s="143" t="n">
        <f aca="false">+LEN(B:B)</f>
        <v>8</v>
      </c>
      <c r="D95" s="143" t="n">
        <v>12900000</v>
      </c>
      <c r="F95" s="140" t="s">
        <v>1635</v>
      </c>
      <c r="H95" s="144" t="n">
        <v>0.03</v>
      </c>
      <c r="I95" s="144" t="n">
        <f aca="false">+G:G-H:H</f>
        <v>-0.03</v>
      </c>
    </row>
    <row r="96" customFormat="false" ht="17.25" hidden="false" customHeight="true" outlineLevel="0" collapsed="false">
      <c r="A96" s="140" t="s">
        <v>3019</v>
      </c>
      <c r="B96" s="142" t="n">
        <v>129000</v>
      </c>
      <c r="C96" s="143" t="n">
        <f aca="false">+LEN(B:B)</f>
        <v>6</v>
      </c>
      <c r="D96" s="143" t="n">
        <v>12900000</v>
      </c>
      <c r="F96" s="140" t="s">
        <v>1535</v>
      </c>
      <c r="G96" s="144" t="n">
        <v>204083599.8</v>
      </c>
      <c r="I96" s="144" t="n">
        <f aca="false">+G:G-H:H</f>
        <v>204083599.8</v>
      </c>
    </row>
    <row r="97" customFormat="false" ht="17.25" hidden="false" customHeight="true" outlineLevel="0" collapsed="false">
      <c r="A97" s="140" t="s">
        <v>2897</v>
      </c>
      <c r="B97" s="142" t="n">
        <v>12900000</v>
      </c>
      <c r="C97" s="143" t="n">
        <f aca="false">+LEN(B:B)</f>
        <v>8</v>
      </c>
      <c r="D97" s="143" t="n">
        <v>12900000</v>
      </c>
      <c r="F97" s="140" t="s">
        <v>4</v>
      </c>
      <c r="G97" s="144" t="n">
        <v>200000</v>
      </c>
      <c r="I97" s="144" t="n">
        <f aca="false">+G:G-H:H</f>
        <v>200000</v>
      </c>
    </row>
    <row r="98" customFormat="false" ht="17.25" hidden="false" customHeight="true" outlineLevel="0" collapsed="false">
      <c r="A98" s="140" t="s">
        <v>2899</v>
      </c>
      <c r="B98" s="142" t="n">
        <v>12900000</v>
      </c>
      <c r="C98" s="143" t="n">
        <f aca="false">+LEN(B:B)</f>
        <v>8</v>
      </c>
      <c r="D98" s="143" t="n">
        <v>12900000</v>
      </c>
      <c r="F98" s="140" t="s">
        <v>4</v>
      </c>
      <c r="G98" s="144" t="n">
        <v>190881.05</v>
      </c>
      <c r="I98" s="144" t="n">
        <f aca="false">+G:G-H:H</f>
        <v>190881.05</v>
      </c>
    </row>
    <row r="99" customFormat="false" ht="17.25" hidden="false" customHeight="true" outlineLevel="0" collapsed="false">
      <c r="A99" s="140" t="s">
        <v>101</v>
      </c>
      <c r="B99" s="142" t="n">
        <v>12900000</v>
      </c>
      <c r="C99" s="143" t="n">
        <f aca="false">+LEN(B:B)</f>
        <v>8</v>
      </c>
      <c r="D99" s="143" t="n">
        <v>12900000</v>
      </c>
      <c r="F99" s="140" t="s">
        <v>1635</v>
      </c>
      <c r="G99" s="144" t="n">
        <v>72681886.39</v>
      </c>
      <c r="I99" s="144" t="n">
        <f aca="false">+G:G-H:H</f>
        <v>72681886.39</v>
      </c>
    </row>
    <row r="100" customFormat="false" ht="17.25" hidden="false" customHeight="true" outlineLevel="0" collapsed="false">
      <c r="A100" s="140" t="s">
        <v>102</v>
      </c>
      <c r="B100" s="142" t="n">
        <v>1290000</v>
      </c>
      <c r="C100" s="143" t="n">
        <f aca="false">+LEN(B:B)</f>
        <v>7</v>
      </c>
      <c r="D100" s="143" t="n">
        <v>12900000</v>
      </c>
      <c r="F100" s="140" t="s">
        <v>1159</v>
      </c>
      <c r="G100" s="144" t="n">
        <v>2046169797.91</v>
      </c>
      <c r="H100" s="144" t="n">
        <v>0</v>
      </c>
      <c r="I100" s="144" t="n">
        <f aca="false">+G:G-H:H</f>
        <v>2046169797.91</v>
      </c>
    </row>
    <row r="101" customFormat="false" ht="17.25" hidden="false" customHeight="true" outlineLevel="0" collapsed="false">
      <c r="A101" s="140" t="s">
        <v>307</v>
      </c>
      <c r="B101" s="142" t="n">
        <v>12900000</v>
      </c>
      <c r="C101" s="143" t="n">
        <f aca="false">+LEN(B:B)</f>
        <v>8</v>
      </c>
      <c r="D101" s="143" t="n">
        <v>12900000</v>
      </c>
      <c r="F101" s="140" t="s">
        <v>4</v>
      </c>
      <c r="G101" s="144" t="n">
        <v>28936956.03</v>
      </c>
      <c r="I101" s="144" t="n">
        <f aca="false">+G:G-H:H</f>
        <v>28936956.03</v>
      </c>
    </row>
    <row r="102" customFormat="false" ht="17.25" hidden="false" customHeight="true" outlineLevel="0" collapsed="false">
      <c r="A102" s="140" t="s">
        <v>108</v>
      </c>
      <c r="B102" s="142" t="n">
        <v>12900000</v>
      </c>
      <c r="C102" s="143" t="n">
        <f aca="false">+LEN(B:B)</f>
        <v>8</v>
      </c>
      <c r="D102" s="143" t="n">
        <v>12900000</v>
      </c>
      <c r="F102" s="140" t="s">
        <v>1635</v>
      </c>
      <c r="G102" s="144" t="n">
        <v>561835939.28</v>
      </c>
      <c r="I102" s="144" t="n">
        <f aca="false">+G:G-H:H</f>
        <v>561835939.28</v>
      </c>
    </row>
    <row r="103" customFormat="false" ht="17.25" hidden="false" customHeight="true" outlineLevel="0" collapsed="false">
      <c r="A103" s="140" t="s">
        <v>111</v>
      </c>
      <c r="B103" s="142" t="n">
        <v>13110000</v>
      </c>
      <c r="C103" s="143" t="n">
        <f aca="false">+LEN(B:B)</f>
        <v>8</v>
      </c>
      <c r="D103" s="143" t="n">
        <v>13110000</v>
      </c>
      <c r="F103" s="140" t="s">
        <v>2037</v>
      </c>
      <c r="H103" s="144" t="n">
        <v>2565977682.93</v>
      </c>
      <c r="I103" s="144" t="n">
        <f aca="false">+G:G-H:H</f>
        <v>-2565977682.93</v>
      </c>
    </row>
    <row r="104" customFormat="false" ht="17.25" hidden="false" customHeight="true" outlineLevel="0" collapsed="false">
      <c r="A104" s="140" t="s">
        <v>119</v>
      </c>
      <c r="B104" s="142" t="n">
        <v>13200000</v>
      </c>
      <c r="C104" s="143" t="n">
        <f aca="false">+LEN(B:B)</f>
        <v>8</v>
      </c>
      <c r="D104" s="143" t="n">
        <v>13110000</v>
      </c>
      <c r="F104" s="140" t="s">
        <v>2142</v>
      </c>
      <c r="H104" s="144" t="n">
        <v>2077781712.47</v>
      </c>
      <c r="I104" s="144" t="n">
        <f aca="false">+G:G-H:H</f>
        <v>-2077781712.47</v>
      </c>
    </row>
    <row r="105" customFormat="false" ht="17.25" hidden="false" customHeight="true" outlineLevel="0" collapsed="false">
      <c r="A105" s="140" t="s">
        <v>111</v>
      </c>
      <c r="B105" s="142" t="n">
        <v>16100000</v>
      </c>
      <c r="C105" s="143" t="n">
        <f aca="false">+LEN(B:B)</f>
        <v>8</v>
      </c>
      <c r="D105" s="143" t="n">
        <v>16100000</v>
      </c>
      <c r="F105" s="140" t="s">
        <v>222</v>
      </c>
      <c r="G105" s="144" t="n">
        <v>611444650.31</v>
      </c>
      <c r="I105" s="144" t="n">
        <f aca="false">+G:G-H:H</f>
        <v>611444650.31</v>
      </c>
    </row>
    <row r="106" customFormat="false" ht="17.25" hidden="false" customHeight="true" outlineLevel="0" collapsed="false">
      <c r="A106" s="140" t="s">
        <v>116</v>
      </c>
      <c r="B106" s="142" t="n">
        <v>1610000</v>
      </c>
      <c r="C106" s="143" t="n">
        <f aca="false">+LEN(B:B)</f>
        <v>7</v>
      </c>
      <c r="D106" s="143" t="n">
        <v>16100000</v>
      </c>
      <c r="F106" s="140" t="s">
        <v>1766</v>
      </c>
      <c r="H106" s="144" t="n">
        <v>1290541386.99</v>
      </c>
      <c r="I106" s="144" t="n">
        <f aca="false">+G:G-H:H</f>
        <v>-1290541386.99</v>
      </c>
    </row>
    <row r="107" customFormat="false" ht="17.25" hidden="false" customHeight="true" outlineLevel="0" collapsed="false">
      <c r="A107" s="140" t="s">
        <v>115</v>
      </c>
      <c r="B107" s="142" t="n">
        <v>16100000</v>
      </c>
      <c r="C107" s="143" t="n">
        <f aca="false">+LEN(B:B)</f>
        <v>8</v>
      </c>
      <c r="D107" s="143" t="n">
        <v>16100000</v>
      </c>
      <c r="F107" s="140" t="s">
        <v>1766</v>
      </c>
      <c r="H107" s="144" t="n">
        <v>17131088.3</v>
      </c>
      <c r="I107" s="144" t="n">
        <f aca="false">+G:G-H:H</f>
        <v>-17131088.3</v>
      </c>
    </row>
    <row r="108" customFormat="false" ht="17.25" hidden="false" customHeight="true" outlineLevel="0" collapsed="false">
      <c r="A108" s="140" t="s">
        <v>100</v>
      </c>
      <c r="B108" s="142" t="n">
        <v>1610000</v>
      </c>
      <c r="C108" s="143" t="n">
        <f aca="false">+LEN(B:B)</f>
        <v>7</v>
      </c>
      <c r="D108" s="143" t="n">
        <v>16100000</v>
      </c>
      <c r="F108" s="140" t="s">
        <v>1766</v>
      </c>
      <c r="G108" s="144" t="n">
        <v>0</v>
      </c>
      <c r="H108" s="144" t="n">
        <v>3369832113.65</v>
      </c>
      <c r="I108" s="144" t="n">
        <f aca="false">+G:G-H:H</f>
        <v>-3369832113.65</v>
      </c>
    </row>
    <row r="109" customFormat="false" ht="17.25" hidden="false" customHeight="true" outlineLevel="0" collapsed="false">
      <c r="A109" s="140" t="s">
        <v>1712</v>
      </c>
      <c r="B109" s="142" t="n">
        <v>16100000</v>
      </c>
      <c r="C109" s="143" t="n">
        <f aca="false">+LEN(B:B)</f>
        <v>8</v>
      </c>
      <c r="D109" s="143" t="n">
        <v>16100000</v>
      </c>
      <c r="F109" s="140" t="s">
        <v>218</v>
      </c>
      <c r="H109" s="144" t="n">
        <v>5787144710.24</v>
      </c>
      <c r="I109" s="144" t="n">
        <f aca="false">+G:G-H:H</f>
        <v>-5787144710.24</v>
      </c>
    </row>
    <row r="110" customFormat="false" ht="17.25" hidden="false" customHeight="true" outlineLevel="0" collapsed="false">
      <c r="A110" s="140" t="s">
        <v>111</v>
      </c>
      <c r="B110" s="142" t="n">
        <v>16110000</v>
      </c>
      <c r="C110" s="143" t="n">
        <f aca="false">+LEN(B:B)</f>
        <v>8</v>
      </c>
      <c r="D110" s="143" t="n">
        <v>16110000</v>
      </c>
      <c r="F110" s="140" t="s">
        <v>2038</v>
      </c>
      <c r="H110" s="144" t="n">
        <v>5945569231.96</v>
      </c>
      <c r="I110" s="144" t="n">
        <f aca="false">+G:G-H:H</f>
        <v>-5945569231.96</v>
      </c>
    </row>
    <row r="111" customFormat="false" ht="17.25" hidden="false" customHeight="true" outlineLevel="0" collapsed="false">
      <c r="A111" s="140" t="s">
        <v>1712</v>
      </c>
      <c r="B111" s="142" t="n">
        <v>16110000</v>
      </c>
      <c r="C111" s="143" t="n">
        <f aca="false">+LEN(B:B)</f>
        <v>8</v>
      </c>
      <c r="D111" s="143" t="n">
        <v>16110000</v>
      </c>
      <c r="F111" s="140" t="s">
        <v>1179</v>
      </c>
      <c r="H111" s="144" t="n">
        <v>11407721120.79</v>
      </c>
      <c r="I111" s="144" t="n">
        <f aca="false">+G:G-H:H</f>
        <v>-11407721120.79</v>
      </c>
    </row>
    <row r="112" customFormat="false" ht="17.25" hidden="false" customHeight="true" outlineLevel="0" collapsed="false">
      <c r="A112" s="140" t="s">
        <v>111</v>
      </c>
      <c r="B112" s="142" t="n">
        <v>16120000</v>
      </c>
      <c r="C112" s="143" t="n">
        <f aca="false">+LEN(B:B)</f>
        <v>8</v>
      </c>
      <c r="D112" s="143" t="n">
        <v>16120000</v>
      </c>
      <c r="F112" s="140" t="s">
        <v>2039</v>
      </c>
      <c r="H112" s="144" t="n">
        <v>1244604392.93</v>
      </c>
      <c r="I112" s="144" t="n">
        <f aca="false">+G:G-H:H</f>
        <v>-1244604392.93</v>
      </c>
    </row>
    <row r="113" customFormat="false" ht="17.25" hidden="false" customHeight="true" outlineLevel="0" collapsed="false">
      <c r="A113" s="140" t="s">
        <v>125</v>
      </c>
      <c r="B113" s="142" t="n">
        <v>16200000</v>
      </c>
      <c r="C113" s="143" t="n">
        <f aca="false">+LEN(B:B)</f>
        <v>8</v>
      </c>
      <c r="D113" s="143" t="n">
        <v>16200000</v>
      </c>
      <c r="F113" s="140" t="s">
        <v>2441</v>
      </c>
      <c r="H113" s="144" t="n">
        <v>10079359626.68</v>
      </c>
      <c r="I113" s="144" t="n">
        <f aca="false">+G:G-H:H</f>
        <v>-10079359626.68</v>
      </c>
    </row>
    <row r="114" customFormat="false" ht="17.25" hidden="false" customHeight="true" outlineLevel="0" collapsed="false">
      <c r="A114" s="140" t="s">
        <v>116</v>
      </c>
      <c r="B114" s="142" t="n">
        <v>1620000</v>
      </c>
      <c r="C114" s="143" t="n">
        <f aca="false">+LEN(B:B)</f>
        <v>7</v>
      </c>
      <c r="D114" s="143" t="n">
        <v>16200000</v>
      </c>
      <c r="F114" s="140" t="s">
        <v>220</v>
      </c>
      <c r="H114" s="144" t="n">
        <v>1568622479.05</v>
      </c>
      <c r="I114" s="144" t="n">
        <f aca="false">+G:G-H:H</f>
        <v>-1568622479.05</v>
      </c>
    </row>
    <row r="115" customFormat="false" ht="17.25" hidden="false" customHeight="true" outlineLevel="0" collapsed="false">
      <c r="A115" s="140" t="s">
        <v>112</v>
      </c>
      <c r="B115" s="142" t="n">
        <v>16200000</v>
      </c>
      <c r="C115" s="143" t="n">
        <f aca="false">+LEN(B:B)</f>
        <v>8</v>
      </c>
      <c r="D115" s="143" t="n">
        <v>16200000</v>
      </c>
      <c r="F115" s="140" t="s">
        <v>1450</v>
      </c>
      <c r="H115" s="144" t="n">
        <v>228662207.19</v>
      </c>
      <c r="I115" s="144" t="n">
        <f aca="false">+G:G-H:H</f>
        <v>-228662207.19</v>
      </c>
    </row>
    <row r="116" customFormat="false" ht="17.25" hidden="false" customHeight="true" outlineLevel="0" collapsed="false">
      <c r="A116" s="140" t="s">
        <v>317</v>
      </c>
      <c r="B116" s="142" t="n">
        <v>16200000</v>
      </c>
      <c r="C116" s="143" t="n">
        <f aca="false">+LEN(B:B)</f>
        <v>8</v>
      </c>
      <c r="D116" s="143" t="n">
        <v>16200000</v>
      </c>
      <c r="F116" s="140" t="s">
        <v>3057</v>
      </c>
      <c r="G116" s="144" t="n">
        <v>107898954.04</v>
      </c>
      <c r="I116" s="144" t="n">
        <f aca="false">+G:G-H:H</f>
        <v>107898954.04</v>
      </c>
    </row>
    <row r="117" customFormat="false" ht="17.25" hidden="false" customHeight="true" outlineLevel="0" collapsed="false">
      <c r="A117" s="140" t="s">
        <v>1712</v>
      </c>
      <c r="B117" s="142" t="n">
        <v>16200000</v>
      </c>
      <c r="C117" s="143" t="n">
        <f aca="false">+LEN(B:B)</f>
        <v>8</v>
      </c>
      <c r="D117" s="143" t="n">
        <v>16200000</v>
      </c>
      <c r="F117" s="140" t="s">
        <v>3058</v>
      </c>
      <c r="H117" s="144" t="n">
        <v>5760854726.27</v>
      </c>
      <c r="I117" s="144" t="n">
        <f aca="false">+G:G-H:H</f>
        <v>-5760854726.27</v>
      </c>
    </row>
    <row r="118" customFormat="false" ht="17.25" hidden="false" customHeight="true" outlineLevel="0" collapsed="false">
      <c r="A118" s="140" t="s">
        <v>125</v>
      </c>
      <c r="B118" s="142" t="n">
        <v>16210000</v>
      </c>
      <c r="C118" s="143" t="n">
        <f aca="false">+LEN(B:B)</f>
        <v>8</v>
      </c>
      <c r="D118" s="143" t="n">
        <v>16200000</v>
      </c>
      <c r="F118" s="140" t="s">
        <v>3059</v>
      </c>
      <c r="G118" s="144" t="n">
        <v>219116271.57</v>
      </c>
      <c r="I118" s="144" t="n">
        <f aca="false">+G:G-H:H</f>
        <v>219116271.57</v>
      </c>
    </row>
    <row r="119" customFormat="false" ht="17.25" hidden="false" customHeight="true" outlineLevel="0" collapsed="false">
      <c r="A119" s="140" t="s">
        <v>116</v>
      </c>
      <c r="B119" s="142" t="n">
        <v>1621000</v>
      </c>
      <c r="C119" s="143" t="n">
        <f aca="false">+LEN(B:B)</f>
        <v>7</v>
      </c>
      <c r="D119" s="143" t="n">
        <v>16200000</v>
      </c>
      <c r="F119" s="140" t="s">
        <v>3060</v>
      </c>
      <c r="H119" s="144" t="n">
        <v>2450000000</v>
      </c>
      <c r="I119" s="144" t="n">
        <f aca="false">+G:G-H:H</f>
        <v>-2450000000</v>
      </c>
    </row>
    <row r="120" customFormat="false" ht="17.25" hidden="false" customHeight="true" outlineLevel="0" collapsed="false">
      <c r="A120" s="140" t="s">
        <v>317</v>
      </c>
      <c r="B120" s="142" t="n">
        <v>16220000</v>
      </c>
      <c r="C120" s="143" t="n">
        <f aca="false">+LEN(B:B)</f>
        <v>8</v>
      </c>
      <c r="D120" s="143" t="n">
        <v>16200000</v>
      </c>
      <c r="F120" s="140" t="s">
        <v>3061</v>
      </c>
      <c r="H120" s="144" t="n">
        <v>720245006.68</v>
      </c>
      <c r="I120" s="144" t="n">
        <f aca="false">+G:G-H:H</f>
        <v>-720245006.68</v>
      </c>
    </row>
    <row r="121" customFormat="false" ht="17.25" hidden="false" customHeight="true" outlineLevel="0" collapsed="false">
      <c r="A121" s="140" t="s">
        <v>116</v>
      </c>
      <c r="B121" s="142" t="n">
        <v>1623000</v>
      </c>
      <c r="C121" s="143" t="n">
        <f aca="false">+LEN(B:B)</f>
        <v>7</v>
      </c>
      <c r="D121" s="143" t="n">
        <v>16200000</v>
      </c>
      <c r="F121" s="140" t="s">
        <v>3062</v>
      </c>
      <c r="H121" s="144" t="n">
        <v>5120000000</v>
      </c>
      <c r="I121" s="144" t="n">
        <f aca="false">+G:G-H:H</f>
        <v>-5120000000</v>
      </c>
    </row>
    <row r="122" customFormat="false" ht="17.25" hidden="false" customHeight="true" outlineLevel="0" collapsed="false">
      <c r="A122" s="140" t="s">
        <v>317</v>
      </c>
      <c r="B122" s="142" t="n">
        <v>16230000</v>
      </c>
      <c r="C122" s="143" t="n">
        <f aca="false">+LEN(B:B)</f>
        <v>8</v>
      </c>
      <c r="D122" s="143" t="n">
        <v>16200000</v>
      </c>
      <c r="F122" s="140" t="s">
        <v>3063</v>
      </c>
      <c r="H122" s="144" t="n">
        <v>849897730.79</v>
      </c>
      <c r="I122" s="144" t="n">
        <f aca="false">+G:G-H:H</f>
        <v>-849897730.79</v>
      </c>
    </row>
    <row r="123" customFormat="false" ht="17.25" hidden="false" customHeight="true" outlineLevel="0" collapsed="false">
      <c r="A123" s="140" t="s">
        <v>116</v>
      </c>
      <c r="B123" s="142" t="n">
        <v>1630000</v>
      </c>
      <c r="C123" s="143" t="n">
        <f aca="false">+LEN(B:B)</f>
        <v>7</v>
      </c>
      <c r="D123" s="143" t="n">
        <v>16300000</v>
      </c>
      <c r="F123" s="140" t="s">
        <v>1767</v>
      </c>
      <c r="H123" s="144" t="n">
        <v>1642685110.38</v>
      </c>
      <c r="I123" s="144" t="n">
        <f aca="false">+G:G-H:H</f>
        <v>-1642685110.38</v>
      </c>
    </row>
    <row r="124" customFormat="false" ht="17.25" hidden="false" customHeight="true" outlineLevel="0" collapsed="false">
      <c r="A124" s="140" t="s">
        <v>115</v>
      </c>
      <c r="B124" s="142" t="n">
        <v>16300000</v>
      </c>
      <c r="C124" s="143" t="n">
        <f aca="false">+LEN(B:B)</f>
        <v>8</v>
      </c>
      <c r="D124" s="143" t="n">
        <v>16300000</v>
      </c>
      <c r="F124" s="140" t="s">
        <v>1767</v>
      </c>
      <c r="H124" s="144" t="n">
        <v>298425492.83</v>
      </c>
      <c r="I124" s="144" t="n">
        <f aca="false">+G:G-H:H</f>
        <v>-298425492.83</v>
      </c>
    </row>
    <row r="125" customFormat="false" ht="17.25" hidden="false" customHeight="true" outlineLevel="0" collapsed="false">
      <c r="A125" s="140" t="s">
        <v>116</v>
      </c>
      <c r="B125" s="142" t="n">
        <v>1631000</v>
      </c>
      <c r="C125" s="143" t="n">
        <f aca="false">+LEN(B:B)</f>
        <v>7</v>
      </c>
      <c r="D125" s="143" t="n">
        <v>16300000</v>
      </c>
      <c r="F125" s="140" t="s">
        <v>3064</v>
      </c>
      <c r="H125" s="144" t="n">
        <v>821215077.55</v>
      </c>
      <c r="I125" s="144" t="n">
        <f aca="false">+G:G-H:H</f>
        <v>-821215077.55</v>
      </c>
    </row>
    <row r="126" customFormat="false" ht="17.25" hidden="false" customHeight="true" outlineLevel="0" collapsed="false">
      <c r="A126" s="140" t="s">
        <v>111</v>
      </c>
      <c r="B126" s="142" t="n">
        <v>16400000</v>
      </c>
      <c r="C126" s="143" t="n">
        <f aca="false">+LEN(B:B)</f>
        <v>8</v>
      </c>
      <c r="D126" s="143" t="n">
        <v>16400000</v>
      </c>
      <c r="F126" s="140" t="s">
        <v>2040</v>
      </c>
      <c r="H126" s="144" t="n">
        <v>27696620000</v>
      </c>
      <c r="I126" s="144" t="n">
        <f aca="false">+G:G-H:H</f>
        <v>-27696620000</v>
      </c>
    </row>
    <row r="127" customFormat="false" ht="17.25" hidden="false" customHeight="true" outlineLevel="0" collapsed="false">
      <c r="A127" s="140" t="s">
        <v>115</v>
      </c>
      <c r="B127" s="142" t="n">
        <v>16400000</v>
      </c>
      <c r="C127" s="143" t="n">
        <f aca="false">+LEN(B:B)</f>
        <v>8</v>
      </c>
      <c r="D127" s="143" t="n">
        <v>16400000</v>
      </c>
      <c r="F127" s="140" t="s">
        <v>1871</v>
      </c>
      <c r="H127" s="144" t="n">
        <v>2987279689.89</v>
      </c>
      <c r="I127" s="144" t="n">
        <f aca="false">+G:G-H:H</f>
        <v>-2987279689.89</v>
      </c>
    </row>
    <row r="128" customFormat="false" ht="17.25" hidden="false" customHeight="true" outlineLevel="0" collapsed="false">
      <c r="A128" s="140" t="s">
        <v>105</v>
      </c>
      <c r="B128" s="142" t="n">
        <v>1640000</v>
      </c>
      <c r="C128" s="143" t="n">
        <f aca="false">+LEN(B:B)</f>
        <v>7</v>
      </c>
      <c r="D128" s="143" t="n">
        <v>16400000</v>
      </c>
      <c r="F128" s="140" t="s">
        <v>222</v>
      </c>
      <c r="G128" s="144" t="n">
        <v>0</v>
      </c>
      <c r="H128" s="144" t="n">
        <v>347221552.97</v>
      </c>
      <c r="I128" s="144" t="n">
        <f aca="false">+G:G-H:H</f>
        <v>-347221552.97</v>
      </c>
    </row>
    <row r="129" customFormat="false" ht="17.25" hidden="false" customHeight="true" outlineLevel="0" collapsed="false">
      <c r="A129" s="140" t="s">
        <v>102</v>
      </c>
      <c r="B129" s="142" t="n">
        <v>1640000</v>
      </c>
      <c r="C129" s="143" t="n">
        <f aca="false">+LEN(B:B)</f>
        <v>7</v>
      </c>
      <c r="D129" s="143" t="n">
        <v>16400000</v>
      </c>
      <c r="F129" s="140" t="s">
        <v>222</v>
      </c>
      <c r="G129" s="144" t="n">
        <v>0</v>
      </c>
      <c r="H129" s="144" t="n">
        <v>1206917363.04</v>
      </c>
      <c r="I129" s="144" t="n">
        <f aca="false">+G:G-H:H</f>
        <v>-1206917363.04</v>
      </c>
    </row>
    <row r="130" customFormat="false" ht="17.25" hidden="false" customHeight="true" outlineLevel="0" collapsed="false">
      <c r="A130" s="140" t="s">
        <v>100</v>
      </c>
      <c r="B130" s="142" t="n">
        <v>1640000</v>
      </c>
      <c r="C130" s="143" t="n">
        <f aca="false">+LEN(B:B)</f>
        <v>7</v>
      </c>
      <c r="D130" s="143" t="n">
        <v>16400000</v>
      </c>
      <c r="F130" s="140" t="s">
        <v>222</v>
      </c>
      <c r="G130" s="144" t="n">
        <v>0</v>
      </c>
      <c r="H130" s="144" t="n">
        <v>232084771</v>
      </c>
      <c r="I130" s="144" t="n">
        <f aca="false">+G:G-H:H</f>
        <v>-232084771</v>
      </c>
    </row>
    <row r="131" customFormat="false" ht="17.25" hidden="false" customHeight="true" outlineLevel="0" collapsed="false">
      <c r="A131" s="140" t="s">
        <v>116</v>
      </c>
      <c r="B131" s="142" t="n">
        <v>1640001</v>
      </c>
      <c r="C131" s="143" t="n">
        <f aca="false">+LEN(B:B)</f>
        <v>7</v>
      </c>
      <c r="D131" s="143" t="n">
        <v>16400010</v>
      </c>
      <c r="F131" s="140" t="s">
        <v>1898</v>
      </c>
      <c r="H131" s="144" t="n">
        <v>64119079.74</v>
      </c>
      <c r="I131" s="144" t="n">
        <f aca="false">+G:G-H:H</f>
        <v>-64119079.74</v>
      </c>
    </row>
    <row r="132" customFormat="false" ht="17.25" hidden="false" customHeight="true" outlineLevel="0" collapsed="false">
      <c r="A132" s="140" t="s">
        <v>116</v>
      </c>
      <c r="B132" s="142" t="n">
        <v>1640002</v>
      </c>
      <c r="C132" s="143" t="n">
        <f aca="false">+LEN(B:B)</f>
        <v>7</v>
      </c>
      <c r="D132" s="143" t="n">
        <v>16400020</v>
      </c>
      <c r="F132" s="140" t="s">
        <v>1899</v>
      </c>
      <c r="H132" s="144" t="n">
        <v>37307324.01</v>
      </c>
      <c r="I132" s="144" t="n">
        <f aca="false">+G:G-H:H</f>
        <v>-37307324.01</v>
      </c>
    </row>
    <row r="133" customFormat="false" ht="17.25" hidden="false" customHeight="true" outlineLevel="0" collapsed="false">
      <c r="A133" s="140" t="s">
        <v>116</v>
      </c>
      <c r="B133" s="142" t="n">
        <v>1640003</v>
      </c>
      <c r="C133" s="143" t="n">
        <f aca="false">+LEN(B:B)</f>
        <v>7</v>
      </c>
      <c r="D133" s="143" t="n">
        <v>16400030</v>
      </c>
      <c r="F133" s="140" t="s">
        <v>1900</v>
      </c>
      <c r="H133" s="144" t="n">
        <v>59482361.46</v>
      </c>
      <c r="I133" s="144" t="n">
        <f aca="false">+G:G-H:H</f>
        <v>-59482361.46</v>
      </c>
    </row>
    <row r="134" customFormat="false" ht="17.25" hidden="false" customHeight="true" outlineLevel="0" collapsed="false">
      <c r="A134" s="140" t="s">
        <v>116</v>
      </c>
      <c r="B134" s="142" t="n">
        <v>1640004</v>
      </c>
      <c r="C134" s="143" t="n">
        <f aca="false">+LEN(B:B)</f>
        <v>7</v>
      </c>
      <c r="D134" s="143" t="n">
        <v>16400040</v>
      </c>
      <c r="F134" s="140" t="s">
        <v>1901</v>
      </c>
      <c r="H134" s="144" t="n">
        <v>59482361.46</v>
      </c>
      <c r="I134" s="144" t="n">
        <f aca="false">+G:G-H:H</f>
        <v>-59482361.46</v>
      </c>
    </row>
    <row r="135" customFormat="false" ht="17.25" hidden="false" customHeight="true" outlineLevel="0" collapsed="false">
      <c r="A135" s="140" t="s">
        <v>116</v>
      </c>
      <c r="B135" s="142" t="n">
        <v>1640005</v>
      </c>
      <c r="C135" s="143" t="n">
        <f aca="false">+LEN(B:B)</f>
        <v>7</v>
      </c>
      <c r="D135" s="143" t="n">
        <v>16400050</v>
      </c>
      <c r="F135" s="140" t="s">
        <v>1902</v>
      </c>
      <c r="H135" s="144" t="n">
        <v>14710070.79</v>
      </c>
      <c r="I135" s="144" t="n">
        <f aca="false">+G:G-H:H</f>
        <v>-14710070.79</v>
      </c>
    </row>
    <row r="136" customFormat="false" ht="17.25" hidden="false" customHeight="true" outlineLevel="0" collapsed="false">
      <c r="A136" s="140" t="s">
        <v>116</v>
      </c>
      <c r="B136" s="142" t="n">
        <v>1640006</v>
      </c>
      <c r="C136" s="143" t="n">
        <f aca="false">+LEN(B:B)</f>
        <v>7</v>
      </c>
      <c r="D136" s="143" t="n">
        <v>16400060</v>
      </c>
      <c r="F136" s="140" t="s">
        <v>1903</v>
      </c>
      <c r="H136" s="144" t="n">
        <v>32462553.39</v>
      </c>
      <c r="I136" s="144" t="n">
        <f aca="false">+G:G-H:H</f>
        <v>-32462553.39</v>
      </c>
    </row>
    <row r="137" customFormat="false" ht="17.25" hidden="false" customHeight="true" outlineLevel="0" collapsed="false">
      <c r="A137" s="140" t="s">
        <v>116</v>
      </c>
      <c r="B137" s="142" t="n">
        <v>1640007</v>
      </c>
      <c r="C137" s="143" t="n">
        <f aca="false">+LEN(B:B)</f>
        <v>7</v>
      </c>
      <c r="D137" s="143" t="n">
        <v>16400070</v>
      </c>
      <c r="F137" s="140" t="s">
        <v>1904</v>
      </c>
      <c r="H137" s="144" t="n">
        <v>45044899.06</v>
      </c>
      <c r="I137" s="144" t="n">
        <f aca="false">+G:G-H:H</f>
        <v>-45044899.06</v>
      </c>
    </row>
    <row r="138" customFormat="false" ht="17.25" hidden="false" customHeight="true" outlineLevel="0" collapsed="false">
      <c r="A138" s="140" t="s">
        <v>116</v>
      </c>
      <c r="B138" s="142" t="n">
        <v>1640008</v>
      </c>
      <c r="C138" s="143" t="n">
        <f aca="false">+LEN(B:B)</f>
        <v>7</v>
      </c>
      <c r="D138" s="143" t="n">
        <v>16400080</v>
      </c>
      <c r="F138" s="140" t="s">
        <v>1905</v>
      </c>
      <c r="H138" s="144" t="n">
        <v>18566241.07</v>
      </c>
      <c r="I138" s="144" t="n">
        <f aca="false">+G:G-H:H</f>
        <v>-18566241.07</v>
      </c>
    </row>
    <row r="139" customFormat="false" ht="17.25" hidden="false" customHeight="true" outlineLevel="0" collapsed="false">
      <c r="A139" s="140" t="s">
        <v>116</v>
      </c>
      <c r="B139" s="142" t="n">
        <v>1640009</v>
      </c>
      <c r="C139" s="143" t="n">
        <f aca="false">+LEN(B:B)</f>
        <v>7</v>
      </c>
      <c r="D139" s="143" t="n">
        <v>16400090</v>
      </c>
      <c r="F139" s="140" t="s">
        <v>1906</v>
      </c>
      <c r="H139" s="144" t="n">
        <v>32500749.49</v>
      </c>
      <c r="I139" s="144" t="n">
        <f aca="false">+G:G-H:H</f>
        <v>-32500749.49</v>
      </c>
    </row>
    <row r="140" customFormat="false" ht="17.25" hidden="false" customHeight="true" outlineLevel="0" collapsed="false">
      <c r="A140" s="140" t="s">
        <v>116</v>
      </c>
      <c r="B140" s="142" t="n">
        <v>1640010</v>
      </c>
      <c r="C140" s="143" t="n">
        <f aca="false">+LEN(B:B)</f>
        <v>7</v>
      </c>
      <c r="D140" s="143" t="n">
        <v>16400100</v>
      </c>
      <c r="F140" s="140" t="s">
        <v>1907</v>
      </c>
      <c r="H140" s="144" t="n">
        <v>68672199.36</v>
      </c>
      <c r="I140" s="144" t="n">
        <f aca="false">+G:G-H:H</f>
        <v>-68672199.36</v>
      </c>
    </row>
    <row r="141" customFormat="false" ht="17.25" hidden="false" customHeight="true" outlineLevel="0" collapsed="false">
      <c r="A141" s="140" t="s">
        <v>116</v>
      </c>
      <c r="B141" s="142" t="n">
        <v>1640011</v>
      </c>
      <c r="C141" s="143" t="n">
        <f aca="false">+LEN(B:B)</f>
        <v>7</v>
      </c>
      <c r="D141" s="143" t="n">
        <v>16400110</v>
      </c>
      <c r="F141" s="140" t="s">
        <v>1908</v>
      </c>
      <c r="H141" s="144" t="n">
        <v>64119079.74</v>
      </c>
      <c r="I141" s="144" t="n">
        <f aca="false">+G:G-H:H</f>
        <v>-64119079.74</v>
      </c>
    </row>
    <row r="142" customFormat="false" ht="17.25" hidden="false" customHeight="true" outlineLevel="0" collapsed="false">
      <c r="A142" s="140" t="s">
        <v>116</v>
      </c>
      <c r="B142" s="142" t="n">
        <v>1640012</v>
      </c>
      <c r="C142" s="143" t="n">
        <f aca="false">+LEN(B:B)</f>
        <v>7</v>
      </c>
      <c r="D142" s="143" t="n">
        <v>16400120</v>
      </c>
      <c r="F142" s="140" t="s">
        <v>1909</v>
      </c>
      <c r="H142" s="144" t="n">
        <v>35795937.13</v>
      </c>
      <c r="I142" s="144" t="n">
        <f aca="false">+G:G-H:H</f>
        <v>-35795937.13</v>
      </c>
    </row>
    <row r="143" customFormat="false" ht="17.25" hidden="false" customHeight="true" outlineLevel="0" collapsed="false">
      <c r="A143" s="140" t="s">
        <v>116</v>
      </c>
      <c r="B143" s="142" t="n">
        <v>1640013</v>
      </c>
      <c r="C143" s="143" t="n">
        <f aca="false">+LEN(B:B)</f>
        <v>7</v>
      </c>
      <c r="D143" s="143" t="n">
        <v>16400130</v>
      </c>
      <c r="F143" s="140" t="s">
        <v>1910</v>
      </c>
      <c r="H143" s="144" t="n">
        <v>71219505.99</v>
      </c>
      <c r="I143" s="144" t="n">
        <f aca="false">+G:G-H:H</f>
        <v>-71219505.99</v>
      </c>
    </row>
    <row r="144" customFormat="false" ht="17.25" hidden="false" customHeight="true" outlineLevel="0" collapsed="false">
      <c r="A144" s="140" t="s">
        <v>116</v>
      </c>
      <c r="B144" s="142" t="n">
        <v>1640014</v>
      </c>
      <c r="C144" s="143" t="n">
        <f aca="false">+LEN(B:B)</f>
        <v>7</v>
      </c>
      <c r="D144" s="143" t="n">
        <v>16400140</v>
      </c>
      <c r="F144" s="140" t="s">
        <v>1911</v>
      </c>
      <c r="H144" s="144" t="n">
        <v>68672199.36</v>
      </c>
      <c r="I144" s="144" t="n">
        <f aca="false">+G:G-H:H</f>
        <v>-68672199.36</v>
      </c>
    </row>
    <row r="145" customFormat="false" ht="17.25" hidden="false" customHeight="true" outlineLevel="0" collapsed="false">
      <c r="A145" s="140" t="s">
        <v>116</v>
      </c>
      <c r="B145" s="142" t="n">
        <v>1640015</v>
      </c>
      <c r="C145" s="143" t="n">
        <f aca="false">+LEN(B:B)</f>
        <v>7</v>
      </c>
      <c r="D145" s="143" t="n">
        <v>16400150</v>
      </c>
      <c r="F145" s="140" t="s">
        <v>1912</v>
      </c>
      <c r="H145" s="144" t="n">
        <v>154016828.76</v>
      </c>
      <c r="I145" s="144" t="n">
        <f aca="false">+G:G-H:H</f>
        <v>-154016828.76</v>
      </c>
    </row>
    <row r="146" customFormat="false" ht="17.25" hidden="false" customHeight="true" outlineLevel="0" collapsed="false">
      <c r="A146" s="140" t="s">
        <v>115</v>
      </c>
      <c r="B146" s="142" t="n">
        <v>16410000</v>
      </c>
      <c r="C146" s="143" t="n">
        <f aca="false">+LEN(B:B)</f>
        <v>8</v>
      </c>
      <c r="D146" s="143" t="n">
        <v>16410000</v>
      </c>
      <c r="F146" s="140" t="s">
        <v>1768</v>
      </c>
      <c r="H146" s="144" t="n">
        <v>1961836924.86</v>
      </c>
      <c r="I146" s="144" t="n">
        <f aca="false">+G:G-H:H</f>
        <v>-1961836924.86</v>
      </c>
    </row>
    <row r="147" customFormat="false" ht="17.25" hidden="false" customHeight="true" outlineLevel="0" collapsed="false">
      <c r="A147" s="140" t="s">
        <v>102</v>
      </c>
      <c r="B147" s="142" t="n">
        <v>1641000</v>
      </c>
      <c r="C147" s="143" t="n">
        <f aca="false">+LEN(B:B)</f>
        <v>7</v>
      </c>
      <c r="D147" s="143" t="n">
        <v>16410000</v>
      </c>
      <c r="F147" s="140" t="s">
        <v>1161</v>
      </c>
      <c r="G147" s="144" t="n">
        <v>0</v>
      </c>
      <c r="H147" s="144" t="n">
        <v>272859981.37</v>
      </c>
      <c r="I147" s="144" t="n">
        <f aca="false">+G:G-H:H</f>
        <v>-272859981.37</v>
      </c>
    </row>
    <row r="148" customFormat="false" ht="17.25" hidden="false" customHeight="true" outlineLevel="0" collapsed="false">
      <c r="A148" s="140" t="s">
        <v>1712</v>
      </c>
      <c r="B148" s="142" t="n">
        <v>16411000</v>
      </c>
      <c r="C148" s="143" t="n">
        <f aca="false">+LEN(B:B)</f>
        <v>8</v>
      </c>
      <c r="D148" s="143" t="n">
        <v>16411000</v>
      </c>
      <c r="F148" s="140" t="s">
        <v>1180</v>
      </c>
      <c r="H148" s="144" t="n">
        <v>1223221010.01</v>
      </c>
      <c r="I148" s="144" t="n">
        <f aca="false">+G:G-H:H</f>
        <v>-1223221010.01</v>
      </c>
    </row>
    <row r="149" customFormat="false" ht="17.25" hidden="false" customHeight="true" outlineLevel="0" collapsed="false">
      <c r="A149" s="140" t="s">
        <v>129</v>
      </c>
      <c r="B149" s="142" t="n">
        <v>164120</v>
      </c>
      <c r="C149" s="143" t="n">
        <f aca="false">+LEN(B:B)</f>
        <v>6</v>
      </c>
      <c r="D149" s="143" t="n">
        <v>16412000</v>
      </c>
      <c r="F149" s="140" t="s">
        <v>819</v>
      </c>
      <c r="G149" s="144" t="n">
        <v>0</v>
      </c>
      <c r="H149" s="144" t="n">
        <v>120702756.88</v>
      </c>
      <c r="I149" s="144" t="n">
        <f aca="false">+G:G-H:H</f>
        <v>-120702756.88</v>
      </c>
    </row>
    <row r="150" customFormat="false" ht="17.25" hidden="false" customHeight="true" outlineLevel="0" collapsed="false">
      <c r="A150" s="140" t="s">
        <v>1712</v>
      </c>
      <c r="B150" s="142" t="n">
        <v>16412000</v>
      </c>
      <c r="C150" s="143" t="n">
        <f aca="false">+LEN(B:B)</f>
        <v>8</v>
      </c>
      <c r="D150" s="143" t="n">
        <v>16412000</v>
      </c>
      <c r="F150" s="140" t="s">
        <v>1325</v>
      </c>
      <c r="H150" s="144" t="n">
        <v>2826965304.85</v>
      </c>
      <c r="I150" s="144" t="n">
        <f aca="false">+G:G-H:H</f>
        <v>-2826965304.85</v>
      </c>
    </row>
    <row r="151" customFormat="false" ht="17.25" hidden="false" customHeight="true" outlineLevel="0" collapsed="false">
      <c r="A151" s="140" t="s">
        <v>309</v>
      </c>
      <c r="B151" s="142" t="n">
        <v>164130</v>
      </c>
      <c r="C151" s="143" t="n">
        <f aca="false">+LEN(B:B)</f>
        <v>6</v>
      </c>
      <c r="D151" s="143" t="n">
        <v>16413000</v>
      </c>
      <c r="F151" s="140" t="s">
        <v>1536</v>
      </c>
      <c r="H151" s="144" t="n">
        <v>3314449539.61</v>
      </c>
      <c r="I151" s="144" t="n">
        <f aca="false">+G:G-H:H</f>
        <v>-3314449539.61</v>
      </c>
    </row>
    <row r="152" customFormat="false" ht="17.25" hidden="false" customHeight="true" outlineLevel="0" collapsed="false">
      <c r="A152" s="140" t="s">
        <v>129</v>
      </c>
      <c r="B152" s="142" t="n">
        <v>164130</v>
      </c>
      <c r="C152" s="143" t="n">
        <f aca="false">+LEN(B:B)</f>
        <v>6</v>
      </c>
      <c r="D152" s="143" t="n">
        <v>16413000</v>
      </c>
      <c r="F152" s="140" t="s">
        <v>1079</v>
      </c>
      <c r="G152" s="144" t="n">
        <v>0</v>
      </c>
      <c r="H152" s="144" t="n">
        <v>405921868.71</v>
      </c>
      <c r="I152" s="144" t="n">
        <f aca="false">+G:G-H:H</f>
        <v>-405921868.71</v>
      </c>
    </row>
    <row r="153" customFormat="false" ht="17.25" hidden="false" customHeight="true" outlineLevel="0" collapsed="false">
      <c r="A153" s="140" t="s">
        <v>119</v>
      </c>
      <c r="B153" s="142" t="n">
        <v>16413000</v>
      </c>
      <c r="C153" s="143" t="n">
        <f aca="false">+LEN(B:B)</f>
        <v>8</v>
      </c>
      <c r="D153" s="143" t="n">
        <v>16413000</v>
      </c>
      <c r="F153" s="140" t="s">
        <v>1655</v>
      </c>
      <c r="H153" s="144" t="n">
        <v>5000000000</v>
      </c>
      <c r="I153" s="144" t="n">
        <f aca="false">+G:G-H:H</f>
        <v>-5000000000</v>
      </c>
    </row>
    <row r="154" customFormat="false" ht="17.25" hidden="false" customHeight="true" outlineLevel="0" collapsed="false">
      <c r="A154" s="140" t="s">
        <v>1712</v>
      </c>
      <c r="B154" s="142" t="n">
        <v>16413000</v>
      </c>
      <c r="C154" s="143" t="n">
        <f aca="false">+LEN(B:B)</f>
        <v>8</v>
      </c>
      <c r="D154" s="143" t="n">
        <v>16413000</v>
      </c>
      <c r="F154" s="140" t="s">
        <v>1181</v>
      </c>
      <c r="H154" s="144" t="n">
        <v>993496620.98</v>
      </c>
      <c r="I154" s="144" t="n">
        <f aca="false">+G:G-H:H</f>
        <v>-993496620.98</v>
      </c>
    </row>
    <row r="155" customFormat="false" ht="17.25" hidden="false" customHeight="true" outlineLevel="0" collapsed="false">
      <c r="A155" s="140" t="s">
        <v>309</v>
      </c>
      <c r="B155" s="142" t="n">
        <v>164131</v>
      </c>
      <c r="C155" s="143" t="n">
        <f aca="false">+LEN(B:B)</f>
        <v>6</v>
      </c>
      <c r="D155" s="143" t="n">
        <v>16413000</v>
      </c>
      <c r="F155" s="140" t="s">
        <v>1537</v>
      </c>
      <c r="H155" s="144" t="n">
        <v>629361779.95</v>
      </c>
      <c r="I155" s="144" t="n">
        <f aca="false">+G:G-H:H</f>
        <v>-629361779.95</v>
      </c>
    </row>
    <row r="156" customFormat="false" ht="17.25" hidden="false" customHeight="true" outlineLevel="0" collapsed="false">
      <c r="A156" s="140" t="s">
        <v>1712</v>
      </c>
      <c r="B156" s="142" t="n">
        <v>16414000</v>
      </c>
      <c r="C156" s="143" t="n">
        <f aca="false">+LEN(B:B)</f>
        <v>8</v>
      </c>
      <c r="D156" s="143" t="n">
        <v>16413000</v>
      </c>
      <c r="F156" s="140" t="s">
        <v>1182</v>
      </c>
      <c r="H156" s="144" t="n">
        <v>210883266.56</v>
      </c>
      <c r="I156" s="144" t="n">
        <f aca="false">+G:G-H:H</f>
        <v>-210883266.56</v>
      </c>
    </row>
    <row r="157" customFormat="false" ht="17.25" hidden="false" customHeight="true" outlineLevel="0" collapsed="false">
      <c r="A157" s="140" t="s">
        <v>129</v>
      </c>
      <c r="B157" s="142" t="n">
        <v>164150</v>
      </c>
      <c r="C157" s="143" t="n">
        <f aca="false">+LEN(B:B)</f>
        <v>6</v>
      </c>
      <c r="D157" s="143" t="n">
        <v>16415000</v>
      </c>
      <c r="F157" s="140" t="s">
        <v>1081</v>
      </c>
      <c r="G157" s="144" t="n">
        <v>0</v>
      </c>
      <c r="H157" s="144" t="n">
        <v>4804119886.33</v>
      </c>
      <c r="I157" s="144" t="n">
        <f aca="false">+G:G-H:H</f>
        <v>-4804119886.33</v>
      </c>
    </row>
    <row r="158" customFormat="false" ht="17.25" hidden="false" customHeight="true" outlineLevel="0" collapsed="false">
      <c r="A158" s="140" t="s">
        <v>105</v>
      </c>
      <c r="B158" s="142" t="n">
        <v>1642000</v>
      </c>
      <c r="C158" s="143" t="n">
        <f aca="false">+LEN(B:B)</f>
        <v>7</v>
      </c>
      <c r="D158" s="143" t="n">
        <v>16420000</v>
      </c>
      <c r="F158" s="140" t="s">
        <v>219</v>
      </c>
      <c r="G158" s="144" t="n">
        <v>0</v>
      </c>
      <c r="H158" s="144" t="n">
        <v>2113935847.07</v>
      </c>
      <c r="I158" s="144" t="n">
        <f aca="false">+G:G-H:H</f>
        <v>-2113935847.07</v>
      </c>
    </row>
    <row r="159" customFormat="false" ht="17.25" hidden="false" customHeight="true" outlineLevel="0" collapsed="false">
      <c r="A159" s="140" t="s">
        <v>104</v>
      </c>
      <c r="B159" s="142" t="n">
        <v>1642000</v>
      </c>
      <c r="C159" s="143" t="n">
        <f aca="false">+LEN(B:B)</f>
        <v>7</v>
      </c>
      <c r="D159" s="143" t="n">
        <v>16420000</v>
      </c>
      <c r="F159" s="140" t="s">
        <v>219</v>
      </c>
      <c r="G159" s="144" t="n">
        <v>0</v>
      </c>
      <c r="H159" s="144" t="n">
        <v>4505002176.6</v>
      </c>
      <c r="I159" s="144" t="n">
        <f aca="false">+G:G-H:H</f>
        <v>-4505002176.6</v>
      </c>
    </row>
    <row r="160" customFormat="false" ht="17.25" hidden="false" customHeight="true" outlineLevel="0" collapsed="false">
      <c r="A160" s="140" t="s">
        <v>129</v>
      </c>
      <c r="B160" s="142" t="n">
        <v>164230</v>
      </c>
      <c r="C160" s="143" t="n">
        <f aca="false">+LEN(B:B)</f>
        <v>6</v>
      </c>
      <c r="D160" s="143" t="n">
        <v>16420000</v>
      </c>
      <c r="F160" s="140" t="s">
        <v>701</v>
      </c>
      <c r="G160" s="144" t="n">
        <v>50000000</v>
      </c>
      <c r="H160" s="144" t="n">
        <v>0</v>
      </c>
      <c r="I160" s="144" t="n">
        <f aca="false">+G:G-H:H</f>
        <v>50000000</v>
      </c>
    </row>
    <row r="161" customFormat="false" ht="17.25" hidden="false" customHeight="true" outlineLevel="0" collapsed="false">
      <c r="A161" s="140" t="s">
        <v>105</v>
      </c>
      <c r="B161" s="142" t="n">
        <v>1643000</v>
      </c>
      <c r="C161" s="143" t="n">
        <f aca="false">+LEN(B:B)</f>
        <v>7</v>
      </c>
      <c r="D161" s="143" t="n">
        <v>16430000</v>
      </c>
      <c r="F161" s="140" t="s">
        <v>223</v>
      </c>
      <c r="G161" s="144" t="n">
        <v>0</v>
      </c>
      <c r="H161" s="144" t="n">
        <v>135480985.06</v>
      </c>
      <c r="I161" s="144" t="n">
        <f aca="false">+G:G-H:H</f>
        <v>-135480985.06</v>
      </c>
    </row>
    <row r="162" customFormat="false" ht="17.25" hidden="false" customHeight="true" outlineLevel="0" collapsed="false">
      <c r="A162" s="140" t="s">
        <v>104</v>
      </c>
      <c r="B162" s="142" t="n">
        <v>1643000</v>
      </c>
      <c r="C162" s="143" t="n">
        <f aca="false">+LEN(B:B)</f>
        <v>7</v>
      </c>
      <c r="D162" s="143" t="n">
        <v>16430000</v>
      </c>
      <c r="F162" s="140" t="s">
        <v>223</v>
      </c>
      <c r="G162" s="144" t="n">
        <v>178748573.67</v>
      </c>
      <c r="H162" s="144" t="n">
        <v>0</v>
      </c>
      <c r="I162" s="144" t="n">
        <f aca="false">+G:G-H:H</f>
        <v>178748573.67</v>
      </c>
    </row>
    <row r="163" customFormat="false" ht="17.25" hidden="false" customHeight="true" outlineLevel="0" collapsed="false">
      <c r="A163" s="140" t="s">
        <v>100</v>
      </c>
      <c r="B163" s="142" t="n">
        <v>1643000</v>
      </c>
      <c r="C163" s="143" t="n">
        <f aca="false">+LEN(B:B)</f>
        <v>7</v>
      </c>
      <c r="D163" s="143" t="n">
        <v>16430000</v>
      </c>
      <c r="F163" s="140" t="s">
        <v>223</v>
      </c>
      <c r="G163" s="144" t="n">
        <v>0</v>
      </c>
      <c r="H163" s="144" t="n">
        <v>79878841.5</v>
      </c>
      <c r="I163" s="144" t="n">
        <f aca="false">+G:G-H:H</f>
        <v>-79878841.5</v>
      </c>
    </row>
    <row r="164" customFormat="false" ht="17.25" hidden="false" customHeight="true" outlineLevel="0" collapsed="false">
      <c r="A164" s="140" t="s">
        <v>128</v>
      </c>
      <c r="B164" s="142" t="n">
        <v>16440000</v>
      </c>
      <c r="C164" s="143" t="n">
        <f aca="false">+LEN(B:B)</f>
        <v>8</v>
      </c>
      <c r="D164" s="143" t="n">
        <v>16440000</v>
      </c>
      <c r="F164" s="140" t="s">
        <v>1536</v>
      </c>
      <c r="H164" s="144" t="n">
        <v>876265355.11</v>
      </c>
      <c r="I164" s="144" t="n">
        <f aca="false">+G:G-H:H</f>
        <v>-876265355.11</v>
      </c>
    </row>
    <row r="165" customFormat="false" ht="17.25" hidden="false" customHeight="true" outlineLevel="0" collapsed="false">
      <c r="A165" s="140" t="s">
        <v>112</v>
      </c>
      <c r="B165" s="142" t="n">
        <v>16440000</v>
      </c>
      <c r="C165" s="143" t="n">
        <f aca="false">+LEN(B:B)</f>
        <v>8</v>
      </c>
      <c r="D165" s="143" t="n">
        <v>16440000</v>
      </c>
      <c r="F165" s="140" t="s">
        <v>1079</v>
      </c>
      <c r="H165" s="144" t="n">
        <v>357057021.02</v>
      </c>
      <c r="I165" s="144" t="n">
        <f aca="false">+G:G-H:H</f>
        <v>-357057021.02</v>
      </c>
    </row>
    <row r="166" customFormat="false" ht="17.25" hidden="false" customHeight="true" outlineLevel="0" collapsed="false">
      <c r="A166" s="140" t="s">
        <v>104</v>
      </c>
      <c r="B166" s="142" t="n">
        <v>1644000</v>
      </c>
      <c r="C166" s="143" t="n">
        <f aca="false">+LEN(B:B)</f>
        <v>7</v>
      </c>
      <c r="D166" s="143" t="n">
        <v>16440000</v>
      </c>
      <c r="F166" s="140" t="s">
        <v>3065</v>
      </c>
      <c r="G166" s="144" t="n">
        <v>0</v>
      </c>
      <c r="H166" s="144" t="n">
        <v>180418083.71</v>
      </c>
      <c r="I166" s="144" t="n">
        <f aca="false">+G:G-H:H</f>
        <v>-180418083.71</v>
      </c>
    </row>
    <row r="167" customFormat="false" ht="17.25" hidden="false" customHeight="true" outlineLevel="0" collapsed="false">
      <c r="A167" s="140" t="s">
        <v>657</v>
      </c>
      <c r="B167" s="142" t="n">
        <v>16440000</v>
      </c>
      <c r="C167" s="143" t="n">
        <f aca="false">+LEN(B:B)</f>
        <v>8</v>
      </c>
      <c r="D167" s="143" t="n">
        <v>16440000</v>
      </c>
      <c r="F167" s="140" t="s">
        <v>1079</v>
      </c>
      <c r="H167" s="144" t="n">
        <v>1873767204.251</v>
      </c>
      <c r="I167" s="144" t="n">
        <f aca="false">+G:G-H:H</f>
        <v>-1873767204.251</v>
      </c>
    </row>
    <row r="168" customFormat="false" ht="17.25" hidden="false" customHeight="true" outlineLevel="0" collapsed="false">
      <c r="A168" s="140" t="s">
        <v>317</v>
      </c>
      <c r="B168" s="142" t="n">
        <v>16450000</v>
      </c>
      <c r="C168" s="143" t="n">
        <f aca="false">+LEN(B:B)</f>
        <v>8</v>
      </c>
      <c r="D168" s="143" t="n">
        <v>16440000</v>
      </c>
      <c r="F168" s="140" t="s">
        <v>3066</v>
      </c>
      <c r="H168" s="144" t="n">
        <v>36979265.67</v>
      </c>
      <c r="I168" s="144" t="n">
        <f aca="false">+G:G-H:H</f>
        <v>-36979265.67</v>
      </c>
    </row>
    <row r="169" customFormat="false" ht="17.25" hidden="false" customHeight="true" outlineLevel="0" collapsed="false">
      <c r="A169" s="140" t="s">
        <v>104</v>
      </c>
      <c r="B169" s="142" t="n">
        <v>1645000</v>
      </c>
      <c r="C169" s="143" t="n">
        <f aca="false">+LEN(B:B)</f>
        <v>7</v>
      </c>
      <c r="D169" s="143" t="n">
        <v>16440000</v>
      </c>
      <c r="F169" s="140" t="s">
        <v>1871</v>
      </c>
      <c r="G169" s="144" t="n">
        <v>0</v>
      </c>
      <c r="H169" s="144" t="n">
        <v>1590000000</v>
      </c>
      <c r="I169" s="144" t="n">
        <f aca="false">+G:G-H:H</f>
        <v>-1590000000</v>
      </c>
    </row>
    <row r="170" customFormat="false" ht="17.25" hidden="false" customHeight="true" outlineLevel="0" collapsed="false">
      <c r="A170" s="140" t="s">
        <v>309</v>
      </c>
      <c r="B170" s="142" t="n">
        <v>165000</v>
      </c>
      <c r="C170" s="143" t="n">
        <f aca="false">+LEN(B:B)</f>
        <v>6</v>
      </c>
      <c r="D170" s="143" t="n">
        <v>16500000</v>
      </c>
      <c r="F170" s="140" t="s">
        <v>1538</v>
      </c>
      <c r="H170" s="144" t="n">
        <v>64226194.96</v>
      </c>
      <c r="I170" s="144" t="n">
        <f aca="false">+G:G-H:H</f>
        <v>-64226194.96</v>
      </c>
    </row>
    <row r="171" customFormat="false" ht="17.25" hidden="false" customHeight="true" outlineLevel="0" collapsed="false">
      <c r="A171" s="140" t="s">
        <v>128</v>
      </c>
      <c r="B171" s="142" t="n">
        <v>16500000</v>
      </c>
      <c r="C171" s="143" t="n">
        <f aca="false">+LEN(B:B)</f>
        <v>8</v>
      </c>
      <c r="D171" s="143" t="n">
        <v>16500000</v>
      </c>
      <c r="F171" s="140" t="s">
        <v>1454</v>
      </c>
      <c r="H171" s="144" t="n">
        <v>60897765.56</v>
      </c>
      <c r="I171" s="144" t="n">
        <f aca="false">+G:G-H:H</f>
        <v>-60897765.56</v>
      </c>
    </row>
    <row r="172" customFormat="false" ht="17.25" hidden="false" customHeight="true" outlineLevel="0" collapsed="false">
      <c r="A172" s="140" t="s">
        <v>119</v>
      </c>
      <c r="B172" s="142" t="n">
        <v>16500000</v>
      </c>
      <c r="C172" s="143" t="n">
        <f aca="false">+LEN(B:B)</f>
        <v>8</v>
      </c>
      <c r="D172" s="143" t="n">
        <v>16500000</v>
      </c>
      <c r="F172" s="140" t="s">
        <v>2040</v>
      </c>
      <c r="H172" s="144" t="n">
        <v>2536805434.65</v>
      </c>
      <c r="I172" s="144" t="n">
        <f aca="false">+G:G-H:H</f>
        <v>-2536805434.65</v>
      </c>
    </row>
    <row r="173" customFormat="false" ht="17.25" hidden="false" customHeight="true" outlineLevel="0" collapsed="false">
      <c r="A173" s="140" t="s">
        <v>317</v>
      </c>
      <c r="B173" s="142" t="n">
        <v>16500000</v>
      </c>
      <c r="C173" s="143" t="n">
        <f aca="false">+LEN(B:B)</f>
        <v>8</v>
      </c>
      <c r="D173" s="143" t="n">
        <v>16500000</v>
      </c>
      <c r="F173" s="140" t="s">
        <v>3067</v>
      </c>
      <c r="H173" s="144" t="n">
        <v>145889596.65</v>
      </c>
      <c r="I173" s="144" t="n">
        <f aca="false">+G:G-H:H</f>
        <v>-145889596.65</v>
      </c>
    </row>
    <row r="174" customFormat="false" ht="17.25" hidden="false" customHeight="true" outlineLevel="0" collapsed="false">
      <c r="A174" s="140" t="s">
        <v>104</v>
      </c>
      <c r="B174" s="142" t="n">
        <v>1650000</v>
      </c>
      <c r="C174" s="143" t="n">
        <f aca="false">+LEN(B:B)</f>
        <v>7</v>
      </c>
      <c r="D174" s="143" t="n">
        <v>16500000</v>
      </c>
      <c r="F174" s="140" t="s">
        <v>3068</v>
      </c>
      <c r="G174" s="144" t="n">
        <v>0</v>
      </c>
      <c r="H174" s="144" t="n">
        <v>1651059124.96</v>
      </c>
      <c r="I174" s="144" t="n">
        <f aca="false">+G:G-H:H</f>
        <v>-1651059124.96</v>
      </c>
    </row>
    <row r="175" customFormat="false" ht="17.25" hidden="false" customHeight="true" outlineLevel="0" collapsed="false">
      <c r="A175" s="140" t="s">
        <v>317</v>
      </c>
      <c r="B175" s="142" t="n">
        <v>16510000</v>
      </c>
      <c r="C175" s="143" t="n">
        <f aca="false">+LEN(B:B)</f>
        <v>8</v>
      </c>
      <c r="D175" s="143" t="n">
        <v>16500000</v>
      </c>
      <c r="F175" s="140" t="s">
        <v>1455</v>
      </c>
      <c r="H175" s="144" t="n">
        <v>793331287.58</v>
      </c>
      <c r="I175" s="144" t="n">
        <f aca="false">+G:G-H:H</f>
        <v>-793331287.58</v>
      </c>
    </row>
    <row r="176" customFormat="false" ht="17.25" hidden="false" customHeight="true" outlineLevel="0" collapsed="false">
      <c r="A176" s="140" t="s">
        <v>119</v>
      </c>
      <c r="B176" s="142" t="n">
        <v>16600000</v>
      </c>
      <c r="C176" s="143" t="n">
        <f aca="false">+LEN(B:B)</f>
        <v>8</v>
      </c>
      <c r="D176" s="143" t="n">
        <v>16600000</v>
      </c>
      <c r="F176" s="140" t="s">
        <v>2143</v>
      </c>
      <c r="H176" s="144" t="n">
        <v>2500000000</v>
      </c>
      <c r="I176" s="144" t="n">
        <f aca="false">+G:G-H:H</f>
        <v>-2500000000</v>
      </c>
    </row>
    <row r="177" customFormat="false" ht="17.25" hidden="false" customHeight="true" outlineLevel="0" collapsed="false">
      <c r="A177" s="140" t="s">
        <v>119</v>
      </c>
      <c r="B177" s="142" t="n">
        <v>20300000</v>
      </c>
      <c r="C177" s="143" t="n">
        <f aca="false">+LEN(B:B)</f>
        <v>8</v>
      </c>
      <c r="D177" s="143" t="n">
        <v>20300000</v>
      </c>
      <c r="F177" s="140" t="s">
        <v>2144</v>
      </c>
      <c r="G177" s="144" t="n">
        <v>3587904</v>
      </c>
      <c r="I177" s="144" t="n">
        <f aca="false">+G:G-H:H</f>
        <v>3587904</v>
      </c>
    </row>
    <row r="178" customFormat="false" ht="17.25" hidden="false" customHeight="true" outlineLevel="0" collapsed="false">
      <c r="A178" s="140" t="s">
        <v>129</v>
      </c>
      <c r="B178" s="142" t="n">
        <v>204000</v>
      </c>
      <c r="C178" s="143" t="n">
        <f aca="false">+LEN(B:B)</f>
        <v>6</v>
      </c>
      <c r="D178" s="143" t="n">
        <v>20400000</v>
      </c>
      <c r="F178" s="140" t="s">
        <v>828</v>
      </c>
      <c r="G178" s="144" t="n">
        <v>168079047.42</v>
      </c>
      <c r="H178" s="144" t="n">
        <v>0</v>
      </c>
      <c r="I178" s="144" t="n">
        <f aca="false">+G:G-H:H</f>
        <v>168079047.42</v>
      </c>
    </row>
    <row r="179" customFormat="false" ht="17.25" hidden="false" customHeight="true" outlineLevel="0" collapsed="false">
      <c r="A179" s="140" t="s">
        <v>115</v>
      </c>
      <c r="B179" s="142" t="n">
        <v>20400000</v>
      </c>
      <c r="C179" s="143" t="n">
        <f aca="false">+LEN(B:B)</f>
        <v>8</v>
      </c>
      <c r="D179" s="143" t="n">
        <v>20400000</v>
      </c>
      <c r="F179" s="140" t="s">
        <v>1770</v>
      </c>
      <c r="G179" s="144" t="n">
        <v>4832320.36</v>
      </c>
      <c r="I179" s="144" t="n">
        <f aca="false">+G:G-H:H</f>
        <v>4832320.36</v>
      </c>
    </row>
    <row r="180" customFormat="false" ht="17.25" hidden="false" customHeight="true" outlineLevel="0" collapsed="false">
      <c r="A180" s="140" t="s">
        <v>112</v>
      </c>
      <c r="B180" s="142" t="n">
        <v>20400000</v>
      </c>
      <c r="C180" s="143" t="n">
        <f aca="false">+LEN(B:B)</f>
        <v>8</v>
      </c>
      <c r="D180" s="143" t="n">
        <v>20400000</v>
      </c>
      <c r="F180" s="140" t="s">
        <v>5</v>
      </c>
      <c r="G180" s="144" t="n">
        <v>4832320.36</v>
      </c>
      <c r="I180" s="144" t="n">
        <f aca="false">+G:G-H:H</f>
        <v>4832320.36</v>
      </c>
    </row>
    <row r="181" customFormat="false" ht="17.25" hidden="false" customHeight="true" outlineLevel="0" collapsed="false">
      <c r="A181" s="140" t="s">
        <v>317</v>
      </c>
      <c r="B181" s="142" t="n">
        <v>20400000</v>
      </c>
      <c r="C181" s="143" t="n">
        <f aca="false">+LEN(B:B)</f>
        <v>8</v>
      </c>
      <c r="D181" s="143" t="n">
        <v>20400000</v>
      </c>
      <c r="F181" s="140" t="s">
        <v>3069</v>
      </c>
      <c r="G181" s="144" t="n">
        <v>4832320.36</v>
      </c>
      <c r="I181" s="144" t="n">
        <f aca="false">+G:G-H:H</f>
        <v>4832320.36</v>
      </c>
    </row>
    <row r="182" customFormat="false" ht="17.25" hidden="false" customHeight="true" outlineLevel="0" collapsed="false">
      <c r="A182" s="140" t="s">
        <v>105</v>
      </c>
      <c r="B182" s="142" t="n">
        <v>2040000</v>
      </c>
      <c r="C182" s="143" t="n">
        <f aca="false">+LEN(B:B)</f>
        <v>7</v>
      </c>
      <c r="D182" s="143" t="n">
        <v>20400000</v>
      </c>
      <c r="F182" s="140" t="s">
        <v>566</v>
      </c>
      <c r="G182" s="144" t="n">
        <v>89779560.36</v>
      </c>
      <c r="H182" s="144" t="n">
        <v>0</v>
      </c>
      <c r="I182" s="144" t="n">
        <f aca="false">+G:G-H:H</f>
        <v>89779560.36</v>
      </c>
    </row>
    <row r="183" customFormat="false" ht="17.25" hidden="false" customHeight="true" outlineLevel="0" collapsed="false">
      <c r="A183" s="140" t="s">
        <v>104</v>
      </c>
      <c r="B183" s="142" t="n">
        <v>2040000</v>
      </c>
      <c r="C183" s="143" t="n">
        <f aca="false">+LEN(B:B)</f>
        <v>7</v>
      </c>
      <c r="D183" s="143" t="n">
        <v>20400000</v>
      </c>
      <c r="F183" s="140" t="s">
        <v>566</v>
      </c>
      <c r="G183" s="144" t="n">
        <v>21223664.36</v>
      </c>
      <c r="H183" s="144" t="n">
        <v>0</v>
      </c>
      <c r="I183" s="144" t="n">
        <f aca="false">+G:G-H:H</f>
        <v>21223664.36</v>
      </c>
    </row>
    <row r="184" customFormat="false" ht="17.25" hidden="false" customHeight="true" outlineLevel="0" collapsed="false">
      <c r="A184" s="140" t="s">
        <v>307</v>
      </c>
      <c r="B184" s="142" t="n">
        <v>20400000</v>
      </c>
      <c r="C184" s="143" t="n">
        <f aca="false">+LEN(B:B)</f>
        <v>8</v>
      </c>
      <c r="D184" s="143" t="n">
        <v>20400000</v>
      </c>
      <c r="F184" s="140" t="s">
        <v>5</v>
      </c>
      <c r="G184" s="144" t="n">
        <v>11643000</v>
      </c>
      <c r="I184" s="144" t="n">
        <f aca="false">+G:G-H:H</f>
        <v>11643000</v>
      </c>
    </row>
    <row r="185" customFormat="false" ht="17.25" hidden="false" customHeight="true" outlineLevel="0" collapsed="false">
      <c r="A185" s="140" t="s">
        <v>100</v>
      </c>
      <c r="B185" s="142" t="n">
        <v>2040000</v>
      </c>
      <c r="C185" s="143" t="n">
        <f aca="false">+LEN(B:B)</f>
        <v>7</v>
      </c>
      <c r="D185" s="143" t="n">
        <v>20400000</v>
      </c>
      <c r="F185" s="140" t="s">
        <v>566</v>
      </c>
      <c r="G185" s="144" t="n">
        <v>4832320.36</v>
      </c>
      <c r="H185" s="144" t="n">
        <v>0</v>
      </c>
      <c r="I185" s="144" t="n">
        <f aca="false">+G:G-H:H</f>
        <v>4832320.36</v>
      </c>
    </row>
    <row r="186" customFormat="false" ht="17.25" hidden="false" customHeight="true" outlineLevel="0" collapsed="false">
      <c r="A186" s="140" t="s">
        <v>108</v>
      </c>
      <c r="B186" s="142" t="n">
        <v>20400000</v>
      </c>
      <c r="C186" s="143" t="n">
        <f aca="false">+LEN(B:B)</f>
        <v>8</v>
      </c>
      <c r="D186" s="143" t="n">
        <v>20400000</v>
      </c>
      <c r="F186" s="140" t="s">
        <v>1770</v>
      </c>
      <c r="G186" s="144" t="n">
        <v>11737260.29</v>
      </c>
      <c r="I186" s="144" t="n">
        <f aca="false">+G:G-H:H</f>
        <v>11737260.29</v>
      </c>
    </row>
    <row r="187" customFormat="false" ht="17.25" hidden="false" customHeight="true" outlineLevel="0" collapsed="false">
      <c r="A187" s="140" t="s">
        <v>1712</v>
      </c>
      <c r="B187" s="142" t="n">
        <v>20400000</v>
      </c>
      <c r="C187" s="143" t="n">
        <f aca="false">+LEN(B:B)</f>
        <v>8</v>
      </c>
      <c r="D187" s="143" t="n">
        <v>20400000</v>
      </c>
      <c r="F187" s="140" t="s">
        <v>3069</v>
      </c>
      <c r="G187" s="144" t="n">
        <v>245000</v>
      </c>
      <c r="I187" s="144" t="n">
        <f aca="false">+G:G-H:H</f>
        <v>245000</v>
      </c>
    </row>
    <row r="188" customFormat="false" ht="17.25" hidden="false" customHeight="true" outlineLevel="0" collapsed="false">
      <c r="A188" s="140" t="s">
        <v>1478</v>
      </c>
      <c r="B188" s="142" t="n">
        <v>204000</v>
      </c>
      <c r="C188" s="143" t="n">
        <f aca="false">+LEN(B:B)</f>
        <v>6</v>
      </c>
      <c r="D188" s="143" t="n">
        <v>20400000</v>
      </c>
      <c r="F188" s="140" t="s">
        <v>828</v>
      </c>
      <c r="G188" s="144" t="n">
        <v>4832320.36</v>
      </c>
      <c r="I188" s="144" t="n">
        <f aca="false">+G:G-H:H</f>
        <v>4832320.36</v>
      </c>
    </row>
    <row r="189" customFormat="false" ht="17.25" hidden="false" customHeight="true" outlineLevel="0" collapsed="false">
      <c r="A189" s="140" t="s">
        <v>104</v>
      </c>
      <c r="B189" s="142" t="n">
        <v>2050000</v>
      </c>
      <c r="C189" s="143" t="n">
        <f aca="false">+LEN(B:B)</f>
        <v>7</v>
      </c>
      <c r="D189" s="143" t="n">
        <v>20500000</v>
      </c>
      <c r="F189" s="140" t="s">
        <v>771</v>
      </c>
      <c r="G189" s="144" t="n">
        <v>6174624.81</v>
      </c>
      <c r="H189" s="144" t="n">
        <v>0</v>
      </c>
      <c r="I189" s="144" t="n">
        <f aca="false">+G:G-H:H</f>
        <v>6174624.81</v>
      </c>
    </row>
    <row r="190" customFormat="false" ht="17.25" hidden="false" customHeight="true" outlineLevel="0" collapsed="false">
      <c r="A190" s="140" t="s">
        <v>317</v>
      </c>
      <c r="B190" s="142" t="n">
        <v>20800000</v>
      </c>
      <c r="C190" s="143" t="n">
        <f aca="false">+LEN(B:B)</f>
        <v>8</v>
      </c>
      <c r="D190" s="143" t="n">
        <v>20800000</v>
      </c>
      <c r="F190" s="140" t="s">
        <v>1457</v>
      </c>
      <c r="G190" s="144" t="n">
        <v>2347216993</v>
      </c>
      <c r="I190" s="144" t="n">
        <f aca="false">+G:G-H:H</f>
        <v>2347216993</v>
      </c>
    </row>
    <row r="191" customFormat="false" ht="17.25" hidden="false" customHeight="true" outlineLevel="0" collapsed="false">
      <c r="A191" s="140" t="s">
        <v>105</v>
      </c>
      <c r="B191" s="142" t="n">
        <v>2080000</v>
      </c>
      <c r="C191" s="143" t="n">
        <f aca="false">+LEN(B:B)</f>
        <v>7</v>
      </c>
      <c r="D191" s="143" t="n">
        <v>20800000</v>
      </c>
      <c r="F191" s="140" t="s">
        <v>567</v>
      </c>
      <c r="G191" s="144" t="n">
        <v>11536530</v>
      </c>
      <c r="H191" s="144" t="n">
        <v>0</v>
      </c>
      <c r="I191" s="144" t="n">
        <f aca="false">+G:G-H:H</f>
        <v>11536530</v>
      </c>
    </row>
    <row r="192" customFormat="false" ht="17.25" hidden="false" customHeight="true" outlineLevel="0" collapsed="false">
      <c r="A192" s="140" t="s">
        <v>309</v>
      </c>
      <c r="B192" s="142" t="n">
        <v>211000</v>
      </c>
      <c r="C192" s="143" t="n">
        <f aca="false">+LEN(B:B)</f>
        <v>6</v>
      </c>
      <c r="D192" s="143" t="n">
        <v>21100000</v>
      </c>
      <c r="F192" s="140" t="s">
        <v>224</v>
      </c>
      <c r="G192" s="144" t="n">
        <v>1064439146.95</v>
      </c>
      <c r="I192" s="144" t="n">
        <f aca="false">+G:G-H:H</f>
        <v>1064439146.95</v>
      </c>
    </row>
    <row r="193" customFormat="false" ht="17.25" hidden="false" customHeight="true" outlineLevel="0" collapsed="false">
      <c r="A193" s="140" t="s">
        <v>128</v>
      </c>
      <c r="B193" s="142" t="n">
        <v>21100000</v>
      </c>
      <c r="C193" s="143" t="n">
        <f aca="false">+LEN(B:B)</f>
        <v>8</v>
      </c>
      <c r="D193" s="143" t="n">
        <v>21100000</v>
      </c>
      <c r="F193" s="140" t="s">
        <v>224</v>
      </c>
      <c r="G193" s="144" t="n">
        <v>1206360000</v>
      </c>
      <c r="I193" s="144" t="n">
        <f aca="false">+G:G-H:H</f>
        <v>1206360000</v>
      </c>
    </row>
    <row r="194" customFormat="false" ht="17.25" hidden="false" customHeight="true" outlineLevel="0" collapsed="false">
      <c r="A194" s="140" t="s">
        <v>124</v>
      </c>
      <c r="B194" s="142" t="n">
        <v>21100000</v>
      </c>
      <c r="C194" s="143" t="n">
        <f aca="false">+LEN(B:B)</f>
        <v>8</v>
      </c>
      <c r="D194" s="143" t="n">
        <v>21100000</v>
      </c>
      <c r="F194" s="140" t="s">
        <v>772</v>
      </c>
      <c r="G194" s="144" t="n">
        <v>145000000</v>
      </c>
      <c r="I194" s="144" t="n">
        <f aca="false">+G:G-H:H</f>
        <v>145000000</v>
      </c>
    </row>
    <row r="195" customFormat="false" ht="17.25" hidden="false" customHeight="true" outlineLevel="0" collapsed="false">
      <c r="A195" s="140" t="s">
        <v>129</v>
      </c>
      <c r="B195" s="142" t="n">
        <v>211000</v>
      </c>
      <c r="C195" s="143" t="n">
        <f aca="false">+LEN(B:B)</f>
        <v>6</v>
      </c>
      <c r="D195" s="143" t="n">
        <v>21100000</v>
      </c>
      <c r="F195" s="140" t="s">
        <v>224</v>
      </c>
      <c r="G195" s="144" t="n">
        <v>397740841.99</v>
      </c>
      <c r="H195" s="144" t="n">
        <v>0</v>
      </c>
      <c r="I195" s="144" t="n">
        <f aca="false">+G:G-H:H</f>
        <v>397740841.99</v>
      </c>
    </row>
    <row r="196" customFormat="false" ht="17.25" hidden="false" customHeight="true" outlineLevel="0" collapsed="false">
      <c r="A196" s="140" t="s">
        <v>2897</v>
      </c>
      <c r="B196" s="142" t="n">
        <v>21100000</v>
      </c>
      <c r="C196" s="143" t="n">
        <f aca="false">+LEN(B:B)</f>
        <v>8</v>
      </c>
      <c r="D196" s="143" t="n">
        <v>21100000</v>
      </c>
      <c r="F196" s="140" t="s">
        <v>224</v>
      </c>
      <c r="G196" s="144" t="n">
        <v>2060921450</v>
      </c>
      <c r="I196" s="144" t="n">
        <f aca="false">+G:G-H:H</f>
        <v>2060921450</v>
      </c>
    </row>
    <row r="197" customFormat="false" ht="17.25" hidden="false" customHeight="true" outlineLevel="0" collapsed="false">
      <c r="A197" s="140" t="s">
        <v>119</v>
      </c>
      <c r="B197" s="142" t="n">
        <v>21100000</v>
      </c>
      <c r="C197" s="143" t="n">
        <f aca="false">+LEN(B:B)</f>
        <v>8</v>
      </c>
      <c r="D197" s="143" t="n">
        <v>21100000</v>
      </c>
      <c r="F197" s="140" t="s">
        <v>772</v>
      </c>
      <c r="G197" s="144" t="n">
        <v>3849751156.84</v>
      </c>
      <c r="I197" s="144" t="n">
        <f aca="false">+G:G-H:H</f>
        <v>3849751156.84</v>
      </c>
    </row>
    <row r="198" customFormat="false" ht="17.25" hidden="false" customHeight="true" outlineLevel="0" collapsed="false">
      <c r="A198" s="140" t="s">
        <v>112</v>
      </c>
      <c r="B198" s="142" t="n">
        <v>21100000</v>
      </c>
      <c r="C198" s="143" t="n">
        <f aca="false">+LEN(B:B)</f>
        <v>8</v>
      </c>
      <c r="D198" s="143" t="n">
        <v>21100000</v>
      </c>
      <c r="F198" s="140" t="s">
        <v>224</v>
      </c>
      <c r="G198" s="144" t="n">
        <v>87050320</v>
      </c>
      <c r="I198" s="144" t="n">
        <f aca="false">+G:G-H:H</f>
        <v>87050320</v>
      </c>
    </row>
    <row r="199" customFormat="false" ht="17.25" hidden="false" customHeight="true" outlineLevel="0" collapsed="false">
      <c r="A199" s="140" t="s">
        <v>317</v>
      </c>
      <c r="B199" s="142" t="n">
        <v>21100000</v>
      </c>
      <c r="C199" s="143" t="n">
        <f aca="false">+LEN(B:B)</f>
        <v>8</v>
      </c>
      <c r="D199" s="143" t="n">
        <v>21100000</v>
      </c>
      <c r="F199" s="140" t="s">
        <v>224</v>
      </c>
      <c r="G199" s="144" t="n">
        <v>1602971140</v>
      </c>
      <c r="I199" s="144" t="n">
        <f aca="false">+G:G-H:H</f>
        <v>1602971140</v>
      </c>
    </row>
    <row r="200" customFormat="false" ht="17.25" hidden="false" customHeight="true" outlineLevel="0" collapsed="false">
      <c r="A200" s="140" t="s">
        <v>104</v>
      </c>
      <c r="B200" s="142" t="n">
        <v>2110000</v>
      </c>
      <c r="C200" s="143" t="n">
        <f aca="false">+LEN(B:B)</f>
        <v>7</v>
      </c>
      <c r="D200" s="143" t="n">
        <v>21100000</v>
      </c>
      <c r="F200" s="140" t="s">
        <v>772</v>
      </c>
      <c r="G200" s="144" t="n">
        <v>256800000</v>
      </c>
      <c r="H200" s="144" t="n">
        <v>0</v>
      </c>
      <c r="I200" s="144" t="n">
        <f aca="false">+G:G-H:H</f>
        <v>256800000</v>
      </c>
    </row>
    <row r="201" customFormat="false" ht="17.25" hidden="false" customHeight="true" outlineLevel="0" collapsed="false">
      <c r="A201" s="140" t="s">
        <v>102</v>
      </c>
      <c r="B201" s="142" t="n">
        <v>2110000</v>
      </c>
      <c r="C201" s="143" t="n">
        <f aca="false">+LEN(B:B)</f>
        <v>7</v>
      </c>
      <c r="D201" s="143" t="n">
        <v>21100000</v>
      </c>
      <c r="F201" s="140" t="s">
        <v>772</v>
      </c>
      <c r="G201" s="144" t="n">
        <v>55348270.67</v>
      </c>
      <c r="H201" s="144" t="n">
        <v>0</v>
      </c>
      <c r="I201" s="144" t="n">
        <f aca="false">+G:G-H:H</f>
        <v>55348270.67</v>
      </c>
    </row>
    <row r="202" customFormat="false" ht="17.25" hidden="false" customHeight="true" outlineLevel="0" collapsed="false">
      <c r="A202" s="140" t="s">
        <v>100</v>
      </c>
      <c r="B202" s="142" t="n">
        <v>2110000</v>
      </c>
      <c r="C202" s="143" t="n">
        <f aca="false">+LEN(B:B)</f>
        <v>7</v>
      </c>
      <c r="D202" s="143" t="n">
        <v>21100000</v>
      </c>
      <c r="F202" s="140" t="s">
        <v>772</v>
      </c>
      <c r="G202" s="144" t="n">
        <v>1355760828.33</v>
      </c>
      <c r="H202" s="144" t="n">
        <v>0</v>
      </c>
      <c r="I202" s="144" t="n">
        <f aca="false">+G:G-H:H</f>
        <v>1355760828.33</v>
      </c>
    </row>
    <row r="203" customFormat="false" ht="17.25" hidden="false" customHeight="true" outlineLevel="0" collapsed="false">
      <c r="A203" s="140" t="s">
        <v>317</v>
      </c>
      <c r="B203" s="142" t="n">
        <v>21110000</v>
      </c>
      <c r="C203" s="143" t="n">
        <f aca="false">+LEN(B:B)</f>
        <v>8</v>
      </c>
      <c r="D203" s="143" t="n">
        <v>21110000</v>
      </c>
      <c r="F203" s="140" t="s">
        <v>225</v>
      </c>
      <c r="G203" s="144" t="n">
        <v>490482126.74</v>
      </c>
      <c r="I203" s="144" t="n">
        <f aca="false">+G:G-H:H</f>
        <v>490482126.74</v>
      </c>
    </row>
    <row r="204" customFormat="false" ht="17.25" hidden="false" customHeight="true" outlineLevel="0" collapsed="false">
      <c r="A204" s="140" t="s">
        <v>1712</v>
      </c>
      <c r="B204" s="142" t="n">
        <v>21110000</v>
      </c>
      <c r="C204" s="143" t="n">
        <f aca="false">+LEN(B:B)</f>
        <v>8</v>
      </c>
      <c r="D204" s="143" t="n">
        <v>21110000</v>
      </c>
      <c r="F204" s="140" t="s">
        <v>1184</v>
      </c>
      <c r="G204" s="144" t="n">
        <v>4111650000</v>
      </c>
      <c r="I204" s="144" t="n">
        <f aca="false">+G:G-H:H</f>
        <v>4111650000</v>
      </c>
    </row>
    <row r="205" customFormat="false" ht="17.25" hidden="false" customHeight="true" outlineLevel="0" collapsed="false">
      <c r="A205" s="140" t="s">
        <v>1712</v>
      </c>
      <c r="B205" s="142" t="n">
        <v>21120000</v>
      </c>
      <c r="C205" s="143" t="n">
        <f aca="false">+LEN(B:B)</f>
        <v>8</v>
      </c>
      <c r="D205" s="143" t="n">
        <v>21110000</v>
      </c>
      <c r="F205" s="140" t="s">
        <v>1185</v>
      </c>
      <c r="G205" s="144" t="n">
        <v>3215850000</v>
      </c>
      <c r="I205" s="144" t="n">
        <f aca="false">+G:G-H:H</f>
        <v>3215850000</v>
      </c>
    </row>
    <row r="206" customFormat="false" ht="17.25" hidden="false" customHeight="true" outlineLevel="0" collapsed="false">
      <c r="A206" s="140" t="s">
        <v>309</v>
      </c>
      <c r="B206" s="142" t="n">
        <v>212000</v>
      </c>
      <c r="C206" s="143" t="n">
        <f aca="false">+LEN(B:B)</f>
        <v>6</v>
      </c>
      <c r="D206" s="143" t="n">
        <v>21200000</v>
      </c>
      <c r="F206" s="140" t="s">
        <v>832</v>
      </c>
      <c r="G206" s="144" t="n">
        <v>176832711.71</v>
      </c>
      <c r="I206" s="144" t="n">
        <f aca="false">+G:G-H:H</f>
        <v>176832711.71</v>
      </c>
    </row>
    <row r="207" customFormat="false" ht="17.25" hidden="false" customHeight="true" outlineLevel="0" collapsed="false">
      <c r="A207" s="140" t="s">
        <v>124</v>
      </c>
      <c r="B207" s="142" t="n">
        <v>21200000</v>
      </c>
      <c r="C207" s="143" t="n">
        <f aca="false">+LEN(B:B)</f>
        <v>8</v>
      </c>
      <c r="D207" s="143" t="n">
        <v>21200000</v>
      </c>
      <c r="F207" s="140" t="s">
        <v>3070</v>
      </c>
      <c r="G207" s="144" t="n">
        <v>21708000</v>
      </c>
      <c r="I207" s="144" t="n">
        <f aca="false">+G:G-H:H</f>
        <v>21708000</v>
      </c>
    </row>
    <row r="208" customFormat="false" ht="17.25" hidden="false" customHeight="true" outlineLevel="0" collapsed="false">
      <c r="A208" s="140" t="s">
        <v>129</v>
      </c>
      <c r="B208" s="142" t="n">
        <v>212000</v>
      </c>
      <c r="C208" s="143" t="n">
        <f aca="false">+LEN(B:B)</f>
        <v>6</v>
      </c>
      <c r="D208" s="143" t="n">
        <v>21200000</v>
      </c>
      <c r="F208" s="140" t="s">
        <v>832</v>
      </c>
      <c r="G208" s="144" t="n">
        <v>167070084.44</v>
      </c>
      <c r="H208" s="144" t="n">
        <v>0</v>
      </c>
      <c r="I208" s="144" t="n">
        <f aca="false">+G:G-H:H</f>
        <v>167070084.44</v>
      </c>
    </row>
    <row r="209" customFormat="false" ht="17.25" hidden="false" customHeight="true" outlineLevel="0" collapsed="false">
      <c r="A209" s="140" t="s">
        <v>119</v>
      </c>
      <c r="B209" s="142" t="n">
        <v>21200000</v>
      </c>
      <c r="C209" s="143" t="n">
        <f aca="false">+LEN(B:B)</f>
        <v>8</v>
      </c>
      <c r="D209" s="143" t="n">
        <v>21200000</v>
      </c>
      <c r="F209" s="140" t="s">
        <v>2145</v>
      </c>
      <c r="G209" s="144" t="n">
        <v>516572264</v>
      </c>
      <c r="I209" s="144" t="n">
        <f aca="false">+G:G-H:H</f>
        <v>516572264</v>
      </c>
    </row>
    <row r="210" customFormat="false" ht="17.25" hidden="false" customHeight="true" outlineLevel="0" collapsed="false">
      <c r="A210" s="140" t="s">
        <v>112</v>
      </c>
      <c r="B210" s="142" t="n">
        <v>21200000</v>
      </c>
      <c r="C210" s="143" t="n">
        <f aca="false">+LEN(B:B)</f>
        <v>8</v>
      </c>
      <c r="D210" s="143" t="n">
        <v>21200000</v>
      </c>
      <c r="F210" s="140" t="s">
        <v>225</v>
      </c>
      <c r="G210" s="144" t="n">
        <v>5757579</v>
      </c>
      <c r="I210" s="144" t="n">
        <f aca="false">+G:G-H:H</f>
        <v>5757579</v>
      </c>
    </row>
    <row r="211" customFormat="false" ht="17.25" hidden="false" customHeight="true" outlineLevel="0" collapsed="false">
      <c r="A211" s="140" t="s">
        <v>105</v>
      </c>
      <c r="B211" s="142" t="n">
        <v>2120000</v>
      </c>
      <c r="C211" s="143" t="n">
        <f aca="false">+LEN(B:B)</f>
        <v>7</v>
      </c>
      <c r="D211" s="143" t="n">
        <v>21200000</v>
      </c>
      <c r="F211" s="140" t="s">
        <v>568</v>
      </c>
      <c r="G211" s="144" t="n">
        <v>9054500</v>
      </c>
      <c r="H211" s="144" t="n">
        <v>0</v>
      </c>
      <c r="I211" s="144" t="n">
        <f aca="false">+G:G-H:H</f>
        <v>9054500</v>
      </c>
    </row>
    <row r="212" customFormat="false" ht="17.25" hidden="false" customHeight="true" outlineLevel="0" collapsed="false">
      <c r="A212" s="140" t="s">
        <v>104</v>
      </c>
      <c r="B212" s="142" t="n">
        <v>2120000</v>
      </c>
      <c r="C212" s="143" t="n">
        <f aca="false">+LEN(B:B)</f>
        <v>7</v>
      </c>
      <c r="D212" s="143" t="n">
        <v>21200000</v>
      </c>
      <c r="F212" s="140" t="s">
        <v>568</v>
      </c>
      <c r="G212" s="144" t="n">
        <v>335848587.45</v>
      </c>
      <c r="H212" s="144" t="n">
        <v>0</v>
      </c>
      <c r="I212" s="144" t="n">
        <f aca="false">+G:G-H:H</f>
        <v>335848587.45</v>
      </c>
    </row>
    <row r="213" customFormat="false" ht="17.25" hidden="false" customHeight="true" outlineLevel="0" collapsed="false">
      <c r="A213" s="140" t="s">
        <v>102</v>
      </c>
      <c r="B213" s="142" t="n">
        <v>2120000</v>
      </c>
      <c r="C213" s="143" t="n">
        <f aca="false">+LEN(B:B)</f>
        <v>7</v>
      </c>
      <c r="D213" s="143" t="n">
        <v>21200000</v>
      </c>
      <c r="F213" s="140" t="s">
        <v>568</v>
      </c>
      <c r="G213" s="144" t="n">
        <v>144235358</v>
      </c>
      <c r="H213" s="144" t="n">
        <v>0</v>
      </c>
      <c r="I213" s="144" t="n">
        <f aca="false">+G:G-H:H</f>
        <v>144235358</v>
      </c>
    </row>
    <row r="214" customFormat="false" ht="17.25" hidden="false" customHeight="true" outlineLevel="0" collapsed="false">
      <c r="A214" s="140" t="s">
        <v>100</v>
      </c>
      <c r="B214" s="142" t="n">
        <v>2120000</v>
      </c>
      <c r="C214" s="143" t="n">
        <f aca="false">+LEN(B:B)</f>
        <v>7</v>
      </c>
      <c r="D214" s="143" t="n">
        <v>21200000</v>
      </c>
      <c r="F214" s="140" t="s">
        <v>568</v>
      </c>
      <c r="G214" s="144" t="n">
        <v>2188417161.47</v>
      </c>
      <c r="H214" s="144" t="n">
        <v>0</v>
      </c>
      <c r="I214" s="144" t="n">
        <f aca="false">+G:G-H:H</f>
        <v>2188417161.47</v>
      </c>
    </row>
    <row r="215" customFormat="false" ht="17.25" hidden="false" customHeight="true" outlineLevel="0" collapsed="false">
      <c r="A215" s="140" t="s">
        <v>1712</v>
      </c>
      <c r="B215" s="142" t="n">
        <v>21210000</v>
      </c>
      <c r="C215" s="143" t="n">
        <f aca="false">+LEN(B:B)</f>
        <v>8</v>
      </c>
      <c r="D215" s="143" t="n">
        <v>21200000</v>
      </c>
      <c r="F215" s="140" t="s">
        <v>1187</v>
      </c>
      <c r="G215" s="144" t="n">
        <v>3177732000</v>
      </c>
      <c r="I215" s="144" t="n">
        <f aca="false">+G:G-H:H</f>
        <v>3177732000</v>
      </c>
    </row>
    <row r="216" customFormat="false" ht="17.25" hidden="false" customHeight="true" outlineLevel="0" collapsed="false">
      <c r="A216" s="140" t="s">
        <v>309</v>
      </c>
      <c r="B216" s="142" t="n">
        <v>213000</v>
      </c>
      <c r="C216" s="143" t="n">
        <f aca="false">+LEN(B:B)</f>
        <v>6</v>
      </c>
      <c r="D216" s="143" t="n">
        <v>21300000</v>
      </c>
      <c r="F216" s="140" t="s">
        <v>226</v>
      </c>
      <c r="G216" s="144" t="n">
        <v>5205904934.33</v>
      </c>
      <c r="I216" s="144" t="n">
        <f aca="false">+G:G-H:H</f>
        <v>5205904934.33</v>
      </c>
    </row>
    <row r="217" customFormat="false" ht="17.25" hidden="false" customHeight="true" outlineLevel="0" collapsed="false">
      <c r="A217" s="140" t="s">
        <v>124</v>
      </c>
      <c r="B217" s="142" t="n">
        <v>21300000</v>
      </c>
      <c r="C217" s="143" t="n">
        <f aca="false">+LEN(B:B)</f>
        <v>8</v>
      </c>
      <c r="D217" s="143" t="n">
        <v>21300000</v>
      </c>
      <c r="F217" s="140" t="s">
        <v>569</v>
      </c>
      <c r="G217" s="144" t="n">
        <v>2439000</v>
      </c>
      <c r="I217" s="144" t="n">
        <f aca="false">+G:G-H:H</f>
        <v>2439000</v>
      </c>
    </row>
    <row r="218" customFormat="false" ht="17.25" hidden="false" customHeight="true" outlineLevel="0" collapsed="false">
      <c r="A218" s="140" t="s">
        <v>129</v>
      </c>
      <c r="B218" s="142" t="n">
        <v>213000</v>
      </c>
      <c r="C218" s="143" t="n">
        <f aca="false">+LEN(B:B)</f>
        <v>6</v>
      </c>
      <c r="D218" s="143" t="n">
        <v>21300000</v>
      </c>
      <c r="F218" s="140" t="s">
        <v>226</v>
      </c>
      <c r="G218" s="144" t="n">
        <v>2466359501.76</v>
      </c>
      <c r="H218" s="144" t="n">
        <v>0</v>
      </c>
      <c r="I218" s="144" t="n">
        <f aca="false">+G:G-H:H</f>
        <v>2466359501.76</v>
      </c>
    </row>
    <row r="219" customFormat="false" ht="17.25" hidden="false" customHeight="true" outlineLevel="0" collapsed="false">
      <c r="A219" s="140" t="s">
        <v>2898</v>
      </c>
      <c r="B219" s="142" t="n">
        <v>2130000</v>
      </c>
      <c r="C219" s="143" t="n">
        <f aca="false">+LEN(B:B)</f>
        <v>7</v>
      </c>
      <c r="D219" s="143" t="n">
        <v>21300000</v>
      </c>
      <c r="F219" s="140" t="s">
        <v>569</v>
      </c>
      <c r="G219" s="144" t="n">
        <v>294345000</v>
      </c>
      <c r="I219" s="144" t="n">
        <f aca="false">+G:G-H:H</f>
        <v>294345000</v>
      </c>
    </row>
    <row r="220" customFormat="false" ht="17.25" hidden="false" customHeight="true" outlineLevel="0" collapsed="false">
      <c r="A220" s="140" t="s">
        <v>111</v>
      </c>
      <c r="B220" s="142" t="n">
        <v>21300000</v>
      </c>
      <c r="C220" s="143" t="n">
        <f aca="false">+LEN(B:B)</f>
        <v>8</v>
      </c>
      <c r="D220" s="143" t="n">
        <v>21300000</v>
      </c>
      <c r="F220" s="140" t="s">
        <v>569</v>
      </c>
      <c r="G220" s="144" t="n">
        <v>72015038.5</v>
      </c>
      <c r="I220" s="144" t="n">
        <f aca="false">+G:G-H:H</f>
        <v>72015038.5</v>
      </c>
    </row>
    <row r="221" customFormat="false" ht="17.25" hidden="false" customHeight="true" outlineLevel="0" collapsed="false">
      <c r="A221" s="140" t="s">
        <v>119</v>
      </c>
      <c r="B221" s="142" t="n">
        <v>21300000</v>
      </c>
      <c r="C221" s="143" t="n">
        <f aca="false">+LEN(B:B)</f>
        <v>8</v>
      </c>
      <c r="D221" s="143" t="n">
        <v>21300000</v>
      </c>
      <c r="F221" s="140" t="s">
        <v>569</v>
      </c>
      <c r="G221" s="144" t="n">
        <v>829618312.57</v>
      </c>
      <c r="I221" s="144" t="n">
        <f aca="false">+G:G-H:H</f>
        <v>829618312.57</v>
      </c>
    </row>
    <row r="222" customFormat="false" ht="17.25" hidden="false" customHeight="true" outlineLevel="0" collapsed="false">
      <c r="A222" s="140" t="s">
        <v>112</v>
      </c>
      <c r="B222" s="142" t="n">
        <v>21300000</v>
      </c>
      <c r="C222" s="143" t="n">
        <f aca="false">+LEN(B:B)</f>
        <v>8</v>
      </c>
      <c r="D222" s="143" t="n">
        <v>21300000</v>
      </c>
      <c r="F222" s="140" t="s">
        <v>1458</v>
      </c>
      <c r="G222" s="144" t="n">
        <v>822334857.88</v>
      </c>
      <c r="I222" s="144" t="n">
        <f aca="false">+G:G-H:H</f>
        <v>822334857.88</v>
      </c>
    </row>
    <row r="223" customFormat="false" ht="17.25" hidden="false" customHeight="true" outlineLevel="0" collapsed="false">
      <c r="A223" s="140" t="s">
        <v>105</v>
      </c>
      <c r="B223" s="142" t="n">
        <v>2130000</v>
      </c>
      <c r="C223" s="143" t="n">
        <f aca="false">+LEN(B:B)</f>
        <v>7</v>
      </c>
      <c r="D223" s="143" t="n">
        <v>21300000</v>
      </c>
      <c r="F223" s="140" t="s">
        <v>569</v>
      </c>
      <c r="G223" s="144" t="n">
        <v>92084865.13</v>
      </c>
      <c r="H223" s="144" t="n">
        <v>0</v>
      </c>
      <c r="I223" s="144" t="n">
        <f aca="false">+G:G-H:H</f>
        <v>92084865.13</v>
      </c>
    </row>
    <row r="224" customFormat="false" ht="17.25" hidden="false" customHeight="true" outlineLevel="0" collapsed="false">
      <c r="A224" s="140" t="s">
        <v>104</v>
      </c>
      <c r="B224" s="142" t="n">
        <v>2130000</v>
      </c>
      <c r="C224" s="143" t="n">
        <f aca="false">+LEN(B:B)</f>
        <v>7</v>
      </c>
      <c r="D224" s="143" t="n">
        <v>21300000</v>
      </c>
      <c r="F224" s="140" t="s">
        <v>569</v>
      </c>
      <c r="G224" s="144" t="n">
        <v>10186380914.44</v>
      </c>
      <c r="H224" s="144" t="n">
        <v>0</v>
      </c>
      <c r="I224" s="144" t="n">
        <f aca="false">+G:G-H:H</f>
        <v>10186380914.44</v>
      </c>
    </row>
    <row r="225" customFormat="false" ht="17.25" hidden="false" customHeight="true" outlineLevel="0" collapsed="false">
      <c r="A225" s="140" t="s">
        <v>102</v>
      </c>
      <c r="B225" s="142" t="n">
        <v>2130000</v>
      </c>
      <c r="C225" s="143" t="n">
        <f aca="false">+LEN(B:B)</f>
        <v>7</v>
      </c>
      <c r="D225" s="143" t="n">
        <v>21300000</v>
      </c>
      <c r="F225" s="140" t="s">
        <v>569</v>
      </c>
      <c r="G225" s="144" t="n">
        <v>2768694482.29</v>
      </c>
      <c r="H225" s="144" t="n">
        <v>0</v>
      </c>
      <c r="I225" s="144" t="n">
        <f aca="false">+G:G-H:H</f>
        <v>2768694482.29</v>
      </c>
    </row>
    <row r="226" customFormat="false" ht="17.25" hidden="false" customHeight="true" outlineLevel="0" collapsed="false">
      <c r="A226" s="140" t="s">
        <v>100</v>
      </c>
      <c r="B226" s="142" t="n">
        <v>2130000</v>
      </c>
      <c r="C226" s="143" t="n">
        <f aca="false">+LEN(B:B)</f>
        <v>7</v>
      </c>
      <c r="D226" s="143" t="n">
        <v>21300000</v>
      </c>
      <c r="F226" s="140" t="s">
        <v>569</v>
      </c>
      <c r="G226" s="144" t="n">
        <v>9839127533.88</v>
      </c>
      <c r="H226" s="144" t="n">
        <v>0</v>
      </c>
      <c r="I226" s="144" t="n">
        <f aca="false">+G:G-H:H</f>
        <v>9839127533.88</v>
      </c>
    </row>
    <row r="227" customFormat="false" ht="17.25" hidden="false" customHeight="true" outlineLevel="0" collapsed="false">
      <c r="A227" s="140" t="s">
        <v>128</v>
      </c>
      <c r="B227" s="142" t="n">
        <v>21310000</v>
      </c>
      <c r="C227" s="143" t="n">
        <f aca="false">+LEN(B:B)</f>
        <v>8</v>
      </c>
      <c r="D227" s="143" t="n">
        <v>21310000</v>
      </c>
      <c r="F227" s="140" t="s">
        <v>1458</v>
      </c>
      <c r="G227" s="144" t="n">
        <v>4840906373.61</v>
      </c>
      <c r="I227" s="144" t="n">
        <f aca="false">+G:G-H:H</f>
        <v>4840906373.61</v>
      </c>
    </row>
    <row r="228" customFormat="false" ht="17.25" hidden="false" customHeight="true" outlineLevel="0" collapsed="false">
      <c r="A228" s="140" t="s">
        <v>112</v>
      </c>
      <c r="B228" s="142" t="n">
        <v>21310000</v>
      </c>
      <c r="C228" s="143" t="n">
        <f aca="false">+LEN(B:B)</f>
        <v>8</v>
      </c>
      <c r="D228" s="143" t="n">
        <v>21310000</v>
      </c>
      <c r="F228" s="140" t="s">
        <v>1671</v>
      </c>
      <c r="G228" s="144" t="n">
        <v>163895301.42</v>
      </c>
      <c r="I228" s="144" t="n">
        <f aca="false">+G:G-H:H</f>
        <v>163895301.42</v>
      </c>
    </row>
    <row r="229" customFormat="false" ht="17.25" hidden="false" customHeight="true" outlineLevel="0" collapsed="false">
      <c r="A229" s="140" t="s">
        <v>317</v>
      </c>
      <c r="B229" s="142" t="n">
        <v>21310000</v>
      </c>
      <c r="C229" s="143" t="n">
        <f aca="false">+LEN(B:B)</f>
        <v>8</v>
      </c>
      <c r="D229" s="143" t="n">
        <v>21310000</v>
      </c>
      <c r="F229" s="140" t="s">
        <v>1458</v>
      </c>
      <c r="G229" s="144" t="n">
        <v>31075860844.11</v>
      </c>
      <c r="I229" s="144" t="n">
        <f aca="false">+G:G-H:H</f>
        <v>31075860844.11</v>
      </c>
    </row>
    <row r="230" customFormat="false" ht="17.25" hidden="false" customHeight="true" outlineLevel="0" collapsed="false">
      <c r="A230" s="140" t="s">
        <v>1712</v>
      </c>
      <c r="B230" s="142" t="n">
        <v>21310000</v>
      </c>
      <c r="C230" s="143" t="n">
        <f aca="false">+LEN(B:B)</f>
        <v>8</v>
      </c>
      <c r="D230" s="143" t="n">
        <v>21310000</v>
      </c>
      <c r="F230" s="140" t="s">
        <v>1188</v>
      </c>
      <c r="G230" s="144" t="n">
        <v>22729000</v>
      </c>
      <c r="I230" s="144" t="n">
        <f aca="false">+G:G-H:H</f>
        <v>22729000</v>
      </c>
    </row>
    <row r="231" customFormat="false" ht="17.25" hidden="false" customHeight="true" outlineLevel="0" collapsed="false">
      <c r="A231" s="140" t="s">
        <v>657</v>
      </c>
      <c r="B231" s="142" t="n">
        <v>21310000</v>
      </c>
      <c r="C231" s="143" t="n">
        <f aca="false">+LEN(B:B)</f>
        <v>8</v>
      </c>
      <c r="D231" s="143" t="n">
        <v>21310000</v>
      </c>
      <c r="F231" s="140" t="s">
        <v>1458</v>
      </c>
      <c r="G231" s="144" t="n">
        <v>19343062</v>
      </c>
      <c r="I231" s="144" t="n">
        <f aca="false">+G:G-H:H</f>
        <v>19343062</v>
      </c>
    </row>
    <row r="232" customFormat="false" ht="17.25" hidden="false" customHeight="true" outlineLevel="0" collapsed="false">
      <c r="A232" s="140" t="s">
        <v>1712</v>
      </c>
      <c r="B232" s="142" t="n">
        <v>21321000</v>
      </c>
      <c r="C232" s="143" t="n">
        <f aca="false">+LEN(B:B)</f>
        <v>8</v>
      </c>
      <c r="D232" s="143" t="n">
        <v>21310000</v>
      </c>
      <c r="F232" s="140" t="s">
        <v>1190</v>
      </c>
      <c r="G232" s="144" t="n">
        <v>2803198000</v>
      </c>
      <c r="I232" s="144" t="n">
        <f aca="false">+G:G-H:H</f>
        <v>2803198000</v>
      </c>
    </row>
    <row r="233" customFormat="false" ht="17.25" hidden="false" customHeight="true" outlineLevel="0" collapsed="false">
      <c r="A233" s="140" t="s">
        <v>1712</v>
      </c>
      <c r="B233" s="142" t="n">
        <v>21322000</v>
      </c>
      <c r="C233" s="143" t="n">
        <f aca="false">+LEN(B:B)</f>
        <v>8</v>
      </c>
      <c r="D233" s="143" t="n">
        <v>21310000</v>
      </c>
      <c r="F233" s="140" t="s">
        <v>1191</v>
      </c>
      <c r="G233" s="144" t="n">
        <v>2548413000</v>
      </c>
      <c r="I233" s="144" t="n">
        <f aca="false">+G:G-H:H</f>
        <v>2548413000</v>
      </c>
    </row>
    <row r="234" customFormat="false" ht="17.25" hidden="false" customHeight="true" outlineLevel="0" collapsed="false">
      <c r="A234" s="140" t="s">
        <v>1712</v>
      </c>
      <c r="B234" s="142" t="n">
        <v>21323000</v>
      </c>
      <c r="C234" s="143" t="n">
        <f aca="false">+LEN(B:B)</f>
        <v>8</v>
      </c>
      <c r="D234" s="143" t="n">
        <v>21310000</v>
      </c>
      <c r="F234" s="140" t="s">
        <v>1192</v>
      </c>
      <c r="G234" s="144" t="n">
        <v>478800000</v>
      </c>
      <c r="I234" s="144" t="n">
        <f aca="false">+G:G-H:H</f>
        <v>478800000</v>
      </c>
    </row>
    <row r="235" customFormat="false" ht="17.25" hidden="false" customHeight="true" outlineLevel="0" collapsed="false">
      <c r="A235" s="140" t="s">
        <v>1712</v>
      </c>
      <c r="B235" s="142" t="n">
        <v>21324000</v>
      </c>
      <c r="C235" s="143" t="n">
        <f aca="false">+LEN(B:B)</f>
        <v>8</v>
      </c>
      <c r="D235" s="143" t="n">
        <v>21310000</v>
      </c>
      <c r="F235" s="140" t="s">
        <v>1193</v>
      </c>
      <c r="G235" s="144" t="n">
        <v>1210686000</v>
      </c>
      <c r="I235" s="144" t="n">
        <f aca="false">+G:G-H:H</f>
        <v>1210686000</v>
      </c>
    </row>
    <row r="236" customFormat="false" ht="17.25" hidden="false" customHeight="true" outlineLevel="0" collapsed="false">
      <c r="A236" s="140" t="s">
        <v>1712</v>
      </c>
      <c r="B236" s="142" t="n">
        <v>21331000</v>
      </c>
      <c r="C236" s="143" t="n">
        <f aca="false">+LEN(B:B)</f>
        <v>8</v>
      </c>
      <c r="D236" s="143" t="n">
        <v>21310000</v>
      </c>
      <c r="F236" s="140" t="s">
        <v>1195</v>
      </c>
      <c r="G236" s="144" t="n">
        <v>478397000</v>
      </c>
      <c r="I236" s="144" t="n">
        <f aca="false">+G:G-H:H</f>
        <v>478397000</v>
      </c>
    </row>
    <row r="237" customFormat="false" ht="17.25" hidden="false" customHeight="true" outlineLevel="0" collapsed="false">
      <c r="A237" s="140" t="s">
        <v>1712</v>
      </c>
      <c r="B237" s="142" t="n">
        <v>21332000</v>
      </c>
      <c r="C237" s="143" t="n">
        <f aca="false">+LEN(B:B)</f>
        <v>8</v>
      </c>
      <c r="D237" s="143" t="n">
        <v>21310000</v>
      </c>
      <c r="F237" s="140" t="s">
        <v>1196</v>
      </c>
      <c r="G237" s="144" t="n">
        <v>478397000</v>
      </c>
      <c r="I237" s="144" t="n">
        <f aca="false">+G:G-H:H</f>
        <v>478397000</v>
      </c>
    </row>
    <row r="238" customFormat="false" ht="17.25" hidden="false" customHeight="true" outlineLevel="0" collapsed="false">
      <c r="A238" s="140" t="s">
        <v>1712</v>
      </c>
      <c r="B238" s="142" t="n">
        <v>21333000</v>
      </c>
      <c r="C238" s="143" t="n">
        <f aca="false">+LEN(B:B)</f>
        <v>8</v>
      </c>
      <c r="D238" s="143" t="n">
        <v>21310000</v>
      </c>
      <c r="F238" s="140" t="s">
        <v>1197</v>
      </c>
      <c r="G238" s="144" t="n">
        <v>478397000</v>
      </c>
      <c r="I238" s="144" t="n">
        <f aca="false">+G:G-H:H</f>
        <v>478397000</v>
      </c>
    </row>
    <row r="239" customFormat="false" ht="17.25" hidden="false" customHeight="true" outlineLevel="0" collapsed="false">
      <c r="A239" s="140" t="s">
        <v>1712</v>
      </c>
      <c r="B239" s="142" t="n">
        <v>21334000</v>
      </c>
      <c r="C239" s="143" t="n">
        <f aca="false">+LEN(B:B)</f>
        <v>8</v>
      </c>
      <c r="D239" s="143" t="n">
        <v>21310000</v>
      </c>
      <c r="F239" s="140" t="s">
        <v>1198</v>
      </c>
      <c r="G239" s="144" t="n">
        <v>478397000</v>
      </c>
      <c r="I239" s="144" t="n">
        <f aca="false">+G:G-H:H</f>
        <v>478397000</v>
      </c>
    </row>
    <row r="240" customFormat="false" ht="17.25" hidden="false" customHeight="true" outlineLevel="0" collapsed="false">
      <c r="A240" s="140" t="s">
        <v>1712</v>
      </c>
      <c r="B240" s="142" t="n">
        <v>21335000</v>
      </c>
      <c r="C240" s="143" t="n">
        <f aca="false">+LEN(B:B)</f>
        <v>8</v>
      </c>
      <c r="D240" s="143" t="n">
        <v>21310000</v>
      </c>
      <c r="F240" s="140" t="s">
        <v>1199</v>
      </c>
      <c r="G240" s="144" t="n">
        <v>478397000</v>
      </c>
      <c r="I240" s="144" t="n">
        <f aca="false">+G:G-H:H</f>
        <v>478397000</v>
      </c>
    </row>
    <row r="241" customFormat="false" ht="17.25" hidden="false" customHeight="true" outlineLevel="0" collapsed="false">
      <c r="A241" s="140" t="s">
        <v>1712</v>
      </c>
      <c r="B241" s="142" t="n">
        <v>21336000</v>
      </c>
      <c r="C241" s="143" t="n">
        <f aca="false">+LEN(B:B)</f>
        <v>8</v>
      </c>
      <c r="D241" s="143" t="n">
        <v>21310000</v>
      </c>
      <c r="F241" s="140" t="s">
        <v>1200</v>
      </c>
      <c r="G241" s="144" t="n">
        <v>478397000</v>
      </c>
      <c r="I241" s="144" t="n">
        <f aca="false">+G:G-H:H</f>
        <v>478397000</v>
      </c>
    </row>
    <row r="242" customFormat="false" ht="17.25" hidden="false" customHeight="true" outlineLevel="0" collapsed="false">
      <c r="A242" s="140" t="s">
        <v>1712</v>
      </c>
      <c r="B242" s="142" t="n">
        <v>21341000</v>
      </c>
      <c r="C242" s="143" t="n">
        <f aca="false">+LEN(B:B)</f>
        <v>8</v>
      </c>
      <c r="D242" s="143" t="n">
        <v>21310000</v>
      </c>
      <c r="F242" s="140" t="s">
        <v>1201</v>
      </c>
      <c r="G242" s="144" t="n">
        <v>221232000</v>
      </c>
      <c r="I242" s="144" t="n">
        <f aca="false">+G:G-H:H</f>
        <v>221232000</v>
      </c>
    </row>
    <row r="243" customFormat="false" ht="17.25" hidden="false" customHeight="true" outlineLevel="0" collapsed="false">
      <c r="A243" s="140" t="s">
        <v>1712</v>
      </c>
      <c r="B243" s="142" t="n">
        <v>21342000</v>
      </c>
      <c r="C243" s="143" t="n">
        <f aca="false">+LEN(B:B)</f>
        <v>8</v>
      </c>
      <c r="D243" s="143" t="n">
        <v>21310000</v>
      </c>
      <c r="F243" s="140" t="s">
        <v>1202</v>
      </c>
      <c r="G243" s="144" t="n">
        <v>104058000</v>
      </c>
      <c r="I243" s="144" t="n">
        <f aca="false">+G:G-H:H</f>
        <v>104058000</v>
      </c>
    </row>
    <row r="244" customFormat="false" ht="17.25" hidden="false" customHeight="true" outlineLevel="0" collapsed="false">
      <c r="A244" s="140" t="s">
        <v>1712</v>
      </c>
      <c r="B244" s="142" t="n">
        <v>21350000</v>
      </c>
      <c r="C244" s="143" t="n">
        <f aca="false">+LEN(B:B)</f>
        <v>8</v>
      </c>
      <c r="D244" s="143" t="n">
        <v>21350000</v>
      </c>
      <c r="F244" s="140" t="s">
        <v>1203</v>
      </c>
      <c r="G244" s="144" t="n">
        <v>1637500000</v>
      </c>
      <c r="I244" s="144" t="n">
        <f aca="false">+G:G-H:H</f>
        <v>1637500000</v>
      </c>
    </row>
    <row r="245" customFormat="false" ht="17.25" hidden="false" customHeight="true" outlineLevel="0" collapsed="false">
      <c r="A245" s="140" t="s">
        <v>1712</v>
      </c>
      <c r="B245" s="142" t="n">
        <v>21360000</v>
      </c>
      <c r="C245" s="143" t="n">
        <f aca="false">+LEN(B:B)</f>
        <v>8</v>
      </c>
      <c r="D245" s="143" t="n">
        <v>21350000</v>
      </c>
      <c r="F245" s="140" t="s">
        <v>1204</v>
      </c>
      <c r="G245" s="144" t="n">
        <v>1551316000</v>
      </c>
      <c r="I245" s="144" t="n">
        <f aca="false">+G:G-H:H</f>
        <v>1551316000</v>
      </c>
    </row>
    <row r="246" customFormat="false" ht="17.25" hidden="false" customHeight="true" outlineLevel="0" collapsed="false">
      <c r="A246" s="140" t="s">
        <v>1712</v>
      </c>
      <c r="B246" s="142" t="n">
        <v>21370000</v>
      </c>
      <c r="C246" s="143" t="n">
        <f aca="false">+LEN(B:B)</f>
        <v>8</v>
      </c>
      <c r="D246" s="143" t="n">
        <v>21350000</v>
      </c>
      <c r="F246" s="140" t="s">
        <v>1205</v>
      </c>
      <c r="G246" s="144" t="n">
        <v>1551316000</v>
      </c>
      <c r="I246" s="144" t="n">
        <f aca="false">+G:G-H:H</f>
        <v>1551316000</v>
      </c>
    </row>
    <row r="247" customFormat="false" ht="17.25" hidden="false" customHeight="true" outlineLevel="0" collapsed="false">
      <c r="A247" s="140" t="s">
        <v>1712</v>
      </c>
      <c r="B247" s="142" t="n">
        <v>21380000</v>
      </c>
      <c r="C247" s="143" t="n">
        <f aca="false">+LEN(B:B)</f>
        <v>8</v>
      </c>
      <c r="D247" s="143" t="n">
        <v>21350000</v>
      </c>
      <c r="F247" s="140" t="s">
        <v>1206</v>
      </c>
      <c r="G247" s="144" t="n">
        <v>1551316000</v>
      </c>
      <c r="I247" s="144" t="n">
        <f aca="false">+G:G-H:H</f>
        <v>1551316000</v>
      </c>
    </row>
    <row r="248" customFormat="false" ht="17.25" hidden="false" customHeight="true" outlineLevel="0" collapsed="false">
      <c r="A248" s="140" t="s">
        <v>1712</v>
      </c>
      <c r="B248" s="142" t="n">
        <v>21390000</v>
      </c>
      <c r="C248" s="143" t="n">
        <f aca="false">+LEN(B:B)</f>
        <v>8</v>
      </c>
      <c r="D248" s="143" t="n">
        <v>21350000</v>
      </c>
      <c r="F248" s="140" t="s">
        <v>1207</v>
      </c>
      <c r="G248" s="144" t="n">
        <v>1551316000</v>
      </c>
      <c r="I248" s="144" t="n">
        <f aca="false">+G:G-H:H</f>
        <v>1551316000</v>
      </c>
    </row>
    <row r="249" customFormat="false" ht="17.25" hidden="false" customHeight="true" outlineLevel="0" collapsed="false">
      <c r="A249" s="140" t="s">
        <v>1712</v>
      </c>
      <c r="B249" s="142" t="n">
        <v>21391000</v>
      </c>
      <c r="C249" s="143" t="n">
        <f aca="false">+LEN(B:B)</f>
        <v>8</v>
      </c>
      <c r="D249" s="143" t="n">
        <v>21350000</v>
      </c>
      <c r="F249" s="140" t="s">
        <v>1208</v>
      </c>
      <c r="G249" s="144" t="n">
        <v>1551316000</v>
      </c>
      <c r="I249" s="144" t="n">
        <f aca="false">+G:G-H:H</f>
        <v>1551316000</v>
      </c>
    </row>
    <row r="250" customFormat="false" ht="17.25" hidden="false" customHeight="true" outlineLevel="0" collapsed="false">
      <c r="A250" s="140" t="s">
        <v>1712</v>
      </c>
      <c r="B250" s="142" t="n">
        <v>21392000</v>
      </c>
      <c r="C250" s="143" t="n">
        <f aca="false">+LEN(B:B)</f>
        <v>8</v>
      </c>
      <c r="D250" s="143" t="n">
        <v>21350000</v>
      </c>
      <c r="F250" s="140" t="s">
        <v>1209</v>
      </c>
      <c r="G250" s="144" t="n">
        <v>8837607000</v>
      </c>
      <c r="I250" s="144" t="n">
        <f aca="false">+G:G-H:H</f>
        <v>8837607000</v>
      </c>
    </row>
    <row r="251" customFormat="false" ht="17.25" hidden="false" customHeight="true" outlineLevel="0" collapsed="false">
      <c r="A251" s="140" t="s">
        <v>1712</v>
      </c>
      <c r="B251" s="142" t="n">
        <v>21394000</v>
      </c>
      <c r="C251" s="143" t="n">
        <f aca="false">+LEN(B:B)</f>
        <v>8</v>
      </c>
      <c r="D251" s="143" t="n">
        <v>21350000</v>
      </c>
      <c r="F251" s="140" t="s">
        <v>1210</v>
      </c>
      <c r="G251" s="144" t="n">
        <v>714517000</v>
      </c>
      <c r="I251" s="144" t="n">
        <f aca="false">+G:G-H:H</f>
        <v>714517000</v>
      </c>
    </row>
    <row r="252" customFormat="false" ht="17.25" hidden="false" customHeight="true" outlineLevel="0" collapsed="false">
      <c r="A252" s="140" t="s">
        <v>1712</v>
      </c>
      <c r="B252" s="142" t="n">
        <v>213950000</v>
      </c>
      <c r="C252" s="143" t="n">
        <f aca="false">+LEN(B:B)</f>
        <v>9</v>
      </c>
      <c r="D252" s="143" t="n">
        <v>21350000</v>
      </c>
      <c r="F252" s="140" t="s">
        <v>1211</v>
      </c>
      <c r="G252" s="144" t="n">
        <v>36699000</v>
      </c>
      <c r="I252" s="144" t="n">
        <f aca="false">+G:G-H:H</f>
        <v>36699000</v>
      </c>
    </row>
    <row r="253" customFormat="false" ht="17.25" hidden="false" customHeight="true" outlineLevel="0" collapsed="false">
      <c r="A253" s="140" t="s">
        <v>1712</v>
      </c>
      <c r="B253" s="142" t="n">
        <v>21396000</v>
      </c>
      <c r="C253" s="143" t="n">
        <f aca="false">+LEN(B:B)</f>
        <v>8</v>
      </c>
      <c r="D253" s="143" t="n">
        <v>21350000</v>
      </c>
      <c r="F253" s="140" t="s">
        <v>1212</v>
      </c>
      <c r="G253" s="144" t="n">
        <v>23705000</v>
      </c>
      <c r="I253" s="144" t="n">
        <f aca="false">+G:G-H:H</f>
        <v>23705000</v>
      </c>
    </row>
    <row r="254" customFormat="false" ht="17.25" hidden="false" customHeight="true" outlineLevel="0" collapsed="false">
      <c r="A254" s="140" t="s">
        <v>309</v>
      </c>
      <c r="B254" s="142" t="n">
        <v>215000</v>
      </c>
      <c r="C254" s="143" t="n">
        <f aca="false">+LEN(B:B)</f>
        <v>6</v>
      </c>
      <c r="D254" s="143" t="n">
        <v>21500000</v>
      </c>
      <c r="F254" s="140" t="s">
        <v>3071</v>
      </c>
      <c r="G254" s="144" t="n">
        <v>145694489.02</v>
      </c>
      <c r="I254" s="144" t="n">
        <f aca="false">+G:G-H:H</f>
        <v>145694489.02</v>
      </c>
    </row>
    <row r="255" customFormat="false" ht="17.25" hidden="false" customHeight="true" outlineLevel="0" collapsed="false">
      <c r="A255" s="140" t="s">
        <v>128</v>
      </c>
      <c r="B255" s="142" t="n">
        <v>21500000</v>
      </c>
      <c r="C255" s="143" t="n">
        <f aca="false">+LEN(B:B)</f>
        <v>8</v>
      </c>
      <c r="D255" s="143" t="n">
        <v>21500000</v>
      </c>
      <c r="F255" s="140" t="s">
        <v>6</v>
      </c>
      <c r="G255" s="144" t="n">
        <v>650682021.88</v>
      </c>
      <c r="I255" s="144" t="n">
        <f aca="false">+G:G-H:H</f>
        <v>650682021.88</v>
      </c>
    </row>
    <row r="256" customFormat="false" ht="17.25" hidden="false" customHeight="true" outlineLevel="0" collapsed="false">
      <c r="A256" s="140" t="s">
        <v>129</v>
      </c>
      <c r="B256" s="142" t="n">
        <v>215000</v>
      </c>
      <c r="C256" s="143" t="n">
        <f aca="false">+LEN(B:B)</f>
        <v>6</v>
      </c>
      <c r="D256" s="143" t="n">
        <v>21500000</v>
      </c>
      <c r="F256" s="140" t="s">
        <v>835</v>
      </c>
      <c r="G256" s="144" t="n">
        <v>971111581.29</v>
      </c>
      <c r="H256" s="144" t="n">
        <v>0</v>
      </c>
      <c r="I256" s="144" t="n">
        <f aca="false">+G:G-H:H</f>
        <v>971111581.29</v>
      </c>
    </row>
    <row r="257" customFormat="false" ht="17.25" hidden="false" customHeight="true" outlineLevel="0" collapsed="false">
      <c r="A257" s="140" t="s">
        <v>115</v>
      </c>
      <c r="B257" s="142" t="n">
        <v>21500000</v>
      </c>
      <c r="C257" s="143" t="n">
        <f aca="false">+LEN(B:B)</f>
        <v>8</v>
      </c>
      <c r="D257" s="143" t="n">
        <v>21500000</v>
      </c>
      <c r="F257" s="140" t="s">
        <v>1771</v>
      </c>
      <c r="G257" s="144" t="n">
        <v>228034132.7</v>
      </c>
      <c r="I257" s="144" t="n">
        <f aca="false">+G:G-H:H</f>
        <v>228034132.7</v>
      </c>
    </row>
    <row r="258" customFormat="false" ht="17.25" hidden="false" customHeight="true" outlineLevel="0" collapsed="false">
      <c r="A258" s="140" t="s">
        <v>119</v>
      </c>
      <c r="B258" s="142" t="n">
        <v>21500000</v>
      </c>
      <c r="C258" s="143" t="n">
        <f aca="false">+LEN(B:B)</f>
        <v>8</v>
      </c>
      <c r="D258" s="143" t="n">
        <v>21500000</v>
      </c>
      <c r="F258" s="140" t="s">
        <v>1771</v>
      </c>
      <c r="G258" s="144" t="n">
        <v>741016403.82</v>
      </c>
      <c r="I258" s="144" t="n">
        <f aca="false">+G:G-H:H</f>
        <v>741016403.82</v>
      </c>
    </row>
    <row r="259" customFormat="false" ht="17.25" hidden="false" customHeight="true" outlineLevel="0" collapsed="false">
      <c r="A259" s="140" t="s">
        <v>112</v>
      </c>
      <c r="B259" s="142" t="n">
        <v>21500000</v>
      </c>
      <c r="C259" s="143" t="n">
        <f aca="false">+LEN(B:B)</f>
        <v>8</v>
      </c>
      <c r="D259" s="143" t="n">
        <v>21500000</v>
      </c>
      <c r="F259" s="140" t="s">
        <v>1672</v>
      </c>
      <c r="G259" s="144" t="n">
        <v>1389830437.52</v>
      </c>
      <c r="I259" s="144" t="n">
        <f aca="false">+G:G-H:H</f>
        <v>1389830437.52</v>
      </c>
    </row>
    <row r="260" customFormat="false" ht="17.25" hidden="false" customHeight="true" outlineLevel="0" collapsed="false">
      <c r="A260" s="140" t="s">
        <v>317</v>
      </c>
      <c r="B260" s="142" t="n">
        <v>21500000</v>
      </c>
      <c r="C260" s="143" t="n">
        <f aca="false">+LEN(B:B)</f>
        <v>8</v>
      </c>
      <c r="D260" s="143" t="n">
        <v>21500000</v>
      </c>
      <c r="F260" s="140" t="s">
        <v>6</v>
      </c>
      <c r="G260" s="144" t="n">
        <v>3949229950.52</v>
      </c>
      <c r="I260" s="144" t="n">
        <f aca="false">+G:G-H:H</f>
        <v>3949229950.52</v>
      </c>
    </row>
    <row r="261" customFormat="false" ht="17.25" hidden="false" customHeight="true" outlineLevel="0" collapsed="false">
      <c r="A261" s="140" t="s">
        <v>105</v>
      </c>
      <c r="B261" s="142" t="n">
        <v>2150000</v>
      </c>
      <c r="C261" s="143" t="n">
        <f aca="false">+LEN(B:B)</f>
        <v>7</v>
      </c>
      <c r="D261" s="143" t="n">
        <v>21500000</v>
      </c>
      <c r="F261" s="140" t="s">
        <v>570</v>
      </c>
      <c r="G261" s="144" t="n">
        <v>709415933.84</v>
      </c>
      <c r="H261" s="144" t="n">
        <v>0</v>
      </c>
      <c r="I261" s="144" t="n">
        <f aca="false">+G:G-H:H</f>
        <v>709415933.84</v>
      </c>
    </row>
    <row r="262" customFormat="false" ht="17.25" hidden="false" customHeight="true" outlineLevel="0" collapsed="false">
      <c r="A262" s="140" t="s">
        <v>104</v>
      </c>
      <c r="B262" s="142" t="n">
        <v>2150000</v>
      </c>
      <c r="C262" s="143" t="n">
        <f aca="false">+LEN(B:B)</f>
        <v>7</v>
      </c>
      <c r="D262" s="143" t="n">
        <v>21500000</v>
      </c>
      <c r="F262" s="140" t="s">
        <v>570</v>
      </c>
      <c r="G262" s="144" t="n">
        <v>94238265.26</v>
      </c>
      <c r="H262" s="144" t="n">
        <v>0</v>
      </c>
      <c r="I262" s="144" t="n">
        <f aca="false">+G:G-H:H</f>
        <v>94238265.26</v>
      </c>
    </row>
    <row r="263" customFormat="false" ht="17.25" hidden="false" customHeight="true" outlineLevel="0" collapsed="false">
      <c r="A263" s="140" t="s">
        <v>102</v>
      </c>
      <c r="B263" s="142" t="n">
        <v>2150000</v>
      </c>
      <c r="C263" s="143" t="n">
        <f aca="false">+LEN(B:B)</f>
        <v>7</v>
      </c>
      <c r="D263" s="143" t="n">
        <v>21500000</v>
      </c>
      <c r="F263" s="140" t="s">
        <v>570</v>
      </c>
      <c r="G263" s="144" t="n">
        <v>1259183452.89</v>
      </c>
      <c r="H263" s="144" t="n">
        <v>0</v>
      </c>
      <c r="I263" s="144" t="n">
        <f aca="false">+G:G-H:H</f>
        <v>1259183452.89</v>
      </c>
    </row>
    <row r="264" customFormat="false" ht="17.25" hidden="false" customHeight="true" outlineLevel="0" collapsed="false">
      <c r="A264" s="140" t="s">
        <v>307</v>
      </c>
      <c r="B264" s="142" t="n">
        <v>21500000</v>
      </c>
      <c r="C264" s="143" t="n">
        <f aca="false">+LEN(B:B)</f>
        <v>8</v>
      </c>
      <c r="D264" s="143" t="n">
        <v>21500000</v>
      </c>
      <c r="F264" s="140" t="s">
        <v>6</v>
      </c>
      <c r="G264" s="144" t="n">
        <v>3128790</v>
      </c>
      <c r="I264" s="144" t="n">
        <f aca="false">+G:G-H:H</f>
        <v>3128790</v>
      </c>
    </row>
    <row r="265" customFormat="false" ht="17.25" hidden="false" customHeight="true" outlineLevel="0" collapsed="false">
      <c r="A265" s="140" t="s">
        <v>100</v>
      </c>
      <c r="B265" s="142" t="n">
        <v>2150000</v>
      </c>
      <c r="C265" s="143" t="n">
        <f aca="false">+LEN(B:B)</f>
        <v>7</v>
      </c>
      <c r="D265" s="143" t="n">
        <v>21500000</v>
      </c>
      <c r="F265" s="140" t="s">
        <v>570</v>
      </c>
      <c r="G265" s="144" t="n">
        <v>472222751.51</v>
      </c>
      <c r="H265" s="144" t="n">
        <v>0</v>
      </c>
      <c r="I265" s="144" t="n">
        <f aca="false">+G:G-H:H</f>
        <v>472222751.51</v>
      </c>
    </row>
    <row r="266" customFormat="false" ht="17.25" hidden="false" customHeight="true" outlineLevel="0" collapsed="false">
      <c r="A266" s="140" t="s">
        <v>1478</v>
      </c>
      <c r="B266" s="142" t="n">
        <v>215000</v>
      </c>
      <c r="C266" s="143" t="n">
        <f aca="false">+LEN(B:B)</f>
        <v>6</v>
      </c>
      <c r="D266" s="143" t="n">
        <v>21500000</v>
      </c>
      <c r="F266" s="140" t="s">
        <v>2114</v>
      </c>
      <c r="G266" s="144" t="n">
        <v>35000000</v>
      </c>
      <c r="I266" s="144" t="n">
        <f aca="false">+G:G-H:H</f>
        <v>35000000</v>
      </c>
    </row>
    <row r="267" customFormat="false" ht="17.25" hidden="false" customHeight="true" outlineLevel="0" collapsed="false">
      <c r="A267" s="140" t="s">
        <v>657</v>
      </c>
      <c r="B267" s="142" t="n">
        <v>21500000</v>
      </c>
      <c r="C267" s="143" t="n">
        <f aca="false">+LEN(B:B)</f>
        <v>8</v>
      </c>
      <c r="D267" s="143" t="n">
        <v>21500000</v>
      </c>
      <c r="F267" s="140" t="s">
        <v>6</v>
      </c>
      <c r="G267" s="144" t="n">
        <v>146344704.96</v>
      </c>
      <c r="I267" s="144" t="n">
        <f aca="false">+G:G-H:H</f>
        <v>146344704.96</v>
      </c>
    </row>
    <row r="268" customFormat="false" ht="17.25" hidden="false" customHeight="true" outlineLevel="0" collapsed="false">
      <c r="A268" s="140" t="s">
        <v>112</v>
      </c>
      <c r="B268" s="142" t="n">
        <v>21510000</v>
      </c>
      <c r="C268" s="143" t="n">
        <f aca="false">+LEN(B:B)</f>
        <v>8</v>
      </c>
      <c r="D268" s="143" t="n">
        <v>21510000</v>
      </c>
      <c r="F268" s="140" t="s">
        <v>1673</v>
      </c>
      <c r="G268" s="144" t="n">
        <v>5091494603.77</v>
      </c>
      <c r="I268" s="144" t="n">
        <f aca="false">+G:G-H:H</f>
        <v>5091494603.77</v>
      </c>
    </row>
    <row r="269" customFormat="false" ht="17.25" hidden="false" customHeight="true" outlineLevel="0" collapsed="false">
      <c r="A269" s="140" t="s">
        <v>317</v>
      </c>
      <c r="B269" s="142" t="n">
        <v>21510000</v>
      </c>
      <c r="C269" s="143" t="n">
        <f aca="false">+LEN(B:B)</f>
        <v>8</v>
      </c>
      <c r="D269" s="143" t="n">
        <v>21510000</v>
      </c>
      <c r="F269" s="140" t="s">
        <v>1459</v>
      </c>
      <c r="G269" s="144" t="n">
        <v>379671412.6</v>
      </c>
      <c r="I269" s="144" t="n">
        <f aca="false">+G:G-H:H</f>
        <v>379671412.6</v>
      </c>
    </row>
    <row r="270" customFormat="false" ht="17.25" hidden="false" customHeight="true" outlineLevel="0" collapsed="false">
      <c r="A270" s="140" t="s">
        <v>105</v>
      </c>
      <c r="B270" s="142" t="n">
        <v>2151000</v>
      </c>
      <c r="C270" s="143" t="n">
        <f aca="false">+LEN(B:B)</f>
        <v>7</v>
      </c>
      <c r="D270" s="143" t="n">
        <v>21510000</v>
      </c>
      <c r="F270" s="140" t="s">
        <v>572</v>
      </c>
      <c r="G270" s="144" t="n">
        <v>6314534</v>
      </c>
      <c r="H270" s="144" t="n">
        <v>0</v>
      </c>
      <c r="I270" s="144" t="n">
        <f aca="false">+G:G-H:H</f>
        <v>6314534</v>
      </c>
    </row>
    <row r="271" customFormat="false" ht="17.25" hidden="false" customHeight="true" outlineLevel="0" collapsed="false">
      <c r="A271" s="140" t="s">
        <v>307</v>
      </c>
      <c r="B271" s="142" t="n">
        <v>21510000</v>
      </c>
      <c r="C271" s="143" t="n">
        <f aca="false">+LEN(B:B)</f>
        <v>8</v>
      </c>
      <c r="D271" s="143" t="n">
        <v>21510000</v>
      </c>
      <c r="F271" s="140" t="s">
        <v>7</v>
      </c>
      <c r="G271" s="144" t="n">
        <v>2808000</v>
      </c>
      <c r="I271" s="144" t="n">
        <f aca="false">+G:G-H:H</f>
        <v>2808000</v>
      </c>
    </row>
    <row r="272" customFormat="false" ht="17.25" hidden="false" customHeight="true" outlineLevel="0" collapsed="false">
      <c r="A272" s="140" t="s">
        <v>115</v>
      </c>
      <c r="B272" s="142" t="n">
        <v>21520000</v>
      </c>
      <c r="C272" s="143" t="n">
        <f aca="false">+LEN(B:B)</f>
        <v>8</v>
      </c>
      <c r="D272" s="143" t="n">
        <v>21520000</v>
      </c>
      <c r="F272" s="140" t="s">
        <v>228</v>
      </c>
      <c r="G272" s="144" t="n">
        <v>4631041.9</v>
      </c>
      <c r="I272" s="144" t="n">
        <f aca="false">+G:G-H:H</f>
        <v>4631041.9</v>
      </c>
    </row>
    <row r="273" customFormat="false" ht="17.25" hidden="false" customHeight="true" outlineLevel="0" collapsed="false">
      <c r="A273" s="140" t="s">
        <v>112</v>
      </c>
      <c r="B273" s="142" t="n">
        <v>21520000</v>
      </c>
      <c r="C273" s="143" t="n">
        <f aca="false">+LEN(B:B)</f>
        <v>8</v>
      </c>
      <c r="D273" s="143" t="n">
        <v>21520000</v>
      </c>
      <c r="F273" s="140" t="s">
        <v>1674</v>
      </c>
      <c r="G273" s="144" t="n">
        <v>838704995.66</v>
      </c>
      <c r="I273" s="144" t="n">
        <f aca="false">+G:G-H:H</f>
        <v>838704995.66</v>
      </c>
    </row>
    <row r="274" customFormat="false" ht="17.25" hidden="false" customHeight="true" outlineLevel="0" collapsed="false">
      <c r="A274" s="140" t="s">
        <v>105</v>
      </c>
      <c r="B274" s="142" t="n">
        <v>2152000</v>
      </c>
      <c r="C274" s="143" t="n">
        <f aca="false">+LEN(B:B)</f>
        <v>7</v>
      </c>
      <c r="D274" s="143" t="n">
        <v>21520000</v>
      </c>
      <c r="F274" s="140" t="s">
        <v>228</v>
      </c>
      <c r="G274" s="144" t="n">
        <v>54908530.07</v>
      </c>
      <c r="H274" s="144" t="n">
        <v>0</v>
      </c>
      <c r="I274" s="144" t="n">
        <f aca="false">+G:G-H:H</f>
        <v>54908530.07</v>
      </c>
    </row>
    <row r="275" customFormat="false" ht="17.25" hidden="false" customHeight="true" outlineLevel="0" collapsed="false">
      <c r="A275" s="140" t="s">
        <v>104</v>
      </c>
      <c r="B275" s="142" t="n">
        <v>2152000</v>
      </c>
      <c r="C275" s="143" t="n">
        <f aca="false">+LEN(B:B)</f>
        <v>7</v>
      </c>
      <c r="D275" s="143" t="n">
        <v>21520000</v>
      </c>
      <c r="F275" s="140" t="s">
        <v>228</v>
      </c>
      <c r="G275" s="144" t="n">
        <v>17308000</v>
      </c>
      <c r="H275" s="144" t="n">
        <v>0</v>
      </c>
      <c r="I275" s="144" t="n">
        <f aca="false">+G:G-H:H</f>
        <v>17308000</v>
      </c>
    </row>
    <row r="276" customFormat="false" ht="17.25" hidden="false" customHeight="true" outlineLevel="0" collapsed="false">
      <c r="A276" s="140" t="s">
        <v>100</v>
      </c>
      <c r="B276" s="142" t="n">
        <v>2152000</v>
      </c>
      <c r="C276" s="143" t="n">
        <f aca="false">+LEN(B:B)</f>
        <v>7</v>
      </c>
      <c r="D276" s="143" t="n">
        <v>21520000</v>
      </c>
      <c r="F276" s="140" t="s">
        <v>228</v>
      </c>
      <c r="G276" s="144" t="n">
        <v>33571787.55</v>
      </c>
      <c r="H276" s="144" t="n">
        <v>0</v>
      </c>
      <c r="I276" s="144" t="n">
        <f aca="false">+G:G-H:H</f>
        <v>33571787.55</v>
      </c>
    </row>
    <row r="277" customFormat="false" ht="17.25" hidden="false" customHeight="true" outlineLevel="0" collapsed="false">
      <c r="A277" s="140" t="s">
        <v>657</v>
      </c>
      <c r="B277" s="142" t="n">
        <v>21520000</v>
      </c>
      <c r="C277" s="143" t="n">
        <f aca="false">+LEN(B:B)</f>
        <v>8</v>
      </c>
      <c r="D277" s="143" t="n">
        <v>21520000</v>
      </c>
      <c r="F277" s="140" t="s">
        <v>228</v>
      </c>
      <c r="G277" s="144" t="n">
        <v>24836000</v>
      </c>
      <c r="I277" s="144" t="n">
        <f aca="false">+G:G-H:H</f>
        <v>24836000</v>
      </c>
    </row>
    <row r="278" customFormat="false" ht="17.25" hidden="false" customHeight="true" outlineLevel="0" collapsed="false">
      <c r="A278" s="140" t="s">
        <v>112</v>
      </c>
      <c r="B278" s="142" t="n">
        <v>21530000</v>
      </c>
      <c r="C278" s="143" t="n">
        <f aca="false">+LEN(B:B)</f>
        <v>8</v>
      </c>
      <c r="D278" s="143" t="n">
        <v>21530000</v>
      </c>
      <c r="F278" s="140" t="s">
        <v>1675</v>
      </c>
      <c r="G278" s="144" t="n">
        <v>5663936126.72</v>
      </c>
      <c r="I278" s="144" t="n">
        <f aca="false">+G:G-H:H</f>
        <v>5663936126.72</v>
      </c>
    </row>
    <row r="279" customFormat="false" ht="17.25" hidden="false" customHeight="true" outlineLevel="0" collapsed="false">
      <c r="A279" s="140" t="s">
        <v>104</v>
      </c>
      <c r="B279" s="142" t="n">
        <v>2153000</v>
      </c>
      <c r="C279" s="143" t="n">
        <f aca="false">+LEN(B:B)</f>
        <v>7</v>
      </c>
      <c r="D279" s="143" t="n">
        <v>21530000</v>
      </c>
      <c r="F279" s="140" t="s">
        <v>232</v>
      </c>
      <c r="G279" s="144" t="n">
        <v>604974909.87</v>
      </c>
      <c r="H279" s="144" t="n">
        <v>0</v>
      </c>
      <c r="I279" s="144" t="n">
        <f aca="false">+G:G-H:H</f>
        <v>604974909.87</v>
      </c>
    </row>
    <row r="280" customFormat="false" ht="17.25" hidden="false" customHeight="true" outlineLevel="0" collapsed="false">
      <c r="A280" s="140" t="s">
        <v>100</v>
      </c>
      <c r="B280" s="142" t="n">
        <v>2153000</v>
      </c>
      <c r="C280" s="143" t="n">
        <f aca="false">+LEN(B:B)</f>
        <v>7</v>
      </c>
      <c r="D280" s="143" t="n">
        <v>21530000</v>
      </c>
      <c r="F280" s="140" t="s">
        <v>232</v>
      </c>
      <c r="G280" s="144" t="n">
        <v>19379682</v>
      </c>
      <c r="H280" s="144" t="n">
        <v>0</v>
      </c>
      <c r="I280" s="144" t="n">
        <f aca="false">+G:G-H:H</f>
        <v>19379682</v>
      </c>
    </row>
    <row r="281" customFormat="false" ht="17.25" hidden="false" customHeight="true" outlineLevel="0" collapsed="false">
      <c r="A281" s="140" t="s">
        <v>129</v>
      </c>
      <c r="B281" s="142" t="n">
        <v>215400</v>
      </c>
      <c r="C281" s="143" t="n">
        <f aca="false">+LEN(B:B)</f>
        <v>6</v>
      </c>
      <c r="D281" s="143" t="n">
        <v>21540000</v>
      </c>
      <c r="F281" s="140" t="s">
        <v>836</v>
      </c>
      <c r="G281" s="144" t="n">
        <v>6418921205.5035</v>
      </c>
      <c r="H281" s="144" t="n">
        <v>0</v>
      </c>
      <c r="I281" s="144" t="n">
        <f aca="false">+G:G-H:H</f>
        <v>6418921205.5035</v>
      </c>
    </row>
    <row r="282" customFormat="false" ht="17.25" hidden="false" customHeight="true" outlineLevel="0" collapsed="false">
      <c r="A282" s="140" t="s">
        <v>100</v>
      </c>
      <c r="B282" s="142" t="n">
        <v>2154000</v>
      </c>
      <c r="C282" s="143" t="n">
        <f aca="false">+LEN(B:B)</f>
        <v>7</v>
      </c>
      <c r="D282" s="143" t="n">
        <v>21540000</v>
      </c>
      <c r="F282" s="140" t="s">
        <v>3072</v>
      </c>
      <c r="G282" s="144" t="n">
        <v>1467418181.68</v>
      </c>
      <c r="H282" s="144" t="n">
        <v>0</v>
      </c>
      <c r="I282" s="144" t="n">
        <f aca="false">+G:G-H:H</f>
        <v>1467418181.68</v>
      </c>
    </row>
    <row r="283" customFormat="false" ht="17.25" hidden="false" customHeight="true" outlineLevel="0" collapsed="false">
      <c r="A283" s="140" t="s">
        <v>1712</v>
      </c>
      <c r="B283" s="142" t="n">
        <v>21540000</v>
      </c>
      <c r="C283" s="143" t="n">
        <f aca="false">+LEN(B:B)</f>
        <v>8</v>
      </c>
      <c r="D283" s="143" t="n">
        <v>21540000</v>
      </c>
      <c r="F283" s="140" t="s">
        <v>3073</v>
      </c>
      <c r="G283" s="144" t="n">
        <v>134035867.07</v>
      </c>
      <c r="I283" s="144" t="n">
        <f aca="false">+G:G-H:H</f>
        <v>134035867.07</v>
      </c>
    </row>
    <row r="284" customFormat="false" ht="17.25" hidden="false" customHeight="true" outlineLevel="0" collapsed="false">
      <c r="A284" s="140" t="s">
        <v>1712</v>
      </c>
      <c r="B284" s="142" t="n">
        <v>21543000</v>
      </c>
      <c r="C284" s="143" t="n">
        <f aca="false">+LEN(B:B)</f>
        <v>8</v>
      </c>
      <c r="D284" s="143" t="n">
        <v>21540000</v>
      </c>
      <c r="F284" s="140" t="s">
        <v>1213</v>
      </c>
      <c r="G284" s="144" t="n">
        <v>976254736.27</v>
      </c>
      <c r="I284" s="144" t="n">
        <f aca="false">+G:G-H:H</f>
        <v>976254736.27</v>
      </c>
    </row>
    <row r="285" customFormat="false" ht="17.25" hidden="false" customHeight="true" outlineLevel="0" collapsed="false">
      <c r="A285" s="140" t="s">
        <v>102</v>
      </c>
      <c r="B285" s="142" t="n">
        <v>2155000</v>
      </c>
      <c r="C285" s="143" t="n">
        <f aca="false">+LEN(B:B)</f>
        <v>7</v>
      </c>
      <c r="D285" s="143" t="n">
        <v>21550000</v>
      </c>
      <c r="F285" s="140" t="s">
        <v>1162</v>
      </c>
      <c r="G285" s="144" t="n">
        <v>4530387053.44</v>
      </c>
      <c r="H285" s="144" t="n">
        <v>0</v>
      </c>
      <c r="I285" s="144" t="n">
        <f aca="false">+G:G-H:H</f>
        <v>4530387053.44</v>
      </c>
    </row>
    <row r="286" customFormat="false" ht="17.25" hidden="false" customHeight="true" outlineLevel="0" collapsed="false">
      <c r="A286" s="140" t="s">
        <v>1712</v>
      </c>
      <c r="B286" s="142" t="n">
        <v>21560000</v>
      </c>
      <c r="C286" s="143" t="n">
        <f aca="false">+LEN(B:B)</f>
        <v>8</v>
      </c>
      <c r="D286" s="143" t="n">
        <v>21570000</v>
      </c>
      <c r="F286" s="140" t="s">
        <v>3074</v>
      </c>
      <c r="G286" s="144" t="n">
        <v>1747294112.45</v>
      </c>
      <c r="I286" s="144" t="n">
        <f aca="false">+G:G-H:H</f>
        <v>1747294112.45</v>
      </c>
    </row>
    <row r="287" customFormat="false" ht="17.25" hidden="false" customHeight="true" outlineLevel="0" collapsed="false">
      <c r="A287" s="140" t="s">
        <v>129</v>
      </c>
      <c r="B287" s="142" t="n">
        <v>215700</v>
      </c>
      <c r="C287" s="143" t="n">
        <f aca="false">+LEN(B:B)</f>
        <v>6</v>
      </c>
      <c r="D287" s="143" t="n">
        <v>21570000</v>
      </c>
      <c r="F287" s="140" t="s">
        <v>837</v>
      </c>
      <c r="G287" s="144" t="n">
        <v>32515872.72</v>
      </c>
      <c r="H287" s="144" t="n">
        <v>0</v>
      </c>
      <c r="I287" s="144" t="n">
        <f aca="false">+G:G-H:H</f>
        <v>32515872.72</v>
      </c>
    </row>
    <row r="288" customFormat="false" ht="17.25" hidden="false" customHeight="true" outlineLevel="0" collapsed="false">
      <c r="A288" s="140" t="s">
        <v>1712</v>
      </c>
      <c r="B288" s="142" t="n">
        <v>21570000</v>
      </c>
      <c r="C288" s="143" t="n">
        <f aca="false">+LEN(B:B)</f>
        <v>8</v>
      </c>
      <c r="D288" s="143" t="n">
        <v>21570000</v>
      </c>
      <c r="F288" s="140" t="s">
        <v>1215</v>
      </c>
      <c r="G288" s="144" t="n">
        <v>28210654758.44</v>
      </c>
      <c r="I288" s="144" t="n">
        <f aca="false">+G:G-H:H</f>
        <v>28210654758.44</v>
      </c>
    </row>
    <row r="289" customFormat="false" ht="17.25" hidden="false" customHeight="true" outlineLevel="0" collapsed="false">
      <c r="A289" s="140" t="s">
        <v>1478</v>
      </c>
      <c r="B289" s="142" t="n">
        <v>215700</v>
      </c>
      <c r="C289" s="143" t="n">
        <f aca="false">+LEN(B:B)</f>
        <v>6</v>
      </c>
      <c r="D289" s="143" t="n">
        <v>21570000</v>
      </c>
      <c r="F289" s="140" t="s">
        <v>2115</v>
      </c>
      <c r="G289" s="144" t="n">
        <v>232779073.42</v>
      </c>
      <c r="I289" s="144" t="n">
        <f aca="false">+G:G-H:H</f>
        <v>232779073.42</v>
      </c>
    </row>
    <row r="290" customFormat="false" ht="17.25" hidden="false" customHeight="true" outlineLevel="0" collapsed="false">
      <c r="A290" s="140" t="s">
        <v>129</v>
      </c>
      <c r="B290" s="142" t="n">
        <v>215800</v>
      </c>
      <c r="C290" s="143" t="n">
        <f aca="false">+LEN(B:B)</f>
        <v>6</v>
      </c>
      <c r="D290" s="143" t="n">
        <v>21580000</v>
      </c>
      <c r="F290" s="140" t="s">
        <v>1082</v>
      </c>
      <c r="G290" s="144" t="n">
        <v>10573640</v>
      </c>
      <c r="H290" s="144" t="n">
        <v>0</v>
      </c>
      <c r="I290" s="144" t="n">
        <f aca="false">+G:G-H:H</f>
        <v>10573640</v>
      </c>
    </row>
    <row r="291" customFormat="false" ht="17.25" hidden="false" customHeight="true" outlineLevel="0" collapsed="false">
      <c r="A291" s="140" t="s">
        <v>3018</v>
      </c>
      <c r="B291" s="142" t="n">
        <v>215800</v>
      </c>
      <c r="C291" s="143" t="n">
        <f aca="false">+LEN(B:B)</f>
        <v>6</v>
      </c>
      <c r="D291" s="143" t="n">
        <v>21580000</v>
      </c>
      <c r="F291" s="140" t="s">
        <v>1082</v>
      </c>
      <c r="G291" s="144" t="n">
        <v>30603100</v>
      </c>
      <c r="I291" s="144" t="n">
        <f aca="false">+G:G-H:H</f>
        <v>30603100</v>
      </c>
    </row>
    <row r="292" customFormat="false" ht="17.25" hidden="false" customHeight="true" outlineLevel="0" collapsed="false">
      <c r="A292" s="140" t="s">
        <v>129</v>
      </c>
      <c r="B292" s="142" t="n">
        <v>215900</v>
      </c>
      <c r="C292" s="143" t="n">
        <f aca="false">+LEN(B:B)</f>
        <v>6</v>
      </c>
      <c r="D292" s="143" t="n">
        <v>21590000</v>
      </c>
      <c r="F292" s="140" t="s">
        <v>839</v>
      </c>
      <c r="G292" s="144" t="n">
        <v>31696846.6</v>
      </c>
      <c r="H292" s="144" t="n">
        <v>0</v>
      </c>
      <c r="I292" s="144" t="n">
        <f aca="false">+G:G-H:H</f>
        <v>31696846.6</v>
      </c>
    </row>
    <row r="293" customFormat="false" ht="17.25" hidden="false" customHeight="true" outlineLevel="0" collapsed="false">
      <c r="A293" s="140" t="s">
        <v>112</v>
      </c>
      <c r="B293" s="142" t="n">
        <v>21800000</v>
      </c>
      <c r="C293" s="143" t="n">
        <f aca="false">+LEN(B:B)</f>
        <v>8</v>
      </c>
      <c r="D293" s="143" t="n">
        <v>21800000</v>
      </c>
      <c r="F293" s="140" t="s">
        <v>1676</v>
      </c>
      <c r="G293" s="144" t="n">
        <v>30223951.08</v>
      </c>
      <c r="I293" s="144" t="n">
        <f aca="false">+G:G-H:H</f>
        <v>30223951.08</v>
      </c>
    </row>
    <row r="294" customFormat="false" ht="17.25" hidden="false" customHeight="true" outlineLevel="0" collapsed="false">
      <c r="A294" s="140" t="s">
        <v>307</v>
      </c>
      <c r="B294" s="142" t="n">
        <v>21800000</v>
      </c>
      <c r="C294" s="143" t="n">
        <f aca="false">+LEN(B:B)</f>
        <v>8</v>
      </c>
      <c r="D294" s="143" t="n">
        <v>21800000</v>
      </c>
      <c r="F294" s="140" t="s">
        <v>8</v>
      </c>
      <c r="G294" s="144" t="n">
        <v>20853202.67</v>
      </c>
      <c r="I294" s="144" t="n">
        <f aca="false">+G:G-H:H</f>
        <v>20853202.67</v>
      </c>
    </row>
    <row r="295" customFormat="false" ht="17.25" hidden="false" customHeight="true" outlineLevel="0" collapsed="false">
      <c r="A295" s="140" t="s">
        <v>657</v>
      </c>
      <c r="B295" s="142" t="n">
        <v>21800000</v>
      </c>
      <c r="C295" s="143" t="n">
        <f aca="false">+LEN(B:B)</f>
        <v>8</v>
      </c>
      <c r="D295" s="143" t="n">
        <v>21800000</v>
      </c>
      <c r="F295" s="140" t="s">
        <v>2183</v>
      </c>
      <c r="G295" s="144" t="n">
        <v>86333933.91</v>
      </c>
      <c r="I295" s="144" t="n">
        <f aca="false">+G:G-H:H</f>
        <v>86333933.91</v>
      </c>
    </row>
    <row r="296" customFormat="false" ht="17.25" hidden="false" customHeight="true" outlineLevel="0" collapsed="false">
      <c r="A296" s="140" t="s">
        <v>309</v>
      </c>
      <c r="B296" s="142" t="n">
        <v>218100</v>
      </c>
      <c r="C296" s="143" t="n">
        <f aca="false">+LEN(B:B)</f>
        <v>6</v>
      </c>
      <c r="D296" s="143" t="n">
        <v>21810000</v>
      </c>
      <c r="F296" s="140" t="s">
        <v>9</v>
      </c>
      <c r="G296" s="144" t="n">
        <v>11470805.75</v>
      </c>
      <c r="I296" s="144" t="n">
        <f aca="false">+G:G-H:H</f>
        <v>11470805.75</v>
      </c>
    </row>
    <row r="297" customFormat="false" ht="17.25" hidden="false" customHeight="true" outlineLevel="0" collapsed="false">
      <c r="A297" s="140" t="s">
        <v>128</v>
      </c>
      <c r="B297" s="142" t="n">
        <v>21810000</v>
      </c>
      <c r="C297" s="143" t="n">
        <f aca="false">+LEN(B:B)</f>
        <v>8</v>
      </c>
      <c r="D297" s="143" t="n">
        <v>21810000</v>
      </c>
      <c r="F297" s="140" t="s">
        <v>9</v>
      </c>
      <c r="G297" s="144" t="n">
        <v>137593989.22</v>
      </c>
      <c r="I297" s="144" t="n">
        <f aca="false">+G:G-H:H</f>
        <v>137593989.22</v>
      </c>
    </row>
    <row r="298" customFormat="false" ht="17.25" hidden="false" customHeight="true" outlineLevel="0" collapsed="false">
      <c r="A298" s="140" t="s">
        <v>125</v>
      </c>
      <c r="B298" s="142" t="n">
        <v>21810000</v>
      </c>
      <c r="C298" s="143" t="n">
        <f aca="false">+LEN(B:B)</f>
        <v>8</v>
      </c>
      <c r="D298" s="143" t="n">
        <v>21810000</v>
      </c>
      <c r="F298" s="140" t="s">
        <v>234</v>
      </c>
      <c r="G298" s="144" t="n">
        <v>30411007.2</v>
      </c>
      <c r="I298" s="144" t="n">
        <f aca="false">+G:G-H:H</f>
        <v>30411007.2</v>
      </c>
    </row>
    <row r="299" customFormat="false" ht="17.25" hidden="false" customHeight="true" outlineLevel="0" collapsed="false">
      <c r="A299" s="140" t="s">
        <v>129</v>
      </c>
      <c r="B299" s="142" t="n">
        <v>218100</v>
      </c>
      <c r="C299" s="143" t="n">
        <f aca="false">+LEN(B:B)</f>
        <v>6</v>
      </c>
      <c r="D299" s="143" t="n">
        <v>21810000</v>
      </c>
      <c r="F299" s="140" t="s">
        <v>9</v>
      </c>
      <c r="G299" s="144" t="n">
        <v>660160231.379</v>
      </c>
      <c r="H299" s="144" t="n">
        <v>0</v>
      </c>
      <c r="I299" s="144" t="n">
        <f aca="false">+G:G-H:H</f>
        <v>660160231.379</v>
      </c>
    </row>
    <row r="300" customFormat="false" ht="17.25" hidden="false" customHeight="true" outlineLevel="0" collapsed="false">
      <c r="A300" s="140" t="s">
        <v>1819</v>
      </c>
      <c r="B300" s="142" t="n">
        <v>21810000</v>
      </c>
      <c r="C300" s="143" t="n">
        <f aca="false">+LEN(B:B)</f>
        <v>8</v>
      </c>
      <c r="D300" s="143" t="n">
        <v>21810000</v>
      </c>
      <c r="F300" s="140" t="s">
        <v>2237</v>
      </c>
      <c r="G300" s="144" t="n">
        <v>158205835.78</v>
      </c>
      <c r="I300" s="144" t="n">
        <f aca="false">+G:G-H:H</f>
        <v>158205835.78</v>
      </c>
    </row>
    <row r="301" customFormat="false" ht="17.25" hidden="false" customHeight="true" outlineLevel="0" collapsed="false">
      <c r="A301" s="140" t="s">
        <v>111</v>
      </c>
      <c r="B301" s="142" t="n">
        <v>21810000</v>
      </c>
      <c r="C301" s="143" t="n">
        <f aca="false">+LEN(B:B)</f>
        <v>8</v>
      </c>
      <c r="D301" s="143" t="n">
        <v>21810000</v>
      </c>
      <c r="F301" s="140" t="s">
        <v>234</v>
      </c>
      <c r="G301" s="144" t="n">
        <v>1205737760.93</v>
      </c>
      <c r="I301" s="144" t="n">
        <f aca="false">+G:G-H:H</f>
        <v>1205737760.93</v>
      </c>
    </row>
    <row r="302" customFormat="false" ht="17.25" hidden="false" customHeight="true" outlineLevel="0" collapsed="false">
      <c r="A302" s="140" t="s">
        <v>115</v>
      </c>
      <c r="B302" s="142" t="n">
        <v>21810000</v>
      </c>
      <c r="C302" s="143" t="n">
        <f aca="false">+LEN(B:B)</f>
        <v>8</v>
      </c>
      <c r="D302" s="143" t="n">
        <v>21810000</v>
      </c>
      <c r="F302" s="140" t="s">
        <v>1772</v>
      </c>
      <c r="G302" s="144" t="n">
        <v>387099971.66</v>
      </c>
      <c r="I302" s="144" t="n">
        <f aca="false">+G:G-H:H</f>
        <v>387099971.66</v>
      </c>
    </row>
    <row r="303" customFormat="false" ht="17.25" hidden="false" customHeight="true" outlineLevel="0" collapsed="false">
      <c r="A303" s="140" t="s">
        <v>3018</v>
      </c>
      <c r="B303" s="142" t="n">
        <v>218100</v>
      </c>
      <c r="C303" s="143" t="n">
        <f aca="false">+LEN(B:B)</f>
        <v>6</v>
      </c>
      <c r="D303" s="143" t="n">
        <v>21810000</v>
      </c>
      <c r="F303" s="140" t="s">
        <v>9</v>
      </c>
      <c r="G303" s="144" t="n">
        <v>1169174</v>
      </c>
      <c r="I303" s="144" t="n">
        <f aca="false">+G:G-H:H</f>
        <v>1169174</v>
      </c>
    </row>
    <row r="304" customFormat="false" ht="17.25" hidden="false" customHeight="true" outlineLevel="0" collapsed="false">
      <c r="A304" s="140" t="s">
        <v>3019</v>
      </c>
      <c r="B304" s="142" t="n">
        <v>218100</v>
      </c>
      <c r="C304" s="143" t="n">
        <f aca="false">+LEN(B:B)</f>
        <v>6</v>
      </c>
      <c r="D304" s="143" t="n">
        <v>21810000</v>
      </c>
      <c r="F304" s="140" t="s">
        <v>9</v>
      </c>
      <c r="G304" s="144" t="n">
        <v>1169175</v>
      </c>
      <c r="I304" s="144" t="n">
        <f aca="false">+G:G-H:H</f>
        <v>1169175</v>
      </c>
    </row>
    <row r="305" customFormat="false" ht="17.25" hidden="false" customHeight="true" outlineLevel="0" collapsed="false">
      <c r="A305" s="140" t="s">
        <v>119</v>
      </c>
      <c r="B305" s="142" t="n">
        <v>21810000</v>
      </c>
      <c r="C305" s="143" t="n">
        <f aca="false">+LEN(B:B)</f>
        <v>8</v>
      </c>
      <c r="D305" s="143" t="n">
        <v>21810000</v>
      </c>
      <c r="F305" s="140" t="s">
        <v>234</v>
      </c>
      <c r="G305" s="144" t="n">
        <v>239576656.43</v>
      </c>
      <c r="I305" s="144" t="n">
        <f aca="false">+G:G-H:H</f>
        <v>239576656.43</v>
      </c>
    </row>
    <row r="306" customFormat="false" ht="17.25" hidden="false" customHeight="true" outlineLevel="0" collapsed="false">
      <c r="A306" s="140" t="s">
        <v>112</v>
      </c>
      <c r="B306" s="142" t="n">
        <v>21810000</v>
      </c>
      <c r="C306" s="143" t="n">
        <f aca="false">+LEN(B:B)</f>
        <v>8</v>
      </c>
      <c r="D306" s="143" t="n">
        <v>21810000</v>
      </c>
      <c r="F306" s="140" t="s">
        <v>9</v>
      </c>
      <c r="G306" s="144" t="n">
        <v>376945574.46</v>
      </c>
      <c r="I306" s="144" t="n">
        <f aca="false">+G:G-H:H</f>
        <v>376945574.46</v>
      </c>
    </row>
    <row r="307" customFormat="false" ht="17.25" hidden="false" customHeight="true" outlineLevel="0" collapsed="false">
      <c r="A307" s="140" t="s">
        <v>317</v>
      </c>
      <c r="B307" s="142" t="n">
        <v>21810000</v>
      </c>
      <c r="C307" s="143" t="n">
        <f aca="false">+LEN(B:B)</f>
        <v>8</v>
      </c>
      <c r="D307" s="143" t="n">
        <v>21810000</v>
      </c>
      <c r="F307" s="140" t="s">
        <v>3075</v>
      </c>
      <c r="G307" s="144" t="n">
        <v>819961691.46</v>
      </c>
      <c r="I307" s="144" t="n">
        <f aca="false">+G:G-H:H</f>
        <v>819961691.46</v>
      </c>
    </row>
    <row r="308" customFormat="false" ht="17.25" hidden="false" customHeight="true" outlineLevel="0" collapsed="false">
      <c r="A308" s="140" t="s">
        <v>105</v>
      </c>
      <c r="B308" s="142" t="n">
        <v>2181000</v>
      </c>
      <c r="C308" s="143" t="n">
        <f aca="false">+LEN(B:B)</f>
        <v>7</v>
      </c>
      <c r="D308" s="143" t="n">
        <v>21810000</v>
      </c>
      <c r="F308" s="140" t="s">
        <v>234</v>
      </c>
      <c r="G308" s="144" t="n">
        <v>1097354968.58</v>
      </c>
      <c r="H308" s="144" t="n">
        <v>0</v>
      </c>
      <c r="I308" s="144" t="n">
        <f aca="false">+G:G-H:H</f>
        <v>1097354968.58</v>
      </c>
    </row>
    <row r="309" customFormat="false" ht="17.25" hidden="false" customHeight="true" outlineLevel="0" collapsed="false">
      <c r="A309" s="140" t="s">
        <v>104</v>
      </c>
      <c r="B309" s="142" t="n">
        <v>2181000</v>
      </c>
      <c r="C309" s="143" t="n">
        <f aca="false">+LEN(B:B)</f>
        <v>7</v>
      </c>
      <c r="D309" s="143" t="n">
        <v>21810000</v>
      </c>
      <c r="F309" s="140" t="s">
        <v>234</v>
      </c>
      <c r="G309" s="144" t="n">
        <v>12448867328.66</v>
      </c>
      <c r="H309" s="144" t="n">
        <v>0</v>
      </c>
      <c r="I309" s="144" t="n">
        <f aca="false">+G:G-H:H</f>
        <v>12448867328.66</v>
      </c>
    </row>
    <row r="310" customFormat="false" ht="17.25" hidden="false" customHeight="true" outlineLevel="0" collapsed="false">
      <c r="A310" s="140" t="s">
        <v>101</v>
      </c>
      <c r="B310" s="142" t="n">
        <v>21810000</v>
      </c>
      <c r="C310" s="143" t="n">
        <f aca="false">+LEN(B:B)</f>
        <v>8</v>
      </c>
      <c r="D310" s="143" t="n">
        <v>21810000</v>
      </c>
      <c r="F310" s="140" t="s">
        <v>234</v>
      </c>
      <c r="G310" s="144" t="n">
        <v>25291228.6</v>
      </c>
      <c r="I310" s="144" t="n">
        <f aca="false">+G:G-H:H</f>
        <v>25291228.6</v>
      </c>
    </row>
    <row r="311" customFormat="false" ht="17.25" hidden="false" customHeight="true" outlineLevel="0" collapsed="false">
      <c r="A311" s="140" t="s">
        <v>102</v>
      </c>
      <c r="B311" s="142" t="n">
        <v>2181000</v>
      </c>
      <c r="C311" s="143" t="n">
        <f aca="false">+LEN(B:B)</f>
        <v>7</v>
      </c>
      <c r="D311" s="143" t="n">
        <v>21810000</v>
      </c>
      <c r="F311" s="140" t="s">
        <v>234</v>
      </c>
      <c r="G311" s="144" t="n">
        <v>159302208.13</v>
      </c>
      <c r="H311" s="144" t="n">
        <v>0</v>
      </c>
      <c r="I311" s="144" t="n">
        <f aca="false">+G:G-H:H</f>
        <v>159302208.13</v>
      </c>
    </row>
    <row r="312" customFormat="false" ht="17.25" hidden="false" customHeight="true" outlineLevel="0" collapsed="false">
      <c r="A312" s="140" t="s">
        <v>307</v>
      </c>
      <c r="B312" s="142" t="n">
        <v>21810000</v>
      </c>
      <c r="C312" s="143" t="n">
        <f aca="false">+LEN(B:B)</f>
        <v>8</v>
      </c>
      <c r="D312" s="143" t="n">
        <v>21810000</v>
      </c>
      <c r="F312" s="140" t="s">
        <v>9</v>
      </c>
      <c r="G312" s="144" t="n">
        <v>8950000</v>
      </c>
      <c r="I312" s="144" t="n">
        <f aca="false">+G:G-H:H</f>
        <v>8950000</v>
      </c>
    </row>
    <row r="313" customFormat="false" ht="17.25" hidden="false" customHeight="true" outlineLevel="0" collapsed="false">
      <c r="A313" s="140" t="s">
        <v>100</v>
      </c>
      <c r="B313" s="142" t="n">
        <v>2181000</v>
      </c>
      <c r="C313" s="143" t="n">
        <f aca="false">+LEN(B:B)</f>
        <v>7</v>
      </c>
      <c r="D313" s="143" t="n">
        <v>21810000</v>
      </c>
      <c r="F313" s="140" t="s">
        <v>234</v>
      </c>
      <c r="G313" s="144" t="n">
        <v>3259652602.34</v>
      </c>
      <c r="H313" s="144" t="n">
        <v>0</v>
      </c>
      <c r="I313" s="144" t="n">
        <f aca="false">+G:G-H:H</f>
        <v>3259652602.34</v>
      </c>
    </row>
    <row r="314" customFormat="false" ht="17.25" hidden="false" customHeight="true" outlineLevel="0" collapsed="false">
      <c r="A314" s="140" t="s">
        <v>108</v>
      </c>
      <c r="B314" s="142" t="n">
        <v>21810000</v>
      </c>
      <c r="C314" s="143" t="n">
        <f aca="false">+LEN(B:B)</f>
        <v>8</v>
      </c>
      <c r="D314" s="143" t="n">
        <v>21810000</v>
      </c>
      <c r="F314" s="140" t="s">
        <v>234</v>
      </c>
      <c r="G314" s="144" t="n">
        <v>7740208</v>
      </c>
      <c r="I314" s="144" t="n">
        <f aca="false">+G:G-H:H</f>
        <v>7740208</v>
      </c>
    </row>
    <row r="315" customFormat="false" ht="17.25" hidden="false" customHeight="true" outlineLevel="0" collapsed="false">
      <c r="A315" s="140" t="s">
        <v>1712</v>
      </c>
      <c r="B315" s="142" t="n">
        <v>21810000</v>
      </c>
      <c r="C315" s="143" t="n">
        <f aca="false">+LEN(B:B)</f>
        <v>8</v>
      </c>
      <c r="D315" s="143" t="n">
        <v>21810000</v>
      </c>
      <c r="F315" s="140" t="s">
        <v>3075</v>
      </c>
      <c r="G315" s="144" t="n">
        <v>331233498.47</v>
      </c>
      <c r="I315" s="144" t="n">
        <f aca="false">+G:G-H:H</f>
        <v>331233498.47</v>
      </c>
    </row>
    <row r="316" customFormat="false" ht="17.25" hidden="false" customHeight="true" outlineLevel="0" collapsed="false">
      <c r="A316" s="140" t="s">
        <v>1478</v>
      </c>
      <c r="B316" s="142" t="n">
        <v>218100</v>
      </c>
      <c r="C316" s="143" t="n">
        <f aca="false">+LEN(B:B)</f>
        <v>6</v>
      </c>
      <c r="D316" s="143" t="n">
        <v>21810000</v>
      </c>
      <c r="F316" s="140" t="s">
        <v>9</v>
      </c>
      <c r="G316" s="144" t="n">
        <v>315651130.91</v>
      </c>
      <c r="I316" s="144" t="n">
        <f aca="false">+G:G-H:H</f>
        <v>315651130.91</v>
      </c>
    </row>
    <row r="317" customFormat="false" ht="17.25" hidden="false" customHeight="true" outlineLevel="0" collapsed="false">
      <c r="A317" s="140" t="s">
        <v>657</v>
      </c>
      <c r="B317" s="142" t="n">
        <v>21810000</v>
      </c>
      <c r="C317" s="143" t="n">
        <f aca="false">+LEN(B:B)</f>
        <v>8</v>
      </c>
      <c r="D317" s="143" t="n">
        <v>21810000</v>
      </c>
      <c r="F317" s="140" t="s">
        <v>9</v>
      </c>
      <c r="G317" s="144" t="n">
        <v>5378262856.266</v>
      </c>
      <c r="I317" s="144" t="n">
        <f aca="false">+G:G-H:H</f>
        <v>5378262856.266</v>
      </c>
    </row>
    <row r="318" customFormat="false" ht="17.25" hidden="false" customHeight="true" outlineLevel="0" collapsed="false">
      <c r="A318" s="140" t="s">
        <v>115</v>
      </c>
      <c r="B318" s="142" t="n">
        <v>21811000</v>
      </c>
      <c r="C318" s="143" t="n">
        <f aca="false">+LEN(B:B)</f>
        <v>8</v>
      </c>
      <c r="D318" s="143" t="n">
        <v>21811000</v>
      </c>
      <c r="F318" s="140" t="s">
        <v>1773</v>
      </c>
      <c r="G318" s="144" t="n">
        <v>426691476.02</v>
      </c>
      <c r="I318" s="144" t="n">
        <f aca="false">+G:G-H:H</f>
        <v>426691476.02</v>
      </c>
    </row>
    <row r="319" customFormat="false" ht="17.25" hidden="false" customHeight="true" outlineLevel="0" collapsed="false">
      <c r="A319" s="140" t="s">
        <v>100</v>
      </c>
      <c r="B319" s="142" t="n">
        <v>2181100</v>
      </c>
      <c r="C319" s="143" t="n">
        <f aca="false">+LEN(B:B)</f>
        <v>7</v>
      </c>
      <c r="D319" s="143" t="n">
        <v>21811000</v>
      </c>
      <c r="F319" s="140" t="s">
        <v>231</v>
      </c>
      <c r="G319" s="144" t="n">
        <v>2002477768.12</v>
      </c>
      <c r="H319" s="144" t="n">
        <v>0</v>
      </c>
      <c r="I319" s="144" t="n">
        <f aca="false">+G:G-H:H</f>
        <v>2002477768.12</v>
      </c>
    </row>
    <row r="320" customFormat="false" ht="17.25" hidden="false" customHeight="true" outlineLevel="0" collapsed="false">
      <c r="A320" s="140" t="s">
        <v>128</v>
      </c>
      <c r="B320" s="142" t="n">
        <v>21820000</v>
      </c>
      <c r="C320" s="143" t="n">
        <f aca="false">+LEN(B:B)</f>
        <v>8</v>
      </c>
      <c r="D320" s="143" t="n">
        <v>21820000</v>
      </c>
      <c r="F320" s="140" t="s">
        <v>10</v>
      </c>
      <c r="G320" s="144" t="n">
        <v>1793333.34</v>
      </c>
      <c r="I320" s="144" t="n">
        <f aca="false">+G:G-H:H</f>
        <v>1793333.34</v>
      </c>
    </row>
    <row r="321" customFormat="false" ht="17.25" hidden="false" customHeight="true" outlineLevel="0" collapsed="false">
      <c r="A321" s="140" t="s">
        <v>125</v>
      </c>
      <c r="B321" s="142" t="n">
        <v>21820000</v>
      </c>
      <c r="C321" s="143" t="n">
        <f aca="false">+LEN(B:B)</f>
        <v>8</v>
      </c>
      <c r="D321" s="143" t="n">
        <v>21820000</v>
      </c>
      <c r="F321" s="140" t="s">
        <v>10</v>
      </c>
      <c r="G321" s="144" t="n">
        <v>1804440.02</v>
      </c>
      <c r="I321" s="144" t="n">
        <f aca="false">+G:G-H:H</f>
        <v>1804440.02</v>
      </c>
    </row>
    <row r="322" customFormat="false" ht="17.25" hidden="false" customHeight="true" outlineLevel="0" collapsed="false">
      <c r="A322" s="140" t="s">
        <v>1819</v>
      </c>
      <c r="B322" s="142" t="n">
        <v>21820000</v>
      </c>
      <c r="C322" s="143" t="n">
        <f aca="false">+LEN(B:B)</f>
        <v>8</v>
      </c>
      <c r="D322" s="143" t="n">
        <v>21820000</v>
      </c>
      <c r="F322" s="140" t="s">
        <v>10</v>
      </c>
      <c r="G322" s="144" t="n">
        <v>2068000</v>
      </c>
      <c r="I322" s="144" t="n">
        <f aca="false">+G:G-H:H</f>
        <v>2068000</v>
      </c>
    </row>
    <row r="323" customFormat="false" ht="17.25" hidden="false" customHeight="true" outlineLevel="0" collapsed="false">
      <c r="A323" s="140" t="s">
        <v>111</v>
      </c>
      <c r="B323" s="142" t="n">
        <v>21820000</v>
      </c>
      <c r="C323" s="143" t="n">
        <f aca="false">+LEN(B:B)</f>
        <v>8</v>
      </c>
      <c r="D323" s="143" t="n">
        <v>21820000</v>
      </c>
      <c r="F323" s="140" t="s">
        <v>10</v>
      </c>
      <c r="G323" s="144" t="n">
        <v>10628724.57</v>
      </c>
      <c r="I323" s="144" t="n">
        <f aca="false">+G:G-H:H</f>
        <v>10628724.57</v>
      </c>
    </row>
    <row r="324" customFormat="false" ht="17.25" hidden="false" customHeight="true" outlineLevel="0" collapsed="false">
      <c r="A324" s="140" t="s">
        <v>115</v>
      </c>
      <c r="B324" s="142" t="n">
        <v>21820000</v>
      </c>
      <c r="C324" s="143" t="n">
        <f aca="false">+LEN(B:B)</f>
        <v>8</v>
      </c>
      <c r="D324" s="143" t="n">
        <v>21820000</v>
      </c>
      <c r="F324" s="140" t="s">
        <v>10</v>
      </c>
      <c r="G324" s="144" t="n">
        <v>34501803.04</v>
      </c>
      <c r="I324" s="144" t="n">
        <f aca="false">+G:G-H:H</f>
        <v>34501803.04</v>
      </c>
    </row>
    <row r="325" customFormat="false" ht="17.25" hidden="false" customHeight="true" outlineLevel="0" collapsed="false">
      <c r="A325" s="140" t="s">
        <v>119</v>
      </c>
      <c r="B325" s="142" t="n">
        <v>21820000</v>
      </c>
      <c r="C325" s="143" t="n">
        <f aca="false">+LEN(B:B)</f>
        <v>8</v>
      </c>
      <c r="D325" s="143" t="n">
        <v>21820000</v>
      </c>
      <c r="F325" s="140" t="s">
        <v>10</v>
      </c>
      <c r="G325" s="144" t="n">
        <v>37274009.74</v>
      </c>
      <c r="I325" s="144" t="n">
        <f aca="false">+G:G-H:H</f>
        <v>37274009.74</v>
      </c>
    </row>
    <row r="326" customFormat="false" ht="17.25" hidden="false" customHeight="true" outlineLevel="0" collapsed="false">
      <c r="A326" s="140" t="s">
        <v>112</v>
      </c>
      <c r="B326" s="142" t="n">
        <v>21820000</v>
      </c>
      <c r="C326" s="143" t="n">
        <f aca="false">+LEN(B:B)</f>
        <v>8</v>
      </c>
      <c r="D326" s="143" t="n">
        <v>21820000</v>
      </c>
      <c r="F326" s="140" t="s">
        <v>10</v>
      </c>
      <c r="G326" s="144" t="n">
        <v>8826515.91</v>
      </c>
      <c r="I326" s="144" t="n">
        <f aca="false">+G:G-H:H</f>
        <v>8826515.91</v>
      </c>
    </row>
    <row r="327" customFormat="false" ht="17.25" hidden="false" customHeight="true" outlineLevel="0" collapsed="false">
      <c r="A327" s="140" t="s">
        <v>317</v>
      </c>
      <c r="B327" s="142" t="n">
        <v>21820000</v>
      </c>
      <c r="C327" s="143" t="n">
        <f aca="false">+LEN(B:B)</f>
        <v>8</v>
      </c>
      <c r="D327" s="143" t="n">
        <v>21820000</v>
      </c>
      <c r="F327" s="140" t="s">
        <v>10</v>
      </c>
      <c r="G327" s="144" t="n">
        <v>221283855.29</v>
      </c>
      <c r="I327" s="144" t="n">
        <f aca="false">+G:G-H:H</f>
        <v>221283855.29</v>
      </c>
    </row>
    <row r="328" customFormat="false" ht="17.25" hidden="false" customHeight="true" outlineLevel="0" collapsed="false">
      <c r="A328" s="140" t="s">
        <v>105</v>
      </c>
      <c r="B328" s="142" t="n">
        <v>2182000</v>
      </c>
      <c r="C328" s="143" t="n">
        <f aca="false">+LEN(B:B)</f>
        <v>7</v>
      </c>
      <c r="D328" s="143" t="n">
        <v>21820000</v>
      </c>
      <c r="F328" s="140" t="s">
        <v>10</v>
      </c>
      <c r="G328" s="144" t="n">
        <v>90263924.53</v>
      </c>
      <c r="H328" s="144" t="n">
        <v>0</v>
      </c>
      <c r="I328" s="144" t="n">
        <f aca="false">+G:G-H:H</f>
        <v>90263924.53</v>
      </c>
    </row>
    <row r="329" customFormat="false" ht="17.25" hidden="false" customHeight="true" outlineLevel="0" collapsed="false">
      <c r="A329" s="140" t="s">
        <v>104</v>
      </c>
      <c r="B329" s="142" t="n">
        <v>2182000</v>
      </c>
      <c r="C329" s="143" t="n">
        <f aca="false">+LEN(B:B)</f>
        <v>7</v>
      </c>
      <c r="D329" s="143" t="n">
        <v>21820000</v>
      </c>
      <c r="F329" s="140" t="s">
        <v>10</v>
      </c>
      <c r="G329" s="144" t="n">
        <v>103512501.66</v>
      </c>
      <c r="H329" s="144" t="n">
        <v>0</v>
      </c>
      <c r="I329" s="144" t="n">
        <f aca="false">+G:G-H:H</f>
        <v>103512501.66</v>
      </c>
    </row>
    <row r="330" customFormat="false" ht="17.25" hidden="false" customHeight="true" outlineLevel="0" collapsed="false">
      <c r="A330" s="140" t="s">
        <v>101</v>
      </c>
      <c r="B330" s="142" t="n">
        <v>21820000</v>
      </c>
      <c r="C330" s="143" t="n">
        <f aca="false">+LEN(B:B)</f>
        <v>8</v>
      </c>
      <c r="D330" s="143" t="n">
        <v>21820000</v>
      </c>
      <c r="F330" s="140" t="s">
        <v>10</v>
      </c>
      <c r="G330" s="144" t="n">
        <v>660000</v>
      </c>
      <c r="I330" s="144" t="n">
        <f aca="false">+G:G-H:H</f>
        <v>660000</v>
      </c>
    </row>
    <row r="331" customFormat="false" ht="17.25" hidden="false" customHeight="true" outlineLevel="0" collapsed="false">
      <c r="A331" s="140" t="s">
        <v>102</v>
      </c>
      <c r="B331" s="142" t="n">
        <v>2182000</v>
      </c>
      <c r="C331" s="143" t="n">
        <f aca="false">+LEN(B:B)</f>
        <v>7</v>
      </c>
      <c r="D331" s="143" t="n">
        <v>21820000</v>
      </c>
      <c r="F331" s="140" t="s">
        <v>10</v>
      </c>
      <c r="G331" s="144" t="n">
        <v>19117906.6</v>
      </c>
      <c r="H331" s="144" t="n">
        <v>0</v>
      </c>
      <c r="I331" s="144" t="n">
        <f aca="false">+G:G-H:H</f>
        <v>19117906.6</v>
      </c>
    </row>
    <row r="332" customFormat="false" ht="17.25" hidden="false" customHeight="true" outlineLevel="0" collapsed="false">
      <c r="A332" s="140" t="s">
        <v>307</v>
      </c>
      <c r="B332" s="142" t="n">
        <v>21820000</v>
      </c>
      <c r="C332" s="143" t="n">
        <f aca="false">+LEN(B:B)</f>
        <v>8</v>
      </c>
      <c r="D332" s="143" t="n">
        <v>21820000</v>
      </c>
      <c r="F332" s="140" t="s">
        <v>10</v>
      </c>
      <c r="G332" s="144" t="n">
        <v>40311902.2</v>
      </c>
      <c r="I332" s="144" t="n">
        <f aca="false">+G:G-H:H</f>
        <v>40311902.2</v>
      </c>
    </row>
    <row r="333" customFormat="false" ht="17.25" hidden="false" customHeight="true" outlineLevel="0" collapsed="false">
      <c r="A333" s="140" t="s">
        <v>100</v>
      </c>
      <c r="B333" s="142" t="n">
        <v>2182000</v>
      </c>
      <c r="C333" s="143" t="n">
        <f aca="false">+LEN(B:B)</f>
        <v>7</v>
      </c>
      <c r="D333" s="143" t="n">
        <v>21820000</v>
      </c>
      <c r="F333" s="140" t="s">
        <v>10</v>
      </c>
      <c r="G333" s="144" t="n">
        <v>54571397.93</v>
      </c>
      <c r="H333" s="144" t="n">
        <v>0</v>
      </c>
      <c r="I333" s="144" t="n">
        <f aca="false">+G:G-H:H</f>
        <v>54571397.93</v>
      </c>
    </row>
    <row r="334" customFormat="false" ht="17.25" hidden="false" customHeight="true" outlineLevel="0" collapsed="false">
      <c r="A334" s="140" t="s">
        <v>108</v>
      </c>
      <c r="B334" s="142" t="n">
        <v>21820000</v>
      </c>
      <c r="C334" s="143" t="n">
        <f aca="false">+LEN(B:B)</f>
        <v>8</v>
      </c>
      <c r="D334" s="143" t="n">
        <v>21820000</v>
      </c>
      <c r="F334" s="140" t="s">
        <v>10</v>
      </c>
      <c r="G334" s="144" t="n">
        <v>34148022.93</v>
      </c>
      <c r="I334" s="144" t="n">
        <f aca="false">+G:G-H:H</f>
        <v>34148022.93</v>
      </c>
    </row>
    <row r="335" customFormat="false" ht="17.25" hidden="false" customHeight="true" outlineLevel="0" collapsed="false">
      <c r="A335" s="140" t="s">
        <v>1712</v>
      </c>
      <c r="B335" s="142" t="n">
        <v>21820000</v>
      </c>
      <c r="C335" s="143" t="n">
        <f aca="false">+LEN(B:B)</f>
        <v>8</v>
      </c>
      <c r="D335" s="143" t="n">
        <v>21820000</v>
      </c>
      <c r="F335" s="140" t="s">
        <v>10</v>
      </c>
      <c r="G335" s="144" t="n">
        <v>19993000</v>
      </c>
      <c r="I335" s="144" t="n">
        <f aca="false">+G:G-H:H</f>
        <v>19993000</v>
      </c>
    </row>
    <row r="336" customFormat="false" ht="17.25" hidden="false" customHeight="true" outlineLevel="0" collapsed="false">
      <c r="A336" s="140" t="s">
        <v>657</v>
      </c>
      <c r="B336" s="142" t="n">
        <v>21820000</v>
      </c>
      <c r="C336" s="143" t="n">
        <f aca="false">+LEN(B:B)</f>
        <v>8</v>
      </c>
      <c r="D336" s="143" t="n">
        <v>21820000</v>
      </c>
      <c r="F336" s="140" t="s">
        <v>10</v>
      </c>
      <c r="G336" s="144" t="n">
        <v>51496434.87</v>
      </c>
      <c r="I336" s="144" t="n">
        <f aca="false">+G:G-H:H</f>
        <v>51496434.87</v>
      </c>
    </row>
    <row r="337" customFormat="false" ht="17.25" hidden="false" customHeight="true" outlineLevel="0" collapsed="false">
      <c r="A337" s="140" t="s">
        <v>128</v>
      </c>
      <c r="B337" s="142" t="n">
        <v>21830000</v>
      </c>
      <c r="C337" s="143" t="n">
        <f aca="false">+LEN(B:B)</f>
        <v>8</v>
      </c>
      <c r="D337" s="143" t="n">
        <v>21830000</v>
      </c>
      <c r="F337" s="140" t="s">
        <v>11</v>
      </c>
      <c r="G337" s="144" t="n">
        <v>70310075.33</v>
      </c>
      <c r="I337" s="144" t="n">
        <f aca="false">+G:G-H:H</f>
        <v>70310075.33</v>
      </c>
    </row>
    <row r="338" customFormat="false" ht="17.25" hidden="false" customHeight="true" outlineLevel="0" collapsed="false">
      <c r="A338" s="140" t="s">
        <v>129</v>
      </c>
      <c r="B338" s="142" t="n">
        <v>218300</v>
      </c>
      <c r="C338" s="143" t="n">
        <f aca="false">+LEN(B:B)</f>
        <v>6</v>
      </c>
      <c r="D338" s="143" t="n">
        <v>21830000</v>
      </c>
      <c r="F338" s="140" t="s">
        <v>840</v>
      </c>
      <c r="G338" s="144" t="n">
        <v>1009637331.7385</v>
      </c>
      <c r="H338" s="144" t="n">
        <v>0</v>
      </c>
      <c r="I338" s="144" t="n">
        <f aca="false">+G:G-H:H</f>
        <v>1009637331.7385</v>
      </c>
    </row>
    <row r="339" customFormat="false" ht="17.25" hidden="false" customHeight="true" outlineLevel="0" collapsed="false">
      <c r="A339" s="140" t="s">
        <v>111</v>
      </c>
      <c r="B339" s="142" t="n">
        <v>21830000</v>
      </c>
      <c r="C339" s="143" t="n">
        <f aca="false">+LEN(B:B)</f>
        <v>8</v>
      </c>
      <c r="D339" s="143" t="n">
        <v>21830000</v>
      </c>
      <c r="F339" s="140" t="s">
        <v>574</v>
      </c>
      <c r="G339" s="144" t="n">
        <v>1740983732.3</v>
      </c>
      <c r="I339" s="144" t="n">
        <f aca="false">+G:G-H:H</f>
        <v>1740983732.3</v>
      </c>
    </row>
    <row r="340" customFormat="false" ht="17.25" hidden="false" customHeight="true" outlineLevel="0" collapsed="false">
      <c r="A340" s="140" t="s">
        <v>116</v>
      </c>
      <c r="B340" s="142" t="n">
        <v>2183000</v>
      </c>
      <c r="C340" s="143" t="n">
        <f aca="false">+LEN(B:B)</f>
        <v>7</v>
      </c>
      <c r="D340" s="143" t="n">
        <v>21830000</v>
      </c>
      <c r="F340" s="140" t="s">
        <v>574</v>
      </c>
      <c r="G340" s="144" t="n">
        <v>31559788432.06</v>
      </c>
      <c r="I340" s="144" t="n">
        <f aca="false">+G:G-H:H</f>
        <v>31559788432.06</v>
      </c>
    </row>
    <row r="341" customFormat="false" ht="17.25" hidden="false" customHeight="true" outlineLevel="0" collapsed="false">
      <c r="A341" s="140" t="s">
        <v>115</v>
      </c>
      <c r="B341" s="142" t="n">
        <v>21830000</v>
      </c>
      <c r="C341" s="143" t="n">
        <f aca="false">+LEN(B:B)</f>
        <v>8</v>
      </c>
      <c r="D341" s="143" t="n">
        <v>21830000</v>
      </c>
      <c r="F341" s="140" t="s">
        <v>574</v>
      </c>
      <c r="G341" s="144" t="n">
        <v>423980973.7</v>
      </c>
      <c r="I341" s="144" t="n">
        <f aca="false">+G:G-H:H</f>
        <v>423980973.7</v>
      </c>
    </row>
    <row r="342" customFormat="false" ht="17.25" hidden="false" customHeight="true" outlineLevel="0" collapsed="false">
      <c r="A342" s="140" t="s">
        <v>3018</v>
      </c>
      <c r="B342" s="142" t="n">
        <v>218300</v>
      </c>
      <c r="C342" s="143" t="n">
        <f aca="false">+LEN(B:B)</f>
        <v>6</v>
      </c>
      <c r="D342" s="143" t="n">
        <v>21830000</v>
      </c>
      <c r="F342" s="140" t="s">
        <v>840</v>
      </c>
      <c r="G342" s="144" t="n">
        <v>8144999.66</v>
      </c>
      <c r="I342" s="144" t="n">
        <f aca="false">+G:G-H:H</f>
        <v>8144999.66</v>
      </c>
    </row>
    <row r="343" customFormat="false" ht="17.25" hidden="false" customHeight="true" outlineLevel="0" collapsed="false">
      <c r="A343" s="140" t="s">
        <v>3019</v>
      </c>
      <c r="B343" s="142" t="n">
        <v>218300</v>
      </c>
      <c r="C343" s="143" t="n">
        <f aca="false">+LEN(B:B)</f>
        <v>6</v>
      </c>
      <c r="D343" s="143" t="n">
        <v>21830000</v>
      </c>
      <c r="F343" s="140" t="s">
        <v>840</v>
      </c>
      <c r="G343" s="144" t="n">
        <v>6502500</v>
      </c>
      <c r="I343" s="144" t="n">
        <f aca="false">+G:G-H:H</f>
        <v>6502500</v>
      </c>
    </row>
    <row r="344" customFormat="false" ht="17.25" hidden="false" customHeight="true" outlineLevel="0" collapsed="false">
      <c r="A344" s="140" t="s">
        <v>119</v>
      </c>
      <c r="B344" s="142" t="n">
        <v>21830000</v>
      </c>
      <c r="C344" s="143" t="n">
        <f aca="false">+LEN(B:B)</f>
        <v>8</v>
      </c>
      <c r="D344" s="143" t="n">
        <v>21830000</v>
      </c>
      <c r="F344" s="140" t="s">
        <v>574</v>
      </c>
      <c r="G344" s="144" t="n">
        <v>162317166.73</v>
      </c>
      <c r="I344" s="144" t="n">
        <f aca="false">+G:G-H:H</f>
        <v>162317166.73</v>
      </c>
    </row>
    <row r="345" customFormat="false" ht="17.25" hidden="false" customHeight="true" outlineLevel="0" collapsed="false">
      <c r="A345" s="140" t="s">
        <v>112</v>
      </c>
      <c r="B345" s="142" t="n">
        <v>21830000</v>
      </c>
      <c r="C345" s="143" t="n">
        <f aca="false">+LEN(B:B)</f>
        <v>8</v>
      </c>
      <c r="D345" s="143" t="n">
        <v>21830000</v>
      </c>
      <c r="F345" s="140" t="s">
        <v>11</v>
      </c>
      <c r="G345" s="144" t="n">
        <v>589098340.83</v>
      </c>
      <c r="I345" s="144" t="n">
        <f aca="false">+G:G-H:H</f>
        <v>589098340.83</v>
      </c>
    </row>
    <row r="346" customFormat="false" ht="17.25" hidden="false" customHeight="true" outlineLevel="0" collapsed="false">
      <c r="A346" s="140" t="s">
        <v>317</v>
      </c>
      <c r="B346" s="142" t="n">
        <v>21830000</v>
      </c>
      <c r="C346" s="143" t="n">
        <f aca="false">+LEN(B:B)</f>
        <v>8</v>
      </c>
      <c r="D346" s="143" t="n">
        <v>21830000</v>
      </c>
      <c r="F346" s="140" t="s">
        <v>11</v>
      </c>
      <c r="G346" s="144" t="n">
        <v>538459087.85</v>
      </c>
      <c r="I346" s="144" t="n">
        <f aca="false">+G:G-H:H</f>
        <v>538459087.85</v>
      </c>
    </row>
    <row r="347" customFormat="false" ht="17.25" hidden="false" customHeight="true" outlineLevel="0" collapsed="false">
      <c r="A347" s="140" t="s">
        <v>105</v>
      </c>
      <c r="B347" s="142" t="n">
        <v>2183000</v>
      </c>
      <c r="C347" s="143" t="n">
        <f aca="false">+LEN(B:B)</f>
        <v>7</v>
      </c>
      <c r="D347" s="143" t="n">
        <v>21830000</v>
      </c>
      <c r="F347" s="140" t="s">
        <v>574</v>
      </c>
      <c r="G347" s="144" t="n">
        <v>1023488885.8</v>
      </c>
      <c r="H347" s="144" t="n">
        <v>0</v>
      </c>
      <c r="I347" s="144" t="n">
        <f aca="false">+G:G-H:H</f>
        <v>1023488885.8</v>
      </c>
    </row>
    <row r="348" customFormat="false" ht="17.25" hidden="false" customHeight="true" outlineLevel="0" collapsed="false">
      <c r="A348" s="140" t="s">
        <v>104</v>
      </c>
      <c r="B348" s="142" t="n">
        <v>2183000</v>
      </c>
      <c r="C348" s="143" t="n">
        <f aca="false">+LEN(B:B)</f>
        <v>7</v>
      </c>
      <c r="D348" s="143" t="n">
        <v>21830000</v>
      </c>
      <c r="F348" s="140" t="s">
        <v>574</v>
      </c>
      <c r="G348" s="144" t="n">
        <v>448683757.94</v>
      </c>
      <c r="H348" s="144" t="n">
        <v>0</v>
      </c>
      <c r="I348" s="144" t="n">
        <f aca="false">+G:G-H:H</f>
        <v>448683757.94</v>
      </c>
    </row>
    <row r="349" customFormat="false" ht="17.25" hidden="false" customHeight="true" outlineLevel="0" collapsed="false">
      <c r="A349" s="140" t="s">
        <v>101</v>
      </c>
      <c r="B349" s="142" t="n">
        <v>21830000</v>
      </c>
      <c r="C349" s="143" t="n">
        <f aca="false">+LEN(B:B)</f>
        <v>8</v>
      </c>
      <c r="D349" s="143" t="n">
        <v>21830000</v>
      </c>
      <c r="F349" s="140" t="s">
        <v>574</v>
      </c>
      <c r="G349" s="144" t="n">
        <v>206043000.04</v>
      </c>
      <c r="I349" s="144" t="n">
        <f aca="false">+G:G-H:H</f>
        <v>206043000.04</v>
      </c>
    </row>
    <row r="350" customFormat="false" ht="17.25" hidden="false" customHeight="true" outlineLevel="0" collapsed="false">
      <c r="A350" s="140" t="s">
        <v>102</v>
      </c>
      <c r="B350" s="142" t="n">
        <v>2183000</v>
      </c>
      <c r="C350" s="143" t="n">
        <f aca="false">+LEN(B:B)</f>
        <v>7</v>
      </c>
      <c r="D350" s="143" t="n">
        <v>21830000</v>
      </c>
      <c r="F350" s="140" t="s">
        <v>574</v>
      </c>
      <c r="G350" s="144" t="n">
        <v>9141666.68</v>
      </c>
      <c r="H350" s="144" t="n">
        <v>0</v>
      </c>
      <c r="I350" s="144" t="n">
        <f aca="false">+G:G-H:H</f>
        <v>9141666.68</v>
      </c>
    </row>
    <row r="351" customFormat="false" ht="17.25" hidden="false" customHeight="true" outlineLevel="0" collapsed="false">
      <c r="A351" s="140" t="s">
        <v>307</v>
      </c>
      <c r="B351" s="142" t="n">
        <v>21830000</v>
      </c>
      <c r="C351" s="143" t="n">
        <f aca="false">+LEN(B:B)</f>
        <v>8</v>
      </c>
      <c r="D351" s="143" t="n">
        <v>21830000</v>
      </c>
      <c r="F351" s="140" t="s">
        <v>11</v>
      </c>
      <c r="G351" s="144" t="n">
        <v>31393026.87</v>
      </c>
      <c r="I351" s="144" t="n">
        <f aca="false">+G:G-H:H</f>
        <v>31393026.87</v>
      </c>
    </row>
    <row r="352" customFormat="false" ht="17.25" hidden="false" customHeight="true" outlineLevel="0" collapsed="false">
      <c r="A352" s="140" t="s">
        <v>100</v>
      </c>
      <c r="B352" s="142" t="n">
        <v>2183000</v>
      </c>
      <c r="C352" s="143" t="n">
        <f aca="false">+LEN(B:B)</f>
        <v>7</v>
      </c>
      <c r="D352" s="143" t="n">
        <v>21830000</v>
      </c>
      <c r="F352" s="140" t="s">
        <v>574</v>
      </c>
      <c r="G352" s="144" t="n">
        <v>994737813.24</v>
      </c>
      <c r="H352" s="144" t="n">
        <v>0</v>
      </c>
      <c r="I352" s="144" t="n">
        <f aca="false">+G:G-H:H</f>
        <v>994737813.24</v>
      </c>
    </row>
    <row r="353" customFormat="false" ht="17.25" hidden="false" customHeight="true" outlineLevel="0" collapsed="false">
      <c r="A353" s="140" t="s">
        <v>108</v>
      </c>
      <c r="B353" s="142" t="n">
        <v>21830000</v>
      </c>
      <c r="C353" s="143" t="n">
        <f aca="false">+LEN(B:B)</f>
        <v>8</v>
      </c>
      <c r="D353" s="143" t="n">
        <v>21830000</v>
      </c>
      <c r="F353" s="140" t="s">
        <v>574</v>
      </c>
      <c r="G353" s="144" t="n">
        <v>197472123</v>
      </c>
      <c r="I353" s="144" t="n">
        <f aca="false">+G:G-H:H</f>
        <v>197472123</v>
      </c>
    </row>
    <row r="354" customFormat="false" ht="17.25" hidden="false" customHeight="true" outlineLevel="0" collapsed="false">
      <c r="A354" s="140" t="s">
        <v>1712</v>
      </c>
      <c r="B354" s="142" t="n">
        <v>21830000</v>
      </c>
      <c r="C354" s="143" t="n">
        <f aca="false">+LEN(B:B)</f>
        <v>8</v>
      </c>
      <c r="D354" s="143" t="n">
        <v>21830000</v>
      </c>
      <c r="F354" s="140" t="s">
        <v>11</v>
      </c>
      <c r="G354" s="144" t="n">
        <v>1844200703.77</v>
      </c>
      <c r="I354" s="144" t="n">
        <f aca="false">+G:G-H:H</f>
        <v>1844200703.77</v>
      </c>
    </row>
    <row r="355" customFormat="false" ht="17.25" hidden="false" customHeight="true" outlineLevel="0" collapsed="false">
      <c r="A355" s="140" t="s">
        <v>1478</v>
      </c>
      <c r="B355" s="142" t="n">
        <v>218300</v>
      </c>
      <c r="C355" s="143" t="n">
        <f aca="false">+LEN(B:B)</f>
        <v>6</v>
      </c>
      <c r="D355" s="143" t="n">
        <v>21830000</v>
      </c>
      <c r="F355" s="140" t="s">
        <v>840</v>
      </c>
      <c r="G355" s="144" t="n">
        <v>565073949</v>
      </c>
      <c r="I355" s="144" t="n">
        <f aca="false">+G:G-H:H</f>
        <v>565073949</v>
      </c>
    </row>
    <row r="356" customFormat="false" ht="17.25" hidden="false" customHeight="true" outlineLevel="0" collapsed="false">
      <c r="A356" s="140" t="s">
        <v>657</v>
      </c>
      <c r="B356" s="142" t="n">
        <v>21830000</v>
      </c>
      <c r="C356" s="143" t="n">
        <f aca="false">+LEN(B:B)</f>
        <v>8</v>
      </c>
      <c r="D356" s="143" t="n">
        <v>21830000</v>
      </c>
      <c r="F356" s="140" t="s">
        <v>11</v>
      </c>
      <c r="G356" s="144" t="n">
        <v>92166678.87</v>
      </c>
      <c r="I356" s="144" t="n">
        <f aca="false">+G:G-H:H</f>
        <v>92166678.87</v>
      </c>
    </row>
    <row r="357" customFormat="false" ht="17.25" hidden="false" customHeight="true" outlineLevel="0" collapsed="false">
      <c r="A357" s="140" t="s">
        <v>115</v>
      </c>
      <c r="B357" s="142" t="n">
        <v>21831000</v>
      </c>
      <c r="C357" s="143" t="n">
        <f aca="false">+LEN(B:B)</f>
        <v>8</v>
      </c>
      <c r="D357" s="143" t="n">
        <v>21831000</v>
      </c>
      <c r="F357" s="140" t="s">
        <v>1774</v>
      </c>
      <c r="G357" s="144" t="n">
        <v>4048123622.3</v>
      </c>
      <c r="I357" s="144" t="n">
        <f aca="false">+G:G-H:H</f>
        <v>4048123622.3</v>
      </c>
    </row>
    <row r="358" customFormat="false" ht="17.25" hidden="false" customHeight="true" outlineLevel="0" collapsed="false">
      <c r="A358" s="140" t="s">
        <v>1478</v>
      </c>
      <c r="B358" s="142" t="n">
        <v>218310</v>
      </c>
      <c r="C358" s="143" t="n">
        <f aca="false">+LEN(B:B)</f>
        <v>6</v>
      </c>
      <c r="D358" s="143" t="n">
        <v>21831000</v>
      </c>
      <c r="F358" s="140" t="s">
        <v>2116</v>
      </c>
      <c r="G358" s="144" t="n">
        <v>17412887.89</v>
      </c>
      <c r="I358" s="144" t="n">
        <f aca="false">+G:G-H:H</f>
        <v>17412887.89</v>
      </c>
    </row>
    <row r="359" customFormat="false" ht="17.25" hidden="false" customHeight="true" outlineLevel="0" collapsed="false">
      <c r="A359" s="140" t="s">
        <v>129</v>
      </c>
      <c r="B359" s="142" t="n">
        <v>218320</v>
      </c>
      <c r="C359" s="143" t="n">
        <f aca="false">+LEN(B:B)</f>
        <v>6</v>
      </c>
      <c r="D359" s="143" t="n">
        <v>21832000</v>
      </c>
      <c r="F359" s="140" t="s">
        <v>843</v>
      </c>
      <c r="G359" s="144" t="n">
        <v>129327672.2415</v>
      </c>
      <c r="H359" s="144" t="n">
        <v>0</v>
      </c>
      <c r="I359" s="144" t="n">
        <f aca="false">+G:G-H:H</f>
        <v>129327672.2415</v>
      </c>
    </row>
    <row r="360" customFormat="false" ht="17.25" hidden="false" customHeight="true" outlineLevel="0" collapsed="false">
      <c r="A360" s="140" t="s">
        <v>125</v>
      </c>
      <c r="B360" s="142" t="n">
        <v>21840000</v>
      </c>
      <c r="C360" s="143" t="n">
        <f aca="false">+LEN(B:B)</f>
        <v>8</v>
      </c>
      <c r="D360" s="143" t="n">
        <v>21840000</v>
      </c>
      <c r="F360" s="140" t="s">
        <v>575</v>
      </c>
      <c r="G360" s="144" t="n">
        <v>12149200</v>
      </c>
      <c r="I360" s="144" t="n">
        <f aca="false">+G:G-H:H</f>
        <v>12149200</v>
      </c>
    </row>
    <row r="361" customFormat="false" ht="17.25" hidden="false" customHeight="true" outlineLevel="0" collapsed="false">
      <c r="A361" s="140" t="s">
        <v>129</v>
      </c>
      <c r="B361" s="142" t="n">
        <v>218400</v>
      </c>
      <c r="C361" s="143" t="n">
        <f aca="false">+LEN(B:B)</f>
        <v>6</v>
      </c>
      <c r="D361" s="143" t="n">
        <v>21840000</v>
      </c>
      <c r="F361" s="140" t="s">
        <v>846</v>
      </c>
      <c r="G361" s="144" t="n">
        <v>158097442.9999</v>
      </c>
      <c r="H361" s="144" t="n">
        <v>0</v>
      </c>
      <c r="I361" s="144" t="n">
        <f aca="false">+G:G-H:H</f>
        <v>158097442.9999</v>
      </c>
    </row>
    <row r="362" customFormat="false" ht="17.25" hidden="false" customHeight="true" outlineLevel="0" collapsed="false">
      <c r="A362" s="140" t="s">
        <v>1819</v>
      </c>
      <c r="B362" s="142" t="n">
        <v>21840000</v>
      </c>
      <c r="C362" s="143" t="n">
        <f aca="false">+LEN(B:B)</f>
        <v>8</v>
      </c>
      <c r="D362" s="143" t="n">
        <v>21840000</v>
      </c>
      <c r="F362" s="140" t="s">
        <v>3076</v>
      </c>
      <c r="G362" s="144" t="n">
        <v>15765164.54</v>
      </c>
      <c r="I362" s="144" t="n">
        <f aca="false">+G:G-H:H</f>
        <v>15765164.54</v>
      </c>
    </row>
    <row r="363" customFormat="false" ht="17.25" hidden="false" customHeight="true" outlineLevel="0" collapsed="false">
      <c r="A363" s="140" t="s">
        <v>111</v>
      </c>
      <c r="B363" s="142" t="n">
        <v>21840000</v>
      </c>
      <c r="C363" s="143" t="n">
        <f aca="false">+LEN(B:B)</f>
        <v>8</v>
      </c>
      <c r="D363" s="143" t="n">
        <v>21840000</v>
      </c>
      <c r="F363" s="140" t="s">
        <v>575</v>
      </c>
      <c r="G363" s="144" t="n">
        <v>48782278.9</v>
      </c>
      <c r="I363" s="144" t="n">
        <f aca="false">+G:G-H:H</f>
        <v>48782278.9</v>
      </c>
    </row>
    <row r="364" customFormat="false" ht="17.25" hidden="false" customHeight="true" outlineLevel="0" collapsed="false">
      <c r="A364" s="140" t="s">
        <v>116</v>
      </c>
      <c r="B364" s="142" t="n">
        <v>2184000</v>
      </c>
      <c r="C364" s="143" t="n">
        <f aca="false">+LEN(B:B)</f>
        <v>7</v>
      </c>
      <c r="D364" s="143" t="n">
        <v>21840000</v>
      </c>
      <c r="F364" s="140" t="s">
        <v>575</v>
      </c>
      <c r="G364" s="144" t="n">
        <v>18698805.52</v>
      </c>
      <c r="I364" s="144" t="n">
        <f aca="false">+G:G-H:H</f>
        <v>18698805.52</v>
      </c>
    </row>
    <row r="365" customFormat="false" ht="17.25" hidden="false" customHeight="true" outlineLevel="0" collapsed="false">
      <c r="A365" s="140" t="s">
        <v>115</v>
      </c>
      <c r="B365" s="142" t="n">
        <v>21840000</v>
      </c>
      <c r="C365" s="143" t="n">
        <f aca="false">+LEN(B:B)</f>
        <v>8</v>
      </c>
      <c r="D365" s="143" t="n">
        <v>21840000</v>
      </c>
      <c r="F365" s="140" t="s">
        <v>575</v>
      </c>
      <c r="G365" s="144" t="n">
        <v>106082682.87</v>
      </c>
      <c r="I365" s="144" t="n">
        <f aca="false">+G:G-H:H</f>
        <v>106082682.87</v>
      </c>
    </row>
    <row r="366" customFormat="false" ht="17.25" hidden="false" customHeight="true" outlineLevel="0" collapsed="false">
      <c r="A366" s="140" t="s">
        <v>3018</v>
      </c>
      <c r="B366" s="142" t="n">
        <v>218400</v>
      </c>
      <c r="C366" s="143" t="n">
        <f aca="false">+LEN(B:B)</f>
        <v>6</v>
      </c>
      <c r="D366" s="143" t="n">
        <v>21840000</v>
      </c>
      <c r="F366" s="140" t="s">
        <v>846</v>
      </c>
      <c r="G366" s="144" t="n">
        <v>4866642</v>
      </c>
      <c r="I366" s="144" t="n">
        <f aca="false">+G:G-H:H</f>
        <v>4866642</v>
      </c>
    </row>
    <row r="367" customFormat="false" ht="17.25" hidden="false" customHeight="true" outlineLevel="0" collapsed="false">
      <c r="A367" s="140" t="s">
        <v>3019</v>
      </c>
      <c r="B367" s="142" t="n">
        <v>218400</v>
      </c>
      <c r="C367" s="143" t="n">
        <f aca="false">+LEN(B:B)</f>
        <v>6</v>
      </c>
      <c r="D367" s="143" t="n">
        <v>21840000</v>
      </c>
      <c r="F367" s="140" t="s">
        <v>846</v>
      </c>
      <c r="G367" s="144" t="n">
        <v>5091000</v>
      </c>
      <c r="I367" s="144" t="n">
        <f aca="false">+G:G-H:H</f>
        <v>5091000</v>
      </c>
    </row>
    <row r="368" customFormat="false" ht="17.25" hidden="false" customHeight="true" outlineLevel="0" collapsed="false">
      <c r="A368" s="140" t="s">
        <v>119</v>
      </c>
      <c r="B368" s="142" t="n">
        <v>21840000</v>
      </c>
      <c r="C368" s="143" t="n">
        <f aca="false">+LEN(B:B)</f>
        <v>8</v>
      </c>
      <c r="D368" s="143" t="n">
        <v>21840000</v>
      </c>
      <c r="F368" s="140" t="s">
        <v>575</v>
      </c>
      <c r="G368" s="144" t="n">
        <v>36338219.63</v>
      </c>
      <c r="I368" s="144" t="n">
        <f aca="false">+G:G-H:H</f>
        <v>36338219.63</v>
      </c>
    </row>
    <row r="369" customFormat="false" ht="17.25" hidden="false" customHeight="true" outlineLevel="0" collapsed="false">
      <c r="A369" s="140" t="s">
        <v>112</v>
      </c>
      <c r="B369" s="142" t="n">
        <v>21840000</v>
      </c>
      <c r="C369" s="143" t="n">
        <f aca="false">+LEN(B:B)</f>
        <v>8</v>
      </c>
      <c r="D369" s="143" t="n">
        <v>21840000</v>
      </c>
      <c r="F369" s="140" t="s">
        <v>12</v>
      </c>
      <c r="G369" s="144" t="n">
        <v>44383586.25</v>
      </c>
      <c r="I369" s="144" t="n">
        <f aca="false">+G:G-H:H</f>
        <v>44383586.25</v>
      </c>
    </row>
    <row r="370" customFormat="false" ht="17.25" hidden="false" customHeight="true" outlineLevel="0" collapsed="false">
      <c r="A370" s="140" t="s">
        <v>317</v>
      </c>
      <c r="B370" s="142" t="n">
        <v>21840000</v>
      </c>
      <c r="C370" s="143" t="n">
        <f aca="false">+LEN(B:B)</f>
        <v>8</v>
      </c>
      <c r="D370" s="143" t="n">
        <v>21840000</v>
      </c>
      <c r="F370" s="140" t="s">
        <v>3077</v>
      </c>
      <c r="G370" s="144" t="n">
        <v>46005139.38</v>
      </c>
      <c r="I370" s="144" t="n">
        <f aca="false">+G:G-H:H</f>
        <v>46005139.38</v>
      </c>
    </row>
    <row r="371" customFormat="false" ht="17.25" hidden="false" customHeight="true" outlineLevel="0" collapsed="false">
      <c r="A371" s="140" t="s">
        <v>105</v>
      </c>
      <c r="B371" s="142" t="n">
        <v>2184000</v>
      </c>
      <c r="C371" s="143" t="n">
        <f aca="false">+LEN(B:B)</f>
        <v>7</v>
      </c>
      <c r="D371" s="143" t="n">
        <v>21840000</v>
      </c>
      <c r="F371" s="140" t="s">
        <v>575</v>
      </c>
      <c r="G371" s="144" t="n">
        <v>383063585.48</v>
      </c>
      <c r="H371" s="144" t="n">
        <v>0</v>
      </c>
      <c r="I371" s="144" t="n">
        <f aca="false">+G:G-H:H</f>
        <v>383063585.48</v>
      </c>
    </row>
    <row r="372" customFormat="false" ht="17.25" hidden="false" customHeight="true" outlineLevel="0" collapsed="false">
      <c r="A372" s="140" t="s">
        <v>104</v>
      </c>
      <c r="B372" s="142" t="n">
        <v>2184000</v>
      </c>
      <c r="C372" s="143" t="n">
        <f aca="false">+LEN(B:B)</f>
        <v>7</v>
      </c>
      <c r="D372" s="143" t="n">
        <v>21840000</v>
      </c>
      <c r="F372" s="140" t="s">
        <v>575</v>
      </c>
      <c r="G372" s="144" t="n">
        <v>128703251.29</v>
      </c>
      <c r="H372" s="144" t="n">
        <v>0</v>
      </c>
      <c r="I372" s="144" t="n">
        <f aca="false">+G:G-H:H</f>
        <v>128703251.29</v>
      </c>
    </row>
    <row r="373" customFormat="false" ht="17.25" hidden="false" customHeight="true" outlineLevel="0" collapsed="false">
      <c r="A373" s="140" t="s">
        <v>101</v>
      </c>
      <c r="B373" s="142" t="n">
        <v>21840000</v>
      </c>
      <c r="C373" s="143" t="n">
        <f aca="false">+LEN(B:B)</f>
        <v>8</v>
      </c>
      <c r="D373" s="143" t="n">
        <v>21840000</v>
      </c>
      <c r="F373" s="140" t="s">
        <v>575</v>
      </c>
      <c r="G373" s="144" t="n">
        <v>16289600</v>
      </c>
      <c r="I373" s="144" t="n">
        <f aca="false">+G:G-H:H</f>
        <v>16289600</v>
      </c>
    </row>
    <row r="374" customFormat="false" ht="17.25" hidden="false" customHeight="true" outlineLevel="0" collapsed="false">
      <c r="A374" s="140" t="s">
        <v>102</v>
      </c>
      <c r="B374" s="142" t="n">
        <v>2184000</v>
      </c>
      <c r="C374" s="143" t="n">
        <f aca="false">+LEN(B:B)</f>
        <v>7</v>
      </c>
      <c r="D374" s="143" t="n">
        <v>21840000</v>
      </c>
      <c r="F374" s="140" t="s">
        <v>575</v>
      </c>
      <c r="G374" s="144" t="n">
        <v>42468647.3</v>
      </c>
      <c r="H374" s="144" t="n">
        <v>0</v>
      </c>
      <c r="I374" s="144" t="n">
        <f aca="false">+G:G-H:H</f>
        <v>42468647.3</v>
      </c>
    </row>
    <row r="375" customFormat="false" ht="17.25" hidden="false" customHeight="true" outlineLevel="0" collapsed="false">
      <c r="A375" s="140" t="s">
        <v>307</v>
      </c>
      <c r="B375" s="142" t="n">
        <v>21840000</v>
      </c>
      <c r="C375" s="143" t="n">
        <f aca="false">+LEN(B:B)</f>
        <v>8</v>
      </c>
      <c r="D375" s="143" t="n">
        <v>21840000</v>
      </c>
      <c r="F375" s="140" t="s">
        <v>12</v>
      </c>
      <c r="G375" s="144" t="n">
        <v>242556358.95</v>
      </c>
      <c r="I375" s="144" t="n">
        <f aca="false">+G:G-H:H</f>
        <v>242556358.95</v>
      </c>
    </row>
    <row r="376" customFormat="false" ht="17.25" hidden="false" customHeight="true" outlineLevel="0" collapsed="false">
      <c r="A376" s="140" t="s">
        <v>100</v>
      </c>
      <c r="B376" s="142" t="n">
        <v>2184000</v>
      </c>
      <c r="C376" s="143" t="n">
        <f aca="false">+LEN(B:B)</f>
        <v>7</v>
      </c>
      <c r="D376" s="143" t="n">
        <v>21840000</v>
      </c>
      <c r="F376" s="140" t="s">
        <v>575</v>
      </c>
      <c r="G376" s="144" t="n">
        <v>130422618.82</v>
      </c>
      <c r="H376" s="144" t="n">
        <v>0</v>
      </c>
      <c r="I376" s="144" t="n">
        <f aca="false">+G:G-H:H</f>
        <v>130422618.82</v>
      </c>
    </row>
    <row r="377" customFormat="false" ht="17.25" hidden="false" customHeight="true" outlineLevel="0" collapsed="false">
      <c r="A377" s="140" t="s">
        <v>108</v>
      </c>
      <c r="B377" s="142" t="n">
        <v>21840000</v>
      </c>
      <c r="C377" s="143" t="n">
        <f aca="false">+LEN(B:B)</f>
        <v>8</v>
      </c>
      <c r="D377" s="143" t="n">
        <v>21840000</v>
      </c>
      <c r="F377" s="140" t="s">
        <v>575</v>
      </c>
      <c r="G377" s="144" t="n">
        <v>25308497.54</v>
      </c>
      <c r="I377" s="144" t="n">
        <f aca="false">+G:G-H:H</f>
        <v>25308497.54</v>
      </c>
    </row>
    <row r="378" customFormat="false" ht="17.25" hidden="false" customHeight="true" outlineLevel="0" collapsed="false">
      <c r="A378" s="140" t="s">
        <v>1712</v>
      </c>
      <c r="B378" s="142" t="n">
        <v>21840000</v>
      </c>
      <c r="C378" s="143" t="n">
        <f aca="false">+LEN(B:B)</f>
        <v>8</v>
      </c>
      <c r="D378" s="143" t="n">
        <v>21840000</v>
      </c>
      <c r="F378" s="140" t="s">
        <v>3077</v>
      </c>
      <c r="G378" s="144" t="n">
        <v>257606673.15</v>
      </c>
      <c r="I378" s="144" t="n">
        <f aca="false">+G:G-H:H</f>
        <v>257606673.15</v>
      </c>
    </row>
    <row r="379" customFormat="false" ht="17.25" hidden="false" customHeight="true" outlineLevel="0" collapsed="false">
      <c r="A379" s="140" t="s">
        <v>1478</v>
      </c>
      <c r="B379" s="142" t="n">
        <v>218400</v>
      </c>
      <c r="C379" s="143" t="n">
        <f aca="false">+LEN(B:B)</f>
        <v>6</v>
      </c>
      <c r="D379" s="143" t="n">
        <v>21840000</v>
      </c>
      <c r="F379" s="140" t="s">
        <v>2117</v>
      </c>
      <c r="G379" s="144" t="n">
        <v>22230924.27</v>
      </c>
      <c r="I379" s="144" t="n">
        <f aca="false">+G:G-H:H</f>
        <v>22230924.27</v>
      </c>
    </row>
    <row r="380" customFormat="false" ht="17.25" hidden="false" customHeight="true" outlineLevel="0" collapsed="false">
      <c r="A380" s="140" t="s">
        <v>657</v>
      </c>
      <c r="B380" s="142" t="n">
        <v>21840000</v>
      </c>
      <c r="C380" s="143" t="n">
        <f aca="false">+LEN(B:B)</f>
        <v>8</v>
      </c>
      <c r="D380" s="143" t="n">
        <v>21840000</v>
      </c>
      <c r="F380" s="140" t="s">
        <v>12</v>
      </c>
      <c r="G380" s="144" t="n">
        <v>64959677.999</v>
      </c>
      <c r="I380" s="144" t="n">
        <f aca="false">+G:G-H:H</f>
        <v>64959677.999</v>
      </c>
    </row>
    <row r="381" customFormat="false" ht="17.25" hidden="false" customHeight="true" outlineLevel="0" collapsed="false">
      <c r="A381" s="140" t="s">
        <v>111</v>
      </c>
      <c r="B381" s="142" t="n">
        <v>21850000</v>
      </c>
      <c r="C381" s="143" t="n">
        <f aca="false">+LEN(B:B)</f>
        <v>8</v>
      </c>
      <c r="D381" s="143" t="n">
        <v>21850000</v>
      </c>
      <c r="F381" s="140" t="s">
        <v>1775</v>
      </c>
      <c r="G381" s="144" t="n">
        <v>13672939.95</v>
      </c>
      <c r="I381" s="144" t="n">
        <f aca="false">+G:G-H:H</f>
        <v>13672939.95</v>
      </c>
    </row>
    <row r="382" customFormat="false" ht="17.25" hidden="false" customHeight="true" outlineLevel="0" collapsed="false">
      <c r="A382" s="140" t="s">
        <v>115</v>
      </c>
      <c r="B382" s="142" t="n">
        <v>21850000</v>
      </c>
      <c r="C382" s="143" t="n">
        <f aca="false">+LEN(B:B)</f>
        <v>8</v>
      </c>
      <c r="D382" s="143" t="n">
        <v>21850000</v>
      </c>
      <c r="F382" s="140" t="s">
        <v>1775</v>
      </c>
      <c r="G382" s="144" t="n">
        <v>7033138.92</v>
      </c>
      <c r="I382" s="144" t="n">
        <f aca="false">+G:G-H:H</f>
        <v>7033138.92</v>
      </c>
    </row>
    <row r="383" customFormat="false" ht="17.25" hidden="false" customHeight="true" outlineLevel="0" collapsed="false">
      <c r="A383" s="140" t="s">
        <v>119</v>
      </c>
      <c r="B383" s="142" t="n">
        <v>21850000</v>
      </c>
      <c r="C383" s="143" t="n">
        <f aca="false">+LEN(B:B)</f>
        <v>8</v>
      </c>
      <c r="D383" s="143" t="n">
        <v>21850000</v>
      </c>
      <c r="F383" s="140" t="s">
        <v>1775</v>
      </c>
      <c r="G383" s="144" t="n">
        <v>1889870.62</v>
      </c>
      <c r="I383" s="144" t="n">
        <f aca="false">+G:G-H:H</f>
        <v>1889870.62</v>
      </c>
    </row>
    <row r="384" customFormat="false" ht="17.25" hidden="false" customHeight="true" outlineLevel="0" collapsed="false">
      <c r="A384" s="140" t="s">
        <v>112</v>
      </c>
      <c r="B384" s="142" t="n">
        <v>21850000</v>
      </c>
      <c r="C384" s="143" t="n">
        <f aca="false">+LEN(B:B)</f>
        <v>8</v>
      </c>
      <c r="D384" s="143" t="n">
        <v>21850000</v>
      </c>
      <c r="F384" s="140" t="s">
        <v>235</v>
      </c>
      <c r="G384" s="144" t="n">
        <v>19538125</v>
      </c>
      <c r="I384" s="144" t="n">
        <f aca="false">+G:G-H:H</f>
        <v>19538125</v>
      </c>
    </row>
    <row r="385" customFormat="false" ht="17.25" hidden="false" customHeight="true" outlineLevel="0" collapsed="false">
      <c r="A385" s="140" t="s">
        <v>317</v>
      </c>
      <c r="B385" s="142" t="n">
        <v>21850000</v>
      </c>
      <c r="C385" s="143" t="n">
        <f aca="false">+LEN(B:B)</f>
        <v>8</v>
      </c>
      <c r="D385" s="143" t="n">
        <v>21850000</v>
      </c>
      <c r="F385" s="140" t="s">
        <v>235</v>
      </c>
      <c r="G385" s="144" t="n">
        <v>627444573.11</v>
      </c>
      <c r="I385" s="144" t="n">
        <f aca="false">+G:G-H:H</f>
        <v>627444573.11</v>
      </c>
    </row>
    <row r="386" customFormat="false" ht="17.25" hidden="false" customHeight="true" outlineLevel="0" collapsed="false">
      <c r="A386" s="140" t="s">
        <v>105</v>
      </c>
      <c r="B386" s="142" t="n">
        <v>2185000</v>
      </c>
      <c r="C386" s="143" t="n">
        <f aca="false">+LEN(B:B)</f>
        <v>7</v>
      </c>
      <c r="D386" s="143" t="n">
        <v>21850000</v>
      </c>
      <c r="F386" s="140" t="s">
        <v>238</v>
      </c>
      <c r="G386" s="144" t="n">
        <v>8621314.5</v>
      </c>
      <c r="H386" s="144" t="n">
        <v>0</v>
      </c>
      <c r="I386" s="144" t="n">
        <f aca="false">+G:G-H:H</f>
        <v>8621314.5</v>
      </c>
    </row>
    <row r="387" customFormat="false" ht="17.25" hidden="false" customHeight="true" outlineLevel="0" collapsed="false">
      <c r="A387" s="140" t="s">
        <v>104</v>
      </c>
      <c r="B387" s="142" t="n">
        <v>2185000</v>
      </c>
      <c r="C387" s="143" t="n">
        <f aca="false">+LEN(B:B)</f>
        <v>7</v>
      </c>
      <c r="D387" s="143" t="n">
        <v>21850000</v>
      </c>
      <c r="F387" s="140" t="s">
        <v>238</v>
      </c>
      <c r="G387" s="144" t="n">
        <v>1195000</v>
      </c>
      <c r="H387" s="144" t="n">
        <v>0</v>
      </c>
      <c r="I387" s="144" t="n">
        <f aca="false">+G:G-H:H</f>
        <v>1195000</v>
      </c>
    </row>
    <row r="388" customFormat="false" ht="17.25" hidden="false" customHeight="true" outlineLevel="0" collapsed="false">
      <c r="A388" s="140" t="s">
        <v>101</v>
      </c>
      <c r="B388" s="142" t="n">
        <v>21850000</v>
      </c>
      <c r="C388" s="143" t="n">
        <f aca="false">+LEN(B:B)</f>
        <v>8</v>
      </c>
      <c r="D388" s="143" t="n">
        <v>21850000</v>
      </c>
      <c r="F388" s="140" t="s">
        <v>1775</v>
      </c>
      <c r="G388" s="144" t="n">
        <v>925000</v>
      </c>
      <c r="I388" s="144" t="n">
        <f aca="false">+G:G-H:H</f>
        <v>925000</v>
      </c>
    </row>
    <row r="389" customFormat="false" ht="17.25" hidden="false" customHeight="true" outlineLevel="0" collapsed="false">
      <c r="A389" s="140" t="s">
        <v>102</v>
      </c>
      <c r="B389" s="142" t="n">
        <v>2185000</v>
      </c>
      <c r="C389" s="143" t="n">
        <f aca="false">+LEN(B:B)</f>
        <v>7</v>
      </c>
      <c r="D389" s="143" t="n">
        <v>21850000</v>
      </c>
      <c r="F389" s="140" t="s">
        <v>238</v>
      </c>
      <c r="G389" s="144" t="n">
        <v>4304797.14</v>
      </c>
      <c r="H389" s="144" t="n">
        <v>0</v>
      </c>
      <c r="I389" s="144" t="n">
        <f aca="false">+G:G-H:H</f>
        <v>4304797.14</v>
      </c>
    </row>
    <row r="390" customFormat="false" ht="17.25" hidden="false" customHeight="true" outlineLevel="0" collapsed="false">
      <c r="A390" s="140" t="s">
        <v>100</v>
      </c>
      <c r="B390" s="142" t="n">
        <v>2185000</v>
      </c>
      <c r="C390" s="143" t="n">
        <f aca="false">+LEN(B:B)</f>
        <v>7</v>
      </c>
      <c r="D390" s="143" t="n">
        <v>21850000</v>
      </c>
      <c r="F390" s="140" t="s">
        <v>238</v>
      </c>
      <c r="G390" s="144" t="n">
        <v>24993483.24</v>
      </c>
      <c r="H390" s="144" t="n">
        <v>0</v>
      </c>
      <c r="I390" s="144" t="n">
        <f aca="false">+G:G-H:H</f>
        <v>24993483.24</v>
      </c>
    </row>
    <row r="391" customFormat="false" ht="17.25" hidden="false" customHeight="true" outlineLevel="0" collapsed="false">
      <c r="A391" s="140" t="s">
        <v>108</v>
      </c>
      <c r="B391" s="142" t="n">
        <v>21850000</v>
      </c>
      <c r="C391" s="143" t="n">
        <f aca="false">+LEN(B:B)</f>
        <v>8</v>
      </c>
      <c r="D391" s="143" t="n">
        <v>21850000</v>
      </c>
      <c r="F391" s="140" t="s">
        <v>1775</v>
      </c>
      <c r="G391" s="144" t="n">
        <v>25000000</v>
      </c>
      <c r="I391" s="144" t="n">
        <f aca="false">+G:G-H:H</f>
        <v>25000000</v>
      </c>
    </row>
    <row r="392" customFormat="false" ht="17.25" hidden="false" customHeight="true" outlineLevel="0" collapsed="false">
      <c r="A392" s="140" t="s">
        <v>1712</v>
      </c>
      <c r="B392" s="142" t="n">
        <v>21850000</v>
      </c>
      <c r="C392" s="143" t="n">
        <f aca="false">+LEN(B:B)</f>
        <v>8</v>
      </c>
      <c r="D392" s="143" t="n">
        <v>21850000</v>
      </c>
      <c r="F392" s="140" t="s">
        <v>235</v>
      </c>
      <c r="G392" s="144" t="n">
        <v>35619511</v>
      </c>
      <c r="I392" s="144" t="n">
        <f aca="false">+G:G-H:H</f>
        <v>35619511</v>
      </c>
    </row>
    <row r="393" customFormat="false" ht="17.25" hidden="false" customHeight="true" outlineLevel="0" collapsed="false">
      <c r="A393" s="140" t="s">
        <v>125</v>
      </c>
      <c r="B393" s="142" t="n">
        <v>21860000</v>
      </c>
      <c r="C393" s="143" t="n">
        <f aca="false">+LEN(B:B)</f>
        <v>8</v>
      </c>
      <c r="D393" s="143" t="n">
        <v>21860000</v>
      </c>
      <c r="F393" s="140" t="s">
        <v>233</v>
      </c>
      <c r="G393" s="144" t="n">
        <v>351540</v>
      </c>
      <c r="I393" s="144" t="n">
        <f aca="false">+G:G-H:H</f>
        <v>351540</v>
      </c>
    </row>
    <row r="394" customFormat="false" ht="17.25" hidden="false" customHeight="true" outlineLevel="0" collapsed="false">
      <c r="A394" s="140" t="s">
        <v>129</v>
      </c>
      <c r="B394" s="142" t="n">
        <v>218600</v>
      </c>
      <c r="C394" s="143" t="n">
        <f aca="false">+LEN(B:B)</f>
        <v>6</v>
      </c>
      <c r="D394" s="143" t="n">
        <v>21860000</v>
      </c>
      <c r="F394" s="140" t="s">
        <v>12</v>
      </c>
      <c r="G394" s="144" t="n">
        <v>410329761.1253</v>
      </c>
      <c r="H394" s="144" t="n">
        <v>0</v>
      </c>
      <c r="I394" s="144" t="n">
        <f aca="false">+G:G-H:H</f>
        <v>410329761.1253</v>
      </c>
    </row>
    <row r="395" customFormat="false" ht="17.25" hidden="false" customHeight="true" outlineLevel="0" collapsed="false">
      <c r="A395" s="140" t="s">
        <v>3018</v>
      </c>
      <c r="B395" s="142" t="n">
        <v>218600</v>
      </c>
      <c r="C395" s="143" t="n">
        <f aca="false">+LEN(B:B)</f>
        <v>6</v>
      </c>
      <c r="D395" s="143" t="n">
        <v>21860000</v>
      </c>
      <c r="F395" s="140" t="s">
        <v>12</v>
      </c>
      <c r="G395" s="144" t="n">
        <v>16446390</v>
      </c>
      <c r="I395" s="144" t="n">
        <f aca="false">+G:G-H:H</f>
        <v>16446390</v>
      </c>
    </row>
    <row r="396" customFormat="false" ht="17.25" hidden="false" customHeight="true" outlineLevel="0" collapsed="false">
      <c r="A396" s="140" t="s">
        <v>3019</v>
      </c>
      <c r="B396" s="142" t="n">
        <v>218600</v>
      </c>
      <c r="C396" s="143" t="n">
        <f aca="false">+LEN(B:B)</f>
        <v>6</v>
      </c>
      <c r="D396" s="143" t="n">
        <v>21860000</v>
      </c>
      <c r="F396" s="140" t="s">
        <v>12</v>
      </c>
      <c r="G396" s="144" t="n">
        <v>6051520</v>
      </c>
      <c r="I396" s="144" t="n">
        <f aca="false">+G:G-H:H</f>
        <v>6051520</v>
      </c>
    </row>
    <row r="397" customFormat="false" ht="17.25" hidden="false" customHeight="true" outlineLevel="0" collapsed="false">
      <c r="A397" s="140" t="s">
        <v>119</v>
      </c>
      <c r="B397" s="142" t="n">
        <v>21860000</v>
      </c>
      <c r="C397" s="143" t="n">
        <f aca="false">+LEN(B:B)</f>
        <v>8</v>
      </c>
      <c r="D397" s="143" t="n">
        <v>21860000</v>
      </c>
      <c r="F397" s="140" t="s">
        <v>233</v>
      </c>
      <c r="G397" s="144" t="n">
        <v>44167</v>
      </c>
      <c r="I397" s="144" t="n">
        <f aca="false">+G:G-H:H</f>
        <v>44167</v>
      </c>
    </row>
    <row r="398" customFormat="false" ht="17.25" hidden="false" customHeight="true" outlineLevel="0" collapsed="false">
      <c r="A398" s="140" t="s">
        <v>105</v>
      </c>
      <c r="B398" s="142" t="n">
        <v>2186000</v>
      </c>
      <c r="C398" s="143" t="n">
        <f aca="false">+LEN(B:B)</f>
        <v>7</v>
      </c>
      <c r="D398" s="143" t="n">
        <v>21860000</v>
      </c>
      <c r="F398" s="140" t="s">
        <v>233</v>
      </c>
      <c r="G398" s="144" t="n">
        <v>2810305</v>
      </c>
      <c r="H398" s="144" t="n">
        <v>0</v>
      </c>
      <c r="I398" s="144" t="n">
        <f aca="false">+G:G-H:H</f>
        <v>2810305</v>
      </c>
    </row>
    <row r="399" customFormat="false" ht="17.25" hidden="false" customHeight="true" outlineLevel="0" collapsed="false">
      <c r="A399" s="140" t="s">
        <v>100</v>
      </c>
      <c r="B399" s="142" t="n">
        <v>2186000</v>
      </c>
      <c r="C399" s="143" t="n">
        <f aca="false">+LEN(B:B)</f>
        <v>7</v>
      </c>
      <c r="D399" s="143" t="n">
        <v>21860000</v>
      </c>
      <c r="F399" s="140" t="s">
        <v>233</v>
      </c>
      <c r="G399" s="144" t="n">
        <v>231809618.42</v>
      </c>
      <c r="H399" s="144" t="n">
        <v>0</v>
      </c>
      <c r="I399" s="144" t="n">
        <f aca="false">+G:G-H:H</f>
        <v>231809618.42</v>
      </c>
    </row>
    <row r="400" customFormat="false" ht="17.25" hidden="false" customHeight="true" outlineLevel="0" collapsed="false">
      <c r="A400" s="140" t="s">
        <v>1478</v>
      </c>
      <c r="B400" s="142" t="n">
        <v>218600</v>
      </c>
      <c r="C400" s="143" t="n">
        <f aca="false">+LEN(B:B)</f>
        <v>6</v>
      </c>
      <c r="D400" s="143" t="n">
        <v>21860000</v>
      </c>
      <c r="F400" s="140" t="s">
        <v>12</v>
      </c>
      <c r="G400" s="144" t="n">
        <v>56959480</v>
      </c>
      <c r="I400" s="144" t="n">
        <f aca="false">+G:G-H:H</f>
        <v>56959480</v>
      </c>
    </row>
    <row r="401" customFormat="false" ht="17.25" hidden="false" customHeight="true" outlineLevel="0" collapsed="false">
      <c r="A401" s="140" t="s">
        <v>3018</v>
      </c>
      <c r="B401" s="142" t="n">
        <v>218700</v>
      </c>
      <c r="C401" s="143" t="n">
        <f aca="false">+LEN(B:B)</f>
        <v>6</v>
      </c>
      <c r="D401" s="143" t="n">
        <v>21870000</v>
      </c>
      <c r="F401" s="140" t="s">
        <v>2410</v>
      </c>
      <c r="G401" s="144" t="n">
        <v>499302.12</v>
      </c>
      <c r="I401" s="144" t="n">
        <f aca="false">+G:G-H:H</f>
        <v>499302.12</v>
      </c>
    </row>
    <row r="402" customFormat="false" ht="17.25" hidden="false" customHeight="true" outlineLevel="0" collapsed="false">
      <c r="A402" s="140" t="s">
        <v>3019</v>
      </c>
      <c r="B402" s="142" t="n">
        <v>218700</v>
      </c>
      <c r="C402" s="143" t="n">
        <f aca="false">+LEN(B:B)</f>
        <v>6</v>
      </c>
      <c r="D402" s="143" t="n">
        <v>21870000</v>
      </c>
      <c r="F402" s="140" t="s">
        <v>2410</v>
      </c>
      <c r="G402" s="144" t="n">
        <v>499302.12</v>
      </c>
      <c r="I402" s="144" t="n">
        <f aca="false">+G:G-H:H</f>
        <v>499302.12</v>
      </c>
    </row>
    <row r="403" customFormat="false" ht="17.25" hidden="false" customHeight="true" outlineLevel="0" collapsed="false">
      <c r="A403" s="140" t="s">
        <v>119</v>
      </c>
      <c r="B403" s="142" t="n">
        <v>21870000</v>
      </c>
      <c r="C403" s="143" t="n">
        <f aca="false">+LEN(B:B)</f>
        <v>8</v>
      </c>
      <c r="D403" s="143" t="n">
        <v>21870000</v>
      </c>
      <c r="F403" s="140" t="s">
        <v>3078</v>
      </c>
      <c r="G403" s="144" t="n">
        <v>5882768.12</v>
      </c>
      <c r="I403" s="144" t="n">
        <f aca="false">+G:G-H:H</f>
        <v>5882768.12</v>
      </c>
    </row>
    <row r="404" customFormat="false" ht="17.25" hidden="false" customHeight="true" outlineLevel="0" collapsed="false">
      <c r="A404" s="140" t="s">
        <v>105</v>
      </c>
      <c r="B404" s="142" t="n">
        <v>2187000</v>
      </c>
      <c r="C404" s="143" t="n">
        <f aca="false">+LEN(B:B)</f>
        <v>7</v>
      </c>
      <c r="D404" s="143" t="n">
        <v>21870000</v>
      </c>
      <c r="F404" s="140" t="s">
        <v>573</v>
      </c>
      <c r="G404" s="144" t="n">
        <v>10263846.71</v>
      </c>
      <c r="H404" s="144" t="n">
        <v>0</v>
      </c>
      <c r="I404" s="144" t="n">
        <f aca="false">+G:G-H:H</f>
        <v>10263846.71</v>
      </c>
    </row>
    <row r="405" customFormat="false" ht="17.25" hidden="false" customHeight="true" outlineLevel="0" collapsed="false">
      <c r="A405" s="140" t="s">
        <v>309</v>
      </c>
      <c r="B405" s="142" t="n">
        <v>218800</v>
      </c>
      <c r="C405" s="143" t="n">
        <f aca="false">+LEN(B:B)</f>
        <v>6</v>
      </c>
      <c r="D405" s="143" t="n">
        <v>21880000</v>
      </c>
      <c r="F405" s="140" t="s">
        <v>851</v>
      </c>
      <c r="G405" s="144" t="n">
        <v>78141827.87</v>
      </c>
      <c r="I405" s="144" t="n">
        <f aca="false">+G:G-H:H</f>
        <v>78141827.87</v>
      </c>
    </row>
    <row r="406" customFormat="false" ht="17.25" hidden="false" customHeight="true" outlineLevel="0" collapsed="false">
      <c r="A406" s="140" t="s">
        <v>129</v>
      </c>
      <c r="B406" s="142" t="n">
        <v>218800</v>
      </c>
      <c r="C406" s="143" t="n">
        <f aca="false">+LEN(B:B)</f>
        <v>6</v>
      </c>
      <c r="D406" s="143" t="n">
        <v>21880000</v>
      </c>
      <c r="F406" s="140" t="s">
        <v>851</v>
      </c>
      <c r="G406" s="144" t="n">
        <v>62979924.9656</v>
      </c>
      <c r="H406" s="144" t="n">
        <v>0</v>
      </c>
      <c r="I406" s="144" t="n">
        <f aca="false">+G:G-H:H</f>
        <v>62979924.9656</v>
      </c>
    </row>
    <row r="407" customFormat="false" ht="17.25" hidden="false" customHeight="true" outlineLevel="0" collapsed="false">
      <c r="A407" s="140" t="s">
        <v>309</v>
      </c>
      <c r="B407" s="142" t="n">
        <v>230000</v>
      </c>
      <c r="C407" s="143" t="n">
        <f aca="false">+LEN(B:B)</f>
        <v>6</v>
      </c>
      <c r="D407" s="143" t="n">
        <v>23000000</v>
      </c>
      <c r="F407" s="140" t="s">
        <v>1216</v>
      </c>
      <c r="G407" s="144" t="n">
        <v>6668142055.96</v>
      </c>
      <c r="I407" s="144" t="n">
        <f aca="false">+G:G-H:H</f>
        <v>6668142055.96</v>
      </c>
    </row>
    <row r="408" customFormat="false" ht="17.25" hidden="false" customHeight="true" outlineLevel="0" collapsed="false">
      <c r="A408" s="140" t="s">
        <v>128</v>
      </c>
      <c r="B408" s="142" t="n">
        <v>23000000</v>
      </c>
      <c r="C408" s="143" t="n">
        <f aca="false">+LEN(B:B)</f>
        <v>8</v>
      </c>
      <c r="D408" s="143" t="n">
        <v>23000000</v>
      </c>
      <c r="F408" s="140" t="s">
        <v>1460</v>
      </c>
      <c r="G408" s="144" t="n">
        <v>108610343.46</v>
      </c>
      <c r="I408" s="144" t="n">
        <f aca="false">+G:G-H:H</f>
        <v>108610343.46</v>
      </c>
    </row>
    <row r="409" customFormat="false" ht="17.25" hidden="false" customHeight="true" outlineLevel="0" collapsed="false">
      <c r="A409" s="140" t="s">
        <v>125</v>
      </c>
      <c r="B409" s="142" t="n">
        <v>23000000</v>
      </c>
      <c r="C409" s="143" t="n">
        <f aca="false">+LEN(B:B)</f>
        <v>8</v>
      </c>
      <c r="D409" s="143" t="n">
        <v>23000000</v>
      </c>
      <c r="F409" s="140" t="s">
        <v>240</v>
      </c>
      <c r="G409" s="144" t="n">
        <v>15878817191.89</v>
      </c>
      <c r="I409" s="144" t="n">
        <f aca="false">+G:G-H:H</f>
        <v>15878817191.89</v>
      </c>
    </row>
    <row r="410" customFormat="false" ht="17.25" hidden="false" customHeight="true" outlineLevel="0" collapsed="false">
      <c r="A410" s="140" t="s">
        <v>129</v>
      </c>
      <c r="B410" s="142" t="n">
        <v>230000</v>
      </c>
      <c r="C410" s="143" t="n">
        <f aca="false">+LEN(B:B)</f>
        <v>6</v>
      </c>
      <c r="D410" s="143" t="n">
        <v>23000000</v>
      </c>
      <c r="F410" s="140" t="s">
        <v>1085</v>
      </c>
      <c r="G410" s="144" t="n">
        <v>1965720027.1254</v>
      </c>
      <c r="H410" s="144" t="n">
        <v>0</v>
      </c>
      <c r="I410" s="144" t="n">
        <f aca="false">+G:G-H:H</f>
        <v>1965720027.1254</v>
      </c>
    </row>
    <row r="411" customFormat="false" ht="17.25" hidden="false" customHeight="true" outlineLevel="0" collapsed="false">
      <c r="A411" s="140" t="s">
        <v>2898</v>
      </c>
      <c r="B411" s="142" t="n">
        <v>2300000</v>
      </c>
      <c r="C411" s="143" t="n">
        <f aca="false">+LEN(B:B)</f>
        <v>7</v>
      </c>
      <c r="D411" s="143" t="n">
        <v>23000000</v>
      </c>
      <c r="F411" s="140" t="s">
        <v>240</v>
      </c>
      <c r="G411" s="144" t="n">
        <v>20578968.8</v>
      </c>
      <c r="I411" s="144" t="n">
        <f aca="false">+G:G-H:H</f>
        <v>20578968.8</v>
      </c>
    </row>
    <row r="412" customFormat="false" ht="17.25" hidden="false" customHeight="true" outlineLevel="0" collapsed="false">
      <c r="A412" s="140" t="s">
        <v>111</v>
      </c>
      <c r="B412" s="142" t="n">
        <v>23000000</v>
      </c>
      <c r="C412" s="143" t="n">
        <f aca="false">+LEN(B:B)</f>
        <v>8</v>
      </c>
      <c r="D412" s="143" t="n">
        <v>23000000</v>
      </c>
      <c r="F412" s="140" t="s">
        <v>240</v>
      </c>
      <c r="G412" s="144" t="n">
        <v>34614649294.27</v>
      </c>
      <c r="I412" s="144" t="n">
        <f aca="false">+G:G-H:H</f>
        <v>34614649294.27</v>
      </c>
    </row>
    <row r="413" customFormat="false" ht="17.25" hidden="false" customHeight="true" outlineLevel="0" collapsed="false">
      <c r="A413" s="140" t="s">
        <v>115</v>
      </c>
      <c r="B413" s="142" t="n">
        <v>23000000</v>
      </c>
      <c r="C413" s="143" t="n">
        <f aca="false">+LEN(B:B)</f>
        <v>8</v>
      </c>
      <c r="D413" s="143" t="n">
        <v>23000000</v>
      </c>
      <c r="F413" s="140" t="s">
        <v>240</v>
      </c>
      <c r="G413" s="144" t="n">
        <v>20982146.12</v>
      </c>
      <c r="I413" s="144" t="n">
        <f aca="false">+G:G-H:H</f>
        <v>20982146.12</v>
      </c>
    </row>
    <row r="414" customFormat="false" ht="17.25" hidden="false" customHeight="true" outlineLevel="0" collapsed="false">
      <c r="A414" s="140" t="s">
        <v>119</v>
      </c>
      <c r="B414" s="142" t="n">
        <v>23000000</v>
      </c>
      <c r="C414" s="143" t="n">
        <f aca="false">+LEN(B:B)</f>
        <v>8</v>
      </c>
      <c r="D414" s="143" t="n">
        <v>23000000</v>
      </c>
      <c r="F414" s="140" t="s">
        <v>240</v>
      </c>
      <c r="G414" s="144" t="n">
        <v>6423309311.24</v>
      </c>
      <c r="I414" s="144" t="n">
        <f aca="false">+G:G-H:H</f>
        <v>6423309311.24</v>
      </c>
    </row>
    <row r="415" customFormat="false" ht="17.25" hidden="false" customHeight="true" outlineLevel="0" collapsed="false">
      <c r="A415" s="140" t="s">
        <v>112</v>
      </c>
      <c r="B415" s="142" t="n">
        <v>23000000</v>
      </c>
      <c r="C415" s="143" t="n">
        <f aca="false">+LEN(B:B)</f>
        <v>8</v>
      </c>
      <c r="D415" s="143" t="n">
        <v>23000000</v>
      </c>
      <c r="F415" s="140" t="s">
        <v>1678</v>
      </c>
      <c r="H415" s="144" t="n">
        <v>1000000</v>
      </c>
      <c r="I415" s="144" t="n">
        <f aca="false">+G:G-H:H</f>
        <v>-1000000</v>
      </c>
    </row>
    <row r="416" customFormat="false" ht="17.25" hidden="false" customHeight="true" outlineLevel="0" collapsed="false">
      <c r="A416" s="140" t="s">
        <v>317</v>
      </c>
      <c r="B416" s="142" t="n">
        <v>23000000</v>
      </c>
      <c r="C416" s="143" t="n">
        <f aca="false">+LEN(B:B)</f>
        <v>8</v>
      </c>
      <c r="D416" s="143" t="n">
        <v>23000000</v>
      </c>
      <c r="F416" s="140" t="s">
        <v>3079</v>
      </c>
      <c r="G416" s="144" t="n">
        <v>1287005575.57</v>
      </c>
      <c r="I416" s="144" t="n">
        <f aca="false">+G:G-H:H</f>
        <v>1287005575.57</v>
      </c>
    </row>
    <row r="417" customFormat="false" ht="17.25" hidden="false" customHeight="true" outlineLevel="0" collapsed="false">
      <c r="A417" s="140" t="s">
        <v>105</v>
      </c>
      <c r="B417" s="142" t="n">
        <v>2300000</v>
      </c>
      <c r="C417" s="143" t="n">
        <f aca="false">+LEN(B:B)</f>
        <v>7</v>
      </c>
      <c r="D417" s="143" t="n">
        <v>23000000</v>
      </c>
      <c r="F417" s="140" t="s">
        <v>240</v>
      </c>
      <c r="G417" s="144" t="n">
        <v>83645516.39</v>
      </c>
      <c r="H417" s="144" t="n">
        <v>0</v>
      </c>
      <c r="I417" s="144" t="n">
        <f aca="false">+G:G-H:H</f>
        <v>83645516.39</v>
      </c>
    </row>
    <row r="418" customFormat="false" ht="17.25" hidden="false" customHeight="true" outlineLevel="0" collapsed="false">
      <c r="A418" s="140" t="s">
        <v>104</v>
      </c>
      <c r="B418" s="142" t="n">
        <v>2300000</v>
      </c>
      <c r="C418" s="143" t="n">
        <f aca="false">+LEN(B:B)</f>
        <v>7</v>
      </c>
      <c r="D418" s="143" t="n">
        <v>23000000</v>
      </c>
      <c r="F418" s="140" t="s">
        <v>240</v>
      </c>
      <c r="G418" s="144" t="n">
        <v>5090538658.91</v>
      </c>
      <c r="H418" s="144" t="n">
        <v>0</v>
      </c>
      <c r="I418" s="144" t="n">
        <f aca="false">+G:G-H:H</f>
        <v>5090538658.91</v>
      </c>
    </row>
    <row r="419" customFormat="false" ht="17.25" hidden="false" customHeight="true" outlineLevel="0" collapsed="false">
      <c r="A419" s="140" t="s">
        <v>101</v>
      </c>
      <c r="B419" s="142" t="n">
        <v>23000000</v>
      </c>
      <c r="C419" s="143" t="n">
        <f aca="false">+LEN(B:B)</f>
        <v>8</v>
      </c>
      <c r="D419" s="143" t="n">
        <v>23000000</v>
      </c>
      <c r="F419" s="140" t="s">
        <v>240</v>
      </c>
      <c r="G419" s="144" t="n">
        <v>4894939897.07</v>
      </c>
      <c r="I419" s="144" t="n">
        <f aca="false">+G:G-H:H</f>
        <v>4894939897.07</v>
      </c>
    </row>
    <row r="420" customFormat="false" ht="17.25" hidden="false" customHeight="true" outlineLevel="0" collapsed="false">
      <c r="A420" s="140" t="s">
        <v>102</v>
      </c>
      <c r="B420" s="142" t="n">
        <v>2300000</v>
      </c>
      <c r="C420" s="143" t="n">
        <f aca="false">+LEN(B:B)</f>
        <v>7</v>
      </c>
      <c r="D420" s="143" t="n">
        <v>23000000</v>
      </c>
      <c r="F420" s="140" t="s">
        <v>240</v>
      </c>
      <c r="G420" s="144" t="n">
        <v>293111678.61</v>
      </c>
      <c r="H420" s="144" t="n">
        <v>0</v>
      </c>
      <c r="I420" s="144" t="n">
        <f aca="false">+G:G-H:H</f>
        <v>293111678.61</v>
      </c>
    </row>
    <row r="421" customFormat="false" ht="17.25" hidden="false" customHeight="true" outlineLevel="0" collapsed="false">
      <c r="A421" s="140" t="s">
        <v>100</v>
      </c>
      <c r="B421" s="142" t="n">
        <v>2300000</v>
      </c>
      <c r="C421" s="143" t="n">
        <f aca="false">+LEN(B:B)</f>
        <v>7</v>
      </c>
      <c r="D421" s="143" t="n">
        <v>23000000</v>
      </c>
      <c r="F421" s="140" t="s">
        <v>240</v>
      </c>
      <c r="G421" s="144" t="n">
        <v>553316602.78</v>
      </c>
      <c r="H421" s="144" t="n">
        <v>0</v>
      </c>
      <c r="I421" s="144" t="n">
        <f aca="false">+G:G-H:H</f>
        <v>553316602.78</v>
      </c>
    </row>
    <row r="422" customFormat="false" ht="17.25" hidden="false" customHeight="true" outlineLevel="0" collapsed="false">
      <c r="A422" s="140" t="s">
        <v>1712</v>
      </c>
      <c r="B422" s="142" t="n">
        <v>23000000</v>
      </c>
      <c r="C422" s="143" t="n">
        <f aca="false">+LEN(B:B)</f>
        <v>8</v>
      </c>
      <c r="D422" s="143" t="n">
        <v>23000000</v>
      </c>
      <c r="F422" s="140" t="s">
        <v>1216</v>
      </c>
      <c r="G422" s="144" t="n">
        <v>359045836.64</v>
      </c>
      <c r="I422" s="144" t="n">
        <f aca="false">+G:G-H:H</f>
        <v>359045836.64</v>
      </c>
    </row>
    <row r="423" customFormat="false" ht="17.25" hidden="false" customHeight="true" outlineLevel="0" collapsed="false">
      <c r="A423" s="140" t="s">
        <v>1712</v>
      </c>
      <c r="B423" s="142" t="n">
        <v>23010000</v>
      </c>
      <c r="C423" s="143" t="n">
        <f aca="false">+LEN(B:B)</f>
        <v>8</v>
      </c>
      <c r="D423" s="143" t="n">
        <v>23000000</v>
      </c>
      <c r="F423" s="140" t="s">
        <v>1217</v>
      </c>
      <c r="G423" s="144" t="n">
        <v>731038000</v>
      </c>
      <c r="I423" s="144" t="n">
        <f aca="false">+G:G-H:H</f>
        <v>731038000</v>
      </c>
    </row>
    <row r="424" customFormat="false" ht="17.25" hidden="false" customHeight="true" outlineLevel="0" collapsed="false">
      <c r="A424" s="140" t="s">
        <v>1712</v>
      </c>
      <c r="B424" s="142" t="n">
        <v>23020000</v>
      </c>
      <c r="C424" s="143" t="n">
        <f aca="false">+LEN(B:B)</f>
        <v>8</v>
      </c>
      <c r="D424" s="143" t="n">
        <v>23000000</v>
      </c>
      <c r="F424" s="140" t="s">
        <v>1218</v>
      </c>
      <c r="G424" s="144" t="n">
        <v>56100000</v>
      </c>
      <c r="I424" s="144" t="n">
        <f aca="false">+G:G-H:H</f>
        <v>56100000</v>
      </c>
    </row>
    <row r="425" customFormat="false" ht="17.25" hidden="false" customHeight="true" outlineLevel="0" collapsed="false">
      <c r="A425" s="140" t="s">
        <v>1712</v>
      </c>
      <c r="B425" s="142" t="n">
        <v>23030000</v>
      </c>
      <c r="C425" s="143" t="n">
        <f aca="false">+LEN(B:B)</f>
        <v>8</v>
      </c>
      <c r="D425" s="143" t="n">
        <v>23000000</v>
      </c>
      <c r="F425" s="140" t="s">
        <v>1219</v>
      </c>
      <c r="G425" s="144" t="n">
        <v>132561000</v>
      </c>
      <c r="I425" s="144" t="n">
        <f aca="false">+G:G-H:H</f>
        <v>132561000</v>
      </c>
    </row>
    <row r="426" customFormat="false" ht="17.25" hidden="false" customHeight="true" outlineLevel="0" collapsed="false">
      <c r="A426" s="140" t="s">
        <v>1712</v>
      </c>
      <c r="B426" s="142" t="n">
        <v>23040000</v>
      </c>
      <c r="C426" s="143" t="n">
        <f aca="false">+LEN(B:B)</f>
        <v>8</v>
      </c>
      <c r="D426" s="143" t="n">
        <v>23000000</v>
      </c>
      <c r="F426" s="140" t="s">
        <v>1220</v>
      </c>
      <c r="G426" s="144" t="n">
        <v>446533000</v>
      </c>
      <c r="I426" s="144" t="n">
        <f aca="false">+G:G-H:H</f>
        <v>446533000</v>
      </c>
    </row>
    <row r="427" customFormat="false" ht="17.25" hidden="false" customHeight="true" outlineLevel="0" collapsed="false">
      <c r="A427" s="140" t="s">
        <v>1712</v>
      </c>
      <c r="B427" s="142" t="n">
        <v>23050000</v>
      </c>
      <c r="C427" s="143" t="n">
        <f aca="false">+LEN(B:B)</f>
        <v>8</v>
      </c>
      <c r="D427" s="143" t="n">
        <v>23000000</v>
      </c>
      <c r="F427" s="140" t="s">
        <v>1221</v>
      </c>
      <c r="G427" s="144" t="n">
        <v>284991000</v>
      </c>
      <c r="I427" s="144" t="n">
        <f aca="false">+G:G-H:H</f>
        <v>284991000</v>
      </c>
    </row>
    <row r="428" customFormat="false" ht="17.25" hidden="false" customHeight="true" outlineLevel="0" collapsed="false">
      <c r="A428" s="140" t="s">
        <v>1712</v>
      </c>
      <c r="B428" s="142" t="n">
        <v>23060000</v>
      </c>
      <c r="C428" s="143" t="n">
        <f aca="false">+LEN(B:B)</f>
        <v>8</v>
      </c>
      <c r="D428" s="143" t="n">
        <v>23000000</v>
      </c>
      <c r="F428" s="140" t="s">
        <v>1222</v>
      </c>
      <c r="G428" s="144" t="n">
        <v>343276833.33</v>
      </c>
      <c r="I428" s="144" t="n">
        <f aca="false">+G:G-H:H</f>
        <v>343276833.33</v>
      </c>
    </row>
    <row r="429" customFormat="false" ht="17.25" hidden="false" customHeight="true" outlineLevel="0" collapsed="false">
      <c r="A429" s="140" t="s">
        <v>309</v>
      </c>
      <c r="B429" s="142" t="n">
        <v>231000</v>
      </c>
      <c r="C429" s="143" t="n">
        <f aca="false">+LEN(B:B)</f>
        <v>6</v>
      </c>
      <c r="D429" s="143" t="n">
        <v>23100000</v>
      </c>
      <c r="F429" s="140" t="s">
        <v>853</v>
      </c>
      <c r="G429" s="144" t="n">
        <v>1716369897.9</v>
      </c>
      <c r="I429" s="144" t="n">
        <f aca="false">+G:G-H:H</f>
        <v>1716369897.9</v>
      </c>
    </row>
    <row r="430" customFormat="false" ht="17.25" hidden="false" customHeight="true" outlineLevel="0" collapsed="false">
      <c r="A430" s="140" t="s">
        <v>124</v>
      </c>
      <c r="B430" s="142" t="n">
        <v>23100000</v>
      </c>
      <c r="C430" s="143" t="n">
        <f aca="false">+LEN(B:B)</f>
        <v>8</v>
      </c>
      <c r="D430" s="143" t="n">
        <v>23100000</v>
      </c>
      <c r="F430" s="140" t="s">
        <v>1637</v>
      </c>
      <c r="G430" s="144" t="n">
        <v>876744975.06</v>
      </c>
      <c r="I430" s="144" t="n">
        <f aca="false">+G:G-H:H</f>
        <v>876744975.06</v>
      </c>
    </row>
    <row r="431" customFormat="false" ht="17.25" hidden="false" customHeight="true" outlineLevel="0" collapsed="false">
      <c r="A431" s="140" t="s">
        <v>129</v>
      </c>
      <c r="B431" s="142" t="n">
        <v>231000</v>
      </c>
      <c r="C431" s="143" t="n">
        <f aca="false">+LEN(B:B)</f>
        <v>6</v>
      </c>
      <c r="D431" s="143" t="n">
        <v>23100000</v>
      </c>
      <c r="F431" s="140" t="s">
        <v>853</v>
      </c>
      <c r="G431" s="144" t="n">
        <v>249217267.26</v>
      </c>
      <c r="H431" s="144" t="n">
        <v>0</v>
      </c>
      <c r="I431" s="144" t="n">
        <f aca="false">+G:G-H:H</f>
        <v>249217267.26</v>
      </c>
    </row>
    <row r="432" customFormat="false" ht="17.25" hidden="false" customHeight="true" outlineLevel="0" collapsed="false">
      <c r="A432" s="140" t="s">
        <v>111</v>
      </c>
      <c r="B432" s="142" t="n">
        <v>23100000</v>
      </c>
      <c r="C432" s="143" t="n">
        <f aca="false">+LEN(B:B)</f>
        <v>8</v>
      </c>
      <c r="D432" s="143" t="n">
        <v>23100000</v>
      </c>
      <c r="F432" s="140" t="s">
        <v>236</v>
      </c>
      <c r="G432" s="144" t="n">
        <v>13135998803.84</v>
      </c>
      <c r="I432" s="144" t="n">
        <f aca="false">+G:G-H:H</f>
        <v>13135998803.84</v>
      </c>
    </row>
    <row r="433" customFormat="false" ht="17.25" hidden="false" customHeight="true" outlineLevel="0" collapsed="false">
      <c r="A433" s="140" t="s">
        <v>119</v>
      </c>
      <c r="B433" s="142" t="n">
        <v>23100000</v>
      </c>
      <c r="C433" s="143" t="n">
        <f aca="false">+LEN(B:B)</f>
        <v>8</v>
      </c>
      <c r="D433" s="143" t="n">
        <v>23100000</v>
      </c>
      <c r="F433" s="140" t="s">
        <v>2146</v>
      </c>
      <c r="G433" s="144" t="n">
        <v>2700667833.33</v>
      </c>
      <c r="I433" s="144" t="n">
        <f aca="false">+G:G-H:H</f>
        <v>2700667833.33</v>
      </c>
    </row>
    <row r="434" customFormat="false" ht="17.25" hidden="false" customHeight="true" outlineLevel="0" collapsed="false">
      <c r="A434" s="140" t="s">
        <v>657</v>
      </c>
      <c r="B434" s="142" t="n">
        <v>23100000</v>
      </c>
      <c r="C434" s="143" t="n">
        <f aca="false">+LEN(B:B)</f>
        <v>8</v>
      </c>
      <c r="D434" s="143" t="n">
        <v>23100000</v>
      </c>
      <c r="F434" s="140" t="s">
        <v>2184</v>
      </c>
      <c r="G434" s="144" t="n">
        <v>26059272.35</v>
      </c>
      <c r="I434" s="144" t="n">
        <f aca="false">+G:G-H:H</f>
        <v>26059272.35</v>
      </c>
    </row>
    <row r="435" customFormat="false" ht="17.25" hidden="false" customHeight="true" outlineLevel="0" collapsed="false">
      <c r="A435" s="140" t="s">
        <v>309</v>
      </c>
      <c r="B435" s="142" t="n">
        <v>231100</v>
      </c>
      <c r="C435" s="143" t="n">
        <f aca="false">+LEN(B:B)</f>
        <v>6</v>
      </c>
      <c r="D435" s="143" t="n">
        <v>23110000</v>
      </c>
      <c r="F435" s="140" t="s">
        <v>1543</v>
      </c>
      <c r="G435" s="144" t="n">
        <v>153357928.17</v>
      </c>
      <c r="I435" s="144" t="n">
        <f aca="false">+G:G-H:H</f>
        <v>153357928.17</v>
      </c>
    </row>
    <row r="436" customFormat="false" ht="17.25" hidden="false" customHeight="true" outlineLevel="0" collapsed="false">
      <c r="A436" s="140" t="s">
        <v>128</v>
      </c>
      <c r="B436" s="142" t="n">
        <v>23110000</v>
      </c>
      <c r="C436" s="143" t="n">
        <f aca="false">+LEN(B:B)</f>
        <v>8</v>
      </c>
      <c r="D436" s="143" t="n">
        <v>23110000</v>
      </c>
      <c r="F436" s="140" t="s">
        <v>3080</v>
      </c>
      <c r="G436" s="144" t="n">
        <v>30000000</v>
      </c>
      <c r="I436" s="144" t="n">
        <f aca="false">+G:G-H:H</f>
        <v>30000000</v>
      </c>
    </row>
    <row r="437" customFormat="false" ht="17.25" hidden="false" customHeight="true" outlineLevel="0" collapsed="false">
      <c r="A437" s="140" t="s">
        <v>101</v>
      </c>
      <c r="B437" s="142" t="n">
        <v>23110000</v>
      </c>
      <c r="C437" s="143" t="n">
        <f aca="false">+LEN(B:B)</f>
        <v>8</v>
      </c>
      <c r="D437" s="143" t="n">
        <v>23110000</v>
      </c>
      <c r="F437" s="140" t="s">
        <v>2079</v>
      </c>
      <c r="G437" s="144" t="n">
        <v>177624400</v>
      </c>
      <c r="I437" s="144" t="n">
        <f aca="false">+G:G-H:H</f>
        <v>177624400</v>
      </c>
    </row>
    <row r="438" customFormat="false" ht="17.25" hidden="false" customHeight="true" outlineLevel="0" collapsed="false">
      <c r="A438" s="140" t="s">
        <v>309</v>
      </c>
      <c r="B438" s="142" t="n">
        <v>231200</v>
      </c>
      <c r="C438" s="143" t="n">
        <f aca="false">+LEN(B:B)</f>
        <v>6</v>
      </c>
      <c r="D438" s="143" t="n">
        <v>23120000</v>
      </c>
      <c r="F438" s="140" t="s">
        <v>1539</v>
      </c>
      <c r="G438" s="144" t="n">
        <v>2699631.85</v>
      </c>
      <c r="I438" s="144" t="n">
        <f aca="false">+G:G-H:H</f>
        <v>2699631.85</v>
      </c>
    </row>
    <row r="439" customFormat="false" ht="17.25" hidden="false" customHeight="true" outlineLevel="0" collapsed="false">
      <c r="A439" s="140" t="s">
        <v>317</v>
      </c>
      <c r="B439" s="142" t="n">
        <v>23120000</v>
      </c>
      <c r="C439" s="143" t="n">
        <f aca="false">+LEN(B:B)</f>
        <v>8</v>
      </c>
      <c r="D439" s="143" t="n">
        <v>23120000</v>
      </c>
      <c r="F439" s="140" t="s">
        <v>1461</v>
      </c>
      <c r="G439" s="144" t="n">
        <v>58.6</v>
      </c>
      <c r="I439" s="144" t="n">
        <f aca="false">+G:G-H:H</f>
        <v>58.6</v>
      </c>
    </row>
    <row r="440" customFormat="false" ht="17.25" hidden="false" customHeight="true" outlineLevel="0" collapsed="false">
      <c r="A440" s="140" t="s">
        <v>101</v>
      </c>
      <c r="B440" s="142" t="n">
        <v>23120000</v>
      </c>
      <c r="C440" s="143" t="n">
        <f aca="false">+LEN(B:B)</f>
        <v>8</v>
      </c>
      <c r="D440" s="143" t="n">
        <v>23120000</v>
      </c>
      <c r="F440" s="140" t="s">
        <v>2080</v>
      </c>
      <c r="G440" s="144" t="n">
        <v>294484837.42</v>
      </c>
      <c r="I440" s="144" t="n">
        <f aca="false">+G:G-H:H</f>
        <v>294484837.42</v>
      </c>
    </row>
    <row r="441" customFormat="false" ht="17.25" hidden="false" customHeight="true" outlineLevel="0" collapsed="false">
      <c r="A441" s="140" t="s">
        <v>309</v>
      </c>
      <c r="B441" s="142" t="n">
        <v>231300</v>
      </c>
      <c r="C441" s="143" t="n">
        <f aca="false">+LEN(B:B)</f>
        <v>6</v>
      </c>
      <c r="D441" s="143" t="n">
        <v>23130000</v>
      </c>
      <c r="F441" s="140" t="s">
        <v>1544</v>
      </c>
      <c r="G441" s="144" t="n">
        <v>19506500</v>
      </c>
      <c r="I441" s="144" t="n">
        <f aca="false">+G:G-H:H</f>
        <v>19506500</v>
      </c>
    </row>
    <row r="442" customFormat="false" ht="17.25" hidden="false" customHeight="true" outlineLevel="0" collapsed="false">
      <c r="A442" s="140" t="s">
        <v>112</v>
      </c>
      <c r="B442" s="142" t="n">
        <v>23130000</v>
      </c>
      <c r="C442" s="143" t="n">
        <f aca="false">+LEN(B:B)</f>
        <v>8</v>
      </c>
      <c r="D442" s="143" t="n">
        <v>23130000</v>
      </c>
      <c r="F442" s="140" t="s">
        <v>1679</v>
      </c>
      <c r="G442" s="144" t="n">
        <v>838834928.43</v>
      </c>
      <c r="I442" s="144" t="n">
        <f aca="false">+G:G-H:H</f>
        <v>838834928.43</v>
      </c>
    </row>
    <row r="443" customFormat="false" ht="17.25" hidden="false" customHeight="true" outlineLevel="0" collapsed="false">
      <c r="A443" s="140" t="s">
        <v>101</v>
      </c>
      <c r="B443" s="142" t="n">
        <v>23130000</v>
      </c>
      <c r="C443" s="143" t="n">
        <f aca="false">+LEN(B:B)</f>
        <v>8</v>
      </c>
      <c r="D443" s="143" t="n">
        <v>23130000</v>
      </c>
      <c r="F443" s="140" t="s">
        <v>2081</v>
      </c>
      <c r="G443" s="144" t="n">
        <v>227341308.58</v>
      </c>
      <c r="I443" s="144" t="n">
        <f aca="false">+G:G-H:H</f>
        <v>227341308.58</v>
      </c>
    </row>
    <row r="444" customFormat="false" ht="17.25" hidden="false" customHeight="true" outlineLevel="0" collapsed="false">
      <c r="A444" s="140" t="s">
        <v>101</v>
      </c>
      <c r="B444" s="142" t="n">
        <v>23131000</v>
      </c>
      <c r="C444" s="143" t="n">
        <f aca="false">+LEN(B:B)</f>
        <v>8</v>
      </c>
      <c r="D444" s="143" t="n">
        <v>23131000</v>
      </c>
      <c r="F444" s="140" t="s">
        <v>2082</v>
      </c>
      <c r="G444" s="144" t="n">
        <v>16139500</v>
      </c>
      <c r="I444" s="144" t="n">
        <f aca="false">+G:G-H:H</f>
        <v>16139500</v>
      </c>
    </row>
    <row r="445" customFormat="false" ht="17.25" hidden="false" customHeight="true" outlineLevel="0" collapsed="false">
      <c r="A445" s="140" t="s">
        <v>112</v>
      </c>
      <c r="B445" s="142" t="n">
        <v>23140000</v>
      </c>
      <c r="C445" s="143" t="n">
        <f aca="false">+LEN(B:B)</f>
        <v>8</v>
      </c>
      <c r="D445" s="143" t="n">
        <v>23140000</v>
      </c>
      <c r="F445" s="140" t="s">
        <v>1680</v>
      </c>
      <c r="G445" s="144" t="n">
        <v>934351244.4</v>
      </c>
      <c r="I445" s="144" t="n">
        <f aca="false">+G:G-H:H</f>
        <v>934351244.4</v>
      </c>
    </row>
    <row r="446" customFormat="false" ht="17.25" hidden="false" customHeight="true" outlineLevel="0" collapsed="false">
      <c r="A446" s="140" t="s">
        <v>317</v>
      </c>
      <c r="B446" s="142" t="n">
        <v>23140000</v>
      </c>
      <c r="C446" s="143" t="n">
        <f aca="false">+LEN(B:B)</f>
        <v>8</v>
      </c>
      <c r="D446" s="143" t="n">
        <v>23140000</v>
      </c>
      <c r="F446" s="140" t="s">
        <v>1519</v>
      </c>
      <c r="G446" s="144" t="n">
        <v>391114609.79</v>
      </c>
      <c r="I446" s="144" t="n">
        <f aca="false">+G:G-H:H</f>
        <v>391114609.79</v>
      </c>
    </row>
    <row r="447" customFormat="false" ht="17.25" hidden="false" customHeight="true" outlineLevel="0" collapsed="false">
      <c r="A447" s="140" t="s">
        <v>101</v>
      </c>
      <c r="B447" s="142" t="n">
        <v>23140000</v>
      </c>
      <c r="C447" s="143" t="n">
        <f aca="false">+LEN(B:B)</f>
        <v>8</v>
      </c>
      <c r="D447" s="143" t="n">
        <v>23140000</v>
      </c>
      <c r="F447" s="140" t="s">
        <v>2083</v>
      </c>
      <c r="G447" s="144" t="n">
        <v>155063766.4</v>
      </c>
      <c r="I447" s="144" t="n">
        <f aca="false">+G:G-H:H</f>
        <v>155063766.4</v>
      </c>
    </row>
    <row r="448" customFormat="false" ht="17.25" hidden="false" customHeight="true" outlineLevel="0" collapsed="false">
      <c r="A448" s="140" t="s">
        <v>657</v>
      </c>
      <c r="B448" s="142" t="n">
        <v>23140000</v>
      </c>
      <c r="C448" s="143" t="n">
        <f aca="false">+LEN(B:B)</f>
        <v>8</v>
      </c>
      <c r="D448" s="143" t="n">
        <v>23140000</v>
      </c>
      <c r="F448" s="140" t="s">
        <v>2186</v>
      </c>
      <c r="G448" s="144" t="n">
        <v>41914933.93</v>
      </c>
      <c r="I448" s="144" t="n">
        <f aca="false">+G:G-H:H</f>
        <v>41914933.93</v>
      </c>
    </row>
    <row r="449" customFormat="false" ht="17.25" hidden="false" customHeight="true" outlineLevel="0" collapsed="false">
      <c r="A449" s="140" t="s">
        <v>101</v>
      </c>
      <c r="B449" s="142" t="n">
        <v>23150000</v>
      </c>
      <c r="C449" s="143" t="n">
        <f aca="false">+LEN(B:B)</f>
        <v>8</v>
      </c>
      <c r="D449" s="143" t="n">
        <v>23150000</v>
      </c>
      <c r="F449" s="140" t="s">
        <v>2084</v>
      </c>
      <c r="G449" s="144" t="n">
        <v>226107997.43</v>
      </c>
      <c r="I449" s="144" t="n">
        <f aca="false">+G:G-H:H</f>
        <v>226107997.43</v>
      </c>
    </row>
    <row r="450" customFormat="false" ht="17.25" hidden="false" customHeight="true" outlineLevel="0" collapsed="false">
      <c r="A450" s="140" t="s">
        <v>309</v>
      </c>
      <c r="B450" s="142" t="n">
        <v>231600</v>
      </c>
      <c r="C450" s="143" t="n">
        <f aca="false">+LEN(B:B)</f>
        <v>6</v>
      </c>
      <c r="D450" s="143" t="n">
        <v>23160000</v>
      </c>
      <c r="F450" s="140" t="s">
        <v>1540</v>
      </c>
      <c r="G450" s="144" t="n">
        <v>139516614.08</v>
      </c>
      <c r="I450" s="144" t="n">
        <f aca="false">+G:G-H:H</f>
        <v>139516614.08</v>
      </c>
    </row>
    <row r="451" customFormat="false" ht="17.25" hidden="false" customHeight="true" outlineLevel="0" collapsed="false">
      <c r="A451" s="140" t="s">
        <v>112</v>
      </c>
      <c r="B451" s="142" t="n">
        <v>23160000</v>
      </c>
      <c r="C451" s="143" t="n">
        <f aca="false">+LEN(B:B)</f>
        <v>8</v>
      </c>
      <c r="D451" s="143" t="n">
        <v>23160000</v>
      </c>
      <c r="F451" s="140" t="s">
        <v>3040</v>
      </c>
      <c r="G451" s="144" t="n">
        <v>1772789630.75</v>
      </c>
      <c r="I451" s="144" t="n">
        <f aca="false">+G:G-H:H</f>
        <v>1772789630.75</v>
      </c>
    </row>
    <row r="452" customFormat="false" ht="17.25" hidden="false" customHeight="true" outlineLevel="0" collapsed="false">
      <c r="A452" s="140" t="s">
        <v>309</v>
      </c>
      <c r="B452" s="142" t="n">
        <v>231700</v>
      </c>
      <c r="C452" s="143" t="n">
        <f aca="false">+LEN(B:B)</f>
        <v>6</v>
      </c>
      <c r="D452" s="143" t="n">
        <v>23170000</v>
      </c>
      <c r="F452" s="140" t="s">
        <v>1541</v>
      </c>
      <c r="G452" s="144" t="n">
        <v>469106154.55</v>
      </c>
      <c r="I452" s="144" t="n">
        <f aca="false">+G:G-H:H</f>
        <v>469106154.55</v>
      </c>
    </row>
    <row r="453" customFormat="false" ht="17.25" hidden="false" customHeight="true" outlineLevel="0" collapsed="false">
      <c r="A453" s="140" t="s">
        <v>112</v>
      </c>
      <c r="B453" s="142" t="n">
        <v>23170000</v>
      </c>
      <c r="C453" s="143" t="n">
        <f aca="false">+LEN(B:B)</f>
        <v>8</v>
      </c>
      <c r="D453" s="143" t="n">
        <v>23170000</v>
      </c>
      <c r="F453" s="140" t="s">
        <v>2185</v>
      </c>
      <c r="G453" s="144" t="n">
        <v>1777910840.66</v>
      </c>
      <c r="I453" s="144" t="n">
        <f aca="false">+G:G-H:H</f>
        <v>1777910840.66</v>
      </c>
    </row>
    <row r="454" customFormat="false" ht="17.25" hidden="false" customHeight="true" outlineLevel="0" collapsed="false">
      <c r="A454" s="140" t="s">
        <v>112</v>
      </c>
      <c r="B454" s="142" t="n">
        <v>23180000</v>
      </c>
      <c r="C454" s="143" t="n">
        <f aca="false">+LEN(B:B)</f>
        <v>8</v>
      </c>
      <c r="D454" s="143" t="n">
        <v>23180000</v>
      </c>
      <c r="F454" s="140" t="s">
        <v>3043</v>
      </c>
      <c r="G454" s="144" t="n">
        <v>968043297.19</v>
      </c>
      <c r="I454" s="144" t="n">
        <f aca="false">+G:G-H:H</f>
        <v>968043297.19</v>
      </c>
    </row>
    <row r="455" customFormat="false" ht="17.25" hidden="false" customHeight="true" outlineLevel="0" collapsed="false">
      <c r="A455" s="140" t="s">
        <v>309</v>
      </c>
      <c r="B455" s="142" t="n">
        <v>231900</v>
      </c>
      <c r="C455" s="143" t="n">
        <f aca="false">+LEN(B:B)</f>
        <v>6</v>
      </c>
      <c r="D455" s="143" t="n">
        <v>23190000</v>
      </c>
      <c r="F455" s="140" t="s">
        <v>1542</v>
      </c>
      <c r="G455" s="144" t="n">
        <v>1661495</v>
      </c>
      <c r="I455" s="144" t="n">
        <f aca="false">+G:G-H:H</f>
        <v>1661495</v>
      </c>
    </row>
    <row r="456" customFormat="false" ht="17.25" hidden="false" customHeight="true" outlineLevel="0" collapsed="false">
      <c r="A456" s="140" t="s">
        <v>112</v>
      </c>
      <c r="B456" s="142" t="n">
        <v>23190000</v>
      </c>
      <c r="C456" s="143" t="n">
        <f aca="false">+LEN(B:B)</f>
        <v>8</v>
      </c>
      <c r="D456" s="143" t="n">
        <v>23190000</v>
      </c>
      <c r="F456" s="140" t="s">
        <v>3041</v>
      </c>
      <c r="G456" s="144" t="n">
        <v>10000</v>
      </c>
      <c r="I456" s="144" t="n">
        <f aca="false">+G:G-H:H</f>
        <v>10000</v>
      </c>
    </row>
    <row r="457" customFormat="false" ht="17.25" hidden="false" customHeight="true" outlineLevel="0" collapsed="false">
      <c r="A457" s="140" t="s">
        <v>124</v>
      </c>
      <c r="B457" s="142" t="n">
        <v>23200000</v>
      </c>
      <c r="C457" s="143" t="n">
        <f aca="false">+LEN(B:B)</f>
        <v>8</v>
      </c>
      <c r="D457" s="143" t="n">
        <v>23200000</v>
      </c>
      <c r="F457" s="140" t="s">
        <v>1638</v>
      </c>
      <c r="G457" s="144" t="n">
        <v>88685000</v>
      </c>
      <c r="I457" s="144" t="n">
        <f aca="false">+G:G-H:H</f>
        <v>88685000</v>
      </c>
    </row>
    <row r="458" customFormat="false" ht="17.25" hidden="false" customHeight="true" outlineLevel="0" collapsed="false">
      <c r="A458" s="140" t="s">
        <v>100</v>
      </c>
      <c r="B458" s="142" t="n">
        <v>2320000</v>
      </c>
      <c r="C458" s="143" t="n">
        <f aca="false">+LEN(B:B)</f>
        <v>7</v>
      </c>
      <c r="D458" s="143" t="n">
        <v>23200000</v>
      </c>
      <c r="F458" s="140" t="s">
        <v>3081</v>
      </c>
      <c r="G458" s="144" t="n">
        <v>977473853.92</v>
      </c>
      <c r="H458" s="144" t="n">
        <v>0</v>
      </c>
      <c r="I458" s="144" t="n">
        <f aca="false">+G:G-H:H</f>
        <v>977473853.92</v>
      </c>
    </row>
    <row r="459" customFormat="false" ht="17.25" hidden="false" customHeight="true" outlineLevel="0" collapsed="false">
      <c r="A459" s="140" t="s">
        <v>309</v>
      </c>
      <c r="B459" s="142" t="n">
        <v>232100</v>
      </c>
      <c r="C459" s="143" t="n">
        <f aca="false">+LEN(B:B)</f>
        <v>6</v>
      </c>
      <c r="D459" s="143" t="n">
        <v>23200000</v>
      </c>
      <c r="F459" s="140" t="s">
        <v>1545</v>
      </c>
      <c r="G459" s="144" t="n">
        <v>11021336.59</v>
      </c>
      <c r="I459" s="144" t="n">
        <f aca="false">+G:G-H:H</f>
        <v>11021336.59</v>
      </c>
    </row>
    <row r="460" customFormat="false" ht="17.25" hidden="false" customHeight="true" outlineLevel="0" collapsed="false">
      <c r="A460" s="140" t="s">
        <v>111</v>
      </c>
      <c r="B460" s="142" t="n">
        <v>23213001</v>
      </c>
      <c r="C460" s="143" t="n">
        <f aca="false">+LEN(B:B)</f>
        <v>8</v>
      </c>
      <c r="D460" s="143" t="n">
        <v>23213001</v>
      </c>
      <c r="F460" s="140" t="s">
        <v>2069</v>
      </c>
      <c r="G460" s="144" t="n">
        <v>2002800</v>
      </c>
      <c r="I460" s="144" t="n">
        <f aca="false">+G:G-H:H</f>
        <v>2002800</v>
      </c>
    </row>
    <row r="461" customFormat="false" ht="17.25" hidden="false" customHeight="true" outlineLevel="0" collapsed="false">
      <c r="A461" s="140" t="s">
        <v>111</v>
      </c>
      <c r="B461" s="142" t="n">
        <v>23213010</v>
      </c>
      <c r="C461" s="143" t="n">
        <f aca="false">+LEN(B:B)</f>
        <v>8</v>
      </c>
      <c r="D461" s="143" t="n">
        <v>23213010</v>
      </c>
      <c r="F461" s="140" t="s">
        <v>2070</v>
      </c>
      <c r="G461" s="144" t="n">
        <v>90988181.9</v>
      </c>
      <c r="I461" s="144" t="n">
        <f aca="false">+G:G-H:H</f>
        <v>90988181.9</v>
      </c>
    </row>
    <row r="462" customFormat="false" ht="17.25" hidden="false" customHeight="true" outlineLevel="0" collapsed="false">
      <c r="A462" s="140" t="s">
        <v>111</v>
      </c>
      <c r="B462" s="142" t="n">
        <v>23213012</v>
      </c>
      <c r="C462" s="143" t="n">
        <f aca="false">+LEN(B:B)</f>
        <v>8</v>
      </c>
      <c r="D462" s="143" t="n">
        <v>23213012</v>
      </c>
      <c r="F462" s="140" t="s">
        <v>2071</v>
      </c>
      <c r="G462" s="144" t="n">
        <v>6900000</v>
      </c>
      <c r="I462" s="144" t="n">
        <f aca="false">+G:G-H:H</f>
        <v>6900000</v>
      </c>
    </row>
    <row r="463" customFormat="false" ht="17.25" hidden="false" customHeight="true" outlineLevel="0" collapsed="false">
      <c r="A463" s="140" t="s">
        <v>124</v>
      </c>
      <c r="B463" s="142" t="n">
        <v>23300000</v>
      </c>
      <c r="C463" s="143" t="n">
        <f aca="false">+LEN(B:B)</f>
        <v>8</v>
      </c>
      <c r="D463" s="143" t="n">
        <v>23213012</v>
      </c>
      <c r="F463" s="140" t="s">
        <v>1639</v>
      </c>
      <c r="G463" s="144" t="n">
        <v>145536950</v>
      </c>
      <c r="I463" s="144" t="n">
        <f aca="false">+G:G-H:H</f>
        <v>145536950</v>
      </c>
    </row>
    <row r="464" customFormat="false" ht="17.25" hidden="false" customHeight="true" outlineLevel="0" collapsed="false">
      <c r="A464" s="140" t="s">
        <v>119</v>
      </c>
      <c r="B464" s="142" t="n">
        <v>23300000</v>
      </c>
      <c r="C464" s="143" t="n">
        <f aca="false">+LEN(B:B)</f>
        <v>8</v>
      </c>
      <c r="D464" s="143" t="n">
        <v>23213012</v>
      </c>
      <c r="F464" s="140" t="s">
        <v>3082</v>
      </c>
      <c r="G464" s="144" t="n">
        <v>9599</v>
      </c>
      <c r="I464" s="144" t="n">
        <f aca="false">+G:G-H:H</f>
        <v>9599</v>
      </c>
    </row>
    <row r="465" customFormat="false" ht="17.25" hidden="false" customHeight="true" outlineLevel="0" collapsed="false">
      <c r="A465" s="140" t="s">
        <v>129</v>
      </c>
      <c r="B465" s="142" t="n">
        <v>261000</v>
      </c>
      <c r="C465" s="143" t="n">
        <f aca="false">+LEN(B:B)</f>
        <v>6</v>
      </c>
      <c r="D465" s="143" t="n">
        <v>26100000</v>
      </c>
      <c r="F465" s="140" t="s">
        <v>854</v>
      </c>
      <c r="G465" s="144" t="n">
        <v>107020000</v>
      </c>
      <c r="H465" s="144" t="n">
        <v>0</v>
      </c>
      <c r="I465" s="144" t="n">
        <f aca="false">+G:G-H:H</f>
        <v>107020000</v>
      </c>
    </row>
    <row r="466" customFormat="false" ht="17.25" hidden="false" customHeight="true" outlineLevel="0" collapsed="false">
      <c r="A466" s="140" t="s">
        <v>115</v>
      </c>
      <c r="B466" s="142" t="n">
        <v>26100000</v>
      </c>
      <c r="C466" s="143" t="n">
        <f aca="false">+LEN(B:B)</f>
        <v>8</v>
      </c>
      <c r="D466" s="143" t="n">
        <v>26100000</v>
      </c>
      <c r="F466" s="140" t="s">
        <v>576</v>
      </c>
      <c r="G466" s="144" t="n">
        <v>1501980000</v>
      </c>
      <c r="I466" s="144" t="n">
        <f aca="false">+G:G-H:H</f>
        <v>1501980000</v>
      </c>
    </row>
    <row r="467" customFormat="false" ht="17.25" hidden="false" customHeight="true" outlineLevel="0" collapsed="false">
      <c r="A467" s="140" t="s">
        <v>105</v>
      </c>
      <c r="B467" s="142" t="n">
        <v>2610000</v>
      </c>
      <c r="C467" s="143" t="n">
        <f aca="false">+LEN(B:B)</f>
        <v>7</v>
      </c>
      <c r="D467" s="143" t="n">
        <v>26100000</v>
      </c>
      <c r="F467" s="140" t="s">
        <v>576</v>
      </c>
      <c r="G467" s="144" t="n">
        <v>436085930.27</v>
      </c>
      <c r="H467" s="144" t="n">
        <v>0</v>
      </c>
      <c r="I467" s="144" t="n">
        <f aca="false">+G:G-H:H</f>
        <v>436085930.27</v>
      </c>
    </row>
    <row r="468" customFormat="false" ht="17.25" hidden="false" customHeight="true" outlineLevel="0" collapsed="false">
      <c r="A468" s="140" t="s">
        <v>104</v>
      </c>
      <c r="B468" s="142" t="n">
        <v>2610000</v>
      </c>
      <c r="C468" s="143" t="n">
        <f aca="false">+LEN(B:B)</f>
        <v>7</v>
      </c>
      <c r="D468" s="143" t="n">
        <v>26100000</v>
      </c>
      <c r="F468" s="140" t="s">
        <v>576</v>
      </c>
      <c r="G468" s="144" t="n">
        <v>1119000000</v>
      </c>
      <c r="H468" s="144" t="n">
        <v>0</v>
      </c>
      <c r="I468" s="144" t="n">
        <f aca="false">+G:G-H:H</f>
        <v>1119000000</v>
      </c>
    </row>
    <row r="469" customFormat="false" ht="17.25" hidden="false" customHeight="true" outlineLevel="0" collapsed="false">
      <c r="A469" s="140" t="s">
        <v>307</v>
      </c>
      <c r="B469" s="142" t="n">
        <v>26100000</v>
      </c>
      <c r="C469" s="143" t="n">
        <f aca="false">+LEN(B:B)</f>
        <v>8</v>
      </c>
      <c r="D469" s="143" t="n">
        <v>26100000</v>
      </c>
      <c r="F469" s="140" t="s">
        <v>13</v>
      </c>
      <c r="G469" s="144" t="n">
        <v>3980000</v>
      </c>
      <c r="I469" s="144" t="n">
        <f aca="false">+G:G-H:H</f>
        <v>3980000</v>
      </c>
    </row>
    <row r="470" customFormat="false" ht="17.25" hidden="false" customHeight="true" outlineLevel="0" collapsed="false">
      <c r="A470" s="140" t="s">
        <v>119</v>
      </c>
      <c r="B470" s="142" t="n">
        <v>27400000</v>
      </c>
      <c r="C470" s="143" t="n">
        <f aca="false">+LEN(B:B)</f>
        <v>8</v>
      </c>
      <c r="D470" s="143" t="n">
        <v>27400000</v>
      </c>
      <c r="F470" s="140" t="s">
        <v>2147</v>
      </c>
      <c r="G470" s="144" t="n">
        <v>1000000</v>
      </c>
      <c r="I470" s="144" t="n">
        <f aca="false">+G:G-H:H</f>
        <v>1000000</v>
      </c>
    </row>
    <row r="471" customFormat="false" ht="17.25" hidden="false" customHeight="true" outlineLevel="0" collapsed="false">
      <c r="A471" s="140" t="s">
        <v>129</v>
      </c>
      <c r="B471" s="142" t="n">
        <v>275000</v>
      </c>
      <c r="C471" s="143" t="n">
        <f aca="false">+LEN(B:B)</f>
        <v>6</v>
      </c>
      <c r="D471" s="143" t="n">
        <v>27500000</v>
      </c>
      <c r="F471" s="140" t="s">
        <v>855</v>
      </c>
      <c r="G471" s="144" t="n">
        <v>165536545.89</v>
      </c>
      <c r="H471" s="144" t="n">
        <v>0</v>
      </c>
      <c r="I471" s="144" t="n">
        <f aca="false">+G:G-H:H</f>
        <v>165536545.89</v>
      </c>
    </row>
    <row r="472" customFormat="false" ht="17.25" hidden="false" customHeight="true" outlineLevel="0" collapsed="false">
      <c r="A472" s="140" t="s">
        <v>111</v>
      </c>
      <c r="B472" s="142" t="n">
        <v>27500000</v>
      </c>
      <c r="C472" s="143" t="n">
        <f aca="false">+LEN(B:B)</f>
        <v>8</v>
      </c>
      <c r="D472" s="143" t="n">
        <v>27500000</v>
      </c>
      <c r="F472" s="140" t="s">
        <v>577</v>
      </c>
      <c r="G472" s="144" t="n">
        <v>1100000</v>
      </c>
      <c r="I472" s="144" t="n">
        <f aca="false">+G:G-H:H</f>
        <v>1100000</v>
      </c>
    </row>
    <row r="473" customFormat="false" ht="17.25" hidden="false" customHeight="true" outlineLevel="0" collapsed="false">
      <c r="A473" s="140" t="s">
        <v>116</v>
      </c>
      <c r="B473" s="142" t="n">
        <v>2750000</v>
      </c>
      <c r="C473" s="143" t="n">
        <f aca="false">+LEN(B:B)</f>
        <v>7</v>
      </c>
      <c r="D473" s="143" t="n">
        <v>27500000</v>
      </c>
      <c r="F473" s="140" t="s">
        <v>577</v>
      </c>
      <c r="G473" s="144" t="n">
        <v>18265396.09</v>
      </c>
      <c r="I473" s="144" t="n">
        <f aca="false">+G:G-H:H</f>
        <v>18265396.09</v>
      </c>
    </row>
    <row r="474" customFormat="false" ht="17.25" hidden="false" customHeight="true" outlineLevel="0" collapsed="false">
      <c r="A474" s="140" t="s">
        <v>115</v>
      </c>
      <c r="B474" s="142" t="n">
        <v>27500000</v>
      </c>
      <c r="C474" s="143" t="n">
        <f aca="false">+LEN(B:B)</f>
        <v>8</v>
      </c>
      <c r="D474" s="143" t="n">
        <v>27500000</v>
      </c>
      <c r="F474" s="140" t="s">
        <v>577</v>
      </c>
      <c r="G474" s="144" t="n">
        <v>113705381</v>
      </c>
      <c r="I474" s="144" t="n">
        <f aca="false">+G:G-H:H</f>
        <v>113705381</v>
      </c>
    </row>
    <row r="475" customFormat="false" ht="17.25" hidden="false" customHeight="true" outlineLevel="0" collapsed="false">
      <c r="A475" s="140" t="s">
        <v>119</v>
      </c>
      <c r="B475" s="142" t="n">
        <v>27500000</v>
      </c>
      <c r="C475" s="143" t="n">
        <f aca="false">+LEN(B:B)</f>
        <v>8</v>
      </c>
      <c r="D475" s="143" t="n">
        <v>27500000</v>
      </c>
      <c r="F475" s="140" t="s">
        <v>577</v>
      </c>
      <c r="G475" s="144" t="n">
        <v>45860000</v>
      </c>
      <c r="I475" s="144" t="n">
        <f aca="false">+G:G-H:H</f>
        <v>45860000</v>
      </c>
    </row>
    <row r="476" customFormat="false" ht="17.25" hidden="false" customHeight="true" outlineLevel="0" collapsed="false">
      <c r="A476" s="140" t="s">
        <v>112</v>
      </c>
      <c r="B476" s="142" t="n">
        <v>27500000</v>
      </c>
      <c r="C476" s="143" t="n">
        <f aca="false">+LEN(B:B)</f>
        <v>8</v>
      </c>
      <c r="D476" s="143" t="n">
        <v>27500000</v>
      </c>
      <c r="F476" s="140" t="s">
        <v>14</v>
      </c>
      <c r="G476" s="144" t="n">
        <v>8350000</v>
      </c>
      <c r="I476" s="144" t="n">
        <f aca="false">+G:G-H:H</f>
        <v>8350000</v>
      </c>
    </row>
    <row r="477" customFormat="false" ht="17.25" hidden="false" customHeight="true" outlineLevel="0" collapsed="false">
      <c r="A477" s="140" t="s">
        <v>317</v>
      </c>
      <c r="B477" s="142" t="n">
        <v>27500000</v>
      </c>
      <c r="C477" s="143" t="n">
        <f aca="false">+LEN(B:B)</f>
        <v>8</v>
      </c>
      <c r="D477" s="143" t="n">
        <v>27500000</v>
      </c>
      <c r="F477" s="140" t="s">
        <v>14</v>
      </c>
      <c r="G477" s="144" t="n">
        <v>1052077.28</v>
      </c>
      <c r="I477" s="144" t="n">
        <f aca="false">+G:G-H:H</f>
        <v>1052077.28</v>
      </c>
    </row>
    <row r="478" customFormat="false" ht="17.25" hidden="false" customHeight="true" outlineLevel="0" collapsed="false">
      <c r="A478" s="140" t="s">
        <v>105</v>
      </c>
      <c r="B478" s="142" t="n">
        <v>2750000</v>
      </c>
      <c r="C478" s="143" t="n">
        <f aca="false">+LEN(B:B)</f>
        <v>7</v>
      </c>
      <c r="D478" s="143" t="n">
        <v>27500000</v>
      </c>
      <c r="F478" s="140" t="s">
        <v>577</v>
      </c>
      <c r="G478" s="144" t="n">
        <v>204537759.56</v>
      </c>
      <c r="H478" s="144" t="n">
        <v>0</v>
      </c>
      <c r="I478" s="144" t="n">
        <f aca="false">+G:G-H:H</f>
        <v>204537759.56</v>
      </c>
    </row>
    <row r="479" customFormat="false" ht="17.25" hidden="false" customHeight="true" outlineLevel="0" collapsed="false">
      <c r="A479" s="140" t="s">
        <v>104</v>
      </c>
      <c r="B479" s="142" t="n">
        <v>2750000</v>
      </c>
      <c r="C479" s="143" t="n">
        <f aca="false">+LEN(B:B)</f>
        <v>7</v>
      </c>
      <c r="D479" s="143" t="n">
        <v>27500000</v>
      </c>
      <c r="F479" s="140" t="s">
        <v>577</v>
      </c>
      <c r="G479" s="144" t="n">
        <v>362682000</v>
      </c>
      <c r="H479" s="144" t="n">
        <v>0</v>
      </c>
      <c r="I479" s="144" t="n">
        <f aca="false">+G:G-H:H</f>
        <v>362682000</v>
      </c>
    </row>
    <row r="480" customFormat="false" ht="17.25" hidden="false" customHeight="true" outlineLevel="0" collapsed="false">
      <c r="A480" s="140" t="s">
        <v>102</v>
      </c>
      <c r="B480" s="142" t="n">
        <v>2750000</v>
      </c>
      <c r="C480" s="143" t="n">
        <f aca="false">+LEN(B:B)</f>
        <v>7</v>
      </c>
      <c r="D480" s="143" t="n">
        <v>27500000</v>
      </c>
      <c r="F480" s="140" t="s">
        <v>577</v>
      </c>
      <c r="G480" s="144" t="n">
        <v>341062560</v>
      </c>
      <c r="H480" s="144" t="n">
        <v>0</v>
      </c>
      <c r="I480" s="144" t="n">
        <f aca="false">+G:G-H:H</f>
        <v>341062560</v>
      </c>
    </row>
    <row r="481" customFormat="false" ht="17.25" hidden="false" customHeight="true" outlineLevel="0" collapsed="false">
      <c r="A481" s="140" t="s">
        <v>307</v>
      </c>
      <c r="B481" s="142" t="n">
        <v>27500000</v>
      </c>
      <c r="C481" s="143" t="n">
        <f aca="false">+LEN(B:B)</f>
        <v>8</v>
      </c>
      <c r="D481" s="143" t="n">
        <v>27500000</v>
      </c>
      <c r="F481" s="140" t="s">
        <v>14</v>
      </c>
      <c r="G481" s="144" t="n">
        <v>9856570.05</v>
      </c>
      <c r="I481" s="144" t="n">
        <f aca="false">+G:G-H:H</f>
        <v>9856570.05</v>
      </c>
    </row>
    <row r="482" customFormat="false" ht="17.25" hidden="false" customHeight="true" outlineLevel="0" collapsed="false">
      <c r="A482" s="140" t="s">
        <v>1712</v>
      </c>
      <c r="B482" s="142" t="n">
        <v>27500000</v>
      </c>
      <c r="C482" s="143" t="n">
        <f aca="false">+LEN(B:B)</f>
        <v>8</v>
      </c>
      <c r="D482" s="143" t="n">
        <v>27500000</v>
      </c>
      <c r="F482" s="140" t="s">
        <v>14</v>
      </c>
      <c r="G482" s="144" t="n">
        <v>10077655.53</v>
      </c>
      <c r="I482" s="144" t="n">
        <f aca="false">+G:G-H:H</f>
        <v>10077655.53</v>
      </c>
    </row>
    <row r="483" customFormat="false" ht="17.25" hidden="false" customHeight="true" outlineLevel="0" collapsed="false">
      <c r="A483" s="140" t="s">
        <v>1478</v>
      </c>
      <c r="B483" s="142" t="n">
        <v>275000</v>
      </c>
      <c r="C483" s="143" t="n">
        <f aca="false">+LEN(B:B)</f>
        <v>6</v>
      </c>
      <c r="D483" s="143" t="n">
        <v>27500000</v>
      </c>
      <c r="F483" s="140" t="s">
        <v>855</v>
      </c>
      <c r="G483" s="144" t="n">
        <v>17865468</v>
      </c>
      <c r="I483" s="144" t="n">
        <f aca="false">+G:G-H:H</f>
        <v>17865468</v>
      </c>
    </row>
    <row r="484" customFormat="false" ht="17.25" hidden="false" customHeight="true" outlineLevel="0" collapsed="false">
      <c r="A484" s="140" t="s">
        <v>657</v>
      </c>
      <c r="B484" s="142" t="n">
        <v>27500000</v>
      </c>
      <c r="C484" s="143" t="n">
        <f aca="false">+LEN(B:B)</f>
        <v>8</v>
      </c>
      <c r="D484" s="143" t="n">
        <v>27500000</v>
      </c>
      <c r="F484" s="140" t="s">
        <v>14</v>
      </c>
      <c r="G484" s="144" t="n">
        <v>3360000</v>
      </c>
      <c r="I484" s="144" t="n">
        <f aca="false">+G:G-H:H</f>
        <v>3360000</v>
      </c>
    </row>
    <row r="485" customFormat="false" ht="17.25" hidden="false" customHeight="true" outlineLevel="0" collapsed="false">
      <c r="A485" s="140" t="s">
        <v>119</v>
      </c>
      <c r="B485" s="142" t="n">
        <v>28030000</v>
      </c>
      <c r="C485" s="143" t="n">
        <f aca="false">+LEN(B:B)</f>
        <v>8</v>
      </c>
      <c r="D485" s="143" t="n">
        <v>28030000</v>
      </c>
      <c r="F485" s="140" t="s">
        <v>2148</v>
      </c>
      <c r="H485" s="144" t="n">
        <v>421538.98</v>
      </c>
      <c r="I485" s="144" t="n">
        <f aca="false">+G:G-H:H</f>
        <v>-421538.98</v>
      </c>
    </row>
    <row r="486" customFormat="false" ht="17.25" hidden="false" customHeight="true" outlineLevel="0" collapsed="false">
      <c r="A486" s="140" t="s">
        <v>129</v>
      </c>
      <c r="B486" s="142" t="n">
        <v>280400</v>
      </c>
      <c r="C486" s="143" t="n">
        <f aca="false">+LEN(B:B)</f>
        <v>6</v>
      </c>
      <c r="D486" s="143" t="n">
        <v>28040000</v>
      </c>
      <c r="F486" s="140" t="s">
        <v>856</v>
      </c>
      <c r="G486" s="144" t="n">
        <v>0</v>
      </c>
      <c r="H486" s="144" t="n">
        <v>163246073.98</v>
      </c>
      <c r="I486" s="144" t="n">
        <f aca="false">+G:G-H:H</f>
        <v>-163246073.98</v>
      </c>
    </row>
    <row r="487" customFormat="false" ht="17.25" hidden="false" customHeight="true" outlineLevel="0" collapsed="false">
      <c r="A487" s="140" t="s">
        <v>116</v>
      </c>
      <c r="B487" s="142" t="n">
        <v>2804000</v>
      </c>
      <c r="C487" s="143" t="n">
        <f aca="false">+LEN(B:B)</f>
        <v>7</v>
      </c>
      <c r="D487" s="143" t="n">
        <v>28040000</v>
      </c>
      <c r="F487" s="140" t="s">
        <v>578</v>
      </c>
      <c r="H487" s="144" t="n">
        <v>866375</v>
      </c>
      <c r="I487" s="144" t="n">
        <f aca="false">+G:G-H:H</f>
        <v>-866375</v>
      </c>
    </row>
    <row r="488" customFormat="false" ht="17.25" hidden="false" customHeight="true" outlineLevel="0" collapsed="false">
      <c r="A488" s="140" t="s">
        <v>115</v>
      </c>
      <c r="B488" s="142" t="n">
        <v>28040000</v>
      </c>
      <c r="C488" s="143" t="n">
        <f aca="false">+LEN(B:B)</f>
        <v>8</v>
      </c>
      <c r="D488" s="143" t="n">
        <v>28040000</v>
      </c>
      <c r="F488" s="140" t="s">
        <v>578</v>
      </c>
      <c r="H488" s="144" t="n">
        <v>4832320.34</v>
      </c>
      <c r="I488" s="144" t="n">
        <f aca="false">+G:G-H:H</f>
        <v>-4832320.34</v>
      </c>
    </row>
    <row r="489" customFormat="false" ht="17.25" hidden="false" customHeight="true" outlineLevel="0" collapsed="false">
      <c r="A489" s="140" t="s">
        <v>112</v>
      </c>
      <c r="B489" s="142" t="n">
        <v>28040000</v>
      </c>
      <c r="C489" s="143" t="n">
        <f aca="false">+LEN(B:B)</f>
        <v>8</v>
      </c>
      <c r="D489" s="143" t="n">
        <v>28040000</v>
      </c>
      <c r="F489" s="140" t="s">
        <v>239</v>
      </c>
      <c r="H489" s="144" t="n">
        <v>4832320.32</v>
      </c>
      <c r="I489" s="144" t="n">
        <f aca="false">+G:G-H:H</f>
        <v>-4832320.32</v>
      </c>
    </row>
    <row r="490" customFormat="false" ht="17.25" hidden="false" customHeight="true" outlineLevel="0" collapsed="false">
      <c r="A490" s="140" t="s">
        <v>317</v>
      </c>
      <c r="B490" s="142" t="n">
        <v>28040000</v>
      </c>
      <c r="C490" s="143" t="n">
        <f aca="false">+LEN(B:B)</f>
        <v>8</v>
      </c>
      <c r="D490" s="143" t="n">
        <v>28040000</v>
      </c>
      <c r="F490" s="140" t="s">
        <v>239</v>
      </c>
      <c r="H490" s="144" t="n">
        <v>4832320.36</v>
      </c>
      <c r="I490" s="144" t="n">
        <f aca="false">+G:G-H:H</f>
        <v>-4832320.36</v>
      </c>
    </row>
    <row r="491" customFormat="false" ht="17.25" hidden="false" customHeight="true" outlineLevel="0" collapsed="false">
      <c r="A491" s="140" t="s">
        <v>105</v>
      </c>
      <c r="B491" s="142" t="n">
        <v>2804000</v>
      </c>
      <c r="C491" s="143" t="n">
        <f aca="false">+LEN(B:B)</f>
        <v>7</v>
      </c>
      <c r="D491" s="143" t="n">
        <v>28040000</v>
      </c>
      <c r="F491" s="140" t="s">
        <v>578</v>
      </c>
      <c r="G491" s="144" t="n">
        <v>0</v>
      </c>
      <c r="H491" s="144" t="n">
        <v>77570608.48</v>
      </c>
      <c r="I491" s="144" t="n">
        <f aca="false">+G:G-H:H</f>
        <v>-77570608.48</v>
      </c>
    </row>
    <row r="492" customFormat="false" ht="17.25" hidden="false" customHeight="true" outlineLevel="0" collapsed="false">
      <c r="A492" s="140" t="s">
        <v>104</v>
      </c>
      <c r="B492" s="142" t="n">
        <v>2804000</v>
      </c>
      <c r="C492" s="143" t="n">
        <f aca="false">+LEN(B:B)</f>
        <v>7</v>
      </c>
      <c r="D492" s="143" t="n">
        <v>28040000</v>
      </c>
      <c r="F492" s="140" t="s">
        <v>578</v>
      </c>
      <c r="G492" s="144" t="n">
        <v>0</v>
      </c>
      <c r="H492" s="144" t="n">
        <v>21223664.35</v>
      </c>
      <c r="I492" s="144" t="n">
        <f aca="false">+G:G-H:H</f>
        <v>-21223664.35</v>
      </c>
    </row>
    <row r="493" customFormat="false" ht="17.25" hidden="false" customHeight="true" outlineLevel="0" collapsed="false">
      <c r="A493" s="140" t="s">
        <v>100</v>
      </c>
      <c r="B493" s="142" t="n">
        <v>2804000</v>
      </c>
      <c r="C493" s="143" t="n">
        <f aca="false">+LEN(B:B)</f>
        <v>7</v>
      </c>
      <c r="D493" s="143" t="n">
        <v>28040000</v>
      </c>
      <c r="F493" s="140" t="s">
        <v>578</v>
      </c>
      <c r="G493" s="144" t="n">
        <v>0</v>
      </c>
      <c r="H493" s="144" t="n">
        <v>4832319.9</v>
      </c>
      <c r="I493" s="144" t="n">
        <f aca="false">+G:G-H:H</f>
        <v>-4832319.9</v>
      </c>
    </row>
    <row r="494" customFormat="false" ht="17.25" hidden="false" customHeight="true" outlineLevel="0" collapsed="false">
      <c r="A494" s="140" t="s">
        <v>1712</v>
      </c>
      <c r="B494" s="142" t="n">
        <v>28040000</v>
      </c>
      <c r="C494" s="143" t="n">
        <f aca="false">+LEN(B:B)</f>
        <v>8</v>
      </c>
      <c r="D494" s="143" t="n">
        <v>28040000</v>
      </c>
      <c r="F494" s="140" t="s">
        <v>239</v>
      </c>
      <c r="H494" s="144" t="n">
        <v>101346.03</v>
      </c>
      <c r="I494" s="144" t="n">
        <f aca="false">+G:G-H:H</f>
        <v>-101346.03</v>
      </c>
    </row>
    <row r="495" customFormat="false" ht="17.25" hidden="false" customHeight="true" outlineLevel="0" collapsed="false">
      <c r="A495" s="140" t="s">
        <v>1478</v>
      </c>
      <c r="B495" s="142" t="n">
        <v>280400</v>
      </c>
      <c r="C495" s="143" t="n">
        <f aca="false">+LEN(B:B)</f>
        <v>6</v>
      </c>
      <c r="D495" s="143" t="n">
        <v>28040000</v>
      </c>
      <c r="F495" s="140" t="s">
        <v>856</v>
      </c>
      <c r="H495" s="144" t="n">
        <v>4832320.37</v>
      </c>
      <c r="I495" s="144" t="n">
        <f aca="false">+G:G-H:H</f>
        <v>-4832320.37</v>
      </c>
    </row>
    <row r="496" customFormat="false" ht="17.25" hidden="false" customHeight="true" outlineLevel="0" collapsed="false">
      <c r="A496" s="140" t="s">
        <v>104</v>
      </c>
      <c r="B496" s="142" t="n">
        <v>2805000</v>
      </c>
      <c r="C496" s="143" t="n">
        <f aca="false">+LEN(B:B)</f>
        <v>7</v>
      </c>
      <c r="D496" s="143" t="n">
        <v>28050000</v>
      </c>
      <c r="F496" s="140" t="s">
        <v>773</v>
      </c>
      <c r="G496" s="144" t="n">
        <v>0</v>
      </c>
      <c r="H496" s="144" t="n">
        <v>6174624.8</v>
      </c>
      <c r="I496" s="144" t="n">
        <f aca="false">+G:G-H:H</f>
        <v>-6174624.8</v>
      </c>
    </row>
    <row r="497" customFormat="false" ht="17.25" hidden="false" customHeight="true" outlineLevel="0" collapsed="false">
      <c r="A497" s="140" t="s">
        <v>105</v>
      </c>
      <c r="B497" s="142" t="n">
        <v>2808000</v>
      </c>
      <c r="C497" s="143" t="n">
        <f aca="false">+LEN(B:B)</f>
        <v>7</v>
      </c>
      <c r="D497" s="143" t="n">
        <v>28080000</v>
      </c>
      <c r="F497" s="140" t="s">
        <v>579</v>
      </c>
      <c r="G497" s="144" t="n">
        <v>0</v>
      </c>
      <c r="H497" s="144" t="n">
        <v>3276694.98</v>
      </c>
      <c r="I497" s="144" t="n">
        <f aca="false">+G:G-H:H</f>
        <v>-3276694.98</v>
      </c>
    </row>
    <row r="498" customFormat="false" ht="17.25" hidden="false" customHeight="true" outlineLevel="0" collapsed="false">
      <c r="A498" s="140" t="s">
        <v>309</v>
      </c>
      <c r="B498" s="142" t="n">
        <v>281110</v>
      </c>
      <c r="C498" s="143" t="n">
        <f aca="false">+LEN(B:B)</f>
        <v>6</v>
      </c>
      <c r="D498" s="143" t="n">
        <v>28120000</v>
      </c>
      <c r="F498" s="140" t="s">
        <v>1462</v>
      </c>
      <c r="H498" s="144" t="n">
        <v>61946651.39</v>
      </c>
      <c r="I498" s="144" t="n">
        <f aca="false">+G:G-H:H</f>
        <v>-61946651.39</v>
      </c>
    </row>
    <row r="499" customFormat="false" ht="17.25" hidden="false" customHeight="true" outlineLevel="0" collapsed="false">
      <c r="A499" s="140" t="s">
        <v>112</v>
      </c>
      <c r="B499" s="142" t="n">
        <v>28111000</v>
      </c>
      <c r="C499" s="143" t="n">
        <f aca="false">+LEN(B:B)</f>
        <v>8</v>
      </c>
      <c r="D499" s="143" t="n">
        <v>28120000</v>
      </c>
      <c r="F499" s="140" t="s">
        <v>1462</v>
      </c>
      <c r="H499" s="144" t="n">
        <v>95959.66</v>
      </c>
      <c r="I499" s="144" t="n">
        <f aca="false">+G:G-H:H</f>
        <v>-95959.66</v>
      </c>
    </row>
    <row r="500" customFormat="false" ht="17.25" hidden="false" customHeight="true" outlineLevel="0" collapsed="false">
      <c r="A500" s="140" t="s">
        <v>317</v>
      </c>
      <c r="B500" s="142" t="n">
        <v>28111000</v>
      </c>
      <c r="C500" s="143" t="n">
        <f aca="false">+LEN(B:B)</f>
        <v>8</v>
      </c>
      <c r="D500" s="143" t="n">
        <v>28120000</v>
      </c>
      <c r="F500" s="140" t="s">
        <v>1462</v>
      </c>
      <c r="H500" s="144" t="n">
        <v>409635452.61</v>
      </c>
      <c r="I500" s="144" t="n">
        <f aca="false">+G:G-H:H</f>
        <v>-409635452.61</v>
      </c>
    </row>
    <row r="501" customFormat="false" ht="17.25" hidden="false" customHeight="true" outlineLevel="0" collapsed="false">
      <c r="A501" s="140" t="s">
        <v>129</v>
      </c>
      <c r="B501" s="142" t="n">
        <v>281200</v>
      </c>
      <c r="C501" s="143" t="n">
        <f aca="false">+LEN(B:B)</f>
        <v>6</v>
      </c>
      <c r="D501" s="143" t="n">
        <v>28120000</v>
      </c>
      <c r="F501" s="140" t="s">
        <v>857</v>
      </c>
      <c r="G501" s="144" t="n">
        <v>0</v>
      </c>
      <c r="H501" s="144" t="n">
        <v>82237304.35</v>
      </c>
      <c r="I501" s="144" t="n">
        <f aca="false">+G:G-H:H</f>
        <v>-82237304.35</v>
      </c>
    </row>
    <row r="502" customFormat="false" ht="17.25" hidden="false" customHeight="true" outlineLevel="0" collapsed="false">
      <c r="A502" s="140" t="s">
        <v>119</v>
      </c>
      <c r="B502" s="142" t="n">
        <v>28120000</v>
      </c>
      <c r="C502" s="143" t="n">
        <f aca="false">+LEN(B:B)</f>
        <v>8</v>
      </c>
      <c r="D502" s="143" t="n">
        <v>28120000</v>
      </c>
      <c r="F502" s="140" t="s">
        <v>580</v>
      </c>
      <c r="H502" s="144" t="n">
        <v>98910870.6</v>
      </c>
      <c r="I502" s="144" t="n">
        <f aca="false">+G:G-H:H</f>
        <v>-98910870.6</v>
      </c>
    </row>
    <row r="503" customFormat="false" ht="17.25" hidden="false" customHeight="true" outlineLevel="0" collapsed="false">
      <c r="A503" s="140" t="s">
        <v>112</v>
      </c>
      <c r="B503" s="142" t="n">
        <v>28120000</v>
      </c>
      <c r="C503" s="143" t="n">
        <f aca="false">+LEN(B:B)</f>
        <v>8</v>
      </c>
      <c r="D503" s="143" t="n">
        <v>28120000</v>
      </c>
      <c r="F503" s="140" t="s">
        <v>1685</v>
      </c>
      <c r="H503" s="144" t="n">
        <v>2686870.2</v>
      </c>
      <c r="I503" s="144" t="n">
        <f aca="false">+G:G-H:H</f>
        <v>-2686870.2</v>
      </c>
    </row>
    <row r="504" customFormat="false" ht="17.25" hidden="false" customHeight="true" outlineLevel="0" collapsed="false">
      <c r="A504" s="140" t="s">
        <v>105</v>
      </c>
      <c r="B504" s="142" t="n">
        <v>2812000</v>
      </c>
      <c r="C504" s="143" t="n">
        <f aca="false">+LEN(B:B)</f>
        <v>7</v>
      </c>
      <c r="D504" s="143" t="n">
        <v>28120000</v>
      </c>
      <c r="F504" s="140" t="s">
        <v>580</v>
      </c>
      <c r="G504" s="144" t="n">
        <v>0</v>
      </c>
      <c r="H504" s="144" t="n">
        <v>2841681.53</v>
      </c>
      <c r="I504" s="144" t="n">
        <f aca="false">+G:G-H:H</f>
        <v>-2841681.53</v>
      </c>
    </row>
    <row r="505" customFormat="false" ht="17.25" hidden="false" customHeight="true" outlineLevel="0" collapsed="false">
      <c r="A505" s="140" t="s">
        <v>104</v>
      </c>
      <c r="B505" s="142" t="n">
        <v>2812000</v>
      </c>
      <c r="C505" s="143" t="n">
        <f aca="false">+LEN(B:B)</f>
        <v>7</v>
      </c>
      <c r="D505" s="143" t="n">
        <v>28120000</v>
      </c>
      <c r="F505" s="140" t="s">
        <v>580</v>
      </c>
      <c r="G505" s="144" t="n">
        <v>0</v>
      </c>
      <c r="H505" s="144" t="n">
        <v>111386804.25</v>
      </c>
      <c r="I505" s="144" t="n">
        <f aca="false">+G:G-H:H</f>
        <v>-111386804.25</v>
      </c>
    </row>
    <row r="506" customFormat="false" ht="17.25" hidden="false" customHeight="true" outlineLevel="0" collapsed="false">
      <c r="A506" s="140" t="s">
        <v>102</v>
      </c>
      <c r="B506" s="142" t="n">
        <v>2812000</v>
      </c>
      <c r="C506" s="143" t="n">
        <f aca="false">+LEN(B:B)</f>
        <v>7</v>
      </c>
      <c r="D506" s="143" t="n">
        <v>28120000</v>
      </c>
      <c r="F506" s="140" t="s">
        <v>580</v>
      </c>
      <c r="G506" s="144" t="n">
        <v>0</v>
      </c>
      <c r="H506" s="144" t="n">
        <v>16991079.18</v>
      </c>
      <c r="I506" s="144" t="n">
        <f aca="false">+G:G-H:H</f>
        <v>-16991079.18</v>
      </c>
    </row>
    <row r="507" customFormat="false" ht="17.25" hidden="false" customHeight="true" outlineLevel="0" collapsed="false">
      <c r="A507" s="140" t="s">
        <v>100</v>
      </c>
      <c r="B507" s="142" t="n">
        <v>2812000</v>
      </c>
      <c r="C507" s="143" t="n">
        <f aca="false">+LEN(B:B)</f>
        <v>7</v>
      </c>
      <c r="D507" s="143" t="n">
        <v>28120000</v>
      </c>
      <c r="F507" s="140" t="s">
        <v>580</v>
      </c>
      <c r="G507" s="144" t="n">
        <v>0</v>
      </c>
      <c r="H507" s="144" t="n">
        <v>453951474.98</v>
      </c>
      <c r="I507" s="144" t="n">
        <f aca="false">+G:G-H:H</f>
        <v>-453951474.98</v>
      </c>
    </row>
    <row r="508" customFormat="false" ht="17.25" hidden="false" customHeight="true" outlineLevel="0" collapsed="false">
      <c r="A508" s="140" t="s">
        <v>1712</v>
      </c>
      <c r="B508" s="142" t="n">
        <v>28120000</v>
      </c>
      <c r="C508" s="143" t="n">
        <f aca="false">+LEN(B:B)</f>
        <v>8</v>
      </c>
      <c r="D508" s="143" t="n">
        <v>28120000</v>
      </c>
      <c r="F508" s="140" t="s">
        <v>241</v>
      </c>
      <c r="H508" s="144" t="n">
        <v>589403990.14</v>
      </c>
      <c r="I508" s="144" t="n">
        <f aca="false">+G:G-H:H</f>
        <v>-589403990.14</v>
      </c>
    </row>
    <row r="509" customFormat="false" ht="17.25" hidden="false" customHeight="true" outlineLevel="0" collapsed="false">
      <c r="A509" s="140" t="s">
        <v>309</v>
      </c>
      <c r="B509" s="142" t="n">
        <v>281300</v>
      </c>
      <c r="C509" s="143" t="n">
        <f aca="false">+LEN(B:B)</f>
        <v>6</v>
      </c>
      <c r="D509" s="143" t="n">
        <v>28130000</v>
      </c>
      <c r="F509" s="140" t="s">
        <v>858</v>
      </c>
      <c r="H509" s="144" t="n">
        <v>706369868.68</v>
      </c>
      <c r="I509" s="144" t="n">
        <f aca="false">+G:G-H:H</f>
        <v>-706369868.68</v>
      </c>
    </row>
    <row r="510" customFormat="false" ht="17.25" hidden="false" customHeight="true" outlineLevel="0" collapsed="false">
      <c r="A510" s="140" t="s">
        <v>128</v>
      </c>
      <c r="B510" s="142" t="n">
        <v>28130000</v>
      </c>
      <c r="C510" s="143" t="n">
        <f aca="false">+LEN(B:B)</f>
        <v>8</v>
      </c>
      <c r="D510" s="143" t="n">
        <v>28130000</v>
      </c>
      <c r="F510" s="140" t="s">
        <v>242</v>
      </c>
      <c r="H510" s="144" t="n">
        <v>1456853610.15</v>
      </c>
      <c r="I510" s="144" t="n">
        <f aca="false">+G:G-H:H</f>
        <v>-1456853610.15</v>
      </c>
    </row>
    <row r="511" customFormat="false" ht="17.25" hidden="false" customHeight="true" outlineLevel="0" collapsed="false">
      <c r="A511" s="140" t="s">
        <v>129</v>
      </c>
      <c r="B511" s="142" t="n">
        <v>281300</v>
      </c>
      <c r="C511" s="143" t="n">
        <f aca="false">+LEN(B:B)</f>
        <v>6</v>
      </c>
      <c r="D511" s="143" t="n">
        <v>28130000</v>
      </c>
      <c r="F511" s="140" t="s">
        <v>858</v>
      </c>
      <c r="G511" s="144" t="n">
        <v>0</v>
      </c>
      <c r="H511" s="144" t="n">
        <v>1773541269.83</v>
      </c>
      <c r="I511" s="144" t="n">
        <f aca="false">+G:G-H:H</f>
        <v>-1773541269.83</v>
      </c>
    </row>
    <row r="512" customFormat="false" ht="17.25" hidden="false" customHeight="true" outlineLevel="0" collapsed="false">
      <c r="A512" s="140" t="s">
        <v>2898</v>
      </c>
      <c r="B512" s="142" t="n">
        <v>2813000</v>
      </c>
      <c r="C512" s="143" t="n">
        <f aca="false">+LEN(B:B)</f>
        <v>7</v>
      </c>
      <c r="D512" s="143" t="n">
        <v>28130000</v>
      </c>
      <c r="F512" s="140" t="s">
        <v>581</v>
      </c>
      <c r="H512" s="144" t="n">
        <v>29434500</v>
      </c>
      <c r="I512" s="144" t="n">
        <f aca="false">+G:G-H:H</f>
        <v>-29434500</v>
      </c>
    </row>
    <row r="513" customFormat="false" ht="17.25" hidden="false" customHeight="true" outlineLevel="0" collapsed="false">
      <c r="A513" s="140" t="s">
        <v>111</v>
      </c>
      <c r="B513" s="142" t="n">
        <v>28130000</v>
      </c>
      <c r="C513" s="143" t="n">
        <f aca="false">+LEN(B:B)</f>
        <v>8</v>
      </c>
      <c r="D513" s="143" t="n">
        <v>28130000</v>
      </c>
      <c r="F513" s="140" t="s">
        <v>581</v>
      </c>
      <c r="H513" s="144" t="n">
        <v>31466570.98</v>
      </c>
      <c r="I513" s="144" t="n">
        <f aca="false">+G:G-H:H</f>
        <v>-31466570.98</v>
      </c>
    </row>
    <row r="514" customFormat="false" ht="17.25" hidden="false" customHeight="true" outlineLevel="0" collapsed="false">
      <c r="A514" s="140" t="s">
        <v>3018</v>
      </c>
      <c r="B514" s="142" t="n">
        <v>281300</v>
      </c>
      <c r="C514" s="143" t="n">
        <f aca="false">+LEN(B:B)</f>
        <v>6</v>
      </c>
      <c r="D514" s="143" t="n">
        <v>28130000</v>
      </c>
      <c r="F514" s="140" t="s">
        <v>858</v>
      </c>
      <c r="H514" s="144" t="n">
        <v>1018124.96</v>
      </c>
      <c r="I514" s="144" t="n">
        <f aca="false">+G:G-H:H</f>
        <v>-1018124.96</v>
      </c>
    </row>
    <row r="515" customFormat="false" ht="17.25" hidden="false" customHeight="true" outlineLevel="0" collapsed="false">
      <c r="A515" s="140" t="s">
        <v>119</v>
      </c>
      <c r="B515" s="142" t="n">
        <v>28130000</v>
      </c>
      <c r="C515" s="143" t="n">
        <f aca="false">+LEN(B:B)</f>
        <v>8</v>
      </c>
      <c r="D515" s="143" t="n">
        <v>28130000</v>
      </c>
      <c r="F515" s="140" t="s">
        <v>581</v>
      </c>
      <c r="H515" s="144" t="n">
        <v>804419.050000001</v>
      </c>
      <c r="I515" s="144" t="n">
        <f aca="false">+G:G-H:H</f>
        <v>-804419.050000001</v>
      </c>
    </row>
    <row r="516" customFormat="false" ht="17.25" hidden="false" customHeight="true" outlineLevel="0" collapsed="false">
      <c r="A516" s="140" t="s">
        <v>112</v>
      </c>
      <c r="B516" s="142" t="n">
        <v>28130000</v>
      </c>
      <c r="C516" s="143" t="n">
        <f aca="false">+LEN(B:B)</f>
        <v>8</v>
      </c>
      <c r="D516" s="143" t="n">
        <v>28130000</v>
      </c>
      <c r="F516" s="140" t="s">
        <v>242</v>
      </c>
      <c r="H516" s="144" t="n">
        <v>61723791.27</v>
      </c>
      <c r="I516" s="144" t="n">
        <f aca="false">+G:G-H:H</f>
        <v>-61723791.27</v>
      </c>
    </row>
    <row r="517" customFormat="false" ht="17.25" hidden="false" customHeight="true" outlineLevel="0" collapsed="false">
      <c r="A517" s="140" t="s">
        <v>317</v>
      </c>
      <c r="B517" s="142" t="n">
        <v>28130000</v>
      </c>
      <c r="C517" s="143" t="n">
        <f aca="false">+LEN(B:B)</f>
        <v>8</v>
      </c>
      <c r="D517" s="143" t="n">
        <v>28130000</v>
      </c>
      <c r="F517" s="140" t="s">
        <v>242</v>
      </c>
      <c r="H517" s="144" t="n">
        <v>17656921998.24</v>
      </c>
      <c r="I517" s="144" t="n">
        <f aca="false">+G:G-H:H</f>
        <v>-17656921998.24</v>
      </c>
    </row>
    <row r="518" customFormat="false" ht="17.25" hidden="false" customHeight="true" outlineLevel="0" collapsed="false">
      <c r="A518" s="140" t="s">
        <v>105</v>
      </c>
      <c r="B518" s="142" t="n">
        <v>2813000</v>
      </c>
      <c r="C518" s="143" t="n">
        <f aca="false">+LEN(B:B)</f>
        <v>7</v>
      </c>
      <c r="D518" s="143" t="n">
        <v>28130000</v>
      </c>
      <c r="F518" s="140" t="s">
        <v>581</v>
      </c>
      <c r="G518" s="144" t="n">
        <v>0</v>
      </c>
      <c r="H518" s="144" t="n">
        <v>70619883.8</v>
      </c>
      <c r="I518" s="144" t="n">
        <f aca="false">+G:G-H:H</f>
        <v>-70619883.8</v>
      </c>
    </row>
    <row r="519" customFormat="false" ht="17.25" hidden="false" customHeight="true" outlineLevel="0" collapsed="false">
      <c r="A519" s="140" t="s">
        <v>104</v>
      </c>
      <c r="B519" s="142" t="n">
        <v>2813000</v>
      </c>
      <c r="C519" s="143" t="n">
        <f aca="false">+LEN(B:B)</f>
        <v>7</v>
      </c>
      <c r="D519" s="143" t="n">
        <v>28130000</v>
      </c>
      <c r="F519" s="140" t="s">
        <v>581</v>
      </c>
      <c r="G519" s="144" t="n">
        <v>0</v>
      </c>
      <c r="H519" s="144" t="n">
        <v>2233239709.19</v>
      </c>
      <c r="I519" s="144" t="n">
        <f aca="false">+G:G-H:H</f>
        <v>-2233239709.19</v>
      </c>
    </row>
    <row r="520" customFormat="false" ht="17.25" hidden="false" customHeight="true" outlineLevel="0" collapsed="false">
      <c r="A520" s="140" t="s">
        <v>102</v>
      </c>
      <c r="B520" s="142" t="n">
        <v>2813000</v>
      </c>
      <c r="C520" s="143" t="n">
        <f aca="false">+LEN(B:B)</f>
        <v>7</v>
      </c>
      <c r="D520" s="143" t="n">
        <v>28130000</v>
      </c>
      <c r="F520" s="140" t="s">
        <v>581</v>
      </c>
      <c r="G520" s="144" t="n">
        <v>0</v>
      </c>
      <c r="H520" s="144" t="n">
        <v>357749959.23</v>
      </c>
      <c r="I520" s="144" t="n">
        <f aca="false">+G:G-H:H</f>
        <v>-357749959.23</v>
      </c>
    </row>
    <row r="521" customFormat="false" ht="17.25" hidden="false" customHeight="true" outlineLevel="0" collapsed="false">
      <c r="A521" s="140" t="s">
        <v>100</v>
      </c>
      <c r="B521" s="142" t="n">
        <v>2813000</v>
      </c>
      <c r="C521" s="143" t="n">
        <f aca="false">+LEN(B:B)</f>
        <v>7</v>
      </c>
      <c r="D521" s="143" t="n">
        <v>28130000</v>
      </c>
      <c r="F521" s="140" t="s">
        <v>581</v>
      </c>
      <c r="G521" s="144" t="n">
        <v>0</v>
      </c>
      <c r="H521" s="144" t="n">
        <v>2799987900.43</v>
      </c>
      <c r="I521" s="144" t="n">
        <f aca="false">+G:G-H:H</f>
        <v>-2799987900.43</v>
      </c>
    </row>
    <row r="522" customFormat="false" ht="17.25" hidden="false" customHeight="true" outlineLevel="0" collapsed="false">
      <c r="A522" s="140" t="s">
        <v>1712</v>
      </c>
      <c r="B522" s="142" t="n">
        <v>28130000</v>
      </c>
      <c r="C522" s="143" t="n">
        <f aca="false">+LEN(B:B)</f>
        <v>8</v>
      </c>
      <c r="D522" s="143" t="n">
        <v>28130000</v>
      </c>
      <c r="F522" s="140" t="s">
        <v>1326</v>
      </c>
      <c r="H522" s="144" t="n">
        <v>1496490100</v>
      </c>
      <c r="I522" s="144" t="n">
        <f aca="false">+G:G-H:H</f>
        <v>-1496490100</v>
      </c>
    </row>
    <row r="523" customFormat="false" ht="17.25" hidden="false" customHeight="true" outlineLevel="0" collapsed="false">
      <c r="A523" s="140" t="s">
        <v>657</v>
      </c>
      <c r="B523" s="142" t="n">
        <v>28130000</v>
      </c>
      <c r="C523" s="143" t="n">
        <f aca="false">+LEN(B:B)</f>
        <v>8</v>
      </c>
      <c r="D523" s="143" t="n">
        <v>28130000</v>
      </c>
      <c r="F523" s="140" t="s">
        <v>242</v>
      </c>
      <c r="H523" s="144" t="n">
        <v>3360857.025</v>
      </c>
      <c r="I523" s="144" t="n">
        <f aca="false">+G:G-H:H</f>
        <v>-3360857.025</v>
      </c>
    </row>
    <row r="524" customFormat="false" ht="17.25" hidden="false" customHeight="true" outlineLevel="0" collapsed="false">
      <c r="A524" s="140" t="s">
        <v>112</v>
      </c>
      <c r="B524" s="142" t="n">
        <v>28131000</v>
      </c>
      <c r="C524" s="143" t="n">
        <f aca="false">+LEN(B:B)</f>
        <v>8</v>
      </c>
      <c r="D524" s="143" t="n">
        <v>28131000</v>
      </c>
      <c r="F524" s="140" t="s">
        <v>1686</v>
      </c>
      <c r="H524" s="144" t="n">
        <v>31347612.71</v>
      </c>
      <c r="I524" s="144" t="n">
        <f aca="false">+G:G-H:H</f>
        <v>-31347612.71</v>
      </c>
    </row>
    <row r="525" customFormat="false" ht="17.25" hidden="false" customHeight="true" outlineLevel="0" collapsed="false">
      <c r="A525" s="140" t="s">
        <v>1712</v>
      </c>
      <c r="B525" s="142" t="n">
        <v>28131000</v>
      </c>
      <c r="C525" s="143" t="n">
        <f aca="false">+LEN(B:B)</f>
        <v>8</v>
      </c>
      <c r="D525" s="143" t="n">
        <v>28131000</v>
      </c>
      <c r="F525" s="140" t="s">
        <v>1223</v>
      </c>
      <c r="H525" s="144" t="n">
        <v>1329490.82</v>
      </c>
      <c r="I525" s="144" t="n">
        <f aca="false">+G:G-H:H</f>
        <v>-1329490.82</v>
      </c>
    </row>
    <row r="526" customFormat="false" ht="17.25" hidden="false" customHeight="true" outlineLevel="0" collapsed="false">
      <c r="A526" s="140" t="s">
        <v>1712</v>
      </c>
      <c r="B526" s="142" t="n">
        <v>281321000</v>
      </c>
      <c r="C526" s="143" t="n">
        <f aca="false">+LEN(B:B)</f>
        <v>9</v>
      </c>
      <c r="D526" s="143" t="n">
        <v>28130000</v>
      </c>
      <c r="F526" s="140" t="s">
        <v>1225</v>
      </c>
      <c r="H526" s="144" t="n">
        <v>313032588.63</v>
      </c>
      <c r="I526" s="144" t="n">
        <f aca="false">+G:G-H:H</f>
        <v>-313032588.63</v>
      </c>
    </row>
    <row r="527" customFormat="false" ht="17.25" hidden="false" customHeight="true" outlineLevel="0" collapsed="false">
      <c r="A527" s="140" t="s">
        <v>1712</v>
      </c>
      <c r="B527" s="142" t="n">
        <v>28132300</v>
      </c>
      <c r="C527" s="143" t="n">
        <f aca="false">+LEN(B:B)</f>
        <v>8</v>
      </c>
      <c r="D527" s="143" t="n">
        <v>28130000</v>
      </c>
      <c r="F527" s="140" t="s">
        <v>1226</v>
      </c>
      <c r="H527" s="144" t="n">
        <v>28006520.55</v>
      </c>
      <c r="I527" s="144" t="n">
        <f aca="false">+G:G-H:H</f>
        <v>-28006520.55</v>
      </c>
    </row>
    <row r="528" customFormat="false" ht="17.25" hidden="false" customHeight="true" outlineLevel="0" collapsed="false">
      <c r="A528" s="140" t="s">
        <v>1712</v>
      </c>
      <c r="B528" s="142" t="n">
        <v>28132400</v>
      </c>
      <c r="C528" s="143" t="n">
        <f aca="false">+LEN(B:B)</f>
        <v>8</v>
      </c>
      <c r="D528" s="143" t="n">
        <v>28130000</v>
      </c>
      <c r="F528" s="140" t="s">
        <v>1227</v>
      </c>
      <c r="H528" s="144" t="n">
        <v>70816838.63</v>
      </c>
      <c r="I528" s="144" t="n">
        <f aca="false">+G:G-H:H</f>
        <v>-70816838.63</v>
      </c>
    </row>
    <row r="529" customFormat="false" ht="17.25" hidden="false" customHeight="true" outlineLevel="0" collapsed="false">
      <c r="A529" s="140" t="s">
        <v>1712</v>
      </c>
      <c r="B529" s="142" t="n">
        <v>281331</v>
      </c>
      <c r="C529" s="143" t="n">
        <f aca="false">+LEN(B:B)</f>
        <v>6</v>
      </c>
      <c r="D529" s="143" t="n">
        <v>28130000</v>
      </c>
      <c r="F529" s="140" t="s">
        <v>1229</v>
      </c>
      <c r="H529" s="144" t="n">
        <v>27982947.81</v>
      </c>
      <c r="I529" s="144" t="n">
        <f aca="false">+G:G-H:H</f>
        <v>-27982947.81</v>
      </c>
    </row>
    <row r="530" customFormat="false" ht="17.25" hidden="false" customHeight="true" outlineLevel="0" collapsed="false">
      <c r="A530" s="140" t="s">
        <v>1712</v>
      </c>
      <c r="B530" s="142" t="n">
        <v>28133200</v>
      </c>
      <c r="C530" s="143" t="n">
        <f aca="false">+LEN(B:B)</f>
        <v>8</v>
      </c>
      <c r="D530" s="143" t="n">
        <v>28130000</v>
      </c>
      <c r="F530" s="140" t="s">
        <v>1230</v>
      </c>
      <c r="H530" s="144" t="n">
        <v>27982947.81</v>
      </c>
      <c r="I530" s="144" t="n">
        <f aca="false">+G:G-H:H</f>
        <v>-27982947.81</v>
      </c>
    </row>
    <row r="531" customFormat="false" ht="17.25" hidden="false" customHeight="true" outlineLevel="0" collapsed="false">
      <c r="A531" s="140" t="s">
        <v>1712</v>
      </c>
      <c r="B531" s="142" t="n">
        <v>28133300</v>
      </c>
      <c r="C531" s="143" t="n">
        <f aca="false">+LEN(B:B)</f>
        <v>8</v>
      </c>
      <c r="D531" s="143" t="n">
        <v>28130000</v>
      </c>
      <c r="F531" s="140" t="s">
        <v>1231</v>
      </c>
      <c r="H531" s="144" t="n">
        <v>27982947.81</v>
      </c>
      <c r="I531" s="144" t="n">
        <f aca="false">+G:G-H:H</f>
        <v>-27982947.81</v>
      </c>
    </row>
    <row r="532" customFormat="false" ht="17.25" hidden="false" customHeight="true" outlineLevel="0" collapsed="false">
      <c r="A532" s="140" t="s">
        <v>1712</v>
      </c>
      <c r="B532" s="142" t="n">
        <v>28133400</v>
      </c>
      <c r="C532" s="143" t="n">
        <f aca="false">+LEN(B:B)</f>
        <v>8</v>
      </c>
      <c r="D532" s="143" t="n">
        <v>28130000</v>
      </c>
      <c r="F532" s="140" t="s">
        <v>1232</v>
      </c>
      <c r="H532" s="144" t="n">
        <v>27982947.81</v>
      </c>
      <c r="I532" s="144" t="n">
        <f aca="false">+G:G-H:H</f>
        <v>-27982947.81</v>
      </c>
    </row>
    <row r="533" customFormat="false" ht="17.25" hidden="false" customHeight="true" outlineLevel="0" collapsed="false">
      <c r="A533" s="140" t="s">
        <v>1712</v>
      </c>
      <c r="B533" s="142" t="n">
        <v>28133500</v>
      </c>
      <c r="C533" s="143" t="n">
        <f aca="false">+LEN(B:B)</f>
        <v>8</v>
      </c>
      <c r="D533" s="143" t="n">
        <v>28130000</v>
      </c>
      <c r="F533" s="140" t="s">
        <v>1233</v>
      </c>
      <c r="H533" s="144" t="n">
        <v>27982947.81</v>
      </c>
      <c r="I533" s="144" t="n">
        <f aca="false">+G:G-H:H</f>
        <v>-27982947.81</v>
      </c>
    </row>
    <row r="534" customFormat="false" ht="17.25" hidden="false" customHeight="true" outlineLevel="0" collapsed="false">
      <c r="A534" s="140" t="s">
        <v>1712</v>
      </c>
      <c r="B534" s="142" t="n">
        <v>28133600</v>
      </c>
      <c r="C534" s="143" t="n">
        <f aca="false">+LEN(B:B)</f>
        <v>8</v>
      </c>
      <c r="D534" s="143" t="n">
        <v>28130000</v>
      </c>
      <c r="F534" s="140" t="s">
        <v>1234</v>
      </c>
      <c r="H534" s="144" t="n">
        <v>27982947.81</v>
      </c>
      <c r="I534" s="144" t="n">
        <f aca="false">+G:G-H:H</f>
        <v>-27982947.81</v>
      </c>
    </row>
    <row r="535" customFormat="false" ht="17.25" hidden="false" customHeight="true" outlineLevel="0" collapsed="false">
      <c r="A535" s="140" t="s">
        <v>1712</v>
      </c>
      <c r="B535" s="142" t="n">
        <v>28134100</v>
      </c>
      <c r="C535" s="143" t="n">
        <f aca="false">+LEN(B:B)</f>
        <v>8</v>
      </c>
      <c r="D535" s="143" t="n">
        <v>28130000</v>
      </c>
      <c r="F535" s="140" t="s">
        <v>1235</v>
      </c>
      <c r="H535" s="144" t="n">
        <v>51762226.82</v>
      </c>
      <c r="I535" s="144" t="n">
        <f aca="false">+G:G-H:H</f>
        <v>-51762226.82</v>
      </c>
    </row>
    <row r="536" customFormat="false" ht="17.25" hidden="false" customHeight="true" outlineLevel="0" collapsed="false">
      <c r="A536" s="140" t="s">
        <v>1712</v>
      </c>
      <c r="B536" s="142" t="n">
        <v>28135000</v>
      </c>
      <c r="C536" s="143" t="n">
        <f aca="false">+LEN(B:B)</f>
        <v>8</v>
      </c>
      <c r="D536" s="143" t="n">
        <v>28130000</v>
      </c>
      <c r="F536" s="140" t="s">
        <v>1236</v>
      </c>
      <c r="H536" s="144" t="n">
        <v>95782534.25</v>
      </c>
      <c r="I536" s="144" t="n">
        <f aca="false">+G:G-H:H</f>
        <v>-95782534.25</v>
      </c>
    </row>
    <row r="537" customFormat="false" ht="17.25" hidden="false" customHeight="true" outlineLevel="0" collapsed="false">
      <c r="A537" s="140" t="s">
        <v>1712</v>
      </c>
      <c r="B537" s="142" t="n">
        <v>28136000</v>
      </c>
      <c r="C537" s="143" t="n">
        <f aca="false">+LEN(B:B)</f>
        <v>8</v>
      </c>
      <c r="D537" s="143" t="n">
        <v>28130000</v>
      </c>
      <c r="F537" s="140" t="s">
        <v>1237</v>
      </c>
      <c r="H537" s="144" t="n">
        <v>90741360.55</v>
      </c>
      <c r="I537" s="144" t="n">
        <f aca="false">+G:G-H:H</f>
        <v>-90741360.55</v>
      </c>
    </row>
    <row r="538" customFormat="false" ht="17.25" hidden="false" customHeight="true" outlineLevel="0" collapsed="false">
      <c r="A538" s="140" t="s">
        <v>1712</v>
      </c>
      <c r="B538" s="142" t="n">
        <v>28137000</v>
      </c>
      <c r="C538" s="143" t="n">
        <f aca="false">+LEN(B:B)</f>
        <v>8</v>
      </c>
      <c r="D538" s="143" t="n">
        <v>28130000</v>
      </c>
      <c r="F538" s="140" t="s">
        <v>1238</v>
      </c>
      <c r="H538" s="144" t="n">
        <v>90741360.55</v>
      </c>
      <c r="I538" s="144" t="n">
        <f aca="false">+G:G-H:H</f>
        <v>-90741360.55</v>
      </c>
    </row>
    <row r="539" customFormat="false" ht="17.25" hidden="false" customHeight="true" outlineLevel="0" collapsed="false">
      <c r="A539" s="140" t="s">
        <v>1712</v>
      </c>
      <c r="B539" s="142" t="n">
        <v>28138000</v>
      </c>
      <c r="C539" s="143" t="n">
        <f aca="false">+LEN(B:B)</f>
        <v>8</v>
      </c>
      <c r="D539" s="143" t="n">
        <v>28130000</v>
      </c>
      <c r="F539" s="140" t="s">
        <v>1239</v>
      </c>
      <c r="H539" s="144" t="n">
        <v>90741360.55</v>
      </c>
      <c r="I539" s="144" t="n">
        <f aca="false">+G:G-H:H</f>
        <v>-90741360.55</v>
      </c>
    </row>
    <row r="540" customFormat="false" ht="17.25" hidden="false" customHeight="true" outlineLevel="0" collapsed="false">
      <c r="A540" s="140" t="s">
        <v>1712</v>
      </c>
      <c r="B540" s="142" t="n">
        <v>28139000</v>
      </c>
      <c r="C540" s="143" t="n">
        <f aca="false">+LEN(B:B)</f>
        <v>8</v>
      </c>
      <c r="D540" s="143" t="n">
        <v>28130000</v>
      </c>
      <c r="F540" s="140" t="s">
        <v>1240</v>
      </c>
      <c r="H540" s="144" t="n">
        <v>90741360.55</v>
      </c>
      <c r="I540" s="144" t="n">
        <f aca="false">+G:G-H:H</f>
        <v>-90741360.55</v>
      </c>
    </row>
    <row r="541" customFormat="false" ht="17.25" hidden="false" customHeight="true" outlineLevel="0" collapsed="false">
      <c r="A541" s="140" t="s">
        <v>1712</v>
      </c>
      <c r="B541" s="142" t="n">
        <v>28139100</v>
      </c>
      <c r="C541" s="143" t="n">
        <f aca="false">+LEN(B:B)</f>
        <v>8</v>
      </c>
      <c r="D541" s="143" t="n">
        <v>28130000</v>
      </c>
      <c r="F541" s="140" t="s">
        <v>1241</v>
      </c>
      <c r="H541" s="144" t="n">
        <v>90741360.55</v>
      </c>
      <c r="I541" s="144" t="n">
        <f aca="false">+G:G-H:H</f>
        <v>-90741360.55</v>
      </c>
    </row>
    <row r="542" customFormat="false" ht="17.25" hidden="false" customHeight="true" outlineLevel="0" collapsed="false">
      <c r="A542" s="140" t="s">
        <v>1712</v>
      </c>
      <c r="B542" s="142" t="n">
        <v>28139200</v>
      </c>
      <c r="C542" s="143" t="n">
        <f aca="false">+LEN(B:B)</f>
        <v>8</v>
      </c>
      <c r="D542" s="143" t="n">
        <v>28130000</v>
      </c>
      <c r="F542" s="140" t="s">
        <v>1242</v>
      </c>
      <c r="H542" s="144" t="n">
        <v>523026158.22</v>
      </c>
      <c r="I542" s="144" t="n">
        <f aca="false">+G:G-H:H</f>
        <v>-523026158.22</v>
      </c>
    </row>
    <row r="543" customFormat="false" ht="17.25" hidden="false" customHeight="true" outlineLevel="0" collapsed="false">
      <c r="A543" s="140" t="s">
        <v>1712</v>
      </c>
      <c r="B543" s="142" t="n">
        <v>28139400</v>
      </c>
      <c r="C543" s="143" t="n">
        <f aca="false">+LEN(B:B)</f>
        <v>8</v>
      </c>
      <c r="D543" s="143" t="n">
        <v>28130000</v>
      </c>
      <c r="F543" s="140" t="s">
        <v>1243</v>
      </c>
      <c r="H543" s="144" t="n">
        <v>41794350.55</v>
      </c>
      <c r="I543" s="144" t="n">
        <f aca="false">+G:G-H:H</f>
        <v>-41794350.55</v>
      </c>
    </row>
    <row r="544" customFormat="false" ht="17.25" hidden="false" customHeight="true" outlineLevel="0" collapsed="false">
      <c r="A544" s="140" t="s">
        <v>1712</v>
      </c>
      <c r="B544" s="142" t="n">
        <v>28139500</v>
      </c>
      <c r="C544" s="143" t="n">
        <f aca="false">+LEN(B:B)</f>
        <v>8</v>
      </c>
      <c r="D544" s="143" t="n">
        <v>28130000</v>
      </c>
      <c r="F544" s="140" t="s">
        <v>1244</v>
      </c>
      <c r="H544" s="144" t="n">
        <v>2146640.14</v>
      </c>
      <c r="I544" s="144" t="n">
        <f aca="false">+G:G-H:H</f>
        <v>-2146640.14</v>
      </c>
    </row>
    <row r="545" customFormat="false" ht="17.25" hidden="false" customHeight="true" outlineLevel="0" collapsed="false">
      <c r="A545" s="140" t="s">
        <v>1712</v>
      </c>
      <c r="B545" s="142" t="n">
        <v>28139600</v>
      </c>
      <c r="C545" s="143" t="n">
        <f aca="false">+LEN(B:B)</f>
        <v>8</v>
      </c>
      <c r="D545" s="143" t="n">
        <v>28130000</v>
      </c>
      <c r="F545" s="140" t="s">
        <v>1245</v>
      </c>
      <c r="H545" s="144" t="n">
        <v>1386580.14</v>
      </c>
      <c r="I545" s="144" t="n">
        <f aca="false">+G:G-H:H</f>
        <v>-1386580.14</v>
      </c>
    </row>
    <row r="546" customFormat="false" ht="17.25" hidden="false" customHeight="true" outlineLevel="0" collapsed="false">
      <c r="A546" s="140" t="s">
        <v>309</v>
      </c>
      <c r="B546" s="142" t="n">
        <v>281500</v>
      </c>
      <c r="C546" s="143" t="n">
        <f aca="false">+LEN(B:B)</f>
        <v>6</v>
      </c>
      <c r="D546" s="143" t="n">
        <v>28150000</v>
      </c>
      <c r="F546" s="140" t="s">
        <v>1546</v>
      </c>
      <c r="H546" s="144" t="n">
        <v>26583552.21</v>
      </c>
      <c r="I546" s="144" t="n">
        <f aca="false">+G:G-H:H</f>
        <v>-26583552.21</v>
      </c>
    </row>
    <row r="547" customFormat="false" ht="17.25" hidden="false" customHeight="true" outlineLevel="0" collapsed="false">
      <c r="A547" s="140" t="s">
        <v>128</v>
      </c>
      <c r="B547" s="142" t="n">
        <v>28150000</v>
      </c>
      <c r="C547" s="143" t="n">
        <f aca="false">+LEN(B:B)</f>
        <v>8</v>
      </c>
      <c r="D547" s="143" t="n">
        <v>28150000</v>
      </c>
      <c r="F547" s="140" t="s">
        <v>15</v>
      </c>
      <c r="H547" s="144" t="n">
        <v>224054421.34</v>
      </c>
      <c r="I547" s="144" t="n">
        <f aca="false">+G:G-H:H</f>
        <v>-224054421.34</v>
      </c>
    </row>
    <row r="548" customFormat="false" ht="17.25" hidden="false" customHeight="true" outlineLevel="0" collapsed="false">
      <c r="A548" s="140" t="s">
        <v>129</v>
      </c>
      <c r="B548" s="142" t="n">
        <v>281500</v>
      </c>
      <c r="C548" s="143" t="n">
        <f aca="false">+LEN(B:B)</f>
        <v>6</v>
      </c>
      <c r="D548" s="143" t="n">
        <v>28150000</v>
      </c>
      <c r="F548" s="140" t="s">
        <v>859</v>
      </c>
      <c r="G548" s="144" t="n">
        <v>0</v>
      </c>
      <c r="H548" s="144" t="n">
        <v>337601190.08</v>
      </c>
      <c r="I548" s="144" t="n">
        <f aca="false">+G:G-H:H</f>
        <v>-337601190.08</v>
      </c>
    </row>
    <row r="549" customFormat="false" ht="17.25" hidden="false" customHeight="true" outlineLevel="0" collapsed="false">
      <c r="A549" s="140" t="s">
        <v>115</v>
      </c>
      <c r="B549" s="142" t="n">
        <v>28150000</v>
      </c>
      <c r="C549" s="143" t="n">
        <f aca="false">+LEN(B:B)</f>
        <v>8</v>
      </c>
      <c r="D549" s="143" t="n">
        <v>28150000</v>
      </c>
      <c r="F549" s="140" t="s">
        <v>582</v>
      </c>
      <c r="H549" s="144" t="n">
        <v>118666307.53</v>
      </c>
      <c r="I549" s="144" t="n">
        <f aca="false">+G:G-H:H</f>
        <v>-118666307.53</v>
      </c>
    </row>
    <row r="550" customFormat="false" ht="17.25" hidden="false" customHeight="true" outlineLevel="0" collapsed="false">
      <c r="A550" s="140" t="s">
        <v>3018</v>
      </c>
      <c r="B550" s="142" t="n">
        <v>281500</v>
      </c>
      <c r="C550" s="143" t="n">
        <f aca="false">+LEN(B:B)</f>
        <v>6</v>
      </c>
      <c r="D550" s="143" t="n">
        <v>28150000</v>
      </c>
      <c r="F550" s="140" t="s">
        <v>859</v>
      </c>
      <c r="H550" s="144" t="n">
        <v>1530155</v>
      </c>
      <c r="I550" s="144" t="n">
        <f aca="false">+G:G-H:H</f>
        <v>-1530155</v>
      </c>
    </row>
    <row r="551" customFormat="false" ht="17.25" hidden="false" customHeight="true" outlineLevel="0" collapsed="false">
      <c r="A551" s="140" t="s">
        <v>119</v>
      </c>
      <c r="B551" s="142" t="n">
        <v>28150000</v>
      </c>
      <c r="C551" s="143" t="n">
        <f aca="false">+LEN(B:B)</f>
        <v>8</v>
      </c>
      <c r="D551" s="143" t="n">
        <v>28150000</v>
      </c>
      <c r="F551" s="140" t="s">
        <v>582</v>
      </c>
      <c r="H551" s="144" t="n">
        <v>60120218.24</v>
      </c>
      <c r="I551" s="144" t="n">
        <f aca="false">+G:G-H:H</f>
        <v>-60120218.24</v>
      </c>
    </row>
    <row r="552" customFormat="false" ht="17.25" hidden="false" customHeight="true" outlineLevel="0" collapsed="false">
      <c r="A552" s="140" t="s">
        <v>112</v>
      </c>
      <c r="B552" s="142" t="n">
        <v>28150000</v>
      </c>
      <c r="C552" s="143" t="n">
        <f aca="false">+LEN(B:B)</f>
        <v>8</v>
      </c>
      <c r="D552" s="143" t="n">
        <v>28150000</v>
      </c>
      <c r="F552" s="140" t="s">
        <v>15</v>
      </c>
      <c r="H552" s="144" t="n">
        <v>302525941.41</v>
      </c>
      <c r="I552" s="144" t="n">
        <f aca="false">+G:G-H:H</f>
        <v>-302525941.41</v>
      </c>
    </row>
    <row r="553" customFormat="false" ht="17.25" hidden="false" customHeight="true" outlineLevel="0" collapsed="false">
      <c r="A553" s="140" t="s">
        <v>317</v>
      </c>
      <c r="B553" s="142" t="n">
        <v>28150000</v>
      </c>
      <c r="C553" s="143" t="n">
        <f aca="false">+LEN(B:B)</f>
        <v>8</v>
      </c>
      <c r="D553" s="143" t="n">
        <v>28150000</v>
      </c>
      <c r="F553" s="140" t="s">
        <v>15</v>
      </c>
      <c r="H553" s="144" t="n">
        <v>1573955177.83</v>
      </c>
      <c r="I553" s="144" t="n">
        <f aca="false">+G:G-H:H</f>
        <v>-1573955177.83</v>
      </c>
    </row>
    <row r="554" customFormat="false" ht="17.25" hidden="false" customHeight="true" outlineLevel="0" collapsed="false">
      <c r="A554" s="140" t="s">
        <v>105</v>
      </c>
      <c r="B554" s="142" t="n">
        <v>2815000</v>
      </c>
      <c r="C554" s="143" t="n">
        <f aca="false">+LEN(B:B)</f>
        <v>7</v>
      </c>
      <c r="D554" s="143" t="n">
        <v>28150000</v>
      </c>
      <c r="F554" s="140" t="s">
        <v>582</v>
      </c>
      <c r="G554" s="144" t="n">
        <v>0</v>
      </c>
      <c r="H554" s="144" t="n">
        <v>487980324.67</v>
      </c>
      <c r="I554" s="144" t="n">
        <f aca="false">+G:G-H:H</f>
        <v>-487980324.67</v>
      </c>
    </row>
    <row r="555" customFormat="false" ht="17.25" hidden="false" customHeight="true" outlineLevel="0" collapsed="false">
      <c r="A555" s="140" t="s">
        <v>104</v>
      </c>
      <c r="B555" s="142" t="n">
        <v>2815000</v>
      </c>
      <c r="C555" s="143" t="n">
        <f aca="false">+LEN(B:B)</f>
        <v>7</v>
      </c>
      <c r="D555" s="143" t="n">
        <v>28150000</v>
      </c>
      <c r="F555" s="140" t="s">
        <v>582</v>
      </c>
      <c r="G555" s="144" t="n">
        <v>0</v>
      </c>
      <c r="H555" s="144" t="n">
        <v>64601820.43</v>
      </c>
      <c r="I555" s="144" t="n">
        <f aca="false">+G:G-H:H</f>
        <v>-64601820.43</v>
      </c>
    </row>
    <row r="556" customFormat="false" ht="17.25" hidden="false" customHeight="true" outlineLevel="0" collapsed="false">
      <c r="A556" s="140" t="s">
        <v>102</v>
      </c>
      <c r="B556" s="142" t="n">
        <v>2815000</v>
      </c>
      <c r="C556" s="143" t="n">
        <f aca="false">+LEN(B:B)</f>
        <v>7</v>
      </c>
      <c r="D556" s="143" t="n">
        <v>28150000</v>
      </c>
      <c r="F556" s="140" t="s">
        <v>582</v>
      </c>
      <c r="G556" s="144" t="n">
        <v>0</v>
      </c>
      <c r="H556" s="144" t="n">
        <v>445391411.15</v>
      </c>
      <c r="I556" s="144" t="n">
        <f aca="false">+G:G-H:H</f>
        <v>-445391411.15</v>
      </c>
    </row>
    <row r="557" customFormat="false" ht="17.25" hidden="false" customHeight="true" outlineLevel="0" collapsed="false">
      <c r="A557" s="140" t="s">
        <v>307</v>
      </c>
      <c r="B557" s="142" t="n">
        <v>28150000</v>
      </c>
      <c r="C557" s="143" t="n">
        <f aca="false">+LEN(B:B)</f>
        <v>8</v>
      </c>
      <c r="D557" s="143" t="n">
        <v>28150000</v>
      </c>
      <c r="F557" s="140" t="s">
        <v>15</v>
      </c>
      <c r="H557" s="144" t="n">
        <v>13036.63</v>
      </c>
      <c r="I557" s="144" t="n">
        <f aca="false">+G:G-H:H</f>
        <v>-13036.63</v>
      </c>
    </row>
    <row r="558" customFormat="false" ht="17.25" hidden="false" customHeight="true" outlineLevel="0" collapsed="false">
      <c r="A558" s="140" t="s">
        <v>100</v>
      </c>
      <c r="B558" s="142" t="n">
        <v>2815000</v>
      </c>
      <c r="C558" s="143" t="n">
        <f aca="false">+LEN(B:B)</f>
        <v>7</v>
      </c>
      <c r="D558" s="143" t="n">
        <v>28150000</v>
      </c>
      <c r="F558" s="140" t="s">
        <v>582</v>
      </c>
      <c r="G558" s="144" t="n">
        <v>0</v>
      </c>
      <c r="H558" s="144" t="n">
        <v>227926137.71</v>
      </c>
      <c r="I558" s="144" t="n">
        <f aca="false">+G:G-H:H</f>
        <v>-227926137.71</v>
      </c>
    </row>
    <row r="559" customFormat="false" ht="17.25" hidden="false" customHeight="true" outlineLevel="0" collapsed="false">
      <c r="A559" s="140" t="s">
        <v>108</v>
      </c>
      <c r="B559" s="142" t="n">
        <v>28150000</v>
      </c>
      <c r="C559" s="143" t="n">
        <f aca="false">+LEN(B:B)</f>
        <v>8</v>
      </c>
      <c r="D559" s="143" t="n">
        <v>28150000</v>
      </c>
      <c r="F559" s="140" t="s">
        <v>582</v>
      </c>
      <c r="H559" s="144" t="n">
        <v>26974043.72</v>
      </c>
      <c r="I559" s="144" t="n">
        <f aca="false">+G:G-H:H</f>
        <v>-26974043.72</v>
      </c>
    </row>
    <row r="560" customFormat="false" ht="17.25" hidden="false" customHeight="true" outlineLevel="0" collapsed="false">
      <c r="A560" s="140" t="s">
        <v>1478</v>
      </c>
      <c r="B560" s="142" t="n">
        <v>281500</v>
      </c>
      <c r="C560" s="143" t="n">
        <f aca="false">+LEN(B:B)</f>
        <v>6</v>
      </c>
      <c r="D560" s="143" t="n">
        <v>28150000</v>
      </c>
      <c r="F560" s="140" t="s">
        <v>2119</v>
      </c>
      <c r="H560" s="144" t="n">
        <v>16625000</v>
      </c>
      <c r="I560" s="144" t="n">
        <f aca="false">+G:G-H:H</f>
        <v>-16625000</v>
      </c>
    </row>
    <row r="561" customFormat="false" ht="17.25" hidden="false" customHeight="true" outlineLevel="0" collapsed="false">
      <c r="A561" s="140" t="s">
        <v>657</v>
      </c>
      <c r="B561" s="142" t="n">
        <v>28150000</v>
      </c>
      <c r="C561" s="143" t="n">
        <f aca="false">+LEN(B:B)</f>
        <v>8</v>
      </c>
      <c r="D561" s="143" t="n">
        <v>28150000</v>
      </c>
      <c r="F561" s="140" t="s">
        <v>15</v>
      </c>
      <c r="H561" s="144" t="n">
        <v>2316639.724</v>
      </c>
      <c r="I561" s="144" t="n">
        <f aca="false">+G:G-H:H</f>
        <v>-2316639.724</v>
      </c>
    </row>
    <row r="562" customFormat="false" ht="17.25" hidden="false" customHeight="true" outlineLevel="0" collapsed="false">
      <c r="A562" s="140" t="s">
        <v>112</v>
      </c>
      <c r="B562" s="142" t="n">
        <v>28151000</v>
      </c>
      <c r="C562" s="143" t="n">
        <f aca="false">+LEN(B:B)</f>
        <v>8</v>
      </c>
      <c r="D562" s="143" t="n">
        <v>28151000</v>
      </c>
      <c r="F562" s="140" t="s">
        <v>1687</v>
      </c>
      <c r="H562" s="144" t="n">
        <v>2801313089.26</v>
      </c>
      <c r="I562" s="144" t="n">
        <f aca="false">+G:G-H:H</f>
        <v>-2801313089.26</v>
      </c>
    </row>
    <row r="563" customFormat="false" ht="17.25" hidden="false" customHeight="true" outlineLevel="0" collapsed="false">
      <c r="A563" s="140" t="s">
        <v>317</v>
      </c>
      <c r="B563" s="142" t="n">
        <v>28151000</v>
      </c>
      <c r="C563" s="143" t="n">
        <f aca="false">+LEN(B:B)</f>
        <v>8</v>
      </c>
      <c r="D563" s="143" t="n">
        <v>28151000</v>
      </c>
      <c r="F563" s="140" t="s">
        <v>1463</v>
      </c>
      <c r="H563" s="144" t="n">
        <v>44081555.87</v>
      </c>
      <c r="I563" s="144" t="n">
        <f aca="false">+G:G-H:H</f>
        <v>-44081555.87</v>
      </c>
    </row>
    <row r="564" customFormat="false" ht="17.25" hidden="false" customHeight="true" outlineLevel="0" collapsed="false">
      <c r="A564" s="140" t="s">
        <v>105</v>
      </c>
      <c r="B564" s="142" t="n">
        <v>2815100</v>
      </c>
      <c r="C564" s="143" t="n">
        <f aca="false">+LEN(B:B)</f>
        <v>7</v>
      </c>
      <c r="D564" s="143" t="n">
        <v>28151000</v>
      </c>
      <c r="F564" s="140" t="s">
        <v>583</v>
      </c>
      <c r="G564" s="144" t="n">
        <v>0</v>
      </c>
      <c r="H564" s="144" t="n">
        <v>5404968.21</v>
      </c>
      <c r="I564" s="144" t="n">
        <f aca="false">+G:G-H:H</f>
        <v>-5404968.21</v>
      </c>
    </row>
    <row r="565" customFormat="false" ht="17.25" hidden="false" customHeight="true" outlineLevel="0" collapsed="false">
      <c r="A565" s="140" t="s">
        <v>307</v>
      </c>
      <c r="B565" s="142" t="n">
        <v>28151000</v>
      </c>
      <c r="C565" s="143" t="n">
        <f aca="false">+LEN(B:B)</f>
        <v>8</v>
      </c>
      <c r="D565" s="143" t="n">
        <v>28151000</v>
      </c>
      <c r="F565" s="140" t="s">
        <v>16</v>
      </c>
      <c r="H565" s="144" t="n">
        <v>23400</v>
      </c>
      <c r="I565" s="144" t="n">
        <f aca="false">+G:G-H:H</f>
        <v>-23400</v>
      </c>
    </row>
    <row r="566" customFormat="false" ht="17.25" hidden="false" customHeight="true" outlineLevel="0" collapsed="false">
      <c r="A566" s="140" t="s">
        <v>115</v>
      </c>
      <c r="B566" s="142" t="n">
        <v>28152000</v>
      </c>
      <c r="C566" s="143" t="n">
        <f aca="false">+LEN(B:B)</f>
        <v>8</v>
      </c>
      <c r="D566" s="143" t="n">
        <v>28152000</v>
      </c>
      <c r="F566" s="140" t="s">
        <v>244</v>
      </c>
      <c r="H566" s="144" t="n">
        <v>2558650.66</v>
      </c>
      <c r="I566" s="144" t="n">
        <f aca="false">+G:G-H:H</f>
        <v>-2558650.66</v>
      </c>
    </row>
    <row r="567" customFormat="false" ht="17.25" hidden="false" customHeight="true" outlineLevel="0" collapsed="false">
      <c r="A567" s="140" t="s">
        <v>112</v>
      </c>
      <c r="B567" s="142" t="n">
        <v>28152000</v>
      </c>
      <c r="C567" s="143" t="n">
        <f aca="false">+LEN(B:B)</f>
        <v>8</v>
      </c>
      <c r="D567" s="143" t="n">
        <v>28152000</v>
      </c>
      <c r="F567" s="140" t="s">
        <v>1688</v>
      </c>
      <c r="H567" s="144" t="n">
        <v>387548003.09</v>
      </c>
      <c r="I567" s="144" t="n">
        <f aca="false">+G:G-H:H</f>
        <v>-387548003.09</v>
      </c>
    </row>
    <row r="568" customFormat="false" ht="17.25" hidden="false" customHeight="true" outlineLevel="0" collapsed="false">
      <c r="A568" s="140" t="s">
        <v>105</v>
      </c>
      <c r="B568" s="142" t="n">
        <v>2815200</v>
      </c>
      <c r="C568" s="143" t="n">
        <f aca="false">+LEN(B:B)</f>
        <v>7</v>
      </c>
      <c r="D568" s="143" t="n">
        <v>28152000</v>
      </c>
      <c r="F568" s="140" t="s">
        <v>244</v>
      </c>
      <c r="G568" s="144" t="n">
        <v>0</v>
      </c>
      <c r="H568" s="144" t="n">
        <v>54908530.08</v>
      </c>
      <c r="I568" s="144" t="n">
        <f aca="false">+G:G-H:H</f>
        <v>-54908530.08</v>
      </c>
    </row>
    <row r="569" customFormat="false" ht="17.25" hidden="false" customHeight="true" outlineLevel="0" collapsed="false">
      <c r="A569" s="140" t="s">
        <v>104</v>
      </c>
      <c r="B569" s="142" t="n">
        <v>2815200</v>
      </c>
      <c r="C569" s="143" t="n">
        <f aca="false">+LEN(B:B)</f>
        <v>7</v>
      </c>
      <c r="D569" s="143" t="n">
        <v>28152000</v>
      </c>
      <c r="F569" s="140" t="s">
        <v>244</v>
      </c>
      <c r="G569" s="144" t="n">
        <v>0</v>
      </c>
      <c r="H569" s="144" t="n">
        <v>4758586.11</v>
      </c>
      <c r="I569" s="144" t="n">
        <f aca="false">+G:G-H:H</f>
        <v>-4758586.11</v>
      </c>
    </row>
    <row r="570" customFormat="false" ht="17.25" hidden="false" customHeight="true" outlineLevel="0" collapsed="false">
      <c r="A570" s="140" t="s">
        <v>100</v>
      </c>
      <c r="B570" s="142" t="n">
        <v>2815200</v>
      </c>
      <c r="C570" s="143" t="n">
        <f aca="false">+LEN(B:B)</f>
        <v>7</v>
      </c>
      <c r="D570" s="143" t="n">
        <v>28152000</v>
      </c>
      <c r="F570" s="140" t="s">
        <v>244</v>
      </c>
      <c r="G570" s="144" t="n">
        <v>0</v>
      </c>
      <c r="H570" s="144" t="n">
        <v>9162580.04</v>
      </c>
      <c r="I570" s="144" t="n">
        <f aca="false">+G:G-H:H</f>
        <v>-9162580.04</v>
      </c>
    </row>
    <row r="571" customFormat="false" ht="17.25" hidden="false" customHeight="true" outlineLevel="0" collapsed="false">
      <c r="A571" s="140" t="s">
        <v>657</v>
      </c>
      <c r="B571" s="142" t="n">
        <v>28152000</v>
      </c>
      <c r="C571" s="143" t="n">
        <f aca="false">+LEN(B:B)</f>
        <v>8</v>
      </c>
      <c r="D571" s="143" t="n">
        <v>28152000</v>
      </c>
      <c r="F571" s="140" t="s">
        <v>244</v>
      </c>
      <c r="H571" s="144" t="n">
        <v>5374234.44</v>
      </c>
      <c r="I571" s="144" t="n">
        <f aca="false">+G:G-H:H</f>
        <v>-5374234.44</v>
      </c>
    </row>
    <row r="572" customFormat="false" ht="17.25" hidden="false" customHeight="true" outlineLevel="0" collapsed="false">
      <c r="A572" s="140" t="s">
        <v>112</v>
      </c>
      <c r="B572" s="142" t="n">
        <v>28153000</v>
      </c>
      <c r="C572" s="143" t="n">
        <f aca="false">+LEN(B:B)</f>
        <v>8</v>
      </c>
      <c r="D572" s="143" t="n">
        <v>28153000</v>
      </c>
      <c r="F572" s="140" t="s">
        <v>1689</v>
      </c>
      <c r="H572" s="144" t="n">
        <v>2341817374.45</v>
      </c>
      <c r="I572" s="144" t="n">
        <f aca="false">+G:G-H:H</f>
        <v>-2341817374.45</v>
      </c>
    </row>
    <row r="573" customFormat="false" ht="17.25" hidden="false" customHeight="true" outlineLevel="0" collapsed="false">
      <c r="A573" s="140" t="s">
        <v>104</v>
      </c>
      <c r="B573" s="142" t="n">
        <v>2815300</v>
      </c>
      <c r="C573" s="143" t="n">
        <f aca="false">+LEN(B:B)</f>
        <v>7</v>
      </c>
      <c r="D573" s="143" t="n">
        <v>28153000</v>
      </c>
      <c r="F573" s="140" t="s">
        <v>249</v>
      </c>
      <c r="G573" s="144" t="n">
        <v>0</v>
      </c>
      <c r="H573" s="144" t="n">
        <v>226042529.34</v>
      </c>
      <c r="I573" s="144" t="n">
        <f aca="false">+G:G-H:H</f>
        <v>-226042529.34</v>
      </c>
    </row>
    <row r="574" customFormat="false" ht="17.25" hidden="false" customHeight="true" outlineLevel="0" collapsed="false">
      <c r="A574" s="140" t="s">
        <v>100</v>
      </c>
      <c r="B574" s="142" t="n">
        <v>2815300</v>
      </c>
      <c r="C574" s="143" t="n">
        <f aca="false">+LEN(B:B)</f>
        <v>7</v>
      </c>
      <c r="D574" s="143" t="n">
        <v>28153000</v>
      </c>
      <c r="F574" s="140" t="s">
        <v>249</v>
      </c>
      <c r="G574" s="144" t="n">
        <v>0</v>
      </c>
      <c r="H574" s="144" t="n">
        <v>1890000</v>
      </c>
      <c r="I574" s="144" t="n">
        <f aca="false">+G:G-H:H</f>
        <v>-1890000</v>
      </c>
    </row>
    <row r="575" customFormat="false" ht="17.25" hidden="false" customHeight="true" outlineLevel="0" collapsed="false">
      <c r="A575" s="140" t="s">
        <v>129</v>
      </c>
      <c r="B575" s="142" t="n">
        <v>281540</v>
      </c>
      <c r="C575" s="143" t="n">
        <f aca="false">+LEN(B:B)</f>
        <v>6</v>
      </c>
      <c r="D575" s="143" t="n">
        <v>28154000</v>
      </c>
      <c r="F575" s="140" t="s">
        <v>860</v>
      </c>
      <c r="G575" s="144" t="n">
        <v>0</v>
      </c>
      <c r="H575" s="144" t="n">
        <v>5203524664.54</v>
      </c>
      <c r="I575" s="144" t="n">
        <f aca="false">+G:G-H:H</f>
        <v>-5203524664.54</v>
      </c>
    </row>
    <row r="576" customFormat="false" ht="17.25" hidden="false" customHeight="true" outlineLevel="0" collapsed="false">
      <c r="A576" s="140" t="s">
        <v>100</v>
      </c>
      <c r="B576" s="142" t="n">
        <v>2815400</v>
      </c>
      <c r="C576" s="143" t="n">
        <f aca="false">+LEN(B:B)</f>
        <v>7</v>
      </c>
      <c r="D576" s="143" t="n">
        <v>28154000</v>
      </c>
      <c r="F576" s="140" t="s">
        <v>3083</v>
      </c>
      <c r="G576" s="144" t="n">
        <v>0</v>
      </c>
      <c r="H576" s="144" t="n">
        <v>274883261.78</v>
      </c>
      <c r="I576" s="144" t="n">
        <f aca="false">+G:G-H:H</f>
        <v>-274883261.78</v>
      </c>
    </row>
    <row r="577" customFormat="false" ht="17.25" hidden="false" customHeight="true" outlineLevel="0" collapsed="false">
      <c r="A577" s="140" t="s">
        <v>1712</v>
      </c>
      <c r="B577" s="142" t="n">
        <v>28154000</v>
      </c>
      <c r="C577" s="143" t="n">
        <f aca="false">+LEN(B:B)</f>
        <v>8</v>
      </c>
      <c r="D577" s="143" t="n">
        <v>28154000</v>
      </c>
      <c r="F577" s="140" t="s">
        <v>1246</v>
      </c>
      <c r="H577" s="144" t="n">
        <v>4128626.9</v>
      </c>
      <c r="I577" s="144" t="n">
        <f aca="false">+G:G-H:H</f>
        <v>-4128626.9</v>
      </c>
    </row>
    <row r="578" customFormat="false" ht="17.25" hidden="false" customHeight="true" outlineLevel="0" collapsed="false">
      <c r="A578" s="140" t="s">
        <v>1712</v>
      </c>
      <c r="B578" s="142" t="n">
        <v>28154300</v>
      </c>
      <c r="C578" s="143" t="n">
        <f aca="false">+LEN(B:B)</f>
        <v>8</v>
      </c>
      <c r="D578" s="143" t="n">
        <v>28154000</v>
      </c>
      <c r="F578" s="140" t="s">
        <v>1247</v>
      </c>
      <c r="H578" s="144" t="n">
        <v>3044096728.27</v>
      </c>
      <c r="I578" s="144" t="n">
        <f aca="false">+G:G-H:H</f>
        <v>-3044096728.27</v>
      </c>
    </row>
    <row r="579" customFormat="false" ht="17.25" hidden="false" customHeight="true" outlineLevel="0" collapsed="false">
      <c r="A579" s="140" t="s">
        <v>102</v>
      </c>
      <c r="B579" s="142" t="n">
        <v>2815500</v>
      </c>
      <c r="C579" s="143" t="n">
        <f aca="false">+LEN(B:B)</f>
        <v>7</v>
      </c>
      <c r="D579" s="143" t="n">
        <v>28155000</v>
      </c>
      <c r="F579" s="140" t="s">
        <v>1163</v>
      </c>
      <c r="G579" s="144" t="n">
        <v>0</v>
      </c>
      <c r="H579" s="144" t="n">
        <v>1903581574.71</v>
      </c>
      <c r="I579" s="144" t="n">
        <f aca="false">+G:G-H:H</f>
        <v>-1903581574.71</v>
      </c>
    </row>
    <row r="580" customFormat="false" ht="17.25" hidden="false" customHeight="true" outlineLevel="0" collapsed="false">
      <c r="A580" s="140" t="s">
        <v>1478</v>
      </c>
      <c r="B580" s="142" t="n">
        <v>281550</v>
      </c>
      <c r="C580" s="143" t="n">
        <f aca="false">+LEN(B:B)</f>
        <v>6</v>
      </c>
      <c r="D580" s="143" t="n">
        <v>28155000</v>
      </c>
      <c r="F580" s="140" t="s">
        <v>2120</v>
      </c>
      <c r="H580" s="144" t="n">
        <v>116231749.06</v>
      </c>
      <c r="I580" s="144" t="n">
        <f aca="false">+G:G-H:H</f>
        <v>-116231749.06</v>
      </c>
    </row>
    <row r="581" customFormat="false" ht="17.25" hidden="false" customHeight="true" outlineLevel="0" collapsed="false">
      <c r="A581" s="140" t="s">
        <v>112</v>
      </c>
      <c r="B581" s="142" t="n">
        <v>28156000</v>
      </c>
      <c r="C581" s="143" t="n">
        <f aca="false">+LEN(B:B)</f>
        <v>8</v>
      </c>
      <c r="D581" s="143" t="n">
        <v>28156000</v>
      </c>
      <c r="F581" s="140" t="s">
        <v>1690</v>
      </c>
      <c r="H581" s="144" t="n">
        <v>34423442.88</v>
      </c>
      <c r="I581" s="144" t="n">
        <f aca="false">+G:G-H:H</f>
        <v>-34423442.88</v>
      </c>
    </row>
    <row r="582" customFormat="false" ht="17.25" hidden="false" customHeight="true" outlineLevel="0" collapsed="false">
      <c r="A582" s="140" t="s">
        <v>1712</v>
      </c>
      <c r="B582" s="142" t="n">
        <v>28156000</v>
      </c>
      <c r="C582" s="143" t="n">
        <f aca="false">+LEN(B:B)</f>
        <v>8</v>
      </c>
      <c r="D582" s="143" t="n">
        <v>28156000</v>
      </c>
      <c r="F582" s="140" t="s">
        <v>1248</v>
      </c>
      <c r="H582" s="144" t="n">
        <v>714861285.35</v>
      </c>
      <c r="I582" s="144" t="n">
        <f aca="false">+G:G-H:H</f>
        <v>-714861285.35</v>
      </c>
    </row>
    <row r="583" customFormat="false" ht="17.25" hidden="false" customHeight="true" outlineLevel="0" collapsed="false">
      <c r="A583" s="140" t="s">
        <v>129</v>
      </c>
      <c r="B583" s="142" t="n">
        <v>281570</v>
      </c>
      <c r="C583" s="143" t="n">
        <f aca="false">+LEN(B:B)</f>
        <v>6</v>
      </c>
      <c r="D583" s="143" t="n">
        <v>28157000</v>
      </c>
      <c r="F583" s="140" t="s">
        <v>864</v>
      </c>
      <c r="G583" s="144" t="n">
        <v>0</v>
      </c>
      <c r="H583" s="144" t="n">
        <v>30596672.28</v>
      </c>
      <c r="I583" s="144" t="n">
        <f aca="false">+G:G-H:H</f>
        <v>-30596672.28</v>
      </c>
    </row>
    <row r="584" customFormat="false" ht="17.25" hidden="false" customHeight="true" outlineLevel="0" collapsed="false">
      <c r="A584" s="140" t="s">
        <v>1712</v>
      </c>
      <c r="B584" s="142" t="n">
        <v>28157000</v>
      </c>
      <c r="C584" s="143" t="n">
        <f aca="false">+LEN(B:B)</f>
        <v>8</v>
      </c>
      <c r="D584" s="143" t="n">
        <v>28157000</v>
      </c>
      <c r="F584" s="140" t="s">
        <v>1249</v>
      </c>
      <c r="H584" s="144" t="n">
        <v>3334715224.35</v>
      </c>
      <c r="I584" s="144" t="n">
        <f aca="false">+G:G-H:H</f>
        <v>-3334715224.35</v>
      </c>
    </row>
    <row r="585" customFormat="false" ht="17.25" hidden="false" customHeight="true" outlineLevel="0" collapsed="false">
      <c r="A585" s="140" t="s">
        <v>1478</v>
      </c>
      <c r="B585" s="142" t="n">
        <v>281570</v>
      </c>
      <c r="C585" s="143" t="n">
        <f aca="false">+LEN(B:B)</f>
        <v>6</v>
      </c>
      <c r="D585" s="143" t="n">
        <v>28157000</v>
      </c>
      <c r="F585" s="140" t="s">
        <v>2121</v>
      </c>
      <c r="H585" s="144" t="n">
        <v>185037800.61</v>
      </c>
      <c r="I585" s="144" t="n">
        <f aca="false">+G:G-H:H</f>
        <v>-185037800.61</v>
      </c>
    </row>
    <row r="586" customFormat="false" ht="17.25" hidden="false" customHeight="true" outlineLevel="0" collapsed="false">
      <c r="A586" s="140" t="s">
        <v>129</v>
      </c>
      <c r="B586" s="142" t="n">
        <v>281580</v>
      </c>
      <c r="C586" s="143" t="n">
        <f aca="false">+LEN(B:B)</f>
        <v>6</v>
      </c>
      <c r="D586" s="143" t="n">
        <v>28158000</v>
      </c>
      <c r="F586" s="140" t="s">
        <v>1088</v>
      </c>
      <c r="G586" s="144" t="n">
        <v>0</v>
      </c>
      <c r="H586" s="144" t="n">
        <v>272184.54</v>
      </c>
      <c r="I586" s="144" t="n">
        <f aca="false">+G:G-H:H</f>
        <v>-272184.54</v>
      </c>
    </row>
    <row r="587" customFormat="false" ht="17.25" hidden="false" customHeight="true" outlineLevel="0" collapsed="false">
      <c r="A587" s="140" t="s">
        <v>3018</v>
      </c>
      <c r="B587" s="142" t="n">
        <v>281580</v>
      </c>
      <c r="C587" s="143" t="n">
        <f aca="false">+LEN(B:B)</f>
        <v>6</v>
      </c>
      <c r="D587" s="143" t="n">
        <v>28158000</v>
      </c>
      <c r="F587" s="140" t="s">
        <v>1088</v>
      </c>
      <c r="H587" s="144" t="n">
        <v>6885697.5</v>
      </c>
      <c r="I587" s="144" t="n">
        <f aca="false">+G:G-H:H</f>
        <v>-6885697.5</v>
      </c>
    </row>
    <row r="588" customFormat="false" ht="17.25" hidden="false" customHeight="true" outlineLevel="0" collapsed="false">
      <c r="A588" s="140" t="s">
        <v>129</v>
      </c>
      <c r="B588" s="142" t="n">
        <v>281590</v>
      </c>
      <c r="C588" s="143" t="n">
        <f aca="false">+LEN(B:B)</f>
        <v>6</v>
      </c>
      <c r="D588" s="143" t="n">
        <v>28159000</v>
      </c>
      <c r="F588" s="140" t="s">
        <v>867</v>
      </c>
      <c r="G588" s="144" t="n">
        <v>0</v>
      </c>
      <c r="H588" s="144" t="n">
        <v>9922455.94</v>
      </c>
      <c r="I588" s="144" t="n">
        <f aca="false">+G:G-H:H</f>
        <v>-9922455.94</v>
      </c>
    </row>
    <row r="589" customFormat="false" ht="17.25" hidden="false" customHeight="true" outlineLevel="0" collapsed="false">
      <c r="A589" s="140" t="s">
        <v>112</v>
      </c>
      <c r="B589" s="142" t="n">
        <v>28180000</v>
      </c>
      <c r="C589" s="143" t="n">
        <f aca="false">+LEN(B:B)</f>
        <v>8</v>
      </c>
      <c r="D589" s="143" t="n">
        <v>28180000</v>
      </c>
      <c r="F589" s="140" t="s">
        <v>1691</v>
      </c>
      <c r="H589" s="144" t="n">
        <v>4736796.53</v>
      </c>
      <c r="I589" s="144" t="n">
        <f aca="false">+G:G-H:H</f>
        <v>-4736796.53</v>
      </c>
    </row>
    <row r="590" customFormat="false" ht="17.25" hidden="false" customHeight="true" outlineLevel="0" collapsed="false">
      <c r="A590" s="140" t="s">
        <v>657</v>
      </c>
      <c r="B590" s="142" t="n">
        <v>28180000</v>
      </c>
      <c r="C590" s="143" t="n">
        <f aca="false">+LEN(B:B)</f>
        <v>8</v>
      </c>
      <c r="D590" s="143" t="n">
        <v>28180000</v>
      </c>
      <c r="F590" s="140" t="s">
        <v>2188</v>
      </c>
      <c r="H590" s="144" t="n">
        <v>10785751.703</v>
      </c>
      <c r="I590" s="144" t="n">
        <f aca="false">+G:G-H:H</f>
        <v>-10785751.703</v>
      </c>
    </row>
    <row r="591" customFormat="false" ht="17.25" hidden="false" customHeight="true" outlineLevel="0" collapsed="false">
      <c r="A591" s="140" t="s">
        <v>309</v>
      </c>
      <c r="B591" s="142" t="n">
        <v>281810</v>
      </c>
      <c r="C591" s="143" t="n">
        <f aca="false">+LEN(B:B)</f>
        <v>6</v>
      </c>
      <c r="D591" s="143" t="n">
        <v>28181000</v>
      </c>
      <c r="F591" s="140" t="s">
        <v>870</v>
      </c>
      <c r="H591" s="144" t="n">
        <v>2314369.51</v>
      </c>
      <c r="I591" s="144" t="n">
        <f aca="false">+G:G-H:H</f>
        <v>-2314369.51</v>
      </c>
    </row>
    <row r="592" customFormat="false" ht="17.25" hidden="false" customHeight="true" outlineLevel="0" collapsed="false">
      <c r="A592" s="140" t="s">
        <v>128</v>
      </c>
      <c r="B592" s="142" t="n">
        <v>28181000</v>
      </c>
      <c r="C592" s="143" t="n">
        <f aca="false">+LEN(B:B)</f>
        <v>8</v>
      </c>
      <c r="D592" s="143" t="n">
        <v>28181000</v>
      </c>
      <c r="F592" s="140" t="s">
        <v>245</v>
      </c>
      <c r="H592" s="144" t="n">
        <v>69160324.85</v>
      </c>
      <c r="I592" s="144" t="n">
        <f aca="false">+G:G-H:H</f>
        <v>-69160324.85</v>
      </c>
    </row>
    <row r="593" customFormat="false" ht="17.25" hidden="false" customHeight="true" outlineLevel="0" collapsed="false">
      <c r="A593" s="140" t="s">
        <v>125</v>
      </c>
      <c r="B593" s="142" t="n">
        <v>28181000</v>
      </c>
      <c r="C593" s="143" t="n">
        <f aca="false">+LEN(B:B)</f>
        <v>8</v>
      </c>
      <c r="D593" s="143" t="n">
        <v>28181000</v>
      </c>
      <c r="F593" s="140" t="s">
        <v>250</v>
      </c>
      <c r="H593" s="144" t="n">
        <v>760275.18</v>
      </c>
      <c r="I593" s="144" t="n">
        <f aca="false">+G:G-H:H</f>
        <v>-760275.18</v>
      </c>
    </row>
    <row r="594" customFormat="false" ht="17.25" hidden="false" customHeight="true" outlineLevel="0" collapsed="false">
      <c r="A594" s="140" t="s">
        <v>129</v>
      </c>
      <c r="B594" s="142" t="n">
        <v>281810</v>
      </c>
      <c r="C594" s="143" t="n">
        <f aca="false">+LEN(B:B)</f>
        <v>6</v>
      </c>
      <c r="D594" s="143" t="n">
        <v>28181000</v>
      </c>
      <c r="F594" s="140" t="s">
        <v>870</v>
      </c>
      <c r="G594" s="144" t="n">
        <v>0</v>
      </c>
      <c r="H594" s="144" t="n">
        <v>309554440.45</v>
      </c>
      <c r="I594" s="144" t="n">
        <f aca="false">+G:G-H:H</f>
        <v>-309554440.45</v>
      </c>
    </row>
    <row r="595" customFormat="false" ht="17.25" hidden="false" customHeight="true" outlineLevel="0" collapsed="false">
      <c r="A595" s="140" t="s">
        <v>1819</v>
      </c>
      <c r="B595" s="142" t="n">
        <v>28181000</v>
      </c>
      <c r="C595" s="143" t="n">
        <f aca="false">+LEN(B:B)</f>
        <v>8</v>
      </c>
      <c r="D595" s="143" t="n">
        <v>28181000</v>
      </c>
      <c r="F595" s="140" t="s">
        <v>250</v>
      </c>
      <c r="H595" s="144" t="n">
        <v>54895918.52</v>
      </c>
      <c r="I595" s="144" t="n">
        <f aca="false">+G:G-H:H</f>
        <v>-54895918.52</v>
      </c>
    </row>
    <row r="596" customFormat="false" ht="17.25" hidden="false" customHeight="true" outlineLevel="0" collapsed="false">
      <c r="A596" s="140" t="s">
        <v>111</v>
      </c>
      <c r="B596" s="142" t="n">
        <v>28181000</v>
      </c>
      <c r="C596" s="143" t="n">
        <f aca="false">+LEN(B:B)</f>
        <v>8</v>
      </c>
      <c r="D596" s="143" t="n">
        <v>28181000</v>
      </c>
      <c r="F596" s="140" t="s">
        <v>250</v>
      </c>
      <c r="H596" s="144" t="n">
        <v>452547771.24</v>
      </c>
      <c r="I596" s="144" t="n">
        <f aca="false">+G:G-H:H</f>
        <v>-452547771.24</v>
      </c>
    </row>
    <row r="597" customFormat="false" ht="17.25" hidden="false" customHeight="true" outlineLevel="0" collapsed="false">
      <c r="A597" s="140" t="s">
        <v>115</v>
      </c>
      <c r="B597" s="142" t="n">
        <v>28181000</v>
      </c>
      <c r="C597" s="143" t="n">
        <f aca="false">+LEN(B:B)</f>
        <v>8</v>
      </c>
      <c r="D597" s="143" t="n">
        <v>28181000</v>
      </c>
      <c r="F597" s="140" t="s">
        <v>1776</v>
      </c>
      <c r="H597" s="144" t="n">
        <v>71323169.95</v>
      </c>
      <c r="I597" s="144" t="n">
        <f aca="false">+G:G-H:H</f>
        <v>-71323169.95</v>
      </c>
    </row>
    <row r="598" customFormat="false" ht="17.25" hidden="false" customHeight="true" outlineLevel="0" collapsed="false">
      <c r="A598" s="140" t="s">
        <v>3018</v>
      </c>
      <c r="B598" s="142" t="n">
        <v>281810</v>
      </c>
      <c r="C598" s="143" t="n">
        <f aca="false">+LEN(B:B)</f>
        <v>6</v>
      </c>
      <c r="D598" s="143" t="n">
        <v>28181000</v>
      </c>
      <c r="F598" s="140" t="s">
        <v>870</v>
      </c>
      <c r="H598" s="144" t="n">
        <v>311779.85</v>
      </c>
      <c r="I598" s="144" t="n">
        <f aca="false">+G:G-H:H</f>
        <v>-311779.85</v>
      </c>
    </row>
    <row r="599" customFormat="false" ht="17.25" hidden="false" customHeight="true" outlineLevel="0" collapsed="false">
      <c r="A599" s="140" t="s">
        <v>3019</v>
      </c>
      <c r="B599" s="142" t="n">
        <v>281810</v>
      </c>
      <c r="C599" s="143" t="n">
        <f aca="false">+LEN(B:B)</f>
        <v>6</v>
      </c>
      <c r="D599" s="143" t="n">
        <v>28181000</v>
      </c>
      <c r="F599" s="140" t="s">
        <v>870</v>
      </c>
      <c r="H599" s="144" t="n">
        <v>321523.13</v>
      </c>
      <c r="I599" s="144" t="n">
        <f aca="false">+G:G-H:H</f>
        <v>-321523.13</v>
      </c>
    </row>
    <row r="600" customFormat="false" ht="17.25" hidden="false" customHeight="true" outlineLevel="0" collapsed="false">
      <c r="A600" s="140" t="s">
        <v>119</v>
      </c>
      <c r="B600" s="142" t="n">
        <v>28181000</v>
      </c>
      <c r="C600" s="143" t="n">
        <f aca="false">+LEN(B:B)</f>
        <v>8</v>
      </c>
      <c r="D600" s="143" t="n">
        <v>28181000</v>
      </c>
      <c r="F600" s="140" t="s">
        <v>250</v>
      </c>
      <c r="H600" s="144" t="n">
        <v>104487946.39</v>
      </c>
      <c r="I600" s="144" t="n">
        <f aca="false">+G:G-H:H</f>
        <v>-104487946.39</v>
      </c>
    </row>
    <row r="601" customFormat="false" ht="17.25" hidden="false" customHeight="true" outlineLevel="0" collapsed="false">
      <c r="A601" s="140" t="s">
        <v>2902</v>
      </c>
      <c r="B601" s="142" t="n">
        <v>28181000</v>
      </c>
      <c r="C601" s="143" t="n">
        <f aca="false">+LEN(B:B)</f>
        <v>8</v>
      </c>
      <c r="D601" s="143" t="n">
        <v>28181000</v>
      </c>
      <c r="F601" s="140" t="s">
        <v>250</v>
      </c>
      <c r="H601" s="144" t="n">
        <v>41250</v>
      </c>
      <c r="I601" s="144" t="n">
        <f aca="false">+G:G-H:H</f>
        <v>-41250</v>
      </c>
    </row>
    <row r="602" customFormat="false" ht="17.25" hidden="false" customHeight="true" outlineLevel="0" collapsed="false">
      <c r="A602" s="140" t="s">
        <v>112</v>
      </c>
      <c r="B602" s="142" t="n">
        <v>28181000</v>
      </c>
      <c r="C602" s="143" t="n">
        <f aca="false">+LEN(B:B)</f>
        <v>8</v>
      </c>
      <c r="D602" s="143" t="n">
        <v>28181000</v>
      </c>
      <c r="F602" s="140" t="s">
        <v>245</v>
      </c>
      <c r="H602" s="144" t="n">
        <v>206731881.19</v>
      </c>
      <c r="I602" s="144" t="n">
        <f aca="false">+G:G-H:H</f>
        <v>-206731881.19</v>
      </c>
    </row>
    <row r="603" customFormat="false" ht="17.25" hidden="false" customHeight="true" outlineLevel="0" collapsed="false">
      <c r="A603" s="140" t="s">
        <v>317</v>
      </c>
      <c r="B603" s="142" t="n">
        <v>28181000</v>
      </c>
      <c r="C603" s="143" t="n">
        <f aca="false">+LEN(B:B)</f>
        <v>8</v>
      </c>
      <c r="D603" s="143" t="n">
        <v>28181000</v>
      </c>
      <c r="F603" s="140" t="s">
        <v>3084</v>
      </c>
      <c r="H603" s="144" t="n">
        <v>498242197.14</v>
      </c>
      <c r="I603" s="144" t="n">
        <f aca="false">+G:G-H:H</f>
        <v>-498242197.14</v>
      </c>
    </row>
    <row r="604" customFormat="false" ht="17.25" hidden="false" customHeight="true" outlineLevel="0" collapsed="false">
      <c r="A604" s="140" t="s">
        <v>105</v>
      </c>
      <c r="B604" s="142" t="n">
        <v>2818100</v>
      </c>
      <c r="C604" s="143" t="n">
        <f aca="false">+LEN(B:B)</f>
        <v>7</v>
      </c>
      <c r="D604" s="143" t="n">
        <v>28181000</v>
      </c>
      <c r="F604" s="140" t="s">
        <v>250</v>
      </c>
      <c r="G604" s="144" t="n">
        <v>0</v>
      </c>
      <c r="H604" s="144" t="n">
        <v>634160322.43</v>
      </c>
      <c r="I604" s="144" t="n">
        <f aca="false">+G:G-H:H</f>
        <v>-634160322.43</v>
      </c>
    </row>
    <row r="605" customFormat="false" ht="17.25" hidden="false" customHeight="true" outlineLevel="0" collapsed="false">
      <c r="A605" s="140" t="s">
        <v>104</v>
      </c>
      <c r="B605" s="142" t="n">
        <v>2818100</v>
      </c>
      <c r="C605" s="143" t="n">
        <f aca="false">+LEN(B:B)</f>
        <v>7</v>
      </c>
      <c r="D605" s="143" t="n">
        <v>28181000</v>
      </c>
      <c r="F605" s="140" t="s">
        <v>250</v>
      </c>
      <c r="G605" s="144" t="n">
        <v>0</v>
      </c>
      <c r="H605" s="144" t="n">
        <v>6200815172.93</v>
      </c>
      <c r="I605" s="144" t="n">
        <f aca="false">+G:G-H:H</f>
        <v>-6200815172.93</v>
      </c>
    </row>
    <row r="606" customFormat="false" ht="17.25" hidden="false" customHeight="true" outlineLevel="0" collapsed="false">
      <c r="A606" s="140" t="s">
        <v>101</v>
      </c>
      <c r="B606" s="142" t="n">
        <v>28181000</v>
      </c>
      <c r="C606" s="143" t="n">
        <f aca="false">+LEN(B:B)</f>
        <v>8</v>
      </c>
      <c r="D606" s="143" t="n">
        <v>28181000</v>
      </c>
      <c r="F606" s="140" t="s">
        <v>250</v>
      </c>
      <c r="H606" s="144" t="n">
        <v>6308578.88</v>
      </c>
      <c r="I606" s="144" t="n">
        <f aca="false">+G:G-H:H</f>
        <v>-6308578.88</v>
      </c>
    </row>
    <row r="607" customFormat="false" ht="17.25" hidden="false" customHeight="true" outlineLevel="0" collapsed="false">
      <c r="A607" s="140" t="s">
        <v>102</v>
      </c>
      <c r="B607" s="142" t="n">
        <v>2818100</v>
      </c>
      <c r="C607" s="143" t="n">
        <f aca="false">+LEN(B:B)</f>
        <v>7</v>
      </c>
      <c r="D607" s="143" t="n">
        <v>28181000</v>
      </c>
      <c r="F607" s="140" t="s">
        <v>250</v>
      </c>
      <c r="G607" s="144" t="n">
        <v>0</v>
      </c>
      <c r="H607" s="144" t="n">
        <v>57685557.5</v>
      </c>
      <c r="I607" s="144" t="n">
        <f aca="false">+G:G-H:H</f>
        <v>-57685557.5</v>
      </c>
    </row>
    <row r="608" customFormat="false" ht="17.25" hidden="false" customHeight="true" outlineLevel="0" collapsed="false">
      <c r="A608" s="140" t="s">
        <v>100</v>
      </c>
      <c r="B608" s="142" t="n">
        <v>2818100</v>
      </c>
      <c r="C608" s="143" t="n">
        <f aca="false">+LEN(B:B)</f>
        <v>7</v>
      </c>
      <c r="D608" s="143" t="n">
        <v>28181000</v>
      </c>
      <c r="F608" s="140" t="s">
        <v>250</v>
      </c>
      <c r="G608" s="144" t="n">
        <v>0</v>
      </c>
      <c r="H608" s="144" t="n">
        <v>1702377313.79</v>
      </c>
      <c r="I608" s="144" t="n">
        <f aca="false">+G:G-H:H</f>
        <v>-1702377313.79</v>
      </c>
    </row>
    <row r="609" customFormat="false" ht="17.25" hidden="false" customHeight="true" outlineLevel="0" collapsed="false">
      <c r="A609" s="140" t="s">
        <v>108</v>
      </c>
      <c r="B609" s="142" t="n">
        <v>28181000</v>
      </c>
      <c r="C609" s="143" t="n">
        <f aca="false">+LEN(B:B)</f>
        <v>8</v>
      </c>
      <c r="D609" s="143" t="n">
        <v>28181000</v>
      </c>
      <c r="F609" s="140" t="s">
        <v>250</v>
      </c>
      <c r="H609" s="144" t="n">
        <v>10672042.7</v>
      </c>
      <c r="I609" s="144" t="n">
        <f aca="false">+G:G-H:H</f>
        <v>-10672042.7</v>
      </c>
    </row>
    <row r="610" customFormat="false" ht="17.25" hidden="false" customHeight="true" outlineLevel="0" collapsed="false">
      <c r="A610" s="140" t="s">
        <v>1712</v>
      </c>
      <c r="B610" s="142" t="n">
        <v>28181000</v>
      </c>
      <c r="C610" s="143" t="n">
        <f aca="false">+LEN(B:B)</f>
        <v>8</v>
      </c>
      <c r="D610" s="143" t="n">
        <v>28181000</v>
      </c>
      <c r="F610" s="140" t="s">
        <v>3084</v>
      </c>
      <c r="H610" s="144" t="n">
        <v>27832472.32</v>
      </c>
      <c r="I610" s="144" t="n">
        <f aca="false">+G:G-H:H</f>
        <v>-27832472.32</v>
      </c>
    </row>
    <row r="611" customFormat="false" ht="17.25" hidden="false" customHeight="true" outlineLevel="0" collapsed="false">
      <c r="A611" s="140" t="s">
        <v>657</v>
      </c>
      <c r="B611" s="142" t="n">
        <v>28181000</v>
      </c>
      <c r="C611" s="143" t="n">
        <f aca="false">+LEN(B:B)</f>
        <v>8</v>
      </c>
      <c r="D611" s="143" t="n">
        <v>28181000</v>
      </c>
      <c r="F611" s="140" t="s">
        <v>245</v>
      </c>
      <c r="H611" s="144" t="n">
        <v>1472331714.461</v>
      </c>
      <c r="I611" s="144" t="n">
        <f aca="false">+G:G-H:H</f>
        <v>-1472331714.461</v>
      </c>
    </row>
    <row r="612" customFormat="false" ht="17.25" hidden="false" customHeight="true" outlineLevel="0" collapsed="false">
      <c r="A612" s="140" t="s">
        <v>115</v>
      </c>
      <c r="B612" s="142" t="n">
        <v>28181100</v>
      </c>
      <c r="C612" s="143" t="n">
        <f aca="false">+LEN(B:B)</f>
        <v>8</v>
      </c>
      <c r="D612" s="143" t="n">
        <v>28181100</v>
      </c>
      <c r="F612" s="140" t="s">
        <v>1777</v>
      </c>
      <c r="H612" s="144" t="n">
        <v>87512995.31</v>
      </c>
      <c r="I612" s="144" t="n">
        <f aca="false">+G:G-H:H</f>
        <v>-87512995.31</v>
      </c>
    </row>
    <row r="613" customFormat="false" ht="17.25" hidden="false" customHeight="true" outlineLevel="0" collapsed="false">
      <c r="A613" s="140" t="s">
        <v>100</v>
      </c>
      <c r="B613" s="142" t="n">
        <v>2818110</v>
      </c>
      <c r="C613" s="143" t="n">
        <f aca="false">+LEN(B:B)</f>
        <v>7</v>
      </c>
      <c r="D613" s="143" t="n">
        <v>28181100</v>
      </c>
      <c r="F613" s="140" t="s">
        <v>246</v>
      </c>
      <c r="G613" s="144" t="n">
        <v>0</v>
      </c>
      <c r="H613" s="144" t="n">
        <v>1040016644.52</v>
      </c>
      <c r="I613" s="144" t="n">
        <f aca="false">+G:G-H:H</f>
        <v>-1040016644.52</v>
      </c>
    </row>
    <row r="614" customFormat="false" ht="17.25" hidden="false" customHeight="true" outlineLevel="0" collapsed="false">
      <c r="A614" s="140" t="s">
        <v>128</v>
      </c>
      <c r="B614" s="142" t="n">
        <v>28182000</v>
      </c>
      <c r="C614" s="143" t="n">
        <f aca="false">+LEN(B:B)</f>
        <v>8</v>
      </c>
      <c r="D614" s="143" t="n">
        <v>28182000</v>
      </c>
      <c r="F614" s="140" t="s">
        <v>17</v>
      </c>
      <c r="H614" s="144" t="n">
        <v>336748.15</v>
      </c>
      <c r="I614" s="144" t="n">
        <f aca="false">+G:G-H:H</f>
        <v>-336748.15</v>
      </c>
    </row>
    <row r="615" customFormat="false" ht="17.25" hidden="false" customHeight="true" outlineLevel="0" collapsed="false">
      <c r="A615" s="140" t="s">
        <v>125</v>
      </c>
      <c r="B615" s="142" t="n">
        <v>28182000</v>
      </c>
      <c r="C615" s="143" t="n">
        <f aca="false">+LEN(B:B)</f>
        <v>8</v>
      </c>
      <c r="D615" s="143" t="n">
        <v>28182000</v>
      </c>
      <c r="F615" s="140" t="s">
        <v>585</v>
      </c>
      <c r="H615" s="144" t="n">
        <v>72080.87</v>
      </c>
      <c r="I615" s="144" t="n">
        <f aca="false">+G:G-H:H</f>
        <v>-72080.87</v>
      </c>
    </row>
    <row r="616" customFormat="false" ht="17.25" hidden="false" customHeight="true" outlineLevel="0" collapsed="false">
      <c r="A616" s="140" t="s">
        <v>1819</v>
      </c>
      <c r="B616" s="142" t="n">
        <v>28182000</v>
      </c>
      <c r="C616" s="143" t="n">
        <f aca="false">+LEN(B:B)</f>
        <v>8</v>
      </c>
      <c r="D616" s="143" t="n">
        <v>28182000</v>
      </c>
      <c r="F616" s="140" t="s">
        <v>585</v>
      </c>
      <c r="H616" s="144" t="n">
        <v>603166.68</v>
      </c>
      <c r="I616" s="144" t="n">
        <f aca="false">+G:G-H:H</f>
        <v>-603166.68</v>
      </c>
    </row>
    <row r="617" customFormat="false" ht="17.25" hidden="false" customHeight="true" outlineLevel="0" collapsed="false">
      <c r="A617" s="140" t="s">
        <v>111</v>
      </c>
      <c r="B617" s="142" t="n">
        <v>28182000</v>
      </c>
      <c r="C617" s="143" t="n">
        <f aca="false">+LEN(B:B)</f>
        <v>8</v>
      </c>
      <c r="D617" s="143" t="n">
        <v>28182000</v>
      </c>
      <c r="F617" s="140" t="s">
        <v>585</v>
      </c>
      <c r="H617" s="144" t="n">
        <v>4181815.08</v>
      </c>
      <c r="I617" s="144" t="n">
        <f aca="false">+G:G-H:H</f>
        <v>-4181815.08</v>
      </c>
    </row>
    <row r="618" customFormat="false" ht="17.25" hidden="false" customHeight="true" outlineLevel="0" collapsed="false">
      <c r="A618" s="140" t="s">
        <v>115</v>
      </c>
      <c r="B618" s="142" t="n">
        <v>28182000</v>
      </c>
      <c r="C618" s="143" t="n">
        <f aca="false">+LEN(B:B)</f>
        <v>8</v>
      </c>
      <c r="D618" s="143" t="n">
        <v>28182000</v>
      </c>
      <c r="F618" s="140" t="s">
        <v>585</v>
      </c>
      <c r="H618" s="144" t="n">
        <v>6997092.05</v>
      </c>
      <c r="I618" s="144" t="n">
        <f aca="false">+G:G-H:H</f>
        <v>-6997092.05</v>
      </c>
    </row>
    <row r="619" customFormat="false" ht="17.25" hidden="false" customHeight="true" outlineLevel="0" collapsed="false">
      <c r="A619" s="140" t="s">
        <v>119</v>
      </c>
      <c r="B619" s="142" t="n">
        <v>28182000</v>
      </c>
      <c r="C619" s="143" t="n">
        <f aca="false">+LEN(B:B)</f>
        <v>8</v>
      </c>
      <c r="D619" s="143" t="n">
        <v>28182000</v>
      </c>
      <c r="F619" s="140" t="s">
        <v>3085</v>
      </c>
      <c r="H619" s="144" t="n">
        <v>1295007.94</v>
      </c>
      <c r="I619" s="144" t="n">
        <f aca="false">+G:G-H:H</f>
        <v>-1295007.94</v>
      </c>
    </row>
    <row r="620" customFormat="false" ht="17.25" hidden="false" customHeight="true" outlineLevel="0" collapsed="false">
      <c r="A620" s="140" t="s">
        <v>112</v>
      </c>
      <c r="B620" s="142" t="n">
        <v>28182000</v>
      </c>
      <c r="C620" s="143" t="n">
        <f aca="false">+LEN(B:B)</f>
        <v>8</v>
      </c>
      <c r="D620" s="143" t="n">
        <v>28182000</v>
      </c>
      <c r="F620" s="140" t="s">
        <v>17</v>
      </c>
      <c r="H620" s="144" t="n">
        <v>3975309.03</v>
      </c>
      <c r="I620" s="144" t="n">
        <f aca="false">+G:G-H:H</f>
        <v>-3975309.03</v>
      </c>
    </row>
    <row r="621" customFormat="false" ht="17.25" hidden="false" customHeight="true" outlineLevel="0" collapsed="false">
      <c r="A621" s="140" t="s">
        <v>317</v>
      </c>
      <c r="B621" s="142" t="n">
        <v>28182000</v>
      </c>
      <c r="C621" s="143" t="n">
        <f aca="false">+LEN(B:B)</f>
        <v>8</v>
      </c>
      <c r="D621" s="143" t="n">
        <v>28182000</v>
      </c>
      <c r="F621" s="140" t="s">
        <v>17</v>
      </c>
      <c r="H621" s="144" t="n">
        <v>135134601.41</v>
      </c>
      <c r="I621" s="144" t="n">
        <f aca="false">+G:G-H:H</f>
        <v>-135134601.41</v>
      </c>
    </row>
    <row r="622" customFormat="false" ht="17.25" hidden="false" customHeight="true" outlineLevel="0" collapsed="false">
      <c r="A622" s="140" t="s">
        <v>105</v>
      </c>
      <c r="B622" s="142" t="n">
        <v>2818200</v>
      </c>
      <c r="C622" s="143" t="n">
        <f aca="false">+LEN(B:B)</f>
        <v>7</v>
      </c>
      <c r="D622" s="143" t="n">
        <v>28182000</v>
      </c>
      <c r="F622" s="140" t="s">
        <v>585</v>
      </c>
      <c r="G622" s="144" t="n">
        <v>0</v>
      </c>
      <c r="H622" s="144" t="n">
        <v>51164318</v>
      </c>
      <c r="I622" s="144" t="n">
        <f aca="false">+G:G-H:H</f>
        <v>-51164318</v>
      </c>
    </row>
    <row r="623" customFormat="false" ht="17.25" hidden="false" customHeight="true" outlineLevel="0" collapsed="false">
      <c r="A623" s="140" t="s">
        <v>104</v>
      </c>
      <c r="B623" s="142" t="n">
        <v>2818200</v>
      </c>
      <c r="C623" s="143" t="n">
        <f aca="false">+LEN(B:B)</f>
        <v>7</v>
      </c>
      <c r="D623" s="143" t="n">
        <v>28182000</v>
      </c>
      <c r="F623" s="140" t="s">
        <v>585</v>
      </c>
      <c r="G623" s="144" t="n">
        <v>0</v>
      </c>
      <c r="H623" s="144" t="n">
        <v>41328524.87</v>
      </c>
      <c r="I623" s="144" t="n">
        <f aca="false">+G:G-H:H</f>
        <v>-41328524.87</v>
      </c>
    </row>
    <row r="624" customFormat="false" ht="17.25" hidden="false" customHeight="true" outlineLevel="0" collapsed="false">
      <c r="A624" s="140" t="s">
        <v>101</v>
      </c>
      <c r="B624" s="142" t="n">
        <v>28182000</v>
      </c>
      <c r="C624" s="143" t="n">
        <f aca="false">+LEN(B:B)</f>
        <v>8</v>
      </c>
      <c r="D624" s="143" t="n">
        <v>28182000</v>
      </c>
      <c r="F624" s="140" t="s">
        <v>585</v>
      </c>
      <c r="H624" s="144" t="n">
        <v>219633.33</v>
      </c>
      <c r="I624" s="144" t="n">
        <f aca="false">+G:G-H:H</f>
        <v>-219633.33</v>
      </c>
    </row>
    <row r="625" customFormat="false" ht="17.25" hidden="false" customHeight="true" outlineLevel="0" collapsed="false">
      <c r="A625" s="140" t="s">
        <v>102</v>
      </c>
      <c r="B625" s="142" t="n">
        <v>2818200</v>
      </c>
      <c r="C625" s="143" t="n">
        <f aca="false">+LEN(B:B)</f>
        <v>7</v>
      </c>
      <c r="D625" s="143" t="n">
        <v>28182000</v>
      </c>
      <c r="F625" s="140" t="s">
        <v>585</v>
      </c>
      <c r="G625" s="144" t="n">
        <v>0</v>
      </c>
      <c r="H625" s="144" t="n">
        <v>4924248.03</v>
      </c>
      <c r="I625" s="144" t="n">
        <f aca="false">+G:G-H:H</f>
        <v>-4924248.03</v>
      </c>
    </row>
    <row r="626" customFormat="false" ht="17.25" hidden="false" customHeight="true" outlineLevel="0" collapsed="false">
      <c r="A626" s="140" t="s">
        <v>307</v>
      </c>
      <c r="B626" s="142" t="n">
        <v>28182000</v>
      </c>
      <c r="C626" s="143" t="n">
        <f aca="false">+LEN(B:B)</f>
        <v>8</v>
      </c>
      <c r="D626" s="143" t="n">
        <v>28182000</v>
      </c>
      <c r="F626" s="140" t="s">
        <v>17</v>
      </c>
      <c r="H626" s="144" t="n">
        <v>899873.34</v>
      </c>
      <c r="I626" s="144" t="n">
        <f aca="false">+G:G-H:H</f>
        <v>-899873.34</v>
      </c>
    </row>
    <row r="627" customFormat="false" ht="17.25" hidden="false" customHeight="true" outlineLevel="0" collapsed="false">
      <c r="A627" s="140" t="s">
        <v>100</v>
      </c>
      <c r="B627" s="142" t="n">
        <v>2818200</v>
      </c>
      <c r="C627" s="143" t="n">
        <f aca="false">+LEN(B:B)</f>
        <v>7</v>
      </c>
      <c r="D627" s="143" t="n">
        <v>28182000</v>
      </c>
      <c r="F627" s="140" t="s">
        <v>585</v>
      </c>
      <c r="G627" s="144" t="n">
        <v>0</v>
      </c>
      <c r="H627" s="144" t="n">
        <v>27967016.5</v>
      </c>
      <c r="I627" s="144" t="n">
        <f aca="false">+G:G-H:H</f>
        <v>-27967016.5</v>
      </c>
    </row>
    <row r="628" customFormat="false" ht="17.25" hidden="false" customHeight="true" outlineLevel="0" collapsed="false">
      <c r="A628" s="140" t="s">
        <v>108</v>
      </c>
      <c r="B628" s="142" t="n">
        <v>28182000</v>
      </c>
      <c r="C628" s="143" t="n">
        <f aca="false">+LEN(B:B)</f>
        <v>8</v>
      </c>
      <c r="D628" s="143" t="n">
        <v>28182000</v>
      </c>
      <c r="F628" s="140" t="s">
        <v>585</v>
      </c>
      <c r="H628" s="144" t="n">
        <v>46677708.53</v>
      </c>
      <c r="I628" s="144" t="n">
        <f aca="false">+G:G-H:H</f>
        <v>-46677708.53</v>
      </c>
    </row>
    <row r="629" customFormat="false" ht="17.25" hidden="false" customHeight="true" outlineLevel="0" collapsed="false">
      <c r="A629" s="140" t="s">
        <v>1712</v>
      </c>
      <c r="B629" s="142" t="n">
        <v>28182000</v>
      </c>
      <c r="C629" s="143" t="n">
        <f aca="false">+LEN(B:B)</f>
        <v>8</v>
      </c>
      <c r="D629" s="143" t="n">
        <v>28182000</v>
      </c>
      <c r="F629" s="140" t="s">
        <v>17</v>
      </c>
      <c r="H629" s="144" t="n">
        <v>2704759.9</v>
      </c>
      <c r="I629" s="144" t="n">
        <f aca="false">+G:G-H:H</f>
        <v>-2704759.9</v>
      </c>
    </row>
    <row r="630" customFormat="false" ht="17.25" hidden="false" customHeight="true" outlineLevel="0" collapsed="false">
      <c r="A630" s="140" t="s">
        <v>657</v>
      </c>
      <c r="B630" s="142" t="n">
        <v>28182000</v>
      </c>
      <c r="C630" s="143" t="n">
        <f aca="false">+LEN(B:B)</f>
        <v>8</v>
      </c>
      <c r="D630" s="143" t="n">
        <v>28182000</v>
      </c>
      <c r="F630" s="140" t="s">
        <v>17</v>
      </c>
      <c r="H630" s="144" t="n">
        <v>10741571.352</v>
      </c>
      <c r="I630" s="144" t="n">
        <f aca="false">+G:G-H:H</f>
        <v>-10741571.352</v>
      </c>
    </row>
    <row r="631" customFormat="false" ht="17.25" hidden="false" customHeight="true" outlineLevel="0" collapsed="false">
      <c r="A631" s="140" t="s">
        <v>128</v>
      </c>
      <c r="B631" s="142" t="n">
        <v>28183000</v>
      </c>
      <c r="C631" s="143" t="n">
        <f aca="false">+LEN(B:B)</f>
        <v>8</v>
      </c>
      <c r="D631" s="143" t="n">
        <v>28183000</v>
      </c>
      <c r="F631" s="140" t="s">
        <v>18</v>
      </c>
      <c r="H631" s="144" t="n">
        <v>70310075.34</v>
      </c>
      <c r="I631" s="144" t="n">
        <f aca="false">+G:G-H:H</f>
        <v>-70310075.34</v>
      </c>
    </row>
    <row r="632" customFormat="false" ht="17.25" hidden="false" customHeight="true" outlineLevel="0" collapsed="false">
      <c r="A632" s="140" t="s">
        <v>129</v>
      </c>
      <c r="B632" s="142" t="n">
        <v>281830</v>
      </c>
      <c r="C632" s="143" t="n">
        <f aca="false">+LEN(B:B)</f>
        <v>6</v>
      </c>
      <c r="D632" s="143" t="n">
        <v>28183000</v>
      </c>
      <c r="F632" s="140" t="s">
        <v>873</v>
      </c>
      <c r="G632" s="144" t="n">
        <v>0</v>
      </c>
      <c r="H632" s="144" t="n">
        <v>851503528.37</v>
      </c>
      <c r="I632" s="144" t="n">
        <f aca="false">+G:G-H:H</f>
        <v>-851503528.37</v>
      </c>
    </row>
    <row r="633" customFormat="false" ht="17.25" hidden="false" customHeight="true" outlineLevel="0" collapsed="false">
      <c r="A633" s="140" t="s">
        <v>111</v>
      </c>
      <c r="B633" s="142" t="n">
        <v>28183000</v>
      </c>
      <c r="C633" s="143" t="n">
        <f aca="false">+LEN(B:B)</f>
        <v>8</v>
      </c>
      <c r="D633" s="143" t="n">
        <v>28183000</v>
      </c>
      <c r="F633" s="140" t="s">
        <v>588</v>
      </c>
      <c r="H633" s="144" t="n">
        <v>1175302949.8</v>
      </c>
      <c r="I633" s="144" t="n">
        <f aca="false">+G:G-H:H</f>
        <v>-1175302949.8</v>
      </c>
    </row>
    <row r="634" customFormat="false" ht="17.25" hidden="false" customHeight="true" outlineLevel="0" collapsed="false">
      <c r="A634" s="140" t="s">
        <v>116</v>
      </c>
      <c r="B634" s="142" t="n">
        <v>2818300</v>
      </c>
      <c r="C634" s="143" t="n">
        <f aca="false">+LEN(B:B)</f>
        <v>7</v>
      </c>
      <c r="D634" s="143" t="n">
        <v>28183000</v>
      </c>
      <c r="F634" s="140" t="s">
        <v>588</v>
      </c>
      <c r="H634" s="144" t="n">
        <v>5840109664.71</v>
      </c>
      <c r="I634" s="144" t="n">
        <f aca="false">+G:G-H:H</f>
        <v>-5840109664.71</v>
      </c>
    </row>
    <row r="635" customFormat="false" ht="17.25" hidden="false" customHeight="true" outlineLevel="0" collapsed="false">
      <c r="A635" s="140" t="s">
        <v>115</v>
      </c>
      <c r="B635" s="142" t="n">
        <v>28183000</v>
      </c>
      <c r="C635" s="143" t="n">
        <f aca="false">+LEN(B:B)</f>
        <v>8</v>
      </c>
      <c r="D635" s="143" t="n">
        <v>28183000</v>
      </c>
      <c r="F635" s="140" t="s">
        <v>588</v>
      </c>
      <c r="H635" s="144" t="n">
        <v>420498161.72</v>
      </c>
      <c r="I635" s="144" t="n">
        <f aca="false">+G:G-H:H</f>
        <v>-420498161.72</v>
      </c>
    </row>
    <row r="636" customFormat="false" ht="17.25" hidden="false" customHeight="true" outlineLevel="0" collapsed="false">
      <c r="A636" s="140" t="s">
        <v>3018</v>
      </c>
      <c r="B636" s="142" t="n">
        <v>281830</v>
      </c>
      <c r="C636" s="143" t="n">
        <f aca="false">+LEN(B:B)</f>
        <v>6</v>
      </c>
      <c r="D636" s="143" t="n">
        <v>28183000</v>
      </c>
      <c r="F636" s="140" t="s">
        <v>873</v>
      </c>
      <c r="H636" s="144" t="n">
        <v>2557968.55</v>
      </c>
      <c r="I636" s="144" t="n">
        <f aca="false">+G:G-H:H</f>
        <v>-2557968.55</v>
      </c>
    </row>
    <row r="637" customFormat="false" ht="17.25" hidden="false" customHeight="true" outlineLevel="0" collapsed="false">
      <c r="A637" s="140" t="s">
        <v>3019</v>
      </c>
      <c r="B637" s="142" t="n">
        <v>281830</v>
      </c>
      <c r="C637" s="143" t="n">
        <f aca="false">+LEN(B:B)</f>
        <v>6</v>
      </c>
      <c r="D637" s="143" t="n">
        <v>28183000</v>
      </c>
      <c r="F637" s="140" t="s">
        <v>873</v>
      </c>
      <c r="H637" s="144" t="n">
        <v>2844843.75</v>
      </c>
      <c r="I637" s="144" t="n">
        <f aca="false">+G:G-H:H</f>
        <v>-2844843.75</v>
      </c>
    </row>
    <row r="638" customFormat="false" ht="17.25" hidden="false" customHeight="true" outlineLevel="0" collapsed="false">
      <c r="A638" s="140" t="s">
        <v>119</v>
      </c>
      <c r="B638" s="142" t="n">
        <v>28183000</v>
      </c>
      <c r="C638" s="143" t="n">
        <f aca="false">+LEN(B:B)</f>
        <v>8</v>
      </c>
      <c r="D638" s="143" t="n">
        <v>28183000</v>
      </c>
      <c r="F638" s="140" t="s">
        <v>588</v>
      </c>
      <c r="H638" s="144" t="n">
        <v>21509976.63</v>
      </c>
      <c r="I638" s="144" t="n">
        <f aca="false">+G:G-H:H</f>
        <v>-21509976.63</v>
      </c>
    </row>
    <row r="639" customFormat="false" ht="17.25" hidden="false" customHeight="true" outlineLevel="0" collapsed="false">
      <c r="A639" s="140" t="s">
        <v>112</v>
      </c>
      <c r="B639" s="142" t="n">
        <v>28183000</v>
      </c>
      <c r="C639" s="143" t="n">
        <f aca="false">+LEN(B:B)</f>
        <v>8</v>
      </c>
      <c r="D639" s="143" t="n">
        <v>28183000</v>
      </c>
      <c r="F639" s="140" t="s">
        <v>18</v>
      </c>
      <c r="H639" s="144" t="n">
        <v>559258779.66</v>
      </c>
      <c r="I639" s="144" t="n">
        <f aca="false">+G:G-H:H</f>
        <v>-559258779.66</v>
      </c>
    </row>
    <row r="640" customFormat="false" ht="17.25" hidden="false" customHeight="true" outlineLevel="0" collapsed="false">
      <c r="A640" s="140" t="s">
        <v>317</v>
      </c>
      <c r="B640" s="142" t="n">
        <v>28183000</v>
      </c>
      <c r="C640" s="143" t="n">
        <f aca="false">+LEN(B:B)</f>
        <v>8</v>
      </c>
      <c r="D640" s="143" t="n">
        <v>28183000</v>
      </c>
      <c r="F640" s="140" t="s">
        <v>3086</v>
      </c>
      <c r="H640" s="144" t="n">
        <v>268805270.82</v>
      </c>
      <c r="I640" s="144" t="n">
        <f aca="false">+G:G-H:H</f>
        <v>-268805270.82</v>
      </c>
    </row>
    <row r="641" customFormat="false" ht="17.25" hidden="false" customHeight="true" outlineLevel="0" collapsed="false">
      <c r="A641" s="140" t="s">
        <v>105</v>
      </c>
      <c r="B641" s="142" t="n">
        <v>2818300</v>
      </c>
      <c r="C641" s="143" t="n">
        <f aca="false">+LEN(B:B)</f>
        <v>7</v>
      </c>
      <c r="D641" s="143" t="n">
        <v>28183000</v>
      </c>
      <c r="F641" s="140" t="s">
        <v>588</v>
      </c>
      <c r="G641" s="144" t="n">
        <v>0</v>
      </c>
      <c r="H641" s="144" t="n">
        <v>840668526.84</v>
      </c>
      <c r="I641" s="144" t="n">
        <f aca="false">+G:G-H:H</f>
        <v>-840668526.84</v>
      </c>
    </row>
    <row r="642" customFormat="false" ht="17.25" hidden="false" customHeight="true" outlineLevel="0" collapsed="false">
      <c r="A642" s="140" t="s">
        <v>104</v>
      </c>
      <c r="B642" s="142" t="n">
        <v>2818300</v>
      </c>
      <c r="C642" s="143" t="n">
        <f aca="false">+LEN(B:B)</f>
        <v>7</v>
      </c>
      <c r="D642" s="143" t="n">
        <v>28183000</v>
      </c>
      <c r="F642" s="140" t="s">
        <v>588</v>
      </c>
      <c r="G642" s="144" t="n">
        <v>0</v>
      </c>
      <c r="H642" s="144" t="n">
        <v>314026890.21</v>
      </c>
      <c r="I642" s="144" t="n">
        <f aca="false">+G:G-H:H</f>
        <v>-314026890.21</v>
      </c>
    </row>
    <row r="643" customFormat="false" ht="17.25" hidden="false" customHeight="true" outlineLevel="0" collapsed="false">
      <c r="A643" s="140" t="s">
        <v>101</v>
      </c>
      <c r="B643" s="142" t="n">
        <v>28183000</v>
      </c>
      <c r="C643" s="143" t="n">
        <f aca="false">+LEN(B:B)</f>
        <v>8</v>
      </c>
      <c r="D643" s="143" t="n">
        <v>28183000</v>
      </c>
      <c r="F643" s="140" t="s">
        <v>588</v>
      </c>
      <c r="H643" s="144" t="n">
        <v>94373477.23</v>
      </c>
      <c r="I643" s="144" t="n">
        <f aca="false">+G:G-H:H</f>
        <v>-94373477.23</v>
      </c>
    </row>
    <row r="644" customFormat="false" ht="17.25" hidden="false" customHeight="true" outlineLevel="0" collapsed="false">
      <c r="A644" s="140" t="s">
        <v>102</v>
      </c>
      <c r="B644" s="142" t="n">
        <v>2818300</v>
      </c>
      <c r="C644" s="143" t="n">
        <f aca="false">+LEN(B:B)</f>
        <v>7</v>
      </c>
      <c r="D644" s="143" t="n">
        <v>28183000</v>
      </c>
      <c r="F644" s="140" t="s">
        <v>588</v>
      </c>
      <c r="G644" s="144" t="n">
        <v>0</v>
      </c>
      <c r="H644" s="144" t="n">
        <v>2494913.21</v>
      </c>
      <c r="I644" s="144" t="n">
        <f aca="false">+G:G-H:H</f>
        <v>-2494913.21</v>
      </c>
    </row>
    <row r="645" customFormat="false" ht="17.25" hidden="false" customHeight="true" outlineLevel="0" collapsed="false">
      <c r="A645" s="140" t="s">
        <v>307</v>
      </c>
      <c r="B645" s="142" t="n">
        <v>28183000</v>
      </c>
      <c r="C645" s="143" t="n">
        <f aca="false">+LEN(B:B)</f>
        <v>8</v>
      </c>
      <c r="D645" s="143" t="n">
        <v>28183000</v>
      </c>
      <c r="F645" s="140" t="s">
        <v>18</v>
      </c>
      <c r="H645" s="144" t="n">
        <v>778590.28</v>
      </c>
      <c r="I645" s="144" t="n">
        <f aca="false">+G:G-H:H</f>
        <v>-778590.28</v>
      </c>
    </row>
    <row r="646" customFormat="false" ht="17.25" hidden="false" customHeight="true" outlineLevel="0" collapsed="false">
      <c r="A646" s="140" t="s">
        <v>100</v>
      </c>
      <c r="B646" s="142" t="n">
        <v>2818300</v>
      </c>
      <c r="C646" s="143" t="n">
        <f aca="false">+LEN(B:B)</f>
        <v>7</v>
      </c>
      <c r="D646" s="143" t="n">
        <v>28183000</v>
      </c>
      <c r="F646" s="140" t="s">
        <v>588</v>
      </c>
      <c r="G646" s="144" t="n">
        <v>0</v>
      </c>
      <c r="H646" s="144" t="n">
        <v>862064158.58</v>
      </c>
      <c r="I646" s="144" t="n">
        <f aca="false">+G:G-H:H</f>
        <v>-862064158.58</v>
      </c>
    </row>
    <row r="647" customFormat="false" ht="17.25" hidden="false" customHeight="true" outlineLevel="0" collapsed="false">
      <c r="A647" s="140" t="s">
        <v>108</v>
      </c>
      <c r="B647" s="142" t="n">
        <v>28183000</v>
      </c>
      <c r="C647" s="143" t="n">
        <f aca="false">+LEN(B:B)</f>
        <v>8</v>
      </c>
      <c r="D647" s="143" t="n">
        <v>28183000</v>
      </c>
      <c r="F647" s="140" t="s">
        <v>588</v>
      </c>
      <c r="H647" s="144" t="n">
        <v>319028508.32</v>
      </c>
      <c r="I647" s="144" t="n">
        <f aca="false">+G:G-H:H</f>
        <v>-319028508.32</v>
      </c>
    </row>
    <row r="648" customFormat="false" ht="17.25" hidden="false" customHeight="true" outlineLevel="0" collapsed="false">
      <c r="A648" s="140" t="s">
        <v>1712</v>
      </c>
      <c r="B648" s="142" t="n">
        <v>28183000</v>
      </c>
      <c r="C648" s="143" t="n">
        <f aca="false">+LEN(B:B)</f>
        <v>8</v>
      </c>
      <c r="D648" s="143" t="n">
        <v>28183000</v>
      </c>
      <c r="F648" s="140" t="s">
        <v>3086</v>
      </c>
      <c r="H648" s="144" t="n">
        <v>800701815.23</v>
      </c>
      <c r="I648" s="144" t="n">
        <f aca="false">+G:G-H:H</f>
        <v>-800701815.23</v>
      </c>
    </row>
    <row r="649" customFormat="false" ht="17.25" hidden="false" customHeight="true" outlineLevel="0" collapsed="false">
      <c r="A649" s="140" t="s">
        <v>1478</v>
      </c>
      <c r="B649" s="142" t="n">
        <v>281830</v>
      </c>
      <c r="C649" s="143" t="n">
        <f aca="false">+LEN(B:B)</f>
        <v>6</v>
      </c>
      <c r="D649" s="143" t="n">
        <v>28183000</v>
      </c>
      <c r="F649" s="140" t="s">
        <v>873</v>
      </c>
      <c r="H649" s="144" t="n">
        <v>549495625.22</v>
      </c>
      <c r="I649" s="144" t="n">
        <f aca="false">+G:G-H:H</f>
        <v>-549495625.22</v>
      </c>
    </row>
    <row r="650" customFormat="false" ht="17.25" hidden="false" customHeight="true" outlineLevel="0" collapsed="false">
      <c r="A650" s="140" t="s">
        <v>657</v>
      </c>
      <c r="B650" s="142" t="n">
        <v>28183000</v>
      </c>
      <c r="C650" s="143" t="n">
        <f aca="false">+LEN(B:B)</f>
        <v>8</v>
      </c>
      <c r="D650" s="143" t="n">
        <v>28183000</v>
      </c>
      <c r="F650" s="140" t="s">
        <v>18</v>
      </c>
      <c r="H650" s="144" t="n">
        <v>7941759.67</v>
      </c>
      <c r="I650" s="144" t="n">
        <f aca="false">+G:G-H:H</f>
        <v>-7941759.67</v>
      </c>
    </row>
    <row r="651" customFormat="false" ht="17.25" hidden="false" customHeight="true" outlineLevel="0" collapsed="false">
      <c r="A651" s="140" t="s">
        <v>115</v>
      </c>
      <c r="B651" s="142" t="n">
        <v>281831</v>
      </c>
      <c r="C651" s="143" t="n">
        <f aca="false">+LEN(B:B)</f>
        <v>6</v>
      </c>
      <c r="D651" s="143" t="n">
        <v>28183100</v>
      </c>
      <c r="F651" s="140" t="s">
        <v>1778</v>
      </c>
      <c r="H651" s="144" t="n">
        <v>2820080590.43</v>
      </c>
      <c r="I651" s="144" t="n">
        <f aca="false">+G:G-H:H</f>
        <v>-2820080590.43</v>
      </c>
    </row>
    <row r="652" customFormat="false" ht="17.25" hidden="false" customHeight="true" outlineLevel="0" collapsed="false">
      <c r="A652" s="140" t="s">
        <v>129</v>
      </c>
      <c r="B652" s="142" t="n">
        <v>281832</v>
      </c>
      <c r="C652" s="143" t="n">
        <f aca="false">+LEN(B:B)</f>
        <v>6</v>
      </c>
      <c r="D652" s="143" t="n">
        <v>28183100</v>
      </c>
      <c r="F652" s="140" t="s">
        <v>2122</v>
      </c>
      <c r="G652" s="144" t="n">
        <v>0</v>
      </c>
      <c r="H652" s="144" t="n">
        <v>5571773.48</v>
      </c>
      <c r="I652" s="144" t="n">
        <f aca="false">+G:G-H:H</f>
        <v>-5571773.48</v>
      </c>
    </row>
    <row r="653" customFormat="false" ht="17.25" hidden="false" customHeight="true" outlineLevel="0" collapsed="false">
      <c r="A653" s="140" t="s">
        <v>1478</v>
      </c>
      <c r="B653" s="142" t="n">
        <v>281832</v>
      </c>
      <c r="C653" s="143" t="n">
        <f aca="false">+LEN(B:B)</f>
        <v>6</v>
      </c>
      <c r="D653" s="143" t="n">
        <v>28183100</v>
      </c>
      <c r="F653" s="140" t="s">
        <v>2122</v>
      </c>
      <c r="H653" s="144" t="n">
        <v>12890778.01</v>
      </c>
      <c r="I653" s="144" t="n">
        <f aca="false">+G:G-H:H</f>
        <v>-12890778.01</v>
      </c>
    </row>
    <row r="654" customFormat="false" ht="17.25" hidden="false" customHeight="true" outlineLevel="0" collapsed="false">
      <c r="A654" s="140" t="s">
        <v>125</v>
      </c>
      <c r="B654" s="142" t="n">
        <v>28184000</v>
      </c>
      <c r="C654" s="143" t="n">
        <f aca="false">+LEN(B:B)</f>
        <v>8</v>
      </c>
      <c r="D654" s="143" t="n">
        <v>28184000</v>
      </c>
      <c r="F654" s="140" t="s">
        <v>586</v>
      </c>
      <c r="H654" s="144" t="n">
        <v>406250</v>
      </c>
      <c r="I654" s="144" t="n">
        <f aca="false">+G:G-H:H</f>
        <v>-406250</v>
      </c>
    </row>
    <row r="655" customFormat="false" ht="17.25" hidden="false" customHeight="true" outlineLevel="0" collapsed="false">
      <c r="A655" s="140" t="s">
        <v>129</v>
      </c>
      <c r="B655" s="142" t="n">
        <v>281840</v>
      </c>
      <c r="C655" s="143" t="n">
        <f aca="false">+LEN(B:B)</f>
        <v>6</v>
      </c>
      <c r="D655" s="143" t="n">
        <v>28184000</v>
      </c>
      <c r="F655" s="140" t="s">
        <v>877</v>
      </c>
      <c r="G655" s="144" t="n">
        <v>0</v>
      </c>
      <c r="H655" s="144" t="n">
        <v>55881752.59</v>
      </c>
      <c r="I655" s="144" t="n">
        <f aca="false">+G:G-H:H</f>
        <v>-55881752.59</v>
      </c>
    </row>
    <row r="656" customFormat="false" ht="17.25" hidden="false" customHeight="true" outlineLevel="0" collapsed="false">
      <c r="A656" s="140" t="s">
        <v>1819</v>
      </c>
      <c r="B656" s="142" t="n">
        <v>28184000</v>
      </c>
      <c r="C656" s="143" t="n">
        <f aca="false">+LEN(B:B)</f>
        <v>8</v>
      </c>
      <c r="D656" s="143" t="n">
        <v>28184000</v>
      </c>
      <c r="F656" s="140" t="s">
        <v>586</v>
      </c>
      <c r="H656" s="144" t="n">
        <v>8001926.34</v>
      </c>
      <c r="I656" s="144" t="n">
        <f aca="false">+G:G-H:H</f>
        <v>-8001926.34</v>
      </c>
    </row>
    <row r="657" customFormat="false" ht="17.25" hidden="false" customHeight="true" outlineLevel="0" collapsed="false">
      <c r="A657" s="140" t="s">
        <v>111</v>
      </c>
      <c r="B657" s="142" t="n">
        <v>28184000</v>
      </c>
      <c r="C657" s="143" t="n">
        <f aca="false">+LEN(B:B)</f>
        <v>8</v>
      </c>
      <c r="D657" s="143" t="n">
        <v>28184000</v>
      </c>
      <c r="F657" s="140" t="s">
        <v>586</v>
      </c>
      <c r="H657" s="144" t="n">
        <v>27845362.28</v>
      </c>
      <c r="I657" s="144" t="n">
        <f aca="false">+G:G-H:H</f>
        <v>-27845362.28</v>
      </c>
    </row>
    <row r="658" customFormat="false" ht="17.25" hidden="false" customHeight="true" outlineLevel="0" collapsed="false">
      <c r="A658" s="140" t="s">
        <v>116</v>
      </c>
      <c r="B658" s="142" t="n">
        <v>2818400</v>
      </c>
      <c r="C658" s="143" t="n">
        <f aca="false">+LEN(B:B)</f>
        <v>7</v>
      </c>
      <c r="D658" s="143" t="n">
        <v>28184000</v>
      </c>
      <c r="F658" s="140" t="s">
        <v>586</v>
      </c>
      <c r="H658" s="144" t="n">
        <v>3210465.59</v>
      </c>
      <c r="I658" s="144" t="n">
        <f aca="false">+G:G-H:H</f>
        <v>-3210465.59</v>
      </c>
    </row>
    <row r="659" customFormat="false" ht="17.25" hidden="false" customHeight="true" outlineLevel="0" collapsed="false">
      <c r="A659" s="140" t="s">
        <v>115</v>
      </c>
      <c r="B659" s="142" t="n">
        <v>28184000</v>
      </c>
      <c r="C659" s="143" t="n">
        <f aca="false">+LEN(B:B)</f>
        <v>8</v>
      </c>
      <c r="D659" s="143" t="n">
        <v>28184000</v>
      </c>
      <c r="F659" s="140" t="s">
        <v>586</v>
      </c>
      <c r="H659" s="144" t="n">
        <v>73039582.59</v>
      </c>
      <c r="I659" s="144" t="n">
        <f aca="false">+G:G-H:H</f>
        <v>-73039582.59</v>
      </c>
    </row>
    <row r="660" customFormat="false" ht="17.25" hidden="false" customHeight="true" outlineLevel="0" collapsed="false">
      <c r="A660" s="140" t="s">
        <v>3018</v>
      </c>
      <c r="B660" s="142" t="n">
        <v>281840</v>
      </c>
      <c r="C660" s="143" t="n">
        <f aca="false">+LEN(B:B)</f>
        <v>6</v>
      </c>
      <c r="D660" s="143" t="n">
        <v>28184000</v>
      </c>
      <c r="F660" s="140" t="s">
        <v>877</v>
      </c>
      <c r="H660" s="144" t="n">
        <v>1297771.2</v>
      </c>
      <c r="I660" s="144" t="n">
        <f aca="false">+G:G-H:H</f>
        <v>-1297771.2</v>
      </c>
    </row>
    <row r="661" customFormat="false" ht="17.25" hidden="false" customHeight="true" outlineLevel="0" collapsed="false">
      <c r="A661" s="140" t="s">
        <v>3019</v>
      </c>
      <c r="B661" s="142" t="n">
        <v>281840</v>
      </c>
      <c r="C661" s="143" t="n">
        <f aca="false">+LEN(B:B)</f>
        <v>6</v>
      </c>
      <c r="D661" s="143" t="n">
        <v>28184000</v>
      </c>
      <c r="F661" s="140" t="s">
        <v>877</v>
      </c>
      <c r="H661" s="144" t="n">
        <v>1400025</v>
      </c>
      <c r="I661" s="144" t="n">
        <f aca="false">+G:G-H:H</f>
        <v>-1400025</v>
      </c>
    </row>
    <row r="662" customFormat="false" ht="17.25" hidden="false" customHeight="true" outlineLevel="0" collapsed="false">
      <c r="A662" s="140" t="s">
        <v>119</v>
      </c>
      <c r="B662" s="142" t="n">
        <v>28184000</v>
      </c>
      <c r="C662" s="143" t="n">
        <f aca="false">+LEN(B:B)</f>
        <v>8</v>
      </c>
      <c r="D662" s="143" t="n">
        <v>28184000</v>
      </c>
      <c r="F662" s="140" t="s">
        <v>586</v>
      </c>
      <c r="H662" s="144" t="n">
        <v>12792486.63</v>
      </c>
      <c r="I662" s="144" t="n">
        <f aca="false">+G:G-H:H</f>
        <v>-12792486.63</v>
      </c>
    </row>
    <row r="663" customFormat="false" ht="17.25" hidden="false" customHeight="true" outlineLevel="0" collapsed="false">
      <c r="A663" s="140" t="s">
        <v>2902</v>
      </c>
      <c r="B663" s="142" t="n">
        <v>28184000</v>
      </c>
      <c r="C663" s="143" t="n">
        <f aca="false">+LEN(B:B)</f>
        <v>8</v>
      </c>
      <c r="D663" s="143" t="n">
        <v>28184000</v>
      </c>
      <c r="F663" s="140" t="s">
        <v>586</v>
      </c>
      <c r="H663" s="144" t="n">
        <v>746413.33</v>
      </c>
      <c r="I663" s="144" t="n">
        <f aca="false">+G:G-H:H</f>
        <v>-746413.33</v>
      </c>
    </row>
    <row r="664" customFormat="false" ht="17.25" hidden="false" customHeight="true" outlineLevel="0" collapsed="false">
      <c r="A664" s="140" t="s">
        <v>112</v>
      </c>
      <c r="B664" s="142" t="n">
        <v>28184000</v>
      </c>
      <c r="C664" s="143" t="n">
        <f aca="false">+LEN(B:B)</f>
        <v>8</v>
      </c>
      <c r="D664" s="143" t="n">
        <v>28184000</v>
      </c>
      <c r="F664" s="140" t="s">
        <v>19</v>
      </c>
      <c r="H664" s="144" t="n">
        <v>33674315.49</v>
      </c>
      <c r="I664" s="144" t="n">
        <f aca="false">+G:G-H:H</f>
        <v>-33674315.49</v>
      </c>
    </row>
    <row r="665" customFormat="false" ht="17.25" hidden="false" customHeight="true" outlineLevel="0" collapsed="false">
      <c r="A665" s="140" t="s">
        <v>317</v>
      </c>
      <c r="B665" s="142" t="n">
        <v>28184000</v>
      </c>
      <c r="C665" s="143" t="n">
        <f aca="false">+LEN(B:B)</f>
        <v>8</v>
      </c>
      <c r="D665" s="143" t="n">
        <v>28184000</v>
      </c>
      <c r="F665" s="140" t="s">
        <v>19</v>
      </c>
      <c r="H665" s="144" t="n">
        <v>26782645.44</v>
      </c>
      <c r="I665" s="144" t="n">
        <f aca="false">+G:G-H:H</f>
        <v>-26782645.44</v>
      </c>
    </row>
    <row r="666" customFormat="false" ht="17.25" hidden="false" customHeight="true" outlineLevel="0" collapsed="false">
      <c r="A666" s="140" t="s">
        <v>105</v>
      </c>
      <c r="B666" s="142" t="n">
        <v>2818400</v>
      </c>
      <c r="C666" s="143" t="n">
        <f aca="false">+LEN(B:B)</f>
        <v>7</v>
      </c>
      <c r="D666" s="143" t="n">
        <v>28184000</v>
      </c>
      <c r="F666" s="140" t="s">
        <v>586</v>
      </c>
      <c r="G666" s="144" t="n">
        <v>0</v>
      </c>
      <c r="H666" s="144" t="n">
        <v>227215741.8</v>
      </c>
      <c r="I666" s="144" t="n">
        <f aca="false">+G:G-H:H</f>
        <v>-227215741.8</v>
      </c>
    </row>
    <row r="667" customFormat="false" ht="17.25" hidden="false" customHeight="true" outlineLevel="0" collapsed="false">
      <c r="A667" s="140" t="s">
        <v>104</v>
      </c>
      <c r="B667" s="142" t="n">
        <v>2818400</v>
      </c>
      <c r="C667" s="143" t="n">
        <f aca="false">+LEN(B:B)</f>
        <v>7</v>
      </c>
      <c r="D667" s="143" t="n">
        <v>28184000</v>
      </c>
      <c r="F667" s="140" t="s">
        <v>586</v>
      </c>
      <c r="G667" s="144" t="n">
        <v>0</v>
      </c>
      <c r="H667" s="144" t="n">
        <v>79088148.12</v>
      </c>
      <c r="I667" s="144" t="n">
        <f aca="false">+G:G-H:H</f>
        <v>-79088148.12</v>
      </c>
    </row>
    <row r="668" customFormat="false" ht="17.25" hidden="false" customHeight="true" outlineLevel="0" collapsed="false">
      <c r="A668" s="140" t="s">
        <v>101</v>
      </c>
      <c r="B668" s="142" t="n">
        <v>28184000</v>
      </c>
      <c r="C668" s="143" t="n">
        <f aca="false">+LEN(B:B)</f>
        <v>8</v>
      </c>
      <c r="D668" s="143" t="n">
        <v>28184000</v>
      </c>
      <c r="F668" s="140" t="s">
        <v>586</v>
      </c>
      <c r="H668" s="144" t="n">
        <v>6140281.67</v>
      </c>
      <c r="I668" s="144" t="n">
        <f aca="false">+G:G-H:H</f>
        <v>-6140281.67</v>
      </c>
    </row>
    <row r="669" customFormat="false" ht="17.25" hidden="false" customHeight="true" outlineLevel="0" collapsed="false">
      <c r="A669" s="140" t="s">
        <v>102</v>
      </c>
      <c r="B669" s="142" t="n">
        <v>2818400</v>
      </c>
      <c r="C669" s="143" t="n">
        <f aca="false">+LEN(B:B)</f>
        <v>7</v>
      </c>
      <c r="D669" s="143" t="n">
        <v>28184000</v>
      </c>
      <c r="F669" s="140" t="s">
        <v>586</v>
      </c>
      <c r="G669" s="144" t="n">
        <v>0</v>
      </c>
      <c r="H669" s="144" t="n">
        <v>34215812.42</v>
      </c>
      <c r="I669" s="144" t="n">
        <f aca="false">+G:G-H:H</f>
        <v>-34215812.42</v>
      </c>
    </row>
    <row r="670" customFormat="false" ht="17.25" hidden="false" customHeight="true" outlineLevel="0" collapsed="false">
      <c r="A670" s="140" t="s">
        <v>307</v>
      </c>
      <c r="B670" s="142" t="n">
        <v>28184000</v>
      </c>
      <c r="C670" s="143" t="n">
        <f aca="false">+LEN(B:B)</f>
        <v>8</v>
      </c>
      <c r="D670" s="143" t="n">
        <v>28184000</v>
      </c>
      <c r="F670" s="140" t="s">
        <v>19</v>
      </c>
      <c r="H670" s="144" t="n">
        <v>16381200.33</v>
      </c>
      <c r="I670" s="144" t="n">
        <f aca="false">+G:G-H:H</f>
        <v>-16381200.33</v>
      </c>
    </row>
    <row r="671" customFormat="false" ht="17.25" hidden="false" customHeight="true" outlineLevel="0" collapsed="false">
      <c r="A671" s="140" t="s">
        <v>100</v>
      </c>
      <c r="B671" s="142" t="n">
        <v>2818400</v>
      </c>
      <c r="C671" s="143" t="n">
        <f aca="false">+LEN(B:B)</f>
        <v>7</v>
      </c>
      <c r="D671" s="143" t="n">
        <v>28184000</v>
      </c>
      <c r="F671" s="140" t="s">
        <v>586</v>
      </c>
      <c r="G671" s="144" t="n">
        <v>0</v>
      </c>
      <c r="H671" s="144" t="n">
        <v>95972523.97</v>
      </c>
      <c r="I671" s="144" t="n">
        <f aca="false">+G:G-H:H</f>
        <v>-95972523.97</v>
      </c>
    </row>
    <row r="672" customFormat="false" ht="17.25" hidden="false" customHeight="true" outlineLevel="0" collapsed="false">
      <c r="A672" s="140" t="s">
        <v>108</v>
      </c>
      <c r="B672" s="142" t="n">
        <v>28184000</v>
      </c>
      <c r="C672" s="143" t="n">
        <f aca="false">+LEN(B:B)</f>
        <v>8</v>
      </c>
      <c r="D672" s="143" t="n">
        <v>28184000</v>
      </c>
      <c r="F672" s="140" t="s">
        <v>586</v>
      </c>
      <c r="H672" s="144" t="n">
        <v>25940320.21</v>
      </c>
      <c r="I672" s="144" t="n">
        <f aca="false">+G:G-H:H</f>
        <v>-25940320.21</v>
      </c>
    </row>
    <row r="673" customFormat="false" ht="17.25" hidden="false" customHeight="true" outlineLevel="0" collapsed="false">
      <c r="A673" s="140" t="s">
        <v>1712</v>
      </c>
      <c r="B673" s="142" t="n">
        <v>28184000</v>
      </c>
      <c r="C673" s="143" t="n">
        <f aca="false">+LEN(B:B)</f>
        <v>8</v>
      </c>
      <c r="D673" s="143" t="n">
        <v>28184000</v>
      </c>
      <c r="F673" s="140" t="s">
        <v>19</v>
      </c>
      <c r="H673" s="144" t="n">
        <v>107475254.52</v>
      </c>
      <c r="I673" s="144" t="n">
        <f aca="false">+G:G-H:H</f>
        <v>-107475254.52</v>
      </c>
    </row>
    <row r="674" customFormat="false" ht="17.25" hidden="false" customHeight="true" outlineLevel="0" collapsed="false">
      <c r="A674" s="140" t="s">
        <v>1478</v>
      </c>
      <c r="B674" s="142" t="n">
        <v>281840</v>
      </c>
      <c r="C674" s="143" t="n">
        <f aca="false">+LEN(B:B)</f>
        <v>6</v>
      </c>
      <c r="D674" s="143" t="n">
        <v>28184000</v>
      </c>
      <c r="F674" s="140" t="s">
        <v>877</v>
      </c>
      <c r="H674" s="144" t="n">
        <v>11704651</v>
      </c>
      <c r="I674" s="144" t="n">
        <f aca="false">+G:G-H:H</f>
        <v>-11704651</v>
      </c>
    </row>
    <row r="675" customFormat="false" ht="17.25" hidden="false" customHeight="true" outlineLevel="0" collapsed="false">
      <c r="A675" s="140" t="s">
        <v>657</v>
      </c>
      <c r="B675" s="142" t="n">
        <v>28184000</v>
      </c>
      <c r="C675" s="143" t="n">
        <f aca="false">+LEN(B:B)</f>
        <v>8</v>
      </c>
      <c r="D675" s="143" t="n">
        <v>28184000</v>
      </c>
      <c r="F675" s="140" t="s">
        <v>19</v>
      </c>
      <c r="H675" s="144" t="n">
        <v>15381230.898</v>
      </c>
      <c r="I675" s="144" t="n">
        <f aca="false">+G:G-H:H</f>
        <v>-15381230.898</v>
      </c>
    </row>
    <row r="676" customFormat="false" ht="17.25" hidden="false" customHeight="true" outlineLevel="0" collapsed="false">
      <c r="A676" s="140" t="s">
        <v>129</v>
      </c>
      <c r="B676" s="142" t="n">
        <v>281841</v>
      </c>
      <c r="C676" s="143" t="n">
        <f aca="false">+LEN(B:B)</f>
        <v>6</v>
      </c>
      <c r="D676" s="143" t="n">
        <v>28184100</v>
      </c>
      <c r="F676" s="140" t="s">
        <v>878</v>
      </c>
      <c r="G676" s="144" t="n">
        <v>0</v>
      </c>
      <c r="H676" s="144" t="n">
        <v>124277416.81</v>
      </c>
      <c r="I676" s="144" t="n">
        <f aca="false">+G:G-H:H</f>
        <v>-124277416.81</v>
      </c>
    </row>
    <row r="677" customFormat="false" ht="17.25" hidden="false" customHeight="true" outlineLevel="0" collapsed="false">
      <c r="A677" s="140" t="s">
        <v>111</v>
      </c>
      <c r="B677" s="142" t="n">
        <v>28185000</v>
      </c>
      <c r="C677" s="143" t="n">
        <f aca="false">+LEN(B:B)</f>
        <v>8</v>
      </c>
      <c r="D677" s="143" t="n">
        <v>28185000</v>
      </c>
      <c r="F677" s="140" t="s">
        <v>253</v>
      </c>
      <c r="H677" s="144" t="n">
        <v>3695358.69</v>
      </c>
      <c r="I677" s="144" t="n">
        <f aca="false">+G:G-H:H</f>
        <v>-3695358.69</v>
      </c>
    </row>
    <row r="678" customFormat="false" ht="17.25" hidden="false" customHeight="true" outlineLevel="0" collapsed="false">
      <c r="A678" s="140" t="s">
        <v>115</v>
      </c>
      <c r="B678" s="142" t="n">
        <v>28185000</v>
      </c>
      <c r="C678" s="143" t="n">
        <f aca="false">+LEN(B:B)</f>
        <v>8</v>
      </c>
      <c r="D678" s="143" t="n">
        <v>28185000</v>
      </c>
      <c r="F678" s="140" t="s">
        <v>253</v>
      </c>
      <c r="H678" s="144" t="n">
        <v>697828.25</v>
      </c>
      <c r="I678" s="144" t="n">
        <f aca="false">+G:G-H:H</f>
        <v>-697828.25</v>
      </c>
    </row>
    <row r="679" customFormat="false" ht="17.25" hidden="false" customHeight="true" outlineLevel="0" collapsed="false">
      <c r="A679" s="140" t="s">
        <v>119</v>
      </c>
      <c r="B679" s="142" t="n">
        <v>28185000</v>
      </c>
      <c r="C679" s="143" t="n">
        <f aca="false">+LEN(B:B)</f>
        <v>8</v>
      </c>
      <c r="D679" s="143" t="n">
        <v>28185000</v>
      </c>
      <c r="F679" s="140" t="s">
        <v>253</v>
      </c>
      <c r="H679" s="144" t="n">
        <v>2291250.66</v>
      </c>
      <c r="I679" s="144" t="n">
        <f aca="false">+G:G-H:H</f>
        <v>-2291250.66</v>
      </c>
    </row>
    <row r="680" customFormat="false" ht="17.25" hidden="false" customHeight="true" outlineLevel="0" collapsed="false">
      <c r="A680" s="140" t="s">
        <v>112</v>
      </c>
      <c r="B680" s="142" t="n">
        <v>28185000</v>
      </c>
      <c r="C680" s="143" t="n">
        <f aca="false">+LEN(B:B)</f>
        <v>8</v>
      </c>
      <c r="D680" s="143" t="n">
        <v>28185000</v>
      </c>
      <c r="F680" s="140" t="s">
        <v>20</v>
      </c>
      <c r="H680" s="144" t="n">
        <v>4376078.8</v>
      </c>
      <c r="I680" s="144" t="n">
        <f aca="false">+G:G-H:H</f>
        <v>-4376078.8</v>
      </c>
    </row>
    <row r="681" customFormat="false" ht="17.25" hidden="false" customHeight="true" outlineLevel="0" collapsed="false">
      <c r="A681" s="140" t="s">
        <v>317</v>
      </c>
      <c r="B681" s="142" t="n">
        <v>28185000</v>
      </c>
      <c r="C681" s="143" t="n">
        <f aca="false">+LEN(B:B)</f>
        <v>8</v>
      </c>
      <c r="D681" s="143" t="n">
        <v>28185000</v>
      </c>
      <c r="F681" s="140" t="s">
        <v>20</v>
      </c>
      <c r="H681" s="144" t="n">
        <v>505921434.76</v>
      </c>
      <c r="I681" s="144" t="n">
        <f aca="false">+G:G-H:H</f>
        <v>-505921434.76</v>
      </c>
    </row>
    <row r="682" customFormat="false" ht="17.25" hidden="false" customHeight="true" outlineLevel="0" collapsed="false">
      <c r="A682" s="140" t="s">
        <v>105</v>
      </c>
      <c r="B682" s="142" t="n">
        <v>2818500</v>
      </c>
      <c r="C682" s="143" t="n">
        <f aca="false">+LEN(B:B)</f>
        <v>7</v>
      </c>
      <c r="D682" s="143" t="n">
        <v>28185000</v>
      </c>
      <c r="F682" s="140" t="s">
        <v>253</v>
      </c>
      <c r="G682" s="144" t="n">
        <v>0</v>
      </c>
      <c r="H682" s="144" t="n">
        <v>6122710.65</v>
      </c>
      <c r="I682" s="144" t="n">
        <f aca="false">+G:G-H:H</f>
        <v>-6122710.65</v>
      </c>
    </row>
    <row r="683" customFormat="false" ht="17.25" hidden="false" customHeight="true" outlineLevel="0" collapsed="false">
      <c r="A683" s="140" t="s">
        <v>104</v>
      </c>
      <c r="B683" s="142" t="n">
        <v>2818500</v>
      </c>
      <c r="C683" s="143" t="n">
        <f aca="false">+LEN(B:B)</f>
        <v>7</v>
      </c>
      <c r="D683" s="143" t="n">
        <v>28185000</v>
      </c>
      <c r="F683" s="140" t="s">
        <v>253</v>
      </c>
      <c r="G683" s="144" t="n">
        <v>0</v>
      </c>
      <c r="H683" s="144" t="n">
        <v>1085458.33</v>
      </c>
      <c r="I683" s="144" t="n">
        <f aca="false">+G:G-H:H</f>
        <v>-1085458.33</v>
      </c>
    </row>
    <row r="684" customFormat="false" ht="17.25" hidden="false" customHeight="true" outlineLevel="0" collapsed="false">
      <c r="A684" s="140" t="s">
        <v>101</v>
      </c>
      <c r="B684" s="142" t="n">
        <v>28185000</v>
      </c>
      <c r="C684" s="143" t="n">
        <f aca="false">+LEN(B:B)</f>
        <v>8</v>
      </c>
      <c r="D684" s="143" t="n">
        <v>28185000</v>
      </c>
      <c r="F684" s="140" t="s">
        <v>253</v>
      </c>
      <c r="H684" s="144" t="n">
        <v>496416.66</v>
      </c>
      <c r="I684" s="144" t="n">
        <f aca="false">+G:G-H:H</f>
        <v>-496416.66</v>
      </c>
    </row>
    <row r="685" customFormat="false" ht="17.25" hidden="false" customHeight="true" outlineLevel="0" collapsed="false">
      <c r="A685" s="140" t="s">
        <v>307</v>
      </c>
      <c r="B685" s="142" t="n">
        <v>28185000</v>
      </c>
      <c r="C685" s="143" t="n">
        <f aca="false">+LEN(B:B)</f>
        <v>8</v>
      </c>
      <c r="D685" s="143" t="n">
        <v>28185000</v>
      </c>
      <c r="F685" s="140" t="s">
        <v>20</v>
      </c>
      <c r="H685" s="144" t="n">
        <v>146986.45</v>
      </c>
      <c r="I685" s="144" t="n">
        <f aca="false">+G:G-H:H</f>
        <v>-146986.45</v>
      </c>
    </row>
    <row r="686" customFormat="false" ht="17.25" hidden="false" customHeight="true" outlineLevel="0" collapsed="false">
      <c r="A686" s="140" t="s">
        <v>100</v>
      </c>
      <c r="B686" s="142" t="n">
        <v>2818500</v>
      </c>
      <c r="C686" s="143" t="n">
        <f aca="false">+LEN(B:B)</f>
        <v>7</v>
      </c>
      <c r="D686" s="143" t="n">
        <v>28185000</v>
      </c>
      <c r="F686" s="140" t="s">
        <v>253</v>
      </c>
      <c r="G686" s="144" t="n">
        <v>0</v>
      </c>
      <c r="H686" s="144" t="n">
        <v>13483886.76</v>
      </c>
      <c r="I686" s="144" t="n">
        <f aca="false">+G:G-H:H</f>
        <v>-13483886.76</v>
      </c>
    </row>
    <row r="687" customFormat="false" ht="17.25" hidden="false" customHeight="true" outlineLevel="0" collapsed="false">
      <c r="A687" s="140" t="s">
        <v>1712</v>
      </c>
      <c r="B687" s="142" t="n">
        <v>28185000</v>
      </c>
      <c r="C687" s="143" t="n">
        <f aca="false">+LEN(B:B)</f>
        <v>8</v>
      </c>
      <c r="D687" s="143" t="n">
        <v>28185000</v>
      </c>
      <c r="F687" s="140" t="s">
        <v>20</v>
      </c>
      <c r="H687" s="144" t="n">
        <v>5696162.9</v>
      </c>
      <c r="I687" s="144" t="n">
        <f aca="false">+G:G-H:H</f>
        <v>-5696162.9</v>
      </c>
    </row>
    <row r="688" customFormat="false" ht="17.25" hidden="false" customHeight="true" outlineLevel="0" collapsed="false">
      <c r="A688" s="140" t="s">
        <v>125</v>
      </c>
      <c r="B688" s="142" t="n">
        <v>28186000</v>
      </c>
      <c r="C688" s="143" t="n">
        <f aca="false">+LEN(B:B)</f>
        <v>8</v>
      </c>
      <c r="D688" s="143" t="n">
        <v>28186000</v>
      </c>
      <c r="F688" s="140" t="s">
        <v>247</v>
      </c>
      <c r="H688" s="144" t="n">
        <v>51266.25</v>
      </c>
      <c r="I688" s="144" t="n">
        <f aca="false">+G:G-H:H</f>
        <v>-51266.25</v>
      </c>
    </row>
    <row r="689" customFormat="false" ht="17.25" hidden="false" customHeight="true" outlineLevel="0" collapsed="false">
      <c r="A689" s="140" t="s">
        <v>129</v>
      </c>
      <c r="B689" s="142" t="n">
        <v>281860</v>
      </c>
      <c r="C689" s="143" t="n">
        <f aca="false">+LEN(B:B)</f>
        <v>6</v>
      </c>
      <c r="D689" s="143" t="n">
        <v>28186000</v>
      </c>
      <c r="F689" s="140" t="s">
        <v>880</v>
      </c>
      <c r="G689" s="144" t="n">
        <v>0</v>
      </c>
      <c r="H689" s="144" t="n">
        <v>312915964.8</v>
      </c>
      <c r="I689" s="144" t="n">
        <f aca="false">+G:G-H:H</f>
        <v>-312915964.8</v>
      </c>
    </row>
    <row r="690" customFormat="false" ht="17.25" hidden="false" customHeight="true" outlineLevel="0" collapsed="false">
      <c r="A690" s="140" t="s">
        <v>3018</v>
      </c>
      <c r="B690" s="142" t="n">
        <v>281860</v>
      </c>
      <c r="C690" s="143" t="n">
        <f aca="false">+LEN(B:B)</f>
        <v>6</v>
      </c>
      <c r="D690" s="143" t="n">
        <v>28186000</v>
      </c>
      <c r="F690" s="140" t="s">
        <v>880</v>
      </c>
      <c r="H690" s="144" t="n">
        <v>8527970.83</v>
      </c>
      <c r="I690" s="144" t="n">
        <f aca="false">+G:G-H:H</f>
        <v>-8527970.83</v>
      </c>
    </row>
    <row r="691" customFormat="false" ht="17.25" hidden="false" customHeight="true" outlineLevel="0" collapsed="false">
      <c r="A691" s="140" t="s">
        <v>3019</v>
      </c>
      <c r="B691" s="142" t="n">
        <v>281860</v>
      </c>
      <c r="C691" s="143" t="n">
        <f aca="false">+LEN(B:B)</f>
        <v>6</v>
      </c>
      <c r="D691" s="143" t="n">
        <v>28186000</v>
      </c>
      <c r="F691" s="140" t="s">
        <v>880</v>
      </c>
      <c r="H691" s="144" t="n">
        <v>2607567.91</v>
      </c>
      <c r="I691" s="144" t="n">
        <f aca="false">+G:G-H:H</f>
        <v>-2607567.91</v>
      </c>
    </row>
    <row r="692" customFormat="false" ht="17.25" hidden="false" customHeight="true" outlineLevel="0" collapsed="false">
      <c r="A692" s="140" t="s">
        <v>105</v>
      </c>
      <c r="B692" s="142" t="n">
        <v>2818600</v>
      </c>
      <c r="C692" s="143" t="n">
        <f aca="false">+LEN(B:B)</f>
        <v>7</v>
      </c>
      <c r="D692" s="143" t="n">
        <v>28186000</v>
      </c>
      <c r="F692" s="140" t="s">
        <v>247</v>
      </c>
      <c r="G692" s="144" t="n">
        <v>0</v>
      </c>
      <c r="H692" s="144" t="n">
        <v>3021077.9</v>
      </c>
      <c r="I692" s="144" t="n">
        <f aca="false">+G:G-H:H</f>
        <v>-3021077.9</v>
      </c>
    </row>
    <row r="693" customFormat="false" ht="17.25" hidden="false" customHeight="true" outlineLevel="0" collapsed="false">
      <c r="A693" s="140" t="s">
        <v>100</v>
      </c>
      <c r="B693" s="142" t="n">
        <v>2818600</v>
      </c>
      <c r="C693" s="143" t="n">
        <f aca="false">+LEN(B:B)</f>
        <v>7</v>
      </c>
      <c r="D693" s="143" t="n">
        <v>28186000</v>
      </c>
      <c r="F693" s="140" t="s">
        <v>247</v>
      </c>
      <c r="G693" s="144" t="n">
        <v>0</v>
      </c>
      <c r="H693" s="144" t="n">
        <v>153939781.27</v>
      </c>
      <c r="I693" s="144" t="n">
        <f aca="false">+G:G-H:H</f>
        <v>-153939781.27</v>
      </c>
    </row>
    <row r="694" customFormat="false" ht="17.25" hidden="false" customHeight="true" outlineLevel="0" collapsed="false">
      <c r="A694" s="140" t="s">
        <v>1478</v>
      </c>
      <c r="B694" s="142" t="n">
        <v>281860</v>
      </c>
      <c r="C694" s="143" t="n">
        <f aca="false">+LEN(B:B)</f>
        <v>6</v>
      </c>
      <c r="D694" s="143" t="n">
        <v>28186000</v>
      </c>
      <c r="F694" s="140" t="s">
        <v>880</v>
      </c>
      <c r="H694" s="144" t="n">
        <v>48809943.12</v>
      </c>
      <c r="I694" s="144" t="n">
        <f aca="false">+G:G-H:H</f>
        <v>-48809943.12</v>
      </c>
    </row>
    <row r="695" customFormat="false" ht="17.25" hidden="false" customHeight="true" outlineLevel="0" collapsed="false">
      <c r="A695" s="140" t="s">
        <v>3018</v>
      </c>
      <c r="B695" s="142" t="n">
        <v>281870</v>
      </c>
      <c r="C695" s="143" t="n">
        <f aca="false">+LEN(B:B)</f>
        <v>6</v>
      </c>
      <c r="D695" s="143" t="n">
        <v>28187000</v>
      </c>
      <c r="F695" s="140" t="s">
        <v>2123</v>
      </c>
      <c r="H695" s="144" t="n">
        <v>54091.07</v>
      </c>
      <c r="I695" s="144" t="n">
        <f aca="false">+G:G-H:H</f>
        <v>-54091.07</v>
      </c>
    </row>
    <row r="696" customFormat="false" ht="17.25" hidden="false" customHeight="true" outlineLevel="0" collapsed="false">
      <c r="A696" s="140" t="s">
        <v>3019</v>
      </c>
      <c r="B696" s="142" t="n">
        <v>281870</v>
      </c>
      <c r="C696" s="143" t="n">
        <f aca="false">+LEN(B:B)</f>
        <v>6</v>
      </c>
      <c r="D696" s="143" t="n">
        <v>28187000</v>
      </c>
      <c r="F696" s="140" t="s">
        <v>2123</v>
      </c>
      <c r="H696" s="144" t="n">
        <v>49930.22</v>
      </c>
      <c r="I696" s="144" t="n">
        <f aca="false">+G:G-H:H</f>
        <v>-49930.22</v>
      </c>
    </row>
    <row r="697" customFormat="false" ht="17.25" hidden="false" customHeight="true" outlineLevel="0" collapsed="false">
      <c r="A697" s="140" t="s">
        <v>105</v>
      </c>
      <c r="B697" s="142" t="n">
        <v>2818700</v>
      </c>
      <c r="C697" s="143" t="n">
        <f aca="false">+LEN(B:B)</f>
        <v>7</v>
      </c>
      <c r="D697" s="143" t="n">
        <v>28187000</v>
      </c>
      <c r="F697" s="140" t="s">
        <v>587</v>
      </c>
      <c r="G697" s="144" t="n">
        <v>0</v>
      </c>
      <c r="H697" s="144" t="n">
        <v>10321096.72</v>
      </c>
      <c r="I697" s="144" t="n">
        <f aca="false">+G:G-H:H</f>
        <v>-10321096.72</v>
      </c>
    </row>
    <row r="698" customFormat="false" ht="17.25" hidden="false" customHeight="true" outlineLevel="0" collapsed="false">
      <c r="A698" s="140" t="s">
        <v>309</v>
      </c>
      <c r="B698" s="142" t="n">
        <v>281880</v>
      </c>
      <c r="C698" s="143" t="n">
        <f aca="false">+LEN(B:B)</f>
        <v>6</v>
      </c>
      <c r="D698" s="143" t="n">
        <v>28188000</v>
      </c>
      <c r="F698" s="140" t="s">
        <v>882</v>
      </c>
      <c r="H698" s="144" t="n">
        <v>7348239.33</v>
      </c>
      <c r="I698" s="144" t="n">
        <f aca="false">+G:G-H:H</f>
        <v>-7348239.33</v>
      </c>
    </row>
    <row r="699" customFormat="false" ht="17.25" hidden="false" customHeight="true" outlineLevel="0" collapsed="false">
      <c r="A699" s="140" t="s">
        <v>129</v>
      </c>
      <c r="B699" s="142" t="n">
        <v>281880</v>
      </c>
      <c r="C699" s="143" t="n">
        <f aca="false">+LEN(B:B)</f>
        <v>6</v>
      </c>
      <c r="D699" s="143" t="n">
        <v>28188000</v>
      </c>
      <c r="F699" s="140" t="s">
        <v>882</v>
      </c>
      <c r="G699" s="144" t="n">
        <v>0</v>
      </c>
      <c r="H699" s="144" t="n">
        <v>22255047.98</v>
      </c>
      <c r="I699" s="144" t="n">
        <f aca="false">+G:G-H:H</f>
        <v>-22255047.98</v>
      </c>
    </row>
    <row r="700" customFormat="false" ht="17.25" hidden="false" customHeight="true" outlineLevel="0" collapsed="false">
      <c r="A700" s="140" t="s">
        <v>125</v>
      </c>
      <c r="B700" s="142" t="n">
        <v>31000000</v>
      </c>
      <c r="C700" s="143" t="n">
        <f aca="false">+LEN(B:B)</f>
        <v>8</v>
      </c>
      <c r="D700" s="143" t="n">
        <v>31000000</v>
      </c>
      <c r="F700" s="140" t="s">
        <v>2085</v>
      </c>
      <c r="G700" s="144" t="n">
        <v>47313960</v>
      </c>
      <c r="I700" s="144" t="n">
        <f aca="false">+G:G-H:H</f>
        <v>47313960</v>
      </c>
    </row>
    <row r="701" customFormat="false" ht="17.25" hidden="false" customHeight="true" outlineLevel="0" collapsed="false">
      <c r="A701" s="140" t="s">
        <v>129</v>
      </c>
      <c r="B701" s="142" t="n">
        <v>310000</v>
      </c>
      <c r="C701" s="143" t="n">
        <f aca="false">+LEN(B:B)</f>
        <v>6</v>
      </c>
      <c r="D701" s="143" t="n">
        <v>31000000</v>
      </c>
      <c r="F701" s="140" t="s">
        <v>884</v>
      </c>
      <c r="G701" s="144" t="n">
        <v>5730156192.9</v>
      </c>
      <c r="H701" s="144" t="n">
        <v>0</v>
      </c>
      <c r="I701" s="144" t="n">
        <f aca="false">+G:G-H:H</f>
        <v>5730156192.9</v>
      </c>
    </row>
    <row r="702" customFormat="false" ht="17.25" hidden="false" customHeight="true" outlineLevel="0" collapsed="false">
      <c r="A702" s="140" t="s">
        <v>105</v>
      </c>
      <c r="B702" s="142" t="n">
        <v>3100000</v>
      </c>
      <c r="C702" s="143" t="n">
        <f aca="false">+LEN(B:B)</f>
        <v>7</v>
      </c>
      <c r="D702" s="143" t="n">
        <v>31000000</v>
      </c>
      <c r="F702" s="140" t="s">
        <v>589</v>
      </c>
      <c r="G702" s="144" t="n">
        <v>64895412.49</v>
      </c>
      <c r="H702" s="144" t="n">
        <v>0</v>
      </c>
      <c r="I702" s="144" t="n">
        <f aca="false">+G:G-H:H</f>
        <v>64895412.49</v>
      </c>
    </row>
    <row r="703" customFormat="false" ht="17.25" hidden="false" customHeight="true" outlineLevel="0" collapsed="false">
      <c r="A703" s="140" t="s">
        <v>104</v>
      </c>
      <c r="B703" s="142" t="n">
        <v>3100000</v>
      </c>
      <c r="C703" s="143" t="n">
        <f aca="false">+LEN(B:B)</f>
        <v>7</v>
      </c>
      <c r="D703" s="143" t="n">
        <v>31000000</v>
      </c>
      <c r="F703" s="140" t="s">
        <v>589</v>
      </c>
      <c r="G703" s="144" t="n">
        <v>16775347111</v>
      </c>
      <c r="H703" s="144" t="n">
        <v>0</v>
      </c>
      <c r="I703" s="144" t="n">
        <f aca="false">+G:G-H:H</f>
        <v>16775347111</v>
      </c>
    </row>
    <row r="704" customFormat="false" ht="17.25" hidden="false" customHeight="true" outlineLevel="0" collapsed="false">
      <c r="A704" s="140" t="s">
        <v>101</v>
      </c>
      <c r="B704" s="142" t="n">
        <v>31000000</v>
      </c>
      <c r="C704" s="143" t="n">
        <f aca="false">+LEN(B:B)</f>
        <v>8</v>
      </c>
      <c r="D704" s="143" t="n">
        <v>31000000</v>
      </c>
      <c r="F704" s="140" t="s">
        <v>2085</v>
      </c>
      <c r="G704" s="144" t="n">
        <v>503173897.35</v>
      </c>
      <c r="I704" s="144" t="n">
        <f aca="false">+G:G-H:H</f>
        <v>503173897.35</v>
      </c>
    </row>
    <row r="705" customFormat="false" ht="17.25" hidden="false" customHeight="true" outlineLevel="0" collapsed="false">
      <c r="A705" s="140" t="s">
        <v>102</v>
      </c>
      <c r="B705" s="142" t="n">
        <v>3100000</v>
      </c>
      <c r="C705" s="143" t="n">
        <f aca="false">+LEN(B:B)</f>
        <v>7</v>
      </c>
      <c r="D705" s="143" t="n">
        <v>31000000</v>
      </c>
      <c r="F705" s="140" t="s">
        <v>589</v>
      </c>
      <c r="G705" s="144" t="n">
        <v>1099618007.71</v>
      </c>
      <c r="H705" s="144" t="n">
        <v>0</v>
      </c>
      <c r="I705" s="144" t="n">
        <f aca="false">+G:G-H:H</f>
        <v>1099618007.71</v>
      </c>
    </row>
    <row r="706" customFormat="false" ht="17.25" hidden="false" customHeight="true" outlineLevel="0" collapsed="false">
      <c r="A706" s="140" t="s">
        <v>100</v>
      </c>
      <c r="B706" s="142" t="n">
        <v>3100000</v>
      </c>
      <c r="C706" s="143" t="n">
        <f aca="false">+LEN(B:B)</f>
        <v>7</v>
      </c>
      <c r="D706" s="143" t="n">
        <v>31000000</v>
      </c>
      <c r="F706" s="140" t="s">
        <v>589</v>
      </c>
      <c r="G706" s="144" t="n">
        <v>4052110941.19</v>
      </c>
      <c r="H706" s="144" t="n">
        <v>0</v>
      </c>
      <c r="I706" s="144" t="n">
        <f aca="false">+G:G-H:H</f>
        <v>4052110941.19</v>
      </c>
    </row>
    <row r="707" customFormat="false" ht="17.25" hidden="false" customHeight="true" outlineLevel="0" collapsed="false">
      <c r="A707" s="140" t="s">
        <v>111</v>
      </c>
      <c r="B707" s="142" t="n">
        <v>31100000</v>
      </c>
      <c r="C707" s="143" t="n">
        <f aca="false">+LEN(B:B)</f>
        <v>8</v>
      </c>
      <c r="D707" s="143" t="n">
        <v>31100000</v>
      </c>
      <c r="F707" s="140" t="s">
        <v>2041</v>
      </c>
      <c r="G707" s="144" t="n">
        <v>92442988.43</v>
      </c>
      <c r="I707" s="144" t="n">
        <f aca="false">+G:G-H:H</f>
        <v>92442988.43</v>
      </c>
    </row>
    <row r="708" customFormat="false" ht="17.25" hidden="false" customHeight="true" outlineLevel="0" collapsed="false">
      <c r="A708" s="140" t="s">
        <v>102</v>
      </c>
      <c r="B708" s="142" t="n">
        <v>3110000</v>
      </c>
      <c r="C708" s="143" t="n">
        <f aca="false">+LEN(B:B)</f>
        <v>7</v>
      </c>
      <c r="D708" s="143" t="n">
        <v>31100000</v>
      </c>
      <c r="F708" s="140" t="s">
        <v>1164</v>
      </c>
      <c r="G708" s="144" t="n">
        <v>24830517</v>
      </c>
      <c r="H708" s="144" t="n">
        <v>0</v>
      </c>
      <c r="I708" s="144" t="n">
        <f aca="false">+G:G-H:H</f>
        <v>24830517</v>
      </c>
    </row>
    <row r="709" customFormat="false" ht="17.25" hidden="false" customHeight="true" outlineLevel="0" collapsed="false">
      <c r="A709" s="140" t="s">
        <v>657</v>
      </c>
      <c r="B709" s="142" t="n">
        <v>31100000</v>
      </c>
      <c r="C709" s="143" t="n">
        <f aca="false">+LEN(B:B)</f>
        <v>8</v>
      </c>
      <c r="D709" s="143" t="n">
        <v>31100000</v>
      </c>
      <c r="F709" s="140" t="s">
        <v>2189</v>
      </c>
      <c r="G709" s="144" t="n">
        <v>1341329080.77</v>
      </c>
      <c r="I709" s="144" t="n">
        <f aca="false">+G:G-H:H</f>
        <v>1341329080.77</v>
      </c>
    </row>
    <row r="710" customFormat="false" ht="17.25" hidden="false" customHeight="true" outlineLevel="0" collapsed="false">
      <c r="A710" s="140" t="s">
        <v>111</v>
      </c>
      <c r="B710" s="142" t="n">
        <v>31200000</v>
      </c>
      <c r="C710" s="143" t="n">
        <f aca="false">+LEN(B:B)</f>
        <v>8</v>
      </c>
      <c r="D710" s="143" t="n">
        <v>31100000</v>
      </c>
      <c r="F710" s="140" t="s">
        <v>2042</v>
      </c>
      <c r="G710" s="144" t="n">
        <v>1233534519.97</v>
      </c>
      <c r="I710" s="144" t="n">
        <f aca="false">+G:G-H:H</f>
        <v>1233534519.97</v>
      </c>
    </row>
    <row r="711" customFormat="false" ht="17.25" hidden="false" customHeight="true" outlineLevel="0" collapsed="false">
      <c r="A711" s="140" t="s">
        <v>657</v>
      </c>
      <c r="B711" s="142" t="n">
        <v>32000000</v>
      </c>
      <c r="C711" s="143" t="n">
        <f aca="false">+LEN(B:B)</f>
        <v>8</v>
      </c>
      <c r="D711" s="143" t="n">
        <v>31100000</v>
      </c>
      <c r="F711" s="140" t="s">
        <v>3087</v>
      </c>
      <c r="G711" s="144" t="n">
        <v>77603373.53</v>
      </c>
      <c r="I711" s="144" t="n">
        <f aca="false">+G:G-H:H</f>
        <v>77603373.53</v>
      </c>
    </row>
    <row r="712" customFormat="false" ht="17.25" hidden="false" customHeight="true" outlineLevel="0" collapsed="false">
      <c r="A712" s="140" t="s">
        <v>125</v>
      </c>
      <c r="B712" s="142" t="n">
        <v>32600000</v>
      </c>
      <c r="C712" s="143" t="n">
        <f aca="false">+LEN(B:B)</f>
        <v>8</v>
      </c>
      <c r="D712" s="143" t="n">
        <v>32600000</v>
      </c>
      <c r="F712" s="140" t="s">
        <v>2442</v>
      </c>
      <c r="G712" s="144" t="n">
        <v>54080042.39</v>
      </c>
      <c r="I712" s="144" t="n">
        <f aca="false">+G:G-H:H</f>
        <v>54080042.39</v>
      </c>
    </row>
    <row r="713" customFormat="false" ht="17.25" hidden="false" customHeight="true" outlineLevel="0" collapsed="false">
      <c r="A713" s="140" t="s">
        <v>657</v>
      </c>
      <c r="B713" s="142" t="n">
        <v>33100000</v>
      </c>
      <c r="C713" s="143" t="n">
        <f aca="false">+LEN(B:B)</f>
        <v>8</v>
      </c>
      <c r="D713" s="143" t="n">
        <v>35000000</v>
      </c>
      <c r="F713" s="140" t="s">
        <v>2190</v>
      </c>
      <c r="G713" s="144" t="n">
        <v>142006967.76</v>
      </c>
      <c r="I713" s="144" t="n">
        <f aca="false">+G:G-H:H</f>
        <v>142006967.76</v>
      </c>
    </row>
    <row r="714" customFormat="false" ht="17.25" hidden="false" customHeight="true" outlineLevel="0" collapsed="false">
      <c r="A714" s="140" t="s">
        <v>129</v>
      </c>
      <c r="B714" s="142" t="n">
        <v>350000</v>
      </c>
      <c r="C714" s="143" t="n">
        <f aca="false">+LEN(B:B)</f>
        <v>6</v>
      </c>
      <c r="D714" s="143" t="n">
        <v>35000000</v>
      </c>
      <c r="F714" s="140" t="s">
        <v>591</v>
      </c>
      <c r="G714" s="144" t="n">
        <v>3676179016.37</v>
      </c>
      <c r="H714" s="144" t="n">
        <v>0</v>
      </c>
      <c r="I714" s="144" t="n">
        <f aca="false">+G:G-H:H</f>
        <v>3676179016.37</v>
      </c>
    </row>
    <row r="715" customFormat="false" ht="17.25" hidden="false" customHeight="true" outlineLevel="0" collapsed="false">
      <c r="A715" s="140" t="s">
        <v>100</v>
      </c>
      <c r="B715" s="142" t="n">
        <v>3510000</v>
      </c>
      <c r="C715" s="143" t="n">
        <f aca="false">+LEN(B:B)</f>
        <v>7</v>
      </c>
      <c r="D715" s="143" t="n">
        <v>35100000</v>
      </c>
      <c r="F715" s="140" t="s">
        <v>252</v>
      </c>
      <c r="G715" s="144" t="n">
        <v>6067154153.91</v>
      </c>
      <c r="H715" s="144" t="n">
        <v>0</v>
      </c>
      <c r="I715" s="144" t="n">
        <f aca="false">+G:G-H:H</f>
        <v>6067154153.91</v>
      </c>
    </row>
    <row r="716" customFormat="false" ht="17.25" hidden="false" customHeight="true" outlineLevel="0" collapsed="false">
      <c r="A716" s="140" t="s">
        <v>119</v>
      </c>
      <c r="B716" s="142" t="n">
        <v>35500000</v>
      </c>
      <c r="C716" s="143" t="n">
        <f aca="false">+LEN(B:B)</f>
        <v>8</v>
      </c>
      <c r="D716" s="143" t="n">
        <v>35500000</v>
      </c>
      <c r="F716" s="140" t="s">
        <v>590</v>
      </c>
      <c r="G716" s="144" t="n">
        <v>452678781.07</v>
      </c>
      <c r="I716" s="144" t="n">
        <f aca="false">+G:G-H:H</f>
        <v>452678781.07</v>
      </c>
    </row>
    <row r="717" customFormat="false" ht="17.25" hidden="false" customHeight="true" outlineLevel="0" collapsed="false">
      <c r="A717" s="140" t="s">
        <v>105</v>
      </c>
      <c r="B717" s="142" t="n">
        <v>3550000</v>
      </c>
      <c r="C717" s="143" t="n">
        <f aca="false">+LEN(B:B)</f>
        <v>7</v>
      </c>
      <c r="D717" s="143" t="n">
        <v>35500000</v>
      </c>
      <c r="F717" s="140" t="s">
        <v>590</v>
      </c>
      <c r="G717" s="144" t="n">
        <v>882035060.1</v>
      </c>
      <c r="H717" s="144" t="n">
        <v>0</v>
      </c>
      <c r="I717" s="144" t="n">
        <f aca="false">+G:G-H:H</f>
        <v>882035060.1</v>
      </c>
    </row>
    <row r="718" customFormat="false" ht="17.25" hidden="false" customHeight="true" outlineLevel="0" collapsed="false">
      <c r="A718" s="140" t="s">
        <v>104</v>
      </c>
      <c r="B718" s="142" t="n">
        <v>3550000</v>
      </c>
      <c r="C718" s="143" t="n">
        <f aca="false">+LEN(B:B)</f>
        <v>7</v>
      </c>
      <c r="D718" s="143" t="n">
        <v>35500000</v>
      </c>
      <c r="F718" s="140" t="s">
        <v>590</v>
      </c>
      <c r="G718" s="144" t="n">
        <v>1373859121</v>
      </c>
      <c r="H718" s="144" t="n">
        <v>0</v>
      </c>
      <c r="I718" s="144" t="n">
        <f aca="false">+G:G-H:H</f>
        <v>1373859121</v>
      </c>
    </row>
    <row r="719" customFormat="false" ht="17.25" hidden="false" customHeight="true" outlineLevel="0" collapsed="false">
      <c r="A719" s="140" t="s">
        <v>102</v>
      </c>
      <c r="B719" s="142" t="n">
        <v>3550000</v>
      </c>
      <c r="C719" s="143" t="n">
        <f aca="false">+LEN(B:B)</f>
        <v>7</v>
      </c>
      <c r="D719" s="143" t="n">
        <v>35500000</v>
      </c>
      <c r="F719" s="140" t="s">
        <v>590</v>
      </c>
      <c r="G719" s="144" t="n">
        <v>683644678.84</v>
      </c>
      <c r="H719" s="144" t="n">
        <v>0</v>
      </c>
      <c r="I719" s="144" t="n">
        <f aca="false">+G:G-H:H</f>
        <v>683644678.84</v>
      </c>
    </row>
    <row r="720" customFormat="false" ht="17.25" hidden="false" customHeight="true" outlineLevel="0" collapsed="false">
      <c r="A720" s="140" t="s">
        <v>657</v>
      </c>
      <c r="B720" s="142" t="n">
        <v>35500000</v>
      </c>
      <c r="C720" s="143" t="n">
        <f aca="false">+LEN(B:B)</f>
        <v>8</v>
      </c>
      <c r="D720" s="143" t="n">
        <v>35500000</v>
      </c>
      <c r="F720" s="140" t="s">
        <v>591</v>
      </c>
      <c r="G720" s="144" t="n">
        <v>34917972.51</v>
      </c>
      <c r="I720" s="144" t="n">
        <f aca="false">+G:G-H:H</f>
        <v>34917972.51</v>
      </c>
    </row>
    <row r="721" customFormat="false" ht="17.25" hidden="false" customHeight="true" outlineLevel="0" collapsed="false">
      <c r="A721" s="145" t="s">
        <v>1712</v>
      </c>
      <c r="B721" s="146" t="n">
        <v>35503000</v>
      </c>
      <c r="C721" s="147" t="n">
        <f aca="false">+LEN(B:B)</f>
        <v>8</v>
      </c>
      <c r="D721" s="147" t="n">
        <v>35500000</v>
      </c>
      <c r="E721" s="140"/>
      <c r="F721" s="145" t="s">
        <v>1255</v>
      </c>
      <c r="G721" s="148" t="n">
        <v>54119943239.27</v>
      </c>
      <c r="H721" s="148"/>
      <c r="I721" s="148" t="n">
        <f aca="false">+G:G-H:H</f>
        <v>54119943239.27</v>
      </c>
    </row>
    <row r="722" customFormat="false" ht="17.25" hidden="false" customHeight="true" outlineLevel="0" collapsed="false">
      <c r="A722" s="140" t="s">
        <v>105</v>
      </c>
      <c r="B722" s="142" t="n">
        <v>3710000</v>
      </c>
      <c r="C722" s="143" t="n">
        <f aca="false">+LEN(B:B)</f>
        <v>7</v>
      </c>
      <c r="D722" s="143" t="n">
        <v>37100000</v>
      </c>
      <c r="F722" s="140" t="s">
        <v>592</v>
      </c>
      <c r="G722" s="144" t="n">
        <v>17325502915.08</v>
      </c>
      <c r="H722" s="144" t="n">
        <v>0</v>
      </c>
      <c r="I722" s="144" t="n">
        <f aca="false">+G:G-H:H</f>
        <v>17325502915.08</v>
      </c>
    </row>
    <row r="723" customFormat="false" ht="17.25" hidden="false" customHeight="true" outlineLevel="0" collapsed="false">
      <c r="A723" s="140" t="s">
        <v>108</v>
      </c>
      <c r="B723" s="142" t="n">
        <v>37100000</v>
      </c>
      <c r="C723" s="143" t="n">
        <f aca="false">+LEN(B:B)</f>
        <v>8</v>
      </c>
      <c r="D723" s="143" t="n">
        <v>37100000</v>
      </c>
      <c r="F723" s="140" t="s">
        <v>592</v>
      </c>
      <c r="G723" s="144" t="n">
        <v>1850604475.28</v>
      </c>
      <c r="I723" s="144" t="n">
        <f aca="false">+G:G-H:H</f>
        <v>1850604475.28</v>
      </c>
    </row>
    <row r="724" customFormat="false" ht="17.25" hidden="false" customHeight="true" outlineLevel="0" collapsed="false">
      <c r="A724" s="140" t="s">
        <v>112</v>
      </c>
      <c r="B724" s="142" t="n">
        <v>37100000</v>
      </c>
      <c r="C724" s="143" t="n">
        <f aca="false">+LEN(B:B)</f>
        <v>8</v>
      </c>
      <c r="D724" s="143" t="n">
        <v>37100000</v>
      </c>
      <c r="F724" s="140" t="s">
        <v>593</v>
      </c>
      <c r="G724" s="144" t="n">
        <v>1843284399.93</v>
      </c>
      <c r="I724" s="144" t="n">
        <f aca="false">+G:G-H:H</f>
        <v>1843284399.93</v>
      </c>
    </row>
    <row r="725" customFormat="false" ht="17.25" hidden="false" customHeight="true" outlineLevel="0" collapsed="false">
      <c r="A725" s="140" t="s">
        <v>115</v>
      </c>
      <c r="B725" s="142" t="n">
        <v>37100000</v>
      </c>
      <c r="C725" s="143" t="n">
        <f aca="false">+LEN(B:B)</f>
        <v>8</v>
      </c>
      <c r="D725" s="143" t="n">
        <v>37100000</v>
      </c>
      <c r="F725" s="140" t="s">
        <v>592</v>
      </c>
      <c r="G725" s="144" t="n">
        <v>28335614937.76</v>
      </c>
      <c r="I725" s="144" t="n">
        <f aca="false">+G:G-H:H</f>
        <v>28335614937.76</v>
      </c>
    </row>
    <row r="726" customFormat="false" ht="17.25" hidden="false" customHeight="true" outlineLevel="0" collapsed="false">
      <c r="A726" s="140" t="s">
        <v>129</v>
      </c>
      <c r="B726" s="142" t="n">
        <v>370000</v>
      </c>
      <c r="C726" s="143" t="n">
        <f aca="false">+LEN(B:B)</f>
        <v>6</v>
      </c>
      <c r="D726" s="143" t="n">
        <v>37000000</v>
      </c>
      <c r="F726" s="140" t="s">
        <v>888</v>
      </c>
      <c r="G726" s="144" t="n">
        <v>4358780388.12</v>
      </c>
      <c r="H726" s="144" t="n">
        <v>0</v>
      </c>
      <c r="I726" s="144" t="n">
        <f aca="false">+G:G-H:H</f>
        <v>4358780388.12</v>
      </c>
    </row>
    <row r="727" customFormat="false" ht="17.25" hidden="false" customHeight="true" outlineLevel="0" collapsed="false">
      <c r="A727" s="140" t="s">
        <v>3018</v>
      </c>
      <c r="B727" s="142" t="n">
        <v>370000</v>
      </c>
      <c r="C727" s="143" t="n">
        <f aca="false">+LEN(B:B)</f>
        <v>6</v>
      </c>
      <c r="D727" s="143" t="n">
        <v>37000000</v>
      </c>
      <c r="F727" s="140" t="s">
        <v>888</v>
      </c>
      <c r="G727" s="144" t="n">
        <v>878484625.3</v>
      </c>
      <c r="I727" s="144" t="n">
        <f aca="false">+G:G-H:H</f>
        <v>878484625.3</v>
      </c>
    </row>
    <row r="728" customFormat="false" ht="17.25" hidden="false" customHeight="true" outlineLevel="0" collapsed="false">
      <c r="A728" s="140" t="s">
        <v>3019</v>
      </c>
      <c r="B728" s="142" t="n">
        <v>370000</v>
      </c>
      <c r="C728" s="143" t="n">
        <f aca="false">+LEN(B:B)</f>
        <v>6</v>
      </c>
      <c r="D728" s="143" t="n">
        <v>37000000</v>
      </c>
      <c r="F728" s="140" t="s">
        <v>888</v>
      </c>
      <c r="G728" s="144" t="n">
        <v>369772888.16</v>
      </c>
      <c r="I728" s="144" t="n">
        <f aca="false">+G:G-H:H</f>
        <v>369772888.16</v>
      </c>
    </row>
    <row r="729" customFormat="false" ht="17.25" hidden="false" customHeight="true" outlineLevel="0" collapsed="false">
      <c r="A729" s="140" t="s">
        <v>125</v>
      </c>
      <c r="B729" s="142" t="n">
        <v>38000000</v>
      </c>
      <c r="C729" s="143" t="n">
        <f aca="false">+LEN(B:B)</f>
        <v>8</v>
      </c>
      <c r="D729" s="143" t="n">
        <v>38000000</v>
      </c>
      <c r="F729" s="140" t="s">
        <v>594</v>
      </c>
      <c r="G729" s="144" t="n">
        <v>9019946.86</v>
      </c>
      <c r="I729" s="144" t="n">
        <f aca="false">+G:G-H:H</f>
        <v>9019946.86</v>
      </c>
    </row>
    <row r="730" customFormat="false" ht="17.25" hidden="false" customHeight="true" outlineLevel="0" collapsed="false">
      <c r="A730" s="140" t="s">
        <v>129</v>
      </c>
      <c r="B730" s="142" t="n">
        <v>380000</v>
      </c>
      <c r="C730" s="143" t="n">
        <f aca="false">+LEN(B:B)</f>
        <v>6</v>
      </c>
      <c r="D730" s="143" t="n">
        <v>38000000</v>
      </c>
      <c r="F730" s="140" t="s">
        <v>595</v>
      </c>
      <c r="G730" s="144" t="n">
        <v>2333902793.85</v>
      </c>
      <c r="H730" s="144" t="n">
        <v>0</v>
      </c>
      <c r="I730" s="144" t="n">
        <f aca="false">+G:G-H:H</f>
        <v>2333902793.85</v>
      </c>
    </row>
    <row r="731" customFormat="false" ht="17.25" hidden="false" customHeight="true" outlineLevel="0" collapsed="false">
      <c r="A731" s="140" t="s">
        <v>115</v>
      </c>
      <c r="B731" s="142" t="n">
        <v>38000000</v>
      </c>
      <c r="C731" s="143" t="n">
        <f aca="false">+LEN(B:B)</f>
        <v>8</v>
      </c>
      <c r="D731" s="143" t="n">
        <v>38000000</v>
      </c>
      <c r="F731" s="140" t="s">
        <v>594</v>
      </c>
      <c r="G731" s="144" t="n">
        <v>8963822615</v>
      </c>
      <c r="I731" s="144" t="n">
        <f aca="false">+G:G-H:H</f>
        <v>8963822615</v>
      </c>
    </row>
    <row r="732" customFormat="false" ht="17.25" hidden="false" customHeight="true" outlineLevel="0" collapsed="false">
      <c r="A732" s="140" t="s">
        <v>3018</v>
      </c>
      <c r="B732" s="142" t="n">
        <v>380000</v>
      </c>
      <c r="C732" s="143" t="n">
        <f aca="false">+LEN(B:B)</f>
        <v>6</v>
      </c>
      <c r="D732" s="143" t="n">
        <v>38000000</v>
      </c>
      <c r="F732" s="140" t="s">
        <v>595</v>
      </c>
      <c r="G732" s="144" t="n">
        <v>42600000</v>
      </c>
      <c r="I732" s="144" t="n">
        <f aca="false">+G:G-H:H</f>
        <v>42600000</v>
      </c>
    </row>
    <row r="733" customFormat="false" ht="17.25" hidden="false" customHeight="true" outlineLevel="0" collapsed="false">
      <c r="A733" s="140" t="s">
        <v>3019</v>
      </c>
      <c r="B733" s="142" t="n">
        <v>380000</v>
      </c>
      <c r="C733" s="143" t="n">
        <f aca="false">+LEN(B:B)</f>
        <v>6</v>
      </c>
      <c r="D733" s="143" t="n">
        <v>38000000</v>
      </c>
      <c r="F733" s="140" t="s">
        <v>595</v>
      </c>
      <c r="G733" s="144" t="n">
        <v>86720000</v>
      </c>
      <c r="I733" s="144" t="n">
        <f aca="false">+G:G-H:H</f>
        <v>86720000</v>
      </c>
    </row>
    <row r="734" customFormat="false" ht="17.25" hidden="false" customHeight="true" outlineLevel="0" collapsed="false">
      <c r="A734" s="140" t="s">
        <v>119</v>
      </c>
      <c r="B734" s="142" t="n">
        <v>38000000</v>
      </c>
      <c r="C734" s="143" t="n">
        <f aca="false">+LEN(B:B)</f>
        <v>8</v>
      </c>
      <c r="D734" s="143" t="n">
        <v>38000000</v>
      </c>
      <c r="F734" s="140" t="s">
        <v>594</v>
      </c>
      <c r="G734" s="144" t="n">
        <v>84107760</v>
      </c>
      <c r="I734" s="144" t="n">
        <f aca="false">+G:G-H:H</f>
        <v>84107760</v>
      </c>
    </row>
    <row r="735" customFormat="false" ht="17.25" hidden="false" customHeight="true" outlineLevel="0" collapsed="false">
      <c r="A735" s="140" t="s">
        <v>105</v>
      </c>
      <c r="B735" s="142" t="n">
        <v>3800000</v>
      </c>
      <c r="C735" s="143" t="n">
        <f aca="false">+LEN(B:B)</f>
        <v>7</v>
      </c>
      <c r="D735" s="143" t="n">
        <v>38000000</v>
      </c>
      <c r="F735" s="140" t="s">
        <v>594</v>
      </c>
      <c r="G735" s="144" t="n">
        <v>8943699504.66</v>
      </c>
      <c r="H735" s="144" t="n">
        <v>0</v>
      </c>
      <c r="I735" s="144" t="n">
        <f aca="false">+G:G-H:H</f>
        <v>8943699504.66</v>
      </c>
    </row>
    <row r="736" customFormat="false" ht="17.25" hidden="false" customHeight="true" outlineLevel="0" collapsed="false">
      <c r="A736" s="140" t="s">
        <v>104</v>
      </c>
      <c r="B736" s="142" t="n">
        <v>3800000</v>
      </c>
      <c r="C736" s="143" t="n">
        <f aca="false">+LEN(B:B)</f>
        <v>7</v>
      </c>
      <c r="D736" s="143" t="n">
        <v>38000000</v>
      </c>
      <c r="F736" s="140" t="s">
        <v>594</v>
      </c>
      <c r="G736" s="144" t="n">
        <v>1300000</v>
      </c>
      <c r="H736" s="144" t="n">
        <v>0</v>
      </c>
      <c r="I736" s="144" t="n">
        <f aca="false">+G:G-H:H</f>
        <v>1300000</v>
      </c>
    </row>
    <row r="737" customFormat="false" ht="17.25" hidden="false" customHeight="true" outlineLevel="0" collapsed="false">
      <c r="A737" s="145" t="s">
        <v>1712</v>
      </c>
      <c r="B737" s="146" t="n">
        <v>39500000</v>
      </c>
      <c r="C737" s="147" t="n">
        <f aca="false">+LEN(B:B)</f>
        <v>8</v>
      </c>
      <c r="D737" s="147" t="n">
        <v>39500000</v>
      </c>
      <c r="E737" s="140"/>
      <c r="F737" s="145" t="s">
        <v>1257</v>
      </c>
      <c r="G737" s="148"/>
      <c r="H737" s="148" t="n">
        <v>66200000</v>
      </c>
      <c r="I737" s="148" t="n">
        <f aca="false">+G:G-H:H</f>
        <v>-66200000</v>
      </c>
    </row>
    <row r="738" customFormat="false" ht="17.25" hidden="false" customHeight="true" outlineLevel="0" collapsed="false">
      <c r="A738" s="140" t="s">
        <v>128</v>
      </c>
      <c r="B738" s="142" t="n">
        <v>40100000</v>
      </c>
      <c r="C738" s="143" t="n">
        <f aca="false">+LEN(B:B)</f>
        <v>8</v>
      </c>
      <c r="D738" s="143" t="n">
        <v>40100000</v>
      </c>
      <c r="F738" s="140" t="s">
        <v>1548</v>
      </c>
      <c r="H738" s="144" t="n">
        <v>198611669.86</v>
      </c>
      <c r="I738" s="144" t="n">
        <f aca="false">+G:G-H:H</f>
        <v>-198611669.86</v>
      </c>
    </row>
    <row r="739" customFormat="false" ht="17.25" hidden="false" customHeight="true" outlineLevel="0" collapsed="false">
      <c r="A739" s="140" t="s">
        <v>125</v>
      </c>
      <c r="B739" s="142" t="n">
        <v>40100000</v>
      </c>
      <c r="C739" s="143" t="n">
        <f aca="false">+LEN(B:B)</f>
        <v>8</v>
      </c>
      <c r="D739" s="143" t="n">
        <v>40100000</v>
      </c>
      <c r="F739" s="140" t="s">
        <v>597</v>
      </c>
      <c r="H739" s="144" t="n">
        <v>47457072.5300002</v>
      </c>
      <c r="I739" s="144" t="n">
        <f aca="false">+G:G-H:H</f>
        <v>-47457072.5300002</v>
      </c>
    </row>
    <row r="740" customFormat="false" ht="17.25" hidden="false" customHeight="true" outlineLevel="0" collapsed="false">
      <c r="A740" s="140" t="s">
        <v>124</v>
      </c>
      <c r="B740" s="142" t="n">
        <v>40100000</v>
      </c>
      <c r="C740" s="143" t="n">
        <f aca="false">+LEN(B:B)</f>
        <v>8</v>
      </c>
      <c r="D740" s="143" t="n">
        <v>40100000</v>
      </c>
      <c r="F740" s="140" t="s">
        <v>1640</v>
      </c>
      <c r="H740" s="144" t="n">
        <v>139754804.34</v>
      </c>
      <c r="I740" s="144" t="n">
        <f aca="false">+G:G-H:H</f>
        <v>-139754804.34</v>
      </c>
    </row>
    <row r="741" customFormat="false" ht="17.25" hidden="false" customHeight="true" outlineLevel="0" collapsed="false">
      <c r="A741" s="140" t="s">
        <v>1819</v>
      </c>
      <c r="B741" s="142" t="n">
        <v>40100000</v>
      </c>
      <c r="C741" s="143" t="n">
        <f aca="false">+LEN(B:B)</f>
        <v>8</v>
      </c>
      <c r="D741" s="143" t="n">
        <v>40100000</v>
      </c>
      <c r="F741" s="140" t="s">
        <v>2474</v>
      </c>
      <c r="H741" s="144" t="n">
        <v>136117060.57</v>
      </c>
      <c r="I741" s="144" t="n">
        <f aca="false">+G:G-H:H</f>
        <v>-136117060.57</v>
      </c>
    </row>
    <row r="742" customFormat="false" ht="17.25" hidden="false" customHeight="true" outlineLevel="0" collapsed="false">
      <c r="A742" s="140" t="s">
        <v>111</v>
      </c>
      <c r="B742" s="142" t="n">
        <v>40100000</v>
      </c>
      <c r="C742" s="143" t="n">
        <f aca="false">+LEN(B:B)</f>
        <v>8</v>
      </c>
      <c r="D742" s="143" t="n">
        <v>40100000</v>
      </c>
      <c r="F742" s="140" t="s">
        <v>1640</v>
      </c>
      <c r="H742" s="144" t="n">
        <v>1473936658.03</v>
      </c>
      <c r="I742" s="144" t="n">
        <f aca="false">+G:G-H:H</f>
        <v>-1473936658.03</v>
      </c>
    </row>
    <row r="743" customFormat="false" ht="17.25" hidden="false" customHeight="true" outlineLevel="0" collapsed="false">
      <c r="A743" s="140" t="s">
        <v>116</v>
      </c>
      <c r="B743" s="142" t="n">
        <v>4010000</v>
      </c>
      <c r="C743" s="143" t="n">
        <f aca="false">+LEN(B:B)</f>
        <v>7</v>
      </c>
      <c r="D743" s="143" t="n">
        <v>40100000</v>
      </c>
      <c r="F743" s="140" t="s">
        <v>597</v>
      </c>
      <c r="G743" s="144" t="n">
        <v>9757143470.28</v>
      </c>
      <c r="I743" s="144" t="n">
        <f aca="false">+G:G-H:H</f>
        <v>9757143470.28</v>
      </c>
    </row>
    <row r="744" customFormat="false" ht="17.25" hidden="false" customHeight="true" outlineLevel="0" collapsed="false">
      <c r="A744" s="140" t="s">
        <v>115</v>
      </c>
      <c r="B744" s="142" t="n">
        <v>40100000</v>
      </c>
      <c r="C744" s="143" t="n">
        <f aca="false">+LEN(B:B)</f>
        <v>8</v>
      </c>
      <c r="D744" s="143" t="n">
        <v>40100000</v>
      </c>
      <c r="F744" s="140" t="s">
        <v>597</v>
      </c>
      <c r="H744" s="144" t="n">
        <v>1919224573.59</v>
      </c>
      <c r="I744" s="144" t="n">
        <f aca="false">+G:G-H:H</f>
        <v>-1919224573.59</v>
      </c>
    </row>
    <row r="745" customFormat="false" ht="17.25" hidden="false" customHeight="true" outlineLevel="0" collapsed="false">
      <c r="A745" s="140" t="s">
        <v>2897</v>
      </c>
      <c r="B745" s="142" t="n">
        <v>40100000</v>
      </c>
      <c r="C745" s="143" t="n">
        <f aca="false">+LEN(B:B)</f>
        <v>8</v>
      </c>
      <c r="D745" s="143" t="n">
        <v>40100000</v>
      </c>
      <c r="F745" s="140" t="s">
        <v>2100</v>
      </c>
      <c r="H745" s="144" t="n">
        <v>5400000</v>
      </c>
      <c r="I745" s="144" t="n">
        <f aca="false">+G:G-H:H</f>
        <v>-5400000</v>
      </c>
    </row>
    <row r="746" customFormat="false" ht="17.25" hidden="false" customHeight="true" outlineLevel="0" collapsed="false">
      <c r="A746" s="140" t="s">
        <v>119</v>
      </c>
      <c r="B746" s="142" t="n">
        <v>40100000</v>
      </c>
      <c r="C746" s="143" t="n">
        <f aca="false">+LEN(B:B)</f>
        <v>8</v>
      </c>
      <c r="D746" s="143" t="n">
        <v>40100000</v>
      </c>
      <c r="F746" s="140" t="s">
        <v>2150</v>
      </c>
      <c r="H746" s="144" t="n">
        <v>697958636.63</v>
      </c>
      <c r="I746" s="144" t="n">
        <f aca="false">+G:G-H:H</f>
        <v>-697958636.63</v>
      </c>
    </row>
    <row r="747" customFormat="false" ht="17.25" hidden="false" customHeight="true" outlineLevel="0" collapsed="false">
      <c r="A747" s="140" t="s">
        <v>112</v>
      </c>
      <c r="B747" s="142" t="n">
        <v>40100000</v>
      </c>
      <c r="C747" s="143" t="n">
        <f aca="false">+LEN(B:B)</f>
        <v>8</v>
      </c>
      <c r="D747" s="143" t="n">
        <v>40100000</v>
      </c>
      <c r="F747" s="140" t="s">
        <v>3088</v>
      </c>
      <c r="G747" s="144" t="n">
        <v>103006336.58</v>
      </c>
      <c r="I747" s="144" t="n">
        <f aca="false">+G:G-H:H</f>
        <v>103006336.58</v>
      </c>
    </row>
    <row r="748" customFormat="false" ht="17.25" hidden="false" customHeight="true" outlineLevel="0" collapsed="false">
      <c r="A748" s="140" t="s">
        <v>317</v>
      </c>
      <c r="B748" s="142" t="n">
        <v>40100000</v>
      </c>
      <c r="C748" s="143" t="n">
        <f aca="false">+LEN(B:B)</f>
        <v>8</v>
      </c>
      <c r="D748" s="143" t="n">
        <v>40100000</v>
      </c>
      <c r="F748" s="140" t="s">
        <v>21</v>
      </c>
      <c r="H748" s="144" t="n">
        <v>953286962.12</v>
      </c>
      <c r="I748" s="144" t="n">
        <f aca="false">+G:G-H:H</f>
        <v>-953286962.12</v>
      </c>
    </row>
    <row r="749" customFormat="false" ht="17.25" hidden="false" customHeight="true" outlineLevel="0" collapsed="false">
      <c r="A749" s="140" t="s">
        <v>101</v>
      </c>
      <c r="B749" s="142" t="n">
        <v>40100000</v>
      </c>
      <c r="C749" s="143" t="n">
        <f aca="false">+LEN(B:B)</f>
        <v>8</v>
      </c>
      <c r="D749" s="143" t="n">
        <v>40100000</v>
      </c>
      <c r="F749" s="140" t="s">
        <v>1640</v>
      </c>
      <c r="H749" s="144" t="n">
        <v>802102671.15</v>
      </c>
      <c r="I749" s="144" t="n">
        <f aca="false">+G:G-H:H</f>
        <v>-802102671.15</v>
      </c>
    </row>
    <row r="750" customFormat="false" ht="17.25" hidden="false" customHeight="true" outlineLevel="0" collapsed="false">
      <c r="A750" s="140" t="s">
        <v>307</v>
      </c>
      <c r="B750" s="142" t="n">
        <v>40100000</v>
      </c>
      <c r="C750" s="143" t="n">
        <f aca="false">+LEN(B:B)</f>
        <v>8</v>
      </c>
      <c r="D750" s="143" t="n">
        <v>40100000</v>
      </c>
      <c r="F750" s="140" t="s">
        <v>21</v>
      </c>
      <c r="H750" s="144" t="n">
        <v>247196641.61</v>
      </c>
      <c r="I750" s="144" t="n">
        <f aca="false">+G:G-H:H</f>
        <v>-247196641.61</v>
      </c>
    </row>
    <row r="751" customFormat="false" ht="17.25" hidden="false" customHeight="true" outlineLevel="0" collapsed="false">
      <c r="A751" s="140" t="s">
        <v>108</v>
      </c>
      <c r="B751" s="142" t="n">
        <v>40100000</v>
      </c>
      <c r="C751" s="143" t="n">
        <f aca="false">+LEN(B:B)</f>
        <v>8</v>
      </c>
      <c r="D751" s="143" t="n">
        <v>40100000</v>
      </c>
      <c r="F751" s="140" t="s">
        <v>1640</v>
      </c>
      <c r="H751" s="144" t="n">
        <v>2400941153.99</v>
      </c>
      <c r="I751" s="144" t="n">
        <f aca="false">+G:G-H:H</f>
        <v>-2400941153.99</v>
      </c>
    </row>
    <row r="752" customFormat="false" ht="17.25" hidden="false" customHeight="true" outlineLevel="0" collapsed="false">
      <c r="A752" s="140" t="s">
        <v>1478</v>
      </c>
      <c r="B752" s="142" t="n">
        <v>401000</v>
      </c>
      <c r="C752" s="143" t="n">
        <f aca="false">+LEN(B:B)</f>
        <v>6</v>
      </c>
      <c r="D752" s="143" t="n">
        <v>40100000</v>
      </c>
      <c r="F752" s="140" t="s">
        <v>21</v>
      </c>
      <c r="G752" s="144" t="n">
        <v>1331212.06</v>
      </c>
      <c r="I752" s="144" t="n">
        <f aca="false">+G:G-H:H</f>
        <v>1331212.06</v>
      </c>
    </row>
    <row r="753" customFormat="false" ht="17.25" hidden="false" customHeight="true" outlineLevel="0" collapsed="false">
      <c r="A753" s="140" t="s">
        <v>309</v>
      </c>
      <c r="B753" s="142" t="n">
        <v>401100</v>
      </c>
      <c r="C753" s="143" t="n">
        <f aca="false">+LEN(B:B)</f>
        <v>6</v>
      </c>
      <c r="D753" s="143" t="n">
        <v>40110000</v>
      </c>
      <c r="F753" s="140" t="s">
        <v>1548</v>
      </c>
      <c r="H753" s="144" t="n">
        <v>333489546.99</v>
      </c>
      <c r="I753" s="144" t="n">
        <f aca="false">+G:G-H:H</f>
        <v>-333489546.99</v>
      </c>
    </row>
    <row r="754" customFormat="false" ht="17.25" hidden="false" customHeight="true" outlineLevel="0" collapsed="false">
      <c r="A754" s="140" t="s">
        <v>129</v>
      </c>
      <c r="B754" s="142" t="n">
        <v>401100</v>
      </c>
      <c r="C754" s="143" t="n">
        <f aca="false">+LEN(B:B)</f>
        <v>6</v>
      </c>
      <c r="D754" s="143" t="n">
        <v>40110000</v>
      </c>
      <c r="F754" s="140" t="s">
        <v>21</v>
      </c>
      <c r="G754" s="144" t="n">
        <v>0</v>
      </c>
      <c r="H754" s="144" t="n">
        <v>2957357776.0751</v>
      </c>
      <c r="I754" s="144" t="n">
        <f aca="false">+G:G-H:H</f>
        <v>-2957357776.0751</v>
      </c>
    </row>
    <row r="755" customFormat="false" ht="17.25" hidden="false" customHeight="true" outlineLevel="0" collapsed="false">
      <c r="A755" s="140" t="s">
        <v>2898</v>
      </c>
      <c r="B755" s="142" t="n">
        <v>4011000</v>
      </c>
      <c r="C755" s="143" t="n">
        <f aca="false">+LEN(B:B)</f>
        <v>7</v>
      </c>
      <c r="D755" s="143" t="n">
        <v>40110000</v>
      </c>
      <c r="F755" s="140" t="s">
        <v>597</v>
      </c>
      <c r="H755" s="144" t="n">
        <v>883702.57</v>
      </c>
      <c r="I755" s="144" t="n">
        <f aca="false">+G:G-H:H</f>
        <v>-883702.57</v>
      </c>
    </row>
    <row r="756" customFormat="false" ht="17.25" hidden="false" customHeight="true" outlineLevel="0" collapsed="false">
      <c r="A756" s="140" t="s">
        <v>116</v>
      </c>
      <c r="B756" s="142" t="n">
        <v>4011000</v>
      </c>
      <c r="C756" s="143" t="n">
        <f aca="false">+LEN(B:B)</f>
        <v>7</v>
      </c>
      <c r="D756" s="143" t="n">
        <v>40110000</v>
      </c>
      <c r="F756" s="140" t="s">
        <v>597</v>
      </c>
      <c r="G756" s="144" t="n">
        <v>151404463.47</v>
      </c>
      <c r="I756" s="144" t="n">
        <f aca="false">+G:G-H:H</f>
        <v>151404463.47</v>
      </c>
    </row>
    <row r="757" customFormat="false" ht="17.25" hidden="false" customHeight="true" outlineLevel="0" collapsed="false">
      <c r="A757" s="140" t="s">
        <v>3018</v>
      </c>
      <c r="B757" s="142" t="n">
        <v>401100</v>
      </c>
      <c r="C757" s="143" t="n">
        <f aca="false">+LEN(B:B)</f>
        <v>6</v>
      </c>
      <c r="D757" s="143" t="n">
        <v>40110000</v>
      </c>
      <c r="F757" s="140" t="s">
        <v>1548</v>
      </c>
      <c r="H757" s="144" t="n">
        <v>2225132208.94</v>
      </c>
      <c r="I757" s="144" t="n">
        <f aca="false">+G:G-H:H</f>
        <v>-2225132208.94</v>
      </c>
    </row>
    <row r="758" customFormat="false" ht="17.25" hidden="false" customHeight="true" outlineLevel="0" collapsed="false">
      <c r="A758" s="140" t="s">
        <v>3019</v>
      </c>
      <c r="B758" s="142" t="n">
        <v>401100</v>
      </c>
      <c r="C758" s="143" t="n">
        <f aca="false">+LEN(B:B)</f>
        <v>6</v>
      </c>
      <c r="D758" s="143" t="n">
        <v>40110000</v>
      </c>
      <c r="F758" s="140" t="s">
        <v>1548</v>
      </c>
      <c r="H758" s="144" t="n">
        <v>999513338.11</v>
      </c>
      <c r="I758" s="144" t="n">
        <f aca="false">+G:G-H:H</f>
        <v>-999513338.11</v>
      </c>
    </row>
    <row r="759" customFormat="false" ht="17.25" hidden="false" customHeight="true" outlineLevel="0" collapsed="false">
      <c r="A759" s="140" t="s">
        <v>112</v>
      </c>
      <c r="B759" s="142" t="n">
        <v>40110000</v>
      </c>
      <c r="C759" s="143" t="n">
        <f aca="false">+LEN(B:B)</f>
        <v>8</v>
      </c>
      <c r="D759" s="143" t="n">
        <v>40110000</v>
      </c>
      <c r="F759" s="140" t="s">
        <v>1695</v>
      </c>
      <c r="H759" s="144" t="n">
        <v>75269350.9700003</v>
      </c>
      <c r="I759" s="144" t="n">
        <f aca="false">+G:G-H:H</f>
        <v>-75269350.9700003</v>
      </c>
    </row>
    <row r="760" customFormat="false" ht="17.25" hidden="false" customHeight="true" outlineLevel="0" collapsed="false">
      <c r="A760" s="140" t="s">
        <v>105</v>
      </c>
      <c r="B760" s="142" t="n">
        <v>4011000</v>
      </c>
      <c r="C760" s="143" t="n">
        <f aca="false">+LEN(B:B)</f>
        <v>7</v>
      </c>
      <c r="D760" s="143" t="n">
        <v>40110000</v>
      </c>
      <c r="F760" s="140" t="s">
        <v>597</v>
      </c>
      <c r="G760" s="144" t="n">
        <v>0</v>
      </c>
      <c r="H760" s="144" t="n">
        <v>199542132.81</v>
      </c>
      <c r="I760" s="144" t="n">
        <f aca="false">+G:G-H:H</f>
        <v>-199542132.81</v>
      </c>
    </row>
    <row r="761" customFormat="false" ht="17.25" hidden="false" customHeight="true" outlineLevel="0" collapsed="false">
      <c r="A761" s="140" t="s">
        <v>104</v>
      </c>
      <c r="B761" s="142" t="n">
        <v>4011000</v>
      </c>
      <c r="C761" s="143" t="n">
        <f aca="false">+LEN(B:B)</f>
        <v>7</v>
      </c>
      <c r="D761" s="143" t="n">
        <v>40110000</v>
      </c>
      <c r="F761" s="140" t="s">
        <v>597</v>
      </c>
      <c r="G761" s="144" t="n">
        <v>1081349276.13</v>
      </c>
      <c r="H761" s="144" t="n">
        <v>0</v>
      </c>
      <c r="I761" s="144" t="n">
        <f aca="false">+G:G-H:H</f>
        <v>1081349276.13</v>
      </c>
    </row>
    <row r="762" customFormat="false" ht="17.25" hidden="false" customHeight="true" outlineLevel="0" collapsed="false">
      <c r="A762" s="140" t="s">
        <v>102</v>
      </c>
      <c r="B762" s="142" t="n">
        <v>4011000</v>
      </c>
      <c r="C762" s="143" t="n">
        <f aca="false">+LEN(B:B)</f>
        <v>7</v>
      </c>
      <c r="D762" s="143" t="n">
        <v>40110000</v>
      </c>
      <c r="F762" s="140" t="s">
        <v>597</v>
      </c>
      <c r="G762" s="144" t="n">
        <v>0</v>
      </c>
      <c r="H762" s="144" t="n">
        <v>3258990559.16</v>
      </c>
      <c r="I762" s="144" t="n">
        <f aca="false">+G:G-H:H</f>
        <v>-3258990559.16</v>
      </c>
    </row>
    <row r="763" customFormat="false" ht="17.25" hidden="false" customHeight="true" outlineLevel="0" collapsed="false">
      <c r="A763" s="140" t="s">
        <v>100</v>
      </c>
      <c r="B763" s="142" t="n">
        <v>4011000</v>
      </c>
      <c r="C763" s="143" t="n">
        <f aca="false">+LEN(B:B)</f>
        <v>7</v>
      </c>
      <c r="D763" s="143" t="n">
        <v>40110000</v>
      </c>
      <c r="F763" s="140" t="s">
        <v>597</v>
      </c>
      <c r="G763" s="144" t="n">
        <v>0</v>
      </c>
      <c r="H763" s="144" t="n">
        <v>3170813890.38</v>
      </c>
      <c r="I763" s="144" t="n">
        <f aca="false">+G:G-H:H</f>
        <v>-3170813890.38</v>
      </c>
    </row>
    <row r="764" customFormat="false" ht="17.25" hidden="false" customHeight="true" outlineLevel="0" collapsed="false">
      <c r="A764" s="140" t="s">
        <v>1712</v>
      </c>
      <c r="B764" s="142" t="n">
        <v>40110000</v>
      </c>
      <c r="C764" s="143" t="n">
        <f aca="false">+LEN(B:B)</f>
        <v>8</v>
      </c>
      <c r="D764" s="143" t="n">
        <v>40110000</v>
      </c>
      <c r="F764" s="140" t="s">
        <v>1258</v>
      </c>
      <c r="H764" s="144" t="n">
        <v>1803822724.16</v>
      </c>
      <c r="I764" s="144" t="n">
        <f aca="false">+G:G-H:H</f>
        <v>-1803822724.16</v>
      </c>
    </row>
    <row r="765" customFormat="false" ht="17.25" hidden="false" customHeight="true" outlineLevel="0" collapsed="false">
      <c r="A765" s="140" t="s">
        <v>657</v>
      </c>
      <c r="B765" s="142" t="n">
        <v>40110000</v>
      </c>
      <c r="C765" s="143" t="n">
        <f aca="false">+LEN(B:B)</f>
        <v>8</v>
      </c>
      <c r="D765" s="143" t="n">
        <v>40110000</v>
      </c>
      <c r="F765" s="140" t="s">
        <v>1258</v>
      </c>
      <c r="H765" s="144" t="n">
        <v>472522362.664</v>
      </c>
      <c r="I765" s="144" t="n">
        <f aca="false">+G:G-H:H</f>
        <v>-472522362.664</v>
      </c>
    </row>
    <row r="766" customFormat="false" ht="17.25" hidden="false" customHeight="true" outlineLevel="0" collapsed="false">
      <c r="A766" s="140" t="s">
        <v>309</v>
      </c>
      <c r="B766" s="142" t="n">
        <v>401200</v>
      </c>
      <c r="C766" s="143" t="n">
        <f aca="false">+LEN(B:B)</f>
        <v>6</v>
      </c>
      <c r="D766" s="143" t="n">
        <v>40120000</v>
      </c>
      <c r="F766" s="140" t="s">
        <v>22</v>
      </c>
      <c r="H766" s="144" t="n">
        <v>89116537.57</v>
      </c>
      <c r="I766" s="144" t="n">
        <f aca="false">+G:G-H:H</f>
        <v>-89116537.57</v>
      </c>
    </row>
    <row r="767" customFormat="false" ht="17.25" hidden="false" customHeight="true" outlineLevel="0" collapsed="false">
      <c r="A767" s="140" t="s">
        <v>125</v>
      </c>
      <c r="B767" s="142" t="n">
        <v>40120000</v>
      </c>
      <c r="C767" s="143" t="n">
        <f aca="false">+LEN(B:B)</f>
        <v>8</v>
      </c>
      <c r="D767" s="143" t="n">
        <v>40120000</v>
      </c>
      <c r="F767" s="140" t="s">
        <v>598</v>
      </c>
      <c r="H767" s="144" t="n">
        <v>624531508.85</v>
      </c>
      <c r="I767" s="144" t="n">
        <f aca="false">+G:G-H:H</f>
        <v>-624531508.85</v>
      </c>
    </row>
    <row r="768" customFormat="false" ht="17.25" hidden="false" customHeight="true" outlineLevel="0" collapsed="false">
      <c r="A768" s="140" t="s">
        <v>129</v>
      </c>
      <c r="B768" s="142" t="n">
        <v>401200</v>
      </c>
      <c r="C768" s="143" t="n">
        <f aca="false">+LEN(B:B)</f>
        <v>6</v>
      </c>
      <c r="D768" s="143" t="n">
        <v>40120000</v>
      </c>
      <c r="F768" s="140" t="s">
        <v>891</v>
      </c>
      <c r="G768" s="144" t="n">
        <v>125432748.011698</v>
      </c>
      <c r="H768" s="144" t="n">
        <v>0</v>
      </c>
      <c r="I768" s="144" t="n">
        <f aca="false">+G:G-H:H</f>
        <v>125432748.011698</v>
      </c>
    </row>
    <row r="769" customFormat="false" ht="17.25" hidden="false" customHeight="true" outlineLevel="0" collapsed="false">
      <c r="A769" s="140" t="s">
        <v>1819</v>
      </c>
      <c r="B769" s="142" t="n">
        <v>40120000</v>
      </c>
      <c r="C769" s="143" t="n">
        <f aca="false">+LEN(B:B)</f>
        <v>8</v>
      </c>
      <c r="D769" s="143" t="n">
        <v>40120000</v>
      </c>
      <c r="F769" s="140" t="s">
        <v>598</v>
      </c>
      <c r="H769" s="144" t="n">
        <v>10409012.25</v>
      </c>
      <c r="I769" s="144" t="n">
        <f aca="false">+G:G-H:H</f>
        <v>-10409012.25</v>
      </c>
    </row>
    <row r="770" customFormat="false" ht="17.25" hidden="false" customHeight="true" outlineLevel="0" collapsed="false">
      <c r="A770" s="140" t="s">
        <v>111</v>
      </c>
      <c r="B770" s="142" t="n">
        <v>40120000</v>
      </c>
      <c r="C770" s="143" t="n">
        <f aca="false">+LEN(B:B)</f>
        <v>8</v>
      </c>
      <c r="D770" s="143" t="n">
        <v>40120000</v>
      </c>
      <c r="F770" s="140" t="s">
        <v>23</v>
      </c>
      <c r="G770" s="144" t="n">
        <v>1569115314.03</v>
      </c>
      <c r="I770" s="144" t="n">
        <f aca="false">+G:G-H:H</f>
        <v>1569115314.03</v>
      </c>
    </row>
    <row r="771" customFormat="false" ht="17.25" hidden="false" customHeight="true" outlineLevel="0" collapsed="false">
      <c r="A771" s="140" t="s">
        <v>116</v>
      </c>
      <c r="B771" s="142" t="n">
        <v>4012000</v>
      </c>
      <c r="C771" s="143" t="n">
        <f aca="false">+LEN(B:B)</f>
        <v>7</v>
      </c>
      <c r="D771" s="143" t="n">
        <v>40120000</v>
      </c>
      <c r="F771" s="140" t="s">
        <v>23</v>
      </c>
      <c r="H771" s="144" t="n">
        <v>9154860.00000001</v>
      </c>
      <c r="I771" s="144" t="n">
        <f aca="false">+G:G-H:H</f>
        <v>-9154860.00000001</v>
      </c>
    </row>
    <row r="772" customFormat="false" ht="17.25" hidden="false" customHeight="true" outlineLevel="0" collapsed="false">
      <c r="A772" s="140" t="s">
        <v>115</v>
      </c>
      <c r="B772" s="142" t="n">
        <v>40120000</v>
      </c>
      <c r="C772" s="143" t="n">
        <f aca="false">+LEN(B:B)</f>
        <v>8</v>
      </c>
      <c r="D772" s="143" t="n">
        <v>40120000</v>
      </c>
      <c r="F772" s="140" t="s">
        <v>23</v>
      </c>
      <c r="H772" s="144" t="n">
        <v>11917970007.87</v>
      </c>
      <c r="I772" s="144" t="n">
        <f aca="false">+G:G-H:H</f>
        <v>-11917970007.87</v>
      </c>
    </row>
    <row r="773" customFormat="false" ht="17.25" hidden="false" customHeight="true" outlineLevel="0" collapsed="false">
      <c r="A773" s="140" t="s">
        <v>119</v>
      </c>
      <c r="B773" s="142" t="n">
        <v>40120000</v>
      </c>
      <c r="C773" s="143" t="n">
        <f aca="false">+LEN(B:B)</f>
        <v>8</v>
      </c>
      <c r="D773" s="143" t="n">
        <v>40120000</v>
      </c>
      <c r="F773" s="140" t="s">
        <v>23</v>
      </c>
      <c r="H773" s="144" t="n">
        <v>273192524.71</v>
      </c>
      <c r="I773" s="144" t="n">
        <f aca="false">+G:G-H:H</f>
        <v>-273192524.71</v>
      </c>
    </row>
    <row r="774" customFormat="false" ht="17.25" hidden="false" customHeight="true" outlineLevel="0" collapsed="false">
      <c r="A774" s="140" t="s">
        <v>112</v>
      </c>
      <c r="B774" s="142" t="n">
        <v>40120000</v>
      </c>
      <c r="C774" s="143" t="n">
        <f aca="false">+LEN(B:B)</f>
        <v>8</v>
      </c>
      <c r="D774" s="143" t="n">
        <v>40120000</v>
      </c>
      <c r="F774" s="140" t="s">
        <v>1696</v>
      </c>
      <c r="H774" s="144" t="n">
        <v>1503880089.62</v>
      </c>
      <c r="I774" s="144" t="n">
        <f aca="false">+G:G-H:H</f>
        <v>-1503880089.62</v>
      </c>
    </row>
    <row r="775" customFormat="false" ht="17.25" hidden="false" customHeight="true" outlineLevel="0" collapsed="false">
      <c r="A775" s="140" t="s">
        <v>317</v>
      </c>
      <c r="B775" s="142" t="n">
        <v>40120000</v>
      </c>
      <c r="C775" s="143" t="n">
        <f aca="false">+LEN(B:B)</f>
        <v>8</v>
      </c>
      <c r="D775" s="143" t="n">
        <v>40120000</v>
      </c>
      <c r="F775" s="140" t="s">
        <v>1549</v>
      </c>
      <c r="G775" s="144" t="n">
        <v>441793.55</v>
      </c>
      <c r="I775" s="144" t="n">
        <f aca="false">+G:G-H:H</f>
        <v>441793.55</v>
      </c>
    </row>
    <row r="776" customFormat="false" ht="17.25" hidden="false" customHeight="true" outlineLevel="0" collapsed="false">
      <c r="A776" s="140" t="s">
        <v>105</v>
      </c>
      <c r="B776" s="142" t="n">
        <v>4012000</v>
      </c>
      <c r="C776" s="143" t="n">
        <f aca="false">+LEN(B:B)</f>
        <v>7</v>
      </c>
      <c r="D776" s="143" t="n">
        <v>40120000</v>
      </c>
      <c r="F776" s="140" t="s">
        <v>598</v>
      </c>
      <c r="G776" s="144" t="n">
        <v>0</v>
      </c>
      <c r="H776" s="144" t="n">
        <v>4688467166.91</v>
      </c>
      <c r="I776" s="144" t="n">
        <f aca="false">+G:G-H:H</f>
        <v>-4688467166.91</v>
      </c>
    </row>
    <row r="777" customFormat="false" ht="17.25" hidden="false" customHeight="true" outlineLevel="0" collapsed="false">
      <c r="A777" s="140" t="s">
        <v>104</v>
      </c>
      <c r="B777" s="142" t="n">
        <v>4012000</v>
      </c>
      <c r="C777" s="143" t="n">
        <f aca="false">+LEN(B:B)</f>
        <v>7</v>
      </c>
      <c r="D777" s="143" t="n">
        <v>40120000</v>
      </c>
      <c r="F777" s="140" t="s">
        <v>598</v>
      </c>
      <c r="G777" s="144" t="n">
        <v>0</v>
      </c>
      <c r="H777" s="144" t="n">
        <v>118336342.41</v>
      </c>
      <c r="I777" s="144" t="n">
        <f aca="false">+G:G-H:H</f>
        <v>-118336342.41</v>
      </c>
    </row>
    <row r="778" customFormat="false" ht="17.25" hidden="false" customHeight="true" outlineLevel="0" collapsed="false">
      <c r="A778" s="140" t="s">
        <v>101</v>
      </c>
      <c r="B778" s="142" t="n">
        <v>40120000</v>
      </c>
      <c r="C778" s="143" t="n">
        <f aca="false">+LEN(B:B)</f>
        <v>8</v>
      </c>
      <c r="D778" s="143" t="n">
        <v>40120000</v>
      </c>
      <c r="F778" s="140" t="s">
        <v>23</v>
      </c>
      <c r="G778" s="144" t="n">
        <v>5645215.92</v>
      </c>
      <c r="I778" s="144" t="n">
        <f aca="false">+G:G-H:H</f>
        <v>5645215.92</v>
      </c>
    </row>
    <row r="779" customFormat="false" ht="17.25" hidden="false" customHeight="true" outlineLevel="0" collapsed="false">
      <c r="A779" s="140" t="s">
        <v>102</v>
      </c>
      <c r="B779" s="142" t="n">
        <v>4012000</v>
      </c>
      <c r="C779" s="143" t="n">
        <f aca="false">+LEN(B:B)</f>
        <v>7</v>
      </c>
      <c r="D779" s="143" t="n">
        <v>40120000</v>
      </c>
      <c r="F779" s="140" t="s">
        <v>598</v>
      </c>
      <c r="G779" s="144" t="n">
        <v>22104475.18</v>
      </c>
      <c r="H779" s="144" t="n">
        <v>0</v>
      </c>
      <c r="I779" s="144" t="n">
        <f aca="false">+G:G-H:H</f>
        <v>22104475.18</v>
      </c>
    </row>
    <row r="780" customFormat="false" ht="17.25" hidden="false" customHeight="true" outlineLevel="0" collapsed="false">
      <c r="A780" s="140" t="s">
        <v>307</v>
      </c>
      <c r="B780" s="142" t="n">
        <v>40120000</v>
      </c>
      <c r="C780" s="143" t="n">
        <f aca="false">+LEN(B:B)</f>
        <v>8</v>
      </c>
      <c r="D780" s="143" t="n">
        <v>40120000</v>
      </c>
      <c r="F780" s="140" t="s">
        <v>22</v>
      </c>
      <c r="G780" s="144" t="n">
        <v>58797000</v>
      </c>
      <c r="I780" s="144" t="n">
        <f aca="false">+G:G-H:H</f>
        <v>58797000</v>
      </c>
    </row>
    <row r="781" customFormat="false" ht="17.25" hidden="false" customHeight="true" outlineLevel="0" collapsed="false">
      <c r="A781" s="140" t="s">
        <v>100</v>
      </c>
      <c r="B781" s="142" t="n">
        <v>4012000</v>
      </c>
      <c r="C781" s="143" t="n">
        <f aca="false">+LEN(B:B)</f>
        <v>7</v>
      </c>
      <c r="D781" s="143" t="n">
        <v>40120000</v>
      </c>
      <c r="F781" s="140" t="s">
        <v>598</v>
      </c>
      <c r="G781" s="144" t="n">
        <v>452244052.78</v>
      </c>
      <c r="H781" s="144" t="n">
        <v>0</v>
      </c>
      <c r="I781" s="144" t="n">
        <f aca="false">+G:G-H:H</f>
        <v>452244052.78</v>
      </c>
    </row>
    <row r="782" customFormat="false" ht="17.25" hidden="false" customHeight="true" outlineLevel="0" collapsed="false">
      <c r="A782" s="140" t="s">
        <v>1712</v>
      </c>
      <c r="B782" s="142" t="n">
        <v>40120000</v>
      </c>
      <c r="C782" s="143" t="n">
        <f aca="false">+LEN(B:B)</f>
        <v>8</v>
      </c>
      <c r="D782" s="143" t="n">
        <v>40120000</v>
      </c>
      <c r="F782" s="140" t="s">
        <v>3089</v>
      </c>
      <c r="H782" s="144" t="n">
        <v>141359429436.28</v>
      </c>
      <c r="I782" s="144" t="n">
        <f aca="false">+G:G-H:H</f>
        <v>-141359429436.28</v>
      </c>
    </row>
    <row r="783" customFormat="false" ht="17.25" hidden="false" customHeight="true" outlineLevel="0" collapsed="false">
      <c r="A783" s="140" t="s">
        <v>1478</v>
      </c>
      <c r="B783" s="142" t="n">
        <v>401200</v>
      </c>
      <c r="C783" s="143" t="n">
        <f aca="false">+LEN(B:B)</f>
        <v>6</v>
      </c>
      <c r="D783" s="143" t="n">
        <v>40120000</v>
      </c>
      <c r="F783" s="140" t="s">
        <v>891</v>
      </c>
      <c r="H783" s="144" t="n">
        <v>16218813.77</v>
      </c>
      <c r="I783" s="144" t="n">
        <f aca="false">+G:G-H:H</f>
        <v>-16218813.77</v>
      </c>
    </row>
    <row r="784" customFormat="false" ht="17.25" hidden="false" customHeight="true" outlineLevel="0" collapsed="false">
      <c r="A784" s="140" t="s">
        <v>657</v>
      </c>
      <c r="B784" s="142" t="n">
        <v>40120000</v>
      </c>
      <c r="C784" s="143" t="n">
        <f aca="false">+LEN(B:B)</f>
        <v>8</v>
      </c>
      <c r="D784" s="143" t="n">
        <v>40120000</v>
      </c>
      <c r="F784" s="140" t="s">
        <v>23</v>
      </c>
      <c r="H784" s="144" t="n">
        <v>661563440.089</v>
      </c>
      <c r="I784" s="144" t="n">
        <f aca="false">+G:G-H:H</f>
        <v>-661563440.089</v>
      </c>
    </row>
    <row r="785" customFormat="false" ht="17.25" hidden="false" customHeight="true" outlineLevel="0" collapsed="false">
      <c r="A785" s="140" t="s">
        <v>111</v>
      </c>
      <c r="B785" s="142" t="n">
        <v>40221000</v>
      </c>
      <c r="C785" s="143" t="n">
        <f aca="false">+LEN(B:B)</f>
        <v>8</v>
      </c>
      <c r="D785" s="143" t="n">
        <v>40231000</v>
      </c>
      <c r="F785" s="140" t="s">
        <v>2043</v>
      </c>
      <c r="H785" s="144" t="n">
        <v>33893132.03</v>
      </c>
      <c r="I785" s="144" t="n">
        <f aca="false">+G:G-H:H</f>
        <v>-33893132.03</v>
      </c>
    </row>
    <row r="786" customFormat="false" ht="17.25" hidden="false" customHeight="true" outlineLevel="0" collapsed="false">
      <c r="A786" s="140" t="s">
        <v>101</v>
      </c>
      <c r="B786" s="142" t="n">
        <v>40231000</v>
      </c>
      <c r="C786" s="143" t="n">
        <f aca="false">+LEN(B:B)</f>
        <v>8</v>
      </c>
      <c r="D786" s="143" t="n">
        <v>40231000</v>
      </c>
      <c r="F786" s="140" t="s">
        <v>2086</v>
      </c>
      <c r="G786" s="144" t="n">
        <v>1023590</v>
      </c>
      <c r="I786" s="144" t="n">
        <f aca="false">+G:G-H:H</f>
        <v>1023590</v>
      </c>
    </row>
    <row r="787" customFormat="false" ht="17.25" hidden="false" customHeight="true" outlineLevel="0" collapsed="false">
      <c r="A787" s="140" t="s">
        <v>111</v>
      </c>
      <c r="B787" s="142" t="n">
        <v>40241000</v>
      </c>
      <c r="C787" s="143" t="n">
        <f aca="false">+LEN(B:B)</f>
        <v>8</v>
      </c>
      <c r="D787" s="143" t="n">
        <v>40241000</v>
      </c>
      <c r="F787" s="140" t="s">
        <v>2044</v>
      </c>
      <c r="H787" s="144" t="n">
        <v>3736464.05000007</v>
      </c>
      <c r="I787" s="144" t="n">
        <f aca="false">+G:G-H:H</f>
        <v>-3736464.05000007</v>
      </c>
    </row>
    <row r="788" customFormat="false" ht="17.25" hidden="false" customHeight="true" outlineLevel="0" collapsed="false">
      <c r="A788" s="140" t="s">
        <v>101</v>
      </c>
      <c r="B788" s="142" t="n">
        <v>40241000</v>
      </c>
      <c r="C788" s="143" t="n">
        <f aca="false">+LEN(B:B)</f>
        <v>8</v>
      </c>
      <c r="D788" s="143" t="n">
        <v>40241000</v>
      </c>
      <c r="F788" s="140" t="s">
        <v>2044</v>
      </c>
      <c r="H788" s="144" t="n">
        <v>1028300</v>
      </c>
      <c r="I788" s="144" t="n">
        <f aca="false">+G:G-H:H</f>
        <v>-1028300</v>
      </c>
    </row>
    <row r="789" customFormat="false" ht="17.25" hidden="false" customHeight="true" outlineLevel="0" collapsed="false">
      <c r="A789" s="140" t="s">
        <v>115</v>
      </c>
      <c r="B789" s="142" t="n">
        <v>40300000</v>
      </c>
      <c r="C789" s="143" t="n">
        <f aca="false">+LEN(B:B)</f>
        <v>8</v>
      </c>
      <c r="D789" s="143" t="n">
        <v>40300000</v>
      </c>
      <c r="F789" s="140" t="s">
        <v>1782</v>
      </c>
      <c r="G789" s="144" t="n">
        <v>74806914.33</v>
      </c>
      <c r="I789" s="144" t="n">
        <f aca="false">+G:G-H:H</f>
        <v>74806914.33</v>
      </c>
    </row>
    <row r="790" customFormat="false" ht="17.25" hidden="false" customHeight="true" outlineLevel="0" collapsed="false">
      <c r="A790" s="140" t="s">
        <v>309</v>
      </c>
      <c r="B790" s="142" t="n">
        <v>403100</v>
      </c>
      <c r="C790" s="143" t="n">
        <f aca="false">+LEN(B:B)</f>
        <v>6</v>
      </c>
      <c r="D790" s="143" t="n">
        <v>40310000</v>
      </c>
      <c r="F790" s="140" t="s">
        <v>894</v>
      </c>
      <c r="H790" s="144" t="n">
        <v>31356037.11</v>
      </c>
      <c r="I790" s="144" t="n">
        <f aca="false">+G:G-H:H</f>
        <v>-31356037.11</v>
      </c>
    </row>
    <row r="791" customFormat="false" ht="17.25" hidden="false" customHeight="true" outlineLevel="0" collapsed="false">
      <c r="A791" s="140" t="s">
        <v>129</v>
      </c>
      <c r="B791" s="142" t="n">
        <v>403100</v>
      </c>
      <c r="C791" s="143" t="n">
        <f aca="false">+LEN(B:B)</f>
        <v>6</v>
      </c>
      <c r="D791" s="143" t="n">
        <v>40310000</v>
      </c>
      <c r="F791" s="140" t="s">
        <v>894</v>
      </c>
      <c r="G791" s="144" t="n">
        <v>0</v>
      </c>
      <c r="H791" s="144" t="n">
        <v>151767062.01</v>
      </c>
      <c r="I791" s="144" t="n">
        <f aca="false">+G:G-H:H</f>
        <v>-151767062.01</v>
      </c>
    </row>
    <row r="792" customFormat="false" ht="17.25" hidden="false" customHeight="true" outlineLevel="0" collapsed="false">
      <c r="A792" s="140" t="s">
        <v>116</v>
      </c>
      <c r="B792" s="142" t="n">
        <v>4031000</v>
      </c>
      <c r="C792" s="143" t="n">
        <f aca="false">+LEN(B:B)</f>
        <v>7</v>
      </c>
      <c r="D792" s="143" t="n">
        <v>40310000</v>
      </c>
      <c r="F792" s="140" t="s">
        <v>599</v>
      </c>
      <c r="H792" s="144" t="n">
        <v>190016982.28</v>
      </c>
      <c r="I792" s="144" t="n">
        <f aca="false">+G:G-H:H</f>
        <v>-190016982.28</v>
      </c>
    </row>
    <row r="793" customFormat="false" ht="17.25" hidden="false" customHeight="true" outlineLevel="0" collapsed="false">
      <c r="A793" s="140" t="s">
        <v>115</v>
      </c>
      <c r="B793" s="142" t="n">
        <v>40310000</v>
      </c>
      <c r="C793" s="143" t="n">
        <f aca="false">+LEN(B:B)</f>
        <v>8</v>
      </c>
      <c r="D793" s="143" t="n">
        <v>40310000</v>
      </c>
      <c r="F793" s="140" t="s">
        <v>599</v>
      </c>
      <c r="H793" s="144" t="n">
        <v>1872994188.13</v>
      </c>
      <c r="I793" s="144" t="n">
        <f aca="false">+G:G-H:H</f>
        <v>-1872994188.13</v>
      </c>
    </row>
    <row r="794" customFormat="false" ht="17.25" hidden="false" customHeight="true" outlineLevel="0" collapsed="false">
      <c r="A794" s="140" t="s">
        <v>317</v>
      </c>
      <c r="B794" s="142" t="n">
        <v>40310000</v>
      </c>
      <c r="C794" s="143" t="n">
        <f aca="false">+LEN(B:B)</f>
        <v>8</v>
      </c>
      <c r="D794" s="143" t="n">
        <v>40310000</v>
      </c>
      <c r="F794" s="140" t="s">
        <v>1550</v>
      </c>
      <c r="H794" s="144" t="n">
        <v>119663651.05</v>
      </c>
      <c r="I794" s="144" t="n">
        <f aca="false">+G:G-H:H</f>
        <v>-119663651.05</v>
      </c>
    </row>
    <row r="795" customFormat="false" ht="17.25" hidden="false" customHeight="true" outlineLevel="0" collapsed="false">
      <c r="A795" s="140" t="s">
        <v>105</v>
      </c>
      <c r="B795" s="142" t="n">
        <v>4031000</v>
      </c>
      <c r="C795" s="143" t="n">
        <f aca="false">+LEN(B:B)</f>
        <v>7</v>
      </c>
      <c r="D795" s="143" t="n">
        <v>40310000</v>
      </c>
      <c r="F795" s="140" t="s">
        <v>599</v>
      </c>
      <c r="G795" s="144" t="n">
        <v>0</v>
      </c>
      <c r="H795" s="144" t="n">
        <v>245357308.3</v>
      </c>
      <c r="I795" s="144" t="n">
        <f aca="false">+G:G-H:H</f>
        <v>-245357308.3</v>
      </c>
    </row>
    <row r="796" customFormat="false" ht="17.25" hidden="false" customHeight="true" outlineLevel="0" collapsed="false">
      <c r="A796" s="140" t="s">
        <v>104</v>
      </c>
      <c r="B796" s="142" t="n">
        <v>4031000</v>
      </c>
      <c r="C796" s="143" t="n">
        <f aca="false">+LEN(B:B)</f>
        <v>7</v>
      </c>
      <c r="D796" s="143" t="n">
        <v>40310000</v>
      </c>
      <c r="F796" s="140" t="s">
        <v>599</v>
      </c>
      <c r="G796" s="144" t="n">
        <v>0</v>
      </c>
      <c r="H796" s="144" t="n">
        <v>435290093.49</v>
      </c>
      <c r="I796" s="144" t="n">
        <f aca="false">+G:G-H:H</f>
        <v>-435290093.49</v>
      </c>
    </row>
    <row r="797" customFormat="false" ht="17.25" hidden="false" customHeight="true" outlineLevel="0" collapsed="false">
      <c r="A797" s="140" t="s">
        <v>100</v>
      </c>
      <c r="B797" s="142" t="n">
        <v>4031000</v>
      </c>
      <c r="C797" s="143" t="n">
        <f aca="false">+LEN(B:B)</f>
        <v>7</v>
      </c>
      <c r="D797" s="143" t="n">
        <v>40310000</v>
      </c>
      <c r="F797" s="140" t="s">
        <v>599</v>
      </c>
      <c r="G797" s="144" t="n">
        <v>0</v>
      </c>
      <c r="H797" s="144" t="n">
        <v>6686496</v>
      </c>
      <c r="I797" s="144" t="n">
        <f aca="false">+G:G-H:H</f>
        <v>-6686496</v>
      </c>
    </row>
    <row r="798" customFormat="false" ht="17.25" hidden="false" customHeight="true" outlineLevel="0" collapsed="false">
      <c r="A798" s="140" t="s">
        <v>1712</v>
      </c>
      <c r="B798" s="142" t="n">
        <v>40310000</v>
      </c>
      <c r="C798" s="143" t="n">
        <f aca="false">+LEN(B:B)</f>
        <v>8</v>
      </c>
      <c r="D798" s="143" t="n">
        <v>40310000</v>
      </c>
      <c r="F798" s="140" t="s">
        <v>3090</v>
      </c>
      <c r="H798" s="144" t="n">
        <v>192724905.92</v>
      </c>
      <c r="I798" s="144" t="n">
        <f aca="false">+G:G-H:H</f>
        <v>-192724905.92</v>
      </c>
    </row>
    <row r="799" customFormat="false" ht="17.25" hidden="false" customHeight="true" outlineLevel="0" collapsed="false">
      <c r="A799" s="140" t="s">
        <v>309</v>
      </c>
      <c r="B799" s="142" t="n">
        <v>403200</v>
      </c>
      <c r="C799" s="143" t="n">
        <f aca="false">+LEN(B:B)</f>
        <v>6</v>
      </c>
      <c r="D799" s="143" t="n">
        <v>40320000</v>
      </c>
      <c r="F799" s="140" t="s">
        <v>896</v>
      </c>
      <c r="H799" s="144" t="n">
        <v>2141625.42</v>
      </c>
      <c r="I799" s="144" t="n">
        <f aca="false">+G:G-H:H</f>
        <v>-2141625.42</v>
      </c>
    </row>
    <row r="800" customFormat="false" ht="17.25" hidden="false" customHeight="true" outlineLevel="0" collapsed="false">
      <c r="A800" s="140" t="s">
        <v>128</v>
      </c>
      <c r="B800" s="142" t="n">
        <v>40320000</v>
      </c>
      <c r="C800" s="143" t="n">
        <f aca="false">+LEN(B:B)</f>
        <v>8</v>
      </c>
      <c r="D800" s="143" t="n">
        <v>40320000</v>
      </c>
      <c r="F800" s="140" t="s">
        <v>896</v>
      </c>
      <c r="H800" s="144" t="n">
        <v>17189357.4</v>
      </c>
      <c r="I800" s="144" t="n">
        <f aca="false">+G:G-H:H</f>
        <v>-17189357.4</v>
      </c>
    </row>
    <row r="801" customFormat="false" ht="17.25" hidden="false" customHeight="true" outlineLevel="0" collapsed="false">
      <c r="A801" s="140" t="s">
        <v>125</v>
      </c>
      <c r="B801" s="142" t="n">
        <v>40320000</v>
      </c>
      <c r="C801" s="143" t="n">
        <f aca="false">+LEN(B:B)</f>
        <v>8</v>
      </c>
      <c r="D801" s="143" t="n">
        <v>40320000</v>
      </c>
      <c r="F801" s="140" t="s">
        <v>262</v>
      </c>
      <c r="H801" s="144" t="n">
        <v>33648381</v>
      </c>
      <c r="I801" s="144" t="n">
        <f aca="false">+G:G-H:H</f>
        <v>-33648381</v>
      </c>
    </row>
    <row r="802" customFormat="false" ht="17.25" hidden="false" customHeight="true" outlineLevel="0" collapsed="false">
      <c r="A802" s="140" t="s">
        <v>129</v>
      </c>
      <c r="B802" s="142" t="n">
        <v>403200</v>
      </c>
      <c r="C802" s="143" t="n">
        <f aca="false">+LEN(B:B)</f>
        <v>6</v>
      </c>
      <c r="D802" s="143" t="n">
        <v>40320000</v>
      </c>
      <c r="F802" s="140" t="s">
        <v>896</v>
      </c>
      <c r="G802" s="144" t="n">
        <v>0</v>
      </c>
      <c r="H802" s="144" t="n">
        <v>434994856.91</v>
      </c>
      <c r="I802" s="144" t="n">
        <f aca="false">+G:G-H:H</f>
        <v>-434994856.91</v>
      </c>
    </row>
    <row r="803" customFormat="false" ht="17.25" hidden="false" customHeight="true" outlineLevel="0" collapsed="false">
      <c r="A803" s="140" t="s">
        <v>115</v>
      </c>
      <c r="B803" s="142" t="n">
        <v>40320000</v>
      </c>
      <c r="C803" s="143" t="n">
        <f aca="false">+LEN(B:B)</f>
        <v>8</v>
      </c>
      <c r="D803" s="143" t="n">
        <v>40320000</v>
      </c>
      <c r="F803" s="140" t="s">
        <v>262</v>
      </c>
      <c r="H803" s="144" t="n">
        <v>2631578968.16</v>
      </c>
      <c r="I803" s="144" t="n">
        <f aca="false">+G:G-H:H</f>
        <v>-2631578968.16</v>
      </c>
    </row>
    <row r="804" customFormat="false" ht="17.25" hidden="false" customHeight="true" outlineLevel="0" collapsed="false">
      <c r="A804" s="140" t="s">
        <v>119</v>
      </c>
      <c r="B804" s="142" t="n">
        <v>40320000</v>
      </c>
      <c r="C804" s="143" t="n">
        <f aca="false">+LEN(B:B)</f>
        <v>8</v>
      </c>
      <c r="D804" s="143" t="n">
        <v>40320000</v>
      </c>
      <c r="F804" s="140" t="s">
        <v>262</v>
      </c>
      <c r="G804" s="144" t="n">
        <v>131094447.01</v>
      </c>
      <c r="I804" s="144" t="n">
        <f aca="false">+G:G-H:H</f>
        <v>131094447.01</v>
      </c>
    </row>
    <row r="805" customFormat="false" ht="17.25" hidden="false" customHeight="true" outlineLevel="0" collapsed="false">
      <c r="A805" s="140" t="s">
        <v>317</v>
      </c>
      <c r="B805" s="142" t="n">
        <v>40320000</v>
      </c>
      <c r="C805" s="143" t="n">
        <f aca="false">+LEN(B:B)</f>
        <v>8</v>
      </c>
      <c r="D805" s="143" t="n">
        <v>40320000</v>
      </c>
      <c r="F805" s="140" t="s">
        <v>3091</v>
      </c>
      <c r="H805" s="144" t="n">
        <v>1469678.4</v>
      </c>
      <c r="I805" s="144" t="n">
        <f aca="false">+G:G-H:H</f>
        <v>-1469678.4</v>
      </c>
    </row>
    <row r="806" customFormat="false" ht="17.25" hidden="false" customHeight="true" outlineLevel="0" collapsed="false">
      <c r="A806" s="140" t="s">
        <v>105</v>
      </c>
      <c r="B806" s="142" t="n">
        <v>4032000</v>
      </c>
      <c r="C806" s="143" t="n">
        <f aca="false">+LEN(B:B)</f>
        <v>7</v>
      </c>
      <c r="D806" s="143" t="n">
        <v>40320000</v>
      </c>
      <c r="F806" s="140" t="s">
        <v>262</v>
      </c>
      <c r="G806" s="144" t="n">
        <v>0</v>
      </c>
      <c r="H806" s="144" t="n">
        <v>166528580.8</v>
      </c>
      <c r="I806" s="144" t="n">
        <f aca="false">+G:G-H:H</f>
        <v>-166528580.8</v>
      </c>
    </row>
    <row r="807" customFormat="false" ht="17.25" hidden="false" customHeight="true" outlineLevel="0" collapsed="false">
      <c r="A807" s="140" t="s">
        <v>104</v>
      </c>
      <c r="B807" s="142" t="n">
        <v>4032000</v>
      </c>
      <c r="C807" s="143" t="n">
        <f aca="false">+LEN(B:B)</f>
        <v>7</v>
      </c>
      <c r="D807" s="143" t="n">
        <v>40320000</v>
      </c>
      <c r="F807" s="140" t="s">
        <v>262</v>
      </c>
      <c r="G807" s="144" t="n">
        <v>0</v>
      </c>
      <c r="H807" s="144" t="n">
        <v>264000000</v>
      </c>
      <c r="I807" s="144" t="n">
        <f aca="false">+G:G-H:H</f>
        <v>-264000000</v>
      </c>
    </row>
    <row r="808" customFormat="false" ht="17.25" hidden="false" customHeight="true" outlineLevel="0" collapsed="false">
      <c r="A808" s="140" t="s">
        <v>100</v>
      </c>
      <c r="B808" s="142" t="n">
        <v>4032000</v>
      </c>
      <c r="C808" s="143" t="n">
        <f aca="false">+LEN(B:B)</f>
        <v>7</v>
      </c>
      <c r="D808" s="143" t="n">
        <v>40320000</v>
      </c>
      <c r="F808" s="140" t="s">
        <v>262</v>
      </c>
      <c r="G808" s="144" t="n">
        <v>0</v>
      </c>
      <c r="H808" s="144" t="n">
        <v>72013587</v>
      </c>
      <c r="I808" s="144" t="n">
        <f aca="false">+G:G-H:H</f>
        <v>-72013587</v>
      </c>
    </row>
    <row r="809" customFormat="false" ht="17.25" hidden="false" customHeight="true" outlineLevel="0" collapsed="false">
      <c r="A809" s="140" t="s">
        <v>115</v>
      </c>
      <c r="B809" s="142" t="n">
        <v>40330000</v>
      </c>
      <c r="C809" s="143" t="n">
        <f aca="false">+LEN(B:B)</f>
        <v>8</v>
      </c>
      <c r="D809" s="143" t="n">
        <v>40330000</v>
      </c>
      <c r="F809" s="140" t="s">
        <v>263</v>
      </c>
      <c r="H809" s="144" t="n">
        <v>374662051.24</v>
      </c>
      <c r="I809" s="144" t="n">
        <f aca="false">+G:G-H:H</f>
        <v>-374662051.24</v>
      </c>
    </row>
    <row r="810" customFormat="false" ht="17.25" hidden="false" customHeight="true" outlineLevel="0" collapsed="false">
      <c r="A810" s="140" t="s">
        <v>105</v>
      </c>
      <c r="B810" s="142" t="n">
        <v>4033000</v>
      </c>
      <c r="C810" s="143" t="n">
        <f aca="false">+LEN(B:B)</f>
        <v>7</v>
      </c>
      <c r="D810" s="143" t="n">
        <v>40330000</v>
      </c>
      <c r="F810" s="140" t="s">
        <v>263</v>
      </c>
      <c r="G810" s="144" t="n">
        <v>0</v>
      </c>
      <c r="H810" s="144" t="n">
        <v>100000000</v>
      </c>
      <c r="I810" s="144" t="n">
        <f aca="false">+G:G-H:H</f>
        <v>-100000000</v>
      </c>
    </row>
    <row r="811" customFormat="false" ht="17.25" hidden="false" customHeight="true" outlineLevel="0" collapsed="false">
      <c r="A811" s="140" t="s">
        <v>104</v>
      </c>
      <c r="B811" s="142" t="n">
        <v>4033000</v>
      </c>
      <c r="C811" s="143" t="n">
        <f aca="false">+LEN(B:B)</f>
        <v>7</v>
      </c>
      <c r="D811" s="143" t="n">
        <v>40330000</v>
      </c>
      <c r="F811" s="140" t="s">
        <v>263</v>
      </c>
      <c r="G811" s="144" t="n">
        <v>0</v>
      </c>
      <c r="H811" s="144" t="n">
        <v>56065449</v>
      </c>
      <c r="I811" s="144" t="n">
        <f aca="false">+G:G-H:H</f>
        <v>-56065449</v>
      </c>
    </row>
    <row r="812" customFormat="false" ht="17.25" hidden="false" customHeight="true" outlineLevel="0" collapsed="false">
      <c r="A812" s="140" t="s">
        <v>100</v>
      </c>
      <c r="B812" s="142" t="n">
        <v>4033000</v>
      </c>
      <c r="C812" s="143" t="n">
        <f aca="false">+LEN(B:B)</f>
        <v>7</v>
      </c>
      <c r="D812" s="143" t="n">
        <v>40330000</v>
      </c>
      <c r="F812" s="140" t="s">
        <v>263</v>
      </c>
      <c r="G812" s="144" t="n">
        <v>0</v>
      </c>
      <c r="H812" s="144" t="n">
        <v>8356165.91</v>
      </c>
      <c r="I812" s="144" t="n">
        <f aca="false">+G:G-H:H</f>
        <v>-8356165.91</v>
      </c>
    </row>
    <row r="813" customFormat="false" ht="17.25" hidden="false" customHeight="true" outlineLevel="0" collapsed="false">
      <c r="A813" s="140" t="s">
        <v>309</v>
      </c>
      <c r="B813" s="142" t="n">
        <v>403400</v>
      </c>
      <c r="C813" s="143" t="n">
        <f aca="false">+LEN(B:B)</f>
        <v>6</v>
      </c>
      <c r="D813" s="143" t="n">
        <v>40340000</v>
      </c>
      <c r="F813" s="140" t="s">
        <v>24</v>
      </c>
      <c r="H813" s="144" t="n">
        <v>477043.2</v>
      </c>
      <c r="I813" s="144" t="n">
        <f aca="false">+G:G-H:H</f>
        <v>-477043.2</v>
      </c>
    </row>
    <row r="814" customFormat="false" ht="17.25" hidden="false" customHeight="true" outlineLevel="0" collapsed="false">
      <c r="A814" s="140" t="s">
        <v>129</v>
      </c>
      <c r="B814" s="142" t="n">
        <v>403400</v>
      </c>
      <c r="C814" s="143" t="n">
        <f aca="false">+LEN(B:B)</f>
        <v>6</v>
      </c>
      <c r="D814" s="143" t="n">
        <v>40340000</v>
      </c>
      <c r="F814" s="140" t="s">
        <v>24</v>
      </c>
      <c r="G814" s="144" t="n">
        <v>0</v>
      </c>
      <c r="H814" s="144" t="n">
        <v>126038598.13</v>
      </c>
      <c r="I814" s="144" t="n">
        <f aca="false">+G:G-H:H</f>
        <v>-126038598.13</v>
      </c>
    </row>
    <row r="815" customFormat="false" ht="17.25" hidden="false" customHeight="true" outlineLevel="0" collapsed="false">
      <c r="A815" s="140" t="s">
        <v>111</v>
      </c>
      <c r="B815" s="142" t="n">
        <v>40340000</v>
      </c>
      <c r="C815" s="143" t="n">
        <f aca="false">+LEN(B:B)</f>
        <v>8</v>
      </c>
      <c r="D815" s="143" t="n">
        <v>40340000</v>
      </c>
      <c r="F815" s="140" t="s">
        <v>25</v>
      </c>
      <c r="H815" s="144" t="n">
        <v>47812605.8</v>
      </c>
      <c r="I815" s="144" t="n">
        <f aca="false">+G:G-H:H</f>
        <v>-47812605.8</v>
      </c>
    </row>
    <row r="816" customFormat="false" ht="17.25" hidden="false" customHeight="true" outlineLevel="0" collapsed="false">
      <c r="A816" s="140" t="s">
        <v>116</v>
      </c>
      <c r="B816" s="142" t="n">
        <v>4034000</v>
      </c>
      <c r="C816" s="143" t="n">
        <f aca="false">+LEN(B:B)</f>
        <v>7</v>
      </c>
      <c r="D816" s="143" t="n">
        <v>40340000</v>
      </c>
      <c r="F816" s="140" t="s">
        <v>25</v>
      </c>
      <c r="H816" s="144" t="n">
        <v>274628851.94</v>
      </c>
      <c r="I816" s="144" t="n">
        <f aca="false">+G:G-H:H</f>
        <v>-274628851.94</v>
      </c>
    </row>
    <row r="817" customFormat="false" ht="17.25" hidden="false" customHeight="true" outlineLevel="0" collapsed="false">
      <c r="A817" s="140" t="s">
        <v>115</v>
      </c>
      <c r="B817" s="142" t="n">
        <v>40340000</v>
      </c>
      <c r="C817" s="143" t="n">
        <f aca="false">+LEN(B:B)</f>
        <v>8</v>
      </c>
      <c r="D817" s="143" t="n">
        <v>40340000</v>
      </c>
      <c r="F817" s="140" t="s">
        <v>25</v>
      </c>
      <c r="H817" s="144" t="n">
        <v>2161408693.99</v>
      </c>
      <c r="I817" s="144" t="n">
        <f aca="false">+G:G-H:H</f>
        <v>-2161408693.99</v>
      </c>
    </row>
    <row r="818" customFormat="false" ht="17.25" hidden="false" customHeight="true" outlineLevel="0" collapsed="false">
      <c r="A818" s="140" t="s">
        <v>3018</v>
      </c>
      <c r="B818" s="142" t="n">
        <v>403400</v>
      </c>
      <c r="C818" s="143" t="n">
        <f aca="false">+LEN(B:B)</f>
        <v>6</v>
      </c>
      <c r="D818" s="143" t="n">
        <v>40340000</v>
      </c>
      <c r="F818" s="140" t="s">
        <v>24</v>
      </c>
      <c r="G818" s="144" t="n">
        <v>48752000</v>
      </c>
      <c r="I818" s="144" t="n">
        <f aca="false">+G:G-H:H</f>
        <v>48752000</v>
      </c>
    </row>
    <row r="819" customFormat="false" ht="17.25" hidden="false" customHeight="true" outlineLevel="0" collapsed="false">
      <c r="A819" s="140" t="s">
        <v>119</v>
      </c>
      <c r="B819" s="142" t="n">
        <v>40340000</v>
      </c>
      <c r="C819" s="143" t="n">
        <f aca="false">+LEN(B:B)</f>
        <v>8</v>
      </c>
      <c r="D819" s="143" t="n">
        <v>40340000</v>
      </c>
      <c r="F819" s="140" t="s">
        <v>25</v>
      </c>
      <c r="H819" s="144" t="n">
        <v>153199762</v>
      </c>
      <c r="I819" s="144" t="n">
        <f aca="false">+G:G-H:H</f>
        <v>-153199762</v>
      </c>
    </row>
    <row r="820" customFormat="false" ht="17.25" hidden="false" customHeight="true" outlineLevel="0" collapsed="false">
      <c r="A820" s="140" t="s">
        <v>112</v>
      </c>
      <c r="B820" s="142" t="n">
        <v>40340000</v>
      </c>
      <c r="C820" s="143" t="n">
        <f aca="false">+LEN(B:B)</f>
        <v>8</v>
      </c>
      <c r="D820" s="143" t="n">
        <v>40340000</v>
      </c>
      <c r="F820" s="140" t="s">
        <v>24</v>
      </c>
      <c r="H820" s="144" t="n">
        <v>852001724.24</v>
      </c>
      <c r="I820" s="144" t="n">
        <f aca="false">+G:G-H:H</f>
        <v>-852001724.24</v>
      </c>
    </row>
    <row r="821" customFormat="false" ht="17.25" hidden="false" customHeight="true" outlineLevel="0" collapsed="false">
      <c r="A821" s="140" t="s">
        <v>317</v>
      </c>
      <c r="B821" s="142" t="n">
        <v>40340000</v>
      </c>
      <c r="C821" s="143" t="n">
        <f aca="false">+LEN(B:B)</f>
        <v>8</v>
      </c>
      <c r="D821" s="143" t="n">
        <v>40340000</v>
      </c>
      <c r="F821" s="140" t="s">
        <v>3090</v>
      </c>
      <c r="H821" s="144" t="n">
        <v>57412341.37</v>
      </c>
      <c r="I821" s="144" t="n">
        <f aca="false">+G:G-H:H</f>
        <v>-57412341.37</v>
      </c>
    </row>
    <row r="822" customFormat="false" ht="17.25" hidden="false" customHeight="true" outlineLevel="0" collapsed="false">
      <c r="A822" s="140" t="s">
        <v>105</v>
      </c>
      <c r="B822" s="142" t="n">
        <v>4034000</v>
      </c>
      <c r="C822" s="143" t="n">
        <f aca="false">+LEN(B:B)</f>
        <v>7</v>
      </c>
      <c r="D822" s="143" t="n">
        <v>40340000</v>
      </c>
      <c r="F822" s="140" t="s">
        <v>25</v>
      </c>
      <c r="G822" s="144" t="n">
        <v>0</v>
      </c>
      <c r="H822" s="144" t="n">
        <v>174301606.78</v>
      </c>
      <c r="I822" s="144" t="n">
        <f aca="false">+G:G-H:H</f>
        <v>-174301606.78</v>
      </c>
    </row>
    <row r="823" customFormat="false" ht="17.25" hidden="false" customHeight="true" outlineLevel="0" collapsed="false">
      <c r="A823" s="140" t="s">
        <v>104</v>
      </c>
      <c r="B823" s="142" t="n">
        <v>4034000</v>
      </c>
      <c r="C823" s="143" t="n">
        <f aca="false">+LEN(B:B)</f>
        <v>7</v>
      </c>
      <c r="D823" s="143" t="n">
        <v>40340000</v>
      </c>
      <c r="F823" s="140" t="s">
        <v>25</v>
      </c>
      <c r="G823" s="144" t="n">
        <v>0</v>
      </c>
      <c r="H823" s="144" t="n">
        <v>169482081</v>
      </c>
      <c r="I823" s="144" t="n">
        <f aca="false">+G:G-H:H</f>
        <v>-169482081</v>
      </c>
    </row>
    <row r="824" customFormat="false" ht="17.25" hidden="false" customHeight="true" outlineLevel="0" collapsed="false">
      <c r="A824" s="140" t="s">
        <v>101</v>
      </c>
      <c r="B824" s="142" t="n">
        <v>40340000</v>
      </c>
      <c r="C824" s="143" t="n">
        <f aca="false">+LEN(B:B)</f>
        <v>8</v>
      </c>
      <c r="D824" s="143" t="n">
        <v>40340000</v>
      </c>
      <c r="F824" s="140" t="s">
        <v>25</v>
      </c>
      <c r="H824" s="144" t="n">
        <v>3335763.26</v>
      </c>
      <c r="I824" s="144" t="n">
        <f aca="false">+G:G-H:H</f>
        <v>-3335763.26</v>
      </c>
    </row>
    <row r="825" customFormat="false" ht="17.25" hidden="false" customHeight="true" outlineLevel="0" collapsed="false">
      <c r="A825" s="140" t="s">
        <v>102</v>
      </c>
      <c r="B825" s="142" t="n">
        <v>4034000</v>
      </c>
      <c r="C825" s="143" t="n">
        <f aca="false">+LEN(B:B)</f>
        <v>7</v>
      </c>
      <c r="D825" s="143" t="n">
        <v>40340000</v>
      </c>
      <c r="F825" s="140" t="s">
        <v>25</v>
      </c>
      <c r="G825" s="144" t="n">
        <v>0</v>
      </c>
      <c r="H825" s="144" t="n">
        <v>84722832.78</v>
      </c>
      <c r="I825" s="144" t="n">
        <f aca="false">+G:G-H:H</f>
        <v>-84722832.78</v>
      </c>
    </row>
    <row r="826" customFormat="false" ht="17.25" hidden="false" customHeight="true" outlineLevel="0" collapsed="false">
      <c r="A826" s="140" t="s">
        <v>108</v>
      </c>
      <c r="B826" s="142" t="n">
        <v>40340000</v>
      </c>
      <c r="C826" s="143" t="n">
        <f aca="false">+LEN(B:B)</f>
        <v>8</v>
      </c>
      <c r="D826" s="143" t="n">
        <v>40340000</v>
      </c>
      <c r="F826" s="140" t="s">
        <v>25</v>
      </c>
      <c r="H826" s="144" t="n">
        <v>214854100</v>
      </c>
      <c r="I826" s="144" t="n">
        <f aca="false">+G:G-H:H</f>
        <v>-214854100</v>
      </c>
    </row>
    <row r="827" customFormat="false" ht="17.25" hidden="false" customHeight="true" outlineLevel="0" collapsed="false">
      <c r="A827" s="140" t="s">
        <v>129</v>
      </c>
      <c r="B827" s="142" t="n">
        <v>403600</v>
      </c>
      <c r="C827" s="143" t="n">
        <f aca="false">+LEN(B:B)</f>
        <v>6</v>
      </c>
      <c r="D827" s="143" t="n">
        <v>40340000</v>
      </c>
      <c r="F827" s="140" t="s">
        <v>898</v>
      </c>
      <c r="G827" s="144" t="n">
        <v>0</v>
      </c>
      <c r="H827" s="144" t="n">
        <v>206676015.74</v>
      </c>
      <c r="I827" s="144" t="n">
        <f aca="false">+G:G-H:H</f>
        <v>-206676015.74</v>
      </c>
    </row>
    <row r="828" customFormat="false" ht="17.25" hidden="false" customHeight="true" outlineLevel="0" collapsed="false">
      <c r="A828" s="140" t="s">
        <v>104</v>
      </c>
      <c r="B828" s="142" t="n">
        <v>4036000</v>
      </c>
      <c r="C828" s="143" t="n">
        <f aca="false">+LEN(B:B)</f>
        <v>7</v>
      </c>
      <c r="D828" s="143" t="n">
        <v>40340000</v>
      </c>
      <c r="F828" s="140" t="s">
        <v>774</v>
      </c>
      <c r="G828" s="144" t="n">
        <v>0</v>
      </c>
      <c r="H828" s="144" t="n">
        <v>500000000</v>
      </c>
      <c r="I828" s="144" t="n">
        <f aca="false">+G:G-H:H</f>
        <v>-500000000</v>
      </c>
    </row>
    <row r="829" customFormat="false" ht="17.25" hidden="false" customHeight="true" outlineLevel="0" collapsed="false">
      <c r="A829" s="140" t="s">
        <v>309</v>
      </c>
      <c r="B829" s="142" t="n">
        <v>404000</v>
      </c>
      <c r="C829" s="143" t="n">
        <f aca="false">+LEN(B:B)</f>
        <v>6</v>
      </c>
      <c r="D829" s="143" t="n">
        <v>40400000</v>
      </c>
      <c r="F829" s="140" t="s">
        <v>1551</v>
      </c>
      <c r="H829" s="144" t="n">
        <v>497750000</v>
      </c>
      <c r="I829" s="144" t="n">
        <f aca="false">+G:G-H:H</f>
        <v>-497750000</v>
      </c>
    </row>
    <row r="830" customFormat="false" ht="17.25" hidden="false" customHeight="true" outlineLevel="0" collapsed="false">
      <c r="A830" s="140" t="s">
        <v>124</v>
      </c>
      <c r="B830" s="142" t="n">
        <v>40400000</v>
      </c>
      <c r="C830" s="143" t="n">
        <f aca="false">+LEN(B:B)</f>
        <v>8</v>
      </c>
      <c r="D830" s="143" t="n">
        <v>40400000</v>
      </c>
      <c r="F830" s="140" t="s">
        <v>1165</v>
      </c>
      <c r="H830" s="144" t="n">
        <v>117658750</v>
      </c>
      <c r="I830" s="144" t="n">
        <f aca="false">+G:G-H:H</f>
        <v>-117658750</v>
      </c>
    </row>
    <row r="831" customFormat="false" ht="17.25" hidden="false" customHeight="true" outlineLevel="0" collapsed="false">
      <c r="A831" s="140" t="s">
        <v>111</v>
      </c>
      <c r="B831" s="142" t="n">
        <v>40400000</v>
      </c>
      <c r="C831" s="143" t="n">
        <f aca="false">+LEN(B:B)</f>
        <v>8</v>
      </c>
      <c r="D831" s="143" t="n">
        <v>40400000</v>
      </c>
      <c r="F831" s="140" t="s">
        <v>1165</v>
      </c>
      <c r="H831" s="144" t="n">
        <v>7279158410.01</v>
      </c>
      <c r="I831" s="144" t="n">
        <f aca="false">+G:G-H:H</f>
        <v>-7279158410.01</v>
      </c>
    </row>
    <row r="832" customFormat="false" ht="17.25" hidden="false" customHeight="true" outlineLevel="0" collapsed="false">
      <c r="A832" s="140" t="s">
        <v>116</v>
      </c>
      <c r="B832" s="142" t="n">
        <v>4040000</v>
      </c>
      <c r="C832" s="143" t="n">
        <f aca="false">+LEN(B:B)</f>
        <v>7</v>
      </c>
      <c r="D832" s="143" t="n">
        <v>40400000</v>
      </c>
      <c r="F832" s="140" t="s">
        <v>1165</v>
      </c>
      <c r="H832" s="144" t="n">
        <v>5510485525.61</v>
      </c>
      <c r="I832" s="144" t="n">
        <f aca="false">+G:G-H:H</f>
        <v>-5510485525.61</v>
      </c>
    </row>
    <row r="833" customFormat="false" ht="17.25" hidden="false" customHeight="true" outlineLevel="0" collapsed="false">
      <c r="A833" s="140" t="s">
        <v>115</v>
      </c>
      <c r="B833" s="142" t="n">
        <v>40400000</v>
      </c>
      <c r="C833" s="143" t="n">
        <f aca="false">+LEN(B:B)</f>
        <v>8</v>
      </c>
      <c r="D833" s="143" t="n">
        <v>40400000</v>
      </c>
      <c r="F833" s="140" t="s">
        <v>1165</v>
      </c>
      <c r="H833" s="144" t="n">
        <v>313531073.07</v>
      </c>
      <c r="I833" s="144" t="n">
        <f aca="false">+G:G-H:H</f>
        <v>-313531073.07</v>
      </c>
    </row>
    <row r="834" customFormat="false" ht="17.25" hidden="false" customHeight="true" outlineLevel="0" collapsed="false">
      <c r="A834" s="140" t="s">
        <v>112</v>
      </c>
      <c r="B834" s="142" t="n">
        <v>40400000</v>
      </c>
      <c r="C834" s="143" t="n">
        <f aca="false">+LEN(B:B)</f>
        <v>8</v>
      </c>
      <c r="D834" s="143" t="n">
        <v>40400000</v>
      </c>
      <c r="F834" s="140" t="s">
        <v>257</v>
      </c>
      <c r="H834" s="144" t="n">
        <v>546416749.4</v>
      </c>
      <c r="I834" s="144" t="n">
        <f aca="false">+G:G-H:H</f>
        <v>-546416749.4</v>
      </c>
    </row>
    <row r="835" customFormat="false" ht="17.25" hidden="false" customHeight="true" outlineLevel="0" collapsed="false">
      <c r="A835" s="140" t="s">
        <v>317</v>
      </c>
      <c r="B835" s="142" t="n">
        <v>40400000</v>
      </c>
      <c r="C835" s="143" t="n">
        <f aca="false">+LEN(B:B)</f>
        <v>8</v>
      </c>
      <c r="D835" s="143" t="n">
        <v>40400000</v>
      </c>
      <c r="F835" s="140" t="s">
        <v>257</v>
      </c>
      <c r="H835" s="144" t="n">
        <v>165098242.8</v>
      </c>
      <c r="I835" s="144" t="n">
        <f aca="false">+G:G-H:H</f>
        <v>-165098242.8</v>
      </c>
    </row>
    <row r="836" customFormat="false" ht="17.25" hidden="false" customHeight="true" outlineLevel="0" collapsed="false">
      <c r="A836" s="140" t="s">
        <v>101</v>
      </c>
      <c r="B836" s="142" t="n">
        <v>40400000</v>
      </c>
      <c r="C836" s="143" t="n">
        <f aca="false">+LEN(B:B)</f>
        <v>8</v>
      </c>
      <c r="D836" s="143" t="n">
        <v>40400000</v>
      </c>
      <c r="F836" s="140" t="s">
        <v>1165</v>
      </c>
      <c r="H836" s="144" t="n">
        <v>603796917.45</v>
      </c>
      <c r="I836" s="144" t="n">
        <f aca="false">+G:G-H:H</f>
        <v>-603796917.45</v>
      </c>
    </row>
    <row r="837" customFormat="false" ht="17.25" hidden="false" customHeight="true" outlineLevel="0" collapsed="false">
      <c r="A837" s="140" t="s">
        <v>100</v>
      </c>
      <c r="B837" s="142" t="n">
        <v>4040000</v>
      </c>
      <c r="C837" s="143" t="n">
        <f aca="false">+LEN(B:B)</f>
        <v>7</v>
      </c>
      <c r="D837" s="143" t="n">
        <v>40400000</v>
      </c>
      <c r="F837" s="140" t="s">
        <v>1165</v>
      </c>
      <c r="G837" s="144" t="n">
        <v>0</v>
      </c>
      <c r="H837" s="144" t="n">
        <v>1616760</v>
      </c>
      <c r="I837" s="144" t="n">
        <f aca="false">+G:G-H:H</f>
        <v>-1616760</v>
      </c>
    </row>
    <row r="838" customFormat="false" ht="17.25" hidden="false" customHeight="true" outlineLevel="0" collapsed="false">
      <c r="A838" s="140" t="s">
        <v>1712</v>
      </c>
      <c r="B838" s="142" t="n">
        <v>40400000</v>
      </c>
      <c r="C838" s="143" t="n">
        <f aca="false">+LEN(B:B)</f>
        <v>8</v>
      </c>
      <c r="D838" s="143" t="n">
        <v>40400000</v>
      </c>
      <c r="F838" s="140" t="s">
        <v>257</v>
      </c>
      <c r="H838" s="144" t="n">
        <v>8974687859.62</v>
      </c>
      <c r="I838" s="144" t="n">
        <f aca="false">+G:G-H:H</f>
        <v>-8974687859.62</v>
      </c>
    </row>
    <row r="839" customFormat="false" ht="17.25" hidden="false" customHeight="true" outlineLevel="0" collapsed="false">
      <c r="A839" s="140" t="s">
        <v>309</v>
      </c>
      <c r="B839" s="142" t="n">
        <v>408000</v>
      </c>
      <c r="C839" s="143" t="n">
        <f aca="false">+LEN(B:B)</f>
        <v>6</v>
      </c>
      <c r="D839" s="143" t="n">
        <v>40800000</v>
      </c>
      <c r="F839" s="140" t="s">
        <v>26</v>
      </c>
      <c r="H839" s="144" t="n">
        <v>5092599725.89</v>
      </c>
      <c r="I839" s="144" t="n">
        <f aca="false">+G:G-H:H</f>
        <v>-5092599725.89</v>
      </c>
    </row>
    <row r="840" customFormat="false" ht="17.25" hidden="false" customHeight="true" outlineLevel="0" collapsed="false">
      <c r="A840" s="140" t="s">
        <v>128</v>
      </c>
      <c r="B840" s="142" t="n">
        <v>40800000</v>
      </c>
      <c r="C840" s="143" t="n">
        <f aca="false">+LEN(B:B)</f>
        <v>8</v>
      </c>
      <c r="D840" s="143" t="n">
        <v>40800000</v>
      </c>
      <c r="F840" s="140" t="s">
        <v>26</v>
      </c>
      <c r="G840" s="144" t="n">
        <v>1088573.52</v>
      </c>
      <c r="I840" s="144" t="n">
        <f aca="false">+G:G-H:H</f>
        <v>1088573.52</v>
      </c>
    </row>
    <row r="841" customFormat="false" ht="17.25" hidden="false" customHeight="true" outlineLevel="0" collapsed="false">
      <c r="A841" s="140" t="s">
        <v>125</v>
      </c>
      <c r="B841" s="142" t="n">
        <v>40800000</v>
      </c>
      <c r="C841" s="143" t="n">
        <f aca="false">+LEN(B:B)</f>
        <v>8</v>
      </c>
      <c r="D841" s="143" t="n">
        <v>40800000</v>
      </c>
      <c r="F841" s="140" t="s">
        <v>1641</v>
      </c>
      <c r="H841" s="144" t="n">
        <v>1453543</v>
      </c>
      <c r="I841" s="144" t="n">
        <f aca="false">+G:G-H:H</f>
        <v>-1453543</v>
      </c>
    </row>
    <row r="842" customFormat="false" ht="17.25" hidden="false" customHeight="true" outlineLevel="0" collapsed="false">
      <c r="A842" s="140" t="s">
        <v>124</v>
      </c>
      <c r="B842" s="142" t="n">
        <v>40800000</v>
      </c>
      <c r="C842" s="143" t="n">
        <f aca="false">+LEN(B:B)</f>
        <v>8</v>
      </c>
      <c r="D842" s="143" t="n">
        <v>40800000</v>
      </c>
      <c r="F842" s="140" t="s">
        <v>1641</v>
      </c>
      <c r="G842" s="144" t="n">
        <v>872125.6</v>
      </c>
      <c r="I842" s="144" t="n">
        <f aca="false">+G:G-H:H</f>
        <v>872125.6</v>
      </c>
    </row>
    <row r="843" customFormat="false" ht="17.25" hidden="false" customHeight="true" outlineLevel="0" collapsed="false">
      <c r="A843" s="140" t="s">
        <v>129</v>
      </c>
      <c r="B843" s="142" t="n">
        <v>408000</v>
      </c>
      <c r="C843" s="143" t="n">
        <f aca="false">+LEN(B:B)</f>
        <v>6</v>
      </c>
      <c r="D843" s="143" t="n">
        <v>40800000</v>
      </c>
      <c r="F843" s="140" t="s">
        <v>26</v>
      </c>
      <c r="G843" s="144" t="n">
        <v>0</v>
      </c>
      <c r="H843" s="144" t="n">
        <v>1102898619.83</v>
      </c>
      <c r="I843" s="144" t="n">
        <f aca="false">+G:G-H:H</f>
        <v>-1102898619.83</v>
      </c>
    </row>
    <row r="844" customFormat="false" ht="17.25" hidden="false" customHeight="true" outlineLevel="0" collapsed="false">
      <c r="A844" s="140" t="s">
        <v>1819</v>
      </c>
      <c r="B844" s="142" t="n">
        <v>40800000</v>
      </c>
      <c r="C844" s="143" t="n">
        <f aca="false">+LEN(B:B)</f>
        <v>8</v>
      </c>
      <c r="D844" s="143" t="n">
        <v>40800000</v>
      </c>
      <c r="F844" s="140" t="s">
        <v>3092</v>
      </c>
      <c r="H844" s="144" t="n">
        <v>8395709.72</v>
      </c>
      <c r="I844" s="144" t="n">
        <f aca="false">+G:G-H:H</f>
        <v>-8395709.72</v>
      </c>
    </row>
    <row r="845" customFormat="false" ht="17.25" hidden="false" customHeight="true" outlineLevel="0" collapsed="false">
      <c r="A845" s="140" t="s">
        <v>111</v>
      </c>
      <c r="B845" s="142" t="n">
        <v>40800000</v>
      </c>
      <c r="C845" s="143" t="n">
        <f aca="false">+LEN(B:B)</f>
        <v>8</v>
      </c>
      <c r="D845" s="143" t="n">
        <v>40800000</v>
      </c>
      <c r="F845" s="140" t="s">
        <v>1641</v>
      </c>
      <c r="H845" s="144" t="n">
        <v>538069119.04</v>
      </c>
      <c r="I845" s="144" t="n">
        <f aca="false">+G:G-H:H</f>
        <v>-538069119.04</v>
      </c>
    </row>
    <row r="846" customFormat="false" ht="17.25" hidden="false" customHeight="true" outlineLevel="0" collapsed="false">
      <c r="A846" s="140" t="s">
        <v>116</v>
      </c>
      <c r="B846" s="142" t="n">
        <v>4080000</v>
      </c>
      <c r="C846" s="143" t="n">
        <f aca="false">+LEN(B:B)</f>
        <v>7</v>
      </c>
      <c r="D846" s="143" t="n">
        <v>40800000</v>
      </c>
      <c r="F846" s="140" t="s">
        <v>1641</v>
      </c>
      <c r="H846" s="144" t="n">
        <v>17607920618.7</v>
      </c>
      <c r="I846" s="144" t="n">
        <f aca="false">+G:G-H:H</f>
        <v>-17607920618.7</v>
      </c>
    </row>
    <row r="847" customFormat="false" ht="17.25" hidden="false" customHeight="true" outlineLevel="0" collapsed="false">
      <c r="A847" s="140" t="s">
        <v>115</v>
      </c>
      <c r="B847" s="142" t="n">
        <v>40800000</v>
      </c>
      <c r="C847" s="143" t="n">
        <f aca="false">+LEN(B:B)</f>
        <v>8</v>
      </c>
      <c r="D847" s="143" t="n">
        <v>40800000</v>
      </c>
      <c r="F847" s="140" t="s">
        <v>1641</v>
      </c>
      <c r="H847" s="144" t="n">
        <v>68649529.49</v>
      </c>
      <c r="I847" s="144" t="n">
        <f aca="false">+G:G-H:H</f>
        <v>-68649529.49</v>
      </c>
    </row>
    <row r="848" customFormat="false" ht="17.25" hidden="false" customHeight="true" outlineLevel="0" collapsed="false">
      <c r="A848" s="140" t="s">
        <v>3018</v>
      </c>
      <c r="B848" s="142" t="n">
        <v>408000</v>
      </c>
      <c r="C848" s="143" t="n">
        <f aca="false">+LEN(B:B)</f>
        <v>6</v>
      </c>
      <c r="D848" s="143" t="n">
        <v>40800000</v>
      </c>
      <c r="F848" s="140" t="s">
        <v>26</v>
      </c>
      <c r="H848" s="144" t="n">
        <v>3297172</v>
      </c>
      <c r="I848" s="144" t="n">
        <f aca="false">+G:G-H:H</f>
        <v>-3297172</v>
      </c>
    </row>
    <row r="849" customFormat="false" ht="17.25" hidden="false" customHeight="true" outlineLevel="0" collapsed="false">
      <c r="A849" s="140" t="s">
        <v>3019</v>
      </c>
      <c r="B849" s="142" t="n">
        <v>408000</v>
      </c>
      <c r="C849" s="143" t="n">
        <f aca="false">+LEN(B:B)</f>
        <v>6</v>
      </c>
      <c r="D849" s="143" t="n">
        <v>40800000</v>
      </c>
      <c r="F849" s="140" t="s">
        <v>3093</v>
      </c>
      <c r="H849" s="144" t="n">
        <v>3848431.38</v>
      </c>
      <c r="I849" s="144" t="n">
        <f aca="false">+G:G-H:H</f>
        <v>-3848431.38</v>
      </c>
    </row>
    <row r="850" customFormat="false" ht="17.25" hidden="false" customHeight="true" outlineLevel="0" collapsed="false">
      <c r="A850" s="140" t="s">
        <v>119</v>
      </c>
      <c r="B850" s="142" t="n">
        <v>40800000</v>
      </c>
      <c r="C850" s="143" t="n">
        <f aca="false">+LEN(B:B)</f>
        <v>8</v>
      </c>
      <c r="D850" s="143" t="n">
        <v>40800000</v>
      </c>
      <c r="F850" s="140" t="s">
        <v>1641</v>
      </c>
      <c r="H850" s="144" t="n">
        <v>465215951.54</v>
      </c>
      <c r="I850" s="144" t="n">
        <f aca="false">+G:G-H:H</f>
        <v>-465215951.54</v>
      </c>
    </row>
    <row r="851" customFormat="false" ht="17.25" hidden="false" customHeight="true" outlineLevel="0" collapsed="false">
      <c r="A851" s="140" t="s">
        <v>112</v>
      </c>
      <c r="B851" s="142" t="n">
        <v>40800000</v>
      </c>
      <c r="C851" s="143" t="n">
        <f aca="false">+LEN(B:B)</f>
        <v>8</v>
      </c>
      <c r="D851" s="143" t="n">
        <v>40800000</v>
      </c>
      <c r="F851" s="140" t="s">
        <v>26</v>
      </c>
      <c r="G851" s="144" t="n">
        <v>203226650.96</v>
      </c>
      <c r="I851" s="144" t="n">
        <f aca="false">+G:G-H:H</f>
        <v>203226650.96</v>
      </c>
    </row>
    <row r="852" customFormat="false" ht="17.25" hidden="false" customHeight="true" outlineLevel="0" collapsed="false">
      <c r="A852" s="140" t="s">
        <v>317</v>
      </c>
      <c r="B852" s="142" t="n">
        <v>40800000</v>
      </c>
      <c r="C852" s="143" t="n">
        <f aca="false">+LEN(B:B)</f>
        <v>8</v>
      </c>
      <c r="D852" s="143" t="n">
        <v>40800000</v>
      </c>
      <c r="F852" s="140" t="s">
        <v>3094</v>
      </c>
      <c r="H852" s="144" t="n">
        <v>816688344.9</v>
      </c>
      <c r="I852" s="144" t="n">
        <f aca="false">+G:G-H:H</f>
        <v>-816688344.9</v>
      </c>
    </row>
    <row r="853" customFormat="false" ht="17.25" hidden="false" customHeight="true" outlineLevel="0" collapsed="false">
      <c r="A853" s="140" t="s">
        <v>101</v>
      </c>
      <c r="B853" s="142" t="n">
        <v>40800000</v>
      </c>
      <c r="C853" s="143" t="n">
        <f aca="false">+LEN(B:B)</f>
        <v>8</v>
      </c>
      <c r="D853" s="143" t="n">
        <v>40800000</v>
      </c>
      <c r="F853" s="140" t="s">
        <v>1641</v>
      </c>
      <c r="H853" s="144" t="n">
        <v>261837477.01</v>
      </c>
      <c r="I853" s="144" t="n">
        <f aca="false">+G:G-H:H</f>
        <v>-261837477.01</v>
      </c>
    </row>
    <row r="854" customFormat="false" ht="17.25" hidden="false" customHeight="true" outlineLevel="0" collapsed="false">
      <c r="A854" s="140" t="s">
        <v>307</v>
      </c>
      <c r="B854" s="142" t="n">
        <v>40800000</v>
      </c>
      <c r="C854" s="143" t="n">
        <f aca="false">+LEN(B:B)</f>
        <v>8</v>
      </c>
      <c r="D854" s="143" t="n">
        <v>40800000</v>
      </c>
      <c r="F854" s="140" t="s">
        <v>26</v>
      </c>
      <c r="H854" s="144" t="n">
        <v>21221168.55</v>
      </c>
      <c r="I854" s="144" t="n">
        <f aca="false">+G:G-H:H</f>
        <v>-21221168.55</v>
      </c>
    </row>
    <row r="855" customFormat="false" ht="17.25" hidden="false" customHeight="true" outlineLevel="0" collapsed="false">
      <c r="A855" s="140" t="s">
        <v>108</v>
      </c>
      <c r="B855" s="142" t="n">
        <v>40800000</v>
      </c>
      <c r="C855" s="143" t="n">
        <f aca="false">+LEN(B:B)</f>
        <v>8</v>
      </c>
      <c r="D855" s="143" t="n">
        <v>40800000</v>
      </c>
      <c r="F855" s="140" t="s">
        <v>1641</v>
      </c>
      <c r="H855" s="144" t="n">
        <v>5111466.8</v>
      </c>
      <c r="I855" s="144" t="n">
        <f aca="false">+G:G-H:H</f>
        <v>-5111466.8</v>
      </c>
    </row>
    <row r="856" customFormat="false" ht="17.25" hidden="false" customHeight="true" outlineLevel="0" collapsed="false">
      <c r="A856" s="140" t="s">
        <v>657</v>
      </c>
      <c r="B856" s="142" t="n">
        <v>40800000</v>
      </c>
      <c r="C856" s="143" t="n">
        <f aca="false">+LEN(B:B)</f>
        <v>8</v>
      </c>
      <c r="D856" s="143" t="n">
        <v>40800000</v>
      </c>
      <c r="F856" s="140" t="s">
        <v>26</v>
      </c>
      <c r="H856" s="144" t="n">
        <v>590090697.845</v>
      </c>
      <c r="I856" s="144" t="n">
        <f aca="false">+G:G-H:H</f>
        <v>-590090697.845</v>
      </c>
    </row>
    <row r="857" customFormat="false" ht="17.25" hidden="false" customHeight="true" outlineLevel="0" collapsed="false">
      <c r="A857" s="140" t="s">
        <v>125</v>
      </c>
      <c r="B857" s="142" t="n">
        <v>40810000</v>
      </c>
      <c r="C857" s="143" t="n">
        <f aca="false">+LEN(B:B)</f>
        <v>8</v>
      </c>
      <c r="D857" s="143" t="n">
        <v>40810000</v>
      </c>
      <c r="F857" s="140" t="s">
        <v>258</v>
      </c>
      <c r="H857" s="144" t="n">
        <v>88372777.73</v>
      </c>
      <c r="I857" s="144" t="n">
        <f aca="false">+G:G-H:H</f>
        <v>-88372777.73</v>
      </c>
    </row>
    <row r="858" customFormat="false" ht="17.25" hidden="false" customHeight="true" outlineLevel="0" collapsed="false">
      <c r="A858" s="140" t="s">
        <v>3018</v>
      </c>
      <c r="B858" s="142" t="n">
        <v>408100</v>
      </c>
      <c r="C858" s="143" t="n">
        <f aca="false">+LEN(B:B)</f>
        <v>6</v>
      </c>
      <c r="D858" s="143" t="n">
        <v>40810000</v>
      </c>
      <c r="F858" s="140" t="s">
        <v>3095</v>
      </c>
      <c r="G858" s="144" t="n">
        <v>1603172</v>
      </c>
      <c r="I858" s="144" t="n">
        <f aca="false">+G:G-H:H</f>
        <v>1603172</v>
      </c>
    </row>
    <row r="859" customFormat="false" ht="17.25" hidden="false" customHeight="true" outlineLevel="0" collapsed="false">
      <c r="A859" s="140" t="s">
        <v>3019</v>
      </c>
      <c r="B859" s="142" t="n">
        <v>408100</v>
      </c>
      <c r="C859" s="143" t="n">
        <f aca="false">+LEN(B:B)</f>
        <v>6</v>
      </c>
      <c r="D859" s="143" t="n">
        <v>40810000</v>
      </c>
      <c r="F859" s="140" t="s">
        <v>3095</v>
      </c>
      <c r="G859" s="144" t="n">
        <v>1635235.44</v>
      </c>
      <c r="I859" s="144" t="n">
        <f aca="false">+G:G-H:H</f>
        <v>1635235.44</v>
      </c>
    </row>
    <row r="860" customFormat="false" ht="17.25" hidden="false" customHeight="true" outlineLevel="0" collapsed="false">
      <c r="A860" s="140" t="s">
        <v>105</v>
      </c>
      <c r="B860" s="142" t="n">
        <v>4081000</v>
      </c>
      <c r="C860" s="143" t="n">
        <f aca="false">+LEN(B:B)</f>
        <v>7</v>
      </c>
      <c r="D860" s="143" t="n">
        <v>40810000</v>
      </c>
      <c r="F860" s="140" t="s">
        <v>600</v>
      </c>
      <c r="G860" s="144" t="n">
        <v>0</v>
      </c>
      <c r="H860" s="144" t="n">
        <v>535812798.12</v>
      </c>
      <c r="I860" s="144" t="n">
        <f aca="false">+G:G-H:H</f>
        <v>-535812798.12</v>
      </c>
    </row>
    <row r="861" customFormat="false" ht="17.25" hidden="false" customHeight="true" outlineLevel="0" collapsed="false">
      <c r="A861" s="140" t="s">
        <v>104</v>
      </c>
      <c r="B861" s="142" t="n">
        <v>4081000</v>
      </c>
      <c r="C861" s="143" t="n">
        <f aca="false">+LEN(B:B)</f>
        <v>7</v>
      </c>
      <c r="D861" s="143" t="n">
        <v>40810000</v>
      </c>
      <c r="F861" s="140" t="s">
        <v>600</v>
      </c>
      <c r="G861" s="144" t="n">
        <v>0</v>
      </c>
      <c r="H861" s="144" t="n">
        <v>8173615672.06</v>
      </c>
      <c r="I861" s="144" t="n">
        <f aca="false">+G:G-H:H</f>
        <v>-8173615672.06</v>
      </c>
    </row>
    <row r="862" customFormat="false" ht="17.25" hidden="false" customHeight="true" outlineLevel="0" collapsed="false">
      <c r="A862" s="140" t="s">
        <v>102</v>
      </c>
      <c r="B862" s="142" t="n">
        <v>4081000</v>
      </c>
      <c r="C862" s="143" t="n">
        <f aca="false">+LEN(B:B)</f>
        <v>7</v>
      </c>
      <c r="D862" s="143" t="n">
        <v>40810000</v>
      </c>
      <c r="F862" s="140" t="s">
        <v>600</v>
      </c>
      <c r="G862" s="144" t="n">
        <v>0</v>
      </c>
      <c r="H862" s="144" t="n">
        <v>692422219.83</v>
      </c>
      <c r="I862" s="144" t="n">
        <f aca="false">+G:G-H:H</f>
        <v>-692422219.83</v>
      </c>
    </row>
    <row r="863" customFormat="false" ht="17.25" hidden="false" customHeight="true" outlineLevel="0" collapsed="false">
      <c r="A863" s="140" t="s">
        <v>100</v>
      </c>
      <c r="B863" s="142" t="n">
        <v>4081000</v>
      </c>
      <c r="C863" s="143" t="n">
        <f aca="false">+LEN(B:B)</f>
        <v>7</v>
      </c>
      <c r="D863" s="143" t="n">
        <v>40810000</v>
      </c>
      <c r="F863" s="140" t="s">
        <v>600</v>
      </c>
      <c r="G863" s="144" t="n">
        <v>0</v>
      </c>
      <c r="H863" s="144" t="n">
        <v>2617024248.38</v>
      </c>
      <c r="I863" s="144" t="n">
        <f aca="false">+G:G-H:H</f>
        <v>-2617024248.38</v>
      </c>
    </row>
    <row r="864" customFormat="false" ht="17.25" hidden="false" customHeight="true" outlineLevel="0" collapsed="false">
      <c r="A864" s="140" t="s">
        <v>116</v>
      </c>
      <c r="B864" s="142" t="n">
        <v>4081100</v>
      </c>
      <c r="C864" s="143" t="n">
        <f aca="false">+LEN(B:B)</f>
        <v>7</v>
      </c>
      <c r="D864" s="143" t="n">
        <v>40811000</v>
      </c>
      <c r="F864" s="140" t="s">
        <v>1786</v>
      </c>
      <c r="H864" s="144" t="n">
        <v>669457680.12</v>
      </c>
      <c r="I864" s="144" t="n">
        <f aca="false">+G:G-H:H</f>
        <v>-669457680.12</v>
      </c>
    </row>
    <row r="865" customFormat="false" ht="17.25" hidden="false" customHeight="true" outlineLevel="0" collapsed="false">
      <c r="A865" s="140" t="s">
        <v>115</v>
      </c>
      <c r="B865" s="142" t="n">
        <v>40811000</v>
      </c>
      <c r="C865" s="143" t="n">
        <f aca="false">+LEN(B:B)</f>
        <v>8</v>
      </c>
      <c r="D865" s="143" t="n">
        <v>40811000</v>
      </c>
      <c r="F865" s="140" t="s">
        <v>1786</v>
      </c>
      <c r="G865" s="144" t="n">
        <v>3271465.7</v>
      </c>
      <c r="I865" s="144" t="n">
        <f aca="false">+G:G-H:H</f>
        <v>3271465.7</v>
      </c>
    </row>
    <row r="866" customFormat="false" ht="17.25" hidden="false" customHeight="true" outlineLevel="0" collapsed="false">
      <c r="A866" s="140" t="s">
        <v>102</v>
      </c>
      <c r="B866" s="142" t="n">
        <v>4082000</v>
      </c>
      <c r="C866" s="143" t="n">
        <f aca="false">+LEN(B:B)</f>
        <v>7</v>
      </c>
      <c r="D866" s="143" t="n">
        <v>40820000</v>
      </c>
      <c r="F866" s="140" t="s">
        <v>601</v>
      </c>
      <c r="G866" s="144" t="n">
        <v>0</v>
      </c>
      <c r="H866" s="144" t="n">
        <v>2260869</v>
      </c>
      <c r="I866" s="144" t="n">
        <f aca="false">+G:G-H:H</f>
        <v>-2260869</v>
      </c>
    </row>
    <row r="867" customFormat="false" ht="17.25" hidden="false" customHeight="true" outlineLevel="0" collapsed="false">
      <c r="A867" s="140" t="s">
        <v>100</v>
      </c>
      <c r="B867" s="142" t="n">
        <v>4082000</v>
      </c>
      <c r="C867" s="143" t="n">
        <f aca="false">+LEN(B:B)</f>
        <v>7</v>
      </c>
      <c r="D867" s="143" t="n">
        <v>40820000</v>
      </c>
      <c r="F867" s="140" t="s">
        <v>601</v>
      </c>
      <c r="G867" s="144" t="n">
        <v>0</v>
      </c>
      <c r="H867" s="144" t="n">
        <v>667255024</v>
      </c>
      <c r="I867" s="144" t="n">
        <f aca="false">+G:G-H:H</f>
        <v>-667255024</v>
      </c>
    </row>
    <row r="868" customFormat="false" ht="17.25" hidden="false" customHeight="true" outlineLevel="0" collapsed="false">
      <c r="A868" s="140" t="s">
        <v>309</v>
      </c>
      <c r="B868" s="142" t="n">
        <v>409000</v>
      </c>
      <c r="C868" s="143" t="n">
        <f aca="false">+LEN(B:B)</f>
        <v>6</v>
      </c>
      <c r="D868" s="143" t="n">
        <v>40900000</v>
      </c>
      <c r="F868" s="140" t="s">
        <v>1552</v>
      </c>
      <c r="G868" s="144" t="n">
        <v>103715372.66</v>
      </c>
      <c r="I868" s="144" t="n">
        <f aca="false">+G:G-H:H</f>
        <v>103715372.66</v>
      </c>
    </row>
    <row r="869" customFormat="false" ht="17.25" hidden="false" customHeight="true" outlineLevel="0" collapsed="false">
      <c r="A869" s="140" t="s">
        <v>128</v>
      </c>
      <c r="B869" s="142" t="n">
        <v>40900000</v>
      </c>
      <c r="C869" s="143" t="n">
        <f aca="false">+LEN(B:B)</f>
        <v>8</v>
      </c>
      <c r="D869" s="143" t="n">
        <v>40900000</v>
      </c>
      <c r="F869" s="140" t="s">
        <v>27</v>
      </c>
      <c r="G869" s="144" t="n">
        <v>3885000.01</v>
      </c>
      <c r="I869" s="144" t="n">
        <f aca="false">+G:G-H:H</f>
        <v>3885000.01</v>
      </c>
    </row>
    <row r="870" customFormat="false" ht="17.25" hidden="false" customHeight="true" outlineLevel="0" collapsed="false">
      <c r="A870" s="140" t="s">
        <v>124</v>
      </c>
      <c r="B870" s="142" t="n">
        <v>40900000</v>
      </c>
      <c r="C870" s="143" t="n">
        <f aca="false">+LEN(B:B)</f>
        <v>8</v>
      </c>
      <c r="D870" s="143" t="n">
        <v>40900000</v>
      </c>
      <c r="F870" s="140" t="s">
        <v>1642</v>
      </c>
      <c r="G870" s="144" t="n">
        <v>4250000</v>
      </c>
      <c r="I870" s="144" t="n">
        <f aca="false">+G:G-H:H</f>
        <v>4250000</v>
      </c>
    </row>
    <row r="871" customFormat="false" ht="17.25" hidden="false" customHeight="true" outlineLevel="0" collapsed="false">
      <c r="A871" s="140" t="s">
        <v>119</v>
      </c>
      <c r="B871" s="142" t="n">
        <v>40900000</v>
      </c>
      <c r="C871" s="143" t="n">
        <f aca="false">+LEN(B:B)</f>
        <v>8</v>
      </c>
      <c r="D871" s="143" t="n">
        <v>40900000</v>
      </c>
      <c r="F871" s="140" t="s">
        <v>2151</v>
      </c>
      <c r="G871" s="144" t="n">
        <v>958221400.14</v>
      </c>
      <c r="I871" s="144" t="n">
        <f aca="false">+G:G-H:H</f>
        <v>958221400.14</v>
      </c>
    </row>
    <row r="872" customFormat="false" ht="17.25" hidden="false" customHeight="true" outlineLevel="0" collapsed="false">
      <c r="A872" s="140" t="s">
        <v>112</v>
      </c>
      <c r="B872" s="142" t="n">
        <v>40900000</v>
      </c>
      <c r="C872" s="143" t="n">
        <f aca="false">+LEN(B:B)</f>
        <v>8</v>
      </c>
      <c r="D872" s="143" t="n">
        <v>40900000</v>
      </c>
      <c r="F872" s="140" t="s">
        <v>27</v>
      </c>
      <c r="G872" s="144" t="n">
        <v>34730435.56</v>
      </c>
      <c r="I872" s="144" t="n">
        <f aca="false">+G:G-H:H</f>
        <v>34730435.56</v>
      </c>
    </row>
    <row r="873" customFormat="false" ht="17.25" hidden="false" customHeight="true" outlineLevel="0" collapsed="false">
      <c r="A873" s="140" t="s">
        <v>317</v>
      </c>
      <c r="B873" s="142" t="n">
        <v>40900000</v>
      </c>
      <c r="C873" s="143" t="n">
        <f aca="false">+LEN(B:B)</f>
        <v>8</v>
      </c>
      <c r="D873" s="143" t="n">
        <v>40900000</v>
      </c>
      <c r="F873" s="140" t="s">
        <v>27</v>
      </c>
      <c r="G873" s="144" t="n">
        <v>203339541.1</v>
      </c>
      <c r="I873" s="144" t="n">
        <f aca="false">+G:G-H:H</f>
        <v>203339541.1</v>
      </c>
    </row>
    <row r="874" customFormat="false" ht="17.25" hidden="false" customHeight="true" outlineLevel="0" collapsed="false">
      <c r="A874" s="140" t="s">
        <v>101</v>
      </c>
      <c r="B874" s="142" t="n">
        <v>40900000</v>
      </c>
      <c r="C874" s="143" t="n">
        <f aca="false">+LEN(B:B)</f>
        <v>8</v>
      </c>
      <c r="D874" s="143" t="n">
        <v>40900000</v>
      </c>
      <c r="F874" s="140" t="s">
        <v>1787</v>
      </c>
      <c r="G874" s="144" t="n">
        <v>660000</v>
      </c>
      <c r="I874" s="144" t="n">
        <f aca="false">+G:G-H:H</f>
        <v>660000</v>
      </c>
    </row>
    <row r="875" customFormat="false" ht="17.25" hidden="false" customHeight="true" outlineLevel="0" collapsed="false">
      <c r="A875" s="140" t="s">
        <v>307</v>
      </c>
      <c r="B875" s="142" t="n">
        <v>40900000</v>
      </c>
      <c r="C875" s="143" t="n">
        <f aca="false">+LEN(B:B)</f>
        <v>8</v>
      </c>
      <c r="D875" s="143" t="n">
        <v>40900000</v>
      </c>
      <c r="F875" s="140" t="s">
        <v>27</v>
      </c>
      <c r="G875" s="144" t="n">
        <v>37445183.72</v>
      </c>
      <c r="I875" s="144" t="n">
        <f aca="false">+G:G-H:H</f>
        <v>37445183.72</v>
      </c>
    </row>
    <row r="876" customFormat="false" ht="17.25" hidden="false" customHeight="true" outlineLevel="0" collapsed="false">
      <c r="A876" s="140" t="s">
        <v>657</v>
      </c>
      <c r="B876" s="142" t="n">
        <v>40900000</v>
      </c>
      <c r="C876" s="143" t="n">
        <f aca="false">+LEN(B:B)</f>
        <v>8</v>
      </c>
      <c r="D876" s="143" t="n">
        <v>40900000</v>
      </c>
      <c r="F876" s="140" t="s">
        <v>27</v>
      </c>
      <c r="G876" s="144" t="n">
        <v>19149004.552</v>
      </c>
      <c r="I876" s="144" t="n">
        <f aca="false">+G:G-H:H</f>
        <v>19149004.552</v>
      </c>
    </row>
    <row r="877" customFormat="false" ht="17.25" hidden="false" customHeight="true" outlineLevel="0" collapsed="false">
      <c r="A877" s="140" t="s">
        <v>309</v>
      </c>
      <c r="B877" s="142" t="n">
        <v>409100</v>
      </c>
      <c r="C877" s="143" t="n">
        <f aca="false">+LEN(B:B)</f>
        <v>6</v>
      </c>
      <c r="D877" s="143" t="n">
        <v>40910000</v>
      </c>
      <c r="F877" s="140" t="s">
        <v>901</v>
      </c>
      <c r="G877" s="144" t="n">
        <v>1029421607.21</v>
      </c>
      <c r="I877" s="144" t="n">
        <f aca="false">+G:G-H:H</f>
        <v>1029421607.21</v>
      </c>
    </row>
    <row r="878" customFormat="false" ht="17.25" hidden="false" customHeight="true" outlineLevel="0" collapsed="false">
      <c r="A878" s="140" t="s">
        <v>125</v>
      </c>
      <c r="B878" s="142" t="n">
        <v>40910000</v>
      </c>
      <c r="C878" s="143" t="n">
        <f aca="false">+LEN(B:B)</f>
        <v>8</v>
      </c>
      <c r="D878" s="143" t="n">
        <v>40910000</v>
      </c>
      <c r="F878" s="140" t="s">
        <v>1787</v>
      </c>
      <c r="G878" s="144" t="n">
        <v>11932981.2</v>
      </c>
      <c r="I878" s="144" t="n">
        <f aca="false">+G:G-H:H</f>
        <v>11932981.2</v>
      </c>
    </row>
    <row r="879" customFormat="false" ht="17.25" hidden="false" customHeight="true" outlineLevel="0" collapsed="false">
      <c r="A879" s="140" t="s">
        <v>129</v>
      </c>
      <c r="B879" s="142" t="n">
        <v>409100</v>
      </c>
      <c r="C879" s="143" t="n">
        <f aca="false">+LEN(B:B)</f>
        <v>6</v>
      </c>
      <c r="D879" s="143" t="n">
        <v>40910000</v>
      </c>
      <c r="F879" s="140" t="s">
        <v>901</v>
      </c>
      <c r="G879" s="144" t="n">
        <v>397121954.19</v>
      </c>
      <c r="H879" s="144" t="n">
        <v>0</v>
      </c>
      <c r="I879" s="144" t="n">
        <f aca="false">+G:G-H:H</f>
        <v>397121954.19</v>
      </c>
    </row>
    <row r="880" customFormat="false" ht="17.25" hidden="false" customHeight="true" outlineLevel="0" collapsed="false">
      <c r="A880" s="140" t="s">
        <v>111</v>
      </c>
      <c r="B880" s="142" t="n">
        <v>40910000</v>
      </c>
      <c r="C880" s="143" t="n">
        <f aca="false">+LEN(B:B)</f>
        <v>8</v>
      </c>
      <c r="D880" s="143" t="n">
        <v>40910000</v>
      </c>
      <c r="F880" s="140" t="s">
        <v>1787</v>
      </c>
      <c r="G880" s="144" t="n">
        <v>196852060.79</v>
      </c>
      <c r="I880" s="144" t="n">
        <f aca="false">+G:G-H:H</f>
        <v>196852060.79</v>
      </c>
    </row>
    <row r="881" customFormat="false" ht="17.25" hidden="false" customHeight="true" outlineLevel="0" collapsed="false">
      <c r="A881" s="140" t="s">
        <v>116</v>
      </c>
      <c r="B881" s="142" t="n">
        <v>4091000</v>
      </c>
      <c r="C881" s="143" t="n">
        <f aca="false">+LEN(B:B)</f>
        <v>7</v>
      </c>
      <c r="D881" s="143" t="n">
        <v>40910000</v>
      </c>
      <c r="F881" s="140" t="s">
        <v>1787</v>
      </c>
      <c r="G881" s="144" t="n">
        <v>946863954.53</v>
      </c>
      <c r="I881" s="144" t="n">
        <f aca="false">+G:G-H:H</f>
        <v>946863954.53</v>
      </c>
    </row>
    <row r="882" customFormat="false" ht="17.25" hidden="false" customHeight="true" outlineLevel="0" collapsed="false">
      <c r="A882" s="140" t="s">
        <v>115</v>
      </c>
      <c r="B882" s="142" t="n">
        <v>40910000</v>
      </c>
      <c r="C882" s="143" t="n">
        <f aca="false">+LEN(B:B)</f>
        <v>8</v>
      </c>
      <c r="D882" s="143" t="n">
        <v>40910000</v>
      </c>
      <c r="F882" s="140" t="s">
        <v>1787</v>
      </c>
      <c r="G882" s="144" t="n">
        <v>562096241.84</v>
      </c>
      <c r="I882" s="144" t="n">
        <f aca="false">+G:G-H:H</f>
        <v>562096241.84</v>
      </c>
    </row>
    <row r="883" customFormat="false" ht="17.25" hidden="false" customHeight="true" outlineLevel="0" collapsed="false">
      <c r="A883" s="140" t="s">
        <v>105</v>
      </c>
      <c r="B883" s="142" t="n">
        <v>4091000</v>
      </c>
      <c r="C883" s="143" t="n">
        <f aca="false">+LEN(B:B)</f>
        <v>7</v>
      </c>
      <c r="D883" s="143" t="n">
        <v>40910000</v>
      </c>
      <c r="F883" s="140" t="s">
        <v>259</v>
      </c>
      <c r="G883" s="144" t="n">
        <v>546703006.28</v>
      </c>
      <c r="H883" s="144" t="n">
        <v>0</v>
      </c>
      <c r="I883" s="144" t="n">
        <f aca="false">+G:G-H:H</f>
        <v>546703006.28</v>
      </c>
    </row>
    <row r="884" customFormat="false" ht="17.25" hidden="false" customHeight="true" outlineLevel="0" collapsed="false">
      <c r="A884" s="140" t="s">
        <v>104</v>
      </c>
      <c r="B884" s="142" t="n">
        <v>4091000</v>
      </c>
      <c r="C884" s="143" t="n">
        <f aca="false">+LEN(B:B)</f>
        <v>7</v>
      </c>
      <c r="D884" s="143" t="n">
        <v>40910000</v>
      </c>
      <c r="F884" s="140" t="s">
        <v>259</v>
      </c>
      <c r="G884" s="144" t="n">
        <v>3553385702.32</v>
      </c>
      <c r="H884" s="144" t="n">
        <v>0</v>
      </c>
      <c r="I884" s="144" t="n">
        <f aca="false">+G:G-H:H</f>
        <v>3553385702.32</v>
      </c>
    </row>
    <row r="885" customFormat="false" ht="17.25" hidden="false" customHeight="true" outlineLevel="0" collapsed="false">
      <c r="A885" s="140" t="s">
        <v>102</v>
      </c>
      <c r="B885" s="142" t="n">
        <v>4091000</v>
      </c>
      <c r="C885" s="143" t="n">
        <f aca="false">+LEN(B:B)</f>
        <v>7</v>
      </c>
      <c r="D885" s="143" t="n">
        <v>40910000</v>
      </c>
      <c r="F885" s="140" t="s">
        <v>259</v>
      </c>
      <c r="G885" s="144" t="n">
        <v>88190330</v>
      </c>
      <c r="H885" s="144" t="n">
        <v>0</v>
      </c>
      <c r="I885" s="144" t="n">
        <f aca="false">+G:G-H:H</f>
        <v>88190330</v>
      </c>
    </row>
    <row r="886" customFormat="false" ht="17.25" hidden="false" customHeight="true" outlineLevel="0" collapsed="false">
      <c r="A886" s="140" t="s">
        <v>100</v>
      </c>
      <c r="B886" s="142" t="n">
        <v>4091000</v>
      </c>
      <c r="C886" s="143" t="n">
        <f aca="false">+LEN(B:B)</f>
        <v>7</v>
      </c>
      <c r="D886" s="143" t="n">
        <v>40910000</v>
      </c>
      <c r="F886" s="140" t="s">
        <v>259</v>
      </c>
      <c r="G886" s="144" t="n">
        <v>1001513357.84</v>
      </c>
      <c r="H886" s="144" t="n">
        <v>0</v>
      </c>
      <c r="I886" s="144" t="n">
        <f aca="false">+G:G-H:H</f>
        <v>1001513357.84</v>
      </c>
    </row>
    <row r="887" customFormat="false" ht="17.25" hidden="false" customHeight="true" outlineLevel="0" collapsed="false">
      <c r="A887" s="140" t="s">
        <v>1712</v>
      </c>
      <c r="B887" s="142" t="n">
        <v>40910000</v>
      </c>
      <c r="C887" s="143" t="n">
        <f aca="false">+LEN(B:B)</f>
        <v>8</v>
      </c>
      <c r="D887" s="143" t="n">
        <v>40910000</v>
      </c>
      <c r="F887" s="140" t="s">
        <v>3096</v>
      </c>
      <c r="G887" s="144" t="n">
        <v>438316116.5</v>
      </c>
      <c r="I887" s="144" t="n">
        <f aca="false">+G:G-H:H</f>
        <v>438316116.5</v>
      </c>
    </row>
    <row r="888" customFormat="false" ht="17.25" hidden="false" customHeight="true" outlineLevel="0" collapsed="false">
      <c r="A888" s="140" t="s">
        <v>1478</v>
      </c>
      <c r="B888" s="142" t="n">
        <v>409100</v>
      </c>
      <c r="C888" s="143" t="n">
        <f aca="false">+LEN(B:B)</f>
        <v>6</v>
      </c>
      <c r="D888" s="143" t="n">
        <v>40910000</v>
      </c>
      <c r="F888" s="140" t="s">
        <v>901</v>
      </c>
      <c r="G888" s="144" t="n">
        <v>709070.86</v>
      </c>
      <c r="I888" s="144" t="n">
        <f aca="false">+G:G-H:H</f>
        <v>709070.86</v>
      </c>
    </row>
    <row r="889" customFormat="false" ht="17.25" hidden="false" customHeight="true" outlineLevel="0" collapsed="false">
      <c r="A889" s="140" t="s">
        <v>125</v>
      </c>
      <c r="B889" s="142" t="n">
        <v>40911000</v>
      </c>
      <c r="C889" s="143" t="n">
        <f aca="false">+LEN(B:B)</f>
        <v>8</v>
      </c>
      <c r="D889" s="143" t="n">
        <v>40911000</v>
      </c>
      <c r="F889" s="140" t="s">
        <v>2443</v>
      </c>
      <c r="H889" s="144" t="n">
        <v>200000</v>
      </c>
      <c r="I889" s="144" t="n">
        <f aca="false">+G:G-H:H</f>
        <v>-200000</v>
      </c>
    </row>
    <row r="890" customFormat="false" ht="17.25" hidden="false" customHeight="true" outlineLevel="0" collapsed="false">
      <c r="A890" s="140" t="s">
        <v>309</v>
      </c>
      <c r="B890" s="142" t="n">
        <v>409200</v>
      </c>
      <c r="C890" s="143" t="n">
        <f aca="false">+LEN(B:B)</f>
        <v>6</v>
      </c>
      <c r="D890" s="143" t="n">
        <v>40920000</v>
      </c>
      <c r="F890" s="140" t="s">
        <v>903</v>
      </c>
      <c r="G890" s="144" t="n">
        <v>134743886.04</v>
      </c>
      <c r="I890" s="144" t="n">
        <f aca="false">+G:G-H:H</f>
        <v>134743886.04</v>
      </c>
    </row>
    <row r="891" customFormat="false" ht="17.25" hidden="false" customHeight="true" outlineLevel="0" collapsed="false">
      <c r="A891" s="140" t="s">
        <v>129</v>
      </c>
      <c r="B891" s="142" t="n">
        <v>409200</v>
      </c>
      <c r="C891" s="143" t="n">
        <f aca="false">+LEN(B:B)</f>
        <v>6</v>
      </c>
      <c r="D891" s="143" t="n">
        <v>40920000</v>
      </c>
      <c r="F891" s="140" t="s">
        <v>903</v>
      </c>
      <c r="G891" s="144" t="n">
        <v>85605819.04</v>
      </c>
      <c r="H891" s="144" t="n">
        <v>0</v>
      </c>
      <c r="I891" s="144" t="n">
        <f aca="false">+G:G-H:H</f>
        <v>85605819.04</v>
      </c>
    </row>
    <row r="892" customFormat="false" ht="17.25" hidden="false" customHeight="true" outlineLevel="0" collapsed="false">
      <c r="A892" s="140" t="s">
        <v>105</v>
      </c>
      <c r="B892" s="142" t="n">
        <v>4092000</v>
      </c>
      <c r="C892" s="143" t="n">
        <f aca="false">+LEN(B:B)</f>
        <v>7</v>
      </c>
      <c r="D892" s="143" t="n">
        <v>40920000</v>
      </c>
      <c r="F892" s="140" t="s">
        <v>261</v>
      </c>
      <c r="G892" s="144" t="n">
        <v>155559206.74</v>
      </c>
      <c r="H892" s="144" t="n">
        <v>0</v>
      </c>
      <c r="I892" s="144" t="n">
        <f aca="false">+G:G-H:H</f>
        <v>155559206.74</v>
      </c>
    </row>
    <row r="893" customFormat="false" ht="17.25" hidden="false" customHeight="true" outlineLevel="0" collapsed="false">
      <c r="A893" s="140" t="s">
        <v>104</v>
      </c>
      <c r="B893" s="142" t="n">
        <v>4092000</v>
      </c>
      <c r="C893" s="143" t="n">
        <f aca="false">+LEN(B:B)</f>
        <v>7</v>
      </c>
      <c r="D893" s="143" t="n">
        <v>40920000</v>
      </c>
      <c r="F893" s="140" t="s">
        <v>261</v>
      </c>
      <c r="G893" s="144" t="n">
        <v>2738667572.5</v>
      </c>
      <c r="H893" s="144" t="n">
        <v>0</v>
      </c>
      <c r="I893" s="144" t="n">
        <f aca="false">+G:G-H:H</f>
        <v>2738667572.5</v>
      </c>
    </row>
    <row r="894" customFormat="false" ht="17.25" hidden="false" customHeight="true" outlineLevel="0" collapsed="false">
      <c r="A894" s="140" t="s">
        <v>102</v>
      </c>
      <c r="B894" s="142" t="n">
        <v>4092000</v>
      </c>
      <c r="C894" s="143" t="n">
        <f aca="false">+LEN(B:B)</f>
        <v>7</v>
      </c>
      <c r="D894" s="143" t="n">
        <v>40920000</v>
      </c>
      <c r="F894" s="140" t="s">
        <v>261</v>
      </c>
      <c r="G894" s="144" t="n">
        <v>4593682.26</v>
      </c>
      <c r="H894" s="144" t="n">
        <v>0</v>
      </c>
      <c r="I894" s="144" t="n">
        <f aca="false">+G:G-H:H</f>
        <v>4593682.26</v>
      </c>
    </row>
    <row r="895" customFormat="false" ht="17.25" hidden="false" customHeight="true" outlineLevel="0" collapsed="false">
      <c r="A895" s="140" t="s">
        <v>100</v>
      </c>
      <c r="B895" s="142" t="n">
        <v>4092000</v>
      </c>
      <c r="C895" s="143" t="n">
        <f aca="false">+LEN(B:B)</f>
        <v>7</v>
      </c>
      <c r="D895" s="143" t="n">
        <v>40920000</v>
      </c>
      <c r="F895" s="140" t="s">
        <v>261</v>
      </c>
      <c r="G895" s="144" t="n">
        <v>33766757.37</v>
      </c>
      <c r="H895" s="144" t="n">
        <v>0</v>
      </c>
      <c r="I895" s="144" t="n">
        <f aca="false">+G:G-H:H</f>
        <v>33766757.37</v>
      </c>
    </row>
    <row r="896" customFormat="false" ht="17.25" hidden="false" customHeight="true" outlineLevel="0" collapsed="false">
      <c r="A896" s="140" t="s">
        <v>3019</v>
      </c>
      <c r="B896" s="142" t="n">
        <v>409800</v>
      </c>
      <c r="C896" s="143" t="n">
        <f aca="false">+LEN(B:B)</f>
        <v>6</v>
      </c>
      <c r="D896" s="143" t="n">
        <v>40980000</v>
      </c>
      <c r="F896" s="140" t="s">
        <v>2412</v>
      </c>
      <c r="G896" s="144" t="n">
        <v>3066400</v>
      </c>
      <c r="I896" s="144" t="n">
        <f aca="false">+G:G-H:H</f>
        <v>3066400</v>
      </c>
    </row>
    <row r="897" customFormat="false" ht="17.25" hidden="false" customHeight="true" outlineLevel="0" collapsed="false">
      <c r="A897" s="140" t="s">
        <v>309</v>
      </c>
      <c r="B897" s="142" t="n">
        <v>411000</v>
      </c>
      <c r="C897" s="143" t="n">
        <f aca="false">+LEN(B:B)</f>
        <v>6</v>
      </c>
      <c r="D897" s="143" t="n">
        <v>41100000</v>
      </c>
      <c r="F897" s="140" t="s">
        <v>1554</v>
      </c>
      <c r="G897" s="144" t="n">
        <v>130147674.9</v>
      </c>
      <c r="I897" s="144" t="n">
        <f aca="false">+G:G-H:H</f>
        <v>130147674.9</v>
      </c>
    </row>
    <row r="898" customFormat="false" ht="17.25" hidden="false" customHeight="true" outlineLevel="0" collapsed="false">
      <c r="A898" s="140" t="s">
        <v>128</v>
      </c>
      <c r="B898" s="142" t="n">
        <v>41100000</v>
      </c>
      <c r="C898" s="143" t="n">
        <f aca="false">+LEN(B:B)</f>
        <v>8</v>
      </c>
      <c r="D898" s="143" t="n">
        <v>41100000</v>
      </c>
      <c r="F898" s="140" t="s">
        <v>28</v>
      </c>
      <c r="G898" s="144" t="n">
        <v>280264798.6</v>
      </c>
      <c r="I898" s="144" t="n">
        <f aca="false">+G:G-H:H</f>
        <v>280264798.6</v>
      </c>
    </row>
    <row r="899" customFormat="false" ht="17.25" hidden="false" customHeight="true" outlineLevel="0" collapsed="false">
      <c r="A899" s="140" t="s">
        <v>308</v>
      </c>
      <c r="B899" s="142" t="n">
        <v>41100000</v>
      </c>
      <c r="C899" s="143" t="n">
        <f aca="false">+LEN(B:B)</f>
        <v>8</v>
      </c>
      <c r="D899" s="143" t="n">
        <v>41100000</v>
      </c>
      <c r="F899" s="140" t="s">
        <v>1788</v>
      </c>
      <c r="H899" s="144" t="n">
        <v>23701025.81</v>
      </c>
      <c r="I899" s="144" t="n">
        <f aca="false">+G:G-H:H</f>
        <v>-23701025.81</v>
      </c>
    </row>
    <row r="900" customFormat="false" ht="17.25" hidden="false" customHeight="true" outlineLevel="0" collapsed="false">
      <c r="A900" s="140" t="s">
        <v>1819</v>
      </c>
      <c r="B900" s="142" t="n">
        <v>41100000</v>
      </c>
      <c r="C900" s="143" t="n">
        <f aca="false">+LEN(B:B)</f>
        <v>8</v>
      </c>
      <c r="D900" s="143" t="n">
        <v>41100000</v>
      </c>
      <c r="F900" s="140" t="s">
        <v>1788</v>
      </c>
      <c r="G900" s="144" t="n">
        <v>107902795.91</v>
      </c>
      <c r="I900" s="144" t="n">
        <f aca="false">+G:G-H:H</f>
        <v>107902795.91</v>
      </c>
    </row>
    <row r="901" customFormat="false" ht="17.25" hidden="false" customHeight="true" outlineLevel="0" collapsed="false">
      <c r="A901" s="140" t="s">
        <v>115</v>
      </c>
      <c r="B901" s="142" t="n">
        <v>41100000</v>
      </c>
      <c r="C901" s="143" t="n">
        <f aca="false">+LEN(B:B)</f>
        <v>8</v>
      </c>
      <c r="D901" s="143" t="n">
        <v>41100000</v>
      </c>
      <c r="F901" s="140" t="s">
        <v>1788</v>
      </c>
      <c r="G901" s="144" t="n">
        <v>23651672034.03</v>
      </c>
      <c r="I901" s="144" t="n">
        <f aca="false">+G:G-H:H</f>
        <v>23651672034.03</v>
      </c>
    </row>
    <row r="902" customFormat="false" ht="17.25" hidden="false" customHeight="true" outlineLevel="0" collapsed="false">
      <c r="A902" s="140" t="s">
        <v>3018</v>
      </c>
      <c r="B902" s="142" t="n">
        <v>411000</v>
      </c>
      <c r="C902" s="143" t="n">
        <f aca="false">+LEN(B:B)</f>
        <v>6</v>
      </c>
      <c r="D902" s="143" t="n">
        <v>41100000</v>
      </c>
      <c r="F902" s="140" t="s">
        <v>3097</v>
      </c>
      <c r="G902" s="144" t="n">
        <v>524142029.55</v>
      </c>
      <c r="I902" s="144" t="n">
        <f aca="false">+G:G-H:H</f>
        <v>524142029.55</v>
      </c>
    </row>
    <row r="903" customFormat="false" ht="17.25" hidden="false" customHeight="true" outlineLevel="0" collapsed="false">
      <c r="A903" s="140" t="s">
        <v>3019</v>
      </c>
      <c r="B903" s="142" t="n">
        <v>411000</v>
      </c>
      <c r="C903" s="143" t="n">
        <f aca="false">+LEN(B:B)</f>
        <v>6</v>
      </c>
      <c r="D903" s="143" t="n">
        <v>41100000</v>
      </c>
      <c r="F903" s="140" t="s">
        <v>2369</v>
      </c>
      <c r="G903" s="144" t="n">
        <v>197538234.399998</v>
      </c>
      <c r="I903" s="144" t="n">
        <f aca="false">+G:G-H:H</f>
        <v>197538234.399998</v>
      </c>
    </row>
    <row r="904" customFormat="false" ht="17.25" hidden="false" customHeight="true" outlineLevel="0" collapsed="false">
      <c r="A904" s="140" t="s">
        <v>119</v>
      </c>
      <c r="B904" s="142" t="n">
        <v>41100000</v>
      </c>
      <c r="C904" s="143" t="n">
        <f aca="false">+LEN(B:B)</f>
        <v>8</v>
      </c>
      <c r="D904" s="143" t="n">
        <v>41100000</v>
      </c>
      <c r="F904" s="140" t="s">
        <v>1788</v>
      </c>
      <c r="G904" s="144" t="n">
        <v>680684920.77</v>
      </c>
      <c r="I904" s="144" t="n">
        <f aca="false">+G:G-H:H</f>
        <v>680684920.77</v>
      </c>
    </row>
    <row r="905" customFormat="false" ht="17.25" hidden="false" customHeight="true" outlineLevel="0" collapsed="false">
      <c r="A905" s="140" t="s">
        <v>112</v>
      </c>
      <c r="B905" s="142" t="n">
        <v>41100000</v>
      </c>
      <c r="C905" s="143" t="n">
        <f aca="false">+LEN(B:B)</f>
        <v>8</v>
      </c>
      <c r="D905" s="143" t="n">
        <v>41100000</v>
      </c>
      <c r="F905" s="140" t="s">
        <v>28</v>
      </c>
      <c r="G905" s="144" t="n">
        <v>4970290856.21</v>
      </c>
      <c r="I905" s="144" t="n">
        <f aca="false">+G:G-H:H</f>
        <v>4970290856.21</v>
      </c>
    </row>
    <row r="906" customFormat="false" ht="17.25" hidden="false" customHeight="true" outlineLevel="0" collapsed="false">
      <c r="A906" s="140" t="s">
        <v>317</v>
      </c>
      <c r="B906" s="142" t="n">
        <v>41100000</v>
      </c>
      <c r="C906" s="143" t="n">
        <f aca="false">+LEN(B:B)</f>
        <v>8</v>
      </c>
      <c r="D906" s="143" t="n">
        <v>41100000</v>
      </c>
      <c r="F906" s="140" t="s">
        <v>28</v>
      </c>
      <c r="G906" s="144" t="n">
        <v>581087093.87</v>
      </c>
      <c r="I906" s="144" t="n">
        <f aca="false">+G:G-H:H</f>
        <v>581087093.87</v>
      </c>
    </row>
    <row r="907" customFormat="false" ht="17.25" hidden="false" customHeight="true" outlineLevel="0" collapsed="false">
      <c r="A907" s="140" t="s">
        <v>307</v>
      </c>
      <c r="B907" s="142" t="n">
        <v>41100000</v>
      </c>
      <c r="C907" s="143" t="n">
        <f aca="false">+LEN(B:B)</f>
        <v>8</v>
      </c>
      <c r="D907" s="143" t="n">
        <v>41100000</v>
      </c>
      <c r="F907" s="140" t="s">
        <v>28</v>
      </c>
      <c r="G907" s="144" t="n">
        <v>272321200.64</v>
      </c>
      <c r="I907" s="144" t="n">
        <f aca="false">+G:G-H:H</f>
        <v>272321200.64</v>
      </c>
    </row>
    <row r="908" customFormat="false" ht="17.25" hidden="false" customHeight="true" outlineLevel="0" collapsed="false">
      <c r="A908" s="140" t="s">
        <v>108</v>
      </c>
      <c r="B908" s="142" t="n">
        <v>41100000</v>
      </c>
      <c r="C908" s="143" t="n">
        <f aca="false">+LEN(B:B)</f>
        <v>8</v>
      </c>
      <c r="D908" s="143" t="n">
        <v>41100000</v>
      </c>
      <c r="F908" s="140" t="s">
        <v>1788</v>
      </c>
      <c r="G908" s="144" t="n">
        <v>901401810.85</v>
      </c>
      <c r="I908" s="144" t="n">
        <f aca="false">+G:G-H:H</f>
        <v>901401810.85</v>
      </c>
    </row>
    <row r="909" customFormat="false" ht="17.25" hidden="false" customHeight="true" outlineLevel="0" collapsed="false">
      <c r="A909" s="140" t="s">
        <v>1712</v>
      </c>
      <c r="B909" s="142" t="n">
        <v>41100000</v>
      </c>
      <c r="C909" s="143" t="n">
        <f aca="false">+LEN(B:B)</f>
        <v>8</v>
      </c>
      <c r="D909" s="143" t="n">
        <v>41100000</v>
      </c>
      <c r="F909" s="140" t="s">
        <v>28</v>
      </c>
      <c r="G909" s="144" t="n">
        <v>3415650001.2</v>
      </c>
      <c r="I909" s="144" t="n">
        <f aca="false">+G:G-H:H</f>
        <v>3415650001.2</v>
      </c>
    </row>
    <row r="910" customFormat="false" ht="17.25" hidden="false" customHeight="true" outlineLevel="0" collapsed="false">
      <c r="A910" s="140" t="s">
        <v>1478</v>
      </c>
      <c r="B910" s="142" t="n">
        <v>411000</v>
      </c>
      <c r="C910" s="143" t="n">
        <f aca="false">+LEN(B:B)</f>
        <v>6</v>
      </c>
      <c r="D910" s="143" t="n">
        <v>41100000</v>
      </c>
      <c r="F910" s="140" t="s">
        <v>1554</v>
      </c>
      <c r="G910" s="144" t="n">
        <v>797704556.72</v>
      </c>
      <c r="I910" s="144" t="n">
        <f aca="false">+G:G-H:H</f>
        <v>797704556.72</v>
      </c>
    </row>
    <row r="911" customFormat="false" ht="17.25" hidden="false" customHeight="true" outlineLevel="0" collapsed="false">
      <c r="A911" s="140" t="s">
        <v>657</v>
      </c>
      <c r="B911" s="142" t="n">
        <v>41100000</v>
      </c>
      <c r="C911" s="143" t="n">
        <f aca="false">+LEN(B:B)</f>
        <v>8</v>
      </c>
      <c r="D911" s="143" t="n">
        <v>41100000</v>
      </c>
      <c r="F911" s="140" t="s">
        <v>28</v>
      </c>
      <c r="G911" s="144" t="n">
        <v>1539651964.303</v>
      </c>
      <c r="I911" s="144" t="n">
        <f aca="false">+G:G-H:H</f>
        <v>1539651964.303</v>
      </c>
    </row>
    <row r="912" customFormat="false" ht="17.25" hidden="false" customHeight="true" outlineLevel="0" collapsed="false">
      <c r="A912" s="140" t="s">
        <v>129</v>
      </c>
      <c r="B912" s="142" t="n">
        <v>411100</v>
      </c>
      <c r="C912" s="143" t="n">
        <f aca="false">+LEN(B:B)</f>
        <v>6</v>
      </c>
      <c r="D912" s="143" t="n">
        <v>41110000</v>
      </c>
      <c r="F912" s="140" t="s">
        <v>905</v>
      </c>
      <c r="G912" s="144" t="n">
        <v>5619032066.4822</v>
      </c>
      <c r="H912" s="144" t="n">
        <v>0</v>
      </c>
      <c r="I912" s="144" t="n">
        <f aca="false">+G:G-H:H</f>
        <v>5619032066.4822</v>
      </c>
    </row>
    <row r="913" customFormat="false" ht="17.25" hidden="false" customHeight="true" outlineLevel="0" collapsed="false">
      <c r="A913" s="140" t="s">
        <v>116</v>
      </c>
      <c r="B913" s="142" t="n">
        <v>4111000</v>
      </c>
      <c r="C913" s="143" t="n">
        <f aca="false">+LEN(B:B)</f>
        <v>7</v>
      </c>
      <c r="D913" s="143" t="n">
        <v>41110000</v>
      </c>
      <c r="F913" s="140" t="s">
        <v>271</v>
      </c>
      <c r="G913" s="144" t="n">
        <v>4448896811.71</v>
      </c>
      <c r="I913" s="144" t="n">
        <f aca="false">+G:G-H:H</f>
        <v>4448896811.71</v>
      </c>
    </row>
    <row r="914" customFormat="false" ht="17.25" hidden="false" customHeight="true" outlineLevel="0" collapsed="false">
      <c r="A914" s="140" t="s">
        <v>115</v>
      </c>
      <c r="B914" s="142" t="n">
        <v>41110000</v>
      </c>
      <c r="C914" s="143" t="n">
        <f aca="false">+LEN(B:B)</f>
        <v>8</v>
      </c>
      <c r="D914" s="143" t="n">
        <v>41110000</v>
      </c>
      <c r="F914" s="140" t="s">
        <v>1768</v>
      </c>
      <c r="H914" s="144" t="n">
        <v>9091515.44</v>
      </c>
      <c r="I914" s="144" t="n">
        <f aca="false">+G:G-H:H</f>
        <v>-9091515.44</v>
      </c>
    </row>
    <row r="915" customFormat="false" ht="17.25" hidden="false" customHeight="true" outlineLevel="0" collapsed="false">
      <c r="A915" s="140" t="s">
        <v>119</v>
      </c>
      <c r="B915" s="142" t="n">
        <v>41110000</v>
      </c>
      <c r="C915" s="143" t="n">
        <f aca="false">+LEN(B:B)</f>
        <v>8</v>
      </c>
      <c r="D915" s="143" t="n">
        <v>41110000</v>
      </c>
      <c r="F915" s="140" t="s">
        <v>3098</v>
      </c>
      <c r="H915" s="144" t="n">
        <v>59590400</v>
      </c>
      <c r="I915" s="144" t="n">
        <f aca="false">+G:G-H:H</f>
        <v>-59590400</v>
      </c>
    </row>
    <row r="916" customFormat="false" ht="17.25" hidden="false" customHeight="true" outlineLevel="0" collapsed="false">
      <c r="A916" s="140" t="s">
        <v>317</v>
      </c>
      <c r="B916" s="142" t="n">
        <v>41110000</v>
      </c>
      <c r="C916" s="143" t="n">
        <f aca="false">+LEN(B:B)</f>
        <v>8</v>
      </c>
      <c r="D916" s="143" t="n">
        <v>41110000</v>
      </c>
      <c r="F916" s="140" t="s">
        <v>3099</v>
      </c>
      <c r="H916" s="144" t="n">
        <v>3138060.81</v>
      </c>
      <c r="I916" s="144" t="n">
        <f aca="false">+G:G-H:H</f>
        <v>-3138060.81</v>
      </c>
    </row>
    <row r="917" customFormat="false" ht="17.25" hidden="false" customHeight="true" outlineLevel="0" collapsed="false">
      <c r="A917" s="140" t="s">
        <v>105</v>
      </c>
      <c r="B917" s="142" t="n">
        <v>4111000</v>
      </c>
      <c r="C917" s="143" t="n">
        <f aca="false">+LEN(B:B)</f>
        <v>7</v>
      </c>
      <c r="D917" s="143" t="n">
        <v>41110000</v>
      </c>
      <c r="F917" s="140" t="s">
        <v>271</v>
      </c>
      <c r="G917" s="144" t="n">
        <v>17485135586.51</v>
      </c>
      <c r="H917" s="144" t="n">
        <v>0</v>
      </c>
      <c r="I917" s="144" t="n">
        <f aca="false">+G:G-H:H</f>
        <v>17485135586.51</v>
      </c>
    </row>
    <row r="918" customFormat="false" ht="17.25" hidden="false" customHeight="true" outlineLevel="0" collapsed="false">
      <c r="A918" s="140" t="s">
        <v>104</v>
      </c>
      <c r="B918" s="142" t="n">
        <v>4111000</v>
      </c>
      <c r="C918" s="143" t="n">
        <f aca="false">+LEN(B:B)</f>
        <v>7</v>
      </c>
      <c r="D918" s="143" t="n">
        <v>41110000</v>
      </c>
      <c r="F918" s="140" t="s">
        <v>271</v>
      </c>
      <c r="G918" s="144" t="n">
        <v>15339374367.87</v>
      </c>
      <c r="H918" s="144" t="n">
        <v>0</v>
      </c>
      <c r="I918" s="144" t="n">
        <f aca="false">+G:G-H:H</f>
        <v>15339374367.87</v>
      </c>
    </row>
    <row r="919" customFormat="false" ht="17.25" hidden="false" customHeight="true" outlineLevel="0" collapsed="false">
      <c r="A919" s="140" t="s">
        <v>102</v>
      </c>
      <c r="B919" s="142" t="n">
        <v>4111000</v>
      </c>
      <c r="C919" s="143" t="n">
        <f aca="false">+LEN(B:B)</f>
        <v>7</v>
      </c>
      <c r="D919" s="143" t="n">
        <v>41110000</v>
      </c>
      <c r="F919" s="140" t="s">
        <v>271</v>
      </c>
      <c r="G919" s="144" t="n">
        <v>1987543248.19</v>
      </c>
      <c r="H919" s="144" t="n">
        <v>0</v>
      </c>
      <c r="I919" s="144" t="n">
        <f aca="false">+G:G-H:H</f>
        <v>1987543248.19</v>
      </c>
    </row>
    <row r="920" customFormat="false" ht="17.25" hidden="false" customHeight="true" outlineLevel="0" collapsed="false">
      <c r="A920" s="140" t="s">
        <v>100</v>
      </c>
      <c r="B920" s="142" t="n">
        <v>4111000</v>
      </c>
      <c r="C920" s="143" t="n">
        <f aca="false">+LEN(B:B)</f>
        <v>7</v>
      </c>
      <c r="D920" s="143" t="n">
        <v>41110000</v>
      </c>
      <c r="F920" s="140" t="s">
        <v>271</v>
      </c>
      <c r="G920" s="144" t="n">
        <v>1632166161.51</v>
      </c>
      <c r="H920" s="144" t="n">
        <v>0</v>
      </c>
      <c r="I920" s="144" t="n">
        <f aca="false">+G:G-H:H</f>
        <v>1632166161.51</v>
      </c>
    </row>
    <row r="921" customFormat="false" ht="17.25" hidden="false" customHeight="true" outlineLevel="0" collapsed="false">
      <c r="A921" s="140" t="s">
        <v>129</v>
      </c>
      <c r="B921" s="142" t="n">
        <v>411200</v>
      </c>
      <c r="C921" s="143" t="n">
        <f aca="false">+LEN(B:B)</f>
        <v>6</v>
      </c>
      <c r="D921" s="143" t="n">
        <v>41120000</v>
      </c>
      <c r="F921" s="140" t="s">
        <v>907</v>
      </c>
      <c r="G921" s="144" t="n">
        <v>5363520</v>
      </c>
      <c r="H921" s="144" t="n">
        <v>0</v>
      </c>
      <c r="I921" s="144" t="n">
        <f aca="false">+G:G-H:H</f>
        <v>5363520</v>
      </c>
    </row>
    <row r="922" customFormat="false" ht="17.25" hidden="false" customHeight="true" outlineLevel="0" collapsed="false">
      <c r="A922" s="140" t="s">
        <v>129</v>
      </c>
      <c r="B922" s="142" t="n">
        <v>413000</v>
      </c>
      <c r="C922" s="143" t="n">
        <f aca="false">+LEN(B:B)</f>
        <v>6</v>
      </c>
      <c r="D922" s="143" t="n">
        <v>41300000</v>
      </c>
      <c r="F922" s="140" t="s">
        <v>910</v>
      </c>
      <c r="G922" s="144" t="n">
        <v>289933828.19</v>
      </c>
      <c r="H922" s="144" t="n">
        <v>0</v>
      </c>
      <c r="I922" s="144" t="n">
        <f aca="false">+G:G-H:H</f>
        <v>289933828.19</v>
      </c>
    </row>
    <row r="923" customFormat="false" ht="17.25" hidden="false" customHeight="true" outlineLevel="0" collapsed="false">
      <c r="A923" s="140" t="s">
        <v>1819</v>
      </c>
      <c r="B923" s="142" t="n">
        <v>41300000</v>
      </c>
      <c r="C923" s="143" t="n">
        <f aca="false">+LEN(B:B)</f>
        <v>8</v>
      </c>
      <c r="D923" s="143" t="n">
        <v>41300000</v>
      </c>
      <c r="F923" s="140" t="s">
        <v>3100</v>
      </c>
      <c r="G923" s="144" t="n">
        <v>4000000</v>
      </c>
      <c r="I923" s="144" t="n">
        <f aca="false">+G:G-H:H</f>
        <v>4000000</v>
      </c>
    </row>
    <row r="924" customFormat="false" ht="17.25" hidden="false" customHeight="true" outlineLevel="0" collapsed="false">
      <c r="A924" s="140" t="s">
        <v>116</v>
      </c>
      <c r="B924" s="142" t="n">
        <v>4130000</v>
      </c>
      <c r="C924" s="143" t="n">
        <f aca="false">+LEN(B:B)</f>
        <v>7</v>
      </c>
      <c r="D924" s="143" t="n">
        <v>41300000</v>
      </c>
      <c r="F924" s="140" t="s">
        <v>264</v>
      </c>
      <c r="G924" s="144" t="n">
        <v>117216000</v>
      </c>
      <c r="I924" s="144" t="n">
        <f aca="false">+G:G-H:H</f>
        <v>117216000</v>
      </c>
    </row>
    <row r="925" customFormat="false" ht="17.25" hidden="false" customHeight="true" outlineLevel="0" collapsed="false">
      <c r="A925" s="140" t="s">
        <v>115</v>
      </c>
      <c r="B925" s="142" t="n">
        <v>41300000</v>
      </c>
      <c r="C925" s="143" t="n">
        <f aca="false">+LEN(B:B)</f>
        <v>8</v>
      </c>
      <c r="D925" s="143" t="n">
        <v>41300000</v>
      </c>
      <c r="F925" s="140" t="s">
        <v>264</v>
      </c>
      <c r="G925" s="144" t="n">
        <v>619124262.860001</v>
      </c>
      <c r="I925" s="144" t="n">
        <f aca="false">+G:G-H:H</f>
        <v>619124262.860001</v>
      </c>
    </row>
    <row r="926" customFormat="false" ht="17.25" hidden="false" customHeight="true" outlineLevel="0" collapsed="false">
      <c r="A926" s="140" t="s">
        <v>105</v>
      </c>
      <c r="B926" s="142" t="n">
        <v>4130000</v>
      </c>
      <c r="C926" s="143" t="n">
        <f aca="false">+LEN(B:B)</f>
        <v>7</v>
      </c>
      <c r="D926" s="143" t="n">
        <v>41300000</v>
      </c>
      <c r="F926" s="140" t="s">
        <v>264</v>
      </c>
      <c r="G926" s="144" t="n">
        <v>1298799853.38</v>
      </c>
      <c r="H926" s="144" t="n">
        <v>0</v>
      </c>
      <c r="I926" s="144" t="n">
        <f aca="false">+G:G-H:H</f>
        <v>1298799853.38</v>
      </c>
    </row>
    <row r="927" customFormat="false" ht="17.25" hidden="false" customHeight="true" outlineLevel="0" collapsed="false">
      <c r="A927" s="140" t="s">
        <v>104</v>
      </c>
      <c r="B927" s="142" t="n">
        <v>4130000</v>
      </c>
      <c r="C927" s="143" t="n">
        <f aca="false">+LEN(B:B)</f>
        <v>7</v>
      </c>
      <c r="D927" s="143" t="n">
        <v>41300000</v>
      </c>
      <c r="F927" s="140" t="s">
        <v>264</v>
      </c>
      <c r="G927" s="144" t="n">
        <v>125604531</v>
      </c>
      <c r="H927" s="144" t="n">
        <v>0</v>
      </c>
      <c r="I927" s="144" t="n">
        <f aca="false">+G:G-H:H</f>
        <v>125604531</v>
      </c>
    </row>
    <row r="928" customFormat="false" ht="17.25" hidden="false" customHeight="true" outlineLevel="0" collapsed="false">
      <c r="A928" s="140" t="s">
        <v>100</v>
      </c>
      <c r="B928" s="142" t="n">
        <v>4130000</v>
      </c>
      <c r="C928" s="143" t="n">
        <f aca="false">+LEN(B:B)</f>
        <v>7</v>
      </c>
      <c r="D928" s="143" t="n">
        <v>41300000</v>
      </c>
      <c r="F928" s="140" t="s">
        <v>264</v>
      </c>
      <c r="G928" s="144" t="n">
        <v>6359999.99</v>
      </c>
      <c r="H928" s="144" t="n">
        <v>0</v>
      </c>
      <c r="I928" s="144" t="n">
        <f aca="false">+G:G-H:H</f>
        <v>6359999.99</v>
      </c>
    </row>
    <row r="929" customFormat="false" ht="17.25" hidden="false" customHeight="true" outlineLevel="0" collapsed="false">
      <c r="A929" s="140" t="s">
        <v>115</v>
      </c>
      <c r="B929" s="142" t="n">
        <v>41311000</v>
      </c>
      <c r="C929" s="143" t="n">
        <f aca="false">+LEN(B:B)</f>
        <v>8</v>
      </c>
      <c r="D929" s="143" t="n">
        <v>41311000</v>
      </c>
      <c r="F929" s="140" t="s">
        <v>1465</v>
      </c>
      <c r="H929" s="144" t="n">
        <v>518830567.87</v>
      </c>
      <c r="I929" s="144" t="n">
        <f aca="false">+G:G-H:H</f>
        <v>-518830567.87</v>
      </c>
    </row>
    <row r="930" customFormat="false" ht="17.25" hidden="false" customHeight="true" outlineLevel="0" collapsed="false">
      <c r="A930" s="140" t="s">
        <v>115</v>
      </c>
      <c r="B930" s="142" t="n">
        <v>41321000</v>
      </c>
      <c r="C930" s="143" t="n">
        <f aca="false">+LEN(B:B)</f>
        <v>8</v>
      </c>
      <c r="D930" s="143" t="n">
        <v>41321000</v>
      </c>
      <c r="F930" s="140" t="s">
        <v>3045</v>
      </c>
      <c r="G930" s="144" t="n">
        <v>4935831.06</v>
      </c>
      <c r="I930" s="144" t="n">
        <f aca="false">+G:G-H:H</f>
        <v>4935831.06</v>
      </c>
    </row>
    <row r="931" customFormat="false" ht="17.25" hidden="false" customHeight="true" outlineLevel="0" collapsed="false">
      <c r="A931" s="140" t="s">
        <v>115</v>
      </c>
      <c r="B931" s="142" t="n">
        <v>41331000</v>
      </c>
      <c r="C931" s="143" t="n">
        <f aca="false">+LEN(B:B)</f>
        <v>8</v>
      </c>
      <c r="D931" s="143" t="n">
        <v>41331000</v>
      </c>
      <c r="F931" s="140" t="s">
        <v>1791</v>
      </c>
      <c r="G931" s="144" t="n">
        <v>153803282.82</v>
      </c>
      <c r="I931" s="144" t="n">
        <f aca="false">+G:G-H:H</f>
        <v>153803282.82</v>
      </c>
    </row>
    <row r="932" customFormat="false" ht="17.25" hidden="false" customHeight="true" outlineLevel="0" collapsed="false">
      <c r="A932" s="140" t="s">
        <v>115</v>
      </c>
      <c r="B932" s="142" t="n">
        <v>41341000</v>
      </c>
      <c r="C932" s="143" t="n">
        <f aca="false">+LEN(B:B)</f>
        <v>8</v>
      </c>
      <c r="D932" s="143" t="n">
        <v>41341000</v>
      </c>
      <c r="F932" s="140" t="s">
        <v>1698</v>
      </c>
      <c r="G932" s="144" t="n">
        <v>850141158.77</v>
      </c>
      <c r="I932" s="144" t="n">
        <f aca="false">+G:G-H:H</f>
        <v>850141158.77</v>
      </c>
    </row>
    <row r="933" customFormat="false" ht="17.25" hidden="false" customHeight="true" outlineLevel="0" collapsed="false">
      <c r="A933" s="140" t="s">
        <v>112</v>
      </c>
      <c r="B933" s="142" t="n">
        <v>41351000</v>
      </c>
      <c r="C933" s="143" t="n">
        <f aca="false">+LEN(B:B)</f>
        <v>8</v>
      </c>
      <c r="D933" s="143" t="n">
        <v>41351000</v>
      </c>
      <c r="F933" s="140" t="s">
        <v>1698</v>
      </c>
      <c r="H933" s="144" t="n">
        <v>0.00999999791383743</v>
      </c>
      <c r="I933" s="144" t="n">
        <f aca="false">+G:G-H:H</f>
        <v>-0.00999999791383743</v>
      </c>
    </row>
    <row r="934" customFormat="false" ht="17.25" hidden="false" customHeight="true" outlineLevel="0" collapsed="false">
      <c r="A934" s="140" t="s">
        <v>129</v>
      </c>
      <c r="B934" s="142" t="n">
        <v>416000</v>
      </c>
      <c r="C934" s="143" t="n">
        <f aca="false">+LEN(B:B)</f>
        <v>6</v>
      </c>
      <c r="D934" s="143" t="n">
        <v>41600000</v>
      </c>
      <c r="F934" s="140" t="s">
        <v>913</v>
      </c>
      <c r="G934" s="144" t="n">
        <v>415719177.53</v>
      </c>
      <c r="H934" s="144" t="n">
        <v>0</v>
      </c>
      <c r="I934" s="144" t="n">
        <f aca="false">+G:G-H:H</f>
        <v>415719177.53</v>
      </c>
    </row>
    <row r="935" customFormat="false" ht="17.25" hidden="false" customHeight="true" outlineLevel="0" collapsed="false">
      <c r="A935" s="140" t="s">
        <v>115</v>
      </c>
      <c r="B935" s="142" t="n">
        <v>41600000</v>
      </c>
      <c r="C935" s="143" t="n">
        <f aca="false">+LEN(B:B)</f>
        <v>8</v>
      </c>
      <c r="D935" s="143" t="n">
        <v>41600000</v>
      </c>
      <c r="F935" s="140" t="s">
        <v>265</v>
      </c>
      <c r="G935" s="144" t="n">
        <v>767239864.32</v>
      </c>
      <c r="I935" s="144" t="n">
        <f aca="false">+G:G-H:H</f>
        <v>767239864.32</v>
      </c>
    </row>
    <row r="936" customFormat="false" ht="17.25" hidden="false" customHeight="true" outlineLevel="0" collapsed="false">
      <c r="A936" s="140" t="s">
        <v>3018</v>
      </c>
      <c r="B936" s="142" t="n">
        <v>416000</v>
      </c>
      <c r="C936" s="143" t="n">
        <f aca="false">+LEN(B:B)</f>
        <v>6</v>
      </c>
      <c r="D936" s="143" t="n">
        <v>41600000</v>
      </c>
      <c r="F936" s="140" t="s">
        <v>913</v>
      </c>
      <c r="G936" s="144" t="n">
        <v>55441096.27</v>
      </c>
      <c r="I936" s="144" t="n">
        <f aca="false">+G:G-H:H</f>
        <v>55441096.27</v>
      </c>
    </row>
    <row r="937" customFormat="false" ht="17.25" hidden="false" customHeight="true" outlineLevel="0" collapsed="false">
      <c r="A937" s="140" t="s">
        <v>112</v>
      </c>
      <c r="B937" s="142" t="n">
        <v>41600000</v>
      </c>
      <c r="C937" s="143" t="n">
        <f aca="false">+LEN(B:B)</f>
        <v>8</v>
      </c>
      <c r="D937" s="143" t="n">
        <v>41600000</v>
      </c>
      <c r="F937" s="140" t="s">
        <v>1263</v>
      </c>
      <c r="G937" s="144" t="n">
        <v>398418459.63</v>
      </c>
      <c r="I937" s="144" t="n">
        <f aca="false">+G:G-H:H</f>
        <v>398418459.63</v>
      </c>
    </row>
    <row r="938" customFormat="false" ht="17.25" hidden="false" customHeight="true" outlineLevel="0" collapsed="false">
      <c r="A938" s="140" t="s">
        <v>317</v>
      </c>
      <c r="B938" s="142" t="n">
        <v>41600000</v>
      </c>
      <c r="C938" s="143" t="n">
        <f aca="false">+LEN(B:B)</f>
        <v>8</v>
      </c>
      <c r="D938" s="143" t="n">
        <v>41600000</v>
      </c>
      <c r="F938" s="140" t="s">
        <v>1263</v>
      </c>
      <c r="G938" s="144" t="n">
        <v>1125665960.99</v>
      </c>
      <c r="I938" s="144" t="n">
        <f aca="false">+G:G-H:H</f>
        <v>1125665960.99</v>
      </c>
    </row>
    <row r="939" customFormat="false" ht="17.25" hidden="false" customHeight="true" outlineLevel="0" collapsed="false">
      <c r="A939" s="140" t="s">
        <v>105</v>
      </c>
      <c r="B939" s="142" t="n">
        <v>4160000</v>
      </c>
      <c r="C939" s="143" t="n">
        <f aca="false">+LEN(B:B)</f>
        <v>7</v>
      </c>
      <c r="D939" s="143" t="n">
        <v>41600000</v>
      </c>
      <c r="F939" s="140" t="s">
        <v>265</v>
      </c>
      <c r="G939" s="144" t="n">
        <v>2604314466.35</v>
      </c>
      <c r="H939" s="144" t="n">
        <v>0</v>
      </c>
      <c r="I939" s="144" t="n">
        <f aca="false">+G:G-H:H</f>
        <v>2604314466.35</v>
      </c>
    </row>
    <row r="940" customFormat="false" ht="17.25" hidden="false" customHeight="true" outlineLevel="0" collapsed="false">
      <c r="A940" s="140" t="s">
        <v>104</v>
      </c>
      <c r="B940" s="142" t="n">
        <v>4160000</v>
      </c>
      <c r="C940" s="143" t="n">
        <f aca="false">+LEN(B:B)</f>
        <v>7</v>
      </c>
      <c r="D940" s="143" t="n">
        <v>41600000</v>
      </c>
      <c r="F940" s="140" t="s">
        <v>265</v>
      </c>
      <c r="G940" s="144" t="n">
        <v>1509775722.51</v>
      </c>
      <c r="H940" s="144" t="n">
        <v>0</v>
      </c>
      <c r="I940" s="144" t="n">
        <f aca="false">+G:G-H:H</f>
        <v>1509775722.51</v>
      </c>
    </row>
    <row r="941" customFormat="false" ht="17.25" hidden="false" customHeight="true" outlineLevel="0" collapsed="false">
      <c r="A941" s="140" t="s">
        <v>100</v>
      </c>
      <c r="B941" s="142" t="n">
        <v>4160000</v>
      </c>
      <c r="C941" s="143" t="n">
        <f aca="false">+LEN(B:B)</f>
        <v>7</v>
      </c>
      <c r="D941" s="143" t="n">
        <v>41600000</v>
      </c>
      <c r="F941" s="140" t="s">
        <v>265</v>
      </c>
      <c r="G941" s="144" t="n">
        <v>834844693.03</v>
      </c>
      <c r="H941" s="144" t="n">
        <v>0</v>
      </c>
      <c r="I941" s="144" t="n">
        <f aca="false">+G:G-H:H</f>
        <v>834844693.03</v>
      </c>
    </row>
    <row r="942" customFormat="false" ht="17.25" hidden="false" customHeight="true" outlineLevel="0" collapsed="false">
      <c r="A942" s="140" t="s">
        <v>1712</v>
      </c>
      <c r="B942" s="142" t="n">
        <v>41600000</v>
      </c>
      <c r="C942" s="143" t="n">
        <f aca="false">+LEN(B:B)</f>
        <v>8</v>
      </c>
      <c r="D942" s="143" t="n">
        <v>41600000</v>
      </c>
      <c r="F942" s="140" t="s">
        <v>1263</v>
      </c>
      <c r="G942" s="144" t="n">
        <v>54425004</v>
      </c>
      <c r="I942" s="144" t="n">
        <f aca="false">+G:G-H:H</f>
        <v>54425004</v>
      </c>
    </row>
    <row r="943" customFormat="false" ht="17.25" hidden="false" customHeight="true" outlineLevel="0" collapsed="false">
      <c r="A943" s="140" t="s">
        <v>309</v>
      </c>
      <c r="B943" s="142" t="n">
        <v>418000</v>
      </c>
      <c r="C943" s="143" t="n">
        <f aca="false">+LEN(B:B)</f>
        <v>6</v>
      </c>
      <c r="D943" s="143" t="n">
        <v>41800000</v>
      </c>
      <c r="F943" s="140" t="s">
        <v>1555</v>
      </c>
      <c r="G943" s="144" t="n">
        <v>57446179.2</v>
      </c>
      <c r="I943" s="144" t="n">
        <f aca="false">+G:G-H:H</f>
        <v>57446179.2</v>
      </c>
    </row>
    <row r="944" customFormat="false" ht="17.25" hidden="false" customHeight="true" outlineLevel="0" collapsed="false">
      <c r="A944" s="140" t="s">
        <v>116</v>
      </c>
      <c r="B944" s="142" t="n">
        <v>4180000</v>
      </c>
      <c r="C944" s="143" t="n">
        <f aca="false">+LEN(B:B)</f>
        <v>7</v>
      </c>
      <c r="D944" s="143" t="n">
        <v>41800000</v>
      </c>
      <c r="F944" s="140" t="s">
        <v>1924</v>
      </c>
      <c r="G944" s="144" t="n">
        <v>765682595.36</v>
      </c>
      <c r="I944" s="144" t="n">
        <f aca="false">+G:G-H:H</f>
        <v>765682595.36</v>
      </c>
    </row>
    <row r="945" customFormat="false" ht="17.25" hidden="false" customHeight="true" outlineLevel="0" collapsed="false">
      <c r="A945" s="140" t="s">
        <v>115</v>
      </c>
      <c r="B945" s="142" t="n">
        <v>41800000</v>
      </c>
      <c r="C945" s="143" t="n">
        <f aca="false">+LEN(B:B)</f>
        <v>8</v>
      </c>
      <c r="D945" s="143" t="n">
        <v>41800000</v>
      </c>
      <c r="F945" s="140" t="s">
        <v>1924</v>
      </c>
      <c r="G945" s="144" t="n">
        <v>1339420456</v>
      </c>
      <c r="I945" s="144" t="n">
        <f aca="false">+G:G-H:H</f>
        <v>1339420456</v>
      </c>
    </row>
    <row r="946" customFormat="false" ht="17.25" hidden="false" customHeight="true" outlineLevel="0" collapsed="false">
      <c r="A946" s="140" t="s">
        <v>119</v>
      </c>
      <c r="B946" s="142" t="n">
        <v>41800000</v>
      </c>
      <c r="C946" s="143" t="n">
        <f aca="false">+LEN(B:B)</f>
        <v>8</v>
      </c>
      <c r="D946" s="143" t="n">
        <v>41800000</v>
      </c>
      <c r="F946" s="140" t="s">
        <v>1924</v>
      </c>
      <c r="G946" s="144" t="n">
        <v>238390520.67</v>
      </c>
      <c r="I946" s="144" t="n">
        <f aca="false">+G:G-H:H</f>
        <v>238390520.67</v>
      </c>
    </row>
    <row r="947" customFormat="false" ht="17.25" hidden="false" customHeight="true" outlineLevel="0" collapsed="false">
      <c r="A947" s="140" t="s">
        <v>108</v>
      </c>
      <c r="B947" s="142" t="n">
        <v>41800000</v>
      </c>
      <c r="C947" s="143" t="n">
        <f aca="false">+LEN(B:B)</f>
        <v>8</v>
      </c>
      <c r="D947" s="143" t="n">
        <v>41800000</v>
      </c>
      <c r="F947" s="140" t="s">
        <v>1924</v>
      </c>
      <c r="G947" s="144" t="n">
        <v>143635627.53</v>
      </c>
      <c r="I947" s="144" t="n">
        <f aca="false">+G:G-H:H</f>
        <v>143635627.53</v>
      </c>
    </row>
    <row r="948" customFormat="false" ht="17.25" hidden="false" customHeight="true" outlineLevel="0" collapsed="false">
      <c r="A948" s="140" t="s">
        <v>112</v>
      </c>
      <c r="B948" s="142" t="n">
        <v>41810000</v>
      </c>
      <c r="C948" s="143" t="n">
        <f aca="false">+LEN(B:B)</f>
        <v>8</v>
      </c>
      <c r="D948" s="143" t="n">
        <v>41810000</v>
      </c>
      <c r="F948" s="140" t="s">
        <v>266</v>
      </c>
      <c r="G948" s="144" t="n">
        <v>1732522704.97</v>
      </c>
      <c r="I948" s="144" t="n">
        <f aca="false">+G:G-H:H</f>
        <v>1732522704.97</v>
      </c>
    </row>
    <row r="949" customFormat="false" ht="17.25" hidden="false" customHeight="true" outlineLevel="0" collapsed="false">
      <c r="A949" s="140" t="s">
        <v>317</v>
      </c>
      <c r="B949" s="142" t="n">
        <v>41810000</v>
      </c>
      <c r="C949" s="143" t="n">
        <f aca="false">+LEN(B:B)</f>
        <v>8</v>
      </c>
      <c r="D949" s="143" t="n">
        <v>41810000</v>
      </c>
      <c r="F949" s="140" t="s">
        <v>266</v>
      </c>
      <c r="G949" s="144" t="n">
        <v>3559900.78</v>
      </c>
      <c r="I949" s="144" t="n">
        <f aca="false">+G:G-H:H</f>
        <v>3559900.78</v>
      </c>
    </row>
    <row r="950" customFormat="false" ht="17.25" hidden="false" customHeight="true" outlineLevel="0" collapsed="false">
      <c r="A950" s="140" t="s">
        <v>105</v>
      </c>
      <c r="B950" s="142" t="n">
        <v>4181000</v>
      </c>
      <c r="C950" s="143" t="n">
        <f aca="false">+LEN(B:B)</f>
        <v>7</v>
      </c>
      <c r="D950" s="143" t="n">
        <v>41810000</v>
      </c>
      <c r="F950" s="140" t="s">
        <v>602</v>
      </c>
      <c r="G950" s="144" t="n">
        <v>155552319.99</v>
      </c>
      <c r="H950" s="144" t="n">
        <v>0</v>
      </c>
      <c r="I950" s="144" t="n">
        <f aca="false">+G:G-H:H</f>
        <v>155552319.99</v>
      </c>
    </row>
    <row r="951" customFormat="false" ht="17.25" hidden="false" customHeight="true" outlineLevel="0" collapsed="false">
      <c r="A951" s="140" t="s">
        <v>104</v>
      </c>
      <c r="B951" s="142" t="n">
        <v>4181000</v>
      </c>
      <c r="C951" s="143" t="n">
        <f aca="false">+LEN(B:B)</f>
        <v>7</v>
      </c>
      <c r="D951" s="143" t="n">
        <v>41810000</v>
      </c>
      <c r="F951" s="140" t="s">
        <v>602</v>
      </c>
      <c r="G951" s="144" t="n">
        <v>1728447121</v>
      </c>
      <c r="H951" s="144" t="n">
        <v>0</v>
      </c>
      <c r="I951" s="144" t="n">
        <f aca="false">+G:G-H:H</f>
        <v>1728447121</v>
      </c>
    </row>
    <row r="952" customFormat="false" ht="17.25" hidden="false" customHeight="true" outlineLevel="0" collapsed="false">
      <c r="A952" s="140" t="s">
        <v>307</v>
      </c>
      <c r="B952" s="142" t="n">
        <v>41810000</v>
      </c>
      <c r="C952" s="143" t="n">
        <f aca="false">+LEN(B:B)</f>
        <v>8</v>
      </c>
      <c r="D952" s="143" t="n">
        <v>41810000</v>
      </c>
      <c r="F952" s="140" t="s">
        <v>266</v>
      </c>
      <c r="G952" s="144" t="n">
        <v>250372723.28</v>
      </c>
      <c r="I952" s="144" t="n">
        <f aca="false">+G:G-H:H</f>
        <v>250372723.28</v>
      </c>
    </row>
    <row r="953" customFormat="false" ht="17.25" hidden="false" customHeight="true" outlineLevel="0" collapsed="false">
      <c r="A953" s="140" t="s">
        <v>100</v>
      </c>
      <c r="B953" s="142" t="n">
        <v>4181000</v>
      </c>
      <c r="C953" s="143" t="n">
        <f aca="false">+LEN(B:B)</f>
        <v>7</v>
      </c>
      <c r="D953" s="143" t="n">
        <v>41810000</v>
      </c>
      <c r="F953" s="140" t="s">
        <v>602</v>
      </c>
      <c r="G953" s="144" t="n">
        <v>0</v>
      </c>
      <c r="H953" s="144" t="n">
        <v>99560208</v>
      </c>
      <c r="I953" s="144" t="n">
        <f aca="false">+G:G-H:H</f>
        <v>-99560208</v>
      </c>
    </row>
    <row r="954" customFormat="false" ht="17.25" hidden="false" customHeight="true" outlineLevel="0" collapsed="false">
      <c r="A954" s="140" t="s">
        <v>317</v>
      </c>
      <c r="B954" s="142" t="n">
        <v>41890000</v>
      </c>
      <c r="C954" s="143" t="n">
        <f aca="false">+LEN(B:B)</f>
        <v>8</v>
      </c>
      <c r="D954" s="143" t="n">
        <v>41980000</v>
      </c>
      <c r="F954" s="140" t="s">
        <v>3101</v>
      </c>
      <c r="H954" s="144" t="n">
        <v>4849732.8</v>
      </c>
      <c r="I954" s="144" t="n">
        <f aca="false">+G:G-H:H</f>
        <v>-4849732.8</v>
      </c>
    </row>
    <row r="955" customFormat="false" ht="17.25" hidden="false" customHeight="true" outlineLevel="0" collapsed="false">
      <c r="A955" s="140" t="s">
        <v>116</v>
      </c>
      <c r="B955" s="142" t="n">
        <v>4190000</v>
      </c>
      <c r="C955" s="143" t="n">
        <f aca="false">+LEN(B:B)</f>
        <v>7</v>
      </c>
      <c r="D955" s="143" t="n">
        <v>41900000</v>
      </c>
      <c r="F955" s="140" t="s">
        <v>267</v>
      </c>
      <c r="H955" s="144" t="n">
        <v>55000000</v>
      </c>
      <c r="I955" s="144" t="n">
        <f aca="false">+G:G-H:H</f>
        <v>-55000000</v>
      </c>
    </row>
    <row r="956" customFormat="false" ht="17.25" hidden="false" customHeight="true" outlineLevel="0" collapsed="false">
      <c r="A956" s="140" t="s">
        <v>115</v>
      </c>
      <c r="B956" s="142" t="n">
        <v>41900000</v>
      </c>
      <c r="C956" s="143" t="n">
        <f aca="false">+LEN(B:B)</f>
        <v>8</v>
      </c>
      <c r="D956" s="143" t="n">
        <v>41900000</v>
      </c>
      <c r="F956" s="140" t="s">
        <v>267</v>
      </c>
      <c r="H956" s="144" t="n">
        <v>471406263.35</v>
      </c>
      <c r="I956" s="144" t="n">
        <f aca="false">+G:G-H:H</f>
        <v>-471406263.35</v>
      </c>
    </row>
    <row r="957" customFormat="false" ht="17.25" hidden="false" customHeight="true" outlineLevel="0" collapsed="false">
      <c r="A957" s="140" t="s">
        <v>105</v>
      </c>
      <c r="B957" s="142" t="n">
        <v>4190000</v>
      </c>
      <c r="C957" s="143" t="n">
        <f aca="false">+LEN(B:B)</f>
        <v>7</v>
      </c>
      <c r="D957" s="143" t="n">
        <v>41900000</v>
      </c>
      <c r="F957" s="140" t="s">
        <v>267</v>
      </c>
      <c r="G957" s="144" t="n">
        <v>0</v>
      </c>
      <c r="H957" s="144" t="n">
        <v>199999.74</v>
      </c>
      <c r="I957" s="144" t="n">
        <f aca="false">+G:G-H:H</f>
        <v>-199999.74</v>
      </c>
    </row>
    <row r="958" customFormat="false" ht="17.25" hidden="false" customHeight="true" outlineLevel="0" collapsed="false">
      <c r="A958" s="140" t="s">
        <v>104</v>
      </c>
      <c r="B958" s="142" t="n">
        <v>4190000</v>
      </c>
      <c r="C958" s="143" t="n">
        <f aca="false">+LEN(B:B)</f>
        <v>7</v>
      </c>
      <c r="D958" s="143" t="n">
        <v>41900000</v>
      </c>
      <c r="F958" s="140" t="s">
        <v>267</v>
      </c>
      <c r="G958" s="144" t="n">
        <v>0</v>
      </c>
      <c r="H958" s="144" t="n">
        <v>857501.34</v>
      </c>
      <c r="I958" s="144" t="n">
        <f aca="false">+G:G-H:H</f>
        <v>-857501.34</v>
      </c>
    </row>
    <row r="959" customFormat="false" ht="17.25" hidden="false" customHeight="true" outlineLevel="0" collapsed="false">
      <c r="A959" s="140" t="s">
        <v>102</v>
      </c>
      <c r="B959" s="142" t="n">
        <v>4190000</v>
      </c>
      <c r="C959" s="143" t="n">
        <f aca="false">+LEN(B:B)</f>
        <v>7</v>
      </c>
      <c r="D959" s="143" t="n">
        <v>41900000</v>
      </c>
      <c r="F959" s="140" t="s">
        <v>267</v>
      </c>
      <c r="G959" s="144" t="n">
        <v>0</v>
      </c>
      <c r="H959" s="144" t="n">
        <v>71400</v>
      </c>
      <c r="I959" s="144" t="n">
        <f aca="false">+G:G-H:H</f>
        <v>-71400</v>
      </c>
    </row>
    <row r="960" customFormat="false" ht="17.25" hidden="false" customHeight="true" outlineLevel="0" collapsed="false">
      <c r="A960" s="140" t="s">
        <v>100</v>
      </c>
      <c r="B960" s="142" t="n">
        <v>4190000</v>
      </c>
      <c r="C960" s="143" t="n">
        <f aca="false">+LEN(B:B)</f>
        <v>7</v>
      </c>
      <c r="D960" s="143" t="n">
        <v>41900000</v>
      </c>
      <c r="F960" s="140" t="s">
        <v>267</v>
      </c>
      <c r="G960" s="144" t="n">
        <v>1239999.98</v>
      </c>
      <c r="H960" s="144" t="n">
        <v>0</v>
      </c>
      <c r="I960" s="144" t="n">
        <f aca="false">+G:G-H:H</f>
        <v>1239999.98</v>
      </c>
    </row>
    <row r="961" customFormat="false" ht="17.25" hidden="false" customHeight="true" outlineLevel="0" collapsed="false">
      <c r="A961" s="140" t="s">
        <v>108</v>
      </c>
      <c r="B961" s="142" t="n">
        <v>41900000</v>
      </c>
      <c r="C961" s="143" t="n">
        <f aca="false">+LEN(B:B)</f>
        <v>8</v>
      </c>
      <c r="D961" s="143" t="n">
        <v>41900000</v>
      </c>
      <c r="F961" s="140" t="s">
        <v>2249</v>
      </c>
      <c r="H961" s="144" t="n">
        <v>182025374.14</v>
      </c>
      <c r="I961" s="144" t="n">
        <f aca="false">+G:G-H:H</f>
        <v>-182025374.14</v>
      </c>
    </row>
    <row r="962" customFormat="false" ht="17.25" hidden="false" customHeight="true" outlineLevel="0" collapsed="false">
      <c r="A962" s="140" t="s">
        <v>309</v>
      </c>
      <c r="B962" s="142" t="n">
        <v>419100</v>
      </c>
      <c r="C962" s="143" t="n">
        <f aca="false">+LEN(B:B)</f>
        <v>6</v>
      </c>
      <c r="D962" s="143" t="n">
        <v>41910000</v>
      </c>
      <c r="F962" s="140" t="s">
        <v>603</v>
      </c>
      <c r="H962" s="144" t="n">
        <v>125000000</v>
      </c>
      <c r="I962" s="144" t="n">
        <f aca="false">+G:G-H:H</f>
        <v>-125000000</v>
      </c>
    </row>
    <row r="963" customFormat="false" ht="17.25" hidden="false" customHeight="true" outlineLevel="0" collapsed="false">
      <c r="A963" s="140" t="s">
        <v>129</v>
      </c>
      <c r="B963" s="142" t="n">
        <v>419100</v>
      </c>
      <c r="C963" s="143" t="n">
        <f aca="false">+LEN(B:B)</f>
        <v>6</v>
      </c>
      <c r="D963" s="143" t="n">
        <v>41910000</v>
      </c>
      <c r="F963" s="140" t="s">
        <v>603</v>
      </c>
      <c r="G963" s="144" t="n">
        <v>0</v>
      </c>
      <c r="H963" s="144" t="n">
        <v>90193751.3072</v>
      </c>
      <c r="I963" s="144" t="n">
        <f aca="false">+G:G-H:H</f>
        <v>-90193751.3072</v>
      </c>
    </row>
    <row r="964" customFormat="false" ht="17.25" hidden="false" customHeight="true" outlineLevel="0" collapsed="false">
      <c r="A964" s="140" t="s">
        <v>3018</v>
      </c>
      <c r="B964" s="142" t="n">
        <v>419100</v>
      </c>
      <c r="C964" s="143" t="n">
        <f aca="false">+LEN(B:B)</f>
        <v>6</v>
      </c>
      <c r="D964" s="143" t="n">
        <v>41910000</v>
      </c>
      <c r="F964" s="140" t="s">
        <v>603</v>
      </c>
      <c r="H964" s="144" t="n">
        <v>3000</v>
      </c>
      <c r="I964" s="144" t="n">
        <f aca="false">+G:G-H:H</f>
        <v>-3000</v>
      </c>
    </row>
    <row r="965" customFormat="false" ht="17.25" hidden="false" customHeight="true" outlineLevel="0" collapsed="false">
      <c r="A965" s="140" t="s">
        <v>3019</v>
      </c>
      <c r="B965" s="142" t="n">
        <v>419100</v>
      </c>
      <c r="C965" s="143" t="n">
        <f aca="false">+LEN(B:B)</f>
        <v>6</v>
      </c>
      <c r="D965" s="143" t="n">
        <v>41910000</v>
      </c>
      <c r="F965" s="140" t="s">
        <v>603</v>
      </c>
      <c r="H965" s="144" t="n">
        <v>2620000</v>
      </c>
      <c r="I965" s="144" t="n">
        <f aca="false">+G:G-H:H</f>
        <v>-2620000</v>
      </c>
    </row>
    <row r="966" customFormat="false" ht="17.25" hidden="false" customHeight="true" outlineLevel="0" collapsed="false">
      <c r="A966" s="140" t="s">
        <v>112</v>
      </c>
      <c r="B966" s="142" t="n">
        <v>41910000</v>
      </c>
      <c r="C966" s="143" t="n">
        <f aca="false">+LEN(B:B)</f>
        <v>8</v>
      </c>
      <c r="D966" s="143" t="n">
        <v>41910000</v>
      </c>
      <c r="F966" s="140" t="s">
        <v>1264</v>
      </c>
      <c r="H966" s="144" t="n">
        <v>1164668664.36</v>
      </c>
      <c r="I966" s="144" t="n">
        <f aca="false">+G:G-H:H</f>
        <v>-1164668664.36</v>
      </c>
    </row>
    <row r="967" customFormat="false" ht="17.25" hidden="false" customHeight="true" outlineLevel="0" collapsed="false">
      <c r="A967" s="140" t="s">
        <v>317</v>
      </c>
      <c r="B967" s="142" t="n">
        <v>41910000</v>
      </c>
      <c r="C967" s="143" t="n">
        <f aca="false">+LEN(B:B)</f>
        <v>8</v>
      </c>
      <c r="D967" s="143" t="n">
        <v>41910000</v>
      </c>
      <c r="F967" s="140" t="s">
        <v>3102</v>
      </c>
      <c r="H967" s="144" t="n">
        <v>1217124578.22</v>
      </c>
      <c r="I967" s="144" t="n">
        <f aca="false">+G:G-H:H</f>
        <v>-1217124578.22</v>
      </c>
    </row>
    <row r="968" customFormat="false" ht="17.25" hidden="false" customHeight="true" outlineLevel="0" collapsed="false">
      <c r="A968" s="140" t="s">
        <v>1478</v>
      </c>
      <c r="B968" s="142" t="n">
        <v>419100</v>
      </c>
      <c r="C968" s="143" t="n">
        <f aca="false">+LEN(B:B)</f>
        <v>6</v>
      </c>
      <c r="D968" s="143" t="n">
        <v>41910000</v>
      </c>
      <c r="F968" s="140" t="s">
        <v>603</v>
      </c>
      <c r="H968" s="144" t="n">
        <v>151213.36</v>
      </c>
      <c r="I968" s="144" t="n">
        <f aca="false">+G:G-H:H</f>
        <v>-151213.36</v>
      </c>
    </row>
    <row r="969" customFormat="false" ht="17.25" hidden="false" customHeight="true" outlineLevel="0" collapsed="false">
      <c r="A969" s="140" t="s">
        <v>657</v>
      </c>
      <c r="B969" s="142" t="n">
        <v>41910000</v>
      </c>
      <c r="C969" s="143" t="n">
        <f aca="false">+LEN(B:B)</f>
        <v>8</v>
      </c>
      <c r="D969" s="143" t="n">
        <v>41910000</v>
      </c>
      <c r="F969" s="140" t="s">
        <v>2192</v>
      </c>
      <c r="H969" s="144" t="n">
        <v>1099536031.1</v>
      </c>
      <c r="I969" s="144" t="n">
        <f aca="false">+G:G-H:H</f>
        <v>-1099536031.1</v>
      </c>
    </row>
    <row r="970" customFormat="false" ht="17.25" hidden="false" customHeight="true" outlineLevel="0" collapsed="false">
      <c r="A970" s="140" t="s">
        <v>104</v>
      </c>
      <c r="B970" s="142" t="n">
        <v>4198000</v>
      </c>
      <c r="C970" s="143" t="n">
        <f aca="false">+LEN(B:B)</f>
        <v>7</v>
      </c>
      <c r="D970" s="143" t="n">
        <v>41980000</v>
      </c>
      <c r="F970" s="140" t="s">
        <v>269</v>
      </c>
      <c r="G970" s="144" t="n">
        <v>0</v>
      </c>
      <c r="H970" s="144" t="n">
        <v>5462650</v>
      </c>
      <c r="I970" s="144" t="n">
        <f aca="false">+G:G-H:H</f>
        <v>-5462650</v>
      </c>
    </row>
    <row r="971" customFormat="false" ht="17.25" hidden="false" customHeight="true" outlineLevel="0" collapsed="false">
      <c r="A971" s="140" t="s">
        <v>100</v>
      </c>
      <c r="B971" s="142" t="n">
        <v>4198000</v>
      </c>
      <c r="C971" s="143" t="n">
        <f aca="false">+LEN(B:B)</f>
        <v>7</v>
      </c>
      <c r="D971" s="143" t="n">
        <v>41980000</v>
      </c>
      <c r="F971" s="140" t="s">
        <v>269</v>
      </c>
      <c r="G971" s="144" t="n">
        <v>0</v>
      </c>
      <c r="H971" s="144" t="n">
        <v>30000</v>
      </c>
      <c r="I971" s="144" t="n">
        <f aca="false">+G:G-H:H</f>
        <v>-30000</v>
      </c>
    </row>
    <row r="972" customFormat="false" ht="17.25" hidden="false" customHeight="true" outlineLevel="0" collapsed="false">
      <c r="A972" s="140" t="s">
        <v>124</v>
      </c>
      <c r="B972" s="142" t="n">
        <v>42100000</v>
      </c>
      <c r="C972" s="143" t="n">
        <f aca="false">+LEN(B:B)</f>
        <v>8</v>
      </c>
      <c r="D972" s="143" t="n">
        <v>42100000</v>
      </c>
      <c r="F972" s="140" t="s">
        <v>1643</v>
      </c>
      <c r="H972" s="144" t="n">
        <v>4999.90000000037</v>
      </c>
      <c r="I972" s="144" t="n">
        <f aca="false">+G:G-H:H</f>
        <v>-4999.90000000037</v>
      </c>
    </row>
    <row r="973" customFormat="false" ht="17.25" hidden="false" customHeight="true" outlineLevel="0" collapsed="false">
      <c r="A973" s="140" t="s">
        <v>111</v>
      </c>
      <c r="B973" s="142" t="n">
        <v>42100000</v>
      </c>
      <c r="C973" s="143" t="n">
        <f aca="false">+LEN(B:B)</f>
        <v>8</v>
      </c>
      <c r="D973" s="143" t="n">
        <v>42100000</v>
      </c>
      <c r="F973" s="140" t="s">
        <v>1643</v>
      </c>
      <c r="G973" s="144" t="n">
        <v>7958689.95000005</v>
      </c>
      <c r="I973" s="144" t="n">
        <f aca="false">+G:G-H:H</f>
        <v>7958689.95000005</v>
      </c>
    </row>
    <row r="974" customFormat="false" ht="17.25" hidden="false" customHeight="true" outlineLevel="0" collapsed="false">
      <c r="A974" s="140" t="s">
        <v>116</v>
      </c>
      <c r="B974" s="142" t="n">
        <v>4210000</v>
      </c>
      <c r="C974" s="143" t="n">
        <f aca="false">+LEN(B:B)</f>
        <v>7</v>
      </c>
      <c r="D974" s="143" t="n">
        <v>42100000</v>
      </c>
      <c r="F974" s="140" t="s">
        <v>1643</v>
      </c>
      <c r="G974" s="144" t="n">
        <v>32712546.4500003</v>
      </c>
      <c r="I974" s="144" t="n">
        <f aca="false">+G:G-H:H</f>
        <v>32712546.4500003</v>
      </c>
    </row>
    <row r="975" customFormat="false" ht="17.25" hidden="false" customHeight="true" outlineLevel="0" collapsed="false">
      <c r="A975" s="140" t="s">
        <v>115</v>
      </c>
      <c r="B975" s="142" t="n">
        <v>42100000</v>
      </c>
      <c r="C975" s="143" t="n">
        <f aca="false">+LEN(B:B)</f>
        <v>8</v>
      </c>
      <c r="D975" s="143" t="n">
        <v>42100000</v>
      </c>
      <c r="F975" s="140" t="s">
        <v>1643</v>
      </c>
      <c r="H975" s="144" t="n">
        <v>223640499.66</v>
      </c>
      <c r="I975" s="144" t="n">
        <f aca="false">+G:G-H:H</f>
        <v>-223640499.66</v>
      </c>
    </row>
    <row r="976" customFormat="false" ht="17.25" hidden="false" customHeight="true" outlineLevel="0" collapsed="false">
      <c r="A976" s="140" t="s">
        <v>119</v>
      </c>
      <c r="B976" s="142" t="n">
        <v>42100000</v>
      </c>
      <c r="C976" s="143" t="n">
        <f aca="false">+LEN(B:B)</f>
        <v>8</v>
      </c>
      <c r="D976" s="143" t="n">
        <v>42100000</v>
      </c>
      <c r="F976" s="140" t="s">
        <v>1643</v>
      </c>
      <c r="H976" s="144" t="n">
        <v>16027727.15</v>
      </c>
      <c r="I976" s="144" t="n">
        <f aca="false">+G:G-H:H</f>
        <v>-16027727.15</v>
      </c>
    </row>
    <row r="977" customFormat="false" ht="17.25" hidden="false" customHeight="true" outlineLevel="0" collapsed="false">
      <c r="A977" s="140" t="s">
        <v>112</v>
      </c>
      <c r="B977" s="142" t="n">
        <v>42100000</v>
      </c>
      <c r="C977" s="143" t="n">
        <f aca="false">+LEN(B:B)</f>
        <v>8</v>
      </c>
      <c r="D977" s="143" t="n">
        <v>42100000</v>
      </c>
      <c r="F977" s="140" t="s">
        <v>30</v>
      </c>
      <c r="H977" s="144" t="n">
        <v>7233661.03999996</v>
      </c>
      <c r="I977" s="144" t="n">
        <f aca="false">+G:G-H:H</f>
        <v>-7233661.03999996</v>
      </c>
    </row>
    <row r="978" customFormat="false" ht="17.25" hidden="false" customHeight="true" outlineLevel="0" collapsed="false">
      <c r="A978" s="140" t="s">
        <v>317</v>
      </c>
      <c r="B978" s="142" t="n">
        <v>42100000</v>
      </c>
      <c r="C978" s="143" t="n">
        <f aca="false">+LEN(B:B)</f>
        <v>8</v>
      </c>
      <c r="D978" s="143" t="n">
        <v>42100000</v>
      </c>
      <c r="F978" s="140" t="s">
        <v>3103</v>
      </c>
      <c r="G978" s="144" t="n">
        <v>7376192.63</v>
      </c>
      <c r="I978" s="144" t="n">
        <f aca="false">+G:G-H:H</f>
        <v>7376192.63</v>
      </c>
    </row>
    <row r="979" customFormat="false" ht="17.25" hidden="false" customHeight="true" outlineLevel="0" collapsed="false">
      <c r="A979" s="140" t="s">
        <v>105</v>
      </c>
      <c r="B979" s="142" t="n">
        <v>4210000</v>
      </c>
      <c r="C979" s="143" t="n">
        <f aca="false">+LEN(B:B)</f>
        <v>7</v>
      </c>
      <c r="D979" s="143" t="n">
        <v>42100000</v>
      </c>
      <c r="F979" s="140" t="s">
        <v>277</v>
      </c>
      <c r="G979" s="144" t="n">
        <v>11051224.34</v>
      </c>
      <c r="H979" s="144" t="n">
        <v>0</v>
      </c>
      <c r="I979" s="144" t="n">
        <f aca="false">+G:G-H:H</f>
        <v>11051224.34</v>
      </c>
    </row>
    <row r="980" customFormat="false" ht="17.25" hidden="false" customHeight="true" outlineLevel="0" collapsed="false">
      <c r="A980" s="140" t="s">
        <v>104</v>
      </c>
      <c r="B980" s="142" t="n">
        <v>4210000</v>
      </c>
      <c r="C980" s="143" t="n">
        <f aca="false">+LEN(B:B)</f>
        <v>7</v>
      </c>
      <c r="D980" s="143" t="n">
        <v>42100000</v>
      </c>
      <c r="F980" s="140" t="s">
        <v>277</v>
      </c>
      <c r="G980" s="144" t="n">
        <v>0</v>
      </c>
      <c r="H980" s="144" t="n">
        <v>227828007</v>
      </c>
      <c r="I980" s="144" t="n">
        <f aca="false">+G:G-H:H</f>
        <v>-227828007</v>
      </c>
    </row>
    <row r="981" customFormat="false" ht="17.25" hidden="false" customHeight="true" outlineLevel="0" collapsed="false">
      <c r="A981" s="140" t="s">
        <v>101</v>
      </c>
      <c r="B981" s="142" t="n">
        <v>42100000</v>
      </c>
      <c r="C981" s="143" t="n">
        <f aca="false">+LEN(B:B)</f>
        <v>8</v>
      </c>
      <c r="D981" s="143" t="n">
        <v>42100000</v>
      </c>
      <c r="F981" s="140" t="s">
        <v>1643</v>
      </c>
      <c r="G981" s="144" t="n">
        <v>309223.299999952</v>
      </c>
      <c r="I981" s="144" t="n">
        <f aca="false">+G:G-H:H</f>
        <v>309223.299999952</v>
      </c>
    </row>
    <row r="982" customFormat="false" ht="17.25" hidden="false" customHeight="true" outlineLevel="0" collapsed="false">
      <c r="A982" s="140" t="s">
        <v>102</v>
      </c>
      <c r="B982" s="142" t="n">
        <v>4210000</v>
      </c>
      <c r="C982" s="143" t="n">
        <f aca="false">+LEN(B:B)</f>
        <v>7</v>
      </c>
      <c r="D982" s="143" t="n">
        <v>42100000</v>
      </c>
      <c r="F982" s="140" t="s">
        <v>277</v>
      </c>
      <c r="G982" s="144" t="n">
        <v>0</v>
      </c>
      <c r="H982" s="144" t="n">
        <v>59981729.57</v>
      </c>
      <c r="I982" s="144" t="n">
        <f aca="false">+G:G-H:H</f>
        <v>-59981729.57</v>
      </c>
    </row>
    <row r="983" customFormat="false" ht="17.25" hidden="false" customHeight="true" outlineLevel="0" collapsed="false">
      <c r="A983" s="140" t="s">
        <v>307</v>
      </c>
      <c r="B983" s="142" t="n">
        <v>42100000</v>
      </c>
      <c r="C983" s="143" t="n">
        <f aca="false">+LEN(B:B)</f>
        <v>8</v>
      </c>
      <c r="D983" s="143" t="n">
        <v>42100000</v>
      </c>
      <c r="F983" s="140" t="s">
        <v>30</v>
      </c>
      <c r="G983" s="144" t="n">
        <v>16149560.5700002</v>
      </c>
      <c r="I983" s="144" t="n">
        <f aca="false">+G:G-H:H</f>
        <v>16149560.5700002</v>
      </c>
    </row>
    <row r="984" customFormat="false" ht="17.25" hidden="false" customHeight="true" outlineLevel="0" collapsed="false">
      <c r="A984" s="140" t="s">
        <v>100</v>
      </c>
      <c r="B984" s="142" t="n">
        <v>4210000</v>
      </c>
      <c r="C984" s="143" t="n">
        <f aca="false">+LEN(B:B)</f>
        <v>7</v>
      </c>
      <c r="D984" s="143" t="n">
        <v>42100000</v>
      </c>
      <c r="F984" s="140" t="s">
        <v>277</v>
      </c>
      <c r="G984" s="144" t="n">
        <v>37015257.28</v>
      </c>
      <c r="H984" s="144" t="n">
        <v>0</v>
      </c>
      <c r="I984" s="144" t="n">
        <f aca="false">+G:G-H:H</f>
        <v>37015257.28</v>
      </c>
    </row>
    <row r="985" customFormat="false" ht="17.25" hidden="false" customHeight="true" outlineLevel="0" collapsed="false">
      <c r="A985" s="140" t="s">
        <v>108</v>
      </c>
      <c r="B985" s="142" t="n">
        <v>42100000</v>
      </c>
      <c r="C985" s="143" t="n">
        <f aca="false">+LEN(B:B)</f>
        <v>8</v>
      </c>
      <c r="D985" s="143" t="n">
        <v>42100000</v>
      </c>
      <c r="F985" s="140" t="s">
        <v>1643</v>
      </c>
      <c r="G985" s="144" t="n">
        <v>12426457.64</v>
      </c>
      <c r="I985" s="144" t="n">
        <f aca="false">+G:G-H:H</f>
        <v>12426457.64</v>
      </c>
    </row>
    <row r="986" customFormat="false" ht="17.25" hidden="false" customHeight="true" outlineLevel="0" collapsed="false">
      <c r="A986" s="140" t="s">
        <v>1712</v>
      </c>
      <c r="B986" s="142" t="n">
        <v>42100000</v>
      </c>
      <c r="C986" s="143" t="n">
        <f aca="false">+LEN(B:B)</f>
        <v>8</v>
      </c>
      <c r="D986" s="143" t="n">
        <v>42100000</v>
      </c>
      <c r="F986" s="140" t="s">
        <v>3103</v>
      </c>
      <c r="G986" s="144" t="n">
        <v>7179069.13</v>
      </c>
      <c r="I986" s="144" t="n">
        <f aca="false">+G:G-H:H</f>
        <v>7179069.13</v>
      </c>
    </row>
    <row r="987" customFormat="false" ht="17.25" hidden="false" customHeight="true" outlineLevel="0" collapsed="false">
      <c r="A987" s="140" t="s">
        <v>657</v>
      </c>
      <c r="B987" s="142" t="n">
        <v>42100000</v>
      </c>
      <c r="C987" s="143" t="n">
        <f aca="false">+LEN(B:B)</f>
        <v>8</v>
      </c>
      <c r="D987" s="143" t="n">
        <v>42100000</v>
      </c>
      <c r="F987" s="140" t="s">
        <v>30</v>
      </c>
      <c r="H987" s="144" t="n">
        <v>16381377.11</v>
      </c>
      <c r="I987" s="144" t="n">
        <f aca="false">+G:G-H:H</f>
        <v>-16381377.11</v>
      </c>
    </row>
    <row r="988" customFormat="false" ht="17.25" hidden="false" customHeight="true" outlineLevel="0" collapsed="false">
      <c r="A988" s="140" t="s">
        <v>309</v>
      </c>
      <c r="B988" s="142" t="n">
        <v>421100</v>
      </c>
      <c r="C988" s="143" t="n">
        <f aca="false">+LEN(B:B)</f>
        <v>6</v>
      </c>
      <c r="D988" s="143" t="n">
        <v>42110000</v>
      </c>
      <c r="F988" s="140" t="s">
        <v>915</v>
      </c>
      <c r="H988" s="144" t="n">
        <v>261400.470000006</v>
      </c>
      <c r="I988" s="144" t="n">
        <f aca="false">+G:G-H:H</f>
        <v>-261400.470000006</v>
      </c>
    </row>
    <row r="989" customFormat="false" ht="17.25" hidden="false" customHeight="true" outlineLevel="0" collapsed="false">
      <c r="A989" s="140" t="s">
        <v>129</v>
      </c>
      <c r="B989" s="142" t="n">
        <v>421100</v>
      </c>
      <c r="C989" s="143" t="n">
        <f aca="false">+LEN(B:B)</f>
        <v>6</v>
      </c>
      <c r="D989" s="143" t="n">
        <v>42110000</v>
      </c>
      <c r="F989" s="140" t="s">
        <v>915</v>
      </c>
      <c r="G989" s="144" t="n">
        <v>0</v>
      </c>
      <c r="H989" s="144" t="n">
        <v>1468561.32</v>
      </c>
      <c r="I989" s="144" t="n">
        <f aca="false">+G:G-H:H</f>
        <v>-1468561.32</v>
      </c>
    </row>
    <row r="990" customFormat="false" ht="17.25" hidden="false" customHeight="true" outlineLevel="0" collapsed="false">
      <c r="A990" s="140" t="s">
        <v>111</v>
      </c>
      <c r="B990" s="142" t="n">
        <v>42110000</v>
      </c>
      <c r="C990" s="143" t="n">
        <f aca="false">+LEN(B:B)</f>
        <v>8</v>
      </c>
      <c r="D990" s="143" t="n">
        <v>42110000</v>
      </c>
      <c r="F990" s="140" t="s">
        <v>456</v>
      </c>
      <c r="G990" s="144" t="n">
        <v>664800</v>
      </c>
      <c r="I990" s="144" t="n">
        <f aca="false">+G:G-H:H</f>
        <v>664800</v>
      </c>
    </row>
    <row r="991" customFormat="false" ht="17.25" hidden="false" customHeight="true" outlineLevel="0" collapsed="false">
      <c r="A991" s="140" t="s">
        <v>115</v>
      </c>
      <c r="B991" s="142" t="n">
        <v>42110000</v>
      </c>
      <c r="C991" s="143" t="n">
        <f aca="false">+LEN(B:B)</f>
        <v>8</v>
      </c>
      <c r="D991" s="143" t="n">
        <v>42110000</v>
      </c>
      <c r="F991" s="140" t="s">
        <v>1873</v>
      </c>
      <c r="G991" s="144" t="n">
        <v>450000</v>
      </c>
      <c r="I991" s="144" t="n">
        <f aca="false">+G:G-H:H</f>
        <v>450000</v>
      </c>
    </row>
    <row r="992" customFormat="false" ht="17.25" hidden="false" customHeight="true" outlineLevel="0" collapsed="false">
      <c r="A992" s="140" t="s">
        <v>3018</v>
      </c>
      <c r="B992" s="142" t="n">
        <v>421100</v>
      </c>
      <c r="C992" s="143" t="n">
        <f aca="false">+LEN(B:B)</f>
        <v>6</v>
      </c>
      <c r="D992" s="143" t="n">
        <v>42110000</v>
      </c>
      <c r="F992" s="140" t="s">
        <v>915</v>
      </c>
      <c r="H992" s="144" t="n">
        <v>22522161.56</v>
      </c>
      <c r="I992" s="144" t="n">
        <f aca="false">+G:G-H:H</f>
        <v>-22522161.56</v>
      </c>
    </row>
    <row r="993" customFormat="false" ht="17.25" hidden="false" customHeight="true" outlineLevel="0" collapsed="false">
      <c r="A993" s="140" t="s">
        <v>112</v>
      </c>
      <c r="B993" s="142" t="n">
        <v>42110000</v>
      </c>
      <c r="C993" s="143" t="n">
        <f aca="false">+LEN(B:B)</f>
        <v>8</v>
      </c>
      <c r="D993" s="143" t="n">
        <v>42110000</v>
      </c>
      <c r="F993" s="140" t="s">
        <v>270</v>
      </c>
      <c r="G993" s="144" t="n">
        <v>1341000</v>
      </c>
      <c r="I993" s="144" t="n">
        <f aca="false">+G:G-H:H</f>
        <v>1341000</v>
      </c>
    </row>
    <row r="994" customFormat="false" ht="17.25" hidden="false" customHeight="true" outlineLevel="0" collapsed="false">
      <c r="A994" s="140" t="s">
        <v>101</v>
      </c>
      <c r="B994" s="142" t="n">
        <v>42110000</v>
      </c>
      <c r="C994" s="143" t="n">
        <f aca="false">+LEN(B:B)</f>
        <v>8</v>
      </c>
      <c r="D994" s="143" t="n">
        <v>42110000</v>
      </c>
      <c r="F994" s="140" t="s">
        <v>2087</v>
      </c>
      <c r="G994" s="144" t="n">
        <v>8955000</v>
      </c>
      <c r="I994" s="144" t="n">
        <f aca="false">+G:G-H:H</f>
        <v>8955000</v>
      </c>
    </row>
    <row r="995" customFormat="false" ht="17.25" hidden="false" customHeight="true" outlineLevel="0" collapsed="false">
      <c r="A995" s="140" t="s">
        <v>102</v>
      </c>
      <c r="B995" s="142" t="n">
        <v>4211000</v>
      </c>
      <c r="C995" s="143" t="n">
        <f aca="false">+LEN(B:B)</f>
        <v>7</v>
      </c>
      <c r="D995" s="143" t="n">
        <v>42110000</v>
      </c>
      <c r="F995" s="140" t="s">
        <v>270</v>
      </c>
      <c r="G995" s="144" t="n">
        <v>27884444</v>
      </c>
      <c r="H995" s="144" t="n">
        <v>0</v>
      </c>
      <c r="I995" s="144" t="n">
        <f aca="false">+G:G-H:H</f>
        <v>27884444</v>
      </c>
    </row>
    <row r="996" customFormat="false" ht="17.25" hidden="false" customHeight="true" outlineLevel="0" collapsed="false">
      <c r="A996" s="140" t="s">
        <v>1712</v>
      </c>
      <c r="B996" s="142" t="n">
        <v>42110000</v>
      </c>
      <c r="C996" s="143" t="n">
        <f aca="false">+LEN(B:B)</f>
        <v>8</v>
      </c>
      <c r="D996" s="143" t="n">
        <v>42110000</v>
      </c>
      <c r="F996" s="140" t="s">
        <v>270</v>
      </c>
      <c r="H996" s="144" t="n">
        <v>2580783.88</v>
      </c>
      <c r="I996" s="144" t="n">
        <f aca="false">+G:G-H:H</f>
        <v>-2580783.88</v>
      </c>
    </row>
    <row r="997" customFormat="false" ht="17.25" hidden="false" customHeight="true" outlineLevel="0" collapsed="false">
      <c r="A997" s="140" t="s">
        <v>129</v>
      </c>
      <c r="B997" s="142" t="n">
        <v>421200</v>
      </c>
      <c r="C997" s="143" t="n">
        <f aca="false">+LEN(B:B)</f>
        <v>6</v>
      </c>
      <c r="D997" s="143" t="n">
        <v>42120000</v>
      </c>
      <c r="F997" s="140" t="s">
        <v>270</v>
      </c>
      <c r="G997" s="144" t="n">
        <v>0</v>
      </c>
      <c r="H997" s="144" t="n">
        <v>200000</v>
      </c>
      <c r="I997" s="144" t="n">
        <f aca="false">+G:G-H:H</f>
        <v>-200000</v>
      </c>
    </row>
    <row r="998" customFormat="false" ht="17.25" hidden="false" customHeight="true" outlineLevel="0" collapsed="false">
      <c r="A998" s="140" t="s">
        <v>116</v>
      </c>
      <c r="B998" s="142" t="n">
        <v>4250000</v>
      </c>
      <c r="C998" s="143" t="n">
        <f aca="false">+LEN(B:B)</f>
        <v>7</v>
      </c>
      <c r="D998" s="143" t="n">
        <v>42500000</v>
      </c>
      <c r="F998" s="140" t="s">
        <v>1794</v>
      </c>
      <c r="H998" s="144" t="n">
        <v>6765000</v>
      </c>
      <c r="I998" s="144" t="n">
        <f aca="false">+G:G-H:H</f>
        <v>-6765000</v>
      </c>
    </row>
    <row r="999" customFormat="false" ht="17.25" hidden="false" customHeight="true" outlineLevel="0" collapsed="false">
      <c r="A999" s="140" t="s">
        <v>115</v>
      </c>
      <c r="B999" s="142" t="n">
        <v>42500000</v>
      </c>
      <c r="C999" s="143" t="n">
        <f aca="false">+LEN(B:B)</f>
        <v>8</v>
      </c>
      <c r="D999" s="143" t="n">
        <v>42500000</v>
      </c>
      <c r="F999" s="140" t="s">
        <v>1794</v>
      </c>
      <c r="H999" s="144" t="n">
        <v>4131400</v>
      </c>
      <c r="I999" s="144" t="n">
        <f aca="false">+G:G-H:H</f>
        <v>-4131400</v>
      </c>
    </row>
    <row r="1000" customFormat="false" ht="17.25" hidden="false" customHeight="true" outlineLevel="0" collapsed="false">
      <c r="A1000" s="140" t="s">
        <v>119</v>
      </c>
      <c r="B1000" s="142" t="n">
        <v>42500000</v>
      </c>
      <c r="C1000" s="143" t="n">
        <f aca="false">+LEN(B:B)</f>
        <v>8</v>
      </c>
      <c r="D1000" s="143" t="n">
        <v>42500000</v>
      </c>
      <c r="F1000" s="140" t="s">
        <v>1794</v>
      </c>
      <c r="H1000" s="144" t="n">
        <v>800000</v>
      </c>
      <c r="I1000" s="144" t="n">
        <f aca="false">+G:G-H:H</f>
        <v>-800000</v>
      </c>
    </row>
    <row r="1001" customFormat="false" ht="17.25" hidden="false" customHeight="true" outlineLevel="0" collapsed="false">
      <c r="A1001" s="140" t="s">
        <v>112</v>
      </c>
      <c r="B1001" s="142" t="n">
        <v>42500000</v>
      </c>
      <c r="C1001" s="143" t="n">
        <f aca="false">+LEN(B:B)</f>
        <v>8</v>
      </c>
      <c r="D1001" s="143" t="n">
        <v>42500000</v>
      </c>
      <c r="F1001" s="140" t="s">
        <v>31</v>
      </c>
      <c r="H1001" s="144" t="n">
        <v>1715333.33</v>
      </c>
      <c r="I1001" s="144" t="n">
        <f aca="false">+G:G-H:H</f>
        <v>-1715333.33</v>
      </c>
    </row>
    <row r="1002" customFormat="false" ht="17.25" hidden="false" customHeight="true" outlineLevel="0" collapsed="false">
      <c r="A1002" s="140" t="s">
        <v>105</v>
      </c>
      <c r="B1002" s="142" t="n">
        <v>4250000</v>
      </c>
      <c r="C1002" s="143" t="n">
        <f aca="false">+LEN(B:B)</f>
        <v>7</v>
      </c>
      <c r="D1002" s="143" t="n">
        <v>42500000</v>
      </c>
      <c r="F1002" s="140" t="s">
        <v>32</v>
      </c>
      <c r="G1002" s="144" t="n">
        <v>4847110.65</v>
      </c>
      <c r="H1002" s="144" t="n">
        <v>0</v>
      </c>
      <c r="I1002" s="144" t="n">
        <f aca="false">+G:G-H:H</f>
        <v>4847110.65</v>
      </c>
    </row>
    <row r="1003" customFormat="false" ht="17.25" hidden="false" customHeight="true" outlineLevel="0" collapsed="false">
      <c r="A1003" s="140" t="s">
        <v>102</v>
      </c>
      <c r="B1003" s="142" t="n">
        <v>4250000</v>
      </c>
      <c r="C1003" s="143" t="n">
        <f aca="false">+LEN(B:B)</f>
        <v>7</v>
      </c>
      <c r="D1003" s="143" t="n">
        <v>42500000</v>
      </c>
      <c r="F1003" s="140" t="s">
        <v>32</v>
      </c>
      <c r="G1003" s="144" t="n">
        <v>180000</v>
      </c>
      <c r="H1003" s="144" t="n">
        <v>0</v>
      </c>
      <c r="I1003" s="144" t="n">
        <f aca="false">+G:G-H:H</f>
        <v>180000</v>
      </c>
    </row>
    <row r="1004" customFormat="false" ht="17.25" hidden="false" customHeight="true" outlineLevel="0" collapsed="false">
      <c r="A1004" s="140" t="s">
        <v>100</v>
      </c>
      <c r="B1004" s="142" t="n">
        <v>4250000</v>
      </c>
      <c r="C1004" s="143" t="n">
        <f aca="false">+LEN(B:B)</f>
        <v>7</v>
      </c>
      <c r="D1004" s="143" t="n">
        <v>42500000</v>
      </c>
      <c r="F1004" s="140" t="s">
        <v>32</v>
      </c>
      <c r="G1004" s="144" t="n">
        <v>1675000</v>
      </c>
      <c r="H1004" s="144" t="n">
        <v>0</v>
      </c>
      <c r="I1004" s="144" t="n">
        <f aca="false">+G:G-H:H</f>
        <v>1675000</v>
      </c>
    </row>
    <row r="1005" customFormat="false" ht="17.25" hidden="false" customHeight="true" outlineLevel="0" collapsed="false">
      <c r="A1005" s="140" t="s">
        <v>108</v>
      </c>
      <c r="B1005" s="142" t="n">
        <v>42500000</v>
      </c>
      <c r="C1005" s="143" t="n">
        <f aca="false">+LEN(B:B)</f>
        <v>8</v>
      </c>
      <c r="D1005" s="143" t="n">
        <v>42500000</v>
      </c>
      <c r="F1005" s="140" t="s">
        <v>1794</v>
      </c>
      <c r="G1005" s="144" t="n">
        <v>882750</v>
      </c>
      <c r="I1005" s="144" t="n">
        <f aca="false">+G:G-H:H</f>
        <v>882750</v>
      </c>
    </row>
    <row r="1006" customFormat="false" ht="17.25" hidden="false" customHeight="true" outlineLevel="0" collapsed="false">
      <c r="A1006" s="140" t="s">
        <v>129</v>
      </c>
      <c r="B1006" s="142" t="n">
        <v>425100</v>
      </c>
      <c r="C1006" s="143" t="n">
        <f aca="false">+LEN(B:B)</f>
        <v>6</v>
      </c>
      <c r="D1006" s="143" t="n">
        <v>42510000</v>
      </c>
      <c r="F1006" s="140" t="s">
        <v>280</v>
      </c>
      <c r="G1006" s="144" t="n">
        <v>251599.97</v>
      </c>
      <c r="H1006" s="144" t="n">
        <v>0</v>
      </c>
      <c r="I1006" s="144" t="n">
        <f aca="false">+G:G-H:H</f>
        <v>251599.97</v>
      </c>
    </row>
    <row r="1007" customFormat="false" ht="17.25" hidden="false" customHeight="true" outlineLevel="0" collapsed="false">
      <c r="A1007" s="140" t="s">
        <v>111</v>
      </c>
      <c r="B1007" s="142" t="n">
        <v>42510000</v>
      </c>
      <c r="C1007" s="143" t="n">
        <f aca="false">+LEN(B:B)</f>
        <v>8</v>
      </c>
      <c r="D1007" s="143" t="n">
        <v>42510000</v>
      </c>
      <c r="F1007" s="140" t="s">
        <v>33</v>
      </c>
      <c r="G1007" s="144" t="n">
        <v>1700000</v>
      </c>
      <c r="I1007" s="144" t="n">
        <f aca="false">+G:G-H:H</f>
        <v>1700000</v>
      </c>
    </row>
    <row r="1008" customFormat="false" ht="17.25" hidden="false" customHeight="true" outlineLevel="0" collapsed="false">
      <c r="A1008" s="140" t="s">
        <v>116</v>
      </c>
      <c r="B1008" s="142" t="n">
        <v>4251000</v>
      </c>
      <c r="C1008" s="143" t="n">
        <f aca="false">+LEN(B:B)</f>
        <v>7</v>
      </c>
      <c r="D1008" s="143" t="n">
        <v>42510000</v>
      </c>
      <c r="F1008" s="140" t="s">
        <v>1795</v>
      </c>
      <c r="G1008" s="144" t="n">
        <v>13430500</v>
      </c>
      <c r="I1008" s="144" t="n">
        <f aca="false">+G:G-H:H</f>
        <v>13430500</v>
      </c>
    </row>
    <row r="1009" customFormat="false" ht="17.25" hidden="false" customHeight="true" outlineLevel="0" collapsed="false">
      <c r="A1009" s="140" t="s">
        <v>115</v>
      </c>
      <c r="B1009" s="142" t="n">
        <v>42510000</v>
      </c>
      <c r="C1009" s="143" t="n">
        <f aca="false">+LEN(B:B)</f>
        <v>8</v>
      </c>
      <c r="D1009" s="143" t="n">
        <v>42510000</v>
      </c>
      <c r="F1009" s="140" t="s">
        <v>1795</v>
      </c>
      <c r="G1009" s="144" t="n">
        <v>2979999.98</v>
      </c>
      <c r="I1009" s="144" t="n">
        <f aca="false">+G:G-H:H</f>
        <v>2979999.98</v>
      </c>
    </row>
    <row r="1010" customFormat="false" ht="17.25" hidden="false" customHeight="true" outlineLevel="0" collapsed="false">
      <c r="A1010" s="140" t="s">
        <v>112</v>
      </c>
      <c r="B1010" s="142" t="n">
        <v>42510000</v>
      </c>
      <c r="C1010" s="143" t="n">
        <f aca="false">+LEN(B:B)</f>
        <v>8</v>
      </c>
      <c r="D1010" s="143" t="n">
        <v>42510000</v>
      </c>
      <c r="F1010" s="140" t="s">
        <v>280</v>
      </c>
      <c r="H1010" s="144" t="n">
        <v>100000</v>
      </c>
      <c r="I1010" s="144" t="n">
        <f aca="false">+G:G-H:H</f>
        <v>-100000</v>
      </c>
    </row>
    <row r="1011" customFormat="false" ht="17.25" hidden="false" customHeight="true" outlineLevel="0" collapsed="false">
      <c r="A1011" s="140" t="s">
        <v>317</v>
      </c>
      <c r="B1011" s="142" t="n">
        <v>42510000</v>
      </c>
      <c r="C1011" s="143" t="n">
        <f aca="false">+LEN(B:B)</f>
        <v>8</v>
      </c>
      <c r="D1011" s="143" t="n">
        <v>42510000</v>
      </c>
      <c r="F1011" s="140" t="s">
        <v>280</v>
      </c>
      <c r="G1011" s="144" t="n">
        <v>230000</v>
      </c>
      <c r="I1011" s="144" t="n">
        <f aca="false">+G:G-H:H</f>
        <v>230000</v>
      </c>
    </row>
    <row r="1012" customFormat="false" ht="17.25" hidden="false" customHeight="true" outlineLevel="0" collapsed="false">
      <c r="A1012" s="140" t="s">
        <v>105</v>
      </c>
      <c r="B1012" s="142" t="n">
        <v>4251000</v>
      </c>
      <c r="C1012" s="143" t="n">
        <f aca="false">+LEN(B:B)</f>
        <v>7</v>
      </c>
      <c r="D1012" s="143" t="n">
        <v>42510000</v>
      </c>
      <c r="F1012" s="140" t="s">
        <v>280</v>
      </c>
      <c r="G1012" s="144" t="n">
        <v>0</v>
      </c>
      <c r="H1012" s="144" t="n">
        <v>1500000</v>
      </c>
      <c r="I1012" s="144" t="n">
        <f aca="false">+G:G-H:H</f>
        <v>-1500000</v>
      </c>
    </row>
    <row r="1013" customFormat="false" ht="17.25" hidden="false" customHeight="true" outlineLevel="0" collapsed="false">
      <c r="A1013" s="140" t="s">
        <v>104</v>
      </c>
      <c r="B1013" s="142" t="n">
        <v>4251000</v>
      </c>
      <c r="C1013" s="143" t="n">
        <f aca="false">+LEN(B:B)</f>
        <v>7</v>
      </c>
      <c r="D1013" s="143" t="n">
        <v>42510000</v>
      </c>
      <c r="F1013" s="140" t="s">
        <v>280</v>
      </c>
      <c r="G1013" s="144" t="n">
        <v>155000</v>
      </c>
      <c r="H1013" s="144" t="n">
        <v>0</v>
      </c>
      <c r="I1013" s="144" t="n">
        <f aca="false">+G:G-H:H</f>
        <v>155000</v>
      </c>
    </row>
    <row r="1014" customFormat="false" ht="17.25" hidden="false" customHeight="true" outlineLevel="0" collapsed="false">
      <c r="A1014" s="140" t="s">
        <v>101</v>
      </c>
      <c r="B1014" s="142" t="n">
        <v>42510000</v>
      </c>
      <c r="C1014" s="143" t="n">
        <f aca="false">+LEN(B:B)</f>
        <v>8</v>
      </c>
      <c r="D1014" s="143" t="n">
        <v>42510000</v>
      </c>
      <c r="F1014" s="140" t="s">
        <v>1795</v>
      </c>
      <c r="G1014" s="144" t="n">
        <v>7940560</v>
      </c>
      <c r="I1014" s="144" t="n">
        <f aca="false">+G:G-H:H</f>
        <v>7940560</v>
      </c>
    </row>
    <row r="1015" customFormat="false" ht="17.25" hidden="false" customHeight="true" outlineLevel="0" collapsed="false">
      <c r="A1015" s="140" t="s">
        <v>100</v>
      </c>
      <c r="B1015" s="142" t="n">
        <v>4251000</v>
      </c>
      <c r="C1015" s="143" t="n">
        <f aca="false">+LEN(B:B)</f>
        <v>7</v>
      </c>
      <c r="D1015" s="143" t="n">
        <v>42510000</v>
      </c>
      <c r="F1015" s="140" t="s">
        <v>280</v>
      </c>
      <c r="G1015" s="144" t="n">
        <v>400000</v>
      </c>
      <c r="H1015" s="144" t="n">
        <v>0</v>
      </c>
      <c r="I1015" s="144" t="n">
        <f aca="false">+G:G-H:H</f>
        <v>400000</v>
      </c>
    </row>
    <row r="1016" customFormat="false" ht="17.25" hidden="false" customHeight="true" outlineLevel="0" collapsed="false">
      <c r="A1016" s="140" t="s">
        <v>309</v>
      </c>
      <c r="B1016" s="142" t="n">
        <v>425200</v>
      </c>
      <c r="C1016" s="143" t="n">
        <f aca="false">+LEN(B:B)</f>
        <v>6</v>
      </c>
      <c r="D1016" s="143" t="n">
        <v>42520000</v>
      </c>
      <c r="F1016" s="140" t="s">
        <v>33</v>
      </c>
      <c r="G1016" s="144" t="n">
        <v>440000</v>
      </c>
      <c r="I1016" s="144" t="n">
        <f aca="false">+G:G-H:H</f>
        <v>440000</v>
      </c>
    </row>
    <row r="1017" customFormat="false" ht="17.25" hidden="false" customHeight="true" outlineLevel="0" collapsed="false">
      <c r="A1017" s="140" t="s">
        <v>129</v>
      </c>
      <c r="B1017" s="142" t="n">
        <v>425200</v>
      </c>
      <c r="C1017" s="143" t="n">
        <f aca="false">+LEN(B:B)</f>
        <v>6</v>
      </c>
      <c r="D1017" s="143" t="n">
        <v>42520000</v>
      </c>
      <c r="F1017" s="140" t="s">
        <v>33</v>
      </c>
      <c r="G1017" s="144" t="n">
        <v>25491610.34</v>
      </c>
      <c r="H1017" s="144" t="n">
        <v>0</v>
      </c>
      <c r="I1017" s="144" t="n">
        <f aca="false">+G:G-H:H</f>
        <v>25491610.34</v>
      </c>
    </row>
    <row r="1018" customFormat="false" ht="17.25" hidden="false" customHeight="true" outlineLevel="0" collapsed="false">
      <c r="A1018" s="140" t="s">
        <v>3018</v>
      </c>
      <c r="B1018" s="142" t="n">
        <v>425200</v>
      </c>
      <c r="C1018" s="143" t="n">
        <f aca="false">+LEN(B:B)</f>
        <v>6</v>
      </c>
      <c r="D1018" s="143" t="n">
        <v>42520000</v>
      </c>
      <c r="F1018" s="140" t="s">
        <v>33</v>
      </c>
      <c r="H1018" s="144" t="n">
        <v>1000000</v>
      </c>
      <c r="I1018" s="144" t="n">
        <f aca="false">+G:G-H:H</f>
        <v>-1000000</v>
      </c>
    </row>
    <row r="1019" customFormat="false" ht="17.25" hidden="false" customHeight="true" outlineLevel="0" collapsed="false">
      <c r="A1019" s="140" t="s">
        <v>119</v>
      </c>
      <c r="B1019" s="142" t="n">
        <v>42520000</v>
      </c>
      <c r="C1019" s="143" t="n">
        <f aca="false">+LEN(B:B)</f>
        <v>8</v>
      </c>
      <c r="D1019" s="143" t="n">
        <v>42520000</v>
      </c>
      <c r="F1019" s="140" t="s">
        <v>1795</v>
      </c>
      <c r="H1019" s="144" t="n">
        <v>650000</v>
      </c>
      <c r="I1019" s="144" t="n">
        <f aca="false">+G:G-H:H</f>
        <v>-650000</v>
      </c>
    </row>
    <row r="1020" customFormat="false" ht="17.25" hidden="false" customHeight="true" outlineLevel="0" collapsed="false">
      <c r="A1020" s="140" t="s">
        <v>112</v>
      </c>
      <c r="B1020" s="142" t="n">
        <v>42520000</v>
      </c>
      <c r="C1020" s="143" t="n">
        <f aca="false">+LEN(B:B)</f>
        <v>8</v>
      </c>
      <c r="D1020" s="143" t="n">
        <v>42520000</v>
      </c>
      <c r="F1020" s="140" t="s">
        <v>33</v>
      </c>
      <c r="H1020" s="144" t="n">
        <v>332867.01</v>
      </c>
      <c r="I1020" s="144" t="n">
        <f aca="false">+G:G-H:H</f>
        <v>-332867.01</v>
      </c>
    </row>
    <row r="1021" customFormat="false" ht="17.25" hidden="false" customHeight="true" outlineLevel="0" collapsed="false">
      <c r="A1021" s="140" t="s">
        <v>317</v>
      </c>
      <c r="B1021" s="142" t="n">
        <v>42520000</v>
      </c>
      <c r="C1021" s="143" t="n">
        <f aca="false">+LEN(B:B)</f>
        <v>8</v>
      </c>
      <c r="D1021" s="143" t="n">
        <v>42520000</v>
      </c>
      <c r="F1021" s="140" t="s">
        <v>3104</v>
      </c>
      <c r="H1021" s="144" t="n">
        <v>280001.65</v>
      </c>
      <c r="I1021" s="144" t="n">
        <f aca="false">+G:G-H:H</f>
        <v>-280001.65</v>
      </c>
    </row>
    <row r="1022" customFormat="false" ht="17.25" hidden="false" customHeight="true" outlineLevel="0" collapsed="false">
      <c r="A1022" s="140" t="s">
        <v>105</v>
      </c>
      <c r="B1022" s="142" t="n">
        <v>4252000</v>
      </c>
      <c r="C1022" s="143" t="n">
        <f aca="false">+LEN(B:B)</f>
        <v>7</v>
      </c>
      <c r="D1022" s="143" t="n">
        <v>42520000</v>
      </c>
      <c r="F1022" s="140" t="s">
        <v>272</v>
      </c>
      <c r="G1022" s="144" t="n">
        <v>9989833.43</v>
      </c>
      <c r="H1022" s="144" t="n">
        <v>0</v>
      </c>
      <c r="I1022" s="144" t="n">
        <f aca="false">+G:G-H:H</f>
        <v>9989833.43</v>
      </c>
    </row>
    <row r="1023" customFormat="false" ht="17.25" hidden="false" customHeight="true" outlineLevel="0" collapsed="false">
      <c r="A1023" s="140" t="s">
        <v>104</v>
      </c>
      <c r="B1023" s="142" t="n">
        <v>4252000</v>
      </c>
      <c r="C1023" s="143" t="n">
        <f aca="false">+LEN(B:B)</f>
        <v>7</v>
      </c>
      <c r="D1023" s="143" t="n">
        <v>42520000</v>
      </c>
      <c r="F1023" s="140" t="s">
        <v>272</v>
      </c>
      <c r="G1023" s="144" t="n">
        <v>5709666.83</v>
      </c>
      <c r="H1023" s="144" t="n">
        <v>0</v>
      </c>
      <c r="I1023" s="144" t="n">
        <f aca="false">+G:G-H:H</f>
        <v>5709666.83</v>
      </c>
    </row>
    <row r="1024" customFormat="false" ht="17.25" hidden="false" customHeight="true" outlineLevel="0" collapsed="false">
      <c r="A1024" s="140" t="s">
        <v>102</v>
      </c>
      <c r="B1024" s="142" t="n">
        <v>4252000</v>
      </c>
      <c r="C1024" s="143" t="n">
        <f aca="false">+LEN(B:B)</f>
        <v>7</v>
      </c>
      <c r="D1024" s="143" t="n">
        <v>42520000</v>
      </c>
      <c r="F1024" s="140" t="s">
        <v>272</v>
      </c>
      <c r="G1024" s="144" t="n">
        <v>4424666.74</v>
      </c>
      <c r="H1024" s="144" t="n">
        <v>0</v>
      </c>
      <c r="I1024" s="144" t="n">
        <f aca="false">+G:G-H:H</f>
        <v>4424666.74</v>
      </c>
    </row>
    <row r="1025" customFormat="false" ht="17.25" hidden="false" customHeight="true" outlineLevel="0" collapsed="false">
      <c r="A1025" s="140" t="s">
        <v>307</v>
      </c>
      <c r="B1025" s="142" t="n">
        <v>42520000</v>
      </c>
      <c r="C1025" s="143" t="n">
        <f aca="false">+LEN(B:B)</f>
        <v>8</v>
      </c>
      <c r="D1025" s="143" t="n">
        <v>42520000</v>
      </c>
      <c r="F1025" s="140" t="s">
        <v>33</v>
      </c>
      <c r="G1025" s="144" t="n">
        <v>667648.849999994</v>
      </c>
      <c r="I1025" s="144" t="n">
        <f aca="false">+G:G-H:H</f>
        <v>667648.849999994</v>
      </c>
    </row>
    <row r="1026" customFormat="false" ht="17.25" hidden="false" customHeight="true" outlineLevel="0" collapsed="false">
      <c r="A1026" s="140" t="s">
        <v>100</v>
      </c>
      <c r="B1026" s="142" t="n">
        <v>4252000</v>
      </c>
      <c r="C1026" s="143" t="n">
        <f aca="false">+LEN(B:B)</f>
        <v>7</v>
      </c>
      <c r="D1026" s="143" t="n">
        <v>42520000</v>
      </c>
      <c r="F1026" s="140" t="s">
        <v>272</v>
      </c>
      <c r="G1026" s="144" t="n">
        <v>0</v>
      </c>
      <c r="H1026" s="144" t="n">
        <v>20684834.65</v>
      </c>
      <c r="I1026" s="144" t="n">
        <f aca="false">+G:G-H:H</f>
        <v>-20684834.65</v>
      </c>
    </row>
    <row r="1027" customFormat="false" ht="17.25" hidden="false" customHeight="true" outlineLevel="0" collapsed="false">
      <c r="A1027" s="140" t="s">
        <v>1712</v>
      </c>
      <c r="B1027" s="142" t="n">
        <v>42520000</v>
      </c>
      <c r="C1027" s="143" t="n">
        <f aca="false">+LEN(B:B)</f>
        <v>8</v>
      </c>
      <c r="D1027" s="143" t="n">
        <v>42520000</v>
      </c>
      <c r="F1027" s="140" t="s">
        <v>272</v>
      </c>
      <c r="G1027" s="144" t="n">
        <v>8120000</v>
      </c>
      <c r="I1027" s="144" t="n">
        <f aca="false">+G:G-H:H</f>
        <v>8120000</v>
      </c>
    </row>
    <row r="1028" customFormat="false" ht="17.25" hidden="false" customHeight="true" outlineLevel="0" collapsed="false">
      <c r="A1028" s="140" t="s">
        <v>657</v>
      </c>
      <c r="B1028" s="142" t="n">
        <v>42520000</v>
      </c>
      <c r="C1028" s="143" t="n">
        <f aca="false">+LEN(B:B)</f>
        <v>8</v>
      </c>
      <c r="D1028" s="143" t="n">
        <v>42520000</v>
      </c>
      <c r="F1028" s="140" t="s">
        <v>33</v>
      </c>
      <c r="G1028" s="144" t="n">
        <v>4560000</v>
      </c>
      <c r="I1028" s="144" t="n">
        <f aca="false">+G:G-H:H</f>
        <v>4560000</v>
      </c>
    </row>
    <row r="1029" customFormat="false" ht="17.25" hidden="false" customHeight="true" outlineLevel="0" collapsed="false">
      <c r="A1029" s="140" t="s">
        <v>129</v>
      </c>
      <c r="B1029" s="142" t="n">
        <v>425300</v>
      </c>
      <c r="C1029" s="143" t="n">
        <f aca="false">+LEN(B:B)</f>
        <v>6</v>
      </c>
      <c r="D1029" s="143" t="n">
        <v>42530000</v>
      </c>
      <c r="F1029" s="140" t="s">
        <v>273</v>
      </c>
      <c r="G1029" s="144" t="n">
        <v>201666.61</v>
      </c>
      <c r="H1029" s="144" t="n">
        <v>0</v>
      </c>
      <c r="I1029" s="144" t="n">
        <f aca="false">+G:G-H:H</f>
        <v>201666.61</v>
      </c>
    </row>
    <row r="1030" customFormat="false" ht="17.25" hidden="false" customHeight="true" outlineLevel="0" collapsed="false">
      <c r="A1030" s="140" t="s">
        <v>100</v>
      </c>
      <c r="B1030" s="142" t="n">
        <v>4253000</v>
      </c>
      <c r="C1030" s="143" t="n">
        <f aca="false">+LEN(B:B)</f>
        <v>7</v>
      </c>
      <c r="D1030" s="143" t="n">
        <v>42530000</v>
      </c>
      <c r="F1030" s="140" t="s">
        <v>273</v>
      </c>
      <c r="G1030" s="144" t="n">
        <v>59999.97</v>
      </c>
      <c r="H1030" s="144" t="n">
        <v>0</v>
      </c>
      <c r="I1030" s="144" t="n">
        <f aca="false">+G:G-H:H</f>
        <v>59999.97</v>
      </c>
    </row>
    <row r="1031" customFormat="false" ht="17.25" hidden="false" customHeight="true" outlineLevel="0" collapsed="false">
      <c r="A1031" s="140" t="s">
        <v>309</v>
      </c>
      <c r="B1031" s="142" t="n">
        <v>425400</v>
      </c>
      <c r="C1031" s="143" t="n">
        <f aca="false">+LEN(B:B)</f>
        <v>6</v>
      </c>
      <c r="D1031" s="143" t="n">
        <v>42540000</v>
      </c>
      <c r="F1031" s="140" t="s">
        <v>283</v>
      </c>
      <c r="H1031" s="144" t="n">
        <v>294999</v>
      </c>
      <c r="I1031" s="144" t="n">
        <f aca="false">+G:G-H:H</f>
        <v>-294999</v>
      </c>
    </row>
    <row r="1032" customFormat="false" ht="17.25" hidden="false" customHeight="true" outlineLevel="0" collapsed="false">
      <c r="A1032" s="140" t="s">
        <v>125</v>
      </c>
      <c r="B1032" s="142" t="n">
        <v>42540000</v>
      </c>
      <c r="C1032" s="143" t="n">
        <f aca="false">+LEN(B:B)</f>
        <v>8</v>
      </c>
      <c r="D1032" s="143" t="n">
        <v>42540000</v>
      </c>
      <c r="F1032" s="140" t="s">
        <v>2444</v>
      </c>
      <c r="H1032" s="144" t="n">
        <v>269167</v>
      </c>
      <c r="I1032" s="144" t="n">
        <f aca="false">+G:G-H:H</f>
        <v>-269167</v>
      </c>
    </row>
    <row r="1033" customFormat="false" ht="17.25" hidden="false" customHeight="true" outlineLevel="0" collapsed="false">
      <c r="A1033" s="140" t="s">
        <v>129</v>
      </c>
      <c r="B1033" s="142" t="n">
        <v>4254000</v>
      </c>
      <c r="C1033" s="143" t="n">
        <f aca="false">+LEN(B:B)</f>
        <v>7</v>
      </c>
      <c r="D1033" s="143" t="n">
        <v>42540000</v>
      </c>
      <c r="F1033" s="140" t="s">
        <v>283</v>
      </c>
      <c r="G1033" s="144" t="n">
        <v>0</v>
      </c>
      <c r="H1033" s="144" t="n">
        <v>929165.42</v>
      </c>
      <c r="I1033" s="144" t="n">
        <f aca="false">+G:G-H:H</f>
        <v>-929165.42</v>
      </c>
    </row>
    <row r="1034" customFormat="false" ht="17.25" hidden="false" customHeight="true" outlineLevel="0" collapsed="false">
      <c r="A1034" s="140" t="s">
        <v>1819</v>
      </c>
      <c r="B1034" s="142" t="n">
        <v>42540000</v>
      </c>
      <c r="C1034" s="143" t="n">
        <f aca="false">+LEN(B:B)</f>
        <v>8</v>
      </c>
      <c r="D1034" s="143" t="n">
        <v>42540000</v>
      </c>
      <c r="F1034" s="140" t="s">
        <v>34</v>
      </c>
      <c r="G1034" s="144" t="n">
        <v>164333.33</v>
      </c>
      <c r="I1034" s="144" t="n">
        <f aca="false">+G:G-H:H</f>
        <v>164333.33</v>
      </c>
    </row>
    <row r="1035" customFormat="false" ht="17.25" hidden="false" customHeight="true" outlineLevel="0" collapsed="false">
      <c r="A1035" s="140" t="s">
        <v>111</v>
      </c>
      <c r="B1035" s="142" t="n">
        <v>42540000</v>
      </c>
      <c r="C1035" s="143" t="n">
        <f aca="false">+LEN(B:B)</f>
        <v>8</v>
      </c>
      <c r="D1035" s="143" t="n">
        <v>42540000</v>
      </c>
      <c r="F1035" s="140" t="s">
        <v>34</v>
      </c>
      <c r="H1035" s="144" t="n">
        <v>89999</v>
      </c>
      <c r="I1035" s="144" t="n">
        <f aca="false">+G:G-H:H</f>
        <v>-89999</v>
      </c>
    </row>
    <row r="1036" customFormat="false" ht="17.25" hidden="false" customHeight="true" outlineLevel="0" collapsed="false">
      <c r="A1036" s="140" t="s">
        <v>119</v>
      </c>
      <c r="B1036" s="142" t="n">
        <v>42540000</v>
      </c>
      <c r="C1036" s="143" t="n">
        <f aca="false">+LEN(B:B)</f>
        <v>8</v>
      </c>
      <c r="D1036" s="143" t="n">
        <v>42540000</v>
      </c>
      <c r="F1036" s="140" t="s">
        <v>34</v>
      </c>
      <c r="H1036" s="144" t="n">
        <v>309333.28</v>
      </c>
      <c r="I1036" s="144" t="n">
        <f aca="false">+G:G-H:H</f>
        <v>-309333.28</v>
      </c>
    </row>
    <row r="1037" customFormat="false" ht="17.25" hidden="false" customHeight="true" outlineLevel="0" collapsed="false">
      <c r="A1037" s="140" t="s">
        <v>317</v>
      </c>
      <c r="B1037" s="142" t="n">
        <v>42540000</v>
      </c>
      <c r="C1037" s="143" t="n">
        <f aca="false">+LEN(B:B)</f>
        <v>8</v>
      </c>
      <c r="D1037" s="143" t="n">
        <v>42540000</v>
      </c>
      <c r="F1037" s="140" t="s">
        <v>34</v>
      </c>
      <c r="G1037" s="144" t="n">
        <v>1257835.66</v>
      </c>
      <c r="I1037" s="144" t="n">
        <f aca="false">+G:G-H:H</f>
        <v>1257835.66</v>
      </c>
    </row>
    <row r="1038" customFormat="false" ht="17.25" hidden="false" customHeight="true" outlineLevel="0" collapsed="false">
      <c r="A1038" s="140" t="s">
        <v>105</v>
      </c>
      <c r="B1038" s="142" t="n">
        <v>4254000</v>
      </c>
      <c r="C1038" s="143" t="n">
        <f aca="false">+LEN(B:B)</f>
        <v>7</v>
      </c>
      <c r="D1038" s="143" t="n">
        <v>42540000</v>
      </c>
      <c r="F1038" s="140" t="s">
        <v>283</v>
      </c>
      <c r="G1038" s="144" t="n">
        <v>1762332.43</v>
      </c>
      <c r="H1038" s="144" t="n">
        <v>0</v>
      </c>
      <c r="I1038" s="144" t="n">
        <f aca="false">+G:G-H:H</f>
        <v>1762332.43</v>
      </c>
    </row>
    <row r="1039" customFormat="false" ht="17.25" hidden="false" customHeight="true" outlineLevel="0" collapsed="false">
      <c r="A1039" s="140" t="s">
        <v>104</v>
      </c>
      <c r="B1039" s="142" t="n">
        <v>4254000</v>
      </c>
      <c r="C1039" s="143" t="n">
        <f aca="false">+LEN(B:B)</f>
        <v>7</v>
      </c>
      <c r="D1039" s="143" t="n">
        <v>42540000</v>
      </c>
      <c r="F1039" s="140" t="s">
        <v>283</v>
      </c>
      <c r="G1039" s="144" t="n">
        <v>42002.53</v>
      </c>
      <c r="H1039" s="144" t="n">
        <v>0</v>
      </c>
      <c r="I1039" s="144" t="n">
        <f aca="false">+G:G-H:H</f>
        <v>42002.53</v>
      </c>
    </row>
    <row r="1040" customFormat="false" ht="17.25" hidden="false" customHeight="true" outlineLevel="0" collapsed="false">
      <c r="A1040" s="140" t="s">
        <v>102</v>
      </c>
      <c r="B1040" s="142" t="n">
        <v>4254000</v>
      </c>
      <c r="C1040" s="143" t="n">
        <f aca="false">+LEN(B:B)</f>
        <v>7</v>
      </c>
      <c r="D1040" s="143" t="n">
        <v>42540000</v>
      </c>
      <c r="F1040" s="140" t="s">
        <v>283</v>
      </c>
      <c r="G1040" s="144" t="n">
        <v>1857389.27</v>
      </c>
      <c r="H1040" s="144" t="n">
        <v>0</v>
      </c>
      <c r="I1040" s="144" t="n">
        <f aca="false">+G:G-H:H</f>
        <v>1857389.27</v>
      </c>
    </row>
    <row r="1041" customFormat="false" ht="17.25" hidden="false" customHeight="true" outlineLevel="0" collapsed="false">
      <c r="A1041" s="140" t="s">
        <v>307</v>
      </c>
      <c r="B1041" s="142" t="n">
        <v>42540000</v>
      </c>
      <c r="C1041" s="143" t="n">
        <f aca="false">+LEN(B:B)</f>
        <v>8</v>
      </c>
      <c r="D1041" s="143" t="n">
        <v>42540000</v>
      </c>
      <c r="F1041" s="140" t="s">
        <v>34</v>
      </c>
      <c r="H1041" s="144" t="n">
        <v>7147666.56</v>
      </c>
      <c r="I1041" s="144" t="n">
        <f aca="false">+G:G-H:H</f>
        <v>-7147666.56</v>
      </c>
    </row>
    <row r="1042" customFormat="false" ht="17.25" hidden="false" customHeight="true" outlineLevel="0" collapsed="false">
      <c r="A1042" s="140" t="s">
        <v>100</v>
      </c>
      <c r="B1042" s="142" t="n">
        <v>4254000</v>
      </c>
      <c r="C1042" s="143" t="n">
        <f aca="false">+LEN(B:B)</f>
        <v>7</v>
      </c>
      <c r="D1042" s="143" t="n">
        <v>42540000</v>
      </c>
      <c r="F1042" s="140" t="s">
        <v>283</v>
      </c>
      <c r="G1042" s="144" t="n">
        <v>1104333.3</v>
      </c>
      <c r="H1042" s="144" t="n">
        <v>0</v>
      </c>
      <c r="I1042" s="144" t="n">
        <f aca="false">+G:G-H:H</f>
        <v>1104333.3</v>
      </c>
    </row>
    <row r="1043" customFormat="false" ht="17.25" hidden="false" customHeight="true" outlineLevel="0" collapsed="false">
      <c r="A1043" s="140" t="s">
        <v>116</v>
      </c>
      <c r="B1043" s="142" t="n">
        <v>4270000</v>
      </c>
      <c r="C1043" s="143" t="n">
        <f aca="false">+LEN(B:B)</f>
        <v>7</v>
      </c>
      <c r="D1043" s="143" t="n">
        <v>42700000</v>
      </c>
      <c r="F1043" s="140" t="s">
        <v>1700</v>
      </c>
      <c r="H1043" s="144" t="n">
        <v>1302000.32</v>
      </c>
      <c r="I1043" s="144" t="n">
        <f aca="false">+G:G-H:H</f>
        <v>-1302000.32</v>
      </c>
    </row>
    <row r="1044" customFormat="false" ht="17.25" hidden="false" customHeight="true" outlineLevel="0" collapsed="false">
      <c r="A1044" s="140" t="s">
        <v>115</v>
      </c>
      <c r="B1044" s="142" t="n">
        <v>42700000</v>
      </c>
      <c r="C1044" s="143" t="n">
        <f aca="false">+LEN(B:B)</f>
        <v>8</v>
      </c>
      <c r="D1044" s="143" t="n">
        <v>42700000</v>
      </c>
      <c r="F1044" s="140" t="s">
        <v>1700</v>
      </c>
      <c r="G1044" s="144" t="n">
        <v>155833.34</v>
      </c>
      <c r="I1044" s="144" t="n">
        <f aca="false">+G:G-H:H</f>
        <v>155833.34</v>
      </c>
    </row>
    <row r="1045" customFormat="false" ht="17.25" hidden="false" customHeight="true" outlineLevel="0" collapsed="false">
      <c r="A1045" s="140" t="s">
        <v>112</v>
      </c>
      <c r="B1045" s="142" t="n">
        <v>42700000</v>
      </c>
      <c r="C1045" s="143" t="n">
        <f aca="false">+LEN(B:B)</f>
        <v>8</v>
      </c>
      <c r="D1045" s="143" t="n">
        <v>42700000</v>
      </c>
      <c r="F1045" s="140" t="s">
        <v>1700</v>
      </c>
      <c r="H1045" s="144" t="n">
        <v>114333</v>
      </c>
      <c r="I1045" s="144" t="n">
        <f aca="false">+G:G-H:H</f>
        <v>-114333</v>
      </c>
    </row>
    <row r="1046" customFormat="false" ht="17.25" hidden="false" customHeight="true" outlineLevel="0" collapsed="false">
      <c r="A1046" s="140" t="s">
        <v>108</v>
      </c>
      <c r="B1046" s="142" t="n">
        <v>42700000</v>
      </c>
      <c r="C1046" s="143" t="n">
        <f aca="false">+LEN(B:B)</f>
        <v>8</v>
      </c>
      <c r="D1046" s="143" t="n">
        <v>42700000</v>
      </c>
      <c r="F1046" s="140" t="s">
        <v>1700</v>
      </c>
      <c r="H1046" s="144" t="n">
        <v>828666</v>
      </c>
      <c r="I1046" s="144" t="n">
        <f aca="false">+G:G-H:H</f>
        <v>-828666</v>
      </c>
    </row>
    <row r="1047" customFormat="false" ht="17.25" hidden="false" customHeight="true" outlineLevel="0" collapsed="false">
      <c r="A1047" s="140" t="s">
        <v>309</v>
      </c>
      <c r="B1047" s="142" t="n">
        <v>428000</v>
      </c>
      <c r="C1047" s="143" t="n">
        <f aca="false">+LEN(B:B)</f>
        <v>6</v>
      </c>
      <c r="D1047" s="143" t="n">
        <v>42800000</v>
      </c>
      <c r="F1047" s="140" t="s">
        <v>274</v>
      </c>
      <c r="H1047" s="144" t="n">
        <v>9713890</v>
      </c>
      <c r="I1047" s="144" t="n">
        <f aca="false">+G:G-H:H</f>
        <v>-9713890</v>
      </c>
    </row>
    <row r="1048" customFormat="false" ht="17.25" hidden="false" customHeight="true" outlineLevel="0" collapsed="false">
      <c r="A1048" s="140" t="s">
        <v>128</v>
      </c>
      <c r="B1048" s="142" t="n">
        <v>42800000</v>
      </c>
      <c r="C1048" s="143" t="n">
        <f aca="false">+LEN(B:B)</f>
        <v>8</v>
      </c>
      <c r="D1048" s="143" t="n">
        <v>42800000</v>
      </c>
      <c r="F1048" s="140" t="s">
        <v>274</v>
      </c>
      <c r="H1048" s="144" t="n">
        <v>16389395</v>
      </c>
      <c r="I1048" s="144" t="n">
        <f aca="false">+G:G-H:H</f>
        <v>-16389395</v>
      </c>
    </row>
    <row r="1049" customFormat="false" ht="17.25" hidden="false" customHeight="true" outlineLevel="0" collapsed="false">
      <c r="A1049" s="140" t="s">
        <v>129</v>
      </c>
      <c r="B1049" s="142" t="n">
        <v>428000</v>
      </c>
      <c r="C1049" s="143" t="n">
        <f aca="false">+LEN(B:B)</f>
        <v>6</v>
      </c>
      <c r="D1049" s="143" t="n">
        <v>42800000</v>
      </c>
      <c r="F1049" s="140" t="s">
        <v>274</v>
      </c>
      <c r="G1049" s="144" t="n">
        <v>0</v>
      </c>
      <c r="H1049" s="144" t="n">
        <v>127397893.59</v>
      </c>
      <c r="I1049" s="144" t="n">
        <f aca="false">+G:G-H:H</f>
        <v>-127397893.59</v>
      </c>
    </row>
    <row r="1050" customFormat="false" ht="17.25" hidden="false" customHeight="true" outlineLevel="0" collapsed="false">
      <c r="A1050" s="140" t="s">
        <v>3019</v>
      </c>
      <c r="B1050" s="142" t="n">
        <v>428000</v>
      </c>
      <c r="C1050" s="143" t="n">
        <f aca="false">+LEN(B:B)</f>
        <v>6</v>
      </c>
      <c r="D1050" s="143" t="n">
        <v>42800000</v>
      </c>
      <c r="F1050" s="140" t="s">
        <v>274</v>
      </c>
      <c r="H1050" s="144" t="n">
        <v>5817903</v>
      </c>
      <c r="I1050" s="144" t="n">
        <f aca="false">+G:G-H:H</f>
        <v>-5817903</v>
      </c>
    </row>
    <row r="1051" customFormat="false" ht="17.25" hidden="false" customHeight="true" outlineLevel="0" collapsed="false">
      <c r="A1051" s="140" t="s">
        <v>317</v>
      </c>
      <c r="B1051" s="142" t="n">
        <v>42800000</v>
      </c>
      <c r="C1051" s="143" t="n">
        <f aca="false">+LEN(B:B)</f>
        <v>8</v>
      </c>
      <c r="D1051" s="143" t="n">
        <v>42800000</v>
      </c>
      <c r="F1051" s="140" t="s">
        <v>1556</v>
      </c>
      <c r="H1051" s="144" t="n">
        <v>73922784</v>
      </c>
      <c r="I1051" s="144" t="n">
        <f aca="false">+G:G-H:H</f>
        <v>-73922784</v>
      </c>
    </row>
    <row r="1052" customFormat="false" ht="17.25" hidden="false" customHeight="true" outlineLevel="0" collapsed="false">
      <c r="A1052" s="140" t="s">
        <v>105</v>
      </c>
      <c r="B1052" s="142" t="n">
        <v>4280000</v>
      </c>
      <c r="C1052" s="143" t="n">
        <f aca="false">+LEN(B:B)</f>
        <v>7</v>
      </c>
      <c r="D1052" s="143" t="n">
        <v>42800000</v>
      </c>
      <c r="F1052" s="140" t="s">
        <v>604</v>
      </c>
      <c r="G1052" s="144" t="n">
        <v>0</v>
      </c>
      <c r="H1052" s="144" t="n">
        <v>121247723</v>
      </c>
      <c r="I1052" s="144" t="n">
        <f aca="false">+G:G-H:H</f>
        <v>-121247723</v>
      </c>
    </row>
    <row r="1053" customFormat="false" ht="17.25" hidden="false" customHeight="true" outlineLevel="0" collapsed="false">
      <c r="A1053" s="140" t="s">
        <v>104</v>
      </c>
      <c r="B1053" s="142" t="n">
        <v>4280000</v>
      </c>
      <c r="C1053" s="143" t="n">
        <f aca="false">+LEN(B:B)</f>
        <v>7</v>
      </c>
      <c r="D1053" s="143" t="n">
        <v>42800000</v>
      </c>
      <c r="F1053" s="140" t="s">
        <v>604</v>
      </c>
      <c r="G1053" s="144" t="n">
        <v>0</v>
      </c>
      <c r="H1053" s="144" t="n">
        <v>209778785</v>
      </c>
      <c r="I1053" s="144" t="n">
        <f aca="false">+G:G-H:H</f>
        <v>-209778785</v>
      </c>
    </row>
    <row r="1054" customFormat="false" ht="17.25" hidden="false" customHeight="true" outlineLevel="0" collapsed="false">
      <c r="A1054" s="140" t="s">
        <v>102</v>
      </c>
      <c r="B1054" s="142" t="n">
        <v>4280000</v>
      </c>
      <c r="C1054" s="143" t="n">
        <f aca="false">+LEN(B:B)</f>
        <v>7</v>
      </c>
      <c r="D1054" s="143" t="n">
        <v>42800000</v>
      </c>
      <c r="F1054" s="140" t="s">
        <v>604</v>
      </c>
      <c r="G1054" s="144" t="n">
        <v>0</v>
      </c>
      <c r="H1054" s="144" t="n">
        <v>29350196.48</v>
      </c>
      <c r="I1054" s="144" t="n">
        <f aca="false">+G:G-H:H</f>
        <v>-29350196.48</v>
      </c>
    </row>
    <row r="1055" customFormat="false" ht="17.25" hidden="false" customHeight="true" outlineLevel="0" collapsed="false">
      <c r="A1055" s="140" t="s">
        <v>100</v>
      </c>
      <c r="B1055" s="142" t="n">
        <v>4280000</v>
      </c>
      <c r="C1055" s="143" t="n">
        <f aca="false">+LEN(B:B)</f>
        <v>7</v>
      </c>
      <c r="D1055" s="143" t="n">
        <v>42800000</v>
      </c>
      <c r="F1055" s="140" t="s">
        <v>604</v>
      </c>
      <c r="G1055" s="144" t="n">
        <v>0</v>
      </c>
      <c r="H1055" s="144" t="n">
        <v>286291175</v>
      </c>
      <c r="I1055" s="144" t="n">
        <f aca="false">+G:G-H:H</f>
        <v>-286291175</v>
      </c>
    </row>
    <row r="1056" customFormat="false" ht="17.25" hidden="false" customHeight="true" outlineLevel="0" collapsed="false">
      <c r="A1056" s="140" t="s">
        <v>1712</v>
      </c>
      <c r="B1056" s="142" t="n">
        <v>42800000</v>
      </c>
      <c r="C1056" s="143" t="n">
        <f aca="false">+LEN(B:B)</f>
        <v>8</v>
      </c>
      <c r="D1056" s="143" t="n">
        <v>42800000</v>
      </c>
      <c r="F1056" s="140" t="s">
        <v>604</v>
      </c>
      <c r="H1056" s="144" t="n">
        <v>55050715.91</v>
      </c>
      <c r="I1056" s="144" t="n">
        <f aca="false">+G:G-H:H</f>
        <v>-55050715.91</v>
      </c>
    </row>
    <row r="1057" customFormat="false" ht="17.25" hidden="false" customHeight="true" outlineLevel="0" collapsed="false">
      <c r="A1057" s="140" t="s">
        <v>111</v>
      </c>
      <c r="B1057" s="142" t="n">
        <v>42820000</v>
      </c>
      <c r="C1057" s="143" t="n">
        <f aca="false">+LEN(B:B)</f>
        <v>8</v>
      </c>
      <c r="D1057" s="143" t="n">
        <v>42820000</v>
      </c>
      <c r="F1057" s="140" t="s">
        <v>604</v>
      </c>
      <c r="H1057" s="144" t="n">
        <v>54878376.35</v>
      </c>
      <c r="I1057" s="144" t="n">
        <f aca="false">+G:G-H:H</f>
        <v>-54878376.35</v>
      </c>
    </row>
    <row r="1058" customFormat="false" ht="17.25" hidden="false" customHeight="true" outlineLevel="0" collapsed="false">
      <c r="A1058" s="140" t="s">
        <v>116</v>
      </c>
      <c r="B1058" s="142" t="n">
        <v>4282000</v>
      </c>
      <c r="C1058" s="143" t="n">
        <f aca="false">+LEN(B:B)</f>
        <v>7</v>
      </c>
      <c r="D1058" s="143" t="n">
        <v>42820000</v>
      </c>
      <c r="F1058" s="140" t="s">
        <v>604</v>
      </c>
      <c r="H1058" s="144" t="n">
        <v>171883157.75</v>
      </c>
      <c r="I1058" s="144" t="n">
        <f aca="false">+G:G-H:H</f>
        <v>-171883157.75</v>
      </c>
    </row>
    <row r="1059" customFormat="false" ht="17.25" hidden="false" customHeight="true" outlineLevel="0" collapsed="false">
      <c r="A1059" s="140" t="s">
        <v>115</v>
      </c>
      <c r="B1059" s="142" t="n">
        <v>42820000</v>
      </c>
      <c r="C1059" s="143" t="n">
        <f aca="false">+LEN(B:B)</f>
        <v>8</v>
      </c>
      <c r="D1059" s="143" t="n">
        <v>42820000</v>
      </c>
      <c r="F1059" s="140" t="s">
        <v>604</v>
      </c>
      <c r="H1059" s="144" t="n">
        <v>153714243.69</v>
      </c>
      <c r="I1059" s="144" t="n">
        <f aca="false">+G:G-H:H</f>
        <v>-153714243.69</v>
      </c>
    </row>
    <row r="1060" customFormat="false" ht="17.25" hidden="false" customHeight="true" outlineLevel="0" collapsed="false">
      <c r="A1060" s="140" t="s">
        <v>3018</v>
      </c>
      <c r="B1060" s="142" t="n">
        <v>428200</v>
      </c>
      <c r="C1060" s="143" t="n">
        <f aca="false">+LEN(B:B)</f>
        <v>6</v>
      </c>
      <c r="D1060" s="143" t="n">
        <v>42820000</v>
      </c>
      <c r="F1060" s="140" t="s">
        <v>2413</v>
      </c>
      <c r="H1060" s="144" t="n">
        <v>12762662</v>
      </c>
      <c r="I1060" s="144" t="n">
        <f aca="false">+G:G-H:H</f>
        <v>-12762662</v>
      </c>
    </row>
    <row r="1061" customFormat="false" ht="17.25" hidden="false" customHeight="true" outlineLevel="0" collapsed="false">
      <c r="A1061" s="140" t="s">
        <v>119</v>
      </c>
      <c r="B1061" s="142" t="n">
        <v>42820000</v>
      </c>
      <c r="C1061" s="143" t="n">
        <f aca="false">+LEN(B:B)</f>
        <v>8</v>
      </c>
      <c r="D1061" s="143" t="n">
        <v>42820000</v>
      </c>
      <c r="F1061" s="140" t="s">
        <v>604</v>
      </c>
      <c r="H1061" s="144" t="n">
        <v>37621917.83</v>
      </c>
      <c r="I1061" s="144" t="n">
        <f aca="false">+G:G-H:H</f>
        <v>-37621917.83</v>
      </c>
    </row>
    <row r="1062" customFormat="false" ht="17.25" hidden="false" customHeight="true" outlineLevel="0" collapsed="false">
      <c r="A1062" s="140" t="s">
        <v>112</v>
      </c>
      <c r="B1062" s="142" t="n">
        <v>42820000</v>
      </c>
      <c r="C1062" s="143" t="n">
        <f aca="false">+LEN(B:B)</f>
        <v>8</v>
      </c>
      <c r="D1062" s="143" t="n">
        <v>42820000</v>
      </c>
      <c r="F1062" s="140" t="s">
        <v>1701</v>
      </c>
      <c r="H1062" s="144" t="n">
        <v>47560635.87</v>
      </c>
      <c r="I1062" s="144" t="n">
        <f aca="false">+G:G-H:H</f>
        <v>-47560635.87</v>
      </c>
    </row>
    <row r="1063" customFormat="false" ht="17.25" hidden="false" customHeight="true" outlineLevel="0" collapsed="false">
      <c r="A1063" s="140" t="s">
        <v>317</v>
      </c>
      <c r="B1063" s="142" t="n">
        <v>42820000</v>
      </c>
      <c r="C1063" s="143" t="n">
        <f aca="false">+LEN(B:B)</f>
        <v>8</v>
      </c>
      <c r="D1063" s="143" t="n">
        <v>42820000</v>
      </c>
      <c r="F1063" s="140" t="s">
        <v>3105</v>
      </c>
      <c r="G1063" s="144" t="n">
        <v>210000</v>
      </c>
      <c r="I1063" s="144" t="n">
        <f aca="false">+G:G-H:H</f>
        <v>210000</v>
      </c>
    </row>
    <row r="1064" customFormat="false" ht="17.25" hidden="false" customHeight="true" outlineLevel="0" collapsed="false">
      <c r="A1064" s="140" t="s">
        <v>101</v>
      </c>
      <c r="B1064" s="142" t="n">
        <v>42820000</v>
      </c>
      <c r="C1064" s="143" t="n">
        <f aca="false">+LEN(B:B)</f>
        <v>8</v>
      </c>
      <c r="D1064" s="143" t="n">
        <v>42820000</v>
      </c>
      <c r="F1064" s="140" t="s">
        <v>604</v>
      </c>
      <c r="H1064" s="144" t="n">
        <v>39679635.1</v>
      </c>
      <c r="I1064" s="144" t="n">
        <f aca="false">+G:G-H:H</f>
        <v>-39679635.1</v>
      </c>
    </row>
    <row r="1065" customFormat="false" ht="17.25" hidden="false" customHeight="true" outlineLevel="0" collapsed="false">
      <c r="A1065" s="140" t="s">
        <v>108</v>
      </c>
      <c r="B1065" s="142" t="n">
        <v>42820000</v>
      </c>
      <c r="C1065" s="143" t="n">
        <f aca="false">+LEN(B:B)</f>
        <v>8</v>
      </c>
      <c r="D1065" s="143" t="n">
        <v>42820000</v>
      </c>
      <c r="F1065" s="140" t="s">
        <v>604</v>
      </c>
      <c r="H1065" s="144" t="n">
        <v>12240.2</v>
      </c>
      <c r="I1065" s="144" t="n">
        <f aca="false">+G:G-H:H</f>
        <v>-12240.2</v>
      </c>
    </row>
    <row r="1066" customFormat="false" ht="17.25" hidden="false" customHeight="true" outlineLevel="0" collapsed="false">
      <c r="A1066" s="140" t="s">
        <v>309</v>
      </c>
      <c r="B1066" s="142" t="n">
        <v>431000</v>
      </c>
      <c r="C1066" s="143" t="n">
        <f aca="false">+LEN(B:B)</f>
        <v>6</v>
      </c>
      <c r="D1066" s="143" t="n">
        <v>43100000</v>
      </c>
      <c r="F1066" s="140" t="s">
        <v>35</v>
      </c>
      <c r="H1066" s="144" t="n">
        <v>1767268.86</v>
      </c>
      <c r="I1066" s="144" t="n">
        <f aca="false">+G:G-H:H</f>
        <v>-1767268.86</v>
      </c>
    </row>
    <row r="1067" customFormat="false" ht="17.25" hidden="false" customHeight="true" outlineLevel="0" collapsed="false">
      <c r="A1067" s="140" t="s">
        <v>128</v>
      </c>
      <c r="B1067" s="142" t="n">
        <v>43100000</v>
      </c>
      <c r="C1067" s="143" t="n">
        <f aca="false">+LEN(B:B)</f>
        <v>8</v>
      </c>
      <c r="D1067" s="143" t="n">
        <v>43100000</v>
      </c>
      <c r="F1067" s="140" t="s">
        <v>35</v>
      </c>
      <c r="H1067" s="144" t="n">
        <v>2154972.64</v>
      </c>
      <c r="I1067" s="144" t="n">
        <f aca="false">+G:G-H:H</f>
        <v>-2154972.64</v>
      </c>
    </row>
    <row r="1068" customFormat="false" ht="17.25" hidden="false" customHeight="true" outlineLevel="0" collapsed="false">
      <c r="A1068" s="140" t="s">
        <v>125</v>
      </c>
      <c r="B1068" s="142" t="n">
        <v>43100000</v>
      </c>
      <c r="C1068" s="143" t="n">
        <f aca="false">+LEN(B:B)</f>
        <v>8</v>
      </c>
      <c r="D1068" s="143" t="n">
        <v>43100000</v>
      </c>
      <c r="F1068" s="140" t="s">
        <v>605</v>
      </c>
      <c r="H1068" s="144" t="n">
        <v>1165048.64</v>
      </c>
      <c r="I1068" s="144" t="n">
        <f aca="false">+G:G-H:H</f>
        <v>-1165048.64</v>
      </c>
    </row>
    <row r="1069" customFormat="false" ht="17.25" hidden="false" customHeight="true" outlineLevel="0" collapsed="false">
      <c r="A1069" s="140" t="s">
        <v>124</v>
      </c>
      <c r="B1069" s="142" t="n">
        <v>43100000</v>
      </c>
      <c r="C1069" s="143" t="n">
        <f aca="false">+LEN(B:B)</f>
        <v>8</v>
      </c>
      <c r="D1069" s="143" t="n">
        <v>43100000</v>
      </c>
      <c r="F1069" s="140" t="s">
        <v>605</v>
      </c>
      <c r="H1069" s="144" t="n">
        <v>557680.48</v>
      </c>
      <c r="I1069" s="144" t="n">
        <f aca="false">+G:G-H:H</f>
        <v>-557680.48</v>
      </c>
    </row>
    <row r="1070" customFormat="false" ht="17.25" hidden="false" customHeight="true" outlineLevel="0" collapsed="false">
      <c r="A1070" s="140" t="s">
        <v>129</v>
      </c>
      <c r="B1070" s="142" t="n">
        <v>431000</v>
      </c>
      <c r="C1070" s="143" t="n">
        <f aca="false">+LEN(B:B)</f>
        <v>6</v>
      </c>
      <c r="D1070" s="143" t="n">
        <v>43100000</v>
      </c>
      <c r="F1070" s="140" t="s">
        <v>35</v>
      </c>
      <c r="G1070" s="144" t="n">
        <v>0</v>
      </c>
      <c r="H1070" s="144" t="n">
        <v>18861736.59</v>
      </c>
      <c r="I1070" s="144" t="n">
        <f aca="false">+G:G-H:H</f>
        <v>-18861736.59</v>
      </c>
    </row>
    <row r="1071" customFormat="false" ht="17.25" hidden="false" customHeight="true" outlineLevel="0" collapsed="false">
      <c r="A1071" s="140" t="s">
        <v>1819</v>
      </c>
      <c r="B1071" s="142" t="n">
        <v>43100000</v>
      </c>
      <c r="C1071" s="143" t="n">
        <f aca="false">+LEN(B:B)</f>
        <v>8</v>
      </c>
      <c r="D1071" s="143" t="n">
        <v>43100000</v>
      </c>
      <c r="F1071" s="140" t="s">
        <v>605</v>
      </c>
      <c r="H1071" s="144" t="n">
        <v>5685256.84</v>
      </c>
      <c r="I1071" s="144" t="n">
        <f aca="false">+G:G-H:H</f>
        <v>-5685256.84</v>
      </c>
    </row>
    <row r="1072" customFormat="false" ht="17.25" hidden="false" customHeight="true" outlineLevel="0" collapsed="false">
      <c r="A1072" s="140" t="s">
        <v>111</v>
      </c>
      <c r="B1072" s="142" t="n">
        <v>43100000</v>
      </c>
      <c r="C1072" s="143" t="n">
        <f aca="false">+LEN(B:B)</f>
        <v>8</v>
      </c>
      <c r="D1072" s="143" t="n">
        <v>43100000</v>
      </c>
      <c r="F1072" s="140" t="s">
        <v>605</v>
      </c>
      <c r="H1072" s="144" t="n">
        <v>15377788.98</v>
      </c>
      <c r="I1072" s="144" t="n">
        <f aca="false">+G:G-H:H</f>
        <v>-15377788.98</v>
      </c>
    </row>
    <row r="1073" customFormat="false" ht="17.25" hidden="false" customHeight="true" outlineLevel="0" collapsed="false">
      <c r="A1073" s="140" t="s">
        <v>116</v>
      </c>
      <c r="B1073" s="142" t="n">
        <v>4310000</v>
      </c>
      <c r="C1073" s="143" t="n">
        <f aca="false">+LEN(B:B)</f>
        <v>7</v>
      </c>
      <c r="D1073" s="143" t="n">
        <v>43100000</v>
      </c>
      <c r="F1073" s="140" t="s">
        <v>605</v>
      </c>
      <c r="H1073" s="144" t="n">
        <v>44716393.3</v>
      </c>
      <c r="I1073" s="144" t="n">
        <f aca="false">+G:G-H:H</f>
        <v>-44716393.3</v>
      </c>
    </row>
    <row r="1074" customFormat="false" ht="17.25" hidden="false" customHeight="true" outlineLevel="0" collapsed="false">
      <c r="A1074" s="140" t="s">
        <v>115</v>
      </c>
      <c r="B1074" s="142" t="n">
        <v>43100000</v>
      </c>
      <c r="C1074" s="143" t="n">
        <f aca="false">+LEN(B:B)</f>
        <v>8</v>
      </c>
      <c r="D1074" s="143" t="n">
        <v>43100000</v>
      </c>
      <c r="F1074" s="140" t="s">
        <v>605</v>
      </c>
      <c r="H1074" s="144" t="n">
        <v>46679288.24</v>
      </c>
      <c r="I1074" s="144" t="n">
        <f aca="false">+G:G-H:H</f>
        <v>-46679288.24</v>
      </c>
    </row>
    <row r="1075" customFormat="false" ht="17.25" hidden="false" customHeight="true" outlineLevel="0" collapsed="false">
      <c r="A1075" s="140" t="s">
        <v>3018</v>
      </c>
      <c r="B1075" s="142" t="n">
        <v>431000</v>
      </c>
      <c r="C1075" s="143" t="n">
        <f aca="false">+LEN(B:B)</f>
        <v>6</v>
      </c>
      <c r="D1075" s="143" t="n">
        <v>43100000</v>
      </c>
      <c r="F1075" s="140" t="s">
        <v>35</v>
      </c>
      <c r="H1075" s="144" t="n">
        <v>3072191.92</v>
      </c>
      <c r="I1075" s="144" t="n">
        <f aca="false">+G:G-H:H</f>
        <v>-3072191.92</v>
      </c>
    </row>
    <row r="1076" customFormat="false" ht="17.25" hidden="false" customHeight="true" outlineLevel="0" collapsed="false">
      <c r="A1076" s="140" t="s">
        <v>3019</v>
      </c>
      <c r="B1076" s="142" t="n">
        <v>431000</v>
      </c>
      <c r="C1076" s="143" t="n">
        <f aca="false">+LEN(B:B)</f>
        <v>6</v>
      </c>
      <c r="D1076" s="143" t="n">
        <v>43100000</v>
      </c>
      <c r="F1076" s="140" t="s">
        <v>35</v>
      </c>
      <c r="H1076" s="144" t="n">
        <v>2754512.46</v>
      </c>
      <c r="I1076" s="144" t="n">
        <f aca="false">+G:G-H:H</f>
        <v>-2754512.46</v>
      </c>
    </row>
    <row r="1077" customFormat="false" ht="17.25" hidden="false" customHeight="true" outlineLevel="0" collapsed="false">
      <c r="A1077" s="140" t="s">
        <v>119</v>
      </c>
      <c r="B1077" s="142" t="n">
        <v>43100000</v>
      </c>
      <c r="C1077" s="143" t="n">
        <f aca="false">+LEN(B:B)</f>
        <v>8</v>
      </c>
      <c r="D1077" s="143" t="n">
        <v>43100000</v>
      </c>
      <c r="F1077" s="140" t="s">
        <v>605</v>
      </c>
      <c r="H1077" s="144" t="n">
        <v>15713432.56</v>
      </c>
      <c r="I1077" s="144" t="n">
        <f aca="false">+G:G-H:H</f>
        <v>-15713432.56</v>
      </c>
    </row>
    <row r="1078" customFormat="false" ht="17.25" hidden="false" customHeight="true" outlineLevel="0" collapsed="false">
      <c r="A1078" s="140" t="s">
        <v>112</v>
      </c>
      <c r="B1078" s="142" t="n">
        <v>43100000</v>
      </c>
      <c r="C1078" s="143" t="n">
        <f aca="false">+LEN(B:B)</f>
        <v>8</v>
      </c>
      <c r="D1078" s="143" t="n">
        <v>43100000</v>
      </c>
      <c r="F1078" s="140" t="s">
        <v>35</v>
      </c>
      <c r="H1078" s="144" t="n">
        <v>14945650.37</v>
      </c>
      <c r="I1078" s="144" t="n">
        <f aca="false">+G:G-H:H</f>
        <v>-14945650.37</v>
      </c>
    </row>
    <row r="1079" customFormat="false" ht="17.25" hidden="false" customHeight="true" outlineLevel="0" collapsed="false">
      <c r="A1079" s="140" t="s">
        <v>317</v>
      </c>
      <c r="B1079" s="142" t="n">
        <v>43100000</v>
      </c>
      <c r="C1079" s="143" t="n">
        <f aca="false">+LEN(B:B)</f>
        <v>8</v>
      </c>
      <c r="D1079" s="143" t="n">
        <v>43100000</v>
      </c>
      <c r="F1079" s="140" t="s">
        <v>35</v>
      </c>
      <c r="H1079" s="144" t="n">
        <v>24690842.63</v>
      </c>
      <c r="I1079" s="144" t="n">
        <f aca="false">+G:G-H:H</f>
        <v>-24690842.63</v>
      </c>
    </row>
    <row r="1080" customFormat="false" ht="17.25" hidden="false" customHeight="true" outlineLevel="0" collapsed="false">
      <c r="A1080" s="140" t="s">
        <v>105</v>
      </c>
      <c r="B1080" s="142" t="n">
        <v>4310000</v>
      </c>
      <c r="C1080" s="143" t="n">
        <f aca="false">+LEN(B:B)</f>
        <v>7</v>
      </c>
      <c r="D1080" s="143" t="n">
        <v>43100000</v>
      </c>
      <c r="F1080" s="140" t="s">
        <v>605</v>
      </c>
      <c r="G1080" s="144" t="n">
        <v>0</v>
      </c>
      <c r="H1080" s="144" t="n">
        <v>39241596.1</v>
      </c>
      <c r="I1080" s="144" t="n">
        <f aca="false">+G:G-H:H</f>
        <v>-39241596.1</v>
      </c>
    </row>
    <row r="1081" customFormat="false" ht="17.25" hidden="false" customHeight="true" outlineLevel="0" collapsed="false">
      <c r="A1081" s="140" t="s">
        <v>104</v>
      </c>
      <c r="B1081" s="142" t="n">
        <v>4310000</v>
      </c>
      <c r="C1081" s="143" t="n">
        <f aca="false">+LEN(B:B)</f>
        <v>7</v>
      </c>
      <c r="D1081" s="143" t="n">
        <v>43100000</v>
      </c>
      <c r="F1081" s="140" t="s">
        <v>605</v>
      </c>
      <c r="G1081" s="144" t="n">
        <v>0</v>
      </c>
      <c r="H1081" s="144" t="n">
        <v>36138023.16</v>
      </c>
      <c r="I1081" s="144" t="n">
        <f aca="false">+G:G-H:H</f>
        <v>-36138023.16</v>
      </c>
    </row>
    <row r="1082" customFormat="false" ht="17.25" hidden="false" customHeight="true" outlineLevel="0" collapsed="false">
      <c r="A1082" s="140" t="s">
        <v>101</v>
      </c>
      <c r="B1082" s="142" t="n">
        <v>43100000</v>
      </c>
      <c r="C1082" s="143" t="n">
        <f aca="false">+LEN(B:B)</f>
        <v>8</v>
      </c>
      <c r="D1082" s="143" t="n">
        <v>43100000</v>
      </c>
      <c r="F1082" s="140" t="s">
        <v>605</v>
      </c>
      <c r="H1082" s="144" t="n">
        <v>14491975.68</v>
      </c>
      <c r="I1082" s="144" t="n">
        <f aca="false">+G:G-H:H</f>
        <v>-14491975.68</v>
      </c>
    </row>
    <row r="1083" customFormat="false" ht="17.25" hidden="false" customHeight="true" outlineLevel="0" collapsed="false">
      <c r="A1083" s="140" t="s">
        <v>102</v>
      </c>
      <c r="B1083" s="142" t="n">
        <v>4310000</v>
      </c>
      <c r="C1083" s="143" t="n">
        <f aca="false">+LEN(B:B)</f>
        <v>7</v>
      </c>
      <c r="D1083" s="143" t="n">
        <v>43100000</v>
      </c>
      <c r="F1083" s="140" t="s">
        <v>605</v>
      </c>
      <c r="G1083" s="144" t="n">
        <v>0</v>
      </c>
      <c r="H1083" s="144" t="n">
        <v>10628326.8</v>
      </c>
      <c r="I1083" s="144" t="n">
        <f aca="false">+G:G-H:H</f>
        <v>-10628326.8</v>
      </c>
    </row>
    <row r="1084" customFormat="false" ht="17.25" hidden="false" customHeight="true" outlineLevel="0" collapsed="false">
      <c r="A1084" s="140" t="s">
        <v>307</v>
      </c>
      <c r="B1084" s="142" t="n">
        <v>43100000</v>
      </c>
      <c r="C1084" s="143" t="n">
        <f aca="false">+LEN(B:B)</f>
        <v>8</v>
      </c>
      <c r="D1084" s="143" t="n">
        <v>43100000</v>
      </c>
      <c r="F1084" s="140" t="s">
        <v>35</v>
      </c>
      <c r="H1084" s="144" t="n">
        <v>89781479.48</v>
      </c>
      <c r="I1084" s="144" t="n">
        <f aca="false">+G:G-H:H</f>
        <v>-89781479.48</v>
      </c>
    </row>
    <row r="1085" customFormat="false" ht="17.25" hidden="false" customHeight="true" outlineLevel="0" collapsed="false">
      <c r="A1085" s="140" t="s">
        <v>100</v>
      </c>
      <c r="B1085" s="142" t="n">
        <v>4310000</v>
      </c>
      <c r="C1085" s="143" t="n">
        <f aca="false">+LEN(B:B)</f>
        <v>7</v>
      </c>
      <c r="D1085" s="143" t="n">
        <v>43100000</v>
      </c>
      <c r="F1085" s="140" t="s">
        <v>605</v>
      </c>
      <c r="G1085" s="144" t="n">
        <v>0</v>
      </c>
      <c r="H1085" s="144" t="n">
        <v>26319937.86</v>
      </c>
      <c r="I1085" s="144" t="n">
        <f aca="false">+G:G-H:H</f>
        <v>-26319937.86</v>
      </c>
    </row>
    <row r="1086" customFormat="false" ht="17.25" hidden="false" customHeight="true" outlineLevel="0" collapsed="false">
      <c r="A1086" s="140" t="s">
        <v>108</v>
      </c>
      <c r="B1086" s="142" t="n">
        <v>43100000</v>
      </c>
      <c r="C1086" s="143" t="n">
        <f aca="false">+LEN(B:B)</f>
        <v>8</v>
      </c>
      <c r="D1086" s="143" t="n">
        <v>43100000</v>
      </c>
      <c r="F1086" s="140" t="s">
        <v>605</v>
      </c>
      <c r="H1086" s="144" t="n">
        <v>6083336.94</v>
      </c>
      <c r="I1086" s="144" t="n">
        <f aca="false">+G:G-H:H</f>
        <v>-6083336.94</v>
      </c>
    </row>
    <row r="1087" customFormat="false" ht="17.25" hidden="false" customHeight="true" outlineLevel="0" collapsed="false">
      <c r="A1087" s="140" t="s">
        <v>1712</v>
      </c>
      <c r="B1087" s="142" t="n">
        <v>43100000</v>
      </c>
      <c r="C1087" s="143" t="n">
        <f aca="false">+LEN(B:B)</f>
        <v>8</v>
      </c>
      <c r="D1087" s="143" t="n">
        <v>43100000</v>
      </c>
      <c r="F1087" s="140" t="s">
        <v>35</v>
      </c>
      <c r="H1087" s="144" t="n">
        <v>34796497.81</v>
      </c>
      <c r="I1087" s="144" t="n">
        <f aca="false">+G:G-H:H</f>
        <v>-34796497.81</v>
      </c>
    </row>
    <row r="1088" customFormat="false" ht="17.25" hidden="false" customHeight="true" outlineLevel="0" collapsed="false">
      <c r="A1088" s="140" t="s">
        <v>657</v>
      </c>
      <c r="B1088" s="142" t="n">
        <v>43100000</v>
      </c>
      <c r="C1088" s="143" t="n">
        <f aca="false">+LEN(B:B)</f>
        <v>8</v>
      </c>
      <c r="D1088" s="143" t="n">
        <v>43100000</v>
      </c>
      <c r="F1088" s="140" t="s">
        <v>35</v>
      </c>
      <c r="H1088" s="144" t="n">
        <v>25763867.369</v>
      </c>
      <c r="I1088" s="144" t="n">
        <f aca="false">+G:G-H:H</f>
        <v>-25763867.369</v>
      </c>
    </row>
    <row r="1089" customFormat="false" ht="17.25" hidden="false" customHeight="true" outlineLevel="0" collapsed="false">
      <c r="A1089" s="140" t="s">
        <v>309</v>
      </c>
      <c r="B1089" s="142" t="n">
        <v>431100</v>
      </c>
      <c r="C1089" s="143" t="n">
        <f aca="false">+LEN(B:B)</f>
        <v>6</v>
      </c>
      <c r="D1089" s="143" t="n">
        <v>43110000</v>
      </c>
      <c r="F1089" s="140" t="s">
        <v>275</v>
      </c>
      <c r="G1089" s="144" t="n">
        <v>222000</v>
      </c>
      <c r="I1089" s="144" t="n">
        <f aca="false">+G:G-H:H</f>
        <v>222000</v>
      </c>
    </row>
    <row r="1090" customFormat="false" ht="17.25" hidden="false" customHeight="true" outlineLevel="0" collapsed="false">
      <c r="A1090" s="140" t="s">
        <v>125</v>
      </c>
      <c r="B1090" s="142" t="n">
        <v>43110000</v>
      </c>
      <c r="C1090" s="143" t="n">
        <f aca="false">+LEN(B:B)</f>
        <v>8</v>
      </c>
      <c r="D1090" s="143" t="n">
        <v>43110000</v>
      </c>
      <c r="F1090" s="140" t="s">
        <v>606</v>
      </c>
      <c r="G1090" s="144" t="n">
        <v>60000</v>
      </c>
      <c r="I1090" s="144" t="n">
        <f aca="false">+G:G-H:H</f>
        <v>60000</v>
      </c>
    </row>
    <row r="1091" customFormat="false" ht="17.25" hidden="false" customHeight="true" outlineLevel="0" collapsed="false">
      <c r="A1091" s="140" t="s">
        <v>124</v>
      </c>
      <c r="B1091" s="142" t="n">
        <v>43110000</v>
      </c>
      <c r="C1091" s="143" t="n">
        <f aca="false">+LEN(B:B)</f>
        <v>8</v>
      </c>
      <c r="D1091" s="143" t="n">
        <v>43110000</v>
      </c>
      <c r="F1091" s="140" t="s">
        <v>606</v>
      </c>
      <c r="H1091" s="144" t="n">
        <v>48000</v>
      </c>
      <c r="I1091" s="144" t="n">
        <f aca="false">+G:G-H:H</f>
        <v>-48000</v>
      </c>
    </row>
    <row r="1092" customFormat="false" ht="17.25" hidden="false" customHeight="true" outlineLevel="0" collapsed="false">
      <c r="A1092" s="140" t="s">
        <v>129</v>
      </c>
      <c r="B1092" s="142" t="n">
        <v>431100</v>
      </c>
      <c r="C1092" s="143" t="n">
        <f aca="false">+LEN(B:B)</f>
        <v>6</v>
      </c>
      <c r="D1092" s="143" t="n">
        <v>43110000</v>
      </c>
      <c r="F1092" s="140" t="s">
        <v>275</v>
      </c>
      <c r="G1092" s="144" t="n">
        <v>0</v>
      </c>
      <c r="H1092" s="144" t="n">
        <v>2762300</v>
      </c>
      <c r="I1092" s="144" t="n">
        <f aca="false">+G:G-H:H</f>
        <v>-2762300</v>
      </c>
    </row>
    <row r="1093" customFormat="false" ht="17.25" hidden="false" customHeight="true" outlineLevel="0" collapsed="false">
      <c r="A1093" s="140" t="s">
        <v>1819</v>
      </c>
      <c r="B1093" s="142" t="n">
        <v>43110000</v>
      </c>
      <c r="C1093" s="143" t="n">
        <f aca="false">+LEN(B:B)</f>
        <v>8</v>
      </c>
      <c r="D1093" s="143" t="n">
        <v>43110000</v>
      </c>
      <c r="F1093" s="140" t="s">
        <v>3106</v>
      </c>
      <c r="H1093" s="144" t="n">
        <v>24000</v>
      </c>
      <c r="I1093" s="144" t="n">
        <f aca="false">+G:G-H:H</f>
        <v>-24000</v>
      </c>
    </row>
    <row r="1094" customFormat="false" ht="17.25" hidden="false" customHeight="true" outlineLevel="0" collapsed="false">
      <c r="A1094" s="140" t="s">
        <v>111</v>
      </c>
      <c r="B1094" s="142" t="n">
        <v>43110000</v>
      </c>
      <c r="C1094" s="143" t="n">
        <f aca="false">+LEN(B:B)</f>
        <v>8</v>
      </c>
      <c r="D1094" s="143" t="n">
        <v>43110000</v>
      </c>
      <c r="F1094" s="140" t="s">
        <v>606</v>
      </c>
      <c r="H1094" s="144" t="n">
        <v>1052300</v>
      </c>
      <c r="I1094" s="144" t="n">
        <f aca="false">+G:G-H:H</f>
        <v>-1052300</v>
      </c>
    </row>
    <row r="1095" customFormat="false" ht="17.25" hidden="false" customHeight="true" outlineLevel="0" collapsed="false">
      <c r="A1095" s="140" t="s">
        <v>116</v>
      </c>
      <c r="B1095" s="142" t="n">
        <v>4311000</v>
      </c>
      <c r="C1095" s="143" t="n">
        <f aca="false">+LEN(B:B)</f>
        <v>7</v>
      </c>
      <c r="D1095" s="143" t="n">
        <v>43110000</v>
      </c>
      <c r="F1095" s="140" t="s">
        <v>606</v>
      </c>
      <c r="H1095" s="144" t="n">
        <v>963900</v>
      </c>
      <c r="I1095" s="144" t="n">
        <f aca="false">+G:G-H:H</f>
        <v>-963900</v>
      </c>
    </row>
    <row r="1096" customFormat="false" ht="17.25" hidden="false" customHeight="true" outlineLevel="0" collapsed="false">
      <c r="A1096" s="140" t="s">
        <v>115</v>
      </c>
      <c r="B1096" s="142" t="n">
        <v>43110000</v>
      </c>
      <c r="C1096" s="143" t="n">
        <f aca="false">+LEN(B:B)</f>
        <v>8</v>
      </c>
      <c r="D1096" s="143" t="n">
        <v>43110000</v>
      </c>
      <c r="F1096" s="140" t="s">
        <v>606</v>
      </c>
      <c r="H1096" s="144" t="n">
        <v>644500</v>
      </c>
      <c r="I1096" s="144" t="n">
        <f aca="false">+G:G-H:H</f>
        <v>-644500</v>
      </c>
    </row>
    <row r="1097" customFormat="false" ht="17.25" hidden="false" customHeight="true" outlineLevel="0" collapsed="false">
      <c r="A1097" s="140" t="s">
        <v>3019</v>
      </c>
      <c r="B1097" s="142" t="n">
        <v>431100</v>
      </c>
      <c r="C1097" s="143" t="n">
        <f aca="false">+LEN(B:B)</f>
        <v>6</v>
      </c>
      <c r="D1097" s="143" t="n">
        <v>43110000</v>
      </c>
      <c r="F1097" s="140" t="s">
        <v>275</v>
      </c>
      <c r="G1097" s="144" t="n">
        <v>600000</v>
      </c>
      <c r="I1097" s="144" t="n">
        <f aca="false">+G:G-H:H</f>
        <v>600000</v>
      </c>
    </row>
    <row r="1098" customFormat="false" ht="17.25" hidden="false" customHeight="true" outlineLevel="0" collapsed="false">
      <c r="A1098" s="140" t="s">
        <v>119</v>
      </c>
      <c r="B1098" s="142" t="n">
        <v>43110000</v>
      </c>
      <c r="C1098" s="143" t="n">
        <f aca="false">+LEN(B:B)</f>
        <v>8</v>
      </c>
      <c r="D1098" s="143" t="n">
        <v>43110000</v>
      </c>
      <c r="F1098" s="140" t="s">
        <v>606</v>
      </c>
      <c r="H1098" s="144" t="n">
        <v>84000</v>
      </c>
      <c r="I1098" s="144" t="n">
        <f aca="false">+G:G-H:H</f>
        <v>-84000</v>
      </c>
    </row>
    <row r="1099" customFormat="false" ht="17.25" hidden="false" customHeight="true" outlineLevel="0" collapsed="false">
      <c r="A1099" s="140" t="s">
        <v>112</v>
      </c>
      <c r="B1099" s="142" t="n">
        <v>43110000</v>
      </c>
      <c r="C1099" s="143" t="n">
        <f aca="false">+LEN(B:B)</f>
        <v>8</v>
      </c>
      <c r="D1099" s="143" t="n">
        <v>43110000</v>
      </c>
      <c r="F1099" s="140" t="s">
        <v>275</v>
      </c>
      <c r="H1099" s="144" t="n">
        <v>808000</v>
      </c>
      <c r="I1099" s="144" t="n">
        <f aca="false">+G:G-H:H</f>
        <v>-808000</v>
      </c>
    </row>
    <row r="1100" customFormat="false" ht="17.25" hidden="false" customHeight="true" outlineLevel="0" collapsed="false">
      <c r="A1100" s="140" t="s">
        <v>317</v>
      </c>
      <c r="B1100" s="142" t="n">
        <v>43110000</v>
      </c>
      <c r="C1100" s="143" t="n">
        <f aca="false">+LEN(B:B)</f>
        <v>8</v>
      </c>
      <c r="D1100" s="143" t="n">
        <v>43110000</v>
      </c>
      <c r="F1100" s="140" t="s">
        <v>36</v>
      </c>
      <c r="H1100" s="144" t="n">
        <v>744000</v>
      </c>
      <c r="I1100" s="144" t="n">
        <f aca="false">+G:G-H:H</f>
        <v>-744000</v>
      </c>
    </row>
    <row r="1101" customFormat="false" ht="17.25" hidden="false" customHeight="true" outlineLevel="0" collapsed="false">
      <c r="A1101" s="140" t="s">
        <v>105</v>
      </c>
      <c r="B1101" s="142" t="n">
        <v>4311000</v>
      </c>
      <c r="C1101" s="143" t="n">
        <f aca="false">+LEN(B:B)</f>
        <v>7</v>
      </c>
      <c r="D1101" s="143" t="n">
        <v>43110000</v>
      </c>
      <c r="F1101" s="140" t="s">
        <v>606</v>
      </c>
      <c r="G1101" s="144" t="n">
        <v>0</v>
      </c>
      <c r="H1101" s="144" t="n">
        <v>2432900</v>
      </c>
      <c r="I1101" s="144" t="n">
        <f aca="false">+G:G-H:H</f>
        <v>-2432900</v>
      </c>
    </row>
    <row r="1102" customFormat="false" ht="17.25" hidden="false" customHeight="true" outlineLevel="0" collapsed="false">
      <c r="A1102" s="140" t="s">
        <v>104</v>
      </c>
      <c r="B1102" s="142" t="n">
        <v>4311000</v>
      </c>
      <c r="C1102" s="143" t="n">
        <f aca="false">+LEN(B:B)</f>
        <v>7</v>
      </c>
      <c r="D1102" s="143" t="n">
        <v>43110000</v>
      </c>
      <c r="F1102" s="140" t="s">
        <v>606</v>
      </c>
      <c r="G1102" s="144" t="n">
        <v>0</v>
      </c>
      <c r="H1102" s="144" t="n">
        <v>2029300</v>
      </c>
      <c r="I1102" s="144" t="n">
        <f aca="false">+G:G-H:H</f>
        <v>-2029300</v>
      </c>
    </row>
    <row r="1103" customFormat="false" ht="17.25" hidden="false" customHeight="true" outlineLevel="0" collapsed="false">
      <c r="A1103" s="140" t="s">
        <v>101</v>
      </c>
      <c r="B1103" s="142" t="n">
        <v>43110000</v>
      </c>
      <c r="C1103" s="143" t="n">
        <f aca="false">+LEN(B:B)</f>
        <v>8</v>
      </c>
      <c r="D1103" s="143" t="n">
        <v>43110000</v>
      </c>
      <c r="F1103" s="140" t="s">
        <v>606</v>
      </c>
      <c r="G1103" s="144" t="n">
        <v>95800</v>
      </c>
      <c r="I1103" s="144" t="n">
        <f aca="false">+G:G-H:H</f>
        <v>95800</v>
      </c>
    </row>
    <row r="1104" customFormat="false" ht="17.25" hidden="false" customHeight="true" outlineLevel="0" collapsed="false">
      <c r="A1104" s="140" t="s">
        <v>102</v>
      </c>
      <c r="B1104" s="142" t="n">
        <v>4311000</v>
      </c>
      <c r="C1104" s="143" t="n">
        <f aca="false">+LEN(B:B)</f>
        <v>7</v>
      </c>
      <c r="D1104" s="143" t="n">
        <v>43110000</v>
      </c>
      <c r="F1104" s="140" t="s">
        <v>606</v>
      </c>
      <c r="G1104" s="144" t="n">
        <v>0</v>
      </c>
      <c r="H1104" s="144" t="n">
        <v>36000</v>
      </c>
      <c r="I1104" s="144" t="n">
        <f aca="false">+G:G-H:H</f>
        <v>-36000</v>
      </c>
    </row>
    <row r="1105" customFormat="false" ht="17.25" hidden="false" customHeight="true" outlineLevel="0" collapsed="false">
      <c r="A1105" s="140" t="s">
        <v>307</v>
      </c>
      <c r="B1105" s="142" t="n">
        <v>43110000</v>
      </c>
      <c r="C1105" s="143" t="n">
        <f aca="false">+LEN(B:B)</f>
        <v>8</v>
      </c>
      <c r="D1105" s="143" t="n">
        <v>43110000</v>
      </c>
      <c r="F1105" s="140" t="s">
        <v>275</v>
      </c>
      <c r="H1105" s="144" t="n">
        <v>714000</v>
      </c>
      <c r="I1105" s="144" t="n">
        <f aca="false">+G:G-H:H</f>
        <v>-714000</v>
      </c>
    </row>
    <row r="1106" customFormat="false" ht="17.25" hidden="false" customHeight="true" outlineLevel="0" collapsed="false">
      <c r="A1106" s="140" t="s">
        <v>100</v>
      </c>
      <c r="B1106" s="142" t="n">
        <v>4311000</v>
      </c>
      <c r="C1106" s="143" t="n">
        <f aca="false">+LEN(B:B)</f>
        <v>7</v>
      </c>
      <c r="D1106" s="143" t="n">
        <v>43110000</v>
      </c>
      <c r="F1106" s="140" t="s">
        <v>606</v>
      </c>
      <c r="G1106" s="144" t="n">
        <v>0</v>
      </c>
      <c r="H1106" s="144" t="n">
        <v>141300</v>
      </c>
      <c r="I1106" s="144" t="n">
        <f aca="false">+G:G-H:H</f>
        <v>-141300</v>
      </c>
    </row>
    <row r="1107" customFormat="false" ht="17.25" hidden="false" customHeight="true" outlineLevel="0" collapsed="false">
      <c r="A1107" s="140" t="s">
        <v>108</v>
      </c>
      <c r="B1107" s="142" t="n">
        <v>43110000</v>
      </c>
      <c r="C1107" s="143" t="n">
        <f aca="false">+LEN(B:B)</f>
        <v>8</v>
      </c>
      <c r="D1107" s="143" t="n">
        <v>43110000</v>
      </c>
      <c r="F1107" s="140" t="s">
        <v>606</v>
      </c>
      <c r="H1107" s="144" t="n">
        <v>70000</v>
      </c>
      <c r="I1107" s="144" t="n">
        <f aca="false">+G:G-H:H</f>
        <v>-70000</v>
      </c>
    </row>
    <row r="1108" customFormat="false" ht="17.25" hidden="false" customHeight="true" outlineLevel="0" collapsed="false">
      <c r="A1108" s="140" t="s">
        <v>1712</v>
      </c>
      <c r="B1108" s="142" t="n">
        <v>43110000</v>
      </c>
      <c r="C1108" s="143" t="n">
        <f aca="false">+LEN(B:B)</f>
        <v>8</v>
      </c>
      <c r="D1108" s="143" t="n">
        <v>43110000</v>
      </c>
      <c r="F1108" s="140" t="s">
        <v>3106</v>
      </c>
      <c r="H1108" s="144" t="n">
        <v>42000</v>
      </c>
      <c r="I1108" s="144" t="n">
        <f aca="false">+G:G-H:H</f>
        <v>-42000</v>
      </c>
    </row>
    <row r="1109" customFormat="false" ht="17.25" hidden="false" customHeight="true" outlineLevel="0" collapsed="false">
      <c r="A1109" s="140" t="s">
        <v>657</v>
      </c>
      <c r="B1109" s="142" t="n">
        <v>43110000</v>
      </c>
      <c r="C1109" s="143" t="n">
        <f aca="false">+LEN(B:B)</f>
        <v>8</v>
      </c>
      <c r="D1109" s="143" t="n">
        <v>43110000</v>
      </c>
      <c r="F1109" s="140" t="s">
        <v>36</v>
      </c>
      <c r="H1109" s="144" t="n">
        <v>467000</v>
      </c>
      <c r="I1109" s="144" t="n">
        <f aca="false">+G:G-H:H</f>
        <v>-467000</v>
      </c>
    </row>
    <row r="1110" customFormat="false" ht="17.25" hidden="false" customHeight="true" outlineLevel="0" collapsed="false">
      <c r="A1110" s="140" t="s">
        <v>116</v>
      </c>
      <c r="B1110" s="142" t="n">
        <v>4312000</v>
      </c>
      <c r="C1110" s="143" t="n">
        <f aca="false">+LEN(B:B)</f>
        <v>7</v>
      </c>
      <c r="D1110" s="143" t="n">
        <v>43120000</v>
      </c>
      <c r="F1110" s="140" t="s">
        <v>38</v>
      </c>
      <c r="H1110" s="144" t="n">
        <v>1619476.56</v>
      </c>
      <c r="I1110" s="144" t="n">
        <f aca="false">+G:G-H:H</f>
        <v>-1619476.56</v>
      </c>
    </row>
    <row r="1111" customFormat="false" ht="17.25" hidden="false" customHeight="true" outlineLevel="0" collapsed="false">
      <c r="A1111" s="140" t="s">
        <v>309</v>
      </c>
      <c r="B1111" s="142" t="n">
        <v>432000</v>
      </c>
      <c r="C1111" s="143" t="n">
        <f aca="false">+LEN(B:B)</f>
        <v>6</v>
      </c>
      <c r="D1111" s="143" t="n">
        <v>43200000</v>
      </c>
      <c r="F1111" s="140" t="s">
        <v>37</v>
      </c>
      <c r="H1111" s="144" t="n">
        <v>342651.75</v>
      </c>
      <c r="I1111" s="144" t="n">
        <f aca="false">+G:G-H:H</f>
        <v>-342651.75</v>
      </c>
    </row>
    <row r="1112" customFormat="false" ht="17.25" hidden="false" customHeight="true" outlineLevel="0" collapsed="false">
      <c r="A1112" s="140" t="s">
        <v>128</v>
      </c>
      <c r="B1112" s="142" t="n">
        <v>43200000</v>
      </c>
      <c r="C1112" s="143" t="n">
        <f aca="false">+LEN(B:B)</f>
        <v>8</v>
      </c>
      <c r="D1112" s="143" t="n">
        <v>43200000</v>
      </c>
      <c r="F1112" s="140" t="s">
        <v>37</v>
      </c>
      <c r="G1112" s="144" t="n">
        <v>1134590.94</v>
      </c>
      <c r="I1112" s="144" t="n">
        <f aca="false">+G:G-H:H</f>
        <v>1134590.94</v>
      </c>
    </row>
    <row r="1113" customFormat="false" ht="17.25" hidden="false" customHeight="true" outlineLevel="0" collapsed="false">
      <c r="A1113" s="140" t="s">
        <v>125</v>
      </c>
      <c r="B1113" s="142" t="n">
        <v>43200000</v>
      </c>
      <c r="C1113" s="143" t="n">
        <f aca="false">+LEN(B:B)</f>
        <v>8</v>
      </c>
      <c r="D1113" s="143" t="n">
        <v>43200000</v>
      </c>
      <c r="F1113" s="140" t="s">
        <v>37</v>
      </c>
      <c r="H1113" s="144" t="n">
        <v>499306.56</v>
      </c>
      <c r="I1113" s="144" t="n">
        <f aca="false">+G:G-H:H</f>
        <v>-499306.56</v>
      </c>
    </row>
    <row r="1114" customFormat="false" ht="17.25" hidden="false" customHeight="true" outlineLevel="0" collapsed="false">
      <c r="A1114" s="140" t="s">
        <v>124</v>
      </c>
      <c r="B1114" s="142" t="n">
        <v>43200000</v>
      </c>
      <c r="C1114" s="143" t="n">
        <f aca="false">+LEN(B:B)</f>
        <v>8</v>
      </c>
      <c r="D1114" s="143" t="n">
        <v>43200000</v>
      </c>
      <c r="F1114" s="140" t="s">
        <v>37</v>
      </c>
      <c r="H1114" s="144" t="n">
        <v>239005.92</v>
      </c>
      <c r="I1114" s="144" t="n">
        <f aca="false">+G:G-H:H</f>
        <v>-239005.92</v>
      </c>
    </row>
    <row r="1115" customFormat="false" ht="17.25" hidden="false" customHeight="true" outlineLevel="0" collapsed="false">
      <c r="A1115" s="140" t="s">
        <v>129</v>
      </c>
      <c r="B1115" s="142" t="n">
        <v>432000</v>
      </c>
      <c r="C1115" s="143" t="n">
        <f aca="false">+LEN(B:B)</f>
        <v>6</v>
      </c>
      <c r="D1115" s="143" t="n">
        <v>43200000</v>
      </c>
      <c r="F1115" s="140" t="s">
        <v>37</v>
      </c>
      <c r="G1115" s="144" t="n">
        <v>0</v>
      </c>
      <c r="H1115" s="144" t="n">
        <v>28041766.54</v>
      </c>
      <c r="I1115" s="144" t="n">
        <f aca="false">+G:G-H:H</f>
        <v>-28041766.54</v>
      </c>
    </row>
    <row r="1116" customFormat="false" ht="17.25" hidden="false" customHeight="true" outlineLevel="0" collapsed="false">
      <c r="A1116" s="140" t="s">
        <v>111</v>
      </c>
      <c r="B1116" s="142" t="n">
        <v>43200000</v>
      </c>
      <c r="C1116" s="143" t="n">
        <f aca="false">+LEN(B:B)</f>
        <v>8</v>
      </c>
      <c r="D1116" s="143" t="n">
        <v>43200000</v>
      </c>
      <c r="F1116" s="140" t="s">
        <v>37</v>
      </c>
      <c r="H1116" s="144" t="n">
        <v>715474.44</v>
      </c>
      <c r="I1116" s="144" t="n">
        <f aca="false">+G:G-H:H</f>
        <v>-715474.44</v>
      </c>
    </row>
    <row r="1117" customFormat="false" ht="17.25" hidden="false" customHeight="true" outlineLevel="0" collapsed="false">
      <c r="A1117" s="140" t="s">
        <v>116</v>
      </c>
      <c r="B1117" s="142" t="n">
        <v>4320000</v>
      </c>
      <c r="C1117" s="143" t="n">
        <f aca="false">+LEN(B:B)</f>
        <v>7</v>
      </c>
      <c r="D1117" s="143" t="n">
        <v>43200000</v>
      </c>
      <c r="F1117" s="140" t="s">
        <v>37</v>
      </c>
      <c r="H1117" s="144" t="n">
        <v>12799200.39</v>
      </c>
      <c r="I1117" s="144" t="n">
        <f aca="false">+G:G-H:H</f>
        <v>-12799200.39</v>
      </c>
    </row>
    <row r="1118" customFormat="false" ht="17.25" hidden="false" customHeight="true" outlineLevel="0" collapsed="false">
      <c r="A1118" s="140" t="s">
        <v>115</v>
      </c>
      <c r="B1118" s="142" t="n">
        <v>43200000</v>
      </c>
      <c r="C1118" s="143" t="n">
        <f aca="false">+LEN(B:B)</f>
        <v>8</v>
      </c>
      <c r="D1118" s="143" t="n">
        <v>43200000</v>
      </c>
      <c r="F1118" s="140" t="s">
        <v>37</v>
      </c>
      <c r="H1118" s="144" t="n">
        <v>21513154.41</v>
      </c>
      <c r="I1118" s="144" t="n">
        <f aca="false">+G:G-H:H</f>
        <v>-21513154.41</v>
      </c>
    </row>
    <row r="1119" customFormat="false" ht="17.25" hidden="false" customHeight="true" outlineLevel="0" collapsed="false">
      <c r="A1119" s="140" t="s">
        <v>3018</v>
      </c>
      <c r="B1119" s="142" t="n">
        <v>432000</v>
      </c>
      <c r="C1119" s="143" t="n">
        <f aca="false">+LEN(B:B)</f>
        <v>6</v>
      </c>
      <c r="D1119" s="143" t="n">
        <v>43200000</v>
      </c>
      <c r="F1119" s="140" t="s">
        <v>608</v>
      </c>
      <c r="H1119" s="144" t="n">
        <v>1316653.68</v>
      </c>
      <c r="I1119" s="144" t="n">
        <f aca="false">+G:G-H:H</f>
        <v>-1316653.68</v>
      </c>
    </row>
    <row r="1120" customFormat="false" ht="17.25" hidden="false" customHeight="true" outlineLevel="0" collapsed="false">
      <c r="A1120" s="140" t="s">
        <v>3019</v>
      </c>
      <c r="B1120" s="142" t="n">
        <v>432000</v>
      </c>
      <c r="C1120" s="143" t="n">
        <f aca="false">+LEN(B:B)</f>
        <v>6</v>
      </c>
      <c r="D1120" s="143" t="n">
        <v>43200000</v>
      </c>
      <c r="F1120" s="140" t="s">
        <v>2415</v>
      </c>
      <c r="H1120" s="144" t="n">
        <v>4069137.79</v>
      </c>
      <c r="I1120" s="144" t="n">
        <f aca="false">+G:G-H:H</f>
        <v>-4069137.79</v>
      </c>
    </row>
    <row r="1121" customFormat="false" ht="17.25" hidden="false" customHeight="true" outlineLevel="0" collapsed="false">
      <c r="A1121" s="140" t="s">
        <v>119</v>
      </c>
      <c r="B1121" s="142" t="n">
        <v>43200000</v>
      </c>
      <c r="C1121" s="143" t="n">
        <f aca="false">+LEN(B:B)</f>
        <v>8</v>
      </c>
      <c r="D1121" s="143" t="n">
        <v>43200000</v>
      </c>
      <c r="F1121" s="140" t="s">
        <v>37</v>
      </c>
      <c r="H1121" s="144" t="n">
        <v>6734328.24</v>
      </c>
      <c r="I1121" s="144" t="n">
        <f aca="false">+G:G-H:H</f>
        <v>-6734328.24</v>
      </c>
    </row>
    <row r="1122" customFormat="false" ht="17.25" hidden="false" customHeight="true" outlineLevel="0" collapsed="false">
      <c r="A1122" s="140" t="s">
        <v>112</v>
      </c>
      <c r="B1122" s="142" t="n">
        <v>43200000</v>
      </c>
      <c r="C1122" s="143" t="n">
        <f aca="false">+LEN(B:B)</f>
        <v>8</v>
      </c>
      <c r="D1122" s="143" t="n">
        <v>43200000</v>
      </c>
      <c r="F1122" s="140" t="s">
        <v>37</v>
      </c>
      <c r="H1122" s="144" t="n">
        <v>4894651.49000001</v>
      </c>
      <c r="I1122" s="144" t="n">
        <f aca="false">+G:G-H:H</f>
        <v>-4894651.49000001</v>
      </c>
    </row>
    <row r="1123" customFormat="false" ht="17.25" hidden="false" customHeight="true" outlineLevel="0" collapsed="false">
      <c r="A1123" s="140" t="s">
        <v>317</v>
      </c>
      <c r="B1123" s="142" t="n">
        <v>43200000</v>
      </c>
      <c r="C1123" s="143" t="n">
        <f aca="false">+LEN(B:B)</f>
        <v>8</v>
      </c>
      <c r="D1123" s="143" t="n">
        <v>43200000</v>
      </c>
      <c r="F1123" s="140" t="s">
        <v>37</v>
      </c>
      <c r="H1123" s="144" t="n">
        <v>12686361.74</v>
      </c>
      <c r="I1123" s="144" t="n">
        <f aca="false">+G:G-H:H</f>
        <v>-12686361.74</v>
      </c>
    </row>
    <row r="1124" customFormat="false" ht="17.25" hidden="false" customHeight="true" outlineLevel="0" collapsed="false">
      <c r="A1124" s="140" t="s">
        <v>105</v>
      </c>
      <c r="B1124" s="142" t="n">
        <v>4320000</v>
      </c>
      <c r="C1124" s="143" t="n">
        <f aca="false">+LEN(B:B)</f>
        <v>7</v>
      </c>
      <c r="D1124" s="143" t="n">
        <v>43200000</v>
      </c>
      <c r="F1124" s="140" t="s">
        <v>37</v>
      </c>
      <c r="G1124" s="144" t="n">
        <v>0</v>
      </c>
      <c r="H1124" s="144" t="n">
        <v>16817826.9</v>
      </c>
      <c r="I1124" s="144" t="n">
        <f aca="false">+G:G-H:H</f>
        <v>-16817826.9</v>
      </c>
    </row>
    <row r="1125" customFormat="false" ht="17.25" hidden="false" customHeight="true" outlineLevel="0" collapsed="false">
      <c r="A1125" s="140" t="s">
        <v>104</v>
      </c>
      <c r="B1125" s="142" t="n">
        <v>4320000</v>
      </c>
      <c r="C1125" s="143" t="n">
        <f aca="false">+LEN(B:B)</f>
        <v>7</v>
      </c>
      <c r="D1125" s="143" t="n">
        <v>43200000</v>
      </c>
      <c r="F1125" s="140" t="s">
        <v>37</v>
      </c>
      <c r="G1125" s="144" t="n">
        <v>0</v>
      </c>
      <c r="H1125" s="144" t="n">
        <v>15878372.5</v>
      </c>
      <c r="I1125" s="144" t="n">
        <f aca="false">+G:G-H:H</f>
        <v>-15878372.5</v>
      </c>
    </row>
    <row r="1126" customFormat="false" ht="17.25" hidden="false" customHeight="true" outlineLevel="0" collapsed="false">
      <c r="A1126" s="140" t="s">
        <v>101</v>
      </c>
      <c r="B1126" s="142" t="n">
        <v>43200000</v>
      </c>
      <c r="C1126" s="143" t="n">
        <f aca="false">+LEN(B:B)</f>
        <v>8</v>
      </c>
      <c r="D1126" s="143" t="n">
        <v>43200000</v>
      </c>
      <c r="F1126" s="140" t="s">
        <v>607</v>
      </c>
      <c r="H1126" s="144" t="n">
        <v>6192846.72</v>
      </c>
      <c r="I1126" s="144" t="n">
        <f aca="false">+G:G-H:H</f>
        <v>-6192846.72</v>
      </c>
    </row>
    <row r="1127" customFormat="false" ht="17.25" hidden="false" customHeight="true" outlineLevel="0" collapsed="false">
      <c r="A1127" s="140" t="s">
        <v>102</v>
      </c>
      <c r="B1127" s="142" t="n">
        <v>4320000</v>
      </c>
      <c r="C1127" s="143" t="n">
        <f aca="false">+LEN(B:B)</f>
        <v>7</v>
      </c>
      <c r="D1127" s="143" t="n">
        <v>43200000</v>
      </c>
      <c r="F1127" s="140" t="s">
        <v>37</v>
      </c>
      <c r="G1127" s="144" t="n">
        <v>0</v>
      </c>
      <c r="H1127" s="144" t="n">
        <v>4554997.2</v>
      </c>
      <c r="I1127" s="144" t="n">
        <f aca="false">+G:G-H:H</f>
        <v>-4554997.2</v>
      </c>
    </row>
    <row r="1128" customFormat="false" ht="17.25" hidden="false" customHeight="true" outlineLevel="0" collapsed="false">
      <c r="A1128" s="140" t="s">
        <v>307</v>
      </c>
      <c r="B1128" s="142" t="n">
        <v>43200000</v>
      </c>
      <c r="C1128" s="143" t="n">
        <f aca="false">+LEN(B:B)</f>
        <v>8</v>
      </c>
      <c r="D1128" s="143" t="n">
        <v>43200000</v>
      </c>
      <c r="F1128" s="140" t="s">
        <v>37</v>
      </c>
      <c r="H1128" s="144" t="n">
        <v>38477776.52</v>
      </c>
      <c r="I1128" s="144" t="n">
        <f aca="false">+G:G-H:H</f>
        <v>-38477776.52</v>
      </c>
    </row>
    <row r="1129" customFormat="false" ht="17.25" hidden="false" customHeight="true" outlineLevel="0" collapsed="false">
      <c r="A1129" s="140" t="s">
        <v>100</v>
      </c>
      <c r="B1129" s="142" t="n">
        <v>4320000</v>
      </c>
      <c r="C1129" s="143" t="n">
        <f aca="false">+LEN(B:B)</f>
        <v>7</v>
      </c>
      <c r="D1129" s="143" t="n">
        <v>43200000</v>
      </c>
      <c r="F1129" s="140" t="s">
        <v>37</v>
      </c>
      <c r="G1129" s="144" t="n">
        <v>0</v>
      </c>
      <c r="H1129" s="144" t="n">
        <v>17546625.24</v>
      </c>
      <c r="I1129" s="144" t="n">
        <f aca="false">+G:G-H:H</f>
        <v>-17546625.24</v>
      </c>
    </row>
    <row r="1130" customFormat="false" ht="17.25" hidden="false" customHeight="true" outlineLevel="0" collapsed="false">
      <c r="A1130" s="140" t="s">
        <v>108</v>
      </c>
      <c r="B1130" s="142" t="n">
        <v>43200000</v>
      </c>
      <c r="C1130" s="143" t="n">
        <f aca="false">+LEN(B:B)</f>
        <v>8</v>
      </c>
      <c r="D1130" s="143" t="n">
        <v>43200000</v>
      </c>
      <c r="F1130" s="140" t="s">
        <v>1265</v>
      </c>
      <c r="H1130" s="144" t="n">
        <v>2699384.67</v>
      </c>
      <c r="I1130" s="144" t="n">
        <f aca="false">+G:G-H:H</f>
        <v>-2699384.67</v>
      </c>
    </row>
    <row r="1131" customFormat="false" ht="17.25" hidden="false" customHeight="true" outlineLevel="0" collapsed="false">
      <c r="A1131" s="140" t="s">
        <v>1712</v>
      </c>
      <c r="B1131" s="142" t="n">
        <v>43200000</v>
      </c>
      <c r="C1131" s="143" t="n">
        <f aca="false">+LEN(B:B)</f>
        <v>8</v>
      </c>
      <c r="D1131" s="143" t="n">
        <v>43200000</v>
      </c>
      <c r="F1131" s="140" t="s">
        <v>37</v>
      </c>
      <c r="H1131" s="144" t="n">
        <v>1409281.03</v>
      </c>
      <c r="I1131" s="144" t="n">
        <f aca="false">+G:G-H:H</f>
        <v>-1409281.03</v>
      </c>
    </row>
    <row r="1132" customFormat="false" ht="17.25" hidden="false" customHeight="true" outlineLevel="0" collapsed="false">
      <c r="A1132" s="140" t="s">
        <v>657</v>
      </c>
      <c r="B1132" s="142" t="n">
        <v>43200000</v>
      </c>
      <c r="C1132" s="143" t="n">
        <f aca="false">+LEN(B:B)</f>
        <v>8</v>
      </c>
      <c r="D1132" s="143" t="n">
        <v>43200000</v>
      </c>
      <c r="F1132" s="140" t="s">
        <v>37</v>
      </c>
      <c r="H1132" s="144" t="n">
        <v>10870228.858</v>
      </c>
      <c r="I1132" s="144" t="n">
        <f aca="false">+G:G-H:H</f>
        <v>-10870228.858</v>
      </c>
    </row>
    <row r="1133" customFormat="false" ht="17.25" hidden="false" customHeight="true" outlineLevel="0" collapsed="false">
      <c r="A1133" s="140" t="s">
        <v>128</v>
      </c>
      <c r="B1133" s="142" t="n">
        <v>43220000</v>
      </c>
      <c r="C1133" s="143" t="n">
        <f aca="false">+LEN(B:B)</f>
        <v>8</v>
      </c>
      <c r="D1133" s="143" t="n">
        <v>43220000</v>
      </c>
      <c r="F1133" s="140" t="s">
        <v>607</v>
      </c>
      <c r="H1133" s="144" t="n">
        <v>2058700.26</v>
      </c>
      <c r="I1133" s="144" t="n">
        <f aca="false">+G:G-H:H</f>
        <v>-2058700.26</v>
      </c>
    </row>
    <row r="1134" customFormat="false" ht="17.25" hidden="false" customHeight="true" outlineLevel="0" collapsed="false">
      <c r="A1134" s="140" t="s">
        <v>111</v>
      </c>
      <c r="B1134" s="142" t="n">
        <v>43220000</v>
      </c>
      <c r="C1134" s="143" t="n">
        <f aca="false">+LEN(B:B)</f>
        <v>8</v>
      </c>
      <c r="D1134" s="143" t="n">
        <v>43220000</v>
      </c>
      <c r="F1134" s="140" t="s">
        <v>607</v>
      </c>
      <c r="H1134" s="144" t="n">
        <v>5913577.98</v>
      </c>
      <c r="I1134" s="144" t="n">
        <f aca="false">+G:G-H:H</f>
        <v>-5913577.98</v>
      </c>
    </row>
    <row r="1135" customFormat="false" ht="17.25" hidden="false" customHeight="true" outlineLevel="0" collapsed="false">
      <c r="A1135" s="140" t="s">
        <v>115</v>
      </c>
      <c r="B1135" s="142" t="n">
        <v>43220000</v>
      </c>
      <c r="C1135" s="143" t="n">
        <f aca="false">+LEN(B:B)</f>
        <v>8</v>
      </c>
      <c r="D1135" s="143" t="n">
        <v>43220000</v>
      </c>
      <c r="F1135" s="140" t="s">
        <v>608</v>
      </c>
      <c r="G1135" s="144" t="n">
        <v>655012.6</v>
      </c>
      <c r="I1135" s="144" t="n">
        <f aca="false">+G:G-H:H</f>
        <v>655012.6</v>
      </c>
    </row>
    <row r="1136" customFormat="false" ht="17.25" hidden="false" customHeight="true" outlineLevel="0" collapsed="false">
      <c r="A1136" s="140" t="s">
        <v>317</v>
      </c>
      <c r="B1136" s="142" t="n">
        <v>43220000</v>
      </c>
      <c r="C1136" s="143" t="n">
        <f aca="false">+LEN(B:B)</f>
        <v>8</v>
      </c>
      <c r="D1136" s="143" t="n">
        <v>43220000</v>
      </c>
      <c r="F1136" s="140" t="s">
        <v>1466</v>
      </c>
      <c r="H1136" s="144" t="n">
        <v>53183.78</v>
      </c>
      <c r="I1136" s="144" t="n">
        <f aca="false">+G:G-H:H</f>
        <v>-53183.78</v>
      </c>
    </row>
    <row r="1137" customFormat="false" ht="17.25" hidden="false" customHeight="true" outlineLevel="0" collapsed="false">
      <c r="A1137" s="140" t="s">
        <v>104</v>
      </c>
      <c r="B1137" s="142" t="n">
        <v>4322000</v>
      </c>
      <c r="C1137" s="143" t="n">
        <f aca="false">+LEN(B:B)</f>
        <v>7</v>
      </c>
      <c r="D1137" s="143" t="n">
        <v>43220000</v>
      </c>
      <c r="F1137" s="140" t="s">
        <v>607</v>
      </c>
      <c r="G1137" s="144" t="n">
        <v>0</v>
      </c>
      <c r="H1137" s="144" t="n">
        <v>365920.1</v>
      </c>
      <c r="I1137" s="144" t="n">
        <f aca="false">+G:G-H:H</f>
        <v>-365920.1</v>
      </c>
    </row>
    <row r="1138" customFormat="false" ht="17.25" hidden="false" customHeight="true" outlineLevel="0" collapsed="false">
      <c r="A1138" s="140" t="s">
        <v>1712</v>
      </c>
      <c r="B1138" s="142" t="n">
        <v>43220000</v>
      </c>
      <c r="C1138" s="143" t="n">
        <f aca="false">+LEN(B:B)</f>
        <v>8</v>
      </c>
      <c r="D1138" s="143" t="n">
        <v>43220000</v>
      </c>
      <c r="F1138" s="140" t="s">
        <v>1265</v>
      </c>
      <c r="H1138" s="144" t="n">
        <v>20734380.71</v>
      </c>
      <c r="I1138" s="144" t="n">
        <f aca="false">+G:G-H:H</f>
        <v>-20734380.71</v>
      </c>
    </row>
    <row r="1139" customFormat="false" ht="17.25" hidden="false" customHeight="true" outlineLevel="0" collapsed="false">
      <c r="A1139" s="140" t="s">
        <v>309</v>
      </c>
      <c r="B1139" s="142" t="n">
        <v>432300</v>
      </c>
      <c r="C1139" s="143" t="n">
        <f aca="false">+LEN(B:B)</f>
        <v>6</v>
      </c>
      <c r="D1139" s="143" t="n">
        <v>43230000</v>
      </c>
      <c r="F1139" s="140" t="s">
        <v>607</v>
      </c>
      <c r="H1139" s="144" t="n">
        <v>1171108.93</v>
      </c>
      <c r="I1139" s="144" t="n">
        <f aca="false">+G:G-H:H</f>
        <v>-1171108.93</v>
      </c>
    </row>
    <row r="1140" customFormat="false" ht="17.25" hidden="false" customHeight="true" outlineLevel="0" collapsed="false">
      <c r="A1140" s="140" t="s">
        <v>112</v>
      </c>
      <c r="B1140" s="142" t="n">
        <v>43230000</v>
      </c>
      <c r="C1140" s="143" t="n">
        <f aca="false">+LEN(B:B)</f>
        <v>8</v>
      </c>
      <c r="D1140" s="143" t="n">
        <v>43230000</v>
      </c>
      <c r="F1140" s="140" t="s">
        <v>607</v>
      </c>
      <c r="H1140" s="144" t="n">
        <v>2077694.96</v>
      </c>
      <c r="I1140" s="144" t="n">
        <f aca="false">+G:G-H:H</f>
        <v>-2077694.96</v>
      </c>
    </row>
    <row r="1141" customFormat="false" ht="17.25" hidden="false" customHeight="true" outlineLevel="0" collapsed="false">
      <c r="A1141" s="140" t="s">
        <v>105</v>
      </c>
      <c r="B1141" s="142" t="n">
        <v>4323000</v>
      </c>
      <c r="C1141" s="143" t="n">
        <f aca="false">+LEN(B:B)</f>
        <v>7</v>
      </c>
      <c r="D1141" s="143" t="n">
        <v>43230000</v>
      </c>
      <c r="F1141" s="140" t="s">
        <v>608</v>
      </c>
      <c r="G1141" s="144" t="n">
        <v>0</v>
      </c>
      <c r="H1141" s="144" t="n">
        <v>1166406.42</v>
      </c>
      <c r="I1141" s="144" t="n">
        <f aca="false">+G:G-H:H</f>
        <v>-1166406.42</v>
      </c>
    </row>
    <row r="1142" customFormat="false" ht="17.25" hidden="false" customHeight="true" outlineLevel="0" collapsed="false">
      <c r="A1142" s="140" t="s">
        <v>108</v>
      </c>
      <c r="B1142" s="142" t="n">
        <v>43230000</v>
      </c>
      <c r="C1142" s="143" t="n">
        <f aca="false">+LEN(B:B)</f>
        <v>8</v>
      </c>
      <c r="D1142" s="143" t="n">
        <v>43230000</v>
      </c>
      <c r="F1142" s="140" t="s">
        <v>38</v>
      </c>
      <c r="H1142" s="144" t="n">
        <v>326894.36</v>
      </c>
      <c r="I1142" s="144" t="n">
        <f aca="false">+G:G-H:H</f>
        <v>-326894.36</v>
      </c>
    </row>
    <row r="1143" customFormat="false" ht="17.25" hidden="false" customHeight="true" outlineLevel="0" collapsed="false">
      <c r="A1143" s="140" t="s">
        <v>309</v>
      </c>
      <c r="B1143" s="142" t="n">
        <v>433000</v>
      </c>
      <c r="C1143" s="143" t="n">
        <f aca="false">+LEN(B:B)</f>
        <v>6</v>
      </c>
      <c r="D1143" s="143" t="n">
        <v>43300000</v>
      </c>
      <c r="F1143" s="140" t="s">
        <v>38</v>
      </c>
      <c r="H1143" s="144" t="n">
        <v>126233.49</v>
      </c>
      <c r="I1143" s="144" t="n">
        <f aca="false">+G:G-H:H</f>
        <v>-126233.49</v>
      </c>
    </row>
    <row r="1144" customFormat="false" ht="17.25" hidden="false" customHeight="true" outlineLevel="0" collapsed="false">
      <c r="A1144" s="140" t="s">
        <v>128</v>
      </c>
      <c r="B1144" s="142" t="n">
        <v>43300000</v>
      </c>
      <c r="C1144" s="143" t="n">
        <f aca="false">+LEN(B:B)</f>
        <v>8</v>
      </c>
      <c r="D1144" s="143" t="n">
        <v>43300000</v>
      </c>
      <c r="F1144" s="140" t="s">
        <v>38</v>
      </c>
      <c r="H1144" s="144" t="n">
        <v>298004.17</v>
      </c>
      <c r="I1144" s="144" t="n">
        <f aca="false">+G:G-H:H</f>
        <v>-298004.17</v>
      </c>
    </row>
    <row r="1145" customFormat="false" ht="17.25" hidden="false" customHeight="true" outlineLevel="0" collapsed="false">
      <c r="A1145" s="140" t="s">
        <v>125</v>
      </c>
      <c r="B1145" s="142" t="n">
        <v>43300000</v>
      </c>
      <c r="C1145" s="143" t="n">
        <f aca="false">+LEN(B:B)</f>
        <v>8</v>
      </c>
      <c r="D1145" s="143" t="n">
        <v>43300000</v>
      </c>
      <c r="F1145" s="140" t="s">
        <v>38</v>
      </c>
      <c r="H1145" s="144" t="n">
        <v>83217.76</v>
      </c>
      <c r="I1145" s="144" t="n">
        <f aca="false">+G:G-H:H</f>
        <v>-83217.76</v>
      </c>
    </row>
    <row r="1146" customFormat="false" ht="17.25" hidden="false" customHeight="true" outlineLevel="0" collapsed="false">
      <c r="A1146" s="140" t="s">
        <v>124</v>
      </c>
      <c r="B1146" s="142" t="n">
        <v>43300000</v>
      </c>
      <c r="C1146" s="143" t="n">
        <f aca="false">+LEN(B:B)</f>
        <v>8</v>
      </c>
      <c r="D1146" s="143" t="n">
        <v>43300000</v>
      </c>
      <c r="F1146" s="140" t="s">
        <v>38</v>
      </c>
      <c r="H1146" s="144" t="n">
        <v>39834.32</v>
      </c>
      <c r="I1146" s="144" t="n">
        <f aca="false">+G:G-H:H</f>
        <v>-39834.32</v>
      </c>
    </row>
    <row r="1147" customFormat="false" ht="17.25" hidden="false" customHeight="true" outlineLevel="0" collapsed="false">
      <c r="A1147" s="140" t="s">
        <v>129</v>
      </c>
      <c r="B1147" s="142" t="n">
        <v>433000</v>
      </c>
      <c r="C1147" s="143" t="n">
        <f aca="false">+LEN(B:B)</f>
        <v>6</v>
      </c>
      <c r="D1147" s="143" t="n">
        <v>43300000</v>
      </c>
      <c r="F1147" s="140" t="s">
        <v>38</v>
      </c>
      <c r="G1147" s="144" t="n">
        <v>0</v>
      </c>
      <c r="H1147" s="144" t="n">
        <v>34804146</v>
      </c>
      <c r="I1147" s="144" t="n">
        <f aca="false">+G:G-H:H</f>
        <v>-34804146</v>
      </c>
    </row>
    <row r="1148" customFormat="false" ht="17.25" hidden="false" customHeight="true" outlineLevel="0" collapsed="false">
      <c r="A1148" s="140" t="s">
        <v>1819</v>
      </c>
      <c r="B1148" s="142" t="n">
        <v>43300000</v>
      </c>
      <c r="C1148" s="143" t="n">
        <f aca="false">+LEN(B:B)</f>
        <v>8</v>
      </c>
      <c r="D1148" s="143" t="n">
        <v>43300000</v>
      </c>
      <c r="F1148" s="140" t="s">
        <v>38</v>
      </c>
      <c r="H1148" s="144" t="n">
        <v>404804.06</v>
      </c>
      <c r="I1148" s="144" t="n">
        <f aca="false">+G:G-H:H</f>
        <v>-404804.06</v>
      </c>
    </row>
    <row r="1149" customFormat="false" ht="17.25" hidden="false" customHeight="true" outlineLevel="0" collapsed="false">
      <c r="A1149" s="140" t="s">
        <v>111</v>
      </c>
      <c r="B1149" s="142" t="n">
        <v>43300000</v>
      </c>
      <c r="C1149" s="143" t="n">
        <f aca="false">+LEN(B:B)</f>
        <v>8</v>
      </c>
      <c r="D1149" s="143" t="n">
        <v>43300000</v>
      </c>
      <c r="F1149" s="140" t="s">
        <v>38</v>
      </c>
      <c r="H1149" s="144" t="n">
        <v>1104842.07</v>
      </c>
      <c r="I1149" s="144" t="n">
        <f aca="false">+G:G-H:H</f>
        <v>-1104842.07</v>
      </c>
    </row>
    <row r="1150" customFormat="false" ht="17.25" hidden="false" customHeight="true" outlineLevel="0" collapsed="false">
      <c r="A1150" s="140" t="s">
        <v>116</v>
      </c>
      <c r="B1150" s="142" t="n">
        <v>4330000</v>
      </c>
      <c r="C1150" s="143" t="n">
        <f aca="false">+LEN(B:B)</f>
        <v>7</v>
      </c>
      <c r="D1150" s="143" t="n">
        <v>43300000</v>
      </c>
      <c r="F1150" s="140" t="s">
        <v>607</v>
      </c>
      <c r="H1150" s="144" t="n">
        <v>6811515.94</v>
      </c>
      <c r="I1150" s="144" t="n">
        <f aca="false">+G:G-H:H</f>
        <v>-6811515.94</v>
      </c>
    </row>
    <row r="1151" customFormat="false" ht="17.25" hidden="false" customHeight="true" outlineLevel="0" collapsed="false">
      <c r="A1151" s="140" t="s">
        <v>115</v>
      </c>
      <c r="B1151" s="142" t="n">
        <v>43300000</v>
      </c>
      <c r="C1151" s="143" t="n">
        <f aca="false">+LEN(B:B)</f>
        <v>8</v>
      </c>
      <c r="D1151" s="143" t="n">
        <v>43300000</v>
      </c>
      <c r="F1151" s="140" t="s">
        <v>38</v>
      </c>
      <c r="H1151" s="144" t="n">
        <v>2276424.96</v>
      </c>
      <c r="I1151" s="144" t="n">
        <f aca="false">+G:G-H:H</f>
        <v>-2276424.96</v>
      </c>
    </row>
    <row r="1152" customFormat="false" ht="17.25" hidden="false" customHeight="true" outlineLevel="0" collapsed="false">
      <c r="A1152" s="140" t="s">
        <v>3018</v>
      </c>
      <c r="B1152" s="142" t="n">
        <v>433000</v>
      </c>
      <c r="C1152" s="143" t="n">
        <f aca="false">+LEN(B:B)</f>
        <v>6</v>
      </c>
      <c r="D1152" s="143" t="n">
        <v>43300000</v>
      </c>
      <c r="F1152" s="140" t="s">
        <v>38</v>
      </c>
      <c r="H1152" s="144" t="n">
        <v>219442.28</v>
      </c>
      <c r="I1152" s="144" t="n">
        <f aca="false">+G:G-H:H</f>
        <v>-219442.28</v>
      </c>
    </row>
    <row r="1153" customFormat="false" ht="17.25" hidden="false" customHeight="true" outlineLevel="0" collapsed="false">
      <c r="A1153" s="140" t="s">
        <v>3019</v>
      </c>
      <c r="B1153" s="142" t="n">
        <v>433000</v>
      </c>
      <c r="C1153" s="143" t="n">
        <f aca="false">+LEN(B:B)</f>
        <v>6</v>
      </c>
      <c r="D1153" s="143" t="n">
        <v>43300000</v>
      </c>
      <c r="F1153" s="140" t="s">
        <v>38</v>
      </c>
      <c r="H1153" s="144" t="n">
        <v>223671.17</v>
      </c>
      <c r="I1153" s="144" t="n">
        <f aca="false">+G:G-H:H</f>
        <v>-223671.17</v>
      </c>
    </row>
    <row r="1154" customFormat="false" ht="17.25" hidden="false" customHeight="true" outlineLevel="0" collapsed="false">
      <c r="A1154" s="140" t="s">
        <v>119</v>
      </c>
      <c r="B1154" s="142" t="n">
        <v>43300000</v>
      </c>
      <c r="C1154" s="143" t="n">
        <f aca="false">+LEN(B:B)</f>
        <v>8</v>
      </c>
      <c r="D1154" s="143" t="n">
        <v>43300000</v>
      </c>
      <c r="F1154" s="140" t="s">
        <v>38</v>
      </c>
      <c r="H1154" s="144" t="n">
        <v>1122388.04</v>
      </c>
      <c r="I1154" s="144" t="n">
        <f aca="false">+G:G-H:H</f>
        <v>-1122388.04</v>
      </c>
    </row>
    <row r="1155" customFormat="false" ht="17.25" hidden="false" customHeight="true" outlineLevel="0" collapsed="false">
      <c r="A1155" s="140" t="s">
        <v>112</v>
      </c>
      <c r="B1155" s="142" t="n">
        <v>43300000</v>
      </c>
      <c r="C1155" s="143" t="n">
        <f aca="false">+LEN(B:B)</f>
        <v>8</v>
      </c>
      <c r="D1155" s="143" t="n">
        <v>43300000</v>
      </c>
      <c r="F1155" s="140" t="s">
        <v>38</v>
      </c>
      <c r="H1155" s="144" t="n">
        <v>1230135.91</v>
      </c>
      <c r="I1155" s="144" t="n">
        <f aca="false">+G:G-H:H</f>
        <v>-1230135.91</v>
      </c>
    </row>
    <row r="1156" customFormat="false" ht="17.25" hidden="false" customHeight="true" outlineLevel="0" collapsed="false">
      <c r="A1156" s="140" t="s">
        <v>317</v>
      </c>
      <c r="B1156" s="142" t="n">
        <v>43300000</v>
      </c>
      <c r="C1156" s="143" t="n">
        <f aca="false">+LEN(B:B)</f>
        <v>8</v>
      </c>
      <c r="D1156" s="143" t="n">
        <v>43300000</v>
      </c>
      <c r="F1156" s="140" t="s">
        <v>38</v>
      </c>
      <c r="H1156" s="144" t="n">
        <v>1082069.21</v>
      </c>
      <c r="I1156" s="144" t="n">
        <f aca="false">+G:G-H:H</f>
        <v>-1082069.21</v>
      </c>
    </row>
    <row r="1157" customFormat="false" ht="17.25" hidden="false" customHeight="true" outlineLevel="0" collapsed="false">
      <c r="A1157" s="140" t="s">
        <v>105</v>
      </c>
      <c r="B1157" s="142" t="n">
        <v>4330000</v>
      </c>
      <c r="C1157" s="143" t="n">
        <f aca="false">+LEN(B:B)</f>
        <v>7</v>
      </c>
      <c r="D1157" s="143" t="n">
        <v>43300000</v>
      </c>
      <c r="F1157" s="140" t="s">
        <v>38</v>
      </c>
      <c r="G1157" s="144" t="n">
        <v>0</v>
      </c>
      <c r="H1157" s="144" t="n">
        <v>2802971.15</v>
      </c>
      <c r="I1157" s="144" t="n">
        <f aca="false">+G:G-H:H</f>
        <v>-2802971.15</v>
      </c>
    </row>
    <row r="1158" customFormat="false" ht="17.25" hidden="false" customHeight="true" outlineLevel="0" collapsed="false">
      <c r="A1158" s="140" t="s">
        <v>104</v>
      </c>
      <c r="B1158" s="142" t="n">
        <v>4330000</v>
      </c>
      <c r="C1158" s="143" t="n">
        <f aca="false">+LEN(B:B)</f>
        <v>7</v>
      </c>
      <c r="D1158" s="143" t="n">
        <v>43300000</v>
      </c>
      <c r="F1158" s="140" t="s">
        <v>38</v>
      </c>
      <c r="G1158" s="144" t="n">
        <v>0</v>
      </c>
      <c r="H1158" s="144" t="n">
        <v>2477692.23</v>
      </c>
      <c r="I1158" s="144" t="n">
        <f aca="false">+G:G-H:H</f>
        <v>-2477692.23</v>
      </c>
    </row>
    <row r="1159" customFormat="false" ht="17.25" hidden="false" customHeight="true" outlineLevel="0" collapsed="false">
      <c r="A1159" s="140" t="s">
        <v>101</v>
      </c>
      <c r="B1159" s="142" t="n">
        <v>43300000</v>
      </c>
      <c r="C1159" s="143" t="n">
        <f aca="false">+LEN(B:B)</f>
        <v>8</v>
      </c>
      <c r="D1159" s="143" t="n">
        <v>43300000</v>
      </c>
      <c r="F1159" s="140" t="s">
        <v>38</v>
      </c>
      <c r="H1159" s="144" t="n">
        <v>1032141.12</v>
      </c>
      <c r="I1159" s="144" t="n">
        <f aca="false">+G:G-H:H</f>
        <v>-1032141.12</v>
      </c>
    </row>
    <row r="1160" customFormat="false" ht="17.25" hidden="false" customHeight="true" outlineLevel="0" collapsed="false">
      <c r="A1160" s="140" t="s">
        <v>102</v>
      </c>
      <c r="B1160" s="142" t="n">
        <v>4330000</v>
      </c>
      <c r="C1160" s="143" t="n">
        <f aca="false">+LEN(B:B)</f>
        <v>7</v>
      </c>
      <c r="D1160" s="143" t="n">
        <v>43300000</v>
      </c>
      <c r="F1160" s="140" t="s">
        <v>38</v>
      </c>
      <c r="G1160" s="144" t="n">
        <v>0</v>
      </c>
      <c r="H1160" s="144" t="n">
        <v>759166.2</v>
      </c>
      <c r="I1160" s="144" t="n">
        <f aca="false">+G:G-H:H</f>
        <v>-759166.2</v>
      </c>
    </row>
    <row r="1161" customFormat="false" ht="17.25" hidden="false" customHeight="true" outlineLevel="0" collapsed="false">
      <c r="A1161" s="140" t="s">
        <v>307</v>
      </c>
      <c r="B1161" s="142" t="n">
        <v>43300000</v>
      </c>
      <c r="C1161" s="143" t="n">
        <f aca="false">+LEN(B:B)</f>
        <v>8</v>
      </c>
      <c r="D1161" s="143" t="n">
        <v>43300000</v>
      </c>
      <c r="F1161" s="140" t="s">
        <v>38</v>
      </c>
      <c r="H1161" s="144" t="n">
        <v>6412962.82</v>
      </c>
      <c r="I1161" s="144" t="n">
        <f aca="false">+G:G-H:H</f>
        <v>-6412962.82</v>
      </c>
    </row>
    <row r="1162" customFormat="false" ht="17.25" hidden="false" customHeight="true" outlineLevel="0" collapsed="false">
      <c r="A1162" s="140" t="s">
        <v>100</v>
      </c>
      <c r="B1162" s="142" t="n">
        <v>4330000</v>
      </c>
      <c r="C1162" s="143" t="n">
        <f aca="false">+LEN(B:B)</f>
        <v>7</v>
      </c>
      <c r="D1162" s="143" t="n">
        <v>43300000</v>
      </c>
      <c r="F1162" s="140" t="s">
        <v>38</v>
      </c>
      <c r="G1162" s="144" t="n">
        <v>0</v>
      </c>
      <c r="H1162" s="144" t="n">
        <v>2924437.54</v>
      </c>
      <c r="I1162" s="144" t="n">
        <f aca="false">+G:G-H:H</f>
        <v>-2924437.54</v>
      </c>
    </row>
    <row r="1163" customFormat="false" ht="17.25" hidden="false" customHeight="true" outlineLevel="0" collapsed="false">
      <c r="A1163" s="140" t="s">
        <v>1712</v>
      </c>
      <c r="B1163" s="142" t="n">
        <v>43300000</v>
      </c>
      <c r="C1163" s="143" t="n">
        <f aca="false">+LEN(B:B)</f>
        <v>8</v>
      </c>
      <c r="D1163" s="143" t="n">
        <v>43300000</v>
      </c>
      <c r="F1163" s="140" t="s">
        <v>38</v>
      </c>
      <c r="H1163" s="144" t="n">
        <v>2491682.01</v>
      </c>
      <c r="I1163" s="144" t="n">
        <f aca="false">+G:G-H:H</f>
        <v>-2491682.01</v>
      </c>
    </row>
    <row r="1164" customFormat="false" ht="17.25" hidden="false" customHeight="true" outlineLevel="0" collapsed="false">
      <c r="A1164" s="140" t="s">
        <v>657</v>
      </c>
      <c r="B1164" s="142" t="n">
        <v>43300000</v>
      </c>
      <c r="C1164" s="143" t="n">
        <f aca="false">+LEN(B:B)</f>
        <v>8</v>
      </c>
      <c r="D1164" s="143" t="n">
        <v>43300000</v>
      </c>
      <c r="F1164" s="140" t="s">
        <v>38</v>
      </c>
      <c r="H1164" s="144" t="n">
        <v>1807755.934</v>
      </c>
      <c r="I1164" s="144" t="n">
        <f aca="false">+G:G-H:H</f>
        <v>-1807755.934</v>
      </c>
    </row>
    <row r="1165" customFormat="false" ht="17.25" hidden="false" customHeight="true" outlineLevel="0" collapsed="false">
      <c r="A1165" s="140" t="s">
        <v>124</v>
      </c>
      <c r="B1165" s="142" t="n">
        <v>43340000</v>
      </c>
      <c r="C1165" s="143" t="n">
        <f aca="false">+LEN(B:B)</f>
        <v>8</v>
      </c>
      <c r="D1165" s="143" t="n">
        <v>43400000</v>
      </c>
      <c r="F1165" s="140" t="s">
        <v>39</v>
      </c>
      <c r="H1165" s="144" t="n">
        <v>75000</v>
      </c>
      <c r="I1165" s="144" t="n">
        <f aca="false">+G:G-H:H</f>
        <v>-75000</v>
      </c>
    </row>
    <row r="1166" customFormat="false" ht="17.25" hidden="false" customHeight="true" outlineLevel="0" collapsed="false">
      <c r="A1166" s="140" t="s">
        <v>309</v>
      </c>
      <c r="B1166" s="142" t="n">
        <v>434000</v>
      </c>
      <c r="C1166" s="143" t="n">
        <f aca="false">+LEN(B:B)</f>
        <v>6</v>
      </c>
      <c r="D1166" s="143" t="n">
        <v>43400000</v>
      </c>
      <c r="F1166" s="140" t="s">
        <v>39</v>
      </c>
      <c r="H1166" s="144" t="n">
        <v>225000</v>
      </c>
      <c r="I1166" s="144" t="n">
        <f aca="false">+G:G-H:H</f>
        <v>-225000</v>
      </c>
    </row>
    <row r="1167" customFormat="false" ht="17.25" hidden="false" customHeight="true" outlineLevel="0" collapsed="false">
      <c r="A1167" s="140" t="s">
        <v>128</v>
      </c>
      <c r="B1167" s="142" t="n">
        <v>43400000</v>
      </c>
      <c r="C1167" s="143" t="n">
        <f aca="false">+LEN(B:B)</f>
        <v>8</v>
      </c>
      <c r="D1167" s="143" t="n">
        <v>43400000</v>
      </c>
      <c r="F1167" s="140" t="s">
        <v>39</v>
      </c>
      <c r="H1167" s="144" t="n">
        <v>200000</v>
      </c>
      <c r="I1167" s="144" t="n">
        <f aca="false">+G:G-H:H</f>
        <v>-200000</v>
      </c>
    </row>
    <row r="1168" customFormat="false" ht="17.25" hidden="false" customHeight="true" outlineLevel="0" collapsed="false">
      <c r="A1168" s="140" t="s">
        <v>125</v>
      </c>
      <c r="B1168" s="142" t="n">
        <v>43400000</v>
      </c>
      <c r="C1168" s="143" t="n">
        <f aca="false">+LEN(B:B)</f>
        <v>8</v>
      </c>
      <c r="D1168" s="143" t="n">
        <v>43400000</v>
      </c>
      <c r="F1168" s="140" t="s">
        <v>39</v>
      </c>
      <c r="H1168" s="144" t="n">
        <v>345000</v>
      </c>
      <c r="I1168" s="144" t="n">
        <f aca="false">+G:G-H:H</f>
        <v>-345000</v>
      </c>
    </row>
    <row r="1169" customFormat="false" ht="17.25" hidden="false" customHeight="true" outlineLevel="0" collapsed="false">
      <c r="A1169" s="140" t="s">
        <v>129</v>
      </c>
      <c r="B1169" s="142" t="n">
        <v>434000</v>
      </c>
      <c r="C1169" s="143" t="n">
        <f aca="false">+LEN(B:B)</f>
        <v>6</v>
      </c>
      <c r="D1169" s="143" t="n">
        <v>43400000</v>
      </c>
      <c r="F1169" s="140" t="s">
        <v>39</v>
      </c>
      <c r="G1169" s="144" t="n">
        <v>0</v>
      </c>
      <c r="H1169" s="144" t="n">
        <v>8095000</v>
      </c>
      <c r="I1169" s="144" t="n">
        <f aca="false">+G:G-H:H</f>
        <v>-8095000</v>
      </c>
    </row>
    <row r="1170" customFormat="false" ht="17.25" hidden="false" customHeight="true" outlineLevel="0" collapsed="false">
      <c r="A1170" s="140" t="s">
        <v>1819</v>
      </c>
      <c r="B1170" s="142" t="n">
        <v>43400000</v>
      </c>
      <c r="C1170" s="143" t="n">
        <f aca="false">+LEN(B:B)</f>
        <v>8</v>
      </c>
      <c r="D1170" s="143" t="n">
        <v>43400000</v>
      </c>
      <c r="F1170" s="140" t="s">
        <v>39</v>
      </c>
      <c r="H1170" s="144" t="n">
        <v>1075000</v>
      </c>
      <c r="I1170" s="144" t="n">
        <f aca="false">+G:G-H:H</f>
        <v>-1075000</v>
      </c>
    </row>
    <row r="1171" customFormat="false" ht="17.25" hidden="false" customHeight="true" outlineLevel="0" collapsed="false">
      <c r="A1171" s="140" t="s">
        <v>111</v>
      </c>
      <c r="B1171" s="142" t="n">
        <v>43400000</v>
      </c>
      <c r="C1171" s="143" t="n">
        <f aca="false">+LEN(B:B)</f>
        <v>8</v>
      </c>
      <c r="D1171" s="143" t="n">
        <v>43400000</v>
      </c>
      <c r="F1171" s="140" t="s">
        <v>39</v>
      </c>
      <c r="H1171" s="144" t="n">
        <v>280000</v>
      </c>
      <c r="I1171" s="144" t="n">
        <f aca="false">+G:G-H:H</f>
        <v>-280000</v>
      </c>
    </row>
    <row r="1172" customFormat="false" ht="17.25" hidden="false" customHeight="true" outlineLevel="0" collapsed="false">
      <c r="A1172" s="140" t="s">
        <v>116</v>
      </c>
      <c r="B1172" s="142" t="n">
        <v>4340000</v>
      </c>
      <c r="C1172" s="143" t="n">
        <f aca="false">+LEN(B:B)</f>
        <v>7</v>
      </c>
      <c r="D1172" s="143" t="n">
        <v>43400000</v>
      </c>
      <c r="F1172" s="140" t="s">
        <v>39</v>
      </c>
      <c r="H1172" s="144" t="n">
        <v>2185000</v>
      </c>
      <c r="I1172" s="144" t="n">
        <f aca="false">+G:G-H:H</f>
        <v>-2185000</v>
      </c>
    </row>
    <row r="1173" customFormat="false" ht="17.25" hidden="false" customHeight="true" outlineLevel="0" collapsed="false">
      <c r="A1173" s="140" t="s">
        <v>115</v>
      </c>
      <c r="B1173" s="142" t="n">
        <v>43400000</v>
      </c>
      <c r="C1173" s="143" t="n">
        <f aca="false">+LEN(B:B)</f>
        <v>8</v>
      </c>
      <c r="D1173" s="143" t="n">
        <v>43400000</v>
      </c>
      <c r="F1173" s="140" t="s">
        <v>1466</v>
      </c>
      <c r="H1173" s="144" t="n">
        <v>784749.78</v>
      </c>
      <c r="I1173" s="144" t="n">
        <f aca="false">+G:G-H:H</f>
        <v>-784749.78</v>
      </c>
    </row>
    <row r="1174" customFormat="false" ht="17.25" hidden="false" customHeight="true" outlineLevel="0" collapsed="false">
      <c r="A1174" s="140" t="s">
        <v>119</v>
      </c>
      <c r="B1174" s="142" t="n">
        <v>43400000</v>
      </c>
      <c r="C1174" s="143" t="n">
        <f aca="false">+LEN(B:B)</f>
        <v>8</v>
      </c>
      <c r="D1174" s="143" t="n">
        <v>43400000</v>
      </c>
      <c r="F1174" s="140" t="s">
        <v>39</v>
      </c>
      <c r="H1174" s="144" t="n">
        <v>735000</v>
      </c>
      <c r="I1174" s="144" t="n">
        <f aca="false">+G:G-H:H</f>
        <v>-735000</v>
      </c>
    </row>
    <row r="1175" customFormat="false" ht="17.25" hidden="false" customHeight="true" outlineLevel="0" collapsed="false">
      <c r="A1175" s="140" t="s">
        <v>112</v>
      </c>
      <c r="B1175" s="142" t="n">
        <v>43400000</v>
      </c>
      <c r="C1175" s="143" t="n">
        <f aca="false">+LEN(B:B)</f>
        <v>8</v>
      </c>
      <c r="D1175" s="143" t="n">
        <v>43400000</v>
      </c>
      <c r="F1175" s="140" t="s">
        <v>39</v>
      </c>
      <c r="H1175" s="144" t="n">
        <v>2620000</v>
      </c>
      <c r="I1175" s="144" t="n">
        <f aca="false">+G:G-H:H</f>
        <v>-2620000</v>
      </c>
    </row>
    <row r="1176" customFormat="false" ht="17.25" hidden="false" customHeight="true" outlineLevel="0" collapsed="false">
      <c r="A1176" s="140" t="s">
        <v>317</v>
      </c>
      <c r="B1176" s="142" t="n">
        <v>43400000</v>
      </c>
      <c r="C1176" s="143" t="n">
        <f aca="false">+LEN(B:B)</f>
        <v>8</v>
      </c>
      <c r="D1176" s="143" t="n">
        <v>43400000</v>
      </c>
      <c r="F1176" s="140" t="s">
        <v>39</v>
      </c>
      <c r="H1176" s="144" t="n">
        <v>1070000</v>
      </c>
      <c r="I1176" s="144" t="n">
        <f aca="false">+G:G-H:H</f>
        <v>-1070000</v>
      </c>
    </row>
    <row r="1177" customFormat="false" ht="17.25" hidden="false" customHeight="true" outlineLevel="0" collapsed="false">
      <c r="A1177" s="140" t="s">
        <v>105</v>
      </c>
      <c r="B1177" s="142" t="n">
        <v>4340000</v>
      </c>
      <c r="C1177" s="143" t="n">
        <f aca="false">+LEN(B:B)</f>
        <v>7</v>
      </c>
      <c r="D1177" s="143" t="n">
        <v>43400000</v>
      </c>
      <c r="F1177" s="140" t="s">
        <v>39</v>
      </c>
      <c r="G1177" s="144" t="n">
        <v>0</v>
      </c>
      <c r="H1177" s="144" t="n">
        <v>1010000</v>
      </c>
      <c r="I1177" s="144" t="n">
        <f aca="false">+G:G-H:H</f>
        <v>-1010000</v>
      </c>
    </row>
    <row r="1178" customFormat="false" ht="17.25" hidden="false" customHeight="true" outlineLevel="0" collapsed="false">
      <c r="A1178" s="140" t="s">
        <v>104</v>
      </c>
      <c r="B1178" s="142" t="n">
        <v>4340000</v>
      </c>
      <c r="C1178" s="143" t="n">
        <f aca="false">+LEN(B:B)</f>
        <v>7</v>
      </c>
      <c r="D1178" s="143" t="n">
        <v>43400000</v>
      </c>
      <c r="F1178" s="140" t="s">
        <v>39</v>
      </c>
      <c r="G1178" s="144" t="n">
        <v>0</v>
      </c>
      <c r="H1178" s="144" t="n">
        <v>495000</v>
      </c>
      <c r="I1178" s="144" t="n">
        <f aca="false">+G:G-H:H</f>
        <v>-495000</v>
      </c>
    </row>
    <row r="1179" customFormat="false" ht="17.25" hidden="false" customHeight="true" outlineLevel="0" collapsed="false">
      <c r="A1179" s="140" t="s">
        <v>101</v>
      </c>
      <c r="B1179" s="142" t="n">
        <v>43400000</v>
      </c>
      <c r="C1179" s="143" t="n">
        <f aca="false">+LEN(B:B)</f>
        <v>8</v>
      </c>
      <c r="D1179" s="143" t="n">
        <v>43400000</v>
      </c>
      <c r="F1179" s="140" t="s">
        <v>39</v>
      </c>
      <c r="H1179" s="144" t="n">
        <v>550000</v>
      </c>
      <c r="I1179" s="144" t="n">
        <f aca="false">+G:G-H:H</f>
        <v>-550000</v>
      </c>
    </row>
    <row r="1180" customFormat="false" ht="17.25" hidden="false" customHeight="true" outlineLevel="0" collapsed="false">
      <c r="A1180" s="140" t="s">
        <v>307</v>
      </c>
      <c r="B1180" s="142" t="n">
        <v>43400000</v>
      </c>
      <c r="C1180" s="143" t="n">
        <f aca="false">+LEN(B:B)</f>
        <v>8</v>
      </c>
      <c r="D1180" s="143" t="n">
        <v>43400000</v>
      </c>
      <c r="F1180" s="140" t="s">
        <v>39</v>
      </c>
      <c r="H1180" s="144" t="n">
        <v>5380000</v>
      </c>
      <c r="I1180" s="144" t="n">
        <f aca="false">+G:G-H:H</f>
        <v>-5380000</v>
      </c>
    </row>
    <row r="1181" customFormat="false" ht="17.25" hidden="false" customHeight="true" outlineLevel="0" collapsed="false">
      <c r="A1181" s="140" t="s">
        <v>1819</v>
      </c>
      <c r="B1181" s="142" t="n">
        <v>43500000</v>
      </c>
      <c r="C1181" s="143" t="n">
        <f aca="false">+LEN(B:B)</f>
        <v>8</v>
      </c>
      <c r="D1181" s="143" t="n">
        <v>43500000</v>
      </c>
      <c r="F1181" s="140" t="s">
        <v>3107</v>
      </c>
      <c r="H1181" s="144" t="n">
        <v>2428824.36</v>
      </c>
      <c r="I1181" s="144" t="n">
        <f aca="false">+G:G-H:H</f>
        <v>-2428824.36</v>
      </c>
    </row>
    <row r="1182" customFormat="false" ht="17.25" hidden="false" customHeight="true" outlineLevel="0" collapsed="false">
      <c r="A1182" s="140" t="s">
        <v>115</v>
      </c>
      <c r="B1182" s="142" t="n">
        <v>43500000</v>
      </c>
      <c r="C1182" s="143" t="n">
        <f aca="false">+LEN(B:B)</f>
        <v>8</v>
      </c>
      <c r="D1182" s="143" t="n">
        <v>43500000</v>
      </c>
      <c r="F1182" s="140" t="s">
        <v>39</v>
      </c>
      <c r="H1182" s="144" t="n">
        <v>1110000</v>
      </c>
      <c r="I1182" s="144" t="n">
        <f aca="false">+G:G-H:H</f>
        <v>-1110000</v>
      </c>
    </row>
    <row r="1183" customFormat="false" ht="17.25" hidden="false" customHeight="true" outlineLevel="0" collapsed="false">
      <c r="A1183" s="140" t="s">
        <v>3018</v>
      </c>
      <c r="B1183" s="142" t="n">
        <v>438000</v>
      </c>
      <c r="C1183" s="143" t="n">
        <f aca="false">+LEN(B:B)</f>
        <v>6</v>
      </c>
      <c r="D1183" s="143" t="n">
        <v>43800000</v>
      </c>
      <c r="F1183" s="140" t="s">
        <v>2372</v>
      </c>
      <c r="H1183" s="144" t="n">
        <v>1044019</v>
      </c>
      <c r="I1183" s="144" t="n">
        <f aca="false">+G:G-H:H</f>
        <v>-1044019</v>
      </c>
    </row>
    <row r="1184" customFormat="false" ht="17.25" hidden="false" customHeight="true" outlineLevel="0" collapsed="false">
      <c r="A1184" s="140" t="s">
        <v>3019</v>
      </c>
      <c r="B1184" s="142" t="n">
        <v>438000</v>
      </c>
      <c r="C1184" s="143" t="n">
        <f aca="false">+LEN(B:B)</f>
        <v>6</v>
      </c>
      <c r="D1184" s="143" t="n">
        <v>43800000</v>
      </c>
      <c r="F1184" s="140" t="s">
        <v>2372</v>
      </c>
      <c r="H1184" s="144" t="n">
        <v>1623371</v>
      </c>
      <c r="I1184" s="144" t="n">
        <f aca="false">+G:G-H:H</f>
        <v>-1623371</v>
      </c>
    </row>
    <row r="1185" customFormat="false" ht="17.25" hidden="false" customHeight="true" outlineLevel="0" collapsed="false">
      <c r="A1185" s="140" t="s">
        <v>317</v>
      </c>
      <c r="B1185" s="142" t="n">
        <v>43800000</v>
      </c>
      <c r="C1185" s="143" t="n">
        <f aca="false">+LEN(B:B)</f>
        <v>8</v>
      </c>
      <c r="D1185" s="143" t="n">
        <v>43800000</v>
      </c>
      <c r="F1185" s="140" t="s">
        <v>3108</v>
      </c>
      <c r="H1185" s="144" t="n">
        <v>6025548</v>
      </c>
      <c r="I1185" s="144" t="n">
        <f aca="false">+G:G-H:H</f>
        <v>-6025548</v>
      </c>
    </row>
    <row r="1186" customFormat="false" ht="17.25" hidden="false" customHeight="true" outlineLevel="0" collapsed="false">
      <c r="A1186" s="140" t="s">
        <v>309</v>
      </c>
      <c r="B1186" s="142" t="n">
        <v>438200</v>
      </c>
      <c r="C1186" s="143" t="n">
        <f aca="false">+LEN(B:B)</f>
        <v>6</v>
      </c>
      <c r="D1186" s="143" t="n">
        <v>43800000</v>
      </c>
      <c r="F1186" s="140" t="s">
        <v>3109</v>
      </c>
      <c r="H1186" s="144" t="n">
        <v>1748500</v>
      </c>
      <c r="I1186" s="144" t="n">
        <f aca="false">+G:G-H:H</f>
        <v>-1748500</v>
      </c>
    </row>
    <row r="1187" customFormat="false" ht="17.25" hidden="false" customHeight="true" outlineLevel="0" collapsed="false">
      <c r="A1187" s="140" t="s">
        <v>128</v>
      </c>
      <c r="B1187" s="142" t="n">
        <v>43860000</v>
      </c>
      <c r="C1187" s="143" t="n">
        <f aca="false">+LEN(B:B)</f>
        <v>8</v>
      </c>
      <c r="D1187" s="143" t="n">
        <v>43860000</v>
      </c>
      <c r="F1187" s="140" t="s">
        <v>276</v>
      </c>
      <c r="H1187" s="144" t="n">
        <v>1373100</v>
      </c>
      <c r="I1187" s="144" t="n">
        <f aca="false">+G:G-H:H</f>
        <v>-1373100</v>
      </c>
    </row>
    <row r="1188" customFormat="false" ht="17.25" hidden="false" customHeight="true" outlineLevel="0" collapsed="false">
      <c r="A1188" s="140" t="s">
        <v>124</v>
      </c>
      <c r="B1188" s="142" t="n">
        <v>43860000</v>
      </c>
      <c r="C1188" s="143" t="n">
        <f aca="false">+LEN(B:B)</f>
        <v>8</v>
      </c>
      <c r="D1188" s="143" t="n">
        <v>43860000</v>
      </c>
      <c r="F1188" s="140" t="s">
        <v>1644</v>
      </c>
      <c r="H1188" s="144" t="n">
        <v>25000</v>
      </c>
      <c r="I1188" s="144" t="n">
        <f aca="false">+G:G-H:H</f>
        <v>-25000</v>
      </c>
    </row>
    <row r="1189" customFormat="false" ht="17.25" hidden="false" customHeight="true" outlineLevel="0" collapsed="false">
      <c r="A1189" s="140" t="s">
        <v>129</v>
      </c>
      <c r="B1189" s="142" t="n">
        <v>438600</v>
      </c>
      <c r="C1189" s="143" t="n">
        <f aca="false">+LEN(B:B)</f>
        <v>6</v>
      </c>
      <c r="D1189" s="143" t="n">
        <v>43860000</v>
      </c>
      <c r="F1189" s="140" t="s">
        <v>923</v>
      </c>
      <c r="G1189" s="144" t="n">
        <v>0</v>
      </c>
      <c r="H1189" s="144" t="n">
        <v>13647986</v>
      </c>
      <c r="I1189" s="144" t="n">
        <f aca="false">+G:G-H:H</f>
        <v>-13647986</v>
      </c>
    </row>
    <row r="1190" customFormat="false" ht="17.25" hidden="false" customHeight="true" outlineLevel="0" collapsed="false">
      <c r="A1190" s="140" t="s">
        <v>111</v>
      </c>
      <c r="B1190" s="142" t="n">
        <v>43860000</v>
      </c>
      <c r="C1190" s="143" t="n">
        <f aca="false">+LEN(B:B)</f>
        <v>8</v>
      </c>
      <c r="D1190" s="143" t="n">
        <v>43860000</v>
      </c>
      <c r="F1190" s="140" t="s">
        <v>1644</v>
      </c>
      <c r="H1190" s="144" t="n">
        <v>3608218.47</v>
      </c>
      <c r="I1190" s="144" t="n">
        <f aca="false">+G:G-H:H</f>
        <v>-3608218.47</v>
      </c>
    </row>
    <row r="1191" customFormat="false" ht="17.25" hidden="false" customHeight="true" outlineLevel="0" collapsed="false">
      <c r="A1191" s="140" t="s">
        <v>119</v>
      </c>
      <c r="B1191" s="142" t="n">
        <v>43860000</v>
      </c>
      <c r="C1191" s="143" t="n">
        <f aca="false">+LEN(B:B)</f>
        <v>8</v>
      </c>
      <c r="D1191" s="143" t="n">
        <v>43860000</v>
      </c>
      <c r="F1191" s="140" t="s">
        <v>1644</v>
      </c>
      <c r="H1191" s="144" t="n">
        <v>2281024</v>
      </c>
      <c r="I1191" s="144" t="n">
        <f aca="false">+G:G-H:H</f>
        <v>-2281024</v>
      </c>
    </row>
    <row r="1192" customFormat="false" ht="17.25" hidden="false" customHeight="true" outlineLevel="0" collapsed="false">
      <c r="A1192" s="140" t="s">
        <v>112</v>
      </c>
      <c r="B1192" s="142" t="n">
        <v>43860000</v>
      </c>
      <c r="C1192" s="143" t="n">
        <f aca="false">+LEN(B:B)</f>
        <v>8</v>
      </c>
      <c r="D1192" s="143" t="n">
        <v>43860000</v>
      </c>
      <c r="F1192" s="140" t="s">
        <v>276</v>
      </c>
      <c r="H1192" s="144" t="n">
        <v>8641897.58</v>
      </c>
      <c r="I1192" s="144" t="n">
        <f aca="false">+G:G-H:H</f>
        <v>-8641897.58</v>
      </c>
    </row>
    <row r="1193" customFormat="false" ht="17.25" hidden="false" customHeight="true" outlineLevel="0" collapsed="false">
      <c r="A1193" s="140" t="s">
        <v>105</v>
      </c>
      <c r="B1193" s="142" t="n">
        <v>4386000</v>
      </c>
      <c r="C1193" s="143" t="n">
        <f aca="false">+LEN(B:B)</f>
        <v>7</v>
      </c>
      <c r="D1193" s="143" t="n">
        <v>43860000</v>
      </c>
      <c r="F1193" s="140" t="s">
        <v>609</v>
      </c>
      <c r="G1193" s="144" t="n">
        <v>16218457.86</v>
      </c>
      <c r="H1193" s="144" t="n">
        <v>0</v>
      </c>
      <c r="I1193" s="144" t="n">
        <f aca="false">+G:G-H:H</f>
        <v>16218457.86</v>
      </c>
    </row>
    <row r="1194" customFormat="false" ht="17.25" hidden="false" customHeight="true" outlineLevel="0" collapsed="false">
      <c r="A1194" s="140" t="s">
        <v>104</v>
      </c>
      <c r="B1194" s="142" t="n">
        <v>4386000</v>
      </c>
      <c r="C1194" s="143" t="n">
        <f aca="false">+LEN(B:B)</f>
        <v>7</v>
      </c>
      <c r="D1194" s="143" t="n">
        <v>43860000</v>
      </c>
      <c r="F1194" s="140" t="s">
        <v>609</v>
      </c>
      <c r="G1194" s="144" t="n">
        <v>0</v>
      </c>
      <c r="H1194" s="144" t="n">
        <v>19183516.07</v>
      </c>
      <c r="I1194" s="144" t="n">
        <f aca="false">+G:G-H:H</f>
        <v>-19183516.07</v>
      </c>
    </row>
    <row r="1195" customFormat="false" ht="17.25" hidden="false" customHeight="true" outlineLevel="0" collapsed="false">
      <c r="A1195" s="140" t="s">
        <v>101</v>
      </c>
      <c r="B1195" s="142" t="n">
        <v>43860000</v>
      </c>
      <c r="C1195" s="143" t="n">
        <f aca="false">+LEN(B:B)</f>
        <v>8</v>
      </c>
      <c r="D1195" s="143" t="n">
        <v>43860000</v>
      </c>
      <c r="F1195" s="140" t="s">
        <v>1644</v>
      </c>
      <c r="H1195" s="144" t="n">
        <v>5669046.25</v>
      </c>
      <c r="I1195" s="144" t="n">
        <f aca="false">+G:G-H:H</f>
        <v>-5669046.25</v>
      </c>
    </row>
    <row r="1196" customFormat="false" ht="17.25" hidden="false" customHeight="true" outlineLevel="0" collapsed="false">
      <c r="A1196" s="140" t="s">
        <v>102</v>
      </c>
      <c r="B1196" s="142" t="n">
        <v>4386000</v>
      </c>
      <c r="C1196" s="143" t="n">
        <f aca="false">+LEN(B:B)</f>
        <v>7</v>
      </c>
      <c r="D1196" s="143" t="n">
        <v>43860000</v>
      </c>
      <c r="F1196" s="140" t="s">
        <v>609</v>
      </c>
      <c r="G1196" s="144" t="n">
        <v>0</v>
      </c>
      <c r="H1196" s="144" t="n">
        <v>6607873.28</v>
      </c>
      <c r="I1196" s="144" t="n">
        <f aca="false">+G:G-H:H</f>
        <v>-6607873.28</v>
      </c>
    </row>
    <row r="1197" customFormat="false" ht="17.25" hidden="false" customHeight="true" outlineLevel="0" collapsed="false">
      <c r="A1197" s="140" t="s">
        <v>100</v>
      </c>
      <c r="B1197" s="142" t="n">
        <v>4386000</v>
      </c>
      <c r="C1197" s="143" t="n">
        <f aca="false">+LEN(B:B)</f>
        <v>7</v>
      </c>
      <c r="D1197" s="143" t="n">
        <v>43860000</v>
      </c>
      <c r="F1197" s="140" t="s">
        <v>609</v>
      </c>
      <c r="G1197" s="144" t="n">
        <v>0</v>
      </c>
      <c r="H1197" s="144" t="n">
        <v>18928934.55</v>
      </c>
      <c r="I1197" s="144" t="n">
        <f aca="false">+G:G-H:H</f>
        <v>-18928934.55</v>
      </c>
    </row>
    <row r="1198" customFormat="false" ht="17.25" hidden="false" customHeight="true" outlineLevel="0" collapsed="false">
      <c r="A1198" s="140" t="s">
        <v>108</v>
      </c>
      <c r="B1198" s="142" t="n">
        <v>43860000</v>
      </c>
      <c r="C1198" s="143" t="n">
        <f aca="false">+LEN(B:B)</f>
        <v>8</v>
      </c>
      <c r="D1198" s="143" t="n">
        <v>43860000</v>
      </c>
      <c r="F1198" s="140" t="s">
        <v>1644</v>
      </c>
      <c r="H1198" s="144" t="n">
        <v>1560041.56</v>
      </c>
      <c r="I1198" s="144" t="n">
        <f aca="false">+G:G-H:H</f>
        <v>-1560041.56</v>
      </c>
    </row>
    <row r="1199" customFormat="false" ht="17.25" hidden="false" customHeight="true" outlineLevel="0" collapsed="false">
      <c r="A1199" s="140" t="s">
        <v>657</v>
      </c>
      <c r="B1199" s="142" t="n">
        <v>43860000</v>
      </c>
      <c r="C1199" s="143" t="n">
        <f aca="false">+LEN(B:B)</f>
        <v>8</v>
      </c>
      <c r="D1199" s="143" t="n">
        <v>43860000</v>
      </c>
      <c r="F1199" s="140" t="s">
        <v>276</v>
      </c>
      <c r="H1199" s="144" t="n">
        <v>40000</v>
      </c>
      <c r="I1199" s="144" t="n">
        <f aca="false">+G:G-H:H</f>
        <v>-40000</v>
      </c>
    </row>
    <row r="1200" customFormat="false" ht="17.25" hidden="false" customHeight="true" outlineLevel="0" collapsed="false">
      <c r="A1200" s="140" t="s">
        <v>102</v>
      </c>
      <c r="B1200" s="142" t="n">
        <v>4400000</v>
      </c>
      <c r="C1200" s="143" t="n">
        <f aca="false">+LEN(B:B)</f>
        <v>7</v>
      </c>
      <c r="D1200" s="143" t="n">
        <v>44000000</v>
      </c>
      <c r="F1200" s="140" t="s">
        <v>612</v>
      </c>
      <c r="G1200" s="144" t="n">
        <v>0</v>
      </c>
      <c r="H1200" s="144" t="n">
        <v>21035902.96</v>
      </c>
      <c r="I1200" s="144" t="n">
        <f aca="false">+G:G-H:H</f>
        <v>-21035902.96</v>
      </c>
    </row>
    <row r="1201" customFormat="false" ht="17.25" hidden="false" customHeight="true" outlineLevel="0" collapsed="false">
      <c r="A1201" s="140" t="s">
        <v>309</v>
      </c>
      <c r="B1201" s="142" t="n">
        <v>441000</v>
      </c>
      <c r="C1201" s="143" t="n">
        <f aca="false">+LEN(B:B)</f>
        <v>6</v>
      </c>
      <c r="D1201" s="143" t="n">
        <v>44100000</v>
      </c>
      <c r="F1201" s="140" t="s">
        <v>40</v>
      </c>
      <c r="H1201" s="144" t="n">
        <v>51000</v>
      </c>
      <c r="I1201" s="144" t="n">
        <f aca="false">+G:G-H:H</f>
        <v>-51000</v>
      </c>
    </row>
    <row r="1202" customFormat="false" ht="17.25" hidden="false" customHeight="true" outlineLevel="0" collapsed="false">
      <c r="A1202" s="140" t="s">
        <v>128</v>
      </c>
      <c r="B1202" s="142" t="n">
        <v>44100000</v>
      </c>
      <c r="C1202" s="143" t="n">
        <f aca="false">+LEN(B:B)</f>
        <v>8</v>
      </c>
      <c r="D1202" s="143" t="n">
        <v>44100000</v>
      </c>
      <c r="F1202" s="140" t="s">
        <v>40</v>
      </c>
      <c r="H1202" s="144" t="n">
        <v>1694110</v>
      </c>
      <c r="I1202" s="144" t="n">
        <f aca="false">+G:G-H:H</f>
        <v>-1694110</v>
      </c>
    </row>
    <row r="1203" customFormat="false" ht="17.25" hidden="false" customHeight="true" outlineLevel="0" collapsed="false">
      <c r="A1203" s="140" t="s">
        <v>125</v>
      </c>
      <c r="B1203" s="142" t="n">
        <v>44100000</v>
      </c>
      <c r="C1203" s="143" t="n">
        <f aca="false">+LEN(B:B)</f>
        <v>8</v>
      </c>
      <c r="D1203" s="143" t="n">
        <v>44100000</v>
      </c>
      <c r="F1203" s="140" t="s">
        <v>610</v>
      </c>
      <c r="H1203" s="144" t="n">
        <v>67720</v>
      </c>
      <c r="I1203" s="144" t="n">
        <f aca="false">+G:G-H:H</f>
        <v>-67720</v>
      </c>
    </row>
    <row r="1204" customFormat="false" ht="17.25" hidden="false" customHeight="true" outlineLevel="0" collapsed="false">
      <c r="A1204" s="140" t="s">
        <v>124</v>
      </c>
      <c r="B1204" s="142" t="n">
        <v>44100000</v>
      </c>
      <c r="C1204" s="143" t="n">
        <f aca="false">+LEN(B:B)</f>
        <v>8</v>
      </c>
      <c r="D1204" s="143" t="n">
        <v>44100000</v>
      </c>
      <c r="F1204" s="140" t="s">
        <v>610</v>
      </c>
      <c r="H1204" s="144" t="n">
        <v>9000</v>
      </c>
      <c r="I1204" s="144" t="n">
        <f aca="false">+G:G-H:H</f>
        <v>-9000</v>
      </c>
    </row>
    <row r="1205" customFormat="false" ht="17.25" hidden="false" customHeight="true" outlineLevel="0" collapsed="false">
      <c r="A1205" s="140" t="s">
        <v>129</v>
      </c>
      <c r="B1205" s="142" t="n">
        <v>441000</v>
      </c>
      <c r="C1205" s="143" t="n">
        <f aca="false">+LEN(B:B)</f>
        <v>6</v>
      </c>
      <c r="D1205" s="143" t="n">
        <v>44100000</v>
      </c>
      <c r="F1205" s="140" t="s">
        <v>40</v>
      </c>
      <c r="G1205" s="144" t="n">
        <v>0</v>
      </c>
      <c r="H1205" s="144" t="n">
        <v>14470360</v>
      </c>
      <c r="I1205" s="144" t="n">
        <f aca="false">+G:G-H:H</f>
        <v>-14470360</v>
      </c>
    </row>
    <row r="1206" customFormat="false" ht="17.25" hidden="false" customHeight="true" outlineLevel="0" collapsed="false">
      <c r="A1206" s="140" t="s">
        <v>1819</v>
      </c>
      <c r="B1206" s="142" t="n">
        <v>44100000</v>
      </c>
      <c r="C1206" s="143" t="n">
        <f aca="false">+LEN(B:B)</f>
        <v>8</v>
      </c>
      <c r="D1206" s="143" t="n">
        <v>44100000</v>
      </c>
      <c r="F1206" s="140" t="s">
        <v>2251</v>
      </c>
      <c r="H1206" s="144" t="n">
        <v>5906175</v>
      </c>
      <c r="I1206" s="144" t="n">
        <f aca="false">+G:G-H:H</f>
        <v>-5906175</v>
      </c>
    </row>
    <row r="1207" customFormat="false" ht="17.25" hidden="false" customHeight="true" outlineLevel="0" collapsed="false">
      <c r="A1207" s="140" t="s">
        <v>111</v>
      </c>
      <c r="B1207" s="142" t="n">
        <v>44100000</v>
      </c>
      <c r="C1207" s="143" t="n">
        <f aca="false">+LEN(B:B)</f>
        <v>8</v>
      </c>
      <c r="D1207" s="143" t="n">
        <v>44100000</v>
      </c>
      <c r="F1207" s="140" t="s">
        <v>610</v>
      </c>
      <c r="G1207" s="144" t="n">
        <v>1813629.99999999</v>
      </c>
      <c r="I1207" s="144" t="n">
        <f aca="false">+G:G-H:H</f>
        <v>1813629.99999999</v>
      </c>
    </row>
    <row r="1208" customFormat="false" ht="17.25" hidden="false" customHeight="true" outlineLevel="0" collapsed="false">
      <c r="A1208" s="140" t="s">
        <v>116</v>
      </c>
      <c r="B1208" s="142" t="n">
        <v>4410000</v>
      </c>
      <c r="C1208" s="143" t="n">
        <f aca="false">+LEN(B:B)</f>
        <v>7</v>
      </c>
      <c r="D1208" s="143" t="n">
        <v>44100000</v>
      </c>
      <c r="F1208" s="140" t="s">
        <v>610</v>
      </c>
      <c r="H1208" s="144" t="n">
        <v>16393682.07</v>
      </c>
      <c r="I1208" s="144" t="n">
        <f aca="false">+G:G-H:H</f>
        <v>-16393682.07</v>
      </c>
    </row>
    <row r="1209" customFormat="false" ht="17.25" hidden="false" customHeight="true" outlineLevel="0" collapsed="false">
      <c r="A1209" s="140" t="s">
        <v>115</v>
      </c>
      <c r="B1209" s="142" t="n">
        <v>44100000</v>
      </c>
      <c r="C1209" s="143" t="n">
        <f aca="false">+LEN(B:B)</f>
        <v>8</v>
      </c>
      <c r="D1209" s="143" t="n">
        <v>44100000</v>
      </c>
      <c r="F1209" s="140" t="s">
        <v>610</v>
      </c>
      <c r="H1209" s="144" t="n">
        <v>51002307.5</v>
      </c>
      <c r="I1209" s="144" t="n">
        <f aca="false">+G:G-H:H</f>
        <v>-51002307.5</v>
      </c>
    </row>
    <row r="1210" customFormat="false" ht="17.25" hidden="false" customHeight="true" outlineLevel="0" collapsed="false">
      <c r="A1210" s="140" t="s">
        <v>3018</v>
      </c>
      <c r="B1210" s="142" t="n">
        <v>441000</v>
      </c>
      <c r="C1210" s="143" t="n">
        <f aca="false">+LEN(B:B)</f>
        <v>6</v>
      </c>
      <c r="D1210" s="143" t="n">
        <v>44100000</v>
      </c>
      <c r="F1210" s="140" t="s">
        <v>40</v>
      </c>
      <c r="H1210" s="144" t="n">
        <v>1022240</v>
      </c>
      <c r="I1210" s="144" t="n">
        <f aca="false">+G:G-H:H</f>
        <v>-1022240</v>
      </c>
    </row>
    <row r="1211" customFormat="false" ht="17.25" hidden="false" customHeight="true" outlineLevel="0" collapsed="false">
      <c r="A1211" s="140" t="s">
        <v>3019</v>
      </c>
      <c r="B1211" s="142" t="n">
        <v>441000</v>
      </c>
      <c r="C1211" s="143" t="n">
        <f aca="false">+LEN(B:B)</f>
        <v>6</v>
      </c>
      <c r="D1211" s="143" t="n">
        <v>44100000</v>
      </c>
      <c r="F1211" s="140" t="s">
        <v>40</v>
      </c>
      <c r="H1211" s="144" t="n">
        <v>947890</v>
      </c>
      <c r="I1211" s="144" t="n">
        <f aca="false">+G:G-H:H</f>
        <v>-947890</v>
      </c>
    </row>
    <row r="1212" customFormat="false" ht="17.25" hidden="false" customHeight="true" outlineLevel="0" collapsed="false">
      <c r="A1212" s="140" t="s">
        <v>119</v>
      </c>
      <c r="B1212" s="142" t="n">
        <v>44100000</v>
      </c>
      <c r="C1212" s="143" t="n">
        <f aca="false">+LEN(B:B)</f>
        <v>8</v>
      </c>
      <c r="D1212" s="143" t="n">
        <v>44100000</v>
      </c>
      <c r="F1212" s="140" t="s">
        <v>610</v>
      </c>
      <c r="H1212" s="144" t="n">
        <v>19390210</v>
      </c>
      <c r="I1212" s="144" t="n">
        <f aca="false">+G:G-H:H</f>
        <v>-19390210</v>
      </c>
    </row>
    <row r="1213" customFormat="false" ht="17.25" hidden="false" customHeight="true" outlineLevel="0" collapsed="false">
      <c r="A1213" s="140" t="s">
        <v>112</v>
      </c>
      <c r="B1213" s="142" t="n">
        <v>44100000</v>
      </c>
      <c r="C1213" s="143" t="n">
        <f aca="false">+LEN(B:B)</f>
        <v>8</v>
      </c>
      <c r="D1213" s="143" t="n">
        <v>44100000</v>
      </c>
      <c r="F1213" s="140" t="s">
        <v>40</v>
      </c>
      <c r="H1213" s="144" t="n">
        <v>6994033.39999999</v>
      </c>
      <c r="I1213" s="144" t="n">
        <f aca="false">+G:G-H:H</f>
        <v>-6994033.39999999</v>
      </c>
    </row>
    <row r="1214" customFormat="false" ht="17.25" hidden="false" customHeight="true" outlineLevel="0" collapsed="false">
      <c r="A1214" s="140" t="s">
        <v>317</v>
      </c>
      <c r="B1214" s="142" t="n">
        <v>44100000</v>
      </c>
      <c r="C1214" s="143" t="n">
        <f aca="false">+LEN(B:B)</f>
        <v>8</v>
      </c>
      <c r="D1214" s="143" t="n">
        <v>44100000</v>
      </c>
      <c r="F1214" s="140" t="s">
        <v>3110</v>
      </c>
      <c r="H1214" s="144" t="n">
        <v>10373020</v>
      </c>
      <c r="I1214" s="144" t="n">
        <f aca="false">+G:G-H:H</f>
        <v>-10373020</v>
      </c>
    </row>
    <row r="1215" customFormat="false" ht="17.25" hidden="false" customHeight="true" outlineLevel="0" collapsed="false">
      <c r="A1215" s="140" t="s">
        <v>105</v>
      </c>
      <c r="B1215" s="142" t="n">
        <v>4410000</v>
      </c>
      <c r="C1215" s="143" t="n">
        <f aca="false">+LEN(B:B)</f>
        <v>7</v>
      </c>
      <c r="D1215" s="143" t="n">
        <v>44100000</v>
      </c>
      <c r="F1215" s="140" t="s">
        <v>610</v>
      </c>
      <c r="G1215" s="144" t="n">
        <v>0</v>
      </c>
      <c r="H1215" s="144" t="n">
        <v>26566625</v>
      </c>
      <c r="I1215" s="144" t="n">
        <f aca="false">+G:G-H:H</f>
        <v>-26566625</v>
      </c>
    </row>
    <row r="1216" customFormat="false" ht="17.25" hidden="false" customHeight="true" outlineLevel="0" collapsed="false">
      <c r="A1216" s="140" t="s">
        <v>104</v>
      </c>
      <c r="B1216" s="142" t="n">
        <v>4410000</v>
      </c>
      <c r="C1216" s="143" t="n">
        <f aca="false">+LEN(B:B)</f>
        <v>7</v>
      </c>
      <c r="D1216" s="143" t="n">
        <v>44100000</v>
      </c>
      <c r="F1216" s="140" t="s">
        <v>610</v>
      </c>
      <c r="G1216" s="144" t="n">
        <v>0</v>
      </c>
      <c r="H1216" s="144" t="n">
        <v>23260540</v>
      </c>
      <c r="I1216" s="144" t="n">
        <f aca="false">+G:G-H:H</f>
        <v>-23260540</v>
      </c>
    </row>
    <row r="1217" customFormat="false" ht="17.25" hidden="false" customHeight="true" outlineLevel="0" collapsed="false">
      <c r="A1217" s="140" t="s">
        <v>101</v>
      </c>
      <c r="B1217" s="142" t="n">
        <v>44100000</v>
      </c>
      <c r="C1217" s="143" t="n">
        <f aca="false">+LEN(B:B)</f>
        <v>8</v>
      </c>
      <c r="D1217" s="143" t="n">
        <v>44100000</v>
      </c>
      <c r="F1217" s="140" t="s">
        <v>610</v>
      </c>
      <c r="H1217" s="144" t="n">
        <v>3685360</v>
      </c>
      <c r="I1217" s="144" t="n">
        <f aca="false">+G:G-H:H</f>
        <v>-3685360</v>
      </c>
    </row>
    <row r="1218" customFormat="false" ht="17.25" hidden="false" customHeight="true" outlineLevel="0" collapsed="false">
      <c r="A1218" s="140" t="s">
        <v>102</v>
      </c>
      <c r="B1218" s="142" t="n">
        <v>4410000</v>
      </c>
      <c r="C1218" s="143" t="n">
        <f aca="false">+LEN(B:B)</f>
        <v>7</v>
      </c>
      <c r="D1218" s="143" t="n">
        <v>44100000</v>
      </c>
      <c r="F1218" s="140" t="s">
        <v>610</v>
      </c>
      <c r="G1218" s="144" t="n">
        <v>0</v>
      </c>
      <c r="H1218" s="144" t="n">
        <v>67975</v>
      </c>
      <c r="I1218" s="144" t="n">
        <f aca="false">+G:G-H:H</f>
        <v>-67975</v>
      </c>
    </row>
    <row r="1219" customFormat="false" ht="17.25" hidden="false" customHeight="true" outlineLevel="0" collapsed="false">
      <c r="A1219" s="140" t="s">
        <v>307</v>
      </c>
      <c r="B1219" s="142" t="n">
        <v>44100000</v>
      </c>
      <c r="C1219" s="143" t="n">
        <f aca="false">+LEN(B:B)</f>
        <v>8</v>
      </c>
      <c r="D1219" s="143" t="n">
        <v>44100000</v>
      </c>
      <c r="F1219" s="140" t="s">
        <v>40</v>
      </c>
      <c r="H1219" s="144" t="n">
        <v>76607620</v>
      </c>
      <c r="I1219" s="144" t="n">
        <f aca="false">+G:G-H:H</f>
        <v>-76607620</v>
      </c>
    </row>
    <row r="1220" customFormat="false" ht="17.25" hidden="false" customHeight="true" outlineLevel="0" collapsed="false">
      <c r="A1220" s="140" t="s">
        <v>100</v>
      </c>
      <c r="B1220" s="142" t="n">
        <v>4410000</v>
      </c>
      <c r="C1220" s="143" t="n">
        <f aca="false">+LEN(B:B)</f>
        <v>7</v>
      </c>
      <c r="D1220" s="143" t="n">
        <v>44100000</v>
      </c>
      <c r="F1220" s="140" t="s">
        <v>610</v>
      </c>
      <c r="G1220" s="144" t="n">
        <v>0</v>
      </c>
      <c r="H1220" s="144" t="n">
        <v>13192005</v>
      </c>
      <c r="I1220" s="144" t="n">
        <f aca="false">+G:G-H:H</f>
        <v>-13192005</v>
      </c>
    </row>
    <row r="1221" customFormat="false" ht="17.25" hidden="false" customHeight="true" outlineLevel="0" collapsed="false">
      <c r="A1221" s="140" t="s">
        <v>108</v>
      </c>
      <c r="B1221" s="142" t="n">
        <v>44100000</v>
      </c>
      <c r="C1221" s="143" t="n">
        <f aca="false">+LEN(B:B)</f>
        <v>8</v>
      </c>
      <c r="D1221" s="143" t="n">
        <v>44100000</v>
      </c>
      <c r="F1221" s="140" t="s">
        <v>610</v>
      </c>
      <c r="G1221" s="144" t="n">
        <v>9599685.74</v>
      </c>
      <c r="I1221" s="144" t="n">
        <f aca="false">+G:G-H:H</f>
        <v>9599685.74</v>
      </c>
    </row>
    <row r="1222" customFormat="false" ht="17.25" hidden="false" customHeight="true" outlineLevel="0" collapsed="false">
      <c r="A1222" s="140" t="s">
        <v>1712</v>
      </c>
      <c r="B1222" s="142" t="n">
        <v>44100000</v>
      </c>
      <c r="C1222" s="143" t="n">
        <f aca="false">+LEN(B:B)</f>
        <v>8</v>
      </c>
      <c r="D1222" s="143" t="n">
        <v>44100000</v>
      </c>
      <c r="F1222" s="140" t="s">
        <v>3110</v>
      </c>
      <c r="H1222" s="144" t="n">
        <v>13188198.55</v>
      </c>
      <c r="I1222" s="144" t="n">
        <f aca="false">+G:G-H:H</f>
        <v>-13188198.55</v>
      </c>
    </row>
    <row r="1223" customFormat="false" ht="17.25" hidden="false" customHeight="true" outlineLevel="0" collapsed="false">
      <c r="A1223" s="140" t="s">
        <v>657</v>
      </c>
      <c r="B1223" s="142" t="n">
        <v>44100000</v>
      </c>
      <c r="C1223" s="143" t="n">
        <f aca="false">+LEN(B:B)</f>
        <v>8</v>
      </c>
      <c r="D1223" s="143" t="n">
        <v>44100000</v>
      </c>
      <c r="F1223" s="140" t="s">
        <v>40</v>
      </c>
      <c r="H1223" s="144" t="n">
        <v>5658750</v>
      </c>
      <c r="I1223" s="144" t="n">
        <f aca="false">+G:G-H:H</f>
        <v>-5658750</v>
      </c>
    </row>
    <row r="1224" customFormat="false" ht="17.25" hidden="false" customHeight="true" outlineLevel="0" collapsed="false">
      <c r="A1224" s="140" t="s">
        <v>317</v>
      </c>
      <c r="B1224" s="142" t="n">
        <v>44200000</v>
      </c>
      <c r="C1224" s="143" t="n">
        <f aca="false">+LEN(B:B)</f>
        <v>8</v>
      </c>
      <c r="D1224" s="143" t="n">
        <v>44200000</v>
      </c>
      <c r="F1224" s="140" t="s">
        <v>278</v>
      </c>
      <c r="H1224" s="144" t="n">
        <v>898979230</v>
      </c>
      <c r="I1224" s="144" t="n">
        <f aca="false">+G:G-H:H</f>
        <v>-898979230</v>
      </c>
    </row>
    <row r="1225" customFormat="false" ht="17.25" hidden="false" customHeight="true" outlineLevel="0" collapsed="false">
      <c r="A1225" s="140" t="s">
        <v>108</v>
      </c>
      <c r="B1225" s="142" t="n">
        <v>44200000</v>
      </c>
      <c r="C1225" s="143" t="n">
        <f aca="false">+LEN(B:B)</f>
        <v>8</v>
      </c>
      <c r="D1225" s="143" t="n">
        <v>44200000</v>
      </c>
      <c r="F1225" s="140" t="s">
        <v>2252</v>
      </c>
      <c r="H1225" s="144" t="n">
        <v>12330451.29</v>
      </c>
      <c r="I1225" s="144" t="n">
        <f aca="false">+G:G-H:H</f>
        <v>-12330451.29</v>
      </c>
    </row>
    <row r="1226" customFormat="false" ht="17.25" hidden="false" customHeight="true" outlineLevel="0" collapsed="false">
      <c r="A1226" s="140" t="s">
        <v>309</v>
      </c>
      <c r="B1226" s="142" t="n">
        <v>443000</v>
      </c>
      <c r="C1226" s="143" t="n">
        <f aca="false">+LEN(B:B)</f>
        <v>6</v>
      </c>
      <c r="D1226" s="143" t="n">
        <v>44300000</v>
      </c>
      <c r="F1226" s="140" t="s">
        <v>279</v>
      </c>
      <c r="G1226" s="144" t="n">
        <v>85836267.81</v>
      </c>
      <c r="I1226" s="144" t="n">
        <f aca="false">+G:G-H:H</f>
        <v>85836267.81</v>
      </c>
    </row>
    <row r="1227" customFormat="false" ht="17.25" hidden="false" customHeight="true" outlineLevel="0" collapsed="false">
      <c r="A1227" s="140" t="s">
        <v>128</v>
      </c>
      <c r="B1227" s="142" t="n">
        <v>44300000</v>
      </c>
      <c r="C1227" s="143" t="n">
        <f aca="false">+LEN(B:B)</f>
        <v>8</v>
      </c>
      <c r="D1227" s="143" t="n">
        <v>44300000</v>
      </c>
      <c r="F1227" s="140" t="s">
        <v>41</v>
      </c>
      <c r="G1227" s="144" t="n">
        <v>146980445.07</v>
      </c>
      <c r="I1227" s="144" t="n">
        <f aca="false">+G:G-H:H</f>
        <v>146980445.07</v>
      </c>
    </row>
    <row r="1228" customFormat="false" ht="17.25" hidden="false" customHeight="true" outlineLevel="0" collapsed="false">
      <c r="A1228" s="140" t="s">
        <v>125</v>
      </c>
      <c r="B1228" s="142" t="n">
        <v>44300000</v>
      </c>
      <c r="C1228" s="143" t="n">
        <f aca="false">+LEN(B:B)</f>
        <v>8</v>
      </c>
      <c r="D1228" s="143" t="n">
        <v>44300000</v>
      </c>
      <c r="F1228" s="140" t="s">
        <v>611</v>
      </c>
      <c r="G1228" s="144" t="n">
        <v>462545</v>
      </c>
      <c r="I1228" s="144" t="n">
        <f aca="false">+G:G-H:H</f>
        <v>462545</v>
      </c>
    </row>
    <row r="1229" customFormat="false" ht="17.25" hidden="false" customHeight="true" outlineLevel="0" collapsed="false">
      <c r="A1229" s="140" t="s">
        <v>124</v>
      </c>
      <c r="B1229" s="142" t="n">
        <v>44300000</v>
      </c>
      <c r="C1229" s="143" t="n">
        <f aca="false">+LEN(B:B)</f>
        <v>8</v>
      </c>
      <c r="D1229" s="143" t="n">
        <v>44300000</v>
      </c>
      <c r="F1229" s="140" t="s">
        <v>611</v>
      </c>
      <c r="G1229" s="144" t="n">
        <v>640000</v>
      </c>
      <c r="I1229" s="144" t="n">
        <f aca="false">+G:G-H:H</f>
        <v>640000</v>
      </c>
    </row>
    <row r="1230" customFormat="false" ht="17.25" hidden="false" customHeight="true" outlineLevel="0" collapsed="false">
      <c r="A1230" s="140" t="s">
        <v>129</v>
      </c>
      <c r="B1230" s="142" t="n">
        <v>443000</v>
      </c>
      <c r="C1230" s="143" t="n">
        <f aca="false">+LEN(B:B)</f>
        <v>6</v>
      </c>
      <c r="D1230" s="143" t="n">
        <v>44300000</v>
      </c>
      <c r="F1230" s="140" t="s">
        <v>279</v>
      </c>
      <c r="G1230" s="144" t="n">
        <v>134664018.74</v>
      </c>
      <c r="H1230" s="144" t="n">
        <v>0</v>
      </c>
      <c r="I1230" s="144" t="n">
        <f aca="false">+G:G-H:H</f>
        <v>134664018.74</v>
      </c>
    </row>
    <row r="1231" customFormat="false" ht="17.25" hidden="false" customHeight="true" outlineLevel="0" collapsed="false">
      <c r="A1231" s="140" t="s">
        <v>308</v>
      </c>
      <c r="B1231" s="142" t="n">
        <v>44300000</v>
      </c>
      <c r="C1231" s="143" t="n">
        <f aca="false">+LEN(B:B)</f>
        <v>8</v>
      </c>
      <c r="D1231" s="143" t="n">
        <v>44300000</v>
      </c>
      <c r="F1231" s="140" t="s">
        <v>611</v>
      </c>
      <c r="G1231" s="144" t="n">
        <v>26454.64</v>
      </c>
      <c r="I1231" s="144" t="n">
        <f aca="false">+G:G-H:H</f>
        <v>26454.64</v>
      </c>
    </row>
    <row r="1232" customFormat="false" ht="17.25" hidden="false" customHeight="true" outlineLevel="0" collapsed="false">
      <c r="A1232" s="140" t="s">
        <v>1819</v>
      </c>
      <c r="B1232" s="142" t="n">
        <v>44300000</v>
      </c>
      <c r="C1232" s="143" t="n">
        <f aca="false">+LEN(B:B)</f>
        <v>8</v>
      </c>
      <c r="D1232" s="143" t="n">
        <v>44300000</v>
      </c>
      <c r="F1232" s="140" t="s">
        <v>611</v>
      </c>
      <c r="G1232" s="144" t="n">
        <v>2204085.26</v>
      </c>
      <c r="I1232" s="144" t="n">
        <f aca="false">+G:G-H:H</f>
        <v>2204085.26</v>
      </c>
    </row>
    <row r="1233" customFormat="false" ht="17.25" hidden="false" customHeight="true" outlineLevel="0" collapsed="false">
      <c r="A1233" s="140" t="s">
        <v>2898</v>
      </c>
      <c r="B1233" s="142" t="n">
        <v>4430000</v>
      </c>
      <c r="C1233" s="143" t="n">
        <f aca="false">+LEN(B:B)</f>
        <v>7</v>
      </c>
      <c r="D1233" s="143" t="n">
        <v>44300000</v>
      </c>
      <c r="F1233" s="140" t="s">
        <v>611</v>
      </c>
      <c r="G1233" s="144" t="n">
        <v>640000</v>
      </c>
      <c r="I1233" s="144" t="n">
        <f aca="false">+G:G-H:H</f>
        <v>640000</v>
      </c>
    </row>
    <row r="1234" customFormat="false" ht="17.25" hidden="false" customHeight="true" outlineLevel="0" collapsed="false">
      <c r="A1234" s="140" t="s">
        <v>116</v>
      </c>
      <c r="B1234" s="142" t="n">
        <v>4430000</v>
      </c>
      <c r="C1234" s="143" t="n">
        <f aca="false">+LEN(B:B)</f>
        <v>7</v>
      </c>
      <c r="D1234" s="143" t="n">
        <v>44300000</v>
      </c>
      <c r="F1234" s="140" t="s">
        <v>611</v>
      </c>
      <c r="G1234" s="144" t="n">
        <v>7346240.19</v>
      </c>
      <c r="I1234" s="144" t="n">
        <f aca="false">+G:G-H:H</f>
        <v>7346240.19</v>
      </c>
    </row>
    <row r="1235" customFormat="false" ht="17.25" hidden="false" customHeight="true" outlineLevel="0" collapsed="false">
      <c r="A1235" s="140" t="s">
        <v>115</v>
      </c>
      <c r="B1235" s="142" t="n">
        <v>44300000</v>
      </c>
      <c r="C1235" s="143" t="n">
        <f aca="false">+LEN(B:B)</f>
        <v>8</v>
      </c>
      <c r="D1235" s="143" t="n">
        <v>44300000</v>
      </c>
      <c r="F1235" s="140" t="s">
        <v>611</v>
      </c>
      <c r="G1235" s="144" t="n">
        <v>324222531.61</v>
      </c>
      <c r="I1235" s="144" t="n">
        <f aca="false">+G:G-H:H</f>
        <v>324222531.61</v>
      </c>
    </row>
    <row r="1236" customFormat="false" ht="17.25" hidden="false" customHeight="true" outlineLevel="0" collapsed="false">
      <c r="A1236" s="140" t="s">
        <v>3018</v>
      </c>
      <c r="B1236" s="142" t="n">
        <v>443000</v>
      </c>
      <c r="C1236" s="143" t="n">
        <f aca="false">+LEN(B:B)</f>
        <v>6</v>
      </c>
      <c r="D1236" s="143" t="n">
        <v>44300000</v>
      </c>
      <c r="F1236" s="140" t="s">
        <v>279</v>
      </c>
      <c r="G1236" s="144" t="n">
        <v>31293513.86</v>
      </c>
      <c r="I1236" s="144" t="n">
        <f aca="false">+G:G-H:H</f>
        <v>31293513.86</v>
      </c>
    </row>
    <row r="1237" customFormat="false" ht="17.25" hidden="false" customHeight="true" outlineLevel="0" collapsed="false">
      <c r="A1237" s="140" t="s">
        <v>3019</v>
      </c>
      <c r="B1237" s="142" t="n">
        <v>443000</v>
      </c>
      <c r="C1237" s="143" t="n">
        <f aca="false">+LEN(B:B)</f>
        <v>6</v>
      </c>
      <c r="D1237" s="143" t="n">
        <v>44300000</v>
      </c>
      <c r="F1237" s="140" t="s">
        <v>279</v>
      </c>
      <c r="G1237" s="144" t="n">
        <v>15376535.19</v>
      </c>
      <c r="I1237" s="144" t="n">
        <f aca="false">+G:G-H:H</f>
        <v>15376535.19</v>
      </c>
    </row>
    <row r="1238" customFormat="false" ht="17.25" hidden="false" customHeight="true" outlineLevel="0" collapsed="false">
      <c r="A1238" s="140" t="s">
        <v>2897</v>
      </c>
      <c r="B1238" s="142" t="n">
        <v>44300000</v>
      </c>
      <c r="C1238" s="143" t="n">
        <f aca="false">+LEN(B:B)</f>
        <v>8</v>
      </c>
      <c r="D1238" s="143" t="n">
        <v>44300000</v>
      </c>
      <c r="F1238" s="140" t="s">
        <v>41</v>
      </c>
      <c r="G1238" s="144" t="n">
        <v>320000</v>
      </c>
      <c r="I1238" s="144" t="n">
        <f aca="false">+G:G-H:H</f>
        <v>320000</v>
      </c>
    </row>
    <row r="1239" customFormat="false" ht="17.25" hidden="false" customHeight="true" outlineLevel="0" collapsed="false">
      <c r="A1239" s="140" t="s">
        <v>119</v>
      </c>
      <c r="B1239" s="142" t="n">
        <v>44300000</v>
      </c>
      <c r="C1239" s="143" t="n">
        <f aca="false">+LEN(B:B)</f>
        <v>8</v>
      </c>
      <c r="D1239" s="143" t="n">
        <v>44300000</v>
      </c>
      <c r="F1239" s="140" t="s">
        <v>611</v>
      </c>
      <c r="G1239" s="144" t="n">
        <v>200000</v>
      </c>
      <c r="I1239" s="144" t="n">
        <f aca="false">+G:G-H:H</f>
        <v>200000</v>
      </c>
    </row>
    <row r="1240" customFormat="false" ht="17.25" hidden="false" customHeight="true" outlineLevel="0" collapsed="false">
      <c r="A1240" s="140" t="s">
        <v>2902</v>
      </c>
      <c r="B1240" s="142" t="n">
        <v>44300000</v>
      </c>
      <c r="C1240" s="143" t="n">
        <f aca="false">+LEN(B:B)</f>
        <v>8</v>
      </c>
      <c r="D1240" s="143" t="n">
        <v>44300000</v>
      </c>
      <c r="F1240" s="140" t="s">
        <v>611</v>
      </c>
      <c r="G1240" s="144" t="n">
        <v>100000</v>
      </c>
      <c r="I1240" s="144" t="n">
        <f aca="false">+G:G-H:H</f>
        <v>100000</v>
      </c>
    </row>
    <row r="1241" customFormat="false" ht="17.25" hidden="false" customHeight="true" outlineLevel="0" collapsed="false">
      <c r="A1241" s="140" t="s">
        <v>112</v>
      </c>
      <c r="B1241" s="142" t="n">
        <v>44300000</v>
      </c>
      <c r="C1241" s="143" t="n">
        <f aca="false">+LEN(B:B)</f>
        <v>8</v>
      </c>
      <c r="D1241" s="143" t="n">
        <v>44300000</v>
      </c>
      <c r="F1241" s="140" t="s">
        <v>41</v>
      </c>
      <c r="G1241" s="144" t="n">
        <v>84908207.61</v>
      </c>
      <c r="I1241" s="144" t="n">
        <f aca="false">+G:G-H:H</f>
        <v>84908207.61</v>
      </c>
    </row>
    <row r="1242" customFormat="false" ht="17.25" hidden="false" customHeight="true" outlineLevel="0" collapsed="false">
      <c r="A1242" s="140" t="s">
        <v>317</v>
      </c>
      <c r="B1242" s="142" t="n">
        <v>44300000</v>
      </c>
      <c r="C1242" s="143" t="n">
        <f aca="false">+LEN(B:B)</f>
        <v>8</v>
      </c>
      <c r="D1242" s="143" t="n">
        <v>44300000</v>
      </c>
      <c r="F1242" s="140" t="s">
        <v>41</v>
      </c>
      <c r="G1242" s="144" t="n">
        <v>484566869.68</v>
      </c>
      <c r="I1242" s="144" t="n">
        <f aca="false">+G:G-H:H</f>
        <v>484566869.68</v>
      </c>
    </row>
    <row r="1243" customFormat="false" ht="17.25" hidden="false" customHeight="true" outlineLevel="0" collapsed="false">
      <c r="A1243" s="140" t="s">
        <v>105</v>
      </c>
      <c r="B1243" s="142" t="n">
        <v>4430000</v>
      </c>
      <c r="C1243" s="143" t="n">
        <f aca="false">+LEN(B:B)</f>
        <v>7</v>
      </c>
      <c r="D1243" s="143" t="n">
        <v>44300000</v>
      </c>
      <c r="F1243" s="140" t="s">
        <v>611</v>
      </c>
      <c r="G1243" s="144" t="n">
        <v>350749131.17</v>
      </c>
      <c r="H1243" s="144" t="n">
        <v>0</v>
      </c>
      <c r="I1243" s="144" t="n">
        <f aca="false">+G:G-H:H</f>
        <v>350749131.17</v>
      </c>
    </row>
    <row r="1244" customFormat="false" ht="17.25" hidden="false" customHeight="true" outlineLevel="0" collapsed="false">
      <c r="A1244" s="140" t="s">
        <v>104</v>
      </c>
      <c r="B1244" s="142" t="n">
        <v>4430000</v>
      </c>
      <c r="C1244" s="143" t="n">
        <f aca="false">+LEN(B:B)</f>
        <v>7</v>
      </c>
      <c r="D1244" s="143" t="n">
        <v>44300000</v>
      </c>
      <c r="F1244" s="140" t="s">
        <v>611</v>
      </c>
      <c r="G1244" s="144" t="n">
        <v>865597187.73</v>
      </c>
      <c r="H1244" s="144" t="n">
        <v>0</v>
      </c>
      <c r="I1244" s="144" t="n">
        <f aca="false">+G:G-H:H</f>
        <v>865597187.73</v>
      </c>
    </row>
    <row r="1245" customFormat="false" ht="17.25" hidden="false" customHeight="true" outlineLevel="0" collapsed="false">
      <c r="A1245" s="140" t="s">
        <v>102</v>
      </c>
      <c r="B1245" s="142" t="n">
        <v>4430000</v>
      </c>
      <c r="C1245" s="143" t="n">
        <f aca="false">+LEN(B:B)</f>
        <v>7</v>
      </c>
      <c r="D1245" s="143" t="n">
        <v>44300000</v>
      </c>
      <c r="F1245" s="140" t="s">
        <v>611</v>
      </c>
      <c r="G1245" s="144" t="n">
        <v>8758351.11</v>
      </c>
      <c r="H1245" s="144" t="n">
        <v>0</v>
      </c>
      <c r="I1245" s="144" t="n">
        <f aca="false">+G:G-H:H</f>
        <v>8758351.11</v>
      </c>
    </row>
    <row r="1246" customFormat="false" ht="17.25" hidden="false" customHeight="true" outlineLevel="0" collapsed="false">
      <c r="A1246" s="140" t="s">
        <v>307</v>
      </c>
      <c r="B1246" s="142" t="n">
        <v>44300000</v>
      </c>
      <c r="C1246" s="143" t="n">
        <f aca="false">+LEN(B:B)</f>
        <v>8</v>
      </c>
      <c r="D1246" s="143" t="n">
        <v>44300000</v>
      </c>
      <c r="F1246" s="140" t="s">
        <v>3111</v>
      </c>
      <c r="G1246" s="144" t="n">
        <v>7811181.71</v>
      </c>
      <c r="I1246" s="144" t="n">
        <f aca="false">+G:G-H:H</f>
        <v>7811181.71</v>
      </c>
    </row>
    <row r="1247" customFormat="false" ht="17.25" hidden="false" customHeight="true" outlineLevel="0" collapsed="false">
      <c r="A1247" s="140" t="s">
        <v>100</v>
      </c>
      <c r="B1247" s="142" t="n">
        <v>4430000</v>
      </c>
      <c r="C1247" s="143" t="n">
        <f aca="false">+LEN(B:B)</f>
        <v>7</v>
      </c>
      <c r="D1247" s="143" t="n">
        <v>44300000</v>
      </c>
      <c r="F1247" s="140" t="s">
        <v>611</v>
      </c>
      <c r="G1247" s="144" t="n">
        <v>343635390.82</v>
      </c>
      <c r="H1247" s="144" t="n">
        <v>0</v>
      </c>
      <c r="I1247" s="144" t="n">
        <f aca="false">+G:G-H:H</f>
        <v>343635390.82</v>
      </c>
    </row>
    <row r="1248" customFormat="false" ht="17.25" hidden="false" customHeight="true" outlineLevel="0" collapsed="false">
      <c r="A1248" s="140" t="s">
        <v>108</v>
      </c>
      <c r="B1248" s="142" t="n">
        <v>44300000</v>
      </c>
      <c r="C1248" s="143" t="n">
        <f aca="false">+LEN(B:B)</f>
        <v>8</v>
      </c>
      <c r="D1248" s="143" t="n">
        <v>44300000</v>
      </c>
      <c r="F1248" s="140" t="s">
        <v>611</v>
      </c>
      <c r="G1248" s="144" t="n">
        <v>71174605.62</v>
      </c>
      <c r="I1248" s="144" t="n">
        <f aca="false">+G:G-H:H</f>
        <v>71174605.62</v>
      </c>
    </row>
    <row r="1249" customFormat="false" ht="17.25" hidden="false" customHeight="true" outlineLevel="0" collapsed="false">
      <c r="A1249" s="140" t="s">
        <v>1712</v>
      </c>
      <c r="B1249" s="142" t="n">
        <v>44300000</v>
      </c>
      <c r="C1249" s="143" t="n">
        <f aca="false">+LEN(B:B)</f>
        <v>8</v>
      </c>
      <c r="D1249" s="143" t="n">
        <v>44300000</v>
      </c>
      <c r="F1249" s="140" t="s">
        <v>41</v>
      </c>
      <c r="G1249" s="144" t="n">
        <v>940644101.6</v>
      </c>
      <c r="I1249" s="144" t="n">
        <f aca="false">+G:G-H:H</f>
        <v>940644101.6</v>
      </c>
    </row>
    <row r="1250" customFormat="false" ht="17.25" hidden="false" customHeight="true" outlineLevel="0" collapsed="false">
      <c r="A1250" s="140" t="s">
        <v>1478</v>
      </c>
      <c r="B1250" s="142" t="n">
        <v>443000</v>
      </c>
      <c r="C1250" s="143" t="n">
        <f aca="false">+LEN(B:B)</f>
        <v>6</v>
      </c>
      <c r="D1250" s="143" t="n">
        <v>44300000</v>
      </c>
      <c r="F1250" s="140" t="s">
        <v>279</v>
      </c>
      <c r="G1250" s="144" t="n">
        <v>7695455.45</v>
      </c>
      <c r="I1250" s="144" t="n">
        <f aca="false">+G:G-H:H</f>
        <v>7695455.45</v>
      </c>
    </row>
    <row r="1251" customFormat="false" ht="17.25" hidden="false" customHeight="true" outlineLevel="0" collapsed="false">
      <c r="A1251" s="140" t="s">
        <v>657</v>
      </c>
      <c r="B1251" s="142" t="n">
        <v>44300000</v>
      </c>
      <c r="C1251" s="143" t="n">
        <f aca="false">+LEN(B:B)</f>
        <v>8</v>
      </c>
      <c r="D1251" s="143" t="n">
        <v>44300000</v>
      </c>
      <c r="F1251" s="140" t="s">
        <v>41</v>
      </c>
      <c r="G1251" s="144" t="n">
        <v>320000</v>
      </c>
      <c r="I1251" s="144" t="n">
        <f aca="false">+G:G-H:H</f>
        <v>320000</v>
      </c>
    </row>
    <row r="1252" customFormat="false" ht="17.25" hidden="false" customHeight="true" outlineLevel="0" collapsed="false">
      <c r="A1252" s="140" t="s">
        <v>128</v>
      </c>
      <c r="B1252" s="142" t="n">
        <v>44310000</v>
      </c>
      <c r="C1252" s="143" t="n">
        <f aca="false">+LEN(B:B)</f>
        <v>8</v>
      </c>
      <c r="D1252" s="143" t="n">
        <v>44310000</v>
      </c>
      <c r="F1252" s="140" t="s">
        <v>42</v>
      </c>
      <c r="G1252" s="144" t="n">
        <v>8223.69</v>
      </c>
      <c r="I1252" s="144" t="n">
        <f aca="false">+G:G-H:H</f>
        <v>8223.69</v>
      </c>
    </row>
    <row r="1253" customFormat="false" ht="17.25" hidden="false" customHeight="true" outlineLevel="0" collapsed="false">
      <c r="A1253" s="140" t="s">
        <v>125</v>
      </c>
      <c r="B1253" s="142" t="n">
        <v>44310000</v>
      </c>
      <c r="C1253" s="143" t="n">
        <f aca="false">+LEN(B:B)</f>
        <v>8</v>
      </c>
      <c r="D1253" s="143" t="n">
        <v>44310000</v>
      </c>
      <c r="F1253" s="140" t="s">
        <v>2445</v>
      </c>
      <c r="G1253" s="144" t="n">
        <v>357184</v>
      </c>
      <c r="I1253" s="144" t="n">
        <f aca="false">+G:G-H:H</f>
        <v>357184</v>
      </c>
    </row>
    <row r="1254" customFormat="false" ht="17.25" hidden="false" customHeight="true" outlineLevel="0" collapsed="false">
      <c r="A1254" s="140" t="s">
        <v>124</v>
      </c>
      <c r="B1254" s="142" t="n">
        <v>44310000</v>
      </c>
      <c r="C1254" s="143" t="n">
        <f aca="false">+LEN(B:B)</f>
        <v>8</v>
      </c>
      <c r="D1254" s="143" t="n">
        <v>44310000</v>
      </c>
      <c r="F1254" s="140" t="s">
        <v>42</v>
      </c>
      <c r="H1254" s="144" t="n">
        <v>47360</v>
      </c>
      <c r="I1254" s="144" t="n">
        <f aca="false">+G:G-H:H</f>
        <v>-47360</v>
      </c>
    </row>
    <row r="1255" customFormat="false" ht="17.25" hidden="false" customHeight="true" outlineLevel="0" collapsed="false">
      <c r="A1255" s="140" t="s">
        <v>116</v>
      </c>
      <c r="B1255" s="142" t="n">
        <v>4431000</v>
      </c>
      <c r="C1255" s="143" t="n">
        <f aca="false">+LEN(B:B)</f>
        <v>7</v>
      </c>
      <c r="D1255" s="143" t="n">
        <v>44310000</v>
      </c>
      <c r="F1255" s="140" t="s">
        <v>42</v>
      </c>
      <c r="H1255" s="144" t="n">
        <v>191763.16</v>
      </c>
      <c r="I1255" s="144" t="n">
        <f aca="false">+G:G-H:H</f>
        <v>-191763.16</v>
      </c>
    </row>
    <row r="1256" customFormat="false" ht="17.25" hidden="false" customHeight="true" outlineLevel="0" collapsed="false">
      <c r="A1256" s="140" t="s">
        <v>115</v>
      </c>
      <c r="B1256" s="142" t="n">
        <v>44310000</v>
      </c>
      <c r="C1256" s="143" t="n">
        <f aca="false">+LEN(B:B)</f>
        <v>8</v>
      </c>
      <c r="D1256" s="143" t="n">
        <v>44310000</v>
      </c>
      <c r="F1256" s="140" t="s">
        <v>42</v>
      </c>
      <c r="H1256" s="144" t="n">
        <v>955346.79</v>
      </c>
      <c r="I1256" s="144" t="n">
        <f aca="false">+G:G-H:H</f>
        <v>-955346.79</v>
      </c>
    </row>
    <row r="1257" customFormat="false" ht="17.25" hidden="false" customHeight="true" outlineLevel="0" collapsed="false">
      <c r="A1257" s="140" t="s">
        <v>112</v>
      </c>
      <c r="B1257" s="142" t="n">
        <v>44310000</v>
      </c>
      <c r="C1257" s="143" t="n">
        <f aca="false">+LEN(B:B)</f>
        <v>8</v>
      </c>
      <c r="D1257" s="143" t="n">
        <v>44310000</v>
      </c>
      <c r="F1257" s="140" t="s">
        <v>42</v>
      </c>
      <c r="H1257" s="144" t="n">
        <v>7758890.35</v>
      </c>
      <c r="I1257" s="144" t="n">
        <f aca="false">+G:G-H:H</f>
        <v>-7758890.35</v>
      </c>
    </row>
    <row r="1258" customFormat="false" ht="17.25" hidden="false" customHeight="true" outlineLevel="0" collapsed="false">
      <c r="A1258" s="140" t="s">
        <v>307</v>
      </c>
      <c r="B1258" s="142" t="n">
        <v>44310000</v>
      </c>
      <c r="C1258" s="143" t="n">
        <f aca="false">+LEN(B:B)</f>
        <v>8</v>
      </c>
      <c r="D1258" s="143" t="n">
        <v>44310000</v>
      </c>
      <c r="F1258" s="140" t="s">
        <v>42</v>
      </c>
      <c r="H1258" s="144" t="n">
        <v>305263.16</v>
      </c>
      <c r="I1258" s="144" t="n">
        <f aca="false">+G:G-H:H</f>
        <v>-305263.16</v>
      </c>
    </row>
    <row r="1259" customFormat="false" ht="17.25" hidden="false" customHeight="true" outlineLevel="0" collapsed="false">
      <c r="A1259" s="140" t="s">
        <v>116</v>
      </c>
      <c r="B1259" s="142" t="n">
        <v>4432000</v>
      </c>
      <c r="C1259" s="143" t="n">
        <f aca="false">+LEN(B:B)</f>
        <v>7</v>
      </c>
      <c r="D1259" s="143" t="n">
        <v>44320000</v>
      </c>
      <c r="F1259" s="140" t="s">
        <v>43</v>
      </c>
      <c r="H1259" s="144" t="n">
        <v>6281025.6</v>
      </c>
      <c r="I1259" s="144" t="n">
        <f aca="false">+G:G-H:H</f>
        <v>-6281025.6</v>
      </c>
    </row>
    <row r="1260" customFormat="false" ht="17.25" hidden="false" customHeight="true" outlineLevel="0" collapsed="false">
      <c r="A1260" s="140" t="s">
        <v>115</v>
      </c>
      <c r="B1260" s="142" t="n">
        <v>44320000</v>
      </c>
      <c r="C1260" s="143" t="n">
        <f aca="false">+LEN(B:B)</f>
        <v>8</v>
      </c>
      <c r="D1260" s="143" t="n">
        <v>44320000</v>
      </c>
      <c r="F1260" s="140" t="s">
        <v>43</v>
      </c>
      <c r="H1260" s="144" t="n">
        <v>19429517.66</v>
      </c>
      <c r="I1260" s="144" t="n">
        <f aca="false">+G:G-H:H</f>
        <v>-19429517.66</v>
      </c>
    </row>
    <row r="1261" customFormat="false" ht="17.25" hidden="false" customHeight="true" outlineLevel="0" collapsed="false">
      <c r="A1261" s="140" t="s">
        <v>112</v>
      </c>
      <c r="B1261" s="142" t="n">
        <v>44320000</v>
      </c>
      <c r="C1261" s="143" t="n">
        <f aca="false">+LEN(B:B)</f>
        <v>8</v>
      </c>
      <c r="D1261" s="143" t="n">
        <v>44320000</v>
      </c>
      <c r="F1261" s="140" t="s">
        <v>43</v>
      </c>
      <c r="H1261" s="144" t="n">
        <v>10917784.52</v>
      </c>
      <c r="I1261" s="144" t="n">
        <f aca="false">+G:G-H:H</f>
        <v>-10917784.52</v>
      </c>
    </row>
    <row r="1262" customFormat="false" ht="17.25" hidden="false" customHeight="true" outlineLevel="0" collapsed="false">
      <c r="A1262" s="140" t="s">
        <v>307</v>
      </c>
      <c r="B1262" s="142" t="n">
        <v>44320000</v>
      </c>
      <c r="C1262" s="143" t="n">
        <f aca="false">+LEN(B:B)</f>
        <v>8</v>
      </c>
      <c r="D1262" s="143" t="n">
        <v>44320000</v>
      </c>
      <c r="F1262" s="140" t="s">
        <v>43</v>
      </c>
      <c r="G1262" s="144" t="n">
        <v>2913106.4</v>
      </c>
      <c r="I1262" s="144" t="n">
        <f aca="false">+G:G-H:H</f>
        <v>2913106.4</v>
      </c>
    </row>
    <row r="1263" customFormat="false" ht="17.25" hidden="false" customHeight="true" outlineLevel="0" collapsed="false">
      <c r="A1263" s="140" t="s">
        <v>115</v>
      </c>
      <c r="B1263" s="142" t="n">
        <v>44330000</v>
      </c>
      <c r="C1263" s="143" t="n">
        <f aca="false">+LEN(B:B)</f>
        <v>8</v>
      </c>
      <c r="D1263" s="143" t="n">
        <v>44330000</v>
      </c>
      <c r="F1263" s="140" t="s">
        <v>1797</v>
      </c>
      <c r="G1263" s="144" t="n">
        <v>451596623.45</v>
      </c>
      <c r="I1263" s="144" t="n">
        <f aca="false">+G:G-H:H</f>
        <v>451596623.45</v>
      </c>
    </row>
    <row r="1264" customFormat="false" ht="17.25" hidden="false" customHeight="true" outlineLevel="0" collapsed="false">
      <c r="A1264" s="140" t="s">
        <v>309</v>
      </c>
      <c r="B1264" s="142" t="n">
        <v>444000</v>
      </c>
      <c r="C1264" s="143" t="n">
        <f aca="false">+LEN(B:B)</f>
        <v>6</v>
      </c>
      <c r="D1264" s="143" t="n">
        <v>44400000</v>
      </c>
      <c r="F1264" s="140" t="s">
        <v>1558</v>
      </c>
      <c r="H1264" s="144" t="n">
        <v>200562355.43</v>
      </c>
      <c r="I1264" s="144" t="n">
        <f aca="false">+G:G-H:H</f>
        <v>-200562355.43</v>
      </c>
    </row>
    <row r="1265" customFormat="false" ht="17.25" hidden="false" customHeight="true" outlineLevel="0" collapsed="false">
      <c r="A1265" s="140" t="s">
        <v>128</v>
      </c>
      <c r="B1265" s="142" t="n">
        <v>44400000</v>
      </c>
      <c r="C1265" s="143" t="n">
        <f aca="false">+LEN(B:B)</f>
        <v>8</v>
      </c>
      <c r="D1265" s="143" t="n">
        <v>44400000</v>
      </c>
      <c r="F1265" s="140" t="s">
        <v>1656</v>
      </c>
      <c r="H1265" s="144" t="n">
        <v>68609107.83</v>
      </c>
      <c r="I1265" s="144" t="n">
        <f aca="false">+G:G-H:H</f>
        <v>-68609107.83</v>
      </c>
    </row>
    <row r="1266" customFormat="false" ht="17.25" hidden="false" customHeight="true" outlineLevel="0" collapsed="false">
      <c r="A1266" s="140" t="s">
        <v>129</v>
      </c>
      <c r="B1266" s="142" t="n">
        <v>444000</v>
      </c>
      <c r="C1266" s="143" t="n">
        <f aca="false">+LEN(B:B)</f>
        <v>6</v>
      </c>
      <c r="D1266" s="143" t="n">
        <v>44400000</v>
      </c>
      <c r="F1266" s="140" t="s">
        <v>282</v>
      </c>
      <c r="G1266" s="144" t="n">
        <v>7425667.28</v>
      </c>
      <c r="H1266" s="144" t="n">
        <v>0</v>
      </c>
      <c r="I1266" s="144" t="n">
        <f aca="false">+G:G-H:H</f>
        <v>7425667.28</v>
      </c>
    </row>
    <row r="1267" customFormat="false" ht="17.25" hidden="false" customHeight="true" outlineLevel="0" collapsed="false">
      <c r="A1267" s="140" t="s">
        <v>3018</v>
      </c>
      <c r="B1267" s="142" t="n">
        <v>444000</v>
      </c>
      <c r="C1267" s="143" t="n">
        <f aca="false">+LEN(B:B)</f>
        <v>6</v>
      </c>
      <c r="D1267" s="143" t="n">
        <v>44400000</v>
      </c>
      <c r="F1267" s="140" t="s">
        <v>1558</v>
      </c>
      <c r="H1267" s="144" t="n">
        <v>42904522.45</v>
      </c>
      <c r="I1267" s="144" t="n">
        <f aca="false">+G:G-H:H</f>
        <v>-42904522.45</v>
      </c>
    </row>
    <row r="1268" customFormat="false" ht="17.25" hidden="false" customHeight="true" outlineLevel="0" collapsed="false">
      <c r="A1268" s="140" t="s">
        <v>3019</v>
      </c>
      <c r="B1268" s="142" t="n">
        <v>444000</v>
      </c>
      <c r="C1268" s="143" t="n">
        <f aca="false">+LEN(B:B)</f>
        <v>6</v>
      </c>
      <c r="D1268" s="143" t="n">
        <v>44400000</v>
      </c>
      <c r="F1268" s="140" t="s">
        <v>1558</v>
      </c>
      <c r="H1268" s="144" t="n">
        <v>7848267.99</v>
      </c>
      <c r="I1268" s="144" t="n">
        <f aca="false">+G:G-H:H</f>
        <v>-7848267.99</v>
      </c>
    </row>
    <row r="1269" customFormat="false" ht="17.25" hidden="false" customHeight="true" outlineLevel="0" collapsed="false">
      <c r="A1269" s="140" t="s">
        <v>119</v>
      </c>
      <c r="B1269" s="142" t="n">
        <v>44400000</v>
      </c>
      <c r="C1269" s="143" t="n">
        <f aca="false">+LEN(B:B)</f>
        <v>8</v>
      </c>
      <c r="D1269" s="143" t="n">
        <v>44400000</v>
      </c>
      <c r="F1269" s="140" t="s">
        <v>929</v>
      </c>
      <c r="H1269" s="144" t="n">
        <v>1940563.75</v>
      </c>
      <c r="I1269" s="144" t="n">
        <f aca="false">+G:G-H:H</f>
        <v>-1940563.75</v>
      </c>
    </row>
    <row r="1270" customFormat="false" ht="17.25" hidden="false" customHeight="true" outlineLevel="0" collapsed="false">
      <c r="A1270" s="140" t="s">
        <v>2899</v>
      </c>
      <c r="B1270" s="142" t="n">
        <v>44400000</v>
      </c>
      <c r="C1270" s="143" t="n">
        <f aca="false">+LEN(B:B)</f>
        <v>8</v>
      </c>
      <c r="D1270" s="143" t="n">
        <v>44400000</v>
      </c>
      <c r="F1270" s="140" t="s">
        <v>2234</v>
      </c>
      <c r="G1270" s="144" t="n">
        <v>150000</v>
      </c>
      <c r="I1270" s="144" t="n">
        <f aca="false">+G:G-H:H</f>
        <v>150000</v>
      </c>
    </row>
    <row r="1271" customFormat="false" ht="17.25" hidden="false" customHeight="true" outlineLevel="0" collapsed="false">
      <c r="A1271" s="140" t="s">
        <v>112</v>
      </c>
      <c r="B1271" s="142" t="n">
        <v>44400000</v>
      </c>
      <c r="C1271" s="143" t="n">
        <f aca="false">+LEN(B:B)</f>
        <v>8</v>
      </c>
      <c r="D1271" s="143" t="n">
        <v>44400000</v>
      </c>
      <c r="F1271" s="140" t="s">
        <v>1702</v>
      </c>
      <c r="H1271" s="144" t="n">
        <v>14654673.4599998</v>
      </c>
      <c r="I1271" s="144" t="n">
        <f aca="false">+G:G-H:H</f>
        <v>-14654673.4599998</v>
      </c>
    </row>
    <row r="1272" customFormat="false" ht="17.25" hidden="false" customHeight="true" outlineLevel="0" collapsed="false">
      <c r="A1272" s="140" t="s">
        <v>317</v>
      </c>
      <c r="B1272" s="142" t="n">
        <v>44400000</v>
      </c>
      <c r="C1272" s="143" t="n">
        <f aca="false">+LEN(B:B)</f>
        <v>8</v>
      </c>
      <c r="D1272" s="143" t="n">
        <v>44400000</v>
      </c>
      <c r="F1272" s="140" t="s">
        <v>3112</v>
      </c>
      <c r="G1272" s="144" t="n">
        <v>119829093.83</v>
      </c>
      <c r="I1272" s="144" t="n">
        <f aca="false">+G:G-H:H</f>
        <v>119829093.83</v>
      </c>
    </row>
    <row r="1273" customFormat="false" ht="17.25" hidden="false" customHeight="true" outlineLevel="0" collapsed="false">
      <c r="A1273" s="140" t="s">
        <v>105</v>
      </c>
      <c r="B1273" s="142" t="n">
        <v>4440000</v>
      </c>
      <c r="C1273" s="143" t="n">
        <f aca="false">+LEN(B:B)</f>
        <v>7</v>
      </c>
      <c r="D1273" s="143" t="n">
        <v>44400000</v>
      </c>
      <c r="F1273" s="140" t="s">
        <v>284</v>
      </c>
      <c r="G1273" s="144" t="n">
        <v>9530901.09</v>
      </c>
      <c r="H1273" s="144" t="n">
        <v>0</v>
      </c>
      <c r="I1273" s="144" t="n">
        <f aca="false">+G:G-H:H</f>
        <v>9530901.09</v>
      </c>
    </row>
    <row r="1274" customFormat="false" ht="17.25" hidden="false" customHeight="true" outlineLevel="0" collapsed="false">
      <c r="A1274" s="140" t="s">
        <v>104</v>
      </c>
      <c r="B1274" s="142" t="n">
        <v>4440000</v>
      </c>
      <c r="C1274" s="143" t="n">
        <f aca="false">+LEN(B:B)</f>
        <v>7</v>
      </c>
      <c r="D1274" s="143" t="n">
        <v>44400000</v>
      </c>
      <c r="F1274" s="140" t="s">
        <v>284</v>
      </c>
      <c r="G1274" s="144" t="n">
        <v>7671501.02</v>
      </c>
      <c r="H1274" s="144" t="n">
        <v>0</v>
      </c>
      <c r="I1274" s="144" t="n">
        <f aca="false">+G:G-H:H</f>
        <v>7671501.02</v>
      </c>
    </row>
    <row r="1275" customFormat="false" ht="17.25" hidden="false" customHeight="true" outlineLevel="0" collapsed="false">
      <c r="A1275" s="140" t="s">
        <v>307</v>
      </c>
      <c r="B1275" s="142" t="n">
        <v>44400000</v>
      </c>
      <c r="C1275" s="143" t="n">
        <f aca="false">+LEN(B:B)</f>
        <v>8</v>
      </c>
      <c r="D1275" s="143" t="n">
        <v>44400000</v>
      </c>
      <c r="F1275" s="140" t="s">
        <v>44</v>
      </c>
      <c r="H1275" s="144" t="n">
        <v>7438550.12</v>
      </c>
      <c r="I1275" s="144" t="n">
        <f aca="false">+G:G-H:H</f>
        <v>-7438550.12</v>
      </c>
    </row>
    <row r="1276" customFormat="false" ht="17.25" hidden="false" customHeight="true" outlineLevel="0" collapsed="false">
      <c r="A1276" s="140" t="s">
        <v>100</v>
      </c>
      <c r="B1276" s="142" t="n">
        <v>4440000</v>
      </c>
      <c r="C1276" s="143" t="n">
        <f aca="false">+LEN(B:B)</f>
        <v>7</v>
      </c>
      <c r="D1276" s="143" t="n">
        <v>44400000</v>
      </c>
      <c r="F1276" s="140" t="s">
        <v>284</v>
      </c>
      <c r="G1276" s="144" t="n">
        <v>2998748.97</v>
      </c>
      <c r="H1276" s="144" t="n">
        <v>0</v>
      </c>
      <c r="I1276" s="144" t="n">
        <f aca="false">+G:G-H:H</f>
        <v>2998748.97</v>
      </c>
    </row>
    <row r="1277" customFormat="false" ht="17.25" hidden="false" customHeight="true" outlineLevel="0" collapsed="false">
      <c r="A1277" s="140" t="s">
        <v>1478</v>
      </c>
      <c r="B1277" s="142" t="n">
        <v>444000</v>
      </c>
      <c r="C1277" s="143" t="n">
        <f aca="false">+LEN(B:B)</f>
        <v>6</v>
      </c>
      <c r="D1277" s="143" t="n">
        <v>44400000</v>
      </c>
      <c r="F1277" s="140" t="s">
        <v>282</v>
      </c>
      <c r="G1277" s="144" t="n">
        <v>107093229.05</v>
      </c>
      <c r="I1277" s="144" t="n">
        <f aca="false">+G:G-H:H</f>
        <v>107093229.05</v>
      </c>
    </row>
    <row r="1278" customFormat="false" ht="17.25" hidden="false" customHeight="true" outlineLevel="0" collapsed="false">
      <c r="A1278" s="140" t="s">
        <v>309</v>
      </c>
      <c r="B1278" s="142" t="n">
        <v>444100</v>
      </c>
      <c r="C1278" s="143" t="n">
        <f aca="false">+LEN(B:B)</f>
        <v>6</v>
      </c>
      <c r="D1278" s="143" t="n">
        <v>44410000</v>
      </c>
      <c r="F1278" s="140" t="s">
        <v>926</v>
      </c>
      <c r="H1278" s="144" t="n">
        <v>492041.69</v>
      </c>
      <c r="I1278" s="144" t="n">
        <f aca="false">+G:G-H:H</f>
        <v>-492041.69</v>
      </c>
    </row>
    <row r="1279" customFormat="false" ht="17.25" hidden="false" customHeight="true" outlineLevel="0" collapsed="false">
      <c r="A1279" s="140" t="s">
        <v>124</v>
      </c>
      <c r="B1279" s="142" t="n">
        <v>44410000</v>
      </c>
      <c r="C1279" s="143" t="n">
        <f aca="false">+LEN(B:B)</f>
        <v>8</v>
      </c>
      <c r="D1279" s="143" t="n">
        <v>44410000</v>
      </c>
      <c r="F1279" s="140" t="s">
        <v>1645</v>
      </c>
      <c r="H1279" s="144" t="n">
        <v>150000</v>
      </c>
      <c r="I1279" s="144" t="n">
        <f aca="false">+G:G-H:H</f>
        <v>-150000</v>
      </c>
    </row>
    <row r="1280" customFormat="false" ht="17.25" hidden="false" customHeight="true" outlineLevel="0" collapsed="false">
      <c r="A1280" s="140" t="s">
        <v>129</v>
      </c>
      <c r="B1280" s="142" t="n">
        <v>444100</v>
      </c>
      <c r="C1280" s="143" t="n">
        <f aca="false">+LEN(B:B)</f>
        <v>6</v>
      </c>
      <c r="D1280" s="143" t="n">
        <v>44410000</v>
      </c>
      <c r="F1280" s="140" t="s">
        <v>926</v>
      </c>
      <c r="G1280" s="144" t="n">
        <v>0</v>
      </c>
      <c r="H1280" s="144" t="n">
        <v>977260.7231</v>
      </c>
      <c r="I1280" s="144" t="n">
        <f aca="false">+G:G-H:H</f>
        <v>-977260.7231</v>
      </c>
    </row>
    <row r="1281" customFormat="false" ht="17.25" hidden="false" customHeight="true" outlineLevel="0" collapsed="false">
      <c r="A1281" s="140" t="s">
        <v>1819</v>
      </c>
      <c r="B1281" s="142" t="n">
        <v>44410000</v>
      </c>
      <c r="C1281" s="143" t="n">
        <f aca="false">+LEN(B:B)</f>
        <v>8</v>
      </c>
      <c r="D1281" s="143" t="n">
        <v>44410000</v>
      </c>
      <c r="F1281" s="140" t="s">
        <v>3113</v>
      </c>
      <c r="H1281" s="144" t="n">
        <v>1421754.46</v>
      </c>
      <c r="I1281" s="144" t="n">
        <f aca="false">+G:G-H:H</f>
        <v>-1421754.46</v>
      </c>
    </row>
    <row r="1282" customFormat="false" ht="17.25" hidden="false" customHeight="true" outlineLevel="0" collapsed="false">
      <c r="A1282" s="140" t="s">
        <v>111</v>
      </c>
      <c r="B1282" s="142" t="n">
        <v>44410000</v>
      </c>
      <c r="C1282" s="143" t="n">
        <f aca="false">+LEN(B:B)</f>
        <v>8</v>
      </c>
      <c r="D1282" s="143" t="n">
        <v>44410000</v>
      </c>
      <c r="F1282" s="140" t="s">
        <v>2045</v>
      </c>
      <c r="G1282" s="144" t="n">
        <v>326666.66</v>
      </c>
      <c r="I1282" s="144" t="n">
        <f aca="false">+G:G-H:H</f>
        <v>326666.66</v>
      </c>
    </row>
    <row r="1283" customFormat="false" ht="17.25" hidden="false" customHeight="true" outlineLevel="0" collapsed="false">
      <c r="A1283" s="140" t="s">
        <v>115</v>
      </c>
      <c r="B1283" s="142" t="n">
        <v>44410000</v>
      </c>
      <c r="C1283" s="143" t="n">
        <f aca="false">+LEN(B:B)</f>
        <v>8</v>
      </c>
      <c r="D1283" s="143" t="n">
        <v>44410000</v>
      </c>
      <c r="F1283" s="140" t="s">
        <v>1645</v>
      </c>
      <c r="G1283" s="144" t="n">
        <v>356510873.36</v>
      </c>
      <c r="I1283" s="144" t="n">
        <f aca="false">+G:G-H:H</f>
        <v>356510873.36</v>
      </c>
    </row>
    <row r="1284" customFormat="false" ht="17.25" hidden="false" customHeight="true" outlineLevel="0" collapsed="false">
      <c r="A1284" s="140" t="s">
        <v>119</v>
      </c>
      <c r="B1284" s="142" t="n">
        <v>44410000</v>
      </c>
      <c r="C1284" s="143" t="n">
        <f aca="false">+LEN(B:B)</f>
        <v>8</v>
      </c>
      <c r="D1284" s="143" t="n">
        <v>44410000</v>
      </c>
      <c r="F1284" s="140" t="s">
        <v>2152</v>
      </c>
      <c r="G1284" s="144" t="n">
        <v>3660094.32</v>
      </c>
      <c r="I1284" s="144" t="n">
        <f aca="false">+G:G-H:H</f>
        <v>3660094.32</v>
      </c>
    </row>
    <row r="1285" customFormat="false" ht="17.25" hidden="false" customHeight="true" outlineLevel="0" collapsed="false">
      <c r="A1285" s="140" t="s">
        <v>112</v>
      </c>
      <c r="B1285" s="142" t="n">
        <v>44410000</v>
      </c>
      <c r="C1285" s="143" t="n">
        <f aca="false">+LEN(B:B)</f>
        <v>8</v>
      </c>
      <c r="D1285" s="143" t="n">
        <v>44410000</v>
      </c>
      <c r="F1285" s="140" t="s">
        <v>2876</v>
      </c>
      <c r="H1285" s="144" t="n">
        <v>70653999.59</v>
      </c>
      <c r="I1285" s="144" t="n">
        <f aca="false">+G:G-H:H</f>
        <v>-70653999.59</v>
      </c>
    </row>
    <row r="1286" customFormat="false" ht="17.25" hidden="false" customHeight="true" outlineLevel="0" collapsed="false">
      <c r="A1286" s="140" t="s">
        <v>317</v>
      </c>
      <c r="B1286" s="142" t="n">
        <v>44410000</v>
      </c>
      <c r="C1286" s="143" t="n">
        <f aca="false">+LEN(B:B)</f>
        <v>8</v>
      </c>
      <c r="D1286" s="143" t="n">
        <v>44410000</v>
      </c>
      <c r="F1286" s="140" t="s">
        <v>1467</v>
      </c>
      <c r="H1286" s="144" t="n">
        <v>2168421.06</v>
      </c>
      <c r="I1286" s="144" t="n">
        <f aca="false">+G:G-H:H</f>
        <v>-2168421.06</v>
      </c>
    </row>
    <row r="1287" customFormat="false" ht="17.25" hidden="false" customHeight="true" outlineLevel="0" collapsed="false">
      <c r="A1287" s="140" t="s">
        <v>105</v>
      </c>
      <c r="B1287" s="142" t="n">
        <v>4441000</v>
      </c>
      <c r="C1287" s="143" t="n">
        <f aca="false">+LEN(B:B)</f>
        <v>7</v>
      </c>
      <c r="D1287" s="143" t="n">
        <v>44410000</v>
      </c>
      <c r="F1287" s="140" t="s">
        <v>614</v>
      </c>
      <c r="G1287" s="144" t="n">
        <v>2053737344.36</v>
      </c>
      <c r="H1287" s="144" t="n">
        <v>0</v>
      </c>
      <c r="I1287" s="144" t="n">
        <f aca="false">+G:G-H:H</f>
        <v>2053737344.36</v>
      </c>
    </row>
    <row r="1288" customFormat="false" ht="17.25" hidden="false" customHeight="true" outlineLevel="0" collapsed="false">
      <c r="A1288" s="140" t="s">
        <v>104</v>
      </c>
      <c r="B1288" s="142" t="n">
        <v>4441000</v>
      </c>
      <c r="C1288" s="143" t="n">
        <f aca="false">+LEN(B:B)</f>
        <v>7</v>
      </c>
      <c r="D1288" s="143" t="n">
        <v>44410000</v>
      </c>
      <c r="F1288" s="140" t="s">
        <v>614</v>
      </c>
      <c r="G1288" s="144" t="n">
        <v>346497437.32</v>
      </c>
      <c r="H1288" s="144" t="n">
        <v>0</v>
      </c>
      <c r="I1288" s="144" t="n">
        <f aca="false">+G:G-H:H</f>
        <v>346497437.32</v>
      </c>
    </row>
    <row r="1289" customFormat="false" ht="17.25" hidden="false" customHeight="true" outlineLevel="0" collapsed="false">
      <c r="A1289" s="140" t="s">
        <v>101</v>
      </c>
      <c r="B1289" s="142" t="n">
        <v>44410000</v>
      </c>
      <c r="C1289" s="143" t="n">
        <f aca="false">+LEN(B:B)</f>
        <v>8</v>
      </c>
      <c r="D1289" s="143" t="n">
        <v>44410000</v>
      </c>
      <c r="F1289" s="140" t="s">
        <v>2088</v>
      </c>
      <c r="G1289" s="144" t="n">
        <v>433333.32</v>
      </c>
      <c r="I1289" s="144" t="n">
        <f aca="false">+G:G-H:H</f>
        <v>433333.32</v>
      </c>
    </row>
    <row r="1290" customFormat="false" ht="17.25" hidden="false" customHeight="true" outlineLevel="0" collapsed="false">
      <c r="A1290" s="140" t="s">
        <v>100</v>
      </c>
      <c r="B1290" s="142" t="n">
        <v>4441000</v>
      </c>
      <c r="C1290" s="143" t="n">
        <f aca="false">+LEN(B:B)</f>
        <v>7</v>
      </c>
      <c r="D1290" s="143" t="n">
        <v>44410000</v>
      </c>
      <c r="F1290" s="140" t="s">
        <v>614</v>
      </c>
      <c r="G1290" s="144" t="n">
        <v>421434761.45</v>
      </c>
      <c r="H1290" s="144" t="n">
        <v>0</v>
      </c>
      <c r="I1290" s="144" t="n">
        <f aca="false">+G:G-H:H</f>
        <v>421434761.45</v>
      </c>
    </row>
    <row r="1291" customFormat="false" ht="17.25" hidden="false" customHeight="true" outlineLevel="0" collapsed="false">
      <c r="A1291" s="140" t="s">
        <v>108</v>
      </c>
      <c r="B1291" s="142" t="n">
        <v>44410000</v>
      </c>
      <c r="C1291" s="143" t="n">
        <f aca="false">+LEN(B:B)</f>
        <v>8</v>
      </c>
      <c r="D1291" s="143" t="n">
        <v>44410000</v>
      </c>
      <c r="F1291" s="140" t="s">
        <v>1645</v>
      </c>
      <c r="H1291" s="144" t="n">
        <v>60480872</v>
      </c>
      <c r="I1291" s="144" t="n">
        <f aca="false">+G:G-H:H</f>
        <v>-60480872</v>
      </c>
    </row>
    <row r="1292" customFormat="false" ht="17.25" hidden="false" customHeight="true" outlineLevel="0" collapsed="false">
      <c r="A1292" s="140" t="s">
        <v>657</v>
      </c>
      <c r="B1292" s="142" t="n">
        <v>44410000</v>
      </c>
      <c r="C1292" s="143" t="n">
        <f aca="false">+LEN(B:B)</f>
        <v>8</v>
      </c>
      <c r="D1292" s="143" t="n">
        <v>44410000</v>
      </c>
      <c r="F1292" s="140" t="s">
        <v>42</v>
      </c>
      <c r="G1292" s="144" t="n">
        <v>1500</v>
      </c>
      <c r="I1292" s="144" t="n">
        <f aca="false">+G:G-H:H</f>
        <v>1500</v>
      </c>
    </row>
    <row r="1293" customFormat="false" ht="17.25" hidden="false" customHeight="true" outlineLevel="0" collapsed="false">
      <c r="A1293" s="140" t="s">
        <v>125</v>
      </c>
      <c r="B1293" s="142" t="n">
        <v>44411000</v>
      </c>
      <c r="C1293" s="143" t="n">
        <f aca="false">+LEN(B:B)</f>
        <v>8</v>
      </c>
      <c r="D1293" s="143" t="n">
        <v>44411000</v>
      </c>
      <c r="F1293" s="140" t="s">
        <v>2104</v>
      </c>
      <c r="H1293" s="144" t="n">
        <v>320000</v>
      </c>
      <c r="I1293" s="144" t="n">
        <f aca="false">+G:G-H:H</f>
        <v>-320000</v>
      </c>
    </row>
    <row r="1294" customFormat="false" ht="17.25" hidden="false" customHeight="true" outlineLevel="0" collapsed="false">
      <c r="A1294" s="140" t="s">
        <v>2898</v>
      </c>
      <c r="B1294" s="142" t="n">
        <v>4441100</v>
      </c>
      <c r="C1294" s="143" t="n">
        <f aca="false">+LEN(B:B)</f>
        <v>7</v>
      </c>
      <c r="D1294" s="143" t="n">
        <v>44411000</v>
      </c>
      <c r="F1294" s="140" t="s">
        <v>3114</v>
      </c>
      <c r="H1294" s="144" t="n">
        <v>320000</v>
      </c>
      <c r="I1294" s="144" t="n">
        <f aca="false">+G:G-H:H</f>
        <v>-320000</v>
      </c>
    </row>
    <row r="1295" customFormat="false" ht="17.25" hidden="false" customHeight="true" outlineLevel="0" collapsed="false">
      <c r="A1295" s="140" t="s">
        <v>111</v>
      </c>
      <c r="B1295" s="142" t="n">
        <v>44411000</v>
      </c>
      <c r="C1295" s="143" t="n">
        <f aca="false">+LEN(B:B)</f>
        <v>8</v>
      </c>
      <c r="D1295" s="143" t="n">
        <v>44411000</v>
      </c>
      <c r="F1295" s="140" t="s">
        <v>2046</v>
      </c>
      <c r="H1295" s="144" t="n">
        <v>900642.12</v>
      </c>
      <c r="I1295" s="144" t="n">
        <f aca="false">+G:G-H:H</f>
        <v>-900642.12</v>
      </c>
    </row>
    <row r="1296" customFormat="false" ht="17.25" hidden="false" customHeight="true" outlineLevel="0" collapsed="false">
      <c r="A1296" s="140" t="s">
        <v>119</v>
      </c>
      <c r="B1296" s="142" t="n">
        <v>44411000</v>
      </c>
      <c r="C1296" s="143" t="n">
        <f aca="false">+LEN(B:B)</f>
        <v>8</v>
      </c>
      <c r="D1296" s="143" t="n">
        <v>44411000</v>
      </c>
      <c r="F1296" s="140" t="s">
        <v>2046</v>
      </c>
      <c r="H1296" s="144" t="n">
        <v>11984856</v>
      </c>
      <c r="I1296" s="144" t="n">
        <f aca="false">+G:G-H:H</f>
        <v>-11984856</v>
      </c>
    </row>
    <row r="1297" customFormat="false" ht="17.25" hidden="false" customHeight="true" outlineLevel="0" collapsed="false">
      <c r="A1297" s="140" t="s">
        <v>119</v>
      </c>
      <c r="B1297" s="142" t="n">
        <v>44412000</v>
      </c>
      <c r="C1297" s="143" t="n">
        <f aca="false">+LEN(B:B)</f>
        <v>8</v>
      </c>
      <c r="D1297" s="143" t="n">
        <v>44412000</v>
      </c>
      <c r="F1297" s="140" t="s">
        <v>2047</v>
      </c>
      <c r="H1297" s="144" t="n">
        <v>95737.5</v>
      </c>
      <c r="I1297" s="144" t="n">
        <f aca="false">+G:G-H:H</f>
        <v>-95737.5</v>
      </c>
    </row>
    <row r="1298" customFormat="false" ht="17.25" hidden="false" customHeight="true" outlineLevel="0" collapsed="false">
      <c r="A1298" s="140" t="s">
        <v>111</v>
      </c>
      <c r="B1298" s="142" t="n">
        <v>44413000</v>
      </c>
      <c r="C1298" s="143" t="n">
        <f aca="false">+LEN(B:B)</f>
        <v>8</v>
      </c>
      <c r="D1298" s="143" t="n">
        <v>44412000</v>
      </c>
      <c r="F1298" s="140" t="s">
        <v>2047</v>
      </c>
      <c r="H1298" s="144" t="n">
        <v>17607714.71</v>
      </c>
      <c r="I1298" s="144" t="n">
        <f aca="false">+G:G-H:H</f>
        <v>-17607714.71</v>
      </c>
    </row>
    <row r="1299" customFormat="false" ht="17.25" hidden="false" customHeight="true" outlineLevel="0" collapsed="false">
      <c r="A1299" s="140" t="s">
        <v>125</v>
      </c>
      <c r="B1299" s="142" t="n">
        <v>44420000</v>
      </c>
      <c r="C1299" s="143" t="n">
        <f aca="false">+LEN(B:B)</f>
        <v>8</v>
      </c>
      <c r="D1299" s="143" t="n">
        <v>44420000</v>
      </c>
      <c r="F1299" s="140" t="s">
        <v>294</v>
      </c>
      <c r="H1299" s="144" t="n">
        <v>455841.57</v>
      </c>
      <c r="I1299" s="144" t="n">
        <f aca="false">+G:G-H:H</f>
        <v>-455841.57</v>
      </c>
    </row>
    <row r="1300" customFormat="false" ht="17.25" hidden="false" customHeight="true" outlineLevel="0" collapsed="false">
      <c r="A1300" s="140" t="s">
        <v>129</v>
      </c>
      <c r="B1300" s="142" t="n">
        <v>444200</v>
      </c>
      <c r="C1300" s="143" t="n">
        <f aca="false">+LEN(B:B)</f>
        <v>6</v>
      </c>
      <c r="D1300" s="143" t="n">
        <v>44420000</v>
      </c>
      <c r="F1300" s="140" t="s">
        <v>928</v>
      </c>
      <c r="G1300" s="144" t="n">
        <v>6023392.86</v>
      </c>
      <c r="H1300" s="144" t="n">
        <v>0</v>
      </c>
      <c r="I1300" s="144" t="n">
        <f aca="false">+G:G-H:H</f>
        <v>6023392.86</v>
      </c>
    </row>
    <row r="1301" customFormat="false" ht="17.25" hidden="false" customHeight="true" outlineLevel="0" collapsed="false">
      <c r="A1301" s="140" t="s">
        <v>1819</v>
      </c>
      <c r="B1301" s="142" t="n">
        <v>44420000</v>
      </c>
      <c r="C1301" s="143" t="n">
        <f aca="false">+LEN(B:B)</f>
        <v>8</v>
      </c>
      <c r="D1301" s="143" t="n">
        <v>44420000</v>
      </c>
      <c r="F1301" s="140" t="s">
        <v>1467</v>
      </c>
      <c r="G1301" s="144" t="n">
        <v>560184.28</v>
      </c>
      <c r="I1301" s="144" t="n">
        <f aca="false">+G:G-H:H</f>
        <v>560184.28</v>
      </c>
    </row>
    <row r="1302" customFormat="false" ht="17.25" hidden="false" customHeight="true" outlineLevel="0" collapsed="false">
      <c r="A1302" s="140" t="s">
        <v>2898</v>
      </c>
      <c r="B1302" s="142" t="n">
        <v>4442000</v>
      </c>
      <c r="C1302" s="143" t="n">
        <f aca="false">+LEN(B:B)</f>
        <v>7</v>
      </c>
      <c r="D1302" s="143" t="n">
        <v>44420000</v>
      </c>
      <c r="F1302" s="140" t="s">
        <v>294</v>
      </c>
      <c r="H1302" s="144" t="n">
        <v>150000</v>
      </c>
      <c r="I1302" s="144" t="n">
        <f aca="false">+G:G-H:H</f>
        <v>-150000</v>
      </c>
    </row>
    <row r="1303" customFormat="false" ht="17.25" hidden="false" customHeight="true" outlineLevel="0" collapsed="false">
      <c r="A1303" s="140" t="s">
        <v>116</v>
      </c>
      <c r="B1303" s="142" t="n">
        <v>4442000</v>
      </c>
      <c r="C1303" s="143" t="n">
        <f aca="false">+LEN(B:B)</f>
        <v>7</v>
      </c>
      <c r="D1303" s="143" t="n">
        <v>44420000</v>
      </c>
      <c r="F1303" s="140" t="s">
        <v>614</v>
      </c>
      <c r="G1303" s="144" t="n">
        <v>78241603.43</v>
      </c>
      <c r="I1303" s="144" t="n">
        <f aca="false">+G:G-H:H</f>
        <v>78241603.43</v>
      </c>
    </row>
    <row r="1304" customFormat="false" ht="17.25" hidden="false" customHeight="true" outlineLevel="0" collapsed="false">
      <c r="A1304" s="140" t="s">
        <v>115</v>
      </c>
      <c r="B1304" s="142" t="n">
        <v>44420000</v>
      </c>
      <c r="C1304" s="143" t="n">
        <f aca="false">+LEN(B:B)</f>
        <v>8</v>
      </c>
      <c r="D1304" s="143" t="n">
        <v>44420000</v>
      </c>
      <c r="F1304" s="140" t="s">
        <v>1310</v>
      </c>
      <c r="G1304" s="144" t="n">
        <v>349776914.88</v>
      </c>
      <c r="I1304" s="144" t="n">
        <f aca="false">+G:G-H:H</f>
        <v>349776914.88</v>
      </c>
    </row>
    <row r="1305" customFormat="false" ht="17.25" hidden="false" customHeight="true" outlineLevel="0" collapsed="false">
      <c r="A1305" s="140" t="s">
        <v>317</v>
      </c>
      <c r="B1305" s="142" t="n">
        <v>44420000</v>
      </c>
      <c r="C1305" s="143" t="n">
        <f aca="false">+LEN(B:B)</f>
        <v>8</v>
      </c>
      <c r="D1305" s="143" t="n">
        <v>44420000</v>
      </c>
      <c r="F1305" s="140" t="s">
        <v>3115</v>
      </c>
      <c r="G1305" s="144" t="n">
        <v>2078209.2</v>
      </c>
      <c r="I1305" s="144" t="n">
        <f aca="false">+G:G-H:H</f>
        <v>2078209.2</v>
      </c>
    </row>
    <row r="1306" customFormat="false" ht="17.25" hidden="false" customHeight="true" outlineLevel="0" collapsed="false">
      <c r="A1306" s="140" t="s">
        <v>105</v>
      </c>
      <c r="B1306" s="142" t="n">
        <v>4442000</v>
      </c>
      <c r="C1306" s="143" t="n">
        <f aca="false">+LEN(B:B)</f>
        <v>7</v>
      </c>
      <c r="D1306" s="143" t="n">
        <v>44420000</v>
      </c>
      <c r="F1306" s="140" t="s">
        <v>294</v>
      </c>
      <c r="G1306" s="144" t="n">
        <v>0</v>
      </c>
      <c r="H1306" s="144" t="n">
        <v>448835.42</v>
      </c>
      <c r="I1306" s="144" t="n">
        <f aca="false">+G:G-H:H</f>
        <v>-448835.42</v>
      </c>
    </row>
    <row r="1307" customFormat="false" ht="17.25" hidden="false" customHeight="true" outlineLevel="0" collapsed="false">
      <c r="A1307" s="140" t="s">
        <v>104</v>
      </c>
      <c r="B1307" s="142" t="n">
        <v>4442000</v>
      </c>
      <c r="C1307" s="143" t="n">
        <f aca="false">+LEN(B:B)</f>
        <v>7</v>
      </c>
      <c r="D1307" s="143" t="n">
        <v>44420000</v>
      </c>
      <c r="F1307" s="140" t="s">
        <v>294</v>
      </c>
      <c r="G1307" s="144" t="n">
        <v>0</v>
      </c>
      <c r="H1307" s="144" t="n">
        <v>3611518.42</v>
      </c>
      <c r="I1307" s="144" t="n">
        <f aca="false">+G:G-H:H</f>
        <v>-3611518.42</v>
      </c>
    </row>
    <row r="1308" customFormat="false" ht="17.25" hidden="false" customHeight="true" outlineLevel="0" collapsed="false">
      <c r="A1308" s="140" t="s">
        <v>101</v>
      </c>
      <c r="B1308" s="142" t="n">
        <v>44420000</v>
      </c>
      <c r="C1308" s="143" t="n">
        <f aca="false">+LEN(B:B)</f>
        <v>8</v>
      </c>
      <c r="D1308" s="143" t="n">
        <v>44420000</v>
      </c>
      <c r="F1308" s="140" t="s">
        <v>1467</v>
      </c>
      <c r="H1308" s="144" t="n">
        <v>235573.25</v>
      </c>
      <c r="I1308" s="144" t="n">
        <f aca="false">+G:G-H:H</f>
        <v>-235573.25</v>
      </c>
    </row>
    <row r="1309" customFormat="false" ht="17.25" hidden="false" customHeight="true" outlineLevel="0" collapsed="false">
      <c r="A1309" s="140" t="s">
        <v>100</v>
      </c>
      <c r="B1309" s="142" t="n">
        <v>4442000</v>
      </c>
      <c r="C1309" s="143" t="n">
        <f aca="false">+LEN(B:B)</f>
        <v>7</v>
      </c>
      <c r="D1309" s="143" t="n">
        <v>44420000</v>
      </c>
      <c r="F1309" s="140" t="s">
        <v>294</v>
      </c>
      <c r="G1309" s="144" t="n">
        <v>0</v>
      </c>
      <c r="H1309" s="144" t="n">
        <v>1484627.85</v>
      </c>
      <c r="I1309" s="144" t="n">
        <f aca="false">+G:G-H:H</f>
        <v>-1484627.85</v>
      </c>
    </row>
    <row r="1310" customFormat="false" ht="17.25" hidden="false" customHeight="true" outlineLevel="0" collapsed="false">
      <c r="A1310" s="140" t="s">
        <v>108</v>
      </c>
      <c r="B1310" s="142" t="n">
        <v>44420000</v>
      </c>
      <c r="C1310" s="143" t="n">
        <f aca="false">+LEN(B:B)</f>
        <v>8</v>
      </c>
      <c r="D1310" s="143" t="n">
        <v>44420000</v>
      </c>
      <c r="F1310" s="140" t="s">
        <v>3116</v>
      </c>
      <c r="H1310" s="144" t="n">
        <v>17187233.89</v>
      </c>
      <c r="I1310" s="144" t="n">
        <f aca="false">+G:G-H:H</f>
        <v>-17187233.89</v>
      </c>
    </row>
    <row r="1311" customFormat="false" ht="17.25" hidden="false" customHeight="true" outlineLevel="0" collapsed="false">
      <c r="A1311" s="140" t="s">
        <v>1478</v>
      </c>
      <c r="B1311" s="142" t="n">
        <v>444200</v>
      </c>
      <c r="C1311" s="143" t="n">
        <f aca="false">+LEN(B:B)</f>
        <v>6</v>
      </c>
      <c r="D1311" s="143" t="n">
        <v>44420000</v>
      </c>
      <c r="F1311" s="140" t="s">
        <v>928</v>
      </c>
      <c r="G1311" s="144" t="n">
        <v>8585850</v>
      </c>
      <c r="I1311" s="144" t="n">
        <f aca="false">+G:G-H:H</f>
        <v>8585850</v>
      </c>
    </row>
    <row r="1312" customFormat="false" ht="17.25" hidden="false" customHeight="true" outlineLevel="0" collapsed="false">
      <c r="A1312" s="140" t="s">
        <v>125</v>
      </c>
      <c r="B1312" s="142" t="n">
        <v>44430000</v>
      </c>
      <c r="C1312" s="143" t="n">
        <f aca="false">+LEN(B:B)</f>
        <v>8</v>
      </c>
      <c r="D1312" s="143" t="n">
        <v>44430000</v>
      </c>
      <c r="F1312" s="140" t="s">
        <v>2446</v>
      </c>
      <c r="G1312" s="144" t="n">
        <v>120000</v>
      </c>
      <c r="I1312" s="144" t="n">
        <f aca="false">+G:G-H:H</f>
        <v>120000</v>
      </c>
    </row>
    <row r="1313" customFormat="false" ht="17.25" hidden="false" customHeight="true" outlineLevel="0" collapsed="false">
      <c r="A1313" s="140" t="s">
        <v>317</v>
      </c>
      <c r="B1313" s="142" t="n">
        <v>44430000</v>
      </c>
      <c r="C1313" s="143" t="n">
        <f aca="false">+LEN(B:B)</f>
        <v>8</v>
      </c>
      <c r="D1313" s="143" t="n">
        <v>44430000</v>
      </c>
      <c r="F1313" s="140" t="s">
        <v>3117</v>
      </c>
      <c r="H1313" s="144" t="n">
        <v>257338358.64</v>
      </c>
      <c r="I1313" s="144" t="n">
        <f aca="false">+G:G-H:H</f>
        <v>-257338358.64</v>
      </c>
    </row>
    <row r="1314" customFormat="false" ht="17.25" hidden="false" customHeight="true" outlineLevel="0" collapsed="false">
      <c r="A1314" s="140" t="s">
        <v>100</v>
      </c>
      <c r="B1314" s="142" t="n">
        <v>4443000</v>
      </c>
      <c r="C1314" s="143" t="n">
        <f aca="false">+LEN(B:B)</f>
        <v>7</v>
      </c>
      <c r="D1314" s="143" t="n">
        <v>44430000</v>
      </c>
      <c r="F1314" s="140" t="s">
        <v>295</v>
      </c>
      <c r="G1314" s="144" t="n">
        <v>0</v>
      </c>
      <c r="H1314" s="144" t="n">
        <v>58908879.66</v>
      </c>
      <c r="I1314" s="144" t="n">
        <f aca="false">+G:G-H:H</f>
        <v>-58908879.66</v>
      </c>
    </row>
    <row r="1315" customFormat="false" ht="17.25" hidden="false" customHeight="true" outlineLevel="0" collapsed="false">
      <c r="A1315" s="140" t="s">
        <v>1478</v>
      </c>
      <c r="B1315" s="142" t="n">
        <v>444300</v>
      </c>
      <c r="C1315" s="143" t="n">
        <f aca="false">+LEN(B:B)</f>
        <v>6</v>
      </c>
      <c r="D1315" s="143" t="n">
        <v>44430000</v>
      </c>
      <c r="F1315" s="140" t="s">
        <v>1558</v>
      </c>
      <c r="H1315" s="144" t="n">
        <v>1669739.82</v>
      </c>
      <c r="I1315" s="144" t="n">
        <f aca="false">+G:G-H:H</f>
        <v>-1669739.82</v>
      </c>
    </row>
    <row r="1316" customFormat="false" ht="17.25" hidden="false" customHeight="true" outlineLevel="0" collapsed="false">
      <c r="A1316" s="140" t="s">
        <v>1819</v>
      </c>
      <c r="B1316" s="142" t="n">
        <v>44440000</v>
      </c>
      <c r="C1316" s="143" t="n">
        <f aca="false">+LEN(B:B)</f>
        <v>8</v>
      </c>
      <c r="D1316" s="143" t="n">
        <v>44440000</v>
      </c>
      <c r="F1316" s="140" t="s">
        <v>3112</v>
      </c>
      <c r="G1316" s="144" t="n">
        <v>2884655.75</v>
      </c>
      <c r="I1316" s="144" t="n">
        <f aca="false">+G:G-H:H</f>
        <v>2884655.75</v>
      </c>
    </row>
    <row r="1317" customFormat="false" ht="17.25" hidden="false" customHeight="true" outlineLevel="0" collapsed="false">
      <c r="A1317" s="140" t="s">
        <v>129</v>
      </c>
      <c r="B1317" s="142" t="n">
        <v>445400</v>
      </c>
      <c r="C1317" s="143" t="n">
        <f aca="false">+LEN(B:B)</f>
        <v>6</v>
      </c>
      <c r="D1317" s="143" t="n">
        <v>44540000</v>
      </c>
      <c r="F1317" s="140" t="s">
        <v>616</v>
      </c>
      <c r="G1317" s="144" t="n">
        <v>0</v>
      </c>
      <c r="H1317" s="144" t="n">
        <v>0.0798</v>
      </c>
      <c r="I1317" s="144" t="n">
        <f aca="false">+G:G-H:H</f>
        <v>-0.0798</v>
      </c>
    </row>
    <row r="1318" customFormat="false" ht="17.25" hidden="false" customHeight="true" outlineLevel="0" collapsed="false">
      <c r="A1318" s="140" t="s">
        <v>111</v>
      </c>
      <c r="B1318" s="142" t="n">
        <v>44540000</v>
      </c>
      <c r="C1318" s="143" t="n">
        <f aca="false">+LEN(B:B)</f>
        <v>8</v>
      </c>
      <c r="D1318" s="143" t="n">
        <v>44540000</v>
      </c>
      <c r="F1318" s="140" t="s">
        <v>615</v>
      </c>
      <c r="G1318" s="144" t="n">
        <v>544320</v>
      </c>
      <c r="I1318" s="144" t="n">
        <f aca="false">+G:G-H:H</f>
        <v>544320</v>
      </c>
    </row>
    <row r="1319" customFormat="false" ht="17.25" hidden="false" customHeight="true" outlineLevel="0" collapsed="false">
      <c r="A1319" s="140" t="s">
        <v>116</v>
      </c>
      <c r="B1319" s="142" t="n">
        <v>4454000</v>
      </c>
      <c r="C1319" s="143" t="n">
        <f aca="false">+LEN(B:B)</f>
        <v>7</v>
      </c>
      <c r="D1319" s="143" t="n">
        <v>44540000</v>
      </c>
      <c r="F1319" s="140" t="s">
        <v>615</v>
      </c>
      <c r="G1319" s="144" t="n">
        <v>70600.32</v>
      </c>
      <c r="I1319" s="144" t="n">
        <f aca="false">+G:G-H:H</f>
        <v>70600.32</v>
      </c>
    </row>
    <row r="1320" customFormat="false" ht="17.25" hidden="false" customHeight="true" outlineLevel="0" collapsed="false">
      <c r="A1320" s="140" t="s">
        <v>115</v>
      </c>
      <c r="B1320" s="142" t="n">
        <v>44540000</v>
      </c>
      <c r="C1320" s="143" t="n">
        <f aca="false">+LEN(B:B)</f>
        <v>8</v>
      </c>
      <c r="D1320" s="143" t="n">
        <v>44540000</v>
      </c>
      <c r="F1320" s="140" t="s">
        <v>615</v>
      </c>
      <c r="H1320" s="144" t="n">
        <v>151165782.97</v>
      </c>
      <c r="I1320" s="144" t="n">
        <f aca="false">+G:G-H:H</f>
        <v>-151165782.97</v>
      </c>
    </row>
    <row r="1321" customFormat="false" ht="17.25" hidden="false" customHeight="true" outlineLevel="0" collapsed="false">
      <c r="A1321" s="140" t="s">
        <v>3018</v>
      </c>
      <c r="B1321" s="142" t="n">
        <v>445400</v>
      </c>
      <c r="C1321" s="143" t="n">
        <f aca="false">+LEN(B:B)</f>
        <v>6</v>
      </c>
      <c r="D1321" s="143" t="n">
        <v>44540000</v>
      </c>
      <c r="F1321" s="140" t="s">
        <v>616</v>
      </c>
      <c r="G1321" s="144" t="n">
        <v>225258.4</v>
      </c>
      <c r="I1321" s="144" t="n">
        <f aca="false">+G:G-H:H</f>
        <v>225258.4</v>
      </c>
    </row>
    <row r="1322" customFormat="false" ht="17.25" hidden="false" customHeight="true" outlineLevel="0" collapsed="false">
      <c r="A1322" s="140" t="s">
        <v>112</v>
      </c>
      <c r="B1322" s="142" t="n">
        <v>44540000</v>
      </c>
      <c r="C1322" s="143" t="n">
        <f aca="false">+LEN(B:B)</f>
        <v>8</v>
      </c>
      <c r="D1322" s="143" t="n">
        <v>44540000</v>
      </c>
      <c r="F1322" s="140" t="s">
        <v>616</v>
      </c>
      <c r="G1322" s="144" t="n">
        <v>200000</v>
      </c>
      <c r="I1322" s="144" t="n">
        <f aca="false">+G:G-H:H</f>
        <v>200000</v>
      </c>
    </row>
    <row r="1323" customFormat="false" ht="17.25" hidden="false" customHeight="true" outlineLevel="0" collapsed="false">
      <c r="A1323" s="140" t="s">
        <v>100</v>
      </c>
      <c r="B1323" s="142" t="n">
        <v>4454000</v>
      </c>
      <c r="C1323" s="143" t="n">
        <f aca="false">+LEN(B:B)</f>
        <v>7</v>
      </c>
      <c r="D1323" s="143" t="n">
        <v>44540000</v>
      </c>
      <c r="F1323" s="140" t="s">
        <v>615</v>
      </c>
      <c r="G1323" s="144" t="n">
        <v>154366.67</v>
      </c>
      <c r="H1323" s="144" t="n">
        <v>0</v>
      </c>
      <c r="I1323" s="144" t="n">
        <f aca="false">+G:G-H:H</f>
        <v>154366.67</v>
      </c>
    </row>
    <row r="1324" customFormat="false" ht="17.25" hidden="false" customHeight="true" outlineLevel="0" collapsed="false">
      <c r="A1324" s="140" t="s">
        <v>108</v>
      </c>
      <c r="B1324" s="142" t="n">
        <v>44540000</v>
      </c>
      <c r="C1324" s="143" t="n">
        <f aca="false">+LEN(B:B)</f>
        <v>8</v>
      </c>
      <c r="D1324" s="143" t="n">
        <v>44540000</v>
      </c>
      <c r="F1324" s="140" t="s">
        <v>615</v>
      </c>
      <c r="G1324" s="144" t="n">
        <v>11626935.3</v>
      </c>
      <c r="I1324" s="144" t="n">
        <f aca="false">+G:G-H:H</f>
        <v>11626935.3</v>
      </c>
    </row>
    <row r="1325" customFormat="false" ht="17.25" hidden="false" customHeight="true" outlineLevel="0" collapsed="false">
      <c r="A1325" s="140" t="s">
        <v>309</v>
      </c>
      <c r="B1325" s="142" t="n">
        <v>445500</v>
      </c>
      <c r="C1325" s="143" t="n">
        <f aca="false">+LEN(B:B)</f>
        <v>6</v>
      </c>
      <c r="D1325" s="143" t="n">
        <v>44550000</v>
      </c>
      <c r="F1325" s="140" t="s">
        <v>46</v>
      </c>
      <c r="G1325" s="144" t="n">
        <v>677707767.27</v>
      </c>
      <c r="I1325" s="144" t="n">
        <f aca="false">+G:G-H:H</f>
        <v>677707767.27</v>
      </c>
    </row>
    <row r="1326" customFormat="false" ht="17.25" hidden="false" customHeight="true" outlineLevel="0" collapsed="false">
      <c r="A1326" s="140" t="s">
        <v>129</v>
      </c>
      <c r="B1326" s="142" t="n">
        <v>445500</v>
      </c>
      <c r="C1326" s="143" t="n">
        <f aca="false">+LEN(B:B)</f>
        <v>6</v>
      </c>
      <c r="D1326" s="143" t="n">
        <v>44550000</v>
      </c>
      <c r="F1326" s="140" t="s">
        <v>46</v>
      </c>
      <c r="G1326" s="144" t="n">
        <v>247378145.6429</v>
      </c>
      <c r="H1326" s="144" t="n">
        <v>0</v>
      </c>
      <c r="I1326" s="144" t="n">
        <f aca="false">+G:G-H:H</f>
        <v>247378145.6429</v>
      </c>
    </row>
    <row r="1327" customFormat="false" ht="17.25" hidden="false" customHeight="true" outlineLevel="0" collapsed="false">
      <c r="A1327" s="140" t="s">
        <v>2898</v>
      </c>
      <c r="B1327" s="142" t="n">
        <v>4455000</v>
      </c>
      <c r="C1327" s="143" t="n">
        <f aca="false">+LEN(B:B)</f>
        <v>7</v>
      </c>
      <c r="D1327" s="143" t="n">
        <v>44550000</v>
      </c>
      <c r="F1327" s="140" t="s">
        <v>617</v>
      </c>
      <c r="G1327" s="144" t="n">
        <v>5104656.15</v>
      </c>
      <c r="I1327" s="144" t="n">
        <f aca="false">+G:G-H:H</f>
        <v>5104656.15</v>
      </c>
    </row>
    <row r="1328" customFormat="false" ht="17.25" hidden="false" customHeight="true" outlineLevel="0" collapsed="false">
      <c r="A1328" s="140" t="s">
        <v>111</v>
      </c>
      <c r="B1328" s="142" t="n">
        <v>44550000</v>
      </c>
      <c r="C1328" s="143" t="n">
        <f aca="false">+LEN(B:B)</f>
        <v>8</v>
      </c>
      <c r="D1328" s="143" t="n">
        <v>44550000</v>
      </c>
      <c r="F1328" s="140" t="s">
        <v>617</v>
      </c>
      <c r="G1328" s="144" t="n">
        <v>986059291.13</v>
      </c>
      <c r="I1328" s="144" t="n">
        <f aca="false">+G:G-H:H</f>
        <v>986059291.13</v>
      </c>
    </row>
    <row r="1329" customFormat="false" ht="17.25" hidden="false" customHeight="true" outlineLevel="0" collapsed="false">
      <c r="A1329" s="140" t="s">
        <v>116</v>
      </c>
      <c r="B1329" s="142" t="n">
        <v>4455000</v>
      </c>
      <c r="C1329" s="143" t="n">
        <f aca="false">+LEN(B:B)</f>
        <v>7</v>
      </c>
      <c r="D1329" s="143" t="n">
        <v>44550000</v>
      </c>
      <c r="F1329" s="140" t="s">
        <v>617</v>
      </c>
      <c r="G1329" s="144" t="n">
        <v>579228148.59</v>
      </c>
      <c r="I1329" s="144" t="n">
        <f aca="false">+G:G-H:H</f>
        <v>579228148.59</v>
      </c>
    </row>
    <row r="1330" customFormat="false" ht="17.25" hidden="false" customHeight="true" outlineLevel="0" collapsed="false">
      <c r="A1330" s="140" t="s">
        <v>115</v>
      </c>
      <c r="B1330" s="142" t="n">
        <v>44550000</v>
      </c>
      <c r="C1330" s="143" t="n">
        <f aca="false">+LEN(B:B)</f>
        <v>8</v>
      </c>
      <c r="D1330" s="143" t="n">
        <v>44550000</v>
      </c>
      <c r="F1330" s="140" t="s">
        <v>617</v>
      </c>
      <c r="G1330" s="144" t="n">
        <v>11487.0200001001</v>
      </c>
      <c r="I1330" s="144" t="n">
        <f aca="false">+G:G-H:H</f>
        <v>11487.0200001001</v>
      </c>
    </row>
    <row r="1331" customFormat="false" ht="17.25" hidden="false" customHeight="true" outlineLevel="0" collapsed="false">
      <c r="A1331" s="140" t="s">
        <v>3019</v>
      </c>
      <c r="B1331" s="142" t="n">
        <v>445500</v>
      </c>
      <c r="C1331" s="143" t="n">
        <f aca="false">+LEN(B:B)</f>
        <v>6</v>
      </c>
      <c r="D1331" s="143" t="n">
        <v>44550000</v>
      </c>
      <c r="F1331" s="140" t="s">
        <v>46</v>
      </c>
      <c r="G1331" s="144" t="n">
        <v>97543.9299999997</v>
      </c>
      <c r="I1331" s="144" t="n">
        <f aca="false">+G:G-H:H</f>
        <v>97543.9299999997</v>
      </c>
    </row>
    <row r="1332" customFormat="false" ht="17.25" hidden="false" customHeight="true" outlineLevel="0" collapsed="false">
      <c r="A1332" s="140" t="s">
        <v>2897</v>
      </c>
      <c r="B1332" s="142" t="n">
        <v>44550000</v>
      </c>
      <c r="C1332" s="143" t="n">
        <f aca="false">+LEN(B:B)</f>
        <v>8</v>
      </c>
      <c r="D1332" s="143" t="n">
        <v>44550000</v>
      </c>
      <c r="F1332" s="140" t="s">
        <v>46</v>
      </c>
      <c r="G1332" s="144" t="n">
        <v>113800</v>
      </c>
      <c r="I1332" s="144" t="n">
        <f aca="false">+G:G-H:H</f>
        <v>113800</v>
      </c>
    </row>
    <row r="1333" customFormat="false" ht="17.25" hidden="false" customHeight="true" outlineLevel="0" collapsed="false">
      <c r="A1333" s="140" t="s">
        <v>119</v>
      </c>
      <c r="B1333" s="142" t="n">
        <v>44550000</v>
      </c>
      <c r="C1333" s="143" t="n">
        <f aca="false">+LEN(B:B)</f>
        <v>8</v>
      </c>
      <c r="D1333" s="143" t="n">
        <v>44550000</v>
      </c>
      <c r="F1333" s="140" t="s">
        <v>617</v>
      </c>
      <c r="G1333" s="144" t="n">
        <v>41393469.77</v>
      </c>
      <c r="I1333" s="144" t="n">
        <f aca="false">+G:G-H:H</f>
        <v>41393469.77</v>
      </c>
    </row>
    <row r="1334" customFormat="false" ht="17.25" hidden="false" customHeight="true" outlineLevel="0" collapsed="false">
      <c r="A1334" s="140" t="s">
        <v>112</v>
      </c>
      <c r="B1334" s="142" t="n">
        <v>44550000</v>
      </c>
      <c r="C1334" s="143" t="n">
        <f aca="false">+LEN(B:B)</f>
        <v>8</v>
      </c>
      <c r="D1334" s="143" t="n">
        <v>44550000</v>
      </c>
      <c r="F1334" s="140" t="s">
        <v>46</v>
      </c>
      <c r="H1334" s="144" t="n">
        <v>178267393.17</v>
      </c>
      <c r="I1334" s="144" t="n">
        <f aca="false">+G:G-H:H</f>
        <v>-178267393.17</v>
      </c>
    </row>
    <row r="1335" customFormat="false" ht="17.25" hidden="false" customHeight="true" outlineLevel="0" collapsed="false">
      <c r="A1335" s="140" t="s">
        <v>105</v>
      </c>
      <c r="B1335" s="142" t="n">
        <v>4455000</v>
      </c>
      <c r="C1335" s="143" t="n">
        <f aca="false">+LEN(B:B)</f>
        <v>7</v>
      </c>
      <c r="D1335" s="143" t="n">
        <v>44550000</v>
      </c>
      <c r="F1335" s="140" t="s">
        <v>617</v>
      </c>
      <c r="G1335" s="144" t="n">
        <v>321839134.63</v>
      </c>
      <c r="H1335" s="144" t="n">
        <v>0</v>
      </c>
      <c r="I1335" s="144" t="n">
        <f aca="false">+G:G-H:H</f>
        <v>321839134.63</v>
      </c>
    </row>
    <row r="1336" customFormat="false" ht="17.25" hidden="false" customHeight="true" outlineLevel="0" collapsed="false">
      <c r="A1336" s="140" t="s">
        <v>104</v>
      </c>
      <c r="B1336" s="142" t="n">
        <v>4455000</v>
      </c>
      <c r="C1336" s="143" t="n">
        <f aca="false">+LEN(B:B)</f>
        <v>7</v>
      </c>
      <c r="D1336" s="143" t="n">
        <v>44550000</v>
      </c>
      <c r="F1336" s="140" t="s">
        <v>617</v>
      </c>
      <c r="G1336" s="144" t="n">
        <v>1031648875.34</v>
      </c>
      <c r="H1336" s="144" t="n">
        <v>0</v>
      </c>
      <c r="I1336" s="144" t="n">
        <f aca="false">+G:G-H:H</f>
        <v>1031648875.34</v>
      </c>
    </row>
    <row r="1337" customFormat="false" ht="17.25" hidden="false" customHeight="true" outlineLevel="0" collapsed="false">
      <c r="A1337" s="140" t="s">
        <v>101</v>
      </c>
      <c r="B1337" s="142" t="n">
        <v>44550000</v>
      </c>
      <c r="C1337" s="143" t="n">
        <f aca="false">+LEN(B:B)</f>
        <v>8</v>
      </c>
      <c r="D1337" s="143" t="n">
        <v>44550000</v>
      </c>
      <c r="F1337" s="140" t="s">
        <v>617</v>
      </c>
      <c r="G1337" s="144" t="n">
        <v>56151544.31</v>
      </c>
      <c r="I1337" s="144" t="n">
        <f aca="false">+G:G-H:H</f>
        <v>56151544.31</v>
      </c>
    </row>
    <row r="1338" customFormat="false" ht="17.25" hidden="false" customHeight="true" outlineLevel="0" collapsed="false">
      <c r="A1338" s="140" t="s">
        <v>102</v>
      </c>
      <c r="B1338" s="142" t="n">
        <v>4455000</v>
      </c>
      <c r="C1338" s="143" t="n">
        <f aca="false">+LEN(B:B)</f>
        <v>7</v>
      </c>
      <c r="D1338" s="143" t="n">
        <v>44550000</v>
      </c>
      <c r="F1338" s="140" t="s">
        <v>617</v>
      </c>
      <c r="G1338" s="144" t="n">
        <v>115364155.28</v>
      </c>
      <c r="H1338" s="144" t="n">
        <v>0</v>
      </c>
      <c r="I1338" s="144" t="n">
        <f aca="false">+G:G-H:H</f>
        <v>115364155.28</v>
      </c>
    </row>
    <row r="1339" customFormat="false" ht="17.25" hidden="false" customHeight="true" outlineLevel="0" collapsed="false">
      <c r="A1339" s="140" t="s">
        <v>307</v>
      </c>
      <c r="B1339" s="142" t="n">
        <v>44550000</v>
      </c>
      <c r="C1339" s="143" t="n">
        <f aca="false">+LEN(B:B)</f>
        <v>8</v>
      </c>
      <c r="D1339" s="143" t="n">
        <v>44550000</v>
      </c>
      <c r="F1339" s="140" t="s">
        <v>45</v>
      </c>
      <c r="G1339" s="144" t="n">
        <v>126191470.05</v>
      </c>
      <c r="I1339" s="144" t="n">
        <f aca="false">+G:G-H:H</f>
        <v>126191470.05</v>
      </c>
    </row>
    <row r="1340" customFormat="false" ht="17.25" hidden="false" customHeight="true" outlineLevel="0" collapsed="false">
      <c r="A1340" s="140" t="s">
        <v>100</v>
      </c>
      <c r="B1340" s="142" t="n">
        <v>4455000</v>
      </c>
      <c r="C1340" s="143" t="n">
        <f aca="false">+LEN(B:B)</f>
        <v>7</v>
      </c>
      <c r="D1340" s="143" t="n">
        <v>44550000</v>
      </c>
      <c r="F1340" s="140" t="s">
        <v>617</v>
      </c>
      <c r="G1340" s="144" t="n">
        <v>111596540.49</v>
      </c>
      <c r="H1340" s="144" t="n">
        <v>0</v>
      </c>
      <c r="I1340" s="144" t="n">
        <f aca="false">+G:G-H:H</f>
        <v>111596540.49</v>
      </c>
    </row>
    <row r="1341" customFormat="false" ht="17.25" hidden="false" customHeight="true" outlineLevel="0" collapsed="false">
      <c r="A1341" s="140" t="s">
        <v>108</v>
      </c>
      <c r="B1341" s="142" t="n">
        <v>44550000</v>
      </c>
      <c r="C1341" s="143" t="n">
        <f aca="false">+LEN(B:B)</f>
        <v>8</v>
      </c>
      <c r="D1341" s="143" t="n">
        <v>44550000</v>
      </c>
      <c r="F1341" s="140" t="s">
        <v>3118</v>
      </c>
      <c r="G1341" s="144" t="n">
        <v>9882999.19999999</v>
      </c>
      <c r="I1341" s="144" t="n">
        <f aca="false">+G:G-H:H</f>
        <v>9882999.19999999</v>
      </c>
    </row>
    <row r="1342" customFormat="false" ht="17.25" hidden="false" customHeight="true" outlineLevel="0" collapsed="false">
      <c r="A1342" s="140" t="s">
        <v>1712</v>
      </c>
      <c r="B1342" s="142" t="n">
        <v>44550000</v>
      </c>
      <c r="C1342" s="143" t="n">
        <f aca="false">+LEN(B:B)</f>
        <v>8</v>
      </c>
      <c r="D1342" s="143" t="n">
        <v>44550000</v>
      </c>
      <c r="F1342" s="140" t="s">
        <v>46</v>
      </c>
      <c r="G1342" s="144" t="n">
        <v>4885530435.04</v>
      </c>
      <c r="I1342" s="144" t="n">
        <f aca="false">+G:G-H:H</f>
        <v>4885530435.04</v>
      </c>
    </row>
    <row r="1343" customFormat="false" ht="17.25" hidden="false" customHeight="true" outlineLevel="0" collapsed="false">
      <c r="A1343" s="140" t="s">
        <v>1478</v>
      </c>
      <c r="B1343" s="142" t="n">
        <v>445500</v>
      </c>
      <c r="C1343" s="143" t="n">
        <f aca="false">+LEN(B:B)</f>
        <v>6</v>
      </c>
      <c r="D1343" s="143" t="n">
        <v>44550000</v>
      </c>
      <c r="F1343" s="140" t="s">
        <v>46</v>
      </c>
      <c r="G1343" s="144" t="n">
        <v>526437.260000005</v>
      </c>
      <c r="I1343" s="144" t="n">
        <f aca="false">+G:G-H:H</f>
        <v>526437.260000005</v>
      </c>
    </row>
    <row r="1344" customFormat="false" ht="17.25" hidden="false" customHeight="true" outlineLevel="0" collapsed="false">
      <c r="A1344" s="140" t="s">
        <v>657</v>
      </c>
      <c r="B1344" s="142" t="n">
        <v>44550000</v>
      </c>
      <c r="C1344" s="143" t="n">
        <f aca="false">+LEN(B:B)</f>
        <v>8</v>
      </c>
      <c r="D1344" s="143" t="n">
        <v>44550000</v>
      </c>
      <c r="F1344" s="140" t="s">
        <v>46</v>
      </c>
      <c r="G1344" s="144" t="n">
        <v>93445856.7</v>
      </c>
      <c r="I1344" s="144" t="n">
        <f aca="false">+G:G-H:H</f>
        <v>93445856.7</v>
      </c>
    </row>
    <row r="1345" customFormat="false" ht="17.25" hidden="false" customHeight="true" outlineLevel="0" collapsed="false">
      <c r="A1345" s="140" t="s">
        <v>657</v>
      </c>
      <c r="B1345" s="142" t="n">
        <v>44551000</v>
      </c>
      <c r="C1345" s="143" t="n">
        <f aca="false">+LEN(B:B)</f>
        <v>8</v>
      </c>
      <c r="D1345" s="143" t="n">
        <v>44550000</v>
      </c>
      <c r="F1345" s="140" t="s">
        <v>2194</v>
      </c>
      <c r="G1345" s="144" t="n">
        <v>484242067.97</v>
      </c>
      <c r="I1345" s="144" t="n">
        <f aca="false">+G:G-H:H</f>
        <v>484242067.97</v>
      </c>
    </row>
    <row r="1346" customFormat="false" ht="17.25" hidden="false" customHeight="true" outlineLevel="0" collapsed="false">
      <c r="A1346" s="140" t="s">
        <v>129</v>
      </c>
      <c r="B1346" s="142" t="n">
        <v>445600</v>
      </c>
      <c r="C1346" s="143" t="n">
        <f aca="false">+LEN(B:B)</f>
        <v>6</v>
      </c>
      <c r="D1346" s="143" t="n">
        <v>44560000</v>
      </c>
      <c r="F1346" s="140" t="s">
        <v>296</v>
      </c>
      <c r="G1346" s="144" t="n">
        <v>2557655.2797</v>
      </c>
      <c r="H1346" s="144" t="n">
        <v>0</v>
      </c>
      <c r="I1346" s="144" t="n">
        <f aca="false">+G:G-H:H</f>
        <v>2557655.2797</v>
      </c>
    </row>
    <row r="1347" customFormat="false" ht="17.25" hidden="false" customHeight="true" outlineLevel="0" collapsed="false">
      <c r="A1347" s="140" t="s">
        <v>116</v>
      </c>
      <c r="B1347" s="142" t="n">
        <v>4456000</v>
      </c>
      <c r="C1347" s="143" t="n">
        <f aca="false">+LEN(B:B)</f>
        <v>7</v>
      </c>
      <c r="D1347" s="143" t="n">
        <v>44560000</v>
      </c>
      <c r="F1347" s="140" t="s">
        <v>1798</v>
      </c>
      <c r="H1347" s="144" t="n">
        <v>3094583.36</v>
      </c>
      <c r="I1347" s="144" t="n">
        <f aca="false">+G:G-H:H</f>
        <v>-3094583.36</v>
      </c>
    </row>
    <row r="1348" customFormat="false" ht="17.25" hidden="false" customHeight="true" outlineLevel="0" collapsed="false">
      <c r="A1348" s="140" t="s">
        <v>115</v>
      </c>
      <c r="B1348" s="142" t="n">
        <v>44560000</v>
      </c>
      <c r="C1348" s="143" t="n">
        <f aca="false">+LEN(B:B)</f>
        <v>8</v>
      </c>
      <c r="D1348" s="143" t="n">
        <v>44560000</v>
      </c>
      <c r="F1348" s="140" t="s">
        <v>1798</v>
      </c>
      <c r="G1348" s="144" t="n">
        <v>112786132.98</v>
      </c>
      <c r="I1348" s="144" t="n">
        <f aca="false">+G:G-H:H</f>
        <v>112786132.98</v>
      </c>
    </row>
    <row r="1349" customFormat="false" ht="17.25" hidden="false" customHeight="true" outlineLevel="0" collapsed="false">
      <c r="A1349" s="140" t="s">
        <v>112</v>
      </c>
      <c r="B1349" s="142" t="n">
        <v>44560000</v>
      </c>
      <c r="C1349" s="143" t="n">
        <f aca="false">+LEN(B:B)</f>
        <v>8</v>
      </c>
      <c r="D1349" s="143" t="n">
        <v>44560000</v>
      </c>
      <c r="F1349" s="140" t="s">
        <v>296</v>
      </c>
      <c r="G1349" s="144" t="n">
        <v>908768.97</v>
      </c>
      <c r="I1349" s="144" t="n">
        <f aca="false">+G:G-H:H</f>
        <v>908768.97</v>
      </c>
    </row>
    <row r="1350" customFormat="false" ht="17.25" hidden="false" customHeight="true" outlineLevel="0" collapsed="false">
      <c r="A1350" s="140" t="s">
        <v>108</v>
      </c>
      <c r="B1350" s="142" t="n">
        <v>44560000</v>
      </c>
      <c r="C1350" s="143" t="n">
        <f aca="false">+LEN(B:B)</f>
        <v>8</v>
      </c>
      <c r="D1350" s="143" t="n">
        <v>44560000</v>
      </c>
      <c r="F1350" s="140" t="s">
        <v>1798</v>
      </c>
      <c r="H1350" s="144" t="n">
        <v>11173902.32</v>
      </c>
      <c r="I1350" s="144" t="n">
        <f aca="false">+G:G-H:H</f>
        <v>-11173902.32</v>
      </c>
    </row>
    <row r="1351" customFormat="false" ht="17.25" hidden="false" customHeight="true" outlineLevel="0" collapsed="false">
      <c r="A1351" s="140" t="s">
        <v>309</v>
      </c>
      <c r="B1351" s="142" t="n">
        <v>445610</v>
      </c>
      <c r="C1351" s="143" t="n">
        <f aca="false">+LEN(B:B)</f>
        <v>6</v>
      </c>
      <c r="D1351" s="143" t="n">
        <v>44561000</v>
      </c>
      <c r="F1351" s="140" t="s">
        <v>1703</v>
      </c>
      <c r="G1351" s="144" t="n">
        <v>300000</v>
      </c>
      <c r="I1351" s="144" t="n">
        <f aca="false">+G:G-H:H</f>
        <v>300000</v>
      </c>
    </row>
    <row r="1352" customFormat="false" ht="17.25" hidden="false" customHeight="true" outlineLevel="0" collapsed="false">
      <c r="A1352" s="140" t="s">
        <v>115</v>
      </c>
      <c r="B1352" s="142" t="n">
        <v>44561000</v>
      </c>
      <c r="C1352" s="143" t="n">
        <f aca="false">+LEN(B:B)</f>
        <v>8</v>
      </c>
      <c r="D1352" s="143" t="n">
        <v>44561000</v>
      </c>
      <c r="F1352" s="140" t="s">
        <v>1703</v>
      </c>
      <c r="G1352" s="144" t="n">
        <v>12228773.32</v>
      </c>
      <c r="I1352" s="144" t="n">
        <f aca="false">+G:G-H:H</f>
        <v>12228773.32</v>
      </c>
    </row>
    <row r="1353" customFormat="false" ht="17.25" hidden="false" customHeight="true" outlineLevel="0" collapsed="false">
      <c r="A1353" s="140" t="s">
        <v>3018</v>
      </c>
      <c r="B1353" s="142" t="n">
        <v>445610</v>
      </c>
      <c r="C1353" s="143" t="n">
        <f aca="false">+LEN(B:B)</f>
        <v>6</v>
      </c>
      <c r="D1353" s="143" t="n">
        <v>44561000</v>
      </c>
      <c r="F1353" s="140" t="s">
        <v>1703</v>
      </c>
      <c r="G1353" s="144" t="n">
        <v>13147516.98</v>
      </c>
      <c r="I1353" s="144" t="n">
        <f aca="false">+G:G-H:H</f>
        <v>13147516.98</v>
      </c>
    </row>
    <row r="1354" customFormat="false" ht="17.25" hidden="false" customHeight="true" outlineLevel="0" collapsed="false">
      <c r="A1354" s="140" t="s">
        <v>3019</v>
      </c>
      <c r="B1354" s="142" t="n">
        <v>445610</v>
      </c>
      <c r="C1354" s="143" t="n">
        <f aca="false">+LEN(B:B)</f>
        <v>6</v>
      </c>
      <c r="D1354" s="143" t="n">
        <v>44561000</v>
      </c>
      <c r="F1354" s="140" t="s">
        <v>1703</v>
      </c>
      <c r="G1354" s="144" t="n">
        <v>1678200</v>
      </c>
      <c r="I1354" s="144" t="n">
        <f aca="false">+G:G-H:H</f>
        <v>1678200</v>
      </c>
    </row>
    <row r="1355" customFormat="false" ht="17.25" hidden="false" customHeight="true" outlineLevel="0" collapsed="false">
      <c r="A1355" s="140" t="s">
        <v>112</v>
      </c>
      <c r="B1355" s="142" t="n">
        <v>44561000</v>
      </c>
      <c r="C1355" s="143" t="n">
        <f aca="false">+LEN(B:B)</f>
        <v>8</v>
      </c>
      <c r="D1355" s="143" t="n">
        <v>44561000</v>
      </c>
      <c r="F1355" s="140" t="s">
        <v>1703</v>
      </c>
      <c r="G1355" s="144" t="n">
        <v>7894276</v>
      </c>
      <c r="I1355" s="144" t="n">
        <f aca="false">+G:G-H:H</f>
        <v>7894276</v>
      </c>
    </row>
    <row r="1356" customFormat="false" ht="17.25" hidden="false" customHeight="true" outlineLevel="0" collapsed="false">
      <c r="A1356" s="140" t="s">
        <v>105</v>
      </c>
      <c r="B1356" s="142" t="n">
        <v>4456100</v>
      </c>
      <c r="C1356" s="143" t="n">
        <f aca="false">+LEN(B:B)</f>
        <v>7</v>
      </c>
      <c r="D1356" s="143" t="n">
        <v>44561000</v>
      </c>
      <c r="F1356" s="140" t="s">
        <v>618</v>
      </c>
      <c r="G1356" s="144" t="n">
        <v>359754385.22</v>
      </c>
      <c r="H1356" s="144" t="n">
        <v>0</v>
      </c>
      <c r="I1356" s="144" t="n">
        <f aca="false">+G:G-H:H</f>
        <v>359754385.22</v>
      </c>
    </row>
    <row r="1357" customFormat="false" ht="17.25" hidden="false" customHeight="true" outlineLevel="0" collapsed="false">
      <c r="A1357" s="140" t="s">
        <v>104</v>
      </c>
      <c r="B1357" s="142" t="n">
        <v>4456100</v>
      </c>
      <c r="C1357" s="143" t="n">
        <f aca="false">+LEN(B:B)</f>
        <v>7</v>
      </c>
      <c r="D1357" s="143" t="n">
        <v>44561000</v>
      </c>
      <c r="F1357" s="140" t="s">
        <v>618</v>
      </c>
      <c r="G1357" s="144" t="n">
        <v>1293315.87</v>
      </c>
      <c r="H1357" s="144" t="n">
        <v>0</v>
      </c>
      <c r="I1357" s="144" t="n">
        <f aca="false">+G:G-H:H</f>
        <v>1293315.87</v>
      </c>
    </row>
    <row r="1358" customFormat="false" ht="17.25" hidden="false" customHeight="true" outlineLevel="0" collapsed="false">
      <c r="A1358" s="140" t="s">
        <v>100</v>
      </c>
      <c r="B1358" s="142" t="n">
        <v>4456100</v>
      </c>
      <c r="C1358" s="143" t="n">
        <f aca="false">+LEN(B:B)</f>
        <v>7</v>
      </c>
      <c r="D1358" s="143" t="n">
        <v>44561000</v>
      </c>
      <c r="F1358" s="140" t="s">
        <v>618</v>
      </c>
      <c r="G1358" s="144" t="n">
        <v>163222</v>
      </c>
      <c r="H1358" s="144" t="n">
        <v>0</v>
      </c>
      <c r="I1358" s="144" t="n">
        <f aca="false">+G:G-H:H</f>
        <v>163222</v>
      </c>
    </row>
    <row r="1359" customFormat="false" ht="17.25" hidden="false" customHeight="true" outlineLevel="0" collapsed="false">
      <c r="A1359" s="140" t="s">
        <v>108</v>
      </c>
      <c r="B1359" s="142" t="n">
        <v>44561000</v>
      </c>
      <c r="C1359" s="143" t="n">
        <f aca="false">+LEN(B:B)</f>
        <v>8</v>
      </c>
      <c r="D1359" s="143" t="n">
        <v>44561000</v>
      </c>
      <c r="F1359" s="140" t="s">
        <v>1703</v>
      </c>
      <c r="G1359" s="144" t="n">
        <v>42255656.58</v>
      </c>
      <c r="I1359" s="144" t="n">
        <f aca="false">+G:G-H:H</f>
        <v>42255656.58</v>
      </c>
    </row>
    <row r="1360" customFormat="false" ht="17.25" hidden="false" customHeight="true" outlineLevel="0" collapsed="false">
      <c r="A1360" s="140" t="s">
        <v>309</v>
      </c>
      <c r="B1360" s="142" t="n">
        <v>445620</v>
      </c>
      <c r="C1360" s="143" t="n">
        <f aca="false">+LEN(B:B)</f>
        <v>6</v>
      </c>
      <c r="D1360" s="143" t="n">
        <v>44562000</v>
      </c>
      <c r="F1360" s="140" t="s">
        <v>932</v>
      </c>
      <c r="G1360" s="144" t="n">
        <v>40858564.88</v>
      </c>
      <c r="I1360" s="144" t="n">
        <f aca="false">+G:G-H:H</f>
        <v>40858564.88</v>
      </c>
    </row>
    <row r="1361" customFormat="false" ht="17.25" hidden="false" customHeight="true" outlineLevel="0" collapsed="false">
      <c r="A1361" s="140" t="s">
        <v>129</v>
      </c>
      <c r="B1361" s="142" t="n">
        <v>445620</v>
      </c>
      <c r="C1361" s="143" t="n">
        <f aca="false">+LEN(B:B)</f>
        <v>6</v>
      </c>
      <c r="D1361" s="143" t="n">
        <v>44562000</v>
      </c>
      <c r="F1361" s="140" t="s">
        <v>932</v>
      </c>
      <c r="G1361" s="144" t="n">
        <v>113194066.594</v>
      </c>
      <c r="H1361" s="144" t="n">
        <v>0</v>
      </c>
      <c r="I1361" s="144" t="n">
        <f aca="false">+G:G-H:H</f>
        <v>113194066.594</v>
      </c>
    </row>
    <row r="1362" customFormat="false" ht="17.25" hidden="false" customHeight="true" outlineLevel="0" collapsed="false">
      <c r="A1362" s="140" t="s">
        <v>111</v>
      </c>
      <c r="B1362" s="142" t="n">
        <v>44562000</v>
      </c>
      <c r="C1362" s="143" t="n">
        <f aca="false">+LEN(B:B)</f>
        <v>8</v>
      </c>
      <c r="D1362" s="143" t="n">
        <v>44562000</v>
      </c>
      <c r="F1362" s="140" t="s">
        <v>47</v>
      </c>
      <c r="G1362" s="144" t="n">
        <v>1358211.07</v>
      </c>
      <c r="I1362" s="144" t="n">
        <f aca="false">+G:G-H:H</f>
        <v>1358211.07</v>
      </c>
    </row>
    <row r="1363" customFormat="false" ht="17.25" hidden="false" customHeight="true" outlineLevel="0" collapsed="false">
      <c r="A1363" s="140" t="s">
        <v>116</v>
      </c>
      <c r="B1363" s="142" t="n">
        <v>4456200</v>
      </c>
      <c r="C1363" s="143" t="n">
        <f aca="false">+LEN(B:B)</f>
        <v>7</v>
      </c>
      <c r="D1363" s="143" t="n">
        <v>44562000</v>
      </c>
      <c r="F1363" s="140" t="s">
        <v>47</v>
      </c>
      <c r="G1363" s="144" t="n">
        <v>71969380.41</v>
      </c>
      <c r="I1363" s="144" t="n">
        <f aca="false">+G:G-H:H</f>
        <v>71969380.41</v>
      </c>
    </row>
    <row r="1364" customFormat="false" ht="17.25" hidden="false" customHeight="true" outlineLevel="0" collapsed="false">
      <c r="A1364" s="140" t="s">
        <v>115</v>
      </c>
      <c r="B1364" s="142" t="n">
        <v>44562000</v>
      </c>
      <c r="C1364" s="143" t="n">
        <f aca="false">+LEN(B:B)</f>
        <v>8</v>
      </c>
      <c r="D1364" s="143" t="n">
        <v>44562000</v>
      </c>
      <c r="F1364" s="140" t="s">
        <v>47</v>
      </c>
      <c r="H1364" s="144" t="n">
        <v>38492883.6</v>
      </c>
      <c r="I1364" s="144" t="n">
        <f aca="false">+G:G-H:H</f>
        <v>-38492883.6</v>
      </c>
    </row>
    <row r="1365" customFormat="false" ht="17.25" hidden="false" customHeight="true" outlineLevel="0" collapsed="false">
      <c r="A1365" s="140" t="s">
        <v>119</v>
      </c>
      <c r="B1365" s="142" t="n">
        <v>44562000</v>
      </c>
      <c r="C1365" s="143" t="n">
        <f aca="false">+LEN(B:B)</f>
        <v>8</v>
      </c>
      <c r="D1365" s="143" t="n">
        <v>44562000</v>
      </c>
      <c r="F1365" s="140" t="s">
        <v>47</v>
      </c>
      <c r="G1365" s="144" t="n">
        <v>36162177.97</v>
      </c>
      <c r="I1365" s="144" t="n">
        <f aca="false">+G:G-H:H</f>
        <v>36162177.97</v>
      </c>
    </row>
    <row r="1366" customFormat="false" ht="17.25" hidden="false" customHeight="true" outlineLevel="0" collapsed="false">
      <c r="A1366" s="140" t="s">
        <v>112</v>
      </c>
      <c r="B1366" s="142" t="n">
        <v>44562000</v>
      </c>
      <c r="C1366" s="143" t="n">
        <f aca="false">+LEN(B:B)</f>
        <v>8</v>
      </c>
      <c r="D1366" s="143" t="n">
        <v>44562000</v>
      </c>
      <c r="F1366" s="140" t="s">
        <v>47</v>
      </c>
      <c r="G1366" s="144" t="n">
        <v>214873127.67</v>
      </c>
      <c r="I1366" s="144" t="n">
        <f aca="false">+G:G-H:H</f>
        <v>214873127.67</v>
      </c>
    </row>
    <row r="1367" customFormat="false" ht="17.25" hidden="false" customHeight="true" outlineLevel="0" collapsed="false">
      <c r="A1367" s="140" t="s">
        <v>317</v>
      </c>
      <c r="B1367" s="142" t="n">
        <v>44562000</v>
      </c>
      <c r="C1367" s="143" t="n">
        <f aca="false">+LEN(B:B)</f>
        <v>8</v>
      </c>
      <c r="D1367" s="143" t="n">
        <v>44562000</v>
      </c>
      <c r="F1367" s="140" t="s">
        <v>47</v>
      </c>
      <c r="G1367" s="144" t="n">
        <v>3657819.61</v>
      </c>
      <c r="I1367" s="144" t="n">
        <f aca="false">+G:G-H:H</f>
        <v>3657819.61</v>
      </c>
    </row>
    <row r="1368" customFormat="false" ht="17.25" hidden="false" customHeight="true" outlineLevel="0" collapsed="false">
      <c r="A1368" s="140" t="s">
        <v>105</v>
      </c>
      <c r="B1368" s="142" t="n">
        <v>4456200</v>
      </c>
      <c r="C1368" s="143" t="n">
        <f aca="false">+LEN(B:B)</f>
        <v>7</v>
      </c>
      <c r="D1368" s="143" t="n">
        <v>44562000</v>
      </c>
      <c r="F1368" s="140" t="s">
        <v>47</v>
      </c>
      <c r="G1368" s="144" t="n">
        <v>18707602.25</v>
      </c>
      <c r="H1368" s="144" t="n">
        <v>0</v>
      </c>
      <c r="I1368" s="144" t="n">
        <f aca="false">+G:G-H:H</f>
        <v>18707602.25</v>
      </c>
    </row>
    <row r="1369" customFormat="false" ht="17.25" hidden="false" customHeight="true" outlineLevel="0" collapsed="false">
      <c r="A1369" s="140" t="s">
        <v>104</v>
      </c>
      <c r="B1369" s="142" t="n">
        <v>4456200</v>
      </c>
      <c r="C1369" s="143" t="n">
        <f aca="false">+LEN(B:B)</f>
        <v>7</v>
      </c>
      <c r="D1369" s="143" t="n">
        <v>44562000</v>
      </c>
      <c r="F1369" s="140" t="s">
        <v>47</v>
      </c>
      <c r="G1369" s="144" t="n">
        <v>75760737.04</v>
      </c>
      <c r="H1369" s="144" t="n">
        <v>0</v>
      </c>
      <c r="I1369" s="144" t="n">
        <f aca="false">+G:G-H:H</f>
        <v>75760737.04</v>
      </c>
    </row>
    <row r="1370" customFormat="false" ht="17.25" hidden="false" customHeight="true" outlineLevel="0" collapsed="false">
      <c r="A1370" s="140" t="s">
        <v>102</v>
      </c>
      <c r="B1370" s="142" t="n">
        <v>4456200</v>
      </c>
      <c r="C1370" s="143" t="n">
        <f aca="false">+LEN(B:B)</f>
        <v>7</v>
      </c>
      <c r="D1370" s="143" t="n">
        <v>44562000</v>
      </c>
      <c r="F1370" s="140" t="s">
        <v>47</v>
      </c>
      <c r="G1370" s="144" t="n">
        <v>5820459.2</v>
      </c>
      <c r="H1370" s="144" t="n">
        <v>0</v>
      </c>
      <c r="I1370" s="144" t="n">
        <f aca="false">+G:G-H:H</f>
        <v>5820459.2</v>
      </c>
    </row>
    <row r="1371" customFormat="false" ht="17.25" hidden="false" customHeight="true" outlineLevel="0" collapsed="false">
      <c r="A1371" s="140" t="s">
        <v>307</v>
      </c>
      <c r="B1371" s="142" t="n">
        <v>44562000</v>
      </c>
      <c r="C1371" s="143" t="n">
        <f aca="false">+LEN(B:B)</f>
        <v>8</v>
      </c>
      <c r="D1371" s="143" t="n">
        <v>44562000</v>
      </c>
      <c r="F1371" s="140" t="s">
        <v>47</v>
      </c>
      <c r="G1371" s="144" t="n">
        <v>18700814.96</v>
      </c>
      <c r="I1371" s="144" t="n">
        <f aca="false">+G:G-H:H</f>
        <v>18700814.96</v>
      </c>
    </row>
    <row r="1372" customFormat="false" ht="17.25" hidden="false" customHeight="true" outlineLevel="0" collapsed="false">
      <c r="A1372" s="140" t="s">
        <v>100</v>
      </c>
      <c r="B1372" s="142" t="n">
        <v>4456200</v>
      </c>
      <c r="C1372" s="143" t="n">
        <f aca="false">+LEN(B:B)</f>
        <v>7</v>
      </c>
      <c r="D1372" s="143" t="n">
        <v>44562000</v>
      </c>
      <c r="F1372" s="140" t="s">
        <v>47</v>
      </c>
      <c r="G1372" s="144" t="n">
        <v>56999866.95</v>
      </c>
      <c r="H1372" s="144" t="n">
        <v>0</v>
      </c>
      <c r="I1372" s="144" t="n">
        <f aca="false">+G:G-H:H</f>
        <v>56999866.95</v>
      </c>
    </row>
    <row r="1373" customFormat="false" ht="17.25" hidden="false" customHeight="true" outlineLevel="0" collapsed="false">
      <c r="A1373" s="140" t="s">
        <v>1712</v>
      </c>
      <c r="B1373" s="142" t="n">
        <v>44562000</v>
      </c>
      <c r="C1373" s="143" t="n">
        <f aca="false">+LEN(B:B)</f>
        <v>8</v>
      </c>
      <c r="D1373" s="143" t="n">
        <v>44562000</v>
      </c>
      <c r="F1373" s="140" t="s">
        <v>47</v>
      </c>
      <c r="G1373" s="144" t="n">
        <v>49675881.67</v>
      </c>
      <c r="I1373" s="144" t="n">
        <f aca="false">+G:G-H:H</f>
        <v>49675881.67</v>
      </c>
    </row>
    <row r="1374" customFormat="false" ht="17.25" hidden="false" customHeight="true" outlineLevel="0" collapsed="false">
      <c r="A1374" s="140" t="s">
        <v>657</v>
      </c>
      <c r="B1374" s="142" t="n">
        <v>44562000</v>
      </c>
      <c r="C1374" s="143" t="n">
        <f aca="false">+LEN(B:B)</f>
        <v>8</v>
      </c>
      <c r="D1374" s="143" t="n">
        <v>44562000</v>
      </c>
      <c r="F1374" s="140" t="s">
        <v>47</v>
      </c>
      <c r="G1374" s="144" t="n">
        <v>14004651.16</v>
      </c>
      <c r="I1374" s="144" t="n">
        <f aca="false">+G:G-H:H</f>
        <v>14004651.16</v>
      </c>
    </row>
    <row r="1375" customFormat="false" ht="17.25" hidden="false" customHeight="true" outlineLevel="0" collapsed="false">
      <c r="A1375" s="140" t="s">
        <v>129</v>
      </c>
      <c r="B1375" s="142" t="n">
        <v>445630</v>
      </c>
      <c r="C1375" s="143" t="n">
        <f aca="false">+LEN(B:B)</f>
        <v>6</v>
      </c>
      <c r="D1375" s="143" t="n">
        <v>44563000</v>
      </c>
      <c r="F1375" s="140" t="s">
        <v>48</v>
      </c>
      <c r="G1375" s="144" t="n">
        <v>7565768.48</v>
      </c>
      <c r="H1375" s="144" t="n">
        <v>0</v>
      </c>
      <c r="I1375" s="144" t="n">
        <f aca="false">+G:G-H:H</f>
        <v>7565768.48</v>
      </c>
    </row>
    <row r="1376" customFormat="false" ht="17.25" hidden="false" customHeight="true" outlineLevel="0" collapsed="false">
      <c r="A1376" s="140" t="s">
        <v>116</v>
      </c>
      <c r="B1376" s="142" t="n">
        <v>4456300</v>
      </c>
      <c r="C1376" s="143" t="n">
        <f aca="false">+LEN(B:B)</f>
        <v>7</v>
      </c>
      <c r="D1376" s="143" t="n">
        <v>44563000</v>
      </c>
      <c r="F1376" s="140" t="s">
        <v>48</v>
      </c>
      <c r="G1376" s="144" t="n">
        <v>12562051.2</v>
      </c>
      <c r="I1376" s="144" t="n">
        <f aca="false">+G:G-H:H</f>
        <v>12562051.2</v>
      </c>
    </row>
    <row r="1377" customFormat="false" ht="17.25" hidden="false" customHeight="true" outlineLevel="0" collapsed="false">
      <c r="A1377" s="140" t="s">
        <v>115</v>
      </c>
      <c r="B1377" s="142" t="n">
        <v>44563000</v>
      </c>
      <c r="C1377" s="143" t="n">
        <f aca="false">+LEN(B:B)</f>
        <v>8</v>
      </c>
      <c r="D1377" s="143" t="n">
        <v>44563000</v>
      </c>
      <c r="F1377" s="140" t="s">
        <v>48</v>
      </c>
      <c r="G1377" s="144" t="n">
        <v>43186257.18</v>
      </c>
      <c r="I1377" s="144" t="n">
        <f aca="false">+G:G-H:H</f>
        <v>43186257.18</v>
      </c>
    </row>
    <row r="1378" customFormat="false" ht="17.25" hidden="false" customHeight="true" outlineLevel="0" collapsed="false">
      <c r="A1378" s="140" t="s">
        <v>119</v>
      </c>
      <c r="B1378" s="142" t="n">
        <v>44563000</v>
      </c>
      <c r="C1378" s="143" t="n">
        <f aca="false">+LEN(B:B)</f>
        <v>8</v>
      </c>
      <c r="D1378" s="143" t="n">
        <v>44563000</v>
      </c>
      <c r="F1378" s="140" t="s">
        <v>48</v>
      </c>
      <c r="G1378" s="144" t="n">
        <v>191475</v>
      </c>
      <c r="I1378" s="144" t="n">
        <f aca="false">+G:G-H:H</f>
        <v>191475</v>
      </c>
    </row>
    <row r="1379" customFormat="false" ht="17.25" hidden="false" customHeight="true" outlineLevel="0" collapsed="false">
      <c r="A1379" s="140" t="s">
        <v>112</v>
      </c>
      <c r="B1379" s="142" t="n">
        <v>44563000</v>
      </c>
      <c r="C1379" s="143" t="n">
        <f aca="false">+LEN(B:B)</f>
        <v>8</v>
      </c>
      <c r="D1379" s="143" t="n">
        <v>44563000</v>
      </c>
      <c r="F1379" s="140" t="s">
        <v>1704</v>
      </c>
      <c r="G1379" s="144" t="n">
        <v>27576421.05</v>
      </c>
      <c r="I1379" s="144" t="n">
        <f aca="false">+G:G-H:H</f>
        <v>27576421.05</v>
      </c>
    </row>
    <row r="1380" customFormat="false" ht="17.25" hidden="false" customHeight="true" outlineLevel="0" collapsed="false">
      <c r="A1380" s="140" t="s">
        <v>317</v>
      </c>
      <c r="B1380" s="142" t="n">
        <v>44563000</v>
      </c>
      <c r="C1380" s="143" t="n">
        <f aca="false">+LEN(B:B)</f>
        <v>8</v>
      </c>
      <c r="D1380" s="143" t="n">
        <v>44563000</v>
      </c>
      <c r="F1380" s="140" t="s">
        <v>3119</v>
      </c>
      <c r="G1380" s="144" t="n">
        <v>2045347.2</v>
      </c>
      <c r="I1380" s="144" t="n">
        <f aca="false">+G:G-H:H</f>
        <v>2045347.2</v>
      </c>
    </row>
    <row r="1381" customFormat="false" ht="17.25" hidden="false" customHeight="true" outlineLevel="0" collapsed="false">
      <c r="A1381" s="140" t="s">
        <v>105</v>
      </c>
      <c r="B1381" s="142" t="n">
        <v>4456300</v>
      </c>
      <c r="C1381" s="143" t="n">
        <f aca="false">+LEN(B:B)</f>
        <v>7</v>
      </c>
      <c r="D1381" s="143" t="n">
        <v>44563000</v>
      </c>
      <c r="F1381" s="140" t="s">
        <v>48</v>
      </c>
      <c r="G1381" s="144" t="n">
        <v>7310212.8</v>
      </c>
      <c r="H1381" s="144" t="n">
        <v>0</v>
      </c>
      <c r="I1381" s="144" t="n">
        <f aca="false">+G:G-H:H</f>
        <v>7310212.8</v>
      </c>
    </row>
    <row r="1382" customFormat="false" ht="17.25" hidden="false" customHeight="true" outlineLevel="0" collapsed="false">
      <c r="A1382" s="140" t="s">
        <v>104</v>
      </c>
      <c r="B1382" s="142" t="n">
        <v>4456300</v>
      </c>
      <c r="C1382" s="143" t="n">
        <f aca="false">+LEN(B:B)</f>
        <v>7</v>
      </c>
      <c r="D1382" s="143" t="n">
        <v>44563000</v>
      </c>
      <c r="F1382" s="140" t="s">
        <v>48</v>
      </c>
      <c r="G1382" s="144" t="n">
        <v>13107631.97</v>
      </c>
      <c r="H1382" s="144" t="n">
        <v>0</v>
      </c>
      <c r="I1382" s="144" t="n">
        <f aca="false">+G:G-H:H</f>
        <v>13107631.97</v>
      </c>
    </row>
    <row r="1383" customFormat="false" ht="17.25" hidden="false" customHeight="true" outlineLevel="0" collapsed="false">
      <c r="A1383" s="140" t="s">
        <v>307</v>
      </c>
      <c r="B1383" s="142" t="n">
        <v>44563000</v>
      </c>
      <c r="C1383" s="143" t="n">
        <f aca="false">+LEN(B:B)</f>
        <v>8</v>
      </c>
      <c r="D1383" s="143" t="n">
        <v>44563000</v>
      </c>
      <c r="F1383" s="140" t="s">
        <v>48</v>
      </c>
      <c r="G1383" s="144" t="n">
        <v>18710320.6</v>
      </c>
      <c r="I1383" s="144" t="n">
        <f aca="false">+G:G-H:H</f>
        <v>18710320.6</v>
      </c>
    </row>
    <row r="1384" customFormat="false" ht="17.25" hidden="false" customHeight="true" outlineLevel="0" collapsed="false">
      <c r="A1384" s="140" t="s">
        <v>100</v>
      </c>
      <c r="B1384" s="142" t="n">
        <v>4456300</v>
      </c>
      <c r="C1384" s="143" t="n">
        <f aca="false">+LEN(B:B)</f>
        <v>7</v>
      </c>
      <c r="D1384" s="143" t="n">
        <v>44563000</v>
      </c>
      <c r="F1384" s="140" t="s">
        <v>48</v>
      </c>
      <c r="G1384" s="144" t="n">
        <v>9212732.5</v>
      </c>
      <c r="H1384" s="144" t="n">
        <v>0</v>
      </c>
      <c r="I1384" s="144" t="n">
        <f aca="false">+G:G-H:H</f>
        <v>9212732.5</v>
      </c>
    </row>
    <row r="1385" customFormat="false" ht="17.25" hidden="false" customHeight="true" outlineLevel="0" collapsed="false">
      <c r="A1385" s="140" t="s">
        <v>309</v>
      </c>
      <c r="B1385" s="142" t="n">
        <v>445640</v>
      </c>
      <c r="C1385" s="143" t="n">
        <f aca="false">+LEN(B:B)</f>
        <v>6</v>
      </c>
      <c r="D1385" s="143" t="n">
        <v>44564000</v>
      </c>
      <c r="F1385" s="140" t="s">
        <v>49</v>
      </c>
      <c r="G1385" s="144" t="n">
        <v>196929.279999997</v>
      </c>
      <c r="I1385" s="144" t="n">
        <f aca="false">+G:G-H:H</f>
        <v>196929.279999997</v>
      </c>
    </row>
    <row r="1386" customFormat="false" ht="17.25" hidden="false" customHeight="true" outlineLevel="0" collapsed="false">
      <c r="A1386" s="140" t="s">
        <v>128</v>
      </c>
      <c r="B1386" s="142" t="n">
        <v>44564000</v>
      </c>
      <c r="C1386" s="143" t="n">
        <f aca="false">+LEN(B:B)</f>
        <v>8</v>
      </c>
      <c r="D1386" s="143" t="n">
        <v>44564000</v>
      </c>
      <c r="F1386" s="140" t="s">
        <v>49</v>
      </c>
      <c r="G1386" s="144" t="n">
        <v>3557126.68</v>
      </c>
      <c r="I1386" s="144" t="n">
        <f aca="false">+G:G-H:H</f>
        <v>3557126.68</v>
      </c>
    </row>
    <row r="1387" customFormat="false" ht="17.25" hidden="false" customHeight="true" outlineLevel="0" collapsed="false">
      <c r="A1387" s="140" t="s">
        <v>124</v>
      </c>
      <c r="B1387" s="142" t="n">
        <v>44564000</v>
      </c>
      <c r="C1387" s="143" t="n">
        <f aca="false">+LEN(B:B)</f>
        <v>8</v>
      </c>
      <c r="D1387" s="143" t="n">
        <v>44564000</v>
      </c>
      <c r="F1387" s="140" t="s">
        <v>49</v>
      </c>
      <c r="G1387" s="144" t="n">
        <v>192170.27</v>
      </c>
      <c r="I1387" s="144" t="n">
        <f aca="false">+G:G-H:H</f>
        <v>192170.27</v>
      </c>
    </row>
    <row r="1388" customFormat="false" ht="17.25" hidden="false" customHeight="true" outlineLevel="0" collapsed="false">
      <c r="A1388" s="140" t="s">
        <v>129</v>
      </c>
      <c r="B1388" s="142" t="n">
        <v>445640</v>
      </c>
      <c r="C1388" s="143" t="n">
        <f aca="false">+LEN(B:B)</f>
        <v>6</v>
      </c>
      <c r="D1388" s="143" t="n">
        <v>44564000</v>
      </c>
      <c r="F1388" s="140" t="s">
        <v>49</v>
      </c>
      <c r="G1388" s="144" t="n">
        <v>613675370.428</v>
      </c>
      <c r="H1388" s="144" t="n">
        <v>0</v>
      </c>
      <c r="I1388" s="144" t="n">
        <f aca="false">+G:G-H:H</f>
        <v>613675370.428</v>
      </c>
    </row>
    <row r="1389" customFormat="false" ht="17.25" hidden="false" customHeight="true" outlineLevel="0" collapsed="false">
      <c r="A1389" s="140" t="s">
        <v>111</v>
      </c>
      <c r="B1389" s="142" t="n">
        <v>44564000</v>
      </c>
      <c r="C1389" s="143" t="n">
        <f aca="false">+LEN(B:B)</f>
        <v>8</v>
      </c>
      <c r="D1389" s="143" t="n">
        <v>44564000</v>
      </c>
      <c r="F1389" s="140" t="s">
        <v>49</v>
      </c>
      <c r="H1389" s="144" t="n">
        <v>10564135.42</v>
      </c>
      <c r="I1389" s="144" t="n">
        <f aca="false">+G:G-H:H</f>
        <v>-10564135.42</v>
      </c>
    </row>
    <row r="1390" customFormat="false" ht="17.25" hidden="false" customHeight="true" outlineLevel="0" collapsed="false">
      <c r="A1390" s="140" t="s">
        <v>116</v>
      </c>
      <c r="B1390" s="142" t="n">
        <v>4456400</v>
      </c>
      <c r="C1390" s="143" t="n">
        <f aca="false">+LEN(B:B)</f>
        <v>7</v>
      </c>
      <c r="D1390" s="143" t="n">
        <v>44564000</v>
      </c>
      <c r="F1390" s="140" t="s">
        <v>49</v>
      </c>
      <c r="G1390" s="144" t="n">
        <v>30905125.92</v>
      </c>
      <c r="I1390" s="144" t="n">
        <f aca="false">+G:G-H:H</f>
        <v>30905125.92</v>
      </c>
    </row>
    <row r="1391" customFormat="false" ht="17.25" hidden="false" customHeight="true" outlineLevel="0" collapsed="false">
      <c r="A1391" s="140" t="s">
        <v>115</v>
      </c>
      <c r="B1391" s="142" t="n">
        <v>44564000</v>
      </c>
      <c r="C1391" s="143" t="n">
        <f aca="false">+LEN(B:B)</f>
        <v>8</v>
      </c>
      <c r="D1391" s="143" t="n">
        <v>44564000</v>
      </c>
      <c r="F1391" s="140" t="s">
        <v>49</v>
      </c>
      <c r="G1391" s="144" t="n">
        <v>937790488.32</v>
      </c>
      <c r="I1391" s="144" t="n">
        <f aca="false">+G:G-H:H</f>
        <v>937790488.32</v>
      </c>
    </row>
    <row r="1392" customFormat="false" ht="17.25" hidden="false" customHeight="true" outlineLevel="0" collapsed="false">
      <c r="A1392" s="140" t="s">
        <v>3018</v>
      </c>
      <c r="B1392" s="142" t="n">
        <v>445640</v>
      </c>
      <c r="C1392" s="143" t="n">
        <f aca="false">+LEN(B:B)</f>
        <v>6</v>
      </c>
      <c r="D1392" s="143" t="n">
        <v>44564000</v>
      </c>
      <c r="F1392" s="140" t="s">
        <v>49</v>
      </c>
      <c r="G1392" s="144" t="n">
        <v>4063192.91</v>
      </c>
      <c r="I1392" s="144" t="n">
        <f aca="false">+G:G-H:H</f>
        <v>4063192.91</v>
      </c>
    </row>
    <row r="1393" customFormat="false" ht="17.25" hidden="false" customHeight="true" outlineLevel="0" collapsed="false">
      <c r="A1393" s="140" t="s">
        <v>3019</v>
      </c>
      <c r="B1393" s="142" t="n">
        <v>445640</v>
      </c>
      <c r="C1393" s="143" t="n">
        <f aca="false">+LEN(B:B)</f>
        <v>6</v>
      </c>
      <c r="D1393" s="143" t="n">
        <v>44564000</v>
      </c>
      <c r="F1393" s="140" t="s">
        <v>49</v>
      </c>
      <c r="G1393" s="144" t="n">
        <v>1433242.8</v>
      </c>
      <c r="I1393" s="144" t="n">
        <f aca="false">+G:G-H:H</f>
        <v>1433242.8</v>
      </c>
    </row>
    <row r="1394" customFormat="false" ht="17.25" hidden="false" customHeight="true" outlineLevel="0" collapsed="false">
      <c r="A1394" s="140" t="s">
        <v>2897</v>
      </c>
      <c r="B1394" s="142" t="n">
        <v>44564000</v>
      </c>
      <c r="C1394" s="143" t="n">
        <f aca="false">+LEN(B:B)</f>
        <v>8</v>
      </c>
      <c r="D1394" s="143" t="n">
        <v>44564000</v>
      </c>
      <c r="F1394" s="140" t="s">
        <v>49</v>
      </c>
      <c r="G1394" s="144" t="n">
        <v>60000</v>
      </c>
      <c r="I1394" s="144" t="n">
        <f aca="false">+G:G-H:H</f>
        <v>60000</v>
      </c>
    </row>
    <row r="1395" customFormat="false" ht="17.25" hidden="false" customHeight="true" outlineLevel="0" collapsed="false">
      <c r="A1395" s="140" t="s">
        <v>119</v>
      </c>
      <c r="B1395" s="142" t="n">
        <v>44564000</v>
      </c>
      <c r="C1395" s="143" t="n">
        <f aca="false">+LEN(B:B)</f>
        <v>8</v>
      </c>
      <c r="D1395" s="143" t="n">
        <v>44564000</v>
      </c>
      <c r="F1395" s="140" t="s">
        <v>49</v>
      </c>
      <c r="G1395" s="144" t="n">
        <v>18156474.85</v>
      </c>
      <c r="I1395" s="144" t="n">
        <f aca="false">+G:G-H:H</f>
        <v>18156474.85</v>
      </c>
    </row>
    <row r="1396" customFormat="false" ht="17.25" hidden="false" customHeight="true" outlineLevel="0" collapsed="false">
      <c r="A1396" s="140" t="s">
        <v>112</v>
      </c>
      <c r="B1396" s="142" t="n">
        <v>44564000</v>
      </c>
      <c r="C1396" s="143" t="n">
        <f aca="false">+LEN(B:B)</f>
        <v>8</v>
      </c>
      <c r="D1396" s="143" t="n">
        <v>44564000</v>
      </c>
      <c r="F1396" s="140" t="s">
        <v>49</v>
      </c>
      <c r="G1396" s="144" t="n">
        <v>3611710.03999999</v>
      </c>
      <c r="I1396" s="144" t="n">
        <f aca="false">+G:G-H:H</f>
        <v>3611710.03999999</v>
      </c>
    </row>
    <row r="1397" customFormat="false" ht="17.25" hidden="false" customHeight="true" outlineLevel="0" collapsed="false">
      <c r="A1397" s="140" t="s">
        <v>317</v>
      </c>
      <c r="B1397" s="142" t="n">
        <v>44564000</v>
      </c>
      <c r="C1397" s="143" t="n">
        <f aca="false">+LEN(B:B)</f>
        <v>8</v>
      </c>
      <c r="D1397" s="143" t="n">
        <v>44564000</v>
      </c>
      <c r="F1397" s="140" t="s">
        <v>49</v>
      </c>
      <c r="G1397" s="144" t="n">
        <v>35968916.19</v>
      </c>
      <c r="I1397" s="144" t="n">
        <f aca="false">+G:G-H:H</f>
        <v>35968916.19</v>
      </c>
    </row>
    <row r="1398" customFormat="false" ht="17.25" hidden="false" customHeight="true" outlineLevel="0" collapsed="false">
      <c r="A1398" s="140" t="s">
        <v>105</v>
      </c>
      <c r="B1398" s="142" t="n">
        <v>4456400</v>
      </c>
      <c r="C1398" s="143" t="n">
        <f aca="false">+LEN(B:B)</f>
        <v>7</v>
      </c>
      <c r="D1398" s="143" t="n">
        <v>44564000</v>
      </c>
      <c r="F1398" s="140" t="s">
        <v>49</v>
      </c>
      <c r="G1398" s="144" t="n">
        <v>24892433.83</v>
      </c>
      <c r="H1398" s="144" t="n">
        <v>0</v>
      </c>
      <c r="I1398" s="144" t="n">
        <f aca="false">+G:G-H:H</f>
        <v>24892433.83</v>
      </c>
    </row>
    <row r="1399" customFormat="false" ht="17.25" hidden="false" customHeight="true" outlineLevel="0" collapsed="false">
      <c r="A1399" s="140" t="s">
        <v>104</v>
      </c>
      <c r="B1399" s="142" t="n">
        <v>4456400</v>
      </c>
      <c r="C1399" s="143" t="n">
        <f aca="false">+LEN(B:B)</f>
        <v>7</v>
      </c>
      <c r="D1399" s="143" t="n">
        <v>44564000</v>
      </c>
      <c r="F1399" s="140" t="s">
        <v>49</v>
      </c>
      <c r="G1399" s="144" t="n">
        <v>14373360.3</v>
      </c>
      <c r="H1399" s="144" t="n">
        <v>0</v>
      </c>
      <c r="I1399" s="144" t="n">
        <f aca="false">+G:G-H:H</f>
        <v>14373360.3</v>
      </c>
    </row>
    <row r="1400" customFormat="false" ht="17.25" hidden="false" customHeight="true" outlineLevel="0" collapsed="false">
      <c r="A1400" s="140" t="s">
        <v>101</v>
      </c>
      <c r="B1400" s="142" t="n">
        <v>44564000</v>
      </c>
      <c r="C1400" s="143" t="n">
        <f aca="false">+LEN(B:B)</f>
        <v>8</v>
      </c>
      <c r="D1400" s="143" t="n">
        <v>44564000</v>
      </c>
      <c r="F1400" s="140" t="s">
        <v>49</v>
      </c>
      <c r="G1400" s="144" t="n">
        <v>10762.94</v>
      </c>
      <c r="I1400" s="144" t="n">
        <f aca="false">+G:G-H:H</f>
        <v>10762.94</v>
      </c>
    </row>
    <row r="1401" customFormat="false" ht="17.25" hidden="false" customHeight="true" outlineLevel="0" collapsed="false">
      <c r="A1401" s="140" t="s">
        <v>102</v>
      </c>
      <c r="B1401" s="142" t="n">
        <v>4456400</v>
      </c>
      <c r="C1401" s="143" t="n">
        <f aca="false">+LEN(B:B)</f>
        <v>7</v>
      </c>
      <c r="D1401" s="143" t="n">
        <v>44564000</v>
      </c>
      <c r="F1401" s="140" t="s">
        <v>49</v>
      </c>
      <c r="G1401" s="144" t="n">
        <v>45155957.1</v>
      </c>
      <c r="H1401" s="144" t="n">
        <v>0</v>
      </c>
      <c r="I1401" s="144" t="n">
        <f aca="false">+G:G-H:H</f>
        <v>45155957.1</v>
      </c>
    </row>
    <row r="1402" customFormat="false" ht="17.25" hidden="false" customHeight="true" outlineLevel="0" collapsed="false">
      <c r="A1402" s="140" t="s">
        <v>307</v>
      </c>
      <c r="B1402" s="142" t="n">
        <v>44564000</v>
      </c>
      <c r="C1402" s="143" t="n">
        <f aca="false">+LEN(B:B)</f>
        <v>8</v>
      </c>
      <c r="D1402" s="143" t="n">
        <v>44564000</v>
      </c>
      <c r="F1402" s="140" t="s">
        <v>49</v>
      </c>
      <c r="G1402" s="144" t="n">
        <v>53741015.15</v>
      </c>
      <c r="I1402" s="144" t="n">
        <f aca="false">+G:G-H:H</f>
        <v>53741015.15</v>
      </c>
    </row>
    <row r="1403" customFormat="false" ht="17.25" hidden="false" customHeight="true" outlineLevel="0" collapsed="false">
      <c r="A1403" s="140" t="s">
        <v>100</v>
      </c>
      <c r="B1403" s="142" t="n">
        <v>4456400</v>
      </c>
      <c r="C1403" s="143" t="n">
        <f aca="false">+LEN(B:B)</f>
        <v>7</v>
      </c>
      <c r="D1403" s="143" t="n">
        <v>44564000</v>
      </c>
      <c r="F1403" s="140" t="s">
        <v>49</v>
      </c>
      <c r="G1403" s="144" t="n">
        <v>8073855.35</v>
      </c>
      <c r="H1403" s="144" t="n">
        <v>0</v>
      </c>
      <c r="I1403" s="144" t="n">
        <f aca="false">+G:G-H:H</f>
        <v>8073855.35</v>
      </c>
    </row>
    <row r="1404" customFormat="false" ht="17.25" hidden="false" customHeight="true" outlineLevel="0" collapsed="false">
      <c r="A1404" s="140" t="s">
        <v>108</v>
      </c>
      <c r="B1404" s="142" t="n">
        <v>44564000</v>
      </c>
      <c r="C1404" s="143" t="n">
        <f aca="false">+LEN(B:B)</f>
        <v>8</v>
      </c>
      <c r="D1404" s="143" t="n">
        <v>44564000</v>
      </c>
      <c r="F1404" s="140" t="s">
        <v>49</v>
      </c>
      <c r="G1404" s="144" t="n">
        <v>11132294.54</v>
      </c>
      <c r="I1404" s="144" t="n">
        <f aca="false">+G:G-H:H</f>
        <v>11132294.54</v>
      </c>
    </row>
    <row r="1405" customFormat="false" ht="17.25" hidden="false" customHeight="true" outlineLevel="0" collapsed="false">
      <c r="A1405" s="140" t="s">
        <v>1712</v>
      </c>
      <c r="B1405" s="142" t="n">
        <v>44564000</v>
      </c>
      <c r="C1405" s="143" t="n">
        <f aca="false">+LEN(B:B)</f>
        <v>8</v>
      </c>
      <c r="D1405" s="143" t="n">
        <v>44564000</v>
      </c>
      <c r="F1405" s="140" t="s">
        <v>49</v>
      </c>
      <c r="G1405" s="144" t="n">
        <v>509768325.16</v>
      </c>
      <c r="I1405" s="144" t="n">
        <f aca="false">+G:G-H:H</f>
        <v>509768325.16</v>
      </c>
    </row>
    <row r="1406" customFormat="false" ht="17.25" hidden="false" customHeight="true" outlineLevel="0" collapsed="false">
      <c r="A1406" s="140" t="s">
        <v>657</v>
      </c>
      <c r="B1406" s="142" t="n">
        <v>44564000</v>
      </c>
      <c r="C1406" s="143" t="n">
        <f aca="false">+LEN(B:B)</f>
        <v>8</v>
      </c>
      <c r="D1406" s="143" t="n">
        <v>44564000</v>
      </c>
      <c r="F1406" s="140" t="s">
        <v>49</v>
      </c>
      <c r="G1406" s="144" t="n">
        <v>95975876.541</v>
      </c>
      <c r="I1406" s="144" t="n">
        <f aca="false">+G:G-H:H</f>
        <v>95975876.541</v>
      </c>
    </row>
    <row r="1407" customFormat="false" ht="17.25" hidden="false" customHeight="true" outlineLevel="0" collapsed="false">
      <c r="A1407" s="140" t="s">
        <v>309</v>
      </c>
      <c r="B1407" s="142" t="n">
        <v>445650</v>
      </c>
      <c r="C1407" s="143" t="n">
        <f aca="false">+LEN(B:B)</f>
        <v>6</v>
      </c>
      <c r="D1407" s="143" t="n">
        <v>44565000</v>
      </c>
      <c r="F1407" s="140" t="s">
        <v>47</v>
      </c>
      <c r="G1407" s="144" t="n">
        <v>914471.02</v>
      </c>
      <c r="I1407" s="144" t="n">
        <f aca="false">+G:G-H:H</f>
        <v>914471.02</v>
      </c>
    </row>
    <row r="1408" customFormat="false" ht="17.25" hidden="false" customHeight="true" outlineLevel="0" collapsed="false">
      <c r="A1408" s="140" t="s">
        <v>124</v>
      </c>
      <c r="B1408" s="142" t="n">
        <v>44565000</v>
      </c>
      <c r="C1408" s="143" t="n">
        <f aca="false">+LEN(B:B)</f>
        <v>8</v>
      </c>
      <c r="D1408" s="143" t="n">
        <v>44565000</v>
      </c>
      <c r="F1408" s="140" t="s">
        <v>50</v>
      </c>
      <c r="G1408" s="144" t="n">
        <v>1890000</v>
      </c>
      <c r="I1408" s="144" t="n">
        <f aca="false">+G:G-H:H</f>
        <v>1890000</v>
      </c>
    </row>
    <row r="1409" customFormat="false" ht="17.25" hidden="false" customHeight="true" outlineLevel="0" collapsed="false">
      <c r="A1409" s="140" t="s">
        <v>129</v>
      </c>
      <c r="B1409" s="142" t="n">
        <v>445650</v>
      </c>
      <c r="C1409" s="143" t="n">
        <f aca="false">+LEN(B:B)</f>
        <v>6</v>
      </c>
      <c r="D1409" s="143" t="n">
        <v>44565000</v>
      </c>
      <c r="F1409" s="140" t="s">
        <v>47</v>
      </c>
      <c r="G1409" s="144" t="n">
        <v>31755797.4594</v>
      </c>
      <c r="H1409" s="144" t="n">
        <v>0</v>
      </c>
      <c r="I1409" s="144" t="n">
        <f aca="false">+G:G-H:H</f>
        <v>31755797.4594</v>
      </c>
    </row>
    <row r="1410" customFormat="false" ht="17.25" hidden="false" customHeight="true" outlineLevel="0" collapsed="false">
      <c r="A1410" s="140" t="s">
        <v>116</v>
      </c>
      <c r="B1410" s="142" t="n">
        <v>4456500</v>
      </c>
      <c r="C1410" s="143" t="n">
        <f aca="false">+LEN(B:B)</f>
        <v>7</v>
      </c>
      <c r="D1410" s="143" t="n">
        <v>44565000</v>
      </c>
      <c r="F1410" s="140" t="s">
        <v>50</v>
      </c>
      <c r="G1410" s="144" t="n">
        <v>140195915.87</v>
      </c>
      <c r="I1410" s="144" t="n">
        <f aca="false">+G:G-H:H</f>
        <v>140195915.87</v>
      </c>
    </row>
    <row r="1411" customFormat="false" ht="17.25" hidden="false" customHeight="true" outlineLevel="0" collapsed="false">
      <c r="A1411" s="140" t="s">
        <v>115</v>
      </c>
      <c r="B1411" s="142" t="n">
        <v>44565000</v>
      </c>
      <c r="C1411" s="143" t="n">
        <f aca="false">+LEN(B:B)</f>
        <v>8</v>
      </c>
      <c r="D1411" s="143" t="n">
        <v>44565000</v>
      </c>
      <c r="F1411" s="140" t="s">
        <v>50</v>
      </c>
      <c r="G1411" s="144" t="n">
        <v>5324613.97</v>
      </c>
      <c r="I1411" s="144" t="n">
        <f aca="false">+G:G-H:H</f>
        <v>5324613.97</v>
      </c>
    </row>
    <row r="1412" customFormat="false" ht="17.25" hidden="false" customHeight="true" outlineLevel="0" collapsed="false">
      <c r="A1412" s="140" t="s">
        <v>3019</v>
      </c>
      <c r="B1412" s="142" t="n">
        <v>445650</v>
      </c>
      <c r="C1412" s="143" t="n">
        <f aca="false">+LEN(B:B)</f>
        <v>6</v>
      </c>
      <c r="D1412" s="143" t="n">
        <v>44565000</v>
      </c>
      <c r="F1412" s="140" t="s">
        <v>47</v>
      </c>
      <c r="G1412" s="144" t="n">
        <v>41753.02</v>
      </c>
      <c r="I1412" s="144" t="n">
        <f aca="false">+G:G-H:H</f>
        <v>41753.02</v>
      </c>
    </row>
    <row r="1413" customFormat="false" ht="17.25" hidden="false" customHeight="true" outlineLevel="0" collapsed="false">
      <c r="A1413" s="140" t="s">
        <v>119</v>
      </c>
      <c r="B1413" s="142" t="n">
        <v>44565000</v>
      </c>
      <c r="C1413" s="143" t="n">
        <f aca="false">+LEN(B:B)</f>
        <v>8</v>
      </c>
      <c r="D1413" s="143" t="n">
        <v>44565000</v>
      </c>
      <c r="F1413" s="140" t="s">
        <v>50</v>
      </c>
      <c r="G1413" s="144" t="n">
        <v>17342430.45</v>
      </c>
      <c r="I1413" s="144" t="n">
        <f aca="false">+G:G-H:H</f>
        <v>17342430.45</v>
      </c>
    </row>
    <row r="1414" customFormat="false" ht="17.25" hidden="false" customHeight="true" outlineLevel="0" collapsed="false">
      <c r="A1414" s="140" t="s">
        <v>112</v>
      </c>
      <c r="B1414" s="142" t="n">
        <v>44565000</v>
      </c>
      <c r="C1414" s="143" t="n">
        <f aca="false">+LEN(B:B)</f>
        <v>8</v>
      </c>
      <c r="D1414" s="143" t="n">
        <v>44565000</v>
      </c>
      <c r="F1414" s="140" t="s">
        <v>50</v>
      </c>
      <c r="G1414" s="144" t="n">
        <v>110841446.85</v>
      </c>
      <c r="I1414" s="144" t="n">
        <f aca="false">+G:G-H:H</f>
        <v>110841446.85</v>
      </c>
    </row>
    <row r="1415" customFormat="false" ht="17.25" hidden="false" customHeight="true" outlineLevel="0" collapsed="false">
      <c r="A1415" s="140" t="s">
        <v>317</v>
      </c>
      <c r="B1415" s="142" t="n">
        <v>44565000</v>
      </c>
      <c r="C1415" s="143" t="n">
        <f aca="false">+LEN(B:B)</f>
        <v>8</v>
      </c>
      <c r="D1415" s="143" t="n">
        <v>44565000</v>
      </c>
      <c r="F1415" s="140" t="s">
        <v>1646</v>
      </c>
      <c r="G1415" s="144" t="n">
        <v>3469869</v>
      </c>
      <c r="I1415" s="144" t="n">
        <f aca="false">+G:G-H:H</f>
        <v>3469869</v>
      </c>
    </row>
    <row r="1416" customFormat="false" ht="17.25" hidden="false" customHeight="true" outlineLevel="0" collapsed="false">
      <c r="A1416" s="140" t="s">
        <v>105</v>
      </c>
      <c r="B1416" s="142" t="n">
        <v>4456500</v>
      </c>
      <c r="C1416" s="143" t="n">
        <f aca="false">+LEN(B:B)</f>
        <v>7</v>
      </c>
      <c r="D1416" s="143" t="n">
        <v>44565000</v>
      </c>
      <c r="F1416" s="140" t="s">
        <v>50</v>
      </c>
      <c r="G1416" s="144" t="n">
        <v>2278944</v>
      </c>
      <c r="H1416" s="144" t="n">
        <v>0</v>
      </c>
      <c r="I1416" s="144" t="n">
        <f aca="false">+G:G-H:H</f>
        <v>2278944</v>
      </c>
    </row>
    <row r="1417" customFormat="false" ht="17.25" hidden="false" customHeight="true" outlineLevel="0" collapsed="false">
      <c r="A1417" s="140" t="s">
        <v>104</v>
      </c>
      <c r="B1417" s="142" t="n">
        <v>4456500</v>
      </c>
      <c r="C1417" s="143" t="n">
        <f aca="false">+LEN(B:B)</f>
        <v>7</v>
      </c>
      <c r="D1417" s="143" t="n">
        <v>44565000</v>
      </c>
      <c r="F1417" s="140" t="s">
        <v>50</v>
      </c>
      <c r="G1417" s="144" t="n">
        <v>17746191.88</v>
      </c>
      <c r="H1417" s="144" t="n">
        <v>0</v>
      </c>
      <c r="I1417" s="144" t="n">
        <f aca="false">+G:G-H:H</f>
        <v>17746191.88</v>
      </c>
    </row>
    <row r="1418" customFormat="false" ht="17.25" hidden="false" customHeight="true" outlineLevel="0" collapsed="false">
      <c r="A1418" s="140" t="s">
        <v>102</v>
      </c>
      <c r="B1418" s="142" t="n">
        <v>4456500</v>
      </c>
      <c r="C1418" s="143" t="n">
        <f aca="false">+LEN(B:B)</f>
        <v>7</v>
      </c>
      <c r="D1418" s="143" t="n">
        <v>44565000</v>
      </c>
      <c r="F1418" s="140" t="s">
        <v>50</v>
      </c>
      <c r="G1418" s="144" t="n">
        <v>0</v>
      </c>
      <c r="H1418" s="144" t="n">
        <v>275172.63</v>
      </c>
      <c r="I1418" s="144" t="n">
        <f aca="false">+G:G-H:H</f>
        <v>-275172.63</v>
      </c>
    </row>
    <row r="1419" customFormat="false" ht="17.25" hidden="false" customHeight="true" outlineLevel="0" collapsed="false">
      <c r="A1419" s="140" t="s">
        <v>307</v>
      </c>
      <c r="B1419" s="142" t="n">
        <v>44565000</v>
      </c>
      <c r="C1419" s="143" t="n">
        <f aca="false">+LEN(B:B)</f>
        <v>8</v>
      </c>
      <c r="D1419" s="143" t="n">
        <v>44565000</v>
      </c>
      <c r="F1419" s="140" t="s">
        <v>50</v>
      </c>
      <c r="G1419" s="144" t="n">
        <v>5626409.39</v>
      </c>
      <c r="I1419" s="144" t="n">
        <f aca="false">+G:G-H:H</f>
        <v>5626409.39</v>
      </c>
    </row>
    <row r="1420" customFormat="false" ht="17.25" hidden="false" customHeight="true" outlineLevel="0" collapsed="false">
      <c r="A1420" s="140" t="s">
        <v>100</v>
      </c>
      <c r="B1420" s="142" t="n">
        <v>4456500</v>
      </c>
      <c r="C1420" s="143" t="n">
        <f aca="false">+LEN(B:B)</f>
        <v>7</v>
      </c>
      <c r="D1420" s="143" t="n">
        <v>44565000</v>
      </c>
      <c r="F1420" s="140" t="s">
        <v>50</v>
      </c>
      <c r="G1420" s="144" t="n">
        <v>14558628.77</v>
      </c>
      <c r="H1420" s="144" t="n">
        <v>0</v>
      </c>
      <c r="I1420" s="144" t="n">
        <f aca="false">+G:G-H:H</f>
        <v>14558628.77</v>
      </c>
    </row>
    <row r="1421" customFormat="false" ht="17.25" hidden="false" customHeight="true" outlineLevel="0" collapsed="false">
      <c r="A1421" s="140" t="s">
        <v>108</v>
      </c>
      <c r="B1421" s="142" t="n">
        <v>44565000</v>
      </c>
      <c r="C1421" s="143" t="n">
        <f aca="false">+LEN(B:B)</f>
        <v>8</v>
      </c>
      <c r="D1421" s="143" t="n">
        <v>44565000</v>
      </c>
      <c r="F1421" s="140" t="s">
        <v>47</v>
      </c>
      <c r="G1421" s="144" t="n">
        <v>2596445.61</v>
      </c>
      <c r="I1421" s="144" t="n">
        <f aca="false">+G:G-H:H</f>
        <v>2596445.61</v>
      </c>
    </row>
    <row r="1422" customFormat="false" ht="17.25" hidden="false" customHeight="true" outlineLevel="0" collapsed="false">
      <c r="A1422" s="140" t="s">
        <v>1712</v>
      </c>
      <c r="B1422" s="142" t="n">
        <v>44565000</v>
      </c>
      <c r="C1422" s="143" t="n">
        <f aca="false">+LEN(B:B)</f>
        <v>8</v>
      </c>
      <c r="D1422" s="143" t="n">
        <v>44565000</v>
      </c>
      <c r="F1422" s="140" t="s">
        <v>1646</v>
      </c>
      <c r="G1422" s="144" t="n">
        <v>2998450</v>
      </c>
      <c r="I1422" s="144" t="n">
        <f aca="false">+G:G-H:H</f>
        <v>2998450</v>
      </c>
    </row>
    <row r="1423" customFormat="false" ht="17.25" hidden="false" customHeight="true" outlineLevel="0" collapsed="false">
      <c r="A1423" s="140" t="s">
        <v>657</v>
      </c>
      <c r="B1423" s="142" t="n">
        <v>44565000</v>
      </c>
      <c r="C1423" s="143" t="n">
        <f aca="false">+LEN(B:B)</f>
        <v>8</v>
      </c>
      <c r="D1423" s="143" t="n">
        <v>44565000</v>
      </c>
      <c r="F1423" s="140" t="s">
        <v>1646</v>
      </c>
      <c r="G1423" s="144" t="n">
        <v>10977374.7</v>
      </c>
      <c r="I1423" s="144" t="n">
        <f aca="false">+G:G-H:H</f>
        <v>10977374.7</v>
      </c>
    </row>
    <row r="1424" customFormat="false" ht="17.25" hidden="false" customHeight="true" outlineLevel="0" collapsed="false">
      <c r="A1424" s="140" t="s">
        <v>129</v>
      </c>
      <c r="B1424" s="142" t="n">
        <v>445660</v>
      </c>
      <c r="C1424" s="143" t="n">
        <f aca="false">+LEN(B:B)</f>
        <v>6</v>
      </c>
      <c r="D1424" s="143" t="n">
        <v>44566000</v>
      </c>
      <c r="F1424" s="140" t="s">
        <v>3120</v>
      </c>
      <c r="G1424" s="144" t="n">
        <v>367143</v>
      </c>
      <c r="H1424" s="144" t="n">
        <v>0</v>
      </c>
      <c r="I1424" s="144" t="n">
        <f aca="false">+G:G-H:H</f>
        <v>367143</v>
      </c>
    </row>
    <row r="1425" customFormat="false" ht="17.25" hidden="false" customHeight="true" outlineLevel="0" collapsed="false">
      <c r="A1425" s="140" t="s">
        <v>112</v>
      </c>
      <c r="B1425" s="142" t="n">
        <v>44566000</v>
      </c>
      <c r="C1425" s="143" t="n">
        <f aca="false">+LEN(B:B)</f>
        <v>8</v>
      </c>
      <c r="D1425" s="143" t="n">
        <v>44566000</v>
      </c>
      <c r="F1425" s="140" t="s">
        <v>1705</v>
      </c>
      <c r="G1425" s="144" t="n">
        <v>21082746</v>
      </c>
      <c r="I1425" s="144" t="n">
        <f aca="false">+G:G-H:H</f>
        <v>21082746</v>
      </c>
    </row>
    <row r="1426" customFormat="false" ht="17.25" hidden="false" customHeight="true" outlineLevel="0" collapsed="false">
      <c r="A1426" s="140" t="s">
        <v>112</v>
      </c>
      <c r="B1426" s="142" t="n">
        <v>44567000</v>
      </c>
      <c r="C1426" s="143" t="n">
        <f aca="false">+LEN(B:B)</f>
        <v>8</v>
      </c>
      <c r="D1426" s="143" t="n">
        <v>44567000</v>
      </c>
      <c r="F1426" s="140" t="s">
        <v>1706</v>
      </c>
      <c r="G1426" s="144" t="n">
        <v>127208</v>
      </c>
      <c r="I1426" s="144" t="n">
        <f aca="false">+G:G-H:H</f>
        <v>127208</v>
      </c>
    </row>
    <row r="1427" customFormat="false" ht="17.25" hidden="false" customHeight="true" outlineLevel="0" collapsed="false">
      <c r="A1427" s="140" t="s">
        <v>129</v>
      </c>
      <c r="B1427" s="142" t="n">
        <v>445700</v>
      </c>
      <c r="C1427" s="143" t="n">
        <f aca="false">+LEN(B:B)</f>
        <v>6</v>
      </c>
      <c r="D1427" s="143" t="n">
        <v>44570000</v>
      </c>
      <c r="F1427" s="140" t="s">
        <v>52</v>
      </c>
      <c r="G1427" s="144" t="n">
        <v>215328</v>
      </c>
      <c r="H1427" s="144" t="n">
        <v>0</v>
      </c>
      <c r="I1427" s="144" t="n">
        <f aca="false">+G:G-H:H</f>
        <v>215328</v>
      </c>
    </row>
    <row r="1428" customFormat="false" ht="17.25" hidden="false" customHeight="true" outlineLevel="0" collapsed="false">
      <c r="A1428" s="140" t="s">
        <v>111</v>
      </c>
      <c r="B1428" s="142" t="n">
        <v>44570000</v>
      </c>
      <c r="C1428" s="143" t="n">
        <f aca="false">+LEN(B:B)</f>
        <v>8</v>
      </c>
      <c r="D1428" s="143" t="n">
        <v>44570000</v>
      </c>
      <c r="F1428" s="140" t="s">
        <v>1887</v>
      </c>
      <c r="H1428" s="144" t="n">
        <v>2160000</v>
      </c>
      <c r="I1428" s="144" t="n">
        <f aca="false">+G:G-H:H</f>
        <v>-2160000</v>
      </c>
    </row>
    <row r="1429" customFormat="false" ht="17.25" hidden="false" customHeight="true" outlineLevel="0" collapsed="false">
      <c r="A1429" s="140" t="s">
        <v>116</v>
      </c>
      <c r="B1429" s="142" t="n">
        <v>4457000</v>
      </c>
      <c r="C1429" s="143" t="n">
        <f aca="false">+LEN(B:B)</f>
        <v>7</v>
      </c>
      <c r="D1429" s="143" t="n">
        <v>44570000</v>
      </c>
      <c r="F1429" s="140" t="s">
        <v>1887</v>
      </c>
      <c r="H1429" s="144" t="n">
        <v>995643912.46</v>
      </c>
      <c r="I1429" s="144" t="n">
        <f aca="false">+G:G-H:H</f>
        <v>-995643912.46</v>
      </c>
    </row>
    <row r="1430" customFormat="false" ht="17.25" hidden="false" customHeight="true" outlineLevel="0" collapsed="false">
      <c r="A1430" s="140" t="s">
        <v>115</v>
      </c>
      <c r="B1430" s="142" t="n">
        <v>44570000</v>
      </c>
      <c r="C1430" s="143" t="n">
        <f aca="false">+LEN(B:B)</f>
        <v>8</v>
      </c>
      <c r="D1430" s="143" t="n">
        <v>44570000</v>
      </c>
      <c r="F1430" s="140" t="s">
        <v>1799</v>
      </c>
      <c r="H1430" s="144" t="n">
        <v>2778695570.24</v>
      </c>
      <c r="I1430" s="144" t="n">
        <f aca="false">+G:G-H:H</f>
        <v>-2778695570.24</v>
      </c>
    </row>
    <row r="1431" customFormat="false" ht="17.25" hidden="false" customHeight="true" outlineLevel="0" collapsed="false">
      <c r="A1431" s="140" t="s">
        <v>3018</v>
      </c>
      <c r="B1431" s="142" t="n">
        <v>445700</v>
      </c>
      <c r="C1431" s="143" t="n">
        <f aca="false">+LEN(B:B)</f>
        <v>6</v>
      </c>
      <c r="D1431" s="143" t="n">
        <v>44570000</v>
      </c>
      <c r="F1431" s="140" t="s">
        <v>52</v>
      </c>
      <c r="H1431" s="144" t="n">
        <v>3061760.96</v>
      </c>
      <c r="I1431" s="144" t="n">
        <f aca="false">+G:G-H:H</f>
        <v>-3061760.96</v>
      </c>
    </row>
    <row r="1432" customFormat="false" ht="17.25" hidden="false" customHeight="true" outlineLevel="0" collapsed="false">
      <c r="A1432" s="140" t="s">
        <v>3019</v>
      </c>
      <c r="B1432" s="142" t="n">
        <v>445700</v>
      </c>
      <c r="C1432" s="143" t="n">
        <f aca="false">+LEN(B:B)</f>
        <v>6</v>
      </c>
      <c r="D1432" s="143" t="n">
        <v>44570000</v>
      </c>
      <c r="F1432" s="140" t="s">
        <v>52</v>
      </c>
      <c r="H1432" s="144" t="n">
        <v>641154.6</v>
      </c>
      <c r="I1432" s="144" t="n">
        <f aca="false">+G:G-H:H</f>
        <v>-641154.6</v>
      </c>
    </row>
    <row r="1433" customFormat="false" ht="17.25" hidden="false" customHeight="true" outlineLevel="0" collapsed="false">
      <c r="A1433" s="140" t="s">
        <v>119</v>
      </c>
      <c r="B1433" s="142" t="n">
        <v>44570000</v>
      </c>
      <c r="C1433" s="143" t="n">
        <f aca="false">+LEN(B:B)</f>
        <v>8</v>
      </c>
      <c r="D1433" s="143" t="n">
        <v>44570000</v>
      </c>
      <c r="F1433" s="140" t="s">
        <v>3121</v>
      </c>
      <c r="H1433" s="144" t="n">
        <v>89978550.98</v>
      </c>
      <c r="I1433" s="144" t="n">
        <f aca="false">+G:G-H:H</f>
        <v>-89978550.98</v>
      </c>
    </row>
    <row r="1434" customFormat="false" ht="17.25" hidden="false" customHeight="true" outlineLevel="0" collapsed="false">
      <c r="A1434" s="140" t="s">
        <v>112</v>
      </c>
      <c r="B1434" s="142" t="n">
        <v>44570000</v>
      </c>
      <c r="C1434" s="143" t="n">
        <f aca="false">+LEN(B:B)</f>
        <v>8</v>
      </c>
      <c r="D1434" s="143" t="n">
        <v>44570000</v>
      </c>
      <c r="F1434" s="140" t="s">
        <v>52</v>
      </c>
      <c r="H1434" s="144" t="n">
        <v>1712330696.6</v>
      </c>
      <c r="I1434" s="144" t="n">
        <f aca="false">+G:G-H:H</f>
        <v>-1712330696.6</v>
      </c>
    </row>
    <row r="1435" customFormat="false" ht="17.25" hidden="false" customHeight="true" outlineLevel="0" collapsed="false">
      <c r="A1435" s="140" t="s">
        <v>108</v>
      </c>
      <c r="B1435" s="142" t="n">
        <v>44570000</v>
      </c>
      <c r="C1435" s="143" t="n">
        <f aca="false">+LEN(B:B)</f>
        <v>8</v>
      </c>
      <c r="D1435" s="143" t="n">
        <v>44570000</v>
      </c>
      <c r="F1435" s="140" t="s">
        <v>936</v>
      </c>
      <c r="H1435" s="144" t="n">
        <v>11658750.91</v>
      </c>
      <c r="I1435" s="144" t="n">
        <f aca="false">+G:G-H:H</f>
        <v>-11658750.91</v>
      </c>
    </row>
    <row r="1436" customFormat="false" ht="17.25" hidden="false" customHeight="true" outlineLevel="0" collapsed="false">
      <c r="A1436" s="140" t="s">
        <v>129</v>
      </c>
      <c r="B1436" s="142" t="n">
        <v>445710</v>
      </c>
      <c r="C1436" s="143" t="n">
        <f aca="false">+LEN(B:B)</f>
        <v>6</v>
      </c>
      <c r="D1436" s="143" t="n">
        <v>44571000</v>
      </c>
      <c r="F1436" s="140" t="s">
        <v>935</v>
      </c>
      <c r="G1436" s="144" t="n">
        <v>0</v>
      </c>
      <c r="H1436" s="144" t="n">
        <v>2907898.68</v>
      </c>
      <c r="I1436" s="144" t="n">
        <f aca="false">+G:G-H:H</f>
        <v>-2907898.68</v>
      </c>
    </row>
    <row r="1437" customFormat="false" ht="17.25" hidden="false" customHeight="true" outlineLevel="0" collapsed="false">
      <c r="A1437" s="140" t="s">
        <v>116</v>
      </c>
      <c r="B1437" s="142" t="n">
        <v>4457100</v>
      </c>
      <c r="C1437" s="143" t="n">
        <f aca="false">+LEN(B:B)</f>
        <v>7</v>
      </c>
      <c r="D1437" s="143" t="n">
        <v>44571000</v>
      </c>
      <c r="F1437" s="140" t="s">
        <v>51</v>
      </c>
      <c r="H1437" s="144" t="n">
        <v>12562051.2</v>
      </c>
      <c r="I1437" s="144" t="n">
        <f aca="false">+G:G-H:H</f>
        <v>-12562051.2</v>
      </c>
    </row>
    <row r="1438" customFormat="false" ht="17.25" hidden="false" customHeight="true" outlineLevel="0" collapsed="false">
      <c r="A1438" s="140" t="s">
        <v>115</v>
      </c>
      <c r="B1438" s="142" t="n">
        <v>44571000</v>
      </c>
      <c r="C1438" s="143" t="n">
        <f aca="false">+LEN(B:B)</f>
        <v>8</v>
      </c>
      <c r="D1438" s="143" t="n">
        <v>44571000</v>
      </c>
      <c r="F1438" s="140" t="s">
        <v>51</v>
      </c>
      <c r="H1438" s="144" t="n">
        <v>38874035.32</v>
      </c>
      <c r="I1438" s="144" t="n">
        <f aca="false">+G:G-H:H</f>
        <v>-38874035.32</v>
      </c>
    </row>
    <row r="1439" customFormat="false" ht="17.25" hidden="false" customHeight="true" outlineLevel="0" collapsed="false">
      <c r="A1439" s="140" t="s">
        <v>119</v>
      </c>
      <c r="B1439" s="142" t="n">
        <v>44571000</v>
      </c>
      <c r="C1439" s="143" t="n">
        <f aca="false">+LEN(B:B)</f>
        <v>8</v>
      </c>
      <c r="D1439" s="143" t="n">
        <v>44571000</v>
      </c>
      <c r="F1439" s="140" t="s">
        <v>51</v>
      </c>
      <c r="H1439" s="144" t="n">
        <v>191475</v>
      </c>
      <c r="I1439" s="144" t="n">
        <f aca="false">+G:G-H:H</f>
        <v>-191475</v>
      </c>
    </row>
    <row r="1440" customFormat="false" ht="17.25" hidden="false" customHeight="true" outlineLevel="0" collapsed="false">
      <c r="A1440" s="140" t="s">
        <v>112</v>
      </c>
      <c r="B1440" s="142" t="n">
        <v>44571000</v>
      </c>
      <c r="C1440" s="143" t="n">
        <f aca="false">+LEN(B:B)</f>
        <v>8</v>
      </c>
      <c r="D1440" s="143" t="n">
        <v>44571000</v>
      </c>
      <c r="F1440" s="140" t="s">
        <v>1707</v>
      </c>
      <c r="H1440" s="144" t="n">
        <v>17949255.45</v>
      </c>
      <c r="I1440" s="144" t="n">
        <f aca="false">+G:G-H:H</f>
        <v>-17949255.45</v>
      </c>
    </row>
    <row r="1441" customFormat="false" ht="17.25" hidden="false" customHeight="true" outlineLevel="0" collapsed="false">
      <c r="A1441" s="140" t="s">
        <v>105</v>
      </c>
      <c r="B1441" s="142" t="n">
        <v>4457100</v>
      </c>
      <c r="C1441" s="143" t="n">
        <f aca="false">+LEN(B:B)</f>
        <v>7</v>
      </c>
      <c r="D1441" s="143" t="n">
        <v>44571000</v>
      </c>
      <c r="F1441" s="140" t="s">
        <v>51</v>
      </c>
      <c r="G1441" s="144" t="n">
        <v>0</v>
      </c>
      <c r="H1441" s="144" t="n">
        <v>13453104.88</v>
      </c>
      <c r="I1441" s="144" t="n">
        <f aca="false">+G:G-H:H</f>
        <v>-13453104.88</v>
      </c>
    </row>
    <row r="1442" customFormat="false" ht="17.25" hidden="false" customHeight="true" outlineLevel="0" collapsed="false">
      <c r="A1442" s="140" t="s">
        <v>104</v>
      </c>
      <c r="B1442" s="142" t="n">
        <v>4457100</v>
      </c>
      <c r="C1442" s="143" t="n">
        <f aca="false">+LEN(B:B)</f>
        <v>7</v>
      </c>
      <c r="D1442" s="143" t="n">
        <v>44571000</v>
      </c>
      <c r="F1442" s="140" t="s">
        <v>51</v>
      </c>
      <c r="G1442" s="144" t="n">
        <v>0</v>
      </c>
      <c r="H1442" s="144" t="n">
        <v>9327919.67</v>
      </c>
      <c r="I1442" s="144" t="n">
        <f aca="false">+G:G-H:H</f>
        <v>-9327919.67</v>
      </c>
    </row>
    <row r="1443" customFormat="false" ht="17.25" hidden="false" customHeight="true" outlineLevel="0" collapsed="false">
      <c r="A1443" s="140" t="s">
        <v>307</v>
      </c>
      <c r="B1443" s="142" t="n">
        <v>44571000</v>
      </c>
      <c r="C1443" s="143" t="n">
        <f aca="false">+LEN(B:B)</f>
        <v>8</v>
      </c>
      <c r="D1443" s="143" t="n">
        <v>44571000</v>
      </c>
      <c r="F1443" s="140" t="s">
        <v>51</v>
      </c>
      <c r="H1443" s="144" t="n">
        <v>11652425.6</v>
      </c>
      <c r="I1443" s="144" t="n">
        <f aca="false">+G:G-H:H</f>
        <v>-11652425.6</v>
      </c>
    </row>
    <row r="1444" customFormat="false" ht="17.25" hidden="false" customHeight="true" outlineLevel="0" collapsed="false">
      <c r="A1444" s="140" t="s">
        <v>100</v>
      </c>
      <c r="B1444" s="142" t="n">
        <v>4457100</v>
      </c>
      <c r="C1444" s="143" t="n">
        <f aca="false">+LEN(B:B)</f>
        <v>7</v>
      </c>
      <c r="D1444" s="143" t="n">
        <v>44571000</v>
      </c>
      <c r="F1444" s="140" t="s">
        <v>51</v>
      </c>
      <c r="G1444" s="144" t="n">
        <v>0</v>
      </c>
      <c r="H1444" s="144" t="n">
        <v>9212732.5</v>
      </c>
      <c r="I1444" s="144" t="n">
        <f aca="false">+G:G-H:H</f>
        <v>-9212732.5</v>
      </c>
    </row>
    <row r="1445" customFormat="false" ht="17.25" hidden="false" customHeight="true" outlineLevel="0" collapsed="false">
      <c r="A1445" s="140" t="s">
        <v>309</v>
      </c>
      <c r="B1445" s="142" t="n">
        <v>445720</v>
      </c>
      <c r="C1445" s="143" t="n">
        <f aca="false">+LEN(B:B)</f>
        <v>6</v>
      </c>
      <c r="D1445" s="143" t="n">
        <v>44572000</v>
      </c>
      <c r="F1445" s="140" t="s">
        <v>3122</v>
      </c>
      <c r="H1445" s="144" t="n">
        <v>147005046.37</v>
      </c>
      <c r="I1445" s="144" t="n">
        <f aca="false">+G:G-H:H</f>
        <v>-147005046.37</v>
      </c>
    </row>
    <row r="1446" customFormat="false" ht="17.25" hidden="false" customHeight="true" outlineLevel="0" collapsed="false">
      <c r="A1446" s="140" t="s">
        <v>128</v>
      </c>
      <c r="B1446" s="142" t="n">
        <v>44572000</v>
      </c>
      <c r="C1446" s="143" t="n">
        <f aca="false">+LEN(B:B)</f>
        <v>8</v>
      </c>
      <c r="D1446" s="143" t="n">
        <v>44572000</v>
      </c>
      <c r="F1446" s="140" t="s">
        <v>285</v>
      </c>
      <c r="H1446" s="144" t="n">
        <v>65576513.06</v>
      </c>
      <c r="I1446" s="144" t="n">
        <f aca="false">+G:G-H:H</f>
        <v>-65576513.06</v>
      </c>
    </row>
    <row r="1447" customFormat="false" ht="17.25" hidden="false" customHeight="true" outlineLevel="0" collapsed="false">
      <c r="A1447" s="140" t="s">
        <v>129</v>
      </c>
      <c r="B1447" s="142" t="n">
        <v>445720</v>
      </c>
      <c r="C1447" s="143" t="n">
        <f aca="false">+LEN(B:B)</f>
        <v>6</v>
      </c>
      <c r="D1447" s="143" t="n">
        <v>44572000</v>
      </c>
      <c r="F1447" s="140" t="s">
        <v>936</v>
      </c>
      <c r="G1447" s="144" t="n">
        <v>0</v>
      </c>
      <c r="H1447" s="144" t="n">
        <v>424721596.3904</v>
      </c>
      <c r="I1447" s="144" t="n">
        <f aca="false">+G:G-H:H</f>
        <v>-424721596.3904</v>
      </c>
    </row>
    <row r="1448" customFormat="false" ht="17.25" hidden="false" customHeight="true" outlineLevel="0" collapsed="false">
      <c r="A1448" s="140" t="s">
        <v>1819</v>
      </c>
      <c r="B1448" s="142" t="n">
        <v>44572000</v>
      </c>
      <c r="C1448" s="143" t="n">
        <f aca="false">+LEN(B:B)</f>
        <v>8</v>
      </c>
      <c r="D1448" s="143" t="n">
        <v>44572000</v>
      </c>
      <c r="F1448" s="140" t="s">
        <v>3123</v>
      </c>
      <c r="G1448" s="144" t="n">
        <v>1464913.5</v>
      </c>
      <c r="I1448" s="144" t="n">
        <f aca="false">+G:G-H:H</f>
        <v>1464913.5</v>
      </c>
    </row>
    <row r="1449" customFormat="false" ht="17.25" hidden="false" customHeight="true" outlineLevel="0" collapsed="false">
      <c r="A1449" s="140" t="s">
        <v>111</v>
      </c>
      <c r="B1449" s="142" t="n">
        <v>44572000</v>
      </c>
      <c r="C1449" s="143" t="n">
        <f aca="false">+LEN(B:B)</f>
        <v>8</v>
      </c>
      <c r="D1449" s="143" t="n">
        <v>44572000</v>
      </c>
      <c r="F1449" s="140" t="s">
        <v>285</v>
      </c>
      <c r="G1449" s="144" t="n">
        <v>2160000</v>
      </c>
      <c r="I1449" s="144" t="n">
        <f aca="false">+G:G-H:H</f>
        <v>2160000</v>
      </c>
    </row>
    <row r="1450" customFormat="false" ht="17.25" hidden="false" customHeight="true" outlineLevel="0" collapsed="false">
      <c r="A1450" s="140" t="s">
        <v>115</v>
      </c>
      <c r="B1450" s="142" t="n">
        <v>44572000</v>
      </c>
      <c r="C1450" s="143" t="n">
        <f aca="false">+LEN(B:B)</f>
        <v>8</v>
      </c>
      <c r="D1450" s="143" t="n">
        <v>44572000</v>
      </c>
      <c r="F1450" s="140" t="s">
        <v>1800</v>
      </c>
      <c r="H1450" s="144" t="n">
        <v>205392116.6</v>
      </c>
      <c r="I1450" s="144" t="n">
        <f aca="false">+G:G-H:H</f>
        <v>-205392116.6</v>
      </c>
    </row>
    <row r="1451" customFormat="false" ht="17.25" hidden="false" customHeight="true" outlineLevel="0" collapsed="false">
      <c r="A1451" s="140" t="s">
        <v>112</v>
      </c>
      <c r="B1451" s="142" t="n">
        <v>44572000</v>
      </c>
      <c r="C1451" s="143" t="n">
        <f aca="false">+LEN(B:B)</f>
        <v>8</v>
      </c>
      <c r="D1451" s="143" t="n">
        <v>44572000</v>
      </c>
      <c r="F1451" s="140" t="s">
        <v>285</v>
      </c>
      <c r="H1451" s="144" t="n">
        <v>1420244209.23</v>
      </c>
      <c r="I1451" s="144" t="n">
        <f aca="false">+G:G-H:H</f>
        <v>-1420244209.23</v>
      </c>
    </row>
    <row r="1452" customFormat="false" ht="17.25" hidden="false" customHeight="true" outlineLevel="0" collapsed="false">
      <c r="A1452" s="140" t="s">
        <v>317</v>
      </c>
      <c r="B1452" s="142" t="n">
        <v>44572000</v>
      </c>
      <c r="C1452" s="143" t="n">
        <f aca="false">+LEN(B:B)</f>
        <v>8</v>
      </c>
      <c r="D1452" s="143" t="n">
        <v>44572000</v>
      </c>
      <c r="F1452" s="140" t="s">
        <v>3124</v>
      </c>
      <c r="H1452" s="144" t="n">
        <v>970892855.23</v>
      </c>
      <c r="I1452" s="144" t="n">
        <f aca="false">+G:G-H:H</f>
        <v>-970892855.23</v>
      </c>
    </row>
    <row r="1453" customFormat="false" ht="17.25" hidden="false" customHeight="true" outlineLevel="0" collapsed="false">
      <c r="A1453" s="140" t="s">
        <v>105</v>
      </c>
      <c r="B1453" s="142" t="n">
        <v>4457200</v>
      </c>
      <c r="C1453" s="143" t="n">
        <f aca="false">+LEN(B:B)</f>
        <v>7</v>
      </c>
      <c r="D1453" s="143" t="n">
        <v>44572000</v>
      </c>
      <c r="F1453" s="140" t="s">
        <v>302</v>
      </c>
      <c r="G1453" s="144" t="n">
        <v>0</v>
      </c>
      <c r="H1453" s="144" t="n">
        <v>450742336.54</v>
      </c>
      <c r="I1453" s="144" t="n">
        <f aca="false">+G:G-H:H</f>
        <v>-450742336.54</v>
      </c>
    </row>
    <row r="1454" customFormat="false" ht="17.25" hidden="false" customHeight="true" outlineLevel="0" collapsed="false">
      <c r="A1454" s="140" t="s">
        <v>104</v>
      </c>
      <c r="B1454" s="142" t="n">
        <v>4457200</v>
      </c>
      <c r="C1454" s="143" t="n">
        <f aca="false">+LEN(B:B)</f>
        <v>7</v>
      </c>
      <c r="D1454" s="143" t="n">
        <v>44572000</v>
      </c>
      <c r="F1454" s="140" t="s">
        <v>302</v>
      </c>
      <c r="G1454" s="144" t="n">
        <v>0</v>
      </c>
      <c r="H1454" s="144" t="n">
        <v>2685142.12</v>
      </c>
      <c r="I1454" s="144" t="n">
        <f aca="false">+G:G-H:H</f>
        <v>-2685142.12</v>
      </c>
    </row>
    <row r="1455" customFormat="false" ht="17.25" hidden="false" customHeight="true" outlineLevel="0" collapsed="false">
      <c r="A1455" s="140" t="s">
        <v>102</v>
      </c>
      <c r="B1455" s="142" t="n">
        <v>4457200</v>
      </c>
      <c r="C1455" s="143" t="n">
        <f aca="false">+LEN(B:B)</f>
        <v>7</v>
      </c>
      <c r="D1455" s="143" t="n">
        <v>44572000</v>
      </c>
      <c r="F1455" s="140" t="s">
        <v>302</v>
      </c>
      <c r="G1455" s="144" t="n">
        <v>0</v>
      </c>
      <c r="H1455" s="144" t="n">
        <v>380419108.97</v>
      </c>
      <c r="I1455" s="144" t="n">
        <f aca="false">+G:G-H:H</f>
        <v>-380419108.97</v>
      </c>
    </row>
    <row r="1456" customFormat="false" ht="17.25" hidden="false" customHeight="true" outlineLevel="0" collapsed="false">
      <c r="A1456" s="140" t="s">
        <v>100</v>
      </c>
      <c r="B1456" s="142" t="n">
        <v>4457200</v>
      </c>
      <c r="C1456" s="143" t="n">
        <f aca="false">+LEN(B:B)</f>
        <v>7</v>
      </c>
      <c r="D1456" s="143" t="n">
        <v>44572000</v>
      </c>
      <c r="F1456" s="140" t="s">
        <v>302</v>
      </c>
      <c r="G1456" s="144" t="n">
        <v>0</v>
      </c>
      <c r="H1456" s="144" t="n">
        <v>6367685.8</v>
      </c>
      <c r="I1456" s="144" t="n">
        <f aca="false">+G:G-H:H</f>
        <v>-6367685.8</v>
      </c>
    </row>
    <row r="1457" customFormat="false" ht="17.25" hidden="false" customHeight="true" outlineLevel="0" collapsed="false">
      <c r="A1457" s="140" t="s">
        <v>657</v>
      </c>
      <c r="B1457" s="142" t="n">
        <v>44572000</v>
      </c>
      <c r="C1457" s="143" t="n">
        <f aca="false">+LEN(B:B)</f>
        <v>8</v>
      </c>
      <c r="D1457" s="143" t="n">
        <v>44572000</v>
      </c>
      <c r="F1457" s="140" t="s">
        <v>285</v>
      </c>
      <c r="H1457" s="144" t="n">
        <v>900314.51</v>
      </c>
      <c r="I1457" s="144" t="n">
        <f aca="false">+G:G-H:H</f>
        <v>-900314.51</v>
      </c>
    </row>
    <row r="1458" customFormat="false" ht="17.25" hidden="false" customHeight="true" outlineLevel="0" collapsed="false">
      <c r="A1458" s="140" t="s">
        <v>116</v>
      </c>
      <c r="B1458" s="142" t="n">
        <v>4457400</v>
      </c>
      <c r="C1458" s="143" t="n">
        <f aca="false">+LEN(B:B)</f>
        <v>7</v>
      </c>
      <c r="D1458" s="143" t="n">
        <v>44574000</v>
      </c>
      <c r="F1458" s="140" t="s">
        <v>1888</v>
      </c>
      <c r="H1458" s="144" t="n">
        <v>171116803.13</v>
      </c>
      <c r="I1458" s="144" t="n">
        <f aca="false">+G:G-H:H</f>
        <v>-171116803.13</v>
      </c>
    </row>
    <row r="1459" customFormat="false" ht="17.25" hidden="false" customHeight="true" outlineLevel="0" collapsed="false">
      <c r="A1459" s="140" t="s">
        <v>112</v>
      </c>
      <c r="B1459" s="142" t="n">
        <v>44574000</v>
      </c>
      <c r="C1459" s="143" t="n">
        <f aca="false">+LEN(B:B)</f>
        <v>8</v>
      </c>
      <c r="D1459" s="143" t="n">
        <v>44574000</v>
      </c>
      <c r="F1459" s="140" t="s">
        <v>1888</v>
      </c>
      <c r="H1459" s="144" t="n">
        <v>31000000</v>
      </c>
      <c r="I1459" s="144" t="n">
        <f aca="false">+G:G-H:H</f>
        <v>-31000000</v>
      </c>
    </row>
    <row r="1460" customFormat="false" ht="17.25" hidden="false" customHeight="true" outlineLevel="0" collapsed="false">
      <c r="A1460" s="140" t="s">
        <v>115</v>
      </c>
      <c r="B1460" s="142" t="n">
        <v>44575000</v>
      </c>
      <c r="C1460" s="143" t="n">
        <f aca="false">+LEN(B:B)</f>
        <v>8</v>
      </c>
      <c r="D1460" s="143" t="n">
        <v>44575000</v>
      </c>
      <c r="F1460" s="140" t="s">
        <v>1801</v>
      </c>
      <c r="H1460" s="144" t="n">
        <v>2160</v>
      </c>
      <c r="I1460" s="144" t="n">
        <f aca="false">+G:G-H:H</f>
        <v>-2160</v>
      </c>
    </row>
    <row r="1461" customFormat="false" ht="17.25" hidden="false" customHeight="true" outlineLevel="0" collapsed="false">
      <c r="A1461" s="140" t="s">
        <v>115</v>
      </c>
      <c r="B1461" s="142" t="n">
        <v>44576000</v>
      </c>
      <c r="C1461" s="143" t="n">
        <f aca="false">+LEN(B:B)</f>
        <v>8</v>
      </c>
      <c r="D1461" s="143" t="n">
        <v>44576000</v>
      </c>
      <c r="F1461" s="140" t="s">
        <v>621</v>
      </c>
      <c r="H1461" s="144" t="n">
        <v>48123850</v>
      </c>
      <c r="I1461" s="144" t="n">
        <f aca="false">+G:G-H:H</f>
        <v>-48123850</v>
      </c>
    </row>
    <row r="1462" customFormat="false" ht="17.25" hidden="false" customHeight="true" outlineLevel="0" collapsed="false">
      <c r="A1462" s="140" t="s">
        <v>112</v>
      </c>
      <c r="B1462" s="142" t="n">
        <v>44576000</v>
      </c>
      <c r="C1462" s="143" t="n">
        <f aca="false">+LEN(B:B)</f>
        <v>8</v>
      </c>
      <c r="D1462" s="143" t="n">
        <v>44576000</v>
      </c>
      <c r="F1462" s="140" t="s">
        <v>621</v>
      </c>
      <c r="H1462" s="144" t="n">
        <v>4361283.22</v>
      </c>
      <c r="I1462" s="144" t="n">
        <f aca="false">+G:G-H:H</f>
        <v>-4361283.22</v>
      </c>
    </row>
    <row r="1463" customFormat="false" ht="17.25" hidden="false" customHeight="true" outlineLevel="0" collapsed="false">
      <c r="A1463" s="140" t="s">
        <v>102</v>
      </c>
      <c r="B1463" s="142" t="n">
        <v>4457700</v>
      </c>
      <c r="C1463" s="143" t="n">
        <f aca="false">+LEN(B:B)</f>
        <v>7</v>
      </c>
      <c r="D1463" s="143" t="n">
        <v>44577000</v>
      </c>
      <c r="F1463" s="140" t="s">
        <v>1168</v>
      </c>
      <c r="G1463" s="144" t="n">
        <v>49800000</v>
      </c>
      <c r="H1463" s="144" t="n">
        <v>0</v>
      </c>
      <c r="I1463" s="144" t="n">
        <f aca="false">+G:G-H:H</f>
        <v>49800000</v>
      </c>
    </row>
    <row r="1464" customFormat="false" ht="17.25" hidden="false" customHeight="true" outlineLevel="0" collapsed="false">
      <c r="A1464" s="140" t="s">
        <v>128</v>
      </c>
      <c r="B1464" s="142" t="n">
        <v>44580000</v>
      </c>
      <c r="C1464" s="143" t="n">
        <f aca="false">+LEN(B:B)</f>
        <v>8</v>
      </c>
      <c r="D1464" s="143" t="n">
        <v>44580000</v>
      </c>
      <c r="F1464" s="140" t="s">
        <v>622</v>
      </c>
      <c r="G1464" s="144" t="n">
        <v>3640394.53</v>
      </c>
      <c r="I1464" s="144" t="n">
        <f aca="false">+G:G-H:H</f>
        <v>3640394.53</v>
      </c>
    </row>
    <row r="1465" customFormat="false" ht="17.25" hidden="false" customHeight="true" outlineLevel="0" collapsed="false">
      <c r="A1465" s="140" t="s">
        <v>125</v>
      </c>
      <c r="B1465" s="142" t="n">
        <v>44580000</v>
      </c>
      <c r="C1465" s="143" t="n">
        <f aca="false">+LEN(B:B)</f>
        <v>8</v>
      </c>
      <c r="D1465" s="143" t="n">
        <v>44580000</v>
      </c>
      <c r="F1465" s="140" t="s">
        <v>622</v>
      </c>
      <c r="G1465" s="144" t="n">
        <v>135850</v>
      </c>
      <c r="I1465" s="144" t="n">
        <f aca="false">+G:G-H:H</f>
        <v>135850</v>
      </c>
    </row>
    <row r="1466" customFormat="false" ht="17.25" hidden="false" customHeight="true" outlineLevel="0" collapsed="false">
      <c r="A1466" s="140" t="s">
        <v>1819</v>
      </c>
      <c r="B1466" s="142" t="n">
        <v>44580000</v>
      </c>
      <c r="C1466" s="143" t="n">
        <f aca="false">+LEN(B:B)</f>
        <v>8</v>
      </c>
      <c r="D1466" s="143" t="n">
        <v>44580000</v>
      </c>
      <c r="F1466" s="140" t="s">
        <v>3125</v>
      </c>
      <c r="G1466" s="144" t="n">
        <v>269284.95</v>
      </c>
      <c r="I1466" s="144" t="n">
        <f aca="false">+G:G-H:H</f>
        <v>269284.95</v>
      </c>
    </row>
    <row r="1467" customFormat="false" ht="17.25" hidden="false" customHeight="true" outlineLevel="0" collapsed="false">
      <c r="A1467" s="140" t="s">
        <v>115</v>
      </c>
      <c r="B1467" s="142" t="n">
        <v>44580000</v>
      </c>
      <c r="C1467" s="143" t="n">
        <f aca="false">+LEN(B:B)</f>
        <v>8</v>
      </c>
      <c r="D1467" s="143" t="n">
        <v>44580000</v>
      </c>
      <c r="F1467" s="140" t="s">
        <v>622</v>
      </c>
      <c r="H1467" s="144" t="n">
        <v>118711607.33</v>
      </c>
      <c r="I1467" s="144" t="n">
        <f aca="false">+G:G-H:H</f>
        <v>-118711607.33</v>
      </c>
    </row>
    <row r="1468" customFormat="false" ht="17.25" hidden="false" customHeight="true" outlineLevel="0" collapsed="false">
      <c r="A1468" s="140" t="s">
        <v>112</v>
      </c>
      <c r="B1468" s="142" t="n">
        <v>44580000</v>
      </c>
      <c r="C1468" s="143" t="n">
        <f aca="false">+LEN(B:B)</f>
        <v>8</v>
      </c>
      <c r="D1468" s="143" t="n">
        <v>44580000</v>
      </c>
      <c r="F1468" s="140" t="s">
        <v>622</v>
      </c>
      <c r="G1468" s="144" t="n">
        <v>470609.56</v>
      </c>
      <c r="I1468" s="144" t="n">
        <f aca="false">+G:G-H:H</f>
        <v>470609.56</v>
      </c>
    </row>
    <row r="1469" customFormat="false" ht="17.25" hidden="false" customHeight="true" outlineLevel="0" collapsed="false">
      <c r="A1469" s="140" t="s">
        <v>317</v>
      </c>
      <c r="B1469" s="142" t="n">
        <v>44580000</v>
      </c>
      <c r="C1469" s="143" t="n">
        <f aca="false">+LEN(B:B)</f>
        <v>8</v>
      </c>
      <c r="D1469" s="143" t="n">
        <v>44580000</v>
      </c>
      <c r="F1469" s="140" t="s">
        <v>3125</v>
      </c>
      <c r="G1469" s="144" t="n">
        <v>23666286.22</v>
      </c>
      <c r="I1469" s="144" t="n">
        <f aca="false">+G:G-H:H</f>
        <v>23666286.22</v>
      </c>
    </row>
    <row r="1470" customFormat="false" ht="17.25" hidden="false" customHeight="true" outlineLevel="0" collapsed="false">
      <c r="A1470" s="140" t="s">
        <v>102</v>
      </c>
      <c r="B1470" s="142" t="n">
        <v>4458000</v>
      </c>
      <c r="C1470" s="143" t="n">
        <f aca="false">+LEN(B:B)</f>
        <v>7</v>
      </c>
      <c r="D1470" s="143" t="n">
        <v>44580000</v>
      </c>
      <c r="F1470" s="140" t="s">
        <v>622</v>
      </c>
      <c r="G1470" s="144" t="n">
        <v>1592543</v>
      </c>
      <c r="H1470" s="144" t="n">
        <v>0</v>
      </c>
      <c r="I1470" s="144" t="n">
        <f aca="false">+G:G-H:H</f>
        <v>1592543</v>
      </c>
    </row>
    <row r="1471" customFormat="false" ht="17.25" hidden="false" customHeight="true" outlineLevel="0" collapsed="false">
      <c r="A1471" s="140" t="s">
        <v>108</v>
      </c>
      <c r="B1471" s="142" t="n">
        <v>44580000</v>
      </c>
      <c r="C1471" s="143" t="n">
        <f aca="false">+LEN(B:B)</f>
        <v>8</v>
      </c>
      <c r="D1471" s="143" t="n">
        <v>44580000</v>
      </c>
      <c r="F1471" s="140" t="s">
        <v>622</v>
      </c>
      <c r="H1471" s="144" t="n">
        <v>3834903.79</v>
      </c>
      <c r="I1471" s="144" t="n">
        <f aca="false">+G:G-H:H</f>
        <v>-3834903.79</v>
      </c>
    </row>
    <row r="1472" customFormat="false" ht="17.25" hidden="false" customHeight="true" outlineLevel="0" collapsed="false">
      <c r="A1472" s="140" t="s">
        <v>657</v>
      </c>
      <c r="B1472" s="142" t="n">
        <v>44580000</v>
      </c>
      <c r="C1472" s="143" t="n">
        <f aca="false">+LEN(B:B)</f>
        <v>8</v>
      </c>
      <c r="D1472" s="143" t="n">
        <v>44580000</v>
      </c>
      <c r="F1472" s="140" t="s">
        <v>622</v>
      </c>
      <c r="H1472" s="144" t="n">
        <v>800362.26</v>
      </c>
      <c r="I1472" s="144" t="n">
        <f aca="false">+G:G-H:H</f>
        <v>-800362.26</v>
      </c>
    </row>
    <row r="1473" customFormat="false" ht="17.25" hidden="false" customHeight="true" outlineLevel="0" collapsed="false">
      <c r="A1473" s="140" t="s">
        <v>125</v>
      </c>
      <c r="B1473" s="142" t="n">
        <v>44581000</v>
      </c>
      <c r="C1473" s="143" t="n">
        <f aca="false">+LEN(B:B)</f>
        <v>8</v>
      </c>
      <c r="D1473" s="143" t="n">
        <v>44581000</v>
      </c>
      <c r="F1473" s="140" t="s">
        <v>2447</v>
      </c>
      <c r="G1473" s="144" t="n">
        <v>138520273.23</v>
      </c>
      <c r="I1473" s="144" t="n">
        <f aca="false">+G:G-H:H</f>
        <v>138520273.23</v>
      </c>
    </row>
    <row r="1474" customFormat="false" ht="17.25" hidden="false" customHeight="true" outlineLevel="0" collapsed="false">
      <c r="A1474" s="140" t="s">
        <v>309</v>
      </c>
      <c r="B1474" s="142" t="n">
        <v>445830</v>
      </c>
      <c r="C1474" s="143" t="n">
        <f aca="false">+LEN(B:B)</f>
        <v>6</v>
      </c>
      <c r="D1474" s="143" t="n">
        <v>44583000</v>
      </c>
      <c r="F1474" s="140" t="s">
        <v>286</v>
      </c>
      <c r="G1474" s="144" t="n">
        <v>2828172.47</v>
      </c>
      <c r="I1474" s="144" t="n">
        <f aca="false">+G:G-H:H</f>
        <v>2828172.47</v>
      </c>
    </row>
    <row r="1475" customFormat="false" ht="17.25" hidden="false" customHeight="true" outlineLevel="0" collapsed="false">
      <c r="A1475" s="140" t="s">
        <v>128</v>
      </c>
      <c r="B1475" s="142" t="n">
        <v>44583000</v>
      </c>
      <c r="C1475" s="143" t="n">
        <f aca="false">+LEN(B:B)</f>
        <v>8</v>
      </c>
      <c r="D1475" s="143" t="n">
        <v>44583000</v>
      </c>
      <c r="F1475" s="140" t="s">
        <v>1471</v>
      </c>
      <c r="G1475" s="144" t="n">
        <v>258324</v>
      </c>
      <c r="I1475" s="144" t="n">
        <f aca="false">+G:G-H:H</f>
        <v>258324</v>
      </c>
    </row>
    <row r="1476" customFormat="false" ht="17.25" hidden="false" customHeight="true" outlineLevel="0" collapsed="false">
      <c r="A1476" s="140" t="s">
        <v>124</v>
      </c>
      <c r="B1476" s="142" t="n">
        <v>44583000</v>
      </c>
      <c r="C1476" s="143" t="n">
        <f aca="false">+LEN(B:B)</f>
        <v>8</v>
      </c>
      <c r="D1476" s="143" t="n">
        <v>44583000</v>
      </c>
      <c r="F1476" s="140" t="s">
        <v>1802</v>
      </c>
      <c r="H1476" s="144" t="n">
        <v>145354.27</v>
      </c>
      <c r="I1476" s="144" t="n">
        <f aca="false">+G:G-H:H</f>
        <v>-145354.27</v>
      </c>
    </row>
    <row r="1477" customFormat="false" ht="17.25" hidden="false" customHeight="true" outlineLevel="0" collapsed="false">
      <c r="A1477" s="140" t="s">
        <v>129</v>
      </c>
      <c r="B1477" s="142" t="n">
        <v>445830</v>
      </c>
      <c r="C1477" s="143" t="n">
        <f aca="false">+LEN(B:B)</f>
        <v>6</v>
      </c>
      <c r="D1477" s="143" t="n">
        <v>44583000</v>
      </c>
      <c r="F1477" s="140" t="s">
        <v>286</v>
      </c>
      <c r="G1477" s="144" t="n">
        <v>1123318.55</v>
      </c>
      <c r="H1477" s="144" t="n">
        <v>0</v>
      </c>
      <c r="I1477" s="144" t="n">
        <f aca="false">+G:G-H:H</f>
        <v>1123318.55</v>
      </c>
    </row>
    <row r="1478" customFormat="false" ht="17.25" hidden="false" customHeight="true" outlineLevel="0" collapsed="false">
      <c r="A1478" s="140" t="s">
        <v>111</v>
      </c>
      <c r="B1478" s="142" t="n">
        <v>44583000</v>
      </c>
      <c r="C1478" s="143" t="n">
        <f aca="false">+LEN(B:B)</f>
        <v>8</v>
      </c>
      <c r="D1478" s="143" t="n">
        <v>44583000</v>
      </c>
      <c r="F1478" s="140" t="s">
        <v>1802</v>
      </c>
      <c r="G1478" s="144" t="n">
        <v>33244060</v>
      </c>
      <c r="I1478" s="144" t="n">
        <f aca="false">+G:G-H:H</f>
        <v>33244060</v>
      </c>
    </row>
    <row r="1479" customFormat="false" ht="17.25" hidden="false" customHeight="true" outlineLevel="0" collapsed="false">
      <c r="A1479" s="140" t="s">
        <v>116</v>
      </c>
      <c r="B1479" s="142" t="n">
        <v>4458300</v>
      </c>
      <c r="C1479" s="143" t="n">
        <f aca="false">+LEN(B:B)</f>
        <v>7</v>
      </c>
      <c r="D1479" s="143" t="n">
        <v>44583000</v>
      </c>
      <c r="F1479" s="140" t="s">
        <v>1802</v>
      </c>
      <c r="G1479" s="144" t="n">
        <v>211552487.47</v>
      </c>
      <c r="I1479" s="144" t="n">
        <f aca="false">+G:G-H:H</f>
        <v>211552487.47</v>
      </c>
    </row>
    <row r="1480" customFormat="false" ht="17.25" hidden="false" customHeight="true" outlineLevel="0" collapsed="false">
      <c r="A1480" s="140" t="s">
        <v>115</v>
      </c>
      <c r="B1480" s="142" t="n">
        <v>44583000</v>
      </c>
      <c r="C1480" s="143" t="n">
        <f aca="false">+LEN(B:B)</f>
        <v>8</v>
      </c>
      <c r="D1480" s="143" t="n">
        <v>44583000</v>
      </c>
      <c r="F1480" s="140" t="s">
        <v>1802</v>
      </c>
      <c r="G1480" s="144" t="n">
        <v>9894667.46</v>
      </c>
      <c r="I1480" s="144" t="n">
        <f aca="false">+G:G-H:H</f>
        <v>9894667.46</v>
      </c>
    </row>
    <row r="1481" customFormat="false" ht="17.25" hidden="false" customHeight="true" outlineLevel="0" collapsed="false">
      <c r="A1481" s="140" t="s">
        <v>3019</v>
      </c>
      <c r="B1481" s="142" t="n">
        <v>445830</v>
      </c>
      <c r="C1481" s="143" t="n">
        <f aca="false">+LEN(B:B)</f>
        <v>6</v>
      </c>
      <c r="D1481" s="143" t="n">
        <v>44583000</v>
      </c>
      <c r="F1481" s="140" t="s">
        <v>286</v>
      </c>
      <c r="G1481" s="144" t="n">
        <v>126228</v>
      </c>
      <c r="I1481" s="144" t="n">
        <f aca="false">+G:G-H:H</f>
        <v>126228</v>
      </c>
    </row>
    <row r="1482" customFormat="false" ht="17.25" hidden="false" customHeight="true" outlineLevel="0" collapsed="false">
      <c r="A1482" s="140" t="s">
        <v>112</v>
      </c>
      <c r="B1482" s="142" t="n">
        <v>44583000</v>
      </c>
      <c r="C1482" s="143" t="n">
        <f aca="false">+LEN(B:B)</f>
        <v>8</v>
      </c>
      <c r="D1482" s="143" t="n">
        <v>44583000</v>
      </c>
      <c r="F1482" s="140" t="s">
        <v>1471</v>
      </c>
      <c r="G1482" s="144" t="n">
        <v>5449645.76</v>
      </c>
      <c r="I1482" s="144" t="n">
        <f aca="false">+G:G-H:H</f>
        <v>5449645.76</v>
      </c>
    </row>
    <row r="1483" customFormat="false" ht="17.25" hidden="false" customHeight="true" outlineLevel="0" collapsed="false">
      <c r="A1483" s="140" t="s">
        <v>317</v>
      </c>
      <c r="B1483" s="142" t="n">
        <v>44583000</v>
      </c>
      <c r="C1483" s="143" t="n">
        <f aca="false">+LEN(B:B)</f>
        <v>8</v>
      </c>
      <c r="D1483" s="143" t="n">
        <v>44583000</v>
      </c>
      <c r="F1483" s="140" t="s">
        <v>1471</v>
      </c>
      <c r="H1483" s="144" t="n">
        <v>1583085.6</v>
      </c>
      <c r="I1483" s="144" t="n">
        <f aca="false">+G:G-H:H</f>
        <v>-1583085.6</v>
      </c>
    </row>
    <row r="1484" customFormat="false" ht="17.25" hidden="false" customHeight="true" outlineLevel="0" collapsed="false">
      <c r="A1484" s="140" t="s">
        <v>105</v>
      </c>
      <c r="B1484" s="142" t="n">
        <v>4458300</v>
      </c>
      <c r="C1484" s="143" t="n">
        <f aca="false">+LEN(B:B)</f>
        <v>7</v>
      </c>
      <c r="D1484" s="143" t="n">
        <v>44583000</v>
      </c>
      <c r="F1484" s="140" t="s">
        <v>303</v>
      </c>
      <c r="G1484" s="144" t="n">
        <v>3565650.31</v>
      </c>
      <c r="H1484" s="144" t="n">
        <v>0</v>
      </c>
      <c r="I1484" s="144" t="n">
        <f aca="false">+G:G-H:H</f>
        <v>3565650.31</v>
      </c>
    </row>
    <row r="1485" customFormat="false" ht="17.25" hidden="false" customHeight="true" outlineLevel="0" collapsed="false">
      <c r="A1485" s="140" t="s">
        <v>104</v>
      </c>
      <c r="B1485" s="142" t="n">
        <v>4458300</v>
      </c>
      <c r="C1485" s="143" t="n">
        <f aca="false">+LEN(B:B)</f>
        <v>7</v>
      </c>
      <c r="D1485" s="143" t="n">
        <v>44583000</v>
      </c>
      <c r="F1485" s="140" t="s">
        <v>303</v>
      </c>
      <c r="G1485" s="144" t="n">
        <v>320554.06</v>
      </c>
      <c r="H1485" s="144" t="n">
        <v>0</v>
      </c>
      <c r="I1485" s="144" t="n">
        <f aca="false">+G:G-H:H</f>
        <v>320554.06</v>
      </c>
    </row>
    <row r="1486" customFormat="false" ht="17.25" hidden="false" customHeight="true" outlineLevel="0" collapsed="false">
      <c r="A1486" s="140" t="s">
        <v>101</v>
      </c>
      <c r="B1486" s="142" t="n">
        <v>44583000</v>
      </c>
      <c r="C1486" s="143" t="n">
        <f aca="false">+LEN(B:B)</f>
        <v>8</v>
      </c>
      <c r="D1486" s="143" t="n">
        <v>44583000</v>
      </c>
      <c r="F1486" s="140" t="s">
        <v>1802</v>
      </c>
      <c r="G1486" s="144" t="n">
        <v>1833333.33</v>
      </c>
      <c r="I1486" s="144" t="n">
        <f aca="false">+G:G-H:H</f>
        <v>1833333.33</v>
      </c>
    </row>
    <row r="1487" customFormat="false" ht="17.25" hidden="false" customHeight="true" outlineLevel="0" collapsed="false">
      <c r="A1487" s="140" t="s">
        <v>100</v>
      </c>
      <c r="B1487" s="142" t="n">
        <v>4458300</v>
      </c>
      <c r="C1487" s="143" t="n">
        <f aca="false">+LEN(B:B)</f>
        <v>7</v>
      </c>
      <c r="D1487" s="143" t="n">
        <v>44583000</v>
      </c>
      <c r="F1487" s="140" t="s">
        <v>303</v>
      </c>
      <c r="G1487" s="144" t="n">
        <v>1835014.13</v>
      </c>
      <c r="H1487" s="144" t="n">
        <v>0</v>
      </c>
      <c r="I1487" s="144" t="n">
        <f aca="false">+G:G-H:H</f>
        <v>1835014.13</v>
      </c>
    </row>
    <row r="1488" customFormat="false" ht="17.25" hidden="false" customHeight="true" outlineLevel="0" collapsed="false">
      <c r="A1488" s="140" t="s">
        <v>657</v>
      </c>
      <c r="B1488" s="142" t="n">
        <v>44583000</v>
      </c>
      <c r="C1488" s="143" t="n">
        <f aca="false">+LEN(B:B)</f>
        <v>8</v>
      </c>
      <c r="D1488" s="143" t="n">
        <v>44583000</v>
      </c>
      <c r="F1488" s="140" t="s">
        <v>1471</v>
      </c>
      <c r="G1488" s="144" t="n">
        <v>73166.8</v>
      </c>
      <c r="I1488" s="144" t="n">
        <f aca="false">+G:G-H:H</f>
        <v>73166.8</v>
      </c>
    </row>
    <row r="1489" customFormat="false" ht="17.25" hidden="false" customHeight="true" outlineLevel="0" collapsed="false">
      <c r="A1489" s="140" t="s">
        <v>309</v>
      </c>
      <c r="B1489" s="142" t="n">
        <v>445840</v>
      </c>
      <c r="C1489" s="143" t="n">
        <f aca="false">+LEN(B:B)</f>
        <v>6</v>
      </c>
      <c r="D1489" s="143" t="n">
        <v>44584000</v>
      </c>
      <c r="F1489" s="140" t="s">
        <v>1559</v>
      </c>
      <c r="H1489" s="144" t="n">
        <v>9124363.2</v>
      </c>
      <c r="I1489" s="144" t="n">
        <f aca="false">+G:G-H:H</f>
        <v>-9124363.2</v>
      </c>
    </row>
    <row r="1490" customFormat="false" ht="17.25" hidden="false" customHeight="true" outlineLevel="0" collapsed="false">
      <c r="A1490" s="140" t="s">
        <v>128</v>
      </c>
      <c r="B1490" s="142" t="n">
        <v>44587000</v>
      </c>
      <c r="C1490" s="143" t="n">
        <f aca="false">+LEN(B:B)</f>
        <v>8</v>
      </c>
      <c r="D1490" s="143" t="n">
        <v>44587000</v>
      </c>
      <c r="F1490" s="140" t="s">
        <v>1657</v>
      </c>
      <c r="H1490" s="144" t="n">
        <v>116666.67</v>
      </c>
      <c r="I1490" s="144" t="n">
        <f aca="false">+G:G-H:H</f>
        <v>-116666.67</v>
      </c>
    </row>
    <row r="1491" customFormat="false" ht="17.25" hidden="false" customHeight="true" outlineLevel="0" collapsed="false">
      <c r="A1491" s="140" t="s">
        <v>129</v>
      </c>
      <c r="B1491" s="142" t="n">
        <v>445870</v>
      </c>
      <c r="C1491" s="143" t="n">
        <f aca="false">+LEN(B:B)</f>
        <v>6</v>
      </c>
      <c r="D1491" s="143" t="n">
        <v>44587000</v>
      </c>
      <c r="F1491" s="140" t="s">
        <v>624</v>
      </c>
      <c r="G1491" s="144" t="n">
        <v>356487748.44</v>
      </c>
      <c r="H1491" s="144" t="n">
        <v>0</v>
      </c>
      <c r="I1491" s="144" t="n">
        <f aca="false">+G:G-H:H</f>
        <v>356487748.44</v>
      </c>
    </row>
    <row r="1492" customFormat="false" ht="17.25" hidden="false" customHeight="true" outlineLevel="0" collapsed="false">
      <c r="A1492" s="140" t="s">
        <v>317</v>
      </c>
      <c r="B1492" s="142" t="n">
        <v>44587000</v>
      </c>
      <c r="C1492" s="143" t="n">
        <f aca="false">+LEN(B:B)</f>
        <v>8</v>
      </c>
      <c r="D1492" s="143" t="n">
        <v>44587000</v>
      </c>
      <c r="F1492" s="140" t="s">
        <v>3126</v>
      </c>
      <c r="G1492" s="144" t="n">
        <v>214971.99</v>
      </c>
      <c r="I1492" s="144" t="n">
        <f aca="false">+G:G-H:H</f>
        <v>214971.99</v>
      </c>
    </row>
    <row r="1493" customFormat="false" ht="17.25" hidden="false" customHeight="true" outlineLevel="0" collapsed="false">
      <c r="A1493" s="140" t="s">
        <v>115</v>
      </c>
      <c r="B1493" s="142" t="n">
        <v>44600000</v>
      </c>
      <c r="C1493" s="143" t="n">
        <f aca="false">+LEN(B:B)</f>
        <v>8</v>
      </c>
      <c r="D1493" s="143" t="n">
        <v>44600000</v>
      </c>
      <c r="F1493" s="140" t="s">
        <v>1803</v>
      </c>
      <c r="H1493" s="144" t="n">
        <v>75576477.35</v>
      </c>
      <c r="I1493" s="144" t="n">
        <f aca="false">+G:G-H:H</f>
        <v>-75576477.35</v>
      </c>
    </row>
    <row r="1494" customFormat="false" ht="17.25" hidden="false" customHeight="true" outlineLevel="0" collapsed="false">
      <c r="A1494" s="140" t="s">
        <v>129</v>
      </c>
      <c r="B1494" s="142" t="n">
        <v>455000</v>
      </c>
      <c r="C1494" s="143" t="n">
        <f aca="false">+LEN(B:B)</f>
        <v>6</v>
      </c>
      <c r="D1494" s="143" t="n">
        <v>45500000</v>
      </c>
      <c r="F1494" s="140" t="s">
        <v>939</v>
      </c>
      <c r="G1494" s="144" t="n">
        <v>2500000</v>
      </c>
      <c r="H1494" s="144" t="n">
        <v>0</v>
      </c>
      <c r="I1494" s="144" t="n">
        <f aca="false">+G:G-H:H</f>
        <v>2500000</v>
      </c>
    </row>
    <row r="1495" customFormat="false" ht="17.25" hidden="false" customHeight="true" outlineLevel="0" collapsed="false">
      <c r="A1495" s="140" t="s">
        <v>116</v>
      </c>
      <c r="B1495" s="142" t="n">
        <v>4550000</v>
      </c>
      <c r="C1495" s="143" t="n">
        <f aca="false">+LEN(B:B)</f>
        <v>7</v>
      </c>
      <c r="D1495" s="143" t="n">
        <v>45500000</v>
      </c>
      <c r="F1495" s="140" t="s">
        <v>1889</v>
      </c>
      <c r="H1495" s="144" t="n">
        <v>4036737410.15</v>
      </c>
      <c r="I1495" s="144" t="n">
        <f aca="false">+G:G-H:H</f>
        <v>-4036737410.15</v>
      </c>
    </row>
    <row r="1496" customFormat="false" ht="17.25" hidden="false" customHeight="true" outlineLevel="0" collapsed="false">
      <c r="A1496" s="140" t="s">
        <v>115</v>
      </c>
      <c r="B1496" s="142" t="n">
        <v>45500000</v>
      </c>
      <c r="C1496" s="143" t="n">
        <f aca="false">+LEN(B:B)</f>
        <v>8</v>
      </c>
      <c r="D1496" s="143" t="n">
        <v>45500000</v>
      </c>
      <c r="F1496" s="140" t="s">
        <v>1889</v>
      </c>
      <c r="G1496" s="144" t="n">
        <v>2880938214.88</v>
      </c>
      <c r="I1496" s="144" t="n">
        <f aca="false">+G:G-H:H</f>
        <v>2880938214.88</v>
      </c>
    </row>
    <row r="1497" customFormat="false" ht="17.25" hidden="false" customHeight="true" outlineLevel="0" collapsed="false">
      <c r="A1497" s="140" t="s">
        <v>105</v>
      </c>
      <c r="B1497" s="142" t="n">
        <v>4550000</v>
      </c>
      <c r="C1497" s="143" t="n">
        <f aca="false">+LEN(B:B)</f>
        <v>7</v>
      </c>
      <c r="D1497" s="143" t="n">
        <v>45500000</v>
      </c>
      <c r="F1497" s="140" t="s">
        <v>625</v>
      </c>
      <c r="G1497" s="144" t="n">
        <v>109200000</v>
      </c>
      <c r="H1497" s="144" t="n">
        <v>0</v>
      </c>
      <c r="I1497" s="144" t="n">
        <f aca="false">+G:G-H:H</f>
        <v>109200000</v>
      </c>
    </row>
    <row r="1498" customFormat="false" ht="17.25" hidden="false" customHeight="true" outlineLevel="0" collapsed="false">
      <c r="A1498" s="140" t="s">
        <v>100</v>
      </c>
      <c r="B1498" s="142" t="n">
        <v>4550000</v>
      </c>
      <c r="C1498" s="143" t="n">
        <f aca="false">+LEN(B:B)</f>
        <v>7</v>
      </c>
      <c r="D1498" s="143" t="n">
        <v>45500000</v>
      </c>
      <c r="F1498" s="140" t="s">
        <v>625</v>
      </c>
      <c r="G1498" s="144" t="n">
        <v>0</v>
      </c>
      <c r="H1498" s="144" t="n">
        <v>75000000</v>
      </c>
      <c r="I1498" s="144" t="n">
        <f aca="false">+G:G-H:H</f>
        <v>-75000000</v>
      </c>
    </row>
    <row r="1499" customFormat="false" ht="17.25" hidden="false" customHeight="true" outlineLevel="0" collapsed="false">
      <c r="A1499" s="140" t="s">
        <v>115</v>
      </c>
      <c r="B1499" s="142" t="n">
        <v>45500001</v>
      </c>
      <c r="C1499" s="143" t="n">
        <f aca="false">+LEN(B:B)</f>
        <v>8</v>
      </c>
      <c r="D1499" s="143" t="n">
        <v>45500001</v>
      </c>
      <c r="F1499" s="140" t="s">
        <v>1874</v>
      </c>
      <c r="G1499" s="144" t="n">
        <v>160000000</v>
      </c>
      <c r="I1499" s="144" t="n">
        <f aca="false">+G:G-H:H</f>
        <v>160000000</v>
      </c>
    </row>
    <row r="1500" customFormat="false" ht="17.25" hidden="false" customHeight="true" outlineLevel="0" collapsed="false">
      <c r="A1500" s="140" t="s">
        <v>128</v>
      </c>
      <c r="B1500" s="142" t="n">
        <v>45510000</v>
      </c>
      <c r="C1500" s="143" t="n">
        <f aca="false">+LEN(B:B)</f>
        <v>8</v>
      </c>
      <c r="D1500" s="143" t="n">
        <v>45510000</v>
      </c>
      <c r="F1500" s="140" t="s">
        <v>53</v>
      </c>
      <c r="H1500" s="144" t="n">
        <v>1659281030.87</v>
      </c>
      <c r="I1500" s="144" t="n">
        <f aca="false">+G:G-H:H</f>
        <v>-1659281030.87</v>
      </c>
    </row>
    <row r="1501" customFormat="false" ht="17.25" hidden="false" customHeight="true" outlineLevel="0" collapsed="false">
      <c r="A1501" s="140" t="s">
        <v>129</v>
      </c>
      <c r="B1501" s="142" t="n">
        <v>455100</v>
      </c>
      <c r="C1501" s="143" t="n">
        <f aca="false">+LEN(B:B)</f>
        <v>6</v>
      </c>
      <c r="D1501" s="143" t="n">
        <v>45510000</v>
      </c>
      <c r="F1501" s="140" t="s">
        <v>940</v>
      </c>
      <c r="G1501" s="144" t="n">
        <v>0</v>
      </c>
      <c r="H1501" s="144" t="n">
        <v>464200279.31</v>
      </c>
      <c r="I1501" s="144" t="n">
        <f aca="false">+G:G-H:H</f>
        <v>-464200279.31</v>
      </c>
    </row>
    <row r="1502" customFormat="false" ht="17.25" hidden="false" customHeight="true" outlineLevel="0" collapsed="false">
      <c r="A1502" s="140" t="s">
        <v>115</v>
      </c>
      <c r="B1502" s="142" t="n">
        <v>45510000</v>
      </c>
      <c r="C1502" s="143" t="n">
        <f aca="false">+LEN(B:B)</f>
        <v>8</v>
      </c>
      <c r="D1502" s="143" t="n">
        <v>45510000</v>
      </c>
      <c r="F1502" s="140" t="s">
        <v>304</v>
      </c>
      <c r="H1502" s="144" t="n">
        <v>807500088.59</v>
      </c>
      <c r="I1502" s="144" t="n">
        <f aca="false">+G:G-H:H</f>
        <v>-807500088.59</v>
      </c>
    </row>
    <row r="1503" customFormat="false" ht="17.25" hidden="false" customHeight="true" outlineLevel="0" collapsed="false">
      <c r="A1503" s="140" t="s">
        <v>119</v>
      </c>
      <c r="B1503" s="142" t="n">
        <v>45510000</v>
      </c>
      <c r="C1503" s="143" t="n">
        <f aca="false">+LEN(B:B)</f>
        <v>8</v>
      </c>
      <c r="D1503" s="143" t="n">
        <v>45510000</v>
      </c>
      <c r="F1503" s="140" t="s">
        <v>105</v>
      </c>
      <c r="H1503" s="144" t="n">
        <v>2463768743.46</v>
      </c>
      <c r="I1503" s="144" t="n">
        <f aca="false">+G:G-H:H</f>
        <v>-2463768743.46</v>
      </c>
    </row>
    <row r="1504" customFormat="false" ht="17.25" hidden="false" customHeight="true" outlineLevel="0" collapsed="false">
      <c r="A1504" s="140" t="s">
        <v>2899</v>
      </c>
      <c r="B1504" s="142" t="n">
        <v>45510000</v>
      </c>
      <c r="C1504" s="143" t="n">
        <f aca="false">+LEN(B:B)</f>
        <v>8</v>
      </c>
      <c r="D1504" s="143" t="n">
        <v>45510000</v>
      </c>
      <c r="F1504" s="140" t="s">
        <v>53</v>
      </c>
      <c r="H1504" s="144" t="n">
        <v>1522400</v>
      </c>
      <c r="I1504" s="144" t="n">
        <f aca="false">+G:G-H:H</f>
        <v>-1522400</v>
      </c>
    </row>
    <row r="1505" customFormat="false" ht="17.25" hidden="false" customHeight="true" outlineLevel="0" collapsed="false">
      <c r="A1505" s="140" t="s">
        <v>112</v>
      </c>
      <c r="B1505" s="142" t="n">
        <v>45510000</v>
      </c>
      <c r="C1505" s="143" t="n">
        <f aca="false">+LEN(B:B)</f>
        <v>8</v>
      </c>
      <c r="D1505" s="143" t="n">
        <v>45510000</v>
      </c>
      <c r="F1505" s="140" t="s">
        <v>55</v>
      </c>
      <c r="H1505" s="144" t="n">
        <v>238316693.04</v>
      </c>
      <c r="I1505" s="144" t="n">
        <f aca="false">+G:G-H:H</f>
        <v>-238316693.04</v>
      </c>
    </row>
    <row r="1506" customFormat="false" ht="17.25" hidden="false" customHeight="true" outlineLevel="0" collapsed="false">
      <c r="A1506" s="140" t="s">
        <v>317</v>
      </c>
      <c r="B1506" s="142" t="n">
        <v>45510000</v>
      </c>
      <c r="C1506" s="143" t="n">
        <f aca="false">+LEN(B:B)</f>
        <v>8</v>
      </c>
      <c r="D1506" s="143" t="n">
        <v>45510000</v>
      </c>
      <c r="F1506" s="140" t="s">
        <v>53</v>
      </c>
      <c r="H1506" s="144" t="n">
        <v>2930374415.38</v>
      </c>
      <c r="I1506" s="144" t="n">
        <f aca="false">+G:G-H:H</f>
        <v>-2930374415.38</v>
      </c>
    </row>
    <row r="1507" customFormat="false" ht="17.25" hidden="false" customHeight="true" outlineLevel="0" collapsed="false">
      <c r="A1507" s="140" t="s">
        <v>105</v>
      </c>
      <c r="B1507" s="142" t="n">
        <v>4551000</v>
      </c>
      <c r="C1507" s="143" t="n">
        <f aca="false">+LEN(B:B)</f>
        <v>7</v>
      </c>
      <c r="D1507" s="143" t="n">
        <v>45510000</v>
      </c>
      <c r="F1507" s="140" t="s">
        <v>104</v>
      </c>
      <c r="G1507" s="144" t="n">
        <v>227800000</v>
      </c>
      <c r="H1507" s="144" t="n">
        <v>0</v>
      </c>
      <c r="I1507" s="144" t="n">
        <f aca="false">+G:G-H:H</f>
        <v>227800000</v>
      </c>
    </row>
    <row r="1508" customFormat="false" ht="17.25" hidden="false" customHeight="true" outlineLevel="0" collapsed="false">
      <c r="A1508" s="140" t="s">
        <v>102</v>
      </c>
      <c r="B1508" s="142" t="n">
        <v>4551000</v>
      </c>
      <c r="C1508" s="143" t="n">
        <f aca="false">+LEN(B:B)</f>
        <v>7</v>
      </c>
      <c r="D1508" s="143" t="n">
        <v>45510000</v>
      </c>
      <c r="F1508" s="140" t="s">
        <v>104</v>
      </c>
      <c r="G1508" s="144" t="n">
        <v>0</v>
      </c>
      <c r="H1508" s="144" t="n">
        <v>1494000000</v>
      </c>
      <c r="I1508" s="144" t="n">
        <f aca="false">+G:G-H:H</f>
        <v>-1494000000</v>
      </c>
    </row>
    <row r="1509" customFormat="false" ht="17.25" hidden="false" customHeight="true" outlineLevel="0" collapsed="false">
      <c r="A1509" s="140" t="s">
        <v>307</v>
      </c>
      <c r="B1509" s="142" t="n">
        <v>45510000</v>
      </c>
      <c r="C1509" s="143" t="n">
        <f aca="false">+LEN(B:B)</f>
        <v>8</v>
      </c>
      <c r="D1509" s="143" t="n">
        <v>45510000</v>
      </c>
      <c r="F1509" s="140" t="s">
        <v>53</v>
      </c>
      <c r="H1509" s="144" t="n">
        <v>1420000</v>
      </c>
      <c r="I1509" s="144" t="n">
        <f aca="false">+G:G-H:H</f>
        <v>-1420000</v>
      </c>
    </row>
    <row r="1510" customFormat="false" ht="17.25" hidden="false" customHeight="true" outlineLevel="0" collapsed="false">
      <c r="A1510" s="140" t="s">
        <v>1712</v>
      </c>
      <c r="B1510" s="142" t="n">
        <v>45510000</v>
      </c>
      <c r="C1510" s="143" t="n">
        <f aca="false">+LEN(B:B)</f>
        <v>8</v>
      </c>
      <c r="D1510" s="143" t="n">
        <v>45510000</v>
      </c>
      <c r="F1510" s="140" t="s">
        <v>3127</v>
      </c>
      <c r="H1510" s="144" t="n">
        <v>1585486200</v>
      </c>
      <c r="I1510" s="144" t="n">
        <f aca="false">+G:G-H:H</f>
        <v>-1585486200</v>
      </c>
    </row>
    <row r="1511" customFormat="false" ht="17.25" hidden="false" customHeight="true" outlineLevel="0" collapsed="false">
      <c r="A1511" s="140" t="s">
        <v>125</v>
      </c>
      <c r="B1511" s="142" t="n">
        <v>45511000</v>
      </c>
      <c r="C1511" s="143" t="n">
        <f aca="false">+LEN(B:B)</f>
        <v>8</v>
      </c>
      <c r="D1511" s="143" t="n">
        <v>45511000</v>
      </c>
      <c r="F1511" s="140" t="s">
        <v>304</v>
      </c>
      <c r="H1511" s="144" t="n">
        <v>1972994219.26</v>
      </c>
      <c r="I1511" s="144" t="n">
        <f aca="false">+G:G-H:H</f>
        <v>-1972994219.26</v>
      </c>
    </row>
    <row r="1512" customFormat="false" ht="17.25" hidden="false" customHeight="true" outlineLevel="0" collapsed="false">
      <c r="A1512" s="140" t="s">
        <v>124</v>
      </c>
      <c r="B1512" s="142" t="n">
        <v>45511000</v>
      </c>
      <c r="C1512" s="143" t="n">
        <f aca="false">+LEN(B:B)</f>
        <v>8</v>
      </c>
      <c r="D1512" s="143" t="n">
        <v>45511000</v>
      </c>
      <c r="F1512" s="140" t="s">
        <v>304</v>
      </c>
      <c r="H1512" s="144" t="n">
        <v>1087705600</v>
      </c>
      <c r="I1512" s="144" t="n">
        <f aca="false">+G:G-H:H</f>
        <v>-1087705600</v>
      </c>
    </row>
    <row r="1513" customFormat="false" ht="17.25" hidden="false" customHeight="true" outlineLevel="0" collapsed="false">
      <c r="A1513" s="140" t="s">
        <v>2898</v>
      </c>
      <c r="B1513" s="142" t="n">
        <v>4551100</v>
      </c>
      <c r="C1513" s="143" t="n">
        <f aca="false">+LEN(B:B)</f>
        <v>7</v>
      </c>
      <c r="D1513" s="143" t="n">
        <v>45511000</v>
      </c>
      <c r="F1513" s="140" t="s">
        <v>2105</v>
      </c>
      <c r="H1513" s="144" t="n">
        <v>294899400</v>
      </c>
      <c r="I1513" s="144" t="n">
        <f aca="false">+G:G-H:H</f>
        <v>-294899400</v>
      </c>
    </row>
    <row r="1514" customFormat="false" ht="17.25" hidden="false" customHeight="true" outlineLevel="0" collapsed="false">
      <c r="A1514" s="140" t="s">
        <v>111</v>
      </c>
      <c r="B1514" s="142" t="n">
        <v>45511000</v>
      </c>
      <c r="C1514" s="143" t="n">
        <f aca="false">+LEN(B:B)</f>
        <v>8</v>
      </c>
      <c r="D1514" s="143" t="n">
        <v>45511000</v>
      </c>
      <c r="F1514" s="140" t="s">
        <v>304</v>
      </c>
      <c r="H1514" s="144" t="n">
        <v>2570959899.7</v>
      </c>
      <c r="I1514" s="144" t="n">
        <f aca="false">+G:G-H:H</f>
        <v>-2570959899.7</v>
      </c>
    </row>
    <row r="1515" customFormat="false" ht="17.25" hidden="false" customHeight="true" outlineLevel="0" collapsed="false">
      <c r="A1515" s="140" t="s">
        <v>2897</v>
      </c>
      <c r="B1515" s="142" t="n">
        <v>45511000</v>
      </c>
      <c r="C1515" s="143" t="n">
        <f aca="false">+LEN(B:B)</f>
        <v>8</v>
      </c>
      <c r="D1515" s="143" t="n">
        <v>45511000</v>
      </c>
      <c r="F1515" s="140" t="s">
        <v>304</v>
      </c>
      <c r="H1515" s="144" t="n">
        <v>2063980989.07</v>
      </c>
      <c r="I1515" s="144" t="n">
        <f aca="false">+G:G-H:H</f>
        <v>-2063980989.07</v>
      </c>
    </row>
    <row r="1516" customFormat="false" ht="17.25" hidden="false" customHeight="true" outlineLevel="0" collapsed="false">
      <c r="A1516" s="140" t="s">
        <v>105</v>
      </c>
      <c r="B1516" s="142" t="n">
        <v>4551100</v>
      </c>
      <c r="C1516" s="143" t="n">
        <f aca="false">+LEN(B:B)</f>
        <v>7</v>
      </c>
      <c r="D1516" s="143" t="n">
        <v>45511000</v>
      </c>
      <c r="F1516" s="140" t="s">
        <v>304</v>
      </c>
      <c r="G1516" s="144" t="n">
        <v>0</v>
      </c>
      <c r="H1516" s="144" t="n">
        <v>1098166055.99</v>
      </c>
      <c r="I1516" s="144" t="n">
        <f aca="false">+G:G-H:H</f>
        <v>-1098166055.99</v>
      </c>
    </row>
    <row r="1517" customFormat="false" ht="17.25" hidden="false" customHeight="true" outlineLevel="0" collapsed="false">
      <c r="A1517" s="140" t="s">
        <v>104</v>
      </c>
      <c r="B1517" s="142" t="n">
        <v>4551100</v>
      </c>
      <c r="C1517" s="143" t="n">
        <f aca="false">+LEN(B:B)</f>
        <v>7</v>
      </c>
      <c r="D1517" s="143" t="n">
        <v>45511000</v>
      </c>
      <c r="F1517" s="140" t="s">
        <v>304</v>
      </c>
      <c r="G1517" s="144" t="n">
        <v>0</v>
      </c>
      <c r="H1517" s="144" t="n">
        <v>20647326.58</v>
      </c>
      <c r="I1517" s="144" t="n">
        <f aca="false">+G:G-H:H</f>
        <v>-20647326.58</v>
      </c>
    </row>
    <row r="1518" customFormat="false" ht="17.25" hidden="false" customHeight="true" outlineLevel="0" collapsed="false">
      <c r="A1518" s="140" t="s">
        <v>101</v>
      </c>
      <c r="B1518" s="142" t="n">
        <v>45511000</v>
      </c>
      <c r="C1518" s="143" t="n">
        <f aca="false">+LEN(B:B)</f>
        <v>8</v>
      </c>
      <c r="D1518" s="143" t="n">
        <v>45511000</v>
      </c>
      <c r="F1518" s="140" t="s">
        <v>304</v>
      </c>
      <c r="H1518" s="144" t="n">
        <v>322894523.57</v>
      </c>
      <c r="I1518" s="144" t="n">
        <f aca="false">+G:G-H:H</f>
        <v>-322894523.57</v>
      </c>
    </row>
    <row r="1519" customFormat="false" ht="17.25" hidden="false" customHeight="true" outlineLevel="0" collapsed="false">
      <c r="A1519" s="140" t="s">
        <v>102</v>
      </c>
      <c r="B1519" s="142" t="n">
        <v>4551100</v>
      </c>
      <c r="C1519" s="143" t="n">
        <f aca="false">+LEN(B:B)</f>
        <v>7</v>
      </c>
      <c r="D1519" s="143" t="n">
        <v>45511000</v>
      </c>
      <c r="F1519" s="140" t="s">
        <v>304</v>
      </c>
      <c r="G1519" s="144" t="n">
        <v>0</v>
      </c>
      <c r="H1519" s="144" t="n">
        <v>1830852027.9</v>
      </c>
      <c r="I1519" s="144" t="n">
        <f aca="false">+G:G-H:H</f>
        <v>-1830852027.9</v>
      </c>
    </row>
    <row r="1520" customFormat="false" ht="17.25" hidden="false" customHeight="true" outlineLevel="0" collapsed="false">
      <c r="A1520" s="140" t="s">
        <v>100</v>
      </c>
      <c r="B1520" s="142" t="n">
        <v>4551100</v>
      </c>
      <c r="C1520" s="143" t="n">
        <f aca="false">+LEN(B:B)</f>
        <v>7</v>
      </c>
      <c r="D1520" s="143" t="n">
        <v>45511000</v>
      </c>
      <c r="F1520" s="140" t="s">
        <v>304</v>
      </c>
      <c r="G1520" s="144" t="n">
        <v>0</v>
      </c>
      <c r="H1520" s="144" t="n">
        <v>422728725.95</v>
      </c>
      <c r="I1520" s="144" t="n">
        <f aca="false">+G:G-H:H</f>
        <v>-422728725.95</v>
      </c>
    </row>
    <row r="1521" customFormat="false" ht="17.25" hidden="false" customHeight="true" outlineLevel="0" collapsed="false">
      <c r="A1521" s="140" t="s">
        <v>657</v>
      </c>
      <c r="B1521" s="142" t="n">
        <v>45511000</v>
      </c>
      <c r="C1521" s="143" t="n">
        <f aca="false">+LEN(B:B)</f>
        <v>8</v>
      </c>
      <c r="D1521" s="143" t="n">
        <v>45511000</v>
      </c>
      <c r="F1521" s="140" t="s">
        <v>304</v>
      </c>
      <c r="H1521" s="144" t="n">
        <v>932163402.78</v>
      </c>
      <c r="I1521" s="144" t="n">
        <f aca="false">+G:G-H:H</f>
        <v>-932163402.78</v>
      </c>
    </row>
    <row r="1522" customFormat="false" ht="17.25" hidden="false" customHeight="true" outlineLevel="0" collapsed="false">
      <c r="A1522" s="140" t="s">
        <v>124</v>
      </c>
      <c r="B1522" s="142" t="n">
        <v>45512000</v>
      </c>
      <c r="C1522" s="143" t="n">
        <f aca="false">+LEN(B:B)</f>
        <v>8</v>
      </c>
      <c r="D1522" s="143" t="n">
        <v>45512000</v>
      </c>
      <c r="F1522" s="140" t="s">
        <v>288</v>
      </c>
      <c r="H1522" s="144" t="n">
        <v>56800000</v>
      </c>
      <c r="I1522" s="144" t="n">
        <f aca="false">+G:G-H:H</f>
        <v>-56800000</v>
      </c>
    </row>
    <row r="1523" customFormat="false" ht="17.25" hidden="false" customHeight="true" outlineLevel="0" collapsed="false">
      <c r="A1523" s="140" t="s">
        <v>1819</v>
      </c>
      <c r="B1523" s="142" t="n">
        <v>45512000</v>
      </c>
      <c r="C1523" s="143" t="n">
        <f aca="false">+LEN(B:B)</f>
        <v>8</v>
      </c>
      <c r="D1523" s="143" t="n">
        <v>45512000</v>
      </c>
      <c r="F1523" s="140" t="s">
        <v>288</v>
      </c>
      <c r="H1523" s="144" t="n">
        <v>389208500.86</v>
      </c>
      <c r="I1523" s="144" t="n">
        <f aca="false">+G:G-H:H</f>
        <v>-389208500.86</v>
      </c>
    </row>
    <row r="1524" customFormat="false" ht="17.25" hidden="false" customHeight="true" outlineLevel="0" collapsed="false">
      <c r="A1524" s="140" t="s">
        <v>111</v>
      </c>
      <c r="B1524" s="142" t="n">
        <v>45512000</v>
      </c>
      <c r="C1524" s="143" t="n">
        <f aca="false">+LEN(B:B)</f>
        <v>8</v>
      </c>
      <c r="D1524" s="143" t="n">
        <v>45512000</v>
      </c>
      <c r="F1524" s="140" t="s">
        <v>288</v>
      </c>
      <c r="H1524" s="144" t="n">
        <v>623105134.27</v>
      </c>
      <c r="I1524" s="144" t="n">
        <f aca="false">+G:G-H:H</f>
        <v>-623105134.27</v>
      </c>
    </row>
    <row r="1525" customFormat="false" ht="17.25" hidden="false" customHeight="true" outlineLevel="0" collapsed="false">
      <c r="A1525" s="140" t="s">
        <v>657</v>
      </c>
      <c r="B1525" s="142" t="n">
        <v>45512000</v>
      </c>
      <c r="C1525" s="143" t="n">
        <f aca="false">+LEN(B:B)</f>
        <v>8</v>
      </c>
      <c r="D1525" s="143" t="n">
        <v>45512000</v>
      </c>
      <c r="F1525" s="140" t="s">
        <v>288</v>
      </c>
      <c r="H1525" s="144" t="n">
        <v>98478556.7</v>
      </c>
      <c r="I1525" s="144" t="n">
        <f aca="false">+G:G-H:H</f>
        <v>-98478556.7</v>
      </c>
    </row>
    <row r="1526" customFormat="false" ht="17.25" hidden="false" customHeight="true" outlineLevel="0" collapsed="false">
      <c r="A1526" s="140" t="s">
        <v>124</v>
      </c>
      <c r="B1526" s="142" t="n">
        <v>45513000</v>
      </c>
      <c r="C1526" s="143" t="n">
        <f aca="false">+LEN(B:B)</f>
        <v>8</v>
      </c>
      <c r="D1526" s="143" t="n">
        <v>45513000</v>
      </c>
      <c r="F1526" s="140" t="s">
        <v>1564</v>
      </c>
      <c r="H1526" s="144" t="n">
        <v>53300000</v>
      </c>
      <c r="I1526" s="144" t="n">
        <f aca="false">+G:G-H:H</f>
        <v>-53300000</v>
      </c>
    </row>
    <row r="1527" customFormat="false" ht="17.25" hidden="false" customHeight="true" outlineLevel="0" collapsed="false">
      <c r="A1527" s="140" t="s">
        <v>657</v>
      </c>
      <c r="B1527" s="142" t="n">
        <v>45513000</v>
      </c>
      <c r="C1527" s="143" t="n">
        <f aca="false">+LEN(B:B)</f>
        <v>8</v>
      </c>
      <c r="D1527" s="143" t="n">
        <v>45513000</v>
      </c>
      <c r="F1527" s="140" t="s">
        <v>1564</v>
      </c>
      <c r="H1527" s="144" t="n">
        <v>164054966.67</v>
      </c>
      <c r="I1527" s="144" t="n">
        <f aca="false">+G:G-H:H</f>
        <v>-164054966.67</v>
      </c>
    </row>
    <row r="1528" customFormat="false" ht="17.25" hidden="false" customHeight="true" outlineLevel="0" collapsed="false">
      <c r="A1528" s="140" t="s">
        <v>125</v>
      </c>
      <c r="B1528" s="142" t="n">
        <v>45514000</v>
      </c>
      <c r="C1528" s="143" t="n">
        <f aca="false">+LEN(B:B)</f>
        <v>8</v>
      </c>
      <c r="D1528" s="143" t="n">
        <v>45514000</v>
      </c>
      <c r="F1528" s="140" t="s">
        <v>2105</v>
      </c>
      <c r="H1528" s="144" t="n">
        <v>36759319.7</v>
      </c>
      <c r="I1528" s="144" t="n">
        <f aca="false">+G:G-H:H</f>
        <v>-36759319.7</v>
      </c>
    </row>
    <row r="1529" customFormat="false" ht="17.25" hidden="false" customHeight="true" outlineLevel="0" collapsed="false">
      <c r="A1529" s="140" t="s">
        <v>111</v>
      </c>
      <c r="B1529" s="142" t="n">
        <v>45514000</v>
      </c>
      <c r="C1529" s="143" t="n">
        <f aca="false">+LEN(B:B)</f>
        <v>8</v>
      </c>
      <c r="D1529" s="143" t="n">
        <v>45514000</v>
      </c>
      <c r="F1529" s="140" t="s">
        <v>1564</v>
      </c>
      <c r="H1529" s="144" t="n">
        <v>418496000</v>
      </c>
      <c r="I1529" s="144" t="n">
        <f aca="false">+G:G-H:H</f>
        <v>-418496000</v>
      </c>
    </row>
    <row r="1530" customFormat="false" ht="17.25" hidden="false" customHeight="true" outlineLevel="0" collapsed="false">
      <c r="A1530" s="140" t="s">
        <v>102</v>
      </c>
      <c r="B1530" s="142" t="n">
        <v>4551400</v>
      </c>
      <c r="C1530" s="143" t="n">
        <f aca="false">+LEN(B:B)</f>
        <v>7</v>
      </c>
      <c r="D1530" s="143" t="n">
        <v>45514000</v>
      </c>
      <c r="F1530" s="140" t="s">
        <v>305</v>
      </c>
      <c r="G1530" s="144" t="n">
        <v>0</v>
      </c>
      <c r="H1530" s="144" t="n">
        <v>39000000</v>
      </c>
      <c r="I1530" s="144" t="n">
        <f aca="false">+G:G-H:H</f>
        <v>-39000000</v>
      </c>
    </row>
    <row r="1531" customFormat="false" ht="17.25" hidden="false" customHeight="true" outlineLevel="0" collapsed="false">
      <c r="A1531" s="140" t="s">
        <v>100</v>
      </c>
      <c r="B1531" s="142" t="n">
        <v>4551400</v>
      </c>
      <c r="C1531" s="143" t="n">
        <f aca="false">+LEN(B:B)</f>
        <v>7</v>
      </c>
      <c r="D1531" s="143" t="n">
        <v>45514000</v>
      </c>
      <c r="F1531" s="140" t="s">
        <v>305</v>
      </c>
      <c r="G1531" s="144" t="n">
        <v>0</v>
      </c>
      <c r="H1531" s="144" t="n">
        <v>13346443.07</v>
      </c>
      <c r="I1531" s="144" t="n">
        <f aca="false">+G:G-H:H</f>
        <v>-13346443.07</v>
      </c>
    </row>
    <row r="1532" customFormat="false" ht="17.25" hidden="false" customHeight="true" outlineLevel="0" collapsed="false">
      <c r="A1532" s="140" t="s">
        <v>125</v>
      </c>
      <c r="B1532" s="142" t="n">
        <v>45515000</v>
      </c>
      <c r="C1532" s="143" t="n">
        <f aca="false">+LEN(B:B)</f>
        <v>8</v>
      </c>
      <c r="D1532" s="143" t="n">
        <v>45515000</v>
      </c>
      <c r="F1532" s="140" t="s">
        <v>1564</v>
      </c>
      <c r="H1532" s="144" t="n">
        <v>35288946.91</v>
      </c>
      <c r="I1532" s="144" t="n">
        <f aca="false">+G:G-H:H</f>
        <v>-35288946.91</v>
      </c>
    </row>
    <row r="1533" customFormat="false" ht="17.25" hidden="false" customHeight="true" outlineLevel="0" collapsed="false">
      <c r="A1533" s="140" t="s">
        <v>102</v>
      </c>
      <c r="B1533" s="142" t="n">
        <v>4551500</v>
      </c>
      <c r="C1533" s="143" t="n">
        <f aca="false">+LEN(B:B)</f>
        <v>7</v>
      </c>
      <c r="D1533" s="143" t="n">
        <v>45515000</v>
      </c>
      <c r="F1533" s="140" t="s">
        <v>1169</v>
      </c>
      <c r="G1533" s="144" t="n">
        <v>0</v>
      </c>
      <c r="H1533" s="144" t="n">
        <v>25000000</v>
      </c>
      <c r="I1533" s="144" t="n">
        <f aca="false">+G:G-H:H</f>
        <v>-25000000</v>
      </c>
    </row>
    <row r="1534" customFormat="false" ht="17.25" hidden="false" customHeight="true" outlineLevel="0" collapsed="false">
      <c r="A1534" s="140" t="s">
        <v>309</v>
      </c>
      <c r="B1534" s="142" t="n">
        <v>455200</v>
      </c>
      <c r="C1534" s="143" t="n">
        <f aca="false">+LEN(B:B)</f>
        <v>6</v>
      </c>
      <c r="D1534" s="143" t="n">
        <v>45520000</v>
      </c>
      <c r="F1534" s="140" t="s">
        <v>1561</v>
      </c>
      <c r="H1534" s="144" t="n">
        <v>2114953758.35</v>
      </c>
      <c r="I1534" s="144" t="n">
        <f aca="false">+G:G-H:H</f>
        <v>-2114953758.35</v>
      </c>
    </row>
    <row r="1535" customFormat="false" ht="17.25" hidden="false" customHeight="true" outlineLevel="0" collapsed="false">
      <c r="A1535" s="140" t="s">
        <v>115</v>
      </c>
      <c r="B1535" s="142" t="n">
        <v>45520000</v>
      </c>
      <c r="C1535" s="143" t="n">
        <f aca="false">+LEN(B:B)</f>
        <v>8</v>
      </c>
      <c r="D1535" s="143" t="n">
        <v>45520000</v>
      </c>
      <c r="F1535" s="140" t="s">
        <v>1806</v>
      </c>
      <c r="H1535" s="144" t="n">
        <v>385000906.9</v>
      </c>
      <c r="I1535" s="144" t="n">
        <f aca="false">+G:G-H:H</f>
        <v>-385000906.9</v>
      </c>
    </row>
    <row r="1536" customFormat="false" ht="17.25" hidden="false" customHeight="true" outlineLevel="0" collapsed="false">
      <c r="A1536" s="140" t="s">
        <v>112</v>
      </c>
      <c r="B1536" s="142" t="n">
        <v>45520000</v>
      </c>
      <c r="C1536" s="143" t="n">
        <f aca="false">+LEN(B:B)</f>
        <v>8</v>
      </c>
      <c r="D1536" s="143" t="n">
        <v>45520000</v>
      </c>
      <c r="F1536" s="140" t="s">
        <v>1708</v>
      </c>
      <c r="H1536" s="144" t="n">
        <v>179725000</v>
      </c>
      <c r="I1536" s="144" t="n">
        <f aca="false">+G:G-H:H</f>
        <v>-179725000</v>
      </c>
    </row>
    <row r="1537" customFormat="false" ht="17.25" hidden="false" customHeight="true" outlineLevel="0" collapsed="false">
      <c r="A1537" s="140" t="s">
        <v>307</v>
      </c>
      <c r="B1537" s="142" t="n">
        <v>45520000</v>
      </c>
      <c r="C1537" s="143" t="n">
        <f aca="false">+LEN(B:B)</f>
        <v>8</v>
      </c>
      <c r="D1537" s="143" t="n">
        <v>45520000</v>
      </c>
      <c r="F1537" s="140" t="s">
        <v>54</v>
      </c>
      <c r="G1537" s="144" t="n">
        <v>75000</v>
      </c>
      <c r="I1537" s="144" t="n">
        <f aca="false">+G:G-H:H</f>
        <v>75000</v>
      </c>
    </row>
    <row r="1538" customFormat="false" ht="17.25" hidden="false" customHeight="true" outlineLevel="0" collapsed="false">
      <c r="A1538" s="140" t="s">
        <v>1712</v>
      </c>
      <c r="B1538" s="142" t="n">
        <v>45520000</v>
      </c>
      <c r="C1538" s="143" t="n">
        <f aca="false">+LEN(B:B)</f>
        <v>8</v>
      </c>
      <c r="D1538" s="143" t="n">
        <v>45520000</v>
      </c>
      <c r="F1538" s="140" t="s">
        <v>1271</v>
      </c>
      <c r="H1538" s="144" t="n">
        <v>363219110.75</v>
      </c>
      <c r="I1538" s="144" t="n">
        <f aca="false">+G:G-H:H</f>
        <v>-363219110.75</v>
      </c>
    </row>
    <row r="1539" customFormat="false" ht="17.25" hidden="false" customHeight="true" outlineLevel="0" collapsed="false">
      <c r="A1539" s="140" t="s">
        <v>309</v>
      </c>
      <c r="B1539" s="142" t="n">
        <v>455300</v>
      </c>
      <c r="C1539" s="143" t="n">
        <f aca="false">+LEN(B:B)</f>
        <v>6</v>
      </c>
      <c r="D1539" s="143" t="n">
        <v>45530000</v>
      </c>
      <c r="F1539" s="140" t="s">
        <v>1562</v>
      </c>
      <c r="H1539" s="144" t="n">
        <v>82500000</v>
      </c>
      <c r="I1539" s="144" t="n">
        <f aca="false">+G:G-H:H</f>
        <v>-82500000</v>
      </c>
    </row>
    <row r="1540" customFormat="false" ht="17.25" hidden="false" customHeight="true" outlineLevel="0" collapsed="false">
      <c r="A1540" s="140" t="s">
        <v>128</v>
      </c>
      <c r="B1540" s="142" t="n">
        <v>45530000</v>
      </c>
      <c r="C1540" s="143" t="n">
        <f aca="false">+LEN(B:B)</f>
        <v>8</v>
      </c>
      <c r="D1540" s="143" t="n">
        <v>45530000</v>
      </c>
      <c r="F1540" s="140" t="s">
        <v>55</v>
      </c>
      <c r="H1540" s="144" t="n">
        <v>237859478.18</v>
      </c>
      <c r="I1540" s="144" t="n">
        <f aca="false">+G:G-H:H</f>
        <v>-237859478.18</v>
      </c>
    </row>
    <row r="1541" customFormat="false" ht="17.25" hidden="false" customHeight="true" outlineLevel="0" collapsed="false">
      <c r="A1541" s="140" t="s">
        <v>115</v>
      </c>
      <c r="B1541" s="142" t="n">
        <v>45530000</v>
      </c>
      <c r="C1541" s="143" t="n">
        <f aca="false">+LEN(B:B)</f>
        <v>8</v>
      </c>
      <c r="D1541" s="143" t="n">
        <v>45530000</v>
      </c>
      <c r="F1541" s="140" t="s">
        <v>288</v>
      </c>
      <c r="H1541" s="144" t="n">
        <v>564437800</v>
      </c>
      <c r="I1541" s="144" t="n">
        <f aca="false">+G:G-H:H</f>
        <v>-564437800</v>
      </c>
    </row>
    <row r="1542" customFormat="false" ht="17.25" hidden="false" customHeight="true" outlineLevel="0" collapsed="false">
      <c r="A1542" s="140" t="s">
        <v>112</v>
      </c>
      <c r="B1542" s="142" t="n">
        <v>45530000</v>
      </c>
      <c r="C1542" s="143" t="n">
        <f aca="false">+LEN(B:B)</f>
        <v>8</v>
      </c>
      <c r="D1542" s="143" t="n">
        <v>45530000</v>
      </c>
      <c r="F1542" s="140" t="s">
        <v>1709</v>
      </c>
      <c r="H1542" s="144" t="n">
        <v>165225000</v>
      </c>
      <c r="I1542" s="144" t="n">
        <f aca="false">+G:G-H:H</f>
        <v>-165225000</v>
      </c>
    </row>
    <row r="1543" customFormat="false" ht="17.25" hidden="false" customHeight="true" outlineLevel="0" collapsed="false">
      <c r="A1543" s="140" t="s">
        <v>104</v>
      </c>
      <c r="B1543" s="142" t="n">
        <v>4553000</v>
      </c>
      <c r="C1543" s="143" t="n">
        <f aca="false">+LEN(B:B)</f>
        <v>7</v>
      </c>
      <c r="D1543" s="143" t="n">
        <v>45530000</v>
      </c>
      <c r="F1543" s="140" t="s">
        <v>102</v>
      </c>
      <c r="G1543" s="144" t="n">
        <v>1494000000</v>
      </c>
      <c r="H1543" s="144" t="n">
        <v>0</v>
      </c>
      <c r="I1543" s="144" t="n">
        <f aca="false">+G:G-H:H</f>
        <v>1494000000</v>
      </c>
    </row>
    <row r="1544" customFormat="false" ht="17.25" hidden="false" customHeight="true" outlineLevel="0" collapsed="false">
      <c r="A1544" s="140" t="s">
        <v>307</v>
      </c>
      <c r="B1544" s="142" t="n">
        <v>45530000</v>
      </c>
      <c r="C1544" s="143" t="n">
        <f aca="false">+LEN(B:B)</f>
        <v>8</v>
      </c>
      <c r="D1544" s="143" t="n">
        <v>45530000</v>
      </c>
      <c r="F1544" s="140" t="s">
        <v>55</v>
      </c>
      <c r="G1544" s="144" t="n">
        <v>1140000</v>
      </c>
      <c r="I1544" s="144" t="n">
        <f aca="false">+G:G-H:H</f>
        <v>1140000</v>
      </c>
    </row>
    <row r="1545" customFormat="false" ht="17.25" hidden="false" customHeight="true" outlineLevel="0" collapsed="false">
      <c r="A1545" s="140" t="s">
        <v>1712</v>
      </c>
      <c r="B1545" s="142" t="n">
        <v>45530000</v>
      </c>
      <c r="C1545" s="143" t="n">
        <f aca="false">+LEN(B:B)</f>
        <v>8</v>
      </c>
      <c r="D1545" s="143" t="n">
        <v>45530000</v>
      </c>
      <c r="F1545" s="140" t="s">
        <v>1272</v>
      </c>
      <c r="H1545" s="144" t="n">
        <v>32148043.77</v>
      </c>
      <c r="I1545" s="144" t="n">
        <f aca="false">+G:G-H:H</f>
        <v>-32148043.77</v>
      </c>
    </row>
    <row r="1546" customFormat="false" ht="17.25" hidden="false" customHeight="true" outlineLevel="0" collapsed="false">
      <c r="A1546" s="140" t="s">
        <v>309</v>
      </c>
      <c r="B1546" s="142" t="n">
        <v>455400</v>
      </c>
      <c r="C1546" s="143" t="n">
        <f aca="false">+LEN(B:B)</f>
        <v>6</v>
      </c>
      <c r="D1546" s="143" t="n">
        <v>45540000</v>
      </c>
      <c r="F1546" s="140" t="s">
        <v>1563</v>
      </c>
      <c r="H1546" s="144" t="n">
        <v>227500000</v>
      </c>
      <c r="I1546" s="144" t="n">
        <f aca="false">+G:G-H:H</f>
        <v>-227500000</v>
      </c>
    </row>
    <row r="1547" customFormat="false" ht="17.25" hidden="false" customHeight="true" outlineLevel="0" collapsed="false">
      <c r="A1547" s="140" t="s">
        <v>128</v>
      </c>
      <c r="B1547" s="142" t="n">
        <v>45540000</v>
      </c>
      <c r="C1547" s="143" t="n">
        <f aca="false">+LEN(B:B)</f>
        <v>8</v>
      </c>
      <c r="D1547" s="143" t="n">
        <v>45540000</v>
      </c>
      <c r="F1547" s="140" t="s">
        <v>1475</v>
      </c>
      <c r="H1547" s="144" t="n">
        <v>806093700.8</v>
      </c>
      <c r="I1547" s="144" t="n">
        <f aca="false">+G:G-H:H</f>
        <v>-806093700.8</v>
      </c>
    </row>
    <row r="1548" customFormat="false" ht="17.25" hidden="false" customHeight="true" outlineLevel="0" collapsed="false">
      <c r="A1548" s="140" t="s">
        <v>115</v>
      </c>
      <c r="B1548" s="142" t="n">
        <v>45540000</v>
      </c>
      <c r="C1548" s="143" t="n">
        <f aca="false">+LEN(B:B)</f>
        <v>8</v>
      </c>
      <c r="D1548" s="143" t="n">
        <v>45540000</v>
      </c>
      <c r="F1548" s="140" t="s">
        <v>1807</v>
      </c>
      <c r="H1548" s="144" t="n">
        <v>485000000</v>
      </c>
      <c r="I1548" s="144" t="n">
        <f aca="false">+G:G-H:H</f>
        <v>-485000000</v>
      </c>
    </row>
    <row r="1549" customFormat="false" ht="17.25" hidden="false" customHeight="true" outlineLevel="0" collapsed="false">
      <c r="A1549" s="140" t="s">
        <v>112</v>
      </c>
      <c r="B1549" s="142" t="n">
        <v>45540000</v>
      </c>
      <c r="C1549" s="143" t="n">
        <f aca="false">+LEN(B:B)</f>
        <v>8</v>
      </c>
      <c r="D1549" s="143" t="n">
        <v>45540000</v>
      </c>
      <c r="F1549" s="140" t="s">
        <v>1710</v>
      </c>
      <c r="H1549" s="144" t="n">
        <v>166135000</v>
      </c>
      <c r="I1549" s="144" t="n">
        <f aca="false">+G:G-H:H</f>
        <v>-166135000</v>
      </c>
    </row>
    <row r="1550" customFormat="false" ht="17.25" hidden="false" customHeight="true" outlineLevel="0" collapsed="false">
      <c r="A1550" s="140" t="s">
        <v>317</v>
      </c>
      <c r="B1550" s="142" t="n">
        <v>45540000</v>
      </c>
      <c r="C1550" s="143" t="n">
        <f aca="false">+LEN(B:B)</f>
        <v>8</v>
      </c>
      <c r="D1550" s="143" t="n">
        <v>45540000</v>
      </c>
      <c r="F1550" s="140" t="s">
        <v>1475</v>
      </c>
      <c r="H1550" s="144" t="n">
        <v>331845690.65</v>
      </c>
      <c r="I1550" s="144" t="n">
        <f aca="false">+G:G-H:H</f>
        <v>-331845690.65</v>
      </c>
    </row>
    <row r="1551" customFormat="false" ht="17.25" hidden="false" customHeight="true" outlineLevel="0" collapsed="false">
      <c r="A1551" s="140" t="s">
        <v>104</v>
      </c>
      <c r="B1551" s="142" t="n">
        <v>4554000</v>
      </c>
      <c r="C1551" s="143" t="n">
        <f aca="false">+LEN(B:B)</f>
        <v>7</v>
      </c>
      <c r="D1551" s="143" t="n">
        <v>45540000</v>
      </c>
      <c r="F1551" s="140" t="s">
        <v>776</v>
      </c>
      <c r="G1551" s="144" t="n">
        <v>0</v>
      </c>
      <c r="H1551" s="144" t="n">
        <v>227800000</v>
      </c>
      <c r="I1551" s="144" t="n">
        <f aca="false">+G:G-H:H</f>
        <v>-227800000</v>
      </c>
    </row>
    <row r="1552" customFormat="false" ht="17.25" hidden="false" customHeight="true" outlineLevel="0" collapsed="false">
      <c r="A1552" s="140" t="s">
        <v>307</v>
      </c>
      <c r="B1552" s="142" t="n">
        <v>45540000</v>
      </c>
      <c r="C1552" s="143" t="n">
        <f aca="false">+LEN(B:B)</f>
        <v>8</v>
      </c>
      <c r="D1552" s="143" t="n">
        <v>45540000</v>
      </c>
      <c r="F1552" s="140" t="s">
        <v>56</v>
      </c>
      <c r="G1552" s="144" t="n">
        <v>1725000</v>
      </c>
      <c r="I1552" s="144" t="n">
        <f aca="false">+G:G-H:H</f>
        <v>1725000</v>
      </c>
    </row>
    <row r="1553" customFormat="false" ht="17.25" hidden="false" customHeight="true" outlineLevel="0" collapsed="false">
      <c r="A1553" s="140" t="s">
        <v>1712</v>
      </c>
      <c r="B1553" s="142" t="n">
        <v>45540000</v>
      </c>
      <c r="C1553" s="143" t="n">
        <f aca="false">+LEN(B:B)</f>
        <v>8</v>
      </c>
      <c r="D1553" s="143" t="n">
        <v>45540000</v>
      </c>
      <c r="F1553" s="140" t="s">
        <v>1273</v>
      </c>
      <c r="H1553" s="144" t="n">
        <v>18670943.67</v>
      </c>
      <c r="I1553" s="144" t="n">
        <f aca="false">+G:G-H:H</f>
        <v>-18670943.67</v>
      </c>
    </row>
    <row r="1554" customFormat="false" ht="17.25" hidden="false" customHeight="true" outlineLevel="0" collapsed="false">
      <c r="A1554" s="140" t="s">
        <v>309</v>
      </c>
      <c r="B1554" s="142" t="n">
        <v>455500</v>
      </c>
      <c r="C1554" s="143" t="n">
        <f aca="false">+LEN(B:B)</f>
        <v>6</v>
      </c>
      <c r="D1554" s="143" t="n">
        <v>45550000</v>
      </c>
      <c r="F1554" s="140" t="s">
        <v>288</v>
      </c>
      <c r="H1554" s="144" t="n">
        <v>577500000</v>
      </c>
      <c r="I1554" s="144" t="n">
        <f aca="false">+G:G-H:H</f>
        <v>-577500000</v>
      </c>
    </row>
    <row r="1555" customFormat="false" ht="17.25" hidden="false" customHeight="true" outlineLevel="0" collapsed="false">
      <c r="A1555" s="140" t="s">
        <v>115</v>
      </c>
      <c r="B1555" s="142" t="n">
        <v>45550000</v>
      </c>
      <c r="C1555" s="143" t="n">
        <f aca="false">+LEN(B:B)</f>
        <v>8</v>
      </c>
      <c r="D1555" s="143" t="n">
        <v>45550000</v>
      </c>
      <c r="F1555" s="140" t="s">
        <v>1808</v>
      </c>
      <c r="H1555" s="144" t="n">
        <v>505000000</v>
      </c>
      <c r="I1555" s="144" t="n">
        <f aca="false">+G:G-H:H</f>
        <v>-505000000</v>
      </c>
    </row>
    <row r="1556" customFormat="false" ht="17.25" hidden="false" customHeight="true" outlineLevel="0" collapsed="false">
      <c r="A1556" s="140" t="s">
        <v>104</v>
      </c>
      <c r="B1556" s="142" t="n">
        <v>4555000</v>
      </c>
      <c r="C1556" s="143" t="n">
        <f aca="false">+LEN(B:B)</f>
        <v>7</v>
      </c>
      <c r="D1556" s="143" t="n">
        <v>45550000</v>
      </c>
      <c r="F1556" s="140" t="s">
        <v>777</v>
      </c>
      <c r="G1556" s="144" t="n">
        <v>0</v>
      </c>
      <c r="H1556" s="144" t="n">
        <v>2500000</v>
      </c>
      <c r="I1556" s="144" t="n">
        <f aca="false">+G:G-H:H</f>
        <v>-2500000</v>
      </c>
    </row>
    <row r="1557" customFormat="false" ht="17.25" hidden="false" customHeight="true" outlineLevel="0" collapsed="false">
      <c r="A1557" s="140" t="s">
        <v>1712</v>
      </c>
      <c r="B1557" s="142" t="n">
        <v>45550000</v>
      </c>
      <c r="C1557" s="143" t="n">
        <f aca="false">+LEN(B:B)</f>
        <v>8</v>
      </c>
      <c r="D1557" s="143" t="n">
        <v>45550000</v>
      </c>
      <c r="F1557" s="140" t="s">
        <v>1274</v>
      </c>
      <c r="H1557" s="144" t="n">
        <v>167588766.54</v>
      </c>
      <c r="I1557" s="144" t="n">
        <f aca="false">+G:G-H:H</f>
        <v>-167588766.54</v>
      </c>
    </row>
    <row r="1558" customFormat="false" ht="17.25" hidden="false" customHeight="true" outlineLevel="0" collapsed="false">
      <c r="A1558" s="140" t="s">
        <v>309</v>
      </c>
      <c r="B1558" s="142" t="n">
        <v>455600</v>
      </c>
      <c r="C1558" s="143" t="n">
        <f aca="false">+LEN(B:B)</f>
        <v>6</v>
      </c>
      <c r="D1558" s="143" t="n">
        <v>45550000</v>
      </c>
      <c r="F1558" s="140" t="s">
        <v>1564</v>
      </c>
      <c r="H1558" s="144" t="n">
        <v>76232553</v>
      </c>
      <c r="I1558" s="144" t="n">
        <f aca="false">+G:G-H:H</f>
        <v>-76232553</v>
      </c>
    </row>
    <row r="1559" customFormat="false" ht="17.25" hidden="false" customHeight="true" outlineLevel="0" collapsed="false">
      <c r="A1559" s="140" t="s">
        <v>115</v>
      </c>
      <c r="B1559" s="142" t="n">
        <v>45580000</v>
      </c>
      <c r="C1559" s="143" t="n">
        <f aca="false">+LEN(B:B)</f>
        <v>8</v>
      </c>
      <c r="D1559" s="143" t="n">
        <v>45550000</v>
      </c>
      <c r="F1559" s="140" t="s">
        <v>1564</v>
      </c>
      <c r="H1559" s="144" t="n">
        <v>344969975.77</v>
      </c>
      <c r="I1559" s="144" t="n">
        <f aca="false">+G:G-H:H</f>
        <v>-344969975.77</v>
      </c>
    </row>
    <row r="1560" customFormat="false" ht="17.25" hidden="false" customHeight="true" outlineLevel="0" collapsed="false">
      <c r="A1560" s="140" t="s">
        <v>129</v>
      </c>
      <c r="B1560" s="142" t="n">
        <v>462000</v>
      </c>
      <c r="C1560" s="143" t="n">
        <f aca="false">+LEN(B:B)</f>
        <v>6</v>
      </c>
      <c r="D1560" s="143" t="n">
        <v>46200000</v>
      </c>
      <c r="F1560" s="140" t="s">
        <v>941</v>
      </c>
      <c r="G1560" s="144" t="n">
        <v>6755760.91</v>
      </c>
      <c r="H1560" s="144" t="n">
        <v>0</v>
      </c>
      <c r="I1560" s="144" t="n">
        <f aca="false">+G:G-H:H</f>
        <v>6755760.91</v>
      </c>
    </row>
    <row r="1561" customFormat="false" ht="17.25" hidden="false" customHeight="true" outlineLevel="0" collapsed="false">
      <c r="A1561" s="140" t="s">
        <v>116</v>
      </c>
      <c r="B1561" s="142" t="n">
        <v>4620000</v>
      </c>
      <c r="C1561" s="143" t="n">
        <f aca="false">+LEN(B:B)</f>
        <v>7</v>
      </c>
      <c r="D1561" s="143" t="n">
        <v>46200000</v>
      </c>
      <c r="F1561" s="140" t="s">
        <v>1476</v>
      </c>
      <c r="H1561" s="144" t="n">
        <v>5184000</v>
      </c>
      <c r="I1561" s="144" t="n">
        <f aca="false">+G:G-H:H</f>
        <v>-5184000</v>
      </c>
    </row>
    <row r="1562" customFormat="false" ht="17.25" hidden="false" customHeight="true" outlineLevel="0" collapsed="false">
      <c r="A1562" s="140" t="s">
        <v>3018</v>
      </c>
      <c r="B1562" s="142" t="n">
        <v>462000</v>
      </c>
      <c r="C1562" s="143" t="n">
        <f aca="false">+LEN(B:B)</f>
        <v>6</v>
      </c>
      <c r="D1562" s="143" t="n">
        <v>46200000</v>
      </c>
      <c r="F1562" s="140" t="s">
        <v>941</v>
      </c>
      <c r="H1562" s="144" t="n">
        <v>49400</v>
      </c>
      <c r="I1562" s="144" t="n">
        <f aca="false">+G:G-H:H</f>
        <v>-49400</v>
      </c>
    </row>
    <row r="1563" customFormat="false" ht="17.25" hidden="false" customHeight="true" outlineLevel="0" collapsed="false">
      <c r="A1563" s="140" t="s">
        <v>112</v>
      </c>
      <c r="B1563" s="142" t="n">
        <v>46200000</v>
      </c>
      <c r="C1563" s="143" t="n">
        <f aca="false">+LEN(B:B)</f>
        <v>8</v>
      </c>
      <c r="D1563" s="143" t="n">
        <v>46200000</v>
      </c>
      <c r="F1563" s="140" t="s">
        <v>1476</v>
      </c>
      <c r="G1563" s="144" t="n">
        <v>30000000</v>
      </c>
      <c r="I1563" s="144" t="n">
        <f aca="false">+G:G-H:H</f>
        <v>30000000</v>
      </c>
    </row>
    <row r="1564" customFormat="false" ht="17.25" hidden="false" customHeight="true" outlineLevel="0" collapsed="false">
      <c r="A1564" s="140" t="s">
        <v>317</v>
      </c>
      <c r="B1564" s="142" t="n">
        <v>46200000</v>
      </c>
      <c r="C1564" s="143" t="n">
        <f aca="false">+LEN(B:B)</f>
        <v>8</v>
      </c>
      <c r="D1564" s="143" t="n">
        <v>46200000</v>
      </c>
      <c r="F1564" s="140" t="s">
        <v>1476</v>
      </c>
      <c r="H1564" s="144" t="n">
        <v>65377200</v>
      </c>
      <c r="I1564" s="144" t="n">
        <f aca="false">+G:G-H:H</f>
        <v>-65377200</v>
      </c>
    </row>
    <row r="1565" customFormat="false" ht="17.25" hidden="false" customHeight="true" outlineLevel="0" collapsed="false">
      <c r="A1565" s="140" t="s">
        <v>105</v>
      </c>
      <c r="B1565" s="142" t="n">
        <v>4620000</v>
      </c>
      <c r="C1565" s="143" t="n">
        <f aca="false">+LEN(B:B)</f>
        <v>7</v>
      </c>
      <c r="D1565" s="143" t="n">
        <v>46200000</v>
      </c>
      <c r="F1565" s="140" t="s">
        <v>628</v>
      </c>
      <c r="G1565" s="144" t="n">
        <v>13400000</v>
      </c>
      <c r="H1565" s="144" t="n">
        <v>0</v>
      </c>
      <c r="I1565" s="144" t="n">
        <f aca="false">+G:G-H:H</f>
        <v>13400000</v>
      </c>
    </row>
    <row r="1566" customFormat="false" ht="17.25" hidden="false" customHeight="true" outlineLevel="0" collapsed="false">
      <c r="A1566" s="140" t="s">
        <v>102</v>
      </c>
      <c r="B1566" s="142" t="n">
        <v>4620000</v>
      </c>
      <c r="C1566" s="143" t="n">
        <f aca="false">+LEN(B:B)</f>
        <v>7</v>
      </c>
      <c r="D1566" s="143" t="n">
        <v>46200000</v>
      </c>
      <c r="F1566" s="140" t="s">
        <v>628</v>
      </c>
      <c r="G1566" s="144" t="n">
        <v>0</v>
      </c>
      <c r="H1566" s="144" t="n">
        <v>71947477</v>
      </c>
      <c r="I1566" s="144" t="n">
        <f aca="false">+G:G-H:H</f>
        <v>-71947477</v>
      </c>
    </row>
    <row r="1567" customFormat="false" ht="17.25" hidden="false" customHeight="true" outlineLevel="0" collapsed="false">
      <c r="A1567" s="140" t="s">
        <v>100</v>
      </c>
      <c r="B1567" s="142" t="n">
        <v>4620000</v>
      </c>
      <c r="C1567" s="143" t="n">
        <f aca="false">+LEN(B:B)</f>
        <v>7</v>
      </c>
      <c r="D1567" s="143" t="n">
        <v>46200000</v>
      </c>
      <c r="F1567" s="140" t="s">
        <v>628</v>
      </c>
      <c r="G1567" s="144" t="n">
        <v>51183810.95</v>
      </c>
      <c r="H1567" s="144" t="n">
        <v>0</v>
      </c>
      <c r="I1567" s="144" t="n">
        <f aca="false">+G:G-H:H</f>
        <v>51183810.95</v>
      </c>
    </row>
    <row r="1568" customFormat="false" ht="17.25" hidden="false" customHeight="true" outlineLevel="0" collapsed="false">
      <c r="A1568" s="140" t="s">
        <v>309</v>
      </c>
      <c r="B1568" s="142" t="n">
        <v>466000</v>
      </c>
      <c r="C1568" s="143" t="n">
        <f aca="false">+LEN(B:B)</f>
        <v>6</v>
      </c>
      <c r="D1568" s="143" t="n">
        <v>46600000</v>
      </c>
      <c r="F1568" s="140" t="s">
        <v>291</v>
      </c>
      <c r="G1568" s="144" t="n">
        <v>12408190</v>
      </c>
      <c r="I1568" s="144" t="n">
        <f aca="false">+G:G-H:H</f>
        <v>12408190</v>
      </c>
    </row>
    <row r="1569" customFormat="false" ht="17.25" hidden="false" customHeight="true" outlineLevel="0" collapsed="false">
      <c r="A1569" s="140" t="s">
        <v>125</v>
      </c>
      <c r="B1569" s="142" t="n">
        <v>46600000</v>
      </c>
      <c r="C1569" s="143" t="n">
        <f aca="false">+LEN(B:B)</f>
        <v>8</v>
      </c>
      <c r="D1569" s="143" t="n">
        <v>46600000</v>
      </c>
      <c r="F1569" s="140" t="s">
        <v>1810</v>
      </c>
      <c r="H1569" s="144" t="n">
        <v>3177405</v>
      </c>
      <c r="I1569" s="144" t="n">
        <f aca="false">+G:G-H:H</f>
        <v>-3177405</v>
      </c>
    </row>
    <row r="1570" customFormat="false" ht="17.25" hidden="false" customHeight="true" outlineLevel="0" collapsed="false">
      <c r="A1570" s="140" t="s">
        <v>129</v>
      </c>
      <c r="B1570" s="142" t="n">
        <v>466000</v>
      </c>
      <c r="C1570" s="143" t="n">
        <f aca="false">+LEN(B:B)</f>
        <v>6</v>
      </c>
      <c r="D1570" s="143" t="n">
        <v>46600000</v>
      </c>
      <c r="F1570" s="140" t="s">
        <v>291</v>
      </c>
      <c r="G1570" s="144" t="n">
        <v>192830901.89</v>
      </c>
      <c r="H1570" s="144" t="n">
        <v>0</v>
      </c>
      <c r="I1570" s="144" t="n">
        <f aca="false">+G:G-H:H</f>
        <v>192830901.89</v>
      </c>
    </row>
    <row r="1571" customFormat="false" ht="17.25" hidden="false" customHeight="true" outlineLevel="0" collapsed="false">
      <c r="A1571" s="140" t="s">
        <v>1819</v>
      </c>
      <c r="B1571" s="142" t="n">
        <v>46600000</v>
      </c>
      <c r="C1571" s="143" t="n">
        <f aca="false">+LEN(B:B)</f>
        <v>8</v>
      </c>
      <c r="D1571" s="143" t="n">
        <v>46600000</v>
      </c>
      <c r="F1571" s="140" t="s">
        <v>1810</v>
      </c>
      <c r="G1571" s="144" t="n">
        <v>475541.04</v>
      </c>
      <c r="I1571" s="144" t="n">
        <f aca="false">+G:G-H:H</f>
        <v>475541.04</v>
      </c>
    </row>
    <row r="1572" customFormat="false" ht="17.25" hidden="false" customHeight="true" outlineLevel="0" collapsed="false">
      <c r="A1572" s="140" t="s">
        <v>111</v>
      </c>
      <c r="B1572" s="142" t="n">
        <v>46600000</v>
      </c>
      <c r="C1572" s="143" t="n">
        <f aca="false">+LEN(B:B)</f>
        <v>8</v>
      </c>
      <c r="D1572" s="143" t="n">
        <v>46600000</v>
      </c>
      <c r="F1572" s="140" t="s">
        <v>1810</v>
      </c>
      <c r="G1572" s="144" t="n">
        <v>506703965.3</v>
      </c>
      <c r="I1572" s="144" t="n">
        <f aca="false">+G:G-H:H</f>
        <v>506703965.3</v>
      </c>
    </row>
    <row r="1573" customFormat="false" ht="17.25" hidden="false" customHeight="true" outlineLevel="0" collapsed="false">
      <c r="A1573" s="140" t="s">
        <v>116</v>
      </c>
      <c r="B1573" s="142" t="n">
        <v>4660000</v>
      </c>
      <c r="C1573" s="143" t="n">
        <f aca="false">+LEN(B:B)</f>
        <v>7</v>
      </c>
      <c r="D1573" s="143" t="n">
        <v>46600000</v>
      </c>
      <c r="F1573" s="140" t="s">
        <v>1810</v>
      </c>
      <c r="H1573" s="144" t="n">
        <v>29922948</v>
      </c>
      <c r="I1573" s="144" t="n">
        <f aca="false">+G:G-H:H</f>
        <v>-29922948</v>
      </c>
    </row>
    <row r="1574" customFormat="false" ht="17.25" hidden="false" customHeight="true" outlineLevel="0" collapsed="false">
      <c r="A1574" s="140" t="s">
        <v>115</v>
      </c>
      <c r="B1574" s="142" t="n">
        <v>46600000</v>
      </c>
      <c r="C1574" s="143" t="n">
        <f aca="false">+LEN(B:B)</f>
        <v>8</v>
      </c>
      <c r="D1574" s="143" t="n">
        <v>46600000</v>
      </c>
      <c r="F1574" s="140" t="s">
        <v>1810</v>
      </c>
      <c r="G1574" s="144" t="n">
        <v>194947359.48</v>
      </c>
      <c r="I1574" s="144" t="n">
        <f aca="false">+G:G-H:H</f>
        <v>194947359.48</v>
      </c>
    </row>
    <row r="1575" customFormat="false" ht="17.25" hidden="false" customHeight="true" outlineLevel="0" collapsed="false">
      <c r="A1575" s="140" t="s">
        <v>3018</v>
      </c>
      <c r="B1575" s="142" t="n">
        <v>466000</v>
      </c>
      <c r="C1575" s="143" t="n">
        <f aca="false">+LEN(B:B)</f>
        <v>6</v>
      </c>
      <c r="D1575" s="143" t="n">
        <v>46600000</v>
      </c>
      <c r="F1575" s="140" t="s">
        <v>105</v>
      </c>
      <c r="H1575" s="144" t="n">
        <v>58282222.46</v>
      </c>
      <c r="I1575" s="144" t="n">
        <f aca="false">+G:G-H:H</f>
        <v>-58282222.46</v>
      </c>
    </row>
    <row r="1576" customFormat="false" ht="17.25" hidden="false" customHeight="true" outlineLevel="0" collapsed="false">
      <c r="A1576" s="140" t="s">
        <v>3019</v>
      </c>
      <c r="B1576" s="142" t="n">
        <v>466000</v>
      </c>
      <c r="C1576" s="143" t="n">
        <f aca="false">+LEN(B:B)</f>
        <v>6</v>
      </c>
      <c r="D1576" s="143" t="n">
        <v>46600000</v>
      </c>
      <c r="F1576" s="140" t="s">
        <v>105</v>
      </c>
      <c r="H1576" s="144" t="n">
        <v>37207873.72</v>
      </c>
      <c r="I1576" s="144" t="n">
        <f aca="false">+G:G-H:H</f>
        <v>-37207873.72</v>
      </c>
    </row>
    <row r="1577" customFormat="false" ht="17.25" hidden="false" customHeight="true" outlineLevel="0" collapsed="false">
      <c r="A1577" s="140" t="s">
        <v>119</v>
      </c>
      <c r="B1577" s="142" t="n">
        <v>46600000</v>
      </c>
      <c r="C1577" s="143" t="n">
        <f aca="false">+LEN(B:B)</f>
        <v>8</v>
      </c>
      <c r="D1577" s="143" t="n">
        <v>46600000</v>
      </c>
      <c r="F1577" s="140" t="s">
        <v>1810</v>
      </c>
      <c r="G1577" s="144" t="n">
        <v>362376837.58</v>
      </c>
      <c r="I1577" s="144" t="n">
        <f aca="false">+G:G-H:H</f>
        <v>362376837.58</v>
      </c>
    </row>
    <row r="1578" customFormat="false" ht="17.25" hidden="false" customHeight="true" outlineLevel="0" collapsed="false">
      <c r="A1578" s="140" t="s">
        <v>112</v>
      </c>
      <c r="B1578" s="142" t="n">
        <v>46600000</v>
      </c>
      <c r="C1578" s="143" t="n">
        <f aca="false">+LEN(B:B)</f>
        <v>8</v>
      </c>
      <c r="D1578" s="143" t="n">
        <v>46600000</v>
      </c>
      <c r="F1578" s="140" t="s">
        <v>3128</v>
      </c>
      <c r="H1578" s="144" t="n">
        <v>242735571.66</v>
      </c>
      <c r="I1578" s="144" t="n">
        <f aca="false">+G:G-H:H</f>
        <v>-242735571.66</v>
      </c>
    </row>
    <row r="1579" customFormat="false" ht="17.25" hidden="false" customHeight="true" outlineLevel="0" collapsed="false">
      <c r="A1579" s="140" t="s">
        <v>317</v>
      </c>
      <c r="B1579" s="142" t="n">
        <v>46600000</v>
      </c>
      <c r="C1579" s="143" t="n">
        <f aca="false">+LEN(B:B)</f>
        <v>8</v>
      </c>
      <c r="D1579" s="143" t="n">
        <v>46600000</v>
      </c>
      <c r="F1579" s="140" t="s">
        <v>291</v>
      </c>
      <c r="G1579" s="144" t="n">
        <v>3477501</v>
      </c>
      <c r="I1579" s="144" t="n">
        <f aca="false">+G:G-H:H</f>
        <v>3477501</v>
      </c>
    </row>
    <row r="1580" customFormat="false" ht="17.25" hidden="false" customHeight="true" outlineLevel="0" collapsed="false">
      <c r="A1580" s="140" t="s">
        <v>105</v>
      </c>
      <c r="B1580" s="142" t="n">
        <v>4660000</v>
      </c>
      <c r="C1580" s="143" t="n">
        <f aca="false">+LEN(B:B)</f>
        <v>7</v>
      </c>
      <c r="D1580" s="143" t="n">
        <v>46600000</v>
      </c>
      <c r="F1580" s="140" t="s">
        <v>291</v>
      </c>
      <c r="G1580" s="144" t="n">
        <v>46255086.16</v>
      </c>
      <c r="H1580" s="144" t="n">
        <v>0</v>
      </c>
      <c r="I1580" s="144" t="n">
        <f aca="false">+G:G-H:H</f>
        <v>46255086.16</v>
      </c>
    </row>
    <row r="1581" customFormat="false" ht="17.25" hidden="false" customHeight="true" outlineLevel="0" collapsed="false">
      <c r="A1581" s="140" t="s">
        <v>104</v>
      </c>
      <c r="B1581" s="142" t="n">
        <v>4660000</v>
      </c>
      <c r="C1581" s="143" t="n">
        <f aca="false">+LEN(B:B)</f>
        <v>7</v>
      </c>
      <c r="D1581" s="143" t="n">
        <v>46600000</v>
      </c>
      <c r="F1581" s="140" t="s">
        <v>291</v>
      </c>
      <c r="G1581" s="144" t="n">
        <v>8794818.62</v>
      </c>
      <c r="H1581" s="144" t="n">
        <v>0</v>
      </c>
      <c r="I1581" s="144" t="n">
        <f aca="false">+G:G-H:H</f>
        <v>8794818.62</v>
      </c>
    </row>
    <row r="1582" customFormat="false" ht="17.25" hidden="false" customHeight="true" outlineLevel="0" collapsed="false">
      <c r="A1582" s="140" t="s">
        <v>101</v>
      </c>
      <c r="B1582" s="142" t="n">
        <v>46600000</v>
      </c>
      <c r="C1582" s="143" t="n">
        <f aca="false">+LEN(B:B)</f>
        <v>8</v>
      </c>
      <c r="D1582" s="143" t="n">
        <v>46600000</v>
      </c>
      <c r="F1582" s="140" t="s">
        <v>1810</v>
      </c>
      <c r="H1582" s="144" t="n">
        <v>1048788</v>
      </c>
      <c r="I1582" s="144" t="n">
        <f aca="false">+G:G-H:H</f>
        <v>-1048788</v>
      </c>
    </row>
    <row r="1583" customFormat="false" ht="17.25" hidden="false" customHeight="true" outlineLevel="0" collapsed="false">
      <c r="A1583" s="140" t="s">
        <v>307</v>
      </c>
      <c r="B1583" s="142" t="n">
        <v>46600000</v>
      </c>
      <c r="C1583" s="143" t="n">
        <f aca="false">+LEN(B:B)</f>
        <v>8</v>
      </c>
      <c r="D1583" s="143" t="n">
        <v>46600000</v>
      </c>
      <c r="F1583" s="140" t="s">
        <v>291</v>
      </c>
      <c r="H1583" s="144" t="n">
        <v>10959834.89</v>
      </c>
      <c r="I1583" s="144" t="n">
        <f aca="false">+G:G-H:H</f>
        <v>-10959834.89</v>
      </c>
    </row>
    <row r="1584" customFormat="false" ht="17.25" hidden="false" customHeight="true" outlineLevel="0" collapsed="false">
      <c r="A1584" s="140" t="s">
        <v>100</v>
      </c>
      <c r="B1584" s="142" t="n">
        <v>4660000</v>
      </c>
      <c r="C1584" s="143" t="n">
        <f aca="false">+LEN(B:B)</f>
        <v>7</v>
      </c>
      <c r="D1584" s="143" t="n">
        <v>46600000</v>
      </c>
      <c r="F1584" s="140" t="s">
        <v>291</v>
      </c>
      <c r="G1584" s="144" t="n">
        <v>15084422.79</v>
      </c>
      <c r="H1584" s="144" t="n">
        <v>0</v>
      </c>
      <c r="I1584" s="144" t="n">
        <f aca="false">+G:G-H:H</f>
        <v>15084422.79</v>
      </c>
    </row>
    <row r="1585" customFormat="false" ht="17.25" hidden="false" customHeight="true" outlineLevel="0" collapsed="false">
      <c r="A1585" s="140" t="s">
        <v>108</v>
      </c>
      <c r="B1585" s="142" t="n">
        <v>46600000</v>
      </c>
      <c r="C1585" s="143" t="n">
        <f aca="false">+LEN(B:B)</f>
        <v>8</v>
      </c>
      <c r="D1585" s="143" t="n">
        <v>46600000</v>
      </c>
      <c r="F1585" s="140" t="s">
        <v>1810</v>
      </c>
      <c r="G1585" s="144" t="n">
        <v>57969700</v>
      </c>
      <c r="I1585" s="144" t="n">
        <f aca="false">+G:G-H:H</f>
        <v>57969700</v>
      </c>
    </row>
    <row r="1586" customFormat="false" ht="17.25" hidden="false" customHeight="true" outlineLevel="0" collapsed="false">
      <c r="A1586" s="140" t="s">
        <v>1712</v>
      </c>
      <c r="B1586" s="142" t="n">
        <v>46600000</v>
      </c>
      <c r="C1586" s="143" t="n">
        <f aca="false">+LEN(B:B)</f>
        <v>8</v>
      </c>
      <c r="D1586" s="143" t="n">
        <v>46600000</v>
      </c>
      <c r="F1586" s="140" t="s">
        <v>291</v>
      </c>
      <c r="G1586" s="144" t="n">
        <v>67857555.86</v>
      </c>
      <c r="I1586" s="144" t="n">
        <f aca="false">+G:G-H:H</f>
        <v>67857555.86</v>
      </c>
    </row>
    <row r="1587" customFormat="false" ht="17.25" hidden="false" customHeight="true" outlineLevel="0" collapsed="false">
      <c r="A1587" s="140" t="s">
        <v>1478</v>
      </c>
      <c r="B1587" s="142" t="n">
        <v>466000</v>
      </c>
      <c r="C1587" s="143" t="n">
        <f aca="false">+LEN(B:B)</f>
        <v>6</v>
      </c>
      <c r="D1587" s="143" t="n">
        <v>46600000</v>
      </c>
      <c r="F1587" s="140" t="s">
        <v>291</v>
      </c>
      <c r="G1587" s="144" t="n">
        <v>661687158.45</v>
      </c>
      <c r="I1587" s="144" t="n">
        <f aca="false">+G:G-H:H</f>
        <v>661687158.45</v>
      </c>
    </row>
    <row r="1588" customFormat="false" ht="17.25" hidden="false" customHeight="true" outlineLevel="0" collapsed="false">
      <c r="A1588" s="140" t="s">
        <v>657</v>
      </c>
      <c r="B1588" s="142" t="n">
        <v>46600000</v>
      </c>
      <c r="C1588" s="143" t="n">
        <f aca="false">+LEN(B:B)</f>
        <v>8</v>
      </c>
      <c r="D1588" s="143" t="n">
        <v>46600000</v>
      </c>
      <c r="F1588" s="140" t="s">
        <v>291</v>
      </c>
      <c r="G1588" s="144" t="n">
        <v>1407550</v>
      </c>
      <c r="I1588" s="144" t="n">
        <f aca="false">+G:G-H:H</f>
        <v>1407550</v>
      </c>
    </row>
    <row r="1589" customFormat="false" ht="17.25" hidden="false" customHeight="true" outlineLevel="0" collapsed="false">
      <c r="A1589" s="140" t="s">
        <v>108</v>
      </c>
      <c r="B1589" s="142" t="n">
        <v>46600008</v>
      </c>
      <c r="C1589" s="143" t="n">
        <f aca="false">+LEN(B:B)</f>
        <v>8</v>
      </c>
      <c r="D1589" s="143" t="n">
        <v>46600000</v>
      </c>
      <c r="F1589" s="140" t="s">
        <v>2259</v>
      </c>
      <c r="G1589" s="144" t="n">
        <v>347900</v>
      </c>
      <c r="I1589" s="144" t="n">
        <f aca="false">+G:G-H:H</f>
        <v>347900</v>
      </c>
    </row>
    <row r="1590" customFormat="false" ht="17.25" hidden="false" customHeight="true" outlineLevel="0" collapsed="false">
      <c r="A1590" s="140" t="s">
        <v>108</v>
      </c>
      <c r="B1590" s="142" t="n">
        <v>46600009</v>
      </c>
      <c r="C1590" s="143" t="n">
        <f aca="false">+LEN(B:B)</f>
        <v>8</v>
      </c>
      <c r="D1590" s="143" t="n">
        <v>46600000</v>
      </c>
      <c r="F1590" s="140" t="s">
        <v>2260</v>
      </c>
      <c r="G1590" s="144" t="n">
        <v>13170000</v>
      </c>
      <c r="I1590" s="144" t="n">
        <f aca="false">+G:G-H:H</f>
        <v>13170000</v>
      </c>
    </row>
    <row r="1591" customFormat="false" ht="17.25" hidden="false" customHeight="true" outlineLevel="0" collapsed="false">
      <c r="A1591" s="140" t="s">
        <v>309</v>
      </c>
      <c r="B1591" s="142" t="n">
        <v>466100</v>
      </c>
      <c r="C1591" s="143" t="n">
        <f aca="false">+LEN(B:B)</f>
        <v>6</v>
      </c>
      <c r="D1591" s="143" t="n">
        <v>46610000</v>
      </c>
      <c r="F1591" s="140" t="s">
        <v>3129</v>
      </c>
      <c r="H1591" s="144" t="n">
        <v>333154285.21</v>
      </c>
      <c r="I1591" s="144" t="n">
        <f aca="false">+G:G-H:H</f>
        <v>-333154285.21</v>
      </c>
    </row>
    <row r="1592" customFormat="false" ht="17.25" hidden="false" customHeight="true" outlineLevel="0" collapsed="false">
      <c r="A1592" s="140" t="s">
        <v>128</v>
      </c>
      <c r="B1592" s="142" t="n">
        <v>46610000</v>
      </c>
      <c r="C1592" s="143" t="n">
        <f aca="false">+LEN(B:B)</f>
        <v>8</v>
      </c>
      <c r="D1592" s="143" t="n">
        <v>46610000</v>
      </c>
      <c r="F1592" s="140" t="s">
        <v>3130</v>
      </c>
      <c r="H1592" s="144" t="n">
        <v>14804730.69</v>
      </c>
      <c r="I1592" s="144" t="n">
        <f aca="false">+G:G-H:H</f>
        <v>-14804730.69</v>
      </c>
    </row>
    <row r="1593" customFormat="false" ht="17.25" hidden="false" customHeight="true" outlineLevel="0" collapsed="false">
      <c r="A1593" s="140" t="s">
        <v>125</v>
      </c>
      <c r="B1593" s="142" t="n">
        <v>46610000</v>
      </c>
      <c r="C1593" s="143" t="n">
        <f aca="false">+LEN(B:B)</f>
        <v>8</v>
      </c>
      <c r="D1593" s="143" t="n">
        <v>46610000</v>
      </c>
      <c r="F1593" s="140" t="s">
        <v>2448</v>
      </c>
      <c r="H1593" s="144" t="n">
        <v>107096396.95</v>
      </c>
      <c r="I1593" s="144" t="n">
        <f aca="false">+G:G-H:H</f>
        <v>-107096396.95</v>
      </c>
    </row>
    <row r="1594" customFormat="false" ht="17.25" hidden="false" customHeight="true" outlineLevel="0" collapsed="false">
      <c r="A1594" s="140" t="s">
        <v>124</v>
      </c>
      <c r="B1594" s="142" t="n">
        <v>46610000</v>
      </c>
      <c r="C1594" s="143" t="n">
        <f aca="false">+LEN(B:B)</f>
        <v>8</v>
      </c>
      <c r="D1594" s="143" t="n">
        <v>46610000</v>
      </c>
      <c r="F1594" s="140" t="s">
        <v>1647</v>
      </c>
      <c r="G1594" s="144" t="n">
        <v>130000</v>
      </c>
      <c r="I1594" s="144" t="n">
        <f aca="false">+G:G-H:H</f>
        <v>130000</v>
      </c>
    </row>
    <row r="1595" customFormat="false" ht="17.25" hidden="false" customHeight="true" outlineLevel="0" collapsed="false">
      <c r="A1595" s="140" t="s">
        <v>129</v>
      </c>
      <c r="B1595" s="142" t="n">
        <v>466100</v>
      </c>
      <c r="C1595" s="143" t="n">
        <f aca="false">+LEN(B:B)</f>
        <v>6</v>
      </c>
      <c r="D1595" s="143" t="n">
        <v>46610000</v>
      </c>
      <c r="F1595" s="140" t="s">
        <v>942</v>
      </c>
      <c r="G1595" s="144" t="n">
        <v>2671684461.7</v>
      </c>
      <c r="H1595" s="144" t="n">
        <v>0</v>
      </c>
      <c r="I1595" s="144" t="n">
        <f aca="false">+G:G-H:H</f>
        <v>2671684461.7</v>
      </c>
    </row>
    <row r="1596" customFormat="false" ht="17.25" hidden="false" customHeight="true" outlineLevel="0" collapsed="false">
      <c r="A1596" s="140" t="s">
        <v>1819</v>
      </c>
      <c r="B1596" s="142" t="n">
        <v>46610000</v>
      </c>
      <c r="C1596" s="143" t="n">
        <f aca="false">+LEN(B:B)</f>
        <v>8</v>
      </c>
      <c r="D1596" s="143" t="n">
        <v>46610000</v>
      </c>
      <c r="F1596" s="140" t="s">
        <v>3131</v>
      </c>
      <c r="H1596" s="144" t="n">
        <v>358849.76</v>
      </c>
      <c r="I1596" s="144" t="n">
        <f aca="false">+G:G-H:H</f>
        <v>-358849.76</v>
      </c>
    </row>
    <row r="1597" customFormat="false" ht="17.25" hidden="false" customHeight="true" outlineLevel="0" collapsed="false">
      <c r="A1597" s="140" t="s">
        <v>111</v>
      </c>
      <c r="B1597" s="142" t="n">
        <v>46610000</v>
      </c>
      <c r="C1597" s="143" t="n">
        <f aca="false">+LEN(B:B)</f>
        <v>8</v>
      </c>
      <c r="D1597" s="143" t="n">
        <v>46610000</v>
      </c>
      <c r="F1597" s="140" t="s">
        <v>2048</v>
      </c>
      <c r="G1597" s="144" t="n">
        <v>80605778.2400001</v>
      </c>
      <c r="I1597" s="144" t="n">
        <f aca="false">+G:G-H:H</f>
        <v>80605778.2400001</v>
      </c>
    </row>
    <row r="1598" customFormat="false" ht="17.25" hidden="false" customHeight="true" outlineLevel="0" collapsed="false">
      <c r="A1598" s="140" t="s">
        <v>3018</v>
      </c>
      <c r="B1598" s="142" t="n">
        <v>466100</v>
      </c>
      <c r="C1598" s="143" t="n">
        <f aca="false">+LEN(B:B)</f>
        <v>6</v>
      </c>
      <c r="D1598" s="143" t="n">
        <v>46610000</v>
      </c>
      <c r="F1598" s="140" t="s">
        <v>104</v>
      </c>
      <c r="H1598" s="144" t="n">
        <v>4774021.8</v>
      </c>
      <c r="I1598" s="144" t="n">
        <f aca="false">+G:G-H:H</f>
        <v>-4774021.8</v>
      </c>
    </row>
    <row r="1599" customFormat="false" ht="17.25" hidden="false" customHeight="true" outlineLevel="0" collapsed="false">
      <c r="A1599" s="140" t="s">
        <v>3019</v>
      </c>
      <c r="B1599" s="142" t="n">
        <v>466100</v>
      </c>
      <c r="C1599" s="143" t="n">
        <f aca="false">+LEN(B:B)</f>
        <v>6</v>
      </c>
      <c r="D1599" s="143" t="n">
        <v>46610000</v>
      </c>
      <c r="F1599" s="140" t="s">
        <v>2417</v>
      </c>
      <c r="G1599" s="144" t="n">
        <v>11399250.2</v>
      </c>
      <c r="I1599" s="144" t="n">
        <f aca="false">+G:G-H:H</f>
        <v>11399250.2</v>
      </c>
    </row>
    <row r="1600" customFormat="false" ht="17.25" hidden="false" customHeight="true" outlineLevel="0" collapsed="false">
      <c r="A1600" s="140" t="s">
        <v>119</v>
      </c>
      <c r="B1600" s="142" t="n">
        <v>46610000</v>
      </c>
      <c r="C1600" s="143" t="n">
        <f aca="false">+LEN(B:B)</f>
        <v>8</v>
      </c>
      <c r="D1600" s="143" t="n">
        <v>46610000</v>
      </c>
      <c r="F1600" s="140" t="s">
        <v>2153</v>
      </c>
      <c r="G1600" s="144" t="n">
        <v>195410266.14</v>
      </c>
      <c r="I1600" s="144" t="n">
        <f aca="false">+G:G-H:H</f>
        <v>195410266.14</v>
      </c>
    </row>
    <row r="1601" customFormat="false" ht="17.25" hidden="false" customHeight="true" outlineLevel="0" collapsed="false">
      <c r="A1601" s="140" t="s">
        <v>112</v>
      </c>
      <c r="B1601" s="142" t="n">
        <v>46610000</v>
      </c>
      <c r="C1601" s="143" t="n">
        <f aca="false">+LEN(B:B)</f>
        <v>8</v>
      </c>
      <c r="D1601" s="143" t="n">
        <v>46610000</v>
      </c>
      <c r="F1601" s="140" t="s">
        <v>3132</v>
      </c>
      <c r="H1601" s="144" t="n">
        <v>38340789</v>
      </c>
      <c r="I1601" s="144" t="n">
        <f aca="false">+G:G-H:H</f>
        <v>-38340789</v>
      </c>
    </row>
    <row r="1602" customFormat="false" ht="17.25" hidden="false" customHeight="true" outlineLevel="0" collapsed="false">
      <c r="A1602" s="140" t="s">
        <v>317</v>
      </c>
      <c r="B1602" s="142" t="n">
        <v>46610000</v>
      </c>
      <c r="C1602" s="143" t="n">
        <f aca="false">+LEN(B:B)</f>
        <v>8</v>
      </c>
      <c r="D1602" s="143" t="n">
        <v>46610000</v>
      </c>
      <c r="F1602" s="140" t="s">
        <v>3133</v>
      </c>
      <c r="G1602" s="144" t="n">
        <v>302911635.65</v>
      </c>
      <c r="I1602" s="144" t="n">
        <f aca="false">+G:G-H:H</f>
        <v>302911635.65</v>
      </c>
    </row>
    <row r="1603" customFormat="false" ht="17.25" hidden="false" customHeight="true" outlineLevel="0" collapsed="false">
      <c r="A1603" s="140" t="s">
        <v>105</v>
      </c>
      <c r="B1603" s="142" t="n">
        <v>4661000</v>
      </c>
      <c r="C1603" s="143" t="n">
        <f aca="false">+LEN(B:B)</f>
        <v>7</v>
      </c>
      <c r="D1603" s="143" t="n">
        <v>46610000</v>
      </c>
      <c r="F1603" s="140" t="s">
        <v>629</v>
      </c>
      <c r="G1603" s="144" t="n">
        <v>852622772.42</v>
      </c>
      <c r="H1603" s="144" t="n">
        <v>0</v>
      </c>
      <c r="I1603" s="144" t="n">
        <f aca="false">+G:G-H:H</f>
        <v>852622772.42</v>
      </c>
    </row>
    <row r="1604" customFormat="false" ht="17.25" hidden="false" customHeight="true" outlineLevel="0" collapsed="false">
      <c r="A1604" s="140" t="s">
        <v>104</v>
      </c>
      <c r="B1604" s="142" t="n">
        <v>4661000</v>
      </c>
      <c r="C1604" s="143" t="n">
        <f aca="false">+LEN(B:B)</f>
        <v>7</v>
      </c>
      <c r="D1604" s="143" t="n">
        <v>46610000</v>
      </c>
      <c r="F1604" s="140" t="s">
        <v>629</v>
      </c>
      <c r="G1604" s="144" t="n">
        <v>0</v>
      </c>
      <c r="H1604" s="144" t="n">
        <v>105770475.21</v>
      </c>
      <c r="I1604" s="144" t="n">
        <f aca="false">+G:G-H:H</f>
        <v>-105770475.21</v>
      </c>
    </row>
    <row r="1605" customFormat="false" ht="17.25" hidden="false" customHeight="true" outlineLevel="0" collapsed="false">
      <c r="A1605" s="140" t="s">
        <v>101</v>
      </c>
      <c r="B1605" s="142" t="n">
        <v>46610000</v>
      </c>
      <c r="C1605" s="143" t="n">
        <f aca="false">+LEN(B:B)</f>
        <v>8</v>
      </c>
      <c r="D1605" s="143" t="n">
        <v>46610000</v>
      </c>
      <c r="F1605" s="140" t="s">
        <v>2048</v>
      </c>
      <c r="H1605" s="144" t="n">
        <v>398475580.31</v>
      </c>
      <c r="I1605" s="144" t="n">
        <f aca="false">+G:G-H:H</f>
        <v>-398475580.31</v>
      </c>
    </row>
    <row r="1606" customFormat="false" ht="17.25" hidden="false" customHeight="true" outlineLevel="0" collapsed="false">
      <c r="A1606" s="140" t="s">
        <v>102</v>
      </c>
      <c r="B1606" s="142" t="n">
        <v>4661000</v>
      </c>
      <c r="C1606" s="143" t="n">
        <f aca="false">+LEN(B:B)</f>
        <v>7</v>
      </c>
      <c r="D1606" s="143" t="n">
        <v>46610000</v>
      </c>
      <c r="F1606" s="140" t="s">
        <v>629</v>
      </c>
      <c r="G1606" s="144" t="n">
        <v>0</v>
      </c>
      <c r="H1606" s="144" t="n">
        <v>396486034.16</v>
      </c>
      <c r="I1606" s="144" t="n">
        <f aca="false">+G:G-H:H</f>
        <v>-396486034.16</v>
      </c>
    </row>
    <row r="1607" customFormat="false" ht="17.25" hidden="false" customHeight="true" outlineLevel="0" collapsed="false">
      <c r="A1607" s="140" t="s">
        <v>307</v>
      </c>
      <c r="B1607" s="142" t="n">
        <v>46610000</v>
      </c>
      <c r="C1607" s="143" t="n">
        <f aca="false">+LEN(B:B)</f>
        <v>8</v>
      </c>
      <c r="D1607" s="143" t="n">
        <v>46610000</v>
      </c>
      <c r="F1607" s="140" t="s">
        <v>3134</v>
      </c>
      <c r="G1607" s="144" t="n">
        <v>2021427326.9</v>
      </c>
      <c r="I1607" s="144" t="n">
        <f aca="false">+G:G-H:H</f>
        <v>2021427326.9</v>
      </c>
    </row>
    <row r="1608" customFormat="false" ht="17.25" hidden="false" customHeight="true" outlineLevel="0" collapsed="false">
      <c r="A1608" s="140" t="s">
        <v>100</v>
      </c>
      <c r="B1608" s="142" t="n">
        <v>4661000</v>
      </c>
      <c r="C1608" s="143" t="n">
        <f aca="false">+LEN(B:B)</f>
        <v>7</v>
      </c>
      <c r="D1608" s="143" t="n">
        <v>46610000</v>
      </c>
      <c r="F1608" s="140" t="s">
        <v>629</v>
      </c>
      <c r="G1608" s="144" t="n">
        <v>0</v>
      </c>
      <c r="H1608" s="144" t="n">
        <v>237798436.63</v>
      </c>
      <c r="I1608" s="144" t="n">
        <f aca="false">+G:G-H:H</f>
        <v>-237798436.63</v>
      </c>
    </row>
    <row r="1609" customFormat="false" ht="17.25" hidden="false" customHeight="true" outlineLevel="0" collapsed="false">
      <c r="A1609" s="140" t="s">
        <v>1478</v>
      </c>
      <c r="B1609" s="142" t="n">
        <v>466100</v>
      </c>
      <c r="C1609" s="143" t="n">
        <f aca="false">+LEN(B:B)</f>
        <v>6</v>
      </c>
      <c r="D1609" s="143" t="n">
        <v>46610000</v>
      </c>
      <c r="F1609" s="140" t="s">
        <v>2126</v>
      </c>
      <c r="G1609" s="144" t="n">
        <v>1461659.37</v>
      </c>
      <c r="I1609" s="144" t="n">
        <f aca="false">+G:G-H:H</f>
        <v>1461659.37</v>
      </c>
    </row>
    <row r="1610" customFormat="false" ht="17.25" hidden="false" customHeight="true" outlineLevel="0" collapsed="false">
      <c r="A1610" s="140" t="s">
        <v>1819</v>
      </c>
      <c r="B1610" s="142" t="n">
        <v>46610001</v>
      </c>
      <c r="C1610" s="143" t="n">
        <f aca="false">+LEN(B:B)</f>
        <v>8</v>
      </c>
      <c r="D1610" s="143" t="n">
        <v>46610000</v>
      </c>
      <c r="F1610" s="140" t="s">
        <v>83</v>
      </c>
      <c r="H1610" s="144" t="n">
        <v>1628300</v>
      </c>
      <c r="I1610" s="144" t="n">
        <f aca="false">+G:G-H:H</f>
        <v>-1628300</v>
      </c>
    </row>
    <row r="1611" customFormat="false" ht="17.25" hidden="false" customHeight="true" outlineLevel="0" collapsed="false">
      <c r="A1611" s="140" t="s">
        <v>657</v>
      </c>
      <c r="B1611" s="142" t="n">
        <v>46610300</v>
      </c>
      <c r="C1611" s="143" t="n">
        <f aca="false">+LEN(B:B)</f>
        <v>8</v>
      </c>
      <c r="D1611" s="143" t="n">
        <v>46610000</v>
      </c>
      <c r="F1611" s="140" t="s">
        <v>2195</v>
      </c>
      <c r="H1611" s="144" t="n">
        <v>69347229.96</v>
      </c>
      <c r="I1611" s="144" t="n">
        <f aca="false">+G:G-H:H</f>
        <v>-69347229.96</v>
      </c>
    </row>
    <row r="1612" customFormat="false" ht="17.25" hidden="false" customHeight="true" outlineLevel="0" collapsed="false">
      <c r="A1612" s="140" t="s">
        <v>3018</v>
      </c>
      <c r="B1612" s="142" t="n">
        <v>466200</v>
      </c>
      <c r="C1612" s="143" t="n">
        <f aca="false">+LEN(B:B)</f>
        <v>6</v>
      </c>
      <c r="D1612" s="143" t="n">
        <v>46620000</v>
      </c>
      <c r="F1612" s="140" t="s">
        <v>2378</v>
      </c>
      <c r="G1612" s="144" t="n">
        <v>44544081.6</v>
      </c>
      <c r="I1612" s="144" t="n">
        <f aca="false">+G:G-H:H</f>
        <v>44544081.6</v>
      </c>
    </row>
    <row r="1613" customFormat="false" ht="17.25" hidden="false" customHeight="true" outlineLevel="0" collapsed="false">
      <c r="A1613" s="140" t="s">
        <v>3019</v>
      </c>
      <c r="B1613" s="142" t="n">
        <v>466200</v>
      </c>
      <c r="C1613" s="143" t="n">
        <f aca="false">+LEN(B:B)</f>
        <v>6</v>
      </c>
      <c r="D1613" s="143" t="n">
        <v>46620000</v>
      </c>
      <c r="F1613" s="140" t="s">
        <v>100</v>
      </c>
      <c r="H1613" s="144" t="n">
        <v>16320</v>
      </c>
      <c r="I1613" s="144" t="n">
        <f aca="false">+G:G-H:H</f>
        <v>-16320</v>
      </c>
    </row>
    <row r="1614" customFormat="false" ht="17.25" hidden="false" customHeight="true" outlineLevel="0" collapsed="false">
      <c r="A1614" s="140" t="s">
        <v>105</v>
      </c>
      <c r="B1614" s="142" t="n">
        <v>4662000</v>
      </c>
      <c r="C1614" s="143" t="n">
        <f aca="false">+LEN(B:B)</f>
        <v>7</v>
      </c>
      <c r="D1614" s="143" t="n">
        <v>46620000</v>
      </c>
      <c r="F1614" s="140" t="s">
        <v>330</v>
      </c>
      <c r="G1614" s="144" t="n">
        <v>0</v>
      </c>
      <c r="H1614" s="144" t="n">
        <v>917441358.25</v>
      </c>
      <c r="I1614" s="144" t="n">
        <f aca="false">+G:G-H:H</f>
        <v>-917441358.25</v>
      </c>
    </row>
    <row r="1615" customFormat="false" ht="17.25" hidden="false" customHeight="true" outlineLevel="0" collapsed="false">
      <c r="A1615" s="140" t="s">
        <v>104</v>
      </c>
      <c r="B1615" s="142" t="n">
        <v>4662000</v>
      </c>
      <c r="C1615" s="143" t="n">
        <f aca="false">+LEN(B:B)</f>
        <v>7</v>
      </c>
      <c r="D1615" s="143" t="n">
        <v>46620000</v>
      </c>
      <c r="F1615" s="140" t="s">
        <v>330</v>
      </c>
      <c r="G1615" s="144" t="n">
        <v>0</v>
      </c>
      <c r="H1615" s="144" t="n">
        <v>494233970.31</v>
      </c>
      <c r="I1615" s="144" t="n">
        <f aca="false">+G:G-H:H</f>
        <v>-494233970.31</v>
      </c>
    </row>
    <row r="1616" customFormat="false" ht="17.25" hidden="false" customHeight="true" outlineLevel="0" collapsed="false">
      <c r="A1616" s="140" t="s">
        <v>100</v>
      </c>
      <c r="B1616" s="142" t="n">
        <v>4662000</v>
      </c>
      <c r="C1616" s="143" t="n">
        <f aca="false">+LEN(B:B)</f>
        <v>7</v>
      </c>
      <c r="D1616" s="143" t="n">
        <v>46620000</v>
      </c>
      <c r="F1616" s="140" t="s">
        <v>330</v>
      </c>
      <c r="G1616" s="144" t="n">
        <v>0</v>
      </c>
      <c r="H1616" s="144" t="n">
        <v>22138543.55</v>
      </c>
      <c r="I1616" s="144" t="n">
        <f aca="false">+G:G-H:H</f>
        <v>-22138543.55</v>
      </c>
    </row>
    <row r="1617" customFormat="false" ht="17.25" hidden="false" customHeight="true" outlineLevel="0" collapsed="false">
      <c r="A1617" s="140" t="s">
        <v>657</v>
      </c>
      <c r="B1617" s="142" t="n">
        <v>46620001</v>
      </c>
      <c r="C1617" s="143" t="n">
        <f aca="false">+LEN(B:B)</f>
        <v>8</v>
      </c>
      <c r="D1617" s="143" t="n">
        <v>46620000</v>
      </c>
      <c r="F1617" s="140" t="s">
        <v>2197</v>
      </c>
      <c r="G1617" s="144" t="n">
        <v>2887132.26</v>
      </c>
      <c r="I1617" s="144" t="n">
        <f aca="false">+G:G-H:H</f>
        <v>2887132.26</v>
      </c>
    </row>
    <row r="1618" customFormat="false" ht="17.25" hidden="false" customHeight="true" outlineLevel="0" collapsed="false">
      <c r="A1618" s="140" t="s">
        <v>657</v>
      </c>
      <c r="B1618" s="142" t="n">
        <v>46620003</v>
      </c>
      <c r="C1618" s="143" t="n">
        <f aca="false">+LEN(B:B)</f>
        <v>8</v>
      </c>
      <c r="D1618" s="143" t="n">
        <v>46620000</v>
      </c>
      <c r="F1618" s="140" t="s">
        <v>2199</v>
      </c>
      <c r="G1618" s="144" t="n">
        <v>1775699.62</v>
      </c>
      <c r="I1618" s="144" t="n">
        <f aca="false">+G:G-H:H</f>
        <v>1775699.62</v>
      </c>
    </row>
    <row r="1619" customFormat="false" ht="17.25" hidden="false" customHeight="true" outlineLevel="0" collapsed="false">
      <c r="A1619" s="140" t="s">
        <v>3018</v>
      </c>
      <c r="B1619" s="142" t="n">
        <v>466300</v>
      </c>
      <c r="C1619" s="143" t="n">
        <f aca="false">+LEN(B:B)</f>
        <v>6</v>
      </c>
      <c r="D1619" s="143" t="n">
        <v>46630000</v>
      </c>
      <c r="F1619" s="140" t="s">
        <v>100</v>
      </c>
      <c r="H1619" s="144" t="n">
        <v>16320</v>
      </c>
      <c r="I1619" s="144" t="n">
        <f aca="false">+G:G-H:H</f>
        <v>-16320</v>
      </c>
    </row>
    <row r="1620" customFormat="false" ht="17.25" hidden="false" customHeight="true" outlineLevel="0" collapsed="false">
      <c r="A1620" s="140" t="s">
        <v>3019</v>
      </c>
      <c r="B1620" s="142" t="n">
        <v>466300</v>
      </c>
      <c r="C1620" s="143" t="n">
        <f aca="false">+LEN(B:B)</f>
        <v>6</v>
      </c>
      <c r="D1620" s="143" t="n">
        <v>46630000</v>
      </c>
      <c r="F1620" s="140" t="s">
        <v>129</v>
      </c>
      <c r="H1620" s="144" t="n">
        <v>844195.94</v>
      </c>
      <c r="I1620" s="144" t="n">
        <f aca="false">+G:G-H:H</f>
        <v>-844195.94</v>
      </c>
    </row>
    <row r="1621" customFormat="false" ht="17.25" hidden="false" customHeight="true" outlineLevel="0" collapsed="false">
      <c r="A1621" s="140" t="s">
        <v>3018</v>
      </c>
      <c r="B1621" s="142" t="n">
        <v>466400</v>
      </c>
      <c r="C1621" s="143" t="n">
        <f aca="false">+LEN(B:B)</f>
        <v>6</v>
      </c>
      <c r="D1621" s="143" t="n">
        <v>46640000</v>
      </c>
      <c r="F1621" s="140" t="s">
        <v>129</v>
      </c>
      <c r="H1621" s="144" t="n">
        <v>1807991.88</v>
      </c>
      <c r="I1621" s="144" t="n">
        <f aca="false">+G:G-H:H</f>
        <v>-1807991.88</v>
      </c>
    </row>
    <row r="1622" customFormat="false" ht="17.25" hidden="false" customHeight="true" outlineLevel="0" collapsed="false">
      <c r="A1622" s="140" t="s">
        <v>3019</v>
      </c>
      <c r="B1622" s="142" t="n">
        <v>466400</v>
      </c>
      <c r="C1622" s="143" t="n">
        <f aca="false">+LEN(B:B)</f>
        <v>6</v>
      </c>
      <c r="D1622" s="143" t="n">
        <v>46640000</v>
      </c>
      <c r="F1622" s="140" t="s">
        <v>3135</v>
      </c>
      <c r="G1622" s="144" t="n">
        <v>34551254.98</v>
      </c>
      <c r="I1622" s="144" t="n">
        <f aca="false">+G:G-H:H</f>
        <v>34551254.98</v>
      </c>
    </row>
    <row r="1623" customFormat="false" ht="17.25" hidden="false" customHeight="true" outlineLevel="0" collapsed="false">
      <c r="A1623" s="140" t="s">
        <v>3018</v>
      </c>
      <c r="B1623" s="142" t="n">
        <v>466500</v>
      </c>
      <c r="C1623" s="143" t="n">
        <f aca="false">+LEN(B:B)</f>
        <v>6</v>
      </c>
      <c r="D1623" s="143" t="n">
        <v>46650000</v>
      </c>
      <c r="F1623" s="140" t="s">
        <v>3135</v>
      </c>
      <c r="G1623" s="144" t="n">
        <v>74551254.98</v>
      </c>
      <c r="I1623" s="144" t="n">
        <f aca="false">+G:G-H:H</f>
        <v>74551254.98</v>
      </c>
    </row>
    <row r="1624" customFormat="false" ht="17.25" hidden="false" customHeight="true" outlineLevel="0" collapsed="false">
      <c r="A1624" s="140" t="s">
        <v>108</v>
      </c>
      <c r="B1624" s="142" t="n">
        <v>46699999</v>
      </c>
      <c r="C1624" s="143" t="n">
        <f aca="false">+LEN(B:B)</f>
        <v>8</v>
      </c>
      <c r="D1624" s="143" t="n">
        <v>46650000</v>
      </c>
      <c r="F1624" s="140" t="s">
        <v>2261</v>
      </c>
      <c r="H1624" s="144" t="n">
        <v>30768320</v>
      </c>
      <c r="I1624" s="144" t="n">
        <f aca="false">+G:G-H:H</f>
        <v>-30768320</v>
      </c>
    </row>
    <row r="1625" customFormat="false" ht="17.25" hidden="false" customHeight="true" outlineLevel="0" collapsed="false">
      <c r="A1625" s="140" t="s">
        <v>309</v>
      </c>
      <c r="B1625" s="142" t="n">
        <v>467000</v>
      </c>
      <c r="C1625" s="143" t="n">
        <f aca="false">+LEN(B:B)</f>
        <v>6</v>
      </c>
      <c r="D1625" s="143" t="n">
        <v>46700000</v>
      </c>
      <c r="F1625" s="140" t="s">
        <v>2449</v>
      </c>
      <c r="H1625" s="144" t="n">
        <v>47024320.69</v>
      </c>
      <c r="I1625" s="144" t="n">
        <f aca="false">+G:G-H:H</f>
        <v>-47024320.69</v>
      </c>
    </row>
    <row r="1626" customFormat="false" ht="17.25" hidden="false" customHeight="true" outlineLevel="0" collapsed="false">
      <c r="A1626" s="140" t="s">
        <v>128</v>
      </c>
      <c r="B1626" s="142" t="n">
        <v>46700000</v>
      </c>
      <c r="C1626" s="143" t="n">
        <f aca="false">+LEN(B:B)</f>
        <v>8</v>
      </c>
      <c r="D1626" s="143" t="n">
        <v>46700000</v>
      </c>
      <c r="F1626" s="140" t="s">
        <v>1658</v>
      </c>
      <c r="G1626" s="144" t="n">
        <v>156000000</v>
      </c>
      <c r="I1626" s="144" t="n">
        <f aca="false">+G:G-H:H</f>
        <v>156000000</v>
      </c>
    </row>
    <row r="1627" customFormat="false" ht="17.25" hidden="false" customHeight="true" outlineLevel="0" collapsed="false">
      <c r="A1627" s="140" t="s">
        <v>125</v>
      </c>
      <c r="B1627" s="142" t="n">
        <v>46700000</v>
      </c>
      <c r="C1627" s="143" t="n">
        <f aca="false">+LEN(B:B)</f>
        <v>8</v>
      </c>
      <c r="D1627" s="143" t="n">
        <v>46700000</v>
      </c>
      <c r="F1627" s="140" t="s">
        <v>2449</v>
      </c>
      <c r="H1627" s="144" t="n">
        <v>4232173130.62</v>
      </c>
      <c r="I1627" s="144" t="n">
        <f aca="false">+G:G-H:H</f>
        <v>-4232173130.62</v>
      </c>
    </row>
    <row r="1628" customFormat="false" ht="17.25" hidden="false" customHeight="true" outlineLevel="0" collapsed="false">
      <c r="A1628" s="140" t="s">
        <v>129</v>
      </c>
      <c r="B1628" s="142" t="n">
        <v>467000</v>
      </c>
      <c r="C1628" s="143" t="n">
        <f aca="false">+LEN(B:B)</f>
        <v>6</v>
      </c>
      <c r="D1628" s="143" t="n">
        <v>46700000</v>
      </c>
      <c r="F1628" s="140" t="s">
        <v>999</v>
      </c>
      <c r="G1628" s="144" t="n">
        <v>3727792320.65</v>
      </c>
      <c r="H1628" s="144" t="n">
        <v>0</v>
      </c>
      <c r="I1628" s="144" t="n">
        <f aca="false">+G:G-H:H</f>
        <v>3727792320.65</v>
      </c>
    </row>
    <row r="1629" customFormat="false" ht="17.25" hidden="false" customHeight="true" outlineLevel="0" collapsed="false">
      <c r="A1629" s="140" t="s">
        <v>2898</v>
      </c>
      <c r="B1629" s="142" t="n">
        <v>4670000</v>
      </c>
      <c r="C1629" s="143" t="n">
        <f aca="false">+LEN(B:B)</f>
        <v>7</v>
      </c>
      <c r="D1629" s="143" t="n">
        <v>46700000</v>
      </c>
      <c r="F1629" s="140" t="s">
        <v>1811</v>
      </c>
      <c r="H1629" s="144" t="n">
        <v>100000000</v>
      </c>
      <c r="I1629" s="144" t="n">
        <f aca="false">+G:G-H:H</f>
        <v>-100000000</v>
      </c>
    </row>
    <row r="1630" customFormat="false" ht="17.25" hidden="false" customHeight="true" outlineLevel="0" collapsed="false">
      <c r="A1630" s="140" t="s">
        <v>111</v>
      </c>
      <c r="B1630" s="142" t="n">
        <v>46700000</v>
      </c>
      <c r="C1630" s="143" t="n">
        <f aca="false">+LEN(B:B)</f>
        <v>8</v>
      </c>
      <c r="D1630" s="143" t="n">
        <v>46700000</v>
      </c>
      <c r="F1630" s="140" t="s">
        <v>1811</v>
      </c>
      <c r="H1630" s="144" t="n">
        <v>6052500000</v>
      </c>
      <c r="I1630" s="144" t="n">
        <f aca="false">+G:G-H:H</f>
        <v>-6052500000</v>
      </c>
    </row>
    <row r="1631" customFormat="false" ht="17.25" hidden="false" customHeight="true" outlineLevel="0" collapsed="false">
      <c r="A1631" s="140" t="s">
        <v>116</v>
      </c>
      <c r="B1631" s="142" t="n">
        <v>4670000</v>
      </c>
      <c r="C1631" s="143" t="n">
        <f aca="false">+LEN(B:B)</f>
        <v>7</v>
      </c>
      <c r="D1631" s="143" t="n">
        <v>46700000</v>
      </c>
      <c r="F1631" s="140" t="s">
        <v>1811</v>
      </c>
      <c r="G1631" s="144" t="n">
        <v>118449200</v>
      </c>
      <c r="I1631" s="144" t="n">
        <f aca="false">+G:G-H:H</f>
        <v>118449200</v>
      </c>
    </row>
    <row r="1632" customFormat="false" ht="17.25" hidden="false" customHeight="true" outlineLevel="0" collapsed="false">
      <c r="A1632" s="140" t="s">
        <v>3018</v>
      </c>
      <c r="B1632" s="142" t="n">
        <v>467000</v>
      </c>
      <c r="C1632" s="143" t="n">
        <f aca="false">+LEN(B:B)</f>
        <v>6</v>
      </c>
      <c r="D1632" s="143" t="n">
        <v>46700000</v>
      </c>
      <c r="F1632" s="140" t="s">
        <v>999</v>
      </c>
      <c r="G1632" s="144" t="n">
        <v>349380</v>
      </c>
      <c r="I1632" s="144" t="n">
        <f aca="false">+G:G-H:H</f>
        <v>349380</v>
      </c>
    </row>
    <row r="1633" customFormat="false" ht="17.25" hidden="false" customHeight="true" outlineLevel="0" collapsed="false">
      <c r="A1633" s="140" t="s">
        <v>119</v>
      </c>
      <c r="B1633" s="142" t="n">
        <v>46700000</v>
      </c>
      <c r="C1633" s="143" t="n">
        <f aca="false">+LEN(B:B)</f>
        <v>8</v>
      </c>
      <c r="D1633" s="143" t="n">
        <v>46700000</v>
      </c>
      <c r="F1633" s="140" t="s">
        <v>1811</v>
      </c>
      <c r="H1633" s="144" t="n">
        <v>4835107254.53</v>
      </c>
      <c r="I1633" s="144" t="n">
        <f aca="false">+G:G-H:H</f>
        <v>-4835107254.53</v>
      </c>
    </row>
    <row r="1634" customFormat="false" ht="17.25" hidden="false" customHeight="true" outlineLevel="0" collapsed="false">
      <c r="A1634" s="140" t="s">
        <v>112</v>
      </c>
      <c r="B1634" s="142" t="n">
        <v>46700000</v>
      </c>
      <c r="C1634" s="143" t="n">
        <f aca="false">+LEN(B:B)</f>
        <v>8</v>
      </c>
      <c r="D1634" s="143" t="n">
        <v>46700000</v>
      </c>
      <c r="F1634" s="140" t="s">
        <v>1658</v>
      </c>
      <c r="H1634" s="144" t="n">
        <v>717192389.700001</v>
      </c>
      <c r="I1634" s="144" t="n">
        <f aca="false">+G:G-H:H</f>
        <v>-717192389.700001</v>
      </c>
    </row>
    <row r="1635" customFormat="false" ht="17.25" hidden="false" customHeight="true" outlineLevel="0" collapsed="false">
      <c r="A1635" s="140" t="s">
        <v>317</v>
      </c>
      <c r="B1635" s="142" t="n">
        <v>46700000</v>
      </c>
      <c r="C1635" s="143" t="n">
        <f aca="false">+LEN(B:B)</f>
        <v>8</v>
      </c>
      <c r="D1635" s="143" t="n">
        <v>46700000</v>
      </c>
      <c r="F1635" s="140" t="s">
        <v>3136</v>
      </c>
      <c r="G1635" s="144" t="n">
        <v>1614540671.46</v>
      </c>
      <c r="I1635" s="144" t="n">
        <f aca="false">+G:G-H:H</f>
        <v>1614540671.46</v>
      </c>
    </row>
    <row r="1636" customFormat="false" ht="17.25" hidden="false" customHeight="true" outlineLevel="0" collapsed="false">
      <c r="A1636" s="140" t="s">
        <v>105</v>
      </c>
      <c r="B1636" s="142" t="n">
        <v>4670000</v>
      </c>
      <c r="C1636" s="143" t="n">
        <f aca="false">+LEN(B:B)</f>
        <v>7</v>
      </c>
      <c r="D1636" s="143" t="n">
        <v>46700000</v>
      </c>
      <c r="F1636" s="140" t="s">
        <v>785</v>
      </c>
      <c r="G1636" s="144" t="n">
        <v>20552583845.3</v>
      </c>
      <c r="H1636" s="144" t="n">
        <v>0</v>
      </c>
      <c r="I1636" s="144" t="n">
        <f aca="false">+G:G-H:H</f>
        <v>20552583845.3</v>
      </c>
    </row>
    <row r="1637" customFormat="false" ht="17.25" hidden="false" customHeight="true" outlineLevel="0" collapsed="false">
      <c r="A1637" s="140" t="s">
        <v>104</v>
      </c>
      <c r="B1637" s="142" t="n">
        <v>4670000</v>
      </c>
      <c r="C1637" s="143" t="n">
        <f aca="false">+LEN(B:B)</f>
        <v>7</v>
      </c>
      <c r="D1637" s="143" t="n">
        <v>46700000</v>
      </c>
      <c r="F1637" s="140" t="s">
        <v>785</v>
      </c>
      <c r="G1637" s="144" t="n">
        <v>8813587858.93</v>
      </c>
      <c r="H1637" s="144" t="n">
        <v>0</v>
      </c>
      <c r="I1637" s="144" t="n">
        <f aca="false">+G:G-H:H</f>
        <v>8813587858.93</v>
      </c>
    </row>
    <row r="1638" customFormat="false" ht="17.25" hidden="false" customHeight="true" outlineLevel="0" collapsed="false">
      <c r="A1638" s="140" t="s">
        <v>101</v>
      </c>
      <c r="B1638" s="142" t="n">
        <v>46700000</v>
      </c>
      <c r="C1638" s="143" t="n">
        <f aca="false">+LEN(B:B)</f>
        <v>8</v>
      </c>
      <c r="D1638" s="143" t="n">
        <v>46700000</v>
      </c>
      <c r="F1638" s="140" t="s">
        <v>2089</v>
      </c>
      <c r="H1638" s="144" t="n">
        <v>4673500000</v>
      </c>
      <c r="I1638" s="144" t="n">
        <f aca="false">+G:G-H:H</f>
        <v>-4673500000</v>
      </c>
    </row>
    <row r="1639" customFormat="false" ht="17.25" hidden="false" customHeight="true" outlineLevel="0" collapsed="false">
      <c r="A1639" s="140" t="s">
        <v>102</v>
      </c>
      <c r="B1639" s="142" t="n">
        <v>4670000</v>
      </c>
      <c r="C1639" s="143" t="n">
        <f aca="false">+LEN(B:B)</f>
        <v>7</v>
      </c>
      <c r="D1639" s="143" t="n">
        <v>46700000</v>
      </c>
      <c r="F1639" s="140" t="s">
        <v>785</v>
      </c>
      <c r="G1639" s="144" t="n">
        <v>0</v>
      </c>
      <c r="H1639" s="144" t="n">
        <v>1032336880.75</v>
      </c>
      <c r="I1639" s="144" t="n">
        <f aca="false">+G:G-H:H</f>
        <v>-1032336880.75</v>
      </c>
    </row>
    <row r="1640" customFormat="false" ht="17.25" hidden="false" customHeight="true" outlineLevel="0" collapsed="false">
      <c r="A1640" s="140" t="s">
        <v>307</v>
      </c>
      <c r="B1640" s="142" t="n">
        <v>46700000</v>
      </c>
      <c r="C1640" s="143" t="n">
        <f aca="false">+LEN(B:B)</f>
        <v>8</v>
      </c>
      <c r="D1640" s="143" t="n">
        <v>46700000</v>
      </c>
      <c r="F1640" s="140" t="s">
        <v>1658</v>
      </c>
      <c r="H1640" s="144" t="n">
        <v>6575000000</v>
      </c>
      <c r="I1640" s="144" t="n">
        <f aca="false">+G:G-H:H</f>
        <v>-6575000000</v>
      </c>
    </row>
    <row r="1641" customFormat="false" ht="17.25" hidden="false" customHeight="true" outlineLevel="0" collapsed="false">
      <c r="A1641" s="140" t="s">
        <v>100</v>
      </c>
      <c r="B1641" s="142" t="n">
        <v>4670000</v>
      </c>
      <c r="C1641" s="143" t="n">
        <f aca="false">+LEN(B:B)</f>
        <v>7</v>
      </c>
      <c r="D1641" s="143" t="n">
        <v>46700000</v>
      </c>
      <c r="F1641" s="140" t="s">
        <v>785</v>
      </c>
      <c r="G1641" s="144" t="n">
        <v>2874224869.58</v>
      </c>
      <c r="H1641" s="144" t="n">
        <v>0</v>
      </c>
      <c r="I1641" s="144" t="n">
        <f aca="false">+G:G-H:H</f>
        <v>2874224869.58</v>
      </c>
    </row>
    <row r="1642" customFormat="false" ht="17.25" hidden="false" customHeight="true" outlineLevel="0" collapsed="false">
      <c r="A1642" s="140" t="s">
        <v>108</v>
      </c>
      <c r="B1642" s="142" t="n">
        <v>46700000</v>
      </c>
      <c r="C1642" s="143" t="n">
        <f aca="false">+LEN(B:B)</f>
        <v>8</v>
      </c>
      <c r="D1642" s="143" t="n">
        <v>46700000</v>
      </c>
      <c r="F1642" s="140" t="s">
        <v>653</v>
      </c>
      <c r="G1642" s="144" t="n">
        <v>114101600</v>
      </c>
      <c r="I1642" s="144" t="n">
        <f aca="false">+G:G-H:H</f>
        <v>114101600</v>
      </c>
    </row>
    <row r="1643" customFormat="false" ht="17.25" hidden="false" customHeight="true" outlineLevel="0" collapsed="false">
      <c r="A1643" s="140" t="s">
        <v>1478</v>
      </c>
      <c r="B1643" s="142" t="n">
        <v>467000</v>
      </c>
      <c r="C1643" s="143" t="n">
        <f aca="false">+LEN(B:B)</f>
        <v>6</v>
      </c>
      <c r="D1643" s="143" t="n">
        <v>46700000</v>
      </c>
      <c r="F1643" s="140" t="s">
        <v>1658</v>
      </c>
      <c r="G1643" s="144" t="n">
        <v>1600596329.94</v>
      </c>
      <c r="I1643" s="144" t="n">
        <f aca="false">+G:G-H:H</f>
        <v>1600596329.94</v>
      </c>
    </row>
    <row r="1644" customFormat="false" ht="17.25" hidden="false" customHeight="true" outlineLevel="0" collapsed="false">
      <c r="A1644" s="140" t="s">
        <v>115</v>
      </c>
      <c r="B1644" s="142" t="n">
        <v>46700001</v>
      </c>
      <c r="C1644" s="143" t="n">
        <f aca="false">+LEN(B:B)</f>
        <v>8</v>
      </c>
      <c r="D1644" s="143" t="n">
        <v>46700001</v>
      </c>
      <c r="F1644" s="140" t="s">
        <v>1768</v>
      </c>
      <c r="G1644" s="144" t="n">
        <v>708938886</v>
      </c>
      <c r="I1644" s="144" t="n">
        <f aca="false">+G:G-H:H</f>
        <v>708938886</v>
      </c>
    </row>
    <row r="1645" customFormat="false" ht="17.25" hidden="false" customHeight="true" outlineLevel="0" collapsed="false">
      <c r="A1645" s="140" t="s">
        <v>112</v>
      </c>
      <c r="B1645" s="142" t="n">
        <v>46700001</v>
      </c>
      <c r="C1645" s="143" t="n">
        <f aca="false">+LEN(B:B)</f>
        <v>8</v>
      </c>
      <c r="D1645" s="143" t="n">
        <v>46700001</v>
      </c>
      <c r="F1645" s="140" t="s">
        <v>116</v>
      </c>
      <c r="H1645" s="144" t="n">
        <v>5539601.62</v>
      </c>
      <c r="I1645" s="144" t="n">
        <f aca="false">+G:G-H:H</f>
        <v>-5539601.62</v>
      </c>
    </row>
    <row r="1646" customFormat="false" ht="17.25" hidden="false" customHeight="true" outlineLevel="0" collapsed="false">
      <c r="A1646" s="140" t="s">
        <v>108</v>
      </c>
      <c r="B1646" s="142" t="n">
        <v>46700001</v>
      </c>
      <c r="C1646" s="143" t="n">
        <f aca="false">+LEN(B:B)</f>
        <v>8</v>
      </c>
      <c r="D1646" s="143" t="n">
        <v>46700001</v>
      </c>
      <c r="F1646" s="140" t="s">
        <v>2262</v>
      </c>
      <c r="H1646" s="144" t="n">
        <v>21215897.58</v>
      </c>
      <c r="I1646" s="144" t="n">
        <f aca="false">+G:G-H:H</f>
        <v>-21215897.58</v>
      </c>
    </row>
    <row r="1647" customFormat="false" ht="17.25" hidden="false" customHeight="true" outlineLevel="0" collapsed="false">
      <c r="A1647" s="140" t="s">
        <v>108</v>
      </c>
      <c r="B1647" s="142" t="n">
        <v>46700002</v>
      </c>
      <c r="C1647" s="143" t="n">
        <f aca="false">+LEN(B:B)</f>
        <v>8</v>
      </c>
      <c r="D1647" s="143" t="n">
        <v>46700002</v>
      </c>
      <c r="F1647" s="140" t="s">
        <v>2263</v>
      </c>
      <c r="G1647" s="144" t="n">
        <v>648620</v>
      </c>
      <c r="I1647" s="144" t="n">
        <f aca="false">+G:G-H:H</f>
        <v>648620</v>
      </c>
    </row>
    <row r="1648" customFormat="false" ht="17.25" hidden="false" customHeight="true" outlineLevel="0" collapsed="false">
      <c r="A1648" s="140" t="s">
        <v>1712</v>
      </c>
      <c r="B1648" s="142" t="n">
        <v>46700002</v>
      </c>
      <c r="C1648" s="143" t="n">
        <f aca="false">+LEN(B:B)</f>
        <v>8</v>
      </c>
      <c r="D1648" s="143" t="n">
        <v>46700002</v>
      </c>
      <c r="F1648" s="140" t="s">
        <v>952</v>
      </c>
      <c r="H1648" s="144" t="n">
        <v>1320655718</v>
      </c>
      <c r="I1648" s="144" t="n">
        <f aca="false">+G:G-H:H</f>
        <v>-1320655718</v>
      </c>
    </row>
    <row r="1649" customFormat="false" ht="17.25" hidden="false" customHeight="true" outlineLevel="0" collapsed="false">
      <c r="A1649" s="140" t="s">
        <v>115</v>
      </c>
      <c r="B1649" s="142" t="n">
        <v>46700004</v>
      </c>
      <c r="C1649" s="143" t="n">
        <f aca="false">+LEN(B:B)</f>
        <v>8</v>
      </c>
      <c r="D1649" s="143" t="n">
        <v>46700004</v>
      </c>
      <c r="F1649" s="140" t="s">
        <v>119</v>
      </c>
      <c r="H1649" s="144" t="n">
        <v>103850000</v>
      </c>
      <c r="I1649" s="144" t="n">
        <f aca="false">+G:G-H:H</f>
        <v>-103850000</v>
      </c>
    </row>
    <row r="1650" customFormat="false" ht="17.25" hidden="false" customHeight="true" outlineLevel="0" collapsed="false">
      <c r="A1650" s="140" t="s">
        <v>1712</v>
      </c>
      <c r="B1650" s="142" t="n">
        <v>46700004</v>
      </c>
      <c r="C1650" s="143" t="n">
        <f aca="false">+LEN(B:B)</f>
        <v>8</v>
      </c>
      <c r="D1650" s="143" t="n">
        <v>46700004</v>
      </c>
      <c r="F1650" s="140" t="s">
        <v>104</v>
      </c>
      <c r="H1650" s="144" t="n">
        <v>120000000</v>
      </c>
      <c r="I1650" s="144" t="n">
        <f aca="false">+G:G-H:H</f>
        <v>-120000000</v>
      </c>
    </row>
    <row r="1651" customFormat="false" ht="17.25" hidden="false" customHeight="true" outlineLevel="0" collapsed="false">
      <c r="A1651" s="140" t="s">
        <v>1819</v>
      </c>
      <c r="B1651" s="142" t="n">
        <v>46700005</v>
      </c>
      <c r="C1651" s="143" t="n">
        <f aca="false">+LEN(B:B)</f>
        <v>8</v>
      </c>
      <c r="D1651" s="143" t="n">
        <v>46700005</v>
      </c>
      <c r="F1651" s="140" t="s">
        <v>105</v>
      </c>
      <c r="H1651" s="144" t="n">
        <v>102500000</v>
      </c>
      <c r="I1651" s="144" t="n">
        <f aca="false">+G:G-H:H</f>
        <v>-102500000</v>
      </c>
    </row>
    <row r="1652" customFormat="false" ht="17.25" hidden="false" customHeight="true" outlineLevel="0" collapsed="false">
      <c r="A1652" s="140" t="s">
        <v>115</v>
      </c>
      <c r="B1652" s="142" t="n">
        <v>46700005</v>
      </c>
      <c r="C1652" s="143" t="n">
        <f aca="false">+LEN(B:B)</f>
        <v>8</v>
      </c>
      <c r="D1652" s="143" t="n">
        <v>46700005</v>
      </c>
      <c r="F1652" s="140" t="s">
        <v>105</v>
      </c>
      <c r="H1652" s="144" t="n">
        <v>82687465.33</v>
      </c>
      <c r="I1652" s="144" t="n">
        <f aca="false">+G:G-H:H</f>
        <v>-82687465.33</v>
      </c>
    </row>
    <row r="1653" customFormat="false" ht="17.25" hidden="false" customHeight="true" outlineLevel="0" collapsed="false">
      <c r="A1653" s="140" t="s">
        <v>101</v>
      </c>
      <c r="B1653" s="142" t="n">
        <v>46700006</v>
      </c>
      <c r="C1653" s="143" t="n">
        <f aca="false">+LEN(B:B)</f>
        <v>8</v>
      </c>
      <c r="D1653" s="143" t="n">
        <v>46700005</v>
      </c>
      <c r="F1653" s="140" t="s">
        <v>111</v>
      </c>
      <c r="H1653" s="144" t="n">
        <v>70000000</v>
      </c>
      <c r="I1653" s="144" t="n">
        <f aca="false">+G:G-H:H</f>
        <v>-70000000</v>
      </c>
    </row>
    <row r="1654" customFormat="false" ht="17.25" hidden="false" customHeight="true" outlineLevel="0" collapsed="false">
      <c r="A1654" s="140" t="s">
        <v>116</v>
      </c>
      <c r="B1654" s="142" t="n">
        <v>4670001</v>
      </c>
      <c r="C1654" s="143" t="n">
        <f aca="false">+LEN(B:B)</f>
        <v>7</v>
      </c>
      <c r="D1654" s="143" t="n">
        <v>46700010</v>
      </c>
      <c r="F1654" s="140" t="s">
        <v>115</v>
      </c>
      <c r="G1654" s="144" t="n">
        <v>867704870.92</v>
      </c>
      <c r="I1654" s="144" t="n">
        <f aca="false">+G:G-H:H</f>
        <v>867704870.92</v>
      </c>
    </row>
    <row r="1655" customFormat="false" ht="17.25" hidden="false" customHeight="true" outlineLevel="0" collapsed="false">
      <c r="A1655" s="140" t="s">
        <v>115</v>
      </c>
      <c r="B1655" s="142" t="n">
        <v>46700011</v>
      </c>
      <c r="C1655" s="143" t="n">
        <f aca="false">+LEN(B:B)</f>
        <v>8</v>
      </c>
      <c r="D1655" s="143" t="n">
        <v>46700010</v>
      </c>
      <c r="F1655" s="140" t="s">
        <v>3137</v>
      </c>
      <c r="H1655" s="144" t="n">
        <v>244980000</v>
      </c>
      <c r="I1655" s="144" t="n">
        <f aca="false">+G:G-H:H</f>
        <v>-244980000</v>
      </c>
    </row>
    <row r="1656" customFormat="false" ht="17.25" hidden="false" customHeight="true" outlineLevel="0" collapsed="false">
      <c r="A1656" s="140" t="s">
        <v>108</v>
      </c>
      <c r="B1656" s="142" t="n">
        <v>46700011</v>
      </c>
      <c r="C1656" s="143" t="n">
        <f aca="false">+LEN(B:B)</f>
        <v>8</v>
      </c>
      <c r="D1656" s="143" t="n">
        <v>46700010</v>
      </c>
      <c r="F1656" s="140" t="s">
        <v>2264</v>
      </c>
      <c r="G1656" s="144" t="n">
        <v>74551254.98</v>
      </c>
      <c r="I1656" s="144" t="n">
        <f aca="false">+G:G-H:H</f>
        <v>74551254.98</v>
      </c>
    </row>
    <row r="1657" customFormat="false" ht="17.25" hidden="false" customHeight="true" outlineLevel="0" collapsed="false">
      <c r="A1657" s="140" t="s">
        <v>115</v>
      </c>
      <c r="B1657" s="142" t="n">
        <v>46700012</v>
      </c>
      <c r="C1657" s="143" t="n">
        <f aca="false">+LEN(B:B)</f>
        <v>8</v>
      </c>
      <c r="D1657" s="143" t="n">
        <v>46700012</v>
      </c>
      <c r="F1657" s="140" t="s">
        <v>112</v>
      </c>
      <c r="G1657" s="144" t="n">
        <v>1081720818.28</v>
      </c>
      <c r="I1657" s="144" t="n">
        <f aca="false">+G:G-H:H</f>
        <v>1081720818.28</v>
      </c>
    </row>
    <row r="1658" customFormat="false" ht="17.25" hidden="false" customHeight="true" outlineLevel="0" collapsed="false">
      <c r="A1658" s="140" t="s">
        <v>129</v>
      </c>
      <c r="B1658" s="142" t="n">
        <v>467100</v>
      </c>
      <c r="C1658" s="143" t="n">
        <f aca="false">+LEN(B:B)</f>
        <v>6</v>
      </c>
      <c r="D1658" s="143" t="n">
        <v>46710000</v>
      </c>
      <c r="F1658" s="140" t="s">
        <v>642</v>
      </c>
      <c r="G1658" s="144" t="n">
        <v>965000000</v>
      </c>
      <c r="H1658" s="144" t="n">
        <v>0</v>
      </c>
      <c r="I1658" s="144" t="n">
        <f aca="false">+G:G-H:H</f>
        <v>965000000</v>
      </c>
    </row>
    <row r="1659" customFormat="false" ht="17.25" hidden="false" customHeight="true" outlineLevel="0" collapsed="false">
      <c r="A1659" s="140" t="s">
        <v>128</v>
      </c>
      <c r="B1659" s="142" t="n">
        <v>46710010</v>
      </c>
      <c r="C1659" s="143" t="n">
        <f aca="false">+LEN(B:B)</f>
        <v>8</v>
      </c>
      <c r="D1659" s="143" t="n">
        <v>46710000</v>
      </c>
      <c r="F1659" s="140" t="s">
        <v>317</v>
      </c>
      <c r="H1659" s="144" t="n">
        <v>220000000</v>
      </c>
      <c r="I1659" s="144" t="n">
        <f aca="false">+G:G-H:H</f>
        <v>-220000000</v>
      </c>
    </row>
    <row r="1660" customFormat="false" ht="17.25" hidden="false" customHeight="true" outlineLevel="0" collapsed="false">
      <c r="A1660" s="140" t="s">
        <v>1712</v>
      </c>
      <c r="B1660" s="142" t="n">
        <v>46710030</v>
      </c>
      <c r="C1660" s="143" t="n">
        <f aca="false">+LEN(B:B)</f>
        <v>8</v>
      </c>
      <c r="D1660" s="143" t="n">
        <v>46710000</v>
      </c>
      <c r="F1660" s="140" t="s">
        <v>3138</v>
      </c>
      <c r="G1660" s="144" t="n">
        <v>200000</v>
      </c>
      <c r="I1660" s="144" t="n">
        <f aca="false">+G:G-H:H</f>
        <v>200000</v>
      </c>
    </row>
    <row r="1661" customFormat="false" ht="17.25" hidden="false" customHeight="true" outlineLevel="0" collapsed="false">
      <c r="A1661" s="140" t="s">
        <v>317</v>
      </c>
      <c r="B1661" s="142" t="n">
        <v>46710050</v>
      </c>
      <c r="C1661" s="143" t="n">
        <f aca="false">+LEN(B:B)</f>
        <v>8</v>
      </c>
      <c r="D1661" s="143" t="n">
        <v>46710000</v>
      </c>
      <c r="F1661" s="140" t="s">
        <v>1477</v>
      </c>
      <c r="G1661" s="144" t="n">
        <v>53914677.37</v>
      </c>
      <c r="I1661" s="144" t="n">
        <f aca="false">+G:G-H:H</f>
        <v>53914677.37</v>
      </c>
    </row>
    <row r="1662" customFormat="false" ht="17.25" hidden="false" customHeight="true" outlineLevel="0" collapsed="false">
      <c r="A1662" s="140" t="s">
        <v>124</v>
      </c>
      <c r="B1662" s="142" t="n">
        <v>46710070</v>
      </c>
      <c r="C1662" s="143" t="n">
        <f aca="false">+LEN(B:B)</f>
        <v>8</v>
      </c>
      <c r="D1662" s="143" t="n">
        <v>46710070</v>
      </c>
      <c r="F1662" s="140" t="s">
        <v>129</v>
      </c>
      <c r="H1662" s="144" t="n">
        <v>3750000</v>
      </c>
      <c r="I1662" s="144" t="n">
        <f aca="false">+G:G-H:H</f>
        <v>-3750000</v>
      </c>
    </row>
    <row r="1663" customFormat="false" ht="17.25" hidden="false" customHeight="true" outlineLevel="0" collapsed="false">
      <c r="A1663" s="140" t="s">
        <v>1819</v>
      </c>
      <c r="B1663" s="142" t="n">
        <v>46710070</v>
      </c>
      <c r="C1663" s="143" t="n">
        <f aca="false">+LEN(B:B)</f>
        <v>8</v>
      </c>
      <c r="D1663" s="143" t="n">
        <v>46710070</v>
      </c>
      <c r="F1663" s="140" t="s">
        <v>99</v>
      </c>
      <c r="H1663" s="144" t="n">
        <v>10000000</v>
      </c>
      <c r="I1663" s="144" t="n">
        <f aca="false">+G:G-H:H</f>
        <v>-10000000</v>
      </c>
    </row>
    <row r="1664" customFormat="false" ht="17.25" hidden="false" customHeight="true" outlineLevel="0" collapsed="false">
      <c r="A1664" s="140" t="s">
        <v>116</v>
      </c>
      <c r="B1664" s="142" t="n">
        <v>4671007</v>
      </c>
      <c r="C1664" s="143" t="n">
        <f aca="false">+LEN(B:B)</f>
        <v>7</v>
      </c>
      <c r="D1664" s="143" t="n">
        <v>46710070</v>
      </c>
      <c r="F1664" s="140" t="s">
        <v>129</v>
      </c>
      <c r="H1664" s="144" t="n">
        <v>423200</v>
      </c>
      <c r="I1664" s="144" t="n">
        <f aca="false">+G:G-H:H</f>
        <v>-423200</v>
      </c>
    </row>
    <row r="1665" customFormat="false" ht="17.25" hidden="false" customHeight="true" outlineLevel="0" collapsed="false">
      <c r="A1665" s="140" t="s">
        <v>115</v>
      </c>
      <c r="B1665" s="142" t="n">
        <v>46710070</v>
      </c>
      <c r="C1665" s="143" t="n">
        <f aca="false">+LEN(B:B)</f>
        <v>8</v>
      </c>
      <c r="D1665" s="143" t="n">
        <v>46710070</v>
      </c>
      <c r="F1665" s="140" t="s">
        <v>129</v>
      </c>
      <c r="H1665" s="144" t="n">
        <v>297690515.14</v>
      </c>
      <c r="I1665" s="144" t="n">
        <f aca="false">+G:G-H:H</f>
        <v>-297690515.14</v>
      </c>
    </row>
    <row r="1666" customFormat="false" ht="17.25" hidden="false" customHeight="true" outlineLevel="0" collapsed="false">
      <c r="A1666" s="140" t="s">
        <v>2897</v>
      </c>
      <c r="B1666" s="142" t="n">
        <v>46710070</v>
      </c>
      <c r="C1666" s="143" t="n">
        <f aca="false">+LEN(B:B)</f>
        <v>8</v>
      </c>
      <c r="D1666" s="143" t="n">
        <v>46710070</v>
      </c>
      <c r="F1666" s="140" t="s">
        <v>129</v>
      </c>
      <c r="H1666" s="144" t="n">
        <v>664150</v>
      </c>
      <c r="I1666" s="144" t="n">
        <f aca="false">+G:G-H:H</f>
        <v>-664150</v>
      </c>
    </row>
    <row r="1667" customFormat="false" ht="17.25" hidden="false" customHeight="true" outlineLevel="0" collapsed="false">
      <c r="A1667" s="140" t="s">
        <v>108</v>
      </c>
      <c r="B1667" s="142" t="n">
        <v>46710070</v>
      </c>
      <c r="C1667" s="143" t="n">
        <f aca="false">+LEN(B:B)</f>
        <v>8</v>
      </c>
      <c r="D1667" s="143" t="n">
        <v>46710070</v>
      </c>
      <c r="F1667" s="140" t="s">
        <v>2265</v>
      </c>
      <c r="G1667" s="144" t="n">
        <v>3688893.91</v>
      </c>
      <c r="I1667" s="144" t="n">
        <f aca="false">+G:G-H:H</f>
        <v>3688893.91</v>
      </c>
    </row>
    <row r="1668" customFormat="false" ht="17.25" hidden="false" customHeight="true" outlineLevel="0" collapsed="false">
      <c r="A1668" s="140" t="s">
        <v>1712</v>
      </c>
      <c r="B1668" s="142" t="n">
        <v>46710070</v>
      </c>
      <c r="C1668" s="143" t="n">
        <f aca="false">+LEN(B:B)</f>
        <v>8</v>
      </c>
      <c r="D1668" s="143" t="n">
        <v>46710070</v>
      </c>
      <c r="F1668" s="140" t="s">
        <v>99</v>
      </c>
      <c r="H1668" s="144" t="n">
        <v>4454871.94</v>
      </c>
      <c r="I1668" s="144" t="n">
        <f aca="false">+G:G-H:H</f>
        <v>-4454871.94</v>
      </c>
    </row>
    <row r="1669" customFormat="false" ht="17.25" hidden="false" customHeight="true" outlineLevel="0" collapsed="false">
      <c r="A1669" s="140" t="s">
        <v>115</v>
      </c>
      <c r="B1669" s="142" t="n">
        <v>46710071</v>
      </c>
      <c r="C1669" s="143" t="n">
        <f aca="false">+LEN(B:B)</f>
        <v>8</v>
      </c>
      <c r="D1669" s="143" t="n">
        <v>46710071</v>
      </c>
      <c r="F1669" s="140" t="s">
        <v>1813</v>
      </c>
      <c r="H1669" s="144" t="n">
        <v>350000000</v>
      </c>
      <c r="I1669" s="144" t="n">
        <f aca="false">+G:G-H:H</f>
        <v>-350000000</v>
      </c>
    </row>
    <row r="1670" customFormat="false" ht="17.25" hidden="false" customHeight="true" outlineLevel="0" collapsed="false">
      <c r="A1670" s="140" t="s">
        <v>112</v>
      </c>
      <c r="B1670" s="142" t="n">
        <v>46710102</v>
      </c>
      <c r="C1670" s="143" t="n">
        <f aca="false">+LEN(B:B)</f>
        <v>8</v>
      </c>
      <c r="D1670" s="143" t="n">
        <v>46710102</v>
      </c>
      <c r="F1670" s="140" t="s">
        <v>952</v>
      </c>
      <c r="G1670" s="144" t="n">
        <v>3105844</v>
      </c>
      <c r="I1670" s="144" t="n">
        <f aca="false">+G:G-H:H</f>
        <v>3105844</v>
      </c>
    </row>
    <row r="1671" customFormat="false" ht="17.25" hidden="false" customHeight="true" outlineLevel="0" collapsed="false">
      <c r="A1671" s="140" t="s">
        <v>112</v>
      </c>
      <c r="B1671" s="142" t="n">
        <v>46710105</v>
      </c>
      <c r="C1671" s="143" t="n">
        <f aca="false">+LEN(B:B)</f>
        <v>8</v>
      </c>
      <c r="D1671" s="143" t="n">
        <v>46710102</v>
      </c>
      <c r="F1671" s="140" t="s">
        <v>1712</v>
      </c>
      <c r="G1671" s="144" t="n">
        <v>250000000</v>
      </c>
      <c r="I1671" s="144" t="n">
        <f aca="false">+G:G-H:H</f>
        <v>250000000</v>
      </c>
    </row>
    <row r="1672" customFormat="false" ht="17.25" hidden="false" customHeight="true" outlineLevel="0" collapsed="false">
      <c r="A1672" s="140" t="s">
        <v>1819</v>
      </c>
      <c r="B1672" s="142" t="n">
        <v>46710130</v>
      </c>
      <c r="C1672" s="143" t="n">
        <f aca="false">+LEN(B:B)</f>
        <v>8</v>
      </c>
      <c r="D1672" s="143" t="n">
        <v>46710130</v>
      </c>
      <c r="F1672" s="140" t="s">
        <v>1814</v>
      </c>
      <c r="H1672" s="144" t="n">
        <v>102500000</v>
      </c>
      <c r="I1672" s="144" t="n">
        <f aca="false">+G:G-H:H</f>
        <v>-102500000</v>
      </c>
    </row>
    <row r="1673" customFormat="false" ht="17.25" hidden="false" customHeight="true" outlineLevel="0" collapsed="false">
      <c r="A1673" s="140" t="s">
        <v>116</v>
      </c>
      <c r="B1673" s="142" t="n">
        <v>4671013</v>
      </c>
      <c r="C1673" s="143" t="n">
        <f aca="false">+LEN(B:B)</f>
        <v>7</v>
      </c>
      <c r="D1673" s="143" t="n">
        <v>46710130</v>
      </c>
      <c r="F1673" s="140" t="s">
        <v>104</v>
      </c>
      <c r="G1673" s="144" t="n">
        <v>18000000</v>
      </c>
      <c r="I1673" s="144" t="n">
        <f aca="false">+G:G-H:H</f>
        <v>18000000</v>
      </c>
    </row>
    <row r="1674" customFormat="false" ht="17.25" hidden="false" customHeight="true" outlineLevel="0" collapsed="false">
      <c r="A1674" s="140" t="s">
        <v>115</v>
      </c>
      <c r="B1674" s="142" t="n">
        <v>46710130</v>
      </c>
      <c r="C1674" s="143" t="n">
        <f aca="false">+LEN(B:B)</f>
        <v>8</v>
      </c>
      <c r="D1674" s="143" t="n">
        <v>46710130</v>
      </c>
      <c r="F1674" s="140" t="s">
        <v>104</v>
      </c>
      <c r="H1674" s="144" t="n">
        <v>45271609</v>
      </c>
      <c r="I1674" s="144" t="n">
        <f aca="false">+G:G-H:H</f>
        <v>-45271609</v>
      </c>
    </row>
    <row r="1675" customFormat="false" ht="17.25" hidden="false" customHeight="true" outlineLevel="0" collapsed="false">
      <c r="A1675" s="140" t="s">
        <v>108</v>
      </c>
      <c r="B1675" s="142" t="n">
        <v>46710130</v>
      </c>
      <c r="C1675" s="143" t="n">
        <f aca="false">+LEN(B:B)</f>
        <v>8</v>
      </c>
      <c r="D1675" s="143" t="n">
        <v>46710130</v>
      </c>
      <c r="F1675" s="140" t="s">
        <v>2266</v>
      </c>
      <c r="G1675" s="144" t="n">
        <v>9564000</v>
      </c>
      <c r="I1675" s="144" t="n">
        <f aca="false">+G:G-H:H</f>
        <v>9564000</v>
      </c>
    </row>
    <row r="1676" customFormat="false" ht="17.25" hidden="false" customHeight="true" outlineLevel="0" collapsed="false">
      <c r="A1676" s="140" t="s">
        <v>116</v>
      </c>
      <c r="B1676" s="142" t="n">
        <v>4671016</v>
      </c>
      <c r="C1676" s="143" t="n">
        <f aca="false">+LEN(B:B)</f>
        <v>7</v>
      </c>
      <c r="D1676" s="143" t="n">
        <v>46710160</v>
      </c>
      <c r="F1676" s="140" t="s">
        <v>1815</v>
      </c>
      <c r="H1676" s="144" t="n">
        <v>556000</v>
      </c>
      <c r="I1676" s="144" t="n">
        <f aca="false">+G:G-H:H</f>
        <v>-556000</v>
      </c>
    </row>
    <row r="1677" customFormat="false" ht="17.25" hidden="false" customHeight="true" outlineLevel="0" collapsed="false">
      <c r="A1677" s="140" t="s">
        <v>115</v>
      </c>
      <c r="B1677" s="142" t="n">
        <v>46710160</v>
      </c>
      <c r="C1677" s="143" t="n">
        <f aca="false">+LEN(B:B)</f>
        <v>8</v>
      </c>
      <c r="D1677" s="143" t="n">
        <v>46710160</v>
      </c>
      <c r="F1677" s="140" t="s">
        <v>1815</v>
      </c>
      <c r="G1677" s="144" t="n">
        <v>2800000</v>
      </c>
      <c r="I1677" s="144" t="n">
        <f aca="false">+G:G-H:H</f>
        <v>2800000</v>
      </c>
    </row>
    <row r="1678" customFormat="false" ht="17.25" hidden="false" customHeight="true" outlineLevel="0" collapsed="false">
      <c r="A1678" s="140" t="s">
        <v>116</v>
      </c>
      <c r="B1678" s="142" t="n">
        <v>4671017</v>
      </c>
      <c r="C1678" s="143" t="n">
        <f aca="false">+LEN(B:B)</f>
        <v>7</v>
      </c>
      <c r="D1678" s="143" t="n">
        <v>46710170</v>
      </c>
      <c r="F1678" s="140" t="s">
        <v>105</v>
      </c>
      <c r="G1678" s="144" t="n">
        <v>113569960</v>
      </c>
      <c r="I1678" s="144" t="n">
        <f aca="false">+G:G-H:H</f>
        <v>113569960</v>
      </c>
    </row>
    <row r="1679" customFormat="false" ht="17.25" hidden="false" customHeight="true" outlineLevel="0" collapsed="false">
      <c r="A1679" s="140" t="s">
        <v>1819</v>
      </c>
      <c r="B1679" s="142" t="n">
        <v>46710190</v>
      </c>
      <c r="C1679" s="143" t="n">
        <f aca="false">+LEN(B:B)</f>
        <v>8</v>
      </c>
      <c r="D1679" s="143" t="n">
        <v>46710170</v>
      </c>
      <c r="F1679" s="140" t="s">
        <v>111</v>
      </c>
      <c r="G1679" s="144" t="n">
        <v>240000</v>
      </c>
      <c r="I1679" s="144" t="n">
        <f aca="false">+G:G-H:H</f>
        <v>240000</v>
      </c>
    </row>
    <row r="1680" customFormat="false" ht="17.25" hidden="false" customHeight="true" outlineLevel="0" collapsed="false">
      <c r="A1680" s="140" t="s">
        <v>3018</v>
      </c>
      <c r="B1680" s="142" t="n">
        <v>467110</v>
      </c>
      <c r="C1680" s="143" t="n">
        <f aca="false">+LEN(B:B)</f>
        <v>6</v>
      </c>
      <c r="D1680" s="143" t="n">
        <v>46711000</v>
      </c>
      <c r="F1680" s="140" t="s">
        <v>2381</v>
      </c>
      <c r="G1680" s="144" t="n">
        <v>578252.120000005</v>
      </c>
      <c r="I1680" s="144" t="n">
        <f aca="false">+G:G-H:H</f>
        <v>578252.120000005</v>
      </c>
    </row>
    <row r="1681" customFormat="false" ht="17.25" hidden="false" customHeight="true" outlineLevel="0" collapsed="false">
      <c r="A1681" s="140" t="s">
        <v>115</v>
      </c>
      <c r="B1681" s="142" t="n">
        <v>46720000</v>
      </c>
      <c r="C1681" s="143" t="n">
        <f aca="false">+LEN(B:B)</f>
        <v>8</v>
      </c>
      <c r="D1681" s="143" t="n">
        <v>46720000</v>
      </c>
      <c r="F1681" s="140" t="s">
        <v>1816</v>
      </c>
      <c r="G1681" s="144" t="n">
        <v>1204109.36</v>
      </c>
      <c r="I1681" s="144" t="n">
        <f aca="false">+G:G-H:H</f>
        <v>1204109.36</v>
      </c>
    </row>
    <row r="1682" customFormat="false" ht="17.25" hidden="false" customHeight="true" outlineLevel="0" collapsed="false">
      <c r="A1682" s="140" t="s">
        <v>3018</v>
      </c>
      <c r="B1682" s="142" t="n">
        <v>467200</v>
      </c>
      <c r="C1682" s="143" t="n">
        <f aca="false">+LEN(B:B)</f>
        <v>6</v>
      </c>
      <c r="D1682" s="143" t="n">
        <v>46720000</v>
      </c>
      <c r="F1682" s="140" t="s">
        <v>3139</v>
      </c>
      <c r="G1682" s="144" t="n">
        <v>5000000</v>
      </c>
      <c r="I1682" s="144" t="n">
        <f aca="false">+G:G-H:H</f>
        <v>5000000</v>
      </c>
    </row>
    <row r="1683" customFormat="false" ht="17.25" hidden="false" customHeight="true" outlineLevel="0" collapsed="false">
      <c r="A1683" s="140" t="s">
        <v>1819</v>
      </c>
      <c r="B1683" s="142" t="n">
        <v>46720020</v>
      </c>
      <c r="C1683" s="143" t="n">
        <f aca="false">+LEN(B:B)</f>
        <v>8</v>
      </c>
      <c r="D1683" s="143" t="n">
        <v>46720000</v>
      </c>
      <c r="F1683" s="140" t="s">
        <v>1817</v>
      </c>
      <c r="H1683" s="144" t="n">
        <v>25000000</v>
      </c>
      <c r="I1683" s="144" t="n">
        <f aca="false">+G:G-H:H</f>
        <v>-25000000</v>
      </c>
    </row>
    <row r="1684" customFormat="false" ht="17.25" hidden="false" customHeight="true" outlineLevel="0" collapsed="false">
      <c r="A1684" s="140" t="s">
        <v>115</v>
      </c>
      <c r="B1684" s="142" t="n">
        <v>46720020</v>
      </c>
      <c r="C1684" s="143" t="n">
        <f aca="false">+LEN(B:B)</f>
        <v>8</v>
      </c>
      <c r="D1684" s="143" t="n">
        <v>46720000</v>
      </c>
      <c r="F1684" s="140" t="s">
        <v>317</v>
      </c>
      <c r="H1684" s="144" t="n">
        <v>48396515</v>
      </c>
      <c r="I1684" s="144" t="n">
        <f aca="false">+G:G-H:H</f>
        <v>-48396515</v>
      </c>
    </row>
    <row r="1685" customFormat="false" ht="17.25" hidden="false" customHeight="true" outlineLevel="0" collapsed="false">
      <c r="A1685" s="140" t="s">
        <v>115</v>
      </c>
      <c r="B1685" s="142" t="n">
        <v>46720050</v>
      </c>
      <c r="C1685" s="143" t="n">
        <f aca="false">+LEN(B:B)</f>
        <v>8</v>
      </c>
      <c r="D1685" s="143" t="n">
        <v>46720050</v>
      </c>
      <c r="F1685" s="140" t="s">
        <v>1818</v>
      </c>
      <c r="H1685" s="144" t="n">
        <v>217500</v>
      </c>
      <c r="I1685" s="144" t="n">
        <f aca="false">+G:G-H:H</f>
        <v>-217500</v>
      </c>
    </row>
    <row r="1686" customFormat="false" ht="17.25" hidden="false" customHeight="true" outlineLevel="0" collapsed="false">
      <c r="A1686" s="140" t="s">
        <v>112</v>
      </c>
      <c r="B1686" s="142" t="n">
        <v>46720050</v>
      </c>
      <c r="C1686" s="143" t="n">
        <f aca="false">+LEN(B:B)</f>
        <v>8</v>
      </c>
      <c r="D1686" s="143" t="n">
        <v>46720050</v>
      </c>
      <c r="F1686" s="140" t="s">
        <v>105</v>
      </c>
      <c r="H1686" s="144" t="n">
        <v>17075415.6</v>
      </c>
      <c r="I1686" s="144" t="n">
        <f aca="false">+G:G-H:H</f>
        <v>-17075415.6</v>
      </c>
    </row>
    <row r="1687" customFormat="false" ht="17.25" hidden="false" customHeight="true" outlineLevel="0" collapsed="false">
      <c r="A1687" s="140" t="s">
        <v>128</v>
      </c>
      <c r="B1687" s="142" t="n">
        <v>46720070</v>
      </c>
      <c r="C1687" s="143" t="n">
        <f aca="false">+LEN(B:B)</f>
        <v>8</v>
      </c>
      <c r="D1687" s="143" t="n">
        <v>46720070</v>
      </c>
      <c r="F1687" s="140" t="s">
        <v>129</v>
      </c>
      <c r="G1687" s="144" t="n">
        <v>7600000</v>
      </c>
      <c r="I1687" s="144" t="n">
        <f aca="false">+G:G-H:H</f>
        <v>7600000</v>
      </c>
    </row>
    <row r="1688" customFormat="false" ht="17.25" hidden="false" customHeight="true" outlineLevel="0" collapsed="false">
      <c r="A1688" s="140" t="s">
        <v>112</v>
      </c>
      <c r="B1688" s="142" t="n">
        <v>46720070</v>
      </c>
      <c r="C1688" s="143" t="n">
        <f aca="false">+LEN(B:B)</f>
        <v>8</v>
      </c>
      <c r="D1688" s="143" t="n">
        <v>46720070</v>
      </c>
      <c r="F1688" s="140" t="s">
        <v>129</v>
      </c>
      <c r="H1688" s="144" t="n">
        <v>953951327.84</v>
      </c>
      <c r="I1688" s="144" t="n">
        <f aca="false">+G:G-H:H</f>
        <v>-953951327.84</v>
      </c>
    </row>
    <row r="1689" customFormat="false" ht="17.25" hidden="false" customHeight="true" outlineLevel="0" collapsed="false">
      <c r="A1689" s="140" t="s">
        <v>115</v>
      </c>
      <c r="B1689" s="142" t="n">
        <v>46720071</v>
      </c>
      <c r="C1689" s="143" t="n">
        <f aca="false">+LEN(B:B)</f>
        <v>8</v>
      </c>
      <c r="D1689" s="143" t="n">
        <v>46720071</v>
      </c>
      <c r="F1689" s="140" t="s">
        <v>100</v>
      </c>
      <c r="H1689" s="144" t="n">
        <v>1373520</v>
      </c>
      <c r="I1689" s="144" t="n">
        <f aca="false">+G:G-H:H</f>
        <v>-1373520</v>
      </c>
    </row>
    <row r="1690" customFormat="false" ht="17.25" hidden="false" customHeight="true" outlineLevel="0" collapsed="false">
      <c r="A1690" s="140" t="s">
        <v>124</v>
      </c>
      <c r="B1690" s="142" t="n">
        <v>46720072</v>
      </c>
      <c r="C1690" s="143" t="n">
        <f aca="false">+LEN(B:B)</f>
        <v>8</v>
      </c>
      <c r="D1690" s="143" t="n">
        <v>46720072</v>
      </c>
      <c r="F1690" s="140" t="s">
        <v>105</v>
      </c>
      <c r="H1690" s="144" t="n">
        <v>1000000</v>
      </c>
      <c r="I1690" s="144" t="n">
        <f aca="false">+G:G-H:H</f>
        <v>-1000000</v>
      </c>
    </row>
    <row r="1691" customFormat="false" ht="17.25" hidden="false" customHeight="true" outlineLevel="0" collapsed="false">
      <c r="A1691" s="140" t="s">
        <v>115</v>
      </c>
      <c r="B1691" s="142" t="n">
        <v>46720072</v>
      </c>
      <c r="C1691" s="143" t="n">
        <f aca="false">+LEN(B:B)</f>
        <v>8</v>
      </c>
      <c r="D1691" s="143" t="n">
        <v>46720072</v>
      </c>
      <c r="F1691" s="140" t="s">
        <v>931</v>
      </c>
      <c r="G1691" s="144" t="n">
        <v>1770220.8</v>
      </c>
      <c r="I1691" s="144" t="n">
        <f aca="false">+G:G-H:H</f>
        <v>1770220.8</v>
      </c>
    </row>
    <row r="1692" customFormat="false" ht="17.25" hidden="false" customHeight="true" outlineLevel="0" collapsed="false">
      <c r="A1692" s="140" t="s">
        <v>115</v>
      </c>
      <c r="B1692" s="142" t="n">
        <v>46720075</v>
      </c>
      <c r="C1692" s="143" t="n">
        <f aca="false">+LEN(B:B)</f>
        <v>8</v>
      </c>
      <c r="D1692" s="143" t="n">
        <v>46720075</v>
      </c>
      <c r="F1692" s="140" t="s">
        <v>633</v>
      </c>
      <c r="G1692" s="144" t="n">
        <v>570000000</v>
      </c>
      <c r="I1692" s="144" t="n">
        <f aca="false">+G:G-H:H</f>
        <v>570000000</v>
      </c>
    </row>
    <row r="1693" customFormat="false" ht="17.25" hidden="false" customHeight="true" outlineLevel="0" collapsed="false">
      <c r="A1693" s="140" t="s">
        <v>115</v>
      </c>
      <c r="B1693" s="142" t="n">
        <v>46720076</v>
      </c>
      <c r="C1693" s="143" t="n">
        <f aca="false">+LEN(B:B)</f>
        <v>8</v>
      </c>
      <c r="D1693" s="143" t="n">
        <v>46720076</v>
      </c>
      <c r="F1693" s="140" t="s">
        <v>3140</v>
      </c>
      <c r="G1693" s="144" t="n">
        <v>692417922.8</v>
      </c>
      <c r="I1693" s="144" t="n">
        <f aca="false">+G:G-H:H</f>
        <v>692417922.8</v>
      </c>
    </row>
    <row r="1694" customFormat="false" ht="17.25" hidden="false" customHeight="true" outlineLevel="0" collapsed="false">
      <c r="A1694" s="140" t="s">
        <v>115</v>
      </c>
      <c r="B1694" s="142" t="n">
        <v>46720078</v>
      </c>
      <c r="C1694" s="143" t="n">
        <f aca="false">+LEN(B:B)</f>
        <v>8</v>
      </c>
      <c r="D1694" s="143" t="n">
        <v>46720078</v>
      </c>
      <c r="F1694" s="140" t="s">
        <v>1819</v>
      </c>
      <c r="G1694" s="144" t="n">
        <v>3499702.72</v>
      </c>
      <c r="I1694" s="144" t="n">
        <f aca="false">+G:G-H:H</f>
        <v>3499702.72</v>
      </c>
    </row>
    <row r="1695" customFormat="false" ht="17.25" hidden="false" customHeight="true" outlineLevel="0" collapsed="false">
      <c r="A1695" s="140" t="s">
        <v>115</v>
      </c>
      <c r="B1695" s="142" t="n">
        <v>46720079</v>
      </c>
      <c r="C1695" s="143" t="n">
        <f aca="false">+LEN(B:B)</f>
        <v>8</v>
      </c>
      <c r="D1695" s="143" t="n">
        <v>46720079</v>
      </c>
      <c r="F1695" s="140" t="s">
        <v>116</v>
      </c>
      <c r="H1695" s="144" t="n">
        <v>867887165.95</v>
      </c>
      <c r="I1695" s="144" t="n">
        <f aca="false">+G:G-H:H</f>
        <v>-867887165.95</v>
      </c>
    </row>
    <row r="1696" customFormat="false" ht="17.25" hidden="false" customHeight="true" outlineLevel="0" collapsed="false">
      <c r="A1696" s="140" t="s">
        <v>115</v>
      </c>
      <c r="B1696" s="142" t="n">
        <v>46720080</v>
      </c>
      <c r="C1696" s="143" t="n">
        <f aca="false">+LEN(B:B)</f>
        <v>8</v>
      </c>
      <c r="D1696" s="143" t="n">
        <v>46720080</v>
      </c>
      <c r="F1696" s="140" t="s">
        <v>1820</v>
      </c>
      <c r="G1696" s="144" t="n">
        <v>16811907.32</v>
      </c>
      <c r="I1696" s="144" t="n">
        <f aca="false">+G:G-H:H</f>
        <v>16811907.32</v>
      </c>
    </row>
    <row r="1697" customFormat="false" ht="17.25" hidden="false" customHeight="true" outlineLevel="0" collapsed="false">
      <c r="A1697" s="140" t="s">
        <v>115</v>
      </c>
      <c r="B1697" s="142" t="n">
        <v>46720081</v>
      </c>
      <c r="C1697" s="143" t="n">
        <f aca="false">+LEN(B:B)</f>
        <v>8</v>
      </c>
      <c r="D1697" s="143" t="n">
        <v>46720081</v>
      </c>
      <c r="F1697" s="140" t="s">
        <v>307</v>
      </c>
      <c r="G1697" s="144" t="n">
        <v>314480260.4</v>
      </c>
      <c r="I1697" s="144" t="n">
        <f aca="false">+G:G-H:H</f>
        <v>314480260.4</v>
      </c>
    </row>
    <row r="1698" customFormat="false" ht="17.25" hidden="false" customHeight="true" outlineLevel="0" collapsed="false">
      <c r="A1698" s="140" t="s">
        <v>115</v>
      </c>
      <c r="B1698" s="142" t="n">
        <v>46720082</v>
      </c>
      <c r="C1698" s="143" t="n">
        <f aca="false">+LEN(B:B)</f>
        <v>8</v>
      </c>
      <c r="D1698" s="143" t="n">
        <v>46720082</v>
      </c>
      <c r="F1698" s="140" t="s">
        <v>103</v>
      </c>
      <c r="H1698" s="144" t="n">
        <v>33482844.1</v>
      </c>
      <c r="I1698" s="144" t="n">
        <f aca="false">+G:G-H:H</f>
        <v>-33482844.1</v>
      </c>
    </row>
    <row r="1699" customFormat="false" ht="17.25" hidden="false" customHeight="true" outlineLevel="0" collapsed="false">
      <c r="A1699" s="140" t="s">
        <v>115</v>
      </c>
      <c r="B1699" s="142" t="n">
        <v>46720083</v>
      </c>
      <c r="C1699" s="143" t="n">
        <f aca="false">+LEN(B:B)</f>
        <v>8</v>
      </c>
      <c r="D1699" s="143" t="n">
        <v>46720083</v>
      </c>
      <c r="F1699" s="140" t="s">
        <v>126</v>
      </c>
      <c r="G1699" s="144" t="n">
        <v>17346673.82</v>
      </c>
      <c r="I1699" s="144" t="n">
        <f aca="false">+G:G-H:H</f>
        <v>17346673.82</v>
      </c>
    </row>
    <row r="1700" customFormat="false" ht="17.25" hidden="false" customHeight="true" outlineLevel="0" collapsed="false">
      <c r="A1700" s="140" t="s">
        <v>1819</v>
      </c>
      <c r="B1700" s="142" t="n">
        <v>46720084</v>
      </c>
      <c r="C1700" s="143" t="n">
        <f aca="false">+LEN(B:B)</f>
        <v>8</v>
      </c>
      <c r="D1700" s="143" t="n">
        <v>46720084</v>
      </c>
      <c r="F1700" s="140" t="s">
        <v>115</v>
      </c>
      <c r="H1700" s="144" t="n">
        <v>9665537</v>
      </c>
      <c r="I1700" s="144" t="n">
        <f aca="false">+G:G-H:H</f>
        <v>-9665537</v>
      </c>
    </row>
    <row r="1701" customFormat="false" ht="17.25" hidden="false" customHeight="true" outlineLevel="0" collapsed="false">
      <c r="A1701" s="140" t="s">
        <v>115</v>
      </c>
      <c r="B1701" s="142" t="n">
        <v>46720084</v>
      </c>
      <c r="C1701" s="143" t="n">
        <f aca="false">+LEN(B:B)</f>
        <v>8</v>
      </c>
      <c r="D1701" s="143" t="n">
        <v>46720084</v>
      </c>
      <c r="F1701" s="140" t="s">
        <v>309</v>
      </c>
      <c r="H1701" s="144" t="n">
        <v>8200528.88</v>
      </c>
      <c r="I1701" s="144" t="n">
        <f aca="false">+G:G-H:H</f>
        <v>-8200528.88</v>
      </c>
    </row>
    <row r="1702" customFormat="false" ht="17.25" hidden="false" customHeight="true" outlineLevel="0" collapsed="false">
      <c r="A1702" s="140" t="s">
        <v>1819</v>
      </c>
      <c r="B1702" s="142" t="n">
        <v>46720085</v>
      </c>
      <c r="C1702" s="143" t="n">
        <f aca="false">+LEN(B:B)</f>
        <v>8</v>
      </c>
      <c r="D1702" s="143" t="n">
        <v>46720084</v>
      </c>
      <c r="F1702" s="140" t="s">
        <v>128</v>
      </c>
      <c r="H1702" s="144" t="n">
        <v>70000000</v>
      </c>
      <c r="I1702" s="144" t="n">
        <f aca="false">+G:G-H:H</f>
        <v>-70000000</v>
      </c>
    </row>
    <row r="1703" customFormat="false" ht="17.25" hidden="false" customHeight="true" outlineLevel="0" collapsed="false">
      <c r="A1703" s="140" t="s">
        <v>1819</v>
      </c>
      <c r="B1703" s="142" t="n">
        <v>46720089</v>
      </c>
      <c r="C1703" s="143" t="n">
        <f aca="false">+LEN(B:B)</f>
        <v>8</v>
      </c>
      <c r="D1703" s="143" t="n">
        <v>46720089</v>
      </c>
      <c r="F1703" s="140" t="s">
        <v>307</v>
      </c>
      <c r="G1703" s="144" t="n">
        <v>1699200</v>
      </c>
      <c r="I1703" s="144" t="n">
        <f aca="false">+G:G-H:H</f>
        <v>1699200</v>
      </c>
    </row>
    <row r="1704" customFormat="false" ht="17.25" hidden="false" customHeight="true" outlineLevel="0" collapsed="false">
      <c r="A1704" s="140" t="s">
        <v>1819</v>
      </c>
      <c r="B1704" s="142" t="n">
        <v>46720090</v>
      </c>
      <c r="C1704" s="143" t="n">
        <f aca="false">+LEN(B:B)</f>
        <v>8</v>
      </c>
      <c r="D1704" s="143" t="n">
        <v>46720090</v>
      </c>
      <c r="F1704" s="140" t="s">
        <v>102</v>
      </c>
      <c r="H1704" s="144" t="n">
        <v>4649527.64</v>
      </c>
      <c r="I1704" s="144" t="n">
        <f aca="false">+G:G-H:H</f>
        <v>-4649527.64</v>
      </c>
    </row>
    <row r="1705" customFormat="false" ht="17.25" hidden="false" customHeight="true" outlineLevel="0" collapsed="false">
      <c r="A1705" s="140" t="s">
        <v>116</v>
      </c>
      <c r="B1705" s="142" t="n">
        <v>4672009</v>
      </c>
      <c r="C1705" s="143" t="n">
        <f aca="false">+LEN(B:B)</f>
        <v>7</v>
      </c>
      <c r="D1705" s="143" t="n">
        <v>46720090</v>
      </c>
      <c r="F1705" s="140" t="s">
        <v>112</v>
      </c>
      <c r="G1705" s="144" t="n">
        <v>5539600.86</v>
      </c>
      <c r="I1705" s="144" t="n">
        <f aca="false">+G:G-H:H</f>
        <v>5539600.86</v>
      </c>
    </row>
    <row r="1706" customFormat="false" ht="17.25" hidden="false" customHeight="true" outlineLevel="0" collapsed="false">
      <c r="A1706" s="140" t="s">
        <v>1819</v>
      </c>
      <c r="B1706" s="142" t="n">
        <v>46720096</v>
      </c>
      <c r="C1706" s="143" t="n">
        <f aca="false">+LEN(B:B)</f>
        <v>8</v>
      </c>
      <c r="D1706" s="143" t="n">
        <v>46720090</v>
      </c>
      <c r="F1706" s="140" t="s">
        <v>120</v>
      </c>
      <c r="G1706" s="144" t="n">
        <v>1195000</v>
      </c>
      <c r="I1706" s="144" t="n">
        <f aca="false">+G:G-H:H</f>
        <v>1195000</v>
      </c>
    </row>
    <row r="1707" customFormat="false" ht="17.25" hidden="false" customHeight="true" outlineLevel="0" collapsed="false">
      <c r="A1707" s="140" t="s">
        <v>116</v>
      </c>
      <c r="B1707" s="142" t="n">
        <v>4672012</v>
      </c>
      <c r="C1707" s="143" t="n">
        <f aca="false">+LEN(B:B)</f>
        <v>7</v>
      </c>
      <c r="D1707" s="143" t="n">
        <v>46720120</v>
      </c>
      <c r="F1707" s="140" t="s">
        <v>126</v>
      </c>
      <c r="G1707" s="144" t="n">
        <v>3485232.97</v>
      </c>
      <c r="I1707" s="144" t="n">
        <f aca="false">+G:G-H:H</f>
        <v>3485232.97</v>
      </c>
    </row>
    <row r="1708" customFormat="false" ht="17.25" hidden="false" customHeight="true" outlineLevel="0" collapsed="false">
      <c r="A1708" s="140" t="s">
        <v>116</v>
      </c>
      <c r="B1708" s="142" t="n">
        <v>4672013</v>
      </c>
      <c r="C1708" s="143" t="n">
        <f aca="false">+LEN(B:B)</f>
        <v>7</v>
      </c>
      <c r="D1708" s="143" t="n">
        <v>46720130</v>
      </c>
      <c r="F1708" s="140" t="s">
        <v>1913</v>
      </c>
      <c r="G1708" s="144" t="n">
        <v>156922619.01</v>
      </c>
      <c r="I1708" s="144" t="n">
        <f aca="false">+G:G-H:H</f>
        <v>156922619.01</v>
      </c>
    </row>
    <row r="1709" customFormat="false" ht="17.25" hidden="false" customHeight="true" outlineLevel="0" collapsed="false">
      <c r="A1709" s="140" t="s">
        <v>112</v>
      </c>
      <c r="B1709" s="142" t="n">
        <v>46720300</v>
      </c>
      <c r="C1709" s="143" t="n">
        <f aca="false">+LEN(B:B)</f>
        <v>8</v>
      </c>
      <c r="D1709" s="143" t="n">
        <v>46720130</v>
      </c>
      <c r="F1709" s="140" t="s">
        <v>104</v>
      </c>
      <c r="H1709" s="144" t="n">
        <v>40000000</v>
      </c>
      <c r="I1709" s="144" t="n">
        <f aca="false">+G:G-H:H</f>
        <v>-40000000</v>
      </c>
    </row>
    <row r="1710" customFormat="false" ht="17.25" hidden="false" customHeight="true" outlineLevel="0" collapsed="false">
      <c r="A1710" s="140" t="s">
        <v>317</v>
      </c>
      <c r="B1710" s="142" t="n">
        <v>46720600</v>
      </c>
      <c r="C1710" s="143" t="n">
        <f aca="false">+LEN(B:B)</f>
        <v>8</v>
      </c>
      <c r="D1710" s="143" t="n">
        <v>46720130</v>
      </c>
      <c r="F1710" s="140" t="s">
        <v>1478</v>
      </c>
      <c r="H1710" s="144" t="n">
        <v>66743.36</v>
      </c>
      <c r="I1710" s="144" t="n">
        <f aca="false">+G:G-H:H</f>
        <v>-66743.36</v>
      </c>
    </row>
    <row r="1711" customFormat="false" ht="17.25" hidden="false" customHeight="true" outlineLevel="0" collapsed="false">
      <c r="A1711" s="140" t="s">
        <v>128</v>
      </c>
      <c r="B1711" s="142" t="n">
        <v>46720800</v>
      </c>
      <c r="C1711" s="143" t="n">
        <f aca="false">+LEN(B:B)</f>
        <v>8</v>
      </c>
      <c r="D1711" s="143" t="n">
        <v>46720800</v>
      </c>
      <c r="F1711" s="140" t="s">
        <v>100</v>
      </c>
      <c r="H1711" s="144" t="n">
        <v>20400</v>
      </c>
      <c r="I1711" s="144" t="n">
        <f aca="false">+G:G-H:H</f>
        <v>-20400</v>
      </c>
    </row>
    <row r="1712" customFormat="false" ht="17.25" hidden="false" customHeight="true" outlineLevel="0" collapsed="false">
      <c r="A1712" s="140" t="s">
        <v>112</v>
      </c>
      <c r="B1712" s="142" t="n">
        <v>46720800</v>
      </c>
      <c r="C1712" s="143" t="n">
        <f aca="false">+LEN(B:B)</f>
        <v>8</v>
      </c>
      <c r="D1712" s="143" t="n">
        <v>46720800</v>
      </c>
      <c r="F1712" s="140" t="s">
        <v>100</v>
      </c>
      <c r="H1712" s="144" t="n">
        <v>19342956</v>
      </c>
      <c r="I1712" s="144" t="n">
        <f aca="false">+G:G-H:H</f>
        <v>-19342956</v>
      </c>
    </row>
    <row r="1713" customFormat="false" ht="17.25" hidden="false" customHeight="true" outlineLevel="0" collapsed="false">
      <c r="A1713" s="140" t="s">
        <v>128</v>
      </c>
      <c r="B1713" s="142" t="n">
        <v>46720900</v>
      </c>
      <c r="C1713" s="143" t="n">
        <f aca="false">+LEN(B:B)</f>
        <v>8</v>
      </c>
      <c r="D1713" s="143" t="n">
        <v>46720900</v>
      </c>
      <c r="F1713" s="140" t="s">
        <v>130</v>
      </c>
      <c r="G1713" s="144" t="n">
        <v>39541000</v>
      </c>
      <c r="I1713" s="144" t="n">
        <f aca="false">+G:G-H:H</f>
        <v>39541000</v>
      </c>
    </row>
    <row r="1714" customFormat="false" ht="17.25" hidden="false" customHeight="true" outlineLevel="0" collapsed="false">
      <c r="A1714" s="140" t="s">
        <v>112</v>
      </c>
      <c r="B1714" s="142" t="n">
        <v>46720900</v>
      </c>
      <c r="C1714" s="143" t="n">
        <f aca="false">+LEN(B:B)</f>
        <v>8</v>
      </c>
      <c r="D1714" s="143" t="n">
        <v>46720900</v>
      </c>
      <c r="F1714" s="140" t="s">
        <v>317</v>
      </c>
      <c r="H1714" s="144" t="n">
        <v>397000000</v>
      </c>
      <c r="I1714" s="144" t="n">
        <f aca="false">+G:G-H:H</f>
        <v>-397000000</v>
      </c>
    </row>
    <row r="1715" customFormat="false" ht="17.25" hidden="false" customHeight="true" outlineLevel="0" collapsed="false">
      <c r="A1715" s="140" t="s">
        <v>112</v>
      </c>
      <c r="B1715" s="142" t="n">
        <v>46721000</v>
      </c>
      <c r="C1715" s="143" t="n">
        <f aca="false">+LEN(B:B)</f>
        <v>8</v>
      </c>
      <c r="D1715" s="143" t="n">
        <v>46721000</v>
      </c>
      <c r="F1715" s="140" t="s">
        <v>115</v>
      </c>
      <c r="H1715" s="144" t="n">
        <v>306131540</v>
      </c>
      <c r="I1715" s="144" t="n">
        <f aca="false">+G:G-H:H</f>
        <v>-306131540</v>
      </c>
    </row>
    <row r="1716" customFormat="false" ht="17.25" hidden="false" customHeight="true" outlineLevel="0" collapsed="false">
      <c r="A1716" s="140" t="s">
        <v>317</v>
      </c>
      <c r="B1716" s="142" t="n">
        <v>46724000</v>
      </c>
      <c r="C1716" s="143" t="n">
        <f aca="false">+LEN(B:B)</f>
        <v>8</v>
      </c>
      <c r="D1716" s="143" t="n">
        <v>46724000</v>
      </c>
      <c r="F1716" s="140" t="s">
        <v>659</v>
      </c>
      <c r="H1716" s="144" t="n">
        <v>120000000</v>
      </c>
      <c r="I1716" s="144" t="n">
        <f aca="false">+G:G-H:H</f>
        <v>-120000000</v>
      </c>
    </row>
    <row r="1717" customFormat="false" ht="17.25" hidden="false" customHeight="true" outlineLevel="0" collapsed="false">
      <c r="A1717" s="140" t="s">
        <v>112</v>
      </c>
      <c r="B1717" s="142" t="n">
        <v>46725000</v>
      </c>
      <c r="C1717" s="143" t="n">
        <f aca="false">+LEN(B:B)</f>
        <v>8</v>
      </c>
      <c r="D1717" s="143" t="n">
        <v>46725000</v>
      </c>
      <c r="F1717" s="140" t="s">
        <v>1715</v>
      </c>
      <c r="H1717" s="144" t="n">
        <v>2866557.74000001</v>
      </c>
      <c r="I1717" s="144" t="n">
        <f aca="false">+G:G-H:H</f>
        <v>-2866557.74000001</v>
      </c>
    </row>
    <row r="1718" customFormat="false" ht="17.25" hidden="false" customHeight="true" outlineLevel="0" collapsed="false">
      <c r="A1718" s="140" t="s">
        <v>309</v>
      </c>
      <c r="B1718" s="142" t="n">
        <v>468000</v>
      </c>
      <c r="C1718" s="143" t="n">
        <f aca="false">+LEN(B:B)</f>
        <v>6</v>
      </c>
      <c r="D1718" s="143" t="n">
        <v>46800000</v>
      </c>
      <c r="F1718" s="140" t="s">
        <v>3141</v>
      </c>
      <c r="G1718" s="144" t="n">
        <v>1496396.07000001</v>
      </c>
      <c r="I1718" s="144" t="n">
        <f aca="false">+G:G-H:H</f>
        <v>1496396.07000001</v>
      </c>
    </row>
    <row r="1719" customFormat="false" ht="17.25" hidden="false" customHeight="true" outlineLevel="0" collapsed="false">
      <c r="A1719" s="140" t="s">
        <v>128</v>
      </c>
      <c r="B1719" s="142" t="n">
        <v>46800000</v>
      </c>
      <c r="C1719" s="143" t="n">
        <f aca="false">+LEN(B:B)</f>
        <v>8</v>
      </c>
      <c r="D1719" s="143" t="n">
        <v>46800000</v>
      </c>
      <c r="F1719" s="140" t="s">
        <v>3142</v>
      </c>
      <c r="H1719" s="144" t="n">
        <v>21100236.86</v>
      </c>
      <c r="I1719" s="144" t="n">
        <f aca="false">+G:G-H:H</f>
        <v>-21100236.86</v>
      </c>
    </row>
    <row r="1720" customFormat="false" ht="17.25" hidden="false" customHeight="true" outlineLevel="0" collapsed="false">
      <c r="A1720" s="140" t="s">
        <v>124</v>
      </c>
      <c r="B1720" s="142" t="n">
        <v>4680000</v>
      </c>
      <c r="C1720" s="143" t="n">
        <f aca="false">+LEN(B:B)</f>
        <v>7</v>
      </c>
      <c r="D1720" s="143" t="n">
        <v>46800000</v>
      </c>
      <c r="F1720" s="140" t="s">
        <v>3143</v>
      </c>
      <c r="H1720" s="144" t="n">
        <v>872125.6</v>
      </c>
      <c r="I1720" s="144" t="n">
        <f aca="false">+G:G-H:H</f>
        <v>-872125.6</v>
      </c>
    </row>
    <row r="1721" customFormat="false" ht="17.25" hidden="false" customHeight="true" outlineLevel="0" collapsed="false">
      <c r="A1721" s="140" t="s">
        <v>129</v>
      </c>
      <c r="B1721" s="142" t="n">
        <v>468000</v>
      </c>
      <c r="C1721" s="143" t="n">
        <f aca="false">+LEN(B:B)</f>
        <v>6</v>
      </c>
      <c r="D1721" s="143" t="n">
        <v>46800000</v>
      </c>
      <c r="F1721" s="140" t="s">
        <v>1104</v>
      </c>
      <c r="G1721" s="144" t="n">
        <v>0</v>
      </c>
      <c r="H1721" s="144" t="n">
        <v>150000</v>
      </c>
      <c r="I1721" s="144" t="n">
        <f aca="false">+G:G-H:H</f>
        <v>-150000</v>
      </c>
    </row>
    <row r="1722" customFormat="false" ht="17.25" hidden="false" customHeight="true" outlineLevel="0" collapsed="false">
      <c r="A1722" s="140" t="s">
        <v>3018</v>
      </c>
      <c r="B1722" s="142" t="n">
        <v>468000</v>
      </c>
      <c r="C1722" s="143" t="n">
        <f aca="false">+LEN(B:B)</f>
        <v>6</v>
      </c>
      <c r="D1722" s="143" t="n">
        <v>46800000</v>
      </c>
      <c r="F1722" s="140" t="s">
        <v>1104</v>
      </c>
      <c r="H1722" s="144" t="n">
        <v>3575290</v>
      </c>
      <c r="I1722" s="144" t="n">
        <f aca="false">+G:G-H:H</f>
        <v>-3575290</v>
      </c>
    </row>
    <row r="1723" customFormat="false" ht="17.25" hidden="false" customHeight="true" outlineLevel="0" collapsed="false">
      <c r="A1723" s="140" t="s">
        <v>3019</v>
      </c>
      <c r="B1723" s="142" t="n">
        <v>468000</v>
      </c>
      <c r="C1723" s="143" t="n">
        <f aca="false">+LEN(B:B)</f>
        <v>6</v>
      </c>
      <c r="D1723" s="143" t="n">
        <v>46800000</v>
      </c>
      <c r="F1723" s="140" t="s">
        <v>2420</v>
      </c>
      <c r="H1723" s="144" t="n">
        <v>3575290</v>
      </c>
      <c r="I1723" s="144" t="n">
        <f aca="false">+G:G-H:H</f>
        <v>-3575290</v>
      </c>
    </row>
    <row r="1724" customFormat="false" ht="17.25" hidden="false" customHeight="true" outlineLevel="0" collapsed="false">
      <c r="A1724" s="140" t="s">
        <v>119</v>
      </c>
      <c r="B1724" s="142" t="n">
        <v>46800000</v>
      </c>
      <c r="C1724" s="143" t="n">
        <f aca="false">+LEN(B:B)</f>
        <v>8</v>
      </c>
      <c r="D1724" s="143" t="n">
        <v>46800000</v>
      </c>
      <c r="F1724" s="140" t="s">
        <v>3144</v>
      </c>
      <c r="H1724" s="144" t="n">
        <v>6409691.34</v>
      </c>
      <c r="I1724" s="144" t="n">
        <f aca="false">+G:G-H:H</f>
        <v>-6409691.34</v>
      </c>
    </row>
    <row r="1725" customFormat="false" ht="17.25" hidden="false" customHeight="true" outlineLevel="0" collapsed="false">
      <c r="A1725" s="140" t="s">
        <v>317</v>
      </c>
      <c r="B1725" s="142" t="n">
        <v>46800000</v>
      </c>
      <c r="C1725" s="143" t="n">
        <f aca="false">+LEN(B:B)</f>
        <v>8</v>
      </c>
      <c r="D1725" s="143" t="n">
        <v>46800000</v>
      </c>
      <c r="F1725" s="140" t="s">
        <v>3145</v>
      </c>
      <c r="G1725" s="144" t="n">
        <v>41131115</v>
      </c>
      <c r="I1725" s="144" t="n">
        <f aca="false">+G:G-H:H</f>
        <v>41131115</v>
      </c>
    </row>
    <row r="1726" customFormat="false" ht="17.25" hidden="false" customHeight="true" outlineLevel="0" collapsed="false">
      <c r="A1726" s="140" t="s">
        <v>307</v>
      </c>
      <c r="B1726" s="142" t="n">
        <v>46800000</v>
      </c>
      <c r="C1726" s="143" t="n">
        <f aca="false">+LEN(B:B)</f>
        <v>8</v>
      </c>
      <c r="D1726" s="143" t="n">
        <v>46800000</v>
      </c>
      <c r="F1726" s="140" t="s">
        <v>3146</v>
      </c>
      <c r="G1726" s="144" t="n">
        <v>3482051217.74</v>
      </c>
      <c r="I1726" s="144" t="n">
        <f aca="false">+G:G-H:H</f>
        <v>3482051217.74</v>
      </c>
    </row>
    <row r="1727" customFormat="false" ht="17.25" hidden="false" customHeight="true" outlineLevel="0" collapsed="false">
      <c r="A1727" s="140" t="s">
        <v>108</v>
      </c>
      <c r="B1727" s="142" t="n">
        <v>46800000</v>
      </c>
      <c r="C1727" s="143" t="n">
        <f aca="false">+LEN(B:B)</f>
        <v>8</v>
      </c>
      <c r="D1727" s="143" t="n">
        <v>46800000</v>
      </c>
      <c r="F1727" s="140" t="s">
        <v>2267</v>
      </c>
      <c r="H1727" s="144" t="n">
        <v>9534106.66</v>
      </c>
      <c r="I1727" s="144" t="n">
        <f aca="false">+G:G-H:H</f>
        <v>-9534106.66</v>
      </c>
    </row>
    <row r="1728" customFormat="false" ht="17.25" hidden="false" customHeight="true" outlineLevel="0" collapsed="false">
      <c r="A1728" s="140" t="s">
        <v>111</v>
      </c>
      <c r="B1728" s="142" t="n">
        <v>46800001</v>
      </c>
      <c r="C1728" s="143" t="n">
        <f aca="false">+LEN(B:B)</f>
        <v>8</v>
      </c>
      <c r="D1728" s="143" t="n">
        <v>46800001</v>
      </c>
      <c r="F1728" s="140" t="s">
        <v>2072</v>
      </c>
      <c r="H1728" s="144" t="n">
        <v>30703537.06</v>
      </c>
      <c r="I1728" s="144" t="n">
        <f aca="false">+G:G-H:H</f>
        <v>-30703537.06</v>
      </c>
    </row>
    <row r="1729" customFormat="false" ht="17.25" hidden="false" customHeight="true" outlineLevel="0" collapsed="false">
      <c r="A1729" s="140" t="s">
        <v>101</v>
      </c>
      <c r="B1729" s="142" t="n">
        <v>46800001</v>
      </c>
      <c r="C1729" s="143" t="n">
        <f aca="false">+LEN(B:B)</f>
        <v>8</v>
      </c>
      <c r="D1729" s="143" t="n">
        <v>46800001</v>
      </c>
      <c r="F1729" s="140" t="s">
        <v>2072</v>
      </c>
      <c r="H1729" s="144" t="n">
        <v>25027028</v>
      </c>
      <c r="I1729" s="144" t="n">
        <f aca="false">+G:G-H:H</f>
        <v>-25027028</v>
      </c>
    </row>
    <row r="1730" customFormat="false" ht="17.25" hidden="false" customHeight="true" outlineLevel="0" collapsed="false">
      <c r="A1730" s="140" t="s">
        <v>309</v>
      </c>
      <c r="B1730" s="142" t="n">
        <v>471000</v>
      </c>
      <c r="C1730" s="143" t="n">
        <f aca="false">+LEN(B:B)</f>
        <v>6</v>
      </c>
      <c r="D1730" s="143" t="n">
        <v>47100000</v>
      </c>
      <c r="F1730" s="140" t="s">
        <v>131</v>
      </c>
      <c r="G1730" s="144" t="n">
        <v>24488052.36</v>
      </c>
      <c r="I1730" s="144" t="n">
        <f aca="false">+G:G-H:H</f>
        <v>24488052.36</v>
      </c>
    </row>
    <row r="1731" customFormat="false" ht="17.25" hidden="false" customHeight="true" outlineLevel="0" collapsed="false">
      <c r="A1731" s="140" t="s">
        <v>128</v>
      </c>
      <c r="B1731" s="142" t="n">
        <v>47100000</v>
      </c>
      <c r="C1731" s="143" t="n">
        <f aca="false">+LEN(B:B)</f>
        <v>8</v>
      </c>
      <c r="D1731" s="143" t="n">
        <v>47100000</v>
      </c>
      <c r="F1731" s="140" t="s">
        <v>131</v>
      </c>
      <c r="G1731" s="144" t="n">
        <v>6120</v>
      </c>
      <c r="I1731" s="144" t="n">
        <f aca="false">+G:G-H:H</f>
        <v>6120</v>
      </c>
    </row>
    <row r="1732" customFormat="false" ht="17.25" hidden="false" customHeight="true" outlineLevel="0" collapsed="false">
      <c r="A1732" s="140" t="s">
        <v>125</v>
      </c>
      <c r="B1732" s="142" t="n">
        <v>47100000</v>
      </c>
      <c r="C1732" s="143" t="n">
        <f aca="false">+LEN(B:B)</f>
        <v>8</v>
      </c>
      <c r="D1732" s="143" t="n">
        <v>47100000</v>
      </c>
      <c r="F1732" s="140" t="s">
        <v>362</v>
      </c>
      <c r="H1732" s="144" t="n">
        <v>2364112.88</v>
      </c>
      <c r="I1732" s="144" t="n">
        <f aca="false">+G:G-H:H</f>
        <v>-2364112.88</v>
      </c>
    </row>
    <row r="1733" customFormat="false" ht="17.25" hidden="false" customHeight="true" outlineLevel="0" collapsed="false">
      <c r="A1733" s="140" t="s">
        <v>124</v>
      </c>
      <c r="B1733" s="142" t="n">
        <v>47100000</v>
      </c>
      <c r="C1733" s="143" t="n">
        <f aca="false">+LEN(B:B)</f>
        <v>8</v>
      </c>
      <c r="D1733" s="143" t="n">
        <v>47100000</v>
      </c>
      <c r="F1733" s="140" t="s">
        <v>362</v>
      </c>
      <c r="H1733" s="144" t="n">
        <v>10000</v>
      </c>
      <c r="I1733" s="144" t="n">
        <f aca="false">+G:G-H:H</f>
        <v>-10000</v>
      </c>
    </row>
    <row r="1734" customFormat="false" ht="17.25" hidden="false" customHeight="true" outlineLevel="0" collapsed="false">
      <c r="A1734" s="140" t="s">
        <v>129</v>
      </c>
      <c r="B1734" s="142" t="n">
        <v>471000</v>
      </c>
      <c r="C1734" s="143" t="n">
        <f aca="false">+LEN(B:B)</f>
        <v>6</v>
      </c>
      <c r="D1734" s="143" t="n">
        <v>47100000</v>
      </c>
      <c r="F1734" s="140" t="s">
        <v>131</v>
      </c>
      <c r="G1734" s="144" t="n">
        <v>45717808.64</v>
      </c>
      <c r="H1734" s="144" t="n">
        <v>0</v>
      </c>
      <c r="I1734" s="144" t="n">
        <f aca="false">+G:G-H:H</f>
        <v>45717808.64</v>
      </c>
    </row>
    <row r="1735" customFormat="false" ht="17.25" hidden="false" customHeight="true" outlineLevel="0" collapsed="false">
      <c r="A1735" s="140" t="s">
        <v>116</v>
      </c>
      <c r="B1735" s="142" t="n">
        <v>4710000</v>
      </c>
      <c r="C1735" s="143" t="n">
        <f aca="false">+LEN(B:B)</f>
        <v>7</v>
      </c>
      <c r="D1735" s="143" t="n">
        <v>47100000</v>
      </c>
      <c r="F1735" s="140" t="s">
        <v>362</v>
      </c>
      <c r="H1735" s="144" t="n">
        <v>682.799999999988</v>
      </c>
      <c r="I1735" s="144" t="n">
        <f aca="false">+G:G-H:H</f>
        <v>-682.799999999988</v>
      </c>
    </row>
    <row r="1736" customFormat="false" ht="17.25" hidden="false" customHeight="true" outlineLevel="0" collapsed="false">
      <c r="A1736" s="140" t="s">
        <v>115</v>
      </c>
      <c r="B1736" s="142" t="n">
        <v>47100000</v>
      </c>
      <c r="C1736" s="143" t="n">
        <f aca="false">+LEN(B:B)</f>
        <v>8</v>
      </c>
      <c r="D1736" s="143" t="n">
        <v>47100000</v>
      </c>
      <c r="F1736" s="140" t="s">
        <v>362</v>
      </c>
      <c r="G1736" s="144" t="n">
        <v>860000</v>
      </c>
      <c r="I1736" s="144" t="n">
        <f aca="false">+G:G-H:H</f>
        <v>860000</v>
      </c>
    </row>
    <row r="1737" customFormat="false" ht="17.25" hidden="false" customHeight="true" outlineLevel="0" collapsed="false">
      <c r="A1737" s="140" t="s">
        <v>119</v>
      </c>
      <c r="B1737" s="142" t="n">
        <v>47100000</v>
      </c>
      <c r="C1737" s="143" t="n">
        <f aca="false">+LEN(B:B)</f>
        <v>8</v>
      </c>
      <c r="D1737" s="143" t="n">
        <v>47100000</v>
      </c>
      <c r="F1737" s="140" t="s">
        <v>362</v>
      </c>
      <c r="G1737" s="144" t="n">
        <v>19517754.7</v>
      </c>
      <c r="I1737" s="144" t="n">
        <f aca="false">+G:G-H:H</f>
        <v>19517754.7</v>
      </c>
    </row>
    <row r="1738" customFormat="false" ht="17.25" hidden="false" customHeight="true" outlineLevel="0" collapsed="false">
      <c r="A1738" s="140" t="s">
        <v>2899</v>
      </c>
      <c r="B1738" s="142" t="n">
        <v>47100000</v>
      </c>
      <c r="C1738" s="143" t="n">
        <f aca="false">+LEN(B:B)</f>
        <v>8</v>
      </c>
      <c r="D1738" s="143" t="n">
        <v>47100000</v>
      </c>
      <c r="F1738" s="140" t="s">
        <v>131</v>
      </c>
      <c r="H1738" s="144" t="n">
        <v>952686.73</v>
      </c>
      <c r="I1738" s="144" t="n">
        <f aca="false">+G:G-H:H</f>
        <v>-952686.73</v>
      </c>
    </row>
    <row r="1739" customFormat="false" ht="17.25" hidden="false" customHeight="true" outlineLevel="0" collapsed="false">
      <c r="A1739" s="140" t="s">
        <v>112</v>
      </c>
      <c r="B1739" s="142" t="n">
        <v>47100000</v>
      </c>
      <c r="C1739" s="143" t="n">
        <f aca="false">+LEN(B:B)</f>
        <v>8</v>
      </c>
      <c r="D1739" s="143" t="n">
        <v>47100000</v>
      </c>
      <c r="F1739" s="140" t="s">
        <v>131</v>
      </c>
      <c r="G1739" s="144" t="n">
        <v>0.91</v>
      </c>
      <c r="I1739" s="144" t="n">
        <f aca="false">+G:G-H:H</f>
        <v>0.91</v>
      </c>
    </row>
    <row r="1740" customFormat="false" ht="17.25" hidden="false" customHeight="true" outlineLevel="0" collapsed="false">
      <c r="A1740" s="140" t="s">
        <v>317</v>
      </c>
      <c r="B1740" s="142" t="n">
        <v>47100000</v>
      </c>
      <c r="C1740" s="143" t="n">
        <f aca="false">+LEN(B:B)</f>
        <v>8</v>
      </c>
      <c r="D1740" s="143" t="n">
        <v>47100000</v>
      </c>
      <c r="F1740" s="140" t="s">
        <v>131</v>
      </c>
      <c r="G1740" s="144" t="n">
        <v>2741214.53</v>
      </c>
      <c r="I1740" s="144" t="n">
        <f aca="false">+G:G-H:H</f>
        <v>2741214.53</v>
      </c>
    </row>
    <row r="1741" customFormat="false" ht="17.25" hidden="false" customHeight="true" outlineLevel="0" collapsed="false">
      <c r="A1741" s="140" t="s">
        <v>105</v>
      </c>
      <c r="B1741" s="142" t="n">
        <v>4710000</v>
      </c>
      <c r="C1741" s="143" t="n">
        <f aca="false">+LEN(B:B)</f>
        <v>7</v>
      </c>
      <c r="D1741" s="143" t="n">
        <v>47100000</v>
      </c>
      <c r="F1741" s="140" t="s">
        <v>362</v>
      </c>
      <c r="G1741" s="144" t="n">
        <v>31682486.45</v>
      </c>
      <c r="H1741" s="144" t="n">
        <v>0</v>
      </c>
      <c r="I1741" s="144" t="n">
        <f aca="false">+G:G-H:H</f>
        <v>31682486.45</v>
      </c>
    </row>
    <row r="1742" customFormat="false" ht="17.25" hidden="false" customHeight="true" outlineLevel="0" collapsed="false">
      <c r="A1742" s="140" t="s">
        <v>104</v>
      </c>
      <c r="B1742" s="142" t="n">
        <v>4710000</v>
      </c>
      <c r="C1742" s="143" t="n">
        <f aca="false">+LEN(B:B)</f>
        <v>7</v>
      </c>
      <c r="D1742" s="143" t="n">
        <v>47100000</v>
      </c>
      <c r="F1742" s="140" t="s">
        <v>362</v>
      </c>
      <c r="G1742" s="144" t="n">
        <v>0</v>
      </c>
      <c r="H1742" s="144" t="n">
        <v>4912149.07</v>
      </c>
      <c r="I1742" s="144" t="n">
        <f aca="false">+G:G-H:H</f>
        <v>-4912149.07</v>
      </c>
    </row>
    <row r="1743" customFormat="false" ht="17.25" hidden="false" customHeight="true" outlineLevel="0" collapsed="false">
      <c r="A1743" s="140" t="s">
        <v>102</v>
      </c>
      <c r="B1743" s="142" t="n">
        <v>4710000</v>
      </c>
      <c r="C1743" s="143" t="n">
        <f aca="false">+LEN(B:B)</f>
        <v>7</v>
      </c>
      <c r="D1743" s="143" t="n">
        <v>47100000</v>
      </c>
      <c r="F1743" s="140" t="s">
        <v>362</v>
      </c>
      <c r="G1743" s="144" t="n">
        <v>0</v>
      </c>
      <c r="H1743" s="144" t="n">
        <v>76888.89</v>
      </c>
      <c r="I1743" s="144" t="n">
        <f aca="false">+G:G-H:H</f>
        <v>-76888.89</v>
      </c>
    </row>
    <row r="1744" customFormat="false" ht="17.25" hidden="false" customHeight="true" outlineLevel="0" collapsed="false">
      <c r="A1744" s="140" t="s">
        <v>307</v>
      </c>
      <c r="B1744" s="142" t="n">
        <v>47100000</v>
      </c>
      <c r="C1744" s="143" t="n">
        <f aca="false">+LEN(B:B)</f>
        <v>8</v>
      </c>
      <c r="D1744" s="143" t="n">
        <v>47100000</v>
      </c>
      <c r="F1744" s="140" t="s">
        <v>131</v>
      </c>
      <c r="H1744" s="144" t="n">
        <v>37468101.98</v>
      </c>
      <c r="I1744" s="144" t="n">
        <f aca="false">+G:G-H:H</f>
        <v>-37468101.98</v>
      </c>
    </row>
    <row r="1745" customFormat="false" ht="17.25" hidden="false" customHeight="true" outlineLevel="0" collapsed="false">
      <c r="A1745" s="140" t="s">
        <v>100</v>
      </c>
      <c r="B1745" s="142" t="n">
        <v>4710000</v>
      </c>
      <c r="C1745" s="143" t="n">
        <f aca="false">+LEN(B:B)</f>
        <v>7</v>
      </c>
      <c r="D1745" s="143" t="n">
        <v>47100000</v>
      </c>
      <c r="F1745" s="140" t="s">
        <v>362</v>
      </c>
      <c r="G1745" s="144" t="n">
        <v>47907500.01</v>
      </c>
      <c r="H1745" s="144" t="n">
        <v>0</v>
      </c>
      <c r="I1745" s="144" t="n">
        <f aca="false">+G:G-H:H</f>
        <v>47907500.01</v>
      </c>
    </row>
    <row r="1746" customFormat="false" ht="17.25" hidden="false" customHeight="true" outlineLevel="0" collapsed="false">
      <c r="A1746" s="140" t="s">
        <v>108</v>
      </c>
      <c r="B1746" s="142" t="n">
        <v>47100000</v>
      </c>
      <c r="C1746" s="143" t="n">
        <f aca="false">+LEN(B:B)</f>
        <v>8</v>
      </c>
      <c r="D1746" s="143" t="n">
        <v>47100000</v>
      </c>
      <c r="F1746" s="140" t="s">
        <v>362</v>
      </c>
      <c r="H1746" s="144" t="n">
        <v>583982.809999999</v>
      </c>
      <c r="I1746" s="144" t="n">
        <f aca="false">+G:G-H:H</f>
        <v>-583982.809999999</v>
      </c>
    </row>
    <row r="1747" customFormat="false" ht="17.25" hidden="false" customHeight="true" outlineLevel="0" collapsed="false">
      <c r="A1747" s="140" t="s">
        <v>657</v>
      </c>
      <c r="B1747" s="142" t="n">
        <v>47100000</v>
      </c>
      <c r="C1747" s="143" t="n">
        <f aca="false">+LEN(B:B)</f>
        <v>8</v>
      </c>
      <c r="D1747" s="143" t="n">
        <v>47100000</v>
      </c>
      <c r="F1747" s="140" t="s">
        <v>131</v>
      </c>
      <c r="G1747" s="144" t="n">
        <v>60000</v>
      </c>
      <c r="I1747" s="144" t="n">
        <f aca="false">+G:G-H:H</f>
        <v>60000</v>
      </c>
    </row>
    <row r="1748" customFormat="false" ht="17.25" hidden="false" customHeight="true" outlineLevel="0" collapsed="false">
      <c r="A1748" s="140" t="s">
        <v>105</v>
      </c>
      <c r="B1748" s="142" t="n">
        <v>4720000</v>
      </c>
      <c r="C1748" s="143" t="n">
        <f aca="false">+LEN(B:B)</f>
        <v>7</v>
      </c>
      <c r="D1748" s="143" t="n">
        <v>47200000</v>
      </c>
      <c r="F1748" s="140" t="s">
        <v>677</v>
      </c>
      <c r="G1748" s="144" t="n">
        <v>553670</v>
      </c>
      <c r="H1748" s="144" t="n">
        <v>0</v>
      </c>
      <c r="I1748" s="144" t="n">
        <f aca="false">+G:G-H:H</f>
        <v>553670</v>
      </c>
    </row>
    <row r="1749" customFormat="false" ht="17.25" hidden="false" customHeight="true" outlineLevel="0" collapsed="false">
      <c r="A1749" s="140" t="s">
        <v>102</v>
      </c>
      <c r="B1749" s="142" t="n">
        <v>4720000</v>
      </c>
      <c r="C1749" s="143" t="n">
        <f aca="false">+LEN(B:B)</f>
        <v>7</v>
      </c>
      <c r="D1749" s="143" t="n">
        <v>47200000</v>
      </c>
      <c r="F1749" s="140" t="s">
        <v>677</v>
      </c>
      <c r="G1749" s="144" t="n">
        <v>0</v>
      </c>
      <c r="H1749" s="144" t="n">
        <v>681240</v>
      </c>
      <c r="I1749" s="144" t="n">
        <f aca="false">+G:G-H:H</f>
        <v>-681240</v>
      </c>
    </row>
    <row r="1750" customFormat="false" ht="17.25" hidden="false" customHeight="true" outlineLevel="0" collapsed="false">
      <c r="A1750" s="140" t="s">
        <v>100</v>
      </c>
      <c r="B1750" s="142" t="n">
        <v>4720000</v>
      </c>
      <c r="C1750" s="143" t="n">
        <f aca="false">+LEN(B:B)</f>
        <v>7</v>
      </c>
      <c r="D1750" s="143" t="n">
        <v>47200000</v>
      </c>
      <c r="F1750" s="140" t="s">
        <v>677</v>
      </c>
      <c r="G1750" s="144" t="n">
        <v>210000</v>
      </c>
      <c r="H1750" s="144" t="n">
        <v>0</v>
      </c>
      <c r="I1750" s="144" t="n">
        <f aca="false">+G:G-H:H</f>
        <v>210000</v>
      </c>
    </row>
    <row r="1751" customFormat="false" ht="17.25" hidden="false" customHeight="true" outlineLevel="0" collapsed="false">
      <c r="A1751" s="140" t="s">
        <v>128</v>
      </c>
      <c r="B1751" s="142" t="n">
        <v>48600000</v>
      </c>
      <c r="C1751" s="143" t="n">
        <f aca="false">+LEN(B:B)</f>
        <v>8</v>
      </c>
      <c r="D1751" s="143" t="n">
        <v>48600000</v>
      </c>
      <c r="F1751" s="140" t="s">
        <v>132</v>
      </c>
      <c r="G1751" s="144" t="n">
        <v>4983059.86</v>
      </c>
      <c r="I1751" s="144" t="n">
        <f aca="false">+G:G-H:H</f>
        <v>4983059.86</v>
      </c>
    </row>
    <row r="1752" customFormat="false" ht="17.25" hidden="false" customHeight="true" outlineLevel="0" collapsed="false">
      <c r="A1752" s="140" t="s">
        <v>129</v>
      </c>
      <c r="B1752" s="142" t="n">
        <v>486000</v>
      </c>
      <c r="C1752" s="143" t="n">
        <f aca="false">+LEN(B:B)</f>
        <v>6</v>
      </c>
      <c r="D1752" s="143" t="n">
        <v>48600000</v>
      </c>
      <c r="F1752" s="140" t="s">
        <v>132</v>
      </c>
      <c r="G1752" s="144" t="n">
        <v>9072589.68</v>
      </c>
      <c r="H1752" s="144" t="n">
        <v>0</v>
      </c>
      <c r="I1752" s="144" t="n">
        <f aca="false">+G:G-H:H</f>
        <v>9072589.68</v>
      </c>
    </row>
    <row r="1753" customFormat="false" ht="17.25" hidden="false" customHeight="true" outlineLevel="0" collapsed="false">
      <c r="A1753" s="140" t="s">
        <v>1819</v>
      </c>
      <c r="B1753" s="142" t="n">
        <v>48600000</v>
      </c>
      <c r="C1753" s="143" t="n">
        <f aca="false">+LEN(B:B)</f>
        <v>8</v>
      </c>
      <c r="D1753" s="143" t="n">
        <v>48600000</v>
      </c>
      <c r="F1753" s="140" t="s">
        <v>3147</v>
      </c>
      <c r="G1753" s="144" t="n">
        <v>2092055.53</v>
      </c>
      <c r="I1753" s="144" t="n">
        <f aca="false">+G:G-H:H</f>
        <v>2092055.53</v>
      </c>
    </row>
    <row r="1754" customFormat="false" ht="17.25" hidden="false" customHeight="true" outlineLevel="0" collapsed="false">
      <c r="A1754" s="140" t="s">
        <v>111</v>
      </c>
      <c r="B1754" s="142" t="n">
        <v>48600000</v>
      </c>
      <c r="C1754" s="143" t="n">
        <f aca="false">+LEN(B:B)</f>
        <v>8</v>
      </c>
      <c r="D1754" s="143" t="n">
        <v>48600000</v>
      </c>
      <c r="F1754" s="140" t="s">
        <v>678</v>
      </c>
      <c r="G1754" s="144" t="n">
        <v>959292.6</v>
      </c>
      <c r="I1754" s="144" t="n">
        <f aca="false">+G:G-H:H</f>
        <v>959292.6</v>
      </c>
    </row>
    <row r="1755" customFormat="false" ht="17.25" hidden="false" customHeight="true" outlineLevel="0" collapsed="false">
      <c r="A1755" s="140" t="s">
        <v>116</v>
      </c>
      <c r="B1755" s="142" t="n">
        <v>4860000</v>
      </c>
      <c r="C1755" s="143" t="n">
        <f aca="false">+LEN(B:B)</f>
        <v>7</v>
      </c>
      <c r="D1755" s="143" t="n">
        <v>48600000</v>
      </c>
      <c r="F1755" s="140" t="s">
        <v>678</v>
      </c>
      <c r="G1755" s="144" t="n">
        <v>8524788.46</v>
      </c>
      <c r="I1755" s="144" t="n">
        <f aca="false">+G:G-H:H</f>
        <v>8524788.46</v>
      </c>
    </row>
    <row r="1756" customFormat="false" ht="17.25" hidden="false" customHeight="true" outlineLevel="0" collapsed="false">
      <c r="A1756" s="140" t="s">
        <v>115</v>
      </c>
      <c r="B1756" s="142" t="n">
        <v>48600000</v>
      </c>
      <c r="C1756" s="143" t="n">
        <f aca="false">+LEN(B:B)</f>
        <v>8</v>
      </c>
      <c r="D1756" s="143" t="n">
        <v>48600000</v>
      </c>
      <c r="F1756" s="140" t="s">
        <v>678</v>
      </c>
      <c r="G1756" s="144" t="n">
        <v>16067563.89</v>
      </c>
      <c r="I1756" s="144" t="n">
        <f aca="false">+G:G-H:H</f>
        <v>16067563.89</v>
      </c>
    </row>
    <row r="1757" customFormat="false" ht="17.25" hidden="false" customHeight="true" outlineLevel="0" collapsed="false">
      <c r="A1757" s="140" t="s">
        <v>3018</v>
      </c>
      <c r="B1757" s="142" t="n">
        <v>486000</v>
      </c>
      <c r="C1757" s="143" t="n">
        <f aca="false">+LEN(B:B)</f>
        <v>6</v>
      </c>
      <c r="D1757" s="143" t="n">
        <v>48600000</v>
      </c>
      <c r="F1757" s="140" t="s">
        <v>132</v>
      </c>
      <c r="G1757" s="144" t="n">
        <v>39300000</v>
      </c>
      <c r="I1757" s="144" t="n">
        <f aca="false">+G:G-H:H</f>
        <v>39300000</v>
      </c>
    </row>
    <row r="1758" customFormat="false" ht="17.25" hidden="false" customHeight="true" outlineLevel="0" collapsed="false">
      <c r="A1758" s="140" t="s">
        <v>119</v>
      </c>
      <c r="B1758" s="142" t="n">
        <v>48600000</v>
      </c>
      <c r="C1758" s="143" t="n">
        <f aca="false">+LEN(B:B)</f>
        <v>8</v>
      </c>
      <c r="D1758" s="143" t="n">
        <v>48600000</v>
      </c>
      <c r="F1758" s="140" t="s">
        <v>678</v>
      </c>
      <c r="G1758" s="144" t="n">
        <v>337251.85</v>
      </c>
      <c r="I1758" s="144" t="n">
        <f aca="false">+G:G-H:H</f>
        <v>337251.85</v>
      </c>
    </row>
    <row r="1759" customFormat="false" ht="17.25" hidden="false" customHeight="true" outlineLevel="0" collapsed="false">
      <c r="A1759" s="140" t="s">
        <v>2899</v>
      </c>
      <c r="B1759" s="142" t="n">
        <v>48600000</v>
      </c>
      <c r="C1759" s="143" t="n">
        <f aca="false">+LEN(B:B)</f>
        <v>8</v>
      </c>
      <c r="D1759" s="143" t="n">
        <v>48600000</v>
      </c>
      <c r="F1759" s="140" t="s">
        <v>132</v>
      </c>
      <c r="G1759" s="144" t="n">
        <v>207297.57</v>
      </c>
      <c r="I1759" s="144" t="n">
        <f aca="false">+G:G-H:H</f>
        <v>207297.57</v>
      </c>
    </row>
    <row r="1760" customFormat="false" ht="17.25" hidden="false" customHeight="true" outlineLevel="0" collapsed="false">
      <c r="A1760" s="140" t="s">
        <v>112</v>
      </c>
      <c r="B1760" s="142" t="n">
        <v>48600000</v>
      </c>
      <c r="C1760" s="143" t="n">
        <f aca="false">+LEN(B:B)</f>
        <v>8</v>
      </c>
      <c r="D1760" s="143" t="n">
        <v>48600000</v>
      </c>
      <c r="F1760" s="140" t="s">
        <v>132</v>
      </c>
      <c r="G1760" s="144" t="n">
        <v>38109972.16</v>
      </c>
      <c r="I1760" s="144" t="n">
        <f aca="false">+G:G-H:H</f>
        <v>38109972.16</v>
      </c>
    </row>
    <row r="1761" customFormat="false" ht="17.25" hidden="false" customHeight="true" outlineLevel="0" collapsed="false">
      <c r="A1761" s="140" t="s">
        <v>317</v>
      </c>
      <c r="B1761" s="142" t="n">
        <v>48600000</v>
      </c>
      <c r="C1761" s="143" t="n">
        <f aca="false">+LEN(B:B)</f>
        <v>8</v>
      </c>
      <c r="D1761" s="143" t="n">
        <v>48600000</v>
      </c>
      <c r="F1761" s="140" t="s">
        <v>3148</v>
      </c>
      <c r="G1761" s="144" t="n">
        <v>97426644.42</v>
      </c>
      <c r="I1761" s="144" t="n">
        <f aca="false">+G:G-H:H</f>
        <v>97426644.42</v>
      </c>
    </row>
    <row r="1762" customFormat="false" ht="17.25" hidden="false" customHeight="true" outlineLevel="0" collapsed="false">
      <c r="A1762" s="140" t="s">
        <v>105</v>
      </c>
      <c r="B1762" s="142" t="n">
        <v>4860000</v>
      </c>
      <c r="C1762" s="143" t="n">
        <f aca="false">+LEN(B:B)</f>
        <v>7</v>
      </c>
      <c r="D1762" s="143" t="n">
        <v>48600000</v>
      </c>
      <c r="F1762" s="140" t="s">
        <v>678</v>
      </c>
      <c r="G1762" s="144" t="n">
        <v>451850572</v>
      </c>
      <c r="H1762" s="144" t="n">
        <v>0</v>
      </c>
      <c r="I1762" s="144" t="n">
        <f aca="false">+G:G-H:H</f>
        <v>451850572</v>
      </c>
    </row>
    <row r="1763" customFormat="false" ht="17.25" hidden="false" customHeight="true" outlineLevel="0" collapsed="false">
      <c r="A1763" s="140" t="s">
        <v>104</v>
      </c>
      <c r="B1763" s="142" t="n">
        <v>4860000</v>
      </c>
      <c r="C1763" s="143" t="n">
        <f aca="false">+LEN(B:B)</f>
        <v>7</v>
      </c>
      <c r="D1763" s="143" t="n">
        <v>48600000</v>
      </c>
      <c r="F1763" s="140" t="s">
        <v>678</v>
      </c>
      <c r="G1763" s="144" t="n">
        <v>37777960.92</v>
      </c>
      <c r="H1763" s="144" t="n">
        <v>0</v>
      </c>
      <c r="I1763" s="144" t="n">
        <f aca="false">+G:G-H:H</f>
        <v>37777960.92</v>
      </c>
    </row>
    <row r="1764" customFormat="false" ht="17.25" hidden="false" customHeight="true" outlineLevel="0" collapsed="false">
      <c r="A1764" s="140" t="s">
        <v>101</v>
      </c>
      <c r="B1764" s="142" t="n">
        <v>48600000</v>
      </c>
      <c r="C1764" s="143" t="n">
        <f aca="false">+LEN(B:B)</f>
        <v>8</v>
      </c>
      <c r="D1764" s="143" t="n">
        <v>48600000</v>
      </c>
      <c r="F1764" s="140" t="s">
        <v>678</v>
      </c>
      <c r="G1764" s="144" t="n">
        <v>188148.15</v>
      </c>
      <c r="I1764" s="144" t="n">
        <f aca="false">+G:G-H:H</f>
        <v>188148.15</v>
      </c>
    </row>
    <row r="1765" customFormat="false" ht="17.25" hidden="false" customHeight="true" outlineLevel="0" collapsed="false">
      <c r="A1765" s="140" t="s">
        <v>102</v>
      </c>
      <c r="B1765" s="142" t="n">
        <v>4860000</v>
      </c>
      <c r="C1765" s="143" t="n">
        <f aca="false">+LEN(B:B)</f>
        <v>7</v>
      </c>
      <c r="D1765" s="143" t="n">
        <v>48600000</v>
      </c>
      <c r="F1765" s="140" t="s">
        <v>678</v>
      </c>
      <c r="G1765" s="144" t="n">
        <v>23345733.51</v>
      </c>
      <c r="H1765" s="144" t="n">
        <v>0</v>
      </c>
      <c r="I1765" s="144" t="n">
        <f aca="false">+G:G-H:H</f>
        <v>23345733.51</v>
      </c>
    </row>
    <row r="1766" customFormat="false" ht="17.25" hidden="false" customHeight="true" outlineLevel="0" collapsed="false">
      <c r="A1766" s="140" t="s">
        <v>307</v>
      </c>
      <c r="B1766" s="142" t="n">
        <v>48600000</v>
      </c>
      <c r="C1766" s="143" t="n">
        <f aca="false">+LEN(B:B)</f>
        <v>8</v>
      </c>
      <c r="D1766" s="143" t="n">
        <v>48600000</v>
      </c>
      <c r="F1766" s="140" t="s">
        <v>132</v>
      </c>
      <c r="H1766" s="144" t="n">
        <v>3422661848.61</v>
      </c>
      <c r="I1766" s="144" t="n">
        <f aca="false">+G:G-H:H</f>
        <v>-3422661848.61</v>
      </c>
    </row>
    <row r="1767" customFormat="false" ht="17.25" hidden="false" customHeight="true" outlineLevel="0" collapsed="false">
      <c r="A1767" s="140" t="s">
        <v>100</v>
      </c>
      <c r="B1767" s="142" t="n">
        <v>4860000</v>
      </c>
      <c r="C1767" s="143" t="n">
        <f aca="false">+LEN(B:B)</f>
        <v>7</v>
      </c>
      <c r="D1767" s="143" t="n">
        <v>48600000</v>
      </c>
      <c r="F1767" s="140" t="s">
        <v>678</v>
      </c>
      <c r="G1767" s="144" t="n">
        <v>17700507.91</v>
      </c>
      <c r="H1767" s="144" t="n">
        <v>0</v>
      </c>
      <c r="I1767" s="144" t="n">
        <f aca="false">+G:G-H:H</f>
        <v>17700507.91</v>
      </c>
    </row>
    <row r="1768" customFormat="false" ht="17.25" hidden="false" customHeight="true" outlineLevel="0" collapsed="false">
      <c r="A1768" s="140" t="s">
        <v>1712</v>
      </c>
      <c r="B1768" s="142" t="n">
        <v>48600000</v>
      </c>
      <c r="C1768" s="143" t="n">
        <f aca="false">+LEN(B:B)</f>
        <v>8</v>
      </c>
      <c r="D1768" s="143" t="n">
        <v>48600000</v>
      </c>
      <c r="F1768" s="140" t="s">
        <v>3148</v>
      </c>
      <c r="G1768" s="144" t="n">
        <v>4649901.67</v>
      </c>
      <c r="I1768" s="144" t="n">
        <f aca="false">+G:G-H:H</f>
        <v>4649901.67</v>
      </c>
    </row>
    <row r="1769" customFormat="false" ht="17.25" hidden="false" customHeight="true" outlineLevel="0" collapsed="false">
      <c r="A1769" s="140" t="s">
        <v>657</v>
      </c>
      <c r="B1769" s="142" t="n">
        <v>48600000</v>
      </c>
      <c r="C1769" s="143" t="n">
        <f aca="false">+LEN(B:B)</f>
        <v>8</v>
      </c>
      <c r="D1769" s="143" t="n">
        <v>48600000</v>
      </c>
      <c r="F1769" s="140" t="s">
        <v>132</v>
      </c>
      <c r="G1769" s="144" t="n">
        <v>1753326613.249</v>
      </c>
      <c r="I1769" s="144" t="n">
        <f aca="false">+G:G-H:H</f>
        <v>1753326613.249</v>
      </c>
    </row>
    <row r="1770" customFormat="false" ht="17.25" hidden="false" customHeight="true" outlineLevel="0" collapsed="false">
      <c r="A1770" s="140" t="s">
        <v>309</v>
      </c>
      <c r="B1770" s="142" t="n">
        <v>487000</v>
      </c>
      <c r="C1770" s="143" t="n">
        <f aca="false">+LEN(B:B)</f>
        <v>6</v>
      </c>
      <c r="D1770" s="143" t="n">
        <v>48700000</v>
      </c>
      <c r="F1770" s="140" t="s">
        <v>1015</v>
      </c>
      <c r="H1770" s="144" t="n">
        <v>1125000000</v>
      </c>
      <c r="I1770" s="144" t="n">
        <f aca="false">+G:G-H:H</f>
        <v>-1125000000</v>
      </c>
    </row>
    <row r="1771" customFormat="false" ht="17.25" hidden="false" customHeight="true" outlineLevel="0" collapsed="false">
      <c r="A1771" s="140" t="s">
        <v>128</v>
      </c>
      <c r="B1771" s="142" t="n">
        <v>48700000</v>
      </c>
      <c r="C1771" s="143" t="n">
        <f aca="false">+LEN(B:B)</f>
        <v>8</v>
      </c>
      <c r="D1771" s="143" t="n">
        <v>48700000</v>
      </c>
      <c r="F1771" s="140" t="s">
        <v>1481</v>
      </c>
      <c r="H1771" s="144" t="n">
        <v>17600000</v>
      </c>
      <c r="I1771" s="144" t="n">
        <f aca="false">+G:G-H:H</f>
        <v>-17600000</v>
      </c>
    </row>
    <row r="1772" customFormat="false" ht="17.25" hidden="false" customHeight="true" outlineLevel="0" collapsed="false">
      <c r="A1772" s="140" t="s">
        <v>129</v>
      </c>
      <c r="B1772" s="142" t="n">
        <v>487000</v>
      </c>
      <c r="C1772" s="143" t="n">
        <f aca="false">+LEN(B:B)</f>
        <v>6</v>
      </c>
      <c r="D1772" s="143" t="n">
        <v>48700000</v>
      </c>
      <c r="F1772" s="140" t="s">
        <v>1015</v>
      </c>
      <c r="G1772" s="144" t="n">
        <v>0</v>
      </c>
      <c r="H1772" s="144" t="n">
        <v>2138926490.63</v>
      </c>
      <c r="I1772" s="144" t="n">
        <f aca="false">+G:G-H:H</f>
        <v>-2138926490.63</v>
      </c>
    </row>
    <row r="1773" customFormat="false" ht="17.25" hidden="false" customHeight="true" outlineLevel="0" collapsed="false">
      <c r="A1773" s="140" t="s">
        <v>116</v>
      </c>
      <c r="B1773" s="142" t="n">
        <v>4870000</v>
      </c>
      <c r="C1773" s="143" t="n">
        <f aca="false">+LEN(B:B)</f>
        <v>7</v>
      </c>
      <c r="D1773" s="143" t="n">
        <v>48700000</v>
      </c>
      <c r="F1773" s="140" t="s">
        <v>965</v>
      </c>
      <c r="H1773" s="144" t="n">
        <v>467185495.27</v>
      </c>
      <c r="I1773" s="144" t="n">
        <f aca="false">+G:G-H:H</f>
        <v>-467185495.27</v>
      </c>
    </row>
    <row r="1774" customFormat="false" ht="17.25" hidden="false" customHeight="true" outlineLevel="0" collapsed="false">
      <c r="A1774" s="140" t="s">
        <v>115</v>
      </c>
      <c r="B1774" s="142" t="n">
        <v>48700000</v>
      </c>
      <c r="C1774" s="143" t="n">
        <f aca="false">+LEN(B:B)</f>
        <v>8</v>
      </c>
      <c r="D1774" s="143" t="n">
        <v>48700000</v>
      </c>
      <c r="F1774" s="140" t="s">
        <v>965</v>
      </c>
      <c r="H1774" s="144" t="n">
        <v>257550000</v>
      </c>
      <c r="I1774" s="144" t="n">
        <f aca="false">+G:G-H:H</f>
        <v>-257550000</v>
      </c>
    </row>
    <row r="1775" customFormat="false" ht="17.25" hidden="false" customHeight="true" outlineLevel="0" collapsed="false">
      <c r="A1775" s="140" t="s">
        <v>104</v>
      </c>
      <c r="B1775" s="142" t="n">
        <v>4870000</v>
      </c>
      <c r="C1775" s="143" t="n">
        <f aca="false">+LEN(B:B)</f>
        <v>7</v>
      </c>
      <c r="D1775" s="143" t="n">
        <v>48700000</v>
      </c>
      <c r="F1775" s="140" t="s">
        <v>790</v>
      </c>
      <c r="G1775" s="144" t="n">
        <v>55000000</v>
      </c>
      <c r="H1775" s="144" t="n">
        <v>0</v>
      </c>
      <c r="I1775" s="144" t="n">
        <f aca="false">+G:G-H:H</f>
        <v>55000000</v>
      </c>
    </row>
    <row r="1776" customFormat="false" ht="17.25" hidden="false" customHeight="true" outlineLevel="0" collapsed="false">
      <c r="A1776" s="140" t="s">
        <v>102</v>
      </c>
      <c r="B1776" s="142" t="n">
        <v>4870000</v>
      </c>
      <c r="C1776" s="143" t="n">
        <f aca="false">+LEN(B:B)</f>
        <v>7</v>
      </c>
      <c r="D1776" s="143" t="n">
        <v>48700000</v>
      </c>
      <c r="F1776" s="140" t="s">
        <v>790</v>
      </c>
      <c r="G1776" s="144" t="n">
        <v>0</v>
      </c>
      <c r="H1776" s="144" t="n">
        <v>22703893.54</v>
      </c>
      <c r="I1776" s="144" t="n">
        <f aca="false">+G:G-H:H</f>
        <v>-22703893.54</v>
      </c>
    </row>
    <row r="1777" customFormat="false" ht="17.25" hidden="false" customHeight="true" outlineLevel="0" collapsed="false">
      <c r="A1777" s="140" t="s">
        <v>129</v>
      </c>
      <c r="B1777" s="142" t="n">
        <v>491000</v>
      </c>
      <c r="C1777" s="143" t="n">
        <f aca="false">+LEN(B:B)</f>
        <v>6</v>
      </c>
      <c r="D1777" s="143" t="n">
        <v>49100000</v>
      </c>
      <c r="F1777" s="140" t="s">
        <v>1017</v>
      </c>
      <c r="G1777" s="144" t="n">
        <v>0</v>
      </c>
      <c r="H1777" s="144" t="n">
        <v>415719177.53</v>
      </c>
      <c r="I1777" s="144" t="n">
        <f aca="false">+G:G-H:H</f>
        <v>-415719177.53</v>
      </c>
    </row>
    <row r="1778" customFormat="false" ht="17.25" hidden="false" customHeight="true" outlineLevel="0" collapsed="false">
      <c r="A1778" s="140" t="s">
        <v>115</v>
      </c>
      <c r="B1778" s="142" t="n">
        <v>49100000</v>
      </c>
      <c r="C1778" s="143" t="n">
        <f aca="false">+LEN(B:B)</f>
        <v>8</v>
      </c>
      <c r="D1778" s="143" t="n">
        <v>49100000</v>
      </c>
      <c r="F1778" s="140" t="s">
        <v>679</v>
      </c>
      <c r="H1778" s="144" t="n">
        <v>1349654291.09</v>
      </c>
      <c r="I1778" s="144" t="n">
        <f aca="false">+G:G-H:H</f>
        <v>-1349654291.09</v>
      </c>
    </row>
    <row r="1779" customFormat="false" ht="17.25" hidden="false" customHeight="true" outlineLevel="0" collapsed="false">
      <c r="A1779" s="140" t="s">
        <v>3018</v>
      </c>
      <c r="B1779" s="142" t="n">
        <v>491000</v>
      </c>
      <c r="C1779" s="143" t="n">
        <f aca="false">+LEN(B:B)</f>
        <v>6</v>
      </c>
      <c r="D1779" s="143" t="n">
        <v>49100000</v>
      </c>
      <c r="F1779" s="140" t="s">
        <v>1017</v>
      </c>
      <c r="H1779" s="144" t="n">
        <v>33006529.94</v>
      </c>
      <c r="I1779" s="144" t="n">
        <f aca="false">+G:G-H:H</f>
        <v>-33006529.94</v>
      </c>
    </row>
    <row r="1780" customFormat="false" ht="17.25" hidden="false" customHeight="true" outlineLevel="0" collapsed="false">
      <c r="A1780" s="140" t="s">
        <v>3019</v>
      </c>
      <c r="B1780" s="142" t="n">
        <v>491000</v>
      </c>
      <c r="C1780" s="143" t="n">
        <f aca="false">+LEN(B:B)</f>
        <v>6</v>
      </c>
      <c r="D1780" s="143" t="n">
        <v>49100000</v>
      </c>
      <c r="F1780" s="140" t="s">
        <v>1017</v>
      </c>
      <c r="H1780" s="144" t="n">
        <v>5422559.5</v>
      </c>
      <c r="I1780" s="144" t="n">
        <f aca="false">+G:G-H:H</f>
        <v>-5422559.5</v>
      </c>
    </row>
    <row r="1781" customFormat="false" ht="17.25" hidden="false" customHeight="true" outlineLevel="0" collapsed="false">
      <c r="A1781" s="140" t="s">
        <v>317</v>
      </c>
      <c r="B1781" s="142" t="n">
        <v>49100000</v>
      </c>
      <c r="C1781" s="143" t="n">
        <f aca="false">+LEN(B:B)</f>
        <v>8</v>
      </c>
      <c r="D1781" s="143" t="n">
        <v>49100000</v>
      </c>
      <c r="F1781" s="140" t="s">
        <v>1017</v>
      </c>
      <c r="H1781" s="144" t="n">
        <v>818140769.9</v>
      </c>
      <c r="I1781" s="144" t="n">
        <f aca="false">+G:G-H:H</f>
        <v>-818140769.9</v>
      </c>
    </row>
    <row r="1782" customFormat="false" ht="17.25" hidden="false" customHeight="true" outlineLevel="0" collapsed="false">
      <c r="A1782" s="140" t="s">
        <v>105</v>
      </c>
      <c r="B1782" s="142" t="n">
        <v>4910000</v>
      </c>
      <c r="C1782" s="143" t="n">
        <f aca="false">+LEN(B:B)</f>
        <v>7</v>
      </c>
      <c r="D1782" s="143" t="n">
        <v>49100000</v>
      </c>
      <c r="F1782" s="140" t="s">
        <v>679</v>
      </c>
      <c r="G1782" s="144" t="n">
        <v>0</v>
      </c>
      <c r="H1782" s="144" t="n">
        <v>2390436715.94</v>
      </c>
      <c r="I1782" s="144" t="n">
        <f aca="false">+G:G-H:H</f>
        <v>-2390436715.94</v>
      </c>
    </row>
    <row r="1783" customFormat="false" ht="17.25" hidden="false" customHeight="true" outlineLevel="0" collapsed="false">
      <c r="A1783" s="140" t="s">
        <v>104</v>
      </c>
      <c r="B1783" s="142" t="n">
        <v>4910000</v>
      </c>
      <c r="C1783" s="143" t="n">
        <f aca="false">+LEN(B:B)</f>
        <v>7</v>
      </c>
      <c r="D1783" s="143" t="n">
        <v>49100000</v>
      </c>
      <c r="F1783" s="140" t="s">
        <v>679</v>
      </c>
      <c r="G1783" s="144" t="n">
        <v>0</v>
      </c>
      <c r="H1783" s="144" t="n">
        <v>1612571774.5</v>
      </c>
      <c r="I1783" s="144" t="n">
        <f aca="false">+G:G-H:H</f>
        <v>-1612571774.5</v>
      </c>
    </row>
    <row r="1784" customFormat="false" ht="17.25" hidden="false" customHeight="true" outlineLevel="0" collapsed="false">
      <c r="A1784" s="140" t="s">
        <v>100</v>
      </c>
      <c r="B1784" s="142" t="n">
        <v>4910000</v>
      </c>
      <c r="C1784" s="143" t="n">
        <f aca="false">+LEN(B:B)</f>
        <v>7</v>
      </c>
      <c r="D1784" s="143" t="n">
        <v>49100000</v>
      </c>
      <c r="F1784" s="140" t="s">
        <v>679</v>
      </c>
      <c r="G1784" s="144" t="n">
        <v>0</v>
      </c>
      <c r="H1784" s="144" t="n">
        <v>865849393.99</v>
      </c>
      <c r="I1784" s="144" t="n">
        <f aca="false">+G:G-H:H</f>
        <v>-865849393.99</v>
      </c>
    </row>
    <row r="1785" customFormat="false" ht="17.25" hidden="false" customHeight="true" outlineLevel="0" collapsed="false">
      <c r="A1785" s="140" t="s">
        <v>1712</v>
      </c>
      <c r="B1785" s="142" t="n">
        <v>49100000</v>
      </c>
      <c r="C1785" s="143" t="n">
        <f aca="false">+LEN(B:B)</f>
        <v>8</v>
      </c>
      <c r="D1785" s="143" t="n">
        <v>49100000</v>
      </c>
      <c r="F1785" s="140" t="s">
        <v>1017</v>
      </c>
      <c r="H1785" s="144" t="n">
        <v>42500004</v>
      </c>
      <c r="I1785" s="144" t="n">
        <f aca="false">+G:G-H:H</f>
        <v>-42500004</v>
      </c>
    </row>
    <row r="1786" customFormat="false" ht="17.25" hidden="false" customHeight="true" outlineLevel="0" collapsed="false">
      <c r="A1786" s="140" t="s">
        <v>3018</v>
      </c>
      <c r="B1786" s="142" t="n">
        <v>496000</v>
      </c>
      <c r="C1786" s="143" t="n">
        <f aca="false">+LEN(B:B)</f>
        <v>6</v>
      </c>
      <c r="D1786" s="143" t="n">
        <v>49600000</v>
      </c>
      <c r="F1786" s="140" t="s">
        <v>2384</v>
      </c>
      <c r="H1786" s="144" t="n">
        <v>44544081.6</v>
      </c>
      <c r="I1786" s="144" t="n">
        <f aca="false">+G:G-H:H</f>
        <v>-44544081.6</v>
      </c>
    </row>
    <row r="1787" customFormat="false" ht="17.25" hidden="false" customHeight="true" outlineLevel="0" collapsed="false">
      <c r="A1787" s="140" t="s">
        <v>3019</v>
      </c>
      <c r="B1787" s="142" t="n">
        <v>496000</v>
      </c>
      <c r="C1787" s="143" t="n">
        <f aca="false">+LEN(B:B)</f>
        <v>6</v>
      </c>
      <c r="D1787" s="143" t="n">
        <v>49600000</v>
      </c>
      <c r="F1787" s="140" t="s">
        <v>2384</v>
      </c>
      <c r="H1787" s="144" t="n">
        <v>11399250.2</v>
      </c>
      <c r="I1787" s="144" t="n">
        <f aca="false">+G:G-H:H</f>
        <v>-11399250.2</v>
      </c>
    </row>
    <row r="1788" customFormat="false" ht="17.25" hidden="false" customHeight="true" outlineLevel="0" collapsed="false">
      <c r="A1788" s="140" t="s">
        <v>119</v>
      </c>
      <c r="B1788" s="142" t="n">
        <v>49600000</v>
      </c>
      <c r="C1788" s="143" t="n">
        <f aca="false">+LEN(B:B)</f>
        <v>8</v>
      </c>
      <c r="D1788" s="143" t="n">
        <v>49600000</v>
      </c>
      <c r="F1788" s="140" t="s">
        <v>2157</v>
      </c>
      <c r="H1788" s="144" t="n">
        <v>183956909.58</v>
      </c>
      <c r="I1788" s="144" t="n">
        <f aca="false">+G:G-H:H</f>
        <v>-183956909.58</v>
      </c>
    </row>
    <row r="1789" customFormat="false" ht="17.25" hidden="false" customHeight="true" outlineLevel="0" collapsed="false">
      <c r="A1789" s="140" t="s">
        <v>105</v>
      </c>
      <c r="B1789" s="142" t="n">
        <v>4966000</v>
      </c>
      <c r="C1789" s="143" t="n">
        <f aca="false">+LEN(B:B)</f>
        <v>7</v>
      </c>
      <c r="D1789" s="143" t="n">
        <v>49660000</v>
      </c>
      <c r="F1789" s="140" t="s">
        <v>680</v>
      </c>
      <c r="G1789" s="144" t="n">
        <v>0</v>
      </c>
      <c r="H1789" s="144" t="n">
        <v>75155958</v>
      </c>
      <c r="I1789" s="144" t="n">
        <f aca="false">+G:G-H:H</f>
        <v>-75155958</v>
      </c>
    </row>
    <row r="1790" customFormat="false" ht="17.25" hidden="false" customHeight="true" outlineLevel="0" collapsed="false">
      <c r="A1790" s="140" t="s">
        <v>309</v>
      </c>
      <c r="B1790" s="142" t="n">
        <v>511100</v>
      </c>
      <c r="C1790" s="143" t="n">
        <f aca="false">+LEN(B:B)</f>
        <v>6</v>
      </c>
      <c r="D1790" s="143" t="n">
        <v>51110000</v>
      </c>
      <c r="F1790" s="140" t="s">
        <v>1019</v>
      </c>
      <c r="G1790" s="144" t="n">
        <v>167393434.63</v>
      </c>
      <c r="I1790" s="144" t="n">
        <f aca="false">+G:G-H:H</f>
        <v>167393434.63</v>
      </c>
    </row>
    <row r="1791" customFormat="false" ht="17.25" hidden="false" customHeight="true" outlineLevel="0" collapsed="false">
      <c r="A1791" s="140" t="s">
        <v>128</v>
      </c>
      <c r="B1791" s="142" t="n">
        <v>51110000</v>
      </c>
      <c r="C1791" s="143" t="n">
        <f aca="false">+LEN(B:B)</f>
        <v>8</v>
      </c>
      <c r="D1791" s="143" t="n">
        <v>51110000</v>
      </c>
      <c r="F1791" s="140" t="s">
        <v>314</v>
      </c>
      <c r="G1791" s="144" t="n">
        <v>13349484.5</v>
      </c>
      <c r="I1791" s="144" t="n">
        <f aca="false">+G:G-H:H</f>
        <v>13349484.5</v>
      </c>
    </row>
    <row r="1792" customFormat="false" ht="17.25" hidden="false" customHeight="true" outlineLevel="0" collapsed="false">
      <c r="A1792" s="140" t="s">
        <v>129</v>
      </c>
      <c r="B1792" s="142" t="n">
        <v>511100</v>
      </c>
      <c r="C1792" s="143" t="n">
        <f aca="false">+LEN(B:B)</f>
        <v>6</v>
      </c>
      <c r="D1792" s="143" t="n">
        <v>51110000</v>
      </c>
      <c r="F1792" s="140" t="s">
        <v>1019</v>
      </c>
      <c r="G1792" s="144" t="n">
        <v>174573018.45</v>
      </c>
      <c r="H1792" s="144" t="n">
        <v>0</v>
      </c>
      <c r="I1792" s="144" t="n">
        <f aca="false">+G:G-H:H</f>
        <v>174573018.45</v>
      </c>
    </row>
    <row r="1793" customFormat="false" ht="17.25" hidden="false" customHeight="true" outlineLevel="0" collapsed="false">
      <c r="A1793" s="140" t="s">
        <v>116</v>
      </c>
      <c r="B1793" s="142" t="n">
        <v>5111000</v>
      </c>
      <c r="C1793" s="143" t="n">
        <f aca="false">+LEN(B:B)</f>
        <v>7</v>
      </c>
      <c r="D1793" s="143" t="n">
        <v>51110000</v>
      </c>
      <c r="F1793" s="140" t="s">
        <v>681</v>
      </c>
      <c r="G1793" s="144" t="n">
        <v>15189916.0500002</v>
      </c>
      <c r="I1793" s="144" t="n">
        <f aca="false">+G:G-H:H</f>
        <v>15189916.0500002</v>
      </c>
    </row>
    <row r="1794" customFormat="false" ht="17.25" hidden="false" customHeight="true" outlineLevel="0" collapsed="false">
      <c r="A1794" s="140" t="s">
        <v>115</v>
      </c>
      <c r="B1794" s="142" t="n">
        <v>51110000</v>
      </c>
      <c r="C1794" s="143" t="n">
        <f aca="false">+LEN(B:B)</f>
        <v>8</v>
      </c>
      <c r="D1794" s="143" t="n">
        <v>51110000</v>
      </c>
      <c r="F1794" s="140" t="s">
        <v>681</v>
      </c>
      <c r="G1794" s="144" t="n">
        <v>453425293.370001</v>
      </c>
      <c r="I1794" s="144" t="n">
        <f aca="false">+G:G-H:H</f>
        <v>453425293.370001</v>
      </c>
    </row>
    <row r="1795" customFormat="false" ht="17.25" hidden="false" customHeight="true" outlineLevel="0" collapsed="false">
      <c r="A1795" s="140" t="s">
        <v>3019</v>
      </c>
      <c r="B1795" s="142" t="n">
        <v>511100</v>
      </c>
      <c r="C1795" s="143" t="n">
        <f aca="false">+LEN(B:B)</f>
        <v>6</v>
      </c>
      <c r="D1795" s="143" t="n">
        <v>51110000</v>
      </c>
      <c r="F1795" s="140" t="s">
        <v>1019</v>
      </c>
      <c r="G1795" s="144" t="n">
        <v>122356300</v>
      </c>
      <c r="I1795" s="144" t="n">
        <f aca="false">+G:G-H:H</f>
        <v>122356300</v>
      </c>
    </row>
    <row r="1796" customFormat="false" ht="17.25" hidden="false" customHeight="true" outlineLevel="0" collapsed="false">
      <c r="A1796" s="140" t="s">
        <v>119</v>
      </c>
      <c r="B1796" s="142" t="n">
        <v>51110000</v>
      </c>
      <c r="C1796" s="143" t="n">
        <f aca="false">+LEN(B:B)</f>
        <v>8</v>
      </c>
      <c r="D1796" s="143" t="n">
        <v>51110000</v>
      </c>
      <c r="F1796" s="140" t="s">
        <v>681</v>
      </c>
      <c r="H1796" s="144" t="n">
        <v>52331414.2</v>
      </c>
      <c r="I1796" s="144" t="n">
        <f aca="false">+G:G-H:H</f>
        <v>-52331414.2</v>
      </c>
    </row>
    <row r="1797" customFormat="false" ht="17.25" hidden="false" customHeight="true" outlineLevel="0" collapsed="false">
      <c r="A1797" s="140" t="s">
        <v>317</v>
      </c>
      <c r="B1797" s="142" t="n">
        <v>51110000</v>
      </c>
      <c r="C1797" s="143" t="n">
        <f aca="false">+LEN(B:B)</f>
        <v>8</v>
      </c>
      <c r="D1797" s="143" t="n">
        <v>51110000</v>
      </c>
      <c r="F1797" s="140" t="s">
        <v>3149</v>
      </c>
      <c r="H1797" s="144" t="n">
        <v>19589365.97</v>
      </c>
      <c r="I1797" s="144" t="n">
        <f aca="false">+G:G-H:H</f>
        <v>-19589365.97</v>
      </c>
    </row>
    <row r="1798" customFormat="false" ht="17.25" hidden="false" customHeight="true" outlineLevel="0" collapsed="false">
      <c r="A1798" s="140" t="s">
        <v>105</v>
      </c>
      <c r="B1798" s="142" t="n">
        <v>5111000</v>
      </c>
      <c r="C1798" s="143" t="n">
        <f aca="false">+LEN(B:B)</f>
        <v>7</v>
      </c>
      <c r="D1798" s="143" t="n">
        <v>51110000</v>
      </c>
      <c r="F1798" s="140" t="s">
        <v>681</v>
      </c>
      <c r="G1798" s="144" t="n">
        <v>1527976781.94</v>
      </c>
      <c r="H1798" s="144" t="n">
        <v>0</v>
      </c>
      <c r="I1798" s="144" t="n">
        <f aca="false">+G:G-H:H</f>
        <v>1527976781.94</v>
      </c>
    </row>
    <row r="1799" customFormat="false" ht="17.25" hidden="false" customHeight="true" outlineLevel="0" collapsed="false">
      <c r="A1799" s="140" t="s">
        <v>104</v>
      </c>
      <c r="B1799" s="142" t="n">
        <v>5111000</v>
      </c>
      <c r="C1799" s="143" t="n">
        <f aca="false">+LEN(B:B)</f>
        <v>7</v>
      </c>
      <c r="D1799" s="143" t="n">
        <v>51110000</v>
      </c>
      <c r="F1799" s="140" t="s">
        <v>681</v>
      </c>
      <c r="G1799" s="144" t="n">
        <v>446049602</v>
      </c>
      <c r="H1799" s="144" t="n">
        <v>0</v>
      </c>
      <c r="I1799" s="144" t="n">
        <f aca="false">+G:G-H:H</f>
        <v>446049602</v>
      </c>
    </row>
    <row r="1800" customFormat="false" ht="17.25" hidden="false" customHeight="true" outlineLevel="0" collapsed="false">
      <c r="A1800" s="140" t="s">
        <v>102</v>
      </c>
      <c r="B1800" s="142" t="n">
        <v>5111000</v>
      </c>
      <c r="C1800" s="143" t="n">
        <f aca="false">+LEN(B:B)</f>
        <v>7</v>
      </c>
      <c r="D1800" s="143" t="n">
        <v>51110000</v>
      </c>
      <c r="F1800" s="140" t="s">
        <v>681</v>
      </c>
      <c r="G1800" s="144" t="n">
        <v>42000000</v>
      </c>
      <c r="H1800" s="144" t="n">
        <v>0</v>
      </c>
      <c r="I1800" s="144" t="n">
        <f aca="false">+G:G-H:H</f>
        <v>42000000</v>
      </c>
    </row>
    <row r="1801" customFormat="false" ht="17.25" hidden="false" customHeight="true" outlineLevel="0" collapsed="false">
      <c r="A1801" s="140" t="s">
        <v>100</v>
      </c>
      <c r="B1801" s="142" t="n">
        <v>5111000</v>
      </c>
      <c r="C1801" s="143" t="n">
        <f aca="false">+LEN(B:B)</f>
        <v>7</v>
      </c>
      <c r="D1801" s="143" t="n">
        <v>51110000</v>
      </c>
      <c r="F1801" s="140" t="s">
        <v>681</v>
      </c>
      <c r="G1801" s="144" t="n">
        <v>182484250</v>
      </c>
      <c r="H1801" s="144" t="n">
        <v>0</v>
      </c>
      <c r="I1801" s="144" t="n">
        <f aca="false">+G:G-H:H</f>
        <v>182484250</v>
      </c>
    </row>
    <row r="1802" customFormat="false" ht="17.25" hidden="false" customHeight="true" outlineLevel="0" collapsed="false">
      <c r="A1802" s="140" t="s">
        <v>108</v>
      </c>
      <c r="B1802" s="142" t="n">
        <v>51110000</v>
      </c>
      <c r="C1802" s="143" t="n">
        <f aca="false">+LEN(B:B)</f>
        <v>8</v>
      </c>
      <c r="D1802" s="143" t="n">
        <v>51110000</v>
      </c>
      <c r="F1802" s="140" t="s">
        <v>681</v>
      </c>
      <c r="G1802" s="144" t="n">
        <v>299822138.28</v>
      </c>
      <c r="I1802" s="144" t="n">
        <f aca="false">+G:G-H:H</f>
        <v>299822138.28</v>
      </c>
    </row>
    <row r="1803" customFormat="false" ht="17.25" hidden="false" customHeight="true" outlineLevel="0" collapsed="false">
      <c r="A1803" s="140" t="s">
        <v>1478</v>
      </c>
      <c r="B1803" s="142" t="n">
        <v>511100</v>
      </c>
      <c r="C1803" s="143" t="n">
        <f aca="false">+LEN(B:B)</f>
        <v>6</v>
      </c>
      <c r="D1803" s="143" t="n">
        <v>51110000</v>
      </c>
      <c r="F1803" s="140" t="s">
        <v>1019</v>
      </c>
      <c r="G1803" s="144" t="n">
        <v>893189.020000458</v>
      </c>
      <c r="I1803" s="144" t="n">
        <f aca="false">+G:G-H:H</f>
        <v>893189.020000458</v>
      </c>
    </row>
    <row r="1804" customFormat="false" ht="17.25" hidden="false" customHeight="true" outlineLevel="0" collapsed="false">
      <c r="A1804" s="140" t="s">
        <v>116</v>
      </c>
      <c r="B1804" s="142" t="n">
        <v>5111200</v>
      </c>
      <c r="C1804" s="143" t="n">
        <f aca="false">+LEN(B:B)</f>
        <v>7</v>
      </c>
      <c r="D1804" s="143" t="n">
        <v>51112000</v>
      </c>
      <c r="F1804" s="140" t="s">
        <v>1717</v>
      </c>
      <c r="H1804" s="144" t="n">
        <v>4275366.67</v>
      </c>
      <c r="I1804" s="144" t="n">
        <f aca="false">+G:G-H:H</f>
        <v>-4275366.67</v>
      </c>
    </row>
    <row r="1805" customFormat="false" ht="17.25" hidden="false" customHeight="true" outlineLevel="0" collapsed="false">
      <c r="A1805" s="140" t="s">
        <v>115</v>
      </c>
      <c r="B1805" s="142" t="n">
        <v>51112000</v>
      </c>
      <c r="C1805" s="143" t="n">
        <f aca="false">+LEN(B:B)</f>
        <v>8</v>
      </c>
      <c r="D1805" s="143" t="n">
        <v>51112000</v>
      </c>
      <c r="F1805" s="140" t="s">
        <v>1822</v>
      </c>
      <c r="G1805" s="144" t="n">
        <v>854818865.1</v>
      </c>
      <c r="I1805" s="144" t="n">
        <f aca="false">+G:G-H:H</f>
        <v>854818865.1</v>
      </c>
    </row>
    <row r="1806" customFormat="false" ht="17.25" hidden="false" customHeight="true" outlineLevel="0" collapsed="false">
      <c r="A1806" s="140" t="s">
        <v>112</v>
      </c>
      <c r="B1806" s="142" t="n">
        <v>51113000</v>
      </c>
      <c r="C1806" s="143" t="n">
        <f aca="false">+LEN(B:B)</f>
        <v>8</v>
      </c>
      <c r="D1806" s="143" t="n">
        <v>51113000</v>
      </c>
      <c r="F1806" s="140" t="s">
        <v>1717</v>
      </c>
      <c r="H1806" s="144" t="n">
        <v>271060</v>
      </c>
      <c r="I1806" s="144" t="n">
        <f aca="false">+G:G-H:H</f>
        <v>-271060</v>
      </c>
    </row>
    <row r="1807" customFormat="false" ht="17.25" hidden="false" customHeight="true" outlineLevel="0" collapsed="false">
      <c r="A1807" s="140" t="s">
        <v>119</v>
      </c>
      <c r="B1807" s="142" t="n">
        <v>51119999</v>
      </c>
      <c r="C1807" s="143" t="n">
        <f aca="false">+LEN(B:B)</f>
        <v>8</v>
      </c>
      <c r="D1807" s="143" t="n">
        <v>51119999</v>
      </c>
      <c r="F1807" s="140" t="s">
        <v>3150</v>
      </c>
      <c r="H1807" s="144" t="n">
        <v>30571760</v>
      </c>
      <c r="I1807" s="144" t="n">
        <f aca="false">+G:G-H:H</f>
        <v>-30571760</v>
      </c>
    </row>
    <row r="1808" customFormat="false" ht="17.25" hidden="false" customHeight="true" outlineLevel="0" collapsed="false">
      <c r="A1808" s="140" t="s">
        <v>116</v>
      </c>
      <c r="B1808" s="142" t="n">
        <v>5112000</v>
      </c>
      <c r="C1808" s="143" t="n">
        <f aca="false">+LEN(B:B)</f>
        <v>7</v>
      </c>
      <c r="D1808" s="143" t="n">
        <v>51120000</v>
      </c>
      <c r="F1808" s="140" t="s">
        <v>687</v>
      </c>
      <c r="G1808" s="144" t="n">
        <v>687971182</v>
      </c>
      <c r="I1808" s="144" t="n">
        <f aca="false">+G:G-H:H</f>
        <v>687971182</v>
      </c>
    </row>
    <row r="1809" customFormat="false" ht="17.25" hidden="false" customHeight="true" outlineLevel="0" collapsed="false">
      <c r="A1809" s="140" t="s">
        <v>115</v>
      </c>
      <c r="B1809" s="142" t="n">
        <v>51120000</v>
      </c>
      <c r="C1809" s="143" t="n">
        <f aca="false">+LEN(B:B)</f>
        <v>8</v>
      </c>
      <c r="D1809" s="143" t="n">
        <v>51120000</v>
      </c>
      <c r="F1809" s="140" t="s">
        <v>687</v>
      </c>
      <c r="G1809" s="144" t="n">
        <v>4721871162.06</v>
      </c>
      <c r="I1809" s="144" t="n">
        <f aca="false">+G:G-H:H</f>
        <v>4721871162.06</v>
      </c>
    </row>
    <row r="1810" customFormat="false" ht="17.25" hidden="false" customHeight="true" outlineLevel="0" collapsed="false">
      <c r="A1810" s="140" t="s">
        <v>317</v>
      </c>
      <c r="B1810" s="142" t="n">
        <v>51120000</v>
      </c>
      <c r="C1810" s="143" t="n">
        <f aca="false">+LEN(B:B)</f>
        <v>8</v>
      </c>
      <c r="D1810" s="143" t="n">
        <v>51120000</v>
      </c>
      <c r="F1810" s="140" t="s">
        <v>3151</v>
      </c>
      <c r="G1810" s="144" t="n">
        <v>86797098.75</v>
      </c>
      <c r="I1810" s="144" t="n">
        <f aca="false">+G:G-H:H</f>
        <v>86797098.75</v>
      </c>
    </row>
    <row r="1811" customFormat="false" ht="17.25" hidden="false" customHeight="true" outlineLevel="0" collapsed="false">
      <c r="A1811" s="140" t="s">
        <v>105</v>
      </c>
      <c r="B1811" s="142" t="n">
        <v>5112000</v>
      </c>
      <c r="C1811" s="143" t="n">
        <f aca="false">+LEN(B:B)</f>
        <v>7</v>
      </c>
      <c r="D1811" s="143" t="n">
        <v>51120000</v>
      </c>
      <c r="F1811" s="140" t="s">
        <v>3152</v>
      </c>
      <c r="G1811" s="144" t="n">
        <v>0</v>
      </c>
      <c r="H1811" s="144" t="n">
        <v>178882476</v>
      </c>
      <c r="I1811" s="144" t="n">
        <f aca="false">+G:G-H:H</f>
        <v>-178882476</v>
      </c>
    </row>
    <row r="1812" customFormat="false" ht="17.25" hidden="false" customHeight="true" outlineLevel="0" collapsed="false">
      <c r="A1812" s="140" t="s">
        <v>108</v>
      </c>
      <c r="B1812" s="142" t="n">
        <v>51120000</v>
      </c>
      <c r="C1812" s="143" t="n">
        <f aca="false">+LEN(B:B)</f>
        <v>8</v>
      </c>
      <c r="D1812" s="143" t="n">
        <v>51120000</v>
      </c>
      <c r="F1812" s="140" t="s">
        <v>687</v>
      </c>
      <c r="G1812" s="144" t="n">
        <v>68271003.72</v>
      </c>
      <c r="I1812" s="144" t="n">
        <f aca="false">+G:G-H:H</f>
        <v>68271003.72</v>
      </c>
    </row>
    <row r="1813" customFormat="false" ht="17.25" hidden="false" customHeight="true" outlineLevel="0" collapsed="false">
      <c r="A1813" s="140" t="s">
        <v>129</v>
      </c>
      <c r="B1813" s="142" t="n">
        <v>511210</v>
      </c>
      <c r="C1813" s="143" t="n">
        <f aca="false">+LEN(B:B)</f>
        <v>6</v>
      </c>
      <c r="D1813" s="143" t="n">
        <v>51121000</v>
      </c>
      <c r="F1813" s="140" t="s">
        <v>1023</v>
      </c>
      <c r="G1813" s="144" t="n">
        <v>63505685.63</v>
      </c>
      <c r="H1813" s="144" t="n">
        <v>0</v>
      </c>
      <c r="I1813" s="144" t="n">
        <f aca="false">+G:G-H:H</f>
        <v>63505685.63</v>
      </c>
    </row>
    <row r="1814" customFormat="false" ht="17.25" hidden="false" customHeight="true" outlineLevel="0" collapsed="false">
      <c r="A1814" s="140" t="s">
        <v>116</v>
      </c>
      <c r="B1814" s="142" t="n">
        <v>5112100</v>
      </c>
      <c r="C1814" s="143" t="n">
        <f aca="false">+LEN(B:B)</f>
        <v>7</v>
      </c>
      <c r="D1814" s="143" t="n">
        <v>51121000</v>
      </c>
      <c r="F1814" s="140" t="s">
        <v>3153</v>
      </c>
      <c r="G1814" s="144" t="n">
        <v>1380000</v>
      </c>
      <c r="I1814" s="144" t="n">
        <f aca="false">+G:G-H:H</f>
        <v>1380000</v>
      </c>
    </row>
    <row r="1815" customFormat="false" ht="17.25" hidden="false" customHeight="true" outlineLevel="0" collapsed="false">
      <c r="A1815" s="140" t="s">
        <v>115</v>
      </c>
      <c r="B1815" s="142" t="n">
        <v>51121000</v>
      </c>
      <c r="C1815" s="143" t="n">
        <f aca="false">+LEN(B:B)</f>
        <v>8</v>
      </c>
      <c r="D1815" s="143" t="n">
        <v>51121000</v>
      </c>
      <c r="F1815" s="140" t="s">
        <v>1823</v>
      </c>
      <c r="G1815" s="144" t="n">
        <v>5596596092.47</v>
      </c>
      <c r="I1815" s="144" t="n">
        <f aca="false">+G:G-H:H</f>
        <v>5596596092.47</v>
      </c>
    </row>
    <row r="1816" customFormat="false" ht="17.25" hidden="false" customHeight="true" outlineLevel="0" collapsed="false">
      <c r="A1816" s="140" t="s">
        <v>129</v>
      </c>
      <c r="B1816" s="142" t="n">
        <v>511220</v>
      </c>
      <c r="C1816" s="143" t="n">
        <f aca="false">+LEN(B:B)</f>
        <v>6</v>
      </c>
      <c r="D1816" s="143" t="n">
        <v>51122000</v>
      </c>
      <c r="F1816" s="140" t="s">
        <v>1105</v>
      </c>
      <c r="G1816" s="144" t="n">
        <v>57747440.16</v>
      </c>
      <c r="H1816" s="144" t="n">
        <v>0</v>
      </c>
      <c r="I1816" s="144" t="n">
        <f aca="false">+G:G-H:H</f>
        <v>57747440.16</v>
      </c>
    </row>
    <row r="1817" customFormat="false" ht="17.25" hidden="false" customHeight="true" outlineLevel="0" collapsed="false">
      <c r="A1817" s="140" t="s">
        <v>116</v>
      </c>
      <c r="B1817" s="142" t="n">
        <v>5112200</v>
      </c>
      <c r="C1817" s="143" t="n">
        <f aca="false">+LEN(B:B)</f>
        <v>7</v>
      </c>
      <c r="D1817" s="143" t="n">
        <v>51122000</v>
      </c>
      <c r="F1817" s="140" t="s">
        <v>1914</v>
      </c>
      <c r="H1817" s="144" t="n">
        <v>1572000</v>
      </c>
      <c r="I1817" s="144" t="n">
        <f aca="false">+G:G-H:H</f>
        <v>-1572000</v>
      </c>
    </row>
    <row r="1818" customFormat="false" ht="17.25" hidden="false" customHeight="true" outlineLevel="0" collapsed="false">
      <c r="A1818" s="140" t="s">
        <v>115</v>
      </c>
      <c r="B1818" s="142" t="n">
        <v>51122000</v>
      </c>
      <c r="C1818" s="143" t="n">
        <f aca="false">+LEN(B:B)</f>
        <v>8</v>
      </c>
      <c r="D1818" s="143" t="n">
        <v>51122000</v>
      </c>
      <c r="F1818" s="140" t="s">
        <v>1824</v>
      </c>
      <c r="G1818" s="144" t="n">
        <v>2100183064.83</v>
      </c>
      <c r="I1818" s="144" t="n">
        <f aca="false">+G:G-H:H</f>
        <v>2100183064.83</v>
      </c>
    </row>
    <row r="1819" customFormat="false" ht="17.25" hidden="false" customHeight="true" outlineLevel="0" collapsed="false">
      <c r="A1819" s="140" t="s">
        <v>105</v>
      </c>
      <c r="B1819" s="142" t="n">
        <v>5112211</v>
      </c>
      <c r="C1819" s="143" t="n">
        <f aca="false">+LEN(B:B)</f>
        <v>7</v>
      </c>
      <c r="D1819" s="143" t="n">
        <v>51122410</v>
      </c>
      <c r="F1819" s="140" t="s">
        <v>366</v>
      </c>
      <c r="G1819" s="144" t="n">
        <v>7336469</v>
      </c>
      <c r="H1819" s="144" t="n">
        <v>0</v>
      </c>
      <c r="I1819" s="144" t="n">
        <f aca="false">+G:G-H:H</f>
        <v>7336469</v>
      </c>
    </row>
    <row r="1820" customFormat="false" ht="17.25" hidden="false" customHeight="true" outlineLevel="0" collapsed="false">
      <c r="A1820" s="140" t="s">
        <v>100</v>
      </c>
      <c r="B1820" s="142" t="n">
        <v>5112211</v>
      </c>
      <c r="C1820" s="143" t="n">
        <f aca="false">+LEN(B:B)</f>
        <v>7</v>
      </c>
      <c r="D1820" s="143" t="n">
        <v>51122410</v>
      </c>
      <c r="F1820" s="140" t="s">
        <v>366</v>
      </c>
      <c r="G1820" s="144" t="n">
        <v>0</v>
      </c>
      <c r="H1820" s="144" t="n">
        <v>6360000</v>
      </c>
      <c r="I1820" s="144" t="n">
        <f aca="false">+G:G-H:H</f>
        <v>-6360000</v>
      </c>
    </row>
    <row r="1821" customFormat="false" ht="17.25" hidden="false" customHeight="true" outlineLevel="0" collapsed="false">
      <c r="A1821" s="140" t="s">
        <v>105</v>
      </c>
      <c r="B1821" s="142" t="n">
        <v>5112212</v>
      </c>
      <c r="C1821" s="143" t="n">
        <f aca="false">+LEN(B:B)</f>
        <v>7</v>
      </c>
      <c r="D1821" s="143" t="n">
        <v>51122410</v>
      </c>
      <c r="F1821" s="140" t="s">
        <v>682</v>
      </c>
      <c r="G1821" s="144" t="n">
        <v>25000006.4</v>
      </c>
      <c r="H1821" s="144" t="n">
        <v>0</v>
      </c>
      <c r="I1821" s="144" t="n">
        <f aca="false">+G:G-H:H</f>
        <v>25000006.4</v>
      </c>
    </row>
    <row r="1822" customFormat="false" ht="17.25" hidden="false" customHeight="true" outlineLevel="0" collapsed="false">
      <c r="A1822" s="140" t="s">
        <v>105</v>
      </c>
      <c r="B1822" s="142" t="n">
        <v>5112221</v>
      </c>
      <c r="C1822" s="143" t="n">
        <f aca="false">+LEN(B:B)</f>
        <v>7</v>
      </c>
      <c r="D1822" s="143" t="n">
        <v>51122410</v>
      </c>
      <c r="F1822" s="140" t="s">
        <v>316</v>
      </c>
      <c r="G1822" s="144" t="n">
        <v>255975006.4</v>
      </c>
      <c r="H1822" s="144" t="n">
        <v>0</v>
      </c>
      <c r="I1822" s="144" t="n">
        <f aca="false">+G:G-H:H</f>
        <v>255975006.4</v>
      </c>
    </row>
    <row r="1823" customFormat="false" ht="17.25" hidden="false" customHeight="true" outlineLevel="0" collapsed="false">
      <c r="A1823" s="140" t="s">
        <v>104</v>
      </c>
      <c r="B1823" s="142" t="n">
        <v>5112221</v>
      </c>
      <c r="C1823" s="143" t="n">
        <f aca="false">+LEN(B:B)</f>
        <v>7</v>
      </c>
      <c r="D1823" s="143" t="n">
        <v>51122410</v>
      </c>
      <c r="F1823" s="140" t="s">
        <v>316</v>
      </c>
      <c r="G1823" s="144" t="n">
        <v>214854100</v>
      </c>
      <c r="H1823" s="144" t="n">
        <v>0</v>
      </c>
      <c r="I1823" s="144" t="n">
        <f aca="false">+G:G-H:H</f>
        <v>214854100</v>
      </c>
    </row>
    <row r="1824" customFormat="false" ht="17.25" hidden="false" customHeight="true" outlineLevel="0" collapsed="false">
      <c r="A1824" s="140" t="s">
        <v>100</v>
      </c>
      <c r="B1824" s="142" t="n">
        <v>5112221</v>
      </c>
      <c r="C1824" s="143" t="n">
        <f aca="false">+LEN(B:B)</f>
        <v>7</v>
      </c>
      <c r="D1824" s="143" t="n">
        <v>51122410</v>
      </c>
      <c r="F1824" s="140" t="s">
        <v>316</v>
      </c>
      <c r="G1824" s="144" t="n">
        <v>0</v>
      </c>
      <c r="H1824" s="144" t="n">
        <v>6360000</v>
      </c>
      <c r="I1824" s="144" t="n">
        <f aca="false">+G:G-H:H</f>
        <v>-6360000</v>
      </c>
    </row>
    <row r="1825" customFormat="false" ht="17.25" hidden="false" customHeight="true" outlineLevel="0" collapsed="false">
      <c r="A1825" s="140" t="s">
        <v>105</v>
      </c>
      <c r="B1825" s="142" t="n">
        <v>5112241</v>
      </c>
      <c r="C1825" s="143" t="n">
        <f aca="false">+LEN(B:B)</f>
        <v>7</v>
      </c>
      <c r="D1825" s="143" t="n">
        <v>51122410</v>
      </c>
      <c r="F1825" s="140" t="s">
        <v>369</v>
      </c>
      <c r="G1825" s="144" t="n">
        <v>162000000</v>
      </c>
      <c r="H1825" s="144" t="n">
        <v>0</v>
      </c>
      <c r="I1825" s="144" t="n">
        <f aca="false">+G:G-H:H</f>
        <v>162000000</v>
      </c>
    </row>
    <row r="1826" customFormat="false" ht="17.25" hidden="false" customHeight="true" outlineLevel="0" collapsed="false">
      <c r="A1826" s="140" t="s">
        <v>102</v>
      </c>
      <c r="B1826" s="142" t="n">
        <v>5112241</v>
      </c>
      <c r="C1826" s="143" t="n">
        <f aca="false">+LEN(B:B)</f>
        <v>7</v>
      </c>
      <c r="D1826" s="143" t="n">
        <v>51122410</v>
      </c>
      <c r="F1826" s="140" t="s">
        <v>369</v>
      </c>
      <c r="G1826" s="144" t="n">
        <v>2924848.01</v>
      </c>
      <c r="H1826" s="144" t="n">
        <v>0</v>
      </c>
      <c r="I1826" s="144" t="n">
        <f aca="false">+G:G-H:H</f>
        <v>2924848.01</v>
      </c>
    </row>
    <row r="1827" customFormat="false" ht="17.25" hidden="false" customHeight="true" outlineLevel="0" collapsed="false">
      <c r="A1827" s="140" t="s">
        <v>100</v>
      </c>
      <c r="B1827" s="142" t="n">
        <v>5112241</v>
      </c>
      <c r="C1827" s="143" t="n">
        <f aca="false">+LEN(B:B)</f>
        <v>7</v>
      </c>
      <c r="D1827" s="143" t="n">
        <v>51122410</v>
      </c>
      <c r="F1827" s="140" t="s">
        <v>369</v>
      </c>
      <c r="G1827" s="144" t="n">
        <v>6360000</v>
      </c>
      <c r="H1827" s="144" t="n">
        <v>0</v>
      </c>
      <c r="I1827" s="144" t="n">
        <f aca="false">+G:G-H:H</f>
        <v>6360000</v>
      </c>
    </row>
    <row r="1828" customFormat="false" ht="17.25" hidden="false" customHeight="true" outlineLevel="0" collapsed="false">
      <c r="A1828" s="140" t="s">
        <v>309</v>
      </c>
      <c r="B1828" s="142" t="n">
        <v>511270</v>
      </c>
      <c r="C1828" s="143" t="n">
        <f aca="false">+LEN(B:B)</f>
        <v>6</v>
      </c>
      <c r="D1828" s="143" t="n">
        <v>51130000</v>
      </c>
      <c r="F1828" s="140" t="s">
        <v>3154</v>
      </c>
      <c r="H1828" s="144" t="n">
        <v>38263169.28</v>
      </c>
      <c r="I1828" s="144" t="n">
        <f aca="false">+G:G-H:H</f>
        <v>-38263169.28</v>
      </c>
    </row>
    <row r="1829" customFormat="false" ht="17.25" hidden="false" customHeight="true" outlineLevel="0" collapsed="false">
      <c r="A1829" s="140" t="s">
        <v>129</v>
      </c>
      <c r="B1829" s="142" t="n">
        <v>511300</v>
      </c>
      <c r="C1829" s="143" t="n">
        <f aca="false">+LEN(B:B)</f>
        <v>6</v>
      </c>
      <c r="D1829" s="143" t="n">
        <v>51130000</v>
      </c>
      <c r="F1829" s="140" t="s">
        <v>1027</v>
      </c>
      <c r="G1829" s="144" t="n">
        <v>4000000</v>
      </c>
      <c r="H1829" s="144" t="n">
        <v>0</v>
      </c>
      <c r="I1829" s="144" t="n">
        <f aca="false">+G:G-H:H</f>
        <v>4000000</v>
      </c>
    </row>
    <row r="1830" customFormat="false" ht="17.25" hidden="false" customHeight="true" outlineLevel="0" collapsed="false">
      <c r="A1830" s="140" t="s">
        <v>115</v>
      </c>
      <c r="B1830" s="142" t="n">
        <v>51130000</v>
      </c>
      <c r="C1830" s="143" t="n">
        <f aca="false">+LEN(B:B)</f>
        <v>8</v>
      </c>
      <c r="D1830" s="143" t="n">
        <v>51130000</v>
      </c>
      <c r="F1830" s="140" t="s">
        <v>371</v>
      </c>
      <c r="H1830" s="144" t="n">
        <v>300000</v>
      </c>
      <c r="I1830" s="144" t="n">
        <f aca="false">+G:G-H:H</f>
        <v>-300000</v>
      </c>
    </row>
    <row r="1831" customFormat="false" ht="17.25" hidden="false" customHeight="true" outlineLevel="0" collapsed="false">
      <c r="A1831" s="140" t="s">
        <v>112</v>
      </c>
      <c r="B1831" s="142" t="n">
        <v>51130000</v>
      </c>
      <c r="C1831" s="143" t="n">
        <f aca="false">+LEN(B:B)</f>
        <v>8</v>
      </c>
      <c r="D1831" s="143" t="n">
        <v>51130000</v>
      </c>
      <c r="F1831" s="140" t="s">
        <v>1718</v>
      </c>
      <c r="G1831" s="144" t="n">
        <v>200000</v>
      </c>
      <c r="I1831" s="144" t="n">
        <f aca="false">+G:G-H:H</f>
        <v>200000</v>
      </c>
    </row>
    <row r="1832" customFormat="false" ht="17.25" hidden="false" customHeight="true" outlineLevel="0" collapsed="false">
      <c r="A1832" s="140" t="s">
        <v>317</v>
      </c>
      <c r="B1832" s="142" t="n">
        <v>51130000</v>
      </c>
      <c r="C1832" s="143" t="n">
        <f aca="false">+LEN(B:B)</f>
        <v>8</v>
      </c>
      <c r="D1832" s="143" t="n">
        <v>51130000</v>
      </c>
      <c r="F1832" s="140" t="s">
        <v>3155</v>
      </c>
      <c r="H1832" s="144" t="n">
        <v>5152757.56</v>
      </c>
      <c r="I1832" s="144" t="n">
        <f aca="false">+G:G-H:H</f>
        <v>-5152757.56</v>
      </c>
    </row>
    <row r="1833" customFormat="false" ht="17.25" hidden="false" customHeight="true" outlineLevel="0" collapsed="false">
      <c r="A1833" s="140" t="s">
        <v>105</v>
      </c>
      <c r="B1833" s="142" t="n">
        <v>5113000</v>
      </c>
      <c r="C1833" s="143" t="n">
        <f aca="false">+LEN(B:B)</f>
        <v>7</v>
      </c>
      <c r="D1833" s="143" t="n">
        <v>51130000</v>
      </c>
      <c r="F1833" s="140" t="s">
        <v>371</v>
      </c>
      <c r="G1833" s="144" t="n">
        <v>107869920</v>
      </c>
      <c r="H1833" s="144" t="n">
        <v>0</v>
      </c>
      <c r="I1833" s="144" t="n">
        <f aca="false">+G:G-H:H</f>
        <v>107869920</v>
      </c>
    </row>
    <row r="1834" customFormat="false" ht="17.25" hidden="false" customHeight="true" outlineLevel="0" collapsed="false">
      <c r="A1834" s="140" t="s">
        <v>100</v>
      </c>
      <c r="B1834" s="142" t="n">
        <v>5113000</v>
      </c>
      <c r="C1834" s="143" t="n">
        <f aca="false">+LEN(B:B)</f>
        <v>7</v>
      </c>
      <c r="D1834" s="143" t="n">
        <v>51130000</v>
      </c>
      <c r="F1834" s="140" t="s">
        <v>371</v>
      </c>
      <c r="G1834" s="144" t="n">
        <v>184500000</v>
      </c>
      <c r="H1834" s="144" t="n">
        <v>0</v>
      </c>
      <c r="I1834" s="144" t="n">
        <f aca="false">+G:G-H:H</f>
        <v>184500000</v>
      </c>
    </row>
    <row r="1835" customFormat="false" ht="17.25" hidden="false" customHeight="true" outlineLevel="0" collapsed="false">
      <c r="A1835" s="140" t="s">
        <v>309</v>
      </c>
      <c r="B1835" s="142" t="n">
        <v>511400</v>
      </c>
      <c r="C1835" s="143" t="n">
        <f aca="false">+LEN(B:B)</f>
        <v>6</v>
      </c>
      <c r="D1835" s="143" t="n">
        <v>51140000</v>
      </c>
      <c r="F1835" s="140" t="s">
        <v>3156</v>
      </c>
      <c r="H1835" s="144" t="n">
        <v>54800359.31</v>
      </c>
      <c r="I1835" s="144" t="n">
        <f aca="false">+G:G-H:H</f>
        <v>-54800359.31</v>
      </c>
    </row>
    <row r="1836" customFormat="false" ht="17.25" hidden="false" customHeight="true" outlineLevel="0" collapsed="false">
      <c r="A1836" s="140" t="s">
        <v>128</v>
      </c>
      <c r="B1836" s="142" t="n">
        <v>51140000</v>
      </c>
      <c r="C1836" s="143" t="n">
        <f aca="false">+LEN(B:B)</f>
        <v>8</v>
      </c>
      <c r="D1836" s="143" t="n">
        <v>51140000</v>
      </c>
      <c r="F1836" s="140" t="s">
        <v>318</v>
      </c>
      <c r="H1836" s="144" t="n">
        <v>105144957.38</v>
      </c>
      <c r="I1836" s="144" t="n">
        <f aca="false">+G:G-H:H</f>
        <v>-105144957.38</v>
      </c>
    </row>
    <row r="1837" customFormat="false" ht="17.25" hidden="false" customHeight="true" outlineLevel="0" collapsed="false">
      <c r="A1837" s="140" t="s">
        <v>129</v>
      </c>
      <c r="B1837" s="142" t="n">
        <v>511400</v>
      </c>
      <c r="C1837" s="143" t="n">
        <f aca="false">+LEN(B:B)</f>
        <v>6</v>
      </c>
      <c r="D1837" s="143" t="n">
        <v>51140000</v>
      </c>
      <c r="F1837" s="140" t="s">
        <v>1029</v>
      </c>
      <c r="G1837" s="144" t="n">
        <v>0</v>
      </c>
      <c r="H1837" s="144" t="n">
        <v>210988567.11</v>
      </c>
      <c r="I1837" s="144" t="n">
        <f aca="false">+G:G-H:H</f>
        <v>-210988567.11</v>
      </c>
    </row>
    <row r="1838" customFormat="false" ht="17.25" hidden="false" customHeight="true" outlineLevel="0" collapsed="false">
      <c r="A1838" s="140" t="s">
        <v>116</v>
      </c>
      <c r="B1838" s="142" t="n">
        <v>5114000</v>
      </c>
      <c r="C1838" s="143" t="n">
        <f aca="false">+LEN(B:B)</f>
        <v>7</v>
      </c>
      <c r="D1838" s="143" t="n">
        <v>51140000</v>
      </c>
      <c r="F1838" s="140" t="s">
        <v>373</v>
      </c>
      <c r="G1838" s="144" t="n">
        <v>39624000</v>
      </c>
      <c r="I1838" s="144" t="n">
        <f aca="false">+G:G-H:H</f>
        <v>39624000</v>
      </c>
    </row>
    <row r="1839" customFormat="false" ht="17.25" hidden="false" customHeight="true" outlineLevel="0" collapsed="false">
      <c r="A1839" s="140" t="s">
        <v>115</v>
      </c>
      <c r="B1839" s="142" t="n">
        <v>51140000</v>
      </c>
      <c r="C1839" s="143" t="n">
        <f aca="false">+LEN(B:B)</f>
        <v>8</v>
      </c>
      <c r="D1839" s="143" t="n">
        <v>51140000</v>
      </c>
      <c r="F1839" s="140" t="s">
        <v>373</v>
      </c>
      <c r="G1839" s="144" t="n">
        <v>11242503178.84</v>
      </c>
      <c r="I1839" s="144" t="n">
        <f aca="false">+G:G-H:H</f>
        <v>11242503178.84</v>
      </c>
    </row>
    <row r="1840" customFormat="false" ht="17.25" hidden="false" customHeight="true" outlineLevel="0" collapsed="false">
      <c r="A1840" s="140" t="s">
        <v>119</v>
      </c>
      <c r="B1840" s="142" t="n">
        <v>51140000</v>
      </c>
      <c r="C1840" s="143" t="n">
        <f aca="false">+LEN(B:B)</f>
        <v>8</v>
      </c>
      <c r="D1840" s="143" t="n">
        <v>51140000</v>
      </c>
      <c r="F1840" s="140" t="s">
        <v>373</v>
      </c>
      <c r="H1840" s="144" t="n">
        <v>90677441.44</v>
      </c>
      <c r="I1840" s="144" t="n">
        <f aca="false">+G:G-H:H</f>
        <v>-90677441.44</v>
      </c>
    </row>
    <row r="1841" customFormat="false" ht="17.25" hidden="false" customHeight="true" outlineLevel="0" collapsed="false">
      <c r="A1841" s="140" t="s">
        <v>112</v>
      </c>
      <c r="B1841" s="142" t="n">
        <v>51140000</v>
      </c>
      <c r="C1841" s="143" t="n">
        <f aca="false">+LEN(B:B)</f>
        <v>8</v>
      </c>
      <c r="D1841" s="143" t="n">
        <v>51140000</v>
      </c>
      <c r="F1841" s="140" t="s">
        <v>318</v>
      </c>
      <c r="H1841" s="144" t="n">
        <v>126000</v>
      </c>
      <c r="I1841" s="144" t="n">
        <f aca="false">+G:G-H:H</f>
        <v>-126000</v>
      </c>
    </row>
    <row r="1842" customFormat="false" ht="17.25" hidden="false" customHeight="true" outlineLevel="0" collapsed="false">
      <c r="A1842" s="140" t="s">
        <v>317</v>
      </c>
      <c r="B1842" s="142" t="n">
        <v>51140000</v>
      </c>
      <c r="C1842" s="143" t="n">
        <f aca="false">+LEN(B:B)</f>
        <v>8</v>
      </c>
      <c r="D1842" s="143" t="n">
        <v>51140000</v>
      </c>
      <c r="F1842" s="140" t="s">
        <v>3157</v>
      </c>
      <c r="H1842" s="144" t="n">
        <v>103213085.6</v>
      </c>
      <c r="I1842" s="144" t="n">
        <f aca="false">+G:G-H:H</f>
        <v>-103213085.6</v>
      </c>
    </row>
    <row r="1843" customFormat="false" ht="17.25" hidden="false" customHeight="true" outlineLevel="0" collapsed="false">
      <c r="A1843" s="140" t="s">
        <v>105</v>
      </c>
      <c r="B1843" s="142" t="n">
        <v>5114000</v>
      </c>
      <c r="C1843" s="143" t="n">
        <f aca="false">+LEN(B:B)</f>
        <v>7</v>
      </c>
      <c r="D1843" s="143" t="n">
        <v>51140000</v>
      </c>
      <c r="F1843" s="140" t="s">
        <v>373</v>
      </c>
      <c r="G1843" s="144" t="n">
        <v>0</v>
      </c>
      <c r="H1843" s="144" t="n">
        <v>1907036293.17</v>
      </c>
      <c r="I1843" s="144" t="n">
        <f aca="false">+G:G-H:H</f>
        <v>-1907036293.17</v>
      </c>
    </row>
    <row r="1844" customFormat="false" ht="17.25" hidden="false" customHeight="true" outlineLevel="0" collapsed="false">
      <c r="A1844" s="140" t="s">
        <v>104</v>
      </c>
      <c r="B1844" s="142" t="n">
        <v>5114000</v>
      </c>
      <c r="C1844" s="143" t="n">
        <f aca="false">+LEN(B:B)</f>
        <v>7</v>
      </c>
      <c r="D1844" s="143" t="n">
        <v>51140000</v>
      </c>
      <c r="F1844" s="140" t="s">
        <v>373</v>
      </c>
      <c r="G1844" s="144" t="n">
        <v>0</v>
      </c>
      <c r="H1844" s="144" t="n">
        <v>257475414.99</v>
      </c>
      <c r="I1844" s="144" t="n">
        <f aca="false">+G:G-H:H</f>
        <v>-257475414.99</v>
      </c>
    </row>
    <row r="1845" customFormat="false" ht="17.25" hidden="false" customHeight="true" outlineLevel="0" collapsed="false">
      <c r="A1845" s="140" t="s">
        <v>102</v>
      </c>
      <c r="B1845" s="142" t="n">
        <v>5114000</v>
      </c>
      <c r="C1845" s="143" t="n">
        <f aca="false">+LEN(B:B)</f>
        <v>7</v>
      </c>
      <c r="D1845" s="143" t="n">
        <v>51140000</v>
      </c>
      <c r="F1845" s="140" t="s">
        <v>373</v>
      </c>
      <c r="G1845" s="144" t="n">
        <v>0</v>
      </c>
      <c r="H1845" s="144" t="n">
        <v>111586405.68</v>
      </c>
      <c r="I1845" s="144" t="n">
        <f aca="false">+G:G-H:H</f>
        <v>-111586405.68</v>
      </c>
    </row>
    <row r="1846" customFormat="false" ht="17.25" hidden="false" customHeight="true" outlineLevel="0" collapsed="false">
      <c r="A1846" s="140" t="s">
        <v>100</v>
      </c>
      <c r="B1846" s="142" t="n">
        <v>5114000</v>
      </c>
      <c r="C1846" s="143" t="n">
        <f aca="false">+LEN(B:B)</f>
        <v>7</v>
      </c>
      <c r="D1846" s="143" t="n">
        <v>51140000</v>
      </c>
      <c r="F1846" s="140" t="s">
        <v>373</v>
      </c>
      <c r="G1846" s="144" t="n">
        <v>0</v>
      </c>
      <c r="H1846" s="144" t="n">
        <v>158833675</v>
      </c>
      <c r="I1846" s="144" t="n">
        <f aca="false">+G:G-H:H</f>
        <v>-158833675</v>
      </c>
    </row>
    <row r="1847" customFormat="false" ht="17.25" hidden="false" customHeight="true" outlineLevel="0" collapsed="false">
      <c r="A1847" s="140" t="s">
        <v>108</v>
      </c>
      <c r="B1847" s="142" t="n">
        <v>51140000</v>
      </c>
      <c r="C1847" s="143" t="n">
        <f aca="false">+LEN(B:B)</f>
        <v>8</v>
      </c>
      <c r="D1847" s="143" t="n">
        <v>51140000</v>
      </c>
      <c r="F1847" s="140" t="s">
        <v>373</v>
      </c>
      <c r="G1847" s="144" t="n">
        <v>7410915.39999998</v>
      </c>
      <c r="I1847" s="144" t="n">
        <f aca="false">+G:G-H:H</f>
        <v>7410915.39999998</v>
      </c>
    </row>
    <row r="1848" customFormat="false" ht="17.25" hidden="false" customHeight="true" outlineLevel="0" collapsed="false">
      <c r="A1848" s="140" t="s">
        <v>100</v>
      </c>
      <c r="B1848" s="142" t="n">
        <v>5115000</v>
      </c>
      <c r="C1848" s="143" t="n">
        <f aca="false">+LEN(B:B)</f>
        <v>7</v>
      </c>
      <c r="D1848" s="143" t="n">
        <v>51160000</v>
      </c>
      <c r="F1848" s="140" t="s">
        <v>375</v>
      </c>
      <c r="G1848" s="144" t="n">
        <v>0</v>
      </c>
      <c r="H1848" s="144" t="n">
        <v>2000</v>
      </c>
      <c r="I1848" s="144" t="n">
        <f aca="false">+G:G-H:H</f>
        <v>-2000</v>
      </c>
    </row>
    <row r="1849" customFormat="false" ht="17.25" hidden="false" customHeight="true" outlineLevel="0" collapsed="false">
      <c r="A1849" s="140" t="s">
        <v>3018</v>
      </c>
      <c r="B1849" s="142" t="n">
        <v>512000</v>
      </c>
      <c r="C1849" s="143" t="n">
        <f aca="false">+LEN(B:B)</f>
        <v>6</v>
      </c>
      <c r="D1849" s="143" t="n">
        <v>51201000</v>
      </c>
      <c r="F1849" s="140" t="s">
        <v>2385</v>
      </c>
      <c r="G1849" s="144" t="n">
        <v>375778410.63</v>
      </c>
      <c r="I1849" s="144" t="n">
        <f aca="false">+G:G-H:H</f>
        <v>375778410.63</v>
      </c>
    </row>
    <row r="1850" customFormat="false" ht="17.25" hidden="false" customHeight="true" outlineLevel="0" collapsed="false">
      <c r="A1850" s="140" t="s">
        <v>115</v>
      </c>
      <c r="B1850" s="142" t="n">
        <v>51201000</v>
      </c>
      <c r="C1850" s="143" t="n">
        <f aca="false">+LEN(B:B)</f>
        <v>8</v>
      </c>
      <c r="D1850" s="143" t="n">
        <v>51201000</v>
      </c>
      <c r="F1850" s="140" t="s">
        <v>3158</v>
      </c>
      <c r="G1850" s="144" t="n">
        <v>3258100</v>
      </c>
      <c r="I1850" s="144" t="n">
        <f aca="false">+G:G-H:H</f>
        <v>3258100</v>
      </c>
    </row>
    <row r="1851" customFormat="false" ht="17.25" hidden="false" customHeight="true" outlineLevel="0" collapsed="false">
      <c r="A1851" s="140" t="s">
        <v>112</v>
      </c>
      <c r="B1851" s="142" t="n">
        <v>51201000</v>
      </c>
      <c r="C1851" s="143" t="n">
        <f aca="false">+LEN(B:B)</f>
        <v>8</v>
      </c>
      <c r="D1851" s="143" t="n">
        <v>51201000</v>
      </c>
      <c r="F1851" s="140" t="s">
        <v>3158</v>
      </c>
      <c r="G1851" s="144" t="n">
        <v>100</v>
      </c>
      <c r="I1851" s="144" t="n">
        <f aca="false">+G:G-H:H</f>
        <v>100</v>
      </c>
    </row>
    <row r="1852" customFormat="false" ht="17.25" hidden="false" customHeight="true" outlineLevel="0" collapsed="false">
      <c r="A1852" s="140" t="s">
        <v>105</v>
      </c>
      <c r="B1852" s="142" t="n">
        <v>5120100</v>
      </c>
      <c r="C1852" s="143" t="n">
        <f aca="false">+LEN(B:B)</f>
        <v>7</v>
      </c>
      <c r="D1852" s="143" t="n">
        <v>51201000</v>
      </c>
      <c r="F1852" s="140" t="s">
        <v>319</v>
      </c>
      <c r="G1852" s="144" t="n">
        <v>89889330</v>
      </c>
      <c r="H1852" s="144" t="n">
        <v>0</v>
      </c>
      <c r="I1852" s="144" t="n">
        <f aca="false">+G:G-H:H</f>
        <v>89889330</v>
      </c>
    </row>
    <row r="1853" customFormat="false" ht="17.25" hidden="false" customHeight="true" outlineLevel="0" collapsed="false">
      <c r="A1853" s="140" t="s">
        <v>104</v>
      </c>
      <c r="B1853" s="142" t="n">
        <v>5120100</v>
      </c>
      <c r="C1853" s="143" t="n">
        <f aca="false">+LEN(B:B)</f>
        <v>7</v>
      </c>
      <c r="D1853" s="143" t="n">
        <v>51201000</v>
      </c>
      <c r="F1853" s="140" t="s">
        <v>319</v>
      </c>
      <c r="G1853" s="144" t="n">
        <v>174937376</v>
      </c>
      <c r="H1853" s="144" t="n">
        <v>0</v>
      </c>
      <c r="I1853" s="144" t="n">
        <f aca="false">+G:G-H:H</f>
        <v>174937376</v>
      </c>
    </row>
    <row r="1854" customFormat="false" ht="17.25" hidden="false" customHeight="true" outlineLevel="0" collapsed="false">
      <c r="A1854" s="140" t="s">
        <v>100</v>
      </c>
      <c r="B1854" s="142" t="n">
        <v>5120100</v>
      </c>
      <c r="C1854" s="143" t="n">
        <f aca="false">+LEN(B:B)</f>
        <v>7</v>
      </c>
      <c r="D1854" s="143" t="n">
        <v>51201000</v>
      </c>
      <c r="F1854" s="140" t="s">
        <v>319</v>
      </c>
      <c r="G1854" s="144" t="n">
        <v>97820596</v>
      </c>
      <c r="H1854" s="144" t="n">
        <v>0</v>
      </c>
      <c r="I1854" s="144" t="n">
        <f aca="false">+G:G-H:H</f>
        <v>97820596</v>
      </c>
    </row>
    <row r="1855" customFormat="false" ht="17.25" hidden="false" customHeight="true" outlineLevel="0" collapsed="false">
      <c r="A1855" s="140" t="s">
        <v>105</v>
      </c>
      <c r="B1855" s="142" t="n">
        <v>5120200</v>
      </c>
      <c r="C1855" s="143" t="n">
        <f aca="false">+LEN(B:B)</f>
        <v>7</v>
      </c>
      <c r="D1855" s="143" t="n">
        <v>51202000</v>
      </c>
      <c r="F1855" s="140" t="s">
        <v>378</v>
      </c>
      <c r="G1855" s="144" t="n">
        <v>9306470</v>
      </c>
      <c r="H1855" s="144" t="n">
        <v>0</v>
      </c>
      <c r="I1855" s="144" t="n">
        <f aca="false">+G:G-H:H</f>
        <v>9306470</v>
      </c>
    </row>
    <row r="1856" customFormat="false" ht="17.25" hidden="false" customHeight="true" outlineLevel="0" collapsed="false">
      <c r="A1856" s="140" t="s">
        <v>104</v>
      </c>
      <c r="B1856" s="142" t="n">
        <v>5120200</v>
      </c>
      <c r="C1856" s="143" t="n">
        <f aca="false">+LEN(B:B)</f>
        <v>7</v>
      </c>
      <c r="D1856" s="143" t="n">
        <v>51202000</v>
      </c>
      <c r="F1856" s="140" t="s">
        <v>378</v>
      </c>
      <c r="G1856" s="144" t="n">
        <v>45949400</v>
      </c>
      <c r="H1856" s="144" t="n">
        <v>0</v>
      </c>
      <c r="I1856" s="144" t="n">
        <f aca="false">+G:G-H:H</f>
        <v>45949400</v>
      </c>
    </row>
    <row r="1857" customFormat="false" ht="17.25" hidden="false" customHeight="true" outlineLevel="0" collapsed="false">
      <c r="A1857" s="140" t="s">
        <v>102</v>
      </c>
      <c r="B1857" s="142" t="n">
        <v>5120200</v>
      </c>
      <c r="C1857" s="143" t="n">
        <f aca="false">+LEN(B:B)</f>
        <v>7</v>
      </c>
      <c r="D1857" s="143" t="n">
        <v>51202000</v>
      </c>
      <c r="F1857" s="140" t="s">
        <v>378</v>
      </c>
      <c r="G1857" s="144" t="n">
        <v>283660</v>
      </c>
      <c r="H1857" s="144" t="n">
        <v>0</v>
      </c>
      <c r="I1857" s="144" t="n">
        <f aca="false">+G:G-H:H</f>
        <v>283660</v>
      </c>
    </row>
    <row r="1858" customFormat="false" ht="17.25" hidden="false" customHeight="true" outlineLevel="0" collapsed="false">
      <c r="A1858" s="140" t="s">
        <v>100</v>
      </c>
      <c r="B1858" s="142" t="n">
        <v>5120200</v>
      </c>
      <c r="C1858" s="143" t="n">
        <f aca="false">+LEN(B:B)</f>
        <v>7</v>
      </c>
      <c r="D1858" s="143" t="n">
        <v>51202000</v>
      </c>
      <c r="F1858" s="140" t="s">
        <v>378</v>
      </c>
      <c r="G1858" s="144" t="n">
        <v>391600</v>
      </c>
      <c r="H1858" s="144" t="n">
        <v>0</v>
      </c>
      <c r="I1858" s="144" t="n">
        <f aca="false">+G:G-H:H</f>
        <v>391600</v>
      </c>
    </row>
    <row r="1859" customFormat="false" ht="17.25" hidden="false" customHeight="true" outlineLevel="0" collapsed="false">
      <c r="A1859" s="140" t="s">
        <v>309</v>
      </c>
      <c r="B1859" s="142" t="n">
        <v>512110</v>
      </c>
      <c r="C1859" s="143" t="n">
        <f aca="false">+LEN(B:B)</f>
        <v>6</v>
      </c>
      <c r="D1859" s="143" t="n">
        <v>51211000</v>
      </c>
      <c r="F1859" s="140" t="s">
        <v>1032</v>
      </c>
      <c r="G1859" s="144" t="n">
        <v>868335.579999983</v>
      </c>
      <c r="I1859" s="144" t="n">
        <f aca="false">+G:G-H:H</f>
        <v>868335.579999983</v>
      </c>
    </row>
    <row r="1860" customFormat="false" ht="17.25" hidden="false" customHeight="true" outlineLevel="0" collapsed="false">
      <c r="A1860" s="140" t="s">
        <v>129</v>
      </c>
      <c r="B1860" s="142" t="n">
        <v>512110</v>
      </c>
      <c r="C1860" s="143" t="n">
        <f aca="false">+LEN(B:B)</f>
        <v>6</v>
      </c>
      <c r="D1860" s="143" t="n">
        <v>51211000</v>
      </c>
      <c r="F1860" s="140" t="s">
        <v>1032</v>
      </c>
      <c r="G1860" s="144" t="n">
        <v>0</v>
      </c>
      <c r="H1860" s="144" t="n">
        <v>412941343.049399</v>
      </c>
      <c r="I1860" s="144" t="n">
        <f aca="false">+G:G-H:H</f>
        <v>-412941343.049399</v>
      </c>
    </row>
    <row r="1861" customFormat="false" ht="17.25" hidden="false" customHeight="true" outlineLevel="0" collapsed="false">
      <c r="A1861" s="140" t="s">
        <v>116</v>
      </c>
      <c r="B1861" s="142" t="n">
        <v>5121100</v>
      </c>
      <c r="C1861" s="143" t="n">
        <f aca="false">+LEN(B:B)</f>
        <v>7</v>
      </c>
      <c r="D1861" s="143" t="n">
        <v>51211000</v>
      </c>
      <c r="F1861" s="140" t="s">
        <v>321</v>
      </c>
      <c r="G1861" s="144" t="n">
        <v>229079675.99</v>
      </c>
      <c r="I1861" s="144" t="n">
        <f aca="false">+G:G-H:H</f>
        <v>229079675.99</v>
      </c>
    </row>
    <row r="1862" customFormat="false" ht="17.25" hidden="false" customHeight="true" outlineLevel="0" collapsed="false">
      <c r="A1862" s="140" t="s">
        <v>115</v>
      </c>
      <c r="B1862" s="142" t="n">
        <v>51211000</v>
      </c>
      <c r="C1862" s="143" t="n">
        <f aca="false">+LEN(B:B)</f>
        <v>8</v>
      </c>
      <c r="D1862" s="143" t="n">
        <v>51211000</v>
      </c>
      <c r="F1862" s="140" t="s">
        <v>321</v>
      </c>
      <c r="G1862" s="144" t="n">
        <v>2067892975.67</v>
      </c>
      <c r="I1862" s="144" t="n">
        <f aca="false">+G:G-H:H</f>
        <v>2067892975.67</v>
      </c>
    </row>
    <row r="1863" customFormat="false" ht="17.25" hidden="false" customHeight="true" outlineLevel="0" collapsed="false">
      <c r="A1863" s="140" t="s">
        <v>112</v>
      </c>
      <c r="B1863" s="142" t="n">
        <v>51211000</v>
      </c>
      <c r="C1863" s="143" t="n">
        <f aca="false">+LEN(B:B)</f>
        <v>8</v>
      </c>
      <c r="D1863" s="143" t="n">
        <v>51211000</v>
      </c>
      <c r="F1863" s="140" t="s">
        <v>321</v>
      </c>
      <c r="G1863" s="144" t="n">
        <v>588371.76</v>
      </c>
      <c r="I1863" s="144" t="n">
        <f aca="false">+G:G-H:H</f>
        <v>588371.76</v>
      </c>
    </row>
    <row r="1864" customFormat="false" ht="17.25" hidden="false" customHeight="true" outlineLevel="0" collapsed="false">
      <c r="A1864" s="140" t="s">
        <v>317</v>
      </c>
      <c r="B1864" s="142" t="n">
        <v>51211000</v>
      </c>
      <c r="C1864" s="143" t="n">
        <f aca="false">+LEN(B:B)</f>
        <v>8</v>
      </c>
      <c r="D1864" s="143" t="n">
        <v>51211000</v>
      </c>
      <c r="F1864" s="140" t="s">
        <v>321</v>
      </c>
      <c r="H1864" s="144" t="n">
        <v>2499040.97</v>
      </c>
      <c r="I1864" s="144" t="n">
        <f aca="false">+G:G-H:H</f>
        <v>-2499040.97</v>
      </c>
    </row>
    <row r="1865" customFormat="false" ht="17.25" hidden="false" customHeight="true" outlineLevel="0" collapsed="false">
      <c r="A1865" s="140" t="s">
        <v>105</v>
      </c>
      <c r="B1865" s="142" t="n">
        <v>5121100</v>
      </c>
      <c r="C1865" s="143" t="n">
        <f aca="false">+LEN(B:B)</f>
        <v>7</v>
      </c>
      <c r="D1865" s="143" t="n">
        <v>51211000</v>
      </c>
      <c r="F1865" s="140" t="s">
        <v>688</v>
      </c>
      <c r="G1865" s="144" t="n">
        <v>0</v>
      </c>
      <c r="H1865" s="144" t="n">
        <v>48543151.71</v>
      </c>
      <c r="I1865" s="144" t="n">
        <f aca="false">+G:G-H:H</f>
        <v>-48543151.71</v>
      </c>
    </row>
    <row r="1866" customFormat="false" ht="17.25" hidden="false" customHeight="true" outlineLevel="0" collapsed="false">
      <c r="A1866" s="140" t="s">
        <v>104</v>
      </c>
      <c r="B1866" s="142" t="n">
        <v>5121100</v>
      </c>
      <c r="C1866" s="143" t="n">
        <f aca="false">+LEN(B:B)</f>
        <v>7</v>
      </c>
      <c r="D1866" s="143" t="n">
        <v>51211000</v>
      </c>
      <c r="F1866" s="140" t="s">
        <v>688</v>
      </c>
      <c r="G1866" s="144" t="n">
        <v>0</v>
      </c>
      <c r="H1866" s="144" t="n">
        <v>334909515.32</v>
      </c>
      <c r="I1866" s="144" t="n">
        <f aca="false">+G:G-H:H</f>
        <v>-334909515.32</v>
      </c>
    </row>
    <row r="1867" customFormat="false" ht="17.25" hidden="false" customHeight="true" outlineLevel="0" collapsed="false">
      <c r="A1867" s="140" t="s">
        <v>100</v>
      </c>
      <c r="B1867" s="142" t="n">
        <v>5121100</v>
      </c>
      <c r="C1867" s="143" t="n">
        <f aca="false">+LEN(B:B)</f>
        <v>7</v>
      </c>
      <c r="D1867" s="143" t="n">
        <v>51211000</v>
      </c>
      <c r="F1867" s="140" t="s">
        <v>688</v>
      </c>
      <c r="G1867" s="144" t="n">
        <v>0</v>
      </c>
      <c r="H1867" s="144" t="n">
        <v>478719330.07</v>
      </c>
      <c r="I1867" s="144" t="n">
        <f aca="false">+G:G-H:H</f>
        <v>-478719330.07</v>
      </c>
    </row>
    <row r="1868" customFormat="false" ht="17.25" hidden="false" customHeight="true" outlineLevel="0" collapsed="false">
      <c r="A1868" s="140" t="s">
        <v>1712</v>
      </c>
      <c r="B1868" s="142" t="n">
        <v>51211000</v>
      </c>
      <c r="C1868" s="143" t="n">
        <f aca="false">+LEN(B:B)</f>
        <v>8</v>
      </c>
      <c r="D1868" s="143" t="n">
        <v>51211000</v>
      </c>
      <c r="F1868" s="140" t="s">
        <v>321</v>
      </c>
      <c r="G1868" s="144" t="n">
        <v>1219827202.92</v>
      </c>
      <c r="I1868" s="144" t="n">
        <f aca="false">+G:G-H:H</f>
        <v>1219827202.92</v>
      </c>
    </row>
    <row r="1869" customFormat="false" ht="17.25" hidden="false" customHeight="true" outlineLevel="0" collapsed="false">
      <c r="A1869" s="140" t="s">
        <v>1478</v>
      </c>
      <c r="B1869" s="142" t="n">
        <v>512110</v>
      </c>
      <c r="C1869" s="143" t="n">
        <f aca="false">+LEN(B:B)</f>
        <v>6</v>
      </c>
      <c r="D1869" s="143" t="n">
        <v>51211000</v>
      </c>
      <c r="F1869" s="140" t="s">
        <v>1032</v>
      </c>
      <c r="G1869" s="144" t="n">
        <v>182936688.86</v>
      </c>
      <c r="I1869" s="144" t="n">
        <f aca="false">+G:G-H:H</f>
        <v>182936688.86</v>
      </c>
    </row>
    <row r="1870" customFormat="false" ht="17.25" hidden="false" customHeight="true" outlineLevel="0" collapsed="false">
      <c r="A1870" s="140" t="s">
        <v>105</v>
      </c>
      <c r="B1870" s="142" t="n">
        <v>5121101</v>
      </c>
      <c r="C1870" s="143" t="n">
        <f aca="false">+LEN(B:B)</f>
        <v>7</v>
      </c>
      <c r="D1870" s="143" t="n">
        <v>51211010</v>
      </c>
      <c r="F1870" s="140" t="s">
        <v>689</v>
      </c>
      <c r="G1870" s="144" t="n">
        <v>572219.79</v>
      </c>
      <c r="H1870" s="144" t="n">
        <v>0</v>
      </c>
      <c r="I1870" s="144" t="n">
        <f aca="false">+G:G-H:H</f>
        <v>572219.79</v>
      </c>
    </row>
    <row r="1871" customFormat="false" ht="17.25" hidden="false" customHeight="true" outlineLevel="0" collapsed="false">
      <c r="A1871" s="140" t="s">
        <v>1712</v>
      </c>
      <c r="B1871" s="142" t="n">
        <v>51211100</v>
      </c>
      <c r="C1871" s="143" t="n">
        <f aca="false">+LEN(B:B)</f>
        <v>8</v>
      </c>
      <c r="D1871" s="143" t="n">
        <v>51211100</v>
      </c>
      <c r="F1871" s="140" t="s">
        <v>133</v>
      </c>
      <c r="H1871" s="144" t="n">
        <v>6013763452.31</v>
      </c>
      <c r="I1871" s="144" t="n">
        <f aca="false">+G:G-H:H</f>
        <v>-6013763452.31</v>
      </c>
    </row>
    <row r="1872" customFormat="false" ht="17.25" hidden="false" customHeight="true" outlineLevel="0" collapsed="false">
      <c r="A1872" s="140" t="s">
        <v>129</v>
      </c>
      <c r="B1872" s="142" t="n">
        <v>512120</v>
      </c>
      <c r="C1872" s="143" t="n">
        <f aca="false">+LEN(B:B)</f>
        <v>6</v>
      </c>
      <c r="D1872" s="143" t="n">
        <v>51212000</v>
      </c>
      <c r="F1872" s="140" t="s">
        <v>691</v>
      </c>
      <c r="G1872" s="144" t="n">
        <v>53730781.4384</v>
      </c>
      <c r="H1872" s="144" t="n">
        <v>0</v>
      </c>
      <c r="I1872" s="144" t="n">
        <f aca="false">+G:G-H:H</f>
        <v>53730781.4384</v>
      </c>
    </row>
    <row r="1873" customFormat="false" ht="17.25" hidden="false" customHeight="true" outlineLevel="0" collapsed="false">
      <c r="A1873" s="140" t="s">
        <v>105</v>
      </c>
      <c r="B1873" s="142" t="n">
        <v>5121200</v>
      </c>
      <c r="C1873" s="143" t="n">
        <f aca="false">+LEN(B:B)</f>
        <v>7</v>
      </c>
      <c r="D1873" s="143" t="n">
        <v>51212000</v>
      </c>
      <c r="F1873" s="140" t="s">
        <v>690</v>
      </c>
      <c r="G1873" s="144" t="n">
        <v>10018061.1</v>
      </c>
      <c r="H1873" s="144" t="n">
        <v>0</v>
      </c>
      <c r="I1873" s="144" t="n">
        <f aca="false">+G:G-H:H</f>
        <v>10018061.1</v>
      </c>
    </row>
    <row r="1874" customFormat="false" ht="17.25" hidden="false" customHeight="true" outlineLevel="0" collapsed="false">
      <c r="A1874" s="140" t="s">
        <v>129</v>
      </c>
      <c r="B1874" s="142" t="n">
        <v>512130</v>
      </c>
      <c r="C1874" s="143" t="n">
        <f aca="false">+LEN(B:B)</f>
        <v>6</v>
      </c>
      <c r="D1874" s="143" t="n">
        <v>51213000</v>
      </c>
      <c r="F1874" s="140" t="s">
        <v>693</v>
      </c>
      <c r="G1874" s="144" t="n">
        <v>5971775.2195</v>
      </c>
      <c r="H1874" s="144" t="n">
        <v>0</v>
      </c>
      <c r="I1874" s="144" t="n">
        <f aca="false">+G:G-H:H</f>
        <v>5971775.2195</v>
      </c>
    </row>
    <row r="1875" customFormat="false" ht="17.25" hidden="false" customHeight="true" outlineLevel="0" collapsed="false">
      <c r="A1875" s="140" t="s">
        <v>105</v>
      </c>
      <c r="B1875" s="142" t="n">
        <v>5121300</v>
      </c>
      <c r="C1875" s="143" t="n">
        <f aca="false">+LEN(B:B)</f>
        <v>7</v>
      </c>
      <c r="D1875" s="143" t="n">
        <v>51213000</v>
      </c>
      <c r="F1875" s="140" t="s">
        <v>692</v>
      </c>
      <c r="G1875" s="144" t="n">
        <v>10566408.54</v>
      </c>
      <c r="H1875" s="144" t="n">
        <v>0</v>
      </c>
      <c r="I1875" s="144" t="n">
        <f aca="false">+G:G-H:H</f>
        <v>10566408.54</v>
      </c>
    </row>
    <row r="1876" customFormat="false" ht="17.25" hidden="false" customHeight="true" outlineLevel="0" collapsed="false">
      <c r="A1876" s="140" t="s">
        <v>309</v>
      </c>
      <c r="B1876" s="142" t="n">
        <v>512210</v>
      </c>
      <c r="C1876" s="143" t="n">
        <f aca="false">+LEN(B:B)</f>
        <v>6</v>
      </c>
      <c r="D1876" s="143" t="n">
        <v>51221000</v>
      </c>
      <c r="F1876" s="140" t="s">
        <v>695</v>
      </c>
      <c r="G1876" s="144" t="n">
        <v>96900507.1500001</v>
      </c>
      <c r="I1876" s="144" t="n">
        <f aca="false">+G:G-H:H</f>
        <v>96900507.1500001</v>
      </c>
    </row>
    <row r="1877" customFormat="false" ht="17.25" hidden="false" customHeight="true" outlineLevel="0" collapsed="false">
      <c r="A1877" s="140" t="s">
        <v>128</v>
      </c>
      <c r="B1877" s="142" t="n">
        <v>51221000</v>
      </c>
      <c r="C1877" s="143" t="n">
        <f aca="false">+LEN(B:B)</f>
        <v>8</v>
      </c>
      <c r="D1877" s="143" t="n">
        <v>51221000</v>
      </c>
      <c r="F1877" s="140" t="s">
        <v>323</v>
      </c>
      <c r="G1877" s="144" t="n">
        <v>60054542</v>
      </c>
      <c r="I1877" s="144" t="n">
        <f aca="false">+G:G-H:H</f>
        <v>60054542</v>
      </c>
    </row>
    <row r="1878" customFormat="false" ht="17.25" hidden="false" customHeight="true" outlineLevel="0" collapsed="false">
      <c r="A1878" s="140" t="s">
        <v>125</v>
      </c>
      <c r="B1878" s="142" t="n">
        <v>51221000</v>
      </c>
      <c r="C1878" s="143" t="n">
        <f aca="false">+LEN(B:B)</f>
        <v>8</v>
      </c>
      <c r="D1878" s="143" t="n">
        <v>51221000</v>
      </c>
      <c r="F1878" s="140" t="s">
        <v>323</v>
      </c>
      <c r="G1878" s="144" t="n">
        <v>23867565.1300006</v>
      </c>
      <c r="I1878" s="144" t="n">
        <f aca="false">+G:G-H:H</f>
        <v>23867565.1300006</v>
      </c>
    </row>
    <row r="1879" customFormat="false" ht="17.25" hidden="false" customHeight="true" outlineLevel="0" collapsed="false">
      <c r="A1879" s="140" t="s">
        <v>129</v>
      </c>
      <c r="B1879" s="142" t="n">
        <v>512210</v>
      </c>
      <c r="C1879" s="143" t="n">
        <f aca="false">+LEN(B:B)</f>
        <v>6</v>
      </c>
      <c r="D1879" s="143" t="n">
        <v>51221000</v>
      </c>
      <c r="F1879" s="140" t="s">
        <v>695</v>
      </c>
      <c r="G1879" s="144" t="n">
        <v>0</v>
      </c>
      <c r="H1879" s="144" t="n">
        <v>492856493.3086</v>
      </c>
      <c r="I1879" s="144" t="n">
        <f aca="false">+G:G-H:H</f>
        <v>-492856493.3086</v>
      </c>
    </row>
    <row r="1880" customFormat="false" ht="17.25" hidden="false" customHeight="true" outlineLevel="0" collapsed="false">
      <c r="A1880" s="140" t="s">
        <v>308</v>
      </c>
      <c r="B1880" s="142" t="n">
        <v>51221000</v>
      </c>
      <c r="C1880" s="143" t="n">
        <f aca="false">+LEN(B:B)</f>
        <v>8</v>
      </c>
      <c r="D1880" s="143" t="n">
        <v>51221000</v>
      </c>
      <c r="F1880" s="140" t="s">
        <v>323</v>
      </c>
      <c r="G1880" s="144" t="n">
        <v>68478871.6</v>
      </c>
      <c r="I1880" s="144" t="n">
        <f aca="false">+G:G-H:H</f>
        <v>68478871.6</v>
      </c>
    </row>
    <row r="1881" customFormat="false" ht="17.25" hidden="false" customHeight="true" outlineLevel="0" collapsed="false">
      <c r="A1881" s="140" t="s">
        <v>111</v>
      </c>
      <c r="B1881" s="142" t="n">
        <v>51221000</v>
      </c>
      <c r="C1881" s="143" t="n">
        <f aca="false">+LEN(B:B)</f>
        <v>8</v>
      </c>
      <c r="D1881" s="143" t="n">
        <v>51221000</v>
      </c>
      <c r="F1881" s="140" t="s">
        <v>323</v>
      </c>
      <c r="G1881" s="144" t="n">
        <v>43397317.85</v>
      </c>
      <c r="I1881" s="144" t="n">
        <f aca="false">+G:G-H:H</f>
        <v>43397317.85</v>
      </c>
    </row>
    <row r="1882" customFormat="false" ht="17.25" hidden="false" customHeight="true" outlineLevel="0" collapsed="false">
      <c r="A1882" s="140" t="s">
        <v>116</v>
      </c>
      <c r="B1882" s="142" t="n">
        <v>5122100</v>
      </c>
      <c r="C1882" s="143" t="n">
        <f aca="false">+LEN(B:B)</f>
        <v>7</v>
      </c>
      <c r="D1882" s="143" t="n">
        <v>51221000</v>
      </c>
      <c r="F1882" s="140" t="s">
        <v>323</v>
      </c>
      <c r="G1882" s="144" t="n">
        <v>48930748</v>
      </c>
      <c r="I1882" s="144" t="n">
        <f aca="false">+G:G-H:H</f>
        <v>48930748</v>
      </c>
    </row>
    <row r="1883" customFormat="false" ht="17.25" hidden="false" customHeight="true" outlineLevel="0" collapsed="false">
      <c r="A1883" s="140" t="s">
        <v>115</v>
      </c>
      <c r="B1883" s="142" t="n">
        <v>51221000</v>
      </c>
      <c r="C1883" s="143" t="n">
        <f aca="false">+LEN(B:B)</f>
        <v>8</v>
      </c>
      <c r="D1883" s="143" t="n">
        <v>51221000</v>
      </c>
      <c r="F1883" s="140" t="s">
        <v>323</v>
      </c>
      <c r="G1883" s="144" t="n">
        <v>1469969888.82</v>
      </c>
      <c r="I1883" s="144" t="n">
        <f aca="false">+G:G-H:H</f>
        <v>1469969888.82</v>
      </c>
    </row>
    <row r="1884" customFormat="false" ht="17.25" hidden="false" customHeight="true" outlineLevel="0" collapsed="false">
      <c r="A1884" s="140" t="s">
        <v>119</v>
      </c>
      <c r="B1884" s="142" t="n">
        <v>51221000</v>
      </c>
      <c r="C1884" s="143" t="n">
        <f aca="false">+LEN(B:B)</f>
        <v>8</v>
      </c>
      <c r="D1884" s="143" t="n">
        <v>51221000</v>
      </c>
      <c r="F1884" s="140" t="s">
        <v>323</v>
      </c>
      <c r="H1884" s="144" t="n">
        <v>94919704.9899998</v>
      </c>
      <c r="I1884" s="144" t="n">
        <f aca="false">+G:G-H:H</f>
        <v>-94919704.9899998</v>
      </c>
    </row>
    <row r="1885" customFormat="false" ht="17.25" hidden="false" customHeight="true" outlineLevel="0" collapsed="false">
      <c r="A1885" s="140" t="s">
        <v>112</v>
      </c>
      <c r="B1885" s="142" t="n">
        <v>51221000</v>
      </c>
      <c r="C1885" s="143" t="n">
        <f aca="false">+LEN(B:B)</f>
        <v>8</v>
      </c>
      <c r="D1885" s="143" t="n">
        <v>51221000</v>
      </c>
      <c r="F1885" s="140" t="s">
        <v>323</v>
      </c>
      <c r="H1885" s="144" t="n">
        <v>1552944.37</v>
      </c>
      <c r="I1885" s="144" t="n">
        <f aca="false">+G:G-H:H</f>
        <v>-1552944.37</v>
      </c>
    </row>
    <row r="1886" customFormat="false" ht="17.25" hidden="false" customHeight="true" outlineLevel="0" collapsed="false">
      <c r="A1886" s="140" t="s">
        <v>317</v>
      </c>
      <c r="B1886" s="142" t="n">
        <v>51221000</v>
      </c>
      <c r="C1886" s="143" t="n">
        <f aca="false">+LEN(B:B)</f>
        <v>8</v>
      </c>
      <c r="D1886" s="143" t="n">
        <v>51221000</v>
      </c>
      <c r="F1886" s="140" t="s">
        <v>323</v>
      </c>
      <c r="G1886" s="144" t="n">
        <v>19333634.86</v>
      </c>
      <c r="I1886" s="144" t="n">
        <f aca="false">+G:G-H:H</f>
        <v>19333634.86</v>
      </c>
    </row>
    <row r="1887" customFormat="false" ht="17.25" hidden="false" customHeight="true" outlineLevel="0" collapsed="false">
      <c r="A1887" s="140" t="s">
        <v>105</v>
      </c>
      <c r="B1887" s="142" t="n">
        <v>5122100</v>
      </c>
      <c r="C1887" s="143" t="n">
        <f aca="false">+LEN(B:B)</f>
        <v>7</v>
      </c>
      <c r="D1887" s="143" t="n">
        <v>51221000</v>
      </c>
      <c r="F1887" s="140" t="s">
        <v>694</v>
      </c>
      <c r="G1887" s="144" t="n">
        <v>98772512.71</v>
      </c>
      <c r="H1887" s="144" t="n">
        <v>0</v>
      </c>
      <c r="I1887" s="144" t="n">
        <f aca="false">+G:G-H:H</f>
        <v>98772512.71</v>
      </c>
    </row>
    <row r="1888" customFormat="false" ht="17.25" hidden="false" customHeight="true" outlineLevel="0" collapsed="false">
      <c r="A1888" s="140" t="s">
        <v>104</v>
      </c>
      <c r="B1888" s="142" t="n">
        <v>5122100</v>
      </c>
      <c r="C1888" s="143" t="n">
        <f aca="false">+LEN(B:B)</f>
        <v>7</v>
      </c>
      <c r="D1888" s="143" t="n">
        <v>51221000</v>
      </c>
      <c r="F1888" s="140" t="s">
        <v>694</v>
      </c>
      <c r="G1888" s="144" t="n">
        <v>0</v>
      </c>
      <c r="H1888" s="144" t="n">
        <v>954521745.38</v>
      </c>
      <c r="I1888" s="144" t="n">
        <f aca="false">+G:G-H:H</f>
        <v>-954521745.38</v>
      </c>
    </row>
    <row r="1889" customFormat="false" ht="17.25" hidden="false" customHeight="true" outlineLevel="0" collapsed="false">
      <c r="A1889" s="140" t="s">
        <v>102</v>
      </c>
      <c r="B1889" s="142" t="n">
        <v>5122100</v>
      </c>
      <c r="C1889" s="143" t="n">
        <f aca="false">+LEN(B:B)</f>
        <v>7</v>
      </c>
      <c r="D1889" s="143" t="n">
        <v>51221000</v>
      </c>
      <c r="F1889" s="140" t="s">
        <v>694</v>
      </c>
      <c r="G1889" s="144" t="n">
        <v>63935000.98</v>
      </c>
      <c r="H1889" s="144" t="n">
        <v>0</v>
      </c>
      <c r="I1889" s="144" t="n">
        <f aca="false">+G:G-H:H</f>
        <v>63935000.98</v>
      </c>
    </row>
    <row r="1890" customFormat="false" ht="17.25" hidden="false" customHeight="true" outlineLevel="0" collapsed="false">
      <c r="A1890" s="140" t="s">
        <v>100</v>
      </c>
      <c r="B1890" s="142" t="n">
        <v>5122100</v>
      </c>
      <c r="C1890" s="143" t="n">
        <f aca="false">+LEN(B:B)</f>
        <v>7</v>
      </c>
      <c r="D1890" s="143" t="n">
        <v>51221000</v>
      </c>
      <c r="F1890" s="140" t="s">
        <v>694</v>
      </c>
      <c r="G1890" s="144" t="n">
        <v>0</v>
      </c>
      <c r="H1890" s="144" t="n">
        <v>465185440.51</v>
      </c>
      <c r="I1890" s="144" t="n">
        <f aca="false">+G:G-H:H</f>
        <v>-465185440.51</v>
      </c>
    </row>
    <row r="1891" customFormat="false" ht="17.25" hidden="false" customHeight="true" outlineLevel="0" collapsed="false">
      <c r="A1891" s="140" t="s">
        <v>1712</v>
      </c>
      <c r="B1891" s="142" t="n">
        <v>51221000</v>
      </c>
      <c r="C1891" s="143" t="n">
        <f aca="false">+LEN(B:B)</f>
        <v>8</v>
      </c>
      <c r="D1891" s="143" t="n">
        <v>51221000</v>
      </c>
      <c r="F1891" s="140" t="s">
        <v>323</v>
      </c>
      <c r="G1891" s="144" t="n">
        <v>133736337.42</v>
      </c>
      <c r="I1891" s="144" t="n">
        <f aca="false">+G:G-H:H</f>
        <v>133736337.42</v>
      </c>
    </row>
    <row r="1892" customFormat="false" ht="17.25" hidden="false" customHeight="true" outlineLevel="0" collapsed="false">
      <c r="A1892" s="140" t="s">
        <v>1478</v>
      </c>
      <c r="B1892" s="142" t="n">
        <v>512210</v>
      </c>
      <c r="C1892" s="143" t="n">
        <f aca="false">+LEN(B:B)</f>
        <v>6</v>
      </c>
      <c r="D1892" s="143" t="n">
        <v>51221000</v>
      </c>
      <c r="F1892" s="140" t="s">
        <v>695</v>
      </c>
      <c r="G1892" s="144" t="n">
        <v>26643.8499999996</v>
      </c>
      <c r="I1892" s="144" t="n">
        <f aca="false">+G:G-H:H</f>
        <v>26643.8499999996</v>
      </c>
    </row>
    <row r="1893" customFormat="false" ht="17.25" hidden="false" customHeight="true" outlineLevel="0" collapsed="false">
      <c r="A1893" s="140" t="s">
        <v>657</v>
      </c>
      <c r="B1893" s="142" t="n">
        <v>51221000</v>
      </c>
      <c r="C1893" s="143" t="n">
        <f aca="false">+LEN(B:B)</f>
        <v>8</v>
      </c>
      <c r="D1893" s="143" t="n">
        <v>51221000</v>
      </c>
      <c r="F1893" s="140" t="s">
        <v>323</v>
      </c>
      <c r="G1893" s="144" t="n">
        <v>96574912.063</v>
      </c>
      <c r="I1893" s="144" t="n">
        <f aca="false">+G:G-H:H</f>
        <v>96574912.063</v>
      </c>
    </row>
    <row r="1894" customFormat="false" ht="17.25" hidden="false" customHeight="true" outlineLevel="0" collapsed="false">
      <c r="A1894" s="140" t="s">
        <v>105</v>
      </c>
      <c r="B1894" s="142" t="n">
        <v>5122101</v>
      </c>
      <c r="C1894" s="143" t="n">
        <f aca="false">+LEN(B:B)</f>
        <v>7</v>
      </c>
      <c r="D1894" s="143" t="n">
        <v>51221000</v>
      </c>
      <c r="F1894" s="140" t="s">
        <v>3159</v>
      </c>
      <c r="G1894" s="144" t="n">
        <v>27692891.13</v>
      </c>
      <c r="H1894" s="144" t="n">
        <v>0</v>
      </c>
      <c r="I1894" s="144" t="n">
        <f aca="false">+G:G-H:H</f>
        <v>27692891.13</v>
      </c>
    </row>
    <row r="1895" customFormat="false" ht="17.25" hidden="false" customHeight="true" outlineLevel="0" collapsed="false">
      <c r="A1895" s="140" t="s">
        <v>308</v>
      </c>
      <c r="B1895" s="142" t="n">
        <v>51222000</v>
      </c>
      <c r="C1895" s="143" t="n">
        <f aca="false">+LEN(B:B)</f>
        <v>8</v>
      </c>
      <c r="D1895" s="143" t="n">
        <v>51222000</v>
      </c>
      <c r="F1895" s="140" t="s">
        <v>2175</v>
      </c>
      <c r="H1895" s="144" t="n">
        <v>20016.07</v>
      </c>
      <c r="I1895" s="144" t="n">
        <f aca="false">+G:G-H:H</f>
        <v>-20016.07</v>
      </c>
    </row>
    <row r="1896" customFormat="false" ht="17.25" hidden="false" customHeight="true" outlineLevel="0" collapsed="false">
      <c r="A1896" s="140" t="s">
        <v>308</v>
      </c>
      <c r="B1896" s="142" t="n">
        <v>51223000</v>
      </c>
      <c r="C1896" s="143" t="n">
        <f aca="false">+LEN(B:B)</f>
        <v>8</v>
      </c>
      <c r="D1896" s="143" t="n">
        <v>51223000</v>
      </c>
      <c r="F1896" s="140" t="s">
        <v>2176</v>
      </c>
      <c r="H1896" s="144" t="n">
        <v>46162407.89</v>
      </c>
      <c r="I1896" s="144" t="n">
        <f aca="false">+G:G-H:H</f>
        <v>-46162407.89</v>
      </c>
    </row>
    <row r="1897" customFormat="false" ht="17.25" hidden="false" customHeight="true" outlineLevel="0" collapsed="false">
      <c r="A1897" s="140" t="s">
        <v>657</v>
      </c>
      <c r="B1897" s="142" t="n">
        <v>51223000</v>
      </c>
      <c r="C1897" s="143" t="n">
        <f aca="false">+LEN(B:B)</f>
        <v>8</v>
      </c>
      <c r="D1897" s="143" t="n">
        <v>51223000</v>
      </c>
      <c r="F1897" s="140" t="s">
        <v>2176</v>
      </c>
      <c r="G1897" s="144" t="n">
        <v>872693643.617</v>
      </c>
      <c r="I1897" s="144" t="n">
        <f aca="false">+G:G-H:H</f>
        <v>872693643.617</v>
      </c>
    </row>
    <row r="1898" customFormat="false" ht="17.25" hidden="false" customHeight="true" outlineLevel="0" collapsed="false">
      <c r="A1898" s="140" t="s">
        <v>129</v>
      </c>
      <c r="B1898" s="142" t="n">
        <v>512310</v>
      </c>
      <c r="C1898" s="143" t="n">
        <f aca="false">+LEN(B:B)</f>
        <v>6</v>
      </c>
      <c r="D1898" s="143" t="n">
        <v>51231000</v>
      </c>
      <c r="F1898" s="140" t="s">
        <v>697</v>
      </c>
      <c r="G1898" s="144" t="n">
        <v>0</v>
      </c>
      <c r="H1898" s="144" t="n">
        <v>253117794.1815</v>
      </c>
      <c r="I1898" s="144" t="n">
        <f aca="false">+G:G-H:H</f>
        <v>-253117794.1815</v>
      </c>
    </row>
    <row r="1899" customFormat="false" ht="17.25" hidden="false" customHeight="true" outlineLevel="0" collapsed="false">
      <c r="A1899" s="140" t="s">
        <v>116</v>
      </c>
      <c r="B1899" s="142" t="n">
        <v>5123100</v>
      </c>
      <c r="C1899" s="143" t="n">
        <f aca="false">+LEN(B:B)</f>
        <v>7</v>
      </c>
      <c r="D1899" s="143" t="n">
        <v>51231000</v>
      </c>
      <c r="F1899" s="140" t="s">
        <v>325</v>
      </c>
      <c r="G1899" s="144" t="n">
        <v>2169133.26</v>
      </c>
      <c r="I1899" s="144" t="n">
        <f aca="false">+G:G-H:H</f>
        <v>2169133.26</v>
      </c>
    </row>
    <row r="1900" customFormat="false" ht="17.25" hidden="false" customHeight="true" outlineLevel="0" collapsed="false">
      <c r="A1900" s="140" t="s">
        <v>115</v>
      </c>
      <c r="B1900" s="142" t="n">
        <v>51231000</v>
      </c>
      <c r="C1900" s="143" t="n">
        <f aca="false">+LEN(B:B)</f>
        <v>8</v>
      </c>
      <c r="D1900" s="143" t="n">
        <v>51231000</v>
      </c>
      <c r="F1900" s="140" t="s">
        <v>325</v>
      </c>
      <c r="G1900" s="144" t="n">
        <v>18386633.9099998</v>
      </c>
      <c r="I1900" s="144" t="n">
        <f aca="false">+G:G-H:H</f>
        <v>18386633.9099998</v>
      </c>
    </row>
    <row r="1901" customFormat="false" ht="17.25" hidden="false" customHeight="true" outlineLevel="0" collapsed="false">
      <c r="A1901" s="140" t="s">
        <v>2902</v>
      </c>
      <c r="B1901" s="142" t="n">
        <v>51231000</v>
      </c>
      <c r="C1901" s="143" t="n">
        <f aca="false">+LEN(B:B)</f>
        <v>8</v>
      </c>
      <c r="D1901" s="143" t="n">
        <v>51231000</v>
      </c>
      <c r="F1901" s="140" t="s">
        <v>325</v>
      </c>
      <c r="H1901" s="144" t="n">
        <v>305085.04</v>
      </c>
      <c r="I1901" s="144" t="n">
        <f aca="false">+G:G-H:H</f>
        <v>-305085.04</v>
      </c>
    </row>
    <row r="1902" customFormat="false" ht="17.25" hidden="false" customHeight="true" outlineLevel="0" collapsed="false">
      <c r="A1902" s="140" t="s">
        <v>112</v>
      </c>
      <c r="B1902" s="142" t="n">
        <v>51231000</v>
      </c>
      <c r="C1902" s="143" t="n">
        <f aca="false">+LEN(B:B)</f>
        <v>8</v>
      </c>
      <c r="D1902" s="143" t="n">
        <v>51231000</v>
      </c>
      <c r="F1902" s="140" t="s">
        <v>325</v>
      </c>
      <c r="G1902" s="144" t="n">
        <v>174202255.59</v>
      </c>
      <c r="I1902" s="144" t="n">
        <f aca="false">+G:G-H:H</f>
        <v>174202255.59</v>
      </c>
    </row>
    <row r="1903" customFormat="false" ht="17.25" hidden="false" customHeight="true" outlineLevel="0" collapsed="false">
      <c r="A1903" s="140" t="s">
        <v>317</v>
      </c>
      <c r="B1903" s="142" t="n">
        <v>51231000</v>
      </c>
      <c r="C1903" s="143" t="n">
        <f aca="false">+LEN(B:B)</f>
        <v>8</v>
      </c>
      <c r="D1903" s="143" t="n">
        <v>51231000</v>
      </c>
      <c r="F1903" s="140" t="s">
        <v>325</v>
      </c>
      <c r="G1903" s="144" t="n">
        <v>5149948.32</v>
      </c>
      <c r="I1903" s="144" t="n">
        <f aca="false">+G:G-H:H</f>
        <v>5149948.32</v>
      </c>
    </row>
    <row r="1904" customFormat="false" ht="17.25" hidden="false" customHeight="true" outlineLevel="0" collapsed="false">
      <c r="A1904" s="140" t="s">
        <v>105</v>
      </c>
      <c r="B1904" s="142" t="n">
        <v>5123100</v>
      </c>
      <c r="C1904" s="143" t="n">
        <f aca="false">+LEN(B:B)</f>
        <v>7</v>
      </c>
      <c r="D1904" s="143" t="n">
        <v>51231000</v>
      </c>
      <c r="F1904" s="140" t="s">
        <v>696</v>
      </c>
      <c r="G1904" s="144" t="n">
        <v>0</v>
      </c>
      <c r="H1904" s="144" t="n">
        <v>236140389.25</v>
      </c>
      <c r="I1904" s="144" t="n">
        <f aca="false">+G:G-H:H</f>
        <v>-236140389.25</v>
      </c>
    </row>
    <row r="1905" customFormat="false" ht="17.25" hidden="false" customHeight="true" outlineLevel="0" collapsed="false">
      <c r="A1905" s="140" t="s">
        <v>104</v>
      </c>
      <c r="B1905" s="142" t="n">
        <v>5123100</v>
      </c>
      <c r="C1905" s="143" t="n">
        <f aca="false">+LEN(B:B)</f>
        <v>7</v>
      </c>
      <c r="D1905" s="143" t="n">
        <v>51231000</v>
      </c>
      <c r="F1905" s="140" t="s">
        <v>696</v>
      </c>
      <c r="G1905" s="144" t="n">
        <v>0</v>
      </c>
      <c r="H1905" s="144" t="n">
        <v>10673102.42</v>
      </c>
      <c r="I1905" s="144" t="n">
        <f aca="false">+G:G-H:H</f>
        <v>-10673102.42</v>
      </c>
    </row>
    <row r="1906" customFormat="false" ht="17.25" hidden="false" customHeight="true" outlineLevel="0" collapsed="false">
      <c r="A1906" s="140" t="s">
        <v>101</v>
      </c>
      <c r="B1906" s="142" t="n">
        <v>51231000</v>
      </c>
      <c r="C1906" s="143" t="n">
        <f aca="false">+LEN(B:B)</f>
        <v>8</v>
      </c>
      <c r="D1906" s="143" t="n">
        <v>51231000</v>
      </c>
      <c r="F1906" s="140" t="s">
        <v>325</v>
      </c>
      <c r="G1906" s="144" t="n">
        <v>35670396.34</v>
      </c>
      <c r="I1906" s="144" t="n">
        <f aca="false">+G:G-H:H</f>
        <v>35670396.34</v>
      </c>
    </row>
    <row r="1907" customFormat="false" ht="17.25" hidden="false" customHeight="true" outlineLevel="0" collapsed="false">
      <c r="A1907" s="140" t="s">
        <v>102</v>
      </c>
      <c r="B1907" s="142" t="n">
        <v>5123100</v>
      </c>
      <c r="C1907" s="143" t="n">
        <f aca="false">+LEN(B:B)</f>
        <v>7</v>
      </c>
      <c r="D1907" s="143" t="n">
        <v>51231000</v>
      </c>
      <c r="F1907" s="140" t="s">
        <v>696</v>
      </c>
      <c r="G1907" s="144" t="n">
        <v>17594539.32</v>
      </c>
      <c r="H1907" s="144" t="n">
        <v>0</v>
      </c>
      <c r="I1907" s="144" t="n">
        <f aca="false">+G:G-H:H</f>
        <v>17594539.32</v>
      </c>
    </row>
    <row r="1908" customFormat="false" ht="17.25" hidden="false" customHeight="true" outlineLevel="0" collapsed="false">
      <c r="A1908" s="140" t="s">
        <v>100</v>
      </c>
      <c r="B1908" s="142" t="n">
        <v>5123100</v>
      </c>
      <c r="C1908" s="143" t="n">
        <f aca="false">+LEN(B:B)</f>
        <v>7</v>
      </c>
      <c r="D1908" s="143" t="n">
        <v>51231000</v>
      </c>
      <c r="F1908" s="140" t="s">
        <v>696</v>
      </c>
      <c r="G1908" s="144" t="n">
        <v>0</v>
      </c>
      <c r="H1908" s="144" t="n">
        <v>376743666.24</v>
      </c>
      <c r="I1908" s="144" t="n">
        <f aca="false">+G:G-H:H</f>
        <v>-376743666.24</v>
      </c>
    </row>
    <row r="1909" customFormat="false" ht="17.25" hidden="false" customHeight="true" outlineLevel="0" collapsed="false">
      <c r="A1909" s="140" t="s">
        <v>1712</v>
      </c>
      <c r="B1909" s="142" t="n">
        <v>51231000</v>
      </c>
      <c r="C1909" s="143" t="n">
        <f aca="false">+LEN(B:B)</f>
        <v>8</v>
      </c>
      <c r="D1909" s="143" t="n">
        <v>51231000</v>
      </c>
      <c r="F1909" s="140" t="s">
        <v>325</v>
      </c>
      <c r="H1909" s="144" t="n">
        <v>100586771.43</v>
      </c>
      <c r="I1909" s="144" t="n">
        <f aca="false">+G:G-H:H</f>
        <v>-100586771.43</v>
      </c>
    </row>
    <row r="1910" customFormat="false" ht="17.25" hidden="false" customHeight="true" outlineLevel="0" collapsed="false">
      <c r="A1910" s="140" t="s">
        <v>657</v>
      </c>
      <c r="B1910" s="142" t="n">
        <v>51231000</v>
      </c>
      <c r="C1910" s="143" t="n">
        <f aca="false">+LEN(B:B)</f>
        <v>8</v>
      </c>
      <c r="D1910" s="143" t="n">
        <v>51231000</v>
      </c>
      <c r="F1910" s="140" t="s">
        <v>325</v>
      </c>
      <c r="G1910" s="144" t="n">
        <v>16396377.74</v>
      </c>
      <c r="I1910" s="144" t="n">
        <f aca="false">+G:G-H:H</f>
        <v>16396377.74</v>
      </c>
    </row>
    <row r="1911" customFormat="false" ht="17.25" hidden="false" customHeight="true" outlineLevel="0" collapsed="false">
      <c r="A1911" s="140" t="s">
        <v>105</v>
      </c>
      <c r="B1911" s="142" t="n">
        <v>5123101</v>
      </c>
      <c r="C1911" s="143" t="n">
        <f aca="false">+LEN(B:B)</f>
        <v>7</v>
      </c>
      <c r="D1911" s="143" t="n">
        <v>51231010</v>
      </c>
      <c r="F1911" s="140" t="s">
        <v>698</v>
      </c>
      <c r="G1911" s="144" t="n">
        <v>100885056.24</v>
      </c>
      <c r="H1911" s="144" t="n">
        <v>0</v>
      </c>
      <c r="I1911" s="144" t="n">
        <f aca="false">+G:G-H:H</f>
        <v>100885056.24</v>
      </c>
    </row>
    <row r="1912" customFormat="false" ht="17.25" hidden="false" customHeight="true" outlineLevel="0" collapsed="false">
      <c r="A1912" s="140" t="s">
        <v>657</v>
      </c>
      <c r="B1912" s="142" t="n">
        <v>51233000</v>
      </c>
      <c r="C1912" s="143" t="n">
        <f aca="false">+LEN(B:B)</f>
        <v>8</v>
      </c>
      <c r="D1912" s="143" t="n">
        <v>51231010</v>
      </c>
      <c r="F1912" s="140" t="s">
        <v>2203</v>
      </c>
      <c r="G1912" s="144" t="n">
        <v>106957.467</v>
      </c>
      <c r="I1912" s="144" t="n">
        <f aca="false">+G:G-H:H</f>
        <v>106957.467</v>
      </c>
    </row>
    <row r="1913" customFormat="false" ht="17.25" hidden="false" customHeight="true" outlineLevel="0" collapsed="false">
      <c r="A1913" s="140" t="s">
        <v>128</v>
      </c>
      <c r="B1913" s="142" t="n">
        <v>51241000</v>
      </c>
      <c r="C1913" s="143" t="n">
        <f aca="false">+LEN(B:B)</f>
        <v>8</v>
      </c>
      <c r="D1913" s="143" t="n">
        <v>51241000</v>
      </c>
      <c r="F1913" s="140" t="s">
        <v>133</v>
      </c>
      <c r="G1913" s="144" t="n">
        <v>2527037.5</v>
      </c>
      <c r="I1913" s="144" t="n">
        <f aca="false">+G:G-H:H</f>
        <v>2527037.5</v>
      </c>
    </row>
    <row r="1914" customFormat="false" ht="17.25" hidden="false" customHeight="true" outlineLevel="0" collapsed="false">
      <c r="A1914" s="140" t="s">
        <v>124</v>
      </c>
      <c r="B1914" s="142" t="n">
        <v>51241000</v>
      </c>
      <c r="C1914" s="143" t="n">
        <f aca="false">+LEN(B:B)</f>
        <v>8</v>
      </c>
      <c r="D1914" s="143" t="n">
        <v>51241000</v>
      </c>
      <c r="F1914" s="140" t="s">
        <v>133</v>
      </c>
      <c r="G1914" s="144" t="n">
        <v>1190742.37</v>
      </c>
      <c r="I1914" s="144" t="n">
        <f aca="false">+G:G-H:H</f>
        <v>1190742.37</v>
      </c>
    </row>
    <row r="1915" customFormat="false" ht="17.25" hidden="false" customHeight="true" outlineLevel="0" collapsed="false">
      <c r="A1915" s="140" t="s">
        <v>129</v>
      </c>
      <c r="B1915" s="142" t="n">
        <v>512410</v>
      </c>
      <c r="C1915" s="143" t="n">
        <f aca="false">+LEN(B:B)</f>
        <v>6</v>
      </c>
      <c r="D1915" s="143" t="n">
        <v>51241000</v>
      </c>
      <c r="F1915" s="140" t="s">
        <v>700</v>
      </c>
      <c r="G1915" s="144" t="n">
        <v>0</v>
      </c>
      <c r="H1915" s="144" t="n">
        <v>468160694.300501</v>
      </c>
      <c r="I1915" s="144" t="n">
        <f aca="false">+G:G-H:H</f>
        <v>-468160694.300501</v>
      </c>
    </row>
    <row r="1916" customFormat="false" ht="17.25" hidden="false" customHeight="true" outlineLevel="0" collapsed="false">
      <c r="A1916" s="140" t="s">
        <v>1819</v>
      </c>
      <c r="B1916" s="142" t="n">
        <v>51241000</v>
      </c>
      <c r="C1916" s="143" t="n">
        <f aca="false">+LEN(B:B)</f>
        <v>8</v>
      </c>
      <c r="D1916" s="143" t="n">
        <v>51241000</v>
      </c>
      <c r="F1916" s="140" t="s">
        <v>133</v>
      </c>
      <c r="G1916" s="144" t="n">
        <v>17746122.33</v>
      </c>
      <c r="I1916" s="144" t="n">
        <f aca="false">+G:G-H:H</f>
        <v>17746122.33</v>
      </c>
    </row>
    <row r="1917" customFormat="false" ht="17.25" hidden="false" customHeight="true" outlineLevel="0" collapsed="false">
      <c r="A1917" s="140" t="s">
        <v>2898</v>
      </c>
      <c r="B1917" s="142" t="n">
        <v>5124100</v>
      </c>
      <c r="C1917" s="143" t="n">
        <f aca="false">+LEN(B:B)</f>
        <v>7</v>
      </c>
      <c r="D1917" s="143" t="n">
        <v>51241000</v>
      </c>
      <c r="F1917" s="140" t="s">
        <v>699</v>
      </c>
      <c r="G1917" s="144" t="n">
        <v>8706507.06</v>
      </c>
      <c r="I1917" s="144" t="n">
        <f aca="false">+G:G-H:H</f>
        <v>8706507.06</v>
      </c>
    </row>
    <row r="1918" customFormat="false" ht="17.25" hidden="false" customHeight="true" outlineLevel="0" collapsed="false">
      <c r="A1918" s="140" t="s">
        <v>111</v>
      </c>
      <c r="B1918" s="142" t="n">
        <v>51241000</v>
      </c>
      <c r="C1918" s="143" t="n">
        <f aca="false">+LEN(B:B)</f>
        <v>8</v>
      </c>
      <c r="D1918" s="143" t="n">
        <v>51241000</v>
      </c>
      <c r="F1918" s="140" t="s">
        <v>133</v>
      </c>
      <c r="H1918" s="144" t="n">
        <v>160615190.319999</v>
      </c>
      <c r="I1918" s="144" t="n">
        <f aca="false">+G:G-H:H</f>
        <v>-160615190.319999</v>
      </c>
    </row>
    <row r="1919" customFormat="false" ht="17.25" hidden="false" customHeight="true" outlineLevel="0" collapsed="false">
      <c r="A1919" s="140" t="s">
        <v>116</v>
      </c>
      <c r="B1919" s="142" t="n">
        <v>5124100</v>
      </c>
      <c r="C1919" s="143" t="n">
        <f aca="false">+LEN(B:B)</f>
        <v>7</v>
      </c>
      <c r="D1919" s="143" t="n">
        <v>51241000</v>
      </c>
      <c r="F1919" s="140" t="s">
        <v>699</v>
      </c>
      <c r="G1919" s="144" t="n">
        <v>27679965.3400002</v>
      </c>
      <c r="I1919" s="144" t="n">
        <f aca="false">+G:G-H:H</f>
        <v>27679965.3400002</v>
      </c>
    </row>
    <row r="1920" customFormat="false" ht="17.25" hidden="false" customHeight="true" outlineLevel="0" collapsed="false">
      <c r="A1920" s="140" t="s">
        <v>115</v>
      </c>
      <c r="B1920" s="142" t="n">
        <v>51241000</v>
      </c>
      <c r="C1920" s="143" t="n">
        <f aca="false">+LEN(B:B)</f>
        <v>8</v>
      </c>
      <c r="D1920" s="143" t="n">
        <v>51241000</v>
      </c>
      <c r="F1920" s="140" t="s">
        <v>133</v>
      </c>
      <c r="G1920" s="144" t="n">
        <v>5620292.48999977</v>
      </c>
      <c r="I1920" s="144" t="n">
        <f aca="false">+G:G-H:H</f>
        <v>5620292.48999977</v>
      </c>
    </row>
    <row r="1921" customFormat="false" ht="17.25" hidden="false" customHeight="true" outlineLevel="0" collapsed="false">
      <c r="A1921" s="140" t="s">
        <v>3018</v>
      </c>
      <c r="B1921" s="142" t="n">
        <v>512410</v>
      </c>
      <c r="C1921" s="143" t="n">
        <f aca="false">+LEN(B:B)</f>
        <v>6</v>
      </c>
      <c r="D1921" s="143" t="n">
        <v>51241000</v>
      </c>
      <c r="F1921" s="140" t="s">
        <v>700</v>
      </c>
      <c r="G1921" s="144" t="n">
        <v>166999422.610001</v>
      </c>
      <c r="I1921" s="144" t="n">
        <f aca="false">+G:G-H:H</f>
        <v>166999422.610001</v>
      </c>
    </row>
    <row r="1922" customFormat="false" ht="17.25" hidden="false" customHeight="true" outlineLevel="0" collapsed="false">
      <c r="A1922" s="140" t="s">
        <v>3019</v>
      </c>
      <c r="B1922" s="142" t="n">
        <v>512410</v>
      </c>
      <c r="C1922" s="143" t="n">
        <f aca="false">+LEN(B:B)</f>
        <v>6</v>
      </c>
      <c r="D1922" s="143" t="n">
        <v>51241000</v>
      </c>
      <c r="F1922" s="140" t="s">
        <v>700</v>
      </c>
      <c r="G1922" s="144" t="n">
        <v>111968240.32</v>
      </c>
      <c r="I1922" s="144" t="n">
        <f aca="false">+G:G-H:H</f>
        <v>111968240.32</v>
      </c>
    </row>
    <row r="1923" customFormat="false" ht="17.25" hidden="false" customHeight="true" outlineLevel="0" collapsed="false">
      <c r="A1923" s="140" t="s">
        <v>119</v>
      </c>
      <c r="B1923" s="142" t="n">
        <v>51241000</v>
      </c>
      <c r="C1923" s="143" t="n">
        <f aca="false">+LEN(B:B)</f>
        <v>8</v>
      </c>
      <c r="D1923" s="143" t="n">
        <v>51241000</v>
      </c>
      <c r="F1923" s="140" t="s">
        <v>133</v>
      </c>
      <c r="G1923" s="144" t="n">
        <v>98987083.1899998</v>
      </c>
      <c r="I1923" s="144" t="n">
        <f aca="false">+G:G-H:H</f>
        <v>98987083.1899998</v>
      </c>
    </row>
    <row r="1924" customFormat="false" ht="17.25" hidden="false" customHeight="true" outlineLevel="0" collapsed="false">
      <c r="A1924" s="140" t="s">
        <v>2899</v>
      </c>
      <c r="B1924" s="142" t="n">
        <v>51241000</v>
      </c>
      <c r="C1924" s="143" t="n">
        <f aca="false">+LEN(B:B)</f>
        <v>8</v>
      </c>
      <c r="D1924" s="143" t="n">
        <v>51241000</v>
      </c>
      <c r="F1924" s="140" t="s">
        <v>133</v>
      </c>
      <c r="G1924" s="144" t="n">
        <v>65777.41</v>
      </c>
      <c r="I1924" s="144" t="n">
        <f aca="false">+G:G-H:H</f>
        <v>65777.41</v>
      </c>
    </row>
    <row r="1925" customFormat="false" ht="17.25" hidden="false" customHeight="true" outlineLevel="0" collapsed="false">
      <c r="A1925" s="140" t="s">
        <v>112</v>
      </c>
      <c r="B1925" s="142" t="n">
        <v>51241000</v>
      </c>
      <c r="C1925" s="143" t="n">
        <f aca="false">+LEN(B:B)</f>
        <v>8</v>
      </c>
      <c r="D1925" s="143" t="n">
        <v>51241000</v>
      </c>
      <c r="F1925" s="140" t="s">
        <v>133</v>
      </c>
      <c r="H1925" s="144" t="n">
        <v>799236197.21</v>
      </c>
      <c r="I1925" s="144" t="n">
        <f aca="false">+G:G-H:H</f>
        <v>-799236197.21</v>
      </c>
    </row>
    <row r="1926" customFormat="false" ht="17.25" hidden="false" customHeight="true" outlineLevel="0" collapsed="false">
      <c r="A1926" s="140" t="s">
        <v>317</v>
      </c>
      <c r="B1926" s="142" t="n">
        <v>51241000</v>
      </c>
      <c r="C1926" s="143" t="n">
        <f aca="false">+LEN(B:B)</f>
        <v>8</v>
      </c>
      <c r="D1926" s="143" t="n">
        <v>51241000</v>
      </c>
      <c r="F1926" s="140" t="s">
        <v>133</v>
      </c>
      <c r="G1926" s="144" t="n">
        <v>186703725.7</v>
      </c>
      <c r="I1926" s="144" t="n">
        <f aca="false">+G:G-H:H</f>
        <v>186703725.7</v>
      </c>
    </row>
    <row r="1927" customFormat="false" ht="17.25" hidden="false" customHeight="true" outlineLevel="0" collapsed="false">
      <c r="A1927" s="140" t="s">
        <v>105</v>
      </c>
      <c r="B1927" s="142" t="n">
        <v>5124100</v>
      </c>
      <c r="C1927" s="143" t="n">
        <f aca="false">+LEN(B:B)</f>
        <v>7</v>
      </c>
      <c r="D1927" s="143" t="n">
        <v>51241000</v>
      </c>
      <c r="F1927" s="140" t="s">
        <v>699</v>
      </c>
      <c r="G1927" s="144" t="n">
        <v>0</v>
      </c>
      <c r="H1927" s="144" t="n">
        <v>41457523.97</v>
      </c>
      <c r="I1927" s="144" t="n">
        <f aca="false">+G:G-H:H</f>
        <v>-41457523.97</v>
      </c>
    </row>
    <row r="1928" customFormat="false" ht="17.25" hidden="false" customHeight="true" outlineLevel="0" collapsed="false">
      <c r="A1928" s="140" t="s">
        <v>104</v>
      </c>
      <c r="B1928" s="142" t="n">
        <v>5124100</v>
      </c>
      <c r="C1928" s="143" t="n">
        <f aca="false">+LEN(B:B)</f>
        <v>7</v>
      </c>
      <c r="D1928" s="143" t="n">
        <v>51241000</v>
      </c>
      <c r="F1928" s="140" t="s">
        <v>699</v>
      </c>
      <c r="G1928" s="144" t="n">
        <v>256712426.51</v>
      </c>
      <c r="H1928" s="144" t="n">
        <v>0</v>
      </c>
      <c r="I1928" s="144" t="n">
        <f aca="false">+G:G-H:H</f>
        <v>256712426.51</v>
      </c>
    </row>
    <row r="1929" customFormat="false" ht="17.25" hidden="false" customHeight="true" outlineLevel="0" collapsed="false">
      <c r="A1929" s="140" t="s">
        <v>101</v>
      </c>
      <c r="B1929" s="142" t="n">
        <v>51241000</v>
      </c>
      <c r="C1929" s="143" t="n">
        <f aca="false">+LEN(B:B)</f>
        <v>8</v>
      </c>
      <c r="D1929" s="143" t="n">
        <v>51241000</v>
      </c>
      <c r="F1929" s="140" t="s">
        <v>133</v>
      </c>
      <c r="G1929" s="144" t="n">
        <v>9733909.51999998</v>
      </c>
      <c r="I1929" s="144" t="n">
        <f aca="false">+G:G-H:H</f>
        <v>9733909.51999998</v>
      </c>
    </row>
    <row r="1930" customFormat="false" ht="17.25" hidden="false" customHeight="true" outlineLevel="0" collapsed="false">
      <c r="A1930" s="140" t="s">
        <v>102</v>
      </c>
      <c r="B1930" s="142" t="n">
        <v>5124100</v>
      </c>
      <c r="C1930" s="143" t="n">
        <f aca="false">+LEN(B:B)</f>
        <v>7</v>
      </c>
      <c r="D1930" s="143" t="n">
        <v>51241000</v>
      </c>
      <c r="F1930" s="140" t="s">
        <v>699</v>
      </c>
      <c r="G1930" s="144" t="n">
        <v>0</v>
      </c>
      <c r="H1930" s="144" t="n">
        <v>140741817.23</v>
      </c>
      <c r="I1930" s="144" t="n">
        <f aca="false">+G:G-H:H</f>
        <v>-140741817.23</v>
      </c>
    </row>
    <row r="1931" customFormat="false" ht="17.25" hidden="false" customHeight="true" outlineLevel="0" collapsed="false">
      <c r="A1931" s="140" t="s">
        <v>307</v>
      </c>
      <c r="B1931" s="142" t="n">
        <v>51241000</v>
      </c>
      <c r="C1931" s="143" t="n">
        <f aca="false">+LEN(B:B)</f>
        <v>8</v>
      </c>
      <c r="D1931" s="143" t="n">
        <v>51241000</v>
      </c>
      <c r="F1931" s="140" t="s">
        <v>133</v>
      </c>
      <c r="H1931" s="144" t="n">
        <v>13336971.4799995</v>
      </c>
      <c r="I1931" s="144" t="n">
        <f aca="false">+G:G-H:H</f>
        <v>-13336971.4799995</v>
      </c>
    </row>
    <row r="1932" customFormat="false" ht="17.25" hidden="false" customHeight="true" outlineLevel="0" collapsed="false">
      <c r="A1932" s="140" t="s">
        <v>100</v>
      </c>
      <c r="B1932" s="142" t="n">
        <v>5124100</v>
      </c>
      <c r="C1932" s="143" t="n">
        <f aca="false">+LEN(B:B)</f>
        <v>7</v>
      </c>
      <c r="D1932" s="143" t="n">
        <v>51241000</v>
      </c>
      <c r="F1932" s="140" t="s">
        <v>699</v>
      </c>
      <c r="G1932" s="144" t="n">
        <v>0</v>
      </c>
      <c r="H1932" s="144" t="n">
        <v>218954943.41</v>
      </c>
      <c r="I1932" s="144" t="n">
        <f aca="false">+G:G-H:H</f>
        <v>-218954943.41</v>
      </c>
    </row>
    <row r="1933" customFormat="false" ht="17.25" hidden="false" customHeight="true" outlineLevel="0" collapsed="false">
      <c r="A1933" s="140" t="s">
        <v>108</v>
      </c>
      <c r="B1933" s="142" t="n">
        <v>51241000</v>
      </c>
      <c r="C1933" s="143" t="n">
        <f aca="false">+LEN(B:B)</f>
        <v>8</v>
      </c>
      <c r="D1933" s="143" t="n">
        <v>51241000</v>
      </c>
      <c r="F1933" s="140" t="s">
        <v>133</v>
      </c>
      <c r="G1933" s="144" t="n">
        <v>482834669.760001</v>
      </c>
      <c r="I1933" s="144" t="n">
        <f aca="false">+G:G-H:H</f>
        <v>482834669.760001</v>
      </c>
    </row>
    <row r="1934" customFormat="false" ht="17.25" hidden="false" customHeight="true" outlineLevel="0" collapsed="false">
      <c r="A1934" s="140" t="s">
        <v>3018</v>
      </c>
      <c r="B1934" s="142" t="n">
        <v>512411</v>
      </c>
      <c r="C1934" s="143" t="n">
        <f aca="false">+LEN(B:B)</f>
        <v>6</v>
      </c>
      <c r="D1934" s="143" t="n">
        <v>51241100</v>
      </c>
      <c r="F1934" s="140" t="s">
        <v>2386</v>
      </c>
      <c r="G1934" s="144" t="n">
        <v>1696548</v>
      </c>
      <c r="I1934" s="144" t="n">
        <f aca="false">+G:G-H:H</f>
        <v>1696548</v>
      </c>
    </row>
    <row r="1935" customFormat="false" ht="17.25" hidden="false" customHeight="true" outlineLevel="0" collapsed="false">
      <c r="A1935" s="140" t="s">
        <v>3019</v>
      </c>
      <c r="B1935" s="142" t="n">
        <v>512411</v>
      </c>
      <c r="C1935" s="143" t="n">
        <f aca="false">+LEN(B:B)</f>
        <v>6</v>
      </c>
      <c r="D1935" s="143" t="n">
        <v>51241100</v>
      </c>
      <c r="F1935" s="140" t="s">
        <v>2422</v>
      </c>
      <c r="G1935" s="144" t="n">
        <v>924600</v>
      </c>
      <c r="I1935" s="144" t="n">
        <f aca="false">+G:G-H:H</f>
        <v>924600</v>
      </c>
    </row>
    <row r="1936" customFormat="false" ht="17.25" hidden="false" customHeight="true" outlineLevel="0" collapsed="false">
      <c r="A1936" s="140" t="s">
        <v>111</v>
      </c>
      <c r="B1936" s="142" t="n">
        <v>51242000</v>
      </c>
      <c r="C1936" s="143" t="n">
        <f aca="false">+LEN(B:B)</f>
        <v>8</v>
      </c>
      <c r="D1936" s="143" t="n">
        <v>51242000</v>
      </c>
      <c r="F1936" s="140" t="s">
        <v>2052</v>
      </c>
      <c r="G1936" s="144" t="n">
        <v>11466306.09</v>
      </c>
      <c r="I1936" s="144" t="n">
        <f aca="false">+G:G-H:H</f>
        <v>11466306.09</v>
      </c>
    </row>
    <row r="1937" customFormat="false" ht="17.25" hidden="false" customHeight="true" outlineLevel="0" collapsed="false">
      <c r="A1937" s="140" t="s">
        <v>119</v>
      </c>
      <c r="B1937" s="142" t="n">
        <v>51242000</v>
      </c>
      <c r="C1937" s="143" t="n">
        <f aca="false">+LEN(B:B)</f>
        <v>8</v>
      </c>
      <c r="D1937" s="143" t="n">
        <v>51242000</v>
      </c>
      <c r="F1937" s="140" t="s">
        <v>3160</v>
      </c>
      <c r="G1937" s="144" t="n">
        <v>290347270.2</v>
      </c>
      <c r="I1937" s="144" t="n">
        <f aca="false">+G:G-H:H</f>
        <v>290347270.2</v>
      </c>
    </row>
    <row r="1938" customFormat="false" ht="17.25" hidden="false" customHeight="true" outlineLevel="0" collapsed="false">
      <c r="A1938" s="140" t="s">
        <v>111</v>
      </c>
      <c r="B1938" s="142" t="n">
        <v>51243000</v>
      </c>
      <c r="C1938" s="143" t="n">
        <f aca="false">+LEN(B:B)</f>
        <v>8</v>
      </c>
      <c r="D1938" s="143" t="n">
        <v>51243000</v>
      </c>
      <c r="F1938" s="140" t="s">
        <v>2053</v>
      </c>
      <c r="G1938" s="144" t="n">
        <v>10722842.14</v>
      </c>
      <c r="I1938" s="144" t="n">
        <f aca="false">+G:G-H:H</f>
        <v>10722842.14</v>
      </c>
    </row>
    <row r="1939" customFormat="false" ht="17.25" hidden="false" customHeight="true" outlineLevel="0" collapsed="false">
      <c r="A1939" s="140" t="s">
        <v>119</v>
      </c>
      <c r="B1939" s="142" t="n">
        <v>51244000</v>
      </c>
      <c r="C1939" s="143" t="n">
        <f aca="false">+LEN(B:B)</f>
        <v>8</v>
      </c>
      <c r="D1939" s="143" t="n">
        <v>51244000</v>
      </c>
      <c r="F1939" s="140" t="s">
        <v>2160</v>
      </c>
      <c r="G1939" s="144" t="n">
        <v>79999.9999999702</v>
      </c>
      <c r="I1939" s="144" t="n">
        <f aca="false">+G:G-H:H</f>
        <v>79999.9999999702</v>
      </c>
    </row>
    <row r="1940" customFormat="false" ht="17.25" hidden="false" customHeight="true" outlineLevel="0" collapsed="false">
      <c r="A1940" s="140" t="s">
        <v>104</v>
      </c>
      <c r="B1940" s="142" t="n">
        <v>5124400</v>
      </c>
      <c r="C1940" s="143" t="n">
        <f aca="false">+LEN(B:B)</f>
        <v>7</v>
      </c>
      <c r="D1940" s="143" t="n">
        <v>51244000</v>
      </c>
      <c r="F1940" s="140" t="s">
        <v>793</v>
      </c>
      <c r="G1940" s="144" t="n">
        <v>6635067.61</v>
      </c>
      <c r="H1940" s="144" t="n">
        <v>0</v>
      </c>
      <c r="I1940" s="144" t="n">
        <f aca="false">+G:G-H:H</f>
        <v>6635067.61</v>
      </c>
    </row>
    <row r="1941" customFormat="false" ht="17.25" hidden="false" customHeight="true" outlineLevel="0" collapsed="false">
      <c r="A1941" s="140" t="s">
        <v>108</v>
      </c>
      <c r="B1941" s="142" t="n">
        <v>51244000</v>
      </c>
      <c r="C1941" s="143" t="n">
        <f aca="false">+LEN(B:B)</f>
        <v>8</v>
      </c>
      <c r="D1941" s="143" t="n">
        <v>51244000</v>
      </c>
      <c r="F1941" s="140" t="s">
        <v>2272</v>
      </c>
      <c r="G1941" s="144" t="n">
        <v>757249.970000001</v>
      </c>
      <c r="I1941" s="144" t="n">
        <f aca="false">+G:G-H:H</f>
        <v>757249.970000001</v>
      </c>
    </row>
    <row r="1942" customFormat="false" ht="17.25" hidden="false" customHeight="true" outlineLevel="0" collapsed="false">
      <c r="A1942" s="140" t="s">
        <v>119</v>
      </c>
      <c r="B1942" s="142" t="n">
        <v>51245000</v>
      </c>
      <c r="C1942" s="143" t="n">
        <f aca="false">+LEN(B:B)</f>
        <v>8</v>
      </c>
      <c r="D1942" s="143" t="n">
        <v>51245000</v>
      </c>
      <c r="F1942" s="140" t="s">
        <v>2161</v>
      </c>
      <c r="H1942" s="144" t="n">
        <v>1112916.03</v>
      </c>
      <c r="I1942" s="144" t="n">
        <f aca="false">+G:G-H:H</f>
        <v>-1112916.03</v>
      </c>
    </row>
    <row r="1943" customFormat="false" ht="17.25" hidden="false" customHeight="true" outlineLevel="0" collapsed="false">
      <c r="A1943" s="140" t="s">
        <v>317</v>
      </c>
      <c r="B1943" s="142" t="n">
        <v>51251000</v>
      </c>
      <c r="C1943" s="143" t="n">
        <f aca="false">+LEN(B:B)</f>
        <v>8</v>
      </c>
      <c r="D1943" s="143" t="n">
        <v>51251000</v>
      </c>
      <c r="F1943" s="140" t="s">
        <v>1483</v>
      </c>
      <c r="G1943" s="144" t="n">
        <v>12399977.52</v>
      </c>
      <c r="I1943" s="144" t="n">
        <f aca="false">+G:G-H:H</f>
        <v>12399977.52</v>
      </c>
    </row>
    <row r="1944" customFormat="false" ht="17.25" hidden="false" customHeight="true" outlineLevel="0" collapsed="false">
      <c r="A1944" s="140" t="s">
        <v>115</v>
      </c>
      <c r="B1944" s="142" t="n">
        <v>51260000</v>
      </c>
      <c r="C1944" s="143" t="n">
        <f aca="false">+LEN(B:B)</f>
        <v>8</v>
      </c>
      <c r="D1944" s="143" t="n">
        <v>51260000</v>
      </c>
      <c r="F1944" s="140" t="s">
        <v>794</v>
      </c>
      <c r="G1944" s="144" t="n">
        <v>229500</v>
      </c>
      <c r="I1944" s="144" t="n">
        <f aca="false">+G:G-H:H</f>
        <v>229500</v>
      </c>
    </row>
    <row r="1945" customFormat="false" ht="17.25" hidden="false" customHeight="true" outlineLevel="0" collapsed="false">
      <c r="A1945" s="140" t="s">
        <v>2897</v>
      </c>
      <c r="B1945" s="142" t="n">
        <v>51260000</v>
      </c>
      <c r="C1945" s="143" t="n">
        <f aca="false">+LEN(B:B)</f>
        <v>8</v>
      </c>
      <c r="D1945" s="143" t="n">
        <v>51260000</v>
      </c>
      <c r="F1945" s="140" t="s">
        <v>2101</v>
      </c>
      <c r="G1945" s="144" t="n">
        <v>6436639.07</v>
      </c>
      <c r="I1945" s="144" t="n">
        <f aca="false">+G:G-H:H</f>
        <v>6436639.07</v>
      </c>
    </row>
    <row r="1946" customFormat="false" ht="17.25" hidden="false" customHeight="true" outlineLevel="0" collapsed="false">
      <c r="A1946" s="140" t="s">
        <v>104</v>
      </c>
      <c r="B1946" s="142" t="n">
        <v>5126000</v>
      </c>
      <c r="C1946" s="143" t="n">
        <f aca="false">+LEN(B:B)</f>
        <v>7</v>
      </c>
      <c r="D1946" s="143" t="n">
        <v>51260000</v>
      </c>
      <c r="F1946" s="140" t="s">
        <v>794</v>
      </c>
      <c r="G1946" s="144" t="n">
        <v>0</v>
      </c>
      <c r="H1946" s="144" t="n">
        <v>3659688.97</v>
      </c>
      <c r="I1946" s="144" t="n">
        <f aca="false">+G:G-H:H</f>
        <v>-3659688.97</v>
      </c>
    </row>
    <row r="1947" customFormat="false" ht="17.25" hidden="false" customHeight="true" outlineLevel="0" collapsed="false">
      <c r="A1947" s="140" t="s">
        <v>657</v>
      </c>
      <c r="B1947" s="142" t="n">
        <v>51260000</v>
      </c>
      <c r="C1947" s="143" t="n">
        <f aca="false">+LEN(B:B)</f>
        <v>8</v>
      </c>
      <c r="D1947" s="143" t="n">
        <v>51260000</v>
      </c>
      <c r="F1947" s="140" t="s">
        <v>2101</v>
      </c>
      <c r="G1947" s="144" t="n">
        <v>6697989.78</v>
      </c>
      <c r="I1947" s="144" t="n">
        <f aca="false">+G:G-H:H</f>
        <v>6697989.78</v>
      </c>
    </row>
    <row r="1948" customFormat="false" ht="17.25" hidden="false" customHeight="true" outlineLevel="0" collapsed="false">
      <c r="A1948" s="140" t="s">
        <v>111</v>
      </c>
      <c r="B1948" s="142" t="n">
        <v>51261000</v>
      </c>
      <c r="C1948" s="143" t="n">
        <f aca="false">+LEN(B:B)</f>
        <v>8</v>
      </c>
      <c r="D1948" s="143" t="n">
        <v>51261000</v>
      </c>
      <c r="F1948" s="140" t="s">
        <v>2054</v>
      </c>
      <c r="G1948" s="144" t="n">
        <v>3975</v>
      </c>
      <c r="I1948" s="144" t="n">
        <f aca="false">+G:G-H:H</f>
        <v>3975</v>
      </c>
    </row>
    <row r="1949" customFormat="false" ht="17.25" hidden="false" customHeight="true" outlineLevel="0" collapsed="false">
      <c r="A1949" s="140" t="s">
        <v>112</v>
      </c>
      <c r="B1949" s="142" t="n">
        <v>51261000</v>
      </c>
      <c r="C1949" s="143" t="n">
        <f aca="false">+LEN(B:B)</f>
        <v>8</v>
      </c>
      <c r="D1949" s="143" t="n">
        <v>51261000</v>
      </c>
      <c r="F1949" s="140" t="s">
        <v>1719</v>
      </c>
      <c r="G1949" s="144" t="n">
        <v>151200</v>
      </c>
      <c r="I1949" s="144" t="n">
        <f aca="false">+G:G-H:H</f>
        <v>151200</v>
      </c>
    </row>
    <row r="1950" customFormat="false" ht="17.25" hidden="false" customHeight="true" outlineLevel="0" collapsed="false">
      <c r="A1950" s="140" t="s">
        <v>657</v>
      </c>
      <c r="B1950" s="142" t="n">
        <v>51261000</v>
      </c>
      <c r="C1950" s="143" t="n">
        <f aca="false">+LEN(B:B)</f>
        <v>8</v>
      </c>
      <c r="D1950" s="143" t="n">
        <v>51261000</v>
      </c>
      <c r="F1950" s="140" t="s">
        <v>2204</v>
      </c>
      <c r="G1950" s="144" t="n">
        <v>1841461.163</v>
      </c>
      <c r="I1950" s="144" t="n">
        <f aca="false">+G:G-H:H</f>
        <v>1841461.163</v>
      </c>
    </row>
    <row r="1951" customFormat="false" ht="17.25" hidden="false" customHeight="true" outlineLevel="0" collapsed="false">
      <c r="A1951" s="140" t="s">
        <v>104</v>
      </c>
      <c r="B1951" s="142" t="n">
        <v>5126400</v>
      </c>
      <c r="C1951" s="143" t="n">
        <f aca="false">+LEN(B:B)</f>
        <v>7</v>
      </c>
      <c r="D1951" s="143" t="n">
        <v>51264000</v>
      </c>
      <c r="F1951" s="140" t="s">
        <v>796</v>
      </c>
      <c r="G1951" s="144" t="n">
        <v>28668152.92</v>
      </c>
      <c r="H1951" s="144" t="n">
        <v>0</v>
      </c>
      <c r="I1951" s="144" t="n">
        <f aca="false">+G:G-H:H</f>
        <v>28668152.92</v>
      </c>
    </row>
    <row r="1952" customFormat="false" ht="17.25" hidden="false" customHeight="true" outlineLevel="0" collapsed="false">
      <c r="A1952" s="140" t="s">
        <v>115</v>
      </c>
      <c r="B1952" s="142" t="n">
        <v>51270000</v>
      </c>
      <c r="C1952" s="143" t="n">
        <f aca="false">+LEN(B:B)</f>
        <v>8</v>
      </c>
      <c r="D1952" s="143" t="n">
        <v>51270000</v>
      </c>
      <c r="F1952" s="140" t="s">
        <v>797</v>
      </c>
      <c r="G1952" s="144" t="n">
        <v>614619.5</v>
      </c>
      <c r="I1952" s="144" t="n">
        <f aca="false">+G:G-H:H</f>
        <v>614619.5</v>
      </c>
    </row>
    <row r="1953" customFormat="false" ht="17.25" hidden="false" customHeight="true" outlineLevel="0" collapsed="false">
      <c r="A1953" s="140" t="s">
        <v>104</v>
      </c>
      <c r="B1953" s="142" t="n">
        <v>5127000</v>
      </c>
      <c r="C1953" s="143" t="n">
        <f aca="false">+LEN(B:B)</f>
        <v>7</v>
      </c>
      <c r="D1953" s="143" t="n">
        <v>51270000</v>
      </c>
      <c r="F1953" s="140" t="s">
        <v>797</v>
      </c>
      <c r="G1953" s="144" t="n">
        <v>262085137.75</v>
      </c>
      <c r="H1953" s="144" t="n">
        <v>0</v>
      </c>
      <c r="I1953" s="144" t="n">
        <f aca="false">+G:G-H:H</f>
        <v>262085137.75</v>
      </c>
    </row>
    <row r="1954" customFormat="false" ht="17.25" hidden="false" customHeight="true" outlineLevel="0" collapsed="false">
      <c r="A1954" s="140" t="s">
        <v>112</v>
      </c>
      <c r="B1954" s="142" t="n">
        <v>51271000</v>
      </c>
      <c r="C1954" s="143" t="n">
        <f aca="false">+LEN(B:B)</f>
        <v>8</v>
      </c>
      <c r="D1954" s="143" t="n">
        <v>51271000</v>
      </c>
      <c r="F1954" s="140" t="s">
        <v>1720</v>
      </c>
      <c r="H1954" s="144" t="n">
        <v>157607.53</v>
      </c>
      <c r="I1954" s="144" t="n">
        <f aca="false">+G:G-H:H</f>
        <v>-157607.53</v>
      </c>
    </row>
    <row r="1955" customFormat="false" ht="17.25" hidden="false" customHeight="true" outlineLevel="0" collapsed="false">
      <c r="A1955" s="140" t="s">
        <v>115</v>
      </c>
      <c r="B1955" s="142" t="n">
        <v>51280000</v>
      </c>
      <c r="C1955" s="143" t="n">
        <f aca="false">+LEN(B:B)</f>
        <v>8</v>
      </c>
      <c r="D1955" s="143" t="n">
        <v>51280000</v>
      </c>
      <c r="F1955" s="140" t="s">
        <v>1825</v>
      </c>
      <c r="G1955" s="144" t="n">
        <v>36590279.83</v>
      </c>
      <c r="I1955" s="144" t="n">
        <f aca="false">+G:G-H:H</f>
        <v>36590279.83</v>
      </c>
    </row>
    <row r="1956" customFormat="false" ht="17.25" hidden="false" customHeight="true" outlineLevel="0" collapsed="false">
      <c r="A1956" s="140" t="s">
        <v>129</v>
      </c>
      <c r="B1956" s="142" t="n">
        <v>512910</v>
      </c>
      <c r="C1956" s="143" t="n">
        <f aca="false">+LEN(B:B)</f>
        <v>6</v>
      </c>
      <c r="D1956" s="143" t="n">
        <v>51291000</v>
      </c>
      <c r="F1956" s="140" t="s">
        <v>319</v>
      </c>
      <c r="G1956" s="144" t="n">
        <v>34744709.22</v>
      </c>
      <c r="H1956" s="144" t="n">
        <v>0</v>
      </c>
      <c r="I1956" s="144" t="n">
        <f aca="false">+G:G-H:H</f>
        <v>34744709.22</v>
      </c>
    </row>
    <row r="1957" customFormat="false" ht="17.25" hidden="false" customHeight="true" outlineLevel="0" collapsed="false">
      <c r="A1957" s="140" t="s">
        <v>3018</v>
      </c>
      <c r="B1957" s="142" t="n">
        <v>512910</v>
      </c>
      <c r="C1957" s="143" t="n">
        <f aca="false">+LEN(B:B)</f>
        <v>6</v>
      </c>
      <c r="D1957" s="143" t="n">
        <v>51291000</v>
      </c>
      <c r="F1957" s="140" t="s">
        <v>319</v>
      </c>
      <c r="G1957" s="144" t="n">
        <v>32859469</v>
      </c>
      <c r="I1957" s="144" t="n">
        <f aca="false">+G:G-H:H</f>
        <v>32859469</v>
      </c>
    </row>
    <row r="1958" customFormat="false" ht="17.25" hidden="false" customHeight="true" outlineLevel="0" collapsed="false">
      <c r="A1958" s="140" t="s">
        <v>3019</v>
      </c>
      <c r="B1958" s="142" t="n">
        <v>512910</v>
      </c>
      <c r="C1958" s="143" t="n">
        <f aca="false">+LEN(B:B)</f>
        <v>6</v>
      </c>
      <c r="D1958" s="143" t="n">
        <v>51291000</v>
      </c>
      <c r="F1958" s="140" t="s">
        <v>319</v>
      </c>
      <c r="G1958" s="144" t="n">
        <v>33086589</v>
      </c>
      <c r="I1958" s="144" t="n">
        <f aca="false">+G:G-H:H</f>
        <v>33086589</v>
      </c>
    </row>
    <row r="1959" customFormat="false" ht="17.25" hidden="false" customHeight="true" outlineLevel="0" collapsed="false">
      <c r="A1959" s="140" t="s">
        <v>108</v>
      </c>
      <c r="B1959" s="142" t="n">
        <v>51291000</v>
      </c>
      <c r="C1959" s="143" t="n">
        <f aca="false">+LEN(B:B)</f>
        <v>8</v>
      </c>
      <c r="D1959" s="143" t="n">
        <v>51291000</v>
      </c>
      <c r="F1959" s="140" t="s">
        <v>319</v>
      </c>
      <c r="G1959" s="144" t="n">
        <v>25312863</v>
      </c>
      <c r="I1959" s="144" t="n">
        <f aca="false">+G:G-H:H</f>
        <v>25312863</v>
      </c>
    </row>
    <row r="1960" customFormat="false" ht="17.25" hidden="false" customHeight="true" outlineLevel="0" collapsed="false">
      <c r="A1960" s="140" t="s">
        <v>129</v>
      </c>
      <c r="B1960" s="142" t="n">
        <v>512920</v>
      </c>
      <c r="C1960" s="143" t="n">
        <f aca="false">+LEN(B:B)</f>
        <v>6</v>
      </c>
      <c r="D1960" s="143" t="n">
        <v>51292000</v>
      </c>
      <c r="F1960" s="140" t="s">
        <v>980</v>
      </c>
      <c r="G1960" s="144" t="n">
        <v>51395622</v>
      </c>
      <c r="H1960" s="144" t="n">
        <v>0</v>
      </c>
      <c r="I1960" s="144" t="n">
        <f aca="false">+G:G-H:H</f>
        <v>51395622</v>
      </c>
    </row>
    <row r="1961" customFormat="false" ht="17.25" hidden="false" customHeight="true" outlineLevel="0" collapsed="false">
      <c r="A1961" s="140" t="s">
        <v>105</v>
      </c>
      <c r="B1961" s="142" t="n">
        <v>5180000</v>
      </c>
      <c r="C1961" s="143" t="n">
        <f aca="false">+LEN(B:B)</f>
        <v>7</v>
      </c>
      <c r="D1961" s="143" t="n">
        <v>51800000</v>
      </c>
      <c r="F1961" s="140" t="s">
        <v>385</v>
      </c>
      <c r="G1961" s="144" t="n">
        <v>44396171.54</v>
      </c>
      <c r="H1961" s="144" t="n">
        <v>0</v>
      </c>
      <c r="I1961" s="144" t="n">
        <f aca="false">+G:G-H:H</f>
        <v>44396171.54</v>
      </c>
    </row>
    <row r="1962" customFormat="false" ht="17.25" hidden="false" customHeight="true" outlineLevel="0" collapsed="false">
      <c r="A1962" s="140" t="s">
        <v>104</v>
      </c>
      <c r="B1962" s="142" t="n">
        <v>5180000</v>
      </c>
      <c r="C1962" s="143" t="n">
        <f aca="false">+LEN(B:B)</f>
        <v>7</v>
      </c>
      <c r="D1962" s="143" t="n">
        <v>51800000</v>
      </c>
      <c r="F1962" s="140" t="s">
        <v>385</v>
      </c>
      <c r="G1962" s="144" t="n">
        <v>0</v>
      </c>
      <c r="H1962" s="144" t="n">
        <v>78000000</v>
      </c>
      <c r="I1962" s="144" t="n">
        <f aca="false">+G:G-H:H</f>
        <v>-78000000</v>
      </c>
    </row>
    <row r="1963" customFormat="false" ht="17.25" hidden="false" customHeight="true" outlineLevel="0" collapsed="false">
      <c r="A1963" s="140" t="s">
        <v>100</v>
      </c>
      <c r="B1963" s="142" t="n">
        <v>5180000</v>
      </c>
      <c r="C1963" s="143" t="n">
        <f aca="false">+LEN(B:B)</f>
        <v>7</v>
      </c>
      <c r="D1963" s="143" t="n">
        <v>51800000</v>
      </c>
      <c r="F1963" s="140" t="s">
        <v>385</v>
      </c>
      <c r="G1963" s="144" t="n">
        <v>0</v>
      </c>
      <c r="H1963" s="144" t="n">
        <v>7227961</v>
      </c>
      <c r="I1963" s="144" t="n">
        <f aca="false">+G:G-H:H</f>
        <v>-7227961</v>
      </c>
    </row>
    <row r="1964" customFormat="false" ht="17.25" hidden="false" customHeight="true" outlineLevel="0" collapsed="false">
      <c r="A1964" s="140" t="s">
        <v>125</v>
      </c>
      <c r="B1964" s="142" t="n">
        <v>51910000</v>
      </c>
      <c r="C1964" s="143" t="n">
        <f aca="false">+LEN(B:B)</f>
        <v>8</v>
      </c>
      <c r="D1964" s="143" t="n">
        <v>51910000</v>
      </c>
      <c r="F1964" s="140" t="s">
        <v>2450</v>
      </c>
      <c r="H1964" s="144" t="n">
        <v>1009957992.06</v>
      </c>
      <c r="I1964" s="144" t="n">
        <f aca="false">+G:G-H:H</f>
        <v>-1009957992.06</v>
      </c>
    </row>
    <row r="1965" customFormat="false" ht="17.25" hidden="false" customHeight="true" outlineLevel="0" collapsed="false">
      <c r="A1965" s="140" t="s">
        <v>129</v>
      </c>
      <c r="B1965" s="142" t="n">
        <v>519100</v>
      </c>
      <c r="C1965" s="143" t="n">
        <f aca="false">+LEN(B:B)</f>
        <v>6</v>
      </c>
      <c r="D1965" s="143" t="n">
        <v>51910000</v>
      </c>
      <c r="F1965" s="140" t="s">
        <v>701</v>
      </c>
      <c r="G1965" s="144" t="n">
        <v>0</v>
      </c>
      <c r="H1965" s="144" t="n">
        <v>1699999999.9</v>
      </c>
      <c r="I1965" s="144" t="n">
        <f aca="false">+G:G-H:H</f>
        <v>-1699999999.9</v>
      </c>
    </row>
    <row r="1966" customFormat="false" ht="17.25" hidden="false" customHeight="true" outlineLevel="0" collapsed="false">
      <c r="A1966" s="140" t="s">
        <v>115</v>
      </c>
      <c r="B1966" s="142" t="n">
        <v>51910000</v>
      </c>
      <c r="C1966" s="143" t="n">
        <f aca="false">+LEN(B:B)</f>
        <v>8</v>
      </c>
      <c r="D1966" s="143" t="n">
        <v>51910000</v>
      </c>
      <c r="F1966" s="140" t="s">
        <v>386</v>
      </c>
      <c r="H1966" s="144" t="n">
        <v>3377368613.71</v>
      </c>
      <c r="I1966" s="144" t="n">
        <f aca="false">+G:G-H:H</f>
        <v>-3377368613.71</v>
      </c>
    </row>
    <row r="1967" customFormat="false" ht="17.25" hidden="false" customHeight="true" outlineLevel="0" collapsed="false">
      <c r="A1967" s="140" t="s">
        <v>105</v>
      </c>
      <c r="B1967" s="142" t="n">
        <v>5191000</v>
      </c>
      <c r="C1967" s="143" t="n">
        <f aca="false">+LEN(B:B)</f>
        <v>7</v>
      </c>
      <c r="D1967" s="143" t="n">
        <v>51910000</v>
      </c>
      <c r="F1967" s="140" t="s">
        <v>701</v>
      </c>
      <c r="G1967" s="144" t="n">
        <v>0</v>
      </c>
      <c r="H1967" s="144" t="n">
        <v>7500325010</v>
      </c>
      <c r="I1967" s="144" t="n">
        <f aca="false">+G:G-H:H</f>
        <v>-7500325010</v>
      </c>
    </row>
    <row r="1968" customFormat="false" ht="17.25" hidden="false" customHeight="true" outlineLevel="0" collapsed="false">
      <c r="A1968" s="140" t="s">
        <v>104</v>
      </c>
      <c r="B1968" s="142" t="n">
        <v>5191000</v>
      </c>
      <c r="C1968" s="143" t="n">
        <f aca="false">+LEN(B:B)</f>
        <v>7</v>
      </c>
      <c r="D1968" s="143" t="n">
        <v>51910000</v>
      </c>
      <c r="F1968" s="140" t="s">
        <v>701</v>
      </c>
      <c r="G1968" s="144" t="n">
        <v>0</v>
      </c>
      <c r="H1968" s="144" t="n">
        <v>8100000000</v>
      </c>
      <c r="I1968" s="144" t="n">
        <f aca="false">+G:G-H:H</f>
        <v>-8100000000</v>
      </c>
    </row>
    <row r="1969" customFormat="false" ht="17.25" hidden="false" customHeight="true" outlineLevel="0" collapsed="false">
      <c r="A1969" s="140" t="s">
        <v>129</v>
      </c>
      <c r="B1969" s="142" t="n">
        <v>519200</v>
      </c>
      <c r="C1969" s="143" t="n">
        <f aca="false">+LEN(B:B)</f>
        <v>6</v>
      </c>
      <c r="D1969" s="143" t="n">
        <v>51920000</v>
      </c>
      <c r="F1969" s="140" t="s">
        <v>386</v>
      </c>
      <c r="G1969" s="144" t="n">
        <v>0</v>
      </c>
      <c r="H1969" s="144" t="n">
        <v>2100000000</v>
      </c>
      <c r="I1969" s="144" t="n">
        <f aca="false">+G:G-H:H</f>
        <v>-2100000000</v>
      </c>
    </row>
    <row r="1970" customFormat="false" ht="17.25" hidden="false" customHeight="true" outlineLevel="0" collapsed="false">
      <c r="A1970" s="140" t="s">
        <v>115</v>
      </c>
      <c r="B1970" s="142" t="n">
        <v>51920000</v>
      </c>
      <c r="C1970" s="143" t="n">
        <f aca="false">+LEN(B:B)</f>
        <v>8</v>
      </c>
      <c r="D1970" s="143" t="n">
        <v>51920000</v>
      </c>
      <c r="F1970" s="140" t="s">
        <v>388</v>
      </c>
      <c r="H1970" s="144" t="n">
        <v>250000000</v>
      </c>
      <c r="I1970" s="144" t="n">
        <f aca="false">+G:G-H:H</f>
        <v>-250000000</v>
      </c>
    </row>
    <row r="1971" customFormat="false" ht="17.25" hidden="false" customHeight="true" outlineLevel="0" collapsed="false">
      <c r="A1971" s="140" t="s">
        <v>105</v>
      </c>
      <c r="B1971" s="142" t="n">
        <v>5192000</v>
      </c>
      <c r="C1971" s="143" t="n">
        <f aca="false">+LEN(B:B)</f>
        <v>7</v>
      </c>
      <c r="D1971" s="143" t="n">
        <v>51920000</v>
      </c>
      <c r="F1971" s="140" t="s">
        <v>386</v>
      </c>
      <c r="G1971" s="144" t="n">
        <v>0</v>
      </c>
      <c r="H1971" s="144" t="n">
        <v>4537406250</v>
      </c>
      <c r="I1971" s="144" t="n">
        <f aca="false">+G:G-H:H</f>
        <v>-4537406250</v>
      </c>
    </row>
    <row r="1972" customFormat="false" ht="17.25" hidden="false" customHeight="true" outlineLevel="0" collapsed="false">
      <c r="A1972" s="140" t="s">
        <v>104</v>
      </c>
      <c r="B1972" s="142" t="n">
        <v>5192000</v>
      </c>
      <c r="C1972" s="143" t="n">
        <f aca="false">+LEN(B:B)</f>
        <v>7</v>
      </c>
      <c r="D1972" s="143" t="n">
        <v>51920000</v>
      </c>
      <c r="F1972" s="140" t="s">
        <v>386</v>
      </c>
      <c r="G1972" s="144" t="n">
        <v>0</v>
      </c>
      <c r="H1972" s="144" t="n">
        <v>8800000000</v>
      </c>
      <c r="I1972" s="144" t="n">
        <f aca="false">+G:G-H:H</f>
        <v>-8800000000</v>
      </c>
    </row>
    <row r="1973" customFormat="false" ht="17.25" hidden="false" customHeight="true" outlineLevel="0" collapsed="false">
      <c r="A1973" s="140" t="s">
        <v>102</v>
      </c>
      <c r="B1973" s="142" t="n">
        <v>5192000</v>
      </c>
      <c r="C1973" s="143" t="n">
        <f aca="false">+LEN(B:B)</f>
        <v>7</v>
      </c>
      <c r="D1973" s="143" t="n">
        <v>51920000</v>
      </c>
      <c r="F1973" s="140" t="s">
        <v>386</v>
      </c>
      <c r="G1973" s="144" t="n">
        <v>0</v>
      </c>
      <c r="H1973" s="144" t="n">
        <v>2995000000</v>
      </c>
      <c r="I1973" s="144" t="n">
        <f aca="false">+G:G-H:H</f>
        <v>-2995000000</v>
      </c>
    </row>
    <row r="1974" customFormat="false" ht="17.25" hidden="false" customHeight="true" outlineLevel="0" collapsed="false">
      <c r="A1974" s="140" t="s">
        <v>100</v>
      </c>
      <c r="B1974" s="142" t="n">
        <v>5192000</v>
      </c>
      <c r="C1974" s="143" t="n">
        <f aca="false">+LEN(B:B)</f>
        <v>7</v>
      </c>
      <c r="D1974" s="143" t="n">
        <v>51920000</v>
      </c>
      <c r="F1974" s="140" t="s">
        <v>386</v>
      </c>
      <c r="G1974" s="144" t="n">
        <v>0</v>
      </c>
      <c r="H1974" s="144" t="n">
        <v>150000000</v>
      </c>
      <c r="I1974" s="144" t="n">
        <f aca="false">+G:G-H:H</f>
        <v>-150000000</v>
      </c>
    </row>
    <row r="1975" customFormat="false" ht="17.25" hidden="false" customHeight="true" outlineLevel="0" collapsed="false">
      <c r="A1975" s="140" t="s">
        <v>115</v>
      </c>
      <c r="B1975" s="142" t="n">
        <v>5193</v>
      </c>
      <c r="C1975" s="143" t="n">
        <f aca="false">+LEN(B:B)</f>
        <v>4</v>
      </c>
      <c r="D1975" s="143" t="n">
        <v>51920000</v>
      </c>
      <c r="F1975" s="140" t="s">
        <v>3161</v>
      </c>
      <c r="H1975" s="144" t="n">
        <v>2000000000</v>
      </c>
      <c r="I1975" s="144" t="n">
        <f aca="false">+G:G-H:H</f>
        <v>-2000000000</v>
      </c>
    </row>
    <row r="1976" customFormat="false" ht="17.25" hidden="false" customHeight="true" outlineLevel="0" collapsed="false">
      <c r="A1976" s="140" t="s">
        <v>657</v>
      </c>
      <c r="B1976" s="142" t="n">
        <v>51930000</v>
      </c>
      <c r="C1976" s="143" t="n">
        <f aca="false">+LEN(B:B)</f>
        <v>8</v>
      </c>
      <c r="D1976" s="143" t="n">
        <v>51920000</v>
      </c>
      <c r="F1976" s="140" t="s">
        <v>3162</v>
      </c>
      <c r="H1976" s="144" t="n">
        <v>1198999346.1</v>
      </c>
      <c r="I1976" s="144" t="n">
        <f aca="false">+G:G-H:H</f>
        <v>-1198999346.1</v>
      </c>
    </row>
    <row r="1977" customFormat="false" ht="17.25" hidden="false" customHeight="true" outlineLevel="0" collapsed="false">
      <c r="A1977" s="140" t="s">
        <v>129</v>
      </c>
      <c r="B1977" s="142" t="n">
        <v>519400</v>
      </c>
      <c r="C1977" s="143" t="n">
        <f aca="false">+LEN(B:B)</f>
        <v>6</v>
      </c>
      <c r="D1977" s="143" t="n">
        <v>51940000</v>
      </c>
      <c r="F1977" s="140" t="s">
        <v>390</v>
      </c>
      <c r="G1977" s="144" t="n">
        <v>0</v>
      </c>
      <c r="H1977" s="144" t="n">
        <v>1544520833.33</v>
      </c>
      <c r="I1977" s="144" t="n">
        <f aca="false">+G:G-H:H</f>
        <v>-1544520833.33</v>
      </c>
    </row>
    <row r="1978" customFormat="false" ht="17.25" hidden="false" customHeight="true" outlineLevel="0" collapsed="false">
      <c r="A1978" s="140" t="s">
        <v>105</v>
      </c>
      <c r="B1978" s="142" t="n">
        <v>5194000</v>
      </c>
      <c r="C1978" s="143" t="n">
        <f aca="false">+LEN(B:B)</f>
        <v>7</v>
      </c>
      <c r="D1978" s="143" t="n">
        <v>51940000</v>
      </c>
      <c r="F1978" s="140" t="s">
        <v>390</v>
      </c>
      <c r="G1978" s="144" t="n">
        <v>0</v>
      </c>
      <c r="H1978" s="144" t="n">
        <v>2500000000</v>
      </c>
      <c r="I1978" s="144" t="n">
        <f aca="false">+G:G-H:H</f>
        <v>-2500000000</v>
      </c>
    </row>
    <row r="1979" customFormat="false" ht="17.25" hidden="false" customHeight="true" outlineLevel="0" collapsed="false">
      <c r="A1979" s="140" t="s">
        <v>104</v>
      </c>
      <c r="B1979" s="142" t="n">
        <v>5194000</v>
      </c>
      <c r="C1979" s="143" t="n">
        <f aca="false">+LEN(B:B)</f>
        <v>7</v>
      </c>
      <c r="D1979" s="143" t="n">
        <v>51940000</v>
      </c>
      <c r="F1979" s="140" t="s">
        <v>390</v>
      </c>
      <c r="G1979" s="144" t="n">
        <v>0</v>
      </c>
      <c r="H1979" s="144" t="n">
        <v>3500000000</v>
      </c>
      <c r="I1979" s="144" t="n">
        <f aca="false">+G:G-H:H</f>
        <v>-3500000000</v>
      </c>
    </row>
    <row r="1980" customFormat="false" ht="17.25" hidden="false" customHeight="true" outlineLevel="0" collapsed="false">
      <c r="A1980" s="140" t="s">
        <v>100</v>
      </c>
      <c r="B1980" s="142" t="n">
        <v>5194000</v>
      </c>
      <c r="C1980" s="143" t="n">
        <f aca="false">+LEN(B:B)</f>
        <v>7</v>
      </c>
      <c r="D1980" s="143" t="n">
        <v>51940000</v>
      </c>
      <c r="F1980" s="140" t="s">
        <v>390</v>
      </c>
      <c r="G1980" s="144" t="n">
        <v>0</v>
      </c>
      <c r="H1980" s="144" t="n">
        <v>800000000</v>
      </c>
      <c r="I1980" s="144" t="n">
        <f aca="false">+G:G-H:H</f>
        <v>-800000000</v>
      </c>
    </row>
    <row r="1981" customFormat="false" ht="17.25" hidden="false" customHeight="true" outlineLevel="0" collapsed="false">
      <c r="A1981" s="140" t="s">
        <v>129</v>
      </c>
      <c r="B1981" s="142" t="n">
        <v>519500</v>
      </c>
      <c r="C1981" s="143" t="n">
        <f aca="false">+LEN(B:B)</f>
        <v>6</v>
      </c>
      <c r="D1981" s="143" t="n">
        <v>51950000</v>
      </c>
      <c r="F1981" s="140" t="s">
        <v>388</v>
      </c>
      <c r="G1981" s="144" t="n">
        <v>0</v>
      </c>
      <c r="H1981" s="144" t="n">
        <v>1000000000</v>
      </c>
      <c r="I1981" s="144" t="n">
        <f aca="false">+G:G-H:H</f>
        <v>-1000000000</v>
      </c>
    </row>
    <row r="1982" customFormat="false" ht="17.25" hidden="false" customHeight="true" outlineLevel="0" collapsed="false">
      <c r="A1982" s="140" t="s">
        <v>105</v>
      </c>
      <c r="B1982" s="142" t="n">
        <v>5195000</v>
      </c>
      <c r="C1982" s="143" t="n">
        <f aca="false">+LEN(B:B)</f>
        <v>7</v>
      </c>
      <c r="D1982" s="143" t="n">
        <v>51950000</v>
      </c>
      <c r="F1982" s="140" t="s">
        <v>388</v>
      </c>
      <c r="G1982" s="144" t="n">
        <v>0</v>
      </c>
      <c r="H1982" s="144" t="n">
        <v>5000000000</v>
      </c>
      <c r="I1982" s="144" t="n">
        <f aca="false">+G:G-H:H</f>
        <v>-5000000000</v>
      </c>
    </row>
    <row r="1983" customFormat="false" ht="17.25" hidden="false" customHeight="true" outlineLevel="0" collapsed="false">
      <c r="A1983" s="140" t="s">
        <v>104</v>
      </c>
      <c r="B1983" s="142" t="n">
        <v>5195000</v>
      </c>
      <c r="C1983" s="143" t="n">
        <f aca="false">+LEN(B:B)</f>
        <v>7</v>
      </c>
      <c r="D1983" s="143" t="n">
        <v>51950000</v>
      </c>
      <c r="F1983" s="140" t="s">
        <v>388</v>
      </c>
      <c r="G1983" s="144" t="n">
        <v>0</v>
      </c>
      <c r="H1983" s="144" t="n">
        <v>5600000000</v>
      </c>
      <c r="I1983" s="144" t="n">
        <f aca="false">+G:G-H:H</f>
        <v>-5600000000</v>
      </c>
    </row>
    <row r="1984" customFormat="false" ht="17.25" hidden="false" customHeight="true" outlineLevel="0" collapsed="false">
      <c r="A1984" s="140" t="s">
        <v>100</v>
      </c>
      <c r="B1984" s="142" t="n">
        <v>5195000</v>
      </c>
      <c r="C1984" s="143" t="n">
        <f aca="false">+LEN(B:B)</f>
        <v>7</v>
      </c>
      <c r="D1984" s="143" t="n">
        <v>51950000</v>
      </c>
      <c r="F1984" s="140" t="s">
        <v>388</v>
      </c>
      <c r="G1984" s="144" t="n">
        <v>0</v>
      </c>
      <c r="H1984" s="144" t="n">
        <v>225000000</v>
      </c>
      <c r="I1984" s="144" t="n">
        <f aca="false">+G:G-H:H</f>
        <v>-225000000</v>
      </c>
    </row>
    <row r="1985" customFormat="false" ht="17.25" hidden="false" customHeight="true" outlineLevel="0" collapsed="false">
      <c r="A1985" s="140" t="s">
        <v>100</v>
      </c>
      <c r="B1985" s="142" t="n">
        <v>5197000</v>
      </c>
      <c r="C1985" s="143" t="n">
        <f aca="false">+LEN(B:B)</f>
        <v>7</v>
      </c>
      <c r="D1985" s="143" t="n">
        <v>51970000</v>
      </c>
      <c r="F1985" s="140" t="s">
        <v>392</v>
      </c>
      <c r="G1985" s="144" t="n">
        <v>0</v>
      </c>
      <c r="H1985" s="144" t="n">
        <v>625236458.33</v>
      </c>
      <c r="I1985" s="144" t="n">
        <f aca="false">+G:G-H:H</f>
        <v>-625236458.33</v>
      </c>
    </row>
    <row r="1986" customFormat="false" ht="17.25" hidden="false" customHeight="true" outlineLevel="0" collapsed="false">
      <c r="A1986" s="140" t="s">
        <v>309</v>
      </c>
      <c r="B1986" s="142" t="n">
        <v>530000</v>
      </c>
      <c r="C1986" s="143" t="n">
        <f aca="false">+LEN(B:B)</f>
        <v>6</v>
      </c>
      <c r="D1986" s="143" t="n">
        <v>53000000</v>
      </c>
      <c r="F1986" s="140" t="s">
        <v>1960</v>
      </c>
      <c r="G1986" s="144" t="n">
        <v>2764397.42</v>
      </c>
      <c r="I1986" s="144" t="n">
        <f aca="false">+G:G-H:H</f>
        <v>2764397.42</v>
      </c>
    </row>
    <row r="1987" customFormat="false" ht="17.25" hidden="false" customHeight="true" outlineLevel="0" collapsed="false">
      <c r="A1987" s="140" t="s">
        <v>3018</v>
      </c>
      <c r="B1987" s="142" t="n">
        <v>530000</v>
      </c>
      <c r="C1987" s="143" t="n">
        <f aca="false">+LEN(B:B)</f>
        <v>6</v>
      </c>
      <c r="D1987" s="143" t="n">
        <v>53000000</v>
      </c>
      <c r="F1987" s="140" t="s">
        <v>2387</v>
      </c>
      <c r="G1987" s="144" t="n">
        <v>63388</v>
      </c>
      <c r="I1987" s="144" t="n">
        <f aca="false">+G:G-H:H</f>
        <v>63388</v>
      </c>
    </row>
    <row r="1988" customFormat="false" ht="17.25" hidden="false" customHeight="true" outlineLevel="0" collapsed="false">
      <c r="A1988" s="140" t="s">
        <v>3019</v>
      </c>
      <c r="B1988" s="142" t="n">
        <v>530000</v>
      </c>
      <c r="C1988" s="143" t="n">
        <f aca="false">+LEN(B:B)</f>
        <v>6</v>
      </c>
      <c r="D1988" s="143" t="n">
        <v>53000000</v>
      </c>
      <c r="F1988" s="140" t="s">
        <v>2387</v>
      </c>
      <c r="G1988" s="144" t="n">
        <v>1240</v>
      </c>
      <c r="I1988" s="144" t="n">
        <f aca="false">+G:G-H:H</f>
        <v>1240</v>
      </c>
    </row>
    <row r="1989" customFormat="false" ht="17.25" hidden="false" customHeight="true" outlineLevel="0" collapsed="false">
      <c r="A1989" s="140" t="s">
        <v>309</v>
      </c>
      <c r="B1989" s="142" t="n">
        <v>531000</v>
      </c>
      <c r="C1989" s="143" t="n">
        <f aca="false">+LEN(B:B)</f>
        <v>6</v>
      </c>
      <c r="D1989" s="143" t="n">
        <v>53100000</v>
      </c>
      <c r="F1989" s="140" t="s">
        <v>3163</v>
      </c>
      <c r="H1989" s="144" t="n">
        <v>21.2</v>
      </c>
      <c r="I1989" s="144" t="n">
        <f aca="false">+G:G-H:H</f>
        <v>-21.2</v>
      </c>
    </row>
    <row r="1990" customFormat="false" ht="17.25" hidden="false" customHeight="true" outlineLevel="0" collapsed="false">
      <c r="A1990" s="140" t="s">
        <v>128</v>
      </c>
      <c r="B1990" s="142" t="n">
        <v>53100000</v>
      </c>
      <c r="C1990" s="143" t="n">
        <f aca="false">+LEN(B:B)</f>
        <v>8</v>
      </c>
      <c r="D1990" s="143" t="n">
        <v>53100000</v>
      </c>
      <c r="F1990" s="140" t="s">
        <v>134</v>
      </c>
      <c r="G1990" s="144" t="n">
        <v>1104587.44</v>
      </c>
      <c r="I1990" s="144" t="n">
        <f aca="false">+G:G-H:H</f>
        <v>1104587.44</v>
      </c>
    </row>
    <row r="1991" customFormat="false" ht="17.25" hidden="false" customHeight="true" outlineLevel="0" collapsed="false">
      <c r="A1991" s="140" t="s">
        <v>125</v>
      </c>
      <c r="B1991" s="142" t="n">
        <v>53100000</v>
      </c>
      <c r="C1991" s="143" t="n">
        <f aca="false">+LEN(B:B)</f>
        <v>8</v>
      </c>
      <c r="D1991" s="143" t="n">
        <v>53100000</v>
      </c>
      <c r="F1991" s="140" t="s">
        <v>2451</v>
      </c>
      <c r="G1991" s="144" t="n">
        <v>1466485.20000005</v>
      </c>
      <c r="I1991" s="144" t="n">
        <f aca="false">+G:G-H:H</f>
        <v>1466485.20000005</v>
      </c>
    </row>
    <row r="1992" customFormat="false" ht="17.25" hidden="false" customHeight="true" outlineLevel="0" collapsed="false">
      <c r="A1992" s="140" t="s">
        <v>129</v>
      </c>
      <c r="B1992" s="142" t="n">
        <v>531000</v>
      </c>
      <c r="C1992" s="143" t="n">
        <f aca="false">+LEN(B:B)</f>
        <v>6</v>
      </c>
      <c r="D1992" s="143" t="n">
        <v>53100000</v>
      </c>
      <c r="F1992" s="140" t="s">
        <v>329</v>
      </c>
      <c r="G1992" s="144" t="n">
        <v>38238900</v>
      </c>
      <c r="H1992" s="144" t="n">
        <v>0</v>
      </c>
      <c r="I1992" s="144" t="n">
        <f aca="false">+G:G-H:H</f>
        <v>38238900</v>
      </c>
    </row>
    <row r="1993" customFormat="false" ht="17.25" hidden="false" customHeight="true" outlineLevel="0" collapsed="false">
      <c r="A1993" s="140" t="s">
        <v>111</v>
      </c>
      <c r="B1993" s="142" t="n">
        <v>53100000</v>
      </c>
      <c r="C1993" s="143" t="n">
        <f aca="false">+LEN(B:B)</f>
        <v>8</v>
      </c>
      <c r="D1993" s="143" t="n">
        <v>53100000</v>
      </c>
      <c r="F1993" s="140" t="s">
        <v>1648</v>
      </c>
      <c r="G1993" s="144" t="n">
        <v>76456955.8699994</v>
      </c>
      <c r="I1993" s="144" t="n">
        <f aca="false">+G:G-H:H</f>
        <v>76456955.8699994</v>
      </c>
    </row>
    <row r="1994" customFormat="false" ht="17.25" hidden="false" customHeight="true" outlineLevel="0" collapsed="false">
      <c r="A1994" s="140" t="s">
        <v>115</v>
      </c>
      <c r="B1994" s="142" t="n">
        <v>53100000</v>
      </c>
      <c r="C1994" s="143" t="n">
        <f aca="false">+LEN(B:B)</f>
        <v>8</v>
      </c>
      <c r="D1994" s="143" t="n">
        <v>53100000</v>
      </c>
      <c r="F1994" s="140" t="s">
        <v>1827</v>
      </c>
      <c r="G1994" s="144" t="n">
        <v>1276644</v>
      </c>
      <c r="I1994" s="144" t="n">
        <f aca="false">+G:G-H:H</f>
        <v>1276644</v>
      </c>
    </row>
    <row r="1995" customFormat="false" ht="17.25" hidden="false" customHeight="true" outlineLevel="0" collapsed="false">
      <c r="A1995" s="140" t="s">
        <v>3018</v>
      </c>
      <c r="B1995" s="142" t="n">
        <v>531000</v>
      </c>
      <c r="C1995" s="143" t="n">
        <f aca="false">+LEN(B:B)</f>
        <v>6</v>
      </c>
      <c r="D1995" s="143" t="n">
        <v>53100000</v>
      </c>
      <c r="F1995" s="140" t="s">
        <v>2388</v>
      </c>
      <c r="G1995" s="144" t="n">
        <v>24257</v>
      </c>
      <c r="I1995" s="144" t="n">
        <f aca="false">+G:G-H:H</f>
        <v>24257</v>
      </c>
    </row>
    <row r="1996" customFormat="false" ht="17.25" hidden="false" customHeight="true" outlineLevel="0" collapsed="false">
      <c r="A1996" s="140" t="s">
        <v>3019</v>
      </c>
      <c r="B1996" s="142" t="n">
        <v>531000</v>
      </c>
      <c r="C1996" s="143" t="n">
        <f aca="false">+LEN(B:B)</f>
        <v>6</v>
      </c>
      <c r="D1996" s="143" t="n">
        <v>53100000</v>
      </c>
      <c r="F1996" s="140" t="s">
        <v>2423</v>
      </c>
      <c r="G1996" s="144" t="n">
        <v>614194</v>
      </c>
      <c r="I1996" s="144" t="n">
        <f aca="false">+G:G-H:H</f>
        <v>614194</v>
      </c>
    </row>
    <row r="1997" customFormat="false" ht="17.25" hidden="false" customHeight="true" outlineLevel="0" collapsed="false">
      <c r="A1997" s="140" t="s">
        <v>2897</v>
      </c>
      <c r="B1997" s="142" t="n">
        <v>53100000</v>
      </c>
      <c r="C1997" s="143" t="n">
        <f aca="false">+LEN(B:B)</f>
        <v>8</v>
      </c>
      <c r="D1997" s="143" t="n">
        <v>53100000</v>
      </c>
      <c r="F1997" s="140" t="s">
        <v>134</v>
      </c>
      <c r="G1997" s="144" t="n">
        <v>2000000</v>
      </c>
      <c r="I1997" s="144" t="n">
        <f aca="false">+G:G-H:H</f>
        <v>2000000</v>
      </c>
    </row>
    <row r="1998" customFormat="false" ht="17.25" hidden="false" customHeight="true" outlineLevel="0" collapsed="false">
      <c r="A1998" s="140" t="s">
        <v>2902</v>
      </c>
      <c r="B1998" s="142" t="n">
        <v>53100000</v>
      </c>
      <c r="C1998" s="143" t="n">
        <f aca="false">+LEN(B:B)</f>
        <v>8</v>
      </c>
      <c r="D1998" s="143" t="n">
        <v>53100000</v>
      </c>
      <c r="F1998" s="140" t="s">
        <v>1385</v>
      </c>
      <c r="H1998" s="144" t="n">
        <v>74000</v>
      </c>
      <c r="I1998" s="144" t="n">
        <f aca="false">+G:G-H:H</f>
        <v>-74000</v>
      </c>
    </row>
    <row r="1999" customFormat="false" ht="17.25" hidden="false" customHeight="true" outlineLevel="0" collapsed="false">
      <c r="A1999" s="140" t="s">
        <v>2899</v>
      </c>
      <c r="B1999" s="142" t="n">
        <v>53100000</v>
      </c>
      <c r="C1999" s="143" t="n">
        <f aca="false">+LEN(B:B)</f>
        <v>8</v>
      </c>
      <c r="D1999" s="143" t="n">
        <v>53100000</v>
      </c>
      <c r="F1999" s="140" t="s">
        <v>134</v>
      </c>
      <c r="G1999" s="144" t="n">
        <v>453000</v>
      </c>
      <c r="I1999" s="144" t="n">
        <f aca="false">+G:G-H:H</f>
        <v>453000</v>
      </c>
    </row>
    <row r="2000" customFormat="false" ht="17.25" hidden="false" customHeight="true" outlineLevel="0" collapsed="false">
      <c r="A2000" s="140" t="s">
        <v>112</v>
      </c>
      <c r="B2000" s="142" t="n">
        <v>53100000</v>
      </c>
      <c r="C2000" s="143" t="n">
        <f aca="false">+LEN(B:B)</f>
        <v>8</v>
      </c>
      <c r="D2000" s="143" t="n">
        <v>53100000</v>
      </c>
      <c r="F2000" s="140" t="s">
        <v>134</v>
      </c>
      <c r="G2000" s="144" t="n">
        <v>1158037</v>
      </c>
      <c r="I2000" s="144" t="n">
        <f aca="false">+G:G-H:H</f>
        <v>1158037</v>
      </c>
    </row>
    <row r="2001" customFormat="false" ht="17.25" hidden="false" customHeight="true" outlineLevel="0" collapsed="false">
      <c r="A2001" s="140" t="s">
        <v>317</v>
      </c>
      <c r="B2001" s="142" t="n">
        <v>53100000</v>
      </c>
      <c r="C2001" s="143" t="n">
        <f aca="false">+LEN(B:B)</f>
        <v>8</v>
      </c>
      <c r="D2001" s="143" t="n">
        <v>53100000</v>
      </c>
      <c r="F2001" s="140" t="s">
        <v>1960</v>
      </c>
      <c r="G2001" s="144" t="n">
        <v>3305267.79</v>
      </c>
      <c r="I2001" s="144" t="n">
        <f aca="false">+G:G-H:H</f>
        <v>3305267.79</v>
      </c>
    </row>
    <row r="2002" customFormat="false" ht="17.25" hidden="false" customHeight="true" outlineLevel="0" collapsed="false">
      <c r="A2002" s="140" t="s">
        <v>105</v>
      </c>
      <c r="B2002" s="142" t="n">
        <v>5310000</v>
      </c>
      <c r="C2002" s="143" t="n">
        <f aca="false">+LEN(B:B)</f>
        <v>7</v>
      </c>
      <c r="D2002" s="143" t="n">
        <v>53100000</v>
      </c>
      <c r="F2002" s="140" t="s">
        <v>329</v>
      </c>
      <c r="G2002" s="144" t="n">
        <v>67637400</v>
      </c>
      <c r="H2002" s="144" t="n">
        <v>0</v>
      </c>
      <c r="I2002" s="144" t="n">
        <f aca="false">+G:G-H:H</f>
        <v>67637400</v>
      </c>
    </row>
    <row r="2003" customFormat="false" ht="17.25" hidden="false" customHeight="true" outlineLevel="0" collapsed="false">
      <c r="A2003" s="140" t="s">
        <v>101</v>
      </c>
      <c r="B2003" s="142" t="n">
        <v>53100000</v>
      </c>
      <c r="C2003" s="143" t="n">
        <f aca="false">+LEN(B:B)</f>
        <v>8</v>
      </c>
      <c r="D2003" s="143" t="n">
        <v>53100000</v>
      </c>
      <c r="F2003" s="140" t="s">
        <v>1648</v>
      </c>
      <c r="G2003" s="144" t="n">
        <v>719082</v>
      </c>
      <c r="I2003" s="144" t="n">
        <f aca="false">+G:G-H:H</f>
        <v>719082</v>
      </c>
    </row>
    <row r="2004" customFormat="false" ht="17.25" hidden="false" customHeight="true" outlineLevel="0" collapsed="false">
      <c r="A2004" s="140" t="s">
        <v>102</v>
      </c>
      <c r="B2004" s="142" t="n">
        <v>5310000</v>
      </c>
      <c r="C2004" s="143" t="n">
        <f aca="false">+LEN(B:B)</f>
        <v>7</v>
      </c>
      <c r="D2004" s="143" t="n">
        <v>53100000</v>
      </c>
      <c r="F2004" s="140" t="s">
        <v>329</v>
      </c>
      <c r="G2004" s="144" t="n">
        <v>902424.68</v>
      </c>
      <c r="H2004" s="144" t="n">
        <v>0</v>
      </c>
      <c r="I2004" s="144" t="n">
        <f aca="false">+G:G-H:H</f>
        <v>902424.68</v>
      </c>
    </row>
    <row r="2005" customFormat="false" ht="17.25" hidden="false" customHeight="true" outlineLevel="0" collapsed="false">
      <c r="A2005" s="140" t="s">
        <v>307</v>
      </c>
      <c r="B2005" s="142" t="n">
        <v>53100000</v>
      </c>
      <c r="C2005" s="143" t="n">
        <f aca="false">+LEN(B:B)</f>
        <v>8</v>
      </c>
      <c r="D2005" s="143" t="n">
        <v>53100000</v>
      </c>
      <c r="F2005" s="140" t="s">
        <v>3164</v>
      </c>
      <c r="G2005" s="144" t="n">
        <v>3587791.45</v>
      </c>
      <c r="I2005" s="144" t="n">
        <f aca="false">+G:G-H:H</f>
        <v>3587791.45</v>
      </c>
    </row>
    <row r="2006" customFormat="false" ht="17.25" hidden="false" customHeight="true" outlineLevel="0" collapsed="false">
      <c r="A2006" s="140" t="s">
        <v>108</v>
      </c>
      <c r="B2006" s="142" t="n">
        <v>53100000</v>
      </c>
      <c r="C2006" s="143" t="n">
        <f aca="false">+LEN(B:B)</f>
        <v>8</v>
      </c>
      <c r="D2006" s="143" t="n">
        <v>53100000</v>
      </c>
      <c r="F2006" s="140" t="s">
        <v>3165</v>
      </c>
      <c r="G2006" s="144" t="n">
        <v>1620265.21000004</v>
      </c>
      <c r="I2006" s="144" t="n">
        <f aca="false">+G:G-H:H</f>
        <v>1620265.21000004</v>
      </c>
    </row>
    <row r="2007" customFormat="false" ht="17.25" hidden="false" customHeight="true" outlineLevel="0" collapsed="false">
      <c r="A2007" s="140" t="s">
        <v>1712</v>
      </c>
      <c r="B2007" s="142" t="n">
        <v>53100000</v>
      </c>
      <c r="C2007" s="143" t="n">
        <f aca="false">+LEN(B:B)</f>
        <v>8</v>
      </c>
      <c r="D2007" s="143" t="n">
        <v>53100000</v>
      </c>
      <c r="F2007" s="140" t="s">
        <v>134</v>
      </c>
      <c r="G2007" s="144" t="n">
        <v>6520</v>
      </c>
      <c r="I2007" s="144" t="n">
        <f aca="false">+G:G-H:H</f>
        <v>6520</v>
      </c>
    </row>
    <row r="2008" customFormat="false" ht="17.25" hidden="false" customHeight="true" outlineLevel="0" collapsed="false">
      <c r="A2008" s="140" t="s">
        <v>657</v>
      </c>
      <c r="B2008" s="142" t="n">
        <v>53100000</v>
      </c>
      <c r="C2008" s="143" t="n">
        <f aca="false">+LEN(B:B)</f>
        <v>8</v>
      </c>
      <c r="D2008" s="143" t="n">
        <v>53100000</v>
      </c>
      <c r="F2008" s="140" t="s">
        <v>134</v>
      </c>
      <c r="G2008" s="144" t="n">
        <v>1971680.02</v>
      </c>
      <c r="I2008" s="144" t="n">
        <f aca="false">+G:G-H:H</f>
        <v>1971680.02</v>
      </c>
    </row>
    <row r="2009" customFormat="false" ht="17.25" hidden="false" customHeight="true" outlineLevel="0" collapsed="false">
      <c r="A2009" s="140" t="s">
        <v>129</v>
      </c>
      <c r="B2009" s="142" t="n">
        <v>531100</v>
      </c>
      <c r="C2009" s="143" t="n">
        <f aca="false">+LEN(B:B)</f>
        <v>6</v>
      </c>
      <c r="D2009" s="143" t="n">
        <v>53110000</v>
      </c>
      <c r="F2009" s="140" t="s">
        <v>1109</v>
      </c>
      <c r="G2009" s="144" t="n">
        <v>2565000</v>
      </c>
      <c r="H2009" s="144" t="n">
        <v>0</v>
      </c>
      <c r="I2009" s="144" t="n">
        <f aca="false">+G:G-H:H</f>
        <v>2565000</v>
      </c>
    </row>
    <row r="2010" customFormat="false" ht="17.25" hidden="false" customHeight="true" outlineLevel="0" collapsed="false">
      <c r="A2010" s="140" t="s">
        <v>105</v>
      </c>
      <c r="B2010" s="142" t="n">
        <v>5311000</v>
      </c>
      <c r="C2010" s="143" t="n">
        <f aca="false">+LEN(B:B)</f>
        <v>7</v>
      </c>
      <c r="D2010" s="143" t="n">
        <v>53110000</v>
      </c>
      <c r="F2010" s="140" t="s">
        <v>394</v>
      </c>
      <c r="G2010" s="144" t="n">
        <v>8336500</v>
      </c>
      <c r="H2010" s="144" t="n">
        <v>0</v>
      </c>
      <c r="I2010" s="144" t="n">
        <f aca="false">+G:G-H:H</f>
        <v>8336500</v>
      </c>
    </row>
    <row r="2011" customFormat="false" ht="17.25" hidden="false" customHeight="true" outlineLevel="0" collapsed="false">
      <c r="A2011" s="140" t="s">
        <v>104</v>
      </c>
      <c r="B2011" s="142" t="n">
        <v>5311000</v>
      </c>
      <c r="C2011" s="143" t="n">
        <f aca="false">+LEN(B:B)</f>
        <v>7</v>
      </c>
      <c r="D2011" s="143" t="n">
        <v>53110000</v>
      </c>
      <c r="F2011" s="140" t="s">
        <v>394</v>
      </c>
      <c r="G2011" s="144" t="n">
        <v>132900</v>
      </c>
      <c r="H2011" s="144" t="n">
        <v>0</v>
      </c>
      <c r="I2011" s="144" t="n">
        <f aca="false">+G:G-H:H</f>
        <v>132900</v>
      </c>
    </row>
    <row r="2012" customFormat="false" ht="17.25" hidden="false" customHeight="true" outlineLevel="0" collapsed="false">
      <c r="A2012" s="140" t="s">
        <v>102</v>
      </c>
      <c r="B2012" s="142" t="n">
        <v>5311000</v>
      </c>
      <c r="C2012" s="143" t="n">
        <f aca="false">+LEN(B:B)</f>
        <v>7</v>
      </c>
      <c r="D2012" s="143" t="n">
        <v>53110000</v>
      </c>
      <c r="F2012" s="140" t="s">
        <v>394</v>
      </c>
      <c r="G2012" s="144" t="n">
        <v>3020115</v>
      </c>
      <c r="H2012" s="144" t="n">
        <v>0</v>
      </c>
      <c r="I2012" s="144" t="n">
        <f aca="false">+G:G-H:H</f>
        <v>3020115</v>
      </c>
    </row>
    <row r="2013" customFormat="false" ht="17.25" hidden="false" customHeight="true" outlineLevel="0" collapsed="false">
      <c r="A2013" s="140" t="s">
        <v>100</v>
      </c>
      <c r="B2013" s="142" t="n">
        <v>5311000</v>
      </c>
      <c r="C2013" s="143" t="n">
        <f aca="false">+LEN(B:B)</f>
        <v>7</v>
      </c>
      <c r="D2013" s="143" t="n">
        <v>53110000</v>
      </c>
      <c r="F2013" s="140" t="s">
        <v>394</v>
      </c>
      <c r="G2013" s="144" t="n">
        <v>10021.72</v>
      </c>
      <c r="H2013" s="144" t="n">
        <v>0</v>
      </c>
      <c r="I2013" s="144" t="n">
        <f aca="false">+G:G-H:H</f>
        <v>10021.72</v>
      </c>
    </row>
    <row r="2014" customFormat="false" ht="17.25" hidden="false" customHeight="true" outlineLevel="0" collapsed="false">
      <c r="A2014" s="140" t="s">
        <v>128</v>
      </c>
      <c r="B2014" s="142" t="n">
        <v>53200000</v>
      </c>
      <c r="C2014" s="143" t="n">
        <f aca="false">+LEN(B:B)</f>
        <v>8</v>
      </c>
      <c r="D2014" s="143" t="n">
        <v>53200000</v>
      </c>
      <c r="F2014" s="140" t="s">
        <v>1660</v>
      </c>
      <c r="G2014" s="144" t="n">
        <v>1107986</v>
      </c>
      <c r="I2014" s="144" t="n">
        <f aca="false">+G:G-H:H</f>
        <v>1107986</v>
      </c>
    </row>
    <row r="2015" customFormat="false" ht="17.25" hidden="false" customHeight="true" outlineLevel="0" collapsed="false">
      <c r="A2015" s="140" t="s">
        <v>124</v>
      </c>
      <c r="B2015" s="142" t="n">
        <v>53200000</v>
      </c>
      <c r="C2015" s="143" t="n">
        <f aca="false">+LEN(B:B)</f>
        <v>8</v>
      </c>
      <c r="D2015" s="143" t="n">
        <v>53200000</v>
      </c>
      <c r="F2015" s="140" t="s">
        <v>1649</v>
      </c>
      <c r="G2015" s="144" t="n">
        <v>441100</v>
      </c>
      <c r="I2015" s="144" t="n">
        <f aca="false">+G:G-H:H</f>
        <v>441100</v>
      </c>
    </row>
    <row r="2016" customFormat="false" ht="17.25" hidden="false" customHeight="true" outlineLevel="0" collapsed="false">
      <c r="A2016" s="140" t="s">
        <v>1819</v>
      </c>
      <c r="B2016" s="142" t="n">
        <v>53200000</v>
      </c>
      <c r="C2016" s="143" t="n">
        <f aca="false">+LEN(B:B)</f>
        <v>8</v>
      </c>
      <c r="D2016" s="143" t="n">
        <v>53200000</v>
      </c>
      <c r="F2016" s="140" t="s">
        <v>3166</v>
      </c>
      <c r="G2016" s="144" t="n">
        <v>266363</v>
      </c>
      <c r="I2016" s="144" t="n">
        <f aca="false">+G:G-H:H</f>
        <v>266363</v>
      </c>
    </row>
    <row r="2017" customFormat="false" ht="17.25" hidden="false" customHeight="true" outlineLevel="0" collapsed="false">
      <c r="A2017" s="140" t="s">
        <v>111</v>
      </c>
      <c r="B2017" s="142" t="n">
        <v>53200000</v>
      </c>
      <c r="C2017" s="143" t="n">
        <f aca="false">+LEN(B:B)</f>
        <v>8</v>
      </c>
      <c r="D2017" s="143" t="n">
        <v>53200000</v>
      </c>
      <c r="F2017" s="140" t="s">
        <v>2055</v>
      </c>
      <c r="G2017" s="144" t="n">
        <v>4823744.16999999</v>
      </c>
      <c r="I2017" s="144" t="n">
        <f aca="false">+G:G-H:H</f>
        <v>4823744.16999999</v>
      </c>
    </row>
    <row r="2018" customFormat="false" ht="17.25" hidden="false" customHeight="true" outlineLevel="0" collapsed="false">
      <c r="A2018" s="140" t="s">
        <v>116</v>
      </c>
      <c r="B2018" s="142" t="n">
        <v>5320000</v>
      </c>
      <c r="C2018" s="143" t="n">
        <f aca="false">+LEN(B:B)</f>
        <v>7</v>
      </c>
      <c r="D2018" s="143" t="n">
        <v>53200000</v>
      </c>
      <c r="F2018" s="140" t="s">
        <v>1892</v>
      </c>
      <c r="G2018" s="144" t="n">
        <v>970509.669999994</v>
      </c>
      <c r="I2018" s="144" t="n">
        <f aca="false">+G:G-H:H</f>
        <v>970509.669999994</v>
      </c>
    </row>
    <row r="2019" customFormat="false" ht="17.25" hidden="false" customHeight="true" outlineLevel="0" collapsed="false">
      <c r="A2019" s="140" t="s">
        <v>115</v>
      </c>
      <c r="B2019" s="142" t="n">
        <v>53200000</v>
      </c>
      <c r="C2019" s="143" t="n">
        <f aca="false">+LEN(B:B)</f>
        <v>8</v>
      </c>
      <c r="D2019" s="143" t="n">
        <v>53200000</v>
      </c>
      <c r="F2019" s="140" t="s">
        <v>1828</v>
      </c>
      <c r="G2019" s="144" t="n">
        <v>3179064.7</v>
      </c>
      <c r="I2019" s="144" t="n">
        <f aca="false">+G:G-H:H</f>
        <v>3179064.7</v>
      </c>
    </row>
    <row r="2020" customFormat="false" ht="17.25" hidden="false" customHeight="true" outlineLevel="0" collapsed="false">
      <c r="A2020" s="140" t="s">
        <v>3018</v>
      </c>
      <c r="B2020" s="142" t="n">
        <v>532000</v>
      </c>
      <c r="C2020" s="143" t="n">
        <f aca="false">+LEN(B:B)</f>
        <v>6</v>
      </c>
      <c r="D2020" s="143" t="n">
        <v>53200000</v>
      </c>
      <c r="F2020" s="140" t="s">
        <v>1960</v>
      </c>
      <c r="G2020" s="144" t="n">
        <v>20830200</v>
      </c>
      <c r="I2020" s="144" t="n">
        <f aca="false">+G:G-H:H</f>
        <v>20830200</v>
      </c>
    </row>
    <row r="2021" customFormat="false" ht="17.25" hidden="false" customHeight="true" outlineLevel="0" collapsed="false">
      <c r="A2021" s="140" t="s">
        <v>3019</v>
      </c>
      <c r="B2021" s="142" t="n">
        <v>532000</v>
      </c>
      <c r="C2021" s="143" t="n">
        <f aca="false">+LEN(B:B)</f>
        <v>6</v>
      </c>
      <c r="D2021" s="143" t="n">
        <v>53200000</v>
      </c>
      <c r="F2021" s="140" t="s">
        <v>2424</v>
      </c>
      <c r="G2021" s="144" t="n">
        <v>1555882</v>
      </c>
      <c r="I2021" s="144" t="n">
        <f aca="false">+G:G-H:H</f>
        <v>1555882</v>
      </c>
    </row>
    <row r="2022" customFormat="false" ht="17.25" hidden="false" customHeight="true" outlineLevel="0" collapsed="false">
      <c r="A2022" s="140" t="s">
        <v>119</v>
      </c>
      <c r="B2022" s="142" t="n">
        <v>53200000</v>
      </c>
      <c r="C2022" s="143" t="n">
        <f aca="false">+LEN(B:B)</f>
        <v>8</v>
      </c>
      <c r="D2022" s="143" t="n">
        <v>53200000</v>
      </c>
      <c r="F2022" s="140" t="s">
        <v>1893</v>
      </c>
      <c r="G2022" s="144" t="n">
        <v>22607521.39</v>
      </c>
      <c r="I2022" s="144" t="n">
        <f aca="false">+G:G-H:H</f>
        <v>22607521.39</v>
      </c>
    </row>
    <row r="2023" customFormat="false" ht="17.25" hidden="false" customHeight="true" outlineLevel="0" collapsed="false">
      <c r="A2023" s="140" t="s">
        <v>105</v>
      </c>
      <c r="B2023" s="142" t="n">
        <v>5320000</v>
      </c>
      <c r="C2023" s="143" t="n">
        <f aca="false">+LEN(B:B)</f>
        <v>7</v>
      </c>
      <c r="D2023" s="143" t="n">
        <v>53200000</v>
      </c>
      <c r="F2023" s="140" t="s">
        <v>136</v>
      </c>
      <c r="G2023" s="144" t="n">
        <v>556700</v>
      </c>
      <c r="H2023" s="144" t="n">
        <v>0</v>
      </c>
      <c r="I2023" s="144" t="n">
        <f aca="false">+G:G-H:H</f>
        <v>556700</v>
      </c>
    </row>
    <row r="2024" customFormat="false" ht="17.25" hidden="false" customHeight="true" outlineLevel="0" collapsed="false">
      <c r="A2024" s="140" t="s">
        <v>100</v>
      </c>
      <c r="B2024" s="142" t="n">
        <v>5320000</v>
      </c>
      <c r="C2024" s="143" t="n">
        <f aca="false">+LEN(B:B)</f>
        <v>7</v>
      </c>
      <c r="D2024" s="143" t="n">
        <v>53200000</v>
      </c>
      <c r="F2024" s="140" t="s">
        <v>136</v>
      </c>
      <c r="G2024" s="144" t="n">
        <v>1173618</v>
      </c>
      <c r="H2024" s="144" t="n">
        <v>0</v>
      </c>
      <c r="I2024" s="144" t="n">
        <f aca="false">+G:G-H:H</f>
        <v>1173618</v>
      </c>
    </row>
    <row r="2025" customFormat="false" ht="17.25" hidden="false" customHeight="true" outlineLevel="0" collapsed="false">
      <c r="A2025" s="140" t="s">
        <v>108</v>
      </c>
      <c r="B2025" s="142" t="n">
        <v>53200000</v>
      </c>
      <c r="C2025" s="143" t="n">
        <f aca="false">+LEN(B:B)</f>
        <v>8</v>
      </c>
      <c r="D2025" s="143" t="n">
        <v>53200000</v>
      </c>
      <c r="F2025" s="140" t="s">
        <v>2274</v>
      </c>
      <c r="G2025" s="144" t="n">
        <v>63490</v>
      </c>
      <c r="I2025" s="144" t="n">
        <f aca="false">+G:G-H:H</f>
        <v>63490</v>
      </c>
    </row>
    <row r="2026" customFormat="false" ht="17.25" hidden="false" customHeight="true" outlineLevel="0" collapsed="false">
      <c r="A2026" s="140" t="s">
        <v>100</v>
      </c>
      <c r="B2026" s="142" t="n">
        <v>5321000</v>
      </c>
      <c r="C2026" s="143" t="n">
        <f aca="false">+LEN(B:B)</f>
        <v>7</v>
      </c>
      <c r="D2026" s="143" t="n">
        <v>53200000</v>
      </c>
      <c r="F2026" s="140" t="s">
        <v>328</v>
      </c>
      <c r="G2026" s="144" t="n">
        <v>8481</v>
      </c>
      <c r="H2026" s="144" t="n">
        <v>0</v>
      </c>
      <c r="I2026" s="144" t="n">
        <f aca="false">+G:G-H:H</f>
        <v>8481</v>
      </c>
    </row>
    <row r="2027" customFormat="false" ht="17.25" hidden="false" customHeight="true" outlineLevel="0" collapsed="false">
      <c r="A2027" s="140" t="s">
        <v>105</v>
      </c>
      <c r="B2027" s="142" t="n">
        <v>5322000</v>
      </c>
      <c r="C2027" s="143" t="n">
        <f aca="false">+LEN(B:B)</f>
        <v>7</v>
      </c>
      <c r="D2027" s="143" t="n">
        <v>53220000</v>
      </c>
      <c r="F2027" s="140" t="s">
        <v>703</v>
      </c>
      <c r="G2027" s="144" t="n">
        <v>644900</v>
      </c>
      <c r="H2027" s="144" t="n">
        <v>0</v>
      </c>
      <c r="I2027" s="144" t="n">
        <f aca="false">+G:G-H:H</f>
        <v>644900</v>
      </c>
    </row>
    <row r="2028" customFormat="false" ht="17.25" hidden="false" customHeight="true" outlineLevel="0" collapsed="false">
      <c r="A2028" s="140" t="s">
        <v>119</v>
      </c>
      <c r="B2028" s="142" t="n">
        <v>53300000</v>
      </c>
      <c r="C2028" s="143" t="n">
        <f aca="false">+LEN(B:B)</f>
        <v>8</v>
      </c>
      <c r="D2028" s="143" t="n">
        <v>53300000</v>
      </c>
      <c r="F2028" s="140" t="s">
        <v>3167</v>
      </c>
      <c r="G2028" s="144" t="n">
        <v>1229012</v>
      </c>
      <c r="I2028" s="144" t="n">
        <f aca="false">+G:G-H:H</f>
        <v>1229012</v>
      </c>
    </row>
    <row r="2029" customFormat="false" ht="17.25" hidden="false" customHeight="true" outlineLevel="0" collapsed="false">
      <c r="A2029" s="140" t="s">
        <v>104</v>
      </c>
      <c r="B2029" s="142" t="n">
        <v>5330000</v>
      </c>
      <c r="C2029" s="143" t="n">
        <f aca="false">+LEN(B:B)</f>
        <v>7</v>
      </c>
      <c r="D2029" s="143" t="n">
        <v>53300000</v>
      </c>
      <c r="F2029" s="140" t="s">
        <v>329</v>
      </c>
      <c r="G2029" s="144" t="n">
        <v>2899100</v>
      </c>
      <c r="H2029" s="144" t="n">
        <v>0</v>
      </c>
      <c r="I2029" s="144" t="n">
        <f aca="false">+G:G-H:H</f>
        <v>2899100</v>
      </c>
    </row>
    <row r="2030" customFormat="false" ht="17.25" hidden="false" customHeight="true" outlineLevel="0" collapsed="false">
      <c r="A2030" s="140" t="s">
        <v>100</v>
      </c>
      <c r="B2030" s="142" t="n">
        <v>5330000</v>
      </c>
      <c r="C2030" s="143" t="n">
        <f aca="false">+LEN(B:B)</f>
        <v>7</v>
      </c>
      <c r="D2030" s="143" t="n">
        <v>53300000</v>
      </c>
      <c r="F2030" s="140" t="s">
        <v>329</v>
      </c>
      <c r="G2030" s="144" t="n">
        <v>32071357.27</v>
      </c>
      <c r="H2030" s="144" t="n">
        <v>0</v>
      </c>
      <c r="I2030" s="144" t="n">
        <f aca="false">+G:G-H:H</f>
        <v>32071357.27</v>
      </c>
    </row>
    <row r="2031" customFormat="false" ht="17.25" hidden="false" customHeight="true" outlineLevel="0" collapsed="false">
      <c r="A2031" s="140" t="s">
        <v>1712</v>
      </c>
      <c r="B2031" s="142" t="n">
        <v>53300000</v>
      </c>
      <c r="C2031" s="143" t="n">
        <f aca="false">+LEN(B:B)</f>
        <v>8</v>
      </c>
      <c r="D2031" s="143" t="n">
        <v>53300000</v>
      </c>
      <c r="F2031" s="140" t="s">
        <v>1276</v>
      </c>
      <c r="G2031" s="144" t="n">
        <v>1482982</v>
      </c>
      <c r="I2031" s="144" t="n">
        <f aca="false">+G:G-H:H</f>
        <v>1482982</v>
      </c>
    </row>
    <row r="2032" customFormat="false" ht="17.25" hidden="false" customHeight="true" outlineLevel="0" collapsed="false">
      <c r="A2032" s="140" t="s">
        <v>115</v>
      </c>
      <c r="B2032" s="142" t="n">
        <v>53400000</v>
      </c>
      <c r="C2032" s="143" t="n">
        <f aca="false">+LEN(B:B)</f>
        <v>8</v>
      </c>
      <c r="D2032" s="143" t="n">
        <v>53400000</v>
      </c>
      <c r="F2032" s="140" t="s">
        <v>1829</v>
      </c>
      <c r="G2032" s="144" t="n">
        <v>3379020</v>
      </c>
      <c r="I2032" s="144" t="n">
        <f aca="false">+G:G-H:H</f>
        <v>3379020</v>
      </c>
    </row>
    <row r="2033" customFormat="false" ht="17.25" hidden="false" customHeight="true" outlineLevel="0" collapsed="false">
      <c r="A2033" s="140" t="s">
        <v>112</v>
      </c>
      <c r="B2033" s="142" t="n">
        <v>53400000</v>
      </c>
      <c r="C2033" s="143" t="n">
        <f aca="false">+LEN(B:B)</f>
        <v>8</v>
      </c>
      <c r="D2033" s="143" t="n">
        <v>53400000</v>
      </c>
      <c r="F2033" s="140" t="s">
        <v>1721</v>
      </c>
      <c r="G2033" s="144" t="n">
        <v>2364826.94</v>
      </c>
      <c r="I2033" s="144" t="n">
        <f aca="false">+G:G-H:H</f>
        <v>2364826.94</v>
      </c>
    </row>
    <row r="2034" customFormat="false" ht="17.25" hidden="false" customHeight="true" outlineLevel="0" collapsed="false">
      <c r="A2034" s="140" t="s">
        <v>317</v>
      </c>
      <c r="B2034" s="142" t="n">
        <v>53400000</v>
      </c>
      <c r="C2034" s="143" t="n">
        <f aca="false">+LEN(B:B)</f>
        <v>8</v>
      </c>
      <c r="D2034" s="143" t="n">
        <v>53400000</v>
      </c>
      <c r="F2034" s="140" t="s">
        <v>1526</v>
      </c>
      <c r="G2034" s="144" t="n">
        <v>450245.25</v>
      </c>
      <c r="I2034" s="144" t="n">
        <f aca="false">+G:G-H:H</f>
        <v>450245.25</v>
      </c>
    </row>
    <row r="2035" customFormat="false" ht="17.25" hidden="false" customHeight="true" outlineLevel="0" collapsed="false">
      <c r="A2035" s="140" t="s">
        <v>1712</v>
      </c>
      <c r="B2035" s="142" t="n">
        <v>53400000</v>
      </c>
      <c r="C2035" s="143" t="n">
        <f aca="false">+LEN(B:B)</f>
        <v>8</v>
      </c>
      <c r="D2035" s="143" t="n">
        <v>53400000</v>
      </c>
      <c r="F2035" s="140" t="s">
        <v>1328</v>
      </c>
      <c r="G2035" s="144" t="n">
        <v>146066</v>
      </c>
      <c r="I2035" s="144" t="n">
        <f aca="false">+G:G-H:H</f>
        <v>146066</v>
      </c>
    </row>
    <row r="2036" customFormat="false" ht="17.25" hidden="false" customHeight="true" outlineLevel="0" collapsed="false">
      <c r="A2036" s="140" t="s">
        <v>309</v>
      </c>
      <c r="B2036" s="142" t="n">
        <v>535000</v>
      </c>
      <c r="C2036" s="143" t="n">
        <f aca="false">+LEN(B:B)</f>
        <v>6</v>
      </c>
      <c r="D2036" s="143" t="n">
        <v>53500000</v>
      </c>
      <c r="F2036" s="140" t="s">
        <v>1573</v>
      </c>
      <c r="G2036" s="144" t="n">
        <v>568166.96</v>
      </c>
      <c r="I2036" s="144" t="n">
        <f aca="false">+G:G-H:H</f>
        <v>568166.96</v>
      </c>
    </row>
    <row r="2037" customFormat="false" ht="17.25" hidden="false" customHeight="true" outlineLevel="0" collapsed="false">
      <c r="A2037" s="140" t="s">
        <v>112</v>
      </c>
      <c r="B2037" s="142" t="n">
        <v>53500000</v>
      </c>
      <c r="C2037" s="143" t="n">
        <f aca="false">+LEN(B:B)</f>
        <v>8</v>
      </c>
      <c r="D2037" s="143" t="n">
        <v>53500000</v>
      </c>
      <c r="F2037" s="140" t="s">
        <v>1722</v>
      </c>
      <c r="H2037" s="144" t="n">
        <v>226000</v>
      </c>
      <c r="I2037" s="144" t="n">
        <f aca="false">+G:G-H:H</f>
        <v>-226000</v>
      </c>
    </row>
    <row r="2038" customFormat="false" ht="17.25" hidden="false" customHeight="true" outlineLevel="0" collapsed="false">
      <c r="A2038" s="140" t="s">
        <v>112</v>
      </c>
      <c r="B2038" s="142" t="n">
        <v>53600000</v>
      </c>
      <c r="C2038" s="143" t="n">
        <f aca="false">+LEN(B:B)</f>
        <v>8</v>
      </c>
      <c r="D2038" s="143" t="n">
        <v>53600000</v>
      </c>
      <c r="F2038" s="140" t="s">
        <v>1723</v>
      </c>
      <c r="G2038" s="144" t="n">
        <v>51300</v>
      </c>
      <c r="I2038" s="144" t="n">
        <f aca="false">+G:G-H:H</f>
        <v>51300</v>
      </c>
    </row>
    <row r="2039" customFormat="false" ht="17.25" hidden="false" customHeight="true" outlineLevel="0" collapsed="false">
      <c r="A2039" s="140" t="s">
        <v>101</v>
      </c>
      <c r="B2039" s="142" t="n">
        <v>53600000</v>
      </c>
      <c r="C2039" s="143" t="n">
        <f aca="false">+LEN(B:B)</f>
        <v>8</v>
      </c>
      <c r="D2039" s="143" t="n">
        <v>53600000</v>
      </c>
      <c r="F2039" s="140" t="s">
        <v>2090</v>
      </c>
      <c r="G2039" s="144" t="n">
        <v>1272303.84999999</v>
      </c>
      <c r="I2039" s="144" t="n">
        <f aca="false">+G:G-H:H</f>
        <v>1272303.84999999</v>
      </c>
    </row>
    <row r="2040" customFormat="false" ht="17.25" hidden="false" customHeight="true" outlineLevel="0" collapsed="false">
      <c r="A2040" s="140" t="s">
        <v>1712</v>
      </c>
      <c r="B2040" s="142" t="n">
        <v>53600000</v>
      </c>
      <c r="C2040" s="143" t="n">
        <f aca="false">+LEN(B:B)</f>
        <v>8</v>
      </c>
      <c r="D2040" s="143" t="n">
        <v>53600000</v>
      </c>
      <c r="F2040" s="140" t="s">
        <v>1277</v>
      </c>
      <c r="G2040" s="144" t="n">
        <v>5107930.85</v>
      </c>
      <c r="I2040" s="144" t="n">
        <f aca="false">+G:G-H:H</f>
        <v>5107930.85</v>
      </c>
    </row>
    <row r="2041" customFormat="false" ht="17.25" hidden="false" customHeight="true" outlineLevel="0" collapsed="false">
      <c r="A2041" s="140" t="s">
        <v>115</v>
      </c>
      <c r="B2041" s="142" t="n">
        <v>53700000</v>
      </c>
      <c r="C2041" s="143" t="n">
        <f aca="false">+LEN(B:B)</f>
        <v>8</v>
      </c>
      <c r="D2041" s="143" t="n">
        <v>53700000</v>
      </c>
      <c r="F2041" s="140" t="s">
        <v>3168</v>
      </c>
      <c r="H2041" s="144" t="n">
        <v>726200</v>
      </c>
      <c r="I2041" s="144" t="n">
        <f aca="false">+G:G-H:H</f>
        <v>-726200</v>
      </c>
    </row>
    <row r="2042" customFormat="false" ht="17.25" hidden="false" customHeight="true" outlineLevel="0" collapsed="false">
      <c r="A2042" s="140" t="s">
        <v>115</v>
      </c>
      <c r="B2042" s="142" t="n">
        <v>53800000</v>
      </c>
      <c r="C2042" s="143" t="n">
        <f aca="false">+LEN(B:B)</f>
        <v>8</v>
      </c>
      <c r="D2042" s="143" t="n">
        <v>53800000</v>
      </c>
      <c r="F2042" s="140" t="s">
        <v>3169</v>
      </c>
      <c r="G2042" s="144" t="n">
        <v>1997000</v>
      </c>
      <c r="I2042" s="144" t="n">
        <f aca="false">+G:G-H:H</f>
        <v>1997000</v>
      </c>
    </row>
    <row r="2043" customFormat="false" ht="17.25" hidden="false" customHeight="true" outlineLevel="0" collapsed="false">
      <c r="A2043" s="140" t="s">
        <v>3019</v>
      </c>
      <c r="B2043" s="142" t="n">
        <v>539000</v>
      </c>
      <c r="C2043" s="143" t="n">
        <f aca="false">+LEN(B:B)</f>
        <v>6</v>
      </c>
      <c r="D2043" s="143" t="n">
        <v>53900000</v>
      </c>
      <c r="F2043" s="140" t="s">
        <v>3170</v>
      </c>
      <c r="H2043" s="144" t="n">
        <v>50</v>
      </c>
      <c r="I2043" s="144" t="n">
        <f aca="false">+G:G-H:H</f>
        <v>-50</v>
      </c>
    </row>
    <row r="2044" customFormat="false" ht="17.25" hidden="false" customHeight="true" outlineLevel="0" collapsed="false">
      <c r="A2044" s="140" t="s">
        <v>108</v>
      </c>
      <c r="B2044" s="142" t="n">
        <v>53900000</v>
      </c>
      <c r="C2044" s="143" t="n">
        <f aca="false">+LEN(B:B)</f>
        <v>8</v>
      </c>
      <c r="D2044" s="143" t="n">
        <v>53900000</v>
      </c>
      <c r="F2044" s="140" t="s">
        <v>2275</v>
      </c>
      <c r="G2044" s="144" t="n">
        <v>372000</v>
      </c>
      <c r="I2044" s="144" t="n">
        <f aca="false">+G:G-H:H</f>
        <v>372000</v>
      </c>
    </row>
    <row r="2045" customFormat="false" ht="17.25" hidden="false" customHeight="true" outlineLevel="0" collapsed="false">
      <c r="A2045" s="140" t="s">
        <v>125</v>
      </c>
      <c r="B2045" s="142" t="n">
        <v>58000000</v>
      </c>
      <c r="C2045" s="143" t="n">
        <f aca="false">+LEN(B:B)</f>
        <v>8</v>
      </c>
      <c r="D2045" s="143" t="n">
        <v>58000000</v>
      </c>
      <c r="F2045" s="140" t="s">
        <v>704</v>
      </c>
      <c r="G2045" s="144" t="n">
        <v>387245020.44</v>
      </c>
      <c r="I2045" s="144" t="n">
        <f aca="false">+G:G-H:H</f>
        <v>387245020.44</v>
      </c>
    </row>
    <row r="2046" customFormat="false" ht="17.25" hidden="false" customHeight="true" outlineLevel="0" collapsed="false">
      <c r="A2046" s="140" t="s">
        <v>124</v>
      </c>
      <c r="B2046" s="142" t="n">
        <v>58000000</v>
      </c>
      <c r="C2046" s="143" t="n">
        <f aca="false">+LEN(B:B)</f>
        <v>8</v>
      </c>
      <c r="D2046" s="143" t="n">
        <v>58000000</v>
      </c>
      <c r="F2046" s="140" t="s">
        <v>704</v>
      </c>
      <c r="H2046" s="144" t="n">
        <v>20</v>
      </c>
      <c r="I2046" s="144" t="n">
        <f aca="false">+G:G-H:H</f>
        <v>-20</v>
      </c>
    </row>
    <row r="2047" customFormat="false" ht="17.25" hidden="false" customHeight="true" outlineLevel="0" collapsed="false">
      <c r="A2047" s="140" t="s">
        <v>129</v>
      </c>
      <c r="B2047" s="142" t="n">
        <v>580000</v>
      </c>
      <c r="C2047" s="143" t="n">
        <f aca="false">+LEN(B:B)</f>
        <v>6</v>
      </c>
      <c r="D2047" s="143" t="n">
        <v>58000000</v>
      </c>
      <c r="F2047" s="140" t="s">
        <v>137</v>
      </c>
      <c r="G2047" s="144" t="n">
        <v>9720653.1</v>
      </c>
      <c r="H2047" s="144" t="n">
        <v>0</v>
      </c>
      <c r="I2047" s="144" t="n">
        <f aca="false">+G:G-H:H</f>
        <v>9720653.1</v>
      </c>
    </row>
    <row r="2048" customFormat="false" ht="17.25" hidden="false" customHeight="true" outlineLevel="0" collapsed="false">
      <c r="A2048" s="140" t="s">
        <v>308</v>
      </c>
      <c r="B2048" s="142" t="n">
        <v>58000000</v>
      </c>
      <c r="C2048" s="143" t="n">
        <f aca="false">+LEN(B:B)</f>
        <v>8</v>
      </c>
      <c r="D2048" s="143" t="n">
        <v>58000000</v>
      </c>
      <c r="F2048" s="140" t="s">
        <v>704</v>
      </c>
      <c r="G2048" s="144" t="n">
        <v>402958.930000007</v>
      </c>
      <c r="I2048" s="144" t="n">
        <f aca="false">+G:G-H:H</f>
        <v>402958.930000007</v>
      </c>
    </row>
    <row r="2049" customFormat="false" ht="17.25" hidden="false" customHeight="true" outlineLevel="0" collapsed="false">
      <c r="A2049" s="140" t="s">
        <v>115</v>
      </c>
      <c r="B2049" s="142" t="n">
        <v>58000000</v>
      </c>
      <c r="C2049" s="143" t="n">
        <f aca="false">+LEN(B:B)</f>
        <v>8</v>
      </c>
      <c r="D2049" s="143" t="n">
        <v>58000000</v>
      </c>
      <c r="F2049" s="140" t="s">
        <v>704</v>
      </c>
      <c r="G2049" s="144" t="n">
        <v>48389112.85</v>
      </c>
      <c r="I2049" s="144" t="n">
        <f aca="false">+G:G-H:H</f>
        <v>48389112.85</v>
      </c>
    </row>
    <row r="2050" customFormat="false" ht="17.25" hidden="false" customHeight="true" outlineLevel="0" collapsed="false">
      <c r="A2050" s="140" t="s">
        <v>119</v>
      </c>
      <c r="B2050" s="142" t="n">
        <v>58000000</v>
      </c>
      <c r="C2050" s="143" t="n">
        <f aca="false">+LEN(B:B)</f>
        <v>8</v>
      </c>
      <c r="D2050" s="143" t="n">
        <v>58000000</v>
      </c>
      <c r="G2050" s="144" t="n">
        <v>7049698</v>
      </c>
      <c r="I2050" s="144" t="n">
        <f aca="false">+G:G-H:H</f>
        <v>7049698</v>
      </c>
    </row>
    <row r="2051" customFormat="false" ht="17.25" hidden="false" customHeight="true" outlineLevel="0" collapsed="false">
      <c r="A2051" s="140" t="s">
        <v>112</v>
      </c>
      <c r="B2051" s="142" t="n">
        <v>58000000</v>
      </c>
      <c r="C2051" s="143" t="n">
        <f aca="false">+LEN(B:B)</f>
        <v>8</v>
      </c>
      <c r="D2051" s="143" t="n">
        <v>58000000</v>
      </c>
      <c r="F2051" s="140" t="s">
        <v>137</v>
      </c>
      <c r="G2051" s="144" t="n">
        <v>130000000</v>
      </c>
      <c r="I2051" s="144" t="n">
        <f aca="false">+G:G-H:H</f>
        <v>130000000</v>
      </c>
    </row>
    <row r="2052" customFormat="false" ht="17.25" hidden="false" customHeight="true" outlineLevel="0" collapsed="false">
      <c r="A2052" s="140" t="s">
        <v>105</v>
      </c>
      <c r="B2052" s="142" t="n">
        <v>5800000</v>
      </c>
      <c r="C2052" s="143" t="n">
        <f aca="false">+LEN(B:B)</f>
        <v>7</v>
      </c>
      <c r="D2052" s="143" t="n">
        <v>58000000</v>
      </c>
      <c r="F2052" s="140" t="s">
        <v>704</v>
      </c>
      <c r="G2052" s="144" t="n">
        <v>219000000</v>
      </c>
      <c r="H2052" s="144" t="n">
        <v>0</v>
      </c>
      <c r="I2052" s="144" t="n">
        <f aca="false">+G:G-H:H</f>
        <v>219000000</v>
      </c>
    </row>
    <row r="2053" customFormat="false" ht="17.25" hidden="false" customHeight="true" outlineLevel="0" collapsed="false">
      <c r="A2053" s="140" t="s">
        <v>101</v>
      </c>
      <c r="B2053" s="142" t="n">
        <v>58000000</v>
      </c>
      <c r="C2053" s="143" t="n">
        <f aca="false">+LEN(B:B)</f>
        <v>8</v>
      </c>
      <c r="D2053" s="143" t="n">
        <v>58000000</v>
      </c>
      <c r="F2053" s="140" t="s">
        <v>704</v>
      </c>
      <c r="H2053" s="144" t="n">
        <v>2000</v>
      </c>
      <c r="I2053" s="144" t="n">
        <f aca="false">+G:G-H:H</f>
        <v>-2000</v>
      </c>
    </row>
    <row r="2054" customFormat="false" ht="17.25" hidden="false" customHeight="true" outlineLevel="0" collapsed="false">
      <c r="A2054" s="140" t="s">
        <v>307</v>
      </c>
      <c r="B2054" s="142" t="n">
        <v>58000000</v>
      </c>
      <c r="C2054" s="143" t="n">
        <f aca="false">+LEN(B:B)</f>
        <v>8</v>
      </c>
      <c r="D2054" s="143" t="n">
        <v>58000000</v>
      </c>
      <c r="F2054" s="140" t="s">
        <v>137</v>
      </c>
      <c r="G2054" s="144" t="n">
        <v>2405300</v>
      </c>
      <c r="I2054" s="144" t="n">
        <f aca="false">+G:G-H:H</f>
        <v>2405300</v>
      </c>
    </row>
    <row r="2055" customFormat="false" ht="17.25" hidden="false" customHeight="true" outlineLevel="0" collapsed="false">
      <c r="A2055" s="140" t="s">
        <v>100</v>
      </c>
      <c r="B2055" s="142" t="n">
        <v>5800000</v>
      </c>
      <c r="C2055" s="143" t="n">
        <f aca="false">+LEN(B:B)</f>
        <v>7</v>
      </c>
      <c r="D2055" s="143" t="n">
        <v>58000000</v>
      </c>
      <c r="F2055" s="140" t="s">
        <v>704</v>
      </c>
      <c r="G2055" s="144" t="n">
        <v>8300000</v>
      </c>
      <c r="H2055" s="144" t="n">
        <v>0</v>
      </c>
      <c r="I2055" s="144" t="n">
        <f aca="false">+G:G-H:H</f>
        <v>8300000</v>
      </c>
    </row>
    <row r="2056" customFormat="false" ht="17.25" hidden="false" customHeight="true" outlineLevel="0" collapsed="false">
      <c r="A2056" s="140" t="s">
        <v>108</v>
      </c>
      <c r="B2056" s="142" t="n">
        <v>58000000</v>
      </c>
      <c r="C2056" s="143" t="n">
        <f aca="false">+LEN(B:B)</f>
        <v>8</v>
      </c>
      <c r="D2056" s="143" t="n">
        <v>58000000</v>
      </c>
      <c r="F2056" s="140" t="s">
        <v>704</v>
      </c>
      <c r="G2056" s="144" t="n">
        <v>34959930</v>
      </c>
      <c r="I2056" s="144" t="n">
        <f aca="false">+G:G-H:H</f>
        <v>34959930</v>
      </c>
    </row>
    <row r="2057" customFormat="false" ht="17.25" hidden="false" customHeight="true" outlineLevel="0" collapsed="false">
      <c r="A2057" s="140" t="s">
        <v>1712</v>
      </c>
      <c r="B2057" s="142" t="n">
        <v>58000000</v>
      </c>
      <c r="C2057" s="143" t="n">
        <f aca="false">+LEN(B:B)</f>
        <v>8</v>
      </c>
      <c r="D2057" s="143" t="n">
        <v>58000000</v>
      </c>
      <c r="F2057" s="140" t="s">
        <v>137</v>
      </c>
      <c r="G2057" s="144" t="n">
        <v>2735909.5</v>
      </c>
      <c r="I2057" s="144" t="n">
        <f aca="false">+G:G-H:H</f>
        <v>2735909.5</v>
      </c>
    </row>
    <row r="2058" customFormat="false" ht="17.25" hidden="false" customHeight="true" outlineLevel="0" collapsed="false">
      <c r="A2058" s="140" t="s">
        <v>125</v>
      </c>
      <c r="B2058" s="142" t="n">
        <v>60101000</v>
      </c>
      <c r="C2058" s="143" t="n">
        <f aca="false">+LEN(B:B)</f>
        <v>8</v>
      </c>
      <c r="D2058" s="143" t="n">
        <v>60101000</v>
      </c>
      <c r="F2058" s="140" t="s">
        <v>2452</v>
      </c>
      <c r="G2058" s="144" t="n">
        <v>40408000.24</v>
      </c>
      <c r="I2058" s="144" t="n">
        <f aca="false">+G:G-H:H</f>
        <v>40408000.24</v>
      </c>
    </row>
    <row r="2059" customFormat="false" ht="17.25" hidden="false" customHeight="true" outlineLevel="0" collapsed="false">
      <c r="A2059" s="140" t="s">
        <v>129</v>
      </c>
      <c r="B2059" s="142" t="n">
        <v>601010</v>
      </c>
      <c r="C2059" s="143" t="n">
        <f aca="false">+LEN(B:B)</f>
        <v>6</v>
      </c>
      <c r="D2059" s="143" t="n">
        <v>60101000</v>
      </c>
      <c r="F2059" s="140" t="s">
        <v>331</v>
      </c>
      <c r="G2059" s="144" t="n">
        <v>418814122.6716</v>
      </c>
      <c r="H2059" s="144" t="n">
        <v>0</v>
      </c>
      <c r="I2059" s="144" t="n">
        <f aca="false">+G:G-H:H</f>
        <v>418814122.6716</v>
      </c>
    </row>
    <row r="2060" customFormat="false" ht="17.25" hidden="false" customHeight="true" outlineLevel="0" collapsed="false">
      <c r="A2060" s="140" t="s">
        <v>119</v>
      </c>
      <c r="B2060" s="142" t="n">
        <v>60101000</v>
      </c>
      <c r="C2060" s="143" t="n">
        <f aca="false">+LEN(B:B)</f>
        <v>8</v>
      </c>
      <c r="D2060" s="143" t="n">
        <v>60101000</v>
      </c>
      <c r="F2060" s="140" t="s">
        <v>3171</v>
      </c>
      <c r="G2060" s="144" t="n">
        <v>409050419.5</v>
      </c>
      <c r="I2060" s="144" t="n">
        <f aca="false">+G:G-H:H</f>
        <v>409050419.5</v>
      </c>
    </row>
    <row r="2061" customFormat="false" ht="17.25" hidden="false" customHeight="true" outlineLevel="0" collapsed="false">
      <c r="A2061" s="140" t="s">
        <v>102</v>
      </c>
      <c r="B2061" s="142" t="n">
        <v>6010100</v>
      </c>
      <c r="C2061" s="143" t="n">
        <f aca="false">+LEN(B:B)</f>
        <v>7</v>
      </c>
      <c r="D2061" s="143" t="n">
        <v>60101000</v>
      </c>
      <c r="F2061" s="140" t="s">
        <v>337</v>
      </c>
      <c r="G2061" s="144" t="n">
        <v>200000</v>
      </c>
      <c r="H2061" s="144" t="n">
        <v>0</v>
      </c>
      <c r="I2061" s="144" t="n">
        <f aca="false">+G:G-H:H</f>
        <v>200000</v>
      </c>
    </row>
    <row r="2062" customFormat="false" ht="17.25" hidden="false" customHeight="true" outlineLevel="0" collapsed="false">
      <c r="A2062" s="140" t="s">
        <v>100</v>
      </c>
      <c r="B2062" s="142" t="n">
        <v>6010100</v>
      </c>
      <c r="C2062" s="143" t="n">
        <f aca="false">+LEN(B:B)</f>
        <v>7</v>
      </c>
      <c r="D2062" s="143" t="n">
        <v>60101000</v>
      </c>
      <c r="F2062" s="140" t="s">
        <v>337</v>
      </c>
      <c r="G2062" s="144" t="n">
        <v>149564000</v>
      </c>
      <c r="H2062" s="144" t="n">
        <v>0</v>
      </c>
      <c r="I2062" s="144" t="n">
        <f aca="false">+G:G-H:H</f>
        <v>149564000</v>
      </c>
    </row>
    <row r="2063" customFormat="false" ht="17.25" hidden="false" customHeight="true" outlineLevel="0" collapsed="false">
      <c r="A2063" s="140" t="s">
        <v>1712</v>
      </c>
      <c r="B2063" s="142" t="n">
        <v>60101000</v>
      </c>
      <c r="C2063" s="143" t="n">
        <f aca="false">+LEN(B:B)</f>
        <v>8</v>
      </c>
      <c r="D2063" s="143" t="n">
        <v>60101000</v>
      </c>
      <c r="F2063" s="140" t="s">
        <v>3172</v>
      </c>
      <c r="G2063" s="144" t="n">
        <v>257203538426.72</v>
      </c>
      <c r="I2063" s="144" t="n">
        <f aca="false">+G:G-H:H</f>
        <v>257203538426.72</v>
      </c>
      <c r="K2063" s="144"/>
    </row>
    <row r="2064" customFormat="false" ht="17.25" hidden="false" customHeight="true" outlineLevel="0" collapsed="false">
      <c r="A2064" s="140" t="s">
        <v>100</v>
      </c>
      <c r="B2064" s="142" t="n">
        <v>6010110</v>
      </c>
      <c r="C2064" s="143" t="n">
        <f aca="false">+LEN(B:B)</f>
        <v>7</v>
      </c>
      <c r="D2064" s="143" t="n">
        <v>60101000</v>
      </c>
      <c r="F2064" s="140" t="s">
        <v>332</v>
      </c>
      <c r="G2064" s="144" t="n">
        <v>3617723816</v>
      </c>
      <c r="H2064" s="144" t="n">
        <v>0</v>
      </c>
      <c r="I2064" s="144" t="n">
        <f aca="false">+G:G-H:H</f>
        <v>3617723816</v>
      </c>
    </row>
    <row r="2065" customFormat="false" ht="17.25" hidden="false" customHeight="true" outlineLevel="0" collapsed="false">
      <c r="A2065" s="140" t="s">
        <v>657</v>
      </c>
      <c r="B2065" s="142" t="n">
        <v>60101100</v>
      </c>
      <c r="C2065" s="143" t="n">
        <f aca="false">+LEN(B:B)</f>
        <v>8</v>
      </c>
      <c r="D2065" s="143" t="n">
        <v>60101000</v>
      </c>
      <c r="F2065" s="140" t="s">
        <v>3173</v>
      </c>
      <c r="G2065" s="144" t="n">
        <v>1382637020.483</v>
      </c>
      <c r="I2065" s="144" t="n">
        <f aca="false">+G:G-H:H</f>
        <v>1382637020.483</v>
      </c>
    </row>
    <row r="2066" customFormat="false" ht="17.25" hidden="false" customHeight="true" outlineLevel="0" collapsed="false">
      <c r="A2066" s="140" t="s">
        <v>657</v>
      </c>
      <c r="B2066" s="142" t="n">
        <v>60101201</v>
      </c>
      <c r="C2066" s="143" t="n">
        <f aca="false">+LEN(B:B)</f>
        <v>8</v>
      </c>
      <c r="D2066" s="143" t="n">
        <v>60101000</v>
      </c>
      <c r="F2066" s="140" t="s">
        <v>3174</v>
      </c>
      <c r="G2066" s="144" t="n">
        <v>89221.9</v>
      </c>
      <c r="I2066" s="144" t="n">
        <f aca="false">+G:G-H:H</f>
        <v>89221.9</v>
      </c>
    </row>
    <row r="2067" customFormat="false" ht="17.25" hidden="false" customHeight="true" outlineLevel="0" collapsed="false">
      <c r="A2067" s="140" t="s">
        <v>657</v>
      </c>
      <c r="B2067" s="142" t="n">
        <v>60101300</v>
      </c>
      <c r="C2067" s="143" t="n">
        <f aca="false">+LEN(B:B)</f>
        <v>8</v>
      </c>
      <c r="D2067" s="143" t="n">
        <v>60101000</v>
      </c>
      <c r="F2067" s="140" t="s">
        <v>3175</v>
      </c>
      <c r="G2067" s="144" t="n">
        <v>57163946</v>
      </c>
      <c r="I2067" s="144" t="n">
        <f aca="false">+G:G-H:H</f>
        <v>57163946</v>
      </c>
    </row>
    <row r="2068" customFormat="false" ht="17.25" hidden="false" customHeight="true" outlineLevel="0" collapsed="false">
      <c r="A2068" s="140" t="s">
        <v>657</v>
      </c>
      <c r="B2068" s="142" t="n">
        <v>60101400</v>
      </c>
      <c r="C2068" s="143" t="n">
        <f aca="false">+LEN(B:B)</f>
        <v>8</v>
      </c>
      <c r="D2068" s="143" t="n">
        <v>60101000</v>
      </c>
      <c r="F2068" s="140" t="s">
        <v>3176</v>
      </c>
      <c r="G2068" s="144" t="n">
        <v>5190457.47</v>
      </c>
      <c r="I2068" s="144" t="n">
        <f aca="false">+G:G-H:H</f>
        <v>5190457.47</v>
      </c>
    </row>
    <row r="2069" customFormat="false" ht="17.25" hidden="false" customHeight="true" outlineLevel="0" collapsed="false">
      <c r="A2069" s="140" t="s">
        <v>657</v>
      </c>
      <c r="B2069" s="142" t="n">
        <v>60101500</v>
      </c>
      <c r="C2069" s="143" t="n">
        <f aca="false">+LEN(B:B)</f>
        <v>8</v>
      </c>
      <c r="D2069" s="143" t="n">
        <v>60101000</v>
      </c>
      <c r="F2069" s="140" t="s">
        <v>3177</v>
      </c>
      <c r="G2069" s="144" t="n">
        <v>41383465.76</v>
      </c>
      <c r="I2069" s="144" t="n">
        <f aca="false">+G:G-H:H</f>
        <v>41383465.76</v>
      </c>
    </row>
    <row r="2070" customFormat="false" ht="17.25" hidden="false" customHeight="true" outlineLevel="0" collapsed="false">
      <c r="A2070" s="140" t="s">
        <v>657</v>
      </c>
      <c r="B2070" s="142" t="n">
        <v>60101600</v>
      </c>
      <c r="C2070" s="143" t="n">
        <f aca="false">+LEN(B:B)</f>
        <v>8</v>
      </c>
      <c r="D2070" s="143" t="n">
        <v>60101000</v>
      </c>
      <c r="F2070" s="140" t="s">
        <v>3178</v>
      </c>
      <c r="G2070" s="144" t="n">
        <v>4725000</v>
      </c>
      <c r="I2070" s="144" t="n">
        <f aca="false">+G:G-H:H</f>
        <v>4725000</v>
      </c>
    </row>
    <row r="2071" customFormat="false" ht="17.25" hidden="false" customHeight="true" outlineLevel="0" collapsed="false">
      <c r="A2071" s="140" t="s">
        <v>657</v>
      </c>
      <c r="B2071" s="142" t="n">
        <v>60101700</v>
      </c>
      <c r="C2071" s="143" t="n">
        <f aca="false">+LEN(B:B)</f>
        <v>8</v>
      </c>
      <c r="D2071" s="143" t="n">
        <v>60101000</v>
      </c>
      <c r="F2071" s="140" t="s">
        <v>3179</v>
      </c>
      <c r="G2071" s="144" t="n">
        <v>720000</v>
      </c>
      <c r="I2071" s="144" t="n">
        <f aca="false">+G:G-H:H</f>
        <v>720000</v>
      </c>
    </row>
    <row r="2072" customFormat="false" ht="17.25" hidden="false" customHeight="true" outlineLevel="0" collapsed="false">
      <c r="A2072" s="140" t="s">
        <v>129</v>
      </c>
      <c r="B2072" s="142" t="n">
        <v>601020</v>
      </c>
      <c r="C2072" s="143" t="n">
        <f aca="false">+LEN(B:B)</f>
        <v>6</v>
      </c>
      <c r="D2072" s="143" t="n">
        <v>60102000</v>
      </c>
      <c r="F2072" s="140" t="s">
        <v>1042</v>
      </c>
      <c r="G2072" s="144" t="n">
        <v>40643787.3915</v>
      </c>
      <c r="H2072" s="144" t="n">
        <v>0</v>
      </c>
      <c r="I2072" s="144" t="n">
        <f aca="false">+G:G-H:H</f>
        <v>40643787.3915</v>
      </c>
    </row>
    <row r="2073" customFormat="false" ht="17.25" hidden="false" customHeight="true" outlineLevel="0" collapsed="false">
      <c r="A2073" s="140" t="s">
        <v>100</v>
      </c>
      <c r="B2073" s="142" t="n">
        <v>6010200</v>
      </c>
      <c r="C2073" s="143" t="n">
        <f aca="false">+LEN(B:B)</f>
        <v>7</v>
      </c>
      <c r="D2073" s="143" t="n">
        <v>60102000</v>
      </c>
      <c r="F2073" s="140" t="s">
        <v>402</v>
      </c>
      <c r="G2073" s="144" t="n">
        <v>28021875</v>
      </c>
      <c r="H2073" s="144" t="n">
        <v>0</v>
      </c>
      <c r="I2073" s="144" t="n">
        <f aca="false">+G:G-H:H</f>
        <v>28021875</v>
      </c>
    </row>
    <row r="2074" customFormat="false" ht="17.25" hidden="false" customHeight="true" outlineLevel="0" collapsed="false">
      <c r="A2074" s="140" t="s">
        <v>657</v>
      </c>
      <c r="B2074" s="142" t="n">
        <v>60102100</v>
      </c>
      <c r="C2074" s="143" t="n">
        <f aca="false">+LEN(B:B)</f>
        <v>8</v>
      </c>
      <c r="D2074" s="143" t="n">
        <v>60102000</v>
      </c>
      <c r="F2074" s="140" t="s">
        <v>3180</v>
      </c>
      <c r="G2074" s="144" t="n">
        <v>292114548.86</v>
      </c>
      <c r="I2074" s="144" t="n">
        <f aca="false">+G:G-H:H</f>
        <v>292114548.86</v>
      </c>
    </row>
    <row r="2075" customFormat="false" ht="17.25" hidden="false" customHeight="true" outlineLevel="0" collapsed="false">
      <c r="A2075" s="140" t="s">
        <v>657</v>
      </c>
      <c r="B2075" s="142" t="n">
        <v>60102110</v>
      </c>
      <c r="C2075" s="143" t="n">
        <f aca="false">+LEN(B:B)</f>
        <v>8</v>
      </c>
      <c r="D2075" s="143" t="n">
        <v>60102000</v>
      </c>
      <c r="F2075" s="140" t="s">
        <v>3181</v>
      </c>
      <c r="G2075" s="144" t="n">
        <v>70942631.76</v>
      </c>
      <c r="I2075" s="144" t="n">
        <f aca="false">+G:G-H:H</f>
        <v>70942631.76</v>
      </c>
    </row>
    <row r="2076" customFormat="false" ht="17.25" hidden="false" customHeight="true" outlineLevel="0" collapsed="false">
      <c r="A2076" s="140" t="s">
        <v>657</v>
      </c>
      <c r="B2076" s="142" t="n">
        <v>60102120</v>
      </c>
      <c r="C2076" s="143" t="n">
        <f aca="false">+LEN(B:B)</f>
        <v>8</v>
      </c>
      <c r="D2076" s="143" t="n">
        <v>60102000</v>
      </c>
      <c r="F2076" s="140" t="s">
        <v>3182</v>
      </c>
      <c r="G2076" s="144" t="n">
        <v>8196116.481</v>
      </c>
      <c r="I2076" s="144" t="n">
        <f aca="false">+G:G-H:H</f>
        <v>8196116.481</v>
      </c>
    </row>
    <row r="2077" customFormat="false" ht="17.25" hidden="false" customHeight="true" outlineLevel="0" collapsed="false">
      <c r="A2077" s="140" t="s">
        <v>657</v>
      </c>
      <c r="B2077" s="142" t="n">
        <v>60102300</v>
      </c>
      <c r="C2077" s="143" t="n">
        <f aca="false">+LEN(B:B)</f>
        <v>8</v>
      </c>
      <c r="D2077" s="143" t="n">
        <v>60102000</v>
      </c>
      <c r="F2077" s="140" t="s">
        <v>2208</v>
      </c>
      <c r="G2077" s="144" t="n">
        <v>39097795.972</v>
      </c>
      <c r="I2077" s="144" t="n">
        <f aca="false">+G:G-H:H</f>
        <v>39097795.972</v>
      </c>
    </row>
    <row r="2078" customFormat="false" ht="17.25" hidden="false" customHeight="true" outlineLevel="0" collapsed="false">
      <c r="A2078" s="140" t="s">
        <v>657</v>
      </c>
      <c r="B2078" s="142" t="n">
        <v>60102400</v>
      </c>
      <c r="C2078" s="143" t="n">
        <f aca="false">+LEN(B:B)</f>
        <v>8</v>
      </c>
      <c r="D2078" s="143" t="n">
        <v>60102000</v>
      </c>
      <c r="F2078" s="140" t="s">
        <v>3183</v>
      </c>
      <c r="G2078" s="144" t="n">
        <v>31897351.602</v>
      </c>
      <c r="I2078" s="144" t="n">
        <f aca="false">+G:G-H:H</f>
        <v>31897351.602</v>
      </c>
    </row>
    <row r="2079" customFormat="false" ht="17.25" hidden="false" customHeight="true" outlineLevel="0" collapsed="false">
      <c r="A2079" s="140" t="s">
        <v>657</v>
      </c>
      <c r="B2079" s="142" t="n">
        <v>60102600</v>
      </c>
      <c r="C2079" s="143" t="n">
        <f aca="false">+LEN(B:B)</f>
        <v>8</v>
      </c>
      <c r="D2079" s="143" t="n">
        <v>60102000</v>
      </c>
      <c r="F2079" s="140" t="s">
        <v>3184</v>
      </c>
      <c r="G2079" s="144" t="n">
        <v>44560011.144</v>
      </c>
      <c r="I2079" s="144" t="n">
        <f aca="false">+G:G-H:H</f>
        <v>44560011.144</v>
      </c>
    </row>
    <row r="2080" customFormat="false" ht="17.25" hidden="false" customHeight="true" outlineLevel="0" collapsed="false">
      <c r="A2080" s="140" t="s">
        <v>657</v>
      </c>
      <c r="B2080" s="142" t="n">
        <v>60102601</v>
      </c>
      <c r="C2080" s="143" t="n">
        <f aca="false">+LEN(B:B)</f>
        <v>8</v>
      </c>
      <c r="D2080" s="143" t="n">
        <v>60102000</v>
      </c>
      <c r="F2080" s="140" t="s">
        <v>3185</v>
      </c>
      <c r="G2080" s="144" t="n">
        <v>5891209.594</v>
      </c>
      <c r="I2080" s="144" t="n">
        <f aca="false">+G:G-H:H</f>
        <v>5891209.594</v>
      </c>
    </row>
    <row r="2081" customFormat="false" ht="17.25" hidden="false" customHeight="true" outlineLevel="0" collapsed="false">
      <c r="A2081" s="140" t="s">
        <v>657</v>
      </c>
      <c r="B2081" s="142" t="n">
        <v>60102602</v>
      </c>
      <c r="C2081" s="143" t="n">
        <f aca="false">+LEN(B:B)</f>
        <v>8</v>
      </c>
      <c r="D2081" s="143" t="n">
        <v>60102000</v>
      </c>
      <c r="F2081" s="140" t="s">
        <v>3186</v>
      </c>
      <c r="G2081" s="144" t="n">
        <v>1066944.44</v>
      </c>
      <c r="I2081" s="144" t="n">
        <f aca="false">+G:G-H:H</f>
        <v>1066944.44</v>
      </c>
    </row>
    <row r="2082" customFormat="false" ht="17.25" hidden="false" customHeight="true" outlineLevel="0" collapsed="false">
      <c r="A2082" s="140" t="s">
        <v>657</v>
      </c>
      <c r="B2082" s="142" t="n">
        <v>60102700</v>
      </c>
      <c r="C2082" s="143" t="n">
        <f aca="false">+LEN(B:B)</f>
        <v>8</v>
      </c>
      <c r="D2082" s="143" t="n">
        <v>60102000</v>
      </c>
      <c r="F2082" s="140" t="s">
        <v>3187</v>
      </c>
      <c r="G2082" s="144" t="n">
        <v>6987499.35</v>
      </c>
      <c r="I2082" s="144" t="n">
        <f aca="false">+G:G-H:H</f>
        <v>6987499.35</v>
      </c>
    </row>
    <row r="2083" customFormat="false" ht="17.25" hidden="false" customHeight="true" outlineLevel="0" collapsed="false">
      <c r="A2083" s="140" t="s">
        <v>657</v>
      </c>
      <c r="B2083" s="142" t="n">
        <v>60102900</v>
      </c>
      <c r="C2083" s="143" t="n">
        <f aca="false">+LEN(B:B)</f>
        <v>8</v>
      </c>
      <c r="D2083" s="143" t="n">
        <v>60102000</v>
      </c>
      <c r="F2083" s="140" t="s">
        <v>3188</v>
      </c>
      <c r="G2083" s="144" t="n">
        <v>17630724.78</v>
      </c>
      <c r="I2083" s="144" t="n">
        <f aca="false">+G:G-H:H</f>
        <v>17630724.78</v>
      </c>
    </row>
    <row r="2084" customFormat="false" ht="17.25" hidden="false" customHeight="true" outlineLevel="0" collapsed="false">
      <c r="A2084" s="140" t="s">
        <v>657</v>
      </c>
      <c r="B2084" s="142" t="n">
        <v>60102910</v>
      </c>
      <c r="C2084" s="143" t="n">
        <f aca="false">+LEN(B:B)</f>
        <v>8</v>
      </c>
      <c r="D2084" s="143" t="n">
        <v>60102000</v>
      </c>
      <c r="F2084" s="140" t="s">
        <v>3189</v>
      </c>
      <c r="G2084" s="144" t="n">
        <v>1067507</v>
      </c>
      <c r="I2084" s="144" t="n">
        <f aca="false">+G:G-H:H</f>
        <v>1067507</v>
      </c>
    </row>
    <row r="2085" customFormat="false" ht="17.25" hidden="false" customHeight="true" outlineLevel="0" collapsed="false">
      <c r="A2085" s="140" t="s">
        <v>129</v>
      </c>
      <c r="B2085" s="142" t="n">
        <v>601030</v>
      </c>
      <c r="C2085" s="143" t="n">
        <f aca="false">+LEN(B:B)</f>
        <v>6</v>
      </c>
      <c r="D2085" s="143" t="n">
        <v>60103000</v>
      </c>
      <c r="F2085" s="140" t="s">
        <v>333</v>
      </c>
      <c r="G2085" s="144" t="n">
        <v>5239725907.5751</v>
      </c>
      <c r="H2085" s="144" t="n">
        <v>0</v>
      </c>
      <c r="I2085" s="144" t="n">
        <f aca="false">+G:G-H:H</f>
        <v>5239725907.5751</v>
      </c>
    </row>
    <row r="2086" customFormat="false" ht="17.25" hidden="false" customHeight="true" outlineLevel="0" collapsed="false">
      <c r="A2086" s="140" t="s">
        <v>100</v>
      </c>
      <c r="B2086" s="142" t="n">
        <v>6010300</v>
      </c>
      <c r="C2086" s="143" t="n">
        <f aca="false">+LEN(B:B)</f>
        <v>7</v>
      </c>
      <c r="D2086" s="143" t="n">
        <v>60103000</v>
      </c>
      <c r="F2086" s="140" t="s">
        <v>334</v>
      </c>
      <c r="G2086" s="144" t="n">
        <v>638856924</v>
      </c>
      <c r="H2086" s="144" t="n">
        <v>0</v>
      </c>
      <c r="I2086" s="144" t="n">
        <f aca="false">+G:G-H:H</f>
        <v>638856924</v>
      </c>
    </row>
    <row r="2087" customFormat="false" ht="17.25" hidden="false" customHeight="true" outlineLevel="0" collapsed="false">
      <c r="A2087" s="140" t="s">
        <v>657</v>
      </c>
      <c r="B2087" s="142" t="n">
        <v>60103101</v>
      </c>
      <c r="C2087" s="143" t="n">
        <f aca="false">+LEN(B:B)</f>
        <v>8</v>
      </c>
      <c r="D2087" s="143" t="n">
        <v>60103000</v>
      </c>
      <c r="F2087" s="140" t="s">
        <v>3190</v>
      </c>
      <c r="G2087" s="144" t="n">
        <v>35395990.01</v>
      </c>
      <c r="I2087" s="144" t="n">
        <f aca="false">+G:G-H:H</f>
        <v>35395990.01</v>
      </c>
    </row>
    <row r="2088" customFormat="false" ht="17.25" hidden="false" customHeight="true" outlineLevel="0" collapsed="false">
      <c r="A2088" s="140" t="s">
        <v>657</v>
      </c>
      <c r="B2088" s="142" t="n">
        <v>60103102</v>
      </c>
      <c r="C2088" s="143" t="n">
        <f aca="false">+LEN(B:B)</f>
        <v>8</v>
      </c>
      <c r="D2088" s="143" t="n">
        <v>60103000</v>
      </c>
      <c r="F2088" s="140" t="s">
        <v>3191</v>
      </c>
      <c r="G2088" s="144" t="n">
        <v>68191405.2</v>
      </c>
      <c r="I2088" s="144" t="n">
        <f aca="false">+G:G-H:H</f>
        <v>68191405.2</v>
      </c>
    </row>
    <row r="2089" customFormat="false" ht="17.25" hidden="false" customHeight="true" outlineLevel="0" collapsed="false">
      <c r="A2089" s="140" t="s">
        <v>657</v>
      </c>
      <c r="B2089" s="142" t="n">
        <v>60103103</v>
      </c>
      <c r="C2089" s="143" t="n">
        <f aca="false">+LEN(B:B)</f>
        <v>8</v>
      </c>
      <c r="D2089" s="143" t="n">
        <v>60103000</v>
      </c>
      <c r="F2089" s="140" t="s">
        <v>3192</v>
      </c>
      <c r="G2089" s="144" t="n">
        <v>87678919.55</v>
      </c>
      <c r="I2089" s="144" t="n">
        <f aca="false">+G:G-H:H</f>
        <v>87678919.55</v>
      </c>
    </row>
    <row r="2090" customFormat="false" ht="17.25" hidden="false" customHeight="true" outlineLevel="0" collapsed="false">
      <c r="A2090" s="140" t="s">
        <v>657</v>
      </c>
      <c r="B2090" s="142" t="n">
        <v>60103104</v>
      </c>
      <c r="C2090" s="143" t="n">
        <f aca="false">+LEN(B:B)</f>
        <v>8</v>
      </c>
      <c r="D2090" s="143" t="n">
        <v>60103000</v>
      </c>
      <c r="F2090" s="140" t="s">
        <v>3193</v>
      </c>
      <c r="G2090" s="144" t="n">
        <v>55951213.8</v>
      </c>
      <c r="I2090" s="144" t="n">
        <f aca="false">+G:G-H:H</f>
        <v>55951213.8</v>
      </c>
    </row>
    <row r="2091" customFormat="false" ht="17.25" hidden="false" customHeight="true" outlineLevel="0" collapsed="false">
      <c r="A2091" s="140" t="s">
        <v>657</v>
      </c>
      <c r="B2091" s="142" t="n">
        <v>60103105</v>
      </c>
      <c r="C2091" s="143" t="n">
        <f aca="false">+LEN(B:B)</f>
        <v>8</v>
      </c>
      <c r="D2091" s="143" t="n">
        <v>60103000</v>
      </c>
      <c r="F2091" s="140" t="s">
        <v>3194</v>
      </c>
      <c r="G2091" s="144" t="n">
        <v>17043632.65</v>
      </c>
      <c r="I2091" s="144" t="n">
        <f aca="false">+G:G-H:H</f>
        <v>17043632.65</v>
      </c>
    </row>
    <row r="2092" customFormat="false" ht="17.25" hidden="false" customHeight="true" outlineLevel="0" collapsed="false">
      <c r="A2092" s="140" t="s">
        <v>657</v>
      </c>
      <c r="B2092" s="142" t="n">
        <v>60103106</v>
      </c>
      <c r="C2092" s="143" t="n">
        <f aca="false">+LEN(B:B)</f>
        <v>8</v>
      </c>
      <c r="D2092" s="143" t="n">
        <v>60103000</v>
      </c>
      <c r="F2092" s="140" t="s">
        <v>3195</v>
      </c>
      <c r="G2092" s="144" t="n">
        <v>68643400.354</v>
      </c>
      <c r="I2092" s="144" t="n">
        <f aca="false">+G:G-H:H</f>
        <v>68643400.354</v>
      </c>
    </row>
    <row r="2093" customFormat="false" ht="17.25" hidden="false" customHeight="true" outlineLevel="0" collapsed="false">
      <c r="A2093" s="140" t="s">
        <v>657</v>
      </c>
      <c r="B2093" s="142" t="n">
        <v>60103109</v>
      </c>
      <c r="C2093" s="143" t="n">
        <f aca="false">+LEN(B:B)</f>
        <v>8</v>
      </c>
      <c r="D2093" s="143" t="n">
        <v>60103000</v>
      </c>
      <c r="F2093" s="140" t="s">
        <v>3196</v>
      </c>
      <c r="G2093" s="144" t="n">
        <v>21812550.844</v>
      </c>
      <c r="I2093" s="144" t="n">
        <f aca="false">+G:G-H:H</f>
        <v>21812550.844</v>
      </c>
    </row>
    <row r="2094" customFormat="false" ht="17.25" hidden="false" customHeight="true" outlineLevel="0" collapsed="false">
      <c r="A2094" s="140" t="s">
        <v>657</v>
      </c>
      <c r="B2094" s="142" t="n">
        <v>60103110</v>
      </c>
      <c r="C2094" s="143" t="n">
        <f aca="false">+LEN(B:B)</f>
        <v>8</v>
      </c>
      <c r="D2094" s="143" t="n">
        <v>60103000</v>
      </c>
      <c r="F2094" s="140" t="s">
        <v>3197</v>
      </c>
      <c r="G2094" s="144" t="n">
        <v>53795814.13</v>
      </c>
      <c r="I2094" s="144" t="n">
        <f aca="false">+G:G-H:H</f>
        <v>53795814.13</v>
      </c>
    </row>
    <row r="2095" customFormat="false" ht="17.25" hidden="false" customHeight="true" outlineLevel="0" collapsed="false">
      <c r="A2095" s="140" t="s">
        <v>657</v>
      </c>
      <c r="B2095" s="142" t="n">
        <v>60103111</v>
      </c>
      <c r="C2095" s="143" t="n">
        <f aca="false">+LEN(B:B)</f>
        <v>8</v>
      </c>
      <c r="D2095" s="143" t="n">
        <v>60103000</v>
      </c>
      <c r="F2095" s="140" t="s">
        <v>3198</v>
      </c>
      <c r="G2095" s="144" t="n">
        <v>117608339.178</v>
      </c>
      <c r="I2095" s="144" t="n">
        <f aca="false">+G:G-H:H</f>
        <v>117608339.178</v>
      </c>
    </row>
    <row r="2096" customFormat="false" ht="17.25" hidden="false" customHeight="true" outlineLevel="0" collapsed="false">
      <c r="A2096" s="140" t="s">
        <v>657</v>
      </c>
      <c r="B2096" s="142" t="n">
        <v>60103112</v>
      </c>
      <c r="C2096" s="143" t="n">
        <f aca="false">+LEN(B:B)</f>
        <v>8</v>
      </c>
      <c r="D2096" s="143" t="n">
        <v>60103000</v>
      </c>
      <c r="F2096" s="140" t="s">
        <v>3199</v>
      </c>
      <c r="G2096" s="144" t="n">
        <v>44054935.908</v>
      </c>
      <c r="I2096" s="144" t="n">
        <f aca="false">+G:G-H:H</f>
        <v>44054935.908</v>
      </c>
    </row>
    <row r="2097" customFormat="false" ht="17.25" hidden="false" customHeight="true" outlineLevel="0" collapsed="false">
      <c r="A2097" s="140" t="s">
        <v>657</v>
      </c>
      <c r="B2097" s="142" t="n">
        <v>60103113</v>
      </c>
      <c r="C2097" s="143" t="n">
        <f aca="false">+LEN(B:B)</f>
        <v>8</v>
      </c>
      <c r="D2097" s="143" t="n">
        <v>60103000</v>
      </c>
      <c r="F2097" s="140" t="s">
        <v>3200</v>
      </c>
      <c r="G2097" s="144" t="n">
        <v>7815302.53</v>
      </c>
      <c r="I2097" s="144" t="n">
        <f aca="false">+G:G-H:H</f>
        <v>7815302.53</v>
      </c>
    </row>
    <row r="2098" customFormat="false" ht="17.25" hidden="false" customHeight="true" outlineLevel="0" collapsed="false">
      <c r="A2098" s="140" t="s">
        <v>657</v>
      </c>
      <c r="B2098" s="142" t="n">
        <v>60103114</v>
      </c>
      <c r="C2098" s="143" t="n">
        <f aca="false">+LEN(B:B)</f>
        <v>8</v>
      </c>
      <c r="D2098" s="143" t="n">
        <v>60103000</v>
      </c>
      <c r="F2098" s="140" t="s">
        <v>3201</v>
      </c>
      <c r="G2098" s="144" t="n">
        <v>9443827.778</v>
      </c>
      <c r="I2098" s="144" t="n">
        <f aca="false">+G:G-H:H</f>
        <v>9443827.778</v>
      </c>
    </row>
    <row r="2099" customFormat="false" ht="17.25" hidden="false" customHeight="true" outlineLevel="0" collapsed="false">
      <c r="A2099" s="140" t="s">
        <v>657</v>
      </c>
      <c r="B2099" s="142" t="n">
        <v>60103115</v>
      </c>
      <c r="C2099" s="143" t="n">
        <f aca="false">+LEN(B:B)</f>
        <v>8</v>
      </c>
      <c r="D2099" s="143" t="n">
        <v>60103000</v>
      </c>
      <c r="F2099" s="140" t="s">
        <v>3202</v>
      </c>
      <c r="G2099" s="144" t="n">
        <v>8217356.638</v>
      </c>
      <c r="I2099" s="144" t="n">
        <f aca="false">+G:G-H:H</f>
        <v>8217356.638</v>
      </c>
    </row>
    <row r="2100" customFormat="false" ht="17.25" hidden="false" customHeight="true" outlineLevel="0" collapsed="false">
      <c r="A2100" s="140" t="s">
        <v>657</v>
      </c>
      <c r="B2100" s="142" t="n">
        <v>60103116</v>
      </c>
      <c r="C2100" s="143" t="n">
        <f aca="false">+LEN(B:B)</f>
        <v>8</v>
      </c>
      <c r="D2100" s="143" t="n">
        <v>60103000</v>
      </c>
      <c r="F2100" s="140" t="s">
        <v>3203</v>
      </c>
      <c r="G2100" s="144" t="n">
        <v>8953239.322</v>
      </c>
      <c r="I2100" s="144" t="n">
        <f aca="false">+G:G-H:H</f>
        <v>8953239.322</v>
      </c>
    </row>
    <row r="2101" customFormat="false" ht="17.25" hidden="false" customHeight="true" outlineLevel="0" collapsed="false">
      <c r="A2101" s="140" t="s">
        <v>657</v>
      </c>
      <c r="B2101" s="142" t="n">
        <v>60103117</v>
      </c>
      <c r="C2101" s="143" t="n">
        <f aca="false">+LEN(B:B)</f>
        <v>8</v>
      </c>
      <c r="D2101" s="143" t="n">
        <v>60103000</v>
      </c>
      <c r="F2101" s="140" t="s">
        <v>3204</v>
      </c>
      <c r="G2101" s="144" t="n">
        <v>3724956.5</v>
      </c>
      <c r="I2101" s="144" t="n">
        <f aca="false">+G:G-H:H</f>
        <v>3724956.5</v>
      </c>
    </row>
    <row r="2102" customFormat="false" ht="17.25" hidden="false" customHeight="true" outlineLevel="0" collapsed="false">
      <c r="A2102" s="140" t="s">
        <v>657</v>
      </c>
      <c r="B2102" s="142" t="n">
        <v>60103210</v>
      </c>
      <c r="C2102" s="143" t="n">
        <f aca="false">+LEN(B:B)</f>
        <v>8</v>
      </c>
      <c r="D2102" s="143" t="n">
        <v>60103000</v>
      </c>
      <c r="F2102" s="140" t="s">
        <v>3205</v>
      </c>
      <c r="G2102" s="144" t="n">
        <v>43334452.77</v>
      </c>
      <c r="I2102" s="144" t="n">
        <f aca="false">+G:G-H:H</f>
        <v>43334452.77</v>
      </c>
    </row>
    <row r="2103" customFormat="false" ht="17.25" hidden="false" customHeight="true" outlineLevel="0" collapsed="false">
      <c r="A2103" s="140" t="s">
        <v>657</v>
      </c>
      <c r="B2103" s="142" t="n">
        <v>60103220</v>
      </c>
      <c r="C2103" s="143" t="n">
        <f aca="false">+LEN(B:B)</f>
        <v>8</v>
      </c>
      <c r="D2103" s="143" t="n">
        <v>60103000</v>
      </c>
      <c r="F2103" s="140" t="s">
        <v>3206</v>
      </c>
      <c r="G2103" s="144" t="n">
        <v>1797863.97</v>
      </c>
      <c r="I2103" s="144" t="n">
        <f aca="false">+G:G-H:H</f>
        <v>1797863.97</v>
      </c>
    </row>
    <row r="2104" customFormat="false" ht="17.25" hidden="false" customHeight="true" outlineLevel="0" collapsed="false">
      <c r="A2104" s="140" t="s">
        <v>657</v>
      </c>
      <c r="B2104" s="142" t="n">
        <v>60103240</v>
      </c>
      <c r="C2104" s="143" t="n">
        <f aca="false">+LEN(B:B)</f>
        <v>8</v>
      </c>
      <c r="D2104" s="143" t="n">
        <v>60103000</v>
      </c>
      <c r="F2104" s="140" t="s">
        <v>2209</v>
      </c>
      <c r="G2104" s="144" t="n">
        <v>92175393.52</v>
      </c>
      <c r="I2104" s="144" t="n">
        <f aca="false">+G:G-H:H</f>
        <v>92175393.52</v>
      </c>
    </row>
    <row r="2105" customFormat="false" ht="17.25" hidden="false" customHeight="true" outlineLevel="0" collapsed="false">
      <c r="A2105" s="140" t="s">
        <v>657</v>
      </c>
      <c r="B2105" s="142" t="n">
        <v>60103250</v>
      </c>
      <c r="C2105" s="143" t="n">
        <f aca="false">+LEN(B:B)</f>
        <v>8</v>
      </c>
      <c r="D2105" s="143" t="n">
        <v>60103000</v>
      </c>
      <c r="F2105" s="140" t="s">
        <v>3207</v>
      </c>
      <c r="G2105" s="144" t="n">
        <v>23099471.64</v>
      </c>
      <c r="I2105" s="144" t="n">
        <f aca="false">+G:G-H:H</f>
        <v>23099471.64</v>
      </c>
    </row>
    <row r="2106" customFormat="false" ht="17.25" hidden="false" customHeight="true" outlineLevel="0" collapsed="false">
      <c r="A2106" s="140" t="s">
        <v>657</v>
      </c>
      <c r="B2106" s="142" t="n">
        <v>60103300</v>
      </c>
      <c r="C2106" s="143" t="n">
        <f aca="false">+LEN(B:B)</f>
        <v>8</v>
      </c>
      <c r="D2106" s="143" t="n">
        <v>60103000</v>
      </c>
      <c r="F2106" s="140" t="s">
        <v>3208</v>
      </c>
      <c r="G2106" s="144" t="n">
        <v>223443708.678</v>
      </c>
      <c r="I2106" s="144" t="n">
        <f aca="false">+G:G-H:H</f>
        <v>223443708.678</v>
      </c>
    </row>
    <row r="2107" customFormat="false" ht="17.25" hidden="false" customHeight="true" outlineLevel="0" collapsed="false">
      <c r="A2107" s="140" t="s">
        <v>657</v>
      </c>
      <c r="B2107" s="142" t="n">
        <v>60103301</v>
      </c>
      <c r="C2107" s="143" t="n">
        <f aca="false">+LEN(B:B)</f>
        <v>8</v>
      </c>
      <c r="D2107" s="143" t="n">
        <v>60103000</v>
      </c>
      <c r="F2107" s="140" t="s">
        <v>3209</v>
      </c>
      <c r="G2107" s="144" t="n">
        <v>7666350.668</v>
      </c>
      <c r="I2107" s="144" t="n">
        <f aca="false">+G:G-H:H</f>
        <v>7666350.668</v>
      </c>
    </row>
    <row r="2108" customFormat="false" ht="17.25" hidden="false" customHeight="true" outlineLevel="0" collapsed="false">
      <c r="A2108" s="140" t="s">
        <v>657</v>
      </c>
      <c r="B2108" s="142" t="n">
        <v>60103400</v>
      </c>
      <c r="C2108" s="143" t="n">
        <f aca="false">+LEN(B:B)</f>
        <v>8</v>
      </c>
      <c r="D2108" s="143" t="n">
        <v>60103000</v>
      </c>
      <c r="F2108" s="140" t="s">
        <v>2210</v>
      </c>
      <c r="G2108" s="144" t="n">
        <v>10080000</v>
      </c>
      <c r="I2108" s="144" t="n">
        <f aca="false">+G:G-H:H</f>
        <v>10080000</v>
      </c>
    </row>
    <row r="2109" customFormat="false" ht="17.25" hidden="false" customHeight="true" outlineLevel="0" collapsed="false">
      <c r="A2109" s="140" t="s">
        <v>657</v>
      </c>
      <c r="B2109" s="142" t="n">
        <v>60103501</v>
      </c>
      <c r="C2109" s="143" t="n">
        <f aca="false">+LEN(B:B)</f>
        <v>8</v>
      </c>
      <c r="D2109" s="143" t="n">
        <v>60103000</v>
      </c>
      <c r="F2109" s="140" t="s">
        <v>3210</v>
      </c>
      <c r="G2109" s="144" t="n">
        <v>755300.57</v>
      </c>
      <c r="I2109" s="144" t="n">
        <f aca="false">+G:G-H:H</f>
        <v>755300.57</v>
      </c>
    </row>
    <row r="2110" customFormat="false" ht="17.25" hidden="false" customHeight="true" outlineLevel="0" collapsed="false">
      <c r="A2110" s="140" t="s">
        <v>657</v>
      </c>
      <c r="B2110" s="142" t="n">
        <v>60103502</v>
      </c>
      <c r="C2110" s="143" t="n">
        <f aca="false">+LEN(B:B)</f>
        <v>8</v>
      </c>
      <c r="D2110" s="143" t="n">
        <v>60103000</v>
      </c>
      <c r="F2110" s="140" t="s">
        <v>3211</v>
      </c>
      <c r="G2110" s="144" t="n">
        <v>1738723.498</v>
      </c>
      <c r="I2110" s="144" t="n">
        <f aca="false">+G:G-H:H</f>
        <v>1738723.498</v>
      </c>
    </row>
    <row r="2111" customFormat="false" ht="17.25" hidden="false" customHeight="true" outlineLevel="0" collapsed="false">
      <c r="A2111" s="140" t="s">
        <v>657</v>
      </c>
      <c r="B2111" s="142" t="n">
        <v>60103503</v>
      </c>
      <c r="C2111" s="143" t="n">
        <f aca="false">+LEN(B:B)</f>
        <v>8</v>
      </c>
      <c r="D2111" s="143" t="n">
        <v>60103000</v>
      </c>
      <c r="F2111" s="140" t="s">
        <v>3212</v>
      </c>
      <c r="G2111" s="144" t="n">
        <v>2882824.75</v>
      </c>
      <c r="I2111" s="144" t="n">
        <f aca="false">+G:G-H:H</f>
        <v>2882824.75</v>
      </c>
    </row>
    <row r="2112" customFormat="false" ht="17.25" hidden="false" customHeight="true" outlineLevel="0" collapsed="false">
      <c r="A2112" s="140" t="s">
        <v>657</v>
      </c>
      <c r="B2112" s="142" t="n">
        <v>60103504</v>
      </c>
      <c r="C2112" s="143" t="n">
        <f aca="false">+LEN(B:B)</f>
        <v>8</v>
      </c>
      <c r="D2112" s="143" t="n">
        <v>60103000</v>
      </c>
      <c r="F2112" s="140" t="s">
        <v>3213</v>
      </c>
      <c r="G2112" s="144" t="n">
        <v>2341396.983</v>
      </c>
      <c r="I2112" s="144" t="n">
        <f aca="false">+G:G-H:H</f>
        <v>2341396.983</v>
      </c>
    </row>
    <row r="2113" customFormat="false" ht="17.25" hidden="false" customHeight="true" outlineLevel="0" collapsed="false">
      <c r="A2113" s="140" t="s">
        <v>657</v>
      </c>
      <c r="B2113" s="142" t="n">
        <v>60103505</v>
      </c>
      <c r="C2113" s="143" t="n">
        <f aca="false">+LEN(B:B)</f>
        <v>8</v>
      </c>
      <c r="D2113" s="143" t="n">
        <v>60103000</v>
      </c>
      <c r="F2113" s="140" t="s">
        <v>3214</v>
      </c>
      <c r="G2113" s="144" t="n">
        <v>1363956.833</v>
      </c>
      <c r="I2113" s="144" t="n">
        <f aca="false">+G:G-H:H</f>
        <v>1363956.833</v>
      </c>
    </row>
    <row r="2114" customFormat="false" ht="17.25" hidden="false" customHeight="true" outlineLevel="0" collapsed="false">
      <c r="A2114" s="140" t="s">
        <v>657</v>
      </c>
      <c r="B2114" s="142" t="n">
        <v>60103506</v>
      </c>
      <c r="C2114" s="143" t="n">
        <f aca="false">+LEN(B:B)</f>
        <v>8</v>
      </c>
      <c r="D2114" s="143" t="n">
        <v>60103000</v>
      </c>
      <c r="F2114" s="140" t="s">
        <v>3215</v>
      </c>
      <c r="G2114" s="144" t="n">
        <v>2215654.239</v>
      </c>
      <c r="I2114" s="144" t="n">
        <f aca="false">+G:G-H:H</f>
        <v>2215654.239</v>
      </c>
    </row>
    <row r="2115" customFormat="false" ht="17.25" hidden="false" customHeight="true" outlineLevel="0" collapsed="false">
      <c r="A2115" s="140" t="s">
        <v>657</v>
      </c>
      <c r="B2115" s="142" t="n">
        <v>60103507</v>
      </c>
      <c r="C2115" s="143" t="n">
        <f aca="false">+LEN(B:B)</f>
        <v>8</v>
      </c>
      <c r="D2115" s="143" t="n">
        <v>60103000</v>
      </c>
      <c r="F2115" s="140" t="s">
        <v>3216</v>
      </c>
      <c r="H2115" s="144" t="n">
        <v>10272680.85</v>
      </c>
      <c r="I2115" s="144" t="n">
        <f aca="false">+G:G-H:H</f>
        <v>-10272680.85</v>
      </c>
    </row>
    <row r="2116" customFormat="false" ht="17.25" hidden="false" customHeight="true" outlineLevel="0" collapsed="false">
      <c r="A2116" s="140" t="s">
        <v>657</v>
      </c>
      <c r="B2116" s="142" t="n">
        <v>60103508</v>
      </c>
      <c r="C2116" s="143" t="n">
        <f aca="false">+LEN(B:B)</f>
        <v>8</v>
      </c>
      <c r="D2116" s="143" t="n">
        <v>60103000</v>
      </c>
      <c r="F2116" s="140" t="s">
        <v>3217</v>
      </c>
      <c r="H2116" s="144" t="n">
        <v>3473927.938</v>
      </c>
      <c r="I2116" s="144" t="n">
        <f aca="false">+G:G-H:H</f>
        <v>-3473927.938</v>
      </c>
    </row>
    <row r="2117" customFormat="false" ht="17.25" hidden="false" customHeight="true" outlineLevel="0" collapsed="false">
      <c r="A2117" s="140" t="s">
        <v>657</v>
      </c>
      <c r="B2117" s="142" t="n">
        <v>60103510</v>
      </c>
      <c r="C2117" s="143" t="n">
        <f aca="false">+LEN(B:B)</f>
        <v>8</v>
      </c>
      <c r="D2117" s="143" t="n">
        <v>60103000</v>
      </c>
      <c r="F2117" s="140" t="s">
        <v>3218</v>
      </c>
      <c r="G2117" s="144" t="n">
        <v>450484.04</v>
      </c>
      <c r="I2117" s="144" t="n">
        <f aca="false">+G:G-H:H</f>
        <v>450484.04</v>
      </c>
    </row>
    <row r="2118" customFormat="false" ht="17.25" hidden="false" customHeight="true" outlineLevel="0" collapsed="false">
      <c r="A2118" s="140" t="s">
        <v>657</v>
      </c>
      <c r="B2118" s="142" t="n">
        <v>60103511</v>
      </c>
      <c r="C2118" s="143" t="n">
        <f aca="false">+LEN(B:B)</f>
        <v>8</v>
      </c>
      <c r="D2118" s="143" t="n">
        <v>60103000</v>
      </c>
      <c r="F2118" s="140" t="s">
        <v>3219</v>
      </c>
      <c r="G2118" s="144" t="n">
        <v>630198.24</v>
      </c>
      <c r="I2118" s="144" t="n">
        <f aca="false">+G:G-H:H</f>
        <v>630198.24</v>
      </c>
    </row>
    <row r="2119" customFormat="false" ht="17.25" hidden="false" customHeight="true" outlineLevel="0" collapsed="false">
      <c r="A2119" s="140" t="s">
        <v>657</v>
      </c>
      <c r="B2119" s="142" t="n">
        <v>60103512</v>
      </c>
      <c r="C2119" s="143" t="n">
        <f aca="false">+LEN(B:B)</f>
        <v>8</v>
      </c>
      <c r="D2119" s="143" t="n">
        <v>60103000</v>
      </c>
      <c r="F2119" s="140" t="s">
        <v>3220</v>
      </c>
      <c r="G2119" s="144" t="n">
        <v>3438831.838</v>
      </c>
      <c r="I2119" s="144" t="n">
        <f aca="false">+G:G-H:H</f>
        <v>3438831.838</v>
      </c>
    </row>
    <row r="2120" customFormat="false" ht="17.25" hidden="false" customHeight="true" outlineLevel="0" collapsed="false">
      <c r="A2120" s="140" t="s">
        <v>657</v>
      </c>
      <c r="B2120" s="142" t="n">
        <v>60103513</v>
      </c>
      <c r="C2120" s="143" t="n">
        <f aca="false">+LEN(B:B)</f>
        <v>8</v>
      </c>
      <c r="D2120" s="143" t="n">
        <v>60103000</v>
      </c>
      <c r="F2120" s="140" t="s">
        <v>3221</v>
      </c>
      <c r="G2120" s="144" t="n">
        <v>1636413.515</v>
      </c>
      <c r="I2120" s="144" t="n">
        <f aca="false">+G:G-H:H</f>
        <v>1636413.515</v>
      </c>
    </row>
    <row r="2121" customFormat="false" ht="17.25" hidden="false" customHeight="true" outlineLevel="0" collapsed="false">
      <c r="A2121" s="140" t="s">
        <v>657</v>
      </c>
      <c r="B2121" s="142" t="n">
        <v>60103514</v>
      </c>
      <c r="C2121" s="143" t="n">
        <f aca="false">+LEN(B:B)</f>
        <v>8</v>
      </c>
      <c r="D2121" s="143" t="n">
        <v>60103000</v>
      </c>
      <c r="F2121" s="140" t="s">
        <v>3222</v>
      </c>
      <c r="G2121" s="144" t="n">
        <v>8888918.532</v>
      </c>
      <c r="I2121" s="144" t="n">
        <f aca="false">+G:G-H:H</f>
        <v>8888918.532</v>
      </c>
    </row>
    <row r="2122" customFormat="false" ht="17.25" hidden="false" customHeight="true" outlineLevel="0" collapsed="false">
      <c r="A2122" s="140" t="s">
        <v>657</v>
      </c>
      <c r="B2122" s="142" t="n">
        <v>60103515</v>
      </c>
      <c r="C2122" s="143" t="n">
        <f aca="false">+LEN(B:B)</f>
        <v>8</v>
      </c>
      <c r="D2122" s="143" t="n">
        <v>60103000</v>
      </c>
      <c r="F2122" s="140" t="s">
        <v>3223</v>
      </c>
      <c r="G2122" s="144" t="n">
        <v>9128444.384</v>
      </c>
      <c r="I2122" s="144" t="n">
        <f aca="false">+G:G-H:H</f>
        <v>9128444.384</v>
      </c>
    </row>
    <row r="2123" customFormat="false" ht="17.25" hidden="false" customHeight="true" outlineLevel="0" collapsed="false">
      <c r="A2123" s="140" t="s">
        <v>657</v>
      </c>
      <c r="B2123" s="142" t="n">
        <v>60103516</v>
      </c>
      <c r="C2123" s="143" t="n">
        <f aca="false">+LEN(B:B)</f>
        <v>8</v>
      </c>
      <c r="D2123" s="143" t="n">
        <v>60103000</v>
      </c>
      <c r="F2123" s="140" t="s">
        <v>3224</v>
      </c>
      <c r="G2123" s="144" t="n">
        <v>5056572.691</v>
      </c>
      <c r="I2123" s="144" t="n">
        <f aca="false">+G:G-H:H</f>
        <v>5056572.691</v>
      </c>
    </row>
    <row r="2124" customFormat="false" ht="17.25" hidden="false" customHeight="true" outlineLevel="0" collapsed="false">
      <c r="A2124" s="140" t="s">
        <v>657</v>
      </c>
      <c r="B2124" s="142" t="n">
        <v>60103602</v>
      </c>
      <c r="C2124" s="143" t="n">
        <f aca="false">+LEN(B:B)</f>
        <v>8</v>
      </c>
      <c r="D2124" s="143" t="n">
        <v>60103000</v>
      </c>
      <c r="F2124" s="140" t="s">
        <v>3225</v>
      </c>
      <c r="G2124" s="144" t="n">
        <v>1292886.52</v>
      </c>
      <c r="I2124" s="144" t="n">
        <f aca="false">+G:G-H:H</f>
        <v>1292886.52</v>
      </c>
    </row>
    <row r="2125" customFormat="false" ht="17.25" hidden="false" customHeight="true" outlineLevel="0" collapsed="false">
      <c r="A2125" s="140" t="s">
        <v>657</v>
      </c>
      <c r="B2125" s="142" t="n">
        <v>60103603</v>
      </c>
      <c r="C2125" s="143" t="n">
        <f aca="false">+LEN(B:B)</f>
        <v>8</v>
      </c>
      <c r="D2125" s="143" t="n">
        <v>60103000</v>
      </c>
      <c r="F2125" s="140" t="s">
        <v>3226</v>
      </c>
      <c r="G2125" s="144" t="n">
        <v>1554914.336</v>
      </c>
      <c r="I2125" s="144" t="n">
        <f aca="false">+G:G-H:H</f>
        <v>1554914.336</v>
      </c>
    </row>
    <row r="2126" customFormat="false" ht="17.25" hidden="false" customHeight="true" outlineLevel="0" collapsed="false">
      <c r="A2126" s="140" t="s">
        <v>657</v>
      </c>
      <c r="B2126" s="142" t="n">
        <v>60103604</v>
      </c>
      <c r="C2126" s="143" t="n">
        <f aca="false">+LEN(B:B)</f>
        <v>8</v>
      </c>
      <c r="D2126" s="143" t="n">
        <v>60103000</v>
      </c>
      <c r="F2126" s="140" t="s">
        <v>3227</v>
      </c>
      <c r="G2126" s="144" t="n">
        <v>1275682.555</v>
      </c>
      <c r="I2126" s="144" t="n">
        <f aca="false">+G:G-H:H</f>
        <v>1275682.555</v>
      </c>
    </row>
    <row r="2127" customFormat="false" ht="17.25" hidden="false" customHeight="true" outlineLevel="0" collapsed="false">
      <c r="A2127" s="140" t="s">
        <v>657</v>
      </c>
      <c r="B2127" s="142" t="n">
        <v>60103605</v>
      </c>
      <c r="C2127" s="143" t="n">
        <f aca="false">+LEN(B:B)</f>
        <v>8</v>
      </c>
      <c r="D2127" s="143" t="n">
        <v>60103000</v>
      </c>
      <c r="F2127" s="140" t="s">
        <v>3228</v>
      </c>
      <c r="G2127" s="144" t="n">
        <v>471389.591</v>
      </c>
      <c r="I2127" s="144" t="n">
        <f aca="false">+G:G-H:H</f>
        <v>471389.591</v>
      </c>
    </row>
    <row r="2128" customFormat="false" ht="17.25" hidden="false" customHeight="true" outlineLevel="0" collapsed="false">
      <c r="A2128" s="140" t="s">
        <v>657</v>
      </c>
      <c r="B2128" s="142" t="n">
        <v>60103606</v>
      </c>
      <c r="C2128" s="143" t="n">
        <f aca="false">+LEN(B:B)</f>
        <v>8</v>
      </c>
      <c r="D2128" s="143" t="n">
        <v>60103000</v>
      </c>
      <c r="F2128" s="140" t="s">
        <v>3229</v>
      </c>
      <c r="G2128" s="144" t="n">
        <v>984221.205</v>
      </c>
      <c r="I2128" s="144" t="n">
        <f aca="false">+G:G-H:H</f>
        <v>984221.205</v>
      </c>
    </row>
    <row r="2129" customFormat="false" ht="17.25" hidden="false" customHeight="true" outlineLevel="0" collapsed="false">
      <c r="A2129" s="140" t="s">
        <v>657</v>
      </c>
      <c r="B2129" s="142" t="n">
        <v>60103607</v>
      </c>
      <c r="C2129" s="143" t="n">
        <f aca="false">+LEN(B:B)</f>
        <v>8</v>
      </c>
      <c r="D2129" s="143" t="n">
        <v>60103000</v>
      </c>
      <c r="F2129" s="140" t="s">
        <v>3230</v>
      </c>
      <c r="G2129" s="144" t="n">
        <v>726320.14</v>
      </c>
      <c r="I2129" s="144" t="n">
        <f aca="false">+G:G-H:H</f>
        <v>726320.14</v>
      </c>
    </row>
    <row r="2130" customFormat="false" ht="17.25" hidden="false" customHeight="true" outlineLevel="0" collapsed="false">
      <c r="A2130" s="140" t="s">
        <v>657</v>
      </c>
      <c r="B2130" s="142" t="n">
        <v>60103608</v>
      </c>
      <c r="C2130" s="143" t="n">
        <f aca="false">+LEN(B:B)</f>
        <v>8</v>
      </c>
      <c r="D2130" s="143" t="n">
        <v>60103000</v>
      </c>
      <c r="F2130" s="140" t="s">
        <v>3231</v>
      </c>
      <c r="G2130" s="144" t="n">
        <v>298687.084</v>
      </c>
      <c r="I2130" s="144" t="n">
        <f aca="false">+G:G-H:H</f>
        <v>298687.084</v>
      </c>
    </row>
    <row r="2131" customFormat="false" ht="17.25" hidden="false" customHeight="true" outlineLevel="0" collapsed="false">
      <c r="A2131" s="140" t="s">
        <v>657</v>
      </c>
      <c r="B2131" s="142" t="n">
        <v>60103611</v>
      </c>
      <c r="C2131" s="143" t="n">
        <f aca="false">+LEN(B:B)</f>
        <v>8</v>
      </c>
      <c r="D2131" s="143" t="n">
        <v>60103000</v>
      </c>
      <c r="F2131" s="140" t="s">
        <v>3232</v>
      </c>
      <c r="H2131" s="144" t="n">
        <v>1328536.16</v>
      </c>
      <c r="I2131" s="144" t="n">
        <f aca="false">+G:G-H:H</f>
        <v>-1328536.16</v>
      </c>
    </row>
    <row r="2132" customFormat="false" ht="17.25" hidden="false" customHeight="true" outlineLevel="0" collapsed="false">
      <c r="A2132" s="140" t="s">
        <v>657</v>
      </c>
      <c r="B2132" s="142" t="n">
        <v>60103612</v>
      </c>
      <c r="C2132" s="143" t="n">
        <f aca="false">+LEN(B:B)</f>
        <v>8</v>
      </c>
      <c r="D2132" s="143" t="n">
        <v>60103000</v>
      </c>
      <c r="F2132" s="140" t="s">
        <v>3233</v>
      </c>
      <c r="H2132" s="144" t="n">
        <v>3408160.75</v>
      </c>
      <c r="I2132" s="144" t="n">
        <f aca="false">+G:G-H:H</f>
        <v>-3408160.75</v>
      </c>
    </row>
    <row r="2133" customFormat="false" ht="17.25" hidden="false" customHeight="true" outlineLevel="0" collapsed="false">
      <c r="A2133" s="140" t="s">
        <v>657</v>
      </c>
      <c r="B2133" s="142" t="n">
        <v>60103613</v>
      </c>
      <c r="C2133" s="143" t="n">
        <f aca="false">+LEN(B:B)</f>
        <v>8</v>
      </c>
      <c r="D2133" s="143" t="n">
        <v>60103000</v>
      </c>
      <c r="F2133" s="140" t="s">
        <v>3234</v>
      </c>
      <c r="G2133" s="144" t="n">
        <v>762898.675</v>
      </c>
      <c r="I2133" s="144" t="n">
        <f aca="false">+G:G-H:H</f>
        <v>762898.675</v>
      </c>
    </row>
    <row r="2134" customFormat="false" ht="17.25" hidden="false" customHeight="true" outlineLevel="0" collapsed="false">
      <c r="A2134" s="140" t="s">
        <v>657</v>
      </c>
      <c r="B2134" s="142" t="n">
        <v>60103615</v>
      </c>
      <c r="C2134" s="143" t="n">
        <f aca="false">+LEN(B:B)</f>
        <v>8</v>
      </c>
      <c r="D2134" s="143" t="n">
        <v>60103000</v>
      </c>
      <c r="F2134" s="140" t="s">
        <v>3235</v>
      </c>
      <c r="G2134" s="144" t="n">
        <v>875000</v>
      </c>
      <c r="I2134" s="144" t="n">
        <f aca="false">+G:G-H:H</f>
        <v>875000</v>
      </c>
    </row>
    <row r="2135" customFormat="false" ht="17.25" hidden="false" customHeight="true" outlineLevel="0" collapsed="false">
      <c r="A2135" s="140" t="s">
        <v>657</v>
      </c>
      <c r="B2135" s="142" t="n">
        <v>60103616</v>
      </c>
      <c r="C2135" s="143" t="n">
        <f aca="false">+LEN(B:B)</f>
        <v>8</v>
      </c>
      <c r="D2135" s="143" t="n">
        <v>60103000</v>
      </c>
      <c r="F2135" s="140" t="s">
        <v>3236</v>
      </c>
      <c r="G2135" s="144" t="n">
        <v>1459278.387</v>
      </c>
      <c r="I2135" s="144" t="n">
        <f aca="false">+G:G-H:H</f>
        <v>1459278.387</v>
      </c>
    </row>
    <row r="2136" customFormat="false" ht="17.25" hidden="false" customHeight="true" outlineLevel="0" collapsed="false">
      <c r="A2136" s="140" t="s">
        <v>657</v>
      </c>
      <c r="B2136" s="142" t="n">
        <v>60103617</v>
      </c>
      <c r="C2136" s="143" t="n">
        <f aca="false">+LEN(B:B)</f>
        <v>8</v>
      </c>
      <c r="D2136" s="143" t="n">
        <v>60103000</v>
      </c>
      <c r="F2136" s="140" t="s">
        <v>3237</v>
      </c>
      <c r="G2136" s="144" t="n">
        <v>2006684.967</v>
      </c>
      <c r="I2136" s="144" t="n">
        <f aca="false">+G:G-H:H</f>
        <v>2006684.967</v>
      </c>
    </row>
    <row r="2137" customFormat="false" ht="17.25" hidden="false" customHeight="true" outlineLevel="0" collapsed="false">
      <c r="A2137" s="140" t="s">
        <v>657</v>
      </c>
      <c r="B2137" s="142" t="n">
        <v>60103618</v>
      </c>
      <c r="C2137" s="143" t="n">
        <f aca="false">+LEN(B:B)</f>
        <v>8</v>
      </c>
      <c r="D2137" s="143" t="n">
        <v>60103000</v>
      </c>
      <c r="F2137" s="140" t="s">
        <v>3238</v>
      </c>
      <c r="G2137" s="144" t="n">
        <v>3260356.36</v>
      </c>
      <c r="I2137" s="144" t="n">
        <f aca="false">+G:G-H:H</f>
        <v>3260356.36</v>
      </c>
    </row>
    <row r="2138" customFormat="false" ht="17.25" hidden="false" customHeight="true" outlineLevel="0" collapsed="false">
      <c r="A2138" s="140" t="s">
        <v>657</v>
      </c>
      <c r="B2138" s="142" t="n">
        <v>60103619</v>
      </c>
      <c r="C2138" s="143" t="n">
        <f aca="false">+LEN(B:B)</f>
        <v>8</v>
      </c>
      <c r="D2138" s="143" t="n">
        <v>60103000</v>
      </c>
      <c r="F2138" s="140" t="s">
        <v>3239</v>
      </c>
      <c r="G2138" s="144" t="n">
        <v>3191722.8</v>
      </c>
      <c r="I2138" s="144" t="n">
        <f aca="false">+G:G-H:H</f>
        <v>3191722.8</v>
      </c>
    </row>
    <row r="2139" customFormat="false" ht="17.25" hidden="false" customHeight="true" outlineLevel="0" collapsed="false">
      <c r="A2139" s="140" t="s">
        <v>657</v>
      </c>
      <c r="B2139" s="142" t="n">
        <v>60103622</v>
      </c>
      <c r="C2139" s="143" t="n">
        <f aca="false">+LEN(B:B)</f>
        <v>8</v>
      </c>
      <c r="D2139" s="143" t="n">
        <v>60103000</v>
      </c>
      <c r="F2139" s="140" t="s">
        <v>3240</v>
      </c>
      <c r="G2139" s="144" t="n">
        <v>1973802.6</v>
      </c>
      <c r="I2139" s="144" t="n">
        <f aca="false">+G:G-H:H</f>
        <v>1973802.6</v>
      </c>
    </row>
    <row r="2140" customFormat="false" ht="17.25" hidden="false" customHeight="true" outlineLevel="0" collapsed="false">
      <c r="A2140" s="140" t="s">
        <v>657</v>
      </c>
      <c r="B2140" s="142" t="n">
        <v>60103901</v>
      </c>
      <c r="C2140" s="143" t="n">
        <f aca="false">+LEN(B:B)</f>
        <v>8</v>
      </c>
      <c r="D2140" s="143" t="n">
        <v>60103000</v>
      </c>
      <c r="F2140" s="140" t="s">
        <v>3241</v>
      </c>
      <c r="G2140" s="144" t="n">
        <v>6306764.03</v>
      </c>
      <c r="I2140" s="144" t="n">
        <f aca="false">+G:G-H:H</f>
        <v>6306764.03</v>
      </c>
    </row>
    <row r="2141" customFormat="false" ht="17.25" hidden="false" customHeight="true" outlineLevel="0" collapsed="false">
      <c r="A2141" s="140" t="s">
        <v>657</v>
      </c>
      <c r="B2141" s="142" t="n">
        <v>60103904</v>
      </c>
      <c r="C2141" s="143" t="n">
        <f aca="false">+LEN(B:B)</f>
        <v>8</v>
      </c>
      <c r="D2141" s="143" t="n">
        <v>60103000</v>
      </c>
      <c r="F2141" s="140" t="s">
        <v>3242</v>
      </c>
      <c r="G2141" s="144" t="n">
        <v>2746435.23</v>
      </c>
      <c r="I2141" s="144" t="n">
        <f aca="false">+G:G-H:H</f>
        <v>2746435.23</v>
      </c>
    </row>
    <row r="2142" customFormat="false" ht="17.25" hidden="false" customHeight="true" outlineLevel="0" collapsed="false">
      <c r="A2142" s="140" t="s">
        <v>657</v>
      </c>
      <c r="B2142" s="142" t="n">
        <v>60103905</v>
      </c>
      <c r="C2142" s="143" t="n">
        <f aca="false">+LEN(B:B)</f>
        <v>8</v>
      </c>
      <c r="D2142" s="143" t="n">
        <v>60103000</v>
      </c>
      <c r="F2142" s="140" t="s">
        <v>3243</v>
      </c>
      <c r="G2142" s="144" t="n">
        <v>4514085.63</v>
      </c>
      <c r="I2142" s="144" t="n">
        <f aca="false">+G:G-H:H</f>
        <v>4514085.63</v>
      </c>
    </row>
    <row r="2143" customFormat="false" ht="17.25" hidden="false" customHeight="true" outlineLevel="0" collapsed="false">
      <c r="A2143" s="140" t="s">
        <v>100</v>
      </c>
      <c r="B2143" s="142" t="n">
        <v>6010400</v>
      </c>
      <c r="C2143" s="143" t="n">
        <f aca="false">+LEN(B:B)</f>
        <v>7</v>
      </c>
      <c r="D2143" s="143" t="n">
        <v>60103000</v>
      </c>
      <c r="F2143" s="140" t="s">
        <v>335</v>
      </c>
      <c r="G2143" s="144" t="n">
        <v>290735941.17</v>
      </c>
      <c r="H2143" s="144" t="n">
        <v>0</v>
      </c>
      <c r="I2143" s="144" t="n">
        <f aca="false">+G:G-H:H</f>
        <v>290735941.17</v>
      </c>
    </row>
    <row r="2144" customFormat="false" ht="17.25" hidden="false" customHeight="true" outlineLevel="0" collapsed="false">
      <c r="A2144" s="140" t="s">
        <v>105</v>
      </c>
      <c r="B2144" s="142" t="n">
        <v>6011000</v>
      </c>
      <c r="C2144" s="143" t="n">
        <f aca="false">+LEN(B:B)</f>
        <v>7</v>
      </c>
      <c r="D2144" s="143" t="n">
        <v>60110000</v>
      </c>
      <c r="F2144" s="140" t="s">
        <v>338</v>
      </c>
      <c r="G2144" s="144" t="n">
        <v>204000000</v>
      </c>
      <c r="H2144" s="144" t="n">
        <v>0</v>
      </c>
      <c r="I2144" s="144" t="n">
        <f aca="false">+G:G-H:H</f>
        <v>204000000</v>
      </c>
    </row>
    <row r="2145" customFormat="false" ht="17.25" hidden="false" customHeight="true" outlineLevel="0" collapsed="false">
      <c r="A2145" s="140" t="s">
        <v>104</v>
      </c>
      <c r="B2145" s="142" t="n">
        <v>6011000</v>
      </c>
      <c r="C2145" s="143" t="n">
        <f aca="false">+LEN(B:B)</f>
        <v>7</v>
      </c>
      <c r="D2145" s="143" t="n">
        <v>60110000</v>
      </c>
      <c r="F2145" s="140" t="s">
        <v>338</v>
      </c>
      <c r="G2145" s="144" t="n">
        <v>16188023353.74</v>
      </c>
      <c r="H2145" s="144" t="n">
        <v>0</v>
      </c>
      <c r="I2145" s="144" t="n">
        <f aca="false">+G:G-H:H</f>
        <v>16188023353.74</v>
      </c>
    </row>
    <row r="2146" customFormat="false" ht="17.25" hidden="false" customHeight="true" outlineLevel="0" collapsed="false">
      <c r="A2146" s="140" t="s">
        <v>102</v>
      </c>
      <c r="B2146" s="142" t="n">
        <v>6011000</v>
      </c>
      <c r="C2146" s="143" t="n">
        <f aca="false">+LEN(B:B)</f>
        <v>7</v>
      </c>
      <c r="D2146" s="143" t="n">
        <v>60110000</v>
      </c>
      <c r="F2146" s="140" t="s">
        <v>338</v>
      </c>
      <c r="G2146" s="144" t="n">
        <v>3273809476.8</v>
      </c>
      <c r="H2146" s="144" t="n">
        <v>0</v>
      </c>
      <c r="I2146" s="144" t="n">
        <f aca="false">+G:G-H:H</f>
        <v>3273809476.8</v>
      </c>
    </row>
    <row r="2147" customFormat="false" ht="17.25" hidden="false" customHeight="true" outlineLevel="0" collapsed="false">
      <c r="A2147" s="140" t="s">
        <v>104</v>
      </c>
      <c r="B2147" s="142" t="n">
        <v>6011300</v>
      </c>
      <c r="C2147" s="143" t="n">
        <f aca="false">+LEN(B:B)</f>
        <v>7</v>
      </c>
      <c r="D2147" s="143" t="n">
        <v>60110000</v>
      </c>
      <c r="F2147" s="140" t="s">
        <v>339</v>
      </c>
      <c r="G2147" s="144" t="n">
        <v>240000</v>
      </c>
      <c r="H2147" s="144" t="n">
        <v>0</v>
      </c>
      <c r="I2147" s="144" t="n">
        <f aca="false">+G:G-H:H</f>
        <v>240000</v>
      </c>
    </row>
    <row r="2148" customFormat="false" ht="17.25" hidden="false" customHeight="true" outlineLevel="0" collapsed="false">
      <c r="A2148" s="140" t="s">
        <v>100</v>
      </c>
      <c r="B2148" s="142" t="n">
        <v>6011300</v>
      </c>
      <c r="C2148" s="143" t="n">
        <f aca="false">+LEN(B:B)</f>
        <v>7</v>
      </c>
      <c r="D2148" s="143" t="n">
        <v>60110000</v>
      </c>
      <c r="F2148" s="140" t="s">
        <v>339</v>
      </c>
      <c r="G2148" s="144" t="n">
        <v>2031469209.58</v>
      </c>
      <c r="H2148" s="144" t="n">
        <v>0</v>
      </c>
      <c r="I2148" s="144" t="n">
        <f aca="false">+G:G-H:H</f>
        <v>2031469209.58</v>
      </c>
    </row>
    <row r="2149" customFormat="false" ht="17.25" hidden="false" customHeight="true" outlineLevel="0" collapsed="false">
      <c r="A2149" s="140" t="s">
        <v>104</v>
      </c>
      <c r="B2149" s="142" t="n">
        <v>6012000</v>
      </c>
      <c r="C2149" s="143" t="n">
        <f aca="false">+LEN(B:B)</f>
        <v>7</v>
      </c>
      <c r="D2149" s="143" t="n">
        <v>60120000</v>
      </c>
      <c r="F2149" s="140" t="s">
        <v>333</v>
      </c>
      <c r="G2149" s="144" t="n">
        <v>3128422030.43</v>
      </c>
      <c r="H2149" s="144" t="n">
        <v>0</v>
      </c>
      <c r="I2149" s="144" t="n">
        <f aca="false">+G:G-H:H</f>
        <v>3128422030.43</v>
      </c>
    </row>
    <row r="2150" customFormat="false" ht="17.25" hidden="false" customHeight="true" outlineLevel="0" collapsed="false">
      <c r="A2150" s="140" t="s">
        <v>657</v>
      </c>
      <c r="B2150" s="142" t="n">
        <v>60130619</v>
      </c>
      <c r="C2150" s="143" t="n">
        <f aca="false">+LEN(B:B)</f>
        <v>8</v>
      </c>
      <c r="D2150" s="143" t="n">
        <v>60103000</v>
      </c>
      <c r="F2150" s="140" t="s">
        <v>3244</v>
      </c>
      <c r="G2150" s="144" t="n">
        <v>494602.52</v>
      </c>
      <c r="I2150" s="144" t="n">
        <f aca="false">+G:G-H:H</f>
        <v>494602.52</v>
      </c>
    </row>
    <row r="2151" customFormat="false" ht="17.25" hidden="false" customHeight="true" outlineLevel="0" collapsed="false">
      <c r="A2151" s="140" t="s">
        <v>129</v>
      </c>
      <c r="B2151" s="142" t="n">
        <v>601400</v>
      </c>
      <c r="C2151" s="143" t="n">
        <f aca="false">+LEN(B:B)</f>
        <v>6</v>
      </c>
      <c r="D2151" s="143" t="n">
        <v>60103000</v>
      </c>
      <c r="F2151" s="140" t="s">
        <v>3245</v>
      </c>
      <c r="G2151" s="144" t="n">
        <v>447500</v>
      </c>
      <c r="H2151" s="144" t="n">
        <v>0</v>
      </c>
      <c r="I2151" s="144" t="n">
        <f aca="false">+G:G-H:H</f>
        <v>447500</v>
      </c>
    </row>
    <row r="2152" customFormat="false" ht="17.25" hidden="false" customHeight="true" outlineLevel="0" collapsed="false">
      <c r="A2152" s="140" t="s">
        <v>309</v>
      </c>
      <c r="B2152" s="142" t="n">
        <v>602010</v>
      </c>
      <c r="C2152" s="143" t="n">
        <f aca="false">+LEN(B:B)</f>
        <v>6</v>
      </c>
      <c r="D2152" s="143" t="n">
        <v>60201000</v>
      </c>
      <c r="F2152" s="140" t="s">
        <v>341</v>
      </c>
      <c r="G2152" s="144" t="n">
        <v>191667.05</v>
      </c>
      <c r="I2152" s="144" t="n">
        <f aca="false">+G:G-H:H</f>
        <v>191667.05</v>
      </c>
    </row>
    <row r="2153" customFormat="false" ht="17.25" hidden="false" customHeight="true" outlineLevel="0" collapsed="false">
      <c r="A2153" s="140" t="s">
        <v>125</v>
      </c>
      <c r="B2153" s="142" t="n">
        <v>60201000</v>
      </c>
      <c r="C2153" s="143" t="n">
        <f aca="false">+LEN(B:B)</f>
        <v>8</v>
      </c>
      <c r="D2153" s="143" t="n">
        <v>60201000</v>
      </c>
      <c r="F2153" s="140" t="s">
        <v>408</v>
      </c>
      <c r="G2153" s="144" t="n">
        <v>3822770</v>
      </c>
      <c r="I2153" s="144" t="n">
        <f aca="false">+G:G-H:H</f>
        <v>3822770</v>
      </c>
    </row>
    <row r="2154" customFormat="false" ht="17.25" hidden="false" customHeight="true" outlineLevel="0" collapsed="false">
      <c r="A2154" s="140" t="s">
        <v>129</v>
      </c>
      <c r="B2154" s="142" t="n">
        <v>602010</v>
      </c>
      <c r="C2154" s="143" t="n">
        <f aca="false">+LEN(B:B)</f>
        <v>6</v>
      </c>
      <c r="D2154" s="143" t="n">
        <v>60201000</v>
      </c>
      <c r="F2154" s="140" t="s">
        <v>341</v>
      </c>
      <c r="G2154" s="144" t="n">
        <v>815000</v>
      </c>
      <c r="H2154" s="144" t="n">
        <v>0</v>
      </c>
      <c r="I2154" s="144" t="n">
        <f aca="false">+G:G-H:H</f>
        <v>815000</v>
      </c>
    </row>
    <row r="2155" customFormat="false" ht="17.25" hidden="false" customHeight="true" outlineLevel="0" collapsed="false">
      <c r="A2155" s="140" t="s">
        <v>115</v>
      </c>
      <c r="B2155" s="142" t="n">
        <v>60201000</v>
      </c>
      <c r="C2155" s="143" t="n">
        <f aca="false">+LEN(B:B)</f>
        <v>8</v>
      </c>
      <c r="D2155" s="143" t="n">
        <v>60201000</v>
      </c>
      <c r="F2155" s="140" t="s">
        <v>408</v>
      </c>
      <c r="G2155" s="144" t="n">
        <v>170700</v>
      </c>
      <c r="I2155" s="144" t="n">
        <f aca="false">+G:G-H:H</f>
        <v>170700</v>
      </c>
    </row>
    <row r="2156" customFormat="false" ht="17.25" hidden="false" customHeight="true" outlineLevel="0" collapsed="false">
      <c r="A2156" s="140" t="s">
        <v>119</v>
      </c>
      <c r="B2156" s="142" t="n">
        <v>60201000</v>
      </c>
      <c r="C2156" s="143" t="n">
        <f aca="false">+LEN(B:B)</f>
        <v>8</v>
      </c>
      <c r="D2156" s="143" t="n">
        <v>60201000</v>
      </c>
      <c r="F2156" s="140" t="s">
        <v>408</v>
      </c>
      <c r="G2156" s="144" t="n">
        <v>104311400</v>
      </c>
      <c r="I2156" s="144" t="n">
        <f aca="false">+G:G-H:H</f>
        <v>104311400</v>
      </c>
    </row>
    <row r="2157" customFormat="false" ht="17.25" hidden="false" customHeight="true" outlineLevel="0" collapsed="false">
      <c r="A2157" s="140" t="s">
        <v>105</v>
      </c>
      <c r="B2157" s="142" t="n">
        <v>6020100</v>
      </c>
      <c r="C2157" s="143" t="n">
        <f aca="false">+LEN(B:B)</f>
        <v>7</v>
      </c>
      <c r="D2157" s="143" t="n">
        <v>60201000</v>
      </c>
      <c r="F2157" s="140" t="s">
        <v>408</v>
      </c>
      <c r="G2157" s="144" t="n">
        <v>40871369.34</v>
      </c>
      <c r="H2157" s="144" t="n">
        <v>0</v>
      </c>
      <c r="I2157" s="144" t="n">
        <f aca="false">+G:G-H:H</f>
        <v>40871369.34</v>
      </c>
    </row>
    <row r="2158" customFormat="false" ht="17.25" hidden="false" customHeight="true" outlineLevel="0" collapsed="false">
      <c r="A2158" s="140" t="s">
        <v>104</v>
      </c>
      <c r="B2158" s="142" t="n">
        <v>6020100</v>
      </c>
      <c r="C2158" s="143" t="n">
        <f aca="false">+LEN(B:B)</f>
        <v>7</v>
      </c>
      <c r="D2158" s="143" t="n">
        <v>60201000</v>
      </c>
      <c r="F2158" s="140" t="s">
        <v>408</v>
      </c>
      <c r="G2158" s="144" t="n">
        <v>465265905.4</v>
      </c>
      <c r="H2158" s="144" t="n">
        <v>0</v>
      </c>
      <c r="I2158" s="144" t="n">
        <f aca="false">+G:G-H:H</f>
        <v>465265905.4</v>
      </c>
    </row>
    <row r="2159" customFormat="false" ht="17.25" hidden="false" customHeight="true" outlineLevel="0" collapsed="false">
      <c r="A2159" s="140" t="s">
        <v>102</v>
      </c>
      <c r="B2159" s="142" t="n">
        <v>6020100</v>
      </c>
      <c r="C2159" s="143" t="n">
        <f aca="false">+LEN(B:B)</f>
        <v>7</v>
      </c>
      <c r="D2159" s="143" t="n">
        <v>60201000</v>
      </c>
      <c r="F2159" s="140" t="s">
        <v>408</v>
      </c>
      <c r="G2159" s="144" t="n">
        <v>50213925</v>
      </c>
      <c r="H2159" s="144" t="n">
        <v>0</v>
      </c>
      <c r="I2159" s="144" t="n">
        <f aca="false">+G:G-H:H</f>
        <v>50213925</v>
      </c>
    </row>
    <row r="2160" customFormat="false" ht="17.25" hidden="false" customHeight="true" outlineLevel="0" collapsed="false">
      <c r="A2160" s="140" t="s">
        <v>100</v>
      </c>
      <c r="B2160" s="142" t="n">
        <v>6020100</v>
      </c>
      <c r="C2160" s="143" t="n">
        <f aca="false">+LEN(B:B)</f>
        <v>7</v>
      </c>
      <c r="D2160" s="143" t="n">
        <v>60201000</v>
      </c>
      <c r="F2160" s="140" t="s">
        <v>408</v>
      </c>
      <c r="G2160" s="144" t="n">
        <v>150172072.4</v>
      </c>
      <c r="H2160" s="144" t="n">
        <v>0</v>
      </c>
      <c r="I2160" s="144" t="n">
        <f aca="false">+G:G-H:H</f>
        <v>150172072.4</v>
      </c>
    </row>
    <row r="2161" customFormat="false" ht="17.25" hidden="false" customHeight="true" outlineLevel="0" collapsed="false">
      <c r="A2161" s="140" t="s">
        <v>108</v>
      </c>
      <c r="B2161" s="142" t="n">
        <v>60201000</v>
      </c>
      <c r="C2161" s="143" t="n">
        <f aca="false">+LEN(B:B)</f>
        <v>8</v>
      </c>
      <c r="D2161" s="143" t="n">
        <v>60201000</v>
      </c>
      <c r="F2161" s="140" t="s">
        <v>408</v>
      </c>
      <c r="G2161" s="144" t="n">
        <v>5000</v>
      </c>
      <c r="I2161" s="144" t="n">
        <f aca="false">+G:G-H:H</f>
        <v>5000</v>
      </c>
    </row>
    <row r="2162" customFormat="false" ht="17.25" hidden="false" customHeight="true" outlineLevel="0" collapsed="false">
      <c r="A2162" s="140" t="s">
        <v>1712</v>
      </c>
      <c r="B2162" s="142" t="n">
        <v>60201000</v>
      </c>
      <c r="C2162" s="143" t="n">
        <f aca="false">+LEN(B:B)</f>
        <v>8</v>
      </c>
      <c r="D2162" s="143" t="n">
        <v>60201000</v>
      </c>
      <c r="F2162" s="140" t="s">
        <v>341</v>
      </c>
      <c r="G2162" s="144" t="n">
        <v>1270144024</v>
      </c>
      <c r="I2162" s="144" t="n">
        <f aca="false">+G:G-H:H</f>
        <v>1270144024</v>
      </c>
    </row>
    <row r="2163" customFormat="false" ht="17.25" hidden="false" customHeight="true" outlineLevel="0" collapsed="false">
      <c r="A2163" s="140" t="s">
        <v>657</v>
      </c>
      <c r="B2163" s="142" t="n">
        <v>60201000</v>
      </c>
      <c r="C2163" s="143" t="n">
        <f aca="false">+LEN(B:B)</f>
        <v>8</v>
      </c>
      <c r="D2163" s="143" t="n">
        <v>60201000</v>
      </c>
      <c r="F2163" s="140" t="s">
        <v>341</v>
      </c>
      <c r="G2163" s="144" t="n">
        <v>4576911</v>
      </c>
      <c r="I2163" s="144" t="n">
        <f aca="false">+G:G-H:H</f>
        <v>4576911</v>
      </c>
    </row>
    <row r="2164" customFormat="false" ht="17.25" hidden="false" customHeight="true" outlineLevel="0" collapsed="false">
      <c r="A2164" s="140" t="s">
        <v>129</v>
      </c>
      <c r="B2164" s="142" t="n">
        <v>602030</v>
      </c>
      <c r="C2164" s="143" t="n">
        <f aca="false">+LEN(B:B)</f>
        <v>6</v>
      </c>
      <c r="D2164" s="143" t="n">
        <v>60203000</v>
      </c>
      <c r="F2164" s="140" t="s">
        <v>344</v>
      </c>
      <c r="G2164" s="144" t="n">
        <v>46946945.6</v>
      </c>
      <c r="H2164" s="144" t="n">
        <v>0</v>
      </c>
      <c r="I2164" s="144" t="n">
        <f aca="false">+G:G-H:H</f>
        <v>46946945.6</v>
      </c>
    </row>
    <row r="2165" customFormat="false" ht="17.25" hidden="false" customHeight="true" outlineLevel="0" collapsed="false">
      <c r="A2165" s="140" t="s">
        <v>129</v>
      </c>
      <c r="B2165" s="142" t="n">
        <v>602040</v>
      </c>
      <c r="C2165" s="143" t="n">
        <f aca="false">+LEN(B:B)</f>
        <v>6</v>
      </c>
      <c r="D2165" s="143" t="n">
        <v>60204000</v>
      </c>
      <c r="F2165" s="140" t="s">
        <v>345</v>
      </c>
      <c r="G2165" s="144" t="n">
        <v>52275</v>
      </c>
      <c r="H2165" s="144" t="n">
        <v>0</v>
      </c>
      <c r="I2165" s="144" t="n">
        <f aca="false">+G:G-H:H</f>
        <v>52275</v>
      </c>
    </row>
    <row r="2166" customFormat="false" ht="17.25" hidden="false" customHeight="true" outlineLevel="0" collapsed="false">
      <c r="A2166" s="140" t="s">
        <v>125</v>
      </c>
      <c r="B2166" s="142" t="n">
        <v>60205000</v>
      </c>
      <c r="C2166" s="143" t="n">
        <f aca="false">+LEN(B:B)</f>
        <v>8</v>
      </c>
      <c r="D2166" s="143" t="n">
        <v>60205000</v>
      </c>
      <c r="F2166" s="140" t="s">
        <v>3246</v>
      </c>
      <c r="G2166" s="144" t="n">
        <v>2577103.92</v>
      </c>
      <c r="I2166" s="144" t="n">
        <f aca="false">+G:G-H:H</f>
        <v>2577103.92</v>
      </c>
    </row>
    <row r="2167" customFormat="false" ht="17.25" hidden="false" customHeight="true" outlineLevel="0" collapsed="false">
      <c r="A2167" s="140" t="s">
        <v>129</v>
      </c>
      <c r="B2167" s="142" t="n">
        <v>602050</v>
      </c>
      <c r="C2167" s="143" t="n">
        <f aca="false">+LEN(B:B)</f>
        <v>6</v>
      </c>
      <c r="D2167" s="143" t="n">
        <v>60205000</v>
      </c>
      <c r="F2167" s="140" t="s">
        <v>346</v>
      </c>
      <c r="G2167" s="144" t="n">
        <v>560261.8</v>
      </c>
      <c r="H2167" s="144" t="n">
        <v>0</v>
      </c>
      <c r="I2167" s="144" t="n">
        <f aca="false">+G:G-H:H</f>
        <v>560261.8</v>
      </c>
    </row>
    <row r="2168" customFormat="false" ht="17.25" hidden="false" customHeight="true" outlineLevel="0" collapsed="false">
      <c r="A2168" s="140" t="s">
        <v>115</v>
      </c>
      <c r="B2168" s="142" t="n">
        <v>60205000</v>
      </c>
      <c r="C2168" s="143" t="n">
        <f aca="false">+LEN(B:B)</f>
        <v>8</v>
      </c>
      <c r="D2168" s="143" t="n">
        <v>60205000</v>
      </c>
      <c r="F2168" s="140" t="s">
        <v>2748</v>
      </c>
      <c r="G2168" s="144" t="n">
        <v>1309750.84</v>
      </c>
      <c r="I2168" s="144" t="n">
        <f aca="false">+G:G-H:H</f>
        <v>1309750.84</v>
      </c>
    </row>
    <row r="2169" customFormat="false" ht="17.25" hidden="false" customHeight="true" outlineLevel="0" collapsed="false">
      <c r="A2169" s="140" t="s">
        <v>102</v>
      </c>
      <c r="B2169" s="142" t="n">
        <v>6020500</v>
      </c>
      <c r="C2169" s="143" t="n">
        <f aca="false">+LEN(B:B)</f>
        <v>7</v>
      </c>
      <c r="D2169" s="143" t="n">
        <v>60205000</v>
      </c>
      <c r="F2169" s="140" t="s">
        <v>410</v>
      </c>
      <c r="G2169" s="144" t="n">
        <v>1861367.2</v>
      </c>
      <c r="H2169" s="144" t="n">
        <v>0</v>
      </c>
      <c r="I2169" s="144" t="n">
        <f aca="false">+G:G-H:H</f>
        <v>1861367.2</v>
      </c>
    </row>
    <row r="2170" customFormat="false" ht="17.25" hidden="false" customHeight="true" outlineLevel="0" collapsed="false">
      <c r="A2170" s="140" t="s">
        <v>100</v>
      </c>
      <c r="B2170" s="142" t="n">
        <v>6020500</v>
      </c>
      <c r="C2170" s="143" t="n">
        <f aca="false">+LEN(B:B)</f>
        <v>7</v>
      </c>
      <c r="D2170" s="143" t="n">
        <v>60205000</v>
      </c>
      <c r="F2170" s="140" t="s">
        <v>410</v>
      </c>
      <c r="G2170" s="144" t="n">
        <v>1607810.01</v>
      </c>
      <c r="H2170" s="144" t="n">
        <v>0</v>
      </c>
      <c r="I2170" s="144" t="n">
        <f aca="false">+G:G-H:H</f>
        <v>1607810.01</v>
      </c>
    </row>
    <row r="2171" customFormat="false" ht="17.25" hidden="false" customHeight="true" outlineLevel="0" collapsed="false">
      <c r="A2171" s="140" t="s">
        <v>115</v>
      </c>
      <c r="B2171" s="142" t="n">
        <v>60205200</v>
      </c>
      <c r="C2171" s="143" t="n">
        <f aca="false">+LEN(B:B)</f>
        <v>8</v>
      </c>
      <c r="D2171" s="143" t="n">
        <v>60205200</v>
      </c>
      <c r="F2171" s="140" t="s">
        <v>344</v>
      </c>
      <c r="G2171" s="144" t="n">
        <v>2588583</v>
      </c>
      <c r="I2171" s="144" t="n">
        <f aca="false">+G:G-H:H</f>
        <v>2588583</v>
      </c>
    </row>
    <row r="2172" customFormat="false" ht="17.25" hidden="false" customHeight="true" outlineLevel="0" collapsed="false">
      <c r="A2172" s="140" t="s">
        <v>104</v>
      </c>
      <c r="B2172" s="142" t="n">
        <v>6020530</v>
      </c>
      <c r="C2172" s="143" t="n">
        <f aca="false">+LEN(B:B)</f>
        <v>7</v>
      </c>
      <c r="D2172" s="143" t="n">
        <v>60205300</v>
      </c>
      <c r="F2172" s="140" t="s">
        <v>345</v>
      </c>
      <c r="G2172" s="144" t="n">
        <v>12326543.08</v>
      </c>
      <c r="H2172" s="144" t="n">
        <v>0</v>
      </c>
      <c r="I2172" s="144" t="n">
        <f aca="false">+G:G-H:H</f>
        <v>12326543.08</v>
      </c>
    </row>
    <row r="2173" customFormat="false" ht="17.25" hidden="false" customHeight="true" outlineLevel="0" collapsed="false">
      <c r="A2173" s="140" t="s">
        <v>100</v>
      </c>
      <c r="B2173" s="142" t="n">
        <v>6020530</v>
      </c>
      <c r="C2173" s="143" t="n">
        <f aca="false">+LEN(B:B)</f>
        <v>7</v>
      </c>
      <c r="D2173" s="143" t="n">
        <v>60205300</v>
      </c>
      <c r="F2173" s="140" t="s">
        <v>345</v>
      </c>
      <c r="G2173" s="144" t="n">
        <v>35490615.44</v>
      </c>
      <c r="H2173" s="144" t="n">
        <v>0</v>
      </c>
      <c r="I2173" s="144" t="n">
        <f aca="false">+G:G-H:H</f>
        <v>35490615.44</v>
      </c>
    </row>
    <row r="2174" customFormat="false" ht="17.25" hidden="false" customHeight="true" outlineLevel="0" collapsed="false">
      <c r="A2174" s="140" t="s">
        <v>657</v>
      </c>
      <c r="B2174" s="142" t="n">
        <v>60205300</v>
      </c>
      <c r="C2174" s="143" t="n">
        <f aca="false">+LEN(B:B)</f>
        <v>8</v>
      </c>
      <c r="D2174" s="143" t="n">
        <v>60205300</v>
      </c>
      <c r="F2174" s="140" t="s">
        <v>2212</v>
      </c>
      <c r="G2174" s="144" t="n">
        <v>85647851.024</v>
      </c>
      <c r="I2174" s="144" t="n">
        <f aca="false">+G:G-H:H</f>
        <v>85647851.024</v>
      </c>
    </row>
    <row r="2175" customFormat="false" ht="17.25" hidden="false" customHeight="true" outlineLevel="0" collapsed="false">
      <c r="A2175" s="140" t="s">
        <v>116</v>
      </c>
      <c r="B2175" s="142" t="n">
        <v>6020600</v>
      </c>
      <c r="C2175" s="143" t="n">
        <f aca="false">+LEN(B:B)</f>
        <v>7</v>
      </c>
      <c r="D2175" s="143" t="n">
        <v>60206000</v>
      </c>
      <c r="F2175" s="140" t="s">
        <v>346</v>
      </c>
      <c r="G2175" s="144" t="n">
        <v>10101063.51</v>
      </c>
      <c r="I2175" s="144" t="n">
        <f aca="false">+G:G-H:H</f>
        <v>10101063.51</v>
      </c>
    </row>
    <row r="2176" customFormat="false" ht="17.25" hidden="false" customHeight="true" outlineLevel="0" collapsed="false">
      <c r="A2176" s="140" t="s">
        <v>115</v>
      </c>
      <c r="B2176" s="142" t="n">
        <v>60206000</v>
      </c>
      <c r="C2176" s="143" t="n">
        <f aca="false">+LEN(B:B)</f>
        <v>8</v>
      </c>
      <c r="D2176" s="143" t="n">
        <v>60206000</v>
      </c>
      <c r="F2176" s="140" t="s">
        <v>346</v>
      </c>
      <c r="G2176" s="144" t="n">
        <v>672269253.41</v>
      </c>
      <c r="I2176" s="144" t="n">
        <f aca="false">+G:G-H:H</f>
        <v>672269253.41</v>
      </c>
    </row>
    <row r="2177" customFormat="false" ht="17.25" hidden="false" customHeight="true" outlineLevel="0" collapsed="false">
      <c r="A2177" s="140" t="s">
        <v>112</v>
      </c>
      <c r="B2177" s="142" t="n">
        <v>60206000</v>
      </c>
      <c r="C2177" s="143" t="n">
        <f aca="false">+LEN(B:B)</f>
        <v>8</v>
      </c>
      <c r="D2177" s="143" t="n">
        <v>60206000</v>
      </c>
      <c r="F2177" s="140" t="s">
        <v>346</v>
      </c>
      <c r="G2177" s="144" t="n">
        <v>45000</v>
      </c>
      <c r="I2177" s="144" t="n">
        <f aca="false">+G:G-H:H</f>
        <v>45000</v>
      </c>
    </row>
    <row r="2178" customFormat="false" ht="17.25" hidden="false" customHeight="true" outlineLevel="0" collapsed="false">
      <c r="A2178" s="140" t="s">
        <v>104</v>
      </c>
      <c r="B2178" s="142" t="n">
        <v>6020600</v>
      </c>
      <c r="C2178" s="143" t="n">
        <f aca="false">+LEN(B:B)</f>
        <v>7</v>
      </c>
      <c r="D2178" s="143" t="n">
        <v>60206000</v>
      </c>
      <c r="F2178" s="140" t="s">
        <v>346</v>
      </c>
      <c r="G2178" s="144" t="n">
        <v>9730350.2</v>
      </c>
      <c r="H2178" s="144" t="n">
        <v>0</v>
      </c>
      <c r="I2178" s="144" t="n">
        <f aca="false">+G:G-H:H</f>
        <v>9730350.2</v>
      </c>
    </row>
    <row r="2179" customFormat="false" ht="17.25" hidden="false" customHeight="true" outlineLevel="0" collapsed="false">
      <c r="A2179" s="140" t="s">
        <v>657</v>
      </c>
      <c r="B2179" s="142" t="n">
        <v>60206000</v>
      </c>
      <c r="C2179" s="143" t="n">
        <f aca="false">+LEN(B:B)</f>
        <v>8</v>
      </c>
      <c r="D2179" s="143" t="n">
        <v>60206000</v>
      </c>
      <c r="F2179" s="140" t="s">
        <v>1726</v>
      </c>
      <c r="G2179" s="144" t="n">
        <v>56470233.84</v>
      </c>
      <c r="I2179" s="144" t="n">
        <f aca="false">+G:G-H:H</f>
        <v>56470233.84</v>
      </c>
    </row>
    <row r="2180" customFormat="false" ht="17.25" hidden="false" customHeight="true" outlineLevel="0" collapsed="false">
      <c r="A2180" s="140" t="s">
        <v>100</v>
      </c>
      <c r="B2180" s="142" t="n">
        <v>6020700</v>
      </c>
      <c r="C2180" s="143" t="n">
        <f aca="false">+LEN(B:B)</f>
        <v>7</v>
      </c>
      <c r="D2180" s="143" t="n">
        <v>60209000</v>
      </c>
      <c r="F2180" s="140" t="s">
        <v>348</v>
      </c>
      <c r="G2180" s="144" t="n">
        <v>1819645.85</v>
      </c>
      <c r="H2180" s="144" t="n">
        <v>0</v>
      </c>
      <c r="I2180" s="144" t="n">
        <f aca="false">+G:G-H:H</f>
        <v>1819645.85</v>
      </c>
    </row>
    <row r="2181" customFormat="false" ht="17.25" hidden="false" customHeight="true" outlineLevel="0" collapsed="false">
      <c r="A2181" s="140" t="s">
        <v>100</v>
      </c>
      <c r="B2181" s="142" t="n">
        <v>6020800</v>
      </c>
      <c r="C2181" s="143" t="n">
        <f aca="false">+LEN(B:B)</f>
        <v>7</v>
      </c>
      <c r="D2181" s="143" t="n">
        <v>60209000</v>
      </c>
      <c r="F2181" s="140" t="s">
        <v>349</v>
      </c>
      <c r="G2181" s="144" t="n">
        <v>1241212.5</v>
      </c>
      <c r="H2181" s="144" t="n">
        <v>0</v>
      </c>
      <c r="I2181" s="144" t="n">
        <f aca="false">+G:G-H:H</f>
        <v>1241212.5</v>
      </c>
    </row>
    <row r="2182" customFormat="false" ht="17.25" hidden="false" customHeight="true" outlineLevel="0" collapsed="false">
      <c r="A2182" s="140" t="s">
        <v>104</v>
      </c>
      <c r="B2182" s="142" t="n">
        <v>6020900</v>
      </c>
      <c r="C2182" s="143" t="n">
        <f aca="false">+LEN(B:B)</f>
        <v>7</v>
      </c>
      <c r="D2182" s="143" t="n">
        <v>60209000</v>
      </c>
      <c r="F2182" s="140" t="s">
        <v>350</v>
      </c>
      <c r="G2182" s="144" t="n">
        <v>7165250</v>
      </c>
      <c r="H2182" s="144" t="n">
        <v>0</v>
      </c>
      <c r="I2182" s="144" t="n">
        <f aca="false">+G:G-H:H</f>
        <v>7165250</v>
      </c>
    </row>
    <row r="2183" customFormat="false" ht="17.25" hidden="false" customHeight="true" outlineLevel="0" collapsed="false">
      <c r="A2183" s="140" t="s">
        <v>100</v>
      </c>
      <c r="B2183" s="142" t="n">
        <v>6020900</v>
      </c>
      <c r="C2183" s="143" t="n">
        <f aca="false">+LEN(B:B)</f>
        <v>7</v>
      </c>
      <c r="D2183" s="143" t="n">
        <v>60209000</v>
      </c>
      <c r="F2183" s="140" t="s">
        <v>350</v>
      </c>
      <c r="G2183" s="144" t="n">
        <v>118375441.39</v>
      </c>
      <c r="H2183" s="144" t="n">
        <v>0</v>
      </c>
      <c r="I2183" s="144" t="n">
        <f aca="false">+G:G-H:H</f>
        <v>118375441.39</v>
      </c>
    </row>
    <row r="2184" customFormat="false" ht="17.25" hidden="false" customHeight="true" outlineLevel="0" collapsed="false">
      <c r="A2184" s="140" t="s">
        <v>129</v>
      </c>
      <c r="B2184" s="142" t="n">
        <v>602100</v>
      </c>
      <c r="C2184" s="143" t="n">
        <f aca="false">+LEN(B:B)</f>
        <v>6</v>
      </c>
      <c r="D2184" s="143" t="n">
        <v>60210000</v>
      </c>
      <c r="F2184" s="140" t="s">
        <v>1052</v>
      </c>
      <c r="G2184" s="144" t="n">
        <v>4702500</v>
      </c>
      <c r="H2184" s="144" t="n">
        <v>0</v>
      </c>
      <c r="I2184" s="144" t="n">
        <f aca="false">+G:G-H:H</f>
        <v>4702500</v>
      </c>
    </row>
    <row r="2185" customFormat="false" ht="17.25" hidden="false" customHeight="true" outlineLevel="0" collapsed="false">
      <c r="A2185" s="140" t="s">
        <v>129</v>
      </c>
      <c r="B2185" s="142" t="n">
        <v>602200</v>
      </c>
      <c r="C2185" s="143" t="n">
        <f aca="false">+LEN(B:B)</f>
        <v>6</v>
      </c>
      <c r="D2185" s="143" t="n">
        <v>60220000</v>
      </c>
      <c r="F2185" s="140" t="s">
        <v>1111</v>
      </c>
      <c r="G2185" s="144" t="n">
        <v>7244175</v>
      </c>
      <c r="H2185" s="144" t="n">
        <v>0</v>
      </c>
      <c r="I2185" s="144" t="n">
        <f aca="false">+G:G-H:H</f>
        <v>7244175</v>
      </c>
    </row>
    <row r="2186" customFormat="false" ht="17.25" hidden="false" customHeight="true" outlineLevel="0" collapsed="false">
      <c r="A2186" s="140" t="s">
        <v>1712</v>
      </c>
      <c r="B2186" s="142" t="n">
        <v>60223000</v>
      </c>
      <c r="C2186" s="143" t="n">
        <f aca="false">+LEN(B:B)</f>
        <v>8</v>
      </c>
      <c r="D2186" s="143" t="n">
        <v>60210000</v>
      </c>
      <c r="F2186" s="140" t="s">
        <v>1281</v>
      </c>
      <c r="G2186" s="144" t="n">
        <v>175718679.63</v>
      </c>
      <c r="I2186" s="144" t="n">
        <f aca="false">+G:G-H:H</f>
        <v>175718679.63</v>
      </c>
    </row>
    <row r="2187" customFormat="false" ht="17.25" hidden="false" customHeight="true" outlineLevel="0" collapsed="false">
      <c r="A2187" s="140" t="s">
        <v>129</v>
      </c>
      <c r="B2187" s="142" t="n">
        <v>603010</v>
      </c>
      <c r="C2187" s="143" t="n">
        <f aca="false">+LEN(B:B)</f>
        <v>6</v>
      </c>
      <c r="D2187" s="143" t="n">
        <v>60301000</v>
      </c>
      <c r="F2187" s="140" t="s">
        <v>1055</v>
      </c>
      <c r="G2187" s="144" t="n">
        <v>0</v>
      </c>
      <c r="H2187" s="144" t="n">
        <v>1509891219.34</v>
      </c>
      <c r="I2187" s="144" t="n">
        <f aca="false">+G:G-H:H</f>
        <v>-1509891219.34</v>
      </c>
    </row>
    <row r="2188" customFormat="false" ht="17.25" hidden="false" customHeight="true" outlineLevel="0" collapsed="false">
      <c r="A2188" s="140" t="s">
        <v>111</v>
      </c>
      <c r="B2188" s="142" t="n">
        <v>60301000</v>
      </c>
      <c r="C2188" s="143" t="n">
        <f aca="false">+LEN(B:B)</f>
        <v>8</v>
      </c>
      <c r="D2188" s="143" t="n">
        <v>60301000</v>
      </c>
      <c r="F2188" s="140" t="s">
        <v>1282</v>
      </c>
      <c r="H2188" s="144" t="n">
        <v>582625020.28</v>
      </c>
      <c r="I2188" s="144" t="n">
        <f aca="false">+G:G-H:H</f>
        <v>-582625020.28</v>
      </c>
    </row>
    <row r="2189" customFormat="false" ht="17.25" hidden="false" customHeight="true" outlineLevel="0" collapsed="false">
      <c r="A2189" s="140" t="s">
        <v>101</v>
      </c>
      <c r="B2189" s="142" t="n">
        <v>60301000</v>
      </c>
      <c r="C2189" s="143" t="n">
        <f aca="false">+LEN(B:B)</f>
        <v>8</v>
      </c>
      <c r="D2189" s="143" t="n">
        <v>60301000</v>
      </c>
      <c r="F2189" s="140" t="s">
        <v>1282</v>
      </c>
      <c r="H2189" s="144" t="n">
        <v>436538340.56</v>
      </c>
      <c r="I2189" s="144" t="n">
        <f aca="false">+G:G-H:H</f>
        <v>-436538340.56</v>
      </c>
    </row>
    <row r="2190" customFormat="false" ht="17.25" hidden="false" customHeight="true" outlineLevel="0" collapsed="false">
      <c r="A2190" s="145" t="s">
        <v>1712</v>
      </c>
      <c r="B2190" s="146" t="n">
        <v>60301000</v>
      </c>
      <c r="C2190" s="147" t="n">
        <f aca="false">+LEN(B:B)</f>
        <v>8</v>
      </c>
      <c r="D2190" s="147" t="n">
        <v>60301000</v>
      </c>
      <c r="E2190" s="140"/>
      <c r="F2190" s="145" t="s">
        <v>3247</v>
      </c>
      <c r="G2190" s="148" t="n">
        <v>66200000</v>
      </c>
      <c r="H2190" s="148"/>
      <c r="I2190" s="148" t="n">
        <f aca="false">+G:G-H:H</f>
        <v>66200000</v>
      </c>
    </row>
    <row r="2191" customFormat="false" ht="17.25" hidden="false" customHeight="true" outlineLevel="0" collapsed="false">
      <c r="A2191" s="140" t="s">
        <v>657</v>
      </c>
      <c r="B2191" s="142" t="n">
        <v>60301000</v>
      </c>
      <c r="C2191" s="143" t="n">
        <f aca="false">+LEN(B:B)</f>
        <v>8</v>
      </c>
      <c r="D2191" s="143" t="n">
        <v>60301000</v>
      </c>
      <c r="F2191" s="140" t="s">
        <v>1282</v>
      </c>
      <c r="H2191" s="144" t="n">
        <v>383022649.657</v>
      </c>
      <c r="I2191" s="144" t="n">
        <f aca="false">+G:G-H:H</f>
        <v>-383022649.657</v>
      </c>
    </row>
    <row r="2192" customFormat="false" ht="17.25" hidden="false" customHeight="true" outlineLevel="0" collapsed="false">
      <c r="A2192" s="140" t="s">
        <v>119</v>
      </c>
      <c r="B2192" s="142" t="n">
        <v>60302000</v>
      </c>
      <c r="C2192" s="143" t="n">
        <f aca="false">+LEN(B:B)</f>
        <v>8</v>
      </c>
      <c r="D2192" s="143" t="n">
        <v>60302000</v>
      </c>
      <c r="F2192" s="140" t="s">
        <v>3248</v>
      </c>
      <c r="H2192" s="144" t="n">
        <v>452678781.07</v>
      </c>
      <c r="I2192" s="144" t="n">
        <f aca="false">+G:G-H:H</f>
        <v>-452678781.07</v>
      </c>
    </row>
    <row r="2193" customFormat="false" ht="17.25" hidden="false" customHeight="true" outlineLevel="0" collapsed="false">
      <c r="A2193" s="140" t="s">
        <v>112</v>
      </c>
      <c r="B2193" s="142" t="n">
        <v>60302000</v>
      </c>
      <c r="C2193" s="143" t="n">
        <f aca="false">+LEN(B:B)</f>
        <v>8</v>
      </c>
      <c r="D2193" s="143" t="n">
        <v>60302000</v>
      </c>
      <c r="F2193" s="140" t="s">
        <v>1727</v>
      </c>
      <c r="H2193" s="144" t="n">
        <v>916617407.86</v>
      </c>
      <c r="I2193" s="144" t="n">
        <f aca="false">+G:G-H:H</f>
        <v>-916617407.86</v>
      </c>
    </row>
    <row r="2194" customFormat="false" ht="17.25" hidden="false" customHeight="true" outlineLevel="0" collapsed="false">
      <c r="A2194" s="145" t="s">
        <v>1712</v>
      </c>
      <c r="B2194" s="146" t="n">
        <v>60302000</v>
      </c>
      <c r="C2194" s="147" t="n">
        <f aca="false">+LEN(B:B)</f>
        <v>8</v>
      </c>
      <c r="D2194" s="147" t="n">
        <v>60302000</v>
      </c>
      <c r="E2194" s="140"/>
      <c r="F2194" s="145" t="s">
        <v>1283</v>
      </c>
      <c r="G2194" s="148"/>
      <c r="H2194" s="148"/>
      <c r="I2194" s="148" t="n">
        <f aca="false">+G:G-H:H</f>
        <v>0</v>
      </c>
    </row>
    <row r="2195" customFormat="false" ht="17.25" hidden="false" customHeight="true" outlineLevel="0" collapsed="false">
      <c r="A2195" s="145" t="s">
        <v>1712</v>
      </c>
      <c r="B2195" s="146" t="n">
        <v>60303000</v>
      </c>
      <c r="C2195" s="147" t="n">
        <f aca="false">+LEN(B:B)</f>
        <v>8</v>
      </c>
      <c r="D2195" s="147" t="n">
        <v>60303000</v>
      </c>
      <c r="E2195" s="140"/>
      <c r="F2195" s="145" t="s">
        <v>3249</v>
      </c>
      <c r="G2195" s="148"/>
      <c r="H2195" s="148"/>
      <c r="I2195" s="148" t="n">
        <f aca="false">+G:G-H:H</f>
        <v>0</v>
      </c>
    </row>
    <row r="2196" customFormat="false" ht="17.25" hidden="false" customHeight="true" outlineLevel="0" collapsed="false">
      <c r="A2196" s="140" t="s">
        <v>129</v>
      </c>
      <c r="B2196" s="142" t="n">
        <v>603070</v>
      </c>
      <c r="C2196" s="143" t="n">
        <f aca="false">+LEN(B:B)</f>
        <v>6</v>
      </c>
      <c r="D2196" s="143" t="n">
        <v>60307000</v>
      </c>
      <c r="F2196" s="140" t="s">
        <v>706</v>
      </c>
      <c r="G2196" s="144" t="n">
        <v>310291344.94</v>
      </c>
      <c r="H2196" s="144" t="n">
        <v>0</v>
      </c>
      <c r="I2196" s="144" t="n">
        <f aca="false">+G:G-H:H</f>
        <v>310291344.94</v>
      </c>
    </row>
    <row r="2197" customFormat="false" ht="17.25" hidden="false" customHeight="true" outlineLevel="0" collapsed="false">
      <c r="A2197" s="140" t="s">
        <v>115</v>
      </c>
      <c r="B2197" s="142" t="n">
        <v>60307000</v>
      </c>
      <c r="C2197" s="143" t="n">
        <f aca="false">+LEN(B:B)</f>
        <v>8</v>
      </c>
      <c r="D2197" s="143" t="n">
        <v>60307000</v>
      </c>
      <c r="F2197" s="140" t="s">
        <v>705</v>
      </c>
      <c r="H2197" s="144" t="n">
        <v>18535612685</v>
      </c>
      <c r="I2197" s="144" t="n">
        <f aca="false">+G:G-H:H</f>
        <v>-18535612685</v>
      </c>
    </row>
    <row r="2198" customFormat="false" ht="17.25" hidden="false" customHeight="true" outlineLevel="0" collapsed="false">
      <c r="A2198" s="140" t="s">
        <v>3018</v>
      </c>
      <c r="B2198" s="142" t="n">
        <v>603070</v>
      </c>
      <c r="C2198" s="143" t="n">
        <f aca="false">+LEN(B:B)</f>
        <v>6</v>
      </c>
      <c r="D2198" s="143" t="n">
        <v>60307000</v>
      </c>
      <c r="F2198" s="140" t="s">
        <v>706</v>
      </c>
      <c r="G2198" s="144" t="n">
        <v>117886788.03</v>
      </c>
      <c r="I2198" s="144" t="n">
        <f aca="false">+G:G-H:H</f>
        <v>117886788.03</v>
      </c>
    </row>
    <row r="2199" customFormat="false" ht="17.25" hidden="false" customHeight="true" outlineLevel="0" collapsed="false">
      <c r="A2199" s="140" t="s">
        <v>3019</v>
      </c>
      <c r="B2199" s="142" t="n">
        <v>603070</v>
      </c>
      <c r="C2199" s="143" t="n">
        <f aca="false">+LEN(B:B)</f>
        <v>6</v>
      </c>
      <c r="D2199" s="143" t="n">
        <v>60307000</v>
      </c>
      <c r="F2199" s="140" t="s">
        <v>706</v>
      </c>
      <c r="H2199" s="144" t="n">
        <v>108056105.64</v>
      </c>
      <c r="I2199" s="144" t="n">
        <f aca="false">+G:G-H:H</f>
        <v>-108056105.64</v>
      </c>
    </row>
    <row r="2200" customFormat="false" ht="17.25" hidden="false" customHeight="true" outlineLevel="0" collapsed="false">
      <c r="A2200" s="140" t="s">
        <v>108</v>
      </c>
      <c r="B2200" s="142" t="n">
        <v>60307000</v>
      </c>
      <c r="C2200" s="143" t="n">
        <f aca="false">+LEN(B:B)</f>
        <v>8</v>
      </c>
      <c r="D2200" s="143" t="n">
        <v>60307000</v>
      </c>
      <c r="F2200" s="140" t="s">
        <v>705</v>
      </c>
      <c r="H2200" s="144" t="n">
        <v>1217837460.06</v>
      </c>
      <c r="I2200" s="144" t="n">
        <f aca="false">+G:G-H:H</f>
        <v>-1217837460.06</v>
      </c>
    </row>
    <row r="2201" customFormat="false" ht="17.25" hidden="false" customHeight="true" outlineLevel="0" collapsed="false">
      <c r="A2201" s="140" t="s">
        <v>129</v>
      </c>
      <c r="B2201" s="142" t="n">
        <v>603080</v>
      </c>
      <c r="C2201" s="143" t="n">
        <f aca="false">+LEN(B:B)</f>
        <v>6</v>
      </c>
      <c r="D2201" s="143" t="n">
        <v>60308000</v>
      </c>
      <c r="F2201" s="140" t="s">
        <v>1061</v>
      </c>
      <c r="G2201" s="144" t="n">
        <v>788131791.17</v>
      </c>
      <c r="H2201" s="144" t="n">
        <v>0</v>
      </c>
      <c r="I2201" s="144" t="n">
        <f aca="false">+G:G-H:H</f>
        <v>788131791.17</v>
      </c>
    </row>
    <row r="2202" customFormat="false" ht="17.25" hidden="false" customHeight="true" outlineLevel="0" collapsed="false">
      <c r="A2202" s="140" t="s">
        <v>119</v>
      </c>
      <c r="B2202" s="142" t="n">
        <v>60308000</v>
      </c>
      <c r="C2202" s="143" t="n">
        <f aca="false">+LEN(B:B)</f>
        <v>8</v>
      </c>
      <c r="D2202" s="143" t="n">
        <v>60308000</v>
      </c>
      <c r="F2202" s="140" t="s">
        <v>1061</v>
      </c>
      <c r="H2202" s="144" t="n">
        <v>84107760</v>
      </c>
      <c r="I2202" s="144" t="n">
        <f aca="false">+G:G-H:H</f>
        <v>-84107760</v>
      </c>
    </row>
    <row r="2203" customFormat="false" ht="17.25" hidden="false" customHeight="true" outlineLevel="0" collapsed="false">
      <c r="A2203" s="140" t="s">
        <v>105</v>
      </c>
      <c r="B2203" s="142" t="n">
        <v>6031000</v>
      </c>
      <c r="C2203" s="143" t="n">
        <f aca="false">+LEN(B:B)</f>
        <v>7</v>
      </c>
      <c r="D2203" s="143" t="n">
        <v>60310000</v>
      </c>
      <c r="F2203" s="140" t="s">
        <v>351</v>
      </c>
      <c r="G2203" s="144" t="n">
        <v>100723623.19</v>
      </c>
      <c r="H2203" s="144" t="n">
        <v>0</v>
      </c>
      <c r="I2203" s="144" t="n">
        <f aca="false">+G:G-H:H</f>
        <v>100723623.19</v>
      </c>
    </row>
    <row r="2204" customFormat="false" ht="17.25" hidden="false" customHeight="true" outlineLevel="0" collapsed="false">
      <c r="A2204" s="140" t="s">
        <v>102</v>
      </c>
      <c r="B2204" s="142" t="n">
        <v>6031000</v>
      </c>
      <c r="C2204" s="143" t="n">
        <f aca="false">+LEN(B:B)</f>
        <v>7</v>
      </c>
      <c r="D2204" s="143" t="n">
        <v>60310000</v>
      </c>
      <c r="F2204" s="140" t="s">
        <v>351</v>
      </c>
      <c r="G2204" s="144" t="n">
        <v>0</v>
      </c>
      <c r="H2204" s="144" t="n">
        <v>982375640.24</v>
      </c>
      <c r="I2204" s="144" t="n">
        <f aca="false">+G:G-H:H</f>
        <v>-982375640.24</v>
      </c>
    </row>
    <row r="2205" customFormat="false" ht="17.25" hidden="false" customHeight="true" outlineLevel="0" collapsed="false">
      <c r="A2205" s="140" t="s">
        <v>100</v>
      </c>
      <c r="B2205" s="142" t="n">
        <v>6031000</v>
      </c>
      <c r="C2205" s="143" t="n">
        <f aca="false">+LEN(B:B)</f>
        <v>7</v>
      </c>
      <c r="D2205" s="143" t="n">
        <v>60310000</v>
      </c>
      <c r="F2205" s="140" t="s">
        <v>351</v>
      </c>
      <c r="G2205" s="144" t="n">
        <v>0</v>
      </c>
      <c r="H2205" s="144" t="n">
        <v>2525112232.9</v>
      </c>
      <c r="I2205" s="144" t="n">
        <f aca="false">+G:G-H:H</f>
        <v>-2525112232.9</v>
      </c>
    </row>
    <row r="2206" customFormat="false" ht="17.25" hidden="false" customHeight="true" outlineLevel="0" collapsed="false">
      <c r="A2206" s="140" t="s">
        <v>657</v>
      </c>
      <c r="B2206" s="142" t="n">
        <v>60332000</v>
      </c>
      <c r="C2206" s="143" t="n">
        <f aca="false">+LEN(B:B)</f>
        <v>8</v>
      </c>
      <c r="D2206" s="143" t="n">
        <v>60310000</v>
      </c>
      <c r="F2206" s="140" t="s">
        <v>3250</v>
      </c>
      <c r="H2206" s="144" t="n">
        <v>19799920.41</v>
      </c>
      <c r="I2206" s="144" t="n">
        <f aca="false">+G:G-H:H</f>
        <v>-19799920.41</v>
      </c>
    </row>
    <row r="2207" customFormat="false" ht="17.25" hidden="false" customHeight="true" outlineLevel="0" collapsed="false">
      <c r="A2207" s="140" t="s">
        <v>100</v>
      </c>
      <c r="B2207" s="142" t="n">
        <v>6035000</v>
      </c>
      <c r="C2207" s="143" t="n">
        <f aca="false">+LEN(B:B)</f>
        <v>7</v>
      </c>
      <c r="D2207" s="143" t="n">
        <v>60310000</v>
      </c>
      <c r="F2207" s="140" t="s">
        <v>352</v>
      </c>
      <c r="G2207" s="144" t="n">
        <v>0</v>
      </c>
      <c r="H2207" s="144" t="n">
        <v>3161278539.14</v>
      </c>
      <c r="I2207" s="144" t="n">
        <f aca="false">+G:G-H:H</f>
        <v>-3161278539.14</v>
      </c>
    </row>
    <row r="2208" customFormat="false" ht="17.25" hidden="false" customHeight="true" outlineLevel="0" collapsed="false">
      <c r="A2208" s="140" t="s">
        <v>105</v>
      </c>
      <c r="B2208" s="142" t="n">
        <v>6037000</v>
      </c>
      <c r="C2208" s="143" t="n">
        <f aca="false">+LEN(B:B)</f>
        <v>7</v>
      </c>
      <c r="D2208" s="143" t="n">
        <v>60370000</v>
      </c>
      <c r="F2208" s="140" t="s">
        <v>705</v>
      </c>
      <c r="G2208" s="144" t="n">
        <v>3381211425.2</v>
      </c>
      <c r="H2208" s="144" t="n">
        <v>0</v>
      </c>
      <c r="I2208" s="144" t="n">
        <f aca="false">+G:G-H:H</f>
        <v>3381211425.2</v>
      </c>
    </row>
    <row r="2209" customFormat="false" ht="17.25" hidden="false" customHeight="true" outlineLevel="0" collapsed="false">
      <c r="A2209" s="140" t="s">
        <v>105</v>
      </c>
      <c r="B2209" s="142" t="n">
        <v>6038000</v>
      </c>
      <c r="C2209" s="143" t="n">
        <f aca="false">+LEN(B:B)</f>
        <v>7</v>
      </c>
      <c r="D2209" s="143" t="n">
        <v>60380000</v>
      </c>
      <c r="F2209" s="140" t="s">
        <v>707</v>
      </c>
      <c r="G2209" s="144" t="n">
        <v>0</v>
      </c>
      <c r="H2209" s="144" t="n">
        <v>2703504144.71</v>
      </c>
      <c r="I2209" s="144" t="n">
        <f aca="false">+G:G-H:H</f>
        <v>-2703504144.71</v>
      </c>
    </row>
    <row r="2210" customFormat="false" ht="17.25" hidden="false" customHeight="true" outlineLevel="0" collapsed="false">
      <c r="A2210" s="140" t="s">
        <v>104</v>
      </c>
      <c r="B2210" s="142" t="n">
        <v>6038000</v>
      </c>
      <c r="C2210" s="143" t="n">
        <f aca="false">+LEN(B:B)</f>
        <v>7</v>
      </c>
      <c r="D2210" s="143" t="n">
        <v>60380000</v>
      </c>
      <c r="F2210" s="140" t="s">
        <v>707</v>
      </c>
      <c r="G2210" s="144" t="n">
        <v>3169634964.17</v>
      </c>
      <c r="H2210" s="144" t="n">
        <v>0</v>
      </c>
      <c r="I2210" s="144" t="n">
        <f aca="false">+G:G-H:H</f>
        <v>3169634964.17</v>
      </c>
    </row>
    <row r="2211" customFormat="false" ht="17.25" hidden="false" customHeight="true" outlineLevel="0" collapsed="false">
      <c r="A2211" s="140" t="s">
        <v>1819</v>
      </c>
      <c r="B2211" s="142" t="n">
        <v>60400000</v>
      </c>
      <c r="C2211" s="143" t="n">
        <f aca="false">+LEN(B:B)</f>
        <v>8</v>
      </c>
      <c r="D2211" s="143" t="n">
        <v>60400000</v>
      </c>
      <c r="F2211" s="140" t="s">
        <v>2482</v>
      </c>
      <c r="G2211" s="144" t="n">
        <v>1379550</v>
      </c>
      <c r="I2211" s="144" t="n">
        <f aca="false">+G:G-H:H</f>
        <v>1379550</v>
      </c>
    </row>
    <row r="2212" customFormat="false" ht="17.25" hidden="false" customHeight="true" outlineLevel="0" collapsed="false">
      <c r="A2212" s="140" t="s">
        <v>116</v>
      </c>
      <c r="B2212" s="142" t="n">
        <v>6040000</v>
      </c>
      <c r="C2212" s="143" t="n">
        <f aca="false">+LEN(B:B)</f>
        <v>7</v>
      </c>
      <c r="D2212" s="143" t="n">
        <v>60400000</v>
      </c>
      <c r="F2212" s="140" t="s">
        <v>709</v>
      </c>
      <c r="G2212" s="144" t="n">
        <v>83000000</v>
      </c>
      <c r="I2212" s="144" t="n">
        <f aca="false">+G:G-H:H</f>
        <v>83000000</v>
      </c>
    </row>
    <row r="2213" customFormat="false" ht="17.25" hidden="false" customHeight="true" outlineLevel="0" collapsed="false">
      <c r="A2213" s="140" t="s">
        <v>115</v>
      </c>
      <c r="B2213" s="142" t="n">
        <v>60400000</v>
      </c>
      <c r="C2213" s="143" t="n">
        <f aca="false">+LEN(B:B)</f>
        <v>8</v>
      </c>
      <c r="D2213" s="143" t="n">
        <v>60400000</v>
      </c>
      <c r="F2213" s="140" t="s">
        <v>709</v>
      </c>
      <c r="G2213" s="144" t="n">
        <v>59648576.23</v>
      </c>
      <c r="I2213" s="144" t="n">
        <f aca="false">+G:G-H:H</f>
        <v>59648576.23</v>
      </c>
    </row>
    <row r="2214" customFormat="false" ht="17.25" hidden="false" customHeight="true" outlineLevel="0" collapsed="false">
      <c r="A2214" s="140" t="s">
        <v>105</v>
      </c>
      <c r="B2214" s="142" t="n">
        <v>6040000</v>
      </c>
      <c r="C2214" s="143" t="n">
        <f aca="false">+LEN(B:B)</f>
        <v>7</v>
      </c>
      <c r="D2214" s="143" t="n">
        <v>60400000</v>
      </c>
      <c r="F2214" s="140" t="s">
        <v>709</v>
      </c>
      <c r="G2214" s="144" t="n">
        <v>1347300</v>
      </c>
      <c r="H2214" s="144" t="n">
        <v>0</v>
      </c>
      <c r="I2214" s="144" t="n">
        <f aca="false">+G:G-H:H</f>
        <v>1347300</v>
      </c>
    </row>
    <row r="2215" customFormat="false" ht="17.25" hidden="false" customHeight="true" outlineLevel="0" collapsed="false">
      <c r="A2215" s="140" t="s">
        <v>119</v>
      </c>
      <c r="B2215" s="142" t="n">
        <v>60410000</v>
      </c>
      <c r="C2215" s="143" t="n">
        <f aca="false">+LEN(B:B)</f>
        <v>8</v>
      </c>
      <c r="D2215" s="143" t="n">
        <v>60400000</v>
      </c>
      <c r="F2215" s="140" t="s">
        <v>3251</v>
      </c>
      <c r="G2215" s="144" t="n">
        <v>3902000</v>
      </c>
      <c r="I2215" s="144" t="n">
        <f aca="false">+G:G-H:H</f>
        <v>3902000</v>
      </c>
    </row>
    <row r="2216" customFormat="false" ht="17.25" hidden="false" customHeight="true" outlineLevel="0" collapsed="false">
      <c r="A2216" s="140" t="s">
        <v>309</v>
      </c>
      <c r="B2216" s="142" t="n">
        <v>605000</v>
      </c>
      <c r="C2216" s="143" t="n">
        <f aca="false">+LEN(B:B)</f>
        <v>6</v>
      </c>
      <c r="D2216" s="143" t="n">
        <v>60500000</v>
      </c>
      <c r="F2216" s="140" t="s">
        <v>3252</v>
      </c>
      <c r="G2216" s="144" t="n">
        <v>52280</v>
      </c>
      <c r="I2216" s="144" t="n">
        <f aca="false">+G:G-H:H</f>
        <v>52280</v>
      </c>
    </row>
    <row r="2217" customFormat="false" ht="17.25" hidden="false" customHeight="true" outlineLevel="0" collapsed="false">
      <c r="A2217" s="140" t="s">
        <v>115</v>
      </c>
      <c r="B2217" s="142" t="n">
        <v>60500000</v>
      </c>
      <c r="C2217" s="143" t="n">
        <f aca="false">+LEN(B:B)</f>
        <v>8</v>
      </c>
      <c r="D2217" s="143" t="n">
        <v>60500000</v>
      </c>
      <c r="F2217" s="140" t="s">
        <v>1875</v>
      </c>
      <c r="G2217" s="144" t="n">
        <v>29192397.23</v>
      </c>
      <c r="I2217" s="144" t="n">
        <f aca="false">+G:G-H:H</f>
        <v>29192397.23</v>
      </c>
    </row>
    <row r="2218" customFormat="false" ht="17.25" hidden="false" customHeight="true" outlineLevel="0" collapsed="false">
      <c r="A2218" s="140" t="s">
        <v>1712</v>
      </c>
      <c r="B2218" s="142" t="n">
        <v>60500000</v>
      </c>
      <c r="C2218" s="143" t="n">
        <f aca="false">+LEN(B:B)</f>
        <v>8</v>
      </c>
      <c r="D2218" s="143" t="n">
        <v>60500000</v>
      </c>
      <c r="F2218" s="140" t="s">
        <v>1329</v>
      </c>
      <c r="G2218" s="144" t="n">
        <v>45202954.38</v>
      </c>
      <c r="I2218" s="144" t="n">
        <f aca="false">+G:G-H:H</f>
        <v>45202954.38</v>
      </c>
    </row>
    <row r="2219" customFormat="false" ht="17.25" hidden="false" customHeight="true" outlineLevel="0" collapsed="false">
      <c r="A2219" s="140" t="s">
        <v>309</v>
      </c>
      <c r="B2219" s="142" t="n">
        <v>606010</v>
      </c>
      <c r="C2219" s="143" t="n">
        <f aca="false">+LEN(B:B)</f>
        <v>6</v>
      </c>
      <c r="D2219" s="143" t="n">
        <v>60601000</v>
      </c>
      <c r="F2219" s="140" t="s">
        <v>138</v>
      </c>
      <c r="G2219" s="144" t="n">
        <v>40219378.07</v>
      </c>
      <c r="I2219" s="144" t="n">
        <f aca="false">+G:G-H:H</f>
        <v>40219378.07</v>
      </c>
    </row>
    <row r="2220" customFormat="false" ht="17.25" hidden="false" customHeight="true" outlineLevel="0" collapsed="false">
      <c r="A2220" s="140" t="s">
        <v>128</v>
      </c>
      <c r="B2220" s="142" t="n">
        <v>60601000</v>
      </c>
      <c r="C2220" s="143" t="n">
        <f aca="false">+LEN(B:B)</f>
        <v>8</v>
      </c>
      <c r="D2220" s="143" t="n">
        <v>60601000</v>
      </c>
      <c r="F2220" s="140" t="s">
        <v>138</v>
      </c>
      <c r="G2220" s="144" t="n">
        <v>8182744.13</v>
      </c>
      <c r="I2220" s="144" t="n">
        <f aca="false">+G:G-H:H</f>
        <v>8182744.13</v>
      </c>
    </row>
    <row r="2221" customFormat="false" ht="17.25" hidden="false" customHeight="true" outlineLevel="0" collapsed="false">
      <c r="A2221" s="140" t="s">
        <v>129</v>
      </c>
      <c r="B2221" s="142" t="n">
        <v>606010</v>
      </c>
      <c r="C2221" s="143" t="n">
        <f aca="false">+LEN(B:B)</f>
        <v>6</v>
      </c>
      <c r="D2221" s="143" t="n">
        <v>60601000</v>
      </c>
      <c r="F2221" s="140" t="s">
        <v>138</v>
      </c>
      <c r="G2221" s="144" t="n">
        <v>655758474.11</v>
      </c>
      <c r="H2221" s="144" t="n">
        <v>0</v>
      </c>
      <c r="I2221" s="144" t="n">
        <f aca="false">+G:G-H:H</f>
        <v>655758474.11</v>
      </c>
    </row>
    <row r="2222" customFormat="false" ht="17.25" hidden="false" customHeight="true" outlineLevel="0" collapsed="false">
      <c r="A2222" s="140" t="s">
        <v>111</v>
      </c>
      <c r="B2222" s="142" t="n">
        <v>60601000</v>
      </c>
      <c r="C2222" s="143" t="n">
        <f aca="false">+LEN(B:B)</f>
        <v>8</v>
      </c>
      <c r="D2222" s="143" t="n">
        <v>60601000</v>
      </c>
      <c r="F2222" s="140" t="s">
        <v>420</v>
      </c>
      <c r="G2222" s="144" t="n">
        <v>5110220.45</v>
      </c>
      <c r="I2222" s="144" t="n">
        <f aca="false">+G:G-H:H</f>
        <v>5110220.45</v>
      </c>
    </row>
    <row r="2223" customFormat="false" ht="17.25" hidden="false" customHeight="true" outlineLevel="0" collapsed="false">
      <c r="A2223" s="140" t="s">
        <v>115</v>
      </c>
      <c r="B2223" s="142" t="n">
        <v>60601000</v>
      </c>
      <c r="C2223" s="143" t="n">
        <f aca="false">+LEN(B:B)</f>
        <v>8</v>
      </c>
      <c r="D2223" s="143" t="n">
        <v>60601000</v>
      </c>
      <c r="F2223" s="140" t="s">
        <v>420</v>
      </c>
      <c r="G2223" s="144" t="n">
        <v>578124.58</v>
      </c>
      <c r="I2223" s="144" t="n">
        <f aca="false">+G:G-H:H</f>
        <v>578124.58</v>
      </c>
    </row>
    <row r="2224" customFormat="false" ht="17.25" hidden="false" customHeight="true" outlineLevel="0" collapsed="false">
      <c r="A2224" s="140" t="s">
        <v>3018</v>
      </c>
      <c r="B2224" s="142" t="n">
        <v>606010</v>
      </c>
      <c r="C2224" s="143" t="n">
        <f aca="false">+LEN(B:B)</f>
        <v>6</v>
      </c>
      <c r="D2224" s="143" t="n">
        <v>60601000</v>
      </c>
      <c r="F2224" s="140" t="s">
        <v>138</v>
      </c>
      <c r="G2224" s="144" t="n">
        <v>548508</v>
      </c>
      <c r="I2224" s="144" t="n">
        <f aca="false">+G:G-H:H</f>
        <v>548508</v>
      </c>
    </row>
    <row r="2225" customFormat="false" ht="17.25" hidden="false" customHeight="true" outlineLevel="0" collapsed="false">
      <c r="A2225" s="140" t="s">
        <v>3019</v>
      </c>
      <c r="B2225" s="142" t="n">
        <v>606010</v>
      </c>
      <c r="C2225" s="143" t="n">
        <f aca="false">+LEN(B:B)</f>
        <v>6</v>
      </c>
      <c r="D2225" s="143" t="n">
        <v>60601000</v>
      </c>
      <c r="F2225" s="140" t="s">
        <v>138</v>
      </c>
      <c r="G2225" s="144" t="n">
        <v>659843.84</v>
      </c>
      <c r="I2225" s="144" t="n">
        <f aca="false">+G:G-H:H</f>
        <v>659843.84</v>
      </c>
    </row>
    <row r="2226" customFormat="false" ht="17.25" hidden="false" customHeight="true" outlineLevel="0" collapsed="false">
      <c r="A2226" s="140" t="s">
        <v>119</v>
      </c>
      <c r="B2226" s="142" t="n">
        <v>60601000</v>
      </c>
      <c r="C2226" s="143" t="n">
        <f aca="false">+LEN(B:B)</f>
        <v>8</v>
      </c>
      <c r="D2226" s="143" t="n">
        <v>60601000</v>
      </c>
      <c r="F2226" s="140" t="s">
        <v>420</v>
      </c>
      <c r="G2226" s="144" t="n">
        <v>68521023.63</v>
      </c>
      <c r="I2226" s="144" t="n">
        <f aca="false">+G:G-H:H</f>
        <v>68521023.63</v>
      </c>
    </row>
    <row r="2227" customFormat="false" ht="17.25" hidden="false" customHeight="true" outlineLevel="0" collapsed="false">
      <c r="A2227" s="140" t="s">
        <v>317</v>
      </c>
      <c r="B2227" s="142" t="n">
        <v>60601000</v>
      </c>
      <c r="C2227" s="143" t="n">
        <f aca="false">+LEN(B:B)</f>
        <v>8</v>
      </c>
      <c r="D2227" s="143" t="n">
        <v>60601000</v>
      </c>
      <c r="F2227" s="140" t="s">
        <v>3253</v>
      </c>
      <c r="G2227" s="144" t="n">
        <v>172131327.52</v>
      </c>
      <c r="I2227" s="144" t="n">
        <f aca="false">+G:G-H:H</f>
        <v>172131327.52</v>
      </c>
    </row>
    <row r="2228" customFormat="false" ht="17.25" hidden="false" customHeight="true" outlineLevel="0" collapsed="false">
      <c r="A2228" s="140" t="s">
        <v>307</v>
      </c>
      <c r="B2228" s="142" t="n">
        <v>60601000</v>
      </c>
      <c r="C2228" s="143" t="n">
        <f aca="false">+LEN(B:B)</f>
        <v>8</v>
      </c>
      <c r="D2228" s="143" t="n">
        <v>60601000</v>
      </c>
      <c r="F2228" s="140" t="s">
        <v>138</v>
      </c>
      <c r="G2228" s="144" t="n">
        <v>1377640.5</v>
      </c>
      <c r="I2228" s="144" t="n">
        <f aca="false">+G:G-H:H</f>
        <v>1377640.5</v>
      </c>
    </row>
    <row r="2229" customFormat="false" ht="17.25" hidden="false" customHeight="true" outlineLevel="0" collapsed="false">
      <c r="A2229" s="140" t="s">
        <v>108</v>
      </c>
      <c r="B2229" s="142" t="n">
        <v>60601000</v>
      </c>
      <c r="C2229" s="143" t="n">
        <f aca="false">+LEN(B:B)</f>
        <v>8</v>
      </c>
      <c r="D2229" s="143" t="n">
        <v>60601000</v>
      </c>
      <c r="F2229" s="140" t="s">
        <v>420</v>
      </c>
      <c r="G2229" s="144" t="n">
        <v>5284998.94</v>
      </c>
      <c r="I2229" s="144" t="n">
        <f aca="false">+G:G-H:H</f>
        <v>5284998.94</v>
      </c>
    </row>
    <row r="2230" customFormat="false" ht="17.25" hidden="false" customHeight="true" outlineLevel="0" collapsed="false">
      <c r="A2230" s="140" t="s">
        <v>657</v>
      </c>
      <c r="B2230" s="142" t="n">
        <v>60601000</v>
      </c>
      <c r="C2230" s="143" t="n">
        <f aca="false">+LEN(B:B)</f>
        <v>8</v>
      </c>
      <c r="D2230" s="143" t="n">
        <v>60601000</v>
      </c>
      <c r="F2230" s="140" t="s">
        <v>2214</v>
      </c>
      <c r="G2230" s="144" t="n">
        <v>154612915.45</v>
      </c>
      <c r="I2230" s="144" t="n">
        <f aca="false">+G:G-H:H</f>
        <v>154612915.45</v>
      </c>
    </row>
    <row r="2231" customFormat="false" ht="17.25" hidden="false" customHeight="true" outlineLevel="0" collapsed="false">
      <c r="A2231" s="140" t="s">
        <v>128</v>
      </c>
      <c r="B2231" s="142" t="n">
        <v>60602000</v>
      </c>
      <c r="C2231" s="143" t="n">
        <f aca="false">+LEN(B:B)</f>
        <v>8</v>
      </c>
      <c r="D2231" s="143" t="n">
        <v>60602000</v>
      </c>
      <c r="F2231" s="140" t="s">
        <v>139</v>
      </c>
      <c r="G2231" s="144" t="n">
        <v>777000</v>
      </c>
      <c r="I2231" s="144" t="n">
        <f aca="false">+G:G-H:H</f>
        <v>777000</v>
      </c>
    </row>
    <row r="2232" customFormat="false" ht="17.25" hidden="false" customHeight="true" outlineLevel="0" collapsed="false">
      <c r="A2232" s="140" t="s">
        <v>125</v>
      </c>
      <c r="B2232" s="142" t="n">
        <v>60602000</v>
      </c>
      <c r="C2232" s="143" t="n">
        <f aca="false">+LEN(B:B)</f>
        <v>8</v>
      </c>
      <c r="D2232" s="143" t="n">
        <v>60602000</v>
      </c>
      <c r="F2232" s="140" t="s">
        <v>2056</v>
      </c>
      <c r="G2232" s="144" t="n">
        <v>136000</v>
      </c>
      <c r="I2232" s="144" t="n">
        <f aca="false">+G:G-H:H</f>
        <v>136000</v>
      </c>
    </row>
    <row r="2233" customFormat="false" ht="17.25" hidden="false" customHeight="true" outlineLevel="0" collapsed="false">
      <c r="A2233" s="140" t="s">
        <v>129</v>
      </c>
      <c r="B2233" s="142" t="n">
        <v>606020</v>
      </c>
      <c r="C2233" s="143" t="n">
        <f aca="false">+LEN(B:B)</f>
        <v>6</v>
      </c>
      <c r="D2233" s="143" t="n">
        <v>60602000</v>
      </c>
      <c r="F2233" s="140" t="s">
        <v>139</v>
      </c>
      <c r="G2233" s="144" t="n">
        <v>41242718.36</v>
      </c>
      <c r="H2233" s="144" t="n">
        <v>0</v>
      </c>
      <c r="I2233" s="144" t="n">
        <f aca="false">+G:G-H:H</f>
        <v>41242718.36</v>
      </c>
    </row>
    <row r="2234" customFormat="false" ht="17.25" hidden="false" customHeight="true" outlineLevel="0" collapsed="false">
      <c r="A2234" s="140" t="s">
        <v>1819</v>
      </c>
      <c r="B2234" s="142" t="n">
        <v>60602000</v>
      </c>
      <c r="C2234" s="143" t="n">
        <f aca="false">+LEN(B:B)</f>
        <v>8</v>
      </c>
      <c r="D2234" s="143" t="n">
        <v>60602000</v>
      </c>
      <c r="F2234" s="140" t="s">
        <v>356</v>
      </c>
      <c r="G2234" s="144" t="n">
        <v>30000</v>
      </c>
      <c r="I2234" s="144" t="n">
        <f aca="false">+G:G-H:H</f>
        <v>30000</v>
      </c>
    </row>
    <row r="2235" customFormat="false" ht="17.25" hidden="false" customHeight="true" outlineLevel="0" collapsed="false">
      <c r="A2235" s="140" t="s">
        <v>111</v>
      </c>
      <c r="B2235" s="142" t="n">
        <v>60602000</v>
      </c>
      <c r="C2235" s="143" t="n">
        <f aca="false">+LEN(B:B)</f>
        <v>8</v>
      </c>
      <c r="D2235" s="143" t="n">
        <v>60602000</v>
      </c>
      <c r="F2235" s="140" t="s">
        <v>2056</v>
      </c>
      <c r="G2235" s="144" t="n">
        <v>303764852.76</v>
      </c>
      <c r="I2235" s="144" t="n">
        <f aca="false">+G:G-H:H</f>
        <v>303764852.76</v>
      </c>
    </row>
    <row r="2236" customFormat="false" ht="17.25" hidden="false" customHeight="true" outlineLevel="0" collapsed="false">
      <c r="A2236" s="140" t="s">
        <v>116</v>
      </c>
      <c r="B2236" s="142" t="n">
        <v>6060200</v>
      </c>
      <c r="C2236" s="143" t="n">
        <f aca="false">+LEN(B:B)</f>
        <v>7</v>
      </c>
      <c r="D2236" s="143" t="n">
        <v>60602000</v>
      </c>
      <c r="F2236" s="140" t="s">
        <v>356</v>
      </c>
      <c r="G2236" s="144" t="n">
        <v>431942730.67</v>
      </c>
      <c r="I2236" s="144" t="n">
        <f aca="false">+G:G-H:H</f>
        <v>431942730.67</v>
      </c>
    </row>
    <row r="2237" customFormat="false" ht="17.25" hidden="false" customHeight="true" outlineLevel="0" collapsed="false">
      <c r="A2237" s="140" t="s">
        <v>115</v>
      </c>
      <c r="B2237" s="142" t="n">
        <v>60602000</v>
      </c>
      <c r="C2237" s="143" t="n">
        <f aca="false">+LEN(B:B)</f>
        <v>8</v>
      </c>
      <c r="D2237" s="143" t="n">
        <v>60602000</v>
      </c>
      <c r="F2237" s="140" t="s">
        <v>356</v>
      </c>
      <c r="G2237" s="144" t="n">
        <v>88500</v>
      </c>
      <c r="I2237" s="144" t="n">
        <f aca="false">+G:G-H:H</f>
        <v>88500</v>
      </c>
    </row>
    <row r="2238" customFormat="false" ht="17.25" hidden="false" customHeight="true" outlineLevel="0" collapsed="false">
      <c r="A2238" s="140" t="s">
        <v>3018</v>
      </c>
      <c r="B2238" s="142" t="n">
        <v>606020</v>
      </c>
      <c r="C2238" s="143" t="n">
        <f aca="false">+LEN(B:B)</f>
        <v>6</v>
      </c>
      <c r="D2238" s="143" t="n">
        <v>60602000</v>
      </c>
      <c r="F2238" s="140" t="s">
        <v>139</v>
      </c>
      <c r="G2238" s="144" t="n">
        <v>727920</v>
      </c>
      <c r="I2238" s="144" t="n">
        <f aca="false">+G:G-H:H</f>
        <v>727920</v>
      </c>
    </row>
    <row r="2239" customFormat="false" ht="17.25" hidden="false" customHeight="true" outlineLevel="0" collapsed="false">
      <c r="A2239" s="140" t="s">
        <v>119</v>
      </c>
      <c r="B2239" s="142" t="n">
        <v>60602000</v>
      </c>
      <c r="C2239" s="143" t="n">
        <f aca="false">+LEN(B:B)</f>
        <v>8</v>
      </c>
      <c r="D2239" s="143" t="n">
        <v>60602000</v>
      </c>
      <c r="F2239" s="140" t="s">
        <v>356</v>
      </c>
      <c r="G2239" s="144" t="n">
        <v>50772582.25</v>
      </c>
      <c r="I2239" s="144" t="n">
        <f aca="false">+G:G-H:H</f>
        <v>50772582.25</v>
      </c>
    </row>
    <row r="2240" customFormat="false" ht="17.25" hidden="false" customHeight="true" outlineLevel="0" collapsed="false">
      <c r="A2240" s="140" t="s">
        <v>112</v>
      </c>
      <c r="B2240" s="142" t="n">
        <v>60602000</v>
      </c>
      <c r="C2240" s="143" t="n">
        <f aca="false">+LEN(B:B)</f>
        <v>8</v>
      </c>
      <c r="D2240" s="143" t="n">
        <v>60602000</v>
      </c>
      <c r="F2240" s="140" t="s">
        <v>139</v>
      </c>
      <c r="G2240" s="144" t="n">
        <v>7120404.92</v>
      </c>
      <c r="I2240" s="144" t="n">
        <f aca="false">+G:G-H:H</f>
        <v>7120404.92</v>
      </c>
    </row>
    <row r="2241" customFormat="false" ht="17.25" hidden="false" customHeight="true" outlineLevel="0" collapsed="false">
      <c r="A2241" s="140" t="s">
        <v>317</v>
      </c>
      <c r="B2241" s="142" t="n">
        <v>60602000</v>
      </c>
      <c r="C2241" s="143" t="n">
        <f aca="false">+LEN(B:B)</f>
        <v>8</v>
      </c>
      <c r="D2241" s="143" t="n">
        <v>60602000</v>
      </c>
      <c r="F2241" s="140" t="s">
        <v>139</v>
      </c>
      <c r="G2241" s="144" t="n">
        <v>11807132.05</v>
      </c>
      <c r="I2241" s="144" t="n">
        <f aca="false">+G:G-H:H</f>
        <v>11807132.05</v>
      </c>
    </row>
    <row r="2242" customFormat="false" ht="17.25" hidden="false" customHeight="true" outlineLevel="0" collapsed="false">
      <c r="A2242" s="140" t="s">
        <v>101</v>
      </c>
      <c r="B2242" s="142" t="n">
        <v>60602000</v>
      </c>
      <c r="C2242" s="143" t="n">
        <f aca="false">+LEN(B:B)</f>
        <v>8</v>
      </c>
      <c r="D2242" s="143" t="n">
        <v>60602000</v>
      </c>
      <c r="F2242" s="140" t="s">
        <v>356</v>
      </c>
      <c r="G2242" s="144" t="n">
        <v>1792189</v>
      </c>
      <c r="I2242" s="144" t="n">
        <f aca="false">+G:G-H:H</f>
        <v>1792189</v>
      </c>
    </row>
    <row r="2243" customFormat="false" ht="17.25" hidden="false" customHeight="true" outlineLevel="0" collapsed="false">
      <c r="A2243" s="140" t="s">
        <v>307</v>
      </c>
      <c r="B2243" s="142" t="n">
        <v>60602000</v>
      </c>
      <c r="C2243" s="143" t="n">
        <f aca="false">+LEN(B:B)</f>
        <v>8</v>
      </c>
      <c r="D2243" s="143" t="n">
        <v>60602000</v>
      </c>
      <c r="F2243" s="140" t="s">
        <v>139</v>
      </c>
      <c r="G2243" s="144" t="n">
        <v>7824695.31</v>
      </c>
      <c r="I2243" s="144" t="n">
        <f aca="false">+G:G-H:H</f>
        <v>7824695.31</v>
      </c>
    </row>
    <row r="2244" customFormat="false" ht="17.25" hidden="false" customHeight="true" outlineLevel="0" collapsed="false">
      <c r="A2244" s="140" t="s">
        <v>108</v>
      </c>
      <c r="B2244" s="142" t="n">
        <v>60602000</v>
      </c>
      <c r="C2244" s="143" t="n">
        <f aca="false">+LEN(B:B)</f>
        <v>8</v>
      </c>
      <c r="D2244" s="143" t="n">
        <v>60602000</v>
      </c>
      <c r="F2244" s="140" t="s">
        <v>356</v>
      </c>
      <c r="G2244" s="144" t="n">
        <v>122000</v>
      </c>
      <c r="I2244" s="144" t="n">
        <f aca="false">+G:G-H:H</f>
        <v>122000</v>
      </c>
    </row>
    <row r="2245" customFormat="false" ht="17.25" hidden="false" customHeight="true" outlineLevel="0" collapsed="false">
      <c r="A2245" s="140" t="s">
        <v>657</v>
      </c>
      <c r="B2245" s="142" t="n">
        <v>60602000</v>
      </c>
      <c r="C2245" s="143" t="n">
        <f aca="false">+LEN(B:B)</f>
        <v>8</v>
      </c>
      <c r="D2245" s="143" t="n">
        <v>60602000</v>
      </c>
      <c r="F2245" s="140" t="s">
        <v>139</v>
      </c>
      <c r="G2245" s="144" t="n">
        <v>931633.756</v>
      </c>
      <c r="I2245" s="144" t="n">
        <f aca="false">+G:G-H:H</f>
        <v>931633.756</v>
      </c>
    </row>
    <row r="2246" customFormat="false" ht="17.25" hidden="false" customHeight="true" outlineLevel="0" collapsed="false">
      <c r="A2246" s="140" t="s">
        <v>119</v>
      </c>
      <c r="B2246" s="142" t="n">
        <v>60602100</v>
      </c>
      <c r="C2246" s="143" t="n">
        <f aca="false">+LEN(B:B)</f>
        <v>8</v>
      </c>
      <c r="D2246" s="143" t="n">
        <v>60602000</v>
      </c>
      <c r="F2246" s="140" t="s">
        <v>3254</v>
      </c>
      <c r="G2246" s="144" t="n">
        <v>11019709.53</v>
      </c>
      <c r="I2246" s="144" t="n">
        <f aca="false">+G:G-H:H</f>
        <v>11019709.53</v>
      </c>
    </row>
    <row r="2247" customFormat="false" ht="17.25" hidden="false" customHeight="true" outlineLevel="0" collapsed="false">
      <c r="A2247" s="140" t="s">
        <v>119</v>
      </c>
      <c r="B2247" s="142" t="n">
        <v>60602200</v>
      </c>
      <c r="C2247" s="143" t="n">
        <f aca="false">+LEN(B:B)</f>
        <v>8</v>
      </c>
      <c r="D2247" s="143" t="n">
        <v>60602000</v>
      </c>
      <c r="F2247" s="140" t="s">
        <v>2057</v>
      </c>
      <c r="G2247" s="144" t="n">
        <v>2816500</v>
      </c>
      <c r="I2247" s="144" t="n">
        <f aca="false">+G:G-H:H</f>
        <v>2816500</v>
      </c>
    </row>
    <row r="2248" customFormat="false" ht="17.25" hidden="false" customHeight="true" outlineLevel="0" collapsed="false">
      <c r="A2248" s="140" t="s">
        <v>128</v>
      </c>
      <c r="B2248" s="142" t="n">
        <v>60603000</v>
      </c>
      <c r="C2248" s="143" t="n">
        <f aca="false">+LEN(B:B)</f>
        <v>8</v>
      </c>
      <c r="D2248" s="143" t="n">
        <v>60603000</v>
      </c>
      <c r="F2248" s="140" t="s">
        <v>1066</v>
      </c>
      <c r="G2248" s="144" t="n">
        <v>800000</v>
      </c>
      <c r="I2248" s="144" t="n">
        <f aca="false">+G:G-H:H</f>
        <v>800000</v>
      </c>
    </row>
    <row r="2249" customFormat="false" ht="17.25" hidden="false" customHeight="true" outlineLevel="0" collapsed="false">
      <c r="A2249" s="140" t="s">
        <v>129</v>
      </c>
      <c r="B2249" s="142" t="n">
        <v>606030</v>
      </c>
      <c r="C2249" s="143" t="n">
        <f aca="false">+LEN(B:B)</f>
        <v>6</v>
      </c>
      <c r="D2249" s="143" t="n">
        <v>60603000</v>
      </c>
      <c r="F2249" s="140" t="s">
        <v>1066</v>
      </c>
      <c r="G2249" s="144" t="n">
        <v>84494395.13</v>
      </c>
      <c r="H2249" s="144" t="n">
        <v>0</v>
      </c>
      <c r="I2249" s="144" t="n">
        <f aca="false">+G:G-H:H</f>
        <v>84494395.13</v>
      </c>
    </row>
    <row r="2250" customFormat="false" ht="17.25" hidden="false" customHeight="true" outlineLevel="0" collapsed="false">
      <c r="A2250" s="140" t="s">
        <v>111</v>
      </c>
      <c r="B2250" s="142" t="n">
        <v>60603000</v>
      </c>
      <c r="C2250" s="143" t="n">
        <f aca="false">+LEN(B:B)</f>
        <v>8</v>
      </c>
      <c r="D2250" s="143" t="n">
        <v>60603000</v>
      </c>
      <c r="F2250" s="140" t="s">
        <v>2057</v>
      </c>
      <c r="G2250" s="144" t="n">
        <v>3686900</v>
      </c>
      <c r="I2250" s="144" t="n">
        <f aca="false">+G:G-H:H</f>
        <v>3686900</v>
      </c>
    </row>
    <row r="2251" customFormat="false" ht="17.25" hidden="false" customHeight="true" outlineLevel="0" collapsed="false">
      <c r="A2251" s="140" t="s">
        <v>116</v>
      </c>
      <c r="B2251" s="142" t="n">
        <v>6060300</v>
      </c>
      <c r="C2251" s="143" t="n">
        <f aca="false">+LEN(B:B)</f>
        <v>7</v>
      </c>
      <c r="D2251" s="143" t="n">
        <v>60603000</v>
      </c>
      <c r="F2251" s="140" t="s">
        <v>1725</v>
      </c>
      <c r="G2251" s="144" t="n">
        <v>139877703.91</v>
      </c>
      <c r="I2251" s="144" t="n">
        <f aca="false">+G:G-H:H</f>
        <v>139877703.91</v>
      </c>
    </row>
    <row r="2252" customFormat="false" ht="17.25" hidden="false" customHeight="true" outlineLevel="0" collapsed="false">
      <c r="A2252" s="140" t="s">
        <v>115</v>
      </c>
      <c r="B2252" s="142" t="n">
        <v>60603000</v>
      </c>
      <c r="C2252" s="143" t="n">
        <f aca="false">+LEN(B:B)</f>
        <v>8</v>
      </c>
      <c r="D2252" s="143" t="n">
        <v>60603000</v>
      </c>
      <c r="F2252" s="140" t="s">
        <v>2057</v>
      </c>
      <c r="G2252" s="144" t="n">
        <v>9222508</v>
      </c>
      <c r="I2252" s="144" t="n">
        <f aca="false">+G:G-H:H</f>
        <v>9222508</v>
      </c>
    </row>
    <row r="2253" customFormat="false" ht="17.25" hidden="false" customHeight="true" outlineLevel="0" collapsed="false">
      <c r="A2253" s="140" t="s">
        <v>3018</v>
      </c>
      <c r="B2253" s="142" t="n">
        <v>606030</v>
      </c>
      <c r="C2253" s="143" t="n">
        <f aca="false">+LEN(B:B)</f>
        <v>6</v>
      </c>
      <c r="D2253" s="143" t="n">
        <v>60603000</v>
      </c>
      <c r="F2253" s="140" t="s">
        <v>1066</v>
      </c>
      <c r="G2253" s="144" t="n">
        <v>5000</v>
      </c>
      <c r="I2253" s="144" t="n">
        <f aca="false">+G:G-H:H</f>
        <v>5000</v>
      </c>
    </row>
    <row r="2254" customFormat="false" ht="17.25" hidden="false" customHeight="true" outlineLevel="0" collapsed="false">
      <c r="A2254" s="140" t="s">
        <v>119</v>
      </c>
      <c r="B2254" s="142" t="n">
        <v>60603000</v>
      </c>
      <c r="C2254" s="143" t="n">
        <f aca="false">+LEN(B:B)</f>
        <v>8</v>
      </c>
      <c r="D2254" s="143" t="n">
        <v>60603000</v>
      </c>
      <c r="F2254" s="140" t="s">
        <v>3255</v>
      </c>
      <c r="G2254" s="144" t="n">
        <v>6796084.17</v>
      </c>
      <c r="I2254" s="144" t="n">
        <f aca="false">+G:G-H:H</f>
        <v>6796084.17</v>
      </c>
    </row>
    <row r="2255" customFormat="false" ht="17.25" hidden="false" customHeight="true" outlineLevel="0" collapsed="false">
      <c r="A2255" s="140" t="s">
        <v>317</v>
      </c>
      <c r="B2255" s="142" t="n">
        <v>60603000</v>
      </c>
      <c r="C2255" s="143" t="n">
        <f aca="false">+LEN(B:B)</f>
        <v>8</v>
      </c>
      <c r="D2255" s="143" t="n">
        <v>60603000</v>
      </c>
      <c r="F2255" s="140" t="s">
        <v>3256</v>
      </c>
      <c r="G2255" s="144" t="n">
        <v>27280480.68</v>
      </c>
      <c r="I2255" s="144" t="n">
        <f aca="false">+G:G-H:H</f>
        <v>27280480.68</v>
      </c>
    </row>
    <row r="2256" customFormat="false" ht="17.25" hidden="false" customHeight="true" outlineLevel="0" collapsed="false">
      <c r="A2256" s="140" t="s">
        <v>108</v>
      </c>
      <c r="B2256" s="142" t="n">
        <v>60603000</v>
      </c>
      <c r="C2256" s="143" t="n">
        <f aca="false">+LEN(B:B)</f>
        <v>8</v>
      </c>
      <c r="D2256" s="143" t="n">
        <v>60603000</v>
      </c>
      <c r="F2256" s="140" t="s">
        <v>358</v>
      </c>
      <c r="G2256" s="144" t="n">
        <v>298000</v>
      </c>
      <c r="I2256" s="144" t="n">
        <f aca="false">+G:G-H:H</f>
        <v>298000</v>
      </c>
    </row>
    <row r="2257" customFormat="false" ht="17.25" hidden="false" customHeight="true" outlineLevel="0" collapsed="false">
      <c r="A2257" s="140" t="s">
        <v>657</v>
      </c>
      <c r="B2257" s="142" t="n">
        <v>60603000</v>
      </c>
      <c r="C2257" s="143" t="n">
        <f aca="false">+LEN(B:B)</f>
        <v>8</v>
      </c>
      <c r="D2257" s="143" t="n">
        <v>60603000</v>
      </c>
      <c r="F2257" s="140" t="s">
        <v>2215</v>
      </c>
      <c r="G2257" s="144" t="n">
        <v>29448804.364</v>
      </c>
      <c r="I2257" s="144" t="n">
        <f aca="false">+G:G-H:H</f>
        <v>29448804.364</v>
      </c>
    </row>
    <row r="2258" customFormat="false" ht="17.25" hidden="false" customHeight="true" outlineLevel="0" collapsed="false">
      <c r="A2258" s="140" t="s">
        <v>112</v>
      </c>
      <c r="B2258" s="142" t="n">
        <v>60603100</v>
      </c>
      <c r="C2258" s="143" t="n">
        <f aca="false">+LEN(B:B)</f>
        <v>8</v>
      </c>
      <c r="D2258" s="143" t="n">
        <v>60603100</v>
      </c>
      <c r="F2258" s="140" t="s">
        <v>1725</v>
      </c>
      <c r="G2258" s="144" t="n">
        <v>87352040.25</v>
      </c>
      <c r="I2258" s="144" t="n">
        <f aca="false">+G:G-H:H</f>
        <v>87352040.25</v>
      </c>
    </row>
    <row r="2259" customFormat="false" ht="17.25" hidden="false" customHeight="true" outlineLevel="0" collapsed="false">
      <c r="A2259" s="140" t="s">
        <v>128</v>
      </c>
      <c r="B2259" s="142" t="n">
        <v>60604000</v>
      </c>
      <c r="C2259" s="143" t="n">
        <f aca="false">+LEN(B:B)</f>
        <v>8</v>
      </c>
      <c r="D2259" s="143" t="n">
        <v>60604000</v>
      </c>
      <c r="F2259" s="140" t="s">
        <v>140</v>
      </c>
      <c r="G2259" s="144" t="n">
        <v>750020</v>
      </c>
      <c r="I2259" s="144" t="n">
        <f aca="false">+G:G-H:H</f>
        <v>750020</v>
      </c>
    </row>
    <row r="2260" customFormat="false" ht="17.25" hidden="false" customHeight="true" outlineLevel="0" collapsed="false">
      <c r="A2260" s="140" t="s">
        <v>125</v>
      </c>
      <c r="B2260" s="142" t="n">
        <v>60604000</v>
      </c>
      <c r="C2260" s="143" t="n">
        <f aca="false">+LEN(B:B)</f>
        <v>8</v>
      </c>
      <c r="D2260" s="143" t="n">
        <v>60604000</v>
      </c>
      <c r="F2260" s="140" t="s">
        <v>360</v>
      </c>
      <c r="G2260" s="144" t="n">
        <v>1651138.98</v>
      </c>
      <c r="I2260" s="144" t="n">
        <f aca="false">+G:G-H:H</f>
        <v>1651138.98</v>
      </c>
    </row>
    <row r="2261" customFormat="false" ht="17.25" hidden="false" customHeight="true" outlineLevel="0" collapsed="false">
      <c r="A2261" s="140" t="s">
        <v>1819</v>
      </c>
      <c r="B2261" s="142" t="n">
        <v>60604000</v>
      </c>
      <c r="C2261" s="143" t="n">
        <f aca="false">+LEN(B:B)</f>
        <v>8</v>
      </c>
      <c r="D2261" s="143" t="n">
        <v>60604000</v>
      </c>
      <c r="F2261" s="140" t="s">
        <v>360</v>
      </c>
      <c r="G2261" s="144" t="n">
        <v>333020</v>
      </c>
      <c r="I2261" s="144" t="n">
        <f aca="false">+G:G-H:H</f>
        <v>333020</v>
      </c>
    </row>
    <row r="2262" customFormat="false" ht="17.25" hidden="false" customHeight="true" outlineLevel="0" collapsed="false">
      <c r="A2262" s="140" t="s">
        <v>111</v>
      </c>
      <c r="B2262" s="142" t="n">
        <v>60604000</v>
      </c>
      <c r="C2262" s="143" t="n">
        <f aca="false">+LEN(B:B)</f>
        <v>8</v>
      </c>
      <c r="D2262" s="143" t="n">
        <v>60604000</v>
      </c>
      <c r="F2262" s="140" t="s">
        <v>360</v>
      </c>
      <c r="G2262" s="144" t="n">
        <v>4675828</v>
      </c>
      <c r="I2262" s="144" t="n">
        <f aca="false">+G:G-H:H</f>
        <v>4675828</v>
      </c>
    </row>
    <row r="2263" customFormat="false" ht="17.25" hidden="false" customHeight="true" outlineLevel="0" collapsed="false">
      <c r="A2263" s="140" t="s">
        <v>115</v>
      </c>
      <c r="B2263" s="142" t="n">
        <v>60604000</v>
      </c>
      <c r="C2263" s="143" t="n">
        <f aca="false">+LEN(B:B)</f>
        <v>8</v>
      </c>
      <c r="D2263" s="143" t="n">
        <v>60604000</v>
      </c>
      <c r="F2263" s="140" t="s">
        <v>360</v>
      </c>
      <c r="G2263" s="144" t="n">
        <v>1997514.37</v>
      </c>
      <c r="I2263" s="144" t="n">
        <f aca="false">+G:G-H:H</f>
        <v>1997514.37</v>
      </c>
    </row>
    <row r="2264" customFormat="false" ht="17.25" hidden="false" customHeight="true" outlineLevel="0" collapsed="false">
      <c r="A2264" s="140" t="s">
        <v>119</v>
      </c>
      <c r="B2264" s="142" t="n">
        <v>60604000</v>
      </c>
      <c r="C2264" s="143" t="n">
        <f aca="false">+LEN(B:B)</f>
        <v>8</v>
      </c>
      <c r="D2264" s="143" t="n">
        <v>60604000</v>
      </c>
      <c r="F2264" s="140" t="s">
        <v>3257</v>
      </c>
      <c r="G2264" s="144" t="n">
        <v>32431510.3</v>
      </c>
      <c r="I2264" s="144" t="n">
        <f aca="false">+G:G-H:H</f>
        <v>32431510.3</v>
      </c>
    </row>
    <row r="2265" customFormat="false" ht="17.25" hidden="false" customHeight="true" outlineLevel="0" collapsed="false">
      <c r="A2265" s="140" t="s">
        <v>112</v>
      </c>
      <c r="B2265" s="142" t="n">
        <v>60604000</v>
      </c>
      <c r="C2265" s="143" t="n">
        <f aca="false">+LEN(B:B)</f>
        <v>8</v>
      </c>
      <c r="D2265" s="143" t="n">
        <v>60604000</v>
      </c>
      <c r="F2265" s="140" t="s">
        <v>140</v>
      </c>
      <c r="G2265" s="144" t="n">
        <v>785152.5</v>
      </c>
      <c r="I2265" s="144" t="n">
        <f aca="false">+G:G-H:H</f>
        <v>785152.5</v>
      </c>
    </row>
    <row r="2266" customFormat="false" ht="17.25" hidden="false" customHeight="true" outlineLevel="0" collapsed="false">
      <c r="A2266" s="140" t="s">
        <v>317</v>
      </c>
      <c r="B2266" s="142" t="n">
        <v>60604000</v>
      </c>
      <c r="C2266" s="143" t="n">
        <f aca="false">+LEN(B:B)</f>
        <v>8</v>
      </c>
      <c r="D2266" s="143" t="n">
        <v>60604000</v>
      </c>
      <c r="F2266" s="140" t="s">
        <v>3258</v>
      </c>
      <c r="G2266" s="144" t="n">
        <v>1098699.83</v>
      </c>
      <c r="I2266" s="144" t="n">
        <f aca="false">+G:G-H:H</f>
        <v>1098699.83</v>
      </c>
    </row>
    <row r="2267" customFormat="false" ht="17.25" hidden="false" customHeight="true" outlineLevel="0" collapsed="false">
      <c r="A2267" s="140" t="s">
        <v>101</v>
      </c>
      <c r="B2267" s="142" t="n">
        <v>60604000</v>
      </c>
      <c r="C2267" s="143" t="n">
        <f aca="false">+LEN(B:B)</f>
        <v>8</v>
      </c>
      <c r="D2267" s="143" t="n">
        <v>60604000</v>
      </c>
      <c r="F2267" s="140" t="s">
        <v>360</v>
      </c>
      <c r="G2267" s="144" t="n">
        <v>1175000</v>
      </c>
      <c r="I2267" s="144" t="n">
        <f aca="false">+G:G-H:H</f>
        <v>1175000</v>
      </c>
    </row>
    <row r="2268" customFormat="false" ht="17.25" hidden="false" customHeight="true" outlineLevel="0" collapsed="false">
      <c r="A2268" s="140" t="s">
        <v>307</v>
      </c>
      <c r="B2268" s="142" t="n">
        <v>60604000</v>
      </c>
      <c r="C2268" s="143" t="n">
        <f aca="false">+LEN(B:B)</f>
        <v>8</v>
      </c>
      <c r="D2268" s="143" t="n">
        <v>60604000</v>
      </c>
      <c r="F2268" s="140" t="s">
        <v>140</v>
      </c>
      <c r="G2268" s="144" t="n">
        <v>17894890.04</v>
      </c>
      <c r="I2268" s="144" t="n">
        <f aca="false">+G:G-H:H</f>
        <v>17894890.04</v>
      </c>
    </row>
    <row r="2269" customFormat="false" ht="17.25" hidden="false" customHeight="true" outlineLevel="0" collapsed="false">
      <c r="A2269" s="140" t="s">
        <v>108</v>
      </c>
      <c r="B2269" s="142" t="n">
        <v>60604000</v>
      </c>
      <c r="C2269" s="143" t="n">
        <f aca="false">+LEN(B:B)</f>
        <v>8</v>
      </c>
      <c r="D2269" s="143" t="n">
        <v>60604000</v>
      </c>
      <c r="F2269" s="140" t="s">
        <v>360</v>
      </c>
      <c r="G2269" s="144" t="n">
        <v>358970</v>
      </c>
      <c r="I2269" s="144" t="n">
        <f aca="false">+G:G-H:H</f>
        <v>358970</v>
      </c>
    </row>
    <row r="2270" customFormat="false" ht="17.25" hidden="false" customHeight="true" outlineLevel="0" collapsed="false">
      <c r="A2270" s="140" t="s">
        <v>657</v>
      </c>
      <c r="B2270" s="142" t="n">
        <v>60604000</v>
      </c>
      <c r="C2270" s="143" t="n">
        <f aca="false">+LEN(B:B)</f>
        <v>8</v>
      </c>
      <c r="D2270" s="143" t="n">
        <v>60604000</v>
      </c>
      <c r="F2270" s="140" t="s">
        <v>140</v>
      </c>
      <c r="G2270" s="144" t="n">
        <v>38094652.554</v>
      </c>
      <c r="I2270" s="144" t="n">
        <f aca="false">+G:G-H:H</f>
        <v>38094652.554</v>
      </c>
    </row>
    <row r="2271" customFormat="false" ht="17.25" hidden="false" customHeight="true" outlineLevel="0" collapsed="false">
      <c r="A2271" s="140" t="s">
        <v>309</v>
      </c>
      <c r="B2271" s="142" t="n">
        <v>606050</v>
      </c>
      <c r="C2271" s="143" t="n">
        <f aca="false">+LEN(B:B)</f>
        <v>6</v>
      </c>
      <c r="D2271" s="143" t="n">
        <v>60605000</v>
      </c>
      <c r="F2271" s="140" t="s">
        <v>141</v>
      </c>
      <c r="G2271" s="144" t="n">
        <v>4890632.7</v>
      </c>
      <c r="I2271" s="144" t="n">
        <f aca="false">+G:G-H:H</f>
        <v>4890632.7</v>
      </c>
    </row>
    <row r="2272" customFormat="false" ht="17.25" hidden="false" customHeight="true" outlineLevel="0" collapsed="false">
      <c r="A2272" s="140" t="s">
        <v>128</v>
      </c>
      <c r="B2272" s="142" t="n">
        <v>60605000</v>
      </c>
      <c r="C2272" s="143" t="n">
        <f aca="false">+LEN(B:B)</f>
        <v>8</v>
      </c>
      <c r="D2272" s="143" t="n">
        <v>60605000</v>
      </c>
      <c r="F2272" s="140" t="s">
        <v>141</v>
      </c>
      <c r="G2272" s="144" t="n">
        <v>5016046.71</v>
      </c>
      <c r="I2272" s="144" t="n">
        <f aca="false">+G:G-H:H</f>
        <v>5016046.71</v>
      </c>
    </row>
    <row r="2273" customFormat="false" ht="17.25" hidden="false" customHeight="true" outlineLevel="0" collapsed="false">
      <c r="A2273" s="140" t="s">
        <v>125</v>
      </c>
      <c r="B2273" s="142" t="n">
        <v>60605000</v>
      </c>
      <c r="C2273" s="143" t="n">
        <f aca="false">+LEN(B:B)</f>
        <v>8</v>
      </c>
      <c r="D2273" s="143" t="n">
        <v>60605000</v>
      </c>
      <c r="F2273" s="140" t="s">
        <v>141</v>
      </c>
      <c r="G2273" s="144" t="n">
        <v>145957866.84</v>
      </c>
      <c r="I2273" s="144" t="n">
        <f aca="false">+G:G-H:H</f>
        <v>145957866.84</v>
      </c>
    </row>
    <row r="2274" customFormat="false" ht="17.25" hidden="false" customHeight="true" outlineLevel="0" collapsed="false">
      <c r="A2274" s="140" t="s">
        <v>129</v>
      </c>
      <c r="B2274" s="142" t="n">
        <v>606050</v>
      </c>
      <c r="C2274" s="143" t="n">
        <f aca="false">+LEN(B:B)</f>
        <v>6</v>
      </c>
      <c r="D2274" s="143" t="n">
        <v>60605000</v>
      </c>
      <c r="F2274" s="140" t="s">
        <v>141</v>
      </c>
      <c r="G2274" s="144" t="n">
        <v>74051294.69</v>
      </c>
      <c r="H2274" s="144" t="n">
        <v>0</v>
      </c>
      <c r="I2274" s="144" t="n">
        <f aca="false">+G:G-H:H</f>
        <v>74051294.69</v>
      </c>
    </row>
    <row r="2275" customFormat="false" ht="17.25" hidden="false" customHeight="true" outlineLevel="0" collapsed="false">
      <c r="A2275" s="140" t="s">
        <v>1819</v>
      </c>
      <c r="B2275" s="142" t="n">
        <v>60605000</v>
      </c>
      <c r="C2275" s="143" t="n">
        <f aca="false">+LEN(B:B)</f>
        <v>8</v>
      </c>
      <c r="D2275" s="143" t="n">
        <v>60605000</v>
      </c>
      <c r="F2275" s="140" t="s">
        <v>141</v>
      </c>
      <c r="G2275" s="144" t="n">
        <v>1211335.23</v>
      </c>
      <c r="I2275" s="144" t="n">
        <f aca="false">+G:G-H:H</f>
        <v>1211335.23</v>
      </c>
    </row>
    <row r="2276" customFormat="false" ht="17.25" hidden="false" customHeight="true" outlineLevel="0" collapsed="false">
      <c r="A2276" s="140" t="s">
        <v>111</v>
      </c>
      <c r="B2276" s="142" t="n">
        <v>60605000</v>
      </c>
      <c r="C2276" s="143" t="n">
        <f aca="false">+LEN(B:B)</f>
        <v>8</v>
      </c>
      <c r="D2276" s="143" t="n">
        <v>60605000</v>
      </c>
      <c r="F2276" s="140" t="s">
        <v>141</v>
      </c>
      <c r="G2276" s="144" t="n">
        <v>10543542.44</v>
      </c>
      <c r="I2276" s="144" t="n">
        <f aca="false">+G:G-H:H</f>
        <v>10543542.44</v>
      </c>
    </row>
    <row r="2277" customFormat="false" ht="17.25" hidden="false" customHeight="true" outlineLevel="0" collapsed="false">
      <c r="A2277" s="140" t="s">
        <v>116</v>
      </c>
      <c r="B2277" s="142" t="n">
        <v>6060500</v>
      </c>
      <c r="C2277" s="143" t="n">
        <f aca="false">+LEN(B:B)</f>
        <v>7</v>
      </c>
      <c r="D2277" s="143" t="n">
        <v>60605000</v>
      </c>
      <c r="F2277" s="140" t="s">
        <v>141</v>
      </c>
      <c r="G2277" s="144" t="n">
        <v>48296335.32</v>
      </c>
      <c r="I2277" s="144" t="n">
        <f aca="false">+G:G-H:H</f>
        <v>48296335.32</v>
      </c>
    </row>
    <row r="2278" customFormat="false" ht="17.25" hidden="false" customHeight="true" outlineLevel="0" collapsed="false">
      <c r="A2278" s="140" t="s">
        <v>115</v>
      </c>
      <c r="B2278" s="142" t="n">
        <v>60605000</v>
      </c>
      <c r="C2278" s="143" t="n">
        <f aca="false">+LEN(B:B)</f>
        <v>8</v>
      </c>
      <c r="D2278" s="143" t="n">
        <v>60605000</v>
      </c>
      <c r="F2278" s="140" t="s">
        <v>141</v>
      </c>
      <c r="G2278" s="144" t="n">
        <v>272002370.09</v>
      </c>
      <c r="I2278" s="144" t="n">
        <f aca="false">+G:G-H:H</f>
        <v>272002370.09</v>
      </c>
    </row>
    <row r="2279" customFormat="false" ht="17.25" hidden="false" customHeight="true" outlineLevel="0" collapsed="false">
      <c r="A2279" s="140" t="s">
        <v>3018</v>
      </c>
      <c r="B2279" s="142" t="n">
        <v>606050</v>
      </c>
      <c r="C2279" s="143" t="n">
        <f aca="false">+LEN(B:B)</f>
        <v>6</v>
      </c>
      <c r="D2279" s="143" t="n">
        <v>60605000</v>
      </c>
      <c r="F2279" s="140" t="s">
        <v>141</v>
      </c>
      <c r="G2279" s="144" t="n">
        <v>374100</v>
      </c>
      <c r="I2279" s="144" t="n">
        <f aca="false">+G:G-H:H</f>
        <v>374100</v>
      </c>
    </row>
    <row r="2280" customFormat="false" ht="17.25" hidden="false" customHeight="true" outlineLevel="0" collapsed="false">
      <c r="A2280" s="140" t="s">
        <v>3019</v>
      </c>
      <c r="B2280" s="142" t="n">
        <v>606050</v>
      </c>
      <c r="C2280" s="143" t="n">
        <f aca="false">+LEN(B:B)</f>
        <v>6</v>
      </c>
      <c r="D2280" s="143" t="n">
        <v>60605000</v>
      </c>
      <c r="F2280" s="140" t="s">
        <v>141</v>
      </c>
      <c r="G2280" s="144" t="n">
        <v>102000</v>
      </c>
      <c r="I2280" s="144" t="n">
        <f aca="false">+G:G-H:H</f>
        <v>102000</v>
      </c>
    </row>
    <row r="2281" customFormat="false" ht="17.25" hidden="false" customHeight="true" outlineLevel="0" collapsed="false">
      <c r="A2281" s="140" t="s">
        <v>119</v>
      </c>
      <c r="B2281" s="142" t="n">
        <v>60605000</v>
      </c>
      <c r="C2281" s="143" t="n">
        <f aca="false">+LEN(B:B)</f>
        <v>8</v>
      </c>
      <c r="D2281" s="143" t="n">
        <v>60605000</v>
      </c>
      <c r="F2281" s="140" t="s">
        <v>2277</v>
      </c>
      <c r="G2281" s="144" t="n">
        <v>176517600.39</v>
      </c>
      <c r="I2281" s="144" t="n">
        <f aca="false">+G:G-H:H</f>
        <v>176517600.39</v>
      </c>
    </row>
    <row r="2282" customFormat="false" ht="17.25" hidden="false" customHeight="true" outlineLevel="0" collapsed="false">
      <c r="A2282" s="140" t="s">
        <v>112</v>
      </c>
      <c r="B2282" s="142" t="n">
        <v>60605000</v>
      </c>
      <c r="C2282" s="143" t="n">
        <f aca="false">+LEN(B:B)</f>
        <v>8</v>
      </c>
      <c r="D2282" s="143" t="n">
        <v>60605000</v>
      </c>
      <c r="F2282" s="140" t="s">
        <v>141</v>
      </c>
      <c r="G2282" s="144" t="n">
        <v>364849.99</v>
      </c>
      <c r="I2282" s="144" t="n">
        <f aca="false">+G:G-H:H</f>
        <v>364849.99</v>
      </c>
    </row>
    <row r="2283" customFormat="false" ht="17.25" hidden="false" customHeight="true" outlineLevel="0" collapsed="false">
      <c r="A2283" s="140" t="s">
        <v>317</v>
      </c>
      <c r="B2283" s="142" t="n">
        <v>60605000</v>
      </c>
      <c r="C2283" s="143" t="n">
        <f aca="false">+LEN(B:B)</f>
        <v>8</v>
      </c>
      <c r="D2283" s="143" t="n">
        <v>60605000</v>
      </c>
      <c r="F2283" s="140" t="s">
        <v>141</v>
      </c>
      <c r="G2283" s="144" t="n">
        <v>43025180.6</v>
      </c>
      <c r="I2283" s="144" t="n">
        <f aca="false">+G:G-H:H</f>
        <v>43025180.6</v>
      </c>
    </row>
    <row r="2284" customFormat="false" ht="17.25" hidden="false" customHeight="true" outlineLevel="0" collapsed="false">
      <c r="A2284" s="140" t="s">
        <v>101</v>
      </c>
      <c r="B2284" s="142" t="n">
        <v>60605000</v>
      </c>
      <c r="C2284" s="143" t="n">
        <f aca="false">+LEN(B:B)</f>
        <v>8</v>
      </c>
      <c r="D2284" s="143" t="n">
        <v>60605000</v>
      </c>
      <c r="F2284" s="140" t="s">
        <v>141</v>
      </c>
      <c r="G2284" s="144" t="n">
        <v>13688372.4</v>
      </c>
      <c r="I2284" s="144" t="n">
        <f aca="false">+G:G-H:H</f>
        <v>13688372.4</v>
      </c>
    </row>
    <row r="2285" customFormat="false" ht="17.25" hidden="false" customHeight="true" outlineLevel="0" collapsed="false">
      <c r="A2285" s="140" t="s">
        <v>307</v>
      </c>
      <c r="B2285" s="142" t="n">
        <v>60605000</v>
      </c>
      <c r="C2285" s="143" t="n">
        <f aca="false">+LEN(B:B)</f>
        <v>8</v>
      </c>
      <c r="D2285" s="143" t="n">
        <v>60605000</v>
      </c>
      <c r="F2285" s="140" t="s">
        <v>141</v>
      </c>
      <c r="G2285" s="144" t="n">
        <v>39752082.44</v>
      </c>
      <c r="I2285" s="144" t="n">
        <f aca="false">+G:G-H:H</f>
        <v>39752082.44</v>
      </c>
    </row>
    <row r="2286" customFormat="false" ht="17.25" hidden="false" customHeight="true" outlineLevel="0" collapsed="false">
      <c r="A2286" s="140" t="s">
        <v>108</v>
      </c>
      <c r="B2286" s="142" t="n">
        <v>60605000</v>
      </c>
      <c r="C2286" s="143" t="n">
        <f aca="false">+LEN(B:B)</f>
        <v>8</v>
      </c>
      <c r="D2286" s="143" t="n">
        <v>60605000</v>
      </c>
      <c r="F2286" s="140" t="s">
        <v>141</v>
      </c>
      <c r="G2286" s="144" t="n">
        <v>1136530</v>
      </c>
      <c r="I2286" s="144" t="n">
        <f aca="false">+G:G-H:H</f>
        <v>1136530</v>
      </c>
    </row>
    <row r="2287" customFormat="false" ht="17.25" hidden="false" customHeight="true" outlineLevel="0" collapsed="false">
      <c r="A2287" s="140" t="s">
        <v>657</v>
      </c>
      <c r="B2287" s="142" t="n">
        <v>60605000</v>
      </c>
      <c r="C2287" s="143" t="n">
        <f aca="false">+LEN(B:B)</f>
        <v>8</v>
      </c>
      <c r="D2287" s="143" t="n">
        <v>60605000</v>
      </c>
      <c r="F2287" s="140" t="s">
        <v>141</v>
      </c>
      <c r="G2287" s="144" t="n">
        <v>18284647</v>
      </c>
      <c r="I2287" s="144" t="n">
        <f aca="false">+G:G-H:H</f>
        <v>18284647</v>
      </c>
    </row>
    <row r="2288" customFormat="false" ht="17.25" hidden="false" customHeight="true" outlineLevel="0" collapsed="false">
      <c r="A2288" s="140" t="s">
        <v>309</v>
      </c>
      <c r="B2288" s="142" t="n">
        <v>606060</v>
      </c>
      <c r="C2288" s="143" t="n">
        <f aca="false">+LEN(B:B)</f>
        <v>6</v>
      </c>
      <c r="D2288" s="143" t="n">
        <v>60606000</v>
      </c>
      <c r="F2288" s="140" t="s">
        <v>140</v>
      </c>
      <c r="G2288" s="144" t="n">
        <v>142562</v>
      </c>
      <c r="I2288" s="144" t="n">
        <f aca="false">+G:G-H:H</f>
        <v>142562</v>
      </c>
    </row>
    <row r="2289" customFormat="false" ht="17.25" hidden="false" customHeight="true" outlineLevel="0" collapsed="false">
      <c r="A2289" s="140" t="s">
        <v>129</v>
      </c>
      <c r="B2289" s="142" t="n">
        <v>606060</v>
      </c>
      <c r="C2289" s="143" t="n">
        <f aca="false">+LEN(B:B)</f>
        <v>6</v>
      </c>
      <c r="D2289" s="143" t="n">
        <v>60606000</v>
      </c>
      <c r="F2289" s="140" t="s">
        <v>140</v>
      </c>
      <c r="G2289" s="144" t="n">
        <v>1516100</v>
      </c>
      <c r="H2289" s="144" t="n">
        <v>0</v>
      </c>
      <c r="I2289" s="144" t="n">
        <f aca="false">+G:G-H:H</f>
        <v>1516100</v>
      </c>
    </row>
    <row r="2290" customFormat="false" ht="17.25" hidden="false" customHeight="true" outlineLevel="0" collapsed="false">
      <c r="A2290" s="140" t="s">
        <v>116</v>
      </c>
      <c r="B2290" s="142" t="n">
        <v>6060600</v>
      </c>
      <c r="C2290" s="143" t="n">
        <f aca="false">+LEN(B:B)</f>
        <v>7</v>
      </c>
      <c r="D2290" s="143" t="n">
        <v>60606000</v>
      </c>
      <c r="F2290" s="140" t="s">
        <v>3259</v>
      </c>
      <c r="G2290" s="144" t="n">
        <v>102129808.65</v>
      </c>
      <c r="I2290" s="144" t="n">
        <f aca="false">+G:G-H:H</f>
        <v>102129808.65</v>
      </c>
    </row>
    <row r="2291" customFormat="false" ht="17.25" hidden="false" customHeight="true" outlineLevel="0" collapsed="false">
      <c r="A2291" s="140" t="s">
        <v>3018</v>
      </c>
      <c r="B2291" s="142" t="n">
        <v>606060</v>
      </c>
      <c r="C2291" s="143" t="n">
        <f aca="false">+LEN(B:B)</f>
        <v>6</v>
      </c>
      <c r="D2291" s="143" t="n">
        <v>60606000</v>
      </c>
      <c r="F2291" s="140" t="s">
        <v>140</v>
      </c>
      <c r="G2291" s="144" t="n">
        <v>121600</v>
      </c>
      <c r="I2291" s="144" t="n">
        <f aca="false">+G:G-H:H</f>
        <v>121600</v>
      </c>
    </row>
    <row r="2292" customFormat="false" ht="17.25" hidden="false" customHeight="true" outlineLevel="0" collapsed="false">
      <c r="A2292" s="140" t="s">
        <v>3019</v>
      </c>
      <c r="B2292" s="142" t="n">
        <v>606060</v>
      </c>
      <c r="C2292" s="143" t="n">
        <f aca="false">+LEN(B:B)</f>
        <v>6</v>
      </c>
      <c r="D2292" s="143" t="n">
        <v>60606000</v>
      </c>
      <c r="F2292" s="140" t="s">
        <v>140</v>
      </c>
      <c r="G2292" s="144" t="n">
        <v>93000</v>
      </c>
      <c r="I2292" s="144" t="n">
        <f aca="false">+G:G-H:H</f>
        <v>93000</v>
      </c>
    </row>
    <row r="2293" customFormat="false" ht="17.25" hidden="false" customHeight="true" outlineLevel="0" collapsed="false">
      <c r="A2293" s="140" t="s">
        <v>100</v>
      </c>
      <c r="B2293" s="142" t="n">
        <v>6060600</v>
      </c>
      <c r="C2293" s="143" t="n">
        <f aca="false">+LEN(B:B)</f>
        <v>7</v>
      </c>
      <c r="D2293" s="143" t="n">
        <v>60606000</v>
      </c>
      <c r="F2293" s="140" t="s">
        <v>361</v>
      </c>
      <c r="G2293" s="144" t="n">
        <v>1459300</v>
      </c>
      <c r="H2293" s="144" t="n">
        <v>0</v>
      </c>
      <c r="I2293" s="144" t="n">
        <f aca="false">+G:G-H:H</f>
        <v>1459300</v>
      </c>
    </row>
    <row r="2294" customFormat="false" ht="17.25" hidden="false" customHeight="true" outlineLevel="0" collapsed="false">
      <c r="A2294" s="140" t="s">
        <v>112</v>
      </c>
      <c r="B2294" s="142" t="n">
        <v>60606100</v>
      </c>
      <c r="C2294" s="143" t="n">
        <f aca="false">+LEN(B:B)</f>
        <v>8</v>
      </c>
      <c r="D2294" s="143" t="n">
        <v>60606100</v>
      </c>
      <c r="F2294" s="140" t="s">
        <v>349</v>
      </c>
      <c r="G2294" s="144" t="n">
        <v>13170831.38</v>
      </c>
      <c r="I2294" s="144" t="n">
        <f aca="false">+G:G-H:H</f>
        <v>13170831.38</v>
      </c>
    </row>
    <row r="2295" customFormat="false" ht="17.25" hidden="false" customHeight="true" outlineLevel="0" collapsed="false">
      <c r="A2295" s="140" t="s">
        <v>112</v>
      </c>
      <c r="B2295" s="142" t="n">
        <v>60606200</v>
      </c>
      <c r="C2295" s="143" t="n">
        <f aca="false">+LEN(B:B)</f>
        <v>8</v>
      </c>
      <c r="D2295" s="143" t="n">
        <v>60606200</v>
      </c>
      <c r="F2295" s="140" t="s">
        <v>1730</v>
      </c>
      <c r="G2295" s="144" t="n">
        <v>442198785.09</v>
      </c>
      <c r="I2295" s="144" t="n">
        <f aca="false">+G:G-H:H</f>
        <v>442198785.09</v>
      </c>
    </row>
    <row r="2296" customFormat="false" ht="17.25" hidden="false" customHeight="true" outlineLevel="0" collapsed="false">
      <c r="A2296" s="140" t="s">
        <v>309</v>
      </c>
      <c r="B2296" s="142" t="n">
        <v>606070</v>
      </c>
      <c r="C2296" s="143" t="n">
        <f aca="false">+LEN(B:B)</f>
        <v>6</v>
      </c>
      <c r="D2296" s="143" t="n">
        <v>60607000</v>
      </c>
      <c r="F2296" s="140" t="s">
        <v>142</v>
      </c>
      <c r="G2296" s="144" t="n">
        <v>551194.05</v>
      </c>
      <c r="I2296" s="144" t="n">
        <f aca="false">+G:G-H:H</f>
        <v>551194.05</v>
      </c>
    </row>
    <row r="2297" customFormat="false" ht="17.25" hidden="false" customHeight="true" outlineLevel="0" collapsed="false">
      <c r="A2297" s="140" t="s">
        <v>128</v>
      </c>
      <c r="B2297" s="142" t="n">
        <v>60607000</v>
      </c>
      <c r="C2297" s="143" t="n">
        <f aca="false">+LEN(B:B)</f>
        <v>8</v>
      </c>
      <c r="D2297" s="143" t="n">
        <v>60607000</v>
      </c>
      <c r="F2297" s="140" t="s">
        <v>142</v>
      </c>
      <c r="G2297" s="144" t="n">
        <v>16000</v>
      </c>
      <c r="I2297" s="144" t="n">
        <f aca="false">+G:G-H:H</f>
        <v>16000</v>
      </c>
    </row>
    <row r="2298" customFormat="false" ht="17.25" hidden="false" customHeight="true" outlineLevel="0" collapsed="false">
      <c r="A2298" s="140" t="s">
        <v>125</v>
      </c>
      <c r="B2298" s="142" t="n">
        <v>60607000</v>
      </c>
      <c r="C2298" s="143" t="n">
        <f aca="false">+LEN(B:B)</f>
        <v>8</v>
      </c>
      <c r="D2298" s="143" t="n">
        <v>60607000</v>
      </c>
      <c r="F2298" s="140" t="s">
        <v>363</v>
      </c>
      <c r="G2298" s="144" t="n">
        <v>75000</v>
      </c>
      <c r="I2298" s="144" t="n">
        <f aca="false">+G:G-H:H</f>
        <v>75000</v>
      </c>
    </row>
    <row r="2299" customFormat="false" ht="17.25" hidden="false" customHeight="true" outlineLevel="0" collapsed="false">
      <c r="A2299" s="140" t="s">
        <v>129</v>
      </c>
      <c r="B2299" s="142" t="n">
        <v>606070</v>
      </c>
      <c r="C2299" s="143" t="n">
        <f aca="false">+LEN(B:B)</f>
        <v>6</v>
      </c>
      <c r="D2299" s="143" t="n">
        <v>60607000</v>
      </c>
      <c r="F2299" s="140" t="s">
        <v>142</v>
      </c>
      <c r="G2299" s="144" t="n">
        <v>0</v>
      </c>
      <c r="H2299" s="144" t="n">
        <v>4907471.57</v>
      </c>
      <c r="I2299" s="144" t="n">
        <f aca="false">+G:G-H:H</f>
        <v>-4907471.57</v>
      </c>
    </row>
    <row r="2300" customFormat="false" ht="17.25" hidden="false" customHeight="true" outlineLevel="0" collapsed="false">
      <c r="A2300" s="140" t="s">
        <v>111</v>
      </c>
      <c r="B2300" s="142" t="n">
        <v>60607000</v>
      </c>
      <c r="C2300" s="143" t="n">
        <f aca="false">+LEN(B:B)</f>
        <v>8</v>
      </c>
      <c r="D2300" s="143" t="n">
        <v>60607000</v>
      </c>
      <c r="F2300" s="140" t="s">
        <v>363</v>
      </c>
      <c r="G2300" s="144" t="n">
        <v>1209947.06</v>
      </c>
      <c r="I2300" s="144" t="n">
        <f aca="false">+G:G-H:H</f>
        <v>1209947.06</v>
      </c>
    </row>
    <row r="2301" customFormat="false" ht="17.25" hidden="false" customHeight="true" outlineLevel="0" collapsed="false">
      <c r="A2301" s="140" t="s">
        <v>116</v>
      </c>
      <c r="B2301" s="142" t="n">
        <v>6060700</v>
      </c>
      <c r="C2301" s="143" t="n">
        <f aca="false">+LEN(B:B)</f>
        <v>7</v>
      </c>
      <c r="D2301" s="143" t="n">
        <v>60607000</v>
      </c>
      <c r="F2301" s="140" t="s">
        <v>363</v>
      </c>
      <c r="G2301" s="144" t="n">
        <v>8278637.45</v>
      </c>
      <c r="I2301" s="144" t="n">
        <f aca="false">+G:G-H:H</f>
        <v>8278637.45</v>
      </c>
    </row>
    <row r="2302" customFormat="false" ht="17.25" hidden="false" customHeight="true" outlineLevel="0" collapsed="false">
      <c r="A2302" s="140" t="s">
        <v>115</v>
      </c>
      <c r="B2302" s="142" t="n">
        <v>60607000</v>
      </c>
      <c r="C2302" s="143" t="n">
        <f aca="false">+LEN(B:B)</f>
        <v>8</v>
      </c>
      <c r="D2302" s="143" t="n">
        <v>60607000</v>
      </c>
      <c r="F2302" s="140" t="s">
        <v>363</v>
      </c>
      <c r="G2302" s="144" t="n">
        <v>13177464.98</v>
      </c>
      <c r="I2302" s="144" t="n">
        <f aca="false">+G:G-H:H</f>
        <v>13177464.98</v>
      </c>
    </row>
    <row r="2303" customFormat="false" ht="17.25" hidden="false" customHeight="true" outlineLevel="0" collapsed="false">
      <c r="A2303" s="140" t="s">
        <v>3018</v>
      </c>
      <c r="B2303" s="142" t="n">
        <v>606070</v>
      </c>
      <c r="C2303" s="143" t="n">
        <f aca="false">+LEN(B:B)</f>
        <v>6</v>
      </c>
      <c r="D2303" s="143" t="n">
        <v>60607000</v>
      </c>
      <c r="F2303" s="140" t="s">
        <v>142</v>
      </c>
      <c r="G2303" s="144" t="n">
        <v>45000</v>
      </c>
      <c r="I2303" s="144" t="n">
        <f aca="false">+G:G-H:H</f>
        <v>45000</v>
      </c>
    </row>
    <row r="2304" customFormat="false" ht="17.25" hidden="false" customHeight="true" outlineLevel="0" collapsed="false">
      <c r="A2304" s="140" t="s">
        <v>3019</v>
      </c>
      <c r="B2304" s="142" t="n">
        <v>606070</v>
      </c>
      <c r="C2304" s="143" t="n">
        <f aca="false">+LEN(B:B)</f>
        <v>6</v>
      </c>
      <c r="D2304" s="143" t="n">
        <v>60607000</v>
      </c>
      <c r="F2304" s="140" t="s">
        <v>142</v>
      </c>
      <c r="G2304" s="144" t="n">
        <v>16000</v>
      </c>
      <c r="I2304" s="144" t="n">
        <f aca="false">+G:G-H:H</f>
        <v>16000</v>
      </c>
    </row>
    <row r="2305" customFormat="false" ht="17.25" hidden="false" customHeight="true" outlineLevel="0" collapsed="false">
      <c r="A2305" s="140" t="s">
        <v>119</v>
      </c>
      <c r="B2305" s="142" t="n">
        <v>60607000</v>
      </c>
      <c r="C2305" s="143" t="n">
        <f aca="false">+LEN(B:B)</f>
        <v>8</v>
      </c>
      <c r="D2305" s="143" t="n">
        <v>60607000</v>
      </c>
      <c r="F2305" s="140" t="s">
        <v>363</v>
      </c>
      <c r="G2305" s="144" t="n">
        <v>64697.4</v>
      </c>
      <c r="I2305" s="144" t="n">
        <f aca="false">+G:G-H:H</f>
        <v>64697.4</v>
      </c>
    </row>
    <row r="2306" customFormat="false" ht="17.25" hidden="false" customHeight="true" outlineLevel="0" collapsed="false">
      <c r="A2306" s="140" t="s">
        <v>112</v>
      </c>
      <c r="B2306" s="142" t="n">
        <v>60607000</v>
      </c>
      <c r="C2306" s="143" t="n">
        <f aca="false">+LEN(B:B)</f>
        <v>8</v>
      </c>
      <c r="D2306" s="143" t="n">
        <v>60607000</v>
      </c>
      <c r="F2306" s="140" t="s">
        <v>3260</v>
      </c>
      <c r="G2306" s="144" t="n">
        <v>504712.17</v>
      </c>
      <c r="I2306" s="144" t="n">
        <f aca="false">+G:G-H:H</f>
        <v>504712.17</v>
      </c>
    </row>
    <row r="2307" customFormat="false" ht="17.25" hidden="false" customHeight="true" outlineLevel="0" collapsed="false">
      <c r="A2307" s="140" t="s">
        <v>317</v>
      </c>
      <c r="B2307" s="142" t="n">
        <v>60607000</v>
      </c>
      <c r="C2307" s="143" t="n">
        <f aca="false">+LEN(B:B)</f>
        <v>8</v>
      </c>
      <c r="D2307" s="143" t="n">
        <v>60607000</v>
      </c>
      <c r="F2307" s="140" t="s">
        <v>142</v>
      </c>
      <c r="G2307" s="144" t="n">
        <v>2359535.14</v>
      </c>
      <c r="I2307" s="144" t="n">
        <f aca="false">+G:G-H:H</f>
        <v>2359535.14</v>
      </c>
    </row>
    <row r="2308" customFormat="false" ht="17.25" hidden="false" customHeight="true" outlineLevel="0" collapsed="false">
      <c r="A2308" s="140" t="s">
        <v>101</v>
      </c>
      <c r="B2308" s="142" t="n">
        <v>60607000</v>
      </c>
      <c r="C2308" s="143" t="n">
        <f aca="false">+LEN(B:B)</f>
        <v>8</v>
      </c>
      <c r="D2308" s="143" t="n">
        <v>60607000</v>
      </c>
      <c r="F2308" s="140" t="s">
        <v>363</v>
      </c>
      <c r="G2308" s="144" t="n">
        <v>25000</v>
      </c>
      <c r="I2308" s="144" t="n">
        <f aca="false">+G:G-H:H</f>
        <v>25000</v>
      </c>
    </row>
    <row r="2309" customFormat="false" ht="17.25" hidden="false" customHeight="true" outlineLevel="0" collapsed="false">
      <c r="A2309" s="140" t="s">
        <v>307</v>
      </c>
      <c r="B2309" s="142" t="n">
        <v>60607000</v>
      </c>
      <c r="C2309" s="143" t="n">
        <f aca="false">+LEN(B:B)</f>
        <v>8</v>
      </c>
      <c r="D2309" s="143" t="n">
        <v>60607000</v>
      </c>
      <c r="F2309" s="140" t="s">
        <v>142</v>
      </c>
      <c r="G2309" s="144" t="n">
        <v>19366743.64</v>
      </c>
      <c r="I2309" s="144" t="n">
        <f aca="false">+G:G-H:H</f>
        <v>19366743.64</v>
      </c>
    </row>
    <row r="2310" customFormat="false" ht="17.25" hidden="false" customHeight="true" outlineLevel="0" collapsed="false">
      <c r="A2310" s="140" t="s">
        <v>108</v>
      </c>
      <c r="B2310" s="142" t="n">
        <v>60607000</v>
      </c>
      <c r="C2310" s="143" t="n">
        <f aca="false">+LEN(B:B)</f>
        <v>8</v>
      </c>
      <c r="D2310" s="143" t="n">
        <v>60607000</v>
      </c>
      <c r="F2310" s="140" t="s">
        <v>363</v>
      </c>
      <c r="G2310" s="144" t="n">
        <v>1740000</v>
      </c>
      <c r="I2310" s="144" t="n">
        <f aca="false">+G:G-H:H</f>
        <v>1740000</v>
      </c>
    </row>
    <row r="2311" customFormat="false" ht="17.25" hidden="false" customHeight="true" outlineLevel="0" collapsed="false">
      <c r="A2311" s="140" t="s">
        <v>1712</v>
      </c>
      <c r="B2311" s="142" t="n">
        <v>60607000</v>
      </c>
      <c r="C2311" s="143" t="n">
        <f aca="false">+LEN(B:B)</f>
        <v>8</v>
      </c>
      <c r="D2311" s="143" t="n">
        <v>60607000</v>
      </c>
      <c r="F2311" s="140" t="s">
        <v>363</v>
      </c>
      <c r="G2311" s="144" t="n">
        <v>2161232</v>
      </c>
      <c r="I2311" s="144" t="n">
        <f aca="false">+G:G-H:H</f>
        <v>2161232</v>
      </c>
    </row>
    <row r="2312" customFormat="false" ht="17.25" hidden="false" customHeight="true" outlineLevel="0" collapsed="false">
      <c r="A2312" s="140" t="s">
        <v>657</v>
      </c>
      <c r="B2312" s="142" t="n">
        <v>60607000</v>
      </c>
      <c r="C2312" s="143" t="n">
        <f aca="false">+LEN(B:B)</f>
        <v>8</v>
      </c>
      <c r="D2312" s="143" t="n">
        <v>60607000</v>
      </c>
      <c r="F2312" s="140" t="s">
        <v>142</v>
      </c>
      <c r="G2312" s="144" t="n">
        <v>9960663.2</v>
      </c>
      <c r="I2312" s="144" t="n">
        <f aca="false">+G:G-H:H</f>
        <v>9960663.2</v>
      </c>
    </row>
    <row r="2313" customFormat="false" ht="17.25" hidden="false" customHeight="true" outlineLevel="0" collapsed="false">
      <c r="A2313" s="140" t="s">
        <v>309</v>
      </c>
      <c r="B2313" s="142" t="n">
        <v>606080</v>
      </c>
      <c r="C2313" s="143" t="n">
        <f aca="false">+LEN(B:B)</f>
        <v>6</v>
      </c>
      <c r="D2313" s="143" t="n">
        <v>60608000</v>
      </c>
      <c r="F2313" s="140" t="s">
        <v>143</v>
      </c>
      <c r="G2313" s="144" t="n">
        <v>553900</v>
      </c>
      <c r="I2313" s="144" t="n">
        <f aca="false">+G:G-H:H</f>
        <v>553900</v>
      </c>
    </row>
    <row r="2314" customFormat="false" ht="17.25" hidden="false" customHeight="true" outlineLevel="0" collapsed="false">
      <c r="A2314" s="140" t="s">
        <v>128</v>
      </c>
      <c r="B2314" s="142" t="n">
        <v>60608000</v>
      </c>
      <c r="C2314" s="143" t="n">
        <f aca="false">+LEN(B:B)</f>
        <v>8</v>
      </c>
      <c r="D2314" s="143" t="n">
        <v>60608000</v>
      </c>
      <c r="F2314" s="140" t="s">
        <v>143</v>
      </c>
      <c r="G2314" s="144" t="n">
        <v>200260</v>
      </c>
      <c r="I2314" s="144" t="n">
        <f aca="false">+G:G-H:H</f>
        <v>200260</v>
      </c>
    </row>
    <row r="2315" customFormat="false" ht="17.25" hidden="false" customHeight="true" outlineLevel="0" collapsed="false">
      <c r="A2315" s="140" t="s">
        <v>125</v>
      </c>
      <c r="B2315" s="142" t="n">
        <v>60608000</v>
      </c>
      <c r="C2315" s="143" t="n">
        <f aca="false">+LEN(B:B)</f>
        <v>8</v>
      </c>
      <c r="D2315" s="143" t="n">
        <v>60608000</v>
      </c>
      <c r="F2315" s="140" t="s">
        <v>353</v>
      </c>
      <c r="G2315" s="144" t="n">
        <v>5596992.62</v>
      </c>
      <c r="I2315" s="144" t="n">
        <f aca="false">+G:G-H:H</f>
        <v>5596992.62</v>
      </c>
    </row>
    <row r="2316" customFormat="false" ht="17.25" hidden="false" customHeight="true" outlineLevel="0" collapsed="false">
      <c r="A2316" s="140" t="s">
        <v>124</v>
      </c>
      <c r="B2316" s="142" t="n">
        <v>60608000</v>
      </c>
      <c r="C2316" s="143" t="n">
        <f aca="false">+LEN(B:B)</f>
        <v>8</v>
      </c>
      <c r="D2316" s="143" t="n">
        <v>60608000</v>
      </c>
      <c r="F2316" s="140" t="s">
        <v>353</v>
      </c>
      <c r="G2316" s="144" t="n">
        <v>50000</v>
      </c>
      <c r="I2316" s="144" t="n">
        <f aca="false">+G:G-H:H</f>
        <v>50000</v>
      </c>
    </row>
    <row r="2317" customFormat="false" ht="17.25" hidden="false" customHeight="true" outlineLevel="0" collapsed="false">
      <c r="A2317" s="140" t="s">
        <v>129</v>
      </c>
      <c r="B2317" s="142" t="n">
        <v>606080</v>
      </c>
      <c r="C2317" s="143" t="n">
        <f aca="false">+LEN(B:B)</f>
        <v>6</v>
      </c>
      <c r="D2317" s="143" t="n">
        <v>60608000</v>
      </c>
      <c r="F2317" s="140" t="s">
        <v>143</v>
      </c>
      <c r="G2317" s="144" t="n">
        <v>13668709.94</v>
      </c>
      <c r="H2317" s="144" t="n">
        <v>0</v>
      </c>
      <c r="I2317" s="144" t="n">
        <f aca="false">+G:G-H:H</f>
        <v>13668709.94</v>
      </c>
    </row>
    <row r="2318" customFormat="false" ht="17.25" hidden="false" customHeight="true" outlineLevel="0" collapsed="false">
      <c r="A2318" s="140" t="s">
        <v>1819</v>
      </c>
      <c r="B2318" s="142" t="n">
        <v>60608000</v>
      </c>
      <c r="C2318" s="143" t="n">
        <f aca="false">+LEN(B:B)</f>
        <v>8</v>
      </c>
      <c r="D2318" s="143" t="n">
        <v>60608000</v>
      </c>
      <c r="F2318" s="140" t="s">
        <v>353</v>
      </c>
      <c r="G2318" s="144" t="n">
        <v>111360</v>
      </c>
      <c r="I2318" s="144" t="n">
        <f aca="false">+G:G-H:H</f>
        <v>111360</v>
      </c>
    </row>
    <row r="2319" customFormat="false" ht="17.25" hidden="false" customHeight="true" outlineLevel="0" collapsed="false">
      <c r="A2319" s="140" t="s">
        <v>111</v>
      </c>
      <c r="B2319" s="142" t="n">
        <v>60608000</v>
      </c>
      <c r="C2319" s="143" t="n">
        <f aca="false">+LEN(B:B)</f>
        <v>8</v>
      </c>
      <c r="D2319" s="143" t="n">
        <v>60608000</v>
      </c>
      <c r="F2319" s="140" t="s">
        <v>353</v>
      </c>
      <c r="G2319" s="144" t="n">
        <v>2263480.3</v>
      </c>
      <c r="I2319" s="144" t="n">
        <f aca="false">+G:G-H:H</f>
        <v>2263480.3</v>
      </c>
    </row>
    <row r="2320" customFormat="false" ht="17.25" hidden="false" customHeight="true" outlineLevel="0" collapsed="false">
      <c r="A2320" s="140" t="s">
        <v>116</v>
      </c>
      <c r="B2320" s="142" t="n">
        <v>6060800</v>
      </c>
      <c r="C2320" s="143" t="n">
        <f aca="false">+LEN(B:B)</f>
        <v>7</v>
      </c>
      <c r="D2320" s="143" t="n">
        <v>60608000</v>
      </c>
      <c r="F2320" s="140" t="s">
        <v>353</v>
      </c>
      <c r="G2320" s="144" t="n">
        <v>1517500</v>
      </c>
      <c r="I2320" s="144" t="n">
        <f aca="false">+G:G-H:H</f>
        <v>1517500</v>
      </c>
    </row>
    <row r="2321" customFormat="false" ht="17.25" hidden="false" customHeight="true" outlineLevel="0" collapsed="false">
      <c r="A2321" s="140" t="s">
        <v>115</v>
      </c>
      <c r="B2321" s="142" t="n">
        <v>60608000</v>
      </c>
      <c r="C2321" s="143" t="n">
        <f aca="false">+LEN(B:B)</f>
        <v>8</v>
      </c>
      <c r="D2321" s="143" t="n">
        <v>60608000</v>
      </c>
      <c r="F2321" s="140" t="s">
        <v>353</v>
      </c>
      <c r="G2321" s="144" t="n">
        <v>41163301.94</v>
      </c>
      <c r="I2321" s="144" t="n">
        <f aca="false">+G:G-H:H</f>
        <v>41163301.94</v>
      </c>
    </row>
    <row r="2322" customFormat="false" ht="17.25" hidden="false" customHeight="true" outlineLevel="0" collapsed="false">
      <c r="A2322" s="140" t="s">
        <v>3018</v>
      </c>
      <c r="B2322" s="142" t="n">
        <v>606080</v>
      </c>
      <c r="C2322" s="143" t="n">
        <f aca="false">+LEN(B:B)</f>
        <v>6</v>
      </c>
      <c r="D2322" s="143" t="n">
        <v>60608000</v>
      </c>
      <c r="F2322" s="140" t="s">
        <v>143</v>
      </c>
      <c r="G2322" s="144" t="n">
        <v>2182305</v>
      </c>
      <c r="I2322" s="144" t="n">
        <f aca="false">+G:G-H:H</f>
        <v>2182305</v>
      </c>
    </row>
    <row r="2323" customFormat="false" ht="17.25" hidden="false" customHeight="true" outlineLevel="0" collapsed="false">
      <c r="A2323" s="140" t="s">
        <v>3019</v>
      </c>
      <c r="B2323" s="142" t="n">
        <v>606080</v>
      </c>
      <c r="C2323" s="143" t="n">
        <f aca="false">+LEN(B:B)</f>
        <v>6</v>
      </c>
      <c r="D2323" s="143" t="n">
        <v>60608000</v>
      </c>
      <c r="F2323" s="140" t="s">
        <v>143</v>
      </c>
      <c r="G2323" s="144" t="n">
        <v>1929700</v>
      </c>
      <c r="I2323" s="144" t="n">
        <f aca="false">+G:G-H:H</f>
        <v>1929700</v>
      </c>
    </row>
    <row r="2324" customFormat="false" ht="17.25" hidden="false" customHeight="true" outlineLevel="0" collapsed="false">
      <c r="A2324" s="140" t="s">
        <v>119</v>
      </c>
      <c r="B2324" s="142" t="n">
        <v>60608000</v>
      </c>
      <c r="C2324" s="143" t="n">
        <f aca="false">+LEN(B:B)</f>
        <v>8</v>
      </c>
      <c r="D2324" s="143" t="n">
        <v>60608000</v>
      </c>
      <c r="F2324" s="140" t="s">
        <v>353</v>
      </c>
      <c r="G2324" s="144" t="n">
        <v>4125328.77</v>
      </c>
      <c r="I2324" s="144" t="n">
        <f aca="false">+G:G-H:H</f>
        <v>4125328.77</v>
      </c>
    </row>
    <row r="2325" customFormat="false" ht="17.25" hidden="false" customHeight="true" outlineLevel="0" collapsed="false">
      <c r="A2325" s="140" t="s">
        <v>112</v>
      </c>
      <c r="B2325" s="142" t="n">
        <v>60608000</v>
      </c>
      <c r="C2325" s="143" t="n">
        <f aca="false">+LEN(B:B)</f>
        <v>8</v>
      </c>
      <c r="D2325" s="143" t="n">
        <v>60608000</v>
      </c>
      <c r="F2325" s="140" t="s">
        <v>143</v>
      </c>
      <c r="G2325" s="144" t="n">
        <v>1269909</v>
      </c>
      <c r="I2325" s="144" t="n">
        <f aca="false">+G:G-H:H</f>
        <v>1269909</v>
      </c>
    </row>
    <row r="2326" customFormat="false" ht="17.25" hidden="false" customHeight="true" outlineLevel="0" collapsed="false">
      <c r="A2326" s="140" t="s">
        <v>317</v>
      </c>
      <c r="B2326" s="142" t="n">
        <v>60608000</v>
      </c>
      <c r="C2326" s="143" t="n">
        <f aca="false">+LEN(B:B)</f>
        <v>8</v>
      </c>
      <c r="D2326" s="143" t="n">
        <v>60608000</v>
      </c>
      <c r="F2326" s="140" t="s">
        <v>143</v>
      </c>
      <c r="G2326" s="144" t="n">
        <v>1166683.93</v>
      </c>
      <c r="I2326" s="144" t="n">
        <f aca="false">+G:G-H:H</f>
        <v>1166683.93</v>
      </c>
    </row>
    <row r="2327" customFormat="false" ht="17.25" hidden="false" customHeight="true" outlineLevel="0" collapsed="false">
      <c r="A2327" s="140" t="s">
        <v>105</v>
      </c>
      <c r="B2327" s="142" t="n">
        <v>6060800</v>
      </c>
      <c r="C2327" s="143" t="n">
        <f aca="false">+LEN(B:B)</f>
        <v>7</v>
      </c>
      <c r="D2327" s="143" t="n">
        <v>60608000</v>
      </c>
      <c r="F2327" s="140" t="s">
        <v>144</v>
      </c>
      <c r="G2327" s="144" t="n">
        <v>947900</v>
      </c>
      <c r="H2327" s="144" t="n">
        <v>0</v>
      </c>
      <c r="I2327" s="144" t="n">
        <f aca="false">+G:G-H:H</f>
        <v>947900</v>
      </c>
    </row>
    <row r="2328" customFormat="false" ht="17.25" hidden="false" customHeight="true" outlineLevel="0" collapsed="false">
      <c r="A2328" s="140" t="s">
        <v>104</v>
      </c>
      <c r="B2328" s="142" t="n">
        <v>6060800</v>
      </c>
      <c r="C2328" s="143" t="n">
        <f aca="false">+LEN(B:B)</f>
        <v>7</v>
      </c>
      <c r="D2328" s="143" t="n">
        <v>60608000</v>
      </c>
      <c r="F2328" s="140" t="s">
        <v>144</v>
      </c>
      <c r="G2328" s="144" t="n">
        <v>9733500</v>
      </c>
      <c r="H2328" s="144" t="n">
        <v>0</v>
      </c>
      <c r="I2328" s="144" t="n">
        <f aca="false">+G:G-H:H</f>
        <v>9733500</v>
      </c>
    </row>
    <row r="2329" customFormat="false" ht="17.25" hidden="false" customHeight="true" outlineLevel="0" collapsed="false">
      <c r="A2329" s="140" t="s">
        <v>101</v>
      </c>
      <c r="B2329" s="142" t="n">
        <v>60608000</v>
      </c>
      <c r="C2329" s="143" t="n">
        <f aca="false">+LEN(B:B)</f>
        <v>8</v>
      </c>
      <c r="D2329" s="143" t="n">
        <v>60608000</v>
      </c>
      <c r="F2329" s="140" t="s">
        <v>353</v>
      </c>
      <c r="G2329" s="144" t="n">
        <v>1555750</v>
      </c>
      <c r="I2329" s="144" t="n">
        <f aca="false">+G:G-H:H</f>
        <v>1555750</v>
      </c>
    </row>
    <row r="2330" customFormat="false" ht="17.25" hidden="false" customHeight="true" outlineLevel="0" collapsed="false">
      <c r="A2330" s="140" t="s">
        <v>102</v>
      </c>
      <c r="B2330" s="142" t="n">
        <v>6060800</v>
      </c>
      <c r="C2330" s="143" t="n">
        <f aca="false">+LEN(B:B)</f>
        <v>7</v>
      </c>
      <c r="D2330" s="143" t="n">
        <v>60608000</v>
      </c>
      <c r="F2330" s="140" t="s">
        <v>144</v>
      </c>
      <c r="G2330" s="144" t="n">
        <v>615000</v>
      </c>
      <c r="H2330" s="144" t="n">
        <v>0</v>
      </c>
      <c r="I2330" s="144" t="n">
        <f aca="false">+G:G-H:H</f>
        <v>615000</v>
      </c>
    </row>
    <row r="2331" customFormat="false" ht="17.25" hidden="false" customHeight="true" outlineLevel="0" collapsed="false">
      <c r="A2331" s="140" t="s">
        <v>307</v>
      </c>
      <c r="B2331" s="142" t="n">
        <v>60608000</v>
      </c>
      <c r="C2331" s="143" t="n">
        <f aca="false">+LEN(B:B)</f>
        <v>8</v>
      </c>
      <c r="D2331" s="143" t="n">
        <v>60608000</v>
      </c>
      <c r="F2331" s="140" t="s">
        <v>143</v>
      </c>
      <c r="G2331" s="144" t="n">
        <v>55676688.45</v>
      </c>
      <c r="I2331" s="144" t="n">
        <f aca="false">+G:G-H:H</f>
        <v>55676688.45</v>
      </c>
    </row>
    <row r="2332" customFormat="false" ht="17.25" hidden="false" customHeight="true" outlineLevel="0" collapsed="false">
      <c r="A2332" s="140" t="s">
        <v>100</v>
      </c>
      <c r="B2332" s="142" t="n">
        <v>6060800</v>
      </c>
      <c r="C2332" s="143" t="n">
        <f aca="false">+LEN(B:B)</f>
        <v>7</v>
      </c>
      <c r="D2332" s="143" t="n">
        <v>60608000</v>
      </c>
      <c r="F2332" s="140" t="s">
        <v>144</v>
      </c>
      <c r="G2332" s="144" t="n">
        <v>729684</v>
      </c>
      <c r="H2332" s="144" t="n">
        <v>0</v>
      </c>
      <c r="I2332" s="144" t="n">
        <f aca="false">+G:G-H:H</f>
        <v>729684</v>
      </c>
    </row>
    <row r="2333" customFormat="false" ht="17.25" hidden="false" customHeight="true" outlineLevel="0" collapsed="false">
      <c r="A2333" s="140" t="s">
        <v>108</v>
      </c>
      <c r="B2333" s="142" t="n">
        <v>60608000</v>
      </c>
      <c r="C2333" s="143" t="n">
        <f aca="false">+LEN(B:B)</f>
        <v>8</v>
      </c>
      <c r="D2333" s="143" t="n">
        <v>60608000</v>
      </c>
      <c r="F2333" s="140" t="s">
        <v>353</v>
      </c>
      <c r="G2333" s="144" t="n">
        <v>4623874.08</v>
      </c>
      <c r="I2333" s="144" t="n">
        <f aca="false">+G:G-H:H</f>
        <v>4623874.08</v>
      </c>
    </row>
    <row r="2334" customFormat="false" ht="17.25" hidden="false" customHeight="true" outlineLevel="0" collapsed="false">
      <c r="A2334" s="140" t="s">
        <v>657</v>
      </c>
      <c r="B2334" s="142" t="n">
        <v>60608000</v>
      </c>
      <c r="C2334" s="143" t="n">
        <f aca="false">+LEN(B:B)</f>
        <v>8</v>
      </c>
      <c r="D2334" s="143" t="n">
        <v>60608000</v>
      </c>
      <c r="F2334" s="140" t="s">
        <v>143</v>
      </c>
      <c r="G2334" s="144" t="n">
        <v>2881671.716</v>
      </c>
      <c r="I2334" s="144" t="n">
        <f aca="false">+G:G-H:H</f>
        <v>2881671.716</v>
      </c>
    </row>
    <row r="2335" customFormat="false" ht="17.25" hidden="false" customHeight="true" outlineLevel="0" collapsed="false">
      <c r="A2335" s="140" t="s">
        <v>309</v>
      </c>
      <c r="B2335" s="142" t="n">
        <v>606090</v>
      </c>
      <c r="C2335" s="143" t="n">
        <f aca="false">+LEN(B:B)</f>
        <v>6</v>
      </c>
      <c r="D2335" s="143" t="n">
        <v>60609000</v>
      </c>
      <c r="F2335" s="140" t="s">
        <v>144</v>
      </c>
      <c r="G2335" s="144" t="n">
        <v>527293.01</v>
      </c>
      <c r="I2335" s="144" t="n">
        <f aca="false">+G:G-H:H</f>
        <v>527293.01</v>
      </c>
    </row>
    <row r="2336" customFormat="false" ht="17.25" hidden="false" customHeight="true" outlineLevel="0" collapsed="false">
      <c r="A2336" s="140" t="s">
        <v>128</v>
      </c>
      <c r="B2336" s="142" t="n">
        <v>60609000</v>
      </c>
      <c r="C2336" s="143" t="n">
        <f aca="false">+LEN(B:B)</f>
        <v>8</v>
      </c>
      <c r="D2336" s="143" t="n">
        <v>60609000</v>
      </c>
      <c r="F2336" s="140" t="s">
        <v>1663</v>
      </c>
      <c r="G2336" s="144" t="n">
        <v>4000</v>
      </c>
      <c r="I2336" s="144" t="n">
        <f aca="false">+G:G-H:H</f>
        <v>4000</v>
      </c>
    </row>
    <row r="2337" customFormat="false" ht="17.25" hidden="false" customHeight="true" outlineLevel="0" collapsed="false">
      <c r="A2337" s="140" t="s">
        <v>129</v>
      </c>
      <c r="B2337" s="142" t="n">
        <v>606090</v>
      </c>
      <c r="C2337" s="143" t="n">
        <f aca="false">+LEN(B:B)</f>
        <v>6</v>
      </c>
      <c r="D2337" s="143" t="n">
        <v>60609000</v>
      </c>
      <c r="F2337" s="140" t="s">
        <v>144</v>
      </c>
      <c r="G2337" s="144" t="n">
        <v>6095860.0678</v>
      </c>
      <c r="H2337" s="144" t="n">
        <v>0</v>
      </c>
      <c r="I2337" s="144" t="n">
        <f aca="false">+G:G-H:H</f>
        <v>6095860.0678</v>
      </c>
    </row>
    <row r="2338" customFormat="false" ht="17.25" hidden="false" customHeight="true" outlineLevel="0" collapsed="false">
      <c r="A2338" s="140" t="s">
        <v>111</v>
      </c>
      <c r="B2338" s="142" t="n">
        <v>60609000</v>
      </c>
      <c r="C2338" s="143" t="n">
        <f aca="false">+LEN(B:B)</f>
        <v>8</v>
      </c>
      <c r="D2338" s="143" t="n">
        <v>60609000</v>
      </c>
      <c r="F2338" s="140" t="s">
        <v>145</v>
      </c>
      <c r="G2338" s="144" t="n">
        <v>579501173.91</v>
      </c>
      <c r="I2338" s="144" t="n">
        <f aca="false">+G:G-H:H</f>
        <v>579501173.91</v>
      </c>
    </row>
    <row r="2339" customFormat="false" ht="17.25" hidden="false" customHeight="true" outlineLevel="0" collapsed="false">
      <c r="A2339" s="140" t="s">
        <v>119</v>
      </c>
      <c r="B2339" s="142" t="n">
        <v>60609000</v>
      </c>
      <c r="C2339" s="143" t="n">
        <f aca="false">+LEN(B:B)</f>
        <v>8</v>
      </c>
      <c r="D2339" s="143" t="n">
        <v>60609000</v>
      </c>
      <c r="F2339" s="140" t="s">
        <v>3261</v>
      </c>
      <c r="G2339" s="144" t="n">
        <v>519300</v>
      </c>
      <c r="I2339" s="144" t="n">
        <f aca="false">+G:G-H:H</f>
        <v>519300</v>
      </c>
    </row>
    <row r="2340" customFormat="false" ht="17.25" hidden="false" customHeight="true" outlineLevel="0" collapsed="false">
      <c r="A2340" s="140" t="s">
        <v>112</v>
      </c>
      <c r="B2340" s="142" t="n">
        <v>60609000</v>
      </c>
      <c r="C2340" s="143" t="n">
        <f aca="false">+LEN(B:B)</f>
        <v>8</v>
      </c>
      <c r="D2340" s="143" t="n">
        <v>60609000</v>
      </c>
      <c r="F2340" s="140" t="s">
        <v>1663</v>
      </c>
      <c r="G2340" s="144" t="n">
        <v>112054073.37</v>
      </c>
      <c r="I2340" s="144" t="n">
        <f aca="false">+G:G-H:H</f>
        <v>112054073.37</v>
      </c>
    </row>
    <row r="2341" customFormat="false" ht="17.25" hidden="false" customHeight="true" outlineLevel="0" collapsed="false">
      <c r="A2341" s="140" t="s">
        <v>317</v>
      </c>
      <c r="B2341" s="142" t="n">
        <v>60609000</v>
      </c>
      <c r="C2341" s="143" t="n">
        <f aca="false">+LEN(B:B)</f>
        <v>8</v>
      </c>
      <c r="D2341" s="143" t="n">
        <v>60609000</v>
      </c>
      <c r="F2341" s="140" t="s">
        <v>1578</v>
      </c>
      <c r="G2341" s="144" t="n">
        <v>6206864.28</v>
      </c>
      <c r="I2341" s="144" t="n">
        <f aca="false">+G:G-H:H</f>
        <v>6206864.28</v>
      </c>
    </row>
    <row r="2342" customFormat="false" ht="17.25" hidden="false" customHeight="true" outlineLevel="0" collapsed="false">
      <c r="A2342" s="140" t="s">
        <v>101</v>
      </c>
      <c r="B2342" s="142" t="n">
        <v>60609000</v>
      </c>
      <c r="C2342" s="143" t="n">
        <f aca="false">+LEN(B:B)</f>
        <v>8</v>
      </c>
      <c r="D2342" s="143" t="n">
        <v>60609000</v>
      </c>
      <c r="F2342" s="140" t="s">
        <v>145</v>
      </c>
      <c r="G2342" s="144" t="n">
        <v>346495</v>
      </c>
      <c r="I2342" s="144" t="n">
        <f aca="false">+G:G-H:H</f>
        <v>346495</v>
      </c>
    </row>
    <row r="2343" customFormat="false" ht="17.25" hidden="false" customHeight="true" outlineLevel="0" collapsed="false">
      <c r="A2343" s="140" t="s">
        <v>307</v>
      </c>
      <c r="B2343" s="142" t="n">
        <v>60609000</v>
      </c>
      <c r="C2343" s="143" t="n">
        <f aca="false">+LEN(B:B)</f>
        <v>8</v>
      </c>
      <c r="D2343" s="143" t="n">
        <v>60609000</v>
      </c>
      <c r="F2343" s="140" t="s">
        <v>144</v>
      </c>
      <c r="G2343" s="144" t="n">
        <v>2210526.32</v>
      </c>
      <c r="I2343" s="144" t="n">
        <f aca="false">+G:G-H:H</f>
        <v>2210526.32</v>
      </c>
    </row>
    <row r="2344" customFormat="false" ht="17.25" hidden="false" customHeight="true" outlineLevel="0" collapsed="false">
      <c r="A2344" s="140" t="s">
        <v>657</v>
      </c>
      <c r="B2344" s="142" t="n">
        <v>60609000</v>
      </c>
      <c r="C2344" s="143" t="n">
        <f aca="false">+LEN(B:B)</f>
        <v>8</v>
      </c>
      <c r="D2344" s="143" t="n">
        <v>60609000</v>
      </c>
      <c r="F2344" s="140" t="s">
        <v>144</v>
      </c>
      <c r="G2344" s="144" t="n">
        <v>13330162.865</v>
      </c>
      <c r="I2344" s="144" t="n">
        <f aca="false">+G:G-H:H</f>
        <v>13330162.865</v>
      </c>
    </row>
    <row r="2345" customFormat="false" ht="17.25" hidden="false" customHeight="true" outlineLevel="0" collapsed="false">
      <c r="A2345" s="140" t="s">
        <v>101</v>
      </c>
      <c r="B2345" s="142" t="n">
        <v>60609100</v>
      </c>
      <c r="C2345" s="143" t="n">
        <f aca="false">+LEN(B:B)</f>
        <v>8</v>
      </c>
      <c r="D2345" s="143" t="n">
        <v>60609100</v>
      </c>
      <c r="F2345" s="140" t="s">
        <v>2092</v>
      </c>
      <c r="G2345" s="144" t="n">
        <v>62971874</v>
      </c>
      <c r="I2345" s="144" t="n">
        <f aca="false">+G:G-H:H</f>
        <v>62971874</v>
      </c>
    </row>
    <row r="2346" customFormat="false" ht="17.25" hidden="false" customHeight="true" outlineLevel="0" collapsed="false">
      <c r="A2346" s="140" t="s">
        <v>101</v>
      </c>
      <c r="B2346" s="142" t="n">
        <v>60609200</v>
      </c>
      <c r="C2346" s="143" t="n">
        <f aca="false">+LEN(B:B)</f>
        <v>8</v>
      </c>
      <c r="D2346" s="143" t="n">
        <v>60609200</v>
      </c>
      <c r="F2346" s="140" t="s">
        <v>2093</v>
      </c>
      <c r="G2346" s="144" t="n">
        <v>336795911</v>
      </c>
      <c r="I2346" s="144" t="n">
        <f aca="false">+G:G-H:H</f>
        <v>336795911</v>
      </c>
    </row>
    <row r="2347" customFormat="false" ht="17.25" hidden="false" customHeight="true" outlineLevel="0" collapsed="false">
      <c r="A2347" s="140" t="s">
        <v>309</v>
      </c>
      <c r="B2347" s="142" t="n">
        <v>606100</v>
      </c>
      <c r="C2347" s="143" t="n">
        <f aca="false">+LEN(B:B)</f>
        <v>6</v>
      </c>
      <c r="D2347" s="143" t="n">
        <v>60610000</v>
      </c>
      <c r="F2347" s="140" t="s">
        <v>410</v>
      </c>
      <c r="G2347" s="144" t="n">
        <v>352775.2</v>
      </c>
      <c r="I2347" s="144" t="n">
        <f aca="false">+G:G-H:H</f>
        <v>352775.2</v>
      </c>
    </row>
    <row r="2348" customFormat="false" ht="17.25" hidden="false" customHeight="true" outlineLevel="0" collapsed="false">
      <c r="A2348" s="140" t="s">
        <v>129</v>
      </c>
      <c r="B2348" s="142" t="n">
        <v>606100</v>
      </c>
      <c r="C2348" s="143" t="n">
        <f aca="false">+LEN(B:B)</f>
        <v>6</v>
      </c>
      <c r="D2348" s="143" t="n">
        <v>60610000</v>
      </c>
      <c r="F2348" s="140" t="s">
        <v>410</v>
      </c>
      <c r="G2348" s="144" t="n">
        <v>115210333.68</v>
      </c>
      <c r="H2348" s="144" t="n">
        <v>0</v>
      </c>
      <c r="I2348" s="144" t="n">
        <f aca="false">+G:G-H:H</f>
        <v>115210333.68</v>
      </c>
    </row>
    <row r="2349" customFormat="false" ht="17.25" hidden="false" customHeight="true" outlineLevel="0" collapsed="false">
      <c r="A2349" s="140" t="s">
        <v>2898</v>
      </c>
      <c r="B2349" s="142" t="n">
        <v>6061000</v>
      </c>
      <c r="C2349" s="143" t="n">
        <f aca="false">+LEN(B:B)</f>
        <v>7</v>
      </c>
      <c r="D2349" s="143" t="n">
        <v>60610000</v>
      </c>
      <c r="F2349" s="140" t="s">
        <v>420</v>
      </c>
      <c r="G2349" s="144" t="n">
        <v>747544.54</v>
      </c>
      <c r="I2349" s="144" t="n">
        <f aca="false">+G:G-H:H</f>
        <v>747544.54</v>
      </c>
    </row>
    <row r="2350" customFormat="false" ht="17.25" hidden="false" customHeight="true" outlineLevel="0" collapsed="false">
      <c r="A2350" s="140" t="s">
        <v>111</v>
      </c>
      <c r="B2350" s="142" t="n">
        <v>60610000</v>
      </c>
      <c r="C2350" s="143" t="n">
        <f aca="false">+LEN(B:B)</f>
        <v>8</v>
      </c>
      <c r="D2350" s="143" t="n">
        <v>60610000</v>
      </c>
      <c r="F2350" s="140" t="s">
        <v>2058</v>
      </c>
      <c r="G2350" s="144" t="n">
        <v>24434800</v>
      </c>
      <c r="I2350" s="144" t="n">
        <f aca="false">+G:G-H:H</f>
        <v>24434800</v>
      </c>
    </row>
    <row r="2351" customFormat="false" ht="17.25" hidden="false" customHeight="true" outlineLevel="0" collapsed="false">
      <c r="A2351" s="140" t="s">
        <v>115</v>
      </c>
      <c r="B2351" s="142" t="n">
        <v>60610000</v>
      </c>
      <c r="C2351" s="143" t="n">
        <f aca="false">+LEN(B:B)</f>
        <v>8</v>
      </c>
      <c r="D2351" s="143" t="n">
        <v>60610000</v>
      </c>
      <c r="F2351" s="140" t="s">
        <v>503</v>
      </c>
      <c r="G2351" s="144" t="n">
        <v>100000</v>
      </c>
      <c r="I2351" s="144" t="n">
        <f aca="false">+G:G-H:H</f>
        <v>100000</v>
      </c>
    </row>
    <row r="2352" customFormat="false" ht="17.25" hidden="false" customHeight="true" outlineLevel="0" collapsed="false">
      <c r="A2352" s="140" t="s">
        <v>105</v>
      </c>
      <c r="B2352" s="142" t="n">
        <v>6061000</v>
      </c>
      <c r="C2352" s="143" t="n">
        <f aca="false">+LEN(B:B)</f>
        <v>7</v>
      </c>
      <c r="D2352" s="143" t="n">
        <v>60610000</v>
      </c>
      <c r="F2352" s="140" t="s">
        <v>420</v>
      </c>
      <c r="G2352" s="144" t="n">
        <v>425300.38</v>
      </c>
      <c r="H2352" s="144" t="n">
        <v>0</v>
      </c>
      <c r="I2352" s="144" t="n">
        <f aca="false">+G:G-H:H</f>
        <v>425300.38</v>
      </c>
    </row>
    <row r="2353" customFormat="false" ht="17.25" hidden="false" customHeight="true" outlineLevel="0" collapsed="false">
      <c r="A2353" s="140" t="s">
        <v>104</v>
      </c>
      <c r="B2353" s="142" t="n">
        <v>6061000</v>
      </c>
      <c r="C2353" s="143" t="n">
        <f aca="false">+LEN(B:B)</f>
        <v>7</v>
      </c>
      <c r="D2353" s="143" t="n">
        <v>60610000</v>
      </c>
      <c r="F2353" s="140" t="s">
        <v>420</v>
      </c>
      <c r="G2353" s="144" t="n">
        <v>273974312.94</v>
      </c>
      <c r="H2353" s="144" t="n">
        <v>0</v>
      </c>
      <c r="I2353" s="144" t="n">
        <f aca="false">+G:G-H:H</f>
        <v>273974312.94</v>
      </c>
    </row>
    <row r="2354" customFormat="false" ht="17.25" hidden="false" customHeight="true" outlineLevel="0" collapsed="false">
      <c r="A2354" s="140" t="s">
        <v>102</v>
      </c>
      <c r="B2354" s="142" t="n">
        <v>6061000</v>
      </c>
      <c r="C2354" s="143" t="n">
        <f aca="false">+LEN(B:B)</f>
        <v>7</v>
      </c>
      <c r="D2354" s="143" t="n">
        <v>60610000</v>
      </c>
      <c r="F2354" s="140" t="s">
        <v>420</v>
      </c>
      <c r="G2354" s="144" t="n">
        <v>95873103.09</v>
      </c>
      <c r="H2354" s="144" t="n">
        <v>0</v>
      </c>
      <c r="I2354" s="144" t="n">
        <f aca="false">+G:G-H:H</f>
        <v>95873103.09</v>
      </c>
    </row>
    <row r="2355" customFormat="false" ht="17.25" hidden="false" customHeight="true" outlineLevel="0" collapsed="false">
      <c r="A2355" s="140" t="s">
        <v>100</v>
      </c>
      <c r="B2355" s="142" t="n">
        <v>6061000</v>
      </c>
      <c r="C2355" s="143" t="n">
        <f aca="false">+LEN(B:B)</f>
        <v>7</v>
      </c>
      <c r="D2355" s="143" t="n">
        <v>60610000</v>
      </c>
      <c r="F2355" s="140" t="s">
        <v>420</v>
      </c>
      <c r="G2355" s="144" t="n">
        <v>188471474.17</v>
      </c>
      <c r="H2355" s="144" t="n">
        <v>0</v>
      </c>
      <c r="I2355" s="144" t="n">
        <f aca="false">+G:G-H:H</f>
        <v>188471474.17</v>
      </c>
    </row>
    <row r="2356" customFormat="false" ht="17.25" hidden="false" customHeight="true" outlineLevel="0" collapsed="false">
      <c r="A2356" s="140" t="s">
        <v>1712</v>
      </c>
      <c r="B2356" s="142" t="n">
        <v>60611000</v>
      </c>
      <c r="C2356" s="143" t="n">
        <f aca="false">+LEN(B:B)</f>
        <v>8</v>
      </c>
      <c r="D2356" s="143" t="n">
        <v>60611000</v>
      </c>
      <c r="F2356" s="140" t="s">
        <v>1330</v>
      </c>
      <c r="G2356" s="144" t="n">
        <v>1285688123.3</v>
      </c>
      <c r="I2356" s="144" t="n">
        <f aca="false">+G:G-H:H</f>
        <v>1285688123.3</v>
      </c>
    </row>
    <row r="2357" customFormat="false" ht="17.25" hidden="false" customHeight="true" outlineLevel="0" collapsed="false">
      <c r="A2357" s="140" t="s">
        <v>1712</v>
      </c>
      <c r="B2357" s="142" t="n">
        <v>60612000</v>
      </c>
      <c r="C2357" s="143" t="n">
        <f aca="false">+LEN(B:B)</f>
        <v>8</v>
      </c>
      <c r="D2357" s="143" t="n">
        <v>60611000</v>
      </c>
      <c r="F2357" s="140" t="s">
        <v>1284</v>
      </c>
      <c r="G2357" s="144" t="n">
        <v>152887023.03</v>
      </c>
      <c r="I2357" s="144" t="n">
        <f aca="false">+G:G-H:H</f>
        <v>152887023.03</v>
      </c>
    </row>
    <row r="2358" customFormat="false" ht="17.25" hidden="false" customHeight="true" outlineLevel="0" collapsed="false">
      <c r="A2358" s="140" t="s">
        <v>105</v>
      </c>
      <c r="B2358" s="142" t="n">
        <v>6062000</v>
      </c>
      <c r="C2358" s="143" t="n">
        <f aca="false">+LEN(B:B)</f>
        <v>7</v>
      </c>
      <c r="D2358" s="143" t="n">
        <v>60620000</v>
      </c>
      <c r="F2358" s="140" t="s">
        <v>356</v>
      </c>
      <c r="G2358" s="144" t="n">
        <v>39048556.99</v>
      </c>
      <c r="H2358" s="144" t="n">
        <v>0</v>
      </c>
      <c r="I2358" s="144" t="n">
        <f aca="false">+G:G-H:H</f>
        <v>39048556.99</v>
      </c>
    </row>
    <row r="2359" customFormat="false" ht="17.25" hidden="false" customHeight="true" outlineLevel="0" collapsed="false">
      <c r="A2359" s="140" t="s">
        <v>104</v>
      </c>
      <c r="B2359" s="142" t="n">
        <v>6062000</v>
      </c>
      <c r="C2359" s="143" t="n">
        <f aca="false">+LEN(B:B)</f>
        <v>7</v>
      </c>
      <c r="D2359" s="143" t="n">
        <v>60620000</v>
      </c>
      <c r="F2359" s="140" t="s">
        <v>356</v>
      </c>
      <c r="G2359" s="144" t="n">
        <v>18961411.9</v>
      </c>
      <c r="H2359" s="144" t="n">
        <v>0</v>
      </c>
      <c r="I2359" s="144" t="n">
        <f aca="false">+G:G-H:H</f>
        <v>18961411.9</v>
      </c>
    </row>
    <row r="2360" customFormat="false" ht="17.25" hidden="false" customHeight="true" outlineLevel="0" collapsed="false">
      <c r="A2360" s="140" t="s">
        <v>100</v>
      </c>
      <c r="B2360" s="142" t="n">
        <v>6062000</v>
      </c>
      <c r="C2360" s="143" t="n">
        <f aca="false">+LEN(B:B)</f>
        <v>7</v>
      </c>
      <c r="D2360" s="143" t="n">
        <v>60620000</v>
      </c>
      <c r="F2360" s="140" t="s">
        <v>356</v>
      </c>
      <c r="G2360" s="144" t="n">
        <v>69849459.05</v>
      </c>
      <c r="H2360" s="144" t="n">
        <v>0</v>
      </c>
      <c r="I2360" s="144" t="n">
        <f aca="false">+G:G-H:H</f>
        <v>69849459.05</v>
      </c>
    </row>
    <row r="2361" customFormat="false" ht="17.25" hidden="false" customHeight="true" outlineLevel="0" collapsed="false">
      <c r="A2361" s="140" t="s">
        <v>100</v>
      </c>
      <c r="B2361" s="142" t="n">
        <v>6062100</v>
      </c>
      <c r="C2361" s="143" t="n">
        <f aca="false">+LEN(B:B)</f>
        <v>7</v>
      </c>
      <c r="D2361" s="143" t="n">
        <v>60621000</v>
      </c>
      <c r="F2361" s="140" t="s">
        <v>357</v>
      </c>
      <c r="G2361" s="144" t="n">
        <v>46383770</v>
      </c>
      <c r="H2361" s="144" t="n">
        <v>0</v>
      </c>
      <c r="I2361" s="144" t="n">
        <f aca="false">+G:G-H:H</f>
        <v>46383770</v>
      </c>
    </row>
    <row r="2362" customFormat="false" ht="17.25" hidden="false" customHeight="true" outlineLevel="0" collapsed="false">
      <c r="A2362" s="140" t="s">
        <v>104</v>
      </c>
      <c r="B2362" s="142" t="n">
        <v>6063000</v>
      </c>
      <c r="C2362" s="143" t="n">
        <f aca="false">+LEN(B:B)</f>
        <v>7</v>
      </c>
      <c r="D2362" s="143" t="n">
        <v>60630000</v>
      </c>
      <c r="F2362" s="140" t="s">
        <v>358</v>
      </c>
      <c r="G2362" s="144" t="n">
        <v>6126226</v>
      </c>
      <c r="H2362" s="144" t="n">
        <v>0</v>
      </c>
      <c r="I2362" s="144" t="n">
        <f aca="false">+G:G-H:H</f>
        <v>6126226</v>
      </c>
    </row>
    <row r="2363" customFormat="false" ht="17.25" hidden="false" customHeight="true" outlineLevel="0" collapsed="false">
      <c r="A2363" s="140" t="s">
        <v>100</v>
      </c>
      <c r="B2363" s="142" t="n">
        <v>6063000</v>
      </c>
      <c r="C2363" s="143" t="n">
        <f aca="false">+LEN(B:B)</f>
        <v>7</v>
      </c>
      <c r="D2363" s="143" t="n">
        <v>60630000</v>
      </c>
      <c r="F2363" s="140" t="s">
        <v>358</v>
      </c>
      <c r="G2363" s="144" t="n">
        <v>1937250</v>
      </c>
      <c r="H2363" s="144" t="n">
        <v>0</v>
      </c>
      <c r="I2363" s="144" t="n">
        <f aca="false">+G:G-H:H</f>
        <v>1937250</v>
      </c>
    </row>
    <row r="2364" customFormat="false" ht="17.25" hidden="false" customHeight="true" outlineLevel="0" collapsed="false">
      <c r="A2364" s="140" t="s">
        <v>1712</v>
      </c>
      <c r="B2364" s="142" t="n">
        <v>60630000</v>
      </c>
      <c r="C2364" s="143" t="n">
        <f aca="false">+LEN(B:B)</f>
        <v>8</v>
      </c>
      <c r="D2364" s="143" t="n">
        <v>60630000</v>
      </c>
      <c r="F2364" s="140" t="s">
        <v>1285</v>
      </c>
      <c r="G2364" s="144" t="n">
        <v>4847177.75</v>
      </c>
      <c r="I2364" s="144" t="n">
        <f aca="false">+G:G-H:H</f>
        <v>4847177.75</v>
      </c>
    </row>
    <row r="2365" customFormat="false" ht="17.25" hidden="false" customHeight="true" outlineLevel="0" collapsed="false">
      <c r="A2365" s="140" t="s">
        <v>1712</v>
      </c>
      <c r="B2365" s="142" t="n">
        <v>60631000</v>
      </c>
      <c r="C2365" s="143" t="n">
        <f aca="false">+LEN(B:B)</f>
        <v>8</v>
      </c>
      <c r="D2365" s="143" t="n">
        <v>60630000</v>
      </c>
      <c r="F2365" s="140" t="s">
        <v>1286</v>
      </c>
      <c r="G2365" s="144" t="n">
        <v>5237431.89</v>
      </c>
      <c r="I2365" s="144" t="n">
        <f aca="false">+G:G-H:H</f>
        <v>5237431.89</v>
      </c>
    </row>
    <row r="2366" customFormat="false" ht="17.25" hidden="false" customHeight="true" outlineLevel="0" collapsed="false">
      <c r="A2366" s="140" t="s">
        <v>1712</v>
      </c>
      <c r="B2366" s="142" t="n">
        <v>60636000</v>
      </c>
      <c r="C2366" s="143" t="n">
        <f aca="false">+LEN(B:B)</f>
        <v>8</v>
      </c>
      <c r="D2366" s="143" t="n">
        <v>60630000</v>
      </c>
      <c r="F2366" s="140" t="s">
        <v>3262</v>
      </c>
      <c r="G2366" s="144" t="n">
        <v>35234819</v>
      </c>
      <c r="I2366" s="144" t="n">
        <f aca="false">+G:G-H:H</f>
        <v>35234819</v>
      </c>
    </row>
    <row r="2367" customFormat="false" ht="17.25" hidden="false" customHeight="true" outlineLevel="0" collapsed="false">
      <c r="A2367" s="140" t="s">
        <v>105</v>
      </c>
      <c r="B2367" s="142" t="n">
        <v>6064000</v>
      </c>
      <c r="C2367" s="143" t="n">
        <f aca="false">+LEN(B:B)</f>
        <v>7</v>
      </c>
      <c r="D2367" s="143" t="n">
        <v>60640000</v>
      </c>
      <c r="F2367" s="140" t="s">
        <v>360</v>
      </c>
      <c r="G2367" s="144" t="n">
        <v>2616600</v>
      </c>
      <c r="H2367" s="144" t="n">
        <v>0</v>
      </c>
      <c r="I2367" s="144" t="n">
        <f aca="false">+G:G-H:H</f>
        <v>2616600</v>
      </c>
    </row>
    <row r="2368" customFormat="false" ht="17.25" hidden="false" customHeight="true" outlineLevel="0" collapsed="false">
      <c r="A2368" s="140" t="s">
        <v>104</v>
      </c>
      <c r="B2368" s="142" t="n">
        <v>6064000</v>
      </c>
      <c r="C2368" s="143" t="n">
        <f aca="false">+LEN(B:B)</f>
        <v>7</v>
      </c>
      <c r="D2368" s="143" t="n">
        <v>60640000</v>
      </c>
      <c r="F2368" s="140" t="s">
        <v>360</v>
      </c>
      <c r="G2368" s="144" t="n">
        <v>29266050</v>
      </c>
      <c r="H2368" s="144" t="n">
        <v>0</v>
      </c>
      <c r="I2368" s="144" t="n">
        <f aca="false">+G:G-H:H</f>
        <v>29266050</v>
      </c>
    </row>
    <row r="2369" customFormat="false" ht="17.25" hidden="false" customHeight="true" outlineLevel="0" collapsed="false">
      <c r="A2369" s="140" t="s">
        <v>102</v>
      </c>
      <c r="B2369" s="142" t="n">
        <v>6064000</v>
      </c>
      <c r="C2369" s="143" t="n">
        <f aca="false">+LEN(B:B)</f>
        <v>7</v>
      </c>
      <c r="D2369" s="143" t="n">
        <v>60640000</v>
      </c>
      <c r="F2369" s="140" t="s">
        <v>360</v>
      </c>
      <c r="G2369" s="144" t="n">
        <v>494660190.71</v>
      </c>
      <c r="H2369" s="144" t="n">
        <v>0</v>
      </c>
      <c r="I2369" s="144" t="n">
        <f aca="false">+G:G-H:H</f>
        <v>494660190.71</v>
      </c>
    </row>
    <row r="2370" customFormat="false" ht="17.25" hidden="false" customHeight="true" outlineLevel="0" collapsed="false">
      <c r="A2370" s="140" t="s">
        <v>100</v>
      </c>
      <c r="B2370" s="142" t="n">
        <v>6064000</v>
      </c>
      <c r="C2370" s="143" t="n">
        <f aca="false">+LEN(B:B)</f>
        <v>7</v>
      </c>
      <c r="D2370" s="143" t="n">
        <v>60640000</v>
      </c>
      <c r="F2370" s="140" t="s">
        <v>360</v>
      </c>
      <c r="G2370" s="144" t="n">
        <v>47366404.75</v>
      </c>
      <c r="H2370" s="144" t="n">
        <v>0</v>
      </c>
      <c r="I2370" s="144" t="n">
        <f aca="false">+G:G-H:H</f>
        <v>47366404.75</v>
      </c>
    </row>
    <row r="2371" customFormat="false" ht="17.25" hidden="false" customHeight="true" outlineLevel="0" collapsed="false">
      <c r="A2371" s="140" t="s">
        <v>1712</v>
      </c>
      <c r="B2371" s="142" t="n">
        <v>60640000</v>
      </c>
      <c r="C2371" s="143" t="n">
        <f aca="false">+LEN(B:B)</f>
        <v>8</v>
      </c>
      <c r="D2371" s="143" t="n">
        <v>60640000</v>
      </c>
      <c r="F2371" s="140" t="s">
        <v>1288</v>
      </c>
      <c r="G2371" s="144" t="n">
        <v>4625856.9</v>
      </c>
      <c r="I2371" s="144" t="n">
        <f aca="false">+G:G-H:H</f>
        <v>4625856.9</v>
      </c>
    </row>
    <row r="2372" customFormat="false" ht="17.25" hidden="false" customHeight="true" outlineLevel="0" collapsed="false">
      <c r="A2372" s="140" t="s">
        <v>104</v>
      </c>
      <c r="B2372" s="142" t="n">
        <v>6064100</v>
      </c>
      <c r="C2372" s="143" t="n">
        <f aca="false">+LEN(B:B)</f>
        <v>7</v>
      </c>
      <c r="D2372" s="143" t="n">
        <v>60641000</v>
      </c>
      <c r="F2372" s="140" t="s">
        <v>424</v>
      </c>
      <c r="G2372" s="144" t="n">
        <v>846800</v>
      </c>
      <c r="H2372" s="144" t="n">
        <v>0</v>
      </c>
      <c r="I2372" s="144" t="n">
        <f aca="false">+G:G-H:H</f>
        <v>846800</v>
      </c>
    </row>
    <row r="2373" customFormat="false" ht="17.25" hidden="false" customHeight="true" outlineLevel="0" collapsed="false">
      <c r="A2373" s="140" t="s">
        <v>102</v>
      </c>
      <c r="B2373" s="142" t="n">
        <v>6064100</v>
      </c>
      <c r="C2373" s="143" t="n">
        <f aca="false">+LEN(B:B)</f>
        <v>7</v>
      </c>
      <c r="D2373" s="143" t="n">
        <v>60641000</v>
      </c>
      <c r="F2373" s="140" t="s">
        <v>424</v>
      </c>
      <c r="G2373" s="144" t="n">
        <v>537200</v>
      </c>
      <c r="H2373" s="144" t="n">
        <v>0</v>
      </c>
      <c r="I2373" s="144" t="n">
        <f aca="false">+G:G-H:H</f>
        <v>537200</v>
      </c>
    </row>
    <row r="2374" customFormat="false" ht="17.25" hidden="false" customHeight="true" outlineLevel="0" collapsed="false">
      <c r="A2374" s="140" t="s">
        <v>100</v>
      </c>
      <c r="B2374" s="142" t="n">
        <v>6064100</v>
      </c>
      <c r="C2374" s="143" t="n">
        <f aca="false">+LEN(B:B)</f>
        <v>7</v>
      </c>
      <c r="D2374" s="143" t="n">
        <v>60641000</v>
      </c>
      <c r="F2374" s="140" t="s">
        <v>424</v>
      </c>
      <c r="G2374" s="144" t="n">
        <v>102093600.15</v>
      </c>
      <c r="H2374" s="144" t="n">
        <v>0</v>
      </c>
      <c r="I2374" s="144" t="n">
        <f aca="false">+G:G-H:H</f>
        <v>102093600.15</v>
      </c>
    </row>
    <row r="2375" customFormat="false" ht="17.25" hidden="false" customHeight="true" outlineLevel="0" collapsed="false">
      <c r="A2375" s="140" t="s">
        <v>105</v>
      </c>
      <c r="B2375" s="142" t="n">
        <v>6065000</v>
      </c>
      <c r="C2375" s="143" t="n">
        <f aca="false">+LEN(B:B)</f>
        <v>7</v>
      </c>
      <c r="D2375" s="143" t="n">
        <v>60650000</v>
      </c>
      <c r="F2375" s="140" t="s">
        <v>141</v>
      </c>
      <c r="G2375" s="144" t="n">
        <v>37849317.95</v>
      </c>
      <c r="H2375" s="144" t="n">
        <v>0</v>
      </c>
      <c r="I2375" s="144" t="n">
        <f aca="false">+G:G-H:H</f>
        <v>37849317.95</v>
      </c>
    </row>
    <row r="2376" customFormat="false" ht="17.25" hidden="false" customHeight="true" outlineLevel="0" collapsed="false">
      <c r="A2376" s="140" t="s">
        <v>104</v>
      </c>
      <c r="B2376" s="142" t="n">
        <v>6065000</v>
      </c>
      <c r="C2376" s="143" t="n">
        <f aca="false">+LEN(B:B)</f>
        <v>7</v>
      </c>
      <c r="D2376" s="143" t="n">
        <v>60650000</v>
      </c>
      <c r="F2376" s="140" t="s">
        <v>141</v>
      </c>
      <c r="G2376" s="144" t="n">
        <v>54026860.37</v>
      </c>
      <c r="H2376" s="144" t="n">
        <v>0</v>
      </c>
      <c r="I2376" s="144" t="n">
        <f aca="false">+G:G-H:H</f>
        <v>54026860.37</v>
      </c>
    </row>
    <row r="2377" customFormat="false" ht="17.25" hidden="false" customHeight="true" outlineLevel="0" collapsed="false">
      <c r="A2377" s="140" t="s">
        <v>102</v>
      </c>
      <c r="B2377" s="142" t="n">
        <v>6065000</v>
      </c>
      <c r="C2377" s="143" t="n">
        <f aca="false">+LEN(B:B)</f>
        <v>7</v>
      </c>
      <c r="D2377" s="143" t="n">
        <v>60650000</v>
      </c>
      <c r="F2377" s="140" t="s">
        <v>141</v>
      </c>
      <c r="G2377" s="144" t="n">
        <v>5599624.72</v>
      </c>
      <c r="H2377" s="144" t="n">
        <v>0</v>
      </c>
      <c r="I2377" s="144" t="n">
        <f aca="false">+G:G-H:H</f>
        <v>5599624.72</v>
      </c>
    </row>
    <row r="2378" customFormat="false" ht="17.25" hidden="false" customHeight="true" outlineLevel="0" collapsed="false">
      <c r="A2378" s="140" t="s">
        <v>100</v>
      </c>
      <c r="B2378" s="142" t="n">
        <v>6065000</v>
      </c>
      <c r="C2378" s="143" t="n">
        <f aca="false">+LEN(B:B)</f>
        <v>7</v>
      </c>
      <c r="D2378" s="143" t="n">
        <v>60650000</v>
      </c>
      <c r="F2378" s="140" t="s">
        <v>141</v>
      </c>
      <c r="G2378" s="144" t="n">
        <v>85947484.6</v>
      </c>
      <c r="H2378" s="144" t="n">
        <v>0</v>
      </c>
      <c r="I2378" s="144" t="n">
        <f aca="false">+G:G-H:H</f>
        <v>85947484.6</v>
      </c>
    </row>
    <row r="2379" customFormat="false" ht="17.25" hidden="false" customHeight="true" outlineLevel="0" collapsed="false">
      <c r="A2379" s="140" t="s">
        <v>104</v>
      </c>
      <c r="B2379" s="142" t="n">
        <v>6066000</v>
      </c>
      <c r="C2379" s="143" t="n">
        <f aca="false">+LEN(B:B)</f>
        <v>7</v>
      </c>
      <c r="D2379" s="143" t="n">
        <v>60660000</v>
      </c>
      <c r="F2379" s="140" t="s">
        <v>800</v>
      </c>
      <c r="G2379" s="144" t="n">
        <v>332741460</v>
      </c>
      <c r="H2379" s="144" t="n">
        <v>0</v>
      </c>
      <c r="I2379" s="144" t="n">
        <f aca="false">+G:G-H:H</f>
        <v>332741460</v>
      </c>
    </row>
    <row r="2380" customFormat="false" ht="17.25" hidden="false" customHeight="true" outlineLevel="0" collapsed="false">
      <c r="A2380" s="140" t="s">
        <v>317</v>
      </c>
      <c r="B2380" s="142" t="n">
        <v>60670000</v>
      </c>
      <c r="C2380" s="143" t="n">
        <f aca="false">+LEN(B:B)</f>
        <v>8</v>
      </c>
      <c r="D2380" s="143" t="n">
        <v>60670000</v>
      </c>
      <c r="F2380" s="140" t="s">
        <v>1278</v>
      </c>
      <c r="G2380" s="144" t="n">
        <v>587700</v>
      </c>
      <c r="I2380" s="144" t="n">
        <f aca="false">+G:G-H:H</f>
        <v>587700</v>
      </c>
    </row>
    <row r="2381" customFormat="false" ht="17.25" hidden="false" customHeight="true" outlineLevel="0" collapsed="false">
      <c r="A2381" s="140" t="s">
        <v>105</v>
      </c>
      <c r="B2381" s="142" t="n">
        <v>6067000</v>
      </c>
      <c r="C2381" s="143" t="n">
        <f aca="false">+LEN(B:B)</f>
        <v>7</v>
      </c>
      <c r="D2381" s="143" t="n">
        <v>60670000</v>
      </c>
      <c r="F2381" s="140" t="s">
        <v>363</v>
      </c>
      <c r="G2381" s="144" t="n">
        <v>3341616.58</v>
      </c>
      <c r="H2381" s="144" t="n">
        <v>0</v>
      </c>
      <c r="I2381" s="144" t="n">
        <f aca="false">+G:G-H:H</f>
        <v>3341616.58</v>
      </c>
    </row>
    <row r="2382" customFormat="false" ht="17.25" hidden="false" customHeight="true" outlineLevel="0" collapsed="false">
      <c r="A2382" s="140" t="s">
        <v>104</v>
      </c>
      <c r="B2382" s="142" t="n">
        <v>6067000</v>
      </c>
      <c r="C2382" s="143" t="n">
        <f aca="false">+LEN(B:B)</f>
        <v>7</v>
      </c>
      <c r="D2382" s="143" t="n">
        <v>60670000</v>
      </c>
      <c r="F2382" s="140" t="s">
        <v>363</v>
      </c>
      <c r="G2382" s="144" t="n">
        <v>10294319.88</v>
      </c>
      <c r="H2382" s="144" t="n">
        <v>0</v>
      </c>
      <c r="I2382" s="144" t="n">
        <f aca="false">+G:G-H:H</f>
        <v>10294319.88</v>
      </c>
    </row>
    <row r="2383" customFormat="false" ht="17.25" hidden="false" customHeight="true" outlineLevel="0" collapsed="false">
      <c r="A2383" s="140" t="s">
        <v>102</v>
      </c>
      <c r="B2383" s="142" t="n">
        <v>6067000</v>
      </c>
      <c r="C2383" s="143" t="n">
        <f aca="false">+LEN(B:B)</f>
        <v>7</v>
      </c>
      <c r="D2383" s="143" t="n">
        <v>60670000</v>
      </c>
      <c r="F2383" s="140" t="s">
        <v>363</v>
      </c>
      <c r="G2383" s="144" t="n">
        <v>5442800</v>
      </c>
      <c r="H2383" s="144" t="n">
        <v>0</v>
      </c>
      <c r="I2383" s="144" t="n">
        <f aca="false">+G:G-H:H</f>
        <v>5442800</v>
      </c>
    </row>
    <row r="2384" customFormat="false" ht="17.25" hidden="false" customHeight="true" outlineLevel="0" collapsed="false">
      <c r="A2384" s="140" t="s">
        <v>100</v>
      </c>
      <c r="B2384" s="142" t="n">
        <v>6067000</v>
      </c>
      <c r="C2384" s="143" t="n">
        <f aca="false">+LEN(B:B)</f>
        <v>7</v>
      </c>
      <c r="D2384" s="143" t="n">
        <v>60670000</v>
      </c>
      <c r="F2384" s="140" t="s">
        <v>363</v>
      </c>
      <c r="G2384" s="144" t="n">
        <v>10652192.48</v>
      </c>
      <c r="H2384" s="144" t="n">
        <v>0</v>
      </c>
      <c r="I2384" s="144" t="n">
        <f aca="false">+G:G-H:H</f>
        <v>10652192.48</v>
      </c>
    </row>
    <row r="2385" customFormat="false" ht="17.25" hidden="false" customHeight="true" outlineLevel="0" collapsed="false">
      <c r="A2385" s="140" t="s">
        <v>309</v>
      </c>
      <c r="B2385" s="142" t="n">
        <v>606800</v>
      </c>
      <c r="C2385" s="143" t="n">
        <f aca="false">+LEN(B:B)</f>
        <v>6</v>
      </c>
      <c r="D2385" s="143" t="n">
        <v>60680000</v>
      </c>
      <c r="F2385" s="140" t="s">
        <v>145</v>
      </c>
      <c r="G2385" s="144" t="n">
        <v>1088683.64</v>
      </c>
      <c r="I2385" s="144" t="n">
        <f aca="false">+G:G-H:H</f>
        <v>1088683.64</v>
      </c>
    </row>
    <row r="2386" customFormat="false" ht="17.25" hidden="false" customHeight="true" outlineLevel="0" collapsed="false">
      <c r="A2386" s="140" t="s">
        <v>129</v>
      </c>
      <c r="B2386" s="142" t="n">
        <v>606800</v>
      </c>
      <c r="C2386" s="143" t="n">
        <f aca="false">+LEN(B:B)</f>
        <v>6</v>
      </c>
      <c r="D2386" s="143" t="n">
        <v>60680000</v>
      </c>
      <c r="F2386" s="140" t="s">
        <v>145</v>
      </c>
      <c r="G2386" s="144" t="n">
        <v>149000</v>
      </c>
      <c r="H2386" s="144" t="n">
        <v>0</v>
      </c>
      <c r="I2386" s="144" t="n">
        <f aca="false">+G:G-H:H</f>
        <v>149000</v>
      </c>
    </row>
    <row r="2387" customFormat="false" ht="17.25" hidden="false" customHeight="true" outlineLevel="0" collapsed="false">
      <c r="A2387" s="140" t="s">
        <v>105</v>
      </c>
      <c r="B2387" s="142" t="n">
        <v>6068000</v>
      </c>
      <c r="C2387" s="143" t="n">
        <f aca="false">+LEN(B:B)</f>
        <v>7</v>
      </c>
      <c r="D2387" s="143" t="n">
        <v>60680000</v>
      </c>
      <c r="F2387" s="140" t="s">
        <v>353</v>
      </c>
      <c r="G2387" s="144" t="n">
        <v>14903174.43</v>
      </c>
      <c r="H2387" s="144" t="n">
        <v>0</v>
      </c>
      <c r="I2387" s="144" t="n">
        <f aca="false">+G:G-H:H</f>
        <v>14903174.43</v>
      </c>
    </row>
    <row r="2388" customFormat="false" ht="17.25" hidden="false" customHeight="true" outlineLevel="0" collapsed="false">
      <c r="A2388" s="140" t="s">
        <v>104</v>
      </c>
      <c r="B2388" s="142" t="n">
        <v>6068000</v>
      </c>
      <c r="C2388" s="143" t="n">
        <f aca="false">+LEN(B:B)</f>
        <v>7</v>
      </c>
      <c r="D2388" s="143" t="n">
        <v>60680000</v>
      </c>
      <c r="F2388" s="140" t="s">
        <v>353</v>
      </c>
      <c r="G2388" s="144" t="n">
        <v>17213301.68</v>
      </c>
      <c r="H2388" s="144" t="n">
        <v>0</v>
      </c>
      <c r="I2388" s="144" t="n">
        <f aca="false">+G:G-H:H</f>
        <v>17213301.68</v>
      </c>
    </row>
    <row r="2389" customFormat="false" ht="17.25" hidden="false" customHeight="true" outlineLevel="0" collapsed="false">
      <c r="A2389" s="140" t="s">
        <v>102</v>
      </c>
      <c r="B2389" s="142" t="n">
        <v>6068000</v>
      </c>
      <c r="C2389" s="143" t="n">
        <f aca="false">+LEN(B:B)</f>
        <v>7</v>
      </c>
      <c r="D2389" s="143" t="n">
        <v>60680000</v>
      </c>
      <c r="F2389" s="140" t="s">
        <v>353</v>
      </c>
      <c r="G2389" s="144" t="n">
        <v>5701592.02</v>
      </c>
      <c r="H2389" s="144" t="n">
        <v>0</v>
      </c>
      <c r="I2389" s="144" t="n">
        <f aca="false">+G:G-H:H</f>
        <v>5701592.02</v>
      </c>
    </row>
    <row r="2390" customFormat="false" ht="17.25" hidden="false" customHeight="true" outlineLevel="0" collapsed="false">
      <c r="A2390" s="140" t="s">
        <v>100</v>
      </c>
      <c r="B2390" s="142" t="n">
        <v>6068000</v>
      </c>
      <c r="C2390" s="143" t="n">
        <f aca="false">+LEN(B:B)</f>
        <v>7</v>
      </c>
      <c r="D2390" s="143" t="n">
        <v>60680000</v>
      </c>
      <c r="F2390" s="140" t="s">
        <v>353</v>
      </c>
      <c r="G2390" s="144" t="n">
        <v>15831844.32</v>
      </c>
      <c r="H2390" s="144" t="n">
        <v>0</v>
      </c>
      <c r="I2390" s="144" t="n">
        <f aca="false">+G:G-H:H</f>
        <v>15831844.32</v>
      </c>
    </row>
    <row r="2391" customFormat="false" ht="17.25" hidden="false" customHeight="true" outlineLevel="0" collapsed="false">
      <c r="A2391" s="140" t="s">
        <v>105</v>
      </c>
      <c r="B2391" s="142" t="n">
        <v>6069000</v>
      </c>
      <c r="C2391" s="143" t="n">
        <f aca="false">+LEN(B:B)</f>
        <v>7</v>
      </c>
      <c r="D2391" s="143" t="n">
        <v>60690000</v>
      </c>
      <c r="F2391" s="140" t="s">
        <v>365</v>
      </c>
      <c r="G2391" s="144" t="n">
        <v>247500</v>
      </c>
      <c r="H2391" s="144" t="n">
        <v>0</v>
      </c>
      <c r="I2391" s="144" t="n">
        <f aca="false">+G:G-H:H</f>
        <v>247500</v>
      </c>
    </row>
    <row r="2392" customFormat="false" ht="17.25" hidden="false" customHeight="true" outlineLevel="0" collapsed="false">
      <c r="A2392" s="140" t="s">
        <v>104</v>
      </c>
      <c r="B2392" s="142" t="n">
        <v>6069000</v>
      </c>
      <c r="C2392" s="143" t="n">
        <f aca="false">+LEN(B:B)</f>
        <v>7</v>
      </c>
      <c r="D2392" s="143" t="n">
        <v>60690000</v>
      </c>
      <c r="F2392" s="140" t="s">
        <v>365</v>
      </c>
      <c r="G2392" s="144" t="n">
        <v>6931200</v>
      </c>
      <c r="H2392" s="144" t="n">
        <v>0</v>
      </c>
      <c r="I2392" s="144" t="n">
        <f aca="false">+G:G-H:H</f>
        <v>6931200</v>
      </c>
    </row>
    <row r="2393" customFormat="false" ht="17.25" hidden="false" customHeight="true" outlineLevel="0" collapsed="false">
      <c r="A2393" s="140" t="s">
        <v>100</v>
      </c>
      <c r="B2393" s="142" t="n">
        <v>6069000</v>
      </c>
      <c r="C2393" s="143" t="n">
        <f aca="false">+LEN(B:B)</f>
        <v>7</v>
      </c>
      <c r="D2393" s="143" t="n">
        <v>60690000</v>
      </c>
      <c r="F2393" s="140" t="s">
        <v>365</v>
      </c>
      <c r="G2393" s="144" t="n">
        <v>210500</v>
      </c>
      <c r="H2393" s="144" t="n">
        <v>0</v>
      </c>
      <c r="I2393" s="144" t="n">
        <f aca="false">+G:G-H:H</f>
        <v>210500</v>
      </c>
    </row>
    <row r="2394" customFormat="false" ht="17.25" hidden="false" customHeight="true" outlineLevel="0" collapsed="false">
      <c r="A2394" s="140" t="s">
        <v>129</v>
      </c>
      <c r="B2394" s="142" t="n">
        <v>607000</v>
      </c>
      <c r="C2394" s="143" t="n">
        <f aca="false">+LEN(B:B)</f>
        <v>6</v>
      </c>
      <c r="D2394" s="143" t="n">
        <v>60700000</v>
      </c>
      <c r="F2394" s="140" t="s">
        <v>2425</v>
      </c>
      <c r="G2394" s="144" t="n">
        <v>300000</v>
      </c>
      <c r="H2394" s="144" t="n">
        <v>0</v>
      </c>
      <c r="I2394" s="144" t="n">
        <f aca="false">+G:G-H:H</f>
        <v>300000</v>
      </c>
    </row>
    <row r="2395" customFormat="false" ht="17.25" hidden="false" customHeight="true" outlineLevel="0" collapsed="false">
      <c r="A2395" s="140" t="s">
        <v>129</v>
      </c>
      <c r="B2395" s="142" t="n">
        <v>607010</v>
      </c>
      <c r="C2395" s="143" t="n">
        <f aca="false">+LEN(B:B)</f>
        <v>6</v>
      </c>
      <c r="D2395" s="143" t="n">
        <v>60701000</v>
      </c>
      <c r="F2395" s="140" t="s">
        <v>1078</v>
      </c>
      <c r="G2395" s="144" t="n">
        <v>84476876.644</v>
      </c>
      <c r="H2395" s="144" t="n">
        <v>0</v>
      </c>
      <c r="I2395" s="144" t="n">
        <f aca="false">+G:G-H:H</f>
        <v>84476876.644</v>
      </c>
    </row>
    <row r="2396" customFormat="false" ht="17.25" hidden="false" customHeight="true" outlineLevel="0" collapsed="false">
      <c r="A2396" s="140" t="s">
        <v>115</v>
      </c>
      <c r="B2396" s="142" t="n">
        <v>60701000</v>
      </c>
      <c r="C2396" s="143" t="n">
        <f aca="false">+LEN(B:B)</f>
        <v>8</v>
      </c>
      <c r="D2396" s="143" t="n">
        <v>60701000</v>
      </c>
      <c r="F2396" s="140" t="s">
        <v>431</v>
      </c>
      <c r="G2396" s="144" t="n">
        <v>230079002.7</v>
      </c>
      <c r="I2396" s="144" t="n">
        <f aca="false">+G:G-H:H</f>
        <v>230079002.7</v>
      </c>
    </row>
    <row r="2397" customFormat="false" ht="17.25" hidden="false" customHeight="true" outlineLevel="0" collapsed="false">
      <c r="A2397" s="140" t="s">
        <v>3018</v>
      </c>
      <c r="B2397" s="142" t="n">
        <v>607010</v>
      </c>
      <c r="C2397" s="143" t="n">
        <f aca="false">+LEN(B:B)</f>
        <v>6</v>
      </c>
      <c r="D2397" s="143" t="n">
        <v>60701000</v>
      </c>
      <c r="F2397" s="140" t="s">
        <v>1078</v>
      </c>
      <c r="G2397" s="144" t="n">
        <v>4449069748.45</v>
      </c>
      <c r="I2397" s="144" t="n">
        <f aca="false">+G:G-H:H</f>
        <v>4449069748.45</v>
      </c>
    </row>
    <row r="2398" customFormat="false" ht="17.25" hidden="false" customHeight="true" outlineLevel="0" collapsed="false">
      <c r="A2398" s="140" t="s">
        <v>3019</v>
      </c>
      <c r="B2398" s="142" t="n">
        <v>607010</v>
      </c>
      <c r="C2398" s="143" t="n">
        <f aca="false">+LEN(B:B)</f>
        <v>6</v>
      </c>
      <c r="D2398" s="143" t="n">
        <v>60701000</v>
      </c>
      <c r="F2398" s="140" t="s">
        <v>1078</v>
      </c>
      <c r="G2398" s="144" t="n">
        <v>2153462150</v>
      </c>
      <c r="I2398" s="144" t="n">
        <f aca="false">+G:G-H:H</f>
        <v>2153462150</v>
      </c>
    </row>
    <row r="2399" customFormat="false" ht="17.25" hidden="false" customHeight="true" outlineLevel="0" collapsed="false">
      <c r="A2399" s="140" t="s">
        <v>119</v>
      </c>
      <c r="B2399" s="142" t="n">
        <v>60701000</v>
      </c>
      <c r="C2399" s="143" t="n">
        <f aca="false">+LEN(B:B)</f>
        <v>8</v>
      </c>
      <c r="D2399" s="143" t="n">
        <v>60701000</v>
      </c>
      <c r="F2399" s="140" t="s">
        <v>431</v>
      </c>
      <c r="G2399" s="144" t="n">
        <v>961800298.2</v>
      </c>
      <c r="I2399" s="144" t="n">
        <f aca="false">+G:G-H:H</f>
        <v>961800298.2</v>
      </c>
    </row>
    <row r="2400" customFormat="false" ht="17.25" hidden="false" customHeight="true" outlineLevel="0" collapsed="false">
      <c r="A2400" s="140" t="s">
        <v>108</v>
      </c>
      <c r="B2400" s="142" t="n">
        <v>60701000</v>
      </c>
      <c r="C2400" s="143" t="n">
        <f aca="false">+LEN(B:B)</f>
        <v>8</v>
      </c>
      <c r="D2400" s="143" t="n">
        <v>60701000</v>
      </c>
      <c r="F2400" s="140" t="s">
        <v>431</v>
      </c>
      <c r="G2400" s="144" t="n">
        <v>7488911930.99</v>
      </c>
      <c r="I2400" s="144" t="n">
        <f aca="false">+G:G-H:H</f>
        <v>7488911930.99</v>
      </c>
    </row>
    <row r="2401" customFormat="false" ht="17.25" hidden="false" customHeight="true" outlineLevel="0" collapsed="false">
      <c r="A2401" s="140" t="s">
        <v>129</v>
      </c>
      <c r="B2401" s="142" t="n">
        <v>607020</v>
      </c>
      <c r="C2401" s="143" t="n">
        <f aca="false">+LEN(B:B)</f>
        <v>6</v>
      </c>
      <c r="D2401" s="143" t="n">
        <v>60702000</v>
      </c>
      <c r="F2401" s="140" t="s">
        <v>1080</v>
      </c>
      <c r="G2401" s="144" t="n">
        <v>259327507.1196</v>
      </c>
      <c r="H2401" s="144" t="n">
        <v>0</v>
      </c>
      <c r="I2401" s="144" t="n">
        <f aca="false">+G:G-H:H</f>
        <v>259327507.1196</v>
      </c>
    </row>
    <row r="2402" customFormat="false" ht="17.25" hidden="false" customHeight="true" outlineLevel="0" collapsed="false">
      <c r="A2402" s="140" t="s">
        <v>115</v>
      </c>
      <c r="B2402" s="142" t="n">
        <v>60702000</v>
      </c>
      <c r="C2402" s="143" t="n">
        <f aca="false">+LEN(B:B)</f>
        <v>8</v>
      </c>
      <c r="D2402" s="143" t="n">
        <v>60702000</v>
      </c>
      <c r="F2402" s="140" t="s">
        <v>711</v>
      </c>
      <c r="G2402" s="144" t="n">
        <v>27063423.59</v>
      </c>
      <c r="I2402" s="144" t="n">
        <f aca="false">+G:G-H:H</f>
        <v>27063423.59</v>
      </c>
    </row>
    <row r="2403" customFormat="false" ht="17.25" hidden="false" customHeight="true" outlineLevel="0" collapsed="false">
      <c r="A2403" s="140" t="s">
        <v>105</v>
      </c>
      <c r="B2403" s="142" t="n">
        <v>6071000</v>
      </c>
      <c r="C2403" s="143" t="n">
        <f aca="false">+LEN(B:B)</f>
        <v>7</v>
      </c>
      <c r="D2403" s="143" t="n">
        <v>60710000</v>
      </c>
      <c r="F2403" s="140" t="s">
        <v>431</v>
      </c>
      <c r="G2403" s="144" t="n">
        <v>3393905570.53</v>
      </c>
      <c r="H2403" s="144" t="n">
        <v>0</v>
      </c>
      <c r="I2403" s="144" t="n">
        <f aca="false">+G:G-H:H</f>
        <v>3393905570.53</v>
      </c>
    </row>
    <row r="2404" customFormat="false" ht="17.25" hidden="false" customHeight="true" outlineLevel="0" collapsed="false">
      <c r="A2404" s="140" t="s">
        <v>104</v>
      </c>
      <c r="B2404" s="142" t="n">
        <v>6071000</v>
      </c>
      <c r="C2404" s="143" t="n">
        <f aca="false">+LEN(B:B)</f>
        <v>7</v>
      </c>
      <c r="D2404" s="143" t="n">
        <v>60710000</v>
      </c>
      <c r="F2404" s="140" t="s">
        <v>431</v>
      </c>
      <c r="G2404" s="144" t="n">
        <v>105868583.12</v>
      </c>
      <c r="H2404" s="144" t="n">
        <v>0</v>
      </c>
      <c r="I2404" s="144" t="n">
        <f aca="false">+G:G-H:H</f>
        <v>105868583.12</v>
      </c>
    </row>
    <row r="2405" customFormat="false" ht="17.25" hidden="false" customHeight="true" outlineLevel="0" collapsed="false">
      <c r="A2405" s="140" t="s">
        <v>105</v>
      </c>
      <c r="B2405" s="142" t="n">
        <v>6072000</v>
      </c>
      <c r="C2405" s="143" t="n">
        <f aca="false">+LEN(B:B)</f>
        <v>7</v>
      </c>
      <c r="D2405" s="143" t="n">
        <v>60720000</v>
      </c>
      <c r="F2405" s="140" t="s">
        <v>711</v>
      </c>
      <c r="G2405" s="144" t="n">
        <v>15111771245.25</v>
      </c>
      <c r="H2405" s="144" t="n">
        <v>0</v>
      </c>
      <c r="I2405" s="144" t="n">
        <f aca="false">+G:G-H:H</f>
        <v>15111771245.25</v>
      </c>
    </row>
    <row r="2406" customFormat="false" ht="17.25" hidden="false" customHeight="true" outlineLevel="0" collapsed="false">
      <c r="A2406" s="140" t="s">
        <v>125</v>
      </c>
      <c r="B2406" s="142" t="n">
        <v>60801000</v>
      </c>
      <c r="C2406" s="143" t="n">
        <f aca="false">+LEN(B:B)</f>
        <v>8</v>
      </c>
      <c r="D2406" s="143" t="n">
        <v>60801000</v>
      </c>
      <c r="F2406" s="140" t="s">
        <v>435</v>
      </c>
      <c r="G2406" s="144" t="n">
        <v>167580082.53</v>
      </c>
      <c r="I2406" s="144" t="n">
        <f aca="false">+G:G-H:H</f>
        <v>167580082.53</v>
      </c>
    </row>
    <row r="2407" customFormat="false" ht="17.25" hidden="false" customHeight="true" outlineLevel="0" collapsed="false">
      <c r="A2407" s="140" t="s">
        <v>129</v>
      </c>
      <c r="B2407" s="142" t="n">
        <v>608010</v>
      </c>
      <c r="C2407" s="143" t="n">
        <f aca="false">+LEN(B:B)</f>
        <v>6</v>
      </c>
      <c r="D2407" s="143" t="n">
        <v>60801000</v>
      </c>
      <c r="F2407" s="140" t="s">
        <v>368</v>
      </c>
      <c r="G2407" s="144" t="n">
        <v>16768676.49</v>
      </c>
      <c r="H2407" s="144" t="n">
        <v>0</v>
      </c>
      <c r="I2407" s="144" t="n">
        <f aca="false">+G:G-H:H</f>
        <v>16768676.49</v>
      </c>
    </row>
    <row r="2408" customFormat="false" ht="17.25" hidden="false" customHeight="true" outlineLevel="0" collapsed="false">
      <c r="A2408" s="140" t="s">
        <v>111</v>
      </c>
      <c r="B2408" s="142" t="n">
        <v>60801000</v>
      </c>
      <c r="C2408" s="143" t="n">
        <f aca="false">+LEN(B:B)</f>
        <v>8</v>
      </c>
      <c r="D2408" s="143" t="n">
        <v>60801000</v>
      </c>
      <c r="F2408" s="140" t="s">
        <v>435</v>
      </c>
      <c r="G2408" s="144" t="n">
        <v>51518484.32</v>
      </c>
      <c r="I2408" s="144" t="n">
        <f aca="false">+G:G-H:H</f>
        <v>51518484.32</v>
      </c>
    </row>
    <row r="2409" customFormat="false" ht="17.25" hidden="false" customHeight="true" outlineLevel="0" collapsed="false">
      <c r="A2409" s="140" t="s">
        <v>115</v>
      </c>
      <c r="B2409" s="142" t="n">
        <v>60801000</v>
      </c>
      <c r="C2409" s="143" t="n">
        <f aca="false">+LEN(B:B)</f>
        <v>8</v>
      </c>
      <c r="D2409" s="143" t="n">
        <v>60801000</v>
      </c>
      <c r="F2409" s="140" t="s">
        <v>435</v>
      </c>
      <c r="G2409" s="144" t="n">
        <v>1276549868.61</v>
      </c>
      <c r="I2409" s="144" t="n">
        <f aca="false">+G:G-H:H</f>
        <v>1276549868.61</v>
      </c>
    </row>
    <row r="2410" customFormat="false" ht="17.25" hidden="false" customHeight="true" outlineLevel="0" collapsed="false">
      <c r="A2410" s="140" t="s">
        <v>119</v>
      </c>
      <c r="B2410" s="142" t="n">
        <v>60801000</v>
      </c>
      <c r="C2410" s="143" t="n">
        <f aca="false">+LEN(B:B)</f>
        <v>8</v>
      </c>
      <c r="D2410" s="143" t="n">
        <v>60801000</v>
      </c>
      <c r="F2410" s="140" t="s">
        <v>3263</v>
      </c>
      <c r="G2410" s="144" t="n">
        <v>1314784.88</v>
      </c>
      <c r="I2410" s="144" t="n">
        <f aca="false">+G:G-H:H</f>
        <v>1314784.88</v>
      </c>
    </row>
    <row r="2411" customFormat="false" ht="17.25" hidden="false" customHeight="true" outlineLevel="0" collapsed="false">
      <c r="A2411" s="140" t="s">
        <v>105</v>
      </c>
      <c r="B2411" s="142" t="n">
        <v>6080100</v>
      </c>
      <c r="C2411" s="143" t="n">
        <f aca="false">+LEN(B:B)</f>
        <v>7</v>
      </c>
      <c r="D2411" s="143" t="n">
        <v>60801000</v>
      </c>
      <c r="F2411" s="140" t="s">
        <v>435</v>
      </c>
      <c r="G2411" s="144" t="n">
        <v>593791878.24</v>
      </c>
      <c r="H2411" s="144" t="n">
        <v>0</v>
      </c>
      <c r="I2411" s="144" t="n">
        <f aca="false">+G:G-H:H</f>
        <v>593791878.24</v>
      </c>
    </row>
    <row r="2412" customFormat="false" ht="17.25" hidden="false" customHeight="true" outlineLevel="0" collapsed="false">
      <c r="A2412" s="140" t="s">
        <v>104</v>
      </c>
      <c r="B2412" s="142" t="n">
        <v>6080100</v>
      </c>
      <c r="C2412" s="143" t="n">
        <f aca="false">+LEN(B:B)</f>
        <v>7</v>
      </c>
      <c r="D2412" s="143" t="n">
        <v>60801000</v>
      </c>
      <c r="F2412" s="140" t="s">
        <v>435</v>
      </c>
      <c r="G2412" s="144" t="n">
        <v>12592422.95</v>
      </c>
      <c r="H2412" s="144" t="n">
        <v>0</v>
      </c>
      <c r="I2412" s="144" t="n">
        <f aca="false">+G:G-H:H</f>
        <v>12592422.95</v>
      </c>
    </row>
    <row r="2413" customFormat="false" ht="17.25" hidden="false" customHeight="true" outlineLevel="0" collapsed="false">
      <c r="A2413" s="140" t="s">
        <v>101</v>
      </c>
      <c r="B2413" s="142" t="n">
        <v>60801000</v>
      </c>
      <c r="C2413" s="143" t="n">
        <f aca="false">+LEN(B:B)</f>
        <v>8</v>
      </c>
      <c r="D2413" s="143" t="n">
        <v>60801000</v>
      </c>
      <c r="F2413" s="140" t="s">
        <v>435</v>
      </c>
      <c r="G2413" s="144" t="n">
        <v>166700</v>
      </c>
      <c r="I2413" s="144" t="n">
        <f aca="false">+G:G-H:H</f>
        <v>166700</v>
      </c>
    </row>
    <row r="2414" customFormat="false" ht="17.25" hidden="false" customHeight="true" outlineLevel="0" collapsed="false">
      <c r="A2414" s="140" t="s">
        <v>102</v>
      </c>
      <c r="B2414" s="142" t="n">
        <v>6080100</v>
      </c>
      <c r="C2414" s="143" t="n">
        <f aca="false">+LEN(B:B)</f>
        <v>7</v>
      </c>
      <c r="D2414" s="143" t="n">
        <v>60801000</v>
      </c>
      <c r="F2414" s="140" t="s">
        <v>435</v>
      </c>
      <c r="G2414" s="144" t="n">
        <v>12914613.25</v>
      </c>
      <c r="H2414" s="144" t="n">
        <v>0</v>
      </c>
      <c r="I2414" s="144" t="n">
        <f aca="false">+G:G-H:H</f>
        <v>12914613.25</v>
      </c>
    </row>
    <row r="2415" customFormat="false" ht="17.25" hidden="false" customHeight="true" outlineLevel="0" collapsed="false">
      <c r="A2415" s="140" t="s">
        <v>1712</v>
      </c>
      <c r="B2415" s="142" t="n">
        <v>60801000</v>
      </c>
      <c r="C2415" s="143" t="n">
        <f aca="false">+LEN(B:B)</f>
        <v>8</v>
      </c>
      <c r="D2415" s="143" t="n">
        <v>60801000</v>
      </c>
      <c r="F2415" s="140" t="s">
        <v>368</v>
      </c>
      <c r="G2415" s="144" t="n">
        <v>38717236.11</v>
      </c>
      <c r="I2415" s="144" t="n">
        <f aca="false">+G:G-H:H</f>
        <v>38717236.11</v>
      </c>
    </row>
    <row r="2416" customFormat="false" ht="17.25" hidden="false" customHeight="true" outlineLevel="0" collapsed="false">
      <c r="A2416" s="140" t="s">
        <v>129</v>
      </c>
      <c r="B2416" s="142" t="n">
        <v>608020</v>
      </c>
      <c r="C2416" s="143" t="n">
        <f aca="false">+LEN(B:B)</f>
        <v>6</v>
      </c>
      <c r="D2416" s="143" t="n">
        <v>60802000</v>
      </c>
      <c r="F2416" s="140" t="s">
        <v>370</v>
      </c>
      <c r="G2416" s="144" t="n">
        <v>13468230</v>
      </c>
      <c r="H2416" s="144" t="n">
        <v>0</v>
      </c>
      <c r="I2416" s="144" t="n">
        <f aca="false">+G:G-H:H</f>
        <v>13468230</v>
      </c>
    </row>
    <row r="2417" customFormat="false" ht="17.25" hidden="false" customHeight="true" outlineLevel="0" collapsed="false">
      <c r="A2417" s="140" t="s">
        <v>111</v>
      </c>
      <c r="B2417" s="142" t="n">
        <v>60802000</v>
      </c>
      <c r="C2417" s="143" t="n">
        <f aca="false">+LEN(B:B)</f>
        <v>8</v>
      </c>
      <c r="D2417" s="143" t="n">
        <v>60802000</v>
      </c>
      <c r="F2417" s="140" t="s">
        <v>712</v>
      </c>
      <c r="G2417" s="144" t="n">
        <v>5963253</v>
      </c>
      <c r="I2417" s="144" t="n">
        <f aca="false">+G:G-H:H</f>
        <v>5963253</v>
      </c>
    </row>
    <row r="2418" customFormat="false" ht="17.25" hidden="false" customHeight="true" outlineLevel="0" collapsed="false">
      <c r="A2418" s="140" t="s">
        <v>105</v>
      </c>
      <c r="B2418" s="142" t="n">
        <v>6080200</v>
      </c>
      <c r="C2418" s="143" t="n">
        <f aca="false">+LEN(B:B)</f>
        <v>7</v>
      </c>
      <c r="D2418" s="143" t="n">
        <v>60802000</v>
      </c>
      <c r="F2418" s="140" t="s">
        <v>712</v>
      </c>
      <c r="G2418" s="144" t="n">
        <v>15015309.32</v>
      </c>
      <c r="H2418" s="144" t="n">
        <v>0</v>
      </c>
      <c r="I2418" s="144" t="n">
        <f aca="false">+G:G-H:H</f>
        <v>15015309.32</v>
      </c>
    </row>
    <row r="2419" customFormat="false" ht="17.25" hidden="false" customHeight="true" outlineLevel="0" collapsed="false">
      <c r="A2419" s="140" t="s">
        <v>101</v>
      </c>
      <c r="B2419" s="142" t="n">
        <v>60802000</v>
      </c>
      <c r="C2419" s="143" t="n">
        <f aca="false">+LEN(B:B)</f>
        <v>8</v>
      </c>
      <c r="D2419" s="143" t="n">
        <v>60802000</v>
      </c>
      <c r="F2419" s="140" t="s">
        <v>712</v>
      </c>
      <c r="G2419" s="144" t="n">
        <v>684487</v>
      </c>
      <c r="I2419" s="144" t="n">
        <f aca="false">+G:G-H:H</f>
        <v>684487</v>
      </c>
    </row>
    <row r="2420" customFormat="false" ht="17.25" hidden="false" customHeight="true" outlineLevel="0" collapsed="false">
      <c r="A2420" s="140" t="s">
        <v>1712</v>
      </c>
      <c r="B2420" s="142" t="n">
        <v>60802000</v>
      </c>
      <c r="C2420" s="143" t="n">
        <f aca="false">+LEN(B:B)</f>
        <v>8</v>
      </c>
      <c r="D2420" s="143" t="n">
        <v>60802000</v>
      </c>
      <c r="F2420" s="140" t="s">
        <v>370</v>
      </c>
      <c r="G2420" s="144" t="n">
        <v>91002.99</v>
      </c>
      <c r="I2420" s="144" t="n">
        <f aca="false">+G:G-H:H</f>
        <v>91002.99</v>
      </c>
    </row>
    <row r="2421" customFormat="false" ht="17.25" hidden="false" customHeight="true" outlineLevel="0" collapsed="false">
      <c r="A2421" s="140" t="s">
        <v>125</v>
      </c>
      <c r="B2421" s="142" t="n">
        <v>60803000</v>
      </c>
      <c r="C2421" s="143" t="n">
        <f aca="false">+LEN(B:B)</f>
        <v>8</v>
      </c>
      <c r="D2421" s="143" t="n">
        <v>60803000</v>
      </c>
      <c r="F2421" s="140" t="s">
        <v>437</v>
      </c>
      <c r="G2421" s="144" t="n">
        <v>528305.5</v>
      </c>
      <c r="I2421" s="144" t="n">
        <f aca="false">+G:G-H:H</f>
        <v>528305.5</v>
      </c>
    </row>
    <row r="2422" customFormat="false" ht="17.25" hidden="false" customHeight="true" outlineLevel="0" collapsed="false">
      <c r="A2422" s="140" t="s">
        <v>129</v>
      </c>
      <c r="B2422" s="142" t="n">
        <v>608030</v>
      </c>
      <c r="C2422" s="143" t="n">
        <f aca="false">+LEN(B:B)</f>
        <v>6</v>
      </c>
      <c r="D2422" s="143" t="n">
        <v>60803000</v>
      </c>
      <c r="F2422" s="140" t="s">
        <v>372</v>
      </c>
      <c r="G2422" s="144" t="n">
        <v>11117526.31</v>
      </c>
      <c r="H2422" s="144" t="n">
        <v>0</v>
      </c>
      <c r="I2422" s="144" t="n">
        <f aca="false">+G:G-H:H</f>
        <v>11117526.31</v>
      </c>
    </row>
    <row r="2423" customFormat="false" ht="17.25" hidden="false" customHeight="true" outlineLevel="0" collapsed="false">
      <c r="A2423" s="140" t="s">
        <v>115</v>
      </c>
      <c r="B2423" s="142" t="n">
        <v>60803000</v>
      </c>
      <c r="C2423" s="143" t="n">
        <f aca="false">+LEN(B:B)</f>
        <v>8</v>
      </c>
      <c r="D2423" s="143" t="n">
        <v>60803000</v>
      </c>
      <c r="F2423" s="140" t="s">
        <v>437</v>
      </c>
      <c r="G2423" s="144" t="n">
        <v>80643721.62</v>
      </c>
      <c r="I2423" s="144" t="n">
        <f aca="false">+G:G-H:H</f>
        <v>80643721.62</v>
      </c>
    </row>
    <row r="2424" customFormat="false" ht="17.25" hidden="false" customHeight="true" outlineLevel="0" collapsed="false">
      <c r="A2424" s="140" t="s">
        <v>105</v>
      </c>
      <c r="B2424" s="142" t="n">
        <v>6080300</v>
      </c>
      <c r="C2424" s="143" t="n">
        <f aca="false">+LEN(B:B)</f>
        <v>7</v>
      </c>
      <c r="D2424" s="143" t="n">
        <v>60803000</v>
      </c>
      <c r="F2424" s="140" t="s">
        <v>437</v>
      </c>
      <c r="G2424" s="144" t="n">
        <v>20154438.82</v>
      </c>
      <c r="H2424" s="144" t="n">
        <v>0</v>
      </c>
      <c r="I2424" s="144" t="n">
        <f aca="false">+G:G-H:H</f>
        <v>20154438.82</v>
      </c>
    </row>
    <row r="2425" customFormat="false" ht="17.25" hidden="false" customHeight="true" outlineLevel="0" collapsed="false">
      <c r="A2425" s="140" t="s">
        <v>104</v>
      </c>
      <c r="B2425" s="142" t="n">
        <v>6080300</v>
      </c>
      <c r="C2425" s="143" t="n">
        <f aca="false">+LEN(B:B)</f>
        <v>7</v>
      </c>
      <c r="D2425" s="143" t="n">
        <v>60803000</v>
      </c>
      <c r="F2425" s="140" t="s">
        <v>437</v>
      </c>
      <c r="G2425" s="144" t="n">
        <v>5400065295.28</v>
      </c>
      <c r="H2425" s="144" t="n">
        <v>0</v>
      </c>
      <c r="I2425" s="144" t="n">
        <f aca="false">+G:G-H:H</f>
        <v>5400065295.28</v>
      </c>
    </row>
    <row r="2426" customFormat="false" ht="17.25" hidden="false" customHeight="true" outlineLevel="0" collapsed="false">
      <c r="A2426" s="140" t="s">
        <v>102</v>
      </c>
      <c r="B2426" s="142" t="n">
        <v>6080300</v>
      </c>
      <c r="C2426" s="143" t="n">
        <f aca="false">+LEN(B:B)</f>
        <v>7</v>
      </c>
      <c r="D2426" s="143" t="n">
        <v>60803000</v>
      </c>
      <c r="F2426" s="140" t="s">
        <v>437</v>
      </c>
      <c r="G2426" s="144" t="n">
        <v>190000</v>
      </c>
      <c r="H2426" s="144" t="n">
        <v>0</v>
      </c>
      <c r="I2426" s="144" t="n">
        <f aca="false">+G:G-H:H</f>
        <v>190000</v>
      </c>
    </row>
    <row r="2427" customFormat="false" ht="17.25" hidden="false" customHeight="true" outlineLevel="0" collapsed="false">
      <c r="A2427" s="140" t="s">
        <v>100</v>
      </c>
      <c r="B2427" s="142" t="n">
        <v>6080300</v>
      </c>
      <c r="C2427" s="143" t="n">
        <f aca="false">+LEN(B:B)</f>
        <v>7</v>
      </c>
      <c r="D2427" s="143" t="n">
        <v>60803000</v>
      </c>
      <c r="F2427" s="140" t="s">
        <v>437</v>
      </c>
      <c r="G2427" s="144" t="n">
        <v>2385283</v>
      </c>
      <c r="H2427" s="144" t="n">
        <v>0</v>
      </c>
      <c r="I2427" s="144" t="n">
        <f aca="false">+G:G-H:H</f>
        <v>2385283</v>
      </c>
    </row>
    <row r="2428" customFormat="false" ht="17.25" hidden="false" customHeight="true" outlineLevel="0" collapsed="false">
      <c r="A2428" s="140" t="s">
        <v>1712</v>
      </c>
      <c r="B2428" s="142" t="n">
        <v>60803000</v>
      </c>
      <c r="C2428" s="143" t="n">
        <f aca="false">+LEN(B:B)</f>
        <v>8</v>
      </c>
      <c r="D2428" s="143" t="n">
        <v>60803000</v>
      </c>
      <c r="F2428" s="140" t="s">
        <v>372</v>
      </c>
      <c r="G2428" s="144" t="n">
        <v>6374164.04</v>
      </c>
      <c r="I2428" s="144" t="n">
        <f aca="false">+G:G-H:H</f>
        <v>6374164.04</v>
      </c>
    </row>
    <row r="2429" customFormat="false" ht="17.25" hidden="false" customHeight="true" outlineLevel="0" collapsed="false">
      <c r="A2429" s="140" t="s">
        <v>125</v>
      </c>
      <c r="B2429" s="142" t="n">
        <v>60804000</v>
      </c>
      <c r="C2429" s="143" t="n">
        <f aca="false">+LEN(B:B)</f>
        <v>8</v>
      </c>
      <c r="D2429" s="143" t="n">
        <v>60804000</v>
      </c>
      <c r="F2429" s="140" t="s">
        <v>439</v>
      </c>
      <c r="G2429" s="144" t="n">
        <v>532823.92</v>
      </c>
      <c r="I2429" s="144" t="n">
        <f aca="false">+G:G-H:H</f>
        <v>532823.92</v>
      </c>
    </row>
    <row r="2430" customFormat="false" ht="17.25" hidden="false" customHeight="true" outlineLevel="0" collapsed="false">
      <c r="A2430" s="140" t="s">
        <v>129</v>
      </c>
      <c r="B2430" s="142" t="n">
        <v>608040</v>
      </c>
      <c r="C2430" s="143" t="n">
        <f aca="false">+LEN(B:B)</f>
        <v>6</v>
      </c>
      <c r="D2430" s="143" t="n">
        <v>60804000</v>
      </c>
      <c r="F2430" s="140" t="s">
        <v>1083</v>
      </c>
      <c r="G2430" s="144" t="n">
        <v>0</v>
      </c>
      <c r="H2430" s="144" t="n">
        <v>739278514.15</v>
      </c>
      <c r="I2430" s="144" t="n">
        <f aca="false">+G:G-H:H</f>
        <v>-739278514.15</v>
      </c>
    </row>
    <row r="2431" customFormat="false" ht="17.25" hidden="false" customHeight="true" outlineLevel="0" collapsed="false">
      <c r="A2431" s="140" t="s">
        <v>111</v>
      </c>
      <c r="B2431" s="142" t="n">
        <v>60804000</v>
      </c>
      <c r="C2431" s="143" t="n">
        <f aca="false">+LEN(B:B)</f>
        <v>8</v>
      </c>
      <c r="D2431" s="143" t="n">
        <v>60804000</v>
      </c>
      <c r="F2431" s="140" t="s">
        <v>439</v>
      </c>
      <c r="G2431" s="144" t="n">
        <v>143700492.14</v>
      </c>
      <c r="I2431" s="144" t="n">
        <f aca="false">+G:G-H:H</f>
        <v>143700492.14</v>
      </c>
    </row>
    <row r="2432" customFormat="false" ht="17.25" hidden="false" customHeight="true" outlineLevel="0" collapsed="false">
      <c r="A2432" s="140" t="s">
        <v>115</v>
      </c>
      <c r="B2432" s="142" t="n">
        <v>60804000</v>
      </c>
      <c r="C2432" s="143" t="n">
        <f aca="false">+LEN(B:B)</f>
        <v>8</v>
      </c>
      <c r="D2432" s="143" t="n">
        <v>60804000</v>
      </c>
      <c r="F2432" s="140" t="s">
        <v>439</v>
      </c>
      <c r="G2432" s="144" t="n">
        <v>231020761</v>
      </c>
      <c r="I2432" s="144" t="n">
        <f aca="false">+G:G-H:H</f>
        <v>231020761</v>
      </c>
    </row>
    <row r="2433" customFormat="false" ht="17.25" hidden="false" customHeight="true" outlineLevel="0" collapsed="false">
      <c r="A2433" s="140" t="s">
        <v>105</v>
      </c>
      <c r="B2433" s="142" t="n">
        <v>6080400</v>
      </c>
      <c r="C2433" s="143" t="n">
        <f aca="false">+LEN(B:B)</f>
        <v>7</v>
      </c>
      <c r="D2433" s="143" t="n">
        <v>60804000</v>
      </c>
      <c r="F2433" s="140" t="s">
        <v>439</v>
      </c>
      <c r="G2433" s="144" t="n">
        <v>429171408.71</v>
      </c>
      <c r="H2433" s="144" t="n">
        <v>0</v>
      </c>
      <c r="I2433" s="144" t="n">
        <f aca="false">+G:G-H:H</f>
        <v>429171408.71</v>
      </c>
    </row>
    <row r="2434" customFormat="false" ht="17.25" hidden="false" customHeight="true" outlineLevel="0" collapsed="false">
      <c r="A2434" s="140" t="s">
        <v>104</v>
      </c>
      <c r="B2434" s="142" t="n">
        <v>6080400</v>
      </c>
      <c r="C2434" s="143" t="n">
        <f aca="false">+LEN(B:B)</f>
        <v>7</v>
      </c>
      <c r="D2434" s="143" t="n">
        <v>60804000</v>
      </c>
      <c r="F2434" s="140" t="s">
        <v>439</v>
      </c>
      <c r="G2434" s="144" t="n">
        <v>108085067.42</v>
      </c>
      <c r="H2434" s="144" t="n">
        <v>0</v>
      </c>
      <c r="I2434" s="144" t="n">
        <f aca="false">+G:G-H:H</f>
        <v>108085067.42</v>
      </c>
    </row>
    <row r="2435" customFormat="false" ht="17.25" hidden="false" customHeight="true" outlineLevel="0" collapsed="false">
      <c r="A2435" s="140" t="s">
        <v>101</v>
      </c>
      <c r="B2435" s="142" t="n">
        <v>60804000</v>
      </c>
      <c r="C2435" s="143" t="n">
        <f aca="false">+LEN(B:B)</f>
        <v>8</v>
      </c>
      <c r="D2435" s="143" t="n">
        <v>60804000</v>
      </c>
      <c r="F2435" s="140" t="s">
        <v>439</v>
      </c>
      <c r="G2435" s="144" t="n">
        <v>6656458.42</v>
      </c>
      <c r="I2435" s="144" t="n">
        <f aca="false">+G:G-H:H</f>
        <v>6656458.42</v>
      </c>
    </row>
    <row r="2436" customFormat="false" ht="17.25" hidden="false" customHeight="true" outlineLevel="0" collapsed="false">
      <c r="A2436" s="140" t="s">
        <v>102</v>
      </c>
      <c r="B2436" s="142" t="n">
        <v>6080400</v>
      </c>
      <c r="C2436" s="143" t="n">
        <f aca="false">+LEN(B:B)</f>
        <v>7</v>
      </c>
      <c r="D2436" s="143" t="n">
        <v>60804000</v>
      </c>
      <c r="F2436" s="140" t="s">
        <v>439</v>
      </c>
      <c r="G2436" s="144" t="n">
        <v>244305.5</v>
      </c>
      <c r="H2436" s="144" t="n">
        <v>0</v>
      </c>
      <c r="I2436" s="144" t="n">
        <f aca="false">+G:G-H:H</f>
        <v>244305.5</v>
      </c>
    </row>
    <row r="2437" customFormat="false" ht="17.25" hidden="false" customHeight="true" outlineLevel="0" collapsed="false">
      <c r="A2437" s="140" t="s">
        <v>100</v>
      </c>
      <c r="B2437" s="142" t="n">
        <v>6080400</v>
      </c>
      <c r="C2437" s="143" t="n">
        <f aca="false">+LEN(B:B)</f>
        <v>7</v>
      </c>
      <c r="D2437" s="143" t="n">
        <v>60804000</v>
      </c>
      <c r="F2437" s="140" t="s">
        <v>439</v>
      </c>
      <c r="G2437" s="144" t="n">
        <v>350000</v>
      </c>
      <c r="H2437" s="144" t="n">
        <v>0</v>
      </c>
      <c r="I2437" s="144" t="n">
        <f aca="false">+G:G-H:H</f>
        <v>350000</v>
      </c>
    </row>
    <row r="2438" customFormat="false" ht="17.25" hidden="false" customHeight="true" outlineLevel="0" collapsed="false">
      <c r="A2438" s="140" t="s">
        <v>1712</v>
      </c>
      <c r="B2438" s="142" t="n">
        <v>60804000</v>
      </c>
      <c r="C2438" s="143" t="n">
        <f aca="false">+LEN(B:B)</f>
        <v>8</v>
      </c>
      <c r="D2438" s="143" t="n">
        <v>60804000</v>
      </c>
      <c r="F2438" s="140" t="s">
        <v>374</v>
      </c>
      <c r="G2438" s="144" t="n">
        <v>3448018708.66</v>
      </c>
      <c r="I2438" s="144" t="n">
        <f aca="false">+G:G-H:H</f>
        <v>3448018708.66</v>
      </c>
    </row>
    <row r="2439" customFormat="false" ht="17.25" hidden="false" customHeight="true" outlineLevel="0" collapsed="false">
      <c r="A2439" s="140" t="s">
        <v>129</v>
      </c>
      <c r="B2439" s="142" t="n">
        <v>608050</v>
      </c>
      <c r="C2439" s="143" t="n">
        <f aca="false">+LEN(B:B)</f>
        <v>6</v>
      </c>
      <c r="D2439" s="143" t="n">
        <v>60805000</v>
      </c>
      <c r="F2439" s="140" t="s">
        <v>376</v>
      </c>
      <c r="G2439" s="144" t="n">
        <v>62080034.1</v>
      </c>
      <c r="H2439" s="144" t="n">
        <v>0</v>
      </c>
      <c r="I2439" s="144" t="n">
        <f aca="false">+G:G-H:H</f>
        <v>62080034.1</v>
      </c>
    </row>
    <row r="2440" customFormat="false" ht="17.25" hidden="false" customHeight="true" outlineLevel="0" collapsed="false">
      <c r="A2440" s="140" t="s">
        <v>115</v>
      </c>
      <c r="B2440" s="142" t="n">
        <v>60805000</v>
      </c>
      <c r="C2440" s="143" t="n">
        <f aca="false">+LEN(B:B)</f>
        <v>8</v>
      </c>
      <c r="D2440" s="143" t="n">
        <v>60805000</v>
      </c>
      <c r="F2440" s="140" t="s">
        <v>1834</v>
      </c>
      <c r="H2440" s="144" t="n">
        <v>4907237.2</v>
      </c>
      <c r="I2440" s="144" t="n">
        <f aca="false">+G:G-H:H</f>
        <v>-4907237.2</v>
      </c>
    </row>
    <row r="2441" customFormat="false" ht="17.25" hidden="false" customHeight="true" outlineLevel="0" collapsed="false">
      <c r="A2441" s="140" t="s">
        <v>104</v>
      </c>
      <c r="B2441" s="142" t="n">
        <v>6080500</v>
      </c>
      <c r="C2441" s="143" t="n">
        <f aca="false">+LEN(B:B)</f>
        <v>7</v>
      </c>
      <c r="D2441" s="143" t="n">
        <v>60805000</v>
      </c>
      <c r="F2441" s="140" t="s">
        <v>1834</v>
      </c>
      <c r="G2441" s="144" t="n">
        <v>10000</v>
      </c>
      <c r="H2441" s="144" t="n">
        <v>0</v>
      </c>
      <c r="I2441" s="144" t="n">
        <f aca="false">+G:G-H:H</f>
        <v>10000</v>
      </c>
    </row>
    <row r="2442" customFormat="false" ht="17.25" hidden="false" customHeight="true" outlineLevel="0" collapsed="false">
      <c r="A2442" s="140" t="s">
        <v>125</v>
      </c>
      <c r="B2442" s="142" t="n">
        <v>60806000</v>
      </c>
      <c r="C2442" s="143" t="n">
        <f aca="false">+LEN(B:B)</f>
        <v>8</v>
      </c>
      <c r="D2442" s="143" t="n">
        <v>60806000</v>
      </c>
      <c r="F2442" s="140" t="s">
        <v>440</v>
      </c>
      <c r="G2442" s="144" t="n">
        <v>23000</v>
      </c>
      <c r="I2442" s="144" t="n">
        <f aca="false">+G:G-H:H</f>
        <v>23000</v>
      </c>
    </row>
    <row r="2443" customFormat="false" ht="17.25" hidden="false" customHeight="true" outlineLevel="0" collapsed="false">
      <c r="A2443" s="140" t="s">
        <v>111</v>
      </c>
      <c r="B2443" s="142" t="n">
        <v>60806000</v>
      </c>
      <c r="C2443" s="143" t="n">
        <f aca="false">+LEN(B:B)</f>
        <v>8</v>
      </c>
      <c r="D2443" s="143" t="n">
        <v>60806000</v>
      </c>
      <c r="F2443" s="140" t="s">
        <v>440</v>
      </c>
      <c r="G2443" s="144" t="n">
        <v>20737887.3</v>
      </c>
      <c r="I2443" s="144" t="n">
        <f aca="false">+G:G-H:H</f>
        <v>20737887.3</v>
      </c>
    </row>
    <row r="2444" customFormat="false" ht="17.25" hidden="false" customHeight="true" outlineLevel="0" collapsed="false">
      <c r="A2444" s="140" t="s">
        <v>105</v>
      </c>
      <c r="B2444" s="142" t="n">
        <v>6080600</v>
      </c>
      <c r="C2444" s="143" t="n">
        <f aca="false">+LEN(B:B)</f>
        <v>7</v>
      </c>
      <c r="D2444" s="143" t="n">
        <v>60806000</v>
      </c>
      <c r="F2444" s="140" t="s">
        <v>440</v>
      </c>
      <c r="G2444" s="144" t="n">
        <v>61477908.36</v>
      </c>
      <c r="H2444" s="144" t="n">
        <v>0</v>
      </c>
      <c r="I2444" s="144" t="n">
        <f aca="false">+G:G-H:H</f>
        <v>61477908.36</v>
      </c>
    </row>
    <row r="2445" customFormat="false" ht="17.25" hidden="false" customHeight="true" outlineLevel="0" collapsed="false">
      <c r="A2445" s="140" t="s">
        <v>104</v>
      </c>
      <c r="B2445" s="142" t="n">
        <v>6080600</v>
      </c>
      <c r="C2445" s="143" t="n">
        <f aca="false">+LEN(B:B)</f>
        <v>7</v>
      </c>
      <c r="D2445" s="143" t="n">
        <v>60806000</v>
      </c>
      <c r="F2445" s="140" t="s">
        <v>440</v>
      </c>
      <c r="G2445" s="144" t="n">
        <v>109470555.18</v>
      </c>
      <c r="H2445" s="144" t="n">
        <v>0</v>
      </c>
      <c r="I2445" s="144" t="n">
        <f aca="false">+G:G-H:H</f>
        <v>109470555.18</v>
      </c>
    </row>
    <row r="2446" customFormat="false" ht="17.25" hidden="false" customHeight="true" outlineLevel="0" collapsed="false">
      <c r="A2446" s="140" t="s">
        <v>101</v>
      </c>
      <c r="B2446" s="142" t="n">
        <v>60806000</v>
      </c>
      <c r="C2446" s="143" t="n">
        <f aca="false">+LEN(B:B)</f>
        <v>8</v>
      </c>
      <c r="D2446" s="143" t="n">
        <v>60806000</v>
      </c>
      <c r="F2446" s="140" t="s">
        <v>440</v>
      </c>
      <c r="G2446" s="144" t="n">
        <v>1045450.5</v>
      </c>
      <c r="I2446" s="144" t="n">
        <f aca="false">+G:G-H:H</f>
        <v>1045450.5</v>
      </c>
    </row>
    <row r="2447" customFormat="false" ht="17.25" hidden="false" customHeight="true" outlineLevel="0" collapsed="false">
      <c r="A2447" s="140" t="s">
        <v>125</v>
      </c>
      <c r="B2447" s="142" t="n">
        <v>60807000</v>
      </c>
      <c r="C2447" s="143" t="n">
        <f aca="false">+LEN(B:B)</f>
        <v>8</v>
      </c>
      <c r="D2447" s="143" t="n">
        <v>60807000</v>
      </c>
      <c r="F2447" s="140" t="s">
        <v>1835</v>
      </c>
      <c r="G2447" s="144" t="n">
        <v>1149073.94</v>
      </c>
      <c r="I2447" s="144" t="n">
        <f aca="false">+G:G-H:H</f>
        <v>1149073.94</v>
      </c>
    </row>
    <row r="2448" customFormat="false" ht="17.25" hidden="false" customHeight="true" outlineLevel="0" collapsed="false">
      <c r="A2448" s="140" t="s">
        <v>129</v>
      </c>
      <c r="B2448" s="142" t="n">
        <v>608070</v>
      </c>
      <c r="C2448" s="143" t="n">
        <f aca="false">+LEN(B:B)</f>
        <v>6</v>
      </c>
      <c r="D2448" s="143" t="n">
        <v>60807000</v>
      </c>
      <c r="F2448" s="140" t="s">
        <v>377</v>
      </c>
      <c r="G2448" s="144" t="n">
        <v>160029226</v>
      </c>
      <c r="H2448" s="144" t="n">
        <v>0</v>
      </c>
      <c r="I2448" s="144" t="n">
        <f aca="false">+G:G-H:H</f>
        <v>160029226</v>
      </c>
    </row>
    <row r="2449" customFormat="false" ht="17.25" hidden="false" customHeight="true" outlineLevel="0" collapsed="false">
      <c r="A2449" s="140" t="s">
        <v>111</v>
      </c>
      <c r="B2449" s="142" t="n">
        <v>60807000</v>
      </c>
      <c r="C2449" s="143" t="n">
        <f aca="false">+LEN(B:B)</f>
        <v>8</v>
      </c>
      <c r="D2449" s="143" t="n">
        <v>60807000</v>
      </c>
      <c r="F2449" s="140" t="s">
        <v>1835</v>
      </c>
      <c r="G2449" s="144" t="n">
        <v>128475.32</v>
      </c>
      <c r="I2449" s="144" t="n">
        <f aca="false">+G:G-H:H</f>
        <v>128475.32</v>
      </c>
    </row>
    <row r="2450" customFormat="false" ht="17.25" hidden="false" customHeight="true" outlineLevel="0" collapsed="false">
      <c r="A2450" s="140" t="s">
        <v>115</v>
      </c>
      <c r="B2450" s="142" t="n">
        <v>60807000</v>
      </c>
      <c r="C2450" s="143" t="n">
        <f aca="false">+LEN(B:B)</f>
        <v>8</v>
      </c>
      <c r="D2450" s="143" t="n">
        <v>60807000</v>
      </c>
      <c r="F2450" s="140" t="s">
        <v>1835</v>
      </c>
      <c r="G2450" s="144" t="n">
        <v>34623070.01</v>
      </c>
      <c r="I2450" s="144" t="n">
        <f aca="false">+G:G-H:H</f>
        <v>34623070.01</v>
      </c>
    </row>
    <row r="2451" customFormat="false" ht="17.25" hidden="false" customHeight="true" outlineLevel="0" collapsed="false">
      <c r="A2451" s="140" t="s">
        <v>3018</v>
      </c>
      <c r="B2451" s="142" t="n">
        <v>608070</v>
      </c>
      <c r="C2451" s="143" t="n">
        <f aca="false">+LEN(B:B)</f>
        <v>6</v>
      </c>
      <c r="D2451" s="143" t="n">
        <v>60807000</v>
      </c>
      <c r="F2451" s="140" t="s">
        <v>377</v>
      </c>
      <c r="G2451" s="144" t="n">
        <v>146528300</v>
      </c>
      <c r="I2451" s="144" t="n">
        <f aca="false">+G:G-H:H</f>
        <v>146528300</v>
      </c>
    </row>
    <row r="2452" customFormat="false" ht="17.25" hidden="false" customHeight="true" outlineLevel="0" collapsed="false">
      <c r="A2452" s="140" t="s">
        <v>3019</v>
      </c>
      <c r="B2452" s="142" t="n">
        <v>608070</v>
      </c>
      <c r="C2452" s="143" t="n">
        <f aca="false">+LEN(B:B)</f>
        <v>6</v>
      </c>
      <c r="D2452" s="143" t="n">
        <v>60807000</v>
      </c>
      <c r="F2452" s="140" t="s">
        <v>377</v>
      </c>
      <c r="G2452" s="144" t="n">
        <v>63427175</v>
      </c>
      <c r="I2452" s="144" t="n">
        <f aca="false">+G:G-H:H</f>
        <v>63427175</v>
      </c>
    </row>
    <row r="2453" customFormat="false" ht="17.25" hidden="false" customHeight="true" outlineLevel="0" collapsed="false">
      <c r="A2453" s="140" t="s">
        <v>105</v>
      </c>
      <c r="B2453" s="142" t="n">
        <v>6080700</v>
      </c>
      <c r="C2453" s="143" t="n">
        <f aca="false">+LEN(B:B)</f>
        <v>7</v>
      </c>
      <c r="D2453" s="143" t="n">
        <v>60807000</v>
      </c>
      <c r="F2453" s="140" t="s">
        <v>1835</v>
      </c>
      <c r="G2453" s="144" t="n">
        <v>14149406.06</v>
      </c>
      <c r="H2453" s="144" t="n">
        <v>0</v>
      </c>
      <c r="I2453" s="144" t="n">
        <f aca="false">+G:G-H:H</f>
        <v>14149406.06</v>
      </c>
    </row>
    <row r="2454" customFormat="false" ht="17.25" hidden="false" customHeight="true" outlineLevel="0" collapsed="false">
      <c r="A2454" s="140" t="s">
        <v>104</v>
      </c>
      <c r="B2454" s="142" t="n">
        <v>6080700</v>
      </c>
      <c r="C2454" s="143" t="n">
        <f aca="false">+LEN(B:B)</f>
        <v>7</v>
      </c>
      <c r="D2454" s="143" t="n">
        <v>60807000</v>
      </c>
      <c r="F2454" s="140" t="s">
        <v>1835</v>
      </c>
      <c r="G2454" s="144" t="n">
        <v>3521376.82</v>
      </c>
      <c r="H2454" s="144" t="n">
        <v>0</v>
      </c>
      <c r="I2454" s="144" t="n">
        <f aca="false">+G:G-H:H</f>
        <v>3521376.82</v>
      </c>
    </row>
    <row r="2455" customFormat="false" ht="17.25" hidden="false" customHeight="true" outlineLevel="0" collapsed="false">
      <c r="A2455" s="140" t="s">
        <v>102</v>
      </c>
      <c r="B2455" s="142" t="n">
        <v>6080700</v>
      </c>
      <c r="C2455" s="143" t="n">
        <f aca="false">+LEN(B:B)</f>
        <v>7</v>
      </c>
      <c r="D2455" s="143" t="n">
        <v>60807000</v>
      </c>
      <c r="F2455" s="140" t="s">
        <v>1835</v>
      </c>
      <c r="G2455" s="144" t="n">
        <v>138949.8</v>
      </c>
      <c r="H2455" s="144" t="n">
        <v>0</v>
      </c>
      <c r="I2455" s="144" t="n">
        <f aca="false">+G:G-H:H</f>
        <v>138949.8</v>
      </c>
    </row>
    <row r="2456" customFormat="false" ht="17.25" hidden="false" customHeight="true" outlineLevel="0" collapsed="false">
      <c r="A2456" s="140" t="s">
        <v>125</v>
      </c>
      <c r="B2456" s="142" t="n">
        <v>60808000</v>
      </c>
      <c r="C2456" s="143" t="n">
        <f aca="false">+LEN(B:B)</f>
        <v>8</v>
      </c>
      <c r="D2456" s="143" t="n">
        <v>60808000</v>
      </c>
      <c r="F2456" s="140" t="s">
        <v>442</v>
      </c>
      <c r="G2456" s="144" t="n">
        <v>1084880</v>
      </c>
      <c r="I2456" s="144" t="n">
        <f aca="false">+G:G-H:H</f>
        <v>1084880</v>
      </c>
    </row>
    <row r="2457" customFormat="false" ht="17.25" hidden="false" customHeight="true" outlineLevel="0" collapsed="false">
      <c r="A2457" s="140" t="s">
        <v>129</v>
      </c>
      <c r="B2457" s="142" t="n">
        <v>608080</v>
      </c>
      <c r="C2457" s="143" t="n">
        <f aca="false">+LEN(B:B)</f>
        <v>6</v>
      </c>
      <c r="D2457" s="143" t="n">
        <v>60808000</v>
      </c>
      <c r="F2457" s="140" t="s">
        <v>1084</v>
      </c>
      <c r="G2457" s="144" t="n">
        <v>3513000</v>
      </c>
      <c r="H2457" s="144" t="n">
        <v>0</v>
      </c>
      <c r="I2457" s="144" t="n">
        <f aca="false">+G:G-H:H</f>
        <v>3513000</v>
      </c>
    </row>
    <row r="2458" customFormat="false" ht="17.25" hidden="false" customHeight="true" outlineLevel="0" collapsed="false">
      <c r="A2458" s="140" t="s">
        <v>111</v>
      </c>
      <c r="B2458" s="142" t="n">
        <v>60808000</v>
      </c>
      <c r="C2458" s="143" t="n">
        <f aca="false">+LEN(B:B)</f>
        <v>8</v>
      </c>
      <c r="D2458" s="143" t="n">
        <v>60808000</v>
      </c>
      <c r="F2458" s="140" t="s">
        <v>442</v>
      </c>
      <c r="G2458" s="144" t="n">
        <v>33454672.96</v>
      </c>
      <c r="I2458" s="144" t="n">
        <f aca="false">+G:G-H:H</f>
        <v>33454672.96</v>
      </c>
    </row>
    <row r="2459" customFormat="false" ht="17.25" hidden="false" customHeight="true" outlineLevel="0" collapsed="false">
      <c r="A2459" s="140" t="s">
        <v>115</v>
      </c>
      <c r="B2459" s="142" t="n">
        <v>60808000</v>
      </c>
      <c r="C2459" s="143" t="n">
        <f aca="false">+LEN(B:B)</f>
        <v>8</v>
      </c>
      <c r="D2459" s="143" t="n">
        <v>60808000</v>
      </c>
      <c r="F2459" s="140" t="s">
        <v>442</v>
      </c>
      <c r="G2459" s="144" t="n">
        <v>29676236.55</v>
      </c>
      <c r="I2459" s="144" t="n">
        <f aca="false">+G:G-H:H</f>
        <v>29676236.55</v>
      </c>
    </row>
    <row r="2460" customFormat="false" ht="17.25" hidden="false" customHeight="true" outlineLevel="0" collapsed="false">
      <c r="A2460" s="140" t="s">
        <v>119</v>
      </c>
      <c r="B2460" s="142" t="n">
        <v>60808000</v>
      </c>
      <c r="C2460" s="143" t="n">
        <f aca="false">+LEN(B:B)</f>
        <v>8</v>
      </c>
      <c r="D2460" s="143" t="n">
        <v>60808000</v>
      </c>
      <c r="F2460" s="140" t="s">
        <v>442</v>
      </c>
      <c r="G2460" s="144" t="n">
        <v>847200</v>
      </c>
      <c r="I2460" s="144" t="n">
        <f aca="false">+G:G-H:H</f>
        <v>847200</v>
      </c>
    </row>
    <row r="2461" customFormat="false" ht="17.25" hidden="false" customHeight="true" outlineLevel="0" collapsed="false">
      <c r="A2461" s="140" t="s">
        <v>105</v>
      </c>
      <c r="B2461" s="142" t="n">
        <v>6080800</v>
      </c>
      <c r="C2461" s="143" t="n">
        <f aca="false">+LEN(B:B)</f>
        <v>7</v>
      </c>
      <c r="D2461" s="143" t="n">
        <v>60808000</v>
      </c>
      <c r="F2461" s="140" t="s">
        <v>442</v>
      </c>
      <c r="G2461" s="144" t="n">
        <v>859704230.64</v>
      </c>
      <c r="H2461" s="144" t="n">
        <v>0</v>
      </c>
      <c r="I2461" s="144" t="n">
        <f aca="false">+G:G-H:H</f>
        <v>859704230.64</v>
      </c>
    </row>
    <row r="2462" customFormat="false" ht="17.25" hidden="false" customHeight="true" outlineLevel="0" collapsed="false">
      <c r="A2462" s="140" t="s">
        <v>104</v>
      </c>
      <c r="B2462" s="142" t="n">
        <v>6080800</v>
      </c>
      <c r="C2462" s="143" t="n">
        <f aca="false">+LEN(B:B)</f>
        <v>7</v>
      </c>
      <c r="D2462" s="143" t="n">
        <v>60808000</v>
      </c>
      <c r="F2462" s="140" t="s">
        <v>442</v>
      </c>
      <c r="G2462" s="144" t="n">
        <v>1046560793</v>
      </c>
      <c r="H2462" s="144" t="n">
        <v>0</v>
      </c>
      <c r="I2462" s="144" t="n">
        <f aca="false">+G:G-H:H</f>
        <v>1046560793</v>
      </c>
    </row>
    <row r="2463" customFormat="false" ht="17.25" hidden="false" customHeight="true" outlineLevel="0" collapsed="false">
      <c r="A2463" s="140" t="s">
        <v>101</v>
      </c>
      <c r="B2463" s="142" t="n">
        <v>60808000</v>
      </c>
      <c r="C2463" s="143" t="n">
        <f aca="false">+LEN(B:B)</f>
        <v>8</v>
      </c>
      <c r="D2463" s="143" t="n">
        <v>60808000</v>
      </c>
      <c r="F2463" s="140" t="s">
        <v>442</v>
      </c>
      <c r="G2463" s="144" t="n">
        <v>3636300</v>
      </c>
      <c r="I2463" s="144" t="n">
        <f aca="false">+G:G-H:H</f>
        <v>3636300</v>
      </c>
    </row>
    <row r="2464" customFormat="false" ht="17.25" hidden="false" customHeight="true" outlineLevel="0" collapsed="false">
      <c r="A2464" s="140" t="s">
        <v>102</v>
      </c>
      <c r="B2464" s="142" t="n">
        <v>6080800</v>
      </c>
      <c r="C2464" s="143" t="n">
        <f aca="false">+LEN(B:B)</f>
        <v>7</v>
      </c>
      <c r="D2464" s="143" t="n">
        <v>60808000</v>
      </c>
      <c r="F2464" s="140" t="s">
        <v>442</v>
      </c>
      <c r="G2464" s="144" t="n">
        <v>2065100</v>
      </c>
      <c r="H2464" s="144" t="n">
        <v>0</v>
      </c>
      <c r="I2464" s="144" t="n">
        <f aca="false">+G:G-H:H</f>
        <v>2065100</v>
      </c>
    </row>
    <row r="2465" customFormat="false" ht="17.25" hidden="false" customHeight="true" outlineLevel="0" collapsed="false">
      <c r="A2465" s="140" t="s">
        <v>108</v>
      </c>
      <c r="B2465" s="142" t="n">
        <v>60808000</v>
      </c>
      <c r="C2465" s="143" t="n">
        <f aca="false">+LEN(B:B)</f>
        <v>8</v>
      </c>
      <c r="D2465" s="143" t="n">
        <v>60808000</v>
      </c>
      <c r="F2465" s="140" t="s">
        <v>442</v>
      </c>
      <c r="G2465" s="144" t="n">
        <v>212731126.2</v>
      </c>
      <c r="I2465" s="144" t="n">
        <f aca="false">+G:G-H:H</f>
        <v>212731126.2</v>
      </c>
    </row>
    <row r="2466" customFormat="false" ht="17.25" hidden="false" customHeight="true" outlineLevel="0" collapsed="false">
      <c r="A2466" s="140" t="s">
        <v>1712</v>
      </c>
      <c r="B2466" s="142" t="n">
        <v>60808000</v>
      </c>
      <c r="C2466" s="143" t="n">
        <f aca="false">+LEN(B:B)</f>
        <v>8</v>
      </c>
      <c r="D2466" s="143" t="n">
        <v>60808000</v>
      </c>
      <c r="F2466" s="140" t="s">
        <v>377</v>
      </c>
      <c r="G2466" s="144" t="n">
        <v>22955380.26</v>
      </c>
      <c r="I2466" s="144" t="n">
        <f aca="false">+G:G-H:H</f>
        <v>22955380.26</v>
      </c>
    </row>
    <row r="2467" customFormat="false" ht="17.25" hidden="false" customHeight="true" outlineLevel="0" collapsed="false">
      <c r="A2467" s="140" t="s">
        <v>129</v>
      </c>
      <c r="B2467" s="142" t="n">
        <v>608090</v>
      </c>
      <c r="C2467" s="143" t="n">
        <f aca="false">+LEN(B:B)</f>
        <v>6</v>
      </c>
      <c r="D2467" s="143" t="n">
        <v>60809000</v>
      </c>
      <c r="F2467" s="140" t="s">
        <v>379</v>
      </c>
      <c r="G2467" s="144" t="n">
        <v>451360316</v>
      </c>
      <c r="H2467" s="144" t="n">
        <v>0</v>
      </c>
      <c r="I2467" s="144" t="n">
        <f aca="false">+G:G-H:H</f>
        <v>451360316</v>
      </c>
    </row>
    <row r="2468" customFormat="false" ht="17.25" hidden="false" customHeight="true" outlineLevel="0" collapsed="false">
      <c r="A2468" s="140" t="s">
        <v>105</v>
      </c>
      <c r="B2468" s="142" t="n">
        <v>6080900</v>
      </c>
      <c r="C2468" s="143" t="n">
        <f aca="false">+LEN(B:B)</f>
        <v>7</v>
      </c>
      <c r="D2468" s="143" t="n">
        <v>60809000</v>
      </c>
      <c r="F2468" s="140" t="s">
        <v>713</v>
      </c>
      <c r="G2468" s="144" t="n">
        <v>12461900</v>
      </c>
      <c r="H2468" s="144" t="n">
        <v>0</v>
      </c>
      <c r="I2468" s="144" t="n">
        <f aca="false">+G:G-H:H</f>
        <v>12461900</v>
      </c>
    </row>
    <row r="2469" customFormat="false" ht="17.25" hidden="false" customHeight="true" outlineLevel="0" collapsed="false">
      <c r="A2469" s="140" t="s">
        <v>104</v>
      </c>
      <c r="B2469" s="142" t="n">
        <v>6080900</v>
      </c>
      <c r="C2469" s="143" t="n">
        <f aca="false">+LEN(B:B)</f>
        <v>7</v>
      </c>
      <c r="D2469" s="143" t="n">
        <v>60809000</v>
      </c>
      <c r="F2469" s="140" t="s">
        <v>713</v>
      </c>
      <c r="G2469" s="144" t="n">
        <v>3570000</v>
      </c>
      <c r="H2469" s="144" t="n">
        <v>0</v>
      </c>
      <c r="I2469" s="144" t="n">
        <f aca="false">+G:G-H:H</f>
        <v>3570000</v>
      </c>
    </row>
    <row r="2470" customFormat="false" ht="17.25" hidden="false" customHeight="true" outlineLevel="0" collapsed="false">
      <c r="A2470" s="140" t="s">
        <v>129</v>
      </c>
      <c r="B2470" s="142" t="n">
        <v>608091</v>
      </c>
      <c r="C2470" s="143" t="n">
        <f aca="false">+LEN(B:B)</f>
        <v>6</v>
      </c>
      <c r="D2470" s="143" t="n">
        <v>60809100</v>
      </c>
      <c r="F2470" s="140" t="s">
        <v>1086</v>
      </c>
      <c r="G2470" s="144" t="n">
        <v>24894778.11</v>
      </c>
      <c r="H2470" s="144" t="n">
        <v>0</v>
      </c>
      <c r="I2470" s="144" t="n">
        <f aca="false">+G:G-H:H</f>
        <v>24894778.11</v>
      </c>
    </row>
    <row r="2471" customFormat="false" ht="17.25" hidden="false" customHeight="true" outlineLevel="0" collapsed="false">
      <c r="A2471" s="140" t="s">
        <v>129</v>
      </c>
      <c r="B2471" s="142" t="n">
        <v>608100</v>
      </c>
      <c r="C2471" s="143" t="n">
        <f aca="false">+LEN(B:B)</f>
        <v>6</v>
      </c>
      <c r="D2471" s="143" t="n">
        <v>60810000</v>
      </c>
      <c r="F2471" s="140" t="s">
        <v>381</v>
      </c>
      <c r="G2471" s="144" t="n">
        <v>44859055</v>
      </c>
      <c r="H2471" s="144" t="n">
        <v>0</v>
      </c>
      <c r="I2471" s="144" t="n">
        <f aca="false">+G:G-H:H</f>
        <v>44859055</v>
      </c>
    </row>
    <row r="2472" customFormat="false" ht="17.25" hidden="false" customHeight="true" outlineLevel="0" collapsed="false">
      <c r="A2472" s="140" t="s">
        <v>125</v>
      </c>
      <c r="B2472" s="142" t="n">
        <v>60811000</v>
      </c>
      <c r="C2472" s="143" t="n">
        <f aca="false">+LEN(B:B)</f>
        <v>8</v>
      </c>
      <c r="D2472" s="143" t="n">
        <v>60811000</v>
      </c>
      <c r="F2472" s="140" t="s">
        <v>444</v>
      </c>
      <c r="G2472" s="144" t="n">
        <v>28537261</v>
      </c>
      <c r="I2472" s="144" t="n">
        <f aca="false">+G:G-H:H</f>
        <v>28537261</v>
      </c>
    </row>
    <row r="2473" customFormat="false" ht="17.25" hidden="false" customHeight="true" outlineLevel="0" collapsed="false">
      <c r="A2473" s="140" t="s">
        <v>111</v>
      </c>
      <c r="B2473" s="142" t="n">
        <v>60811000</v>
      </c>
      <c r="C2473" s="143" t="n">
        <f aca="false">+LEN(B:B)</f>
        <v>8</v>
      </c>
      <c r="D2473" s="143" t="n">
        <v>60811000</v>
      </c>
      <c r="F2473" s="140" t="s">
        <v>444</v>
      </c>
      <c r="G2473" s="144" t="n">
        <v>1531624</v>
      </c>
      <c r="I2473" s="144" t="n">
        <f aca="false">+G:G-H:H</f>
        <v>1531624</v>
      </c>
    </row>
    <row r="2474" customFormat="false" ht="17.25" hidden="false" customHeight="true" outlineLevel="0" collapsed="false">
      <c r="A2474" s="140" t="s">
        <v>115</v>
      </c>
      <c r="B2474" s="142" t="n">
        <v>60811000</v>
      </c>
      <c r="C2474" s="143" t="n">
        <f aca="false">+LEN(B:B)</f>
        <v>8</v>
      </c>
      <c r="D2474" s="143" t="n">
        <v>60811000</v>
      </c>
      <c r="F2474" s="140" t="s">
        <v>444</v>
      </c>
      <c r="G2474" s="144" t="n">
        <v>824478622.97</v>
      </c>
      <c r="I2474" s="144" t="n">
        <f aca="false">+G:G-H:H</f>
        <v>824478622.97</v>
      </c>
    </row>
    <row r="2475" customFormat="false" ht="17.25" hidden="false" customHeight="true" outlineLevel="0" collapsed="false">
      <c r="A2475" s="140" t="s">
        <v>105</v>
      </c>
      <c r="B2475" s="142" t="n">
        <v>6081100</v>
      </c>
      <c r="C2475" s="143" t="n">
        <f aca="false">+LEN(B:B)</f>
        <v>7</v>
      </c>
      <c r="D2475" s="143" t="n">
        <v>60811000</v>
      </c>
      <c r="F2475" s="140" t="s">
        <v>444</v>
      </c>
      <c r="G2475" s="144" t="n">
        <v>113990013.62</v>
      </c>
      <c r="H2475" s="144" t="n">
        <v>0</v>
      </c>
      <c r="I2475" s="144" t="n">
        <f aca="false">+G:G-H:H</f>
        <v>113990013.62</v>
      </c>
    </row>
    <row r="2476" customFormat="false" ht="17.25" hidden="false" customHeight="true" outlineLevel="0" collapsed="false">
      <c r="A2476" s="140" t="s">
        <v>104</v>
      </c>
      <c r="B2476" s="142" t="n">
        <v>6081100</v>
      </c>
      <c r="C2476" s="143" t="n">
        <f aca="false">+LEN(B:B)</f>
        <v>7</v>
      </c>
      <c r="D2476" s="143" t="n">
        <v>60811000</v>
      </c>
      <c r="F2476" s="140" t="s">
        <v>444</v>
      </c>
      <c r="G2476" s="144" t="n">
        <v>48042591</v>
      </c>
      <c r="H2476" s="144" t="n">
        <v>0</v>
      </c>
      <c r="I2476" s="144" t="n">
        <f aca="false">+G:G-H:H</f>
        <v>48042591</v>
      </c>
    </row>
    <row r="2477" customFormat="false" ht="17.25" hidden="false" customHeight="true" outlineLevel="0" collapsed="false">
      <c r="A2477" s="140" t="s">
        <v>102</v>
      </c>
      <c r="B2477" s="142" t="n">
        <v>6081100</v>
      </c>
      <c r="C2477" s="143" t="n">
        <f aca="false">+LEN(B:B)</f>
        <v>7</v>
      </c>
      <c r="D2477" s="143" t="n">
        <v>60811000</v>
      </c>
      <c r="F2477" s="140" t="s">
        <v>444</v>
      </c>
      <c r="G2477" s="144" t="n">
        <v>1872297</v>
      </c>
      <c r="H2477" s="144" t="n">
        <v>0</v>
      </c>
      <c r="I2477" s="144" t="n">
        <f aca="false">+G:G-H:H</f>
        <v>1872297</v>
      </c>
    </row>
    <row r="2478" customFormat="false" ht="17.25" hidden="false" customHeight="true" outlineLevel="0" collapsed="false">
      <c r="A2478" s="140" t="s">
        <v>100</v>
      </c>
      <c r="B2478" s="142" t="n">
        <v>6081100</v>
      </c>
      <c r="C2478" s="143" t="n">
        <f aca="false">+LEN(B:B)</f>
        <v>7</v>
      </c>
      <c r="D2478" s="143" t="n">
        <v>60811000</v>
      </c>
      <c r="F2478" s="140" t="s">
        <v>444</v>
      </c>
      <c r="G2478" s="144" t="n">
        <v>6621956.01</v>
      </c>
      <c r="H2478" s="144" t="n">
        <v>0</v>
      </c>
      <c r="I2478" s="144" t="n">
        <f aca="false">+G:G-H:H</f>
        <v>6621956.01</v>
      </c>
    </row>
    <row r="2479" customFormat="false" ht="17.25" hidden="false" customHeight="true" outlineLevel="0" collapsed="false">
      <c r="A2479" s="140" t="s">
        <v>1712</v>
      </c>
      <c r="B2479" s="142" t="n">
        <v>60811000</v>
      </c>
      <c r="C2479" s="143" t="n">
        <f aca="false">+LEN(B:B)</f>
        <v>8</v>
      </c>
      <c r="D2479" s="143" t="n">
        <v>60811000</v>
      </c>
      <c r="F2479" s="140" t="s">
        <v>379</v>
      </c>
      <c r="G2479" s="144" t="n">
        <v>54731994</v>
      </c>
      <c r="I2479" s="144" t="n">
        <f aca="false">+G:G-H:H</f>
        <v>54731994</v>
      </c>
    </row>
    <row r="2480" customFormat="false" ht="17.25" hidden="false" customHeight="true" outlineLevel="0" collapsed="false">
      <c r="A2480" s="140" t="s">
        <v>125</v>
      </c>
      <c r="B2480" s="142" t="n">
        <v>60811100</v>
      </c>
      <c r="C2480" s="143" t="n">
        <f aca="false">+LEN(B:B)</f>
        <v>8</v>
      </c>
      <c r="D2480" s="143" t="n">
        <v>60811100</v>
      </c>
      <c r="F2480" s="140" t="s">
        <v>446</v>
      </c>
      <c r="G2480" s="144" t="n">
        <v>793040</v>
      </c>
      <c r="I2480" s="144" t="n">
        <f aca="false">+G:G-H:H</f>
        <v>793040</v>
      </c>
    </row>
    <row r="2481" customFormat="false" ht="17.25" hidden="false" customHeight="true" outlineLevel="0" collapsed="false">
      <c r="A2481" s="140" t="s">
        <v>115</v>
      </c>
      <c r="B2481" s="142" t="n">
        <v>60811100</v>
      </c>
      <c r="C2481" s="143" t="n">
        <f aca="false">+LEN(B:B)</f>
        <v>8</v>
      </c>
      <c r="D2481" s="143" t="n">
        <v>60811100</v>
      </c>
      <c r="F2481" s="140" t="s">
        <v>380</v>
      </c>
      <c r="G2481" s="144" t="n">
        <v>144932461.33</v>
      </c>
      <c r="I2481" s="144" t="n">
        <f aca="false">+G:G-H:H</f>
        <v>144932461.33</v>
      </c>
    </row>
    <row r="2482" customFormat="false" ht="17.25" hidden="false" customHeight="true" outlineLevel="0" collapsed="false">
      <c r="A2482" s="140" t="s">
        <v>105</v>
      </c>
      <c r="B2482" s="142" t="n">
        <v>6081110</v>
      </c>
      <c r="C2482" s="143" t="n">
        <f aca="false">+LEN(B:B)</f>
        <v>7</v>
      </c>
      <c r="D2482" s="143" t="n">
        <v>60811100</v>
      </c>
      <c r="F2482" s="140" t="s">
        <v>446</v>
      </c>
      <c r="G2482" s="144" t="n">
        <v>77809922.78</v>
      </c>
      <c r="H2482" s="144" t="n">
        <v>0</v>
      </c>
      <c r="I2482" s="144" t="n">
        <f aca="false">+G:G-H:H</f>
        <v>77809922.78</v>
      </c>
    </row>
    <row r="2483" customFormat="false" ht="17.25" hidden="false" customHeight="true" outlineLevel="0" collapsed="false">
      <c r="A2483" s="140" t="s">
        <v>104</v>
      </c>
      <c r="B2483" s="142" t="n">
        <v>6081110</v>
      </c>
      <c r="C2483" s="143" t="n">
        <f aca="false">+LEN(B:B)</f>
        <v>7</v>
      </c>
      <c r="D2483" s="143" t="n">
        <v>60811100</v>
      </c>
      <c r="F2483" s="140" t="s">
        <v>446</v>
      </c>
      <c r="G2483" s="144" t="n">
        <v>17513605.1</v>
      </c>
      <c r="H2483" s="144" t="n">
        <v>0</v>
      </c>
      <c r="I2483" s="144" t="n">
        <f aca="false">+G:G-H:H</f>
        <v>17513605.1</v>
      </c>
    </row>
    <row r="2484" customFormat="false" ht="17.25" hidden="false" customHeight="true" outlineLevel="0" collapsed="false">
      <c r="A2484" s="140" t="s">
        <v>102</v>
      </c>
      <c r="B2484" s="142" t="n">
        <v>6081110</v>
      </c>
      <c r="C2484" s="143" t="n">
        <f aca="false">+LEN(B:B)</f>
        <v>7</v>
      </c>
      <c r="D2484" s="143" t="n">
        <v>60811100</v>
      </c>
      <c r="F2484" s="140" t="s">
        <v>446</v>
      </c>
      <c r="G2484" s="144" t="n">
        <v>138851</v>
      </c>
      <c r="H2484" s="144" t="n">
        <v>0</v>
      </c>
      <c r="I2484" s="144" t="n">
        <f aca="false">+G:G-H:H</f>
        <v>138851</v>
      </c>
    </row>
    <row r="2485" customFormat="false" ht="17.25" hidden="false" customHeight="true" outlineLevel="0" collapsed="false">
      <c r="A2485" s="140" t="s">
        <v>100</v>
      </c>
      <c r="B2485" s="142" t="n">
        <v>6081110</v>
      </c>
      <c r="C2485" s="143" t="n">
        <f aca="false">+LEN(B:B)</f>
        <v>7</v>
      </c>
      <c r="D2485" s="143" t="n">
        <v>60811100</v>
      </c>
      <c r="F2485" s="140" t="s">
        <v>446</v>
      </c>
      <c r="G2485" s="144" t="n">
        <v>18570017</v>
      </c>
      <c r="H2485" s="144" t="n">
        <v>0</v>
      </c>
      <c r="I2485" s="144" t="n">
        <f aca="false">+G:G-H:H</f>
        <v>18570017</v>
      </c>
    </row>
    <row r="2486" customFormat="false" ht="17.25" hidden="false" customHeight="true" outlineLevel="0" collapsed="false">
      <c r="A2486" s="140" t="s">
        <v>1712</v>
      </c>
      <c r="B2486" s="142" t="n">
        <v>60811100</v>
      </c>
      <c r="C2486" s="143" t="n">
        <f aca="false">+LEN(B:B)</f>
        <v>8</v>
      </c>
      <c r="D2486" s="143" t="n">
        <v>60811100</v>
      </c>
      <c r="F2486" s="140" t="s">
        <v>1086</v>
      </c>
      <c r="G2486" s="144" t="n">
        <v>544033034</v>
      </c>
      <c r="I2486" s="144" t="n">
        <f aca="false">+G:G-H:H</f>
        <v>544033034</v>
      </c>
    </row>
    <row r="2487" customFormat="false" ht="17.25" hidden="false" customHeight="true" outlineLevel="0" collapsed="false">
      <c r="A2487" s="140" t="s">
        <v>125</v>
      </c>
      <c r="B2487" s="142" t="n">
        <v>60812000</v>
      </c>
      <c r="C2487" s="143" t="n">
        <f aca="false">+LEN(B:B)</f>
        <v>8</v>
      </c>
      <c r="D2487" s="143" t="n">
        <v>60812000</v>
      </c>
      <c r="F2487" s="140" t="s">
        <v>381</v>
      </c>
      <c r="G2487" s="144" t="n">
        <v>2659234</v>
      </c>
      <c r="I2487" s="144" t="n">
        <f aca="false">+G:G-H:H</f>
        <v>2659234</v>
      </c>
    </row>
    <row r="2488" customFormat="false" ht="17.25" hidden="false" customHeight="true" outlineLevel="0" collapsed="false">
      <c r="A2488" s="140" t="s">
        <v>129</v>
      </c>
      <c r="B2488" s="142" t="n">
        <v>608120</v>
      </c>
      <c r="C2488" s="143" t="n">
        <f aca="false">+LEN(B:B)</f>
        <v>6</v>
      </c>
      <c r="D2488" s="143" t="n">
        <v>60812000</v>
      </c>
      <c r="F2488" s="140" t="s">
        <v>2135</v>
      </c>
      <c r="G2488" s="144" t="n">
        <v>890000</v>
      </c>
      <c r="H2488" s="144" t="n">
        <v>0</v>
      </c>
      <c r="I2488" s="144" t="n">
        <f aca="false">+G:G-H:H</f>
        <v>890000</v>
      </c>
    </row>
    <row r="2489" customFormat="false" ht="17.25" hidden="false" customHeight="true" outlineLevel="0" collapsed="false">
      <c r="A2489" s="140" t="s">
        <v>111</v>
      </c>
      <c r="B2489" s="142" t="n">
        <v>60812000</v>
      </c>
      <c r="C2489" s="143" t="n">
        <f aca="false">+LEN(B:B)</f>
        <v>8</v>
      </c>
      <c r="D2489" s="143" t="n">
        <v>60812000</v>
      </c>
      <c r="F2489" s="140" t="s">
        <v>381</v>
      </c>
      <c r="G2489" s="144" t="n">
        <v>19440559</v>
      </c>
      <c r="I2489" s="144" t="n">
        <f aca="false">+G:G-H:H</f>
        <v>19440559</v>
      </c>
    </row>
    <row r="2490" customFormat="false" ht="17.25" hidden="false" customHeight="true" outlineLevel="0" collapsed="false">
      <c r="A2490" s="140" t="s">
        <v>115</v>
      </c>
      <c r="B2490" s="142" t="n">
        <v>60812000</v>
      </c>
      <c r="C2490" s="143" t="n">
        <f aca="false">+LEN(B:B)</f>
        <v>8</v>
      </c>
      <c r="D2490" s="143" t="n">
        <v>60812000</v>
      </c>
      <c r="F2490" s="140" t="s">
        <v>381</v>
      </c>
      <c r="G2490" s="144" t="n">
        <v>96761879</v>
      </c>
      <c r="I2490" s="144" t="n">
        <f aca="false">+G:G-H:H</f>
        <v>96761879</v>
      </c>
    </row>
    <row r="2491" customFormat="false" ht="17.25" hidden="false" customHeight="true" outlineLevel="0" collapsed="false">
      <c r="A2491" s="140" t="s">
        <v>105</v>
      </c>
      <c r="B2491" s="142" t="n">
        <v>6081200</v>
      </c>
      <c r="C2491" s="143" t="n">
        <f aca="false">+LEN(B:B)</f>
        <v>7</v>
      </c>
      <c r="D2491" s="143" t="n">
        <v>60812000</v>
      </c>
      <c r="F2491" s="140" t="s">
        <v>381</v>
      </c>
      <c r="G2491" s="144" t="n">
        <v>106373523.86</v>
      </c>
      <c r="H2491" s="144" t="n">
        <v>0</v>
      </c>
      <c r="I2491" s="144" t="n">
        <f aca="false">+G:G-H:H</f>
        <v>106373523.86</v>
      </c>
    </row>
    <row r="2492" customFormat="false" ht="17.25" hidden="false" customHeight="true" outlineLevel="0" collapsed="false">
      <c r="A2492" s="140" t="s">
        <v>104</v>
      </c>
      <c r="B2492" s="142" t="n">
        <v>6081200</v>
      </c>
      <c r="C2492" s="143" t="n">
        <f aca="false">+LEN(B:B)</f>
        <v>7</v>
      </c>
      <c r="D2492" s="143" t="n">
        <v>60812000</v>
      </c>
      <c r="F2492" s="140" t="s">
        <v>381</v>
      </c>
      <c r="G2492" s="144" t="n">
        <v>25698471</v>
      </c>
      <c r="H2492" s="144" t="n">
        <v>0</v>
      </c>
      <c r="I2492" s="144" t="n">
        <f aca="false">+G:G-H:H</f>
        <v>25698471</v>
      </c>
    </row>
    <row r="2493" customFormat="false" ht="17.25" hidden="false" customHeight="true" outlineLevel="0" collapsed="false">
      <c r="A2493" s="140" t="s">
        <v>101</v>
      </c>
      <c r="B2493" s="142" t="n">
        <v>60812000</v>
      </c>
      <c r="C2493" s="143" t="n">
        <f aca="false">+LEN(B:B)</f>
        <v>8</v>
      </c>
      <c r="D2493" s="143" t="n">
        <v>60812000</v>
      </c>
      <c r="F2493" s="140" t="s">
        <v>381</v>
      </c>
      <c r="G2493" s="144" t="n">
        <v>1576499</v>
      </c>
      <c r="I2493" s="144" t="n">
        <f aca="false">+G:G-H:H</f>
        <v>1576499</v>
      </c>
    </row>
    <row r="2494" customFormat="false" ht="17.25" hidden="false" customHeight="true" outlineLevel="0" collapsed="false">
      <c r="A2494" s="140" t="s">
        <v>102</v>
      </c>
      <c r="B2494" s="142" t="n">
        <v>6081200</v>
      </c>
      <c r="C2494" s="143" t="n">
        <f aca="false">+LEN(B:B)</f>
        <v>7</v>
      </c>
      <c r="D2494" s="143" t="n">
        <v>60812000</v>
      </c>
      <c r="F2494" s="140" t="s">
        <v>381</v>
      </c>
      <c r="G2494" s="144" t="n">
        <v>432870</v>
      </c>
      <c r="H2494" s="144" t="n">
        <v>0</v>
      </c>
      <c r="I2494" s="144" t="n">
        <f aca="false">+G:G-H:H</f>
        <v>432870</v>
      </c>
    </row>
    <row r="2495" customFormat="false" ht="17.25" hidden="false" customHeight="true" outlineLevel="0" collapsed="false">
      <c r="A2495" s="140" t="s">
        <v>100</v>
      </c>
      <c r="B2495" s="142" t="n">
        <v>6081200</v>
      </c>
      <c r="C2495" s="143" t="n">
        <f aca="false">+LEN(B:B)</f>
        <v>7</v>
      </c>
      <c r="D2495" s="143" t="n">
        <v>60812000</v>
      </c>
      <c r="F2495" s="140" t="s">
        <v>381</v>
      </c>
      <c r="G2495" s="144" t="n">
        <v>3890601</v>
      </c>
      <c r="H2495" s="144" t="n">
        <v>0</v>
      </c>
      <c r="I2495" s="144" t="n">
        <f aca="false">+G:G-H:H</f>
        <v>3890601</v>
      </c>
    </row>
    <row r="2496" customFormat="false" ht="17.25" hidden="false" customHeight="true" outlineLevel="0" collapsed="false">
      <c r="A2496" s="140" t="s">
        <v>1712</v>
      </c>
      <c r="B2496" s="142" t="n">
        <v>60812000</v>
      </c>
      <c r="C2496" s="143" t="n">
        <f aca="false">+LEN(B:B)</f>
        <v>8</v>
      </c>
      <c r="D2496" s="143" t="n">
        <v>60812000</v>
      </c>
      <c r="F2496" s="140" t="s">
        <v>381</v>
      </c>
      <c r="G2496" s="144" t="n">
        <v>887836156</v>
      </c>
      <c r="I2496" s="144" t="n">
        <f aca="false">+G:G-H:H</f>
        <v>887836156</v>
      </c>
    </row>
    <row r="2497" customFormat="false" ht="17.25" hidden="false" customHeight="true" outlineLevel="0" collapsed="false">
      <c r="A2497" s="140" t="s">
        <v>129</v>
      </c>
      <c r="B2497" s="142" t="n">
        <v>608140</v>
      </c>
      <c r="C2497" s="143" t="n">
        <f aca="false">+LEN(B:B)</f>
        <v>6</v>
      </c>
      <c r="D2497" s="143" t="n">
        <v>60817000</v>
      </c>
      <c r="F2497" s="140" t="s">
        <v>382</v>
      </c>
      <c r="G2497" s="144" t="n">
        <v>60000</v>
      </c>
      <c r="H2497" s="144" t="n">
        <v>0</v>
      </c>
      <c r="I2497" s="144" t="n">
        <f aca="false">+G:G-H:H</f>
        <v>60000</v>
      </c>
    </row>
    <row r="2498" customFormat="false" ht="17.25" hidden="false" customHeight="true" outlineLevel="0" collapsed="false">
      <c r="A2498" s="140" t="s">
        <v>115</v>
      </c>
      <c r="B2498" s="142" t="n">
        <v>60814000</v>
      </c>
      <c r="C2498" s="143" t="n">
        <f aca="false">+LEN(B:B)</f>
        <v>8</v>
      </c>
      <c r="D2498" s="143" t="n">
        <v>60817000</v>
      </c>
      <c r="F2498" s="140" t="s">
        <v>1836</v>
      </c>
      <c r="G2498" s="144" t="n">
        <v>4268143</v>
      </c>
      <c r="I2498" s="144" t="n">
        <f aca="false">+G:G-H:H</f>
        <v>4268143</v>
      </c>
    </row>
    <row r="2499" customFormat="false" ht="17.25" hidden="false" customHeight="true" outlineLevel="0" collapsed="false">
      <c r="A2499" s="140" t="s">
        <v>119</v>
      </c>
      <c r="B2499" s="142" t="n">
        <v>60817000</v>
      </c>
      <c r="C2499" s="143" t="n">
        <f aca="false">+LEN(B:B)</f>
        <v>8</v>
      </c>
      <c r="D2499" s="143" t="n">
        <v>60817000</v>
      </c>
      <c r="F2499" s="140" t="s">
        <v>382</v>
      </c>
      <c r="G2499" s="144" t="n">
        <v>2000000</v>
      </c>
      <c r="I2499" s="144" t="n">
        <f aca="false">+G:G-H:H</f>
        <v>2000000</v>
      </c>
    </row>
    <row r="2500" customFormat="false" ht="17.25" hidden="false" customHeight="true" outlineLevel="0" collapsed="false">
      <c r="A2500" s="140" t="s">
        <v>105</v>
      </c>
      <c r="B2500" s="142" t="n">
        <v>6081700</v>
      </c>
      <c r="C2500" s="143" t="n">
        <f aca="false">+LEN(B:B)</f>
        <v>7</v>
      </c>
      <c r="D2500" s="143" t="n">
        <v>60817000</v>
      </c>
      <c r="F2500" s="140" t="s">
        <v>382</v>
      </c>
      <c r="G2500" s="144" t="n">
        <v>63033897.16</v>
      </c>
      <c r="H2500" s="144" t="n">
        <v>0</v>
      </c>
      <c r="I2500" s="144" t="n">
        <f aca="false">+G:G-H:H</f>
        <v>63033897.16</v>
      </c>
    </row>
    <row r="2501" customFormat="false" ht="17.25" hidden="false" customHeight="true" outlineLevel="0" collapsed="false">
      <c r="A2501" s="140" t="s">
        <v>104</v>
      </c>
      <c r="B2501" s="142" t="n">
        <v>6081700</v>
      </c>
      <c r="C2501" s="143" t="n">
        <f aca="false">+LEN(B:B)</f>
        <v>7</v>
      </c>
      <c r="D2501" s="143" t="n">
        <v>60817000</v>
      </c>
      <c r="F2501" s="140" t="s">
        <v>382</v>
      </c>
      <c r="G2501" s="144" t="n">
        <v>93950812.07</v>
      </c>
      <c r="H2501" s="144" t="n">
        <v>0</v>
      </c>
      <c r="I2501" s="144" t="n">
        <f aca="false">+G:G-H:H</f>
        <v>93950812.07</v>
      </c>
    </row>
    <row r="2502" customFormat="false" ht="17.25" hidden="false" customHeight="true" outlineLevel="0" collapsed="false">
      <c r="A2502" s="140" t="s">
        <v>100</v>
      </c>
      <c r="B2502" s="142" t="n">
        <v>6081700</v>
      </c>
      <c r="C2502" s="143" t="n">
        <f aca="false">+LEN(B:B)</f>
        <v>7</v>
      </c>
      <c r="D2502" s="143" t="n">
        <v>60817000</v>
      </c>
      <c r="F2502" s="140" t="s">
        <v>382</v>
      </c>
      <c r="G2502" s="144" t="n">
        <v>38029493.33</v>
      </c>
      <c r="H2502" s="144" t="n">
        <v>0</v>
      </c>
      <c r="I2502" s="144" t="n">
        <f aca="false">+G:G-H:H</f>
        <v>38029493.33</v>
      </c>
    </row>
    <row r="2503" customFormat="false" ht="17.25" hidden="false" customHeight="true" outlineLevel="0" collapsed="false">
      <c r="A2503" s="140" t="s">
        <v>105</v>
      </c>
      <c r="B2503" s="142" t="n">
        <v>6081800</v>
      </c>
      <c r="C2503" s="143" t="n">
        <f aca="false">+LEN(B:B)</f>
        <v>7</v>
      </c>
      <c r="D2503" s="143" t="n">
        <v>60818000</v>
      </c>
      <c r="F2503" s="140" t="s">
        <v>403</v>
      </c>
      <c r="G2503" s="144" t="n">
        <v>2160000</v>
      </c>
      <c r="H2503" s="144" t="n">
        <v>0</v>
      </c>
      <c r="I2503" s="144" t="n">
        <f aca="false">+G:G-H:H</f>
        <v>2160000</v>
      </c>
    </row>
    <row r="2504" customFormat="false" ht="17.25" hidden="false" customHeight="true" outlineLevel="0" collapsed="false">
      <c r="A2504" s="140" t="s">
        <v>104</v>
      </c>
      <c r="B2504" s="142" t="n">
        <v>6081800</v>
      </c>
      <c r="C2504" s="143" t="n">
        <f aca="false">+LEN(B:B)</f>
        <v>7</v>
      </c>
      <c r="D2504" s="143" t="n">
        <v>60818000</v>
      </c>
      <c r="F2504" s="140" t="s">
        <v>403</v>
      </c>
      <c r="G2504" s="144" t="n">
        <v>480000</v>
      </c>
      <c r="H2504" s="144" t="n">
        <v>0</v>
      </c>
      <c r="I2504" s="144" t="n">
        <f aca="false">+G:G-H:H</f>
        <v>480000</v>
      </c>
    </row>
    <row r="2505" customFormat="false" ht="17.25" hidden="false" customHeight="true" outlineLevel="0" collapsed="false">
      <c r="A2505" s="140" t="s">
        <v>115</v>
      </c>
      <c r="B2505" s="142" t="n">
        <v>60880000</v>
      </c>
      <c r="C2505" s="143" t="n">
        <f aca="false">+LEN(B:B)</f>
        <v>8</v>
      </c>
      <c r="D2505" s="143" t="n">
        <v>60880000</v>
      </c>
      <c r="F2505" s="140" t="s">
        <v>801</v>
      </c>
      <c r="G2505" s="144" t="n">
        <v>4903097.24</v>
      </c>
      <c r="I2505" s="144" t="n">
        <f aca="false">+G:G-H:H</f>
        <v>4903097.24</v>
      </c>
    </row>
    <row r="2506" customFormat="false" ht="17.25" hidden="false" customHeight="true" outlineLevel="0" collapsed="false">
      <c r="A2506" s="140" t="s">
        <v>105</v>
      </c>
      <c r="B2506" s="142" t="n">
        <v>6088000</v>
      </c>
      <c r="C2506" s="143" t="n">
        <f aca="false">+LEN(B:B)</f>
        <v>7</v>
      </c>
      <c r="D2506" s="143" t="n">
        <v>60880000</v>
      </c>
      <c r="F2506" s="140" t="s">
        <v>801</v>
      </c>
      <c r="G2506" s="144" t="n">
        <v>1995000</v>
      </c>
      <c r="H2506" s="144" t="n">
        <v>0</v>
      </c>
      <c r="I2506" s="144" t="n">
        <f aca="false">+G:G-H:H</f>
        <v>1995000</v>
      </c>
    </row>
    <row r="2507" customFormat="false" ht="17.25" hidden="false" customHeight="true" outlineLevel="0" collapsed="false">
      <c r="A2507" s="140" t="s">
        <v>104</v>
      </c>
      <c r="B2507" s="142" t="n">
        <v>6088000</v>
      </c>
      <c r="C2507" s="143" t="n">
        <f aca="false">+LEN(B:B)</f>
        <v>7</v>
      </c>
      <c r="D2507" s="143" t="n">
        <v>60880000</v>
      </c>
      <c r="F2507" s="140" t="s">
        <v>801</v>
      </c>
      <c r="G2507" s="144" t="n">
        <v>4642236</v>
      </c>
      <c r="H2507" s="144" t="n">
        <v>0</v>
      </c>
      <c r="I2507" s="144" t="n">
        <f aca="false">+G:G-H:H</f>
        <v>4642236</v>
      </c>
    </row>
    <row r="2508" customFormat="false" ht="17.25" hidden="false" customHeight="true" outlineLevel="0" collapsed="false">
      <c r="A2508" s="140" t="s">
        <v>101</v>
      </c>
      <c r="B2508" s="142" t="n">
        <v>60880000</v>
      </c>
      <c r="C2508" s="143" t="n">
        <f aca="false">+LEN(B:B)</f>
        <v>8</v>
      </c>
      <c r="D2508" s="143" t="n">
        <v>60880000</v>
      </c>
      <c r="F2508" s="140" t="s">
        <v>801</v>
      </c>
      <c r="G2508" s="144" t="n">
        <v>1228805</v>
      </c>
      <c r="I2508" s="144" t="n">
        <f aca="false">+G:G-H:H</f>
        <v>1228805</v>
      </c>
    </row>
    <row r="2509" customFormat="false" ht="17.25" hidden="false" customHeight="true" outlineLevel="0" collapsed="false">
      <c r="A2509" s="140" t="s">
        <v>129</v>
      </c>
      <c r="B2509" s="142" t="n">
        <v>609000</v>
      </c>
      <c r="C2509" s="143" t="n">
        <f aca="false">+LEN(B:B)</f>
        <v>6</v>
      </c>
      <c r="D2509" s="143" t="n">
        <v>60900000</v>
      </c>
      <c r="F2509" s="140" t="s">
        <v>449</v>
      </c>
      <c r="G2509" s="144" t="n">
        <v>0</v>
      </c>
      <c r="H2509" s="144" t="n">
        <v>1663015.4</v>
      </c>
      <c r="I2509" s="144" t="n">
        <f aca="false">+G:G-H:H</f>
        <v>-1663015.4</v>
      </c>
    </row>
    <row r="2510" customFormat="false" ht="17.25" hidden="false" customHeight="true" outlineLevel="0" collapsed="false">
      <c r="A2510" s="140" t="s">
        <v>3019</v>
      </c>
      <c r="B2510" s="142" t="n">
        <v>609000</v>
      </c>
      <c r="C2510" s="143" t="n">
        <f aca="false">+LEN(B:B)</f>
        <v>6</v>
      </c>
      <c r="D2510" s="143" t="n">
        <v>60900000</v>
      </c>
      <c r="F2510" s="140" t="s">
        <v>449</v>
      </c>
      <c r="H2510" s="144" t="n">
        <v>1470000</v>
      </c>
      <c r="I2510" s="144" t="n">
        <f aca="false">+G:G-H:H</f>
        <v>-1470000</v>
      </c>
    </row>
    <row r="2511" customFormat="false" ht="17.25" hidden="false" customHeight="true" outlineLevel="0" collapsed="false">
      <c r="A2511" s="140" t="s">
        <v>317</v>
      </c>
      <c r="B2511" s="142" t="n">
        <v>60900000</v>
      </c>
      <c r="C2511" s="143" t="n">
        <f aca="false">+LEN(B:B)</f>
        <v>8</v>
      </c>
      <c r="D2511" s="143" t="n">
        <v>60900000</v>
      </c>
      <c r="F2511" s="140" t="s">
        <v>449</v>
      </c>
      <c r="H2511" s="144" t="n">
        <v>752752.01</v>
      </c>
      <c r="I2511" s="144" t="n">
        <f aca="false">+G:G-H:H</f>
        <v>-752752.01</v>
      </c>
    </row>
    <row r="2512" customFormat="false" ht="17.25" hidden="false" customHeight="true" outlineLevel="0" collapsed="false">
      <c r="A2512" s="140" t="s">
        <v>108</v>
      </c>
      <c r="B2512" s="142" t="n">
        <v>60900000</v>
      </c>
      <c r="C2512" s="143" t="n">
        <f aca="false">+LEN(B:B)</f>
        <v>8</v>
      </c>
      <c r="D2512" s="143" t="n">
        <v>60900000</v>
      </c>
      <c r="F2512" s="140" t="s">
        <v>715</v>
      </c>
      <c r="H2512" s="144" t="n">
        <v>7450744</v>
      </c>
      <c r="I2512" s="144" t="n">
        <f aca="false">+G:G-H:H</f>
        <v>-7450744</v>
      </c>
    </row>
    <row r="2513" customFormat="false" ht="17.25" hidden="false" customHeight="true" outlineLevel="0" collapsed="false">
      <c r="A2513" s="140" t="s">
        <v>129</v>
      </c>
      <c r="B2513" s="142" t="n">
        <v>609100</v>
      </c>
      <c r="C2513" s="143" t="n">
        <f aca="false">+LEN(B:B)</f>
        <v>6</v>
      </c>
      <c r="D2513" s="143" t="n">
        <v>60910000</v>
      </c>
      <c r="F2513" s="140" t="s">
        <v>1124</v>
      </c>
      <c r="G2513" s="144" t="n">
        <v>0</v>
      </c>
      <c r="H2513" s="144" t="n">
        <v>6329610.32</v>
      </c>
      <c r="I2513" s="144" t="n">
        <f aca="false">+G:G-H:H</f>
        <v>-6329610.32</v>
      </c>
    </row>
    <row r="2514" customFormat="false" ht="17.25" hidden="false" customHeight="true" outlineLevel="0" collapsed="false">
      <c r="A2514" s="140" t="s">
        <v>115</v>
      </c>
      <c r="B2514" s="142" t="n">
        <v>60940000</v>
      </c>
      <c r="C2514" s="143" t="n">
        <f aca="false">+LEN(B:B)</f>
        <v>8</v>
      </c>
      <c r="D2514" s="143" t="n">
        <v>60940000</v>
      </c>
      <c r="F2514" s="140" t="s">
        <v>716</v>
      </c>
      <c r="H2514" s="144" t="n">
        <v>7149600</v>
      </c>
      <c r="I2514" s="144" t="n">
        <f aca="false">+G:G-H:H</f>
        <v>-7149600</v>
      </c>
    </row>
    <row r="2515" customFormat="false" ht="17.25" hidden="false" customHeight="true" outlineLevel="0" collapsed="false">
      <c r="A2515" s="140" t="s">
        <v>3018</v>
      </c>
      <c r="B2515" s="142" t="n">
        <v>609700</v>
      </c>
      <c r="C2515" s="143" t="n">
        <f aca="false">+LEN(B:B)</f>
        <v>6</v>
      </c>
      <c r="D2515" s="143" t="n">
        <v>60940000</v>
      </c>
      <c r="F2515" s="140" t="s">
        <v>1089</v>
      </c>
      <c r="H2515" s="144" t="n">
        <v>1466400</v>
      </c>
      <c r="I2515" s="144" t="n">
        <f aca="false">+G:G-H:H</f>
        <v>-1466400</v>
      </c>
    </row>
    <row r="2516" customFormat="false" ht="17.25" hidden="false" customHeight="true" outlineLevel="0" collapsed="false">
      <c r="A2516" s="140" t="s">
        <v>309</v>
      </c>
      <c r="B2516" s="142" t="n">
        <v>611000</v>
      </c>
      <c r="C2516" s="143" t="n">
        <f aca="false">+LEN(B:B)</f>
        <v>6</v>
      </c>
      <c r="D2516" s="143" t="n">
        <v>61100000</v>
      </c>
      <c r="F2516" s="140" t="s">
        <v>146</v>
      </c>
      <c r="H2516" s="144" t="n">
        <v>2757933.71</v>
      </c>
      <c r="I2516" s="144" t="n">
        <f aca="false">+G:G-H:H</f>
        <v>-2757933.71</v>
      </c>
    </row>
    <row r="2517" customFormat="false" ht="17.25" hidden="false" customHeight="true" outlineLevel="0" collapsed="false">
      <c r="A2517" s="140" t="s">
        <v>104</v>
      </c>
      <c r="B2517" s="142" t="n">
        <v>6110000</v>
      </c>
      <c r="C2517" s="143" t="n">
        <f aca="false">+LEN(B:B)</f>
        <v>7</v>
      </c>
      <c r="D2517" s="143" t="n">
        <v>61100000</v>
      </c>
      <c r="F2517" s="140" t="s">
        <v>147</v>
      </c>
      <c r="G2517" s="144" t="n">
        <v>315567142</v>
      </c>
      <c r="H2517" s="144" t="n">
        <v>0</v>
      </c>
      <c r="I2517" s="144" t="n">
        <f aca="false">+G:G-H:H</f>
        <v>315567142</v>
      </c>
    </row>
    <row r="2518" customFormat="false" ht="17.25" hidden="false" customHeight="true" outlineLevel="0" collapsed="false">
      <c r="A2518" s="140" t="s">
        <v>307</v>
      </c>
      <c r="B2518" s="142" t="n">
        <v>61100000</v>
      </c>
      <c r="C2518" s="143" t="n">
        <f aca="false">+LEN(B:B)</f>
        <v>8</v>
      </c>
      <c r="D2518" s="143" t="n">
        <v>61100000</v>
      </c>
      <c r="F2518" s="140" t="s">
        <v>146</v>
      </c>
      <c r="G2518" s="144" t="n">
        <v>33664105</v>
      </c>
      <c r="I2518" s="144" t="n">
        <f aca="false">+G:G-H:H</f>
        <v>33664105</v>
      </c>
    </row>
    <row r="2519" customFormat="false" ht="17.25" hidden="false" customHeight="true" outlineLevel="0" collapsed="false">
      <c r="A2519" s="140" t="s">
        <v>100</v>
      </c>
      <c r="B2519" s="142" t="n">
        <v>6110000</v>
      </c>
      <c r="C2519" s="143" t="n">
        <f aca="false">+LEN(B:B)</f>
        <v>7</v>
      </c>
      <c r="D2519" s="143" t="n">
        <v>61100000</v>
      </c>
      <c r="F2519" s="140" t="s">
        <v>147</v>
      </c>
      <c r="G2519" s="144" t="n">
        <v>27266990.3</v>
      </c>
      <c r="H2519" s="144" t="n">
        <v>0</v>
      </c>
      <c r="I2519" s="144" t="n">
        <f aca="false">+G:G-H:H</f>
        <v>27266990.3</v>
      </c>
    </row>
    <row r="2520" customFormat="false" ht="17.25" hidden="false" customHeight="true" outlineLevel="0" collapsed="false">
      <c r="A2520" s="140" t="s">
        <v>317</v>
      </c>
      <c r="B2520" s="142" t="n">
        <v>61101000</v>
      </c>
      <c r="C2520" s="143" t="n">
        <f aca="false">+LEN(B:B)</f>
        <v>8</v>
      </c>
      <c r="D2520" s="143" t="n">
        <v>61100000</v>
      </c>
      <c r="F2520" s="140" t="s">
        <v>3264</v>
      </c>
      <c r="G2520" s="144" t="n">
        <v>25935380.56</v>
      </c>
      <c r="I2520" s="144" t="n">
        <f aca="false">+G:G-H:H</f>
        <v>25935380.56</v>
      </c>
    </row>
    <row r="2521" customFormat="false" ht="17.25" hidden="false" customHeight="true" outlineLevel="0" collapsed="false">
      <c r="A2521" s="140" t="s">
        <v>1819</v>
      </c>
      <c r="B2521" s="142" t="n">
        <v>61110000</v>
      </c>
      <c r="C2521" s="143" t="n">
        <f aca="false">+LEN(B:B)</f>
        <v>8</v>
      </c>
      <c r="D2521" s="143" t="n">
        <v>61110000</v>
      </c>
      <c r="F2521" s="140" t="s">
        <v>3265</v>
      </c>
      <c r="G2521" s="144" t="n">
        <v>6443691.33</v>
      </c>
      <c r="I2521" s="144" t="n">
        <f aca="false">+G:G-H:H</f>
        <v>6443691.33</v>
      </c>
    </row>
    <row r="2522" customFormat="false" ht="17.25" hidden="false" customHeight="true" outlineLevel="0" collapsed="false">
      <c r="A2522" s="140" t="s">
        <v>116</v>
      </c>
      <c r="B2522" s="142" t="n">
        <v>6111000</v>
      </c>
      <c r="C2522" s="143" t="n">
        <f aca="false">+LEN(B:B)</f>
        <v>7</v>
      </c>
      <c r="D2522" s="143" t="n">
        <v>61110000</v>
      </c>
      <c r="F2522" s="140" t="s">
        <v>451</v>
      </c>
      <c r="G2522" s="144" t="n">
        <v>53717938.33</v>
      </c>
      <c r="I2522" s="144" t="n">
        <f aca="false">+G:G-H:H</f>
        <v>53717938.33</v>
      </c>
    </row>
    <row r="2523" customFormat="false" ht="17.25" hidden="false" customHeight="true" outlineLevel="0" collapsed="false">
      <c r="A2523" s="140" t="s">
        <v>115</v>
      </c>
      <c r="B2523" s="142" t="n">
        <v>61110000</v>
      </c>
      <c r="C2523" s="143" t="n">
        <f aca="false">+LEN(B:B)</f>
        <v>8</v>
      </c>
      <c r="D2523" s="143" t="n">
        <v>61110000</v>
      </c>
      <c r="F2523" s="140" t="s">
        <v>451</v>
      </c>
      <c r="G2523" s="144" t="n">
        <v>132402776.95</v>
      </c>
      <c r="I2523" s="144" t="n">
        <f aca="false">+G:G-H:H</f>
        <v>132402776.95</v>
      </c>
    </row>
    <row r="2524" customFormat="false" ht="17.25" hidden="false" customHeight="true" outlineLevel="0" collapsed="false">
      <c r="A2524" s="140" t="s">
        <v>100</v>
      </c>
      <c r="B2524" s="142" t="n">
        <v>6111000</v>
      </c>
      <c r="C2524" s="143" t="n">
        <f aca="false">+LEN(B:B)</f>
        <v>7</v>
      </c>
      <c r="D2524" s="143" t="n">
        <v>61110000</v>
      </c>
      <c r="F2524" s="140" t="s">
        <v>451</v>
      </c>
      <c r="G2524" s="144" t="n">
        <v>177617310.57</v>
      </c>
      <c r="H2524" s="144" t="n">
        <v>0</v>
      </c>
      <c r="I2524" s="144" t="n">
        <f aca="false">+G:G-H:H</f>
        <v>177617310.57</v>
      </c>
    </row>
    <row r="2525" customFormat="false" ht="17.25" hidden="false" customHeight="true" outlineLevel="0" collapsed="false">
      <c r="A2525" s="140" t="s">
        <v>125</v>
      </c>
      <c r="B2525" s="142" t="n">
        <v>61300000</v>
      </c>
      <c r="C2525" s="143" t="n">
        <f aca="false">+LEN(B:B)</f>
        <v>8</v>
      </c>
      <c r="D2525" s="143" t="n">
        <v>61300000</v>
      </c>
      <c r="F2525" s="140" t="s">
        <v>3266</v>
      </c>
      <c r="G2525" s="144" t="n">
        <v>6066887.79</v>
      </c>
      <c r="I2525" s="144" t="n">
        <f aca="false">+G:G-H:H</f>
        <v>6066887.79</v>
      </c>
    </row>
    <row r="2526" customFormat="false" ht="17.25" hidden="false" customHeight="true" outlineLevel="0" collapsed="false">
      <c r="A2526" s="140" t="s">
        <v>129</v>
      </c>
      <c r="B2526" s="142" t="n">
        <v>613000</v>
      </c>
      <c r="C2526" s="143" t="n">
        <f aca="false">+LEN(B:B)</f>
        <v>6</v>
      </c>
      <c r="D2526" s="143" t="n">
        <v>61300000</v>
      </c>
      <c r="F2526" s="140" t="s">
        <v>454</v>
      </c>
      <c r="G2526" s="144" t="n">
        <v>940747.6</v>
      </c>
      <c r="H2526" s="144" t="n">
        <v>0</v>
      </c>
      <c r="I2526" s="144" t="n">
        <f aca="false">+G:G-H:H</f>
        <v>940747.6</v>
      </c>
    </row>
    <row r="2527" customFormat="false" ht="17.25" hidden="false" customHeight="true" outlineLevel="0" collapsed="false">
      <c r="A2527" s="140" t="s">
        <v>1819</v>
      </c>
      <c r="B2527" s="142" t="n">
        <v>61300000</v>
      </c>
      <c r="C2527" s="143" t="n">
        <f aca="false">+LEN(B:B)</f>
        <v>8</v>
      </c>
      <c r="D2527" s="143" t="n">
        <v>61300000</v>
      </c>
      <c r="F2527" s="140" t="s">
        <v>3267</v>
      </c>
      <c r="G2527" s="144" t="n">
        <v>8400760.52</v>
      </c>
      <c r="I2527" s="144" t="n">
        <f aca="false">+G:G-H:H</f>
        <v>8400760.52</v>
      </c>
    </row>
    <row r="2528" customFormat="false" ht="17.25" hidden="false" customHeight="true" outlineLevel="0" collapsed="false">
      <c r="A2528" s="140" t="s">
        <v>119</v>
      </c>
      <c r="B2528" s="142" t="n">
        <v>61300000</v>
      </c>
      <c r="C2528" s="143" t="n">
        <f aca="false">+LEN(B:B)</f>
        <v>8</v>
      </c>
      <c r="D2528" s="143" t="n">
        <v>61300000</v>
      </c>
      <c r="F2528" s="140" t="s">
        <v>1515</v>
      </c>
      <c r="G2528" s="144" t="n">
        <v>10282634.57</v>
      </c>
      <c r="I2528" s="144" t="n">
        <f aca="false">+G:G-H:H</f>
        <v>10282634.57</v>
      </c>
    </row>
    <row r="2529" customFormat="false" ht="17.25" hidden="false" customHeight="true" outlineLevel="0" collapsed="false">
      <c r="A2529" s="140" t="s">
        <v>105</v>
      </c>
      <c r="B2529" s="142" t="n">
        <v>6130000</v>
      </c>
      <c r="C2529" s="143" t="n">
        <f aca="false">+LEN(B:B)</f>
        <v>7</v>
      </c>
      <c r="D2529" s="143" t="n">
        <v>61300000</v>
      </c>
      <c r="F2529" s="140" t="s">
        <v>717</v>
      </c>
      <c r="G2529" s="144" t="n">
        <v>19235369.92</v>
      </c>
      <c r="H2529" s="144" t="n">
        <v>0</v>
      </c>
      <c r="I2529" s="144" t="n">
        <f aca="false">+G:G-H:H</f>
        <v>19235369.92</v>
      </c>
    </row>
    <row r="2530" customFormat="false" ht="17.25" hidden="false" customHeight="true" outlineLevel="0" collapsed="false">
      <c r="A2530" s="140" t="s">
        <v>104</v>
      </c>
      <c r="B2530" s="142" t="n">
        <v>6130000</v>
      </c>
      <c r="C2530" s="143" t="n">
        <f aca="false">+LEN(B:B)</f>
        <v>7</v>
      </c>
      <c r="D2530" s="143" t="n">
        <v>61300000</v>
      </c>
      <c r="F2530" s="140" t="s">
        <v>717</v>
      </c>
      <c r="G2530" s="144" t="n">
        <v>86177499.39</v>
      </c>
      <c r="H2530" s="144" t="n">
        <v>0</v>
      </c>
      <c r="I2530" s="144" t="n">
        <f aca="false">+G:G-H:H</f>
        <v>86177499.39</v>
      </c>
    </row>
    <row r="2531" customFormat="false" ht="17.25" hidden="false" customHeight="true" outlineLevel="0" collapsed="false">
      <c r="A2531" s="140" t="s">
        <v>102</v>
      </c>
      <c r="B2531" s="142" t="n">
        <v>6130000</v>
      </c>
      <c r="C2531" s="143" t="n">
        <f aca="false">+LEN(B:B)</f>
        <v>7</v>
      </c>
      <c r="D2531" s="143" t="n">
        <v>61300000</v>
      </c>
      <c r="F2531" s="140" t="s">
        <v>717</v>
      </c>
      <c r="G2531" s="144" t="n">
        <v>36116233.92</v>
      </c>
      <c r="H2531" s="144" t="n">
        <v>0</v>
      </c>
      <c r="I2531" s="144" t="n">
        <f aca="false">+G:G-H:H</f>
        <v>36116233.92</v>
      </c>
    </row>
    <row r="2532" customFormat="false" ht="17.25" hidden="false" customHeight="true" outlineLevel="0" collapsed="false">
      <c r="A2532" s="140" t="s">
        <v>100</v>
      </c>
      <c r="B2532" s="142" t="n">
        <v>6130000</v>
      </c>
      <c r="C2532" s="143" t="n">
        <f aca="false">+LEN(B:B)</f>
        <v>7</v>
      </c>
      <c r="D2532" s="143" t="n">
        <v>61300000</v>
      </c>
      <c r="F2532" s="140" t="s">
        <v>717</v>
      </c>
      <c r="G2532" s="144" t="n">
        <v>55791029.96</v>
      </c>
      <c r="H2532" s="144" t="n">
        <v>0</v>
      </c>
      <c r="I2532" s="144" t="n">
        <f aca="false">+G:G-H:H</f>
        <v>55791029.96</v>
      </c>
    </row>
    <row r="2533" customFormat="false" ht="17.25" hidden="false" customHeight="true" outlineLevel="0" collapsed="false">
      <c r="A2533" s="140" t="s">
        <v>309</v>
      </c>
      <c r="B2533" s="142" t="n">
        <v>613010</v>
      </c>
      <c r="C2533" s="143" t="n">
        <f aca="false">+LEN(B:B)</f>
        <v>6</v>
      </c>
      <c r="D2533" s="143" t="n">
        <v>61301000</v>
      </c>
      <c r="F2533" s="140" t="s">
        <v>1090</v>
      </c>
      <c r="G2533" s="144" t="n">
        <v>11207800</v>
      </c>
      <c r="I2533" s="144" t="n">
        <f aca="false">+G:G-H:H</f>
        <v>11207800</v>
      </c>
    </row>
    <row r="2534" customFormat="false" ht="17.25" hidden="false" customHeight="true" outlineLevel="0" collapsed="false">
      <c r="A2534" s="140" t="s">
        <v>129</v>
      </c>
      <c r="B2534" s="142" t="n">
        <v>613010</v>
      </c>
      <c r="C2534" s="143" t="n">
        <f aca="false">+LEN(B:B)</f>
        <v>6</v>
      </c>
      <c r="D2534" s="143" t="n">
        <v>61301000</v>
      </c>
      <c r="F2534" s="140" t="s">
        <v>1090</v>
      </c>
      <c r="G2534" s="144" t="n">
        <v>47766092.16</v>
      </c>
      <c r="H2534" s="144" t="n">
        <v>0</v>
      </c>
      <c r="I2534" s="144" t="n">
        <f aca="false">+G:G-H:H</f>
        <v>47766092.16</v>
      </c>
    </row>
    <row r="2535" customFormat="false" ht="17.25" hidden="false" customHeight="true" outlineLevel="0" collapsed="false">
      <c r="A2535" s="140" t="s">
        <v>111</v>
      </c>
      <c r="B2535" s="142" t="n">
        <v>61301000</v>
      </c>
      <c r="C2535" s="143" t="n">
        <f aca="false">+LEN(B:B)</f>
        <v>8</v>
      </c>
      <c r="D2535" s="143" t="n">
        <v>61301000</v>
      </c>
      <c r="F2535" s="140" t="s">
        <v>2059</v>
      </c>
      <c r="G2535" s="144" t="n">
        <v>360000</v>
      </c>
      <c r="I2535" s="144" t="n">
        <f aca="false">+G:G-H:H</f>
        <v>360000</v>
      </c>
    </row>
    <row r="2536" customFormat="false" ht="17.25" hidden="false" customHeight="true" outlineLevel="0" collapsed="false">
      <c r="A2536" s="140" t="s">
        <v>115</v>
      </c>
      <c r="B2536" s="142" t="n">
        <v>61301000</v>
      </c>
      <c r="C2536" s="143" t="n">
        <f aca="false">+LEN(B:B)</f>
        <v>8</v>
      </c>
      <c r="D2536" s="143" t="n">
        <v>61301000</v>
      </c>
      <c r="F2536" s="140" t="s">
        <v>455</v>
      </c>
      <c r="G2536" s="144" t="n">
        <v>117795724.03</v>
      </c>
      <c r="I2536" s="144" t="n">
        <f aca="false">+G:G-H:H</f>
        <v>117795724.03</v>
      </c>
    </row>
    <row r="2537" customFormat="false" ht="17.25" hidden="false" customHeight="true" outlineLevel="0" collapsed="false">
      <c r="A2537" s="140" t="s">
        <v>3018</v>
      </c>
      <c r="B2537" s="142" t="n">
        <v>613010</v>
      </c>
      <c r="C2537" s="143" t="n">
        <f aca="false">+LEN(B:B)</f>
        <v>6</v>
      </c>
      <c r="D2537" s="143" t="n">
        <v>61301000</v>
      </c>
      <c r="F2537" s="140" t="s">
        <v>1090</v>
      </c>
      <c r="G2537" s="144" t="n">
        <v>15000000</v>
      </c>
      <c r="I2537" s="144" t="n">
        <f aca="false">+G:G-H:H</f>
        <v>15000000</v>
      </c>
    </row>
    <row r="2538" customFormat="false" ht="17.25" hidden="false" customHeight="true" outlineLevel="0" collapsed="false">
      <c r="A2538" s="140" t="s">
        <v>3019</v>
      </c>
      <c r="B2538" s="142" t="n">
        <v>613010</v>
      </c>
      <c r="C2538" s="143" t="n">
        <f aca="false">+LEN(B:B)</f>
        <v>6</v>
      </c>
      <c r="D2538" s="143" t="n">
        <v>61301000</v>
      </c>
      <c r="F2538" s="140" t="s">
        <v>1090</v>
      </c>
      <c r="G2538" s="144" t="n">
        <v>29837250</v>
      </c>
      <c r="I2538" s="144" t="n">
        <f aca="false">+G:G-H:H</f>
        <v>29837250</v>
      </c>
    </row>
    <row r="2539" customFormat="false" ht="17.25" hidden="false" customHeight="true" outlineLevel="0" collapsed="false">
      <c r="A2539" s="140" t="s">
        <v>112</v>
      </c>
      <c r="B2539" s="142" t="n">
        <v>61301000</v>
      </c>
      <c r="C2539" s="143" t="n">
        <f aca="false">+LEN(B:B)</f>
        <v>8</v>
      </c>
      <c r="D2539" s="143" t="n">
        <v>61301000</v>
      </c>
      <c r="F2539" s="140" t="s">
        <v>1090</v>
      </c>
      <c r="G2539" s="144" t="n">
        <v>34299268.44</v>
      </c>
      <c r="I2539" s="144" t="n">
        <f aca="false">+G:G-H:H</f>
        <v>34299268.44</v>
      </c>
    </row>
    <row r="2540" customFormat="false" ht="17.25" hidden="false" customHeight="true" outlineLevel="0" collapsed="false">
      <c r="A2540" s="140" t="s">
        <v>317</v>
      </c>
      <c r="B2540" s="142" t="n">
        <v>61301000</v>
      </c>
      <c r="C2540" s="143" t="n">
        <f aca="false">+LEN(B:B)</f>
        <v>8</v>
      </c>
      <c r="D2540" s="143" t="n">
        <v>61301000</v>
      </c>
      <c r="F2540" s="140" t="s">
        <v>3268</v>
      </c>
      <c r="G2540" s="144" t="n">
        <v>330217771.28</v>
      </c>
      <c r="I2540" s="144" t="n">
        <f aca="false">+G:G-H:H</f>
        <v>330217771.28</v>
      </c>
    </row>
    <row r="2541" customFormat="false" ht="17.25" hidden="false" customHeight="true" outlineLevel="0" collapsed="false">
      <c r="A2541" s="140" t="s">
        <v>105</v>
      </c>
      <c r="B2541" s="142" t="n">
        <v>6130100</v>
      </c>
      <c r="C2541" s="143" t="n">
        <f aca="false">+LEN(B:B)</f>
        <v>7</v>
      </c>
      <c r="D2541" s="143" t="n">
        <v>61301000</v>
      </c>
      <c r="F2541" s="140" t="s">
        <v>455</v>
      </c>
      <c r="G2541" s="144" t="n">
        <v>3350000</v>
      </c>
      <c r="H2541" s="144" t="n">
        <v>0</v>
      </c>
      <c r="I2541" s="144" t="n">
        <f aca="false">+G:G-H:H</f>
        <v>3350000</v>
      </c>
    </row>
    <row r="2542" customFormat="false" ht="17.25" hidden="false" customHeight="true" outlineLevel="0" collapsed="false">
      <c r="A2542" s="140" t="s">
        <v>104</v>
      </c>
      <c r="B2542" s="142" t="n">
        <v>6130100</v>
      </c>
      <c r="C2542" s="143" t="n">
        <f aca="false">+LEN(B:B)</f>
        <v>7</v>
      </c>
      <c r="D2542" s="143" t="n">
        <v>61301000</v>
      </c>
      <c r="F2542" s="140" t="s">
        <v>455</v>
      </c>
      <c r="G2542" s="144" t="n">
        <v>377435000</v>
      </c>
      <c r="H2542" s="144" t="n">
        <v>0</v>
      </c>
      <c r="I2542" s="144" t="n">
        <f aca="false">+G:G-H:H</f>
        <v>377435000</v>
      </c>
    </row>
    <row r="2543" customFormat="false" ht="17.25" hidden="false" customHeight="true" outlineLevel="0" collapsed="false">
      <c r="A2543" s="140" t="s">
        <v>307</v>
      </c>
      <c r="B2543" s="142" t="n">
        <v>61301000</v>
      </c>
      <c r="C2543" s="143" t="n">
        <f aca="false">+LEN(B:B)</f>
        <v>8</v>
      </c>
      <c r="D2543" s="143" t="n">
        <v>61301000</v>
      </c>
      <c r="F2543" s="140" t="s">
        <v>148</v>
      </c>
      <c r="G2543" s="144" t="n">
        <v>26186598.01</v>
      </c>
      <c r="I2543" s="144" t="n">
        <f aca="false">+G:G-H:H</f>
        <v>26186598.01</v>
      </c>
    </row>
    <row r="2544" customFormat="false" ht="17.25" hidden="false" customHeight="true" outlineLevel="0" collapsed="false">
      <c r="A2544" s="140" t="s">
        <v>108</v>
      </c>
      <c r="B2544" s="142" t="n">
        <v>613010000</v>
      </c>
      <c r="C2544" s="143" t="n">
        <f aca="false">+LEN(B:B)</f>
        <v>9</v>
      </c>
      <c r="D2544" s="143" t="n">
        <v>61301000</v>
      </c>
      <c r="F2544" s="140" t="s">
        <v>3269</v>
      </c>
      <c r="G2544" s="144" t="n">
        <v>100000</v>
      </c>
      <c r="I2544" s="144" t="n">
        <f aca="false">+G:G-H:H</f>
        <v>100000</v>
      </c>
    </row>
    <row r="2545" customFormat="false" ht="17.25" hidden="false" customHeight="true" outlineLevel="0" collapsed="false">
      <c r="A2545" s="140" t="s">
        <v>108</v>
      </c>
      <c r="B2545" s="142" t="n">
        <v>61301000</v>
      </c>
      <c r="C2545" s="143" t="n">
        <f aca="false">+LEN(B:B)</f>
        <v>8</v>
      </c>
      <c r="D2545" s="143" t="n">
        <v>61301000</v>
      </c>
      <c r="F2545" s="140" t="s">
        <v>3270</v>
      </c>
      <c r="G2545" s="144" t="n">
        <v>29157894.73</v>
      </c>
      <c r="I2545" s="144" t="n">
        <f aca="false">+G:G-H:H</f>
        <v>29157894.73</v>
      </c>
    </row>
    <row r="2546" customFormat="false" ht="17.25" hidden="false" customHeight="true" outlineLevel="0" collapsed="false">
      <c r="A2546" s="140" t="s">
        <v>1712</v>
      </c>
      <c r="B2546" s="142" t="n">
        <v>61301000</v>
      </c>
      <c r="C2546" s="143" t="n">
        <f aca="false">+LEN(B:B)</f>
        <v>8</v>
      </c>
      <c r="D2546" s="143" t="n">
        <v>61301000</v>
      </c>
      <c r="F2546" s="140" t="s">
        <v>3268</v>
      </c>
      <c r="G2546" s="144" t="n">
        <v>99500000</v>
      </c>
      <c r="I2546" s="144" t="n">
        <f aca="false">+G:G-H:H</f>
        <v>99500000</v>
      </c>
    </row>
    <row r="2547" customFormat="false" ht="17.25" hidden="false" customHeight="true" outlineLevel="0" collapsed="false">
      <c r="A2547" s="140" t="s">
        <v>657</v>
      </c>
      <c r="B2547" s="142" t="n">
        <v>61301000</v>
      </c>
      <c r="C2547" s="143" t="n">
        <f aca="false">+LEN(B:B)</f>
        <v>8</v>
      </c>
      <c r="D2547" s="143" t="n">
        <v>61301000</v>
      </c>
      <c r="F2547" s="140" t="s">
        <v>1090</v>
      </c>
      <c r="G2547" s="144" t="n">
        <v>150000000</v>
      </c>
      <c r="I2547" s="144" t="n">
        <f aca="false">+G:G-H:H</f>
        <v>150000000</v>
      </c>
    </row>
    <row r="2548" customFormat="false" ht="17.25" hidden="false" customHeight="true" outlineLevel="0" collapsed="false">
      <c r="A2548" s="140" t="s">
        <v>309</v>
      </c>
      <c r="B2548" s="142" t="n">
        <v>613020</v>
      </c>
      <c r="C2548" s="143" t="n">
        <f aca="false">+LEN(B:B)</f>
        <v>6</v>
      </c>
      <c r="D2548" s="143" t="n">
        <v>61302000</v>
      </c>
      <c r="F2548" s="140" t="s">
        <v>1091</v>
      </c>
      <c r="G2548" s="144" t="n">
        <v>52273543.5</v>
      </c>
      <c r="I2548" s="144" t="n">
        <f aca="false">+G:G-H:H</f>
        <v>52273543.5</v>
      </c>
    </row>
    <row r="2549" customFormat="false" ht="17.25" hidden="false" customHeight="true" outlineLevel="0" collapsed="false">
      <c r="A2549" s="140" t="s">
        <v>128</v>
      </c>
      <c r="B2549" s="142" t="n">
        <v>61302000</v>
      </c>
      <c r="C2549" s="143" t="n">
        <f aca="false">+LEN(B:B)</f>
        <v>8</v>
      </c>
      <c r="D2549" s="143" t="n">
        <v>61302000</v>
      </c>
      <c r="F2549" s="140" t="s">
        <v>1091</v>
      </c>
      <c r="G2549" s="144" t="n">
        <v>12060000</v>
      </c>
      <c r="I2549" s="144" t="n">
        <f aca="false">+G:G-H:H</f>
        <v>12060000</v>
      </c>
    </row>
    <row r="2550" customFormat="false" ht="17.25" hidden="false" customHeight="true" outlineLevel="0" collapsed="false">
      <c r="A2550" s="140" t="s">
        <v>125</v>
      </c>
      <c r="B2550" s="142" t="n">
        <v>61302000</v>
      </c>
      <c r="C2550" s="143" t="n">
        <f aca="false">+LEN(B:B)</f>
        <v>8</v>
      </c>
      <c r="D2550" s="143" t="n">
        <v>61302000</v>
      </c>
      <c r="F2550" s="140" t="s">
        <v>3271</v>
      </c>
      <c r="G2550" s="144" t="n">
        <v>15602460.76</v>
      </c>
      <c r="I2550" s="144" t="n">
        <f aca="false">+G:G-H:H</f>
        <v>15602460.76</v>
      </c>
    </row>
    <row r="2551" customFormat="false" ht="17.25" hidden="false" customHeight="true" outlineLevel="0" collapsed="false">
      <c r="A2551" s="140" t="s">
        <v>129</v>
      </c>
      <c r="B2551" s="142" t="n">
        <v>613020</v>
      </c>
      <c r="C2551" s="143" t="n">
        <f aca="false">+LEN(B:B)</f>
        <v>6</v>
      </c>
      <c r="D2551" s="143" t="n">
        <v>61302000</v>
      </c>
      <c r="F2551" s="140" t="s">
        <v>1091</v>
      </c>
      <c r="G2551" s="144" t="n">
        <v>184199032.76</v>
      </c>
      <c r="H2551" s="144" t="n">
        <v>0</v>
      </c>
      <c r="I2551" s="144" t="n">
        <f aca="false">+G:G-H:H</f>
        <v>184199032.76</v>
      </c>
    </row>
    <row r="2552" customFormat="false" ht="17.25" hidden="false" customHeight="true" outlineLevel="0" collapsed="false">
      <c r="A2552" s="140" t="s">
        <v>1819</v>
      </c>
      <c r="B2552" s="142" t="n">
        <v>61302000</v>
      </c>
      <c r="C2552" s="143" t="n">
        <f aca="false">+LEN(B:B)</f>
        <v>8</v>
      </c>
      <c r="D2552" s="143" t="n">
        <v>61302000</v>
      </c>
      <c r="F2552" s="140" t="s">
        <v>718</v>
      </c>
      <c r="G2552" s="144" t="n">
        <v>549951.6</v>
      </c>
      <c r="I2552" s="144" t="n">
        <f aca="false">+G:G-H:H</f>
        <v>549951.6</v>
      </c>
    </row>
    <row r="2553" customFormat="false" ht="17.25" hidden="false" customHeight="true" outlineLevel="0" collapsed="false">
      <c r="A2553" s="140" t="s">
        <v>111</v>
      </c>
      <c r="B2553" s="142" t="n">
        <v>61302000</v>
      </c>
      <c r="C2553" s="143" t="n">
        <f aca="false">+LEN(B:B)</f>
        <v>8</v>
      </c>
      <c r="D2553" s="143" t="n">
        <v>61302000</v>
      </c>
      <c r="F2553" s="140" t="s">
        <v>1650</v>
      </c>
      <c r="G2553" s="144" t="n">
        <v>52388131.27</v>
      </c>
      <c r="I2553" s="144" t="n">
        <f aca="false">+G:G-H:H</f>
        <v>52388131.27</v>
      </c>
    </row>
    <row r="2554" customFormat="false" ht="17.25" hidden="false" customHeight="true" outlineLevel="0" collapsed="false">
      <c r="A2554" s="140" t="s">
        <v>116</v>
      </c>
      <c r="B2554" s="142" t="n">
        <v>6130200</v>
      </c>
      <c r="C2554" s="143" t="n">
        <f aca="false">+LEN(B:B)</f>
        <v>7</v>
      </c>
      <c r="D2554" s="143" t="n">
        <v>61302000</v>
      </c>
      <c r="F2554" s="140" t="s">
        <v>1650</v>
      </c>
      <c r="G2554" s="144" t="n">
        <v>252742697.49</v>
      </c>
      <c r="I2554" s="144" t="n">
        <f aca="false">+G:G-H:H</f>
        <v>252742697.49</v>
      </c>
    </row>
    <row r="2555" customFormat="false" ht="17.25" hidden="false" customHeight="true" outlineLevel="0" collapsed="false">
      <c r="A2555" s="140" t="s">
        <v>115</v>
      </c>
      <c r="B2555" s="142" t="n">
        <v>61302000</v>
      </c>
      <c r="C2555" s="143" t="n">
        <f aca="false">+LEN(B:B)</f>
        <v>8</v>
      </c>
      <c r="D2555" s="143" t="n">
        <v>61302000</v>
      </c>
      <c r="F2555" s="140" t="s">
        <v>1650</v>
      </c>
      <c r="G2555" s="144" t="n">
        <v>104822300</v>
      </c>
      <c r="I2555" s="144" t="n">
        <f aca="false">+G:G-H:H</f>
        <v>104822300</v>
      </c>
    </row>
    <row r="2556" customFormat="false" ht="17.25" hidden="false" customHeight="true" outlineLevel="0" collapsed="false">
      <c r="A2556" s="140" t="s">
        <v>3018</v>
      </c>
      <c r="B2556" s="142" t="n">
        <v>613020</v>
      </c>
      <c r="C2556" s="143" t="n">
        <f aca="false">+LEN(B:B)</f>
        <v>6</v>
      </c>
      <c r="D2556" s="143" t="n">
        <v>61302000</v>
      </c>
      <c r="F2556" s="140" t="s">
        <v>1091</v>
      </c>
      <c r="G2556" s="144" t="n">
        <v>13822103.96</v>
      </c>
      <c r="I2556" s="144" t="n">
        <f aca="false">+G:G-H:H</f>
        <v>13822103.96</v>
      </c>
    </row>
    <row r="2557" customFormat="false" ht="17.25" hidden="false" customHeight="true" outlineLevel="0" collapsed="false">
      <c r="A2557" s="140" t="s">
        <v>3019</v>
      </c>
      <c r="B2557" s="142" t="n">
        <v>613020</v>
      </c>
      <c r="C2557" s="143" t="n">
        <f aca="false">+LEN(B:B)</f>
        <v>6</v>
      </c>
      <c r="D2557" s="143" t="n">
        <v>61302000</v>
      </c>
      <c r="F2557" s="140" t="s">
        <v>1091</v>
      </c>
      <c r="G2557" s="144" t="n">
        <v>11000000</v>
      </c>
      <c r="I2557" s="144" t="n">
        <f aca="false">+G:G-H:H</f>
        <v>11000000</v>
      </c>
    </row>
    <row r="2558" customFormat="false" ht="17.25" hidden="false" customHeight="true" outlineLevel="0" collapsed="false">
      <c r="A2558" s="140" t="s">
        <v>119</v>
      </c>
      <c r="B2558" s="142" t="n">
        <v>61302000</v>
      </c>
      <c r="C2558" s="143" t="n">
        <f aca="false">+LEN(B:B)</f>
        <v>8</v>
      </c>
      <c r="D2558" s="143" t="n">
        <v>61302000</v>
      </c>
      <c r="F2558" s="140" t="s">
        <v>384</v>
      </c>
      <c r="G2558" s="144" t="n">
        <v>5110833.41</v>
      </c>
      <c r="I2558" s="144" t="n">
        <f aca="false">+G:G-H:H</f>
        <v>5110833.41</v>
      </c>
    </row>
    <row r="2559" customFormat="false" ht="17.25" hidden="false" customHeight="true" outlineLevel="0" collapsed="false">
      <c r="A2559" s="140" t="s">
        <v>112</v>
      </c>
      <c r="B2559" s="142" t="n">
        <v>61302000</v>
      </c>
      <c r="C2559" s="143" t="n">
        <f aca="false">+LEN(B:B)</f>
        <v>8</v>
      </c>
      <c r="D2559" s="143" t="n">
        <v>61302000</v>
      </c>
      <c r="F2559" s="140" t="s">
        <v>1091</v>
      </c>
      <c r="G2559" s="144" t="n">
        <v>52632</v>
      </c>
      <c r="I2559" s="144" t="n">
        <f aca="false">+G:G-H:H</f>
        <v>52632</v>
      </c>
    </row>
    <row r="2560" customFormat="false" ht="17.25" hidden="false" customHeight="true" outlineLevel="0" collapsed="false">
      <c r="A2560" s="140" t="s">
        <v>317</v>
      </c>
      <c r="B2560" s="142" t="n">
        <v>61302000</v>
      </c>
      <c r="C2560" s="143" t="n">
        <f aca="false">+LEN(B:B)</f>
        <v>8</v>
      </c>
      <c r="D2560" s="143" t="n">
        <v>61302000</v>
      </c>
      <c r="F2560" s="140" t="s">
        <v>3272</v>
      </c>
      <c r="G2560" s="144" t="n">
        <v>16086492.36</v>
      </c>
      <c r="I2560" s="144" t="n">
        <f aca="false">+G:G-H:H</f>
        <v>16086492.36</v>
      </c>
    </row>
    <row r="2561" customFormat="false" ht="17.25" hidden="false" customHeight="true" outlineLevel="0" collapsed="false">
      <c r="A2561" s="140" t="s">
        <v>105</v>
      </c>
      <c r="B2561" s="142" t="n">
        <v>6130200</v>
      </c>
      <c r="C2561" s="143" t="n">
        <f aca="false">+LEN(B:B)</f>
        <v>7</v>
      </c>
      <c r="D2561" s="143" t="n">
        <v>61302000</v>
      </c>
      <c r="F2561" s="140" t="s">
        <v>718</v>
      </c>
      <c r="G2561" s="144" t="n">
        <v>67949686.96</v>
      </c>
      <c r="H2561" s="144" t="n">
        <v>0</v>
      </c>
      <c r="I2561" s="144" t="n">
        <f aca="false">+G:G-H:H</f>
        <v>67949686.96</v>
      </c>
    </row>
    <row r="2562" customFormat="false" ht="17.25" hidden="false" customHeight="true" outlineLevel="0" collapsed="false">
      <c r="A2562" s="140" t="s">
        <v>104</v>
      </c>
      <c r="B2562" s="142" t="n">
        <v>6130200</v>
      </c>
      <c r="C2562" s="143" t="n">
        <f aca="false">+LEN(B:B)</f>
        <v>7</v>
      </c>
      <c r="D2562" s="143" t="n">
        <v>61302000</v>
      </c>
      <c r="F2562" s="140" t="s">
        <v>718</v>
      </c>
      <c r="G2562" s="144" t="n">
        <v>4864949.76</v>
      </c>
      <c r="H2562" s="144" t="n">
        <v>0</v>
      </c>
      <c r="I2562" s="144" t="n">
        <f aca="false">+G:G-H:H</f>
        <v>4864949.76</v>
      </c>
    </row>
    <row r="2563" customFormat="false" ht="17.25" hidden="false" customHeight="true" outlineLevel="0" collapsed="false">
      <c r="A2563" s="140" t="s">
        <v>101</v>
      </c>
      <c r="B2563" s="142" t="n">
        <v>61302000</v>
      </c>
      <c r="C2563" s="143" t="n">
        <f aca="false">+LEN(B:B)</f>
        <v>8</v>
      </c>
      <c r="D2563" s="143" t="n">
        <v>61302000</v>
      </c>
      <c r="F2563" s="140" t="s">
        <v>1650</v>
      </c>
      <c r="G2563" s="144" t="n">
        <v>1050000</v>
      </c>
      <c r="I2563" s="144" t="n">
        <f aca="false">+G:G-H:H</f>
        <v>1050000</v>
      </c>
    </row>
    <row r="2564" customFormat="false" ht="17.25" hidden="false" customHeight="true" outlineLevel="0" collapsed="false">
      <c r="A2564" s="140" t="s">
        <v>102</v>
      </c>
      <c r="B2564" s="142" t="n">
        <v>6130200</v>
      </c>
      <c r="C2564" s="143" t="n">
        <f aca="false">+LEN(B:B)</f>
        <v>7</v>
      </c>
      <c r="D2564" s="143" t="n">
        <v>61302000</v>
      </c>
      <c r="F2564" s="140" t="s">
        <v>718</v>
      </c>
      <c r="G2564" s="144" t="n">
        <v>0</v>
      </c>
      <c r="H2564" s="144" t="n">
        <v>5010253</v>
      </c>
      <c r="I2564" s="144" t="n">
        <f aca="false">+G:G-H:H</f>
        <v>-5010253</v>
      </c>
    </row>
    <row r="2565" customFormat="false" ht="17.25" hidden="false" customHeight="true" outlineLevel="0" collapsed="false">
      <c r="A2565" s="140" t="s">
        <v>307</v>
      </c>
      <c r="B2565" s="142" t="n">
        <v>61302000</v>
      </c>
      <c r="C2565" s="143" t="n">
        <f aca="false">+LEN(B:B)</f>
        <v>8</v>
      </c>
      <c r="D2565" s="143" t="n">
        <v>61302000</v>
      </c>
      <c r="F2565" s="140" t="s">
        <v>149</v>
      </c>
      <c r="H2565" s="144" t="n">
        <v>45032332.27</v>
      </c>
      <c r="I2565" s="144" t="n">
        <f aca="false">+G:G-H:H</f>
        <v>-45032332.27</v>
      </c>
    </row>
    <row r="2566" customFormat="false" ht="17.25" hidden="false" customHeight="true" outlineLevel="0" collapsed="false">
      <c r="A2566" s="140" t="s">
        <v>108</v>
      </c>
      <c r="B2566" s="142" t="n">
        <v>61302000</v>
      </c>
      <c r="C2566" s="143" t="n">
        <f aca="false">+LEN(B:B)</f>
        <v>8</v>
      </c>
      <c r="D2566" s="143" t="n">
        <v>61302000</v>
      </c>
      <c r="F2566" s="140" t="s">
        <v>1650</v>
      </c>
      <c r="G2566" s="144" t="n">
        <v>4739486.93</v>
      </c>
      <c r="I2566" s="144" t="n">
        <f aca="false">+G:G-H:H</f>
        <v>4739486.93</v>
      </c>
    </row>
    <row r="2567" customFormat="false" ht="17.25" hidden="false" customHeight="true" outlineLevel="0" collapsed="false">
      <c r="A2567" s="140" t="s">
        <v>657</v>
      </c>
      <c r="B2567" s="142" t="n">
        <v>61302000</v>
      </c>
      <c r="C2567" s="143" t="n">
        <f aca="false">+LEN(B:B)</f>
        <v>8</v>
      </c>
      <c r="D2567" s="143" t="n">
        <v>61302000</v>
      </c>
      <c r="F2567" s="140" t="s">
        <v>384</v>
      </c>
      <c r="G2567" s="144" t="n">
        <v>11226133.4</v>
      </c>
      <c r="I2567" s="144" t="n">
        <f aca="false">+G:G-H:H</f>
        <v>11226133.4</v>
      </c>
    </row>
    <row r="2568" customFormat="false" ht="17.25" hidden="false" customHeight="true" outlineLevel="0" collapsed="false">
      <c r="A2568" s="140" t="s">
        <v>129</v>
      </c>
      <c r="B2568" s="142" t="n">
        <v>613030</v>
      </c>
      <c r="C2568" s="143" t="n">
        <f aca="false">+LEN(B:B)</f>
        <v>6</v>
      </c>
      <c r="D2568" s="143" t="n">
        <v>61303000</v>
      </c>
      <c r="F2568" s="140" t="s">
        <v>1092</v>
      </c>
      <c r="G2568" s="144" t="n">
        <v>166622171.38</v>
      </c>
      <c r="H2568" s="144" t="n">
        <v>0</v>
      </c>
      <c r="I2568" s="144" t="n">
        <f aca="false">+G:G-H:H</f>
        <v>166622171.38</v>
      </c>
    </row>
    <row r="2569" customFormat="false" ht="17.25" hidden="false" customHeight="true" outlineLevel="0" collapsed="false">
      <c r="A2569" s="140" t="s">
        <v>111</v>
      </c>
      <c r="B2569" s="142" t="n">
        <v>61303000</v>
      </c>
      <c r="C2569" s="143" t="n">
        <f aca="false">+LEN(B:B)</f>
        <v>8</v>
      </c>
      <c r="D2569" s="143" t="n">
        <v>61303000</v>
      </c>
      <c r="F2569" s="140" t="s">
        <v>3273</v>
      </c>
      <c r="G2569" s="144" t="n">
        <v>5361360</v>
      </c>
      <c r="I2569" s="144" t="n">
        <f aca="false">+G:G-H:H</f>
        <v>5361360</v>
      </c>
    </row>
    <row r="2570" customFormat="false" ht="17.25" hidden="false" customHeight="true" outlineLevel="0" collapsed="false">
      <c r="A2570" s="140" t="s">
        <v>119</v>
      </c>
      <c r="B2570" s="142" t="n">
        <v>61303000</v>
      </c>
      <c r="C2570" s="143" t="n">
        <f aca="false">+LEN(B:B)</f>
        <v>8</v>
      </c>
      <c r="D2570" s="143" t="n">
        <v>61303000</v>
      </c>
      <c r="F2570" s="140" t="s">
        <v>2163</v>
      </c>
      <c r="G2570" s="144" t="n">
        <v>64726820.69</v>
      </c>
      <c r="I2570" s="144" t="n">
        <f aca="false">+G:G-H:H</f>
        <v>64726820.69</v>
      </c>
    </row>
    <row r="2571" customFormat="false" ht="17.25" hidden="false" customHeight="true" outlineLevel="0" collapsed="false">
      <c r="A2571" s="140" t="s">
        <v>112</v>
      </c>
      <c r="B2571" s="142" t="n">
        <v>61303000</v>
      </c>
      <c r="C2571" s="143" t="n">
        <f aca="false">+LEN(B:B)</f>
        <v>8</v>
      </c>
      <c r="D2571" s="143" t="n">
        <v>61303000</v>
      </c>
      <c r="F2571" s="140" t="s">
        <v>1736</v>
      </c>
      <c r="G2571" s="144" t="n">
        <v>22969673.9</v>
      </c>
      <c r="I2571" s="144" t="n">
        <f aca="false">+G:G-H:H</f>
        <v>22969673.9</v>
      </c>
    </row>
    <row r="2572" customFormat="false" ht="17.25" hidden="false" customHeight="true" outlineLevel="0" collapsed="false">
      <c r="A2572" s="140" t="s">
        <v>317</v>
      </c>
      <c r="B2572" s="142" t="n">
        <v>61303000</v>
      </c>
      <c r="C2572" s="143" t="n">
        <f aca="false">+LEN(B:B)</f>
        <v>8</v>
      </c>
      <c r="D2572" s="143" t="n">
        <v>61303000</v>
      </c>
      <c r="F2572" s="140" t="s">
        <v>3274</v>
      </c>
      <c r="G2572" s="144" t="n">
        <v>3234950</v>
      </c>
      <c r="I2572" s="144" t="n">
        <f aca="false">+G:G-H:H</f>
        <v>3234950</v>
      </c>
    </row>
    <row r="2573" customFormat="false" ht="17.25" hidden="false" customHeight="true" outlineLevel="0" collapsed="false">
      <c r="A2573" s="140" t="s">
        <v>105</v>
      </c>
      <c r="B2573" s="142" t="n">
        <v>6130300</v>
      </c>
      <c r="C2573" s="143" t="n">
        <f aca="false">+LEN(B:B)</f>
        <v>7</v>
      </c>
      <c r="D2573" s="143" t="n">
        <v>61303000</v>
      </c>
      <c r="F2573" s="140" t="s">
        <v>384</v>
      </c>
      <c r="G2573" s="144" t="n">
        <v>211429097.94</v>
      </c>
      <c r="H2573" s="144" t="n">
        <v>0</v>
      </c>
      <c r="I2573" s="144" t="n">
        <f aca="false">+G:G-H:H</f>
        <v>211429097.94</v>
      </c>
    </row>
    <row r="2574" customFormat="false" ht="17.25" hidden="false" customHeight="true" outlineLevel="0" collapsed="false">
      <c r="A2574" s="140" t="s">
        <v>104</v>
      </c>
      <c r="B2574" s="142" t="n">
        <v>6130300</v>
      </c>
      <c r="C2574" s="143" t="n">
        <f aca="false">+LEN(B:B)</f>
        <v>7</v>
      </c>
      <c r="D2574" s="143" t="n">
        <v>61303000</v>
      </c>
      <c r="F2574" s="140" t="s">
        <v>384</v>
      </c>
      <c r="G2574" s="144" t="n">
        <v>112759625.23</v>
      </c>
      <c r="H2574" s="144" t="n">
        <v>0</v>
      </c>
      <c r="I2574" s="144" t="n">
        <f aca="false">+G:G-H:H</f>
        <v>112759625.23</v>
      </c>
    </row>
    <row r="2575" customFormat="false" ht="17.25" hidden="false" customHeight="true" outlineLevel="0" collapsed="false">
      <c r="A2575" s="140" t="s">
        <v>102</v>
      </c>
      <c r="B2575" s="142" t="n">
        <v>6130300</v>
      </c>
      <c r="C2575" s="143" t="n">
        <f aca="false">+LEN(B:B)</f>
        <v>7</v>
      </c>
      <c r="D2575" s="143" t="n">
        <v>61303000</v>
      </c>
      <c r="F2575" s="140" t="s">
        <v>384</v>
      </c>
      <c r="G2575" s="144" t="n">
        <v>6465991.7</v>
      </c>
      <c r="H2575" s="144" t="n">
        <v>0</v>
      </c>
      <c r="I2575" s="144" t="n">
        <f aca="false">+G:G-H:H</f>
        <v>6465991.7</v>
      </c>
    </row>
    <row r="2576" customFormat="false" ht="17.25" hidden="false" customHeight="true" outlineLevel="0" collapsed="false">
      <c r="A2576" s="140" t="s">
        <v>307</v>
      </c>
      <c r="B2576" s="142" t="n">
        <v>61303000</v>
      </c>
      <c r="C2576" s="143" t="n">
        <f aca="false">+LEN(B:B)</f>
        <v>8</v>
      </c>
      <c r="D2576" s="143" t="n">
        <v>61303000</v>
      </c>
      <c r="F2576" s="140" t="s">
        <v>150</v>
      </c>
      <c r="G2576" s="144" t="n">
        <v>124803127.05</v>
      </c>
      <c r="I2576" s="144" t="n">
        <f aca="false">+G:G-H:H</f>
        <v>124803127.05</v>
      </c>
    </row>
    <row r="2577" customFormat="false" ht="17.25" hidden="false" customHeight="true" outlineLevel="0" collapsed="false">
      <c r="A2577" s="140" t="s">
        <v>100</v>
      </c>
      <c r="B2577" s="142" t="n">
        <v>6130300</v>
      </c>
      <c r="C2577" s="143" t="n">
        <f aca="false">+LEN(B:B)</f>
        <v>7</v>
      </c>
      <c r="D2577" s="143" t="n">
        <v>61303000</v>
      </c>
      <c r="F2577" s="140" t="s">
        <v>384</v>
      </c>
      <c r="G2577" s="144" t="n">
        <v>58415773.76</v>
      </c>
      <c r="H2577" s="144" t="n">
        <v>0</v>
      </c>
      <c r="I2577" s="144" t="n">
        <f aca="false">+G:G-H:H</f>
        <v>58415773.76</v>
      </c>
    </row>
    <row r="2578" customFormat="false" ht="17.25" hidden="false" customHeight="true" outlineLevel="0" collapsed="false">
      <c r="A2578" s="140" t="s">
        <v>111</v>
      </c>
      <c r="B2578" s="142" t="n">
        <v>61304000</v>
      </c>
      <c r="C2578" s="143" t="n">
        <f aca="false">+LEN(B:B)</f>
        <v>8</v>
      </c>
      <c r="D2578" s="143" t="n">
        <v>61304000</v>
      </c>
      <c r="F2578" s="140" t="s">
        <v>2073</v>
      </c>
      <c r="G2578" s="144" t="n">
        <v>29417.5500000007</v>
      </c>
      <c r="I2578" s="144" t="n">
        <f aca="false">+G:G-H:H</f>
        <v>29417.5500000007</v>
      </c>
    </row>
    <row r="2579" customFormat="false" ht="17.25" hidden="false" customHeight="true" outlineLevel="0" collapsed="false">
      <c r="A2579" s="140" t="s">
        <v>119</v>
      </c>
      <c r="B2579" s="142" t="n">
        <v>61304000</v>
      </c>
      <c r="C2579" s="143" t="n">
        <f aca="false">+LEN(B:B)</f>
        <v>8</v>
      </c>
      <c r="D2579" s="143" t="n">
        <v>61304000</v>
      </c>
      <c r="F2579" s="140" t="s">
        <v>2164</v>
      </c>
      <c r="G2579" s="144" t="n">
        <v>2000000</v>
      </c>
      <c r="I2579" s="144" t="n">
        <f aca="false">+G:G-H:H</f>
        <v>2000000</v>
      </c>
    </row>
    <row r="2580" customFormat="false" ht="17.25" hidden="false" customHeight="true" outlineLevel="0" collapsed="false">
      <c r="A2580" s="140" t="s">
        <v>112</v>
      </c>
      <c r="B2580" s="142" t="n">
        <v>61304000</v>
      </c>
      <c r="C2580" s="143" t="n">
        <f aca="false">+LEN(B:B)</f>
        <v>8</v>
      </c>
      <c r="D2580" s="143" t="n">
        <v>61304000</v>
      </c>
      <c r="F2580" s="140" t="s">
        <v>1737</v>
      </c>
      <c r="G2580" s="144" t="n">
        <v>111777138.18</v>
      </c>
      <c r="I2580" s="144" t="n">
        <f aca="false">+G:G-H:H</f>
        <v>111777138.18</v>
      </c>
    </row>
    <row r="2581" customFormat="false" ht="17.25" hidden="false" customHeight="true" outlineLevel="0" collapsed="false">
      <c r="A2581" s="140" t="s">
        <v>317</v>
      </c>
      <c r="B2581" s="142" t="n">
        <v>61400000</v>
      </c>
      <c r="C2581" s="143" t="n">
        <f aca="false">+LEN(B:B)</f>
        <v>8</v>
      </c>
      <c r="D2581" s="143" t="n">
        <v>61400000</v>
      </c>
      <c r="F2581" s="140" t="s">
        <v>719</v>
      </c>
      <c r="G2581" s="144" t="n">
        <v>2676484.93</v>
      </c>
      <c r="I2581" s="144" t="n">
        <f aca="false">+G:G-H:H</f>
        <v>2676484.93</v>
      </c>
    </row>
    <row r="2582" customFormat="false" ht="17.25" hidden="false" customHeight="true" outlineLevel="0" collapsed="false">
      <c r="A2582" s="140" t="s">
        <v>1712</v>
      </c>
      <c r="B2582" s="142" t="n">
        <v>61400000</v>
      </c>
      <c r="C2582" s="143" t="n">
        <f aca="false">+LEN(B:B)</f>
        <v>8</v>
      </c>
      <c r="D2582" s="143" t="n">
        <v>61400000</v>
      </c>
      <c r="F2582" s="140" t="s">
        <v>719</v>
      </c>
      <c r="G2582" s="144" t="n">
        <v>21399353.08</v>
      </c>
      <c r="I2582" s="144" t="n">
        <f aca="false">+G:G-H:H</f>
        <v>21399353.08</v>
      </c>
    </row>
    <row r="2583" customFormat="false" ht="17.25" hidden="false" customHeight="true" outlineLevel="0" collapsed="false">
      <c r="A2583" s="140" t="s">
        <v>309</v>
      </c>
      <c r="B2583" s="142" t="n">
        <v>615000</v>
      </c>
      <c r="C2583" s="143" t="n">
        <f aca="false">+LEN(B:B)</f>
        <v>6</v>
      </c>
      <c r="D2583" s="143" t="n">
        <v>61500000</v>
      </c>
      <c r="F2583" s="140" t="s">
        <v>1093</v>
      </c>
      <c r="G2583" s="144" t="n">
        <v>80000</v>
      </c>
      <c r="I2583" s="144" t="n">
        <f aca="false">+G:G-H:H</f>
        <v>80000</v>
      </c>
    </row>
    <row r="2584" customFormat="false" ht="17.25" hidden="false" customHeight="true" outlineLevel="0" collapsed="false">
      <c r="A2584" s="140" t="s">
        <v>128</v>
      </c>
      <c r="B2584" s="142" t="n">
        <v>61500000</v>
      </c>
      <c r="C2584" s="143" t="n">
        <f aca="false">+LEN(B:B)</f>
        <v>8</v>
      </c>
      <c r="D2584" s="143" t="n">
        <v>61500000</v>
      </c>
      <c r="F2584" s="140" t="s">
        <v>1289</v>
      </c>
      <c r="G2584" s="144" t="n">
        <v>408400</v>
      </c>
      <c r="I2584" s="144" t="n">
        <f aca="false">+G:G-H:H</f>
        <v>408400</v>
      </c>
    </row>
    <row r="2585" customFormat="false" ht="17.25" hidden="false" customHeight="true" outlineLevel="0" collapsed="false">
      <c r="A2585" s="140" t="s">
        <v>125</v>
      </c>
      <c r="B2585" s="142" t="n">
        <v>61500000</v>
      </c>
      <c r="C2585" s="143" t="n">
        <f aca="false">+LEN(B:B)</f>
        <v>8</v>
      </c>
      <c r="D2585" s="143" t="n">
        <v>61500000</v>
      </c>
      <c r="F2585" s="140" t="s">
        <v>1289</v>
      </c>
      <c r="G2585" s="144" t="n">
        <v>195000</v>
      </c>
      <c r="I2585" s="144" t="n">
        <f aca="false">+G:G-H:H</f>
        <v>195000</v>
      </c>
    </row>
    <row r="2586" customFormat="false" ht="17.25" hidden="false" customHeight="true" outlineLevel="0" collapsed="false">
      <c r="A2586" s="140" t="s">
        <v>129</v>
      </c>
      <c r="B2586" s="142" t="n">
        <v>615000</v>
      </c>
      <c r="C2586" s="143" t="n">
        <f aca="false">+LEN(B:B)</f>
        <v>6</v>
      </c>
      <c r="D2586" s="143" t="n">
        <v>61500000</v>
      </c>
      <c r="F2586" s="140" t="s">
        <v>1093</v>
      </c>
      <c r="G2586" s="144" t="n">
        <v>1174800</v>
      </c>
      <c r="H2586" s="144" t="n">
        <v>0</v>
      </c>
      <c r="I2586" s="144" t="n">
        <f aca="false">+G:G-H:H</f>
        <v>1174800</v>
      </c>
    </row>
    <row r="2587" customFormat="false" ht="17.25" hidden="false" customHeight="true" outlineLevel="0" collapsed="false">
      <c r="A2587" s="140" t="s">
        <v>1819</v>
      </c>
      <c r="B2587" s="142" t="n">
        <v>61500000</v>
      </c>
      <c r="C2587" s="143" t="n">
        <f aca="false">+LEN(B:B)</f>
        <v>8</v>
      </c>
      <c r="D2587" s="143" t="n">
        <v>61500000</v>
      </c>
      <c r="F2587" s="140" t="s">
        <v>3275</v>
      </c>
      <c r="G2587" s="144" t="n">
        <v>430000</v>
      </c>
      <c r="I2587" s="144" t="n">
        <f aca="false">+G:G-H:H</f>
        <v>430000</v>
      </c>
    </row>
    <row r="2588" customFormat="false" ht="17.25" hidden="false" customHeight="true" outlineLevel="0" collapsed="false">
      <c r="A2588" s="140" t="s">
        <v>111</v>
      </c>
      <c r="B2588" s="142" t="n">
        <v>61500000</v>
      </c>
      <c r="C2588" s="143" t="n">
        <f aca="false">+LEN(B:B)</f>
        <v>8</v>
      </c>
      <c r="D2588" s="143" t="n">
        <v>61500000</v>
      </c>
      <c r="F2588" s="140" t="s">
        <v>1289</v>
      </c>
      <c r="G2588" s="144" t="n">
        <v>999000</v>
      </c>
      <c r="I2588" s="144" t="n">
        <f aca="false">+G:G-H:H</f>
        <v>999000</v>
      </c>
    </row>
    <row r="2589" customFormat="false" ht="17.25" hidden="false" customHeight="true" outlineLevel="0" collapsed="false">
      <c r="A2589" s="140" t="s">
        <v>116</v>
      </c>
      <c r="B2589" s="142" t="n">
        <v>6150000</v>
      </c>
      <c r="C2589" s="143" t="n">
        <f aca="false">+LEN(B:B)</f>
        <v>7</v>
      </c>
      <c r="D2589" s="143" t="n">
        <v>61500000</v>
      </c>
      <c r="F2589" s="140" t="s">
        <v>1289</v>
      </c>
      <c r="G2589" s="144" t="n">
        <v>2367548.75</v>
      </c>
      <c r="I2589" s="144" t="n">
        <f aca="false">+G:G-H:H</f>
        <v>2367548.75</v>
      </c>
    </row>
    <row r="2590" customFormat="false" ht="17.25" hidden="false" customHeight="true" outlineLevel="0" collapsed="false">
      <c r="A2590" s="140" t="s">
        <v>119</v>
      </c>
      <c r="B2590" s="142" t="n">
        <v>61500000</v>
      </c>
      <c r="C2590" s="143" t="n">
        <f aca="false">+LEN(B:B)</f>
        <v>8</v>
      </c>
      <c r="D2590" s="143" t="n">
        <v>61500000</v>
      </c>
      <c r="F2590" s="140" t="s">
        <v>1289</v>
      </c>
      <c r="G2590" s="144" t="n">
        <v>3103821</v>
      </c>
      <c r="I2590" s="144" t="n">
        <f aca="false">+G:G-H:H</f>
        <v>3103821</v>
      </c>
    </row>
    <row r="2591" customFormat="false" ht="17.25" hidden="false" customHeight="true" outlineLevel="0" collapsed="false">
      <c r="A2591" s="140" t="s">
        <v>112</v>
      </c>
      <c r="B2591" s="142" t="n">
        <v>61500000</v>
      </c>
      <c r="C2591" s="143" t="n">
        <f aca="false">+LEN(B:B)</f>
        <v>8</v>
      </c>
      <c r="D2591" s="143" t="n">
        <v>61500000</v>
      </c>
      <c r="F2591" s="140" t="s">
        <v>1289</v>
      </c>
      <c r="G2591" s="144" t="n">
        <v>639579</v>
      </c>
      <c r="I2591" s="144" t="n">
        <f aca="false">+G:G-H:H</f>
        <v>639579</v>
      </c>
    </row>
    <row r="2592" customFormat="false" ht="17.25" hidden="false" customHeight="true" outlineLevel="0" collapsed="false">
      <c r="A2592" s="140" t="s">
        <v>317</v>
      </c>
      <c r="B2592" s="142" t="n">
        <v>61500000</v>
      </c>
      <c r="C2592" s="143" t="n">
        <f aca="false">+LEN(B:B)</f>
        <v>8</v>
      </c>
      <c r="D2592" s="143" t="n">
        <v>61500000</v>
      </c>
      <c r="F2592" s="140" t="s">
        <v>3275</v>
      </c>
      <c r="G2592" s="144" t="n">
        <v>806400</v>
      </c>
      <c r="I2592" s="144" t="n">
        <f aca="false">+G:G-H:H</f>
        <v>806400</v>
      </c>
    </row>
    <row r="2593" customFormat="false" ht="17.25" hidden="false" customHeight="true" outlineLevel="0" collapsed="false">
      <c r="A2593" s="140" t="s">
        <v>105</v>
      </c>
      <c r="B2593" s="142" t="n">
        <v>6150000</v>
      </c>
      <c r="C2593" s="143" t="n">
        <f aca="false">+LEN(B:B)</f>
        <v>7</v>
      </c>
      <c r="D2593" s="143" t="n">
        <v>61500000</v>
      </c>
      <c r="F2593" s="140" t="s">
        <v>720</v>
      </c>
      <c r="G2593" s="144" t="n">
        <v>8684209.32</v>
      </c>
      <c r="H2593" s="144" t="n">
        <v>0</v>
      </c>
      <c r="I2593" s="144" t="n">
        <f aca="false">+G:G-H:H</f>
        <v>8684209.32</v>
      </c>
    </row>
    <row r="2594" customFormat="false" ht="17.25" hidden="false" customHeight="true" outlineLevel="0" collapsed="false">
      <c r="A2594" s="140" t="s">
        <v>104</v>
      </c>
      <c r="B2594" s="142" t="n">
        <v>6150000</v>
      </c>
      <c r="C2594" s="143" t="n">
        <f aca="false">+LEN(B:B)</f>
        <v>7</v>
      </c>
      <c r="D2594" s="143" t="n">
        <v>61500000</v>
      </c>
      <c r="F2594" s="140" t="s">
        <v>720</v>
      </c>
      <c r="G2594" s="144" t="n">
        <v>834000</v>
      </c>
      <c r="H2594" s="144" t="n">
        <v>0</v>
      </c>
      <c r="I2594" s="144" t="n">
        <f aca="false">+G:G-H:H</f>
        <v>834000</v>
      </c>
    </row>
    <row r="2595" customFormat="false" ht="17.25" hidden="false" customHeight="true" outlineLevel="0" collapsed="false">
      <c r="A2595" s="140" t="s">
        <v>101</v>
      </c>
      <c r="B2595" s="142" t="n">
        <v>61500000</v>
      </c>
      <c r="C2595" s="143" t="n">
        <f aca="false">+LEN(B:B)</f>
        <v>8</v>
      </c>
      <c r="D2595" s="143" t="n">
        <v>61500000</v>
      </c>
      <c r="F2595" s="140" t="s">
        <v>1289</v>
      </c>
      <c r="G2595" s="144" t="n">
        <v>200000</v>
      </c>
      <c r="I2595" s="144" t="n">
        <f aca="false">+G:G-H:H</f>
        <v>200000</v>
      </c>
    </row>
    <row r="2596" customFormat="false" ht="17.25" hidden="false" customHeight="true" outlineLevel="0" collapsed="false">
      <c r="A2596" s="140" t="s">
        <v>307</v>
      </c>
      <c r="B2596" s="142" t="n">
        <v>61500000</v>
      </c>
      <c r="C2596" s="143" t="n">
        <f aca="false">+LEN(B:B)</f>
        <v>8</v>
      </c>
      <c r="D2596" s="143" t="n">
        <v>61500000</v>
      </c>
      <c r="F2596" s="140" t="s">
        <v>151</v>
      </c>
      <c r="G2596" s="144" t="n">
        <v>12920668.28</v>
      </c>
      <c r="I2596" s="144" t="n">
        <f aca="false">+G:G-H:H</f>
        <v>12920668.28</v>
      </c>
    </row>
    <row r="2597" customFormat="false" ht="17.25" hidden="false" customHeight="true" outlineLevel="0" collapsed="false">
      <c r="A2597" s="140" t="s">
        <v>100</v>
      </c>
      <c r="B2597" s="142" t="n">
        <v>6150000</v>
      </c>
      <c r="C2597" s="143" t="n">
        <f aca="false">+LEN(B:B)</f>
        <v>7</v>
      </c>
      <c r="D2597" s="143" t="n">
        <v>61500000</v>
      </c>
      <c r="F2597" s="140" t="s">
        <v>720</v>
      </c>
      <c r="G2597" s="144" t="n">
        <v>32628951.88</v>
      </c>
      <c r="H2597" s="144" t="n">
        <v>0</v>
      </c>
      <c r="I2597" s="144" t="n">
        <f aca="false">+G:G-H:H</f>
        <v>32628951.88</v>
      </c>
    </row>
    <row r="2598" customFormat="false" ht="17.25" hidden="false" customHeight="true" outlineLevel="0" collapsed="false">
      <c r="A2598" s="140" t="s">
        <v>108</v>
      </c>
      <c r="B2598" s="142" t="n">
        <v>61500000</v>
      </c>
      <c r="C2598" s="143" t="n">
        <f aca="false">+LEN(B:B)</f>
        <v>8</v>
      </c>
      <c r="D2598" s="143" t="n">
        <v>61500000</v>
      </c>
      <c r="F2598" s="140" t="s">
        <v>1289</v>
      </c>
      <c r="G2598" s="144" t="n">
        <v>57000</v>
      </c>
      <c r="I2598" s="144" t="n">
        <f aca="false">+G:G-H:H</f>
        <v>57000</v>
      </c>
    </row>
    <row r="2599" customFormat="false" ht="17.25" hidden="false" customHeight="true" outlineLevel="0" collapsed="false">
      <c r="A2599" s="140" t="s">
        <v>1712</v>
      </c>
      <c r="B2599" s="142" t="n">
        <v>61500000</v>
      </c>
      <c r="C2599" s="143" t="n">
        <f aca="false">+LEN(B:B)</f>
        <v>8</v>
      </c>
      <c r="D2599" s="143" t="n">
        <v>61500000</v>
      </c>
      <c r="F2599" s="140" t="s">
        <v>3275</v>
      </c>
      <c r="G2599" s="144" t="n">
        <v>52788999.12</v>
      </c>
      <c r="I2599" s="144" t="n">
        <f aca="false">+G:G-H:H</f>
        <v>52788999.12</v>
      </c>
    </row>
    <row r="2600" customFormat="false" ht="17.25" hidden="false" customHeight="true" outlineLevel="0" collapsed="false">
      <c r="A2600" s="140" t="s">
        <v>657</v>
      </c>
      <c r="B2600" s="142" t="n">
        <v>61500000</v>
      </c>
      <c r="C2600" s="143" t="n">
        <f aca="false">+LEN(B:B)</f>
        <v>8</v>
      </c>
      <c r="D2600" s="143" t="n">
        <v>61500000</v>
      </c>
      <c r="F2600" s="140" t="s">
        <v>2217</v>
      </c>
      <c r="G2600" s="144" t="n">
        <v>30019098.98</v>
      </c>
      <c r="I2600" s="144" t="n">
        <f aca="false">+G:G-H:H</f>
        <v>30019098.98</v>
      </c>
    </row>
    <row r="2601" customFormat="false" ht="17.25" hidden="false" customHeight="true" outlineLevel="0" collapsed="false">
      <c r="A2601" s="140" t="s">
        <v>128</v>
      </c>
      <c r="B2601" s="142" t="n">
        <v>61501000</v>
      </c>
      <c r="C2601" s="143" t="n">
        <f aca="false">+LEN(B:B)</f>
        <v>8</v>
      </c>
      <c r="D2601" s="143" t="n">
        <v>61501000</v>
      </c>
      <c r="F2601" s="140" t="s">
        <v>152</v>
      </c>
      <c r="G2601" s="144" t="n">
        <v>1121750</v>
      </c>
      <c r="I2601" s="144" t="n">
        <f aca="false">+G:G-H:H</f>
        <v>1121750</v>
      </c>
    </row>
    <row r="2602" customFormat="false" ht="17.25" hidden="false" customHeight="true" outlineLevel="0" collapsed="false">
      <c r="A2602" s="140" t="s">
        <v>129</v>
      </c>
      <c r="B2602" s="142" t="n">
        <v>615010</v>
      </c>
      <c r="C2602" s="143" t="n">
        <f aca="false">+LEN(B:B)</f>
        <v>6</v>
      </c>
      <c r="D2602" s="143" t="n">
        <v>61501000</v>
      </c>
      <c r="F2602" s="140" t="s">
        <v>1094</v>
      </c>
      <c r="G2602" s="144" t="n">
        <v>21263804.278</v>
      </c>
      <c r="H2602" s="144" t="n">
        <v>0</v>
      </c>
      <c r="I2602" s="144" t="n">
        <f aca="false">+G:G-H:H</f>
        <v>21263804.278</v>
      </c>
    </row>
    <row r="2603" customFormat="false" ht="17.25" hidden="false" customHeight="true" outlineLevel="0" collapsed="false">
      <c r="A2603" s="140" t="s">
        <v>115</v>
      </c>
      <c r="B2603" s="142" t="n">
        <v>61501000</v>
      </c>
      <c r="C2603" s="143" t="n">
        <f aca="false">+LEN(B:B)</f>
        <v>8</v>
      </c>
      <c r="D2603" s="143" t="n">
        <v>61501000</v>
      </c>
      <c r="F2603" s="140" t="s">
        <v>458</v>
      </c>
      <c r="G2603" s="144" t="n">
        <v>1052632</v>
      </c>
      <c r="I2603" s="144" t="n">
        <f aca="false">+G:G-H:H</f>
        <v>1052632</v>
      </c>
    </row>
    <row r="2604" customFormat="false" ht="17.25" hidden="false" customHeight="true" outlineLevel="0" collapsed="false">
      <c r="A2604" s="140" t="s">
        <v>3018</v>
      </c>
      <c r="B2604" s="142" t="n">
        <v>615010</v>
      </c>
      <c r="C2604" s="143" t="n">
        <f aca="false">+LEN(B:B)</f>
        <v>6</v>
      </c>
      <c r="D2604" s="143" t="n">
        <v>61501000</v>
      </c>
      <c r="F2604" s="140" t="s">
        <v>1094</v>
      </c>
      <c r="G2604" s="144" t="n">
        <v>30000</v>
      </c>
      <c r="I2604" s="144" t="n">
        <f aca="false">+G:G-H:H</f>
        <v>30000</v>
      </c>
    </row>
    <row r="2605" customFormat="false" ht="17.25" hidden="false" customHeight="true" outlineLevel="0" collapsed="false">
      <c r="A2605" s="140" t="s">
        <v>119</v>
      </c>
      <c r="B2605" s="142" t="n">
        <v>61501000</v>
      </c>
      <c r="C2605" s="143" t="n">
        <f aca="false">+LEN(B:B)</f>
        <v>8</v>
      </c>
      <c r="D2605" s="143" t="n">
        <v>61501000</v>
      </c>
      <c r="F2605" s="140" t="s">
        <v>458</v>
      </c>
      <c r="G2605" s="144" t="n">
        <v>981128</v>
      </c>
      <c r="I2605" s="144" t="n">
        <f aca="false">+G:G-H:H</f>
        <v>981128</v>
      </c>
    </row>
    <row r="2606" customFormat="false" ht="17.25" hidden="false" customHeight="true" outlineLevel="0" collapsed="false">
      <c r="A2606" s="140" t="s">
        <v>317</v>
      </c>
      <c r="B2606" s="142" t="n">
        <v>61501000</v>
      </c>
      <c r="C2606" s="143" t="n">
        <f aca="false">+LEN(B:B)</f>
        <v>8</v>
      </c>
      <c r="D2606" s="143" t="n">
        <v>61501000</v>
      </c>
      <c r="F2606" s="140" t="s">
        <v>152</v>
      </c>
      <c r="G2606" s="144" t="n">
        <v>487124</v>
      </c>
      <c r="I2606" s="144" t="n">
        <f aca="false">+G:G-H:H</f>
        <v>487124</v>
      </c>
    </row>
    <row r="2607" customFormat="false" ht="17.25" hidden="false" customHeight="true" outlineLevel="0" collapsed="false">
      <c r="A2607" s="140" t="s">
        <v>105</v>
      </c>
      <c r="B2607" s="142" t="n">
        <v>6150100</v>
      </c>
      <c r="C2607" s="143" t="n">
        <f aca="false">+LEN(B:B)</f>
        <v>7</v>
      </c>
      <c r="D2607" s="143" t="n">
        <v>61501000</v>
      </c>
      <c r="F2607" s="140" t="s">
        <v>458</v>
      </c>
      <c r="G2607" s="144" t="n">
        <v>25826980.91</v>
      </c>
      <c r="H2607" s="144" t="n">
        <v>0</v>
      </c>
      <c r="I2607" s="144" t="n">
        <f aca="false">+G:G-H:H</f>
        <v>25826980.91</v>
      </c>
    </row>
    <row r="2608" customFormat="false" ht="17.25" hidden="false" customHeight="true" outlineLevel="0" collapsed="false">
      <c r="A2608" s="140" t="s">
        <v>104</v>
      </c>
      <c r="B2608" s="142" t="n">
        <v>6150100</v>
      </c>
      <c r="C2608" s="143" t="n">
        <f aca="false">+LEN(B:B)</f>
        <v>7</v>
      </c>
      <c r="D2608" s="143" t="n">
        <v>61501000</v>
      </c>
      <c r="F2608" s="140" t="s">
        <v>458</v>
      </c>
      <c r="G2608" s="144" t="n">
        <v>48589939.77</v>
      </c>
      <c r="H2608" s="144" t="n">
        <v>0</v>
      </c>
      <c r="I2608" s="144" t="n">
        <f aca="false">+G:G-H:H</f>
        <v>48589939.77</v>
      </c>
    </row>
    <row r="2609" customFormat="false" ht="17.25" hidden="false" customHeight="true" outlineLevel="0" collapsed="false">
      <c r="A2609" s="140" t="s">
        <v>102</v>
      </c>
      <c r="B2609" s="142" t="n">
        <v>6150100</v>
      </c>
      <c r="C2609" s="143" t="n">
        <f aca="false">+LEN(B:B)</f>
        <v>7</v>
      </c>
      <c r="D2609" s="143" t="n">
        <v>61501000</v>
      </c>
      <c r="F2609" s="140" t="s">
        <v>458</v>
      </c>
      <c r="G2609" s="144" t="n">
        <v>450000</v>
      </c>
      <c r="H2609" s="144" t="n">
        <v>0</v>
      </c>
      <c r="I2609" s="144" t="n">
        <f aca="false">+G:G-H:H</f>
        <v>450000</v>
      </c>
    </row>
    <row r="2610" customFormat="false" ht="17.25" hidden="false" customHeight="true" outlineLevel="0" collapsed="false">
      <c r="A2610" s="140" t="s">
        <v>307</v>
      </c>
      <c r="B2610" s="142" t="n">
        <v>61501000</v>
      </c>
      <c r="C2610" s="143" t="n">
        <f aca="false">+LEN(B:B)</f>
        <v>8</v>
      </c>
      <c r="D2610" s="143" t="n">
        <v>61501000</v>
      </c>
      <c r="F2610" s="140" t="s">
        <v>152</v>
      </c>
      <c r="G2610" s="144" t="n">
        <v>2024136</v>
      </c>
      <c r="I2610" s="144" t="n">
        <f aca="false">+G:G-H:H</f>
        <v>2024136</v>
      </c>
    </row>
    <row r="2611" customFormat="false" ht="17.25" hidden="false" customHeight="true" outlineLevel="0" collapsed="false">
      <c r="A2611" s="140" t="s">
        <v>100</v>
      </c>
      <c r="B2611" s="142" t="n">
        <v>6150100</v>
      </c>
      <c r="C2611" s="143" t="n">
        <f aca="false">+LEN(B:B)</f>
        <v>7</v>
      </c>
      <c r="D2611" s="143" t="n">
        <v>61501000</v>
      </c>
      <c r="F2611" s="140" t="s">
        <v>458</v>
      </c>
      <c r="G2611" s="144" t="n">
        <v>5118291.38</v>
      </c>
      <c r="H2611" s="144" t="n">
        <v>0</v>
      </c>
      <c r="I2611" s="144" t="n">
        <f aca="false">+G:G-H:H</f>
        <v>5118291.38</v>
      </c>
    </row>
    <row r="2612" customFormat="false" ht="17.25" hidden="false" customHeight="true" outlineLevel="0" collapsed="false">
      <c r="A2612" s="140" t="s">
        <v>108</v>
      </c>
      <c r="B2612" s="142" t="n">
        <v>61501000</v>
      </c>
      <c r="C2612" s="143" t="n">
        <f aca="false">+LEN(B:B)</f>
        <v>8</v>
      </c>
      <c r="D2612" s="143" t="n">
        <v>61501000</v>
      </c>
      <c r="F2612" s="140" t="s">
        <v>458</v>
      </c>
      <c r="G2612" s="144" t="n">
        <v>5719226.08</v>
      </c>
      <c r="I2612" s="144" t="n">
        <f aca="false">+G:G-H:H</f>
        <v>5719226.08</v>
      </c>
    </row>
    <row r="2613" customFormat="false" ht="17.25" hidden="false" customHeight="true" outlineLevel="0" collapsed="false">
      <c r="A2613" s="140" t="s">
        <v>657</v>
      </c>
      <c r="B2613" s="142" t="n">
        <v>61501000</v>
      </c>
      <c r="C2613" s="143" t="n">
        <f aca="false">+LEN(B:B)</f>
        <v>8</v>
      </c>
      <c r="D2613" s="143" t="n">
        <v>61501000</v>
      </c>
      <c r="F2613" s="140" t="s">
        <v>152</v>
      </c>
      <c r="G2613" s="144" t="n">
        <v>2777591.74</v>
      </c>
      <c r="I2613" s="144" t="n">
        <f aca="false">+G:G-H:H</f>
        <v>2777591.74</v>
      </c>
    </row>
    <row r="2614" customFormat="false" ht="17.25" hidden="false" customHeight="true" outlineLevel="0" collapsed="false">
      <c r="A2614" s="140" t="s">
        <v>309</v>
      </c>
      <c r="B2614" s="142" t="n">
        <v>615011</v>
      </c>
      <c r="C2614" s="143" t="n">
        <f aca="false">+LEN(B:B)</f>
        <v>6</v>
      </c>
      <c r="D2614" s="143" t="n">
        <v>61501000</v>
      </c>
      <c r="F2614" s="140" t="s">
        <v>1582</v>
      </c>
      <c r="G2614" s="144" t="n">
        <v>8586044.2</v>
      </c>
      <c r="I2614" s="144" t="n">
        <f aca="false">+G:G-H:H</f>
        <v>8586044.2</v>
      </c>
    </row>
    <row r="2615" customFormat="false" ht="17.25" hidden="false" customHeight="true" outlineLevel="0" collapsed="false">
      <c r="A2615" s="140" t="s">
        <v>317</v>
      </c>
      <c r="B2615" s="142" t="n">
        <v>61501120</v>
      </c>
      <c r="C2615" s="143" t="n">
        <f aca="false">+LEN(B:B)</f>
        <v>8</v>
      </c>
      <c r="D2615" s="143" t="n">
        <v>61501000</v>
      </c>
      <c r="F2615" s="140" t="s">
        <v>1491</v>
      </c>
      <c r="G2615" s="144" t="n">
        <v>6527097</v>
      </c>
      <c r="I2615" s="144" t="n">
        <f aca="false">+G:G-H:H</f>
        <v>6527097</v>
      </c>
    </row>
    <row r="2616" customFormat="false" ht="17.25" hidden="false" customHeight="true" outlineLevel="0" collapsed="false">
      <c r="A2616" s="140" t="s">
        <v>317</v>
      </c>
      <c r="B2616" s="142" t="n">
        <v>61501700</v>
      </c>
      <c r="C2616" s="143" t="n">
        <f aca="false">+LEN(B:B)</f>
        <v>8</v>
      </c>
      <c r="D2616" s="143" t="n">
        <v>61501000</v>
      </c>
      <c r="F2616" s="140" t="s">
        <v>1494</v>
      </c>
      <c r="G2616" s="144" t="n">
        <v>50792706.13</v>
      </c>
      <c r="I2616" s="144" t="n">
        <f aca="false">+G:G-H:H</f>
        <v>50792706.13</v>
      </c>
    </row>
    <row r="2617" customFormat="false" ht="17.25" hidden="false" customHeight="true" outlineLevel="0" collapsed="false">
      <c r="A2617" s="140" t="s">
        <v>128</v>
      </c>
      <c r="B2617" s="142" t="n">
        <v>61502000</v>
      </c>
      <c r="C2617" s="143" t="n">
        <f aca="false">+LEN(B:B)</f>
        <v>8</v>
      </c>
      <c r="D2617" s="143" t="n">
        <v>61502000</v>
      </c>
      <c r="F2617" s="140" t="s">
        <v>154</v>
      </c>
      <c r="G2617" s="144" t="n">
        <v>48000</v>
      </c>
      <c r="I2617" s="144" t="n">
        <f aca="false">+G:G-H:H</f>
        <v>48000</v>
      </c>
    </row>
    <row r="2618" customFormat="false" ht="17.25" hidden="false" customHeight="true" outlineLevel="0" collapsed="false">
      <c r="A2618" s="140" t="s">
        <v>116</v>
      </c>
      <c r="B2618" s="142" t="n">
        <v>6150200</v>
      </c>
      <c r="C2618" s="143" t="n">
        <f aca="false">+LEN(B:B)</f>
        <v>7</v>
      </c>
      <c r="D2618" s="143" t="n">
        <v>61502000</v>
      </c>
      <c r="F2618" s="140" t="s">
        <v>154</v>
      </c>
      <c r="G2618" s="144" t="n">
        <v>466686.2</v>
      </c>
      <c r="I2618" s="144" t="n">
        <f aca="false">+G:G-H:H</f>
        <v>466686.2</v>
      </c>
    </row>
    <row r="2619" customFormat="false" ht="17.25" hidden="false" customHeight="true" outlineLevel="0" collapsed="false">
      <c r="A2619" s="140" t="s">
        <v>119</v>
      </c>
      <c r="B2619" s="142" t="n">
        <v>61502000</v>
      </c>
      <c r="C2619" s="143" t="n">
        <f aca="false">+LEN(B:B)</f>
        <v>8</v>
      </c>
      <c r="D2619" s="143" t="n">
        <v>61502000</v>
      </c>
      <c r="F2619" s="140" t="s">
        <v>154</v>
      </c>
      <c r="H2619" s="144" t="n">
        <v>13398</v>
      </c>
      <c r="I2619" s="144" t="n">
        <f aca="false">+G:G-H:H</f>
        <v>-13398</v>
      </c>
    </row>
    <row r="2620" customFormat="false" ht="17.25" hidden="false" customHeight="true" outlineLevel="0" collapsed="false">
      <c r="A2620" s="140" t="s">
        <v>112</v>
      </c>
      <c r="B2620" s="142" t="n">
        <v>61502000</v>
      </c>
      <c r="C2620" s="143" t="n">
        <f aca="false">+LEN(B:B)</f>
        <v>8</v>
      </c>
      <c r="D2620" s="143" t="n">
        <v>61502000</v>
      </c>
      <c r="F2620" s="140" t="s">
        <v>154</v>
      </c>
      <c r="G2620" s="144" t="n">
        <v>524284.6</v>
      </c>
      <c r="I2620" s="144" t="n">
        <f aca="false">+G:G-H:H</f>
        <v>524284.6</v>
      </c>
    </row>
    <row r="2621" customFormat="false" ht="17.25" hidden="false" customHeight="true" outlineLevel="0" collapsed="false">
      <c r="A2621" s="140" t="s">
        <v>317</v>
      </c>
      <c r="B2621" s="142" t="n">
        <v>61502000</v>
      </c>
      <c r="C2621" s="143" t="n">
        <f aca="false">+LEN(B:B)</f>
        <v>8</v>
      </c>
      <c r="D2621" s="143" t="n">
        <v>61502000</v>
      </c>
      <c r="F2621" s="140" t="s">
        <v>154</v>
      </c>
      <c r="G2621" s="144" t="n">
        <v>550000</v>
      </c>
      <c r="I2621" s="144" t="n">
        <f aca="false">+G:G-H:H</f>
        <v>550000</v>
      </c>
    </row>
    <row r="2622" customFormat="false" ht="17.25" hidden="false" customHeight="true" outlineLevel="0" collapsed="false">
      <c r="A2622" s="140" t="s">
        <v>101</v>
      </c>
      <c r="B2622" s="142" t="n">
        <v>61502000</v>
      </c>
      <c r="C2622" s="143" t="n">
        <f aca="false">+LEN(B:B)</f>
        <v>8</v>
      </c>
      <c r="D2622" s="143" t="n">
        <v>61502000</v>
      </c>
      <c r="F2622" s="140" t="s">
        <v>154</v>
      </c>
      <c r="G2622" s="144" t="n">
        <v>50000</v>
      </c>
      <c r="I2622" s="144" t="n">
        <f aca="false">+G:G-H:H</f>
        <v>50000</v>
      </c>
    </row>
    <row r="2623" customFormat="false" ht="17.25" hidden="false" customHeight="true" outlineLevel="0" collapsed="false">
      <c r="A2623" s="140" t="s">
        <v>102</v>
      </c>
      <c r="B2623" s="142" t="n">
        <v>6150200</v>
      </c>
      <c r="C2623" s="143" t="n">
        <f aca="false">+LEN(B:B)</f>
        <v>7</v>
      </c>
      <c r="D2623" s="143" t="n">
        <v>61502000</v>
      </c>
      <c r="F2623" s="140" t="s">
        <v>154</v>
      </c>
      <c r="G2623" s="144" t="n">
        <v>6932000</v>
      </c>
      <c r="H2623" s="144" t="n">
        <v>0</v>
      </c>
      <c r="I2623" s="144" t="n">
        <f aca="false">+G:G-H:H</f>
        <v>6932000</v>
      </c>
    </row>
    <row r="2624" customFormat="false" ht="17.25" hidden="false" customHeight="true" outlineLevel="0" collapsed="false">
      <c r="A2624" s="140" t="s">
        <v>100</v>
      </c>
      <c r="B2624" s="142" t="n">
        <v>6150200</v>
      </c>
      <c r="C2624" s="143" t="n">
        <f aca="false">+LEN(B:B)</f>
        <v>7</v>
      </c>
      <c r="D2624" s="143" t="n">
        <v>61502000</v>
      </c>
      <c r="F2624" s="140" t="s">
        <v>154</v>
      </c>
      <c r="G2624" s="144" t="n">
        <v>12420</v>
      </c>
      <c r="H2624" s="144" t="n">
        <v>0</v>
      </c>
      <c r="I2624" s="144" t="n">
        <f aca="false">+G:G-H:H</f>
        <v>12420</v>
      </c>
    </row>
    <row r="2625" customFormat="false" ht="17.25" hidden="false" customHeight="true" outlineLevel="0" collapsed="false">
      <c r="A2625" s="140" t="s">
        <v>108</v>
      </c>
      <c r="B2625" s="142" t="n">
        <v>61502000</v>
      </c>
      <c r="C2625" s="143" t="n">
        <f aca="false">+LEN(B:B)</f>
        <v>8</v>
      </c>
      <c r="D2625" s="143" t="n">
        <v>61502000</v>
      </c>
      <c r="F2625" s="140" t="s">
        <v>154</v>
      </c>
      <c r="G2625" s="144" t="n">
        <v>60000</v>
      </c>
      <c r="I2625" s="144" t="n">
        <f aca="false">+G:G-H:H</f>
        <v>60000</v>
      </c>
    </row>
    <row r="2626" customFormat="false" ht="17.25" hidden="false" customHeight="true" outlineLevel="0" collapsed="false">
      <c r="A2626" s="140" t="s">
        <v>657</v>
      </c>
      <c r="B2626" s="142" t="n">
        <v>61502000</v>
      </c>
      <c r="C2626" s="143" t="n">
        <f aca="false">+LEN(B:B)</f>
        <v>8</v>
      </c>
      <c r="D2626" s="143" t="n">
        <v>61502000</v>
      </c>
      <c r="F2626" s="140" t="s">
        <v>154</v>
      </c>
      <c r="G2626" s="144" t="n">
        <v>46500</v>
      </c>
      <c r="I2626" s="144" t="n">
        <f aca="false">+G:G-H:H</f>
        <v>46500</v>
      </c>
    </row>
    <row r="2627" customFormat="false" ht="17.25" hidden="false" customHeight="true" outlineLevel="0" collapsed="false">
      <c r="A2627" s="140" t="s">
        <v>309</v>
      </c>
      <c r="B2627" s="142" t="n">
        <v>615030</v>
      </c>
      <c r="C2627" s="143" t="n">
        <f aca="false">+LEN(B:B)</f>
        <v>6</v>
      </c>
      <c r="D2627" s="143" t="n">
        <v>61503000</v>
      </c>
      <c r="F2627" s="140" t="s">
        <v>155</v>
      </c>
      <c r="H2627" s="144" t="n">
        <v>0.439999999944121</v>
      </c>
      <c r="I2627" s="144" t="n">
        <f aca="false">+G:G-H:H</f>
        <v>-0.439999999944121</v>
      </c>
    </row>
    <row r="2628" customFormat="false" ht="17.25" hidden="false" customHeight="true" outlineLevel="0" collapsed="false">
      <c r="A2628" s="140" t="s">
        <v>128</v>
      </c>
      <c r="B2628" s="142" t="n">
        <v>61503000</v>
      </c>
      <c r="C2628" s="143" t="n">
        <f aca="false">+LEN(B:B)</f>
        <v>8</v>
      </c>
      <c r="D2628" s="143" t="n">
        <v>61503000</v>
      </c>
      <c r="F2628" s="140" t="s">
        <v>155</v>
      </c>
      <c r="G2628" s="144" t="n">
        <v>3340713</v>
      </c>
      <c r="I2628" s="144" t="n">
        <f aca="false">+G:G-H:H</f>
        <v>3340713</v>
      </c>
    </row>
    <row r="2629" customFormat="false" ht="17.25" hidden="false" customHeight="true" outlineLevel="0" collapsed="false">
      <c r="A2629" s="140" t="s">
        <v>125</v>
      </c>
      <c r="B2629" s="142" t="n">
        <v>61503000</v>
      </c>
      <c r="C2629" s="143" t="n">
        <f aca="false">+LEN(B:B)</f>
        <v>8</v>
      </c>
      <c r="D2629" s="143" t="n">
        <v>61503000</v>
      </c>
      <c r="F2629" s="140" t="s">
        <v>459</v>
      </c>
      <c r="G2629" s="144" t="n">
        <v>541790.43</v>
      </c>
      <c r="I2629" s="144" t="n">
        <f aca="false">+G:G-H:H</f>
        <v>541790.43</v>
      </c>
    </row>
    <row r="2630" customFormat="false" ht="17.25" hidden="false" customHeight="true" outlineLevel="0" collapsed="false">
      <c r="A2630" s="140" t="s">
        <v>129</v>
      </c>
      <c r="B2630" s="142" t="n">
        <v>615030</v>
      </c>
      <c r="C2630" s="143" t="n">
        <f aca="false">+LEN(B:B)</f>
        <v>6</v>
      </c>
      <c r="D2630" s="143" t="n">
        <v>61503000</v>
      </c>
      <c r="F2630" s="140" t="s">
        <v>155</v>
      </c>
      <c r="G2630" s="144" t="n">
        <v>30806786.3607</v>
      </c>
      <c r="H2630" s="144" t="n">
        <v>0</v>
      </c>
      <c r="I2630" s="144" t="n">
        <f aca="false">+G:G-H:H</f>
        <v>30806786.3607</v>
      </c>
    </row>
    <row r="2631" customFormat="false" ht="17.25" hidden="false" customHeight="true" outlineLevel="0" collapsed="false">
      <c r="A2631" s="140" t="s">
        <v>1819</v>
      </c>
      <c r="B2631" s="142" t="n">
        <v>61503000</v>
      </c>
      <c r="C2631" s="143" t="n">
        <f aca="false">+LEN(B:B)</f>
        <v>8</v>
      </c>
      <c r="D2631" s="143" t="n">
        <v>61503000</v>
      </c>
      <c r="F2631" s="140" t="s">
        <v>459</v>
      </c>
      <c r="G2631" s="144" t="n">
        <v>2356188.65</v>
      </c>
      <c r="I2631" s="144" t="n">
        <f aca="false">+G:G-H:H</f>
        <v>2356188.65</v>
      </c>
    </row>
    <row r="2632" customFormat="false" ht="17.25" hidden="false" customHeight="true" outlineLevel="0" collapsed="false">
      <c r="A2632" s="140" t="s">
        <v>111</v>
      </c>
      <c r="B2632" s="142" t="n">
        <v>61503000</v>
      </c>
      <c r="C2632" s="143" t="n">
        <f aca="false">+LEN(B:B)</f>
        <v>8</v>
      </c>
      <c r="D2632" s="143" t="n">
        <v>61503000</v>
      </c>
      <c r="F2632" s="140" t="s">
        <v>459</v>
      </c>
      <c r="G2632" s="144" t="n">
        <v>18500304.22</v>
      </c>
      <c r="I2632" s="144" t="n">
        <f aca="false">+G:G-H:H</f>
        <v>18500304.22</v>
      </c>
    </row>
    <row r="2633" customFormat="false" ht="17.25" hidden="false" customHeight="true" outlineLevel="0" collapsed="false">
      <c r="A2633" s="140" t="s">
        <v>116</v>
      </c>
      <c r="B2633" s="142" t="n">
        <v>6150300</v>
      </c>
      <c r="C2633" s="143" t="n">
        <f aca="false">+LEN(B:B)</f>
        <v>7</v>
      </c>
      <c r="D2633" s="143" t="n">
        <v>61503000</v>
      </c>
      <c r="F2633" s="140" t="s">
        <v>459</v>
      </c>
      <c r="G2633" s="144" t="n">
        <v>290782589.37</v>
      </c>
      <c r="I2633" s="144" t="n">
        <f aca="false">+G:G-H:H</f>
        <v>290782589.37</v>
      </c>
    </row>
    <row r="2634" customFormat="false" ht="17.25" hidden="false" customHeight="true" outlineLevel="0" collapsed="false">
      <c r="A2634" s="140" t="s">
        <v>115</v>
      </c>
      <c r="B2634" s="142" t="n">
        <v>61503000</v>
      </c>
      <c r="C2634" s="143" t="n">
        <f aca="false">+LEN(B:B)</f>
        <v>8</v>
      </c>
      <c r="D2634" s="143" t="n">
        <v>61503000</v>
      </c>
      <c r="F2634" s="140" t="s">
        <v>459</v>
      </c>
      <c r="G2634" s="144" t="n">
        <v>2221900.3</v>
      </c>
      <c r="I2634" s="144" t="n">
        <f aca="false">+G:G-H:H</f>
        <v>2221900.3</v>
      </c>
    </row>
    <row r="2635" customFormat="false" ht="17.25" hidden="false" customHeight="true" outlineLevel="0" collapsed="false">
      <c r="A2635" s="140" t="s">
        <v>3018</v>
      </c>
      <c r="B2635" s="142" t="n">
        <v>615030</v>
      </c>
      <c r="C2635" s="143" t="n">
        <f aca="false">+LEN(B:B)</f>
        <v>6</v>
      </c>
      <c r="D2635" s="143" t="n">
        <v>61503000</v>
      </c>
      <c r="F2635" s="140" t="s">
        <v>155</v>
      </c>
      <c r="G2635" s="144" t="n">
        <v>41959.53</v>
      </c>
      <c r="I2635" s="144" t="n">
        <f aca="false">+G:G-H:H</f>
        <v>41959.53</v>
      </c>
    </row>
    <row r="2636" customFormat="false" ht="17.25" hidden="false" customHeight="true" outlineLevel="0" collapsed="false">
      <c r="A2636" s="140" t="s">
        <v>3019</v>
      </c>
      <c r="B2636" s="142" t="n">
        <v>615030</v>
      </c>
      <c r="C2636" s="143" t="n">
        <f aca="false">+LEN(B:B)</f>
        <v>6</v>
      </c>
      <c r="D2636" s="143" t="n">
        <v>61503000</v>
      </c>
      <c r="F2636" s="140" t="s">
        <v>155</v>
      </c>
      <c r="G2636" s="144" t="n">
        <v>331800</v>
      </c>
      <c r="I2636" s="144" t="n">
        <f aca="false">+G:G-H:H</f>
        <v>331800</v>
      </c>
    </row>
    <row r="2637" customFormat="false" ht="17.25" hidden="false" customHeight="true" outlineLevel="0" collapsed="false">
      <c r="A2637" s="140" t="s">
        <v>119</v>
      </c>
      <c r="B2637" s="142" t="n">
        <v>61503000</v>
      </c>
      <c r="C2637" s="143" t="n">
        <f aca="false">+LEN(B:B)</f>
        <v>8</v>
      </c>
      <c r="D2637" s="143" t="n">
        <v>61503000</v>
      </c>
      <c r="F2637" s="140" t="s">
        <v>3276</v>
      </c>
      <c r="G2637" s="144" t="n">
        <v>11353669.07</v>
      </c>
      <c r="I2637" s="144" t="n">
        <f aca="false">+G:G-H:H</f>
        <v>11353669.07</v>
      </c>
    </row>
    <row r="2638" customFormat="false" ht="17.25" hidden="false" customHeight="true" outlineLevel="0" collapsed="false">
      <c r="A2638" s="140" t="s">
        <v>112</v>
      </c>
      <c r="B2638" s="142" t="n">
        <v>61503000</v>
      </c>
      <c r="C2638" s="143" t="n">
        <f aca="false">+LEN(B:B)</f>
        <v>8</v>
      </c>
      <c r="D2638" s="143" t="n">
        <v>61503000</v>
      </c>
      <c r="F2638" s="140" t="s">
        <v>155</v>
      </c>
      <c r="G2638" s="144" t="n">
        <v>7937598.39</v>
      </c>
      <c r="I2638" s="144" t="n">
        <f aca="false">+G:G-H:H</f>
        <v>7937598.39</v>
      </c>
    </row>
    <row r="2639" customFormat="false" ht="17.25" hidden="false" customHeight="true" outlineLevel="0" collapsed="false">
      <c r="A2639" s="140" t="s">
        <v>317</v>
      </c>
      <c r="B2639" s="142" t="n">
        <v>61503000</v>
      </c>
      <c r="C2639" s="143" t="n">
        <f aca="false">+LEN(B:B)</f>
        <v>8</v>
      </c>
      <c r="D2639" s="143" t="n">
        <v>61503000</v>
      </c>
      <c r="F2639" s="140" t="s">
        <v>155</v>
      </c>
      <c r="G2639" s="144" t="n">
        <v>4924204.5</v>
      </c>
      <c r="I2639" s="144" t="n">
        <f aca="false">+G:G-H:H</f>
        <v>4924204.5</v>
      </c>
    </row>
    <row r="2640" customFormat="false" ht="17.25" hidden="false" customHeight="true" outlineLevel="0" collapsed="false">
      <c r="A2640" s="140" t="s">
        <v>105</v>
      </c>
      <c r="B2640" s="142" t="n">
        <v>6150300</v>
      </c>
      <c r="C2640" s="143" t="n">
        <f aca="false">+LEN(B:B)</f>
        <v>7</v>
      </c>
      <c r="D2640" s="143" t="n">
        <v>61503000</v>
      </c>
      <c r="F2640" s="140" t="s">
        <v>459</v>
      </c>
      <c r="G2640" s="144" t="n">
        <v>51791198.87</v>
      </c>
      <c r="H2640" s="144" t="n">
        <v>0</v>
      </c>
      <c r="I2640" s="144" t="n">
        <f aca="false">+G:G-H:H</f>
        <v>51791198.87</v>
      </c>
    </row>
    <row r="2641" customFormat="false" ht="17.25" hidden="false" customHeight="true" outlineLevel="0" collapsed="false">
      <c r="A2641" s="140" t="s">
        <v>104</v>
      </c>
      <c r="B2641" s="142" t="n">
        <v>6150300</v>
      </c>
      <c r="C2641" s="143" t="n">
        <f aca="false">+LEN(B:B)</f>
        <v>7</v>
      </c>
      <c r="D2641" s="143" t="n">
        <v>61503000</v>
      </c>
      <c r="F2641" s="140" t="s">
        <v>459</v>
      </c>
      <c r="G2641" s="144" t="n">
        <v>39176624.56</v>
      </c>
      <c r="H2641" s="144" t="n">
        <v>0</v>
      </c>
      <c r="I2641" s="144" t="n">
        <f aca="false">+G:G-H:H</f>
        <v>39176624.56</v>
      </c>
    </row>
    <row r="2642" customFormat="false" ht="17.25" hidden="false" customHeight="true" outlineLevel="0" collapsed="false">
      <c r="A2642" s="140" t="s">
        <v>101</v>
      </c>
      <c r="B2642" s="142" t="n">
        <v>61503000</v>
      </c>
      <c r="C2642" s="143" t="n">
        <f aca="false">+LEN(B:B)</f>
        <v>8</v>
      </c>
      <c r="D2642" s="143" t="n">
        <v>61503000</v>
      </c>
      <c r="F2642" s="140" t="s">
        <v>459</v>
      </c>
      <c r="G2642" s="144" t="n">
        <v>25903328.93</v>
      </c>
      <c r="I2642" s="144" t="n">
        <f aca="false">+G:G-H:H</f>
        <v>25903328.93</v>
      </c>
    </row>
    <row r="2643" customFormat="false" ht="17.25" hidden="false" customHeight="true" outlineLevel="0" collapsed="false">
      <c r="A2643" s="140" t="s">
        <v>102</v>
      </c>
      <c r="B2643" s="142" t="n">
        <v>6150300</v>
      </c>
      <c r="C2643" s="143" t="n">
        <f aca="false">+LEN(B:B)</f>
        <v>7</v>
      </c>
      <c r="D2643" s="143" t="n">
        <v>61503000</v>
      </c>
      <c r="F2643" s="140" t="s">
        <v>459</v>
      </c>
      <c r="G2643" s="144" t="n">
        <v>0</v>
      </c>
      <c r="H2643" s="144" t="n">
        <v>979080.45</v>
      </c>
      <c r="I2643" s="144" t="n">
        <f aca="false">+G:G-H:H</f>
        <v>-979080.45</v>
      </c>
    </row>
    <row r="2644" customFormat="false" ht="17.25" hidden="false" customHeight="true" outlineLevel="0" collapsed="false">
      <c r="A2644" s="140" t="s">
        <v>307</v>
      </c>
      <c r="B2644" s="142" t="n">
        <v>61503000</v>
      </c>
      <c r="C2644" s="143" t="n">
        <f aca="false">+LEN(B:B)</f>
        <v>8</v>
      </c>
      <c r="D2644" s="143" t="n">
        <v>61503000</v>
      </c>
      <c r="F2644" s="140" t="s">
        <v>155</v>
      </c>
      <c r="H2644" s="144" t="n">
        <v>28593274.82</v>
      </c>
      <c r="I2644" s="144" t="n">
        <f aca="false">+G:G-H:H</f>
        <v>-28593274.82</v>
      </c>
    </row>
    <row r="2645" customFormat="false" ht="17.25" hidden="false" customHeight="true" outlineLevel="0" collapsed="false">
      <c r="A2645" s="140" t="s">
        <v>100</v>
      </c>
      <c r="B2645" s="142" t="n">
        <v>6150300</v>
      </c>
      <c r="C2645" s="143" t="n">
        <f aca="false">+LEN(B:B)</f>
        <v>7</v>
      </c>
      <c r="D2645" s="143" t="n">
        <v>61503000</v>
      </c>
      <c r="F2645" s="140" t="s">
        <v>459</v>
      </c>
      <c r="G2645" s="144" t="n">
        <v>49762897.43</v>
      </c>
      <c r="H2645" s="144" t="n">
        <v>0</v>
      </c>
      <c r="I2645" s="144" t="n">
        <f aca="false">+G:G-H:H</f>
        <v>49762897.43</v>
      </c>
    </row>
    <row r="2646" customFormat="false" ht="17.25" hidden="false" customHeight="true" outlineLevel="0" collapsed="false">
      <c r="A2646" s="140" t="s">
        <v>108</v>
      </c>
      <c r="B2646" s="142" t="n">
        <v>61503000</v>
      </c>
      <c r="C2646" s="143" t="n">
        <f aca="false">+LEN(B:B)</f>
        <v>8</v>
      </c>
      <c r="D2646" s="143" t="n">
        <v>61503000</v>
      </c>
      <c r="F2646" s="140" t="s">
        <v>459</v>
      </c>
      <c r="G2646" s="144" t="n">
        <v>18320605.09</v>
      </c>
      <c r="I2646" s="144" t="n">
        <f aca="false">+G:G-H:H</f>
        <v>18320605.09</v>
      </c>
    </row>
    <row r="2647" customFormat="false" ht="17.25" hidden="false" customHeight="true" outlineLevel="0" collapsed="false">
      <c r="A2647" s="140" t="s">
        <v>1712</v>
      </c>
      <c r="B2647" s="142" t="n">
        <v>61503000</v>
      </c>
      <c r="C2647" s="143" t="n">
        <f aca="false">+LEN(B:B)</f>
        <v>8</v>
      </c>
      <c r="D2647" s="143" t="n">
        <v>61503000</v>
      </c>
      <c r="F2647" s="140" t="s">
        <v>1290</v>
      </c>
      <c r="G2647" s="144" t="n">
        <v>14581641.81</v>
      </c>
      <c r="I2647" s="144" t="n">
        <f aca="false">+G:G-H:H</f>
        <v>14581641.81</v>
      </c>
    </row>
    <row r="2648" customFormat="false" ht="17.25" hidden="false" customHeight="true" outlineLevel="0" collapsed="false">
      <c r="A2648" s="140" t="s">
        <v>125</v>
      </c>
      <c r="B2648" s="142" t="n">
        <v>61504000</v>
      </c>
      <c r="C2648" s="143" t="n">
        <f aca="false">+LEN(B:B)</f>
        <v>8</v>
      </c>
      <c r="D2648" s="143" t="n">
        <v>61504000</v>
      </c>
      <c r="F2648" s="140" t="s">
        <v>1838</v>
      </c>
      <c r="G2648" s="144" t="n">
        <v>1014880</v>
      </c>
      <c r="I2648" s="144" t="n">
        <f aca="false">+G:G-H:H</f>
        <v>1014880</v>
      </c>
    </row>
    <row r="2649" customFormat="false" ht="17.25" hidden="false" customHeight="true" outlineLevel="0" collapsed="false">
      <c r="A2649" s="140" t="s">
        <v>129</v>
      </c>
      <c r="B2649" s="142" t="n">
        <v>615040</v>
      </c>
      <c r="C2649" s="143" t="n">
        <f aca="false">+LEN(B:B)</f>
        <v>6</v>
      </c>
      <c r="D2649" s="143" t="n">
        <v>61504000</v>
      </c>
      <c r="F2649" s="140" t="s">
        <v>1095</v>
      </c>
      <c r="G2649" s="144" t="n">
        <v>3011066.7</v>
      </c>
      <c r="H2649" s="144" t="n">
        <v>0</v>
      </c>
      <c r="I2649" s="144" t="n">
        <f aca="false">+G:G-H:H</f>
        <v>3011066.7</v>
      </c>
    </row>
    <row r="2650" customFormat="false" ht="17.25" hidden="false" customHeight="true" outlineLevel="0" collapsed="false">
      <c r="A2650" s="140" t="s">
        <v>3019</v>
      </c>
      <c r="B2650" s="142" t="n">
        <v>615040</v>
      </c>
      <c r="C2650" s="143" t="n">
        <f aca="false">+LEN(B:B)</f>
        <v>6</v>
      </c>
      <c r="D2650" s="143" t="n">
        <v>61504000</v>
      </c>
      <c r="F2650" s="140" t="s">
        <v>1095</v>
      </c>
      <c r="G2650" s="144" t="n">
        <v>30100</v>
      </c>
      <c r="I2650" s="144" t="n">
        <f aca="false">+G:G-H:H</f>
        <v>30100</v>
      </c>
    </row>
    <row r="2651" customFormat="false" ht="17.25" hidden="false" customHeight="true" outlineLevel="0" collapsed="false">
      <c r="A2651" s="140" t="s">
        <v>119</v>
      </c>
      <c r="B2651" s="142" t="n">
        <v>61504000</v>
      </c>
      <c r="C2651" s="143" t="n">
        <f aca="false">+LEN(B:B)</f>
        <v>8</v>
      </c>
      <c r="D2651" s="143" t="n">
        <v>61504000</v>
      </c>
      <c r="F2651" s="140" t="s">
        <v>1838</v>
      </c>
      <c r="G2651" s="144" t="n">
        <v>8707704.38</v>
      </c>
      <c r="I2651" s="144" t="n">
        <f aca="false">+G:G-H:H</f>
        <v>8707704.38</v>
      </c>
    </row>
    <row r="2652" customFormat="false" ht="17.25" hidden="false" customHeight="true" outlineLevel="0" collapsed="false">
      <c r="A2652" s="140" t="s">
        <v>112</v>
      </c>
      <c r="B2652" s="142" t="n">
        <v>61504000</v>
      </c>
      <c r="C2652" s="143" t="n">
        <f aca="false">+LEN(B:B)</f>
        <v>8</v>
      </c>
      <c r="D2652" s="143" t="n">
        <v>61504000</v>
      </c>
      <c r="F2652" s="140" t="s">
        <v>1738</v>
      </c>
      <c r="G2652" s="144" t="n">
        <v>70000</v>
      </c>
      <c r="I2652" s="144" t="n">
        <f aca="false">+G:G-H:H</f>
        <v>70000</v>
      </c>
    </row>
    <row r="2653" customFormat="false" ht="17.25" hidden="false" customHeight="true" outlineLevel="0" collapsed="false">
      <c r="A2653" s="140" t="s">
        <v>102</v>
      </c>
      <c r="B2653" s="142" t="n">
        <v>6150400</v>
      </c>
      <c r="C2653" s="143" t="n">
        <f aca="false">+LEN(B:B)</f>
        <v>7</v>
      </c>
      <c r="D2653" s="143" t="n">
        <v>61504000</v>
      </c>
      <c r="F2653" s="140" t="s">
        <v>721</v>
      </c>
      <c r="G2653" s="144" t="n">
        <v>224400</v>
      </c>
      <c r="H2653" s="144" t="n">
        <v>0</v>
      </c>
      <c r="I2653" s="144" t="n">
        <f aca="false">+G:G-H:H</f>
        <v>224400</v>
      </c>
    </row>
    <row r="2654" customFormat="false" ht="17.25" hidden="false" customHeight="true" outlineLevel="0" collapsed="false">
      <c r="A2654" s="140" t="s">
        <v>108</v>
      </c>
      <c r="B2654" s="142" t="n">
        <v>61504000</v>
      </c>
      <c r="C2654" s="143" t="n">
        <f aca="false">+LEN(B:B)</f>
        <v>8</v>
      </c>
      <c r="D2654" s="143" t="n">
        <v>61504000</v>
      </c>
      <c r="F2654" s="140" t="s">
        <v>1838</v>
      </c>
      <c r="G2654" s="144" t="n">
        <v>171000</v>
      </c>
      <c r="I2654" s="144" t="n">
        <f aca="false">+G:G-H:H</f>
        <v>171000</v>
      </c>
    </row>
    <row r="2655" customFormat="false" ht="17.25" hidden="false" customHeight="true" outlineLevel="0" collapsed="false">
      <c r="A2655" s="140" t="s">
        <v>104</v>
      </c>
      <c r="B2655" s="142" t="n">
        <v>6150500</v>
      </c>
      <c r="C2655" s="143" t="n">
        <f aca="false">+LEN(B:B)</f>
        <v>7</v>
      </c>
      <c r="D2655" s="143" t="n">
        <v>61505000</v>
      </c>
      <c r="F2655" s="140" t="s">
        <v>393</v>
      </c>
      <c r="G2655" s="144" t="n">
        <v>72433212.1</v>
      </c>
      <c r="H2655" s="144" t="n">
        <v>0</v>
      </c>
      <c r="I2655" s="144" t="n">
        <f aca="false">+G:G-H:H</f>
        <v>72433212.1</v>
      </c>
    </row>
    <row r="2656" customFormat="false" ht="17.25" hidden="false" customHeight="true" outlineLevel="0" collapsed="false">
      <c r="A2656" s="140" t="s">
        <v>102</v>
      </c>
      <c r="B2656" s="142" t="n">
        <v>6150500</v>
      </c>
      <c r="C2656" s="143" t="n">
        <f aca="false">+LEN(B:B)</f>
        <v>7</v>
      </c>
      <c r="D2656" s="143" t="n">
        <v>61505000</v>
      </c>
      <c r="F2656" s="140" t="s">
        <v>393</v>
      </c>
      <c r="G2656" s="144" t="n">
        <v>5710380</v>
      </c>
      <c r="H2656" s="144" t="n">
        <v>0</v>
      </c>
      <c r="I2656" s="144" t="n">
        <f aca="false">+G:G-H:H</f>
        <v>5710380</v>
      </c>
    </row>
    <row r="2657" customFormat="false" ht="17.25" hidden="false" customHeight="true" outlineLevel="0" collapsed="false">
      <c r="A2657" s="140" t="s">
        <v>657</v>
      </c>
      <c r="B2657" s="142" t="n">
        <v>61505000</v>
      </c>
      <c r="C2657" s="143" t="n">
        <f aca="false">+LEN(B:B)</f>
        <v>8</v>
      </c>
      <c r="D2657" s="143" t="n">
        <v>61505000</v>
      </c>
      <c r="F2657" s="140" t="s">
        <v>1739</v>
      </c>
      <c r="G2657" s="144" t="n">
        <v>2229970</v>
      </c>
      <c r="I2657" s="144" t="n">
        <f aca="false">+G:G-H:H</f>
        <v>2229970</v>
      </c>
    </row>
    <row r="2658" customFormat="false" ht="17.25" hidden="false" customHeight="true" outlineLevel="0" collapsed="false">
      <c r="A2658" s="140" t="s">
        <v>100</v>
      </c>
      <c r="B2658" s="142" t="n">
        <v>6150600</v>
      </c>
      <c r="C2658" s="143" t="n">
        <f aca="false">+LEN(B:B)</f>
        <v>7</v>
      </c>
      <c r="D2658" s="143" t="n">
        <v>61506000</v>
      </c>
      <c r="F2658" s="140" t="s">
        <v>391</v>
      </c>
      <c r="G2658" s="144" t="n">
        <v>5785390.42</v>
      </c>
      <c r="H2658" s="144" t="n">
        <v>0</v>
      </c>
      <c r="I2658" s="144" t="n">
        <f aca="false">+G:G-H:H</f>
        <v>5785390.42</v>
      </c>
    </row>
    <row r="2659" customFormat="false" ht="17.25" hidden="false" customHeight="true" outlineLevel="0" collapsed="false">
      <c r="A2659" s="140" t="s">
        <v>657</v>
      </c>
      <c r="B2659" s="142" t="n">
        <v>61506000</v>
      </c>
      <c r="C2659" s="143" t="n">
        <f aca="false">+LEN(B:B)</f>
        <v>8</v>
      </c>
      <c r="D2659" s="143" t="n">
        <v>61506000</v>
      </c>
      <c r="F2659" s="140" t="s">
        <v>3277</v>
      </c>
      <c r="G2659" s="144" t="n">
        <v>580000</v>
      </c>
      <c r="I2659" s="144" t="n">
        <f aca="false">+G:G-H:H</f>
        <v>580000</v>
      </c>
    </row>
    <row r="2660" customFormat="false" ht="17.25" hidden="false" customHeight="true" outlineLevel="0" collapsed="false">
      <c r="A2660" s="140" t="s">
        <v>115</v>
      </c>
      <c r="B2660" s="142" t="n">
        <v>61513000</v>
      </c>
      <c r="C2660" s="143" t="n">
        <f aca="false">+LEN(B:B)</f>
        <v>8</v>
      </c>
      <c r="D2660" s="143" t="n">
        <v>61513000</v>
      </c>
      <c r="F2660" s="140" t="s">
        <v>1841</v>
      </c>
      <c r="G2660" s="144" t="n">
        <v>31666.67</v>
      </c>
      <c r="I2660" s="144" t="n">
        <f aca="false">+G:G-H:H</f>
        <v>31666.67</v>
      </c>
    </row>
    <row r="2661" customFormat="false" ht="17.25" hidden="false" customHeight="true" outlineLevel="0" collapsed="false">
      <c r="A2661" s="140" t="s">
        <v>129</v>
      </c>
      <c r="B2661" s="142" t="n">
        <v>615200</v>
      </c>
      <c r="C2661" s="143" t="n">
        <f aca="false">+LEN(B:B)</f>
        <v>6</v>
      </c>
      <c r="D2661" s="143" t="n">
        <v>61520000</v>
      </c>
      <c r="F2661" s="140" t="s">
        <v>1096</v>
      </c>
      <c r="G2661" s="144" t="n">
        <v>6618170.84</v>
      </c>
      <c r="H2661" s="144" t="n">
        <v>0</v>
      </c>
      <c r="I2661" s="144" t="n">
        <f aca="false">+G:G-H:H</f>
        <v>6618170.84</v>
      </c>
    </row>
    <row r="2662" customFormat="false" ht="17.25" hidden="false" customHeight="true" outlineLevel="0" collapsed="false">
      <c r="A2662" s="140" t="s">
        <v>129</v>
      </c>
      <c r="B2662" s="142" t="n">
        <v>615500</v>
      </c>
      <c r="C2662" s="143" t="n">
        <f aca="false">+LEN(B:B)</f>
        <v>6</v>
      </c>
      <c r="D2662" s="143" t="n">
        <v>61550000</v>
      </c>
      <c r="F2662" s="140" t="s">
        <v>1097</v>
      </c>
      <c r="G2662" s="144" t="n">
        <v>1839200</v>
      </c>
      <c r="H2662" s="144" t="n">
        <v>0</v>
      </c>
      <c r="I2662" s="144" t="n">
        <f aca="false">+G:G-H:H</f>
        <v>1839200</v>
      </c>
    </row>
    <row r="2663" customFormat="false" ht="17.25" hidden="false" customHeight="true" outlineLevel="0" collapsed="false">
      <c r="A2663" s="140" t="s">
        <v>129</v>
      </c>
      <c r="B2663" s="142" t="n">
        <v>615600</v>
      </c>
      <c r="C2663" s="143" t="n">
        <f aca="false">+LEN(B:B)</f>
        <v>6</v>
      </c>
      <c r="D2663" s="143" t="n">
        <v>61560000</v>
      </c>
      <c r="F2663" s="140" t="s">
        <v>3278</v>
      </c>
      <c r="G2663" s="144" t="n">
        <v>7989979.223</v>
      </c>
      <c r="H2663" s="144" t="n">
        <v>0</v>
      </c>
      <c r="I2663" s="144" t="n">
        <f aca="false">+G:G-H:H</f>
        <v>7989979.223</v>
      </c>
    </row>
    <row r="2664" customFormat="false" ht="17.25" hidden="false" customHeight="true" outlineLevel="0" collapsed="false">
      <c r="A2664" s="140" t="s">
        <v>129</v>
      </c>
      <c r="B2664" s="142" t="n">
        <v>616010</v>
      </c>
      <c r="C2664" s="143" t="n">
        <f aca="false">+LEN(B:B)</f>
        <v>6</v>
      </c>
      <c r="D2664" s="143" t="n">
        <v>61601000</v>
      </c>
      <c r="F2664" s="140" t="s">
        <v>395</v>
      </c>
      <c r="G2664" s="144" t="n">
        <v>685766.62</v>
      </c>
      <c r="H2664" s="144" t="n">
        <v>0</v>
      </c>
      <c r="I2664" s="144" t="n">
        <f aca="false">+G:G-H:H</f>
        <v>685766.62</v>
      </c>
    </row>
    <row r="2665" customFormat="false" ht="17.25" hidden="false" customHeight="true" outlineLevel="0" collapsed="false">
      <c r="A2665" s="140" t="s">
        <v>111</v>
      </c>
      <c r="B2665" s="142" t="n">
        <v>61601000</v>
      </c>
      <c r="C2665" s="143" t="n">
        <f aca="false">+LEN(B:B)</f>
        <v>8</v>
      </c>
      <c r="D2665" s="143" t="n">
        <v>61601000</v>
      </c>
      <c r="F2665" s="140" t="s">
        <v>395</v>
      </c>
      <c r="G2665" s="144" t="n">
        <v>77777.18</v>
      </c>
      <c r="I2665" s="144" t="n">
        <f aca="false">+G:G-H:H</f>
        <v>77777.18</v>
      </c>
    </row>
    <row r="2666" customFormat="false" ht="17.25" hidden="false" customHeight="true" outlineLevel="0" collapsed="false">
      <c r="A2666" s="140" t="s">
        <v>116</v>
      </c>
      <c r="B2666" s="142" t="n">
        <v>6160100</v>
      </c>
      <c r="C2666" s="143" t="n">
        <f aca="false">+LEN(B:B)</f>
        <v>7</v>
      </c>
      <c r="D2666" s="143" t="n">
        <v>61601000</v>
      </c>
      <c r="F2666" s="140" t="s">
        <v>395</v>
      </c>
      <c r="G2666" s="144" t="n">
        <v>109755242.25</v>
      </c>
      <c r="I2666" s="144" t="n">
        <f aca="false">+G:G-H:H</f>
        <v>109755242.25</v>
      </c>
    </row>
    <row r="2667" customFormat="false" ht="17.25" hidden="false" customHeight="true" outlineLevel="0" collapsed="false">
      <c r="A2667" s="140" t="s">
        <v>115</v>
      </c>
      <c r="B2667" s="142" t="n">
        <v>61601000</v>
      </c>
      <c r="C2667" s="143" t="n">
        <f aca="false">+LEN(B:B)</f>
        <v>8</v>
      </c>
      <c r="D2667" s="143" t="n">
        <v>61601000</v>
      </c>
      <c r="F2667" s="140" t="s">
        <v>395</v>
      </c>
      <c r="G2667" s="144" t="n">
        <v>27438255.08</v>
      </c>
      <c r="I2667" s="144" t="n">
        <f aca="false">+G:G-H:H</f>
        <v>27438255.08</v>
      </c>
    </row>
    <row r="2668" customFormat="false" ht="17.25" hidden="false" customHeight="true" outlineLevel="0" collapsed="false">
      <c r="A2668" s="140" t="s">
        <v>119</v>
      </c>
      <c r="B2668" s="142" t="n">
        <v>61601000</v>
      </c>
      <c r="C2668" s="143" t="n">
        <f aca="false">+LEN(B:B)</f>
        <v>8</v>
      </c>
      <c r="D2668" s="143" t="n">
        <v>61601000</v>
      </c>
      <c r="F2668" s="140" t="s">
        <v>395</v>
      </c>
      <c r="G2668" s="144" t="n">
        <v>74066.96</v>
      </c>
      <c r="I2668" s="144" t="n">
        <f aca="false">+G:G-H:H</f>
        <v>74066.96</v>
      </c>
    </row>
    <row r="2669" customFormat="false" ht="17.25" hidden="false" customHeight="true" outlineLevel="0" collapsed="false">
      <c r="A2669" s="140" t="s">
        <v>105</v>
      </c>
      <c r="B2669" s="142" t="n">
        <v>6160100</v>
      </c>
      <c r="C2669" s="143" t="n">
        <f aca="false">+LEN(B:B)</f>
        <v>7</v>
      </c>
      <c r="D2669" s="143" t="n">
        <v>61601000</v>
      </c>
      <c r="F2669" s="140" t="s">
        <v>395</v>
      </c>
      <c r="G2669" s="144" t="n">
        <v>5013043.81</v>
      </c>
      <c r="H2669" s="144" t="n">
        <v>0</v>
      </c>
      <c r="I2669" s="144" t="n">
        <f aca="false">+G:G-H:H</f>
        <v>5013043.81</v>
      </c>
    </row>
    <row r="2670" customFormat="false" ht="17.25" hidden="false" customHeight="true" outlineLevel="0" collapsed="false">
      <c r="A2670" s="140" t="s">
        <v>104</v>
      </c>
      <c r="B2670" s="142" t="n">
        <v>6160100</v>
      </c>
      <c r="C2670" s="143" t="n">
        <f aca="false">+LEN(B:B)</f>
        <v>7</v>
      </c>
      <c r="D2670" s="143" t="n">
        <v>61601000</v>
      </c>
      <c r="F2670" s="140" t="s">
        <v>395</v>
      </c>
      <c r="G2670" s="144" t="n">
        <v>490339.55</v>
      </c>
      <c r="H2670" s="144" t="n">
        <v>0</v>
      </c>
      <c r="I2670" s="144" t="n">
        <f aca="false">+G:G-H:H</f>
        <v>490339.55</v>
      </c>
    </row>
    <row r="2671" customFormat="false" ht="17.25" hidden="false" customHeight="true" outlineLevel="0" collapsed="false">
      <c r="A2671" s="140" t="s">
        <v>102</v>
      </c>
      <c r="B2671" s="142" t="n">
        <v>6160100</v>
      </c>
      <c r="C2671" s="143" t="n">
        <f aca="false">+LEN(B:B)</f>
        <v>7</v>
      </c>
      <c r="D2671" s="143" t="n">
        <v>61601000</v>
      </c>
      <c r="F2671" s="140" t="s">
        <v>395</v>
      </c>
      <c r="G2671" s="144" t="n">
        <v>0</v>
      </c>
      <c r="H2671" s="144" t="n">
        <v>120000</v>
      </c>
      <c r="I2671" s="144" t="n">
        <f aca="false">+G:G-H:H</f>
        <v>-120000</v>
      </c>
    </row>
    <row r="2672" customFormat="false" ht="17.25" hidden="false" customHeight="true" outlineLevel="0" collapsed="false">
      <c r="A2672" s="140" t="s">
        <v>307</v>
      </c>
      <c r="B2672" s="142" t="n">
        <v>61601000</v>
      </c>
      <c r="C2672" s="143" t="n">
        <f aca="false">+LEN(B:B)</f>
        <v>8</v>
      </c>
      <c r="D2672" s="143" t="n">
        <v>61601000</v>
      </c>
      <c r="F2672" s="140" t="s">
        <v>395</v>
      </c>
      <c r="G2672" s="144" t="n">
        <v>9952.48</v>
      </c>
      <c r="I2672" s="144" t="n">
        <f aca="false">+G:G-H:H</f>
        <v>9952.48</v>
      </c>
    </row>
    <row r="2673" customFormat="false" ht="17.25" hidden="false" customHeight="true" outlineLevel="0" collapsed="false">
      <c r="A2673" s="140" t="s">
        <v>100</v>
      </c>
      <c r="B2673" s="142" t="n">
        <v>6160100</v>
      </c>
      <c r="C2673" s="143" t="n">
        <f aca="false">+LEN(B:B)</f>
        <v>7</v>
      </c>
      <c r="D2673" s="143" t="n">
        <v>61601000</v>
      </c>
      <c r="F2673" s="140" t="s">
        <v>395</v>
      </c>
      <c r="G2673" s="144" t="n">
        <v>747877.45</v>
      </c>
      <c r="H2673" s="144" t="n">
        <v>0</v>
      </c>
      <c r="I2673" s="144" t="n">
        <f aca="false">+G:G-H:H</f>
        <v>747877.45</v>
      </c>
    </row>
    <row r="2674" customFormat="false" ht="17.25" hidden="false" customHeight="true" outlineLevel="0" collapsed="false">
      <c r="A2674" s="140" t="s">
        <v>1712</v>
      </c>
      <c r="B2674" s="142" t="n">
        <v>61601000</v>
      </c>
      <c r="C2674" s="143" t="n">
        <f aca="false">+LEN(B:B)</f>
        <v>8</v>
      </c>
      <c r="D2674" s="143" t="n">
        <v>61601000</v>
      </c>
      <c r="F2674" s="140" t="s">
        <v>156</v>
      </c>
      <c r="G2674" s="144" t="n">
        <v>5627197.64</v>
      </c>
      <c r="I2674" s="144" t="n">
        <f aca="false">+G:G-H:H</f>
        <v>5627197.64</v>
      </c>
    </row>
    <row r="2675" customFormat="false" ht="17.25" hidden="false" customHeight="true" outlineLevel="0" collapsed="false">
      <c r="A2675" s="140" t="s">
        <v>657</v>
      </c>
      <c r="B2675" s="142" t="n">
        <v>61601000</v>
      </c>
      <c r="C2675" s="143" t="n">
        <f aca="false">+LEN(B:B)</f>
        <v>8</v>
      </c>
      <c r="D2675" s="143" t="n">
        <v>61601000</v>
      </c>
      <c r="F2675" s="140" t="s">
        <v>156</v>
      </c>
      <c r="G2675" s="144" t="n">
        <v>29524.992</v>
      </c>
      <c r="I2675" s="144" t="n">
        <f aca="false">+G:G-H:H</f>
        <v>29524.992</v>
      </c>
    </row>
    <row r="2676" customFormat="false" ht="17.25" hidden="false" customHeight="true" outlineLevel="0" collapsed="false">
      <c r="A2676" s="140" t="s">
        <v>309</v>
      </c>
      <c r="B2676" s="142" t="n">
        <v>616020</v>
      </c>
      <c r="C2676" s="143" t="n">
        <f aca="false">+LEN(B:B)</f>
        <v>6</v>
      </c>
      <c r="D2676" s="143" t="n">
        <v>61602000</v>
      </c>
      <c r="F2676" s="140" t="s">
        <v>396</v>
      </c>
      <c r="G2676" s="144" t="n">
        <v>652197</v>
      </c>
      <c r="I2676" s="144" t="n">
        <f aca="false">+G:G-H:H</f>
        <v>652197</v>
      </c>
    </row>
    <row r="2677" customFormat="false" ht="17.25" hidden="false" customHeight="true" outlineLevel="0" collapsed="false">
      <c r="A2677" s="140" t="s">
        <v>128</v>
      </c>
      <c r="B2677" s="142" t="n">
        <v>61602000</v>
      </c>
      <c r="C2677" s="143" t="n">
        <f aca="false">+LEN(B:B)</f>
        <v>8</v>
      </c>
      <c r="D2677" s="143" t="n">
        <v>61602000</v>
      </c>
      <c r="F2677" s="140" t="s">
        <v>396</v>
      </c>
      <c r="G2677" s="144" t="n">
        <v>16304092.04</v>
      </c>
      <c r="I2677" s="144" t="n">
        <f aca="false">+G:G-H:H</f>
        <v>16304092.04</v>
      </c>
    </row>
    <row r="2678" customFormat="false" ht="17.25" hidden="false" customHeight="true" outlineLevel="0" collapsed="false">
      <c r="A2678" s="140" t="s">
        <v>125</v>
      </c>
      <c r="B2678" s="142" t="n">
        <v>61602000</v>
      </c>
      <c r="C2678" s="143" t="n">
        <f aca="false">+LEN(B:B)</f>
        <v>8</v>
      </c>
      <c r="D2678" s="143" t="n">
        <v>61602000</v>
      </c>
      <c r="F2678" s="140" t="s">
        <v>466</v>
      </c>
      <c r="G2678" s="144" t="n">
        <v>50376937.65</v>
      </c>
      <c r="I2678" s="144" t="n">
        <f aca="false">+G:G-H:H</f>
        <v>50376937.65</v>
      </c>
    </row>
    <row r="2679" customFormat="false" ht="17.25" hidden="false" customHeight="true" outlineLevel="0" collapsed="false">
      <c r="A2679" s="140" t="s">
        <v>129</v>
      </c>
      <c r="B2679" s="142" t="n">
        <v>616020</v>
      </c>
      <c r="C2679" s="143" t="n">
        <f aca="false">+LEN(B:B)</f>
        <v>6</v>
      </c>
      <c r="D2679" s="143" t="n">
        <v>61602000</v>
      </c>
      <c r="F2679" s="140" t="s">
        <v>396</v>
      </c>
      <c r="G2679" s="144" t="n">
        <v>22729613</v>
      </c>
      <c r="H2679" s="144" t="n">
        <v>0</v>
      </c>
      <c r="I2679" s="144" t="n">
        <f aca="false">+G:G-H:H</f>
        <v>22729613</v>
      </c>
    </row>
    <row r="2680" customFormat="false" ht="17.25" hidden="false" customHeight="true" outlineLevel="0" collapsed="false">
      <c r="A2680" s="140" t="s">
        <v>111</v>
      </c>
      <c r="B2680" s="142" t="n">
        <v>61602000</v>
      </c>
      <c r="C2680" s="143" t="n">
        <f aca="false">+LEN(B:B)</f>
        <v>8</v>
      </c>
      <c r="D2680" s="143" t="n">
        <v>61602000</v>
      </c>
      <c r="F2680" s="140" t="s">
        <v>466</v>
      </c>
      <c r="G2680" s="144" t="n">
        <v>36602706.79</v>
      </c>
      <c r="I2680" s="144" t="n">
        <f aca="false">+G:G-H:H</f>
        <v>36602706.79</v>
      </c>
    </row>
    <row r="2681" customFormat="false" ht="17.25" hidden="false" customHeight="true" outlineLevel="0" collapsed="false">
      <c r="A2681" s="140" t="s">
        <v>116</v>
      </c>
      <c r="B2681" s="142" t="n">
        <v>6160200</v>
      </c>
      <c r="C2681" s="143" t="n">
        <f aca="false">+LEN(B:B)</f>
        <v>7</v>
      </c>
      <c r="D2681" s="143" t="n">
        <v>61602000</v>
      </c>
      <c r="F2681" s="140" t="s">
        <v>466</v>
      </c>
      <c r="G2681" s="144" t="n">
        <v>5973265.93</v>
      </c>
      <c r="I2681" s="144" t="n">
        <f aca="false">+G:G-H:H</f>
        <v>5973265.93</v>
      </c>
    </row>
    <row r="2682" customFormat="false" ht="17.25" hidden="false" customHeight="true" outlineLevel="0" collapsed="false">
      <c r="A2682" s="140" t="s">
        <v>115</v>
      </c>
      <c r="B2682" s="142" t="n">
        <v>61602000</v>
      </c>
      <c r="C2682" s="143" t="n">
        <f aca="false">+LEN(B:B)</f>
        <v>8</v>
      </c>
      <c r="D2682" s="143" t="n">
        <v>61602000</v>
      </c>
      <c r="F2682" s="140" t="s">
        <v>466</v>
      </c>
      <c r="G2682" s="144" t="n">
        <v>14668511</v>
      </c>
      <c r="I2682" s="144" t="n">
        <f aca="false">+G:G-H:H</f>
        <v>14668511</v>
      </c>
    </row>
    <row r="2683" customFormat="false" ht="17.25" hidden="false" customHeight="true" outlineLevel="0" collapsed="false">
      <c r="A2683" s="140" t="s">
        <v>3018</v>
      </c>
      <c r="B2683" s="142" t="n">
        <v>616020</v>
      </c>
      <c r="C2683" s="143" t="n">
        <f aca="false">+LEN(B:B)</f>
        <v>6</v>
      </c>
      <c r="D2683" s="143" t="n">
        <v>61602000</v>
      </c>
      <c r="F2683" s="140" t="s">
        <v>396</v>
      </c>
      <c r="G2683" s="144" t="n">
        <v>2284016.51</v>
      </c>
      <c r="I2683" s="144" t="n">
        <f aca="false">+G:G-H:H</f>
        <v>2284016.51</v>
      </c>
    </row>
    <row r="2684" customFormat="false" ht="17.25" hidden="false" customHeight="true" outlineLevel="0" collapsed="false">
      <c r="A2684" s="140" t="s">
        <v>3019</v>
      </c>
      <c r="B2684" s="142" t="n">
        <v>616020</v>
      </c>
      <c r="C2684" s="143" t="n">
        <f aca="false">+LEN(B:B)</f>
        <v>6</v>
      </c>
      <c r="D2684" s="143" t="n">
        <v>61602000</v>
      </c>
      <c r="F2684" s="140" t="s">
        <v>396</v>
      </c>
      <c r="G2684" s="144" t="n">
        <v>1558588.44</v>
      </c>
      <c r="I2684" s="144" t="n">
        <f aca="false">+G:G-H:H</f>
        <v>1558588.44</v>
      </c>
    </row>
    <row r="2685" customFormat="false" ht="17.25" hidden="false" customHeight="true" outlineLevel="0" collapsed="false">
      <c r="A2685" s="140" t="s">
        <v>119</v>
      </c>
      <c r="B2685" s="142" t="n">
        <v>61602000</v>
      </c>
      <c r="C2685" s="143" t="n">
        <f aca="false">+LEN(B:B)</f>
        <v>8</v>
      </c>
      <c r="D2685" s="143" t="n">
        <v>61602000</v>
      </c>
      <c r="F2685" s="140" t="s">
        <v>466</v>
      </c>
      <c r="G2685" s="144" t="n">
        <v>6450814</v>
      </c>
      <c r="I2685" s="144" t="n">
        <f aca="false">+G:G-H:H</f>
        <v>6450814</v>
      </c>
    </row>
    <row r="2686" customFormat="false" ht="17.25" hidden="false" customHeight="true" outlineLevel="0" collapsed="false">
      <c r="A2686" s="140" t="s">
        <v>2899</v>
      </c>
      <c r="B2686" s="142" t="n">
        <v>61602000</v>
      </c>
      <c r="C2686" s="143" t="n">
        <f aca="false">+LEN(B:B)</f>
        <v>8</v>
      </c>
      <c r="D2686" s="143" t="n">
        <v>61602000</v>
      </c>
      <c r="F2686" s="140" t="s">
        <v>396</v>
      </c>
      <c r="G2686" s="144" t="n">
        <v>745389.16</v>
      </c>
      <c r="I2686" s="144" t="n">
        <f aca="false">+G:G-H:H</f>
        <v>745389.16</v>
      </c>
    </row>
    <row r="2687" customFormat="false" ht="17.25" hidden="false" customHeight="true" outlineLevel="0" collapsed="false">
      <c r="A2687" s="140" t="s">
        <v>112</v>
      </c>
      <c r="B2687" s="142" t="n">
        <v>61602000</v>
      </c>
      <c r="C2687" s="143" t="n">
        <f aca="false">+LEN(B:B)</f>
        <v>8</v>
      </c>
      <c r="D2687" s="143" t="n">
        <v>61602000</v>
      </c>
      <c r="F2687" s="140" t="s">
        <v>396</v>
      </c>
      <c r="G2687" s="144" t="n">
        <v>14483765.54</v>
      </c>
      <c r="I2687" s="144" t="n">
        <f aca="false">+G:G-H:H</f>
        <v>14483765.54</v>
      </c>
    </row>
    <row r="2688" customFormat="false" ht="17.25" hidden="false" customHeight="true" outlineLevel="0" collapsed="false">
      <c r="A2688" s="140" t="s">
        <v>317</v>
      </c>
      <c r="B2688" s="142" t="n">
        <v>61602000</v>
      </c>
      <c r="C2688" s="143" t="n">
        <f aca="false">+LEN(B:B)</f>
        <v>8</v>
      </c>
      <c r="D2688" s="143" t="n">
        <v>61602000</v>
      </c>
      <c r="F2688" s="140" t="s">
        <v>396</v>
      </c>
      <c r="G2688" s="144" t="n">
        <v>260423016.26</v>
      </c>
      <c r="I2688" s="144" t="n">
        <f aca="false">+G:G-H:H</f>
        <v>260423016.26</v>
      </c>
    </row>
    <row r="2689" customFormat="false" ht="17.25" hidden="false" customHeight="true" outlineLevel="0" collapsed="false">
      <c r="A2689" s="140" t="s">
        <v>105</v>
      </c>
      <c r="B2689" s="142" t="n">
        <v>6160200</v>
      </c>
      <c r="C2689" s="143" t="n">
        <f aca="false">+LEN(B:B)</f>
        <v>7</v>
      </c>
      <c r="D2689" s="143" t="n">
        <v>61602000</v>
      </c>
      <c r="F2689" s="140" t="s">
        <v>466</v>
      </c>
      <c r="G2689" s="144" t="n">
        <v>44610249</v>
      </c>
      <c r="H2689" s="144" t="n">
        <v>0</v>
      </c>
      <c r="I2689" s="144" t="n">
        <f aca="false">+G:G-H:H</f>
        <v>44610249</v>
      </c>
    </row>
    <row r="2690" customFormat="false" ht="17.25" hidden="false" customHeight="true" outlineLevel="0" collapsed="false">
      <c r="A2690" s="140" t="s">
        <v>104</v>
      </c>
      <c r="B2690" s="142" t="n">
        <v>6160200</v>
      </c>
      <c r="C2690" s="143" t="n">
        <f aca="false">+LEN(B:B)</f>
        <v>7</v>
      </c>
      <c r="D2690" s="143" t="n">
        <v>61602000</v>
      </c>
      <c r="F2690" s="140" t="s">
        <v>466</v>
      </c>
      <c r="G2690" s="144" t="n">
        <v>35833564</v>
      </c>
      <c r="H2690" s="144" t="n">
        <v>0</v>
      </c>
      <c r="I2690" s="144" t="n">
        <f aca="false">+G:G-H:H</f>
        <v>35833564</v>
      </c>
    </row>
    <row r="2691" customFormat="false" ht="17.25" hidden="false" customHeight="true" outlineLevel="0" collapsed="false">
      <c r="A2691" s="140" t="s">
        <v>102</v>
      </c>
      <c r="B2691" s="142" t="n">
        <v>6160200</v>
      </c>
      <c r="C2691" s="143" t="n">
        <f aca="false">+LEN(B:B)</f>
        <v>7</v>
      </c>
      <c r="D2691" s="143" t="n">
        <v>61602000</v>
      </c>
      <c r="F2691" s="140" t="s">
        <v>466</v>
      </c>
      <c r="G2691" s="144" t="n">
        <v>13753003</v>
      </c>
      <c r="H2691" s="144" t="n">
        <v>0</v>
      </c>
      <c r="I2691" s="144" t="n">
        <f aca="false">+G:G-H:H</f>
        <v>13753003</v>
      </c>
    </row>
    <row r="2692" customFormat="false" ht="17.25" hidden="false" customHeight="true" outlineLevel="0" collapsed="false">
      <c r="A2692" s="140" t="s">
        <v>100</v>
      </c>
      <c r="B2692" s="142" t="n">
        <v>6160200</v>
      </c>
      <c r="C2692" s="143" t="n">
        <f aca="false">+LEN(B:B)</f>
        <v>7</v>
      </c>
      <c r="D2692" s="143" t="n">
        <v>61602000</v>
      </c>
      <c r="F2692" s="140" t="s">
        <v>466</v>
      </c>
      <c r="G2692" s="144" t="n">
        <v>7797925.78</v>
      </c>
      <c r="H2692" s="144" t="n">
        <v>0</v>
      </c>
      <c r="I2692" s="144" t="n">
        <f aca="false">+G:G-H:H</f>
        <v>7797925.78</v>
      </c>
    </row>
    <row r="2693" customFormat="false" ht="17.25" hidden="false" customHeight="true" outlineLevel="0" collapsed="false">
      <c r="A2693" s="140" t="s">
        <v>108</v>
      </c>
      <c r="B2693" s="142" t="n">
        <v>61602000</v>
      </c>
      <c r="C2693" s="143" t="n">
        <f aca="false">+LEN(B:B)</f>
        <v>8</v>
      </c>
      <c r="D2693" s="143" t="n">
        <v>61602000</v>
      </c>
      <c r="F2693" s="140" t="s">
        <v>466</v>
      </c>
      <c r="G2693" s="144" t="n">
        <v>1730187.77</v>
      </c>
      <c r="I2693" s="144" t="n">
        <f aca="false">+G:G-H:H</f>
        <v>1730187.77</v>
      </c>
    </row>
    <row r="2694" customFormat="false" ht="17.25" hidden="false" customHeight="true" outlineLevel="0" collapsed="false">
      <c r="A2694" s="140" t="s">
        <v>1712</v>
      </c>
      <c r="B2694" s="142" t="n">
        <v>61602000</v>
      </c>
      <c r="C2694" s="143" t="n">
        <f aca="false">+LEN(B:B)</f>
        <v>8</v>
      </c>
      <c r="D2694" s="143" t="n">
        <v>61602000</v>
      </c>
      <c r="F2694" s="140" t="s">
        <v>396</v>
      </c>
      <c r="G2694" s="144" t="n">
        <v>236614607.06</v>
      </c>
      <c r="I2694" s="144" t="n">
        <f aca="false">+G:G-H:H</f>
        <v>236614607.06</v>
      </c>
    </row>
    <row r="2695" customFormat="false" ht="17.25" hidden="false" customHeight="true" outlineLevel="0" collapsed="false">
      <c r="A2695" s="140" t="s">
        <v>657</v>
      </c>
      <c r="B2695" s="142" t="n">
        <v>61602000</v>
      </c>
      <c r="C2695" s="143" t="n">
        <f aca="false">+LEN(B:B)</f>
        <v>8</v>
      </c>
      <c r="D2695" s="143" t="n">
        <v>61602000</v>
      </c>
      <c r="F2695" s="140" t="s">
        <v>396</v>
      </c>
      <c r="G2695" s="144" t="n">
        <v>12579349.3</v>
      </c>
      <c r="I2695" s="144" t="n">
        <f aca="false">+G:G-H:H</f>
        <v>12579349.3</v>
      </c>
    </row>
    <row r="2696" customFormat="false" ht="17.25" hidden="false" customHeight="true" outlineLevel="0" collapsed="false">
      <c r="A2696" s="140" t="s">
        <v>125</v>
      </c>
      <c r="B2696" s="142" t="n">
        <v>61603000</v>
      </c>
      <c r="C2696" s="143" t="n">
        <f aca="false">+LEN(B:B)</f>
        <v>8</v>
      </c>
      <c r="D2696" s="143" t="n">
        <v>61603000</v>
      </c>
      <c r="F2696" s="140" t="s">
        <v>1291</v>
      </c>
      <c r="G2696" s="144" t="n">
        <v>815100</v>
      </c>
      <c r="I2696" s="144" t="n">
        <f aca="false">+G:G-H:H</f>
        <v>815100</v>
      </c>
    </row>
    <row r="2697" customFormat="false" ht="17.25" hidden="false" customHeight="true" outlineLevel="0" collapsed="false">
      <c r="A2697" s="140" t="s">
        <v>1819</v>
      </c>
      <c r="B2697" s="142" t="n">
        <v>61603000</v>
      </c>
      <c r="C2697" s="143" t="n">
        <f aca="false">+LEN(B:B)</f>
        <v>8</v>
      </c>
      <c r="D2697" s="143" t="n">
        <v>61603000</v>
      </c>
      <c r="F2697" s="140" t="s">
        <v>3279</v>
      </c>
      <c r="G2697" s="144" t="n">
        <v>48977.48</v>
      </c>
      <c r="I2697" s="144" t="n">
        <f aca="false">+G:G-H:H</f>
        <v>48977.48</v>
      </c>
    </row>
    <row r="2698" customFormat="false" ht="17.25" hidden="false" customHeight="true" outlineLevel="0" collapsed="false">
      <c r="A2698" s="140" t="s">
        <v>116</v>
      </c>
      <c r="B2698" s="142" t="n">
        <v>6160300</v>
      </c>
      <c r="C2698" s="143" t="n">
        <f aca="false">+LEN(B:B)</f>
        <v>7</v>
      </c>
      <c r="D2698" s="143" t="n">
        <v>61603000</v>
      </c>
      <c r="F2698" s="140" t="s">
        <v>1291</v>
      </c>
      <c r="G2698" s="144" t="n">
        <v>1901900</v>
      </c>
      <c r="I2698" s="144" t="n">
        <f aca="false">+G:G-H:H</f>
        <v>1901900</v>
      </c>
    </row>
    <row r="2699" customFormat="false" ht="17.25" hidden="false" customHeight="true" outlineLevel="0" collapsed="false">
      <c r="A2699" s="140" t="s">
        <v>119</v>
      </c>
      <c r="B2699" s="142" t="n">
        <v>61603000</v>
      </c>
      <c r="C2699" s="143" t="n">
        <f aca="false">+LEN(B:B)</f>
        <v>8</v>
      </c>
      <c r="D2699" s="143" t="n">
        <v>61603000</v>
      </c>
      <c r="F2699" s="140" t="s">
        <v>1291</v>
      </c>
      <c r="G2699" s="144" t="n">
        <v>95674.98</v>
      </c>
      <c r="I2699" s="144" t="n">
        <f aca="false">+G:G-H:H</f>
        <v>95674.98</v>
      </c>
    </row>
    <row r="2700" customFormat="false" ht="17.25" hidden="false" customHeight="true" outlineLevel="0" collapsed="false">
      <c r="A2700" s="140" t="s">
        <v>112</v>
      </c>
      <c r="B2700" s="142" t="n">
        <v>61603000</v>
      </c>
      <c r="C2700" s="143" t="n">
        <f aca="false">+LEN(B:B)</f>
        <v>8</v>
      </c>
      <c r="D2700" s="143" t="n">
        <v>61603000</v>
      </c>
      <c r="F2700" s="140" t="s">
        <v>1291</v>
      </c>
      <c r="G2700" s="144" t="n">
        <v>425459.43</v>
      </c>
      <c r="I2700" s="144" t="n">
        <f aca="false">+G:G-H:H</f>
        <v>425459.43</v>
      </c>
    </row>
    <row r="2701" customFormat="false" ht="17.25" hidden="false" customHeight="true" outlineLevel="0" collapsed="false">
      <c r="A2701" s="140" t="s">
        <v>317</v>
      </c>
      <c r="B2701" s="142" t="n">
        <v>61603000</v>
      </c>
      <c r="C2701" s="143" t="n">
        <f aca="false">+LEN(B:B)</f>
        <v>8</v>
      </c>
      <c r="D2701" s="143" t="n">
        <v>61603000</v>
      </c>
      <c r="F2701" s="140" t="s">
        <v>3279</v>
      </c>
      <c r="G2701" s="144" t="n">
        <v>471817.5</v>
      </c>
      <c r="I2701" s="144" t="n">
        <f aca="false">+G:G-H:H</f>
        <v>471817.5</v>
      </c>
    </row>
    <row r="2702" customFormat="false" ht="17.25" hidden="false" customHeight="true" outlineLevel="0" collapsed="false">
      <c r="A2702" s="140" t="s">
        <v>105</v>
      </c>
      <c r="B2702" s="142" t="n">
        <v>6160300</v>
      </c>
      <c r="C2702" s="143" t="n">
        <f aca="false">+LEN(B:B)</f>
        <v>7</v>
      </c>
      <c r="D2702" s="143" t="n">
        <v>61603000</v>
      </c>
      <c r="F2702" s="140" t="s">
        <v>722</v>
      </c>
      <c r="G2702" s="144" t="n">
        <v>2925143.01</v>
      </c>
      <c r="H2702" s="144" t="n">
        <v>0</v>
      </c>
      <c r="I2702" s="144" t="n">
        <f aca="false">+G:G-H:H</f>
        <v>2925143.01</v>
      </c>
    </row>
    <row r="2703" customFormat="false" ht="17.25" hidden="false" customHeight="true" outlineLevel="0" collapsed="false">
      <c r="A2703" s="140" t="s">
        <v>104</v>
      </c>
      <c r="B2703" s="142" t="n">
        <v>6160300</v>
      </c>
      <c r="C2703" s="143" t="n">
        <f aca="false">+LEN(B:B)</f>
        <v>7</v>
      </c>
      <c r="D2703" s="143" t="n">
        <v>61603000</v>
      </c>
      <c r="F2703" s="140" t="s">
        <v>722</v>
      </c>
      <c r="G2703" s="144" t="n">
        <v>3338250.64</v>
      </c>
      <c r="H2703" s="144" t="n">
        <v>0</v>
      </c>
      <c r="I2703" s="144" t="n">
        <f aca="false">+G:G-H:H</f>
        <v>3338250.64</v>
      </c>
    </row>
    <row r="2704" customFormat="false" ht="17.25" hidden="false" customHeight="true" outlineLevel="0" collapsed="false">
      <c r="A2704" s="140" t="s">
        <v>102</v>
      </c>
      <c r="B2704" s="142" t="n">
        <v>6160300</v>
      </c>
      <c r="C2704" s="143" t="n">
        <f aca="false">+LEN(B:B)</f>
        <v>7</v>
      </c>
      <c r="D2704" s="143" t="n">
        <v>61603000</v>
      </c>
      <c r="F2704" s="140" t="s">
        <v>722</v>
      </c>
      <c r="G2704" s="144" t="n">
        <v>1381292.64</v>
      </c>
      <c r="H2704" s="144" t="n">
        <v>0</v>
      </c>
      <c r="I2704" s="144" t="n">
        <f aca="false">+G:G-H:H</f>
        <v>1381292.64</v>
      </c>
    </row>
    <row r="2705" customFormat="false" ht="17.25" hidden="false" customHeight="true" outlineLevel="0" collapsed="false">
      <c r="A2705" s="140" t="s">
        <v>100</v>
      </c>
      <c r="B2705" s="142" t="n">
        <v>6160300</v>
      </c>
      <c r="C2705" s="143" t="n">
        <f aca="false">+LEN(B:B)</f>
        <v>7</v>
      </c>
      <c r="D2705" s="143" t="n">
        <v>61603000</v>
      </c>
      <c r="F2705" s="140" t="s">
        <v>722</v>
      </c>
      <c r="G2705" s="144" t="n">
        <v>368254.04</v>
      </c>
      <c r="H2705" s="144" t="n">
        <v>0</v>
      </c>
      <c r="I2705" s="144" t="n">
        <f aca="false">+G:G-H:H</f>
        <v>368254.04</v>
      </c>
    </row>
    <row r="2706" customFormat="false" ht="17.25" hidden="false" customHeight="true" outlineLevel="0" collapsed="false">
      <c r="A2706" s="140" t="s">
        <v>1712</v>
      </c>
      <c r="B2706" s="142" t="n">
        <v>61603000</v>
      </c>
      <c r="C2706" s="143" t="n">
        <f aca="false">+LEN(B:B)</f>
        <v>8</v>
      </c>
      <c r="D2706" s="143" t="n">
        <v>61603000</v>
      </c>
      <c r="F2706" s="140" t="s">
        <v>3279</v>
      </c>
      <c r="G2706" s="144" t="n">
        <v>753553.6</v>
      </c>
      <c r="I2706" s="144" t="n">
        <f aca="false">+G:G-H:H</f>
        <v>753553.6</v>
      </c>
    </row>
    <row r="2707" customFormat="false" ht="17.25" hidden="false" customHeight="true" outlineLevel="0" collapsed="false">
      <c r="A2707" s="140" t="s">
        <v>128</v>
      </c>
      <c r="B2707" s="142" t="n">
        <v>61604000</v>
      </c>
      <c r="C2707" s="143" t="n">
        <f aca="false">+LEN(B:B)</f>
        <v>8</v>
      </c>
      <c r="D2707" s="143" t="n">
        <v>61604000</v>
      </c>
      <c r="F2707" s="140" t="s">
        <v>157</v>
      </c>
      <c r="H2707" s="144" t="n">
        <v>43054</v>
      </c>
      <c r="I2707" s="144" t="n">
        <f aca="false">+G:G-H:H</f>
        <v>-43054</v>
      </c>
    </row>
    <row r="2708" customFormat="false" ht="17.25" hidden="false" customHeight="true" outlineLevel="0" collapsed="false">
      <c r="A2708" s="140" t="s">
        <v>124</v>
      </c>
      <c r="B2708" s="142" t="n">
        <v>61604000</v>
      </c>
      <c r="C2708" s="143" t="n">
        <f aca="false">+LEN(B:B)</f>
        <v>8</v>
      </c>
      <c r="D2708" s="143" t="n">
        <v>61604000</v>
      </c>
      <c r="F2708" s="140" t="s">
        <v>157</v>
      </c>
      <c r="H2708" s="144" t="n">
        <v>46816</v>
      </c>
      <c r="I2708" s="144" t="n">
        <f aca="false">+G:G-H:H</f>
        <v>-46816</v>
      </c>
    </row>
    <row r="2709" customFormat="false" ht="17.25" hidden="false" customHeight="true" outlineLevel="0" collapsed="false">
      <c r="A2709" s="140" t="s">
        <v>129</v>
      </c>
      <c r="B2709" s="142" t="n">
        <v>616040</v>
      </c>
      <c r="C2709" s="143" t="n">
        <f aca="false">+LEN(B:B)</f>
        <v>6</v>
      </c>
      <c r="D2709" s="143" t="n">
        <v>61604000</v>
      </c>
      <c r="F2709" s="140" t="s">
        <v>157</v>
      </c>
      <c r="G2709" s="144" t="n">
        <v>9395072.5</v>
      </c>
      <c r="H2709" s="144" t="n">
        <v>0</v>
      </c>
      <c r="I2709" s="144" t="n">
        <f aca="false">+G:G-H:H</f>
        <v>9395072.5</v>
      </c>
    </row>
    <row r="2710" customFormat="false" ht="17.25" hidden="false" customHeight="true" outlineLevel="0" collapsed="false">
      <c r="A2710" s="140" t="s">
        <v>1819</v>
      </c>
      <c r="B2710" s="142" t="n">
        <v>61604000</v>
      </c>
      <c r="C2710" s="143" t="n">
        <f aca="false">+LEN(B:B)</f>
        <v>8</v>
      </c>
      <c r="D2710" s="143" t="n">
        <v>61604000</v>
      </c>
      <c r="F2710" s="140" t="s">
        <v>157</v>
      </c>
      <c r="G2710" s="144" t="n">
        <v>855627.73</v>
      </c>
      <c r="I2710" s="144" t="n">
        <f aca="false">+G:G-H:H</f>
        <v>855627.73</v>
      </c>
    </row>
    <row r="2711" customFormat="false" ht="17.25" hidden="false" customHeight="true" outlineLevel="0" collapsed="false">
      <c r="A2711" s="140" t="s">
        <v>111</v>
      </c>
      <c r="B2711" s="142" t="n">
        <v>61604000</v>
      </c>
      <c r="C2711" s="143" t="n">
        <f aca="false">+LEN(B:B)</f>
        <v>8</v>
      </c>
      <c r="D2711" s="143" t="n">
        <v>61604000</v>
      </c>
      <c r="F2711" s="140" t="s">
        <v>157</v>
      </c>
      <c r="G2711" s="144" t="n">
        <v>3344265.8</v>
      </c>
      <c r="I2711" s="144" t="n">
        <f aca="false">+G:G-H:H</f>
        <v>3344265.8</v>
      </c>
    </row>
    <row r="2712" customFormat="false" ht="17.25" hidden="false" customHeight="true" outlineLevel="0" collapsed="false">
      <c r="A2712" s="140" t="s">
        <v>116</v>
      </c>
      <c r="B2712" s="142" t="n">
        <v>6160400</v>
      </c>
      <c r="C2712" s="143" t="n">
        <f aca="false">+LEN(B:B)</f>
        <v>7</v>
      </c>
      <c r="D2712" s="143" t="n">
        <v>61604000</v>
      </c>
      <c r="F2712" s="140" t="s">
        <v>157</v>
      </c>
      <c r="G2712" s="144" t="n">
        <v>3568614.62</v>
      </c>
      <c r="I2712" s="144" t="n">
        <f aca="false">+G:G-H:H</f>
        <v>3568614.62</v>
      </c>
    </row>
    <row r="2713" customFormat="false" ht="17.25" hidden="false" customHeight="true" outlineLevel="0" collapsed="false">
      <c r="A2713" s="140" t="s">
        <v>115</v>
      </c>
      <c r="B2713" s="142" t="n">
        <v>61604000</v>
      </c>
      <c r="C2713" s="143" t="n">
        <f aca="false">+LEN(B:B)</f>
        <v>8</v>
      </c>
      <c r="D2713" s="143" t="n">
        <v>61604000</v>
      </c>
      <c r="F2713" s="140" t="s">
        <v>157</v>
      </c>
      <c r="G2713" s="144" t="n">
        <v>2575680.76</v>
      </c>
      <c r="I2713" s="144" t="n">
        <f aca="false">+G:G-H:H</f>
        <v>2575680.76</v>
      </c>
    </row>
    <row r="2714" customFormat="false" ht="17.25" hidden="false" customHeight="true" outlineLevel="0" collapsed="false">
      <c r="A2714" s="140" t="s">
        <v>119</v>
      </c>
      <c r="B2714" s="142" t="n">
        <v>61604000</v>
      </c>
      <c r="C2714" s="143" t="n">
        <f aca="false">+LEN(B:B)</f>
        <v>8</v>
      </c>
      <c r="D2714" s="143" t="n">
        <v>61604000</v>
      </c>
      <c r="F2714" s="140" t="s">
        <v>157</v>
      </c>
      <c r="G2714" s="144" t="n">
        <v>980141</v>
      </c>
      <c r="I2714" s="144" t="n">
        <f aca="false">+G:G-H:H</f>
        <v>980141</v>
      </c>
    </row>
    <row r="2715" customFormat="false" ht="17.25" hidden="false" customHeight="true" outlineLevel="0" collapsed="false">
      <c r="A2715" s="140" t="s">
        <v>112</v>
      </c>
      <c r="B2715" s="142" t="n">
        <v>61604000</v>
      </c>
      <c r="C2715" s="143" t="n">
        <f aca="false">+LEN(B:B)</f>
        <v>8</v>
      </c>
      <c r="D2715" s="143" t="n">
        <v>61604000</v>
      </c>
      <c r="F2715" s="140" t="s">
        <v>157</v>
      </c>
      <c r="G2715" s="144" t="n">
        <v>5424743.33</v>
      </c>
      <c r="I2715" s="144" t="n">
        <f aca="false">+G:G-H:H</f>
        <v>5424743.33</v>
      </c>
    </row>
    <row r="2716" customFormat="false" ht="17.25" hidden="false" customHeight="true" outlineLevel="0" collapsed="false">
      <c r="A2716" s="140" t="s">
        <v>105</v>
      </c>
      <c r="B2716" s="142" t="n">
        <v>6160400</v>
      </c>
      <c r="C2716" s="143" t="n">
        <f aca="false">+LEN(B:B)</f>
        <v>7</v>
      </c>
      <c r="D2716" s="143" t="n">
        <v>61604000</v>
      </c>
      <c r="F2716" s="140" t="s">
        <v>157</v>
      </c>
      <c r="G2716" s="144" t="n">
        <v>3623919.53</v>
      </c>
      <c r="H2716" s="144" t="n">
        <v>0</v>
      </c>
      <c r="I2716" s="144" t="n">
        <f aca="false">+G:G-H:H</f>
        <v>3623919.53</v>
      </c>
    </row>
    <row r="2717" customFormat="false" ht="17.25" hidden="false" customHeight="true" outlineLevel="0" collapsed="false">
      <c r="A2717" s="140" t="s">
        <v>104</v>
      </c>
      <c r="B2717" s="142" t="n">
        <v>6160400</v>
      </c>
      <c r="C2717" s="143" t="n">
        <f aca="false">+LEN(B:B)</f>
        <v>7</v>
      </c>
      <c r="D2717" s="143" t="n">
        <v>61604000</v>
      </c>
      <c r="F2717" s="140" t="s">
        <v>157</v>
      </c>
      <c r="G2717" s="144" t="n">
        <v>0</v>
      </c>
      <c r="H2717" s="144" t="n">
        <v>691911.04</v>
      </c>
      <c r="I2717" s="144" t="n">
        <f aca="false">+G:G-H:H</f>
        <v>-691911.04</v>
      </c>
    </row>
    <row r="2718" customFormat="false" ht="17.25" hidden="false" customHeight="true" outlineLevel="0" collapsed="false">
      <c r="A2718" s="140" t="s">
        <v>102</v>
      </c>
      <c r="B2718" s="142" t="n">
        <v>6160400</v>
      </c>
      <c r="C2718" s="143" t="n">
        <f aca="false">+LEN(B:B)</f>
        <v>7</v>
      </c>
      <c r="D2718" s="143" t="n">
        <v>61604000</v>
      </c>
      <c r="F2718" s="140" t="s">
        <v>157</v>
      </c>
      <c r="G2718" s="144" t="n">
        <v>0</v>
      </c>
      <c r="H2718" s="144" t="n">
        <v>120000</v>
      </c>
      <c r="I2718" s="144" t="n">
        <f aca="false">+G:G-H:H</f>
        <v>-120000</v>
      </c>
    </row>
    <row r="2719" customFormat="false" ht="17.25" hidden="false" customHeight="true" outlineLevel="0" collapsed="false">
      <c r="A2719" s="140" t="s">
        <v>307</v>
      </c>
      <c r="B2719" s="142" t="n">
        <v>61604000</v>
      </c>
      <c r="C2719" s="143" t="n">
        <f aca="false">+LEN(B:B)</f>
        <v>8</v>
      </c>
      <c r="D2719" s="143" t="n">
        <v>61604000</v>
      </c>
      <c r="F2719" s="140" t="s">
        <v>157</v>
      </c>
      <c r="G2719" s="144" t="n">
        <v>1982925.54</v>
      </c>
      <c r="I2719" s="144" t="n">
        <f aca="false">+G:G-H:H</f>
        <v>1982925.54</v>
      </c>
    </row>
    <row r="2720" customFormat="false" ht="17.25" hidden="false" customHeight="true" outlineLevel="0" collapsed="false">
      <c r="A2720" s="140" t="s">
        <v>100</v>
      </c>
      <c r="B2720" s="142" t="n">
        <v>6160400</v>
      </c>
      <c r="C2720" s="143" t="n">
        <f aca="false">+LEN(B:B)</f>
        <v>7</v>
      </c>
      <c r="D2720" s="143" t="n">
        <v>61604000</v>
      </c>
      <c r="F2720" s="140" t="s">
        <v>157</v>
      </c>
      <c r="G2720" s="144" t="n">
        <v>0</v>
      </c>
      <c r="H2720" s="144" t="n">
        <v>659795</v>
      </c>
      <c r="I2720" s="144" t="n">
        <f aca="false">+G:G-H:H</f>
        <v>-659795</v>
      </c>
    </row>
    <row r="2721" customFormat="false" ht="17.25" hidden="false" customHeight="true" outlineLevel="0" collapsed="false">
      <c r="A2721" s="140" t="s">
        <v>108</v>
      </c>
      <c r="B2721" s="142" t="n">
        <v>61604000</v>
      </c>
      <c r="C2721" s="143" t="n">
        <f aca="false">+LEN(B:B)</f>
        <v>8</v>
      </c>
      <c r="D2721" s="143" t="n">
        <v>61604000</v>
      </c>
      <c r="F2721" s="140" t="s">
        <v>157</v>
      </c>
      <c r="H2721" s="144" t="n">
        <v>335445</v>
      </c>
      <c r="I2721" s="144" t="n">
        <f aca="false">+G:G-H:H</f>
        <v>-335445</v>
      </c>
    </row>
    <row r="2722" customFormat="false" ht="17.25" hidden="false" customHeight="true" outlineLevel="0" collapsed="false">
      <c r="A2722" s="140" t="s">
        <v>1712</v>
      </c>
      <c r="B2722" s="142" t="n">
        <v>61604000</v>
      </c>
      <c r="C2722" s="143" t="n">
        <f aca="false">+LEN(B:B)</f>
        <v>8</v>
      </c>
      <c r="D2722" s="143" t="n">
        <v>61604000</v>
      </c>
      <c r="F2722" s="140" t="s">
        <v>157</v>
      </c>
      <c r="G2722" s="144" t="n">
        <v>27172300.44</v>
      </c>
      <c r="I2722" s="144" t="n">
        <f aca="false">+G:G-H:H</f>
        <v>27172300.44</v>
      </c>
    </row>
    <row r="2723" customFormat="false" ht="17.25" hidden="false" customHeight="true" outlineLevel="0" collapsed="false">
      <c r="A2723" s="140" t="s">
        <v>657</v>
      </c>
      <c r="B2723" s="142" t="n">
        <v>61604000</v>
      </c>
      <c r="C2723" s="143" t="n">
        <f aca="false">+LEN(B:B)</f>
        <v>8</v>
      </c>
      <c r="D2723" s="143" t="n">
        <v>61604000</v>
      </c>
      <c r="F2723" s="140" t="s">
        <v>157</v>
      </c>
      <c r="G2723" s="144" t="n">
        <v>3489378.8</v>
      </c>
      <c r="I2723" s="144" t="n">
        <f aca="false">+G:G-H:H</f>
        <v>3489378.8</v>
      </c>
    </row>
    <row r="2724" customFormat="false" ht="17.25" hidden="false" customHeight="true" outlineLevel="0" collapsed="false">
      <c r="A2724" s="140" t="s">
        <v>309</v>
      </c>
      <c r="B2724" s="142" t="n">
        <v>616100</v>
      </c>
      <c r="C2724" s="143" t="n">
        <f aca="false">+LEN(B:B)</f>
        <v>6</v>
      </c>
      <c r="D2724" s="143" t="n">
        <v>61610000</v>
      </c>
      <c r="F2724" s="140" t="s">
        <v>1131</v>
      </c>
      <c r="G2724" s="144" t="n">
        <v>17859823</v>
      </c>
      <c r="I2724" s="144" t="n">
        <f aca="false">+G:G-H:H</f>
        <v>17859823</v>
      </c>
    </row>
    <row r="2725" customFormat="false" ht="17.25" hidden="false" customHeight="true" outlineLevel="0" collapsed="false">
      <c r="A2725" s="140" t="s">
        <v>129</v>
      </c>
      <c r="B2725" s="142" t="n">
        <v>616100</v>
      </c>
      <c r="C2725" s="143" t="n">
        <f aca="false">+LEN(B:B)</f>
        <v>6</v>
      </c>
      <c r="D2725" s="143" t="n">
        <v>61610000</v>
      </c>
      <c r="F2725" s="140" t="s">
        <v>1131</v>
      </c>
      <c r="G2725" s="144" t="n">
        <v>30906048</v>
      </c>
      <c r="H2725" s="144" t="n">
        <v>0</v>
      </c>
      <c r="I2725" s="144" t="n">
        <f aca="false">+G:G-H:H</f>
        <v>30906048</v>
      </c>
    </row>
    <row r="2726" customFormat="false" ht="17.25" hidden="false" customHeight="true" outlineLevel="0" collapsed="false">
      <c r="A2726" s="140" t="s">
        <v>125</v>
      </c>
      <c r="B2726" s="142" t="n">
        <v>61700000</v>
      </c>
      <c r="C2726" s="143" t="n">
        <f aca="false">+LEN(B:B)</f>
        <v>8</v>
      </c>
      <c r="D2726" s="143" t="n">
        <v>61700000</v>
      </c>
      <c r="F2726" s="140" t="s">
        <v>723</v>
      </c>
      <c r="G2726" s="144" t="n">
        <v>30000</v>
      </c>
      <c r="I2726" s="144" t="n">
        <f aca="false">+G:G-H:H</f>
        <v>30000</v>
      </c>
    </row>
    <row r="2727" customFormat="false" ht="17.25" hidden="false" customHeight="true" outlineLevel="0" collapsed="false">
      <c r="A2727" s="140" t="s">
        <v>657</v>
      </c>
      <c r="B2727" s="142" t="n">
        <v>61701000</v>
      </c>
      <c r="C2727" s="143" t="n">
        <f aca="false">+LEN(B:B)</f>
        <v>8</v>
      </c>
      <c r="D2727" s="143" t="n">
        <v>61700000</v>
      </c>
      <c r="F2727" s="140" t="s">
        <v>3280</v>
      </c>
      <c r="G2727" s="144" t="n">
        <v>362450</v>
      </c>
      <c r="I2727" s="144" t="n">
        <f aca="false">+G:G-H:H</f>
        <v>362450</v>
      </c>
    </row>
    <row r="2728" customFormat="false" ht="17.25" hidden="false" customHeight="true" outlineLevel="0" collapsed="false">
      <c r="A2728" s="140" t="s">
        <v>129</v>
      </c>
      <c r="B2728" s="142" t="n">
        <v>618000</v>
      </c>
      <c r="C2728" s="143" t="n">
        <f aca="false">+LEN(B:B)</f>
        <v>6</v>
      </c>
      <c r="D2728" s="143" t="n">
        <v>61800000</v>
      </c>
      <c r="F2728" s="140" t="s">
        <v>1098</v>
      </c>
      <c r="G2728" s="144" t="n">
        <v>277700</v>
      </c>
      <c r="H2728" s="144" t="n">
        <v>0</v>
      </c>
      <c r="I2728" s="144" t="n">
        <f aca="false">+G:G-H:H</f>
        <v>277700</v>
      </c>
    </row>
    <row r="2729" customFormat="false" ht="17.25" hidden="false" customHeight="true" outlineLevel="0" collapsed="false">
      <c r="A2729" s="140" t="s">
        <v>128</v>
      </c>
      <c r="B2729" s="142" t="n">
        <v>61801000</v>
      </c>
      <c r="C2729" s="143" t="n">
        <f aca="false">+LEN(B:B)</f>
        <v>8</v>
      </c>
      <c r="D2729" s="143" t="n">
        <v>61801000</v>
      </c>
      <c r="F2729" s="140" t="s">
        <v>158</v>
      </c>
      <c r="G2729" s="144" t="n">
        <v>4900</v>
      </c>
      <c r="I2729" s="144" t="n">
        <f aca="false">+G:G-H:H</f>
        <v>4900</v>
      </c>
    </row>
    <row r="2730" customFormat="false" ht="17.25" hidden="false" customHeight="true" outlineLevel="0" collapsed="false">
      <c r="A2730" s="140" t="s">
        <v>1819</v>
      </c>
      <c r="B2730" s="142" t="n">
        <v>61801000</v>
      </c>
      <c r="C2730" s="143" t="n">
        <f aca="false">+LEN(B:B)</f>
        <v>8</v>
      </c>
      <c r="D2730" s="143" t="n">
        <v>61801000</v>
      </c>
      <c r="F2730" s="140" t="s">
        <v>470</v>
      </c>
      <c r="G2730" s="144" t="n">
        <v>216000</v>
      </c>
      <c r="I2730" s="144" t="n">
        <f aca="false">+G:G-H:H</f>
        <v>216000</v>
      </c>
    </row>
    <row r="2731" customFormat="false" ht="17.25" hidden="false" customHeight="true" outlineLevel="0" collapsed="false">
      <c r="A2731" s="140" t="s">
        <v>116</v>
      </c>
      <c r="B2731" s="142" t="n">
        <v>6180100</v>
      </c>
      <c r="C2731" s="143" t="n">
        <f aca="false">+LEN(B:B)</f>
        <v>7</v>
      </c>
      <c r="D2731" s="143" t="n">
        <v>61801000</v>
      </c>
      <c r="F2731" s="140" t="s">
        <v>470</v>
      </c>
      <c r="G2731" s="144" t="n">
        <v>20000</v>
      </c>
      <c r="I2731" s="144" t="n">
        <f aca="false">+G:G-H:H</f>
        <v>20000</v>
      </c>
    </row>
    <row r="2732" customFormat="false" ht="17.25" hidden="false" customHeight="true" outlineLevel="0" collapsed="false">
      <c r="A2732" s="140" t="s">
        <v>3018</v>
      </c>
      <c r="B2732" s="142" t="n">
        <v>618010</v>
      </c>
      <c r="C2732" s="143" t="n">
        <f aca="false">+LEN(B:B)</f>
        <v>6</v>
      </c>
      <c r="D2732" s="143" t="n">
        <v>61801000</v>
      </c>
      <c r="F2732" s="140" t="s">
        <v>158</v>
      </c>
      <c r="G2732" s="144" t="n">
        <v>40800</v>
      </c>
      <c r="I2732" s="144" t="n">
        <f aca="false">+G:G-H:H</f>
        <v>40800</v>
      </c>
    </row>
    <row r="2733" customFormat="false" ht="17.25" hidden="false" customHeight="true" outlineLevel="0" collapsed="false">
      <c r="A2733" s="140" t="s">
        <v>3019</v>
      </c>
      <c r="B2733" s="142" t="n">
        <v>618010</v>
      </c>
      <c r="C2733" s="143" t="n">
        <f aca="false">+LEN(B:B)</f>
        <v>6</v>
      </c>
      <c r="D2733" s="143" t="n">
        <v>61801000</v>
      </c>
      <c r="F2733" s="140" t="s">
        <v>158</v>
      </c>
      <c r="G2733" s="144" t="n">
        <v>2950</v>
      </c>
      <c r="I2733" s="144" t="n">
        <f aca="false">+G:G-H:H</f>
        <v>2950</v>
      </c>
    </row>
    <row r="2734" customFormat="false" ht="17.25" hidden="false" customHeight="true" outlineLevel="0" collapsed="false">
      <c r="A2734" s="140" t="s">
        <v>119</v>
      </c>
      <c r="B2734" s="142" t="n">
        <v>61801000</v>
      </c>
      <c r="C2734" s="143" t="n">
        <f aca="false">+LEN(B:B)</f>
        <v>8</v>
      </c>
      <c r="D2734" s="143" t="n">
        <v>61801000</v>
      </c>
      <c r="F2734" s="140" t="s">
        <v>470</v>
      </c>
      <c r="G2734" s="144" t="n">
        <v>861177</v>
      </c>
      <c r="I2734" s="144" t="n">
        <f aca="false">+G:G-H:H</f>
        <v>861177</v>
      </c>
    </row>
    <row r="2735" customFormat="false" ht="17.25" hidden="false" customHeight="true" outlineLevel="0" collapsed="false">
      <c r="A2735" s="140" t="s">
        <v>317</v>
      </c>
      <c r="B2735" s="142" t="n">
        <v>61801000</v>
      </c>
      <c r="C2735" s="143" t="n">
        <f aca="false">+LEN(B:B)</f>
        <v>8</v>
      </c>
      <c r="D2735" s="143" t="n">
        <v>61801000</v>
      </c>
      <c r="F2735" s="140" t="s">
        <v>158</v>
      </c>
      <c r="G2735" s="144" t="n">
        <v>1103600</v>
      </c>
      <c r="I2735" s="144" t="n">
        <f aca="false">+G:G-H:H</f>
        <v>1103600</v>
      </c>
    </row>
    <row r="2736" customFormat="false" ht="17.25" hidden="false" customHeight="true" outlineLevel="0" collapsed="false">
      <c r="A2736" s="140" t="s">
        <v>105</v>
      </c>
      <c r="B2736" s="142" t="n">
        <v>6180100</v>
      </c>
      <c r="C2736" s="143" t="n">
        <f aca="false">+LEN(B:B)</f>
        <v>7</v>
      </c>
      <c r="D2736" s="143" t="n">
        <v>61801000</v>
      </c>
      <c r="F2736" s="140" t="s">
        <v>470</v>
      </c>
      <c r="G2736" s="144" t="n">
        <v>428000</v>
      </c>
      <c r="H2736" s="144" t="n">
        <v>0</v>
      </c>
      <c r="I2736" s="144" t="n">
        <f aca="false">+G:G-H:H</f>
        <v>428000</v>
      </c>
    </row>
    <row r="2737" customFormat="false" ht="17.25" hidden="false" customHeight="true" outlineLevel="0" collapsed="false">
      <c r="A2737" s="140" t="s">
        <v>100</v>
      </c>
      <c r="B2737" s="142" t="n">
        <v>6180100</v>
      </c>
      <c r="C2737" s="143" t="n">
        <f aca="false">+LEN(B:B)</f>
        <v>7</v>
      </c>
      <c r="D2737" s="143" t="n">
        <v>61801000</v>
      </c>
      <c r="F2737" s="140" t="s">
        <v>470</v>
      </c>
      <c r="G2737" s="144" t="n">
        <v>1101000</v>
      </c>
      <c r="H2737" s="144" t="n">
        <v>0</v>
      </c>
      <c r="I2737" s="144" t="n">
        <f aca="false">+G:G-H:H</f>
        <v>1101000</v>
      </c>
    </row>
    <row r="2738" customFormat="false" ht="17.25" hidden="false" customHeight="true" outlineLevel="0" collapsed="false">
      <c r="A2738" s="140" t="s">
        <v>108</v>
      </c>
      <c r="B2738" s="142" t="n">
        <v>61801000</v>
      </c>
      <c r="C2738" s="143" t="n">
        <f aca="false">+LEN(B:B)</f>
        <v>8</v>
      </c>
      <c r="D2738" s="143" t="n">
        <v>61801000</v>
      </c>
      <c r="F2738" s="140" t="s">
        <v>470</v>
      </c>
      <c r="G2738" s="144" t="n">
        <v>3600</v>
      </c>
      <c r="I2738" s="144" t="n">
        <f aca="false">+G:G-H:H</f>
        <v>3600</v>
      </c>
    </row>
    <row r="2739" customFormat="false" ht="17.25" hidden="false" customHeight="true" outlineLevel="0" collapsed="false">
      <c r="A2739" s="140" t="s">
        <v>309</v>
      </c>
      <c r="B2739" s="142" t="n">
        <v>618020</v>
      </c>
      <c r="C2739" s="143" t="n">
        <f aca="false">+LEN(B:B)</f>
        <v>6</v>
      </c>
      <c r="D2739" s="143" t="n">
        <v>61802000</v>
      </c>
      <c r="F2739" s="140" t="s">
        <v>159</v>
      </c>
      <c r="G2739" s="144" t="n">
        <v>5000</v>
      </c>
      <c r="I2739" s="144" t="n">
        <f aca="false">+G:G-H:H</f>
        <v>5000</v>
      </c>
    </row>
    <row r="2740" customFormat="false" ht="17.25" hidden="false" customHeight="true" outlineLevel="0" collapsed="false">
      <c r="A2740" s="140" t="s">
        <v>128</v>
      </c>
      <c r="B2740" s="142" t="n">
        <v>61802000</v>
      </c>
      <c r="C2740" s="143" t="n">
        <f aca="false">+LEN(B:B)</f>
        <v>8</v>
      </c>
      <c r="D2740" s="143" t="n">
        <v>61802000</v>
      </c>
      <c r="F2740" s="140" t="s">
        <v>159</v>
      </c>
      <c r="G2740" s="144" t="n">
        <v>34300</v>
      </c>
      <c r="I2740" s="144" t="n">
        <f aca="false">+G:G-H:H</f>
        <v>34300</v>
      </c>
    </row>
    <row r="2741" customFormat="false" ht="17.25" hidden="false" customHeight="true" outlineLevel="0" collapsed="false">
      <c r="A2741" s="140" t="s">
        <v>125</v>
      </c>
      <c r="B2741" s="142" t="n">
        <v>61802000</v>
      </c>
      <c r="C2741" s="143" t="n">
        <f aca="false">+LEN(B:B)</f>
        <v>8</v>
      </c>
      <c r="D2741" s="143" t="n">
        <v>61802000</v>
      </c>
      <c r="F2741" s="140" t="s">
        <v>472</v>
      </c>
      <c r="G2741" s="144" t="n">
        <v>30000</v>
      </c>
      <c r="I2741" s="144" t="n">
        <f aca="false">+G:G-H:H</f>
        <v>30000</v>
      </c>
    </row>
    <row r="2742" customFormat="false" ht="17.25" hidden="false" customHeight="true" outlineLevel="0" collapsed="false">
      <c r="A2742" s="140" t="s">
        <v>129</v>
      </c>
      <c r="B2742" s="142" t="n">
        <v>618020</v>
      </c>
      <c r="C2742" s="143" t="n">
        <f aca="false">+LEN(B:B)</f>
        <v>6</v>
      </c>
      <c r="D2742" s="143" t="n">
        <v>61802000</v>
      </c>
      <c r="F2742" s="140" t="s">
        <v>159</v>
      </c>
      <c r="G2742" s="144" t="n">
        <v>2973000</v>
      </c>
      <c r="H2742" s="144" t="n">
        <v>0</v>
      </c>
      <c r="I2742" s="144" t="n">
        <f aca="false">+G:G-H:H</f>
        <v>2973000</v>
      </c>
    </row>
    <row r="2743" customFormat="false" ht="17.25" hidden="false" customHeight="true" outlineLevel="0" collapsed="false">
      <c r="A2743" s="140" t="s">
        <v>1819</v>
      </c>
      <c r="B2743" s="142" t="n">
        <v>61802000</v>
      </c>
      <c r="C2743" s="143" t="n">
        <f aca="false">+LEN(B:B)</f>
        <v>8</v>
      </c>
      <c r="D2743" s="143" t="n">
        <v>61802000</v>
      </c>
      <c r="F2743" s="140" t="s">
        <v>472</v>
      </c>
      <c r="G2743" s="144" t="n">
        <v>6400</v>
      </c>
      <c r="I2743" s="144" t="n">
        <f aca="false">+G:G-H:H</f>
        <v>6400</v>
      </c>
    </row>
    <row r="2744" customFormat="false" ht="17.25" hidden="false" customHeight="true" outlineLevel="0" collapsed="false">
      <c r="A2744" s="140" t="s">
        <v>111</v>
      </c>
      <c r="B2744" s="142" t="n">
        <v>61802000</v>
      </c>
      <c r="C2744" s="143" t="n">
        <f aca="false">+LEN(B:B)</f>
        <v>8</v>
      </c>
      <c r="D2744" s="143" t="n">
        <v>61802000</v>
      </c>
      <c r="F2744" s="140" t="s">
        <v>472</v>
      </c>
      <c r="G2744" s="144" t="n">
        <v>12000</v>
      </c>
      <c r="I2744" s="144" t="n">
        <f aca="false">+G:G-H:H</f>
        <v>12000</v>
      </c>
    </row>
    <row r="2745" customFormat="false" ht="17.25" hidden="false" customHeight="true" outlineLevel="0" collapsed="false">
      <c r="A2745" s="140" t="s">
        <v>116</v>
      </c>
      <c r="B2745" s="142" t="n">
        <v>6180200</v>
      </c>
      <c r="C2745" s="143" t="n">
        <f aca="false">+LEN(B:B)</f>
        <v>7</v>
      </c>
      <c r="D2745" s="143" t="n">
        <v>61802000</v>
      </c>
      <c r="F2745" s="140" t="s">
        <v>472</v>
      </c>
      <c r="G2745" s="144" t="n">
        <v>7570390.3</v>
      </c>
      <c r="I2745" s="144" t="n">
        <f aca="false">+G:G-H:H</f>
        <v>7570390.3</v>
      </c>
    </row>
    <row r="2746" customFormat="false" ht="17.25" hidden="false" customHeight="true" outlineLevel="0" collapsed="false">
      <c r="A2746" s="140" t="s">
        <v>115</v>
      </c>
      <c r="B2746" s="142" t="n">
        <v>61802000</v>
      </c>
      <c r="C2746" s="143" t="n">
        <f aca="false">+LEN(B:B)</f>
        <v>8</v>
      </c>
      <c r="D2746" s="143" t="n">
        <v>61802000</v>
      </c>
      <c r="F2746" s="140" t="s">
        <v>472</v>
      </c>
      <c r="G2746" s="144" t="n">
        <v>15500</v>
      </c>
      <c r="I2746" s="144" t="n">
        <f aca="false">+G:G-H:H</f>
        <v>15500</v>
      </c>
    </row>
    <row r="2747" customFormat="false" ht="17.25" hidden="false" customHeight="true" outlineLevel="0" collapsed="false">
      <c r="A2747" s="140" t="s">
        <v>119</v>
      </c>
      <c r="B2747" s="142" t="n">
        <v>61802000</v>
      </c>
      <c r="C2747" s="143" t="n">
        <f aca="false">+LEN(B:B)</f>
        <v>8</v>
      </c>
      <c r="D2747" s="143" t="n">
        <v>61802000</v>
      </c>
      <c r="F2747" s="140" t="s">
        <v>472</v>
      </c>
      <c r="G2747" s="144" t="n">
        <v>213308</v>
      </c>
      <c r="I2747" s="144" t="n">
        <f aca="false">+G:G-H:H</f>
        <v>213308</v>
      </c>
    </row>
    <row r="2748" customFormat="false" ht="17.25" hidden="false" customHeight="true" outlineLevel="0" collapsed="false">
      <c r="A2748" s="140" t="s">
        <v>2902</v>
      </c>
      <c r="B2748" s="142" t="n">
        <v>61802000</v>
      </c>
      <c r="C2748" s="143" t="n">
        <f aca="false">+LEN(B:B)</f>
        <v>8</v>
      </c>
      <c r="D2748" s="143" t="n">
        <v>61802000</v>
      </c>
      <c r="F2748" s="140" t="s">
        <v>472</v>
      </c>
      <c r="G2748" s="144" t="n">
        <v>46000</v>
      </c>
      <c r="I2748" s="144" t="n">
        <f aca="false">+G:G-H:H</f>
        <v>46000</v>
      </c>
    </row>
    <row r="2749" customFormat="false" ht="17.25" hidden="false" customHeight="true" outlineLevel="0" collapsed="false">
      <c r="A2749" s="140" t="s">
        <v>112</v>
      </c>
      <c r="B2749" s="142" t="n">
        <v>61802000</v>
      </c>
      <c r="C2749" s="143" t="n">
        <f aca="false">+LEN(B:B)</f>
        <v>8</v>
      </c>
      <c r="D2749" s="143" t="n">
        <v>61802000</v>
      </c>
      <c r="F2749" s="140" t="s">
        <v>159</v>
      </c>
      <c r="G2749" s="144" t="n">
        <v>55200</v>
      </c>
      <c r="I2749" s="144" t="n">
        <f aca="false">+G:G-H:H</f>
        <v>55200</v>
      </c>
    </row>
    <row r="2750" customFormat="false" ht="17.25" hidden="false" customHeight="true" outlineLevel="0" collapsed="false">
      <c r="A2750" s="140" t="s">
        <v>105</v>
      </c>
      <c r="B2750" s="142" t="n">
        <v>6180200</v>
      </c>
      <c r="C2750" s="143" t="n">
        <f aca="false">+LEN(B:B)</f>
        <v>7</v>
      </c>
      <c r="D2750" s="143" t="n">
        <v>61802000</v>
      </c>
      <c r="F2750" s="140" t="s">
        <v>472</v>
      </c>
      <c r="G2750" s="144" t="n">
        <v>1931400</v>
      </c>
      <c r="H2750" s="144" t="n">
        <v>0</v>
      </c>
      <c r="I2750" s="144" t="n">
        <f aca="false">+G:G-H:H</f>
        <v>1931400</v>
      </c>
    </row>
    <row r="2751" customFormat="false" ht="17.25" hidden="false" customHeight="true" outlineLevel="0" collapsed="false">
      <c r="A2751" s="140" t="s">
        <v>104</v>
      </c>
      <c r="B2751" s="142" t="n">
        <v>6180200</v>
      </c>
      <c r="C2751" s="143" t="n">
        <f aca="false">+LEN(B:B)</f>
        <v>7</v>
      </c>
      <c r="D2751" s="143" t="n">
        <v>61802000</v>
      </c>
      <c r="F2751" s="140" t="s">
        <v>472</v>
      </c>
      <c r="G2751" s="144" t="n">
        <v>26000</v>
      </c>
      <c r="H2751" s="144" t="n">
        <v>0</v>
      </c>
      <c r="I2751" s="144" t="n">
        <f aca="false">+G:G-H:H</f>
        <v>26000</v>
      </c>
    </row>
    <row r="2752" customFormat="false" ht="17.25" hidden="false" customHeight="true" outlineLevel="0" collapsed="false">
      <c r="A2752" s="140" t="s">
        <v>101</v>
      </c>
      <c r="B2752" s="142" t="n">
        <v>61802000</v>
      </c>
      <c r="C2752" s="143" t="n">
        <f aca="false">+LEN(B:B)</f>
        <v>8</v>
      </c>
      <c r="D2752" s="143" t="n">
        <v>61802000</v>
      </c>
      <c r="F2752" s="140" t="s">
        <v>472</v>
      </c>
      <c r="G2752" s="144" t="n">
        <v>1061400</v>
      </c>
      <c r="I2752" s="144" t="n">
        <f aca="false">+G:G-H:H</f>
        <v>1061400</v>
      </c>
    </row>
    <row r="2753" customFormat="false" ht="17.25" hidden="false" customHeight="true" outlineLevel="0" collapsed="false">
      <c r="A2753" s="140" t="s">
        <v>102</v>
      </c>
      <c r="B2753" s="142" t="n">
        <v>6180200</v>
      </c>
      <c r="C2753" s="143" t="n">
        <f aca="false">+LEN(B:B)</f>
        <v>7</v>
      </c>
      <c r="D2753" s="143" t="n">
        <v>61802000</v>
      </c>
      <c r="F2753" s="140" t="s">
        <v>472</v>
      </c>
      <c r="G2753" s="144" t="n">
        <v>64000</v>
      </c>
      <c r="H2753" s="144" t="n">
        <v>0</v>
      </c>
      <c r="I2753" s="144" t="n">
        <f aca="false">+G:G-H:H</f>
        <v>64000</v>
      </c>
    </row>
    <row r="2754" customFormat="false" ht="17.25" hidden="false" customHeight="true" outlineLevel="0" collapsed="false">
      <c r="A2754" s="140" t="s">
        <v>307</v>
      </c>
      <c r="B2754" s="142" t="n">
        <v>61802000</v>
      </c>
      <c r="C2754" s="143" t="n">
        <f aca="false">+LEN(B:B)</f>
        <v>8</v>
      </c>
      <c r="D2754" s="143" t="n">
        <v>61802000</v>
      </c>
      <c r="F2754" s="140" t="s">
        <v>159</v>
      </c>
      <c r="G2754" s="144" t="n">
        <v>310300</v>
      </c>
      <c r="I2754" s="144" t="n">
        <f aca="false">+G:G-H:H</f>
        <v>310300</v>
      </c>
    </row>
    <row r="2755" customFormat="false" ht="17.25" hidden="false" customHeight="true" outlineLevel="0" collapsed="false">
      <c r="A2755" s="140" t="s">
        <v>100</v>
      </c>
      <c r="B2755" s="142" t="n">
        <v>6180200</v>
      </c>
      <c r="C2755" s="143" t="n">
        <f aca="false">+LEN(B:B)</f>
        <v>7</v>
      </c>
      <c r="D2755" s="143" t="n">
        <v>61802000</v>
      </c>
      <c r="F2755" s="140" t="s">
        <v>472</v>
      </c>
      <c r="G2755" s="144" t="n">
        <v>100000</v>
      </c>
      <c r="H2755" s="144" t="n">
        <v>0</v>
      </c>
      <c r="I2755" s="144" t="n">
        <f aca="false">+G:G-H:H</f>
        <v>100000</v>
      </c>
    </row>
    <row r="2756" customFormat="false" ht="17.25" hidden="false" customHeight="true" outlineLevel="0" collapsed="false">
      <c r="A2756" s="140" t="s">
        <v>108</v>
      </c>
      <c r="B2756" s="142" t="n">
        <v>61802000</v>
      </c>
      <c r="C2756" s="143" t="n">
        <f aca="false">+LEN(B:B)</f>
        <v>8</v>
      </c>
      <c r="D2756" s="143" t="n">
        <v>61802000</v>
      </c>
      <c r="F2756" s="140" t="s">
        <v>472</v>
      </c>
      <c r="G2756" s="144" t="n">
        <v>88400</v>
      </c>
      <c r="I2756" s="144" t="n">
        <f aca="false">+G:G-H:H</f>
        <v>88400</v>
      </c>
    </row>
    <row r="2757" customFormat="false" ht="17.25" hidden="false" customHeight="true" outlineLevel="0" collapsed="false">
      <c r="A2757" s="140" t="s">
        <v>657</v>
      </c>
      <c r="B2757" s="142" t="n">
        <v>61802000</v>
      </c>
      <c r="C2757" s="143" t="n">
        <f aca="false">+LEN(B:B)</f>
        <v>8</v>
      </c>
      <c r="D2757" s="143" t="n">
        <v>61802000</v>
      </c>
      <c r="F2757" s="140" t="s">
        <v>2218</v>
      </c>
      <c r="G2757" s="144" t="n">
        <v>171200</v>
      </c>
      <c r="I2757" s="144" t="n">
        <f aca="false">+G:G-H:H</f>
        <v>171200</v>
      </c>
    </row>
    <row r="2758" customFormat="false" ht="17.25" hidden="false" customHeight="true" outlineLevel="0" collapsed="false">
      <c r="A2758" s="140" t="s">
        <v>129</v>
      </c>
      <c r="B2758" s="142" t="n">
        <v>620000</v>
      </c>
      <c r="C2758" s="143" t="n">
        <f aca="false">+LEN(B:B)</f>
        <v>6</v>
      </c>
      <c r="D2758" s="143" t="n">
        <v>62100000</v>
      </c>
      <c r="F2758" s="140" t="s">
        <v>3281</v>
      </c>
      <c r="G2758" s="144" t="n">
        <v>1355013</v>
      </c>
      <c r="H2758" s="144" t="n">
        <v>0</v>
      </c>
      <c r="I2758" s="144" t="n">
        <f aca="false">+G:G-H:H</f>
        <v>1355013</v>
      </c>
    </row>
    <row r="2759" customFormat="false" ht="17.25" hidden="false" customHeight="true" outlineLevel="0" collapsed="false">
      <c r="A2759" s="140" t="s">
        <v>309</v>
      </c>
      <c r="B2759" s="142" t="n">
        <v>621000</v>
      </c>
      <c r="C2759" s="143" t="n">
        <f aca="false">+LEN(B:B)</f>
        <v>6</v>
      </c>
      <c r="D2759" s="143" t="n">
        <v>62100000</v>
      </c>
      <c r="F2759" s="140" t="s">
        <v>1099</v>
      </c>
      <c r="G2759" s="144" t="n">
        <v>25476956.68</v>
      </c>
      <c r="I2759" s="144" t="n">
        <f aca="false">+G:G-H:H</f>
        <v>25476956.68</v>
      </c>
    </row>
    <row r="2760" customFormat="false" ht="17.25" hidden="false" customHeight="true" outlineLevel="0" collapsed="false">
      <c r="A2760" s="140" t="s">
        <v>125</v>
      </c>
      <c r="B2760" s="142" t="n">
        <v>62100000</v>
      </c>
      <c r="C2760" s="143" t="n">
        <f aca="false">+LEN(B:B)</f>
        <v>8</v>
      </c>
      <c r="D2760" s="143" t="n">
        <v>62100000</v>
      </c>
      <c r="F2760" s="140" t="s">
        <v>499</v>
      </c>
      <c r="G2760" s="144" t="n">
        <v>140000</v>
      </c>
      <c r="I2760" s="144" t="n">
        <f aca="false">+G:G-H:H</f>
        <v>140000</v>
      </c>
    </row>
    <row r="2761" customFormat="false" ht="17.25" hidden="false" customHeight="true" outlineLevel="0" collapsed="false">
      <c r="A2761" s="140" t="s">
        <v>124</v>
      </c>
      <c r="B2761" s="142" t="n">
        <v>62100000</v>
      </c>
      <c r="C2761" s="143" t="n">
        <f aca="false">+LEN(B:B)</f>
        <v>8</v>
      </c>
      <c r="D2761" s="143" t="n">
        <v>62100000</v>
      </c>
      <c r="F2761" s="140" t="s">
        <v>499</v>
      </c>
      <c r="G2761" s="144" t="n">
        <v>947200</v>
      </c>
      <c r="I2761" s="144" t="n">
        <f aca="false">+G:G-H:H</f>
        <v>947200</v>
      </c>
    </row>
    <row r="2762" customFormat="false" ht="17.25" hidden="false" customHeight="true" outlineLevel="0" collapsed="false">
      <c r="A2762" s="140" t="s">
        <v>129</v>
      </c>
      <c r="B2762" s="142" t="n">
        <v>621000</v>
      </c>
      <c r="C2762" s="143" t="n">
        <f aca="false">+LEN(B:B)</f>
        <v>6</v>
      </c>
      <c r="D2762" s="143" t="n">
        <v>62100000</v>
      </c>
      <c r="F2762" s="140" t="s">
        <v>1099</v>
      </c>
      <c r="G2762" s="144" t="n">
        <v>31452805.97</v>
      </c>
      <c r="H2762" s="144" t="n">
        <v>0</v>
      </c>
      <c r="I2762" s="144" t="n">
        <f aca="false">+G:G-H:H</f>
        <v>31452805.97</v>
      </c>
    </row>
    <row r="2763" customFormat="false" ht="17.25" hidden="false" customHeight="true" outlineLevel="0" collapsed="false">
      <c r="A2763" s="140" t="s">
        <v>1819</v>
      </c>
      <c r="B2763" s="142" t="n">
        <v>62100000</v>
      </c>
      <c r="C2763" s="143" t="n">
        <f aca="false">+LEN(B:B)</f>
        <v>8</v>
      </c>
      <c r="D2763" s="143" t="n">
        <v>62100000</v>
      </c>
      <c r="F2763" s="140" t="s">
        <v>499</v>
      </c>
      <c r="G2763" s="144" t="n">
        <v>13372473.6</v>
      </c>
      <c r="I2763" s="144" t="n">
        <f aca="false">+G:G-H:H</f>
        <v>13372473.6</v>
      </c>
    </row>
    <row r="2764" customFormat="false" ht="17.25" hidden="false" customHeight="true" outlineLevel="0" collapsed="false">
      <c r="A2764" s="140" t="s">
        <v>111</v>
      </c>
      <c r="B2764" s="142" t="n">
        <v>62100000</v>
      </c>
      <c r="C2764" s="143" t="n">
        <f aca="false">+LEN(B:B)</f>
        <v>8</v>
      </c>
      <c r="D2764" s="143" t="n">
        <v>62100000</v>
      </c>
      <c r="F2764" s="140" t="s">
        <v>499</v>
      </c>
      <c r="G2764" s="144" t="n">
        <v>98778649.87</v>
      </c>
      <c r="I2764" s="144" t="n">
        <f aca="false">+G:G-H:H</f>
        <v>98778649.87</v>
      </c>
    </row>
    <row r="2765" customFormat="false" ht="17.25" hidden="false" customHeight="true" outlineLevel="0" collapsed="false">
      <c r="A2765" s="140" t="s">
        <v>116</v>
      </c>
      <c r="B2765" s="142" t="n">
        <v>6210000</v>
      </c>
      <c r="C2765" s="143" t="n">
        <f aca="false">+LEN(B:B)</f>
        <v>7</v>
      </c>
      <c r="D2765" s="143" t="n">
        <v>62100000</v>
      </c>
      <c r="F2765" s="140" t="s">
        <v>499</v>
      </c>
      <c r="G2765" s="144" t="n">
        <v>13916456.66</v>
      </c>
      <c r="I2765" s="144" t="n">
        <f aca="false">+G:G-H:H</f>
        <v>13916456.66</v>
      </c>
    </row>
    <row r="2766" customFormat="false" ht="17.25" hidden="false" customHeight="true" outlineLevel="0" collapsed="false">
      <c r="A2766" s="140" t="s">
        <v>115</v>
      </c>
      <c r="B2766" s="142" t="n">
        <v>62100000</v>
      </c>
      <c r="C2766" s="143" t="n">
        <f aca="false">+LEN(B:B)</f>
        <v>8</v>
      </c>
      <c r="D2766" s="143" t="n">
        <v>62100000</v>
      </c>
      <c r="F2766" s="140" t="s">
        <v>499</v>
      </c>
      <c r="G2766" s="144" t="n">
        <v>204518039.68</v>
      </c>
      <c r="I2766" s="144" t="n">
        <f aca="false">+G:G-H:H</f>
        <v>204518039.68</v>
      </c>
    </row>
    <row r="2767" customFormat="false" ht="17.25" hidden="false" customHeight="true" outlineLevel="0" collapsed="false">
      <c r="A2767" s="140" t="s">
        <v>119</v>
      </c>
      <c r="B2767" s="142" t="n">
        <v>62100000</v>
      </c>
      <c r="C2767" s="143" t="n">
        <f aca="false">+LEN(B:B)</f>
        <v>8</v>
      </c>
      <c r="D2767" s="143" t="n">
        <v>62100000</v>
      </c>
      <c r="F2767" s="140" t="s">
        <v>499</v>
      </c>
      <c r="G2767" s="144" t="n">
        <v>37184334</v>
      </c>
      <c r="I2767" s="144" t="n">
        <f aca="false">+G:G-H:H</f>
        <v>37184334</v>
      </c>
    </row>
    <row r="2768" customFormat="false" ht="17.25" hidden="false" customHeight="true" outlineLevel="0" collapsed="false">
      <c r="A2768" s="140" t="s">
        <v>105</v>
      </c>
      <c r="B2768" s="142" t="n">
        <v>6210000</v>
      </c>
      <c r="C2768" s="143" t="n">
        <f aca="false">+LEN(B:B)</f>
        <v>7</v>
      </c>
      <c r="D2768" s="143" t="n">
        <v>62100000</v>
      </c>
      <c r="F2768" s="140" t="s">
        <v>499</v>
      </c>
      <c r="G2768" s="144" t="n">
        <v>40350438.58</v>
      </c>
      <c r="H2768" s="144" t="n">
        <v>0</v>
      </c>
      <c r="I2768" s="144" t="n">
        <f aca="false">+G:G-H:H</f>
        <v>40350438.58</v>
      </c>
    </row>
    <row r="2769" customFormat="false" ht="17.25" hidden="false" customHeight="true" outlineLevel="0" collapsed="false">
      <c r="A2769" s="140" t="s">
        <v>104</v>
      </c>
      <c r="B2769" s="142" t="n">
        <v>6210000</v>
      </c>
      <c r="C2769" s="143" t="n">
        <f aca="false">+LEN(B:B)</f>
        <v>7</v>
      </c>
      <c r="D2769" s="143" t="n">
        <v>62100000</v>
      </c>
      <c r="F2769" s="140" t="s">
        <v>499</v>
      </c>
      <c r="G2769" s="144" t="n">
        <v>25134342.12</v>
      </c>
      <c r="H2769" s="144" t="n">
        <v>0</v>
      </c>
      <c r="I2769" s="144" t="n">
        <f aca="false">+G:G-H:H</f>
        <v>25134342.12</v>
      </c>
    </row>
    <row r="2770" customFormat="false" ht="17.25" hidden="false" customHeight="true" outlineLevel="0" collapsed="false">
      <c r="A2770" s="140" t="s">
        <v>101</v>
      </c>
      <c r="B2770" s="142" t="n">
        <v>62100000</v>
      </c>
      <c r="C2770" s="143" t="n">
        <f aca="false">+LEN(B:B)</f>
        <v>8</v>
      </c>
      <c r="D2770" s="143" t="n">
        <v>62100000</v>
      </c>
      <c r="F2770" s="140" t="s">
        <v>499</v>
      </c>
      <c r="G2770" s="144" t="n">
        <v>14742978.15</v>
      </c>
      <c r="I2770" s="144" t="n">
        <f aca="false">+G:G-H:H</f>
        <v>14742978.15</v>
      </c>
    </row>
    <row r="2771" customFormat="false" ht="17.25" hidden="false" customHeight="true" outlineLevel="0" collapsed="false">
      <c r="A2771" s="140" t="s">
        <v>102</v>
      </c>
      <c r="B2771" s="142" t="n">
        <v>6210000</v>
      </c>
      <c r="C2771" s="143" t="n">
        <f aca="false">+LEN(B:B)</f>
        <v>7</v>
      </c>
      <c r="D2771" s="143" t="n">
        <v>62100000</v>
      </c>
      <c r="F2771" s="140" t="s">
        <v>499</v>
      </c>
      <c r="G2771" s="144" t="n">
        <v>2216000</v>
      </c>
      <c r="H2771" s="144" t="n">
        <v>0</v>
      </c>
      <c r="I2771" s="144" t="n">
        <f aca="false">+G:G-H:H</f>
        <v>2216000</v>
      </c>
    </row>
    <row r="2772" customFormat="false" ht="17.25" hidden="false" customHeight="true" outlineLevel="0" collapsed="false">
      <c r="A2772" s="140" t="s">
        <v>100</v>
      </c>
      <c r="B2772" s="142" t="n">
        <v>6210000</v>
      </c>
      <c r="C2772" s="143" t="n">
        <f aca="false">+LEN(B:B)</f>
        <v>7</v>
      </c>
      <c r="D2772" s="143" t="n">
        <v>62100000</v>
      </c>
      <c r="F2772" s="140" t="s">
        <v>499</v>
      </c>
      <c r="G2772" s="144" t="n">
        <v>34446593.18</v>
      </c>
      <c r="H2772" s="144" t="n">
        <v>0</v>
      </c>
      <c r="I2772" s="144" t="n">
        <f aca="false">+G:G-H:H</f>
        <v>34446593.18</v>
      </c>
    </row>
    <row r="2773" customFormat="false" ht="17.25" hidden="false" customHeight="true" outlineLevel="0" collapsed="false">
      <c r="A2773" s="140" t="s">
        <v>108</v>
      </c>
      <c r="B2773" s="142" t="n">
        <v>62100000</v>
      </c>
      <c r="C2773" s="143" t="n">
        <f aca="false">+LEN(B:B)</f>
        <v>8</v>
      </c>
      <c r="D2773" s="143" t="n">
        <v>62100000</v>
      </c>
      <c r="F2773" s="140" t="s">
        <v>499</v>
      </c>
      <c r="G2773" s="144" t="n">
        <v>5379550</v>
      </c>
      <c r="I2773" s="144" t="n">
        <f aca="false">+G:G-H:H</f>
        <v>5379550</v>
      </c>
    </row>
    <row r="2774" customFormat="false" ht="17.25" hidden="false" customHeight="true" outlineLevel="0" collapsed="false">
      <c r="A2774" s="140" t="s">
        <v>1712</v>
      </c>
      <c r="B2774" s="142" t="n">
        <v>62100000</v>
      </c>
      <c r="C2774" s="143" t="n">
        <f aca="false">+LEN(B:B)</f>
        <v>8</v>
      </c>
      <c r="D2774" s="143" t="n">
        <v>62100000</v>
      </c>
      <c r="F2774" s="140" t="s">
        <v>1293</v>
      </c>
      <c r="G2774" s="144" t="n">
        <v>45379705.33</v>
      </c>
      <c r="I2774" s="144" t="n">
        <f aca="false">+G:G-H:H</f>
        <v>45379705.33</v>
      </c>
    </row>
    <row r="2775" customFormat="false" ht="17.25" hidden="false" customHeight="true" outlineLevel="0" collapsed="false">
      <c r="A2775" s="140" t="s">
        <v>309</v>
      </c>
      <c r="B2775" s="142" t="n">
        <v>621010</v>
      </c>
      <c r="C2775" s="143" t="n">
        <f aca="false">+LEN(B:B)</f>
        <v>6</v>
      </c>
      <c r="D2775" s="143" t="n">
        <v>62101000</v>
      </c>
      <c r="F2775" s="140" t="s">
        <v>3282</v>
      </c>
      <c r="G2775" s="144" t="n">
        <v>1669579.39</v>
      </c>
      <c r="I2775" s="144" t="n">
        <f aca="false">+G:G-H:H</f>
        <v>1669579.39</v>
      </c>
    </row>
    <row r="2776" customFormat="false" ht="17.25" hidden="false" customHeight="true" outlineLevel="0" collapsed="false">
      <c r="A2776" s="140" t="s">
        <v>128</v>
      </c>
      <c r="B2776" s="142" t="n">
        <v>62101000</v>
      </c>
      <c r="C2776" s="143" t="n">
        <f aca="false">+LEN(B:B)</f>
        <v>8</v>
      </c>
      <c r="D2776" s="143" t="n">
        <v>62101000</v>
      </c>
      <c r="F2776" s="140" t="s">
        <v>3283</v>
      </c>
      <c r="G2776" s="144" t="n">
        <v>2110526.31</v>
      </c>
      <c r="I2776" s="144" t="n">
        <f aca="false">+G:G-H:H</f>
        <v>2110526.31</v>
      </c>
    </row>
    <row r="2777" customFormat="false" ht="17.25" hidden="false" customHeight="true" outlineLevel="0" collapsed="false">
      <c r="A2777" s="140" t="s">
        <v>129</v>
      </c>
      <c r="B2777" s="142" t="n">
        <v>621010</v>
      </c>
      <c r="C2777" s="143" t="n">
        <f aca="false">+LEN(B:B)</f>
        <v>6</v>
      </c>
      <c r="D2777" s="143" t="n">
        <v>62101000</v>
      </c>
      <c r="F2777" s="140" t="s">
        <v>401</v>
      </c>
      <c r="G2777" s="144" t="n">
        <v>6503036</v>
      </c>
      <c r="H2777" s="144" t="n">
        <v>0</v>
      </c>
      <c r="I2777" s="144" t="n">
        <f aca="false">+G:G-H:H</f>
        <v>6503036</v>
      </c>
    </row>
    <row r="2778" customFormat="false" ht="17.25" hidden="false" customHeight="true" outlineLevel="0" collapsed="false">
      <c r="A2778" s="140" t="s">
        <v>3018</v>
      </c>
      <c r="B2778" s="142" t="n">
        <v>621010</v>
      </c>
      <c r="C2778" s="143" t="n">
        <f aca="false">+LEN(B:B)</f>
        <v>6</v>
      </c>
      <c r="D2778" s="143" t="n">
        <v>62101000</v>
      </c>
      <c r="F2778" s="140" t="s">
        <v>401</v>
      </c>
      <c r="G2778" s="144" t="n">
        <v>1740000</v>
      </c>
      <c r="I2778" s="144" t="n">
        <f aca="false">+G:G-H:H</f>
        <v>1740000</v>
      </c>
    </row>
    <row r="2779" customFormat="false" ht="17.25" hidden="false" customHeight="true" outlineLevel="0" collapsed="false">
      <c r="A2779" s="140" t="s">
        <v>3019</v>
      </c>
      <c r="B2779" s="142" t="n">
        <v>621010</v>
      </c>
      <c r="C2779" s="143" t="n">
        <f aca="false">+LEN(B:B)</f>
        <v>6</v>
      </c>
      <c r="D2779" s="143" t="n">
        <v>62101000</v>
      </c>
      <c r="F2779" s="140" t="s">
        <v>401</v>
      </c>
      <c r="G2779" s="144" t="n">
        <v>100000</v>
      </c>
      <c r="I2779" s="144" t="n">
        <f aca="false">+G:G-H:H</f>
        <v>100000</v>
      </c>
    </row>
    <row r="2780" customFormat="false" ht="17.25" hidden="false" customHeight="true" outlineLevel="0" collapsed="false">
      <c r="A2780" s="140" t="s">
        <v>112</v>
      </c>
      <c r="B2780" s="142" t="n">
        <v>62101000</v>
      </c>
      <c r="C2780" s="143" t="n">
        <f aca="false">+LEN(B:B)</f>
        <v>8</v>
      </c>
      <c r="D2780" s="143" t="n">
        <v>62101000</v>
      </c>
      <c r="F2780" s="140" t="s">
        <v>3284</v>
      </c>
      <c r="G2780" s="144" t="n">
        <v>22438498.29</v>
      </c>
      <c r="I2780" s="144" t="n">
        <f aca="false">+G:G-H:H</f>
        <v>22438498.29</v>
      </c>
    </row>
    <row r="2781" customFormat="false" ht="17.25" hidden="false" customHeight="true" outlineLevel="0" collapsed="false">
      <c r="A2781" s="140" t="s">
        <v>317</v>
      </c>
      <c r="B2781" s="142" t="n">
        <v>62101000</v>
      </c>
      <c r="C2781" s="143" t="n">
        <f aca="false">+LEN(B:B)</f>
        <v>8</v>
      </c>
      <c r="D2781" s="143" t="n">
        <v>62101000</v>
      </c>
      <c r="F2781" s="140" t="s">
        <v>3285</v>
      </c>
      <c r="G2781" s="144" t="n">
        <v>109261092.7</v>
      </c>
      <c r="I2781" s="144" t="n">
        <f aca="false">+G:G-H:H</f>
        <v>109261092.7</v>
      </c>
    </row>
    <row r="2782" customFormat="false" ht="17.25" hidden="false" customHeight="true" outlineLevel="0" collapsed="false">
      <c r="A2782" s="140" t="s">
        <v>307</v>
      </c>
      <c r="B2782" s="142" t="n">
        <v>62101000</v>
      </c>
      <c r="C2782" s="143" t="n">
        <f aca="false">+LEN(B:B)</f>
        <v>8</v>
      </c>
      <c r="D2782" s="143" t="n">
        <v>62101000</v>
      </c>
      <c r="F2782" s="140" t="s">
        <v>3286</v>
      </c>
      <c r="G2782" s="144" t="n">
        <v>8877031.58</v>
      </c>
      <c r="I2782" s="144" t="n">
        <f aca="false">+G:G-H:H</f>
        <v>8877031.58</v>
      </c>
    </row>
    <row r="2783" customFormat="false" ht="17.25" hidden="false" customHeight="true" outlineLevel="0" collapsed="false">
      <c r="A2783" s="140" t="s">
        <v>657</v>
      </c>
      <c r="B2783" s="142" t="n">
        <v>62101000</v>
      </c>
      <c r="C2783" s="143" t="n">
        <f aca="false">+LEN(B:B)</f>
        <v>8</v>
      </c>
      <c r="D2783" s="143" t="n">
        <v>62101000</v>
      </c>
      <c r="F2783" s="140" t="s">
        <v>1293</v>
      </c>
      <c r="G2783" s="144" t="n">
        <v>14293100</v>
      </c>
      <c r="I2783" s="144" t="n">
        <f aca="false">+G:G-H:H</f>
        <v>14293100</v>
      </c>
    </row>
    <row r="2784" customFormat="false" ht="17.25" hidden="false" customHeight="true" outlineLevel="0" collapsed="false">
      <c r="A2784" s="140" t="s">
        <v>128</v>
      </c>
      <c r="B2784" s="142" t="n">
        <v>62102000</v>
      </c>
      <c r="C2784" s="143" t="n">
        <f aca="false">+LEN(B:B)</f>
        <v>8</v>
      </c>
      <c r="D2784" s="143" t="n">
        <v>62102000</v>
      </c>
      <c r="F2784" s="140" t="s">
        <v>3287</v>
      </c>
      <c r="G2784" s="144" t="n">
        <v>17604000</v>
      </c>
      <c r="I2784" s="144" t="n">
        <f aca="false">+G:G-H:H</f>
        <v>17604000</v>
      </c>
    </row>
    <row r="2785" customFormat="false" ht="17.25" hidden="false" customHeight="true" outlineLevel="0" collapsed="false">
      <c r="A2785" s="140" t="s">
        <v>125</v>
      </c>
      <c r="B2785" s="142" t="n">
        <v>62102000</v>
      </c>
      <c r="C2785" s="143" t="n">
        <f aca="false">+LEN(B:B)</f>
        <v>8</v>
      </c>
      <c r="D2785" s="143" t="n">
        <v>62102000</v>
      </c>
      <c r="F2785" s="140" t="s">
        <v>476</v>
      </c>
      <c r="G2785" s="144" t="n">
        <v>4445683.2</v>
      </c>
      <c r="I2785" s="144" t="n">
        <f aca="false">+G:G-H:H</f>
        <v>4445683.2</v>
      </c>
    </row>
    <row r="2786" customFormat="false" ht="17.25" hidden="false" customHeight="true" outlineLevel="0" collapsed="false">
      <c r="A2786" s="140" t="s">
        <v>129</v>
      </c>
      <c r="B2786" s="142" t="n">
        <v>621020</v>
      </c>
      <c r="C2786" s="143" t="n">
        <f aca="false">+LEN(B:B)</f>
        <v>6</v>
      </c>
      <c r="D2786" s="143" t="n">
        <v>62102000</v>
      </c>
      <c r="F2786" s="140" t="s">
        <v>1100</v>
      </c>
      <c r="G2786" s="144" t="n">
        <v>22500000</v>
      </c>
      <c r="H2786" s="144" t="n">
        <v>0</v>
      </c>
      <c r="I2786" s="144" t="n">
        <f aca="false">+G:G-H:H</f>
        <v>22500000</v>
      </c>
    </row>
    <row r="2787" customFormat="false" ht="17.25" hidden="false" customHeight="true" outlineLevel="0" collapsed="false">
      <c r="A2787" s="140" t="s">
        <v>111</v>
      </c>
      <c r="B2787" s="142" t="n">
        <v>62102000</v>
      </c>
      <c r="C2787" s="143" t="n">
        <f aca="false">+LEN(B:B)</f>
        <v>8</v>
      </c>
      <c r="D2787" s="143" t="n">
        <v>62102000</v>
      </c>
      <c r="F2787" s="140" t="s">
        <v>476</v>
      </c>
      <c r="G2787" s="144" t="n">
        <v>350000</v>
      </c>
      <c r="I2787" s="144" t="n">
        <f aca="false">+G:G-H:H</f>
        <v>350000</v>
      </c>
    </row>
    <row r="2788" customFormat="false" ht="17.25" hidden="false" customHeight="true" outlineLevel="0" collapsed="false">
      <c r="A2788" s="140" t="s">
        <v>115</v>
      </c>
      <c r="B2788" s="142" t="n">
        <v>62102000</v>
      </c>
      <c r="C2788" s="143" t="n">
        <f aca="false">+LEN(B:B)</f>
        <v>8</v>
      </c>
      <c r="D2788" s="143" t="n">
        <v>62102000</v>
      </c>
      <c r="F2788" s="140" t="s">
        <v>476</v>
      </c>
      <c r="G2788" s="144" t="n">
        <v>20316050</v>
      </c>
      <c r="I2788" s="144" t="n">
        <f aca="false">+G:G-H:H</f>
        <v>20316050</v>
      </c>
    </row>
    <row r="2789" customFormat="false" ht="17.25" hidden="false" customHeight="true" outlineLevel="0" collapsed="false">
      <c r="A2789" s="140" t="s">
        <v>119</v>
      </c>
      <c r="B2789" s="142" t="n">
        <v>62102000</v>
      </c>
      <c r="C2789" s="143" t="n">
        <f aca="false">+LEN(B:B)</f>
        <v>8</v>
      </c>
      <c r="D2789" s="143" t="n">
        <v>62102000</v>
      </c>
      <c r="F2789" s="140" t="s">
        <v>3288</v>
      </c>
      <c r="G2789" s="144" t="n">
        <v>20606762</v>
      </c>
      <c r="I2789" s="144" t="n">
        <f aca="false">+G:G-H:H</f>
        <v>20606762</v>
      </c>
    </row>
    <row r="2790" customFormat="false" ht="17.25" hidden="false" customHeight="true" outlineLevel="0" collapsed="false">
      <c r="A2790" s="140" t="s">
        <v>112</v>
      </c>
      <c r="B2790" s="142" t="n">
        <v>62102000</v>
      </c>
      <c r="C2790" s="143" t="n">
        <f aca="false">+LEN(B:B)</f>
        <v>8</v>
      </c>
      <c r="D2790" s="143" t="n">
        <v>62102000</v>
      </c>
      <c r="F2790" s="140" t="s">
        <v>401</v>
      </c>
      <c r="G2790" s="144" t="n">
        <v>40203000.29</v>
      </c>
      <c r="I2790" s="144" t="n">
        <f aca="false">+G:G-H:H</f>
        <v>40203000.29</v>
      </c>
    </row>
    <row r="2791" customFormat="false" ht="17.25" hidden="false" customHeight="true" outlineLevel="0" collapsed="false">
      <c r="A2791" s="140" t="s">
        <v>317</v>
      </c>
      <c r="B2791" s="142" t="n">
        <v>62102000</v>
      </c>
      <c r="C2791" s="143" t="n">
        <f aca="false">+LEN(B:B)</f>
        <v>8</v>
      </c>
      <c r="D2791" s="143" t="n">
        <v>62102000</v>
      </c>
      <c r="F2791" s="140" t="s">
        <v>3289</v>
      </c>
      <c r="G2791" s="144" t="n">
        <v>50795800</v>
      </c>
      <c r="I2791" s="144" t="n">
        <f aca="false">+G:G-H:H</f>
        <v>50795800</v>
      </c>
    </row>
    <row r="2792" customFormat="false" ht="17.25" hidden="false" customHeight="true" outlineLevel="0" collapsed="false">
      <c r="A2792" s="140" t="s">
        <v>105</v>
      </c>
      <c r="B2792" s="142" t="n">
        <v>6210200</v>
      </c>
      <c r="C2792" s="143" t="n">
        <f aca="false">+LEN(B:B)</f>
        <v>7</v>
      </c>
      <c r="D2792" s="143" t="n">
        <v>62102000</v>
      </c>
      <c r="F2792" s="140" t="s">
        <v>476</v>
      </c>
      <c r="G2792" s="144" t="n">
        <v>7409472</v>
      </c>
      <c r="H2792" s="144" t="n">
        <v>0</v>
      </c>
      <c r="I2792" s="144" t="n">
        <f aca="false">+G:G-H:H</f>
        <v>7409472</v>
      </c>
    </row>
    <row r="2793" customFormat="false" ht="17.25" hidden="false" customHeight="true" outlineLevel="0" collapsed="false">
      <c r="A2793" s="140" t="s">
        <v>104</v>
      </c>
      <c r="B2793" s="142" t="n">
        <v>6210200</v>
      </c>
      <c r="C2793" s="143" t="n">
        <f aca="false">+LEN(B:B)</f>
        <v>7</v>
      </c>
      <c r="D2793" s="143" t="n">
        <v>62102000</v>
      </c>
      <c r="F2793" s="140" t="s">
        <v>476</v>
      </c>
      <c r="G2793" s="144" t="n">
        <v>59439564</v>
      </c>
      <c r="H2793" s="144" t="n">
        <v>0</v>
      </c>
      <c r="I2793" s="144" t="n">
        <f aca="false">+G:G-H:H</f>
        <v>59439564</v>
      </c>
    </row>
    <row r="2794" customFormat="false" ht="17.25" hidden="false" customHeight="true" outlineLevel="0" collapsed="false">
      <c r="A2794" s="140" t="s">
        <v>101</v>
      </c>
      <c r="B2794" s="142" t="n">
        <v>62102000</v>
      </c>
      <c r="C2794" s="143" t="n">
        <f aca="false">+LEN(B:B)</f>
        <v>8</v>
      </c>
      <c r="D2794" s="143" t="n">
        <v>62102000</v>
      </c>
      <c r="F2794" s="140" t="s">
        <v>476</v>
      </c>
      <c r="G2794" s="144" t="n">
        <v>17075000</v>
      </c>
      <c r="I2794" s="144" t="n">
        <f aca="false">+G:G-H:H</f>
        <v>17075000</v>
      </c>
    </row>
    <row r="2795" customFormat="false" ht="17.25" hidden="false" customHeight="true" outlineLevel="0" collapsed="false">
      <c r="A2795" s="140" t="s">
        <v>102</v>
      </c>
      <c r="B2795" s="142" t="n">
        <v>6210200</v>
      </c>
      <c r="C2795" s="143" t="n">
        <f aca="false">+LEN(B:B)</f>
        <v>7</v>
      </c>
      <c r="D2795" s="143" t="n">
        <v>62102000</v>
      </c>
      <c r="F2795" s="140" t="s">
        <v>476</v>
      </c>
      <c r="G2795" s="144" t="n">
        <v>4004736</v>
      </c>
      <c r="H2795" s="144" t="n">
        <v>0</v>
      </c>
      <c r="I2795" s="144" t="n">
        <f aca="false">+G:G-H:H</f>
        <v>4004736</v>
      </c>
    </row>
    <row r="2796" customFormat="false" ht="17.25" hidden="false" customHeight="true" outlineLevel="0" collapsed="false">
      <c r="A2796" s="140" t="s">
        <v>307</v>
      </c>
      <c r="B2796" s="142" t="n">
        <v>62102000</v>
      </c>
      <c r="C2796" s="143" t="n">
        <f aca="false">+LEN(B:B)</f>
        <v>8</v>
      </c>
      <c r="D2796" s="143" t="n">
        <v>62102000</v>
      </c>
      <c r="F2796" s="140" t="s">
        <v>401</v>
      </c>
      <c r="G2796" s="144" t="n">
        <v>60913031.04</v>
      </c>
      <c r="I2796" s="144" t="n">
        <f aca="false">+G:G-H:H</f>
        <v>60913031.04</v>
      </c>
    </row>
    <row r="2797" customFormat="false" ht="17.25" hidden="false" customHeight="true" outlineLevel="0" collapsed="false">
      <c r="A2797" s="140" t="s">
        <v>100</v>
      </c>
      <c r="B2797" s="142" t="n">
        <v>6210200</v>
      </c>
      <c r="C2797" s="143" t="n">
        <f aca="false">+LEN(B:B)</f>
        <v>7</v>
      </c>
      <c r="D2797" s="143" t="n">
        <v>62102000</v>
      </c>
      <c r="F2797" s="140" t="s">
        <v>476</v>
      </c>
      <c r="G2797" s="144" t="n">
        <v>170213232</v>
      </c>
      <c r="H2797" s="144" t="n">
        <v>0</v>
      </c>
      <c r="I2797" s="144" t="n">
        <f aca="false">+G:G-H:H</f>
        <v>170213232</v>
      </c>
    </row>
    <row r="2798" customFormat="false" ht="17.25" hidden="false" customHeight="true" outlineLevel="0" collapsed="false">
      <c r="A2798" s="140" t="s">
        <v>108</v>
      </c>
      <c r="B2798" s="142" t="n">
        <v>62102000</v>
      </c>
      <c r="C2798" s="143" t="n">
        <f aca="false">+LEN(B:B)</f>
        <v>8</v>
      </c>
      <c r="D2798" s="143" t="n">
        <v>62102000</v>
      </c>
      <c r="F2798" s="140" t="s">
        <v>476</v>
      </c>
      <c r="G2798" s="144" t="n">
        <v>23202500</v>
      </c>
      <c r="I2798" s="144" t="n">
        <f aca="false">+G:G-H:H</f>
        <v>23202500</v>
      </c>
    </row>
    <row r="2799" customFormat="false" ht="17.25" hidden="false" customHeight="true" outlineLevel="0" collapsed="false">
      <c r="A2799" s="140" t="s">
        <v>1712</v>
      </c>
      <c r="B2799" s="142" t="n">
        <v>62102000</v>
      </c>
      <c r="C2799" s="143" t="n">
        <f aca="false">+LEN(B:B)</f>
        <v>8</v>
      </c>
      <c r="D2799" s="143" t="n">
        <v>62102000</v>
      </c>
      <c r="F2799" s="140" t="s">
        <v>3290</v>
      </c>
      <c r="G2799" s="144" t="n">
        <v>18409000</v>
      </c>
      <c r="I2799" s="144" t="n">
        <f aca="false">+G:G-H:H</f>
        <v>18409000</v>
      </c>
    </row>
    <row r="2800" customFormat="false" ht="17.25" hidden="false" customHeight="true" outlineLevel="0" collapsed="false">
      <c r="A2800" s="140" t="s">
        <v>657</v>
      </c>
      <c r="B2800" s="142" t="n">
        <v>62102000</v>
      </c>
      <c r="C2800" s="143" t="n">
        <f aca="false">+LEN(B:B)</f>
        <v>8</v>
      </c>
      <c r="D2800" s="143" t="n">
        <v>62102000</v>
      </c>
      <c r="F2800" s="140" t="s">
        <v>161</v>
      </c>
      <c r="G2800" s="144" t="n">
        <v>8479648</v>
      </c>
      <c r="I2800" s="144" t="n">
        <f aca="false">+G:G-H:H</f>
        <v>8479648</v>
      </c>
    </row>
    <row r="2801" customFormat="false" ht="17.25" hidden="false" customHeight="true" outlineLevel="0" collapsed="false">
      <c r="A2801" s="140" t="s">
        <v>309</v>
      </c>
      <c r="B2801" s="142" t="n">
        <v>621030</v>
      </c>
      <c r="C2801" s="143" t="n">
        <f aca="false">+LEN(B:B)</f>
        <v>6</v>
      </c>
      <c r="D2801" s="143" t="n">
        <v>62103000</v>
      </c>
      <c r="F2801" s="140" t="s">
        <v>162</v>
      </c>
      <c r="G2801" s="144" t="n">
        <v>957890.28</v>
      </c>
      <c r="I2801" s="144" t="n">
        <f aca="false">+G:G-H:H</f>
        <v>957890.28</v>
      </c>
    </row>
    <row r="2802" customFormat="false" ht="17.25" hidden="false" customHeight="true" outlineLevel="0" collapsed="false">
      <c r="A2802" s="140" t="s">
        <v>128</v>
      </c>
      <c r="B2802" s="142" t="n">
        <v>62103000</v>
      </c>
      <c r="C2802" s="143" t="n">
        <f aca="false">+LEN(B:B)</f>
        <v>8</v>
      </c>
      <c r="D2802" s="143" t="n">
        <v>62103000</v>
      </c>
      <c r="F2802" s="140" t="s">
        <v>3291</v>
      </c>
      <c r="G2802" s="144" t="n">
        <v>4458332</v>
      </c>
      <c r="I2802" s="144" t="n">
        <f aca="false">+G:G-H:H</f>
        <v>4458332</v>
      </c>
    </row>
    <row r="2803" customFormat="false" ht="17.25" hidden="false" customHeight="true" outlineLevel="0" collapsed="false">
      <c r="A2803" s="140" t="s">
        <v>125</v>
      </c>
      <c r="B2803" s="142" t="n">
        <v>62103000</v>
      </c>
      <c r="C2803" s="143" t="n">
        <f aca="false">+LEN(B:B)</f>
        <v>8</v>
      </c>
      <c r="D2803" s="143" t="n">
        <v>62103000</v>
      </c>
      <c r="F2803" s="140" t="s">
        <v>162</v>
      </c>
      <c r="G2803" s="144" t="n">
        <v>10909735.5</v>
      </c>
      <c r="I2803" s="144" t="n">
        <f aca="false">+G:G-H:H</f>
        <v>10909735.5</v>
      </c>
    </row>
    <row r="2804" customFormat="false" ht="17.25" hidden="false" customHeight="true" outlineLevel="0" collapsed="false">
      <c r="A2804" s="140" t="s">
        <v>124</v>
      </c>
      <c r="B2804" s="142" t="n">
        <v>62103000</v>
      </c>
      <c r="C2804" s="143" t="n">
        <f aca="false">+LEN(B:B)</f>
        <v>8</v>
      </c>
      <c r="D2804" s="143" t="n">
        <v>62103000</v>
      </c>
      <c r="F2804" s="140" t="s">
        <v>162</v>
      </c>
      <c r="G2804" s="144" t="n">
        <v>120000</v>
      </c>
      <c r="I2804" s="144" t="n">
        <f aca="false">+G:G-H:H</f>
        <v>120000</v>
      </c>
    </row>
    <row r="2805" customFormat="false" ht="17.25" hidden="false" customHeight="true" outlineLevel="0" collapsed="false">
      <c r="A2805" s="140" t="s">
        <v>1819</v>
      </c>
      <c r="B2805" s="142" t="n">
        <v>62103000</v>
      </c>
      <c r="C2805" s="143" t="n">
        <f aca="false">+LEN(B:B)</f>
        <v>8</v>
      </c>
      <c r="D2805" s="143" t="n">
        <v>62103000</v>
      </c>
      <c r="F2805" s="140" t="s">
        <v>162</v>
      </c>
      <c r="G2805" s="144" t="n">
        <v>1438000</v>
      </c>
      <c r="I2805" s="144" t="n">
        <f aca="false">+G:G-H:H</f>
        <v>1438000</v>
      </c>
    </row>
    <row r="2806" customFormat="false" ht="17.25" hidden="false" customHeight="true" outlineLevel="0" collapsed="false">
      <c r="A2806" s="140" t="s">
        <v>111</v>
      </c>
      <c r="B2806" s="142" t="n">
        <v>62103000</v>
      </c>
      <c r="C2806" s="143" t="n">
        <f aca="false">+LEN(B:B)</f>
        <v>8</v>
      </c>
      <c r="D2806" s="143" t="n">
        <v>62103000</v>
      </c>
      <c r="F2806" s="140" t="s">
        <v>2074</v>
      </c>
      <c r="G2806" s="144" t="n">
        <v>20182627</v>
      </c>
      <c r="I2806" s="144" t="n">
        <f aca="false">+G:G-H:H</f>
        <v>20182627</v>
      </c>
    </row>
    <row r="2807" customFormat="false" ht="17.25" hidden="false" customHeight="true" outlineLevel="0" collapsed="false">
      <c r="A2807" s="140" t="s">
        <v>3018</v>
      </c>
      <c r="B2807" s="142" t="n">
        <v>621030</v>
      </c>
      <c r="C2807" s="143" t="n">
        <f aca="false">+LEN(B:B)</f>
        <v>6</v>
      </c>
      <c r="D2807" s="143" t="n">
        <v>62103000</v>
      </c>
      <c r="F2807" s="140" t="s">
        <v>162</v>
      </c>
      <c r="G2807" s="144" t="n">
        <v>6105938</v>
      </c>
      <c r="I2807" s="144" t="n">
        <f aca="false">+G:G-H:H</f>
        <v>6105938</v>
      </c>
    </row>
    <row r="2808" customFormat="false" ht="17.25" hidden="false" customHeight="true" outlineLevel="0" collapsed="false">
      <c r="A2808" s="140" t="s">
        <v>3019</v>
      </c>
      <c r="B2808" s="142" t="n">
        <v>621030</v>
      </c>
      <c r="C2808" s="143" t="n">
        <f aca="false">+LEN(B:B)</f>
        <v>6</v>
      </c>
      <c r="D2808" s="143" t="n">
        <v>62103000</v>
      </c>
      <c r="F2808" s="140" t="s">
        <v>2428</v>
      </c>
      <c r="G2808" s="144" t="n">
        <v>2149122</v>
      </c>
      <c r="I2808" s="144" t="n">
        <f aca="false">+G:G-H:H</f>
        <v>2149122</v>
      </c>
    </row>
    <row r="2809" customFormat="false" ht="17.25" hidden="false" customHeight="true" outlineLevel="0" collapsed="false">
      <c r="A2809" s="140" t="s">
        <v>119</v>
      </c>
      <c r="B2809" s="142" t="n">
        <v>62103000</v>
      </c>
      <c r="C2809" s="143" t="n">
        <f aca="false">+LEN(B:B)</f>
        <v>8</v>
      </c>
      <c r="D2809" s="143" t="n">
        <v>62103000</v>
      </c>
      <c r="F2809" s="140" t="s">
        <v>162</v>
      </c>
      <c r="G2809" s="144" t="n">
        <v>11354370</v>
      </c>
      <c r="I2809" s="144" t="n">
        <f aca="false">+G:G-H:H</f>
        <v>11354370</v>
      </c>
    </row>
    <row r="2810" customFormat="false" ht="17.25" hidden="false" customHeight="true" outlineLevel="0" collapsed="false">
      <c r="A2810" s="140" t="s">
        <v>112</v>
      </c>
      <c r="B2810" s="142" t="n">
        <v>62103000</v>
      </c>
      <c r="C2810" s="143" t="n">
        <f aca="false">+LEN(B:B)</f>
        <v>8</v>
      </c>
      <c r="D2810" s="143" t="n">
        <v>62103000</v>
      </c>
      <c r="F2810" s="140" t="s">
        <v>1741</v>
      </c>
      <c r="G2810" s="144" t="n">
        <v>205000</v>
      </c>
      <c r="I2810" s="144" t="n">
        <f aca="false">+G:G-H:H</f>
        <v>205000</v>
      </c>
    </row>
    <row r="2811" customFormat="false" ht="17.25" hidden="false" customHeight="true" outlineLevel="0" collapsed="false">
      <c r="A2811" s="140" t="s">
        <v>105</v>
      </c>
      <c r="B2811" s="142" t="n">
        <v>6210300</v>
      </c>
      <c r="C2811" s="143" t="n">
        <f aca="false">+LEN(B:B)</f>
        <v>7</v>
      </c>
      <c r="D2811" s="143" t="n">
        <v>62103000</v>
      </c>
      <c r="F2811" s="140" t="s">
        <v>477</v>
      </c>
      <c r="G2811" s="144" t="n">
        <v>37987280</v>
      </c>
      <c r="H2811" s="144" t="n">
        <v>0</v>
      </c>
      <c r="I2811" s="144" t="n">
        <f aca="false">+G:G-H:H</f>
        <v>37987280</v>
      </c>
    </row>
    <row r="2812" customFormat="false" ht="17.25" hidden="false" customHeight="true" outlineLevel="0" collapsed="false">
      <c r="A2812" s="140" t="s">
        <v>104</v>
      </c>
      <c r="B2812" s="142" t="n">
        <v>6210300</v>
      </c>
      <c r="C2812" s="143" t="n">
        <f aca="false">+LEN(B:B)</f>
        <v>7</v>
      </c>
      <c r="D2812" s="143" t="n">
        <v>62103000</v>
      </c>
      <c r="F2812" s="140" t="s">
        <v>477</v>
      </c>
      <c r="G2812" s="144" t="n">
        <v>153118210</v>
      </c>
      <c r="H2812" s="144" t="n">
        <v>0</v>
      </c>
      <c r="I2812" s="144" t="n">
        <f aca="false">+G:G-H:H</f>
        <v>153118210</v>
      </c>
    </row>
    <row r="2813" customFormat="false" ht="17.25" hidden="false" customHeight="true" outlineLevel="0" collapsed="false">
      <c r="A2813" s="140" t="s">
        <v>101</v>
      </c>
      <c r="B2813" s="142" t="n">
        <v>62103000</v>
      </c>
      <c r="C2813" s="143" t="n">
        <f aca="false">+LEN(B:B)</f>
        <v>8</v>
      </c>
      <c r="D2813" s="143" t="n">
        <v>62103000</v>
      </c>
      <c r="F2813" s="140" t="s">
        <v>2074</v>
      </c>
      <c r="G2813" s="144" t="n">
        <v>35712500</v>
      </c>
      <c r="I2813" s="144" t="n">
        <f aca="false">+G:G-H:H</f>
        <v>35712500</v>
      </c>
    </row>
    <row r="2814" customFormat="false" ht="17.25" hidden="false" customHeight="true" outlineLevel="0" collapsed="false">
      <c r="A2814" s="140" t="s">
        <v>102</v>
      </c>
      <c r="B2814" s="142" t="n">
        <v>6210300</v>
      </c>
      <c r="C2814" s="143" t="n">
        <f aca="false">+LEN(B:B)</f>
        <v>7</v>
      </c>
      <c r="D2814" s="143" t="n">
        <v>62103000</v>
      </c>
      <c r="F2814" s="140" t="s">
        <v>477</v>
      </c>
      <c r="G2814" s="144" t="n">
        <v>29828926</v>
      </c>
      <c r="H2814" s="144" t="n">
        <v>0</v>
      </c>
      <c r="I2814" s="144" t="n">
        <f aca="false">+G:G-H:H</f>
        <v>29828926</v>
      </c>
    </row>
    <row r="2815" customFormat="false" ht="17.25" hidden="false" customHeight="true" outlineLevel="0" collapsed="false">
      <c r="A2815" s="140" t="s">
        <v>307</v>
      </c>
      <c r="B2815" s="142" t="n">
        <v>62103000</v>
      </c>
      <c r="C2815" s="143" t="n">
        <f aca="false">+LEN(B:B)</f>
        <v>8</v>
      </c>
      <c r="D2815" s="143" t="n">
        <v>62103000</v>
      </c>
      <c r="F2815" s="140" t="s">
        <v>162</v>
      </c>
      <c r="G2815" s="144" t="n">
        <v>4128000</v>
      </c>
      <c r="I2815" s="144" t="n">
        <f aca="false">+G:G-H:H</f>
        <v>4128000</v>
      </c>
    </row>
    <row r="2816" customFormat="false" ht="17.25" hidden="false" customHeight="true" outlineLevel="0" collapsed="false">
      <c r="A2816" s="140" t="s">
        <v>100</v>
      </c>
      <c r="B2816" s="142" t="n">
        <v>6210300</v>
      </c>
      <c r="C2816" s="143" t="n">
        <f aca="false">+LEN(B:B)</f>
        <v>7</v>
      </c>
      <c r="D2816" s="143" t="n">
        <v>62103000</v>
      </c>
      <c r="F2816" s="140" t="s">
        <v>477</v>
      </c>
      <c r="G2816" s="144" t="n">
        <v>22940451</v>
      </c>
      <c r="H2816" s="144" t="n">
        <v>0</v>
      </c>
      <c r="I2816" s="144" t="n">
        <f aca="false">+G:G-H:H</f>
        <v>22940451</v>
      </c>
    </row>
    <row r="2817" customFormat="false" ht="17.25" hidden="false" customHeight="true" outlineLevel="0" collapsed="false">
      <c r="A2817" s="140" t="s">
        <v>128</v>
      </c>
      <c r="B2817" s="142" t="n">
        <v>62104000</v>
      </c>
      <c r="C2817" s="143" t="n">
        <f aca="false">+LEN(B:B)</f>
        <v>8</v>
      </c>
      <c r="D2817" s="143" t="n">
        <v>62104000</v>
      </c>
      <c r="F2817" s="140" t="s">
        <v>162</v>
      </c>
      <c r="G2817" s="144" t="n">
        <v>607000</v>
      </c>
      <c r="I2817" s="144" t="n">
        <f aca="false">+G:G-H:H</f>
        <v>607000</v>
      </c>
    </row>
    <row r="2818" customFormat="false" ht="17.25" hidden="false" customHeight="true" outlineLevel="0" collapsed="false">
      <c r="A2818" s="140" t="s">
        <v>129</v>
      </c>
      <c r="B2818" s="142" t="n">
        <v>621050</v>
      </c>
      <c r="C2818" s="143" t="n">
        <f aca="false">+LEN(B:B)</f>
        <v>6</v>
      </c>
      <c r="D2818" s="143" t="n">
        <v>62105000</v>
      </c>
      <c r="F2818" s="140" t="s">
        <v>477</v>
      </c>
      <c r="G2818" s="144" t="n">
        <v>35981025</v>
      </c>
      <c r="H2818" s="144" t="n">
        <v>0</v>
      </c>
      <c r="I2818" s="144" t="n">
        <f aca="false">+G:G-H:H</f>
        <v>35981025</v>
      </c>
    </row>
    <row r="2819" customFormat="false" ht="17.25" hidden="false" customHeight="true" outlineLevel="0" collapsed="false">
      <c r="A2819" s="140" t="s">
        <v>317</v>
      </c>
      <c r="B2819" s="142" t="n">
        <v>62105000</v>
      </c>
      <c r="C2819" s="143" t="n">
        <f aca="false">+LEN(B:B)</f>
        <v>8</v>
      </c>
      <c r="D2819" s="143" t="n">
        <v>62105000</v>
      </c>
      <c r="F2819" s="140" t="s">
        <v>1498</v>
      </c>
      <c r="G2819" s="144" t="n">
        <v>22060891.8</v>
      </c>
      <c r="I2819" s="144" t="n">
        <f aca="false">+G:G-H:H</f>
        <v>22060891.8</v>
      </c>
    </row>
    <row r="2820" customFormat="false" ht="17.25" hidden="false" customHeight="true" outlineLevel="0" collapsed="false">
      <c r="A2820" s="140" t="s">
        <v>657</v>
      </c>
      <c r="B2820" s="142" t="n">
        <v>62108000</v>
      </c>
      <c r="C2820" s="143" t="n">
        <f aca="false">+LEN(B:B)</f>
        <v>8</v>
      </c>
      <c r="D2820" s="143" t="n">
        <v>62105000</v>
      </c>
      <c r="F2820" s="140" t="s">
        <v>3292</v>
      </c>
      <c r="G2820" s="144" t="n">
        <v>957700</v>
      </c>
      <c r="I2820" s="144" t="n">
        <f aca="false">+G:G-H:H</f>
        <v>957700</v>
      </c>
    </row>
    <row r="2821" customFormat="false" ht="17.25" hidden="false" customHeight="true" outlineLevel="0" collapsed="false">
      <c r="A2821" s="140" t="s">
        <v>129</v>
      </c>
      <c r="B2821" s="142" t="n">
        <v>621100</v>
      </c>
      <c r="C2821" s="143" t="n">
        <f aca="false">+LEN(B:B)</f>
        <v>6</v>
      </c>
      <c r="D2821" s="143" t="n">
        <v>62105000</v>
      </c>
      <c r="F2821" s="140" t="s">
        <v>3293</v>
      </c>
      <c r="G2821" s="144" t="n">
        <v>295000</v>
      </c>
      <c r="H2821" s="144" t="n">
        <v>0</v>
      </c>
      <c r="I2821" s="144" t="n">
        <f aca="false">+G:G-H:H</f>
        <v>295000</v>
      </c>
    </row>
    <row r="2822" customFormat="false" ht="17.25" hidden="false" customHeight="true" outlineLevel="0" collapsed="false">
      <c r="A2822" s="140" t="s">
        <v>317</v>
      </c>
      <c r="B2822" s="142" t="n">
        <v>62110000</v>
      </c>
      <c r="C2822" s="143" t="n">
        <f aca="false">+LEN(B:B)</f>
        <v>8</v>
      </c>
      <c r="D2822" s="143" t="n">
        <v>62105000</v>
      </c>
      <c r="F2822" s="140" t="s">
        <v>162</v>
      </c>
      <c r="G2822" s="144" t="n">
        <v>674696.5</v>
      </c>
      <c r="I2822" s="144" t="n">
        <f aca="false">+G:G-H:H</f>
        <v>674696.5</v>
      </c>
    </row>
    <row r="2823" customFormat="false" ht="17.25" hidden="false" customHeight="true" outlineLevel="0" collapsed="false">
      <c r="A2823" s="140" t="s">
        <v>1712</v>
      </c>
      <c r="B2823" s="142" t="n">
        <v>62110000</v>
      </c>
      <c r="C2823" s="143" t="n">
        <f aca="false">+LEN(B:B)</f>
        <v>8</v>
      </c>
      <c r="D2823" s="143" t="n">
        <v>62105000</v>
      </c>
      <c r="F2823" s="140" t="s">
        <v>1294</v>
      </c>
      <c r="G2823" s="144" t="n">
        <v>271842891.31</v>
      </c>
      <c r="I2823" s="144" t="n">
        <f aca="false">+G:G-H:H</f>
        <v>271842891.31</v>
      </c>
    </row>
    <row r="2824" customFormat="false" ht="17.25" hidden="false" customHeight="true" outlineLevel="0" collapsed="false">
      <c r="A2824" s="140" t="s">
        <v>125</v>
      </c>
      <c r="B2824" s="142" t="n">
        <v>62201000</v>
      </c>
      <c r="C2824" s="143" t="n">
        <f aca="false">+LEN(B:B)</f>
        <v>8</v>
      </c>
      <c r="D2824" s="143" t="n">
        <v>62201000</v>
      </c>
      <c r="F2824" s="140" t="s">
        <v>481</v>
      </c>
      <c r="G2824" s="144" t="n">
        <v>32350000</v>
      </c>
      <c r="I2824" s="144" t="n">
        <f aca="false">+G:G-H:H</f>
        <v>32350000</v>
      </c>
    </row>
    <row r="2825" customFormat="false" ht="17.25" hidden="false" customHeight="true" outlineLevel="0" collapsed="false">
      <c r="A2825" s="140" t="s">
        <v>124</v>
      </c>
      <c r="B2825" s="142" t="n">
        <v>62201000</v>
      </c>
      <c r="C2825" s="143" t="n">
        <f aca="false">+LEN(B:B)</f>
        <v>8</v>
      </c>
      <c r="D2825" s="143" t="n">
        <v>62201000</v>
      </c>
      <c r="F2825" s="140" t="s">
        <v>481</v>
      </c>
      <c r="G2825" s="144" t="n">
        <v>82320000</v>
      </c>
      <c r="I2825" s="144" t="n">
        <f aca="false">+G:G-H:H</f>
        <v>82320000</v>
      </c>
    </row>
    <row r="2826" customFormat="false" ht="17.25" hidden="false" customHeight="true" outlineLevel="0" collapsed="false">
      <c r="A2826" s="140" t="s">
        <v>111</v>
      </c>
      <c r="B2826" s="142" t="n">
        <v>62201000</v>
      </c>
      <c r="C2826" s="143" t="n">
        <f aca="false">+LEN(B:B)</f>
        <v>8</v>
      </c>
      <c r="D2826" s="143" t="n">
        <v>62201000</v>
      </c>
      <c r="F2826" s="140" t="s">
        <v>2060</v>
      </c>
      <c r="G2826" s="144" t="n">
        <v>456894644.44</v>
      </c>
      <c r="I2826" s="144" t="n">
        <f aca="false">+G:G-H:H</f>
        <v>456894644.44</v>
      </c>
    </row>
    <row r="2827" customFormat="false" ht="17.25" hidden="false" customHeight="true" outlineLevel="0" collapsed="false">
      <c r="A2827" s="140" t="s">
        <v>116</v>
      </c>
      <c r="B2827" s="142" t="n">
        <v>6220100</v>
      </c>
      <c r="C2827" s="143" t="n">
        <f aca="false">+LEN(B:B)</f>
        <v>7</v>
      </c>
      <c r="D2827" s="143" t="n">
        <v>62201000</v>
      </c>
      <c r="F2827" s="140" t="s">
        <v>481</v>
      </c>
      <c r="G2827" s="144" t="n">
        <v>75389256</v>
      </c>
      <c r="I2827" s="144" t="n">
        <f aca="false">+G:G-H:H</f>
        <v>75389256</v>
      </c>
    </row>
    <row r="2828" customFormat="false" ht="17.25" hidden="false" customHeight="true" outlineLevel="0" collapsed="false">
      <c r="A2828" s="140" t="s">
        <v>115</v>
      </c>
      <c r="B2828" s="142" t="n">
        <v>62201000</v>
      </c>
      <c r="C2828" s="143" t="n">
        <f aca="false">+LEN(B:B)</f>
        <v>8</v>
      </c>
      <c r="D2828" s="143" t="n">
        <v>62201000</v>
      </c>
      <c r="F2828" s="140" t="s">
        <v>481</v>
      </c>
      <c r="G2828" s="144" t="n">
        <v>30733676</v>
      </c>
      <c r="I2828" s="144" t="n">
        <f aca="false">+G:G-H:H</f>
        <v>30733676</v>
      </c>
    </row>
    <row r="2829" customFormat="false" ht="17.25" hidden="false" customHeight="true" outlineLevel="0" collapsed="false">
      <c r="A2829" s="140" t="s">
        <v>3018</v>
      </c>
      <c r="B2829" s="142" t="n">
        <v>622010</v>
      </c>
      <c r="C2829" s="143" t="n">
        <f aca="false">+LEN(B:B)</f>
        <v>6</v>
      </c>
      <c r="D2829" s="143" t="n">
        <v>62201000</v>
      </c>
      <c r="F2829" s="140" t="s">
        <v>1101</v>
      </c>
      <c r="G2829" s="144" t="n">
        <v>400000</v>
      </c>
      <c r="I2829" s="144" t="n">
        <f aca="false">+G:G-H:H</f>
        <v>400000</v>
      </c>
    </row>
    <row r="2830" customFormat="false" ht="17.25" hidden="false" customHeight="true" outlineLevel="0" collapsed="false">
      <c r="A2830" s="140" t="s">
        <v>3019</v>
      </c>
      <c r="B2830" s="142" t="n">
        <v>622010</v>
      </c>
      <c r="C2830" s="143" t="n">
        <f aca="false">+LEN(B:B)</f>
        <v>6</v>
      </c>
      <c r="D2830" s="143" t="n">
        <v>62201000</v>
      </c>
      <c r="F2830" s="140" t="s">
        <v>1101</v>
      </c>
      <c r="G2830" s="144" t="n">
        <v>300000</v>
      </c>
      <c r="I2830" s="144" t="n">
        <f aca="false">+G:G-H:H</f>
        <v>300000</v>
      </c>
    </row>
    <row r="2831" customFormat="false" ht="17.25" hidden="false" customHeight="true" outlineLevel="0" collapsed="false">
      <c r="A2831" s="140" t="s">
        <v>119</v>
      </c>
      <c r="B2831" s="142" t="n">
        <v>62201000</v>
      </c>
      <c r="C2831" s="143" t="n">
        <f aca="false">+LEN(B:B)</f>
        <v>8</v>
      </c>
      <c r="D2831" s="143" t="n">
        <v>62201000</v>
      </c>
      <c r="F2831" s="140" t="s">
        <v>481</v>
      </c>
      <c r="H2831" s="144" t="n">
        <v>600966</v>
      </c>
      <c r="I2831" s="144" t="n">
        <f aca="false">+G:G-H:H</f>
        <v>-600966</v>
      </c>
    </row>
    <row r="2832" customFormat="false" ht="17.25" hidden="false" customHeight="true" outlineLevel="0" collapsed="false">
      <c r="A2832" s="140" t="s">
        <v>317</v>
      </c>
      <c r="B2832" s="142" t="n">
        <v>62201000</v>
      </c>
      <c r="C2832" s="143" t="n">
        <f aca="false">+LEN(B:B)</f>
        <v>8</v>
      </c>
      <c r="D2832" s="143" t="n">
        <v>62201000</v>
      </c>
      <c r="F2832" s="140" t="s">
        <v>3294</v>
      </c>
      <c r="G2832" s="144" t="n">
        <v>53167913</v>
      </c>
      <c r="I2832" s="144" t="n">
        <f aca="false">+G:G-H:H</f>
        <v>53167913</v>
      </c>
    </row>
    <row r="2833" customFormat="false" ht="17.25" hidden="false" customHeight="true" outlineLevel="0" collapsed="false">
      <c r="A2833" s="140" t="s">
        <v>105</v>
      </c>
      <c r="B2833" s="142" t="n">
        <v>6220100</v>
      </c>
      <c r="C2833" s="143" t="n">
        <f aca="false">+LEN(B:B)</f>
        <v>7</v>
      </c>
      <c r="D2833" s="143" t="n">
        <v>62201000</v>
      </c>
      <c r="F2833" s="140" t="s">
        <v>481</v>
      </c>
      <c r="G2833" s="144" t="n">
        <v>1130000</v>
      </c>
      <c r="H2833" s="144" t="n">
        <v>0</v>
      </c>
      <c r="I2833" s="144" t="n">
        <f aca="false">+G:G-H:H</f>
        <v>1130000</v>
      </c>
    </row>
    <row r="2834" customFormat="false" ht="17.25" hidden="false" customHeight="true" outlineLevel="0" collapsed="false">
      <c r="A2834" s="140" t="s">
        <v>104</v>
      </c>
      <c r="B2834" s="142" t="n">
        <v>6220100</v>
      </c>
      <c r="C2834" s="143" t="n">
        <f aca="false">+LEN(B:B)</f>
        <v>7</v>
      </c>
      <c r="D2834" s="143" t="n">
        <v>62201000</v>
      </c>
      <c r="F2834" s="140" t="s">
        <v>481</v>
      </c>
      <c r="G2834" s="144" t="n">
        <v>38639743.19</v>
      </c>
      <c r="H2834" s="144" t="n">
        <v>0</v>
      </c>
      <c r="I2834" s="144" t="n">
        <f aca="false">+G:G-H:H</f>
        <v>38639743.19</v>
      </c>
    </row>
    <row r="2835" customFormat="false" ht="17.25" hidden="false" customHeight="true" outlineLevel="0" collapsed="false">
      <c r="A2835" s="140" t="s">
        <v>101</v>
      </c>
      <c r="B2835" s="142" t="n">
        <v>62201000</v>
      </c>
      <c r="C2835" s="143" t="n">
        <f aca="false">+LEN(B:B)</f>
        <v>8</v>
      </c>
      <c r="D2835" s="143" t="n">
        <v>62201000</v>
      </c>
      <c r="F2835" s="140" t="s">
        <v>481</v>
      </c>
      <c r="G2835" s="144" t="n">
        <v>11223200</v>
      </c>
      <c r="I2835" s="144" t="n">
        <f aca="false">+G:G-H:H</f>
        <v>11223200</v>
      </c>
    </row>
    <row r="2836" customFormat="false" ht="17.25" hidden="false" customHeight="true" outlineLevel="0" collapsed="false">
      <c r="A2836" s="140" t="s">
        <v>102</v>
      </c>
      <c r="B2836" s="142" t="n">
        <v>6220100</v>
      </c>
      <c r="C2836" s="143" t="n">
        <f aca="false">+LEN(B:B)</f>
        <v>7</v>
      </c>
      <c r="D2836" s="143" t="n">
        <v>62201000</v>
      </c>
      <c r="F2836" s="140" t="s">
        <v>481</v>
      </c>
      <c r="G2836" s="144" t="n">
        <v>230000</v>
      </c>
      <c r="H2836" s="144" t="n">
        <v>0</v>
      </c>
      <c r="I2836" s="144" t="n">
        <f aca="false">+G:G-H:H</f>
        <v>230000</v>
      </c>
    </row>
    <row r="2837" customFormat="false" ht="17.25" hidden="false" customHeight="true" outlineLevel="0" collapsed="false">
      <c r="A2837" s="140" t="s">
        <v>100</v>
      </c>
      <c r="B2837" s="142" t="n">
        <v>6220100</v>
      </c>
      <c r="C2837" s="143" t="n">
        <f aca="false">+LEN(B:B)</f>
        <v>7</v>
      </c>
      <c r="D2837" s="143" t="n">
        <v>62201000</v>
      </c>
      <c r="F2837" s="140" t="s">
        <v>481</v>
      </c>
      <c r="G2837" s="144" t="n">
        <v>15246355.2</v>
      </c>
      <c r="H2837" s="144" t="n">
        <v>0</v>
      </c>
      <c r="I2837" s="144" t="n">
        <f aca="false">+G:G-H:H</f>
        <v>15246355.2</v>
      </c>
    </row>
    <row r="2838" customFormat="false" ht="17.25" hidden="false" customHeight="true" outlineLevel="0" collapsed="false">
      <c r="A2838" s="140" t="s">
        <v>108</v>
      </c>
      <c r="B2838" s="142" t="n">
        <v>62201000</v>
      </c>
      <c r="C2838" s="143" t="n">
        <f aca="false">+LEN(B:B)</f>
        <v>8</v>
      </c>
      <c r="D2838" s="143" t="n">
        <v>62201000</v>
      </c>
      <c r="F2838" s="140" t="s">
        <v>481</v>
      </c>
      <c r="G2838" s="144" t="n">
        <v>1250000</v>
      </c>
      <c r="I2838" s="144" t="n">
        <f aca="false">+G:G-H:H</f>
        <v>1250000</v>
      </c>
    </row>
    <row r="2839" customFormat="false" ht="17.25" hidden="false" customHeight="true" outlineLevel="0" collapsed="false">
      <c r="A2839" s="140" t="s">
        <v>129</v>
      </c>
      <c r="B2839" s="142" t="n">
        <v>622020</v>
      </c>
      <c r="C2839" s="143" t="n">
        <f aca="false">+LEN(B:B)</f>
        <v>6</v>
      </c>
      <c r="D2839" s="143" t="n">
        <v>62202000</v>
      </c>
      <c r="F2839" s="140" t="s">
        <v>1102</v>
      </c>
      <c r="G2839" s="144" t="n">
        <v>6901500</v>
      </c>
      <c r="H2839" s="144" t="n">
        <v>0</v>
      </c>
      <c r="I2839" s="144" t="n">
        <f aca="false">+G:G-H:H</f>
        <v>6901500</v>
      </c>
    </row>
    <row r="2840" customFormat="false" ht="17.25" hidden="false" customHeight="true" outlineLevel="0" collapsed="false">
      <c r="A2840" s="140" t="s">
        <v>115</v>
      </c>
      <c r="B2840" s="142" t="n">
        <v>62202000</v>
      </c>
      <c r="C2840" s="143" t="n">
        <f aca="false">+LEN(B:B)</f>
        <v>8</v>
      </c>
      <c r="D2840" s="143" t="n">
        <v>62202000</v>
      </c>
      <c r="F2840" s="140" t="s">
        <v>483</v>
      </c>
      <c r="G2840" s="144" t="n">
        <v>700000</v>
      </c>
      <c r="I2840" s="144" t="n">
        <f aca="false">+G:G-H:H</f>
        <v>700000</v>
      </c>
    </row>
    <row r="2841" customFormat="false" ht="17.25" hidden="false" customHeight="true" outlineLevel="0" collapsed="false">
      <c r="A2841" s="140" t="s">
        <v>3018</v>
      </c>
      <c r="B2841" s="142" t="n">
        <v>622020</v>
      </c>
      <c r="C2841" s="143" t="n">
        <f aca="false">+LEN(B:B)</f>
        <v>6</v>
      </c>
      <c r="D2841" s="143" t="n">
        <v>62202000</v>
      </c>
      <c r="F2841" s="140" t="s">
        <v>1102</v>
      </c>
      <c r="H2841" s="144" t="n">
        <v>2310000</v>
      </c>
      <c r="I2841" s="144" t="n">
        <f aca="false">+G:G-H:H</f>
        <v>-2310000</v>
      </c>
    </row>
    <row r="2842" customFormat="false" ht="17.25" hidden="false" customHeight="true" outlineLevel="0" collapsed="false">
      <c r="A2842" s="140" t="s">
        <v>3019</v>
      </c>
      <c r="B2842" s="142" t="n">
        <v>622020</v>
      </c>
      <c r="C2842" s="143" t="n">
        <f aca="false">+LEN(B:B)</f>
        <v>6</v>
      </c>
      <c r="D2842" s="143" t="n">
        <v>62202000</v>
      </c>
      <c r="F2842" s="140" t="s">
        <v>1102</v>
      </c>
      <c r="H2842" s="144" t="n">
        <v>1925000</v>
      </c>
      <c r="I2842" s="144" t="n">
        <f aca="false">+G:G-H:H</f>
        <v>-1925000</v>
      </c>
    </row>
    <row r="2843" customFormat="false" ht="17.25" hidden="false" customHeight="true" outlineLevel="0" collapsed="false">
      <c r="A2843" s="140" t="s">
        <v>105</v>
      </c>
      <c r="B2843" s="142" t="n">
        <v>6220200</v>
      </c>
      <c r="C2843" s="143" t="n">
        <f aca="false">+LEN(B:B)</f>
        <v>7</v>
      </c>
      <c r="D2843" s="143" t="n">
        <v>62202000</v>
      </c>
      <c r="F2843" s="140" t="s">
        <v>483</v>
      </c>
      <c r="G2843" s="144" t="n">
        <v>4477000</v>
      </c>
      <c r="H2843" s="144" t="n">
        <v>0</v>
      </c>
      <c r="I2843" s="144" t="n">
        <f aca="false">+G:G-H:H</f>
        <v>4477000</v>
      </c>
    </row>
    <row r="2844" customFormat="false" ht="17.25" hidden="false" customHeight="true" outlineLevel="0" collapsed="false">
      <c r="A2844" s="140" t="s">
        <v>104</v>
      </c>
      <c r="B2844" s="142" t="n">
        <v>6220200</v>
      </c>
      <c r="C2844" s="143" t="n">
        <f aca="false">+LEN(B:B)</f>
        <v>7</v>
      </c>
      <c r="D2844" s="143" t="n">
        <v>62202000</v>
      </c>
      <c r="F2844" s="140" t="s">
        <v>483</v>
      </c>
      <c r="G2844" s="144" t="n">
        <v>20762943</v>
      </c>
      <c r="H2844" s="144" t="n">
        <v>0</v>
      </c>
      <c r="I2844" s="144" t="n">
        <f aca="false">+G:G-H:H</f>
        <v>20762943</v>
      </c>
    </row>
    <row r="2845" customFormat="false" ht="17.25" hidden="false" customHeight="true" outlineLevel="0" collapsed="false">
      <c r="A2845" s="140" t="s">
        <v>102</v>
      </c>
      <c r="B2845" s="142" t="n">
        <v>6220200</v>
      </c>
      <c r="C2845" s="143" t="n">
        <f aca="false">+LEN(B:B)</f>
        <v>7</v>
      </c>
      <c r="D2845" s="143" t="n">
        <v>62202000</v>
      </c>
      <c r="F2845" s="140" t="s">
        <v>483</v>
      </c>
      <c r="G2845" s="144" t="n">
        <v>5807000</v>
      </c>
      <c r="H2845" s="144" t="n">
        <v>0</v>
      </c>
      <c r="I2845" s="144" t="n">
        <f aca="false">+G:G-H:H</f>
        <v>5807000</v>
      </c>
    </row>
    <row r="2846" customFormat="false" ht="17.25" hidden="false" customHeight="true" outlineLevel="0" collapsed="false">
      <c r="A2846" s="140" t="s">
        <v>100</v>
      </c>
      <c r="B2846" s="142" t="n">
        <v>6220200</v>
      </c>
      <c r="C2846" s="143" t="n">
        <f aca="false">+LEN(B:B)</f>
        <v>7</v>
      </c>
      <c r="D2846" s="143" t="n">
        <v>62202000</v>
      </c>
      <c r="F2846" s="140" t="s">
        <v>483</v>
      </c>
      <c r="G2846" s="144" t="n">
        <v>985000</v>
      </c>
      <c r="H2846" s="144" t="n">
        <v>0</v>
      </c>
      <c r="I2846" s="144" t="n">
        <f aca="false">+G:G-H:H</f>
        <v>985000</v>
      </c>
    </row>
    <row r="2847" customFormat="false" ht="17.25" hidden="false" customHeight="true" outlineLevel="0" collapsed="false">
      <c r="A2847" s="140" t="s">
        <v>108</v>
      </c>
      <c r="B2847" s="142" t="n">
        <v>62202000</v>
      </c>
      <c r="C2847" s="143" t="n">
        <f aca="false">+LEN(B:B)</f>
        <v>8</v>
      </c>
      <c r="D2847" s="143" t="n">
        <v>62202000</v>
      </c>
      <c r="F2847" s="140" t="s">
        <v>483</v>
      </c>
      <c r="G2847" s="144" t="n">
        <v>1663565.45</v>
      </c>
      <c r="I2847" s="144" t="n">
        <f aca="false">+G:G-H:H</f>
        <v>1663565.45</v>
      </c>
    </row>
    <row r="2848" customFormat="false" ht="17.25" hidden="false" customHeight="true" outlineLevel="0" collapsed="false">
      <c r="A2848" s="140" t="s">
        <v>1712</v>
      </c>
      <c r="B2848" s="142" t="n">
        <v>62202000</v>
      </c>
      <c r="C2848" s="143" t="n">
        <f aca="false">+LEN(B:B)</f>
        <v>8</v>
      </c>
      <c r="D2848" s="143" t="n">
        <v>62202000</v>
      </c>
      <c r="F2848" s="140" t="s">
        <v>3295</v>
      </c>
      <c r="G2848" s="144" t="n">
        <v>656452000</v>
      </c>
      <c r="I2848" s="144" t="n">
        <f aca="false">+G:G-H:H</f>
        <v>656452000</v>
      </c>
    </row>
    <row r="2849" customFormat="false" ht="17.25" hidden="false" customHeight="true" outlineLevel="0" collapsed="false">
      <c r="A2849" s="140" t="s">
        <v>309</v>
      </c>
      <c r="B2849" s="142" t="n">
        <v>622030</v>
      </c>
      <c r="C2849" s="143" t="n">
        <f aca="false">+LEN(B:B)</f>
        <v>6</v>
      </c>
      <c r="D2849" s="143" t="n">
        <v>62203000</v>
      </c>
      <c r="F2849" s="140" t="s">
        <v>164</v>
      </c>
      <c r="G2849" s="144" t="n">
        <v>8691300</v>
      </c>
      <c r="I2849" s="144" t="n">
        <f aca="false">+G:G-H:H</f>
        <v>8691300</v>
      </c>
    </row>
    <row r="2850" customFormat="false" ht="17.25" hidden="false" customHeight="true" outlineLevel="0" collapsed="false">
      <c r="A2850" s="140" t="s">
        <v>129</v>
      </c>
      <c r="B2850" s="142" t="n">
        <v>622030</v>
      </c>
      <c r="C2850" s="143" t="n">
        <f aca="false">+LEN(B:B)</f>
        <v>6</v>
      </c>
      <c r="D2850" s="143" t="n">
        <v>62203000</v>
      </c>
      <c r="F2850" s="140" t="s">
        <v>164</v>
      </c>
      <c r="G2850" s="144" t="n">
        <v>45832781.4</v>
      </c>
      <c r="H2850" s="144" t="n">
        <v>0</v>
      </c>
      <c r="I2850" s="144" t="n">
        <f aca="false">+G:G-H:H</f>
        <v>45832781.4</v>
      </c>
    </row>
    <row r="2851" customFormat="false" ht="17.25" hidden="false" customHeight="true" outlineLevel="0" collapsed="false">
      <c r="A2851" s="140" t="s">
        <v>1819</v>
      </c>
      <c r="B2851" s="142" t="n">
        <v>62203000</v>
      </c>
      <c r="C2851" s="143" t="n">
        <f aca="false">+LEN(B:B)</f>
        <v>8</v>
      </c>
      <c r="D2851" s="143" t="n">
        <v>62203000</v>
      </c>
      <c r="F2851" s="140" t="s">
        <v>1843</v>
      </c>
      <c r="G2851" s="144" t="n">
        <v>4371600</v>
      </c>
      <c r="I2851" s="144" t="n">
        <f aca="false">+G:G-H:H</f>
        <v>4371600</v>
      </c>
    </row>
    <row r="2852" customFormat="false" ht="17.25" hidden="false" customHeight="true" outlineLevel="0" collapsed="false">
      <c r="A2852" s="140" t="s">
        <v>115</v>
      </c>
      <c r="B2852" s="142" t="n">
        <v>62203000</v>
      </c>
      <c r="C2852" s="143" t="n">
        <f aca="false">+LEN(B:B)</f>
        <v>8</v>
      </c>
      <c r="D2852" s="143" t="n">
        <v>62203000</v>
      </c>
      <c r="F2852" s="140" t="s">
        <v>1843</v>
      </c>
      <c r="G2852" s="144" t="n">
        <v>1237250</v>
      </c>
      <c r="I2852" s="144" t="n">
        <f aca="false">+G:G-H:H</f>
        <v>1237250</v>
      </c>
    </row>
    <row r="2853" customFormat="false" ht="17.25" hidden="false" customHeight="true" outlineLevel="0" collapsed="false">
      <c r="A2853" s="140" t="s">
        <v>119</v>
      </c>
      <c r="B2853" s="142" t="n">
        <v>62203000</v>
      </c>
      <c r="C2853" s="143" t="n">
        <f aca="false">+LEN(B:B)</f>
        <v>8</v>
      </c>
      <c r="D2853" s="143" t="n">
        <v>62203000</v>
      </c>
      <c r="F2853" s="140" t="s">
        <v>1843</v>
      </c>
      <c r="H2853" s="144" t="n">
        <v>13212</v>
      </c>
      <c r="I2853" s="144" t="n">
        <f aca="false">+G:G-H:H</f>
        <v>-13212</v>
      </c>
    </row>
    <row r="2854" customFormat="false" ht="17.25" hidden="false" customHeight="true" outlineLevel="0" collapsed="false">
      <c r="A2854" s="140" t="s">
        <v>104</v>
      </c>
      <c r="B2854" s="142" t="n">
        <v>6220300</v>
      </c>
      <c r="C2854" s="143" t="n">
        <f aca="false">+LEN(B:B)</f>
        <v>7</v>
      </c>
      <c r="D2854" s="143" t="n">
        <v>62203000</v>
      </c>
      <c r="F2854" s="140" t="s">
        <v>485</v>
      </c>
      <c r="G2854" s="144" t="n">
        <v>0</v>
      </c>
      <c r="H2854" s="144" t="n">
        <v>17641200</v>
      </c>
      <c r="I2854" s="144" t="n">
        <f aca="false">+G:G-H:H</f>
        <v>-17641200</v>
      </c>
    </row>
    <row r="2855" customFormat="false" ht="17.25" hidden="false" customHeight="true" outlineLevel="0" collapsed="false">
      <c r="A2855" s="140" t="s">
        <v>101</v>
      </c>
      <c r="B2855" s="142" t="n">
        <v>62203000</v>
      </c>
      <c r="C2855" s="143" t="n">
        <f aca="false">+LEN(B:B)</f>
        <v>8</v>
      </c>
      <c r="D2855" s="143" t="n">
        <v>62203000</v>
      </c>
      <c r="F2855" s="140" t="s">
        <v>1843</v>
      </c>
      <c r="G2855" s="144" t="n">
        <v>240000</v>
      </c>
      <c r="I2855" s="144" t="n">
        <f aca="false">+G:G-H:H</f>
        <v>240000</v>
      </c>
    </row>
    <row r="2856" customFormat="false" ht="17.25" hidden="false" customHeight="true" outlineLevel="0" collapsed="false">
      <c r="A2856" s="140" t="s">
        <v>307</v>
      </c>
      <c r="B2856" s="142" t="n">
        <v>62203000</v>
      </c>
      <c r="C2856" s="143" t="n">
        <f aca="false">+LEN(B:B)</f>
        <v>8</v>
      </c>
      <c r="D2856" s="143" t="n">
        <v>62203000</v>
      </c>
      <c r="F2856" s="140" t="s">
        <v>163</v>
      </c>
      <c r="G2856" s="144" t="n">
        <v>4000000</v>
      </c>
      <c r="I2856" s="144" t="n">
        <f aca="false">+G:G-H:H</f>
        <v>4000000</v>
      </c>
    </row>
    <row r="2857" customFormat="false" ht="17.25" hidden="false" customHeight="true" outlineLevel="0" collapsed="false">
      <c r="A2857" s="140" t="s">
        <v>1712</v>
      </c>
      <c r="B2857" s="142" t="n">
        <v>62203000</v>
      </c>
      <c r="C2857" s="143" t="n">
        <f aca="false">+LEN(B:B)</f>
        <v>8</v>
      </c>
      <c r="D2857" s="143" t="n">
        <v>62203000</v>
      </c>
      <c r="F2857" s="140" t="s">
        <v>163</v>
      </c>
      <c r="G2857" s="144" t="n">
        <v>22182000</v>
      </c>
      <c r="I2857" s="144" t="n">
        <f aca="false">+G:G-H:H</f>
        <v>22182000</v>
      </c>
    </row>
    <row r="2858" customFormat="false" ht="17.25" hidden="false" customHeight="true" outlineLevel="0" collapsed="false">
      <c r="A2858" s="140" t="s">
        <v>657</v>
      </c>
      <c r="B2858" s="142" t="n">
        <v>62203000</v>
      </c>
      <c r="C2858" s="143" t="n">
        <f aca="false">+LEN(B:B)</f>
        <v>8</v>
      </c>
      <c r="D2858" s="143" t="n">
        <v>62203000</v>
      </c>
      <c r="F2858" s="140" t="s">
        <v>163</v>
      </c>
      <c r="G2858" s="144" t="n">
        <v>30446951</v>
      </c>
      <c r="I2858" s="144" t="n">
        <f aca="false">+G:G-H:H</f>
        <v>30446951</v>
      </c>
    </row>
    <row r="2859" customFormat="false" ht="17.25" hidden="false" customHeight="true" outlineLevel="0" collapsed="false">
      <c r="A2859" s="140" t="s">
        <v>119</v>
      </c>
      <c r="B2859" s="142" t="n">
        <v>62204000</v>
      </c>
      <c r="C2859" s="143" t="n">
        <f aca="false">+LEN(B:B)</f>
        <v>8</v>
      </c>
      <c r="D2859" s="143" t="n">
        <v>62204000</v>
      </c>
      <c r="F2859" s="140" t="s">
        <v>2002</v>
      </c>
      <c r="G2859" s="144" t="n">
        <v>922827</v>
      </c>
      <c r="I2859" s="144" t="n">
        <f aca="false">+G:G-H:H</f>
        <v>922827</v>
      </c>
    </row>
    <row r="2860" customFormat="false" ht="17.25" hidden="false" customHeight="true" outlineLevel="0" collapsed="false">
      <c r="A2860" s="140" t="s">
        <v>105</v>
      </c>
      <c r="B2860" s="142" t="n">
        <v>6220400</v>
      </c>
      <c r="C2860" s="143" t="n">
        <f aca="false">+LEN(B:B)</f>
        <v>7</v>
      </c>
      <c r="D2860" s="143" t="n">
        <v>62204000</v>
      </c>
      <c r="F2860" s="140" t="s">
        <v>486</v>
      </c>
      <c r="G2860" s="144" t="n">
        <v>1000000</v>
      </c>
      <c r="H2860" s="144" t="n">
        <v>0</v>
      </c>
      <c r="I2860" s="144" t="n">
        <f aca="false">+G:G-H:H</f>
        <v>1000000</v>
      </c>
    </row>
    <row r="2861" customFormat="false" ht="17.25" hidden="false" customHeight="true" outlineLevel="0" collapsed="false">
      <c r="A2861" s="140" t="s">
        <v>1712</v>
      </c>
      <c r="B2861" s="142" t="n">
        <v>62204000</v>
      </c>
      <c r="C2861" s="143" t="n">
        <f aca="false">+LEN(B:B)</f>
        <v>8</v>
      </c>
      <c r="D2861" s="143" t="n">
        <v>62204000</v>
      </c>
      <c r="F2861" s="140" t="s">
        <v>164</v>
      </c>
      <c r="G2861" s="144" t="n">
        <v>32368666.6</v>
      </c>
      <c r="I2861" s="144" t="n">
        <f aca="false">+G:G-H:H</f>
        <v>32368666.6</v>
      </c>
    </row>
    <row r="2862" customFormat="false" ht="17.25" hidden="false" customHeight="true" outlineLevel="0" collapsed="false">
      <c r="A2862" s="140" t="s">
        <v>657</v>
      </c>
      <c r="B2862" s="142" t="n">
        <v>62204000</v>
      </c>
      <c r="C2862" s="143" t="n">
        <f aca="false">+LEN(B:B)</f>
        <v>8</v>
      </c>
      <c r="D2862" s="143" t="n">
        <v>62204000</v>
      </c>
      <c r="F2862" s="140" t="s">
        <v>1742</v>
      </c>
      <c r="G2862" s="144" t="n">
        <v>66649939.402</v>
      </c>
      <c r="I2862" s="144" t="n">
        <f aca="false">+G:G-H:H</f>
        <v>66649939.402</v>
      </c>
    </row>
    <row r="2863" customFormat="false" ht="17.25" hidden="false" customHeight="true" outlineLevel="0" collapsed="false">
      <c r="A2863" s="140" t="s">
        <v>317</v>
      </c>
      <c r="B2863" s="142" t="n">
        <v>62205000</v>
      </c>
      <c r="C2863" s="143" t="n">
        <f aca="false">+LEN(B:B)</f>
        <v>8</v>
      </c>
      <c r="D2863" s="143" t="n">
        <v>62204000</v>
      </c>
      <c r="F2863" s="140" t="s">
        <v>3296</v>
      </c>
      <c r="G2863" s="144" t="n">
        <v>10226736</v>
      </c>
      <c r="I2863" s="144" t="n">
        <f aca="false">+G:G-H:H</f>
        <v>10226736</v>
      </c>
    </row>
    <row r="2864" customFormat="false" ht="17.25" hidden="false" customHeight="true" outlineLevel="0" collapsed="false">
      <c r="A2864" s="140" t="s">
        <v>1712</v>
      </c>
      <c r="B2864" s="142" t="n">
        <v>62205000</v>
      </c>
      <c r="C2864" s="143" t="n">
        <f aca="false">+LEN(B:B)</f>
        <v>8</v>
      </c>
      <c r="D2864" s="143" t="n">
        <v>62204000</v>
      </c>
      <c r="F2864" s="140" t="s">
        <v>403</v>
      </c>
      <c r="G2864" s="144" t="n">
        <v>40839929</v>
      </c>
      <c r="I2864" s="144" t="n">
        <f aca="false">+G:G-H:H</f>
        <v>40839929</v>
      </c>
    </row>
    <row r="2865" customFormat="false" ht="17.25" hidden="false" customHeight="true" outlineLevel="0" collapsed="false">
      <c r="A2865" s="140" t="s">
        <v>657</v>
      </c>
      <c r="B2865" s="142" t="n">
        <v>62205000</v>
      </c>
      <c r="C2865" s="143" t="n">
        <f aca="false">+LEN(B:B)</f>
        <v>8</v>
      </c>
      <c r="D2865" s="143" t="n">
        <v>62204000</v>
      </c>
      <c r="F2865" s="140" t="s">
        <v>3297</v>
      </c>
      <c r="G2865" s="144" t="n">
        <v>44600504</v>
      </c>
      <c r="I2865" s="144" t="n">
        <f aca="false">+G:G-H:H</f>
        <v>44600504</v>
      </c>
    </row>
    <row r="2866" customFormat="false" ht="17.25" hidden="false" customHeight="true" outlineLevel="0" collapsed="false">
      <c r="A2866" s="140" t="s">
        <v>657</v>
      </c>
      <c r="B2866" s="142" t="n">
        <v>62206000</v>
      </c>
      <c r="C2866" s="143" t="n">
        <f aca="false">+LEN(B:B)</f>
        <v>8</v>
      </c>
      <c r="D2866" s="143" t="n">
        <v>62206000</v>
      </c>
      <c r="F2866" s="140" t="s">
        <v>3298</v>
      </c>
      <c r="G2866" s="144" t="n">
        <v>6228000</v>
      </c>
      <c r="I2866" s="144" t="n">
        <f aca="false">+G:G-H:H</f>
        <v>6228000</v>
      </c>
    </row>
    <row r="2867" customFormat="false" ht="17.25" hidden="false" customHeight="true" outlineLevel="0" collapsed="false">
      <c r="A2867" s="140" t="s">
        <v>657</v>
      </c>
      <c r="B2867" s="142" t="n">
        <v>62207000</v>
      </c>
      <c r="C2867" s="143" t="n">
        <f aca="false">+LEN(B:B)</f>
        <v>8</v>
      </c>
      <c r="D2867" s="143" t="n">
        <v>62206000</v>
      </c>
      <c r="F2867" s="140" t="s">
        <v>3299</v>
      </c>
      <c r="G2867" s="144" t="n">
        <v>23810523.1</v>
      </c>
      <c r="I2867" s="144" t="n">
        <f aca="false">+G:G-H:H</f>
        <v>23810523.1</v>
      </c>
    </row>
    <row r="2868" customFormat="false" ht="17.25" hidden="false" customHeight="true" outlineLevel="0" collapsed="false">
      <c r="A2868" s="140" t="s">
        <v>125</v>
      </c>
      <c r="B2868" s="142" t="n">
        <v>62208000</v>
      </c>
      <c r="C2868" s="143" t="n">
        <f aca="false">+LEN(B:B)</f>
        <v>8</v>
      </c>
      <c r="D2868" s="143" t="n">
        <v>62208000</v>
      </c>
      <c r="F2868" s="140" t="s">
        <v>403</v>
      </c>
      <c r="G2868" s="144" t="n">
        <v>2579914.4</v>
      </c>
      <c r="I2868" s="144" t="n">
        <f aca="false">+G:G-H:H</f>
        <v>2579914.4</v>
      </c>
    </row>
    <row r="2869" customFormat="false" ht="17.25" hidden="false" customHeight="true" outlineLevel="0" collapsed="false">
      <c r="A2869" s="140" t="s">
        <v>111</v>
      </c>
      <c r="B2869" s="142" t="n">
        <v>62208000</v>
      </c>
      <c r="C2869" s="143" t="n">
        <f aca="false">+LEN(B:B)</f>
        <v>8</v>
      </c>
      <c r="D2869" s="143" t="n">
        <v>62208000</v>
      </c>
      <c r="F2869" s="140" t="s">
        <v>403</v>
      </c>
      <c r="G2869" s="144" t="n">
        <v>1159800</v>
      </c>
      <c r="I2869" s="144" t="n">
        <f aca="false">+G:G-H:H</f>
        <v>1159800</v>
      </c>
    </row>
    <row r="2870" customFormat="false" ht="17.25" hidden="false" customHeight="true" outlineLevel="0" collapsed="false">
      <c r="A2870" s="140" t="s">
        <v>119</v>
      </c>
      <c r="B2870" s="142" t="n">
        <v>62208000</v>
      </c>
      <c r="C2870" s="143" t="n">
        <f aca="false">+LEN(B:B)</f>
        <v>8</v>
      </c>
      <c r="D2870" s="143" t="n">
        <v>62208000</v>
      </c>
      <c r="F2870" s="140" t="s">
        <v>3300</v>
      </c>
      <c r="G2870" s="144" t="n">
        <v>394800</v>
      </c>
      <c r="I2870" s="144" t="n">
        <f aca="false">+G:G-H:H</f>
        <v>394800</v>
      </c>
    </row>
    <row r="2871" customFormat="false" ht="17.25" hidden="false" customHeight="true" outlineLevel="0" collapsed="false">
      <c r="A2871" s="140" t="s">
        <v>317</v>
      </c>
      <c r="B2871" s="142" t="n">
        <v>62208000</v>
      </c>
      <c r="C2871" s="143" t="n">
        <f aca="false">+LEN(B:B)</f>
        <v>8</v>
      </c>
      <c r="D2871" s="143" t="n">
        <v>62208000</v>
      </c>
      <c r="F2871" s="140" t="s">
        <v>164</v>
      </c>
      <c r="G2871" s="144" t="n">
        <v>5762544</v>
      </c>
      <c r="I2871" s="144" t="n">
        <f aca="false">+G:G-H:H</f>
        <v>5762544</v>
      </c>
    </row>
    <row r="2872" customFormat="false" ht="17.25" hidden="false" customHeight="true" outlineLevel="0" collapsed="false">
      <c r="A2872" s="140" t="s">
        <v>105</v>
      </c>
      <c r="B2872" s="142" t="n">
        <v>6220800</v>
      </c>
      <c r="C2872" s="143" t="n">
        <f aca="false">+LEN(B:B)</f>
        <v>7</v>
      </c>
      <c r="D2872" s="143" t="n">
        <v>62208000</v>
      </c>
      <c r="F2872" s="140" t="s">
        <v>403</v>
      </c>
      <c r="G2872" s="144" t="n">
        <v>1040000</v>
      </c>
      <c r="H2872" s="144" t="n">
        <v>0</v>
      </c>
      <c r="I2872" s="144" t="n">
        <f aca="false">+G:G-H:H</f>
        <v>1040000</v>
      </c>
    </row>
    <row r="2873" customFormat="false" ht="17.25" hidden="false" customHeight="true" outlineLevel="0" collapsed="false">
      <c r="A2873" s="140" t="s">
        <v>104</v>
      </c>
      <c r="B2873" s="142" t="n">
        <v>6220800</v>
      </c>
      <c r="C2873" s="143" t="n">
        <f aca="false">+LEN(B:B)</f>
        <v>7</v>
      </c>
      <c r="D2873" s="143" t="n">
        <v>62208000</v>
      </c>
      <c r="F2873" s="140" t="s">
        <v>403</v>
      </c>
      <c r="G2873" s="144" t="n">
        <v>1354000</v>
      </c>
      <c r="H2873" s="144" t="n">
        <v>0</v>
      </c>
      <c r="I2873" s="144" t="n">
        <f aca="false">+G:G-H:H</f>
        <v>1354000</v>
      </c>
    </row>
    <row r="2874" customFormat="false" ht="17.25" hidden="false" customHeight="true" outlineLevel="0" collapsed="false">
      <c r="A2874" s="140" t="s">
        <v>101</v>
      </c>
      <c r="B2874" s="142" t="n">
        <v>62208000</v>
      </c>
      <c r="C2874" s="143" t="n">
        <f aca="false">+LEN(B:B)</f>
        <v>8</v>
      </c>
      <c r="D2874" s="143" t="n">
        <v>62208000</v>
      </c>
      <c r="F2874" s="140" t="s">
        <v>403</v>
      </c>
      <c r="G2874" s="144" t="n">
        <v>20000</v>
      </c>
      <c r="I2874" s="144" t="n">
        <f aca="false">+G:G-H:H</f>
        <v>20000</v>
      </c>
    </row>
    <row r="2875" customFormat="false" ht="17.25" hidden="false" customHeight="true" outlineLevel="0" collapsed="false">
      <c r="A2875" s="140" t="s">
        <v>102</v>
      </c>
      <c r="B2875" s="142" t="n">
        <v>6220800</v>
      </c>
      <c r="C2875" s="143" t="n">
        <f aca="false">+LEN(B:B)</f>
        <v>7</v>
      </c>
      <c r="D2875" s="143" t="n">
        <v>62208000</v>
      </c>
      <c r="F2875" s="140" t="s">
        <v>403</v>
      </c>
      <c r="G2875" s="144" t="n">
        <v>6250700</v>
      </c>
      <c r="H2875" s="144" t="n">
        <v>0</v>
      </c>
      <c r="I2875" s="144" t="n">
        <f aca="false">+G:G-H:H</f>
        <v>6250700</v>
      </c>
    </row>
    <row r="2876" customFormat="false" ht="17.25" hidden="false" customHeight="true" outlineLevel="0" collapsed="false">
      <c r="A2876" s="140" t="s">
        <v>307</v>
      </c>
      <c r="B2876" s="142" t="n">
        <v>62208000</v>
      </c>
      <c r="C2876" s="143" t="n">
        <f aca="false">+LEN(B:B)</f>
        <v>8</v>
      </c>
      <c r="D2876" s="143" t="n">
        <v>62208000</v>
      </c>
      <c r="F2876" s="140" t="s">
        <v>164</v>
      </c>
      <c r="G2876" s="144" t="n">
        <v>376514168.19</v>
      </c>
      <c r="I2876" s="144" t="n">
        <f aca="false">+G:G-H:H</f>
        <v>376514168.19</v>
      </c>
    </row>
    <row r="2877" customFormat="false" ht="17.25" hidden="false" customHeight="true" outlineLevel="0" collapsed="false">
      <c r="A2877" s="140" t="s">
        <v>100</v>
      </c>
      <c r="B2877" s="142" t="n">
        <v>6220800</v>
      </c>
      <c r="C2877" s="143" t="n">
        <f aca="false">+LEN(B:B)</f>
        <v>7</v>
      </c>
      <c r="D2877" s="143" t="n">
        <v>62208000</v>
      </c>
      <c r="F2877" s="140" t="s">
        <v>403</v>
      </c>
      <c r="G2877" s="144" t="n">
        <v>120000</v>
      </c>
      <c r="H2877" s="144" t="n">
        <v>0</v>
      </c>
      <c r="I2877" s="144" t="n">
        <f aca="false">+G:G-H:H</f>
        <v>120000</v>
      </c>
    </row>
    <row r="2878" customFormat="false" ht="17.25" hidden="false" customHeight="true" outlineLevel="0" collapsed="false">
      <c r="A2878" s="140" t="s">
        <v>657</v>
      </c>
      <c r="B2878" s="142" t="n">
        <v>62208000</v>
      </c>
      <c r="C2878" s="143" t="n">
        <f aca="false">+LEN(B:B)</f>
        <v>8</v>
      </c>
      <c r="D2878" s="143" t="n">
        <v>62208000</v>
      </c>
      <c r="F2878" s="140" t="s">
        <v>164</v>
      </c>
      <c r="G2878" s="144" t="n">
        <v>47406184.33</v>
      </c>
      <c r="I2878" s="144" t="n">
        <f aca="false">+G:G-H:H</f>
        <v>47406184.33</v>
      </c>
    </row>
    <row r="2879" customFormat="false" ht="17.25" hidden="false" customHeight="true" outlineLevel="0" collapsed="false">
      <c r="A2879" s="140" t="s">
        <v>105</v>
      </c>
      <c r="B2879" s="142" t="n">
        <v>6220900</v>
      </c>
      <c r="C2879" s="143" t="n">
        <f aca="false">+LEN(B:B)</f>
        <v>7</v>
      </c>
      <c r="D2879" s="143" t="n">
        <v>62209000</v>
      </c>
      <c r="F2879" s="140" t="s">
        <v>406</v>
      </c>
      <c r="G2879" s="144" t="n">
        <v>134251964</v>
      </c>
      <c r="H2879" s="144" t="n">
        <v>0</v>
      </c>
      <c r="I2879" s="144" t="n">
        <f aca="false">+G:G-H:H</f>
        <v>134251964</v>
      </c>
    </row>
    <row r="2880" customFormat="false" ht="17.25" hidden="false" customHeight="true" outlineLevel="0" collapsed="false">
      <c r="A2880" s="140" t="s">
        <v>104</v>
      </c>
      <c r="B2880" s="142" t="n">
        <v>6220900</v>
      </c>
      <c r="C2880" s="143" t="n">
        <f aca="false">+LEN(B:B)</f>
        <v>7</v>
      </c>
      <c r="D2880" s="143" t="n">
        <v>62209000</v>
      </c>
      <c r="F2880" s="140" t="s">
        <v>406</v>
      </c>
      <c r="G2880" s="144" t="n">
        <v>73129090.02</v>
      </c>
      <c r="H2880" s="144" t="n">
        <v>0</v>
      </c>
      <c r="I2880" s="144" t="n">
        <f aca="false">+G:G-H:H</f>
        <v>73129090.02</v>
      </c>
    </row>
    <row r="2881" customFormat="false" ht="17.25" hidden="false" customHeight="true" outlineLevel="0" collapsed="false">
      <c r="A2881" s="140" t="s">
        <v>100</v>
      </c>
      <c r="B2881" s="142" t="n">
        <v>6220900</v>
      </c>
      <c r="C2881" s="143" t="n">
        <f aca="false">+LEN(B:B)</f>
        <v>7</v>
      </c>
      <c r="D2881" s="143" t="n">
        <v>62209000</v>
      </c>
      <c r="F2881" s="140" t="s">
        <v>406</v>
      </c>
      <c r="G2881" s="144" t="n">
        <v>119931690.82</v>
      </c>
      <c r="H2881" s="144" t="n">
        <v>0</v>
      </c>
      <c r="I2881" s="144" t="n">
        <f aca="false">+G:G-H:H</f>
        <v>119931690.82</v>
      </c>
    </row>
    <row r="2882" customFormat="false" ht="17.25" hidden="false" customHeight="true" outlineLevel="0" collapsed="false">
      <c r="A2882" s="140" t="s">
        <v>309</v>
      </c>
      <c r="B2882" s="142" t="n">
        <v>622600</v>
      </c>
      <c r="C2882" s="143" t="n">
        <f aca="false">+LEN(B:B)</f>
        <v>6</v>
      </c>
      <c r="D2882" s="143" t="n">
        <v>62260000</v>
      </c>
      <c r="F2882" s="140" t="s">
        <v>1103</v>
      </c>
      <c r="G2882" s="144" t="n">
        <v>25706300</v>
      </c>
      <c r="I2882" s="144" t="n">
        <f aca="false">+G:G-H:H</f>
        <v>25706300</v>
      </c>
    </row>
    <row r="2883" customFormat="false" ht="17.25" hidden="false" customHeight="true" outlineLevel="0" collapsed="false">
      <c r="A2883" s="140" t="s">
        <v>129</v>
      </c>
      <c r="B2883" s="142" t="n">
        <v>622600</v>
      </c>
      <c r="C2883" s="143" t="n">
        <f aca="false">+LEN(B:B)</f>
        <v>6</v>
      </c>
      <c r="D2883" s="143" t="n">
        <v>62260000</v>
      </c>
      <c r="F2883" s="140" t="s">
        <v>1103</v>
      </c>
      <c r="G2883" s="144" t="n">
        <v>20977335</v>
      </c>
      <c r="H2883" s="144" t="n">
        <v>0</v>
      </c>
      <c r="I2883" s="144" t="n">
        <f aca="false">+G:G-H:H</f>
        <v>20977335</v>
      </c>
    </row>
    <row r="2884" customFormat="false" ht="17.25" hidden="false" customHeight="true" outlineLevel="0" collapsed="false">
      <c r="A2884" s="140" t="s">
        <v>1712</v>
      </c>
      <c r="B2884" s="142" t="n">
        <v>6226000</v>
      </c>
      <c r="C2884" s="143" t="n">
        <f aca="false">+LEN(B:B)</f>
        <v>7</v>
      </c>
      <c r="D2884" s="143" t="n">
        <v>62260000</v>
      </c>
      <c r="F2884" s="140" t="s">
        <v>1296</v>
      </c>
      <c r="G2884" s="144" t="n">
        <v>1285501</v>
      </c>
      <c r="I2884" s="144" t="n">
        <f aca="false">+G:G-H:H</f>
        <v>1285501</v>
      </c>
    </row>
    <row r="2885" customFormat="false" ht="17.25" hidden="false" customHeight="true" outlineLevel="0" collapsed="false">
      <c r="A2885" s="140" t="s">
        <v>129</v>
      </c>
      <c r="B2885" s="142" t="n">
        <v>623000</v>
      </c>
      <c r="C2885" s="143" t="n">
        <f aca="false">+LEN(B:B)</f>
        <v>6</v>
      </c>
      <c r="D2885" s="143" t="n">
        <v>62300000</v>
      </c>
      <c r="F2885" s="140" t="s">
        <v>3301</v>
      </c>
      <c r="G2885" s="144" t="n">
        <v>0</v>
      </c>
      <c r="H2885" s="144" t="n">
        <v>891271.68</v>
      </c>
      <c r="I2885" s="144" t="n">
        <f aca="false">+G:G-H:H</f>
        <v>-891271.68</v>
      </c>
    </row>
    <row r="2886" customFormat="false" ht="17.25" hidden="false" customHeight="true" outlineLevel="0" collapsed="false">
      <c r="A2886" s="140" t="s">
        <v>125</v>
      </c>
      <c r="B2886" s="142" t="n">
        <v>62301000</v>
      </c>
      <c r="C2886" s="143" t="n">
        <f aca="false">+LEN(B:B)</f>
        <v>8</v>
      </c>
      <c r="D2886" s="143" t="n">
        <v>62301000</v>
      </c>
      <c r="F2886" s="140" t="s">
        <v>3302</v>
      </c>
      <c r="G2886" s="144" t="n">
        <v>4210526.32</v>
      </c>
      <c r="I2886" s="144" t="n">
        <f aca="false">+G:G-H:H</f>
        <v>4210526.32</v>
      </c>
    </row>
    <row r="2887" customFormat="false" ht="17.25" hidden="false" customHeight="true" outlineLevel="0" collapsed="false">
      <c r="A2887" s="140" t="s">
        <v>129</v>
      </c>
      <c r="B2887" s="142" t="n">
        <v>623010</v>
      </c>
      <c r="C2887" s="143" t="n">
        <f aca="false">+LEN(B:B)</f>
        <v>6</v>
      </c>
      <c r="D2887" s="143" t="n">
        <v>62301000</v>
      </c>
      <c r="F2887" s="140" t="s">
        <v>165</v>
      </c>
      <c r="G2887" s="144" t="n">
        <v>35279763.6</v>
      </c>
      <c r="H2887" s="144" t="n">
        <v>0</v>
      </c>
      <c r="I2887" s="144" t="n">
        <f aca="false">+G:G-H:H</f>
        <v>35279763.6</v>
      </c>
    </row>
    <row r="2888" customFormat="false" ht="17.25" hidden="false" customHeight="true" outlineLevel="0" collapsed="false">
      <c r="A2888" s="140" t="s">
        <v>111</v>
      </c>
      <c r="B2888" s="142" t="n">
        <v>62301000</v>
      </c>
      <c r="C2888" s="143" t="n">
        <f aca="false">+LEN(B:B)</f>
        <v>8</v>
      </c>
      <c r="D2888" s="143" t="n">
        <v>62301000</v>
      </c>
      <c r="F2888" s="140" t="s">
        <v>165</v>
      </c>
      <c r="G2888" s="144" t="n">
        <v>440400</v>
      </c>
      <c r="I2888" s="144" t="n">
        <f aca="false">+G:G-H:H</f>
        <v>440400</v>
      </c>
    </row>
    <row r="2889" customFormat="false" ht="17.25" hidden="false" customHeight="true" outlineLevel="0" collapsed="false">
      <c r="A2889" s="140" t="s">
        <v>116</v>
      </c>
      <c r="B2889" s="142" t="n">
        <v>6230100</v>
      </c>
      <c r="C2889" s="143" t="n">
        <f aca="false">+LEN(B:B)</f>
        <v>7</v>
      </c>
      <c r="D2889" s="143" t="n">
        <v>62301000</v>
      </c>
      <c r="F2889" s="140" t="s">
        <v>165</v>
      </c>
      <c r="G2889" s="144" t="n">
        <v>11822100</v>
      </c>
      <c r="I2889" s="144" t="n">
        <f aca="false">+G:G-H:H</f>
        <v>11822100</v>
      </c>
    </row>
    <row r="2890" customFormat="false" ht="17.25" hidden="false" customHeight="true" outlineLevel="0" collapsed="false">
      <c r="A2890" s="140" t="s">
        <v>115</v>
      </c>
      <c r="B2890" s="142" t="n">
        <v>62301000</v>
      </c>
      <c r="C2890" s="143" t="n">
        <f aca="false">+LEN(B:B)</f>
        <v>8</v>
      </c>
      <c r="D2890" s="143" t="n">
        <v>62301000</v>
      </c>
      <c r="F2890" s="140" t="s">
        <v>165</v>
      </c>
      <c r="G2890" s="144" t="n">
        <v>13784600</v>
      </c>
      <c r="I2890" s="144" t="n">
        <f aca="false">+G:G-H:H</f>
        <v>13784600</v>
      </c>
    </row>
    <row r="2891" customFormat="false" ht="17.25" hidden="false" customHeight="true" outlineLevel="0" collapsed="false">
      <c r="A2891" s="140" t="s">
        <v>3018</v>
      </c>
      <c r="B2891" s="142" t="n">
        <v>623010</v>
      </c>
      <c r="C2891" s="143" t="n">
        <f aca="false">+LEN(B:B)</f>
        <v>6</v>
      </c>
      <c r="D2891" s="143" t="n">
        <v>62301000</v>
      </c>
      <c r="F2891" s="140" t="s">
        <v>165</v>
      </c>
      <c r="G2891" s="144" t="n">
        <v>560000</v>
      </c>
      <c r="I2891" s="144" t="n">
        <f aca="false">+G:G-H:H</f>
        <v>560000</v>
      </c>
    </row>
    <row r="2892" customFormat="false" ht="17.25" hidden="false" customHeight="true" outlineLevel="0" collapsed="false">
      <c r="A2892" s="140" t="s">
        <v>119</v>
      </c>
      <c r="B2892" s="142" t="n">
        <v>62301000</v>
      </c>
      <c r="C2892" s="143" t="n">
        <f aca="false">+LEN(B:B)</f>
        <v>8</v>
      </c>
      <c r="D2892" s="143" t="n">
        <v>62301000</v>
      </c>
      <c r="F2892" s="140" t="s">
        <v>165</v>
      </c>
      <c r="H2892" s="144" t="n">
        <v>313205</v>
      </c>
      <c r="I2892" s="144" t="n">
        <f aca="false">+G:G-H:H</f>
        <v>-313205</v>
      </c>
    </row>
    <row r="2893" customFormat="false" ht="17.25" hidden="false" customHeight="true" outlineLevel="0" collapsed="false">
      <c r="A2893" s="140" t="s">
        <v>317</v>
      </c>
      <c r="B2893" s="142" t="n">
        <v>62301000</v>
      </c>
      <c r="C2893" s="143" t="n">
        <f aca="false">+LEN(B:B)</f>
        <v>8</v>
      </c>
      <c r="D2893" s="143" t="n">
        <v>62301000</v>
      </c>
      <c r="F2893" s="140" t="s">
        <v>1598</v>
      </c>
      <c r="G2893" s="144" t="n">
        <v>12706250</v>
      </c>
      <c r="I2893" s="144" t="n">
        <f aca="false">+G:G-H:H</f>
        <v>12706250</v>
      </c>
    </row>
    <row r="2894" customFormat="false" ht="17.25" hidden="false" customHeight="true" outlineLevel="0" collapsed="false">
      <c r="A2894" s="140" t="s">
        <v>105</v>
      </c>
      <c r="B2894" s="142" t="n">
        <v>6230100</v>
      </c>
      <c r="C2894" s="143" t="n">
        <f aca="false">+LEN(B:B)</f>
        <v>7</v>
      </c>
      <c r="D2894" s="143" t="n">
        <v>62301000</v>
      </c>
      <c r="F2894" s="140" t="s">
        <v>165</v>
      </c>
      <c r="G2894" s="144" t="n">
        <v>8464542.4</v>
      </c>
      <c r="H2894" s="144" t="n">
        <v>0</v>
      </c>
      <c r="I2894" s="144" t="n">
        <f aca="false">+G:G-H:H</f>
        <v>8464542.4</v>
      </c>
    </row>
    <row r="2895" customFormat="false" ht="17.25" hidden="false" customHeight="true" outlineLevel="0" collapsed="false">
      <c r="A2895" s="140" t="s">
        <v>102</v>
      </c>
      <c r="B2895" s="142" t="n">
        <v>6230100</v>
      </c>
      <c r="C2895" s="143" t="n">
        <f aca="false">+LEN(B:B)</f>
        <v>7</v>
      </c>
      <c r="D2895" s="143" t="n">
        <v>62301000</v>
      </c>
      <c r="F2895" s="140" t="s">
        <v>165</v>
      </c>
      <c r="G2895" s="144" t="n">
        <v>12860622</v>
      </c>
      <c r="H2895" s="144" t="n">
        <v>0</v>
      </c>
      <c r="I2895" s="144" t="n">
        <f aca="false">+G:G-H:H</f>
        <v>12860622</v>
      </c>
    </row>
    <row r="2896" customFormat="false" ht="17.25" hidden="false" customHeight="true" outlineLevel="0" collapsed="false">
      <c r="A2896" s="140" t="s">
        <v>307</v>
      </c>
      <c r="B2896" s="142" t="n">
        <v>62301000</v>
      </c>
      <c r="C2896" s="143" t="n">
        <f aca="false">+LEN(B:B)</f>
        <v>8</v>
      </c>
      <c r="D2896" s="143" t="n">
        <v>62301000</v>
      </c>
      <c r="F2896" s="140" t="s">
        <v>165</v>
      </c>
      <c r="G2896" s="144" t="n">
        <v>2300000</v>
      </c>
      <c r="I2896" s="144" t="n">
        <f aca="false">+G:G-H:H</f>
        <v>2300000</v>
      </c>
    </row>
    <row r="2897" customFormat="false" ht="17.25" hidden="false" customHeight="true" outlineLevel="0" collapsed="false">
      <c r="A2897" s="140" t="s">
        <v>100</v>
      </c>
      <c r="B2897" s="142" t="n">
        <v>6230100</v>
      </c>
      <c r="C2897" s="143" t="n">
        <f aca="false">+LEN(B:B)</f>
        <v>7</v>
      </c>
      <c r="D2897" s="143" t="n">
        <v>62301000</v>
      </c>
      <c r="F2897" s="140" t="s">
        <v>165</v>
      </c>
      <c r="G2897" s="144" t="n">
        <v>909100</v>
      </c>
      <c r="H2897" s="144" t="n">
        <v>0</v>
      </c>
      <c r="I2897" s="144" t="n">
        <f aca="false">+G:G-H:H</f>
        <v>909100</v>
      </c>
    </row>
    <row r="2898" customFormat="false" ht="17.25" hidden="false" customHeight="true" outlineLevel="0" collapsed="false">
      <c r="A2898" s="140" t="s">
        <v>309</v>
      </c>
      <c r="B2898" s="142" t="n">
        <v>623020</v>
      </c>
      <c r="C2898" s="143" t="n">
        <f aca="false">+LEN(B:B)</f>
        <v>6</v>
      </c>
      <c r="D2898" s="143" t="n">
        <v>62302000</v>
      </c>
      <c r="F2898" s="140" t="s">
        <v>167</v>
      </c>
      <c r="G2898" s="144" t="n">
        <v>72000</v>
      </c>
      <c r="I2898" s="144" t="n">
        <f aca="false">+G:G-H:H</f>
        <v>72000</v>
      </c>
    </row>
    <row r="2899" customFormat="false" ht="17.25" hidden="false" customHeight="true" outlineLevel="0" collapsed="false">
      <c r="A2899" s="140" t="s">
        <v>129</v>
      </c>
      <c r="B2899" s="142" t="n">
        <v>623020</v>
      </c>
      <c r="C2899" s="143" t="n">
        <f aca="false">+LEN(B:B)</f>
        <v>6</v>
      </c>
      <c r="D2899" s="143" t="n">
        <v>62302000</v>
      </c>
      <c r="F2899" s="140" t="s">
        <v>167</v>
      </c>
      <c r="G2899" s="144" t="n">
        <v>15181744.118</v>
      </c>
      <c r="H2899" s="144" t="n">
        <v>0</v>
      </c>
      <c r="I2899" s="144" t="n">
        <f aca="false">+G:G-H:H</f>
        <v>15181744.118</v>
      </c>
    </row>
    <row r="2900" customFormat="false" ht="17.25" hidden="false" customHeight="true" outlineLevel="0" collapsed="false">
      <c r="A2900" s="140" t="s">
        <v>3018</v>
      </c>
      <c r="B2900" s="142" t="n">
        <v>623020</v>
      </c>
      <c r="C2900" s="143" t="n">
        <f aca="false">+LEN(B:B)</f>
        <v>6</v>
      </c>
      <c r="D2900" s="143" t="n">
        <v>62302000</v>
      </c>
      <c r="F2900" s="140" t="s">
        <v>167</v>
      </c>
      <c r="G2900" s="144" t="n">
        <v>2790000</v>
      </c>
      <c r="I2900" s="144" t="n">
        <f aca="false">+G:G-H:H</f>
        <v>2790000</v>
      </c>
    </row>
    <row r="2901" customFormat="false" ht="17.25" hidden="false" customHeight="true" outlineLevel="0" collapsed="false">
      <c r="A2901" s="140" t="s">
        <v>119</v>
      </c>
      <c r="B2901" s="142" t="n">
        <v>62302000</v>
      </c>
      <c r="C2901" s="143" t="n">
        <f aca="false">+LEN(B:B)</f>
        <v>8</v>
      </c>
      <c r="D2901" s="143" t="n">
        <v>62302000</v>
      </c>
      <c r="F2901" s="140" t="s">
        <v>494</v>
      </c>
      <c r="H2901" s="144" t="n">
        <v>137074</v>
      </c>
      <c r="I2901" s="144" t="n">
        <f aca="false">+G:G-H:H</f>
        <v>-137074</v>
      </c>
    </row>
    <row r="2902" customFormat="false" ht="17.25" hidden="false" customHeight="true" outlineLevel="0" collapsed="false">
      <c r="A2902" s="140" t="s">
        <v>104</v>
      </c>
      <c r="B2902" s="142" t="n">
        <v>6230200</v>
      </c>
      <c r="C2902" s="143" t="n">
        <f aca="false">+LEN(B:B)</f>
        <v>7</v>
      </c>
      <c r="D2902" s="143" t="n">
        <v>62302000</v>
      </c>
      <c r="F2902" s="140" t="s">
        <v>494</v>
      </c>
      <c r="G2902" s="144" t="n">
        <v>200000</v>
      </c>
      <c r="H2902" s="144" t="n">
        <v>0</v>
      </c>
      <c r="I2902" s="144" t="n">
        <f aca="false">+G:G-H:H</f>
        <v>200000</v>
      </c>
    </row>
    <row r="2903" customFormat="false" ht="17.25" hidden="false" customHeight="true" outlineLevel="0" collapsed="false">
      <c r="A2903" s="140" t="s">
        <v>307</v>
      </c>
      <c r="B2903" s="142" t="n">
        <v>62302000</v>
      </c>
      <c r="C2903" s="143" t="n">
        <f aca="false">+LEN(B:B)</f>
        <v>8</v>
      </c>
      <c r="D2903" s="143" t="n">
        <v>62302000</v>
      </c>
      <c r="F2903" s="140" t="s">
        <v>166</v>
      </c>
      <c r="G2903" s="144" t="n">
        <v>9390000</v>
      </c>
      <c r="I2903" s="144" t="n">
        <f aca="false">+G:G-H:H</f>
        <v>9390000</v>
      </c>
    </row>
    <row r="2904" customFormat="false" ht="17.25" hidden="false" customHeight="true" outlineLevel="0" collapsed="false">
      <c r="A2904" s="140" t="s">
        <v>100</v>
      </c>
      <c r="B2904" s="142" t="n">
        <v>6230200</v>
      </c>
      <c r="C2904" s="143" t="n">
        <f aca="false">+LEN(B:B)</f>
        <v>7</v>
      </c>
      <c r="D2904" s="143" t="n">
        <v>62302000</v>
      </c>
      <c r="F2904" s="140" t="s">
        <v>494</v>
      </c>
      <c r="G2904" s="144" t="n">
        <v>80000</v>
      </c>
      <c r="H2904" s="144" t="n">
        <v>0</v>
      </c>
      <c r="I2904" s="144" t="n">
        <f aca="false">+G:G-H:H</f>
        <v>80000</v>
      </c>
    </row>
    <row r="2905" customFormat="false" ht="17.25" hidden="false" customHeight="true" outlineLevel="0" collapsed="false">
      <c r="A2905" s="140" t="s">
        <v>1712</v>
      </c>
      <c r="B2905" s="142" t="n">
        <v>62302000</v>
      </c>
      <c r="C2905" s="143" t="n">
        <f aca="false">+LEN(B:B)</f>
        <v>8</v>
      </c>
      <c r="D2905" s="143" t="n">
        <v>62302000</v>
      </c>
      <c r="F2905" s="140" t="s">
        <v>3303</v>
      </c>
      <c r="G2905" s="144" t="n">
        <v>15000000</v>
      </c>
      <c r="I2905" s="144" t="n">
        <f aca="false">+G:G-H:H</f>
        <v>15000000</v>
      </c>
    </row>
    <row r="2906" customFormat="false" ht="17.25" hidden="false" customHeight="true" outlineLevel="0" collapsed="false">
      <c r="A2906" s="140" t="s">
        <v>125</v>
      </c>
      <c r="B2906" s="142" t="n">
        <v>62303000</v>
      </c>
      <c r="C2906" s="143" t="n">
        <f aca="false">+LEN(B:B)</f>
        <v>8</v>
      </c>
      <c r="D2906" s="143" t="n">
        <v>62303000</v>
      </c>
      <c r="F2906" s="140" t="s">
        <v>495</v>
      </c>
      <c r="G2906" s="144" t="n">
        <v>3110000</v>
      </c>
      <c r="I2906" s="144" t="n">
        <f aca="false">+G:G-H:H</f>
        <v>3110000</v>
      </c>
    </row>
    <row r="2907" customFormat="false" ht="17.25" hidden="false" customHeight="true" outlineLevel="0" collapsed="false">
      <c r="A2907" s="140" t="s">
        <v>129</v>
      </c>
      <c r="B2907" s="142" t="n">
        <v>623030</v>
      </c>
      <c r="C2907" s="143" t="n">
        <f aca="false">+LEN(B:B)</f>
        <v>6</v>
      </c>
      <c r="D2907" s="143" t="n">
        <v>62303000</v>
      </c>
      <c r="F2907" s="140" t="s">
        <v>409</v>
      </c>
      <c r="G2907" s="144" t="n">
        <v>10640000</v>
      </c>
      <c r="H2907" s="144" t="n">
        <v>0</v>
      </c>
      <c r="I2907" s="144" t="n">
        <f aca="false">+G:G-H:H</f>
        <v>10640000</v>
      </c>
    </row>
    <row r="2908" customFormat="false" ht="17.25" hidden="false" customHeight="true" outlineLevel="0" collapsed="false">
      <c r="A2908" s="140" t="s">
        <v>1819</v>
      </c>
      <c r="B2908" s="142" t="n">
        <v>62303000</v>
      </c>
      <c r="C2908" s="143" t="n">
        <f aca="false">+LEN(B:B)</f>
        <v>8</v>
      </c>
      <c r="D2908" s="143" t="n">
        <v>62303000</v>
      </c>
      <c r="F2908" s="140" t="s">
        <v>495</v>
      </c>
      <c r="G2908" s="144" t="n">
        <v>60000</v>
      </c>
      <c r="I2908" s="144" t="n">
        <f aca="false">+G:G-H:H</f>
        <v>60000</v>
      </c>
    </row>
    <row r="2909" customFormat="false" ht="17.25" hidden="false" customHeight="true" outlineLevel="0" collapsed="false">
      <c r="A2909" s="140" t="s">
        <v>111</v>
      </c>
      <c r="B2909" s="142" t="n">
        <v>62303000</v>
      </c>
      <c r="C2909" s="143" t="n">
        <f aca="false">+LEN(B:B)</f>
        <v>8</v>
      </c>
      <c r="D2909" s="143" t="n">
        <v>62303000</v>
      </c>
      <c r="F2909" s="140" t="s">
        <v>495</v>
      </c>
      <c r="G2909" s="144" t="n">
        <v>6085472</v>
      </c>
      <c r="I2909" s="144" t="n">
        <f aca="false">+G:G-H:H</f>
        <v>6085472</v>
      </c>
    </row>
    <row r="2910" customFormat="false" ht="17.25" hidden="false" customHeight="true" outlineLevel="0" collapsed="false">
      <c r="A2910" s="140" t="s">
        <v>116</v>
      </c>
      <c r="B2910" s="142" t="n">
        <v>6230300</v>
      </c>
      <c r="C2910" s="143" t="n">
        <f aca="false">+LEN(B:B)</f>
        <v>7</v>
      </c>
      <c r="D2910" s="143" t="n">
        <v>62303000</v>
      </c>
      <c r="F2910" s="140" t="s">
        <v>495</v>
      </c>
      <c r="G2910" s="144" t="n">
        <v>17351377</v>
      </c>
      <c r="I2910" s="144" t="n">
        <f aca="false">+G:G-H:H</f>
        <v>17351377</v>
      </c>
    </row>
    <row r="2911" customFormat="false" ht="17.25" hidden="false" customHeight="true" outlineLevel="0" collapsed="false">
      <c r="A2911" s="140" t="s">
        <v>115</v>
      </c>
      <c r="B2911" s="142" t="n">
        <v>62303000</v>
      </c>
      <c r="C2911" s="143" t="n">
        <f aca="false">+LEN(B:B)</f>
        <v>8</v>
      </c>
      <c r="D2911" s="143" t="n">
        <v>62303000</v>
      </c>
      <c r="F2911" s="140" t="s">
        <v>495</v>
      </c>
      <c r="G2911" s="144" t="n">
        <v>14593200</v>
      </c>
      <c r="I2911" s="144" t="n">
        <f aca="false">+G:G-H:H</f>
        <v>14593200</v>
      </c>
    </row>
    <row r="2912" customFormat="false" ht="17.25" hidden="false" customHeight="true" outlineLevel="0" collapsed="false">
      <c r="A2912" s="140" t="s">
        <v>119</v>
      </c>
      <c r="B2912" s="142" t="n">
        <v>62303000</v>
      </c>
      <c r="C2912" s="143" t="n">
        <f aca="false">+LEN(B:B)</f>
        <v>8</v>
      </c>
      <c r="D2912" s="143" t="n">
        <v>62303000</v>
      </c>
      <c r="F2912" s="140" t="s">
        <v>495</v>
      </c>
      <c r="G2912" s="144" t="n">
        <v>65584010.04</v>
      </c>
      <c r="I2912" s="144" t="n">
        <f aca="false">+G:G-H:H</f>
        <v>65584010.04</v>
      </c>
    </row>
    <row r="2913" customFormat="false" ht="17.25" hidden="false" customHeight="true" outlineLevel="0" collapsed="false">
      <c r="A2913" s="140" t="s">
        <v>317</v>
      </c>
      <c r="B2913" s="142" t="n">
        <v>62303000</v>
      </c>
      <c r="C2913" s="143" t="n">
        <f aca="false">+LEN(B:B)</f>
        <v>8</v>
      </c>
      <c r="D2913" s="143" t="n">
        <v>62303000</v>
      </c>
      <c r="F2913" s="140" t="s">
        <v>167</v>
      </c>
      <c r="G2913" s="144" t="n">
        <v>5396750</v>
      </c>
      <c r="I2913" s="144" t="n">
        <f aca="false">+G:G-H:H</f>
        <v>5396750</v>
      </c>
    </row>
    <row r="2914" customFormat="false" ht="17.25" hidden="false" customHeight="true" outlineLevel="0" collapsed="false">
      <c r="A2914" s="140" t="s">
        <v>105</v>
      </c>
      <c r="B2914" s="142" t="n">
        <v>6230300</v>
      </c>
      <c r="C2914" s="143" t="n">
        <f aca="false">+LEN(B:B)</f>
        <v>7</v>
      </c>
      <c r="D2914" s="143" t="n">
        <v>62303000</v>
      </c>
      <c r="F2914" s="140" t="s">
        <v>495</v>
      </c>
      <c r="G2914" s="144" t="n">
        <v>68233508.69</v>
      </c>
      <c r="H2914" s="144" t="n">
        <v>0</v>
      </c>
      <c r="I2914" s="144" t="n">
        <f aca="false">+G:G-H:H</f>
        <v>68233508.69</v>
      </c>
    </row>
    <row r="2915" customFormat="false" ht="17.25" hidden="false" customHeight="true" outlineLevel="0" collapsed="false">
      <c r="A2915" s="140" t="s">
        <v>104</v>
      </c>
      <c r="B2915" s="142" t="n">
        <v>6230300</v>
      </c>
      <c r="C2915" s="143" t="n">
        <f aca="false">+LEN(B:B)</f>
        <v>7</v>
      </c>
      <c r="D2915" s="143" t="n">
        <v>62303000</v>
      </c>
      <c r="F2915" s="140" t="s">
        <v>495</v>
      </c>
      <c r="G2915" s="144" t="n">
        <v>135056359.72</v>
      </c>
      <c r="H2915" s="144" t="n">
        <v>0</v>
      </c>
      <c r="I2915" s="144" t="n">
        <f aca="false">+G:G-H:H</f>
        <v>135056359.72</v>
      </c>
    </row>
    <row r="2916" customFormat="false" ht="17.25" hidden="false" customHeight="true" outlineLevel="0" collapsed="false">
      <c r="A2916" s="140" t="s">
        <v>101</v>
      </c>
      <c r="B2916" s="142" t="n">
        <v>62303000</v>
      </c>
      <c r="C2916" s="143" t="n">
        <f aca="false">+LEN(B:B)</f>
        <v>8</v>
      </c>
      <c r="D2916" s="143" t="n">
        <v>62303000</v>
      </c>
      <c r="F2916" s="140" t="s">
        <v>495</v>
      </c>
      <c r="G2916" s="144" t="n">
        <v>900000</v>
      </c>
      <c r="I2916" s="144" t="n">
        <f aca="false">+G:G-H:H</f>
        <v>900000</v>
      </c>
    </row>
    <row r="2917" customFormat="false" ht="17.25" hidden="false" customHeight="true" outlineLevel="0" collapsed="false">
      <c r="A2917" s="140" t="s">
        <v>307</v>
      </c>
      <c r="B2917" s="142" t="n">
        <v>62303000</v>
      </c>
      <c r="C2917" s="143" t="n">
        <f aca="false">+LEN(B:B)</f>
        <v>8</v>
      </c>
      <c r="D2917" s="143" t="n">
        <v>62303000</v>
      </c>
      <c r="F2917" s="140" t="s">
        <v>167</v>
      </c>
      <c r="G2917" s="144" t="n">
        <v>62335891.14</v>
      </c>
      <c r="I2917" s="144" t="n">
        <f aca="false">+G:G-H:H</f>
        <v>62335891.14</v>
      </c>
    </row>
    <row r="2918" customFormat="false" ht="17.25" hidden="false" customHeight="true" outlineLevel="0" collapsed="false">
      <c r="A2918" s="140" t="s">
        <v>100</v>
      </c>
      <c r="B2918" s="142" t="n">
        <v>6230300</v>
      </c>
      <c r="C2918" s="143" t="n">
        <f aca="false">+LEN(B:B)</f>
        <v>7</v>
      </c>
      <c r="D2918" s="143" t="n">
        <v>62303000</v>
      </c>
      <c r="F2918" s="140" t="s">
        <v>495</v>
      </c>
      <c r="G2918" s="144" t="n">
        <v>6615020</v>
      </c>
      <c r="H2918" s="144" t="n">
        <v>0</v>
      </c>
      <c r="I2918" s="144" t="n">
        <f aca="false">+G:G-H:H</f>
        <v>6615020</v>
      </c>
    </row>
    <row r="2919" customFormat="false" ht="17.25" hidden="false" customHeight="true" outlineLevel="0" collapsed="false">
      <c r="A2919" s="140" t="s">
        <v>1712</v>
      </c>
      <c r="B2919" s="142" t="n">
        <v>62303000</v>
      </c>
      <c r="C2919" s="143" t="n">
        <f aca="false">+LEN(B:B)</f>
        <v>8</v>
      </c>
      <c r="D2919" s="143" t="n">
        <v>62303000</v>
      </c>
      <c r="F2919" s="140" t="s">
        <v>167</v>
      </c>
      <c r="G2919" s="144" t="n">
        <v>13720000</v>
      </c>
      <c r="I2919" s="144" t="n">
        <f aca="false">+G:G-H:H</f>
        <v>13720000</v>
      </c>
    </row>
    <row r="2920" customFormat="false" ht="17.25" hidden="false" customHeight="true" outlineLevel="0" collapsed="false">
      <c r="A2920" s="140" t="s">
        <v>128</v>
      </c>
      <c r="B2920" s="142" t="n">
        <v>62304000</v>
      </c>
      <c r="C2920" s="143" t="n">
        <f aca="false">+LEN(B:B)</f>
        <v>8</v>
      </c>
      <c r="D2920" s="143" t="n">
        <v>62304000</v>
      </c>
      <c r="F2920" s="140" t="s">
        <v>409</v>
      </c>
      <c r="G2920" s="144" t="n">
        <v>825000</v>
      </c>
      <c r="I2920" s="144" t="n">
        <f aca="false">+G:G-H:H</f>
        <v>825000</v>
      </c>
    </row>
    <row r="2921" customFormat="false" ht="17.25" hidden="false" customHeight="true" outlineLevel="0" collapsed="false">
      <c r="A2921" s="140" t="s">
        <v>119</v>
      </c>
      <c r="B2921" s="142" t="n">
        <v>62304000</v>
      </c>
      <c r="C2921" s="143" t="n">
        <f aca="false">+LEN(B:B)</f>
        <v>8</v>
      </c>
      <c r="D2921" s="143" t="n">
        <v>62304000</v>
      </c>
      <c r="F2921" s="140" t="s">
        <v>2165</v>
      </c>
      <c r="G2921" s="144" t="n">
        <v>137071</v>
      </c>
      <c r="I2921" s="144" t="n">
        <f aca="false">+G:G-H:H</f>
        <v>137071</v>
      </c>
    </row>
    <row r="2922" customFormat="false" ht="17.25" hidden="false" customHeight="true" outlineLevel="0" collapsed="false">
      <c r="A2922" s="140" t="s">
        <v>317</v>
      </c>
      <c r="B2922" s="142" t="n">
        <v>62304000</v>
      </c>
      <c r="C2922" s="143" t="n">
        <f aca="false">+LEN(B:B)</f>
        <v>8</v>
      </c>
      <c r="D2922" s="143" t="n">
        <v>62304000</v>
      </c>
      <c r="F2922" s="140" t="s">
        <v>409</v>
      </c>
      <c r="G2922" s="144" t="n">
        <v>61039500</v>
      </c>
      <c r="I2922" s="144" t="n">
        <f aca="false">+G:G-H:H</f>
        <v>61039500</v>
      </c>
    </row>
    <row r="2923" customFormat="false" ht="17.25" hidden="false" customHeight="true" outlineLevel="0" collapsed="false">
      <c r="A2923" s="140" t="s">
        <v>105</v>
      </c>
      <c r="B2923" s="142" t="n">
        <v>6230400</v>
      </c>
      <c r="C2923" s="143" t="n">
        <f aca="false">+LEN(B:B)</f>
        <v>7</v>
      </c>
      <c r="D2923" s="143" t="n">
        <v>62304000</v>
      </c>
      <c r="F2923" s="140" t="s">
        <v>496</v>
      </c>
      <c r="G2923" s="144" t="n">
        <v>1000000</v>
      </c>
      <c r="H2923" s="144" t="n">
        <v>0</v>
      </c>
      <c r="I2923" s="144" t="n">
        <f aca="false">+G:G-H:H</f>
        <v>1000000</v>
      </c>
    </row>
    <row r="2924" customFormat="false" ht="17.25" hidden="false" customHeight="true" outlineLevel="0" collapsed="false">
      <c r="A2924" s="140" t="s">
        <v>104</v>
      </c>
      <c r="B2924" s="142" t="n">
        <v>6230400</v>
      </c>
      <c r="C2924" s="143" t="n">
        <f aca="false">+LEN(B:B)</f>
        <v>7</v>
      </c>
      <c r="D2924" s="143" t="n">
        <v>62304000</v>
      </c>
      <c r="F2924" s="140" t="s">
        <v>496</v>
      </c>
      <c r="G2924" s="144" t="n">
        <v>1475000</v>
      </c>
      <c r="H2924" s="144" t="n">
        <v>0</v>
      </c>
      <c r="I2924" s="144" t="n">
        <f aca="false">+G:G-H:H</f>
        <v>1475000</v>
      </c>
    </row>
    <row r="2925" customFormat="false" ht="17.25" hidden="false" customHeight="true" outlineLevel="0" collapsed="false">
      <c r="A2925" s="140" t="s">
        <v>102</v>
      </c>
      <c r="B2925" s="142" t="n">
        <v>6230400</v>
      </c>
      <c r="C2925" s="143" t="n">
        <f aca="false">+LEN(B:B)</f>
        <v>7</v>
      </c>
      <c r="D2925" s="143" t="n">
        <v>62304000</v>
      </c>
      <c r="F2925" s="140" t="s">
        <v>496</v>
      </c>
      <c r="G2925" s="144" t="n">
        <v>2065000</v>
      </c>
      <c r="H2925" s="144" t="n">
        <v>0</v>
      </c>
      <c r="I2925" s="144" t="n">
        <f aca="false">+G:G-H:H</f>
        <v>2065000</v>
      </c>
    </row>
    <row r="2926" customFormat="false" ht="17.25" hidden="false" customHeight="true" outlineLevel="0" collapsed="false">
      <c r="A2926" s="140" t="s">
        <v>307</v>
      </c>
      <c r="B2926" s="142" t="n">
        <v>62304000</v>
      </c>
      <c r="C2926" s="143" t="n">
        <f aca="false">+LEN(B:B)</f>
        <v>8</v>
      </c>
      <c r="D2926" s="143" t="n">
        <v>62304000</v>
      </c>
      <c r="F2926" s="140" t="s">
        <v>168</v>
      </c>
      <c r="G2926" s="144" t="n">
        <v>30463520</v>
      </c>
      <c r="I2926" s="144" t="n">
        <f aca="false">+G:G-H:H</f>
        <v>30463520</v>
      </c>
    </row>
    <row r="2927" customFormat="false" ht="17.25" hidden="false" customHeight="true" outlineLevel="0" collapsed="false">
      <c r="A2927" s="140" t="s">
        <v>100</v>
      </c>
      <c r="B2927" s="142" t="n">
        <v>6230400</v>
      </c>
      <c r="C2927" s="143" t="n">
        <f aca="false">+LEN(B:B)</f>
        <v>7</v>
      </c>
      <c r="D2927" s="143" t="n">
        <v>62304000</v>
      </c>
      <c r="F2927" s="140" t="s">
        <v>496</v>
      </c>
      <c r="G2927" s="144" t="n">
        <v>1794000</v>
      </c>
      <c r="H2927" s="144" t="n">
        <v>0</v>
      </c>
      <c r="I2927" s="144" t="n">
        <f aca="false">+G:G-H:H</f>
        <v>1794000</v>
      </c>
    </row>
    <row r="2928" customFormat="false" ht="17.25" hidden="false" customHeight="true" outlineLevel="0" collapsed="false">
      <c r="A2928" s="140" t="s">
        <v>116</v>
      </c>
      <c r="B2928" s="142" t="n">
        <v>6240000</v>
      </c>
      <c r="C2928" s="143" t="n">
        <f aca="false">+LEN(B:B)</f>
        <v>7</v>
      </c>
      <c r="D2928" s="143" t="n">
        <v>62400000</v>
      </c>
      <c r="F2928" s="140" t="s">
        <v>1845</v>
      </c>
      <c r="G2928" s="144" t="n">
        <v>1420000</v>
      </c>
      <c r="I2928" s="144" t="n">
        <f aca="false">+G:G-H:H</f>
        <v>1420000</v>
      </c>
    </row>
    <row r="2929" customFormat="false" ht="17.25" hidden="false" customHeight="true" outlineLevel="0" collapsed="false">
      <c r="A2929" s="140" t="s">
        <v>115</v>
      </c>
      <c r="B2929" s="142" t="n">
        <v>62400000</v>
      </c>
      <c r="C2929" s="143" t="n">
        <f aca="false">+LEN(B:B)</f>
        <v>8</v>
      </c>
      <c r="D2929" s="143" t="n">
        <v>62400000</v>
      </c>
      <c r="F2929" s="140" t="s">
        <v>1845</v>
      </c>
      <c r="G2929" s="144" t="n">
        <v>2958333.36</v>
      </c>
      <c r="I2929" s="144" t="n">
        <f aca="false">+G:G-H:H</f>
        <v>2958333.36</v>
      </c>
    </row>
    <row r="2930" customFormat="false" ht="17.25" hidden="false" customHeight="true" outlineLevel="0" collapsed="false">
      <c r="A2930" s="140" t="s">
        <v>129</v>
      </c>
      <c r="B2930" s="142" t="n">
        <v>624010</v>
      </c>
      <c r="C2930" s="143" t="n">
        <f aca="false">+LEN(B:B)</f>
        <v>6</v>
      </c>
      <c r="D2930" s="143" t="n">
        <v>62401000</v>
      </c>
      <c r="F2930" s="140" t="s">
        <v>1106</v>
      </c>
      <c r="G2930" s="144" t="n">
        <v>40666.66</v>
      </c>
      <c r="H2930" s="144" t="n">
        <v>0</v>
      </c>
      <c r="I2930" s="144" t="n">
        <f aca="false">+G:G-H:H</f>
        <v>40666.66</v>
      </c>
    </row>
    <row r="2931" customFormat="false" ht="17.25" hidden="false" customHeight="true" outlineLevel="0" collapsed="false">
      <c r="A2931" s="140" t="s">
        <v>111</v>
      </c>
      <c r="B2931" s="142" t="n">
        <v>62401000</v>
      </c>
      <c r="C2931" s="143" t="n">
        <f aca="false">+LEN(B:B)</f>
        <v>8</v>
      </c>
      <c r="D2931" s="143" t="n">
        <v>62401000</v>
      </c>
      <c r="F2931" s="140" t="s">
        <v>725</v>
      </c>
      <c r="G2931" s="144" t="n">
        <v>60535160.48</v>
      </c>
      <c r="I2931" s="144" t="n">
        <f aca="false">+G:G-H:H</f>
        <v>60535160.48</v>
      </c>
    </row>
    <row r="2932" customFormat="false" ht="17.25" hidden="false" customHeight="true" outlineLevel="0" collapsed="false">
      <c r="A2932" s="140" t="s">
        <v>115</v>
      </c>
      <c r="B2932" s="142" t="n">
        <v>62401000</v>
      </c>
      <c r="C2932" s="143" t="n">
        <f aca="false">+LEN(B:B)</f>
        <v>8</v>
      </c>
      <c r="D2932" s="143" t="n">
        <v>62401000</v>
      </c>
      <c r="F2932" s="140" t="s">
        <v>725</v>
      </c>
      <c r="G2932" s="144" t="n">
        <v>8697450</v>
      </c>
      <c r="I2932" s="144" t="n">
        <f aca="false">+G:G-H:H</f>
        <v>8697450</v>
      </c>
    </row>
    <row r="2933" customFormat="false" ht="17.25" hidden="false" customHeight="true" outlineLevel="0" collapsed="false">
      <c r="A2933" s="140" t="s">
        <v>119</v>
      </c>
      <c r="B2933" s="142" t="n">
        <v>62401000</v>
      </c>
      <c r="C2933" s="143" t="n">
        <f aca="false">+LEN(B:B)</f>
        <v>8</v>
      </c>
      <c r="D2933" s="143" t="n">
        <v>62401000</v>
      </c>
      <c r="F2933" s="140" t="s">
        <v>442</v>
      </c>
      <c r="G2933" s="144" t="n">
        <v>14817000</v>
      </c>
      <c r="I2933" s="144" t="n">
        <f aca="false">+G:G-H:H</f>
        <v>14817000</v>
      </c>
    </row>
    <row r="2934" customFormat="false" ht="17.25" hidden="false" customHeight="true" outlineLevel="0" collapsed="false">
      <c r="A2934" s="140" t="s">
        <v>317</v>
      </c>
      <c r="B2934" s="142" t="n">
        <v>62401000</v>
      </c>
      <c r="C2934" s="143" t="n">
        <f aca="false">+LEN(B:B)</f>
        <v>8</v>
      </c>
      <c r="D2934" s="143" t="n">
        <v>62401000</v>
      </c>
      <c r="F2934" s="140" t="s">
        <v>1106</v>
      </c>
      <c r="G2934" s="144" t="n">
        <v>800000</v>
      </c>
      <c r="I2934" s="144" t="n">
        <f aca="false">+G:G-H:H</f>
        <v>800000</v>
      </c>
    </row>
    <row r="2935" customFormat="false" ht="17.25" hidden="false" customHeight="true" outlineLevel="0" collapsed="false">
      <c r="A2935" s="140" t="s">
        <v>104</v>
      </c>
      <c r="B2935" s="142" t="n">
        <v>6240100</v>
      </c>
      <c r="C2935" s="143" t="n">
        <f aca="false">+LEN(B:B)</f>
        <v>7</v>
      </c>
      <c r="D2935" s="143" t="n">
        <v>62401000</v>
      </c>
      <c r="F2935" s="140" t="s">
        <v>725</v>
      </c>
      <c r="G2935" s="144" t="n">
        <v>7562390</v>
      </c>
      <c r="H2935" s="144" t="n">
        <v>0</v>
      </c>
      <c r="I2935" s="144" t="n">
        <f aca="false">+G:G-H:H</f>
        <v>7562390</v>
      </c>
    </row>
    <row r="2936" customFormat="false" ht="17.25" hidden="false" customHeight="true" outlineLevel="0" collapsed="false">
      <c r="A2936" s="140" t="s">
        <v>101</v>
      </c>
      <c r="B2936" s="142" t="n">
        <v>62401000</v>
      </c>
      <c r="C2936" s="143" t="n">
        <f aca="false">+LEN(B:B)</f>
        <v>8</v>
      </c>
      <c r="D2936" s="143" t="n">
        <v>62401000</v>
      </c>
      <c r="F2936" s="140" t="s">
        <v>725</v>
      </c>
      <c r="G2936" s="144" t="n">
        <v>38321800</v>
      </c>
      <c r="I2936" s="144" t="n">
        <f aca="false">+G:G-H:H</f>
        <v>38321800</v>
      </c>
    </row>
    <row r="2937" customFormat="false" ht="17.25" hidden="false" customHeight="true" outlineLevel="0" collapsed="false">
      <c r="A2937" s="140" t="s">
        <v>102</v>
      </c>
      <c r="B2937" s="142" t="n">
        <v>6240100</v>
      </c>
      <c r="C2937" s="143" t="n">
        <f aca="false">+LEN(B:B)</f>
        <v>7</v>
      </c>
      <c r="D2937" s="143" t="n">
        <v>62401000</v>
      </c>
      <c r="F2937" s="140" t="s">
        <v>725</v>
      </c>
      <c r="G2937" s="144" t="n">
        <v>560000</v>
      </c>
      <c r="H2937" s="144" t="n">
        <v>0</v>
      </c>
      <c r="I2937" s="144" t="n">
        <f aca="false">+G:G-H:H</f>
        <v>560000</v>
      </c>
    </row>
    <row r="2938" customFormat="false" ht="17.25" hidden="false" customHeight="true" outlineLevel="0" collapsed="false">
      <c r="A2938" s="140" t="s">
        <v>100</v>
      </c>
      <c r="B2938" s="142" t="n">
        <v>6240100</v>
      </c>
      <c r="C2938" s="143" t="n">
        <f aca="false">+LEN(B:B)</f>
        <v>7</v>
      </c>
      <c r="D2938" s="143" t="n">
        <v>62401000</v>
      </c>
      <c r="F2938" s="140" t="s">
        <v>725</v>
      </c>
      <c r="G2938" s="144" t="n">
        <v>24792800.02</v>
      </c>
      <c r="H2938" s="144" t="n">
        <v>0</v>
      </c>
      <c r="I2938" s="144" t="n">
        <f aca="false">+G:G-H:H</f>
        <v>24792800.02</v>
      </c>
    </row>
    <row r="2939" customFormat="false" ht="17.25" hidden="false" customHeight="true" outlineLevel="0" collapsed="false">
      <c r="A2939" s="140" t="s">
        <v>657</v>
      </c>
      <c r="B2939" s="142" t="n">
        <v>62401000</v>
      </c>
      <c r="C2939" s="143" t="n">
        <f aca="false">+LEN(B:B)</f>
        <v>8</v>
      </c>
      <c r="D2939" s="143" t="n">
        <v>62401000</v>
      </c>
      <c r="F2939" s="140" t="s">
        <v>1106</v>
      </c>
      <c r="G2939" s="144" t="n">
        <v>2612205</v>
      </c>
      <c r="I2939" s="144" t="n">
        <f aca="false">+G:G-H:H</f>
        <v>2612205</v>
      </c>
    </row>
    <row r="2940" customFormat="false" ht="17.25" hidden="false" customHeight="true" outlineLevel="0" collapsed="false">
      <c r="A2940" s="140" t="s">
        <v>129</v>
      </c>
      <c r="B2940" s="142" t="n">
        <v>624020</v>
      </c>
      <c r="C2940" s="143" t="n">
        <f aca="false">+LEN(B:B)</f>
        <v>6</v>
      </c>
      <c r="D2940" s="143" t="n">
        <v>62402000</v>
      </c>
      <c r="F2940" s="140" t="s">
        <v>1107</v>
      </c>
      <c r="G2940" s="144" t="n">
        <v>5477300</v>
      </c>
      <c r="H2940" s="144" t="n">
        <v>0</v>
      </c>
      <c r="I2940" s="144" t="n">
        <f aca="false">+G:G-H:H</f>
        <v>5477300</v>
      </c>
    </row>
    <row r="2941" customFormat="false" ht="17.25" hidden="false" customHeight="true" outlineLevel="0" collapsed="false">
      <c r="A2941" s="140" t="s">
        <v>119</v>
      </c>
      <c r="B2941" s="142" t="n">
        <v>62402000</v>
      </c>
      <c r="C2941" s="143" t="n">
        <f aca="false">+LEN(B:B)</f>
        <v>8</v>
      </c>
      <c r="D2941" s="143" t="n">
        <v>62402000</v>
      </c>
      <c r="F2941" s="140" t="s">
        <v>3304</v>
      </c>
      <c r="G2941" s="144" t="n">
        <v>1100000</v>
      </c>
      <c r="I2941" s="144" t="n">
        <f aca="false">+G:G-H:H</f>
        <v>1100000</v>
      </c>
    </row>
    <row r="2942" customFormat="false" ht="17.25" hidden="false" customHeight="true" outlineLevel="0" collapsed="false">
      <c r="A2942" s="140" t="s">
        <v>105</v>
      </c>
      <c r="B2942" s="142" t="n">
        <v>6240200</v>
      </c>
      <c r="C2942" s="143" t="n">
        <f aca="false">+LEN(B:B)</f>
        <v>7</v>
      </c>
      <c r="D2942" s="143" t="n">
        <v>62402000</v>
      </c>
      <c r="F2942" s="140" t="s">
        <v>412</v>
      </c>
      <c r="G2942" s="144" t="n">
        <v>77015000</v>
      </c>
      <c r="H2942" s="144" t="n">
        <v>0</v>
      </c>
      <c r="I2942" s="144" t="n">
        <f aca="false">+G:G-H:H</f>
        <v>77015000</v>
      </c>
    </row>
    <row r="2943" customFormat="false" ht="17.25" hidden="false" customHeight="true" outlineLevel="0" collapsed="false">
      <c r="A2943" s="140" t="s">
        <v>104</v>
      </c>
      <c r="B2943" s="142" t="n">
        <v>6240200</v>
      </c>
      <c r="C2943" s="143" t="n">
        <f aca="false">+LEN(B:B)</f>
        <v>7</v>
      </c>
      <c r="D2943" s="143" t="n">
        <v>62402000</v>
      </c>
      <c r="F2943" s="140" t="s">
        <v>412</v>
      </c>
      <c r="G2943" s="144" t="n">
        <v>169264457.5</v>
      </c>
      <c r="H2943" s="144" t="n">
        <v>0</v>
      </c>
      <c r="I2943" s="144" t="n">
        <f aca="false">+G:G-H:H</f>
        <v>169264457.5</v>
      </c>
    </row>
    <row r="2944" customFormat="false" ht="17.25" hidden="false" customHeight="true" outlineLevel="0" collapsed="false">
      <c r="A2944" s="140" t="s">
        <v>102</v>
      </c>
      <c r="B2944" s="142" t="n">
        <v>6240200</v>
      </c>
      <c r="C2944" s="143" t="n">
        <f aca="false">+LEN(B:B)</f>
        <v>7</v>
      </c>
      <c r="D2944" s="143" t="n">
        <v>62402000</v>
      </c>
      <c r="F2944" s="140" t="s">
        <v>412</v>
      </c>
      <c r="G2944" s="144" t="n">
        <v>17593300</v>
      </c>
      <c r="H2944" s="144" t="n">
        <v>0</v>
      </c>
      <c r="I2944" s="144" t="n">
        <f aca="false">+G:G-H:H</f>
        <v>17593300</v>
      </c>
    </row>
    <row r="2945" customFormat="false" ht="17.25" hidden="false" customHeight="true" outlineLevel="0" collapsed="false">
      <c r="A2945" s="140" t="s">
        <v>1712</v>
      </c>
      <c r="B2945" s="142" t="n">
        <v>62402000</v>
      </c>
      <c r="C2945" s="143" t="n">
        <f aca="false">+LEN(B:B)</f>
        <v>8</v>
      </c>
      <c r="D2945" s="143" t="n">
        <v>62402000</v>
      </c>
      <c r="F2945" s="140" t="s">
        <v>412</v>
      </c>
      <c r="G2945" s="144" t="n">
        <v>1876549079.14</v>
      </c>
      <c r="I2945" s="144" t="n">
        <f aca="false">+G:G-H:H</f>
        <v>1876549079.14</v>
      </c>
    </row>
    <row r="2946" customFormat="false" ht="17.25" hidden="false" customHeight="true" outlineLevel="0" collapsed="false">
      <c r="A2946" s="140" t="s">
        <v>657</v>
      </c>
      <c r="B2946" s="142" t="n">
        <v>62402000</v>
      </c>
      <c r="C2946" s="143" t="n">
        <f aca="false">+LEN(B:B)</f>
        <v>8</v>
      </c>
      <c r="D2946" s="143" t="n">
        <v>62402000</v>
      </c>
      <c r="F2946" s="140" t="s">
        <v>412</v>
      </c>
      <c r="G2946" s="144" t="n">
        <v>10450000</v>
      </c>
      <c r="I2946" s="144" t="n">
        <f aca="false">+G:G-H:H</f>
        <v>10450000</v>
      </c>
    </row>
    <row r="2947" customFormat="false" ht="17.25" hidden="false" customHeight="true" outlineLevel="0" collapsed="false">
      <c r="A2947" s="140" t="s">
        <v>119</v>
      </c>
      <c r="B2947" s="142" t="n">
        <v>62403000</v>
      </c>
      <c r="C2947" s="143" t="n">
        <f aca="false">+LEN(B:B)</f>
        <v>8</v>
      </c>
      <c r="D2947" s="143" t="n">
        <v>62403000</v>
      </c>
      <c r="F2947" s="140" t="s">
        <v>3305</v>
      </c>
      <c r="G2947" s="144" t="n">
        <v>715000</v>
      </c>
      <c r="I2947" s="144" t="n">
        <f aca="false">+G:G-H:H</f>
        <v>715000</v>
      </c>
    </row>
    <row r="2948" customFormat="false" ht="17.25" hidden="false" customHeight="true" outlineLevel="0" collapsed="false">
      <c r="A2948" s="140" t="s">
        <v>105</v>
      </c>
      <c r="B2948" s="142" t="n">
        <v>6240300</v>
      </c>
      <c r="C2948" s="143" t="n">
        <f aca="false">+LEN(B:B)</f>
        <v>7</v>
      </c>
      <c r="D2948" s="143" t="n">
        <v>62403000</v>
      </c>
      <c r="F2948" s="140" t="s">
        <v>413</v>
      </c>
      <c r="G2948" s="144" t="n">
        <v>93318780</v>
      </c>
      <c r="H2948" s="144" t="n">
        <v>0</v>
      </c>
      <c r="I2948" s="144" t="n">
        <f aca="false">+G:G-H:H</f>
        <v>93318780</v>
      </c>
    </row>
    <row r="2949" customFormat="false" ht="17.25" hidden="false" customHeight="true" outlineLevel="0" collapsed="false">
      <c r="A2949" s="140" t="s">
        <v>102</v>
      </c>
      <c r="B2949" s="142" t="n">
        <v>6240300</v>
      </c>
      <c r="C2949" s="143" t="n">
        <f aca="false">+LEN(B:B)</f>
        <v>7</v>
      </c>
      <c r="D2949" s="143" t="n">
        <v>62403000</v>
      </c>
      <c r="F2949" s="140" t="s">
        <v>413</v>
      </c>
      <c r="G2949" s="144" t="n">
        <v>40162469</v>
      </c>
      <c r="H2949" s="144" t="n">
        <v>0</v>
      </c>
      <c r="I2949" s="144" t="n">
        <f aca="false">+G:G-H:H</f>
        <v>40162469</v>
      </c>
    </row>
    <row r="2950" customFormat="false" ht="17.25" hidden="false" customHeight="true" outlineLevel="0" collapsed="false">
      <c r="A2950" s="140" t="s">
        <v>100</v>
      </c>
      <c r="B2950" s="142" t="n">
        <v>6240300</v>
      </c>
      <c r="C2950" s="143" t="n">
        <f aca="false">+LEN(B:B)</f>
        <v>7</v>
      </c>
      <c r="D2950" s="143" t="n">
        <v>62403000</v>
      </c>
      <c r="F2950" s="140" t="s">
        <v>413</v>
      </c>
      <c r="G2950" s="144" t="n">
        <v>5996450</v>
      </c>
      <c r="H2950" s="144" t="n">
        <v>0</v>
      </c>
      <c r="I2950" s="144" t="n">
        <f aca="false">+G:G-H:H</f>
        <v>5996450</v>
      </c>
    </row>
    <row r="2951" customFormat="false" ht="17.25" hidden="false" customHeight="true" outlineLevel="0" collapsed="false">
      <c r="A2951" s="140" t="s">
        <v>1712</v>
      </c>
      <c r="B2951" s="142" t="n">
        <v>62403000</v>
      </c>
      <c r="C2951" s="143" t="n">
        <f aca="false">+LEN(B:B)</f>
        <v>8</v>
      </c>
      <c r="D2951" s="143" t="n">
        <v>62403000</v>
      </c>
      <c r="F2951" s="140" t="s">
        <v>413</v>
      </c>
      <c r="G2951" s="144" t="n">
        <v>1700000</v>
      </c>
      <c r="I2951" s="144" t="n">
        <f aca="false">+G:G-H:H</f>
        <v>1700000</v>
      </c>
    </row>
    <row r="2952" customFormat="false" ht="17.25" hidden="false" customHeight="true" outlineLevel="0" collapsed="false">
      <c r="A2952" s="140" t="s">
        <v>129</v>
      </c>
      <c r="B2952" s="142" t="n">
        <v>624100</v>
      </c>
      <c r="C2952" s="143" t="n">
        <f aca="false">+LEN(B:B)</f>
        <v>6</v>
      </c>
      <c r="D2952" s="143" t="n">
        <v>62403000</v>
      </c>
      <c r="F2952" s="140" t="s">
        <v>414</v>
      </c>
      <c r="G2952" s="144" t="n">
        <v>127000</v>
      </c>
      <c r="H2952" s="144" t="n">
        <v>0</v>
      </c>
      <c r="I2952" s="144" t="n">
        <f aca="false">+G:G-H:H</f>
        <v>127000</v>
      </c>
    </row>
    <row r="2953" customFormat="false" ht="17.25" hidden="false" customHeight="true" outlineLevel="0" collapsed="false">
      <c r="A2953" s="140" t="s">
        <v>129</v>
      </c>
      <c r="B2953" s="142" t="n">
        <v>625000</v>
      </c>
      <c r="C2953" s="143" t="n">
        <f aca="false">+LEN(B:B)</f>
        <v>6</v>
      </c>
      <c r="D2953" s="143" t="n">
        <v>62500000</v>
      </c>
      <c r="F2953" s="140" t="s">
        <v>2136</v>
      </c>
      <c r="G2953" s="144" t="n">
        <v>26600</v>
      </c>
      <c r="H2953" s="144" t="n">
        <v>0</v>
      </c>
      <c r="I2953" s="144" t="n">
        <f aca="false">+G:G-H:H</f>
        <v>26600</v>
      </c>
    </row>
    <row r="2954" customFormat="false" ht="17.25" hidden="false" customHeight="true" outlineLevel="0" collapsed="false">
      <c r="A2954" s="140" t="s">
        <v>3018</v>
      </c>
      <c r="B2954" s="142" t="n">
        <v>625000</v>
      </c>
      <c r="C2954" s="143" t="n">
        <f aca="false">+LEN(B:B)</f>
        <v>6</v>
      </c>
      <c r="D2954" s="143" t="n">
        <v>62500000</v>
      </c>
      <c r="F2954" s="140" t="s">
        <v>2136</v>
      </c>
      <c r="G2954" s="144" t="n">
        <v>1650000</v>
      </c>
      <c r="I2954" s="144" t="n">
        <f aca="false">+G:G-H:H</f>
        <v>1650000</v>
      </c>
    </row>
    <row r="2955" customFormat="false" ht="17.25" hidden="false" customHeight="true" outlineLevel="0" collapsed="false">
      <c r="A2955" s="140" t="s">
        <v>3019</v>
      </c>
      <c r="B2955" s="142" t="n">
        <v>625000</v>
      </c>
      <c r="C2955" s="143" t="n">
        <f aca="false">+LEN(B:B)</f>
        <v>6</v>
      </c>
      <c r="D2955" s="143" t="n">
        <v>62500000</v>
      </c>
      <c r="F2955" s="140" t="s">
        <v>2136</v>
      </c>
      <c r="G2955" s="144" t="n">
        <v>1375000</v>
      </c>
      <c r="I2955" s="144" t="n">
        <f aca="false">+G:G-H:H</f>
        <v>1375000</v>
      </c>
    </row>
    <row r="2956" customFormat="false" ht="17.25" hidden="false" customHeight="true" outlineLevel="0" collapsed="false">
      <c r="A2956" s="140" t="s">
        <v>129</v>
      </c>
      <c r="B2956" s="142" t="n">
        <v>625010</v>
      </c>
      <c r="C2956" s="143" t="n">
        <f aca="false">+LEN(B:B)</f>
        <v>6</v>
      </c>
      <c r="D2956" s="143" t="n">
        <v>62501000</v>
      </c>
      <c r="F2956" s="140" t="s">
        <v>1108</v>
      </c>
      <c r="G2956" s="144" t="n">
        <v>48293917.5</v>
      </c>
      <c r="H2956" s="144" t="n">
        <v>0</v>
      </c>
      <c r="I2956" s="144" t="n">
        <f aca="false">+G:G-H:H</f>
        <v>48293917.5</v>
      </c>
    </row>
    <row r="2957" customFormat="false" ht="17.25" hidden="false" customHeight="true" outlineLevel="0" collapsed="false">
      <c r="A2957" s="140" t="s">
        <v>1819</v>
      </c>
      <c r="B2957" s="142" t="n">
        <v>62501000</v>
      </c>
      <c r="C2957" s="143" t="n">
        <f aca="false">+LEN(B:B)</f>
        <v>8</v>
      </c>
      <c r="D2957" s="143" t="n">
        <v>62501000</v>
      </c>
      <c r="F2957" s="140" t="s">
        <v>726</v>
      </c>
      <c r="H2957" s="144" t="n">
        <v>915000</v>
      </c>
      <c r="I2957" s="144" t="n">
        <f aca="false">+G:G-H:H</f>
        <v>-915000</v>
      </c>
    </row>
    <row r="2958" customFormat="false" ht="17.25" hidden="false" customHeight="true" outlineLevel="0" collapsed="false">
      <c r="A2958" s="140" t="s">
        <v>111</v>
      </c>
      <c r="B2958" s="142" t="n">
        <v>62501000</v>
      </c>
      <c r="C2958" s="143" t="n">
        <f aca="false">+LEN(B:B)</f>
        <v>8</v>
      </c>
      <c r="D2958" s="143" t="n">
        <v>62501000</v>
      </c>
      <c r="F2958" s="140" t="s">
        <v>726</v>
      </c>
      <c r="G2958" s="144" t="n">
        <v>103089100</v>
      </c>
      <c r="I2958" s="144" t="n">
        <f aca="false">+G:G-H:H</f>
        <v>103089100</v>
      </c>
    </row>
    <row r="2959" customFormat="false" ht="17.25" hidden="false" customHeight="true" outlineLevel="0" collapsed="false">
      <c r="A2959" s="140" t="s">
        <v>116</v>
      </c>
      <c r="B2959" s="142" t="n">
        <v>6250100</v>
      </c>
      <c r="C2959" s="143" t="n">
        <f aca="false">+LEN(B:B)</f>
        <v>7</v>
      </c>
      <c r="D2959" s="143" t="n">
        <v>62501000</v>
      </c>
      <c r="F2959" s="140" t="s">
        <v>726</v>
      </c>
      <c r="G2959" s="144" t="n">
        <v>44521900</v>
      </c>
      <c r="I2959" s="144" t="n">
        <f aca="false">+G:G-H:H</f>
        <v>44521900</v>
      </c>
    </row>
    <row r="2960" customFormat="false" ht="17.25" hidden="false" customHeight="true" outlineLevel="0" collapsed="false">
      <c r="A2960" s="140" t="s">
        <v>115</v>
      </c>
      <c r="B2960" s="142" t="n">
        <v>62501000</v>
      </c>
      <c r="C2960" s="143" t="n">
        <f aca="false">+LEN(B:B)</f>
        <v>8</v>
      </c>
      <c r="D2960" s="143" t="n">
        <v>62501000</v>
      </c>
      <c r="F2960" s="140" t="s">
        <v>726</v>
      </c>
      <c r="G2960" s="144" t="n">
        <v>145519216.68</v>
      </c>
      <c r="I2960" s="144" t="n">
        <f aca="false">+G:G-H:H</f>
        <v>145519216.68</v>
      </c>
    </row>
    <row r="2961" customFormat="false" ht="17.25" hidden="false" customHeight="true" outlineLevel="0" collapsed="false">
      <c r="A2961" s="140" t="s">
        <v>3018</v>
      </c>
      <c r="B2961" s="142" t="n">
        <v>625010</v>
      </c>
      <c r="C2961" s="143" t="n">
        <f aca="false">+LEN(B:B)</f>
        <v>6</v>
      </c>
      <c r="D2961" s="143" t="n">
        <v>62501000</v>
      </c>
      <c r="F2961" s="140" t="s">
        <v>1108</v>
      </c>
      <c r="G2961" s="144" t="n">
        <v>25878000</v>
      </c>
      <c r="I2961" s="144" t="n">
        <f aca="false">+G:G-H:H</f>
        <v>25878000</v>
      </c>
    </row>
    <row r="2962" customFormat="false" ht="17.25" hidden="false" customHeight="true" outlineLevel="0" collapsed="false">
      <c r="A2962" s="140" t="s">
        <v>3019</v>
      </c>
      <c r="B2962" s="142" t="n">
        <v>625010</v>
      </c>
      <c r="C2962" s="143" t="n">
        <f aca="false">+LEN(B:B)</f>
        <v>6</v>
      </c>
      <c r="D2962" s="143" t="n">
        <v>62501000</v>
      </c>
      <c r="F2962" s="140" t="s">
        <v>1108</v>
      </c>
      <c r="G2962" s="144" t="n">
        <v>908000</v>
      </c>
      <c r="I2962" s="144" t="n">
        <f aca="false">+G:G-H:H</f>
        <v>908000</v>
      </c>
    </row>
    <row r="2963" customFormat="false" ht="17.25" hidden="false" customHeight="true" outlineLevel="0" collapsed="false">
      <c r="A2963" s="140" t="s">
        <v>119</v>
      </c>
      <c r="B2963" s="142" t="n">
        <v>62501000</v>
      </c>
      <c r="C2963" s="143" t="n">
        <f aca="false">+LEN(B:B)</f>
        <v>8</v>
      </c>
      <c r="D2963" s="143" t="n">
        <v>62501000</v>
      </c>
      <c r="F2963" s="140" t="s">
        <v>726</v>
      </c>
      <c r="G2963" s="144" t="n">
        <v>28397615.35</v>
      </c>
      <c r="I2963" s="144" t="n">
        <f aca="false">+G:G-H:H</f>
        <v>28397615.35</v>
      </c>
    </row>
    <row r="2964" customFormat="false" ht="17.25" hidden="false" customHeight="true" outlineLevel="0" collapsed="false">
      <c r="A2964" s="140" t="s">
        <v>105</v>
      </c>
      <c r="B2964" s="142" t="n">
        <v>6250100</v>
      </c>
      <c r="C2964" s="143" t="n">
        <f aca="false">+LEN(B:B)</f>
        <v>7</v>
      </c>
      <c r="D2964" s="143" t="n">
        <v>62501000</v>
      </c>
      <c r="F2964" s="140" t="s">
        <v>726</v>
      </c>
      <c r="G2964" s="144" t="n">
        <v>159934288.21</v>
      </c>
      <c r="H2964" s="144" t="n">
        <v>0</v>
      </c>
      <c r="I2964" s="144" t="n">
        <f aca="false">+G:G-H:H</f>
        <v>159934288.21</v>
      </c>
    </row>
    <row r="2965" customFormat="false" ht="17.25" hidden="false" customHeight="true" outlineLevel="0" collapsed="false">
      <c r="A2965" s="140" t="s">
        <v>104</v>
      </c>
      <c r="B2965" s="142" t="n">
        <v>6250100</v>
      </c>
      <c r="C2965" s="143" t="n">
        <f aca="false">+LEN(B:B)</f>
        <v>7</v>
      </c>
      <c r="D2965" s="143" t="n">
        <v>62501000</v>
      </c>
      <c r="F2965" s="140" t="s">
        <v>726</v>
      </c>
      <c r="G2965" s="144" t="n">
        <v>36109594.07</v>
      </c>
      <c r="H2965" s="144" t="n">
        <v>0</v>
      </c>
      <c r="I2965" s="144" t="n">
        <f aca="false">+G:G-H:H</f>
        <v>36109594.07</v>
      </c>
    </row>
    <row r="2966" customFormat="false" ht="17.25" hidden="false" customHeight="true" outlineLevel="0" collapsed="false">
      <c r="A2966" s="140" t="s">
        <v>101</v>
      </c>
      <c r="B2966" s="142" t="n">
        <v>62501000</v>
      </c>
      <c r="C2966" s="143" t="n">
        <f aca="false">+LEN(B:B)</f>
        <v>8</v>
      </c>
      <c r="D2966" s="143" t="n">
        <v>62501000</v>
      </c>
      <c r="F2966" s="140" t="s">
        <v>726</v>
      </c>
      <c r="G2966" s="144" t="n">
        <v>29222300</v>
      </c>
      <c r="I2966" s="144" t="n">
        <f aca="false">+G:G-H:H</f>
        <v>29222300</v>
      </c>
    </row>
    <row r="2967" customFormat="false" ht="17.25" hidden="false" customHeight="true" outlineLevel="0" collapsed="false">
      <c r="A2967" s="140" t="s">
        <v>307</v>
      </c>
      <c r="B2967" s="142" t="n">
        <v>62501000</v>
      </c>
      <c r="C2967" s="143" t="n">
        <f aca="false">+LEN(B:B)</f>
        <v>8</v>
      </c>
      <c r="D2967" s="143" t="n">
        <v>62501000</v>
      </c>
      <c r="F2967" s="140" t="s">
        <v>169</v>
      </c>
      <c r="G2967" s="144" t="n">
        <v>251048120</v>
      </c>
      <c r="I2967" s="144" t="n">
        <f aca="false">+G:G-H:H</f>
        <v>251048120</v>
      </c>
    </row>
    <row r="2968" customFormat="false" ht="17.25" hidden="false" customHeight="true" outlineLevel="0" collapsed="false">
      <c r="A2968" s="140" t="s">
        <v>100</v>
      </c>
      <c r="B2968" s="142" t="n">
        <v>6250100</v>
      </c>
      <c r="C2968" s="143" t="n">
        <f aca="false">+LEN(B:B)</f>
        <v>7</v>
      </c>
      <c r="D2968" s="143" t="n">
        <v>62501000</v>
      </c>
      <c r="F2968" s="140" t="s">
        <v>726</v>
      </c>
      <c r="G2968" s="144" t="n">
        <v>3557900</v>
      </c>
      <c r="H2968" s="144" t="n">
        <v>0</v>
      </c>
      <c r="I2968" s="144" t="n">
        <f aca="false">+G:G-H:H</f>
        <v>3557900</v>
      </c>
    </row>
    <row r="2969" customFormat="false" ht="17.25" hidden="false" customHeight="true" outlineLevel="0" collapsed="false">
      <c r="A2969" s="140" t="s">
        <v>108</v>
      </c>
      <c r="B2969" s="142" t="n">
        <v>62501000</v>
      </c>
      <c r="C2969" s="143" t="n">
        <f aca="false">+LEN(B:B)</f>
        <v>8</v>
      </c>
      <c r="D2969" s="143" t="n">
        <v>62501000</v>
      </c>
      <c r="F2969" s="140" t="s">
        <v>726</v>
      </c>
      <c r="G2969" s="144" t="n">
        <v>3733600</v>
      </c>
      <c r="I2969" s="144" t="n">
        <f aca="false">+G:G-H:H</f>
        <v>3733600</v>
      </c>
    </row>
    <row r="2970" customFormat="false" ht="17.25" hidden="false" customHeight="true" outlineLevel="0" collapsed="false">
      <c r="A2970" s="140" t="s">
        <v>1712</v>
      </c>
      <c r="B2970" s="142" t="n">
        <v>62501000</v>
      </c>
      <c r="C2970" s="143" t="n">
        <f aca="false">+LEN(B:B)</f>
        <v>8</v>
      </c>
      <c r="D2970" s="143" t="n">
        <v>62501000</v>
      </c>
      <c r="F2970" s="140" t="s">
        <v>169</v>
      </c>
      <c r="G2970" s="144" t="n">
        <v>158549577.32</v>
      </c>
      <c r="I2970" s="144" t="n">
        <f aca="false">+G:G-H:H</f>
        <v>158549577.32</v>
      </c>
    </row>
    <row r="2971" customFormat="false" ht="17.25" hidden="false" customHeight="true" outlineLevel="0" collapsed="false">
      <c r="A2971" s="140" t="s">
        <v>657</v>
      </c>
      <c r="B2971" s="142" t="n">
        <v>62501000</v>
      </c>
      <c r="C2971" s="143" t="n">
        <f aca="false">+LEN(B:B)</f>
        <v>8</v>
      </c>
      <c r="D2971" s="143" t="n">
        <v>62501000</v>
      </c>
      <c r="F2971" s="140" t="s">
        <v>169</v>
      </c>
      <c r="G2971" s="144" t="n">
        <v>13302400</v>
      </c>
      <c r="I2971" s="144" t="n">
        <f aca="false">+G:G-H:H</f>
        <v>13302400</v>
      </c>
    </row>
    <row r="2972" customFormat="false" ht="17.25" hidden="false" customHeight="true" outlineLevel="0" collapsed="false">
      <c r="A2972" s="140" t="s">
        <v>104</v>
      </c>
      <c r="B2972" s="142" t="n">
        <v>6250200</v>
      </c>
      <c r="C2972" s="143" t="n">
        <f aca="false">+LEN(B:B)</f>
        <v>7</v>
      </c>
      <c r="D2972" s="143" t="n">
        <v>62502000</v>
      </c>
      <c r="F2972" s="140" t="s">
        <v>170</v>
      </c>
      <c r="G2972" s="144" t="n">
        <v>22418340</v>
      </c>
      <c r="H2972" s="144" t="n">
        <v>0</v>
      </c>
      <c r="I2972" s="144" t="n">
        <f aca="false">+G:G-H:H</f>
        <v>22418340</v>
      </c>
    </row>
    <row r="2973" customFormat="false" ht="17.25" hidden="false" customHeight="true" outlineLevel="0" collapsed="false">
      <c r="A2973" s="140" t="s">
        <v>307</v>
      </c>
      <c r="B2973" s="142" t="n">
        <v>62502000</v>
      </c>
      <c r="C2973" s="143" t="n">
        <f aca="false">+LEN(B:B)</f>
        <v>8</v>
      </c>
      <c r="D2973" s="143" t="n">
        <v>62502000</v>
      </c>
      <c r="F2973" s="140" t="s">
        <v>170</v>
      </c>
      <c r="G2973" s="144" t="n">
        <v>3563528</v>
      </c>
      <c r="I2973" s="144" t="n">
        <f aca="false">+G:G-H:H</f>
        <v>3563528</v>
      </c>
    </row>
    <row r="2974" customFormat="false" ht="17.25" hidden="false" customHeight="true" outlineLevel="0" collapsed="false">
      <c r="A2974" s="140" t="s">
        <v>116</v>
      </c>
      <c r="B2974" s="142" t="n">
        <v>6250300</v>
      </c>
      <c r="C2974" s="143" t="n">
        <f aca="false">+LEN(B:B)</f>
        <v>7</v>
      </c>
      <c r="D2974" s="143" t="n">
        <v>62503000</v>
      </c>
      <c r="F2974" s="140" t="s">
        <v>171</v>
      </c>
      <c r="G2974" s="144" t="n">
        <v>24400000</v>
      </c>
      <c r="I2974" s="144" t="n">
        <f aca="false">+G:G-H:H</f>
        <v>24400000</v>
      </c>
    </row>
    <row r="2975" customFormat="false" ht="17.25" hidden="false" customHeight="true" outlineLevel="0" collapsed="false">
      <c r="A2975" s="140" t="s">
        <v>115</v>
      </c>
      <c r="B2975" s="142" t="n">
        <v>62503000</v>
      </c>
      <c r="C2975" s="143" t="n">
        <f aca="false">+LEN(B:B)</f>
        <v>8</v>
      </c>
      <c r="D2975" s="143" t="n">
        <v>62503000</v>
      </c>
      <c r="F2975" s="140" t="s">
        <v>171</v>
      </c>
      <c r="G2975" s="144" t="n">
        <v>30000</v>
      </c>
      <c r="I2975" s="144" t="n">
        <f aca="false">+G:G-H:H</f>
        <v>30000</v>
      </c>
    </row>
    <row r="2976" customFormat="false" ht="17.25" hidden="false" customHeight="true" outlineLevel="0" collapsed="false">
      <c r="A2976" s="140" t="s">
        <v>119</v>
      </c>
      <c r="B2976" s="142" t="n">
        <v>62503000</v>
      </c>
      <c r="C2976" s="143" t="n">
        <f aca="false">+LEN(B:B)</f>
        <v>8</v>
      </c>
      <c r="D2976" s="143" t="n">
        <v>62503000</v>
      </c>
      <c r="F2976" s="140" t="s">
        <v>3306</v>
      </c>
      <c r="H2976" s="144" t="n">
        <v>33009</v>
      </c>
      <c r="I2976" s="144" t="n">
        <f aca="false">+G:G-H:H</f>
        <v>-33009</v>
      </c>
    </row>
    <row r="2977" customFormat="false" ht="17.25" hidden="false" customHeight="true" outlineLevel="0" collapsed="false">
      <c r="A2977" s="140" t="s">
        <v>105</v>
      </c>
      <c r="B2977" s="142" t="n">
        <v>6250300</v>
      </c>
      <c r="C2977" s="143" t="n">
        <f aca="false">+LEN(B:B)</f>
        <v>7</v>
      </c>
      <c r="D2977" s="143" t="n">
        <v>62503000</v>
      </c>
      <c r="F2977" s="140" t="s">
        <v>169</v>
      </c>
      <c r="G2977" s="144" t="n">
        <v>2218400</v>
      </c>
      <c r="H2977" s="144" t="n">
        <v>0</v>
      </c>
      <c r="I2977" s="144" t="n">
        <f aca="false">+G:G-H:H</f>
        <v>2218400</v>
      </c>
    </row>
    <row r="2978" customFormat="false" ht="17.25" hidden="false" customHeight="true" outlineLevel="0" collapsed="false">
      <c r="A2978" s="140" t="s">
        <v>100</v>
      </c>
      <c r="B2978" s="142" t="n">
        <v>6250300</v>
      </c>
      <c r="C2978" s="143" t="n">
        <f aca="false">+LEN(B:B)</f>
        <v>7</v>
      </c>
      <c r="D2978" s="143" t="n">
        <v>62503000</v>
      </c>
      <c r="F2978" s="140" t="s">
        <v>169</v>
      </c>
      <c r="G2978" s="144" t="n">
        <v>8863700</v>
      </c>
      <c r="H2978" s="144" t="n">
        <v>0</v>
      </c>
      <c r="I2978" s="144" t="n">
        <f aca="false">+G:G-H:H</f>
        <v>8863700</v>
      </c>
    </row>
    <row r="2979" customFormat="false" ht="17.25" hidden="false" customHeight="true" outlineLevel="0" collapsed="false">
      <c r="A2979" s="140" t="s">
        <v>309</v>
      </c>
      <c r="B2979" s="142" t="n">
        <v>625040</v>
      </c>
      <c r="C2979" s="143" t="n">
        <f aca="false">+LEN(B:B)</f>
        <v>6</v>
      </c>
      <c r="D2979" s="143" t="n">
        <v>62504000</v>
      </c>
      <c r="F2979" s="140" t="s">
        <v>172</v>
      </c>
      <c r="G2979" s="144" t="n">
        <v>110500</v>
      </c>
      <c r="I2979" s="144" t="n">
        <f aca="false">+G:G-H:H</f>
        <v>110500</v>
      </c>
    </row>
    <row r="2980" customFormat="false" ht="17.25" hidden="false" customHeight="true" outlineLevel="0" collapsed="false">
      <c r="A2980" s="140" t="s">
        <v>125</v>
      </c>
      <c r="B2980" s="142" t="n">
        <v>62504000</v>
      </c>
      <c r="C2980" s="143" t="n">
        <f aca="false">+LEN(B:B)</f>
        <v>8</v>
      </c>
      <c r="D2980" s="143" t="n">
        <v>62504000</v>
      </c>
      <c r="F2980" s="140" t="s">
        <v>506</v>
      </c>
      <c r="G2980" s="144" t="n">
        <v>2130100.15</v>
      </c>
      <c r="I2980" s="144" t="n">
        <f aca="false">+G:G-H:H</f>
        <v>2130100.15</v>
      </c>
    </row>
    <row r="2981" customFormat="false" ht="17.25" hidden="false" customHeight="true" outlineLevel="0" collapsed="false">
      <c r="A2981" s="140" t="s">
        <v>129</v>
      </c>
      <c r="B2981" s="142" t="n">
        <v>625040</v>
      </c>
      <c r="C2981" s="143" t="n">
        <f aca="false">+LEN(B:B)</f>
        <v>6</v>
      </c>
      <c r="D2981" s="143" t="n">
        <v>62504000</v>
      </c>
      <c r="F2981" s="140" t="s">
        <v>172</v>
      </c>
      <c r="G2981" s="144" t="n">
        <v>331000</v>
      </c>
      <c r="H2981" s="144" t="n">
        <v>0</v>
      </c>
      <c r="I2981" s="144" t="n">
        <f aca="false">+G:G-H:H</f>
        <v>331000</v>
      </c>
    </row>
    <row r="2982" customFormat="false" ht="17.25" hidden="false" customHeight="true" outlineLevel="0" collapsed="false">
      <c r="A2982" s="140" t="s">
        <v>116</v>
      </c>
      <c r="B2982" s="142" t="n">
        <v>6250400</v>
      </c>
      <c r="C2982" s="143" t="n">
        <f aca="false">+LEN(B:B)</f>
        <v>7</v>
      </c>
      <c r="D2982" s="143" t="n">
        <v>62504000</v>
      </c>
      <c r="F2982" s="140" t="s">
        <v>506</v>
      </c>
      <c r="G2982" s="144" t="n">
        <v>7388000</v>
      </c>
      <c r="I2982" s="144" t="n">
        <f aca="false">+G:G-H:H</f>
        <v>7388000</v>
      </c>
    </row>
    <row r="2983" customFormat="false" ht="17.25" hidden="false" customHeight="true" outlineLevel="0" collapsed="false">
      <c r="A2983" s="140" t="s">
        <v>115</v>
      </c>
      <c r="B2983" s="142" t="n">
        <v>62504000</v>
      </c>
      <c r="C2983" s="143" t="n">
        <f aca="false">+LEN(B:B)</f>
        <v>8</v>
      </c>
      <c r="D2983" s="143" t="n">
        <v>62504000</v>
      </c>
      <c r="F2983" s="140" t="s">
        <v>506</v>
      </c>
      <c r="G2983" s="144" t="n">
        <v>45600</v>
      </c>
      <c r="I2983" s="144" t="n">
        <f aca="false">+G:G-H:H</f>
        <v>45600</v>
      </c>
    </row>
    <row r="2984" customFormat="false" ht="17.25" hidden="false" customHeight="true" outlineLevel="0" collapsed="false">
      <c r="A2984" s="140" t="s">
        <v>119</v>
      </c>
      <c r="B2984" s="142" t="n">
        <v>62504000</v>
      </c>
      <c r="C2984" s="143" t="n">
        <f aca="false">+LEN(B:B)</f>
        <v>8</v>
      </c>
      <c r="D2984" s="143" t="n">
        <v>62504000</v>
      </c>
      <c r="F2984" s="140" t="s">
        <v>506</v>
      </c>
      <c r="H2984" s="144" t="n">
        <v>150079</v>
      </c>
      <c r="I2984" s="144" t="n">
        <f aca="false">+G:G-H:H</f>
        <v>-150079</v>
      </c>
    </row>
    <row r="2985" customFormat="false" ht="17.25" hidden="false" customHeight="true" outlineLevel="0" collapsed="false">
      <c r="A2985" s="140" t="s">
        <v>112</v>
      </c>
      <c r="B2985" s="142" t="n">
        <v>62504000</v>
      </c>
      <c r="C2985" s="143" t="n">
        <f aca="false">+LEN(B:B)</f>
        <v>8</v>
      </c>
      <c r="D2985" s="143" t="n">
        <v>62504000</v>
      </c>
      <c r="F2985" s="140" t="s">
        <v>172</v>
      </c>
      <c r="G2985" s="144" t="n">
        <v>20000</v>
      </c>
      <c r="I2985" s="144" t="n">
        <f aca="false">+G:G-H:H</f>
        <v>20000</v>
      </c>
    </row>
    <row r="2986" customFormat="false" ht="17.25" hidden="false" customHeight="true" outlineLevel="0" collapsed="false">
      <c r="A2986" s="140" t="s">
        <v>105</v>
      </c>
      <c r="B2986" s="142" t="n">
        <v>6250400</v>
      </c>
      <c r="C2986" s="143" t="n">
        <f aca="false">+LEN(B:B)</f>
        <v>7</v>
      </c>
      <c r="D2986" s="143" t="n">
        <v>62504000</v>
      </c>
      <c r="F2986" s="140" t="s">
        <v>506</v>
      </c>
      <c r="G2986" s="144" t="n">
        <v>2476168.21</v>
      </c>
      <c r="H2986" s="144" t="n">
        <v>0</v>
      </c>
      <c r="I2986" s="144" t="n">
        <f aca="false">+G:G-H:H</f>
        <v>2476168.21</v>
      </c>
    </row>
    <row r="2987" customFormat="false" ht="17.25" hidden="false" customHeight="true" outlineLevel="0" collapsed="false">
      <c r="A2987" s="140" t="s">
        <v>104</v>
      </c>
      <c r="B2987" s="142" t="n">
        <v>6250400</v>
      </c>
      <c r="C2987" s="143" t="n">
        <f aca="false">+LEN(B:B)</f>
        <v>7</v>
      </c>
      <c r="D2987" s="143" t="n">
        <v>62504000</v>
      </c>
      <c r="F2987" s="140" t="s">
        <v>506</v>
      </c>
      <c r="G2987" s="144" t="n">
        <v>202000</v>
      </c>
      <c r="H2987" s="144" t="n">
        <v>0</v>
      </c>
      <c r="I2987" s="144" t="n">
        <f aca="false">+G:G-H:H</f>
        <v>202000</v>
      </c>
    </row>
    <row r="2988" customFormat="false" ht="17.25" hidden="false" customHeight="true" outlineLevel="0" collapsed="false">
      <c r="A2988" s="140" t="s">
        <v>102</v>
      </c>
      <c r="B2988" s="142" t="n">
        <v>6250400</v>
      </c>
      <c r="C2988" s="143" t="n">
        <f aca="false">+LEN(B:B)</f>
        <v>7</v>
      </c>
      <c r="D2988" s="143" t="n">
        <v>62504000</v>
      </c>
      <c r="F2988" s="140" t="s">
        <v>506</v>
      </c>
      <c r="G2988" s="144" t="n">
        <v>130500</v>
      </c>
      <c r="H2988" s="144" t="n">
        <v>0</v>
      </c>
      <c r="I2988" s="144" t="n">
        <f aca="false">+G:G-H:H</f>
        <v>130500</v>
      </c>
    </row>
    <row r="2989" customFormat="false" ht="17.25" hidden="false" customHeight="true" outlineLevel="0" collapsed="false">
      <c r="A2989" s="140" t="s">
        <v>307</v>
      </c>
      <c r="B2989" s="142" t="n">
        <v>62504000</v>
      </c>
      <c r="C2989" s="143" t="n">
        <f aca="false">+LEN(B:B)</f>
        <v>8</v>
      </c>
      <c r="D2989" s="143" t="n">
        <v>62504000</v>
      </c>
      <c r="F2989" s="140" t="s">
        <v>172</v>
      </c>
      <c r="G2989" s="144" t="n">
        <v>10366173.36</v>
      </c>
      <c r="I2989" s="144" t="n">
        <f aca="false">+G:G-H:H</f>
        <v>10366173.36</v>
      </c>
    </row>
    <row r="2990" customFormat="false" ht="17.25" hidden="false" customHeight="true" outlineLevel="0" collapsed="false">
      <c r="A2990" s="140" t="s">
        <v>100</v>
      </c>
      <c r="B2990" s="142" t="n">
        <v>6250400</v>
      </c>
      <c r="C2990" s="143" t="n">
        <f aca="false">+LEN(B:B)</f>
        <v>7</v>
      </c>
      <c r="D2990" s="143" t="n">
        <v>62504000</v>
      </c>
      <c r="F2990" s="140" t="s">
        <v>506</v>
      </c>
      <c r="G2990" s="144" t="n">
        <v>3713333.46</v>
      </c>
      <c r="H2990" s="144" t="n">
        <v>0</v>
      </c>
      <c r="I2990" s="144" t="n">
        <f aca="false">+G:G-H:H</f>
        <v>3713333.46</v>
      </c>
    </row>
    <row r="2991" customFormat="false" ht="17.25" hidden="false" customHeight="true" outlineLevel="0" collapsed="false">
      <c r="A2991" s="140" t="s">
        <v>1712</v>
      </c>
      <c r="B2991" s="142" t="n">
        <v>62504000</v>
      </c>
      <c r="C2991" s="143" t="n">
        <f aca="false">+LEN(B:B)</f>
        <v>8</v>
      </c>
      <c r="D2991" s="143" t="n">
        <v>62504000</v>
      </c>
      <c r="F2991" s="140" t="s">
        <v>3307</v>
      </c>
      <c r="G2991" s="144" t="n">
        <v>55546125.01</v>
      </c>
      <c r="I2991" s="144" t="n">
        <f aca="false">+G:G-H:H</f>
        <v>55546125.01</v>
      </c>
    </row>
    <row r="2992" customFormat="false" ht="17.25" hidden="false" customHeight="true" outlineLevel="0" collapsed="false">
      <c r="A2992" s="140" t="s">
        <v>657</v>
      </c>
      <c r="B2992" s="142" t="n">
        <v>62504000</v>
      </c>
      <c r="C2992" s="143" t="n">
        <f aca="false">+LEN(B:B)</f>
        <v>8</v>
      </c>
      <c r="D2992" s="143" t="n">
        <v>62504000</v>
      </c>
      <c r="F2992" s="140" t="s">
        <v>172</v>
      </c>
      <c r="G2992" s="144" t="n">
        <v>161900</v>
      </c>
      <c r="I2992" s="144" t="n">
        <f aca="false">+G:G-H:H</f>
        <v>161900</v>
      </c>
    </row>
    <row r="2993" customFormat="false" ht="17.25" hidden="false" customHeight="true" outlineLevel="0" collapsed="false">
      <c r="A2993" s="140" t="s">
        <v>124</v>
      </c>
      <c r="B2993" s="142" t="n">
        <v>62505000</v>
      </c>
      <c r="C2993" s="143" t="n">
        <f aca="false">+LEN(B:B)</f>
        <v>8</v>
      </c>
      <c r="D2993" s="143" t="n">
        <v>62505000</v>
      </c>
      <c r="F2993" s="140" t="s">
        <v>508</v>
      </c>
      <c r="G2993" s="144" t="n">
        <v>165000</v>
      </c>
      <c r="I2993" s="144" t="n">
        <f aca="false">+G:G-H:H</f>
        <v>165000</v>
      </c>
    </row>
    <row r="2994" customFormat="false" ht="17.25" hidden="false" customHeight="true" outlineLevel="0" collapsed="false">
      <c r="A2994" s="140" t="s">
        <v>111</v>
      </c>
      <c r="B2994" s="142" t="n">
        <v>62505000</v>
      </c>
      <c r="C2994" s="143" t="n">
        <f aca="false">+LEN(B:B)</f>
        <v>8</v>
      </c>
      <c r="D2994" s="143" t="n">
        <v>62505000</v>
      </c>
      <c r="F2994" s="140" t="s">
        <v>2061</v>
      </c>
      <c r="G2994" s="144" t="n">
        <v>6651250.8</v>
      </c>
      <c r="I2994" s="144" t="n">
        <f aca="false">+G:G-H:H</f>
        <v>6651250.8</v>
      </c>
    </row>
    <row r="2995" customFormat="false" ht="17.25" hidden="false" customHeight="true" outlineLevel="0" collapsed="false">
      <c r="A2995" s="140" t="s">
        <v>116</v>
      </c>
      <c r="B2995" s="142" t="n">
        <v>6250500</v>
      </c>
      <c r="C2995" s="143" t="n">
        <f aca="false">+LEN(B:B)</f>
        <v>7</v>
      </c>
      <c r="D2995" s="143" t="n">
        <v>62505000</v>
      </c>
      <c r="F2995" s="140" t="s">
        <v>508</v>
      </c>
      <c r="G2995" s="144" t="n">
        <v>85000</v>
      </c>
      <c r="I2995" s="144" t="n">
        <f aca="false">+G:G-H:H</f>
        <v>85000</v>
      </c>
    </row>
    <row r="2996" customFormat="false" ht="17.25" hidden="false" customHeight="true" outlineLevel="0" collapsed="false">
      <c r="A2996" s="140" t="s">
        <v>119</v>
      </c>
      <c r="B2996" s="142" t="n">
        <v>62505000</v>
      </c>
      <c r="C2996" s="143" t="n">
        <f aca="false">+LEN(B:B)</f>
        <v>8</v>
      </c>
      <c r="D2996" s="143" t="n">
        <v>62505000</v>
      </c>
      <c r="F2996" s="140" t="s">
        <v>3308</v>
      </c>
      <c r="G2996" s="144" t="n">
        <v>15428499</v>
      </c>
      <c r="I2996" s="144" t="n">
        <f aca="false">+G:G-H:H</f>
        <v>15428499</v>
      </c>
    </row>
    <row r="2997" customFormat="false" ht="17.25" hidden="false" customHeight="true" outlineLevel="0" collapsed="false">
      <c r="A2997" s="140" t="s">
        <v>112</v>
      </c>
      <c r="B2997" s="142" t="n">
        <v>62505000</v>
      </c>
      <c r="C2997" s="143" t="n">
        <f aca="false">+LEN(B:B)</f>
        <v>8</v>
      </c>
      <c r="D2997" s="143" t="n">
        <v>62505000</v>
      </c>
      <c r="F2997" s="140" t="s">
        <v>1108</v>
      </c>
      <c r="G2997" s="144" t="n">
        <v>7775000</v>
      </c>
      <c r="I2997" s="144" t="n">
        <f aca="false">+G:G-H:H</f>
        <v>7775000</v>
      </c>
    </row>
    <row r="2998" customFormat="false" ht="17.25" hidden="false" customHeight="true" outlineLevel="0" collapsed="false">
      <c r="A2998" s="140" t="s">
        <v>317</v>
      </c>
      <c r="B2998" s="142" t="n">
        <v>62505000</v>
      </c>
      <c r="C2998" s="143" t="n">
        <f aca="false">+LEN(B:B)</f>
        <v>8</v>
      </c>
      <c r="D2998" s="143" t="n">
        <v>62505000</v>
      </c>
      <c r="F2998" s="140" t="s">
        <v>173</v>
      </c>
      <c r="G2998" s="144" t="n">
        <v>400000</v>
      </c>
      <c r="I2998" s="144" t="n">
        <f aca="false">+G:G-H:H</f>
        <v>400000</v>
      </c>
    </row>
    <row r="2999" customFormat="false" ht="17.25" hidden="false" customHeight="true" outlineLevel="0" collapsed="false">
      <c r="A2999" s="140" t="s">
        <v>105</v>
      </c>
      <c r="B2999" s="142" t="n">
        <v>6250500</v>
      </c>
      <c r="C2999" s="143" t="n">
        <f aca="false">+LEN(B:B)</f>
        <v>7</v>
      </c>
      <c r="D2999" s="143" t="n">
        <v>62505000</v>
      </c>
      <c r="F2999" s="140" t="s">
        <v>508</v>
      </c>
      <c r="G2999" s="144" t="n">
        <v>240000</v>
      </c>
      <c r="H2999" s="144" t="n">
        <v>0</v>
      </c>
      <c r="I2999" s="144" t="n">
        <f aca="false">+G:G-H:H</f>
        <v>240000</v>
      </c>
    </row>
    <row r="3000" customFormat="false" ht="17.25" hidden="false" customHeight="true" outlineLevel="0" collapsed="false">
      <c r="A3000" s="140" t="s">
        <v>307</v>
      </c>
      <c r="B3000" s="142" t="n">
        <v>62505000</v>
      </c>
      <c r="C3000" s="143" t="n">
        <f aca="false">+LEN(B:B)</f>
        <v>8</v>
      </c>
      <c r="D3000" s="143" t="n">
        <v>62505000</v>
      </c>
      <c r="F3000" s="140" t="s">
        <v>173</v>
      </c>
      <c r="G3000" s="144" t="n">
        <v>2112500</v>
      </c>
      <c r="I3000" s="144" t="n">
        <f aca="false">+G:G-H:H</f>
        <v>2112500</v>
      </c>
    </row>
    <row r="3001" customFormat="false" ht="17.25" hidden="false" customHeight="true" outlineLevel="0" collapsed="false">
      <c r="A3001" s="140" t="s">
        <v>100</v>
      </c>
      <c r="B3001" s="142" t="n">
        <v>6250500</v>
      </c>
      <c r="C3001" s="143" t="n">
        <f aca="false">+LEN(B:B)</f>
        <v>7</v>
      </c>
      <c r="D3001" s="143" t="n">
        <v>62505000</v>
      </c>
      <c r="F3001" s="140" t="s">
        <v>508</v>
      </c>
      <c r="G3001" s="144" t="n">
        <v>19895950</v>
      </c>
      <c r="H3001" s="144" t="n">
        <v>0</v>
      </c>
      <c r="I3001" s="144" t="n">
        <f aca="false">+G:G-H:H</f>
        <v>19895950</v>
      </c>
    </row>
    <row r="3002" customFormat="false" ht="17.25" hidden="false" customHeight="true" outlineLevel="0" collapsed="false">
      <c r="A3002" s="140" t="s">
        <v>1712</v>
      </c>
      <c r="B3002" s="142" t="n">
        <v>62505000</v>
      </c>
      <c r="C3002" s="143" t="n">
        <f aca="false">+LEN(B:B)</f>
        <v>8</v>
      </c>
      <c r="D3002" s="143" t="n">
        <v>62505000</v>
      </c>
      <c r="F3002" s="140" t="s">
        <v>3309</v>
      </c>
      <c r="G3002" s="144" t="n">
        <v>12618400</v>
      </c>
      <c r="I3002" s="144" t="n">
        <f aca="false">+G:G-H:H</f>
        <v>12618400</v>
      </c>
    </row>
    <row r="3003" customFormat="false" ht="17.25" hidden="false" customHeight="true" outlineLevel="0" collapsed="false">
      <c r="A3003" s="140" t="s">
        <v>657</v>
      </c>
      <c r="B3003" s="142" t="n">
        <v>62505000</v>
      </c>
      <c r="C3003" s="143" t="n">
        <f aca="false">+LEN(B:B)</f>
        <v>8</v>
      </c>
      <c r="D3003" s="143" t="n">
        <v>62505000</v>
      </c>
      <c r="F3003" s="140" t="s">
        <v>173</v>
      </c>
      <c r="G3003" s="144" t="n">
        <v>19612096</v>
      </c>
      <c r="I3003" s="144" t="n">
        <f aca="false">+G:G-H:H</f>
        <v>19612096</v>
      </c>
    </row>
    <row r="3004" customFormat="false" ht="17.25" hidden="false" customHeight="true" outlineLevel="0" collapsed="false">
      <c r="A3004" s="140" t="s">
        <v>309</v>
      </c>
      <c r="B3004" s="142" t="n">
        <v>625060</v>
      </c>
      <c r="C3004" s="143" t="n">
        <f aca="false">+LEN(B:B)</f>
        <v>6</v>
      </c>
      <c r="D3004" s="143" t="n">
        <v>62506000</v>
      </c>
      <c r="F3004" s="140" t="s">
        <v>174</v>
      </c>
      <c r="G3004" s="144" t="n">
        <v>305000</v>
      </c>
      <c r="I3004" s="144" t="n">
        <f aca="false">+G:G-H:H</f>
        <v>305000</v>
      </c>
    </row>
    <row r="3005" customFormat="false" ht="17.25" hidden="false" customHeight="true" outlineLevel="0" collapsed="false">
      <c r="A3005" s="140" t="s">
        <v>128</v>
      </c>
      <c r="B3005" s="142" t="n">
        <v>62506000</v>
      </c>
      <c r="C3005" s="143" t="n">
        <f aca="false">+LEN(B:B)</f>
        <v>8</v>
      </c>
      <c r="D3005" s="143" t="n">
        <v>62506000</v>
      </c>
      <c r="F3005" s="140" t="s">
        <v>174</v>
      </c>
      <c r="G3005" s="144" t="n">
        <v>77000</v>
      </c>
      <c r="I3005" s="144" t="n">
        <f aca="false">+G:G-H:H</f>
        <v>77000</v>
      </c>
    </row>
    <row r="3006" customFormat="false" ht="17.25" hidden="false" customHeight="true" outlineLevel="0" collapsed="false">
      <c r="A3006" s="140" t="s">
        <v>125</v>
      </c>
      <c r="B3006" s="142" t="n">
        <v>62506000</v>
      </c>
      <c r="C3006" s="143" t="n">
        <f aca="false">+LEN(B:B)</f>
        <v>8</v>
      </c>
      <c r="D3006" s="143" t="n">
        <v>62506000</v>
      </c>
      <c r="F3006" s="140" t="s">
        <v>509</v>
      </c>
      <c r="G3006" s="144" t="n">
        <v>335000</v>
      </c>
      <c r="I3006" s="144" t="n">
        <f aca="false">+G:G-H:H</f>
        <v>335000</v>
      </c>
    </row>
    <row r="3007" customFormat="false" ht="17.25" hidden="false" customHeight="true" outlineLevel="0" collapsed="false">
      <c r="A3007" s="140" t="s">
        <v>129</v>
      </c>
      <c r="B3007" s="142" t="n">
        <v>625060</v>
      </c>
      <c r="C3007" s="143" t="n">
        <f aca="false">+LEN(B:B)</f>
        <v>6</v>
      </c>
      <c r="D3007" s="143" t="n">
        <v>62506000</v>
      </c>
      <c r="F3007" s="140" t="s">
        <v>174</v>
      </c>
      <c r="G3007" s="144" t="n">
        <v>49500</v>
      </c>
      <c r="H3007" s="144" t="n">
        <v>0</v>
      </c>
      <c r="I3007" s="144" t="n">
        <f aca="false">+G:G-H:H</f>
        <v>49500</v>
      </c>
    </row>
    <row r="3008" customFormat="false" ht="17.25" hidden="false" customHeight="true" outlineLevel="0" collapsed="false">
      <c r="A3008" s="140" t="s">
        <v>1819</v>
      </c>
      <c r="B3008" s="142" t="n">
        <v>62506000</v>
      </c>
      <c r="C3008" s="143" t="n">
        <f aca="false">+LEN(B:B)</f>
        <v>8</v>
      </c>
      <c r="D3008" s="143" t="n">
        <v>62506000</v>
      </c>
      <c r="F3008" s="140" t="s">
        <v>509</v>
      </c>
      <c r="G3008" s="144" t="n">
        <v>1742000</v>
      </c>
      <c r="I3008" s="144" t="n">
        <f aca="false">+G:G-H:H</f>
        <v>1742000</v>
      </c>
    </row>
    <row r="3009" customFormat="false" ht="17.25" hidden="false" customHeight="true" outlineLevel="0" collapsed="false">
      <c r="A3009" s="140" t="s">
        <v>111</v>
      </c>
      <c r="B3009" s="142" t="n">
        <v>62506000</v>
      </c>
      <c r="C3009" s="143" t="n">
        <f aca="false">+LEN(B:B)</f>
        <v>8</v>
      </c>
      <c r="D3009" s="143" t="n">
        <v>62506000</v>
      </c>
      <c r="F3009" s="140" t="s">
        <v>509</v>
      </c>
      <c r="G3009" s="144" t="n">
        <v>25700</v>
      </c>
      <c r="I3009" s="144" t="n">
        <f aca="false">+G:G-H:H</f>
        <v>25700</v>
      </c>
    </row>
    <row r="3010" customFormat="false" ht="17.25" hidden="false" customHeight="true" outlineLevel="0" collapsed="false">
      <c r="A3010" s="140" t="s">
        <v>116</v>
      </c>
      <c r="B3010" s="142" t="n">
        <v>6250600</v>
      </c>
      <c r="C3010" s="143" t="n">
        <f aca="false">+LEN(B:B)</f>
        <v>7</v>
      </c>
      <c r="D3010" s="143" t="n">
        <v>62506000</v>
      </c>
      <c r="F3010" s="140" t="s">
        <v>509</v>
      </c>
      <c r="G3010" s="144" t="n">
        <v>508000</v>
      </c>
      <c r="I3010" s="144" t="n">
        <f aca="false">+G:G-H:H</f>
        <v>508000</v>
      </c>
    </row>
    <row r="3011" customFormat="false" ht="17.25" hidden="false" customHeight="true" outlineLevel="0" collapsed="false">
      <c r="A3011" s="140" t="s">
        <v>115</v>
      </c>
      <c r="B3011" s="142" t="n">
        <v>62506000</v>
      </c>
      <c r="C3011" s="143" t="n">
        <f aca="false">+LEN(B:B)</f>
        <v>8</v>
      </c>
      <c r="D3011" s="143" t="n">
        <v>62506000</v>
      </c>
      <c r="F3011" s="140" t="s">
        <v>509</v>
      </c>
      <c r="G3011" s="144" t="n">
        <v>182000</v>
      </c>
      <c r="I3011" s="144" t="n">
        <f aca="false">+G:G-H:H</f>
        <v>182000</v>
      </c>
    </row>
    <row r="3012" customFormat="false" ht="17.25" hidden="false" customHeight="true" outlineLevel="0" collapsed="false">
      <c r="A3012" s="140" t="s">
        <v>3018</v>
      </c>
      <c r="B3012" s="142" t="n">
        <v>625060</v>
      </c>
      <c r="C3012" s="143" t="n">
        <f aca="false">+LEN(B:B)</f>
        <v>6</v>
      </c>
      <c r="D3012" s="143" t="n">
        <v>62506000</v>
      </c>
      <c r="F3012" s="140" t="s">
        <v>174</v>
      </c>
      <c r="G3012" s="144" t="n">
        <v>145500</v>
      </c>
      <c r="I3012" s="144" t="n">
        <f aca="false">+G:G-H:H</f>
        <v>145500</v>
      </c>
    </row>
    <row r="3013" customFormat="false" ht="17.25" hidden="false" customHeight="true" outlineLevel="0" collapsed="false">
      <c r="A3013" s="140" t="s">
        <v>3019</v>
      </c>
      <c r="B3013" s="142" t="n">
        <v>625060</v>
      </c>
      <c r="C3013" s="143" t="n">
        <f aca="false">+LEN(B:B)</f>
        <v>6</v>
      </c>
      <c r="D3013" s="143" t="n">
        <v>62506000</v>
      </c>
      <c r="F3013" s="140" t="s">
        <v>174</v>
      </c>
      <c r="G3013" s="144" t="n">
        <v>95000</v>
      </c>
      <c r="I3013" s="144" t="n">
        <f aca="false">+G:G-H:H</f>
        <v>95000</v>
      </c>
    </row>
    <row r="3014" customFormat="false" ht="17.25" hidden="false" customHeight="true" outlineLevel="0" collapsed="false">
      <c r="A3014" s="140" t="s">
        <v>119</v>
      </c>
      <c r="B3014" s="142" t="n">
        <v>62506000</v>
      </c>
      <c r="C3014" s="143" t="n">
        <f aca="false">+LEN(B:B)</f>
        <v>8</v>
      </c>
      <c r="D3014" s="143" t="n">
        <v>62506000</v>
      </c>
      <c r="F3014" s="140" t="s">
        <v>509</v>
      </c>
      <c r="G3014" s="144" t="n">
        <v>329961.66</v>
      </c>
      <c r="I3014" s="144" t="n">
        <f aca="false">+G:G-H:H</f>
        <v>329961.66</v>
      </c>
    </row>
    <row r="3015" customFormat="false" ht="17.25" hidden="false" customHeight="true" outlineLevel="0" collapsed="false">
      <c r="A3015" s="140" t="s">
        <v>317</v>
      </c>
      <c r="B3015" s="142" t="n">
        <v>62506000</v>
      </c>
      <c r="C3015" s="143" t="n">
        <f aca="false">+LEN(B:B)</f>
        <v>8</v>
      </c>
      <c r="D3015" s="143" t="n">
        <v>62506000</v>
      </c>
      <c r="F3015" s="140" t="s">
        <v>174</v>
      </c>
      <c r="G3015" s="144" t="n">
        <v>1464500</v>
      </c>
      <c r="I3015" s="144" t="n">
        <f aca="false">+G:G-H:H</f>
        <v>1464500</v>
      </c>
    </row>
    <row r="3016" customFormat="false" ht="17.25" hidden="false" customHeight="true" outlineLevel="0" collapsed="false">
      <c r="A3016" s="140" t="s">
        <v>105</v>
      </c>
      <c r="B3016" s="142" t="n">
        <v>6250600</v>
      </c>
      <c r="C3016" s="143" t="n">
        <f aca="false">+LEN(B:B)</f>
        <v>7</v>
      </c>
      <c r="D3016" s="143" t="n">
        <v>62506000</v>
      </c>
      <c r="F3016" s="140" t="s">
        <v>509</v>
      </c>
      <c r="G3016" s="144" t="n">
        <v>3977000</v>
      </c>
      <c r="H3016" s="144" t="n">
        <v>0</v>
      </c>
      <c r="I3016" s="144" t="n">
        <f aca="false">+G:G-H:H</f>
        <v>3977000</v>
      </c>
    </row>
    <row r="3017" customFormat="false" ht="17.25" hidden="false" customHeight="true" outlineLevel="0" collapsed="false">
      <c r="A3017" s="140" t="s">
        <v>104</v>
      </c>
      <c r="B3017" s="142" t="n">
        <v>6250600</v>
      </c>
      <c r="C3017" s="143" t="n">
        <f aca="false">+LEN(B:B)</f>
        <v>7</v>
      </c>
      <c r="D3017" s="143" t="n">
        <v>62506000</v>
      </c>
      <c r="F3017" s="140" t="s">
        <v>509</v>
      </c>
      <c r="G3017" s="144" t="n">
        <v>473700</v>
      </c>
      <c r="H3017" s="144" t="n">
        <v>0</v>
      </c>
      <c r="I3017" s="144" t="n">
        <f aca="false">+G:G-H:H</f>
        <v>473700</v>
      </c>
    </row>
    <row r="3018" customFormat="false" ht="17.25" hidden="false" customHeight="true" outlineLevel="0" collapsed="false">
      <c r="A3018" s="140" t="s">
        <v>101</v>
      </c>
      <c r="B3018" s="142" t="n">
        <v>62506000</v>
      </c>
      <c r="C3018" s="143" t="n">
        <f aca="false">+LEN(B:B)</f>
        <v>8</v>
      </c>
      <c r="D3018" s="143" t="n">
        <v>62506000</v>
      </c>
      <c r="F3018" s="140" t="s">
        <v>509</v>
      </c>
      <c r="G3018" s="144" t="n">
        <v>246000</v>
      </c>
      <c r="I3018" s="144" t="n">
        <f aca="false">+G:G-H:H</f>
        <v>246000</v>
      </c>
    </row>
    <row r="3019" customFormat="false" ht="17.25" hidden="false" customHeight="true" outlineLevel="0" collapsed="false">
      <c r="A3019" s="140" t="s">
        <v>102</v>
      </c>
      <c r="B3019" s="142" t="n">
        <v>6250600</v>
      </c>
      <c r="C3019" s="143" t="n">
        <f aca="false">+LEN(B:B)</f>
        <v>7</v>
      </c>
      <c r="D3019" s="143" t="n">
        <v>62506000</v>
      </c>
      <c r="F3019" s="140" t="s">
        <v>509</v>
      </c>
      <c r="G3019" s="144" t="n">
        <v>1254000</v>
      </c>
      <c r="H3019" s="144" t="n">
        <v>0</v>
      </c>
      <c r="I3019" s="144" t="n">
        <f aca="false">+G:G-H:H</f>
        <v>1254000</v>
      </c>
    </row>
    <row r="3020" customFormat="false" ht="17.25" hidden="false" customHeight="true" outlineLevel="0" collapsed="false">
      <c r="A3020" s="140" t="s">
        <v>307</v>
      </c>
      <c r="B3020" s="142" t="n">
        <v>62506000</v>
      </c>
      <c r="C3020" s="143" t="n">
        <f aca="false">+LEN(B:B)</f>
        <v>8</v>
      </c>
      <c r="D3020" s="143" t="n">
        <v>62506000</v>
      </c>
      <c r="F3020" s="140" t="s">
        <v>174</v>
      </c>
      <c r="G3020" s="144" t="n">
        <v>2399300</v>
      </c>
      <c r="I3020" s="144" t="n">
        <f aca="false">+G:G-H:H</f>
        <v>2399300</v>
      </c>
    </row>
    <row r="3021" customFormat="false" ht="17.25" hidden="false" customHeight="true" outlineLevel="0" collapsed="false">
      <c r="A3021" s="140" t="s">
        <v>100</v>
      </c>
      <c r="B3021" s="142" t="n">
        <v>6250600</v>
      </c>
      <c r="C3021" s="143" t="n">
        <f aca="false">+LEN(B:B)</f>
        <v>7</v>
      </c>
      <c r="D3021" s="143" t="n">
        <v>62506000</v>
      </c>
      <c r="F3021" s="140" t="s">
        <v>509</v>
      </c>
      <c r="G3021" s="144" t="n">
        <v>507200</v>
      </c>
      <c r="H3021" s="144" t="n">
        <v>0</v>
      </c>
      <c r="I3021" s="144" t="n">
        <f aca="false">+G:G-H:H</f>
        <v>507200</v>
      </c>
    </row>
    <row r="3022" customFormat="false" ht="17.25" hidden="false" customHeight="true" outlineLevel="0" collapsed="false">
      <c r="A3022" s="140" t="s">
        <v>108</v>
      </c>
      <c r="B3022" s="142" t="n">
        <v>62506000</v>
      </c>
      <c r="C3022" s="143" t="n">
        <f aca="false">+LEN(B:B)</f>
        <v>8</v>
      </c>
      <c r="D3022" s="143" t="n">
        <v>62506000</v>
      </c>
      <c r="F3022" s="140" t="s">
        <v>509</v>
      </c>
      <c r="G3022" s="144" t="n">
        <v>172000</v>
      </c>
      <c r="I3022" s="144" t="n">
        <f aca="false">+G:G-H:H</f>
        <v>172000</v>
      </c>
    </row>
    <row r="3023" customFormat="false" ht="17.25" hidden="false" customHeight="true" outlineLevel="0" collapsed="false">
      <c r="A3023" s="140" t="s">
        <v>1712</v>
      </c>
      <c r="B3023" s="142" t="n">
        <v>62506000</v>
      </c>
      <c r="C3023" s="143" t="n">
        <f aca="false">+LEN(B:B)</f>
        <v>8</v>
      </c>
      <c r="D3023" s="143" t="n">
        <v>62506000</v>
      </c>
      <c r="F3023" s="140" t="s">
        <v>174</v>
      </c>
      <c r="G3023" s="144" t="n">
        <v>1482000</v>
      </c>
      <c r="I3023" s="144" t="n">
        <f aca="false">+G:G-H:H</f>
        <v>1482000</v>
      </c>
    </row>
    <row r="3024" customFormat="false" ht="17.25" hidden="false" customHeight="true" outlineLevel="0" collapsed="false">
      <c r="A3024" s="140" t="s">
        <v>657</v>
      </c>
      <c r="B3024" s="142" t="n">
        <v>62506000</v>
      </c>
      <c r="C3024" s="143" t="n">
        <f aca="false">+LEN(B:B)</f>
        <v>8</v>
      </c>
      <c r="D3024" s="143" t="n">
        <v>62506000</v>
      </c>
      <c r="F3024" s="140" t="s">
        <v>174</v>
      </c>
      <c r="G3024" s="144" t="n">
        <v>1704969.76</v>
      </c>
      <c r="I3024" s="144" t="n">
        <f aca="false">+G:G-H:H</f>
        <v>1704969.76</v>
      </c>
    </row>
    <row r="3025" customFormat="false" ht="17.25" hidden="false" customHeight="true" outlineLevel="0" collapsed="false">
      <c r="A3025" s="140" t="s">
        <v>309</v>
      </c>
      <c r="B3025" s="142" t="n">
        <v>625070</v>
      </c>
      <c r="C3025" s="143" t="n">
        <f aca="false">+LEN(B:B)</f>
        <v>6</v>
      </c>
      <c r="D3025" s="143" t="n">
        <v>62507000</v>
      </c>
      <c r="F3025" s="140" t="s">
        <v>175</v>
      </c>
      <c r="G3025" s="144" t="n">
        <v>163000</v>
      </c>
      <c r="I3025" s="144" t="n">
        <f aca="false">+G:G-H:H</f>
        <v>163000</v>
      </c>
    </row>
    <row r="3026" customFormat="false" ht="17.25" hidden="false" customHeight="true" outlineLevel="0" collapsed="false">
      <c r="A3026" s="140" t="s">
        <v>125</v>
      </c>
      <c r="B3026" s="142" t="n">
        <v>62507000</v>
      </c>
      <c r="C3026" s="143" t="n">
        <f aca="false">+LEN(B:B)</f>
        <v>8</v>
      </c>
      <c r="D3026" s="143" t="n">
        <v>62507000</v>
      </c>
      <c r="F3026" s="140" t="s">
        <v>416</v>
      </c>
      <c r="G3026" s="144" t="n">
        <v>982200</v>
      </c>
      <c r="I3026" s="144" t="n">
        <f aca="false">+G:G-H:H</f>
        <v>982200</v>
      </c>
    </row>
    <row r="3027" customFormat="false" ht="17.25" hidden="false" customHeight="true" outlineLevel="0" collapsed="false">
      <c r="A3027" s="140" t="s">
        <v>124</v>
      </c>
      <c r="B3027" s="142" t="n">
        <v>62507000</v>
      </c>
      <c r="C3027" s="143" t="n">
        <f aca="false">+LEN(B:B)</f>
        <v>8</v>
      </c>
      <c r="D3027" s="143" t="n">
        <v>62507000</v>
      </c>
      <c r="F3027" s="140" t="s">
        <v>416</v>
      </c>
      <c r="G3027" s="144" t="n">
        <v>22000</v>
      </c>
      <c r="I3027" s="144" t="n">
        <f aca="false">+G:G-H:H</f>
        <v>22000</v>
      </c>
    </row>
    <row r="3028" customFormat="false" ht="17.25" hidden="false" customHeight="true" outlineLevel="0" collapsed="false">
      <c r="A3028" s="140" t="s">
        <v>129</v>
      </c>
      <c r="B3028" s="142" t="n">
        <v>625070</v>
      </c>
      <c r="C3028" s="143" t="n">
        <f aca="false">+LEN(B:B)</f>
        <v>6</v>
      </c>
      <c r="D3028" s="143" t="n">
        <v>62507000</v>
      </c>
      <c r="F3028" s="140" t="s">
        <v>175</v>
      </c>
      <c r="G3028" s="144" t="n">
        <v>580069133.32</v>
      </c>
      <c r="H3028" s="144" t="n">
        <v>0</v>
      </c>
      <c r="I3028" s="144" t="n">
        <f aca="false">+G:G-H:H</f>
        <v>580069133.32</v>
      </c>
    </row>
    <row r="3029" customFormat="false" ht="17.25" hidden="false" customHeight="true" outlineLevel="0" collapsed="false">
      <c r="A3029" s="140" t="s">
        <v>1819</v>
      </c>
      <c r="B3029" s="142" t="n">
        <v>62507000</v>
      </c>
      <c r="C3029" s="143" t="n">
        <f aca="false">+LEN(B:B)</f>
        <v>8</v>
      </c>
      <c r="D3029" s="143" t="n">
        <v>62507000</v>
      </c>
      <c r="F3029" s="140" t="s">
        <v>416</v>
      </c>
      <c r="G3029" s="144" t="n">
        <v>3107080</v>
      </c>
      <c r="I3029" s="144" t="n">
        <f aca="false">+G:G-H:H</f>
        <v>3107080</v>
      </c>
    </row>
    <row r="3030" customFormat="false" ht="17.25" hidden="false" customHeight="true" outlineLevel="0" collapsed="false">
      <c r="A3030" s="140" t="s">
        <v>111</v>
      </c>
      <c r="B3030" s="142" t="n">
        <v>62507000</v>
      </c>
      <c r="C3030" s="143" t="n">
        <f aca="false">+LEN(B:B)</f>
        <v>8</v>
      </c>
      <c r="D3030" s="143" t="n">
        <v>62507000</v>
      </c>
      <c r="F3030" s="140" t="s">
        <v>416</v>
      </c>
      <c r="G3030" s="144" t="n">
        <v>115526860</v>
      </c>
      <c r="I3030" s="144" t="n">
        <f aca="false">+G:G-H:H</f>
        <v>115526860</v>
      </c>
    </row>
    <row r="3031" customFormat="false" ht="17.25" hidden="false" customHeight="true" outlineLevel="0" collapsed="false">
      <c r="A3031" s="140" t="s">
        <v>116</v>
      </c>
      <c r="B3031" s="142" t="n">
        <v>6250700</v>
      </c>
      <c r="C3031" s="143" t="n">
        <f aca="false">+LEN(B:B)</f>
        <v>7</v>
      </c>
      <c r="D3031" s="143" t="n">
        <v>62507000</v>
      </c>
      <c r="F3031" s="140" t="s">
        <v>416</v>
      </c>
      <c r="G3031" s="144" t="n">
        <v>1810500</v>
      </c>
      <c r="I3031" s="144" t="n">
        <f aca="false">+G:G-H:H</f>
        <v>1810500</v>
      </c>
    </row>
    <row r="3032" customFormat="false" ht="17.25" hidden="false" customHeight="true" outlineLevel="0" collapsed="false">
      <c r="A3032" s="140" t="s">
        <v>115</v>
      </c>
      <c r="B3032" s="142" t="n">
        <v>62507000</v>
      </c>
      <c r="C3032" s="143" t="n">
        <f aca="false">+LEN(B:B)</f>
        <v>8</v>
      </c>
      <c r="D3032" s="143" t="n">
        <v>62507000</v>
      </c>
      <c r="F3032" s="140" t="s">
        <v>416</v>
      </c>
      <c r="G3032" s="144" t="n">
        <v>3954429.5</v>
      </c>
      <c r="I3032" s="144" t="n">
        <f aca="false">+G:G-H:H</f>
        <v>3954429.5</v>
      </c>
    </row>
    <row r="3033" customFormat="false" ht="17.25" hidden="false" customHeight="true" outlineLevel="0" collapsed="false">
      <c r="A3033" s="140" t="s">
        <v>3018</v>
      </c>
      <c r="B3033" s="142" t="n">
        <v>625070</v>
      </c>
      <c r="C3033" s="143" t="n">
        <f aca="false">+LEN(B:B)</f>
        <v>6</v>
      </c>
      <c r="D3033" s="143" t="n">
        <v>62507000</v>
      </c>
      <c r="F3033" s="140" t="s">
        <v>175</v>
      </c>
      <c r="G3033" s="144" t="n">
        <v>237800</v>
      </c>
      <c r="I3033" s="144" t="n">
        <f aca="false">+G:G-H:H</f>
        <v>237800</v>
      </c>
    </row>
    <row r="3034" customFormat="false" ht="17.25" hidden="false" customHeight="true" outlineLevel="0" collapsed="false">
      <c r="A3034" s="140" t="s">
        <v>3019</v>
      </c>
      <c r="B3034" s="142" t="n">
        <v>625070</v>
      </c>
      <c r="C3034" s="143" t="n">
        <f aca="false">+LEN(B:B)</f>
        <v>6</v>
      </c>
      <c r="D3034" s="143" t="n">
        <v>62507000</v>
      </c>
      <c r="F3034" s="140" t="s">
        <v>175</v>
      </c>
      <c r="G3034" s="144" t="n">
        <v>461500</v>
      </c>
      <c r="I3034" s="144" t="n">
        <f aca="false">+G:G-H:H</f>
        <v>461500</v>
      </c>
    </row>
    <row r="3035" customFormat="false" ht="17.25" hidden="false" customHeight="true" outlineLevel="0" collapsed="false">
      <c r="A3035" s="140" t="s">
        <v>119</v>
      </c>
      <c r="B3035" s="142" t="n">
        <v>62507000</v>
      </c>
      <c r="C3035" s="143" t="n">
        <f aca="false">+LEN(B:B)</f>
        <v>8</v>
      </c>
      <c r="D3035" s="143" t="n">
        <v>62507000</v>
      </c>
      <c r="F3035" s="140" t="s">
        <v>2294</v>
      </c>
      <c r="G3035" s="144" t="n">
        <v>7532795.54</v>
      </c>
      <c r="I3035" s="144" t="n">
        <f aca="false">+G:G-H:H</f>
        <v>7532795.54</v>
      </c>
    </row>
    <row r="3036" customFormat="false" ht="17.25" hidden="false" customHeight="true" outlineLevel="0" collapsed="false">
      <c r="A3036" s="140" t="s">
        <v>112</v>
      </c>
      <c r="B3036" s="142" t="n">
        <v>62507000</v>
      </c>
      <c r="C3036" s="143" t="n">
        <f aca="false">+LEN(B:B)</f>
        <v>8</v>
      </c>
      <c r="D3036" s="143" t="n">
        <v>62507000</v>
      </c>
      <c r="F3036" s="140" t="s">
        <v>175</v>
      </c>
      <c r="G3036" s="144" t="n">
        <v>2031000</v>
      </c>
      <c r="I3036" s="144" t="n">
        <f aca="false">+G:G-H:H</f>
        <v>2031000</v>
      </c>
    </row>
    <row r="3037" customFormat="false" ht="17.25" hidden="false" customHeight="true" outlineLevel="0" collapsed="false">
      <c r="A3037" s="140" t="s">
        <v>317</v>
      </c>
      <c r="B3037" s="142" t="n">
        <v>62507000</v>
      </c>
      <c r="C3037" s="143" t="n">
        <f aca="false">+LEN(B:B)</f>
        <v>8</v>
      </c>
      <c r="D3037" s="143" t="n">
        <v>62507000</v>
      </c>
      <c r="F3037" s="140" t="s">
        <v>175</v>
      </c>
      <c r="G3037" s="144" t="n">
        <v>459480</v>
      </c>
      <c r="I3037" s="144" t="n">
        <f aca="false">+G:G-H:H</f>
        <v>459480</v>
      </c>
    </row>
    <row r="3038" customFormat="false" ht="17.25" hidden="false" customHeight="true" outlineLevel="0" collapsed="false">
      <c r="A3038" s="140" t="s">
        <v>105</v>
      </c>
      <c r="B3038" s="142" t="n">
        <v>6250700</v>
      </c>
      <c r="C3038" s="143" t="n">
        <f aca="false">+LEN(B:B)</f>
        <v>7</v>
      </c>
      <c r="D3038" s="143" t="n">
        <v>62507000</v>
      </c>
      <c r="F3038" s="140" t="s">
        <v>416</v>
      </c>
      <c r="G3038" s="144" t="n">
        <v>12178199.1</v>
      </c>
      <c r="H3038" s="144" t="n">
        <v>0</v>
      </c>
      <c r="I3038" s="144" t="n">
        <f aca="false">+G:G-H:H</f>
        <v>12178199.1</v>
      </c>
    </row>
    <row r="3039" customFormat="false" ht="17.25" hidden="false" customHeight="true" outlineLevel="0" collapsed="false">
      <c r="A3039" s="140" t="s">
        <v>104</v>
      </c>
      <c r="B3039" s="142" t="n">
        <v>6250700</v>
      </c>
      <c r="C3039" s="143" t="n">
        <f aca="false">+LEN(B:B)</f>
        <v>7</v>
      </c>
      <c r="D3039" s="143" t="n">
        <v>62507000</v>
      </c>
      <c r="F3039" s="140" t="s">
        <v>416</v>
      </c>
      <c r="G3039" s="144" t="n">
        <v>44485444.12</v>
      </c>
      <c r="H3039" s="144" t="n">
        <v>0</v>
      </c>
      <c r="I3039" s="144" t="n">
        <f aca="false">+G:G-H:H</f>
        <v>44485444.12</v>
      </c>
    </row>
    <row r="3040" customFormat="false" ht="17.25" hidden="false" customHeight="true" outlineLevel="0" collapsed="false">
      <c r="A3040" s="140" t="s">
        <v>101</v>
      </c>
      <c r="B3040" s="142" t="n">
        <v>62507000</v>
      </c>
      <c r="C3040" s="143" t="n">
        <f aca="false">+LEN(B:B)</f>
        <v>8</v>
      </c>
      <c r="D3040" s="143" t="n">
        <v>62507000</v>
      </c>
      <c r="F3040" s="140" t="s">
        <v>416</v>
      </c>
      <c r="G3040" s="144" t="n">
        <v>1460800</v>
      </c>
      <c r="I3040" s="144" t="n">
        <f aca="false">+G:G-H:H</f>
        <v>1460800</v>
      </c>
    </row>
    <row r="3041" customFormat="false" ht="17.25" hidden="false" customHeight="true" outlineLevel="0" collapsed="false">
      <c r="A3041" s="140" t="s">
        <v>102</v>
      </c>
      <c r="B3041" s="142" t="n">
        <v>6250700</v>
      </c>
      <c r="C3041" s="143" t="n">
        <f aca="false">+LEN(B:B)</f>
        <v>7</v>
      </c>
      <c r="D3041" s="143" t="n">
        <v>62507000</v>
      </c>
      <c r="F3041" s="140" t="s">
        <v>416</v>
      </c>
      <c r="G3041" s="144" t="n">
        <v>1779400.17</v>
      </c>
      <c r="H3041" s="144" t="n">
        <v>0</v>
      </c>
      <c r="I3041" s="144" t="n">
        <f aca="false">+G:G-H:H</f>
        <v>1779400.17</v>
      </c>
    </row>
    <row r="3042" customFormat="false" ht="17.25" hidden="false" customHeight="true" outlineLevel="0" collapsed="false">
      <c r="A3042" s="140" t="s">
        <v>307</v>
      </c>
      <c r="B3042" s="142" t="n">
        <v>62507000</v>
      </c>
      <c r="C3042" s="143" t="n">
        <f aca="false">+LEN(B:B)</f>
        <v>8</v>
      </c>
      <c r="D3042" s="143" t="n">
        <v>62507000</v>
      </c>
      <c r="F3042" s="140" t="s">
        <v>175</v>
      </c>
      <c r="G3042" s="144" t="n">
        <v>7617800</v>
      </c>
      <c r="I3042" s="144" t="n">
        <f aca="false">+G:G-H:H</f>
        <v>7617800</v>
      </c>
    </row>
    <row r="3043" customFormat="false" ht="17.25" hidden="false" customHeight="true" outlineLevel="0" collapsed="false">
      <c r="A3043" s="140" t="s">
        <v>100</v>
      </c>
      <c r="B3043" s="142" t="n">
        <v>6250700</v>
      </c>
      <c r="C3043" s="143" t="n">
        <f aca="false">+LEN(B:B)</f>
        <v>7</v>
      </c>
      <c r="D3043" s="143" t="n">
        <v>62507000</v>
      </c>
      <c r="F3043" s="140" t="s">
        <v>416</v>
      </c>
      <c r="G3043" s="144" t="n">
        <v>39639338.62</v>
      </c>
      <c r="H3043" s="144" t="n">
        <v>0</v>
      </c>
      <c r="I3043" s="144" t="n">
        <f aca="false">+G:G-H:H</f>
        <v>39639338.62</v>
      </c>
    </row>
    <row r="3044" customFormat="false" ht="17.25" hidden="false" customHeight="true" outlineLevel="0" collapsed="false">
      <c r="A3044" s="140" t="s">
        <v>108</v>
      </c>
      <c r="B3044" s="142" t="n">
        <v>62507000</v>
      </c>
      <c r="C3044" s="143" t="n">
        <f aca="false">+LEN(B:B)</f>
        <v>8</v>
      </c>
      <c r="D3044" s="143" t="n">
        <v>62507000</v>
      </c>
      <c r="F3044" s="140" t="s">
        <v>416</v>
      </c>
      <c r="G3044" s="144" t="n">
        <v>1510890</v>
      </c>
      <c r="I3044" s="144" t="n">
        <f aca="false">+G:G-H:H</f>
        <v>1510890</v>
      </c>
    </row>
    <row r="3045" customFormat="false" ht="17.25" hidden="false" customHeight="true" outlineLevel="0" collapsed="false">
      <c r="A3045" s="140" t="s">
        <v>129</v>
      </c>
      <c r="B3045" s="142" t="n">
        <v>625080</v>
      </c>
      <c r="C3045" s="143" t="n">
        <f aca="false">+LEN(B:B)</f>
        <v>6</v>
      </c>
      <c r="D3045" s="143" t="n">
        <v>62508000</v>
      </c>
      <c r="F3045" s="140" t="s">
        <v>1607</v>
      </c>
      <c r="G3045" s="144" t="n">
        <v>1785000</v>
      </c>
      <c r="H3045" s="144" t="n">
        <v>0</v>
      </c>
      <c r="I3045" s="144" t="n">
        <f aca="false">+G:G-H:H</f>
        <v>1785000</v>
      </c>
    </row>
    <row r="3046" customFormat="false" ht="17.25" hidden="false" customHeight="true" outlineLevel="0" collapsed="false">
      <c r="A3046" s="140" t="s">
        <v>657</v>
      </c>
      <c r="B3046" s="142" t="n">
        <v>62508000</v>
      </c>
      <c r="C3046" s="143" t="n">
        <f aca="false">+LEN(B:B)</f>
        <v>8</v>
      </c>
      <c r="D3046" s="143" t="n">
        <v>62508000</v>
      </c>
      <c r="F3046" s="140" t="s">
        <v>2220</v>
      </c>
      <c r="G3046" s="144" t="n">
        <v>44477800</v>
      </c>
      <c r="I3046" s="144" t="n">
        <f aca="false">+G:G-H:H</f>
        <v>44477800</v>
      </c>
    </row>
    <row r="3047" customFormat="false" ht="17.25" hidden="false" customHeight="true" outlineLevel="0" collapsed="false">
      <c r="A3047" s="140" t="s">
        <v>125</v>
      </c>
      <c r="B3047" s="142" t="n">
        <v>62601000</v>
      </c>
      <c r="C3047" s="143" t="n">
        <f aca="false">+LEN(B:B)</f>
        <v>8</v>
      </c>
      <c r="D3047" s="143" t="n">
        <v>62601000</v>
      </c>
      <c r="F3047" s="140" t="s">
        <v>727</v>
      </c>
      <c r="G3047" s="144" t="n">
        <v>471990.73</v>
      </c>
      <c r="I3047" s="144" t="n">
        <f aca="false">+G:G-H:H</f>
        <v>471990.73</v>
      </c>
    </row>
    <row r="3048" customFormat="false" ht="17.25" hidden="false" customHeight="true" outlineLevel="0" collapsed="false">
      <c r="A3048" s="140" t="s">
        <v>129</v>
      </c>
      <c r="B3048" s="142" t="n">
        <v>626010</v>
      </c>
      <c r="C3048" s="143" t="n">
        <f aca="false">+LEN(B:B)</f>
        <v>6</v>
      </c>
      <c r="D3048" s="143" t="n">
        <v>62601000</v>
      </c>
      <c r="F3048" s="140" t="s">
        <v>418</v>
      </c>
      <c r="G3048" s="144" t="n">
        <v>522407</v>
      </c>
      <c r="H3048" s="144" t="n">
        <v>0</v>
      </c>
      <c r="I3048" s="144" t="n">
        <f aca="false">+G:G-H:H</f>
        <v>522407</v>
      </c>
    </row>
    <row r="3049" customFormat="false" ht="17.25" hidden="false" customHeight="true" outlineLevel="0" collapsed="false">
      <c r="A3049" s="140" t="s">
        <v>105</v>
      </c>
      <c r="B3049" s="142" t="n">
        <v>6260100</v>
      </c>
      <c r="C3049" s="143" t="n">
        <f aca="false">+LEN(B:B)</f>
        <v>7</v>
      </c>
      <c r="D3049" s="143" t="n">
        <v>62601000</v>
      </c>
      <c r="F3049" s="140" t="s">
        <v>727</v>
      </c>
      <c r="G3049" s="144" t="n">
        <v>183989</v>
      </c>
      <c r="H3049" s="144" t="n">
        <v>0</v>
      </c>
      <c r="I3049" s="144" t="n">
        <f aca="false">+G:G-H:H</f>
        <v>183989</v>
      </c>
    </row>
    <row r="3050" customFormat="false" ht="17.25" hidden="false" customHeight="true" outlineLevel="0" collapsed="false">
      <c r="A3050" s="140" t="s">
        <v>102</v>
      </c>
      <c r="B3050" s="142" t="n">
        <v>6260100</v>
      </c>
      <c r="C3050" s="143" t="n">
        <f aca="false">+LEN(B:B)</f>
        <v>7</v>
      </c>
      <c r="D3050" s="143" t="n">
        <v>62601000</v>
      </c>
      <c r="F3050" s="140" t="s">
        <v>727</v>
      </c>
      <c r="G3050" s="144" t="n">
        <v>45000000</v>
      </c>
      <c r="H3050" s="144" t="n">
        <v>0</v>
      </c>
      <c r="I3050" s="144" t="n">
        <f aca="false">+G:G-H:H</f>
        <v>45000000</v>
      </c>
    </row>
    <row r="3051" customFormat="false" ht="17.25" hidden="false" customHeight="true" outlineLevel="0" collapsed="false">
      <c r="A3051" s="140" t="s">
        <v>309</v>
      </c>
      <c r="B3051" s="142" t="n">
        <v>626020</v>
      </c>
      <c r="C3051" s="143" t="n">
        <f aca="false">+LEN(B:B)</f>
        <v>6</v>
      </c>
      <c r="D3051" s="143" t="n">
        <v>62602000</v>
      </c>
      <c r="F3051" s="140" t="s">
        <v>176</v>
      </c>
      <c r="G3051" s="144" t="n">
        <v>10000</v>
      </c>
      <c r="I3051" s="144" t="n">
        <f aca="false">+G:G-H:H</f>
        <v>10000</v>
      </c>
    </row>
    <row r="3052" customFormat="false" ht="17.25" hidden="false" customHeight="true" outlineLevel="0" collapsed="false">
      <c r="A3052" s="140" t="s">
        <v>128</v>
      </c>
      <c r="B3052" s="142" t="n">
        <v>62602000</v>
      </c>
      <c r="C3052" s="143" t="n">
        <f aca="false">+LEN(B:B)</f>
        <v>8</v>
      </c>
      <c r="D3052" s="143" t="n">
        <v>62602000</v>
      </c>
      <c r="F3052" s="140" t="s">
        <v>176</v>
      </c>
      <c r="G3052" s="144" t="n">
        <v>2055767.14</v>
      </c>
      <c r="I3052" s="144" t="n">
        <f aca="false">+G:G-H:H</f>
        <v>2055767.14</v>
      </c>
    </row>
    <row r="3053" customFormat="false" ht="17.25" hidden="false" customHeight="true" outlineLevel="0" collapsed="false">
      <c r="A3053" s="140" t="s">
        <v>125</v>
      </c>
      <c r="B3053" s="142" t="n">
        <v>62602000</v>
      </c>
      <c r="C3053" s="143" t="n">
        <f aca="false">+LEN(B:B)</f>
        <v>8</v>
      </c>
      <c r="D3053" s="143" t="n">
        <v>62602000</v>
      </c>
      <c r="F3053" s="140" t="s">
        <v>511</v>
      </c>
      <c r="G3053" s="144" t="n">
        <v>2048980.17</v>
      </c>
      <c r="I3053" s="144" t="n">
        <f aca="false">+G:G-H:H</f>
        <v>2048980.17</v>
      </c>
    </row>
    <row r="3054" customFormat="false" ht="17.25" hidden="false" customHeight="true" outlineLevel="0" collapsed="false">
      <c r="A3054" s="140" t="s">
        <v>129</v>
      </c>
      <c r="B3054" s="142" t="n">
        <v>626020</v>
      </c>
      <c r="C3054" s="143" t="n">
        <f aca="false">+LEN(B:B)</f>
        <v>6</v>
      </c>
      <c r="D3054" s="143" t="n">
        <v>62602000</v>
      </c>
      <c r="F3054" s="140" t="s">
        <v>176</v>
      </c>
      <c r="G3054" s="144" t="n">
        <v>52191499.32</v>
      </c>
      <c r="H3054" s="144" t="n">
        <v>0</v>
      </c>
      <c r="I3054" s="144" t="n">
        <f aca="false">+G:G-H:H</f>
        <v>52191499.32</v>
      </c>
    </row>
    <row r="3055" customFormat="false" ht="17.25" hidden="false" customHeight="true" outlineLevel="0" collapsed="false">
      <c r="A3055" s="140" t="s">
        <v>1819</v>
      </c>
      <c r="B3055" s="142" t="n">
        <v>62602000</v>
      </c>
      <c r="C3055" s="143" t="n">
        <f aca="false">+LEN(B:B)</f>
        <v>8</v>
      </c>
      <c r="D3055" s="143" t="n">
        <v>62602000</v>
      </c>
      <c r="F3055" s="140" t="s">
        <v>511</v>
      </c>
      <c r="G3055" s="144" t="n">
        <v>19391464.56</v>
      </c>
      <c r="I3055" s="144" t="n">
        <f aca="false">+G:G-H:H</f>
        <v>19391464.56</v>
      </c>
    </row>
    <row r="3056" customFormat="false" ht="17.25" hidden="false" customHeight="true" outlineLevel="0" collapsed="false">
      <c r="A3056" s="140" t="s">
        <v>111</v>
      </c>
      <c r="B3056" s="142" t="n">
        <v>62602000</v>
      </c>
      <c r="C3056" s="143" t="n">
        <f aca="false">+LEN(B:B)</f>
        <v>8</v>
      </c>
      <c r="D3056" s="143" t="n">
        <v>62602000</v>
      </c>
      <c r="F3056" s="140" t="s">
        <v>511</v>
      </c>
      <c r="G3056" s="144" t="n">
        <v>18143673.97</v>
      </c>
      <c r="I3056" s="144" t="n">
        <f aca="false">+G:G-H:H</f>
        <v>18143673.97</v>
      </c>
    </row>
    <row r="3057" customFormat="false" ht="17.25" hidden="false" customHeight="true" outlineLevel="0" collapsed="false">
      <c r="A3057" s="140" t="s">
        <v>116</v>
      </c>
      <c r="B3057" s="142" t="n">
        <v>6260200</v>
      </c>
      <c r="C3057" s="143" t="n">
        <f aca="false">+LEN(B:B)</f>
        <v>7</v>
      </c>
      <c r="D3057" s="143" t="n">
        <v>62602000</v>
      </c>
      <c r="F3057" s="140" t="s">
        <v>511</v>
      </c>
      <c r="G3057" s="144" t="n">
        <v>13515670.93</v>
      </c>
      <c r="I3057" s="144" t="n">
        <f aca="false">+G:G-H:H</f>
        <v>13515670.93</v>
      </c>
    </row>
    <row r="3058" customFormat="false" ht="17.25" hidden="false" customHeight="true" outlineLevel="0" collapsed="false">
      <c r="A3058" s="140" t="s">
        <v>115</v>
      </c>
      <c r="B3058" s="142" t="n">
        <v>62602000</v>
      </c>
      <c r="C3058" s="143" t="n">
        <f aca="false">+LEN(B:B)</f>
        <v>8</v>
      </c>
      <c r="D3058" s="143" t="n">
        <v>62602000</v>
      </c>
      <c r="F3058" s="140" t="s">
        <v>511</v>
      </c>
      <c r="G3058" s="144" t="n">
        <v>18430293.36</v>
      </c>
      <c r="I3058" s="144" t="n">
        <f aca="false">+G:G-H:H</f>
        <v>18430293.36</v>
      </c>
    </row>
    <row r="3059" customFormat="false" ht="17.25" hidden="false" customHeight="true" outlineLevel="0" collapsed="false">
      <c r="A3059" s="140" t="s">
        <v>3018</v>
      </c>
      <c r="B3059" s="142" t="n">
        <v>626020</v>
      </c>
      <c r="C3059" s="143" t="n">
        <f aca="false">+LEN(B:B)</f>
        <v>6</v>
      </c>
      <c r="D3059" s="143" t="n">
        <v>62602000</v>
      </c>
      <c r="F3059" s="140" t="s">
        <v>176</v>
      </c>
      <c r="G3059" s="144" t="n">
        <v>366117.4</v>
      </c>
      <c r="I3059" s="144" t="n">
        <f aca="false">+G:G-H:H</f>
        <v>366117.4</v>
      </c>
    </row>
    <row r="3060" customFormat="false" ht="17.25" hidden="false" customHeight="true" outlineLevel="0" collapsed="false">
      <c r="A3060" s="140" t="s">
        <v>3019</v>
      </c>
      <c r="B3060" s="142" t="n">
        <v>626020</v>
      </c>
      <c r="C3060" s="143" t="n">
        <f aca="false">+LEN(B:B)</f>
        <v>6</v>
      </c>
      <c r="D3060" s="143" t="n">
        <v>62602000</v>
      </c>
      <c r="F3060" s="140" t="s">
        <v>176</v>
      </c>
      <c r="G3060" s="144" t="n">
        <v>40000</v>
      </c>
      <c r="I3060" s="144" t="n">
        <f aca="false">+G:G-H:H</f>
        <v>40000</v>
      </c>
    </row>
    <row r="3061" customFormat="false" ht="17.25" hidden="false" customHeight="true" outlineLevel="0" collapsed="false">
      <c r="A3061" s="140" t="s">
        <v>119</v>
      </c>
      <c r="B3061" s="142" t="n">
        <v>62602000</v>
      </c>
      <c r="C3061" s="143" t="n">
        <f aca="false">+LEN(B:B)</f>
        <v>8</v>
      </c>
      <c r="D3061" s="143" t="n">
        <v>62602000</v>
      </c>
      <c r="F3061" s="140" t="s">
        <v>511</v>
      </c>
      <c r="G3061" s="144" t="n">
        <v>9372939.37</v>
      </c>
      <c r="I3061" s="144" t="n">
        <f aca="false">+G:G-H:H</f>
        <v>9372939.37</v>
      </c>
    </row>
    <row r="3062" customFormat="false" ht="17.25" hidden="false" customHeight="true" outlineLevel="0" collapsed="false">
      <c r="A3062" s="140" t="s">
        <v>112</v>
      </c>
      <c r="B3062" s="142" t="n">
        <v>62602000</v>
      </c>
      <c r="C3062" s="143" t="n">
        <f aca="false">+LEN(B:B)</f>
        <v>8</v>
      </c>
      <c r="D3062" s="143" t="n">
        <v>62602000</v>
      </c>
      <c r="F3062" s="140" t="s">
        <v>176</v>
      </c>
      <c r="G3062" s="144" t="n">
        <v>6103229.58</v>
      </c>
      <c r="I3062" s="144" t="n">
        <f aca="false">+G:G-H:H</f>
        <v>6103229.58</v>
      </c>
    </row>
    <row r="3063" customFormat="false" ht="17.25" hidden="false" customHeight="true" outlineLevel="0" collapsed="false">
      <c r="A3063" s="140" t="s">
        <v>317</v>
      </c>
      <c r="B3063" s="142" t="n">
        <v>62602000</v>
      </c>
      <c r="C3063" s="143" t="n">
        <f aca="false">+LEN(B:B)</f>
        <v>8</v>
      </c>
      <c r="D3063" s="143" t="n">
        <v>62602000</v>
      </c>
      <c r="F3063" s="140" t="s">
        <v>176</v>
      </c>
      <c r="G3063" s="144" t="n">
        <v>8028918.52</v>
      </c>
      <c r="I3063" s="144" t="n">
        <f aca="false">+G:G-H:H</f>
        <v>8028918.52</v>
      </c>
    </row>
    <row r="3064" customFormat="false" ht="17.25" hidden="false" customHeight="true" outlineLevel="0" collapsed="false">
      <c r="A3064" s="140" t="s">
        <v>105</v>
      </c>
      <c r="B3064" s="142" t="n">
        <v>6260200</v>
      </c>
      <c r="C3064" s="143" t="n">
        <f aca="false">+LEN(B:B)</f>
        <v>7</v>
      </c>
      <c r="D3064" s="143" t="n">
        <v>62602000</v>
      </c>
      <c r="F3064" s="140" t="s">
        <v>511</v>
      </c>
      <c r="G3064" s="144" t="n">
        <v>40526170.95</v>
      </c>
      <c r="H3064" s="144" t="n">
        <v>0</v>
      </c>
      <c r="I3064" s="144" t="n">
        <f aca="false">+G:G-H:H</f>
        <v>40526170.95</v>
      </c>
    </row>
    <row r="3065" customFormat="false" ht="17.25" hidden="false" customHeight="true" outlineLevel="0" collapsed="false">
      <c r="A3065" s="140" t="s">
        <v>104</v>
      </c>
      <c r="B3065" s="142" t="n">
        <v>6260200</v>
      </c>
      <c r="C3065" s="143" t="n">
        <f aca="false">+LEN(B:B)</f>
        <v>7</v>
      </c>
      <c r="D3065" s="143" t="n">
        <v>62602000</v>
      </c>
      <c r="F3065" s="140" t="s">
        <v>511</v>
      </c>
      <c r="G3065" s="144" t="n">
        <v>23019275.93</v>
      </c>
      <c r="H3065" s="144" t="n">
        <v>0</v>
      </c>
      <c r="I3065" s="144" t="n">
        <f aca="false">+G:G-H:H</f>
        <v>23019275.93</v>
      </c>
    </row>
    <row r="3066" customFormat="false" ht="17.25" hidden="false" customHeight="true" outlineLevel="0" collapsed="false">
      <c r="A3066" s="140" t="s">
        <v>101</v>
      </c>
      <c r="B3066" s="142" t="n">
        <v>62602000</v>
      </c>
      <c r="C3066" s="143" t="n">
        <f aca="false">+LEN(B:B)</f>
        <v>8</v>
      </c>
      <c r="D3066" s="143" t="n">
        <v>62602000</v>
      </c>
      <c r="F3066" s="140" t="s">
        <v>511</v>
      </c>
      <c r="G3066" s="144" t="n">
        <v>150000</v>
      </c>
      <c r="I3066" s="144" t="n">
        <f aca="false">+G:G-H:H</f>
        <v>150000</v>
      </c>
    </row>
    <row r="3067" customFormat="false" ht="17.25" hidden="false" customHeight="true" outlineLevel="0" collapsed="false">
      <c r="A3067" s="140" t="s">
        <v>102</v>
      </c>
      <c r="B3067" s="142" t="n">
        <v>6260200</v>
      </c>
      <c r="C3067" s="143" t="n">
        <f aca="false">+LEN(B:B)</f>
        <v>7</v>
      </c>
      <c r="D3067" s="143" t="n">
        <v>62602000</v>
      </c>
      <c r="F3067" s="140" t="s">
        <v>511</v>
      </c>
      <c r="G3067" s="144" t="n">
        <v>5968209.82</v>
      </c>
      <c r="H3067" s="144" t="n">
        <v>0</v>
      </c>
      <c r="I3067" s="144" t="n">
        <f aca="false">+G:G-H:H</f>
        <v>5968209.82</v>
      </c>
    </row>
    <row r="3068" customFormat="false" ht="17.25" hidden="false" customHeight="true" outlineLevel="0" collapsed="false">
      <c r="A3068" s="140" t="s">
        <v>307</v>
      </c>
      <c r="B3068" s="142" t="n">
        <v>62602000</v>
      </c>
      <c r="C3068" s="143" t="n">
        <f aca="false">+LEN(B:B)</f>
        <v>8</v>
      </c>
      <c r="D3068" s="143" t="n">
        <v>62602000</v>
      </c>
      <c r="F3068" s="140" t="s">
        <v>176</v>
      </c>
      <c r="G3068" s="144" t="n">
        <v>7103286.78</v>
      </c>
      <c r="I3068" s="144" t="n">
        <f aca="false">+G:G-H:H</f>
        <v>7103286.78</v>
      </c>
    </row>
    <row r="3069" customFormat="false" ht="17.25" hidden="false" customHeight="true" outlineLevel="0" collapsed="false">
      <c r="A3069" s="140" t="s">
        <v>100</v>
      </c>
      <c r="B3069" s="142" t="n">
        <v>6260200</v>
      </c>
      <c r="C3069" s="143" t="n">
        <f aca="false">+LEN(B:B)</f>
        <v>7</v>
      </c>
      <c r="D3069" s="143" t="n">
        <v>62602000</v>
      </c>
      <c r="F3069" s="140" t="s">
        <v>511</v>
      </c>
      <c r="G3069" s="144" t="n">
        <v>28126480.37</v>
      </c>
      <c r="H3069" s="144" t="n">
        <v>0</v>
      </c>
      <c r="I3069" s="144" t="n">
        <f aca="false">+G:G-H:H</f>
        <v>28126480.37</v>
      </c>
    </row>
    <row r="3070" customFormat="false" ht="17.25" hidden="false" customHeight="true" outlineLevel="0" collapsed="false">
      <c r="A3070" s="140" t="s">
        <v>108</v>
      </c>
      <c r="B3070" s="142" t="n">
        <v>62602000</v>
      </c>
      <c r="C3070" s="143" t="n">
        <f aca="false">+LEN(B:B)</f>
        <v>8</v>
      </c>
      <c r="D3070" s="143" t="n">
        <v>62602000</v>
      </c>
      <c r="F3070" s="140" t="s">
        <v>511</v>
      </c>
      <c r="G3070" s="144" t="n">
        <v>2982815.81</v>
      </c>
      <c r="I3070" s="144" t="n">
        <f aca="false">+G:G-H:H</f>
        <v>2982815.81</v>
      </c>
    </row>
    <row r="3071" customFormat="false" ht="17.25" hidden="false" customHeight="true" outlineLevel="0" collapsed="false">
      <c r="A3071" s="140" t="s">
        <v>1712</v>
      </c>
      <c r="B3071" s="142" t="n">
        <v>62602000</v>
      </c>
      <c r="C3071" s="143" t="n">
        <f aca="false">+LEN(B:B)</f>
        <v>8</v>
      </c>
      <c r="D3071" s="143" t="n">
        <v>62602000</v>
      </c>
      <c r="F3071" s="140" t="s">
        <v>176</v>
      </c>
      <c r="G3071" s="144" t="n">
        <v>8879269.85</v>
      </c>
      <c r="I3071" s="144" t="n">
        <f aca="false">+G:G-H:H</f>
        <v>8879269.85</v>
      </c>
    </row>
    <row r="3072" customFormat="false" ht="17.25" hidden="false" customHeight="true" outlineLevel="0" collapsed="false">
      <c r="A3072" s="140" t="s">
        <v>657</v>
      </c>
      <c r="B3072" s="142" t="n">
        <v>62602000</v>
      </c>
      <c r="C3072" s="143" t="n">
        <f aca="false">+LEN(B:B)</f>
        <v>8</v>
      </c>
      <c r="D3072" s="143" t="n">
        <v>62602000</v>
      </c>
      <c r="F3072" s="140" t="s">
        <v>176</v>
      </c>
      <c r="G3072" s="144" t="n">
        <v>5739196.71</v>
      </c>
      <c r="I3072" s="144" t="n">
        <f aca="false">+G:G-H:H</f>
        <v>5739196.71</v>
      </c>
    </row>
    <row r="3073" customFormat="false" ht="17.25" hidden="false" customHeight="true" outlineLevel="0" collapsed="false">
      <c r="A3073" s="140" t="s">
        <v>128</v>
      </c>
      <c r="B3073" s="142" t="n">
        <v>62603000</v>
      </c>
      <c r="C3073" s="143" t="n">
        <f aca="false">+LEN(B:B)</f>
        <v>8</v>
      </c>
      <c r="D3073" s="143" t="n">
        <v>62603000</v>
      </c>
      <c r="F3073" s="140" t="s">
        <v>177</v>
      </c>
      <c r="G3073" s="144" t="n">
        <v>150000</v>
      </c>
      <c r="I3073" s="144" t="n">
        <f aca="false">+G:G-H:H</f>
        <v>150000</v>
      </c>
    </row>
    <row r="3074" customFormat="false" ht="17.25" hidden="false" customHeight="true" outlineLevel="0" collapsed="false">
      <c r="A3074" s="140" t="s">
        <v>125</v>
      </c>
      <c r="B3074" s="142" t="n">
        <v>62603000</v>
      </c>
      <c r="C3074" s="143" t="n">
        <f aca="false">+LEN(B:B)</f>
        <v>8</v>
      </c>
      <c r="D3074" s="143" t="n">
        <v>62603000</v>
      </c>
      <c r="F3074" s="140" t="s">
        <v>512</v>
      </c>
      <c r="G3074" s="144" t="n">
        <v>459801.6</v>
      </c>
      <c r="I3074" s="144" t="n">
        <f aca="false">+G:G-H:H</f>
        <v>459801.6</v>
      </c>
    </row>
    <row r="3075" customFormat="false" ht="17.25" hidden="false" customHeight="true" outlineLevel="0" collapsed="false">
      <c r="A3075" s="140" t="s">
        <v>129</v>
      </c>
      <c r="B3075" s="142" t="n">
        <v>626030</v>
      </c>
      <c r="C3075" s="143" t="n">
        <f aca="false">+LEN(B:B)</f>
        <v>6</v>
      </c>
      <c r="D3075" s="143" t="n">
        <v>62603000</v>
      </c>
      <c r="F3075" s="140" t="s">
        <v>177</v>
      </c>
      <c r="G3075" s="144" t="n">
        <v>32432286</v>
      </c>
      <c r="H3075" s="144" t="n">
        <v>0</v>
      </c>
      <c r="I3075" s="144" t="n">
        <f aca="false">+G:G-H:H</f>
        <v>32432286</v>
      </c>
    </row>
    <row r="3076" customFormat="false" ht="17.25" hidden="false" customHeight="true" outlineLevel="0" collapsed="false">
      <c r="A3076" s="140" t="s">
        <v>1819</v>
      </c>
      <c r="B3076" s="142" t="n">
        <v>62603000</v>
      </c>
      <c r="C3076" s="143" t="n">
        <f aca="false">+LEN(B:B)</f>
        <v>8</v>
      </c>
      <c r="D3076" s="143" t="n">
        <v>62603000</v>
      </c>
      <c r="F3076" s="140" t="s">
        <v>512</v>
      </c>
      <c r="G3076" s="144" t="n">
        <v>19736800</v>
      </c>
      <c r="I3076" s="144" t="n">
        <f aca="false">+G:G-H:H</f>
        <v>19736800</v>
      </c>
    </row>
    <row r="3077" customFormat="false" ht="17.25" hidden="false" customHeight="true" outlineLevel="0" collapsed="false">
      <c r="A3077" s="140" t="s">
        <v>111</v>
      </c>
      <c r="B3077" s="142" t="n">
        <v>62603000</v>
      </c>
      <c r="C3077" s="143" t="n">
        <f aca="false">+LEN(B:B)</f>
        <v>8</v>
      </c>
      <c r="D3077" s="143" t="n">
        <v>62603000</v>
      </c>
      <c r="F3077" s="140" t="s">
        <v>512</v>
      </c>
      <c r="G3077" s="144" t="n">
        <v>4659774.19</v>
      </c>
      <c r="I3077" s="144" t="n">
        <f aca="false">+G:G-H:H</f>
        <v>4659774.19</v>
      </c>
    </row>
    <row r="3078" customFormat="false" ht="17.25" hidden="false" customHeight="true" outlineLevel="0" collapsed="false">
      <c r="A3078" s="140" t="s">
        <v>115</v>
      </c>
      <c r="B3078" s="142" t="n">
        <v>62603000</v>
      </c>
      <c r="C3078" s="143" t="n">
        <f aca="false">+LEN(B:B)</f>
        <v>8</v>
      </c>
      <c r="D3078" s="143" t="n">
        <v>62603000</v>
      </c>
      <c r="F3078" s="140" t="s">
        <v>512</v>
      </c>
      <c r="G3078" s="144" t="n">
        <v>10503185.01</v>
      </c>
      <c r="I3078" s="144" t="n">
        <f aca="false">+G:G-H:H</f>
        <v>10503185.01</v>
      </c>
    </row>
    <row r="3079" customFormat="false" ht="17.25" hidden="false" customHeight="true" outlineLevel="0" collapsed="false">
      <c r="A3079" s="140" t="s">
        <v>3019</v>
      </c>
      <c r="B3079" s="142" t="n">
        <v>626030</v>
      </c>
      <c r="C3079" s="143" t="n">
        <f aca="false">+LEN(B:B)</f>
        <v>6</v>
      </c>
      <c r="D3079" s="143" t="n">
        <v>62603000</v>
      </c>
      <c r="F3079" s="140" t="s">
        <v>177</v>
      </c>
      <c r="G3079" s="144" t="n">
        <v>3650004</v>
      </c>
      <c r="I3079" s="144" t="n">
        <f aca="false">+G:G-H:H</f>
        <v>3650004</v>
      </c>
    </row>
    <row r="3080" customFormat="false" ht="17.25" hidden="false" customHeight="true" outlineLevel="0" collapsed="false">
      <c r="A3080" s="140" t="s">
        <v>119</v>
      </c>
      <c r="B3080" s="142" t="n">
        <v>62603000</v>
      </c>
      <c r="C3080" s="143" t="n">
        <f aca="false">+LEN(B:B)</f>
        <v>8</v>
      </c>
      <c r="D3080" s="143" t="n">
        <v>62603000</v>
      </c>
      <c r="F3080" s="140" t="s">
        <v>512</v>
      </c>
      <c r="H3080" s="144" t="n">
        <v>80285</v>
      </c>
      <c r="I3080" s="144" t="n">
        <f aca="false">+G:G-H:H</f>
        <v>-80285</v>
      </c>
    </row>
    <row r="3081" customFormat="false" ht="17.25" hidden="false" customHeight="true" outlineLevel="0" collapsed="false">
      <c r="A3081" s="140" t="s">
        <v>317</v>
      </c>
      <c r="B3081" s="142" t="n">
        <v>62603000</v>
      </c>
      <c r="C3081" s="143" t="n">
        <f aca="false">+LEN(B:B)</f>
        <v>8</v>
      </c>
      <c r="D3081" s="143" t="n">
        <v>62603000</v>
      </c>
      <c r="F3081" s="140" t="s">
        <v>177</v>
      </c>
      <c r="G3081" s="144" t="n">
        <v>487191</v>
      </c>
      <c r="I3081" s="144" t="n">
        <f aca="false">+G:G-H:H</f>
        <v>487191</v>
      </c>
    </row>
    <row r="3082" customFormat="false" ht="17.25" hidden="false" customHeight="true" outlineLevel="0" collapsed="false">
      <c r="A3082" s="140" t="s">
        <v>105</v>
      </c>
      <c r="B3082" s="142" t="n">
        <v>6260300</v>
      </c>
      <c r="C3082" s="143" t="n">
        <f aca="false">+LEN(B:B)</f>
        <v>7</v>
      </c>
      <c r="D3082" s="143" t="n">
        <v>62603000</v>
      </c>
      <c r="F3082" s="140" t="s">
        <v>512</v>
      </c>
      <c r="G3082" s="144" t="n">
        <v>4232595.86</v>
      </c>
      <c r="H3082" s="144" t="n">
        <v>0</v>
      </c>
      <c r="I3082" s="144" t="n">
        <f aca="false">+G:G-H:H</f>
        <v>4232595.86</v>
      </c>
    </row>
    <row r="3083" customFormat="false" ht="17.25" hidden="false" customHeight="true" outlineLevel="0" collapsed="false">
      <c r="A3083" s="140" t="s">
        <v>104</v>
      </c>
      <c r="B3083" s="142" t="n">
        <v>6260300</v>
      </c>
      <c r="C3083" s="143" t="n">
        <f aca="false">+LEN(B:B)</f>
        <v>7</v>
      </c>
      <c r="D3083" s="143" t="n">
        <v>62603000</v>
      </c>
      <c r="F3083" s="140" t="s">
        <v>512</v>
      </c>
      <c r="G3083" s="144" t="n">
        <v>1070760</v>
      </c>
      <c r="H3083" s="144" t="n">
        <v>0</v>
      </c>
      <c r="I3083" s="144" t="n">
        <f aca="false">+G:G-H:H</f>
        <v>1070760</v>
      </c>
    </row>
    <row r="3084" customFormat="false" ht="17.25" hidden="false" customHeight="true" outlineLevel="0" collapsed="false">
      <c r="A3084" s="140" t="s">
        <v>102</v>
      </c>
      <c r="B3084" s="142" t="n">
        <v>6260300</v>
      </c>
      <c r="C3084" s="143" t="n">
        <f aca="false">+LEN(B:B)</f>
        <v>7</v>
      </c>
      <c r="D3084" s="143" t="n">
        <v>62603000</v>
      </c>
      <c r="F3084" s="140" t="s">
        <v>512</v>
      </c>
      <c r="G3084" s="144" t="n">
        <v>0</v>
      </c>
      <c r="H3084" s="144" t="n">
        <v>383168</v>
      </c>
      <c r="I3084" s="144" t="n">
        <f aca="false">+G:G-H:H</f>
        <v>-383168</v>
      </c>
    </row>
    <row r="3085" customFormat="false" ht="17.25" hidden="false" customHeight="true" outlineLevel="0" collapsed="false">
      <c r="A3085" s="140" t="s">
        <v>307</v>
      </c>
      <c r="B3085" s="142" t="n">
        <v>62603000</v>
      </c>
      <c r="C3085" s="143" t="n">
        <f aca="false">+LEN(B:B)</f>
        <v>8</v>
      </c>
      <c r="D3085" s="143" t="n">
        <v>62603000</v>
      </c>
      <c r="F3085" s="140" t="s">
        <v>177</v>
      </c>
      <c r="G3085" s="144" t="n">
        <v>1195000</v>
      </c>
      <c r="I3085" s="144" t="n">
        <f aca="false">+G:G-H:H</f>
        <v>1195000</v>
      </c>
    </row>
    <row r="3086" customFormat="false" ht="17.25" hidden="false" customHeight="true" outlineLevel="0" collapsed="false">
      <c r="A3086" s="140" t="s">
        <v>100</v>
      </c>
      <c r="B3086" s="142" t="n">
        <v>6260300</v>
      </c>
      <c r="C3086" s="143" t="n">
        <f aca="false">+LEN(B:B)</f>
        <v>7</v>
      </c>
      <c r="D3086" s="143" t="n">
        <v>62603000</v>
      </c>
      <c r="F3086" s="140" t="s">
        <v>512</v>
      </c>
      <c r="G3086" s="144" t="n">
        <v>248194</v>
      </c>
      <c r="H3086" s="144" t="n">
        <v>0</v>
      </c>
      <c r="I3086" s="144" t="n">
        <f aca="false">+G:G-H:H</f>
        <v>248194</v>
      </c>
    </row>
    <row r="3087" customFormat="false" ht="17.25" hidden="false" customHeight="true" outlineLevel="0" collapsed="false">
      <c r="A3087" s="140" t="s">
        <v>108</v>
      </c>
      <c r="B3087" s="142" t="n">
        <v>62603000</v>
      </c>
      <c r="C3087" s="143" t="n">
        <f aca="false">+LEN(B:B)</f>
        <v>8</v>
      </c>
      <c r="D3087" s="143" t="n">
        <v>62603000</v>
      </c>
      <c r="F3087" s="140" t="s">
        <v>512</v>
      </c>
      <c r="G3087" s="144" t="n">
        <v>2747686.8</v>
      </c>
      <c r="I3087" s="144" t="n">
        <f aca="false">+G:G-H:H</f>
        <v>2747686.8</v>
      </c>
    </row>
    <row r="3088" customFormat="false" ht="17.25" hidden="false" customHeight="true" outlineLevel="0" collapsed="false">
      <c r="A3088" s="140" t="s">
        <v>1712</v>
      </c>
      <c r="B3088" s="142" t="n">
        <v>62603000</v>
      </c>
      <c r="C3088" s="143" t="n">
        <f aca="false">+LEN(B:B)</f>
        <v>8</v>
      </c>
      <c r="D3088" s="143" t="n">
        <v>62603000</v>
      </c>
      <c r="F3088" s="140" t="s">
        <v>177</v>
      </c>
      <c r="G3088" s="144" t="n">
        <v>3141665</v>
      </c>
      <c r="I3088" s="144" t="n">
        <f aca="false">+G:G-H:H</f>
        <v>3141665</v>
      </c>
    </row>
    <row r="3089" customFormat="false" ht="17.25" hidden="false" customHeight="true" outlineLevel="0" collapsed="false">
      <c r="A3089" s="140" t="s">
        <v>657</v>
      </c>
      <c r="B3089" s="142" t="n">
        <v>62603000</v>
      </c>
      <c r="C3089" s="143" t="n">
        <f aca="false">+LEN(B:B)</f>
        <v>8</v>
      </c>
      <c r="D3089" s="143" t="n">
        <v>62603000</v>
      </c>
      <c r="F3089" s="140" t="s">
        <v>177</v>
      </c>
      <c r="G3089" s="144" t="n">
        <v>4229002</v>
      </c>
      <c r="I3089" s="144" t="n">
        <f aca="false">+G:G-H:H</f>
        <v>4229002</v>
      </c>
    </row>
    <row r="3090" customFormat="false" ht="17.25" hidden="false" customHeight="true" outlineLevel="0" collapsed="false">
      <c r="A3090" s="140" t="s">
        <v>309</v>
      </c>
      <c r="B3090" s="142" t="n">
        <v>626040</v>
      </c>
      <c r="C3090" s="143" t="n">
        <f aca="false">+LEN(B:B)</f>
        <v>6</v>
      </c>
      <c r="D3090" s="143" t="n">
        <v>62604000</v>
      </c>
      <c r="F3090" s="140" t="s">
        <v>178</v>
      </c>
      <c r="G3090" s="144" t="n">
        <v>100720</v>
      </c>
      <c r="I3090" s="144" t="n">
        <f aca="false">+G:G-H:H</f>
        <v>100720</v>
      </c>
    </row>
    <row r="3091" customFormat="false" ht="17.25" hidden="false" customHeight="true" outlineLevel="0" collapsed="false">
      <c r="A3091" s="140" t="s">
        <v>128</v>
      </c>
      <c r="B3091" s="142" t="n">
        <v>62604000</v>
      </c>
      <c r="C3091" s="143" t="n">
        <f aca="false">+LEN(B:B)</f>
        <v>8</v>
      </c>
      <c r="D3091" s="143" t="n">
        <v>62604000</v>
      </c>
      <c r="F3091" s="140" t="s">
        <v>178</v>
      </c>
      <c r="G3091" s="144" t="n">
        <v>1484918</v>
      </c>
      <c r="I3091" s="144" t="n">
        <f aca="false">+G:G-H:H</f>
        <v>1484918</v>
      </c>
    </row>
    <row r="3092" customFormat="false" ht="17.25" hidden="false" customHeight="true" outlineLevel="0" collapsed="false">
      <c r="A3092" s="140" t="s">
        <v>125</v>
      </c>
      <c r="B3092" s="142" t="n">
        <v>62604000</v>
      </c>
      <c r="C3092" s="143" t="n">
        <f aca="false">+LEN(B:B)</f>
        <v>8</v>
      </c>
      <c r="D3092" s="143" t="n">
        <v>62604000</v>
      </c>
      <c r="F3092" s="140" t="s">
        <v>513</v>
      </c>
      <c r="G3092" s="144" t="n">
        <v>213662.32</v>
      </c>
      <c r="I3092" s="144" t="n">
        <f aca="false">+G:G-H:H</f>
        <v>213662.32</v>
      </c>
    </row>
    <row r="3093" customFormat="false" ht="17.25" hidden="false" customHeight="true" outlineLevel="0" collapsed="false">
      <c r="A3093" s="140" t="s">
        <v>129</v>
      </c>
      <c r="B3093" s="142" t="n">
        <v>626040</v>
      </c>
      <c r="C3093" s="143" t="n">
        <f aca="false">+LEN(B:B)</f>
        <v>6</v>
      </c>
      <c r="D3093" s="143" t="n">
        <v>62604000</v>
      </c>
      <c r="F3093" s="140" t="s">
        <v>178</v>
      </c>
      <c r="G3093" s="144" t="n">
        <v>1161315.71</v>
      </c>
      <c r="H3093" s="144" t="n">
        <v>0</v>
      </c>
      <c r="I3093" s="144" t="n">
        <f aca="false">+G:G-H:H</f>
        <v>1161315.71</v>
      </c>
    </row>
    <row r="3094" customFormat="false" ht="17.25" hidden="false" customHeight="true" outlineLevel="0" collapsed="false">
      <c r="A3094" s="140" t="s">
        <v>116</v>
      </c>
      <c r="B3094" s="142" t="n">
        <v>6260400</v>
      </c>
      <c r="C3094" s="143" t="n">
        <f aca="false">+LEN(B:B)</f>
        <v>7</v>
      </c>
      <c r="D3094" s="143" t="n">
        <v>62604000</v>
      </c>
      <c r="F3094" s="140" t="s">
        <v>513</v>
      </c>
      <c r="G3094" s="144" t="n">
        <v>872760</v>
      </c>
      <c r="I3094" s="144" t="n">
        <f aca="false">+G:G-H:H</f>
        <v>872760</v>
      </c>
    </row>
    <row r="3095" customFormat="false" ht="17.25" hidden="false" customHeight="true" outlineLevel="0" collapsed="false">
      <c r="A3095" s="140" t="s">
        <v>115</v>
      </c>
      <c r="B3095" s="142" t="n">
        <v>62604000</v>
      </c>
      <c r="C3095" s="143" t="n">
        <f aca="false">+LEN(B:B)</f>
        <v>8</v>
      </c>
      <c r="D3095" s="143" t="n">
        <v>62604000</v>
      </c>
      <c r="F3095" s="140" t="s">
        <v>513</v>
      </c>
      <c r="G3095" s="144" t="n">
        <v>2309100</v>
      </c>
      <c r="I3095" s="144" t="n">
        <f aca="false">+G:G-H:H</f>
        <v>2309100</v>
      </c>
    </row>
    <row r="3096" customFormat="false" ht="17.25" hidden="false" customHeight="true" outlineLevel="0" collapsed="false">
      <c r="A3096" s="140" t="s">
        <v>3018</v>
      </c>
      <c r="B3096" s="142" t="n">
        <v>626040</v>
      </c>
      <c r="C3096" s="143" t="n">
        <f aca="false">+LEN(B:B)</f>
        <v>6</v>
      </c>
      <c r="D3096" s="143" t="n">
        <v>62604000</v>
      </c>
      <c r="F3096" s="140" t="s">
        <v>178</v>
      </c>
      <c r="G3096" s="144" t="n">
        <v>34560</v>
      </c>
      <c r="I3096" s="144" t="n">
        <f aca="false">+G:G-H:H</f>
        <v>34560</v>
      </c>
    </row>
    <row r="3097" customFormat="false" ht="17.25" hidden="false" customHeight="true" outlineLevel="0" collapsed="false">
      <c r="A3097" s="140" t="s">
        <v>3019</v>
      </c>
      <c r="B3097" s="142" t="n">
        <v>626040</v>
      </c>
      <c r="C3097" s="143" t="n">
        <f aca="false">+LEN(B:B)</f>
        <v>6</v>
      </c>
      <c r="D3097" s="143" t="n">
        <v>62604000</v>
      </c>
      <c r="F3097" s="140" t="s">
        <v>178</v>
      </c>
      <c r="G3097" s="144" t="n">
        <v>135000</v>
      </c>
      <c r="I3097" s="144" t="n">
        <f aca="false">+G:G-H:H</f>
        <v>135000</v>
      </c>
    </row>
    <row r="3098" customFormat="false" ht="17.25" hidden="false" customHeight="true" outlineLevel="0" collapsed="false">
      <c r="A3098" s="140" t="s">
        <v>119</v>
      </c>
      <c r="B3098" s="142" t="n">
        <v>62604000</v>
      </c>
      <c r="C3098" s="143" t="n">
        <f aca="false">+LEN(B:B)</f>
        <v>8</v>
      </c>
      <c r="D3098" s="143" t="n">
        <v>62604000</v>
      </c>
      <c r="F3098" s="140" t="s">
        <v>513</v>
      </c>
      <c r="H3098" s="144" t="n">
        <v>87</v>
      </c>
      <c r="I3098" s="144" t="n">
        <f aca="false">+G:G-H:H</f>
        <v>-87</v>
      </c>
    </row>
    <row r="3099" customFormat="false" ht="17.25" hidden="false" customHeight="true" outlineLevel="0" collapsed="false">
      <c r="A3099" s="140" t="s">
        <v>112</v>
      </c>
      <c r="B3099" s="142" t="n">
        <v>62604000</v>
      </c>
      <c r="C3099" s="143" t="n">
        <f aca="false">+LEN(B:B)</f>
        <v>8</v>
      </c>
      <c r="D3099" s="143" t="n">
        <v>62604000</v>
      </c>
      <c r="F3099" s="140" t="s">
        <v>178</v>
      </c>
      <c r="G3099" s="144" t="n">
        <v>2572300</v>
      </c>
      <c r="I3099" s="144" t="n">
        <f aca="false">+G:G-H:H</f>
        <v>2572300</v>
      </c>
    </row>
    <row r="3100" customFormat="false" ht="17.25" hidden="false" customHeight="true" outlineLevel="0" collapsed="false">
      <c r="A3100" s="140" t="s">
        <v>317</v>
      </c>
      <c r="B3100" s="142" t="n">
        <v>62604000</v>
      </c>
      <c r="C3100" s="143" t="n">
        <f aca="false">+LEN(B:B)</f>
        <v>8</v>
      </c>
      <c r="D3100" s="143" t="n">
        <v>62604000</v>
      </c>
      <c r="F3100" s="140" t="s">
        <v>178</v>
      </c>
      <c r="G3100" s="144" t="n">
        <v>220220</v>
      </c>
      <c r="I3100" s="144" t="n">
        <f aca="false">+G:G-H:H</f>
        <v>220220</v>
      </c>
    </row>
    <row r="3101" customFormat="false" ht="17.25" hidden="false" customHeight="true" outlineLevel="0" collapsed="false">
      <c r="A3101" s="140" t="s">
        <v>105</v>
      </c>
      <c r="B3101" s="142" t="n">
        <v>6260400</v>
      </c>
      <c r="C3101" s="143" t="n">
        <f aca="false">+LEN(B:B)</f>
        <v>7</v>
      </c>
      <c r="D3101" s="143" t="n">
        <v>62604000</v>
      </c>
      <c r="F3101" s="140" t="s">
        <v>513</v>
      </c>
      <c r="G3101" s="144" t="n">
        <v>624500</v>
      </c>
      <c r="H3101" s="144" t="n">
        <v>0</v>
      </c>
      <c r="I3101" s="144" t="n">
        <f aca="false">+G:G-H:H</f>
        <v>624500</v>
      </c>
    </row>
    <row r="3102" customFormat="false" ht="17.25" hidden="false" customHeight="true" outlineLevel="0" collapsed="false">
      <c r="A3102" s="140" t="s">
        <v>104</v>
      </c>
      <c r="B3102" s="142" t="n">
        <v>6260400</v>
      </c>
      <c r="C3102" s="143" t="n">
        <f aca="false">+LEN(B:B)</f>
        <v>7</v>
      </c>
      <c r="D3102" s="143" t="n">
        <v>62604000</v>
      </c>
      <c r="F3102" s="140" t="s">
        <v>513</v>
      </c>
      <c r="G3102" s="144" t="n">
        <v>2391316</v>
      </c>
      <c r="H3102" s="144" t="n">
        <v>0</v>
      </c>
      <c r="I3102" s="144" t="n">
        <f aca="false">+G:G-H:H</f>
        <v>2391316</v>
      </c>
    </row>
    <row r="3103" customFormat="false" ht="17.25" hidden="false" customHeight="true" outlineLevel="0" collapsed="false">
      <c r="A3103" s="140" t="s">
        <v>102</v>
      </c>
      <c r="B3103" s="142" t="n">
        <v>6260400</v>
      </c>
      <c r="C3103" s="143" t="n">
        <f aca="false">+LEN(B:B)</f>
        <v>7</v>
      </c>
      <c r="D3103" s="143" t="n">
        <v>62604000</v>
      </c>
      <c r="F3103" s="140" t="s">
        <v>513</v>
      </c>
      <c r="G3103" s="144" t="n">
        <v>27000</v>
      </c>
      <c r="H3103" s="144" t="n">
        <v>0</v>
      </c>
      <c r="I3103" s="144" t="n">
        <f aca="false">+G:G-H:H</f>
        <v>27000</v>
      </c>
    </row>
    <row r="3104" customFormat="false" ht="17.25" hidden="false" customHeight="true" outlineLevel="0" collapsed="false">
      <c r="A3104" s="140" t="s">
        <v>307</v>
      </c>
      <c r="B3104" s="142" t="n">
        <v>62604000</v>
      </c>
      <c r="C3104" s="143" t="n">
        <f aca="false">+LEN(B:B)</f>
        <v>8</v>
      </c>
      <c r="D3104" s="143" t="n">
        <v>62604000</v>
      </c>
      <c r="F3104" s="140" t="s">
        <v>178</v>
      </c>
      <c r="G3104" s="144" t="n">
        <v>260890.07</v>
      </c>
      <c r="I3104" s="144" t="n">
        <f aca="false">+G:G-H:H</f>
        <v>260890.07</v>
      </c>
    </row>
    <row r="3105" customFormat="false" ht="17.25" hidden="false" customHeight="true" outlineLevel="0" collapsed="false">
      <c r="A3105" s="140" t="s">
        <v>108</v>
      </c>
      <c r="B3105" s="142" t="n">
        <v>62604000</v>
      </c>
      <c r="C3105" s="143" t="n">
        <f aca="false">+LEN(B:B)</f>
        <v>8</v>
      </c>
      <c r="D3105" s="143" t="n">
        <v>62604000</v>
      </c>
      <c r="F3105" s="140" t="s">
        <v>2295</v>
      </c>
      <c r="G3105" s="144" t="n">
        <v>202300</v>
      </c>
      <c r="I3105" s="144" t="n">
        <f aca="false">+G:G-H:H</f>
        <v>202300</v>
      </c>
    </row>
    <row r="3106" customFormat="false" ht="17.25" hidden="false" customHeight="true" outlineLevel="0" collapsed="false">
      <c r="A3106" s="140" t="s">
        <v>657</v>
      </c>
      <c r="B3106" s="142" t="n">
        <v>62604000</v>
      </c>
      <c r="C3106" s="143" t="n">
        <f aca="false">+LEN(B:B)</f>
        <v>8</v>
      </c>
      <c r="D3106" s="143" t="n">
        <v>62604000</v>
      </c>
      <c r="F3106" s="140" t="s">
        <v>178</v>
      </c>
      <c r="G3106" s="144" t="n">
        <v>10388108</v>
      </c>
      <c r="I3106" s="144" t="n">
        <f aca="false">+G:G-H:H</f>
        <v>10388108</v>
      </c>
    </row>
    <row r="3107" customFormat="false" ht="17.25" hidden="false" customHeight="true" outlineLevel="0" collapsed="false">
      <c r="A3107" s="140" t="s">
        <v>129</v>
      </c>
      <c r="B3107" s="142" t="n">
        <v>626050</v>
      </c>
      <c r="C3107" s="143" t="n">
        <f aca="false">+LEN(B:B)</f>
        <v>6</v>
      </c>
      <c r="D3107" s="143" t="n">
        <v>62605000</v>
      </c>
      <c r="F3107" s="140" t="s">
        <v>1110</v>
      </c>
      <c r="G3107" s="144" t="n">
        <v>3150000</v>
      </c>
      <c r="H3107" s="144" t="n">
        <v>0</v>
      </c>
      <c r="I3107" s="144" t="n">
        <f aca="false">+G:G-H:H</f>
        <v>3150000</v>
      </c>
    </row>
    <row r="3108" customFormat="false" ht="17.25" hidden="false" customHeight="true" outlineLevel="0" collapsed="false">
      <c r="A3108" s="140" t="s">
        <v>116</v>
      </c>
      <c r="B3108" s="142" t="n">
        <v>6260500</v>
      </c>
      <c r="C3108" s="143" t="n">
        <f aca="false">+LEN(B:B)</f>
        <v>7</v>
      </c>
      <c r="D3108" s="143" t="n">
        <v>62605000</v>
      </c>
      <c r="F3108" s="140" t="s">
        <v>1847</v>
      </c>
      <c r="G3108" s="144" t="n">
        <v>63795600</v>
      </c>
      <c r="I3108" s="144" t="n">
        <f aca="false">+G:G-H:H</f>
        <v>63795600</v>
      </c>
    </row>
    <row r="3109" customFormat="false" ht="17.25" hidden="false" customHeight="true" outlineLevel="0" collapsed="false">
      <c r="A3109" s="140" t="s">
        <v>115</v>
      </c>
      <c r="B3109" s="142" t="n">
        <v>62605000</v>
      </c>
      <c r="C3109" s="143" t="n">
        <f aca="false">+LEN(B:B)</f>
        <v>8</v>
      </c>
      <c r="D3109" s="143" t="n">
        <v>62605000</v>
      </c>
      <c r="F3109" s="140" t="s">
        <v>1847</v>
      </c>
      <c r="G3109" s="144" t="n">
        <v>33632512.5</v>
      </c>
      <c r="I3109" s="144" t="n">
        <f aca="false">+G:G-H:H</f>
        <v>33632512.5</v>
      </c>
    </row>
    <row r="3110" customFormat="false" ht="17.25" hidden="false" customHeight="true" outlineLevel="0" collapsed="false">
      <c r="A3110" s="140" t="s">
        <v>104</v>
      </c>
      <c r="B3110" s="142" t="n">
        <v>6260500</v>
      </c>
      <c r="C3110" s="143" t="n">
        <f aca="false">+LEN(B:B)</f>
        <v>7</v>
      </c>
      <c r="D3110" s="143" t="n">
        <v>62605000</v>
      </c>
      <c r="F3110" s="140" t="s">
        <v>728</v>
      </c>
      <c r="G3110" s="144" t="n">
        <v>4636000</v>
      </c>
      <c r="H3110" s="144" t="n">
        <v>0</v>
      </c>
      <c r="I3110" s="144" t="n">
        <f aca="false">+G:G-H:H</f>
        <v>4636000</v>
      </c>
    </row>
    <row r="3111" customFormat="false" ht="17.25" hidden="false" customHeight="true" outlineLevel="0" collapsed="false">
      <c r="A3111" s="140" t="s">
        <v>111</v>
      </c>
      <c r="B3111" s="142" t="n">
        <v>62606000</v>
      </c>
      <c r="C3111" s="143" t="n">
        <f aca="false">+LEN(B:B)</f>
        <v>8</v>
      </c>
      <c r="D3111" s="143" t="n">
        <v>62606000</v>
      </c>
      <c r="F3111" s="140" t="s">
        <v>1426</v>
      </c>
      <c r="G3111" s="144" t="n">
        <v>792000</v>
      </c>
      <c r="I3111" s="144" t="n">
        <f aca="false">+G:G-H:H</f>
        <v>792000</v>
      </c>
    </row>
    <row r="3112" customFormat="false" ht="17.25" hidden="false" customHeight="true" outlineLevel="0" collapsed="false">
      <c r="A3112" s="140" t="s">
        <v>115</v>
      </c>
      <c r="B3112" s="142" t="n">
        <v>62606000</v>
      </c>
      <c r="C3112" s="143" t="n">
        <f aca="false">+LEN(B:B)</f>
        <v>8</v>
      </c>
      <c r="D3112" s="143" t="n">
        <v>62606000</v>
      </c>
      <c r="F3112" s="140" t="s">
        <v>1848</v>
      </c>
      <c r="G3112" s="144" t="n">
        <v>410000</v>
      </c>
      <c r="I3112" s="144" t="n">
        <f aca="false">+G:G-H:H</f>
        <v>410000</v>
      </c>
    </row>
    <row r="3113" customFormat="false" ht="17.25" hidden="false" customHeight="true" outlineLevel="0" collapsed="false">
      <c r="A3113" s="140" t="s">
        <v>309</v>
      </c>
      <c r="B3113" s="142" t="n">
        <v>626070</v>
      </c>
      <c r="C3113" s="143" t="n">
        <f aca="false">+LEN(B:B)</f>
        <v>6</v>
      </c>
      <c r="D3113" s="143" t="n">
        <v>62607000</v>
      </c>
      <c r="F3113" s="140" t="s">
        <v>1608</v>
      </c>
      <c r="H3113" s="144" t="n">
        <v>1050687.5</v>
      </c>
      <c r="I3113" s="144" t="n">
        <f aca="false">+G:G-H:H</f>
        <v>-1050687.5</v>
      </c>
    </row>
    <row r="3114" customFormat="false" ht="17.25" hidden="false" customHeight="true" outlineLevel="0" collapsed="false">
      <c r="A3114" s="140" t="s">
        <v>128</v>
      </c>
      <c r="B3114" s="142" t="n">
        <v>62607000</v>
      </c>
      <c r="C3114" s="143" t="n">
        <f aca="false">+LEN(B:B)</f>
        <v>8</v>
      </c>
      <c r="D3114" s="143" t="n">
        <v>62607000</v>
      </c>
      <c r="F3114" s="140" t="s">
        <v>3310</v>
      </c>
      <c r="G3114" s="144" t="n">
        <v>2300000</v>
      </c>
      <c r="I3114" s="144" t="n">
        <f aca="false">+G:G-H:H</f>
        <v>2300000</v>
      </c>
    </row>
    <row r="3115" customFormat="false" ht="17.25" hidden="false" customHeight="true" outlineLevel="0" collapsed="false">
      <c r="A3115" s="140" t="s">
        <v>129</v>
      </c>
      <c r="B3115" s="142" t="n">
        <v>626070</v>
      </c>
      <c r="C3115" s="143" t="n">
        <f aca="false">+LEN(B:B)</f>
        <v>6</v>
      </c>
      <c r="D3115" s="143" t="n">
        <v>62607000</v>
      </c>
      <c r="F3115" s="140" t="s">
        <v>179</v>
      </c>
      <c r="G3115" s="144" t="n">
        <v>15450000</v>
      </c>
      <c r="H3115" s="144" t="n">
        <v>0</v>
      </c>
      <c r="I3115" s="144" t="n">
        <f aca="false">+G:G-H:H</f>
        <v>15450000</v>
      </c>
    </row>
    <row r="3116" customFormat="false" ht="17.25" hidden="false" customHeight="true" outlineLevel="0" collapsed="false">
      <c r="A3116" s="140" t="s">
        <v>111</v>
      </c>
      <c r="B3116" s="142" t="n">
        <v>62607000</v>
      </c>
      <c r="C3116" s="143" t="n">
        <f aca="false">+LEN(B:B)</f>
        <v>8</v>
      </c>
      <c r="D3116" s="143" t="n">
        <v>62607000</v>
      </c>
      <c r="F3116" s="140" t="s">
        <v>2075</v>
      </c>
      <c r="G3116" s="144" t="n">
        <v>10062000</v>
      </c>
      <c r="I3116" s="144" t="n">
        <f aca="false">+G:G-H:H</f>
        <v>10062000</v>
      </c>
    </row>
    <row r="3117" customFormat="false" ht="17.25" hidden="false" customHeight="true" outlineLevel="0" collapsed="false">
      <c r="A3117" s="140" t="s">
        <v>3018</v>
      </c>
      <c r="B3117" s="142" t="n">
        <v>626070</v>
      </c>
      <c r="C3117" s="143" t="n">
        <f aca="false">+LEN(B:B)</f>
        <v>6</v>
      </c>
      <c r="D3117" s="143" t="n">
        <v>62607000</v>
      </c>
      <c r="F3117" s="140" t="s">
        <v>179</v>
      </c>
      <c r="G3117" s="144" t="n">
        <v>7100000</v>
      </c>
      <c r="I3117" s="144" t="n">
        <f aca="false">+G:G-H:H</f>
        <v>7100000</v>
      </c>
    </row>
    <row r="3118" customFormat="false" ht="17.25" hidden="false" customHeight="true" outlineLevel="0" collapsed="false">
      <c r="A3118" s="140" t="s">
        <v>3019</v>
      </c>
      <c r="B3118" s="142" t="n">
        <v>626070</v>
      </c>
      <c r="C3118" s="143" t="n">
        <f aca="false">+LEN(B:B)</f>
        <v>6</v>
      </c>
      <c r="D3118" s="143" t="n">
        <v>62607000</v>
      </c>
      <c r="F3118" s="140" t="s">
        <v>179</v>
      </c>
      <c r="G3118" s="144" t="n">
        <v>6900000</v>
      </c>
      <c r="I3118" s="144" t="n">
        <f aca="false">+G:G-H:H</f>
        <v>6900000</v>
      </c>
    </row>
    <row r="3119" customFormat="false" ht="17.25" hidden="false" customHeight="true" outlineLevel="0" collapsed="false">
      <c r="A3119" s="140" t="s">
        <v>317</v>
      </c>
      <c r="B3119" s="142" t="n">
        <v>62607000</v>
      </c>
      <c r="C3119" s="143" t="n">
        <f aca="false">+LEN(B:B)</f>
        <v>8</v>
      </c>
      <c r="D3119" s="143" t="n">
        <v>62607000</v>
      </c>
      <c r="F3119" s="140" t="s">
        <v>2397</v>
      </c>
      <c r="G3119" s="144" t="n">
        <v>17673666.67</v>
      </c>
      <c r="I3119" s="144" t="n">
        <f aca="false">+G:G-H:H</f>
        <v>17673666.67</v>
      </c>
    </row>
    <row r="3120" customFormat="false" ht="17.25" hidden="false" customHeight="true" outlineLevel="0" collapsed="false">
      <c r="A3120" s="140" t="s">
        <v>105</v>
      </c>
      <c r="B3120" s="142" t="n">
        <v>6260700</v>
      </c>
      <c r="C3120" s="143" t="n">
        <f aca="false">+LEN(B:B)</f>
        <v>7</v>
      </c>
      <c r="D3120" s="143" t="n">
        <v>62607000</v>
      </c>
      <c r="F3120" s="140" t="s">
        <v>179</v>
      </c>
      <c r="G3120" s="144" t="n">
        <v>17250000</v>
      </c>
      <c r="H3120" s="144" t="n">
        <v>0</v>
      </c>
      <c r="I3120" s="144" t="n">
        <f aca="false">+G:G-H:H</f>
        <v>17250000</v>
      </c>
    </row>
    <row r="3121" customFormat="false" ht="17.25" hidden="false" customHeight="true" outlineLevel="0" collapsed="false">
      <c r="A3121" s="140" t="s">
        <v>104</v>
      </c>
      <c r="B3121" s="142" t="n">
        <v>6260700</v>
      </c>
      <c r="C3121" s="143" t="n">
        <f aca="false">+LEN(B:B)</f>
        <v>7</v>
      </c>
      <c r="D3121" s="143" t="n">
        <v>62607000</v>
      </c>
      <c r="F3121" s="140" t="s">
        <v>179</v>
      </c>
      <c r="G3121" s="144" t="n">
        <v>14892000</v>
      </c>
      <c r="H3121" s="144" t="n">
        <v>0</v>
      </c>
      <c r="I3121" s="144" t="n">
        <f aca="false">+G:G-H:H</f>
        <v>14892000</v>
      </c>
    </row>
    <row r="3122" customFormat="false" ht="17.25" hidden="false" customHeight="true" outlineLevel="0" collapsed="false">
      <c r="A3122" s="140" t="s">
        <v>102</v>
      </c>
      <c r="B3122" s="142" t="n">
        <v>6260700</v>
      </c>
      <c r="C3122" s="143" t="n">
        <f aca="false">+LEN(B:B)</f>
        <v>7</v>
      </c>
      <c r="D3122" s="143" t="n">
        <v>62607000</v>
      </c>
      <c r="F3122" s="140" t="s">
        <v>179</v>
      </c>
      <c r="G3122" s="144" t="n">
        <v>1500000</v>
      </c>
      <c r="H3122" s="144" t="n">
        <v>0</v>
      </c>
      <c r="I3122" s="144" t="n">
        <f aca="false">+G:G-H:H</f>
        <v>1500000</v>
      </c>
    </row>
    <row r="3123" customFormat="false" ht="17.25" hidden="false" customHeight="true" outlineLevel="0" collapsed="false">
      <c r="A3123" s="140" t="s">
        <v>307</v>
      </c>
      <c r="B3123" s="142" t="n">
        <v>62607000</v>
      </c>
      <c r="C3123" s="143" t="n">
        <f aca="false">+LEN(B:B)</f>
        <v>8</v>
      </c>
      <c r="D3123" s="143" t="n">
        <v>62607000</v>
      </c>
      <c r="F3123" s="140" t="s">
        <v>179</v>
      </c>
      <c r="G3123" s="144" t="n">
        <v>2949460</v>
      </c>
      <c r="I3123" s="144" t="n">
        <f aca="false">+G:G-H:H</f>
        <v>2949460</v>
      </c>
    </row>
    <row r="3124" customFormat="false" ht="17.25" hidden="false" customHeight="true" outlineLevel="0" collapsed="false">
      <c r="A3124" s="140" t="s">
        <v>100</v>
      </c>
      <c r="B3124" s="142" t="n">
        <v>6260700</v>
      </c>
      <c r="C3124" s="143" t="n">
        <f aca="false">+LEN(B:B)</f>
        <v>7</v>
      </c>
      <c r="D3124" s="143" t="n">
        <v>62607000</v>
      </c>
      <c r="F3124" s="140" t="s">
        <v>179</v>
      </c>
      <c r="G3124" s="144" t="n">
        <v>21237240</v>
      </c>
      <c r="H3124" s="144" t="n">
        <v>0</v>
      </c>
      <c r="I3124" s="144" t="n">
        <f aca="false">+G:G-H:H</f>
        <v>21237240</v>
      </c>
    </row>
    <row r="3125" customFormat="false" ht="17.25" hidden="false" customHeight="true" outlineLevel="0" collapsed="false">
      <c r="A3125" s="140" t="s">
        <v>309</v>
      </c>
      <c r="B3125" s="142" t="n">
        <v>626080</v>
      </c>
      <c r="C3125" s="143" t="n">
        <f aca="false">+LEN(B:B)</f>
        <v>6</v>
      </c>
      <c r="D3125" s="143" t="n">
        <v>62608000</v>
      </c>
      <c r="F3125" s="140" t="s">
        <v>180</v>
      </c>
      <c r="H3125" s="144" t="n">
        <v>80220</v>
      </c>
      <c r="I3125" s="144" t="n">
        <f aca="false">+G:G-H:H</f>
        <v>-80220</v>
      </c>
    </row>
    <row r="3126" customFormat="false" ht="17.25" hidden="false" customHeight="true" outlineLevel="0" collapsed="false">
      <c r="A3126" s="140" t="s">
        <v>128</v>
      </c>
      <c r="B3126" s="142" t="n">
        <v>62608000</v>
      </c>
      <c r="C3126" s="143" t="n">
        <f aca="false">+LEN(B:B)</f>
        <v>8</v>
      </c>
      <c r="D3126" s="143" t="n">
        <v>62608000</v>
      </c>
      <c r="F3126" s="140" t="s">
        <v>180</v>
      </c>
      <c r="G3126" s="144" t="n">
        <v>3200000</v>
      </c>
      <c r="I3126" s="144" t="n">
        <f aca="false">+G:G-H:H</f>
        <v>3200000</v>
      </c>
    </row>
    <row r="3127" customFormat="false" ht="17.25" hidden="false" customHeight="true" outlineLevel="0" collapsed="false">
      <c r="A3127" s="140" t="s">
        <v>3018</v>
      </c>
      <c r="B3127" s="142" t="n">
        <v>626080</v>
      </c>
      <c r="C3127" s="143" t="n">
        <f aca="false">+LEN(B:B)</f>
        <v>6</v>
      </c>
      <c r="D3127" s="143" t="n">
        <v>62608000</v>
      </c>
      <c r="F3127" s="140" t="s">
        <v>3311</v>
      </c>
      <c r="G3127" s="144" t="n">
        <v>2800000</v>
      </c>
      <c r="I3127" s="144" t="n">
        <f aca="false">+G:G-H:H</f>
        <v>2800000</v>
      </c>
    </row>
    <row r="3128" customFormat="false" ht="17.25" hidden="false" customHeight="true" outlineLevel="0" collapsed="false">
      <c r="A3128" s="140" t="s">
        <v>3019</v>
      </c>
      <c r="B3128" s="142" t="n">
        <v>626080</v>
      </c>
      <c r="C3128" s="143" t="n">
        <f aca="false">+LEN(B:B)</f>
        <v>6</v>
      </c>
      <c r="D3128" s="143" t="n">
        <v>62608000</v>
      </c>
      <c r="F3128" s="140" t="s">
        <v>2429</v>
      </c>
      <c r="G3128" s="144" t="n">
        <v>1800000</v>
      </c>
      <c r="I3128" s="144" t="n">
        <f aca="false">+G:G-H:H</f>
        <v>1800000</v>
      </c>
    </row>
    <row r="3129" customFormat="false" ht="17.25" hidden="false" customHeight="true" outlineLevel="0" collapsed="false">
      <c r="A3129" s="140" t="s">
        <v>317</v>
      </c>
      <c r="B3129" s="142" t="n">
        <v>62608000</v>
      </c>
      <c r="C3129" s="143" t="n">
        <f aca="false">+LEN(B:B)</f>
        <v>8</v>
      </c>
      <c r="D3129" s="143" t="n">
        <v>62608000</v>
      </c>
      <c r="F3129" s="140" t="s">
        <v>3312</v>
      </c>
      <c r="G3129" s="144" t="n">
        <v>1068000</v>
      </c>
      <c r="I3129" s="144" t="n">
        <f aca="false">+G:G-H:H</f>
        <v>1068000</v>
      </c>
    </row>
    <row r="3130" customFormat="false" ht="17.25" hidden="false" customHeight="true" outlineLevel="0" collapsed="false">
      <c r="A3130" s="140" t="s">
        <v>105</v>
      </c>
      <c r="B3130" s="142" t="n">
        <v>6260800</v>
      </c>
      <c r="C3130" s="143" t="n">
        <f aca="false">+LEN(B:B)</f>
        <v>7</v>
      </c>
      <c r="D3130" s="143" t="n">
        <v>62608000</v>
      </c>
      <c r="F3130" s="140" t="s">
        <v>180</v>
      </c>
      <c r="G3130" s="144" t="n">
        <v>3600000</v>
      </c>
      <c r="H3130" s="144" t="n">
        <v>0</v>
      </c>
      <c r="I3130" s="144" t="n">
        <f aca="false">+G:G-H:H</f>
        <v>3600000</v>
      </c>
    </row>
    <row r="3131" customFormat="false" ht="17.25" hidden="false" customHeight="true" outlineLevel="0" collapsed="false">
      <c r="A3131" s="140" t="s">
        <v>104</v>
      </c>
      <c r="B3131" s="142" t="n">
        <v>6260800</v>
      </c>
      <c r="C3131" s="143" t="n">
        <f aca="false">+LEN(B:B)</f>
        <v>7</v>
      </c>
      <c r="D3131" s="143" t="n">
        <v>62608000</v>
      </c>
      <c r="F3131" s="140" t="s">
        <v>180</v>
      </c>
      <c r="G3131" s="144" t="n">
        <v>1260000</v>
      </c>
      <c r="H3131" s="144" t="n">
        <v>0</v>
      </c>
      <c r="I3131" s="144" t="n">
        <f aca="false">+G:G-H:H</f>
        <v>1260000</v>
      </c>
    </row>
    <row r="3132" customFormat="false" ht="17.25" hidden="false" customHeight="true" outlineLevel="0" collapsed="false">
      <c r="A3132" s="140" t="s">
        <v>102</v>
      </c>
      <c r="B3132" s="142" t="n">
        <v>6260800</v>
      </c>
      <c r="C3132" s="143" t="n">
        <f aca="false">+LEN(B:B)</f>
        <v>7</v>
      </c>
      <c r="D3132" s="143" t="n">
        <v>62608000</v>
      </c>
      <c r="F3132" s="140" t="s">
        <v>180</v>
      </c>
      <c r="G3132" s="144" t="n">
        <v>9000000</v>
      </c>
      <c r="H3132" s="144" t="n">
        <v>0</v>
      </c>
      <c r="I3132" s="144" t="n">
        <f aca="false">+G:G-H:H</f>
        <v>9000000</v>
      </c>
    </row>
    <row r="3133" customFormat="false" ht="17.25" hidden="false" customHeight="true" outlineLevel="0" collapsed="false">
      <c r="A3133" s="140" t="s">
        <v>307</v>
      </c>
      <c r="B3133" s="142" t="n">
        <v>62608000</v>
      </c>
      <c r="C3133" s="143" t="n">
        <f aca="false">+LEN(B:B)</f>
        <v>8</v>
      </c>
      <c r="D3133" s="143" t="n">
        <v>62608000</v>
      </c>
      <c r="F3133" s="140" t="s">
        <v>180</v>
      </c>
      <c r="G3133" s="144" t="n">
        <v>2205120</v>
      </c>
      <c r="I3133" s="144" t="n">
        <f aca="false">+G:G-H:H</f>
        <v>2205120</v>
      </c>
    </row>
    <row r="3134" customFormat="false" ht="17.25" hidden="false" customHeight="true" outlineLevel="0" collapsed="false">
      <c r="A3134" s="140" t="s">
        <v>100</v>
      </c>
      <c r="B3134" s="142" t="n">
        <v>6260800</v>
      </c>
      <c r="C3134" s="143" t="n">
        <f aca="false">+LEN(B:B)</f>
        <v>7</v>
      </c>
      <c r="D3134" s="143" t="n">
        <v>62608000</v>
      </c>
      <c r="F3134" s="140" t="s">
        <v>180</v>
      </c>
      <c r="G3134" s="144" t="n">
        <v>384000</v>
      </c>
      <c r="H3134" s="144" t="n">
        <v>0</v>
      </c>
      <c r="I3134" s="144" t="n">
        <f aca="false">+G:G-H:H</f>
        <v>384000</v>
      </c>
    </row>
    <row r="3135" customFormat="false" ht="17.25" hidden="false" customHeight="true" outlineLevel="0" collapsed="false">
      <c r="A3135" s="140" t="s">
        <v>309</v>
      </c>
      <c r="B3135" s="142" t="n">
        <v>627000</v>
      </c>
      <c r="C3135" s="143" t="n">
        <f aca="false">+LEN(B:B)</f>
        <v>6</v>
      </c>
      <c r="D3135" s="143" t="n">
        <v>62700000</v>
      </c>
      <c r="F3135" s="140" t="s">
        <v>1112</v>
      </c>
      <c r="G3135" s="144" t="n">
        <v>24000</v>
      </c>
      <c r="I3135" s="144" t="n">
        <f aca="false">+G:G-H:H</f>
        <v>24000</v>
      </c>
    </row>
    <row r="3136" customFormat="false" ht="17.25" hidden="false" customHeight="true" outlineLevel="0" collapsed="false">
      <c r="A3136" s="140" t="s">
        <v>129</v>
      </c>
      <c r="B3136" s="142" t="n">
        <v>627000</v>
      </c>
      <c r="C3136" s="143" t="n">
        <f aca="false">+LEN(B:B)</f>
        <v>6</v>
      </c>
      <c r="D3136" s="143" t="n">
        <v>62700000</v>
      </c>
      <c r="F3136" s="140" t="s">
        <v>1112</v>
      </c>
      <c r="G3136" s="144" t="n">
        <v>51039788.84</v>
      </c>
      <c r="H3136" s="144" t="n">
        <v>0</v>
      </c>
      <c r="I3136" s="144" t="n">
        <f aca="false">+G:G-H:H</f>
        <v>51039788.84</v>
      </c>
    </row>
    <row r="3137" customFormat="false" ht="17.25" hidden="false" customHeight="true" outlineLevel="0" collapsed="false">
      <c r="A3137" s="140" t="s">
        <v>129</v>
      </c>
      <c r="B3137" s="142" t="n">
        <v>627010</v>
      </c>
      <c r="C3137" s="143" t="n">
        <f aca="false">+LEN(B:B)</f>
        <v>6</v>
      </c>
      <c r="D3137" s="143" t="n">
        <v>62701000</v>
      </c>
      <c r="F3137" s="140" t="s">
        <v>1113</v>
      </c>
      <c r="G3137" s="144" t="n">
        <v>16181147.19</v>
      </c>
      <c r="H3137" s="144" t="n">
        <v>0</v>
      </c>
      <c r="I3137" s="144" t="n">
        <f aca="false">+G:G-H:H</f>
        <v>16181147.19</v>
      </c>
    </row>
    <row r="3138" customFormat="false" ht="17.25" hidden="false" customHeight="true" outlineLevel="0" collapsed="false">
      <c r="A3138" s="140" t="s">
        <v>1819</v>
      </c>
      <c r="B3138" s="142" t="n">
        <v>62701000</v>
      </c>
      <c r="C3138" s="143" t="n">
        <f aca="false">+LEN(B:B)</f>
        <v>8</v>
      </c>
      <c r="D3138" s="143" t="n">
        <v>62701000</v>
      </c>
      <c r="F3138" s="140" t="s">
        <v>1850</v>
      </c>
      <c r="G3138" s="144" t="n">
        <v>94050</v>
      </c>
      <c r="I3138" s="144" t="n">
        <f aca="false">+G:G-H:H</f>
        <v>94050</v>
      </c>
    </row>
    <row r="3139" customFormat="false" ht="17.25" hidden="false" customHeight="true" outlineLevel="0" collapsed="false">
      <c r="A3139" s="140" t="s">
        <v>116</v>
      </c>
      <c r="B3139" s="142" t="n">
        <v>6270100</v>
      </c>
      <c r="C3139" s="143" t="n">
        <f aca="false">+LEN(B:B)</f>
        <v>7</v>
      </c>
      <c r="D3139" s="143" t="n">
        <v>62701000</v>
      </c>
      <c r="F3139" s="140" t="s">
        <v>1850</v>
      </c>
      <c r="G3139" s="144" t="n">
        <v>31833.33</v>
      </c>
      <c r="I3139" s="144" t="n">
        <f aca="false">+G:G-H:H</f>
        <v>31833.33</v>
      </c>
    </row>
    <row r="3140" customFormat="false" ht="17.25" hidden="false" customHeight="true" outlineLevel="0" collapsed="false">
      <c r="A3140" s="140" t="s">
        <v>115</v>
      </c>
      <c r="B3140" s="142" t="n">
        <v>62701000</v>
      </c>
      <c r="C3140" s="143" t="n">
        <f aca="false">+LEN(B:B)</f>
        <v>8</v>
      </c>
      <c r="D3140" s="143" t="n">
        <v>62701000</v>
      </c>
      <c r="F3140" s="140" t="s">
        <v>1850</v>
      </c>
      <c r="G3140" s="144" t="n">
        <v>50640</v>
      </c>
      <c r="I3140" s="144" t="n">
        <f aca="false">+G:G-H:H</f>
        <v>50640</v>
      </c>
    </row>
    <row r="3141" customFormat="false" ht="17.25" hidden="false" customHeight="true" outlineLevel="0" collapsed="false">
      <c r="A3141" s="140" t="s">
        <v>119</v>
      </c>
      <c r="B3141" s="142" t="n">
        <v>62701000</v>
      </c>
      <c r="C3141" s="143" t="n">
        <f aca="false">+LEN(B:B)</f>
        <v>8</v>
      </c>
      <c r="D3141" s="143" t="n">
        <v>62701000</v>
      </c>
      <c r="F3141" s="140" t="s">
        <v>1850</v>
      </c>
      <c r="G3141" s="144" t="n">
        <v>640602.01</v>
      </c>
      <c r="I3141" s="144" t="n">
        <f aca="false">+G:G-H:H</f>
        <v>640602.01</v>
      </c>
    </row>
    <row r="3142" customFormat="false" ht="17.25" hidden="false" customHeight="true" outlineLevel="0" collapsed="false">
      <c r="A3142" s="140" t="s">
        <v>112</v>
      </c>
      <c r="B3142" s="142" t="n">
        <v>62701000</v>
      </c>
      <c r="C3142" s="143" t="n">
        <f aca="false">+LEN(B:B)</f>
        <v>8</v>
      </c>
      <c r="D3142" s="143" t="n">
        <v>62701000</v>
      </c>
      <c r="F3142" s="140" t="s">
        <v>181</v>
      </c>
      <c r="G3142" s="144" t="n">
        <v>25000</v>
      </c>
      <c r="I3142" s="144" t="n">
        <f aca="false">+G:G-H:H</f>
        <v>25000</v>
      </c>
    </row>
    <row r="3143" customFormat="false" ht="17.25" hidden="false" customHeight="true" outlineLevel="0" collapsed="false">
      <c r="A3143" s="140" t="s">
        <v>317</v>
      </c>
      <c r="B3143" s="142" t="n">
        <v>62701000</v>
      </c>
      <c r="C3143" s="143" t="n">
        <f aca="false">+LEN(B:B)</f>
        <v>8</v>
      </c>
      <c r="D3143" s="143" t="n">
        <v>62701000</v>
      </c>
      <c r="F3143" s="140" t="s">
        <v>181</v>
      </c>
      <c r="G3143" s="144" t="n">
        <v>13100</v>
      </c>
      <c r="I3143" s="144" t="n">
        <f aca="false">+G:G-H:H</f>
        <v>13100</v>
      </c>
    </row>
    <row r="3144" customFormat="false" ht="17.25" hidden="false" customHeight="true" outlineLevel="0" collapsed="false">
      <c r="A3144" s="140" t="s">
        <v>105</v>
      </c>
      <c r="B3144" s="142" t="n">
        <v>6270100</v>
      </c>
      <c r="C3144" s="143" t="n">
        <f aca="false">+LEN(B:B)</f>
        <v>7</v>
      </c>
      <c r="D3144" s="143" t="n">
        <v>62701000</v>
      </c>
      <c r="F3144" s="140" t="s">
        <v>729</v>
      </c>
      <c r="G3144" s="144" t="n">
        <v>808560.3</v>
      </c>
      <c r="H3144" s="144" t="n">
        <v>0</v>
      </c>
      <c r="I3144" s="144" t="n">
        <f aca="false">+G:G-H:H</f>
        <v>808560.3</v>
      </c>
    </row>
    <row r="3145" customFormat="false" ht="17.25" hidden="false" customHeight="true" outlineLevel="0" collapsed="false">
      <c r="A3145" s="140" t="s">
        <v>104</v>
      </c>
      <c r="B3145" s="142" t="n">
        <v>6270100</v>
      </c>
      <c r="C3145" s="143" t="n">
        <f aca="false">+LEN(B:B)</f>
        <v>7</v>
      </c>
      <c r="D3145" s="143" t="n">
        <v>62701000</v>
      </c>
      <c r="F3145" s="140" t="s">
        <v>729</v>
      </c>
      <c r="G3145" s="144" t="n">
        <v>54600</v>
      </c>
      <c r="H3145" s="144" t="n">
        <v>0</v>
      </c>
      <c r="I3145" s="144" t="n">
        <f aca="false">+G:G-H:H</f>
        <v>54600</v>
      </c>
    </row>
    <row r="3146" customFormat="false" ht="17.25" hidden="false" customHeight="true" outlineLevel="0" collapsed="false">
      <c r="A3146" s="140" t="s">
        <v>307</v>
      </c>
      <c r="B3146" s="142" t="n">
        <v>62701000</v>
      </c>
      <c r="C3146" s="143" t="n">
        <f aca="false">+LEN(B:B)</f>
        <v>8</v>
      </c>
      <c r="D3146" s="143" t="n">
        <v>62701000</v>
      </c>
      <c r="F3146" s="140" t="s">
        <v>181</v>
      </c>
      <c r="G3146" s="144" t="n">
        <v>36666.67</v>
      </c>
      <c r="I3146" s="144" t="n">
        <f aca="false">+G:G-H:H</f>
        <v>36666.67</v>
      </c>
    </row>
    <row r="3147" customFormat="false" ht="17.25" hidden="false" customHeight="true" outlineLevel="0" collapsed="false">
      <c r="A3147" s="140" t="s">
        <v>100</v>
      </c>
      <c r="B3147" s="142" t="n">
        <v>6270100</v>
      </c>
      <c r="C3147" s="143" t="n">
        <f aca="false">+LEN(B:B)</f>
        <v>7</v>
      </c>
      <c r="D3147" s="143" t="n">
        <v>62701000</v>
      </c>
      <c r="F3147" s="140" t="s">
        <v>729</v>
      </c>
      <c r="G3147" s="144" t="n">
        <v>21600</v>
      </c>
      <c r="H3147" s="144" t="n">
        <v>0</v>
      </c>
      <c r="I3147" s="144" t="n">
        <f aca="false">+G:G-H:H</f>
        <v>21600</v>
      </c>
    </row>
    <row r="3148" customFormat="false" ht="17.25" hidden="false" customHeight="true" outlineLevel="0" collapsed="false">
      <c r="A3148" s="140" t="s">
        <v>108</v>
      </c>
      <c r="B3148" s="142" t="n">
        <v>62701000</v>
      </c>
      <c r="C3148" s="143" t="n">
        <f aca="false">+LEN(B:B)</f>
        <v>8</v>
      </c>
      <c r="D3148" s="143" t="n">
        <v>62701000</v>
      </c>
      <c r="F3148" s="140" t="s">
        <v>1850</v>
      </c>
      <c r="G3148" s="144" t="n">
        <v>124200</v>
      </c>
      <c r="I3148" s="144" t="n">
        <f aca="false">+G:G-H:H</f>
        <v>124200</v>
      </c>
    </row>
    <row r="3149" customFormat="false" ht="17.25" hidden="false" customHeight="true" outlineLevel="0" collapsed="false">
      <c r="A3149" s="140" t="s">
        <v>1712</v>
      </c>
      <c r="B3149" s="142" t="n">
        <v>62701000</v>
      </c>
      <c r="C3149" s="143" t="n">
        <f aca="false">+LEN(B:B)</f>
        <v>8</v>
      </c>
      <c r="D3149" s="143" t="n">
        <v>62701000</v>
      </c>
      <c r="F3149" s="140" t="s">
        <v>181</v>
      </c>
      <c r="G3149" s="144" t="n">
        <v>33100</v>
      </c>
      <c r="I3149" s="144" t="n">
        <f aca="false">+G:G-H:H</f>
        <v>33100</v>
      </c>
    </row>
    <row r="3150" customFormat="false" ht="17.25" hidden="false" customHeight="true" outlineLevel="0" collapsed="false">
      <c r="A3150" s="140" t="s">
        <v>105</v>
      </c>
      <c r="B3150" s="142" t="n">
        <v>6270110</v>
      </c>
      <c r="C3150" s="143" t="n">
        <f aca="false">+LEN(B:B)</f>
        <v>7</v>
      </c>
      <c r="D3150" s="143" t="n">
        <v>62701100</v>
      </c>
      <c r="F3150" s="140" t="s">
        <v>421</v>
      </c>
      <c r="G3150" s="144" t="n">
        <v>12654715.7</v>
      </c>
      <c r="H3150" s="144" t="n">
        <v>0</v>
      </c>
      <c r="I3150" s="144" t="n">
        <f aca="false">+G:G-H:H</f>
        <v>12654715.7</v>
      </c>
    </row>
    <row r="3151" customFormat="false" ht="17.25" hidden="false" customHeight="true" outlineLevel="0" collapsed="false">
      <c r="A3151" s="140" t="s">
        <v>104</v>
      </c>
      <c r="B3151" s="142" t="n">
        <v>6270110</v>
      </c>
      <c r="C3151" s="143" t="n">
        <f aca="false">+LEN(B:B)</f>
        <v>7</v>
      </c>
      <c r="D3151" s="143" t="n">
        <v>62701100</v>
      </c>
      <c r="F3151" s="140" t="s">
        <v>421</v>
      </c>
      <c r="G3151" s="144" t="n">
        <v>678682.08</v>
      </c>
      <c r="H3151" s="144" t="n">
        <v>0</v>
      </c>
      <c r="I3151" s="144" t="n">
        <f aca="false">+G:G-H:H</f>
        <v>678682.08</v>
      </c>
    </row>
    <row r="3152" customFormat="false" ht="17.25" hidden="false" customHeight="true" outlineLevel="0" collapsed="false">
      <c r="A3152" s="140" t="s">
        <v>102</v>
      </c>
      <c r="B3152" s="142" t="n">
        <v>6270110</v>
      </c>
      <c r="C3152" s="143" t="n">
        <f aca="false">+LEN(B:B)</f>
        <v>7</v>
      </c>
      <c r="D3152" s="143" t="n">
        <v>62701100</v>
      </c>
      <c r="F3152" s="140" t="s">
        <v>421</v>
      </c>
      <c r="G3152" s="144" t="n">
        <v>23.04</v>
      </c>
      <c r="H3152" s="144" t="n">
        <v>0</v>
      </c>
      <c r="I3152" s="144" t="n">
        <f aca="false">+G:G-H:H</f>
        <v>23.04</v>
      </c>
    </row>
    <row r="3153" customFormat="false" ht="17.25" hidden="false" customHeight="true" outlineLevel="0" collapsed="false">
      <c r="A3153" s="140" t="s">
        <v>100</v>
      </c>
      <c r="B3153" s="142" t="n">
        <v>6270110</v>
      </c>
      <c r="C3153" s="143" t="n">
        <f aca="false">+LEN(B:B)</f>
        <v>7</v>
      </c>
      <c r="D3153" s="143" t="n">
        <v>62701100</v>
      </c>
      <c r="F3153" s="140" t="s">
        <v>421</v>
      </c>
      <c r="G3153" s="144" t="n">
        <v>3491577.94</v>
      </c>
      <c r="H3153" s="144" t="n">
        <v>0</v>
      </c>
      <c r="I3153" s="144" t="n">
        <f aca="false">+G:G-H:H</f>
        <v>3491577.94</v>
      </c>
    </row>
    <row r="3154" customFormat="false" ht="17.25" hidden="false" customHeight="true" outlineLevel="0" collapsed="false">
      <c r="A3154" s="140" t="s">
        <v>129</v>
      </c>
      <c r="B3154" s="142" t="n">
        <v>627020</v>
      </c>
      <c r="C3154" s="143" t="n">
        <f aca="false">+LEN(B:B)</f>
        <v>6</v>
      </c>
      <c r="D3154" s="143" t="n">
        <v>62702000</v>
      </c>
      <c r="F3154" s="140" t="s">
        <v>1114</v>
      </c>
      <c r="G3154" s="144" t="n">
        <v>3434223.86</v>
      </c>
      <c r="H3154" s="144" t="n">
        <v>0</v>
      </c>
      <c r="I3154" s="144" t="n">
        <f aca="false">+G:G-H:H</f>
        <v>3434223.86</v>
      </c>
    </row>
    <row r="3155" customFormat="false" ht="17.25" hidden="false" customHeight="true" outlineLevel="0" collapsed="false">
      <c r="A3155" s="140" t="s">
        <v>116</v>
      </c>
      <c r="B3155" s="142" t="n">
        <v>6270200</v>
      </c>
      <c r="C3155" s="143" t="n">
        <f aca="false">+LEN(B:B)</f>
        <v>7</v>
      </c>
      <c r="D3155" s="143" t="n">
        <v>62702000</v>
      </c>
      <c r="F3155" s="140" t="s">
        <v>1851</v>
      </c>
      <c r="G3155" s="144" t="n">
        <v>77333.34</v>
      </c>
      <c r="I3155" s="144" t="n">
        <f aca="false">+G:G-H:H</f>
        <v>77333.34</v>
      </c>
    </row>
    <row r="3156" customFormat="false" ht="17.25" hidden="false" customHeight="true" outlineLevel="0" collapsed="false">
      <c r="A3156" s="140" t="s">
        <v>115</v>
      </c>
      <c r="B3156" s="142" t="n">
        <v>62702000</v>
      </c>
      <c r="C3156" s="143" t="n">
        <f aca="false">+LEN(B:B)</f>
        <v>8</v>
      </c>
      <c r="D3156" s="143" t="n">
        <v>62702000</v>
      </c>
      <c r="F3156" s="140" t="s">
        <v>1851</v>
      </c>
      <c r="G3156" s="144" t="n">
        <v>41040</v>
      </c>
      <c r="I3156" s="144" t="n">
        <f aca="false">+G:G-H:H</f>
        <v>41040</v>
      </c>
    </row>
    <row r="3157" customFormat="false" ht="17.25" hidden="false" customHeight="true" outlineLevel="0" collapsed="false">
      <c r="A3157" s="140" t="s">
        <v>112</v>
      </c>
      <c r="B3157" s="142" t="n">
        <v>62702000</v>
      </c>
      <c r="C3157" s="143" t="n">
        <f aca="false">+LEN(B:B)</f>
        <v>8</v>
      </c>
      <c r="D3157" s="143" t="n">
        <v>62702000</v>
      </c>
      <c r="F3157" s="140" t="s">
        <v>1114</v>
      </c>
      <c r="G3157" s="144" t="n">
        <v>70080</v>
      </c>
      <c r="I3157" s="144" t="n">
        <f aca="false">+G:G-H:H</f>
        <v>70080</v>
      </c>
    </row>
    <row r="3158" customFormat="false" ht="17.25" hidden="false" customHeight="true" outlineLevel="0" collapsed="false">
      <c r="A3158" s="140" t="s">
        <v>105</v>
      </c>
      <c r="B3158" s="142" t="n">
        <v>6270200</v>
      </c>
      <c r="C3158" s="143" t="n">
        <f aca="false">+LEN(B:B)</f>
        <v>7</v>
      </c>
      <c r="D3158" s="143" t="n">
        <v>62702000</v>
      </c>
      <c r="F3158" s="140" t="s">
        <v>515</v>
      </c>
      <c r="G3158" s="144" t="n">
        <v>554133.27</v>
      </c>
      <c r="H3158" s="144" t="n">
        <v>0</v>
      </c>
      <c r="I3158" s="144" t="n">
        <f aca="false">+G:G-H:H</f>
        <v>554133.27</v>
      </c>
    </row>
    <row r="3159" customFormat="false" ht="17.25" hidden="false" customHeight="true" outlineLevel="0" collapsed="false">
      <c r="A3159" s="140" t="s">
        <v>100</v>
      </c>
      <c r="B3159" s="142" t="n">
        <v>6270200</v>
      </c>
      <c r="C3159" s="143" t="n">
        <f aca="false">+LEN(B:B)</f>
        <v>7</v>
      </c>
      <c r="D3159" s="143" t="n">
        <v>62702000</v>
      </c>
      <c r="F3159" s="140" t="s">
        <v>515</v>
      </c>
      <c r="G3159" s="144" t="n">
        <v>4623750</v>
      </c>
      <c r="H3159" s="144" t="n">
        <v>0</v>
      </c>
      <c r="I3159" s="144" t="n">
        <f aca="false">+G:G-H:H</f>
        <v>4623750</v>
      </c>
    </row>
    <row r="3160" customFormat="false" ht="17.25" hidden="false" customHeight="true" outlineLevel="0" collapsed="false">
      <c r="A3160" s="140" t="s">
        <v>1712</v>
      </c>
      <c r="B3160" s="142" t="n">
        <v>62702000</v>
      </c>
      <c r="C3160" s="143" t="n">
        <f aca="false">+LEN(B:B)</f>
        <v>8</v>
      </c>
      <c r="D3160" s="143" t="n">
        <v>62702000</v>
      </c>
      <c r="F3160" s="140" t="s">
        <v>1114</v>
      </c>
      <c r="G3160" s="144" t="n">
        <v>38400</v>
      </c>
      <c r="I3160" s="144" t="n">
        <f aca="false">+G:G-H:H</f>
        <v>38400</v>
      </c>
    </row>
    <row r="3161" customFormat="false" ht="17.25" hidden="false" customHeight="true" outlineLevel="0" collapsed="false">
      <c r="A3161" s="140" t="s">
        <v>309</v>
      </c>
      <c r="B3161" s="142" t="n">
        <v>627030</v>
      </c>
      <c r="C3161" s="143" t="n">
        <f aca="false">+LEN(B:B)</f>
        <v>6</v>
      </c>
      <c r="D3161" s="143" t="n">
        <v>62703000</v>
      </c>
      <c r="F3161" s="140" t="s">
        <v>1115</v>
      </c>
      <c r="G3161" s="144" t="n">
        <v>57400</v>
      </c>
      <c r="I3161" s="144" t="n">
        <f aca="false">+G:G-H:H</f>
        <v>57400</v>
      </c>
    </row>
    <row r="3162" customFormat="false" ht="17.25" hidden="false" customHeight="true" outlineLevel="0" collapsed="false">
      <c r="A3162" s="140" t="s">
        <v>128</v>
      </c>
      <c r="B3162" s="142" t="n">
        <v>62703000</v>
      </c>
      <c r="C3162" s="143" t="n">
        <f aca="false">+LEN(B:B)</f>
        <v>8</v>
      </c>
      <c r="D3162" s="143" t="n">
        <v>62703000</v>
      </c>
      <c r="F3162" s="140" t="s">
        <v>182</v>
      </c>
      <c r="G3162" s="144" t="n">
        <v>635799.99</v>
      </c>
      <c r="I3162" s="144" t="n">
        <f aca="false">+G:G-H:H</f>
        <v>635799.99</v>
      </c>
    </row>
    <row r="3163" customFormat="false" ht="17.25" hidden="false" customHeight="true" outlineLevel="0" collapsed="false">
      <c r="A3163" s="140" t="s">
        <v>125</v>
      </c>
      <c r="B3163" s="142" t="n">
        <v>62703000</v>
      </c>
      <c r="C3163" s="143" t="n">
        <f aca="false">+LEN(B:B)</f>
        <v>8</v>
      </c>
      <c r="D3163" s="143" t="n">
        <v>62703000</v>
      </c>
      <c r="F3163" s="140" t="s">
        <v>3313</v>
      </c>
      <c r="G3163" s="144" t="n">
        <v>1820230.29</v>
      </c>
      <c r="I3163" s="144" t="n">
        <f aca="false">+G:G-H:H</f>
        <v>1820230.29</v>
      </c>
    </row>
    <row r="3164" customFormat="false" ht="17.25" hidden="false" customHeight="true" outlineLevel="0" collapsed="false">
      <c r="A3164" s="140" t="s">
        <v>124</v>
      </c>
      <c r="B3164" s="142" t="n">
        <v>62703000</v>
      </c>
      <c r="C3164" s="143" t="n">
        <f aca="false">+LEN(B:B)</f>
        <v>8</v>
      </c>
      <c r="D3164" s="143" t="n">
        <v>62703000</v>
      </c>
      <c r="F3164" s="140" t="s">
        <v>516</v>
      </c>
      <c r="G3164" s="144" t="n">
        <v>158000</v>
      </c>
      <c r="I3164" s="144" t="n">
        <f aca="false">+G:G-H:H</f>
        <v>158000</v>
      </c>
    </row>
    <row r="3165" customFormat="false" ht="17.25" hidden="false" customHeight="true" outlineLevel="0" collapsed="false">
      <c r="A3165" s="140" t="s">
        <v>129</v>
      </c>
      <c r="B3165" s="142" t="n">
        <v>627030</v>
      </c>
      <c r="C3165" s="143" t="n">
        <f aca="false">+LEN(B:B)</f>
        <v>6</v>
      </c>
      <c r="D3165" s="143" t="n">
        <v>62703000</v>
      </c>
      <c r="F3165" s="140" t="s">
        <v>1115</v>
      </c>
      <c r="G3165" s="144" t="n">
        <v>2632911.62</v>
      </c>
      <c r="H3165" s="144" t="n">
        <v>0</v>
      </c>
      <c r="I3165" s="144" t="n">
        <f aca="false">+G:G-H:H</f>
        <v>2632911.62</v>
      </c>
    </row>
    <row r="3166" customFormat="false" ht="17.25" hidden="false" customHeight="true" outlineLevel="0" collapsed="false">
      <c r="A3166" s="140" t="s">
        <v>308</v>
      </c>
      <c r="B3166" s="142" t="n">
        <v>62703000</v>
      </c>
      <c r="C3166" s="143" t="n">
        <f aca="false">+LEN(B:B)</f>
        <v>8</v>
      </c>
      <c r="D3166" s="143" t="n">
        <v>62703000</v>
      </c>
      <c r="F3166" s="140" t="s">
        <v>516</v>
      </c>
      <c r="G3166" s="144" t="n">
        <v>735164.6</v>
      </c>
      <c r="I3166" s="144" t="n">
        <f aca="false">+G:G-H:H</f>
        <v>735164.6</v>
      </c>
    </row>
    <row r="3167" customFormat="false" ht="17.25" hidden="false" customHeight="true" outlineLevel="0" collapsed="false">
      <c r="A3167" s="140" t="s">
        <v>111</v>
      </c>
      <c r="B3167" s="142" t="n">
        <v>62703000</v>
      </c>
      <c r="C3167" s="143" t="n">
        <f aca="false">+LEN(B:B)</f>
        <v>8</v>
      </c>
      <c r="D3167" s="143" t="n">
        <v>62703000</v>
      </c>
      <c r="F3167" s="140" t="s">
        <v>516</v>
      </c>
      <c r="G3167" s="144" t="n">
        <v>6169523.14</v>
      </c>
      <c r="I3167" s="144" t="n">
        <f aca="false">+G:G-H:H</f>
        <v>6169523.14</v>
      </c>
    </row>
    <row r="3168" customFormat="false" ht="17.25" hidden="false" customHeight="true" outlineLevel="0" collapsed="false">
      <c r="A3168" s="140" t="s">
        <v>116</v>
      </c>
      <c r="B3168" s="142" t="n">
        <v>6270300</v>
      </c>
      <c r="C3168" s="143" t="n">
        <f aca="false">+LEN(B:B)</f>
        <v>7</v>
      </c>
      <c r="D3168" s="143" t="n">
        <v>62703000</v>
      </c>
      <c r="F3168" s="140" t="s">
        <v>516</v>
      </c>
      <c r="G3168" s="144" t="n">
        <v>6900260.25</v>
      </c>
      <c r="I3168" s="144" t="n">
        <f aca="false">+G:G-H:H</f>
        <v>6900260.25</v>
      </c>
    </row>
    <row r="3169" customFormat="false" ht="17.25" hidden="false" customHeight="true" outlineLevel="0" collapsed="false">
      <c r="A3169" s="140" t="s">
        <v>115</v>
      </c>
      <c r="B3169" s="142" t="n">
        <v>62703000</v>
      </c>
      <c r="C3169" s="143" t="n">
        <f aca="false">+LEN(B:B)</f>
        <v>8</v>
      </c>
      <c r="D3169" s="143" t="n">
        <v>62703000</v>
      </c>
      <c r="F3169" s="140" t="s">
        <v>516</v>
      </c>
      <c r="G3169" s="144" t="n">
        <v>54071348.88</v>
      </c>
      <c r="I3169" s="144" t="n">
        <f aca="false">+G:G-H:H</f>
        <v>54071348.88</v>
      </c>
    </row>
    <row r="3170" customFormat="false" ht="17.25" hidden="false" customHeight="true" outlineLevel="0" collapsed="false">
      <c r="A3170" s="140" t="s">
        <v>2897</v>
      </c>
      <c r="B3170" s="142" t="n">
        <v>62703000</v>
      </c>
      <c r="C3170" s="143" t="n">
        <f aca="false">+LEN(B:B)</f>
        <v>8</v>
      </c>
      <c r="D3170" s="143" t="n">
        <v>62703000</v>
      </c>
      <c r="F3170" s="140" t="s">
        <v>182</v>
      </c>
      <c r="G3170" s="144" t="n">
        <v>150000</v>
      </c>
      <c r="I3170" s="144" t="n">
        <f aca="false">+G:G-H:H</f>
        <v>150000</v>
      </c>
    </row>
    <row r="3171" customFormat="false" ht="17.25" hidden="false" customHeight="true" outlineLevel="0" collapsed="false">
      <c r="A3171" s="140" t="s">
        <v>119</v>
      </c>
      <c r="B3171" s="142" t="n">
        <v>62703000</v>
      </c>
      <c r="C3171" s="143" t="n">
        <f aca="false">+LEN(B:B)</f>
        <v>8</v>
      </c>
      <c r="D3171" s="143" t="n">
        <v>62703000</v>
      </c>
      <c r="F3171" s="140" t="s">
        <v>516</v>
      </c>
      <c r="G3171" s="144" t="n">
        <v>2776835.67</v>
      </c>
      <c r="I3171" s="144" t="n">
        <f aca="false">+G:G-H:H</f>
        <v>2776835.67</v>
      </c>
    </row>
    <row r="3172" customFormat="false" ht="17.25" hidden="false" customHeight="true" outlineLevel="0" collapsed="false">
      <c r="A3172" s="140" t="s">
        <v>2902</v>
      </c>
      <c r="B3172" s="142" t="n">
        <v>62703000</v>
      </c>
      <c r="C3172" s="143" t="n">
        <f aca="false">+LEN(B:B)</f>
        <v>8</v>
      </c>
      <c r="D3172" s="143" t="n">
        <v>62703000</v>
      </c>
      <c r="F3172" s="140" t="s">
        <v>516</v>
      </c>
      <c r="G3172" s="144" t="n">
        <v>205085.04</v>
      </c>
      <c r="I3172" s="144" t="n">
        <f aca="false">+G:G-H:H</f>
        <v>205085.04</v>
      </c>
    </row>
    <row r="3173" customFormat="false" ht="17.25" hidden="false" customHeight="true" outlineLevel="0" collapsed="false">
      <c r="A3173" s="140" t="s">
        <v>112</v>
      </c>
      <c r="B3173" s="142" t="n">
        <v>62703000</v>
      </c>
      <c r="C3173" s="143" t="n">
        <f aca="false">+LEN(B:B)</f>
        <v>8</v>
      </c>
      <c r="D3173" s="143" t="n">
        <v>62703000</v>
      </c>
      <c r="F3173" s="140" t="s">
        <v>182</v>
      </c>
      <c r="G3173" s="144" t="n">
        <v>10687293.26</v>
      </c>
      <c r="I3173" s="144" t="n">
        <f aca="false">+G:G-H:H</f>
        <v>10687293.26</v>
      </c>
    </row>
    <row r="3174" customFormat="false" ht="17.25" hidden="false" customHeight="true" outlineLevel="0" collapsed="false">
      <c r="A3174" s="140" t="s">
        <v>317</v>
      </c>
      <c r="B3174" s="142" t="n">
        <v>62703000</v>
      </c>
      <c r="C3174" s="143" t="n">
        <f aca="false">+LEN(B:B)</f>
        <v>8</v>
      </c>
      <c r="D3174" s="143" t="n">
        <v>62703000</v>
      </c>
      <c r="F3174" s="140" t="s">
        <v>182</v>
      </c>
      <c r="G3174" s="144" t="n">
        <v>301713.16</v>
      </c>
      <c r="I3174" s="144" t="n">
        <f aca="false">+G:G-H:H</f>
        <v>301713.16</v>
      </c>
    </row>
    <row r="3175" customFormat="false" ht="17.25" hidden="false" customHeight="true" outlineLevel="0" collapsed="false">
      <c r="A3175" s="140" t="s">
        <v>105</v>
      </c>
      <c r="B3175" s="142" t="n">
        <v>6270300</v>
      </c>
      <c r="C3175" s="143" t="n">
        <f aca="false">+LEN(B:B)</f>
        <v>7</v>
      </c>
      <c r="D3175" s="143" t="n">
        <v>62703000</v>
      </c>
      <c r="F3175" s="140" t="s">
        <v>516</v>
      </c>
      <c r="G3175" s="144" t="n">
        <v>3087109.19</v>
      </c>
      <c r="H3175" s="144" t="n">
        <v>0</v>
      </c>
      <c r="I3175" s="144" t="n">
        <f aca="false">+G:G-H:H</f>
        <v>3087109.19</v>
      </c>
    </row>
    <row r="3176" customFormat="false" ht="17.25" hidden="false" customHeight="true" outlineLevel="0" collapsed="false">
      <c r="A3176" s="140" t="s">
        <v>104</v>
      </c>
      <c r="B3176" s="142" t="n">
        <v>6270300</v>
      </c>
      <c r="C3176" s="143" t="n">
        <f aca="false">+LEN(B:B)</f>
        <v>7</v>
      </c>
      <c r="D3176" s="143" t="n">
        <v>62703000</v>
      </c>
      <c r="F3176" s="140" t="s">
        <v>516</v>
      </c>
      <c r="G3176" s="144" t="n">
        <v>15805018.72</v>
      </c>
      <c r="H3176" s="144" t="n">
        <v>0</v>
      </c>
      <c r="I3176" s="144" t="n">
        <f aca="false">+G:G-H:H</f>
        <v>15805018.72</v>
      </c>
    </row>
    <row r="3177" customFormat="false" ht="17.25" hidden="false" customHeight="true" outlineLevel="0" collapsed="false">
      <c r="A3177" s="140" t="s">
        <v>101</v>
      </c>
      <c r="B3177" s="142" t="n">
        <v>62703000</v>
      </c>
      <c r="C3177" s="143" t="n">
        <f aca="false">+LEN(B:B)</f>
        <v>8</v>
      </c>
      <c r="D3177" s="143" t="n">
        <v>62703000</v>
      </c>
      <c r="F3177" s="140" t="s">
        <v>516</v>
      </c>
      <c r="G3177" s="144" t="n">
        <v>1500565.12</v>
      </c>
      <c r="I3177" s="144" t="n">
        <f aca="false">+G:G-H:H</f>
        <v>1500565.12</v>
      </c>
    </row>
    <row r="3178" customFormat="false" ht="17.25" hidden="false" customHeight="true" outlineLevel="0" collapsed="false">
      <c r="A3178" s="140" t="s">
        <v>102</v>
      </c>
      <c r="B3178" s="142" t="n">
        <v>6270300</v>
      </c>
      <c r="C3178" s="143" t="n">
        <f aca="false">+LEN(B:B)</f>
        <v>7</v>
      </c>
      <c r="D3178" s="143" t="n">
        <v>62703000</v>
      </c>
      <c r="F3178" s="140" t="s">
        <v>516</v>
      </c>
      <c r="G3178" s="144" t="n">
        <v>293520.88</v>
      </c>
      <c r="H3178" s="144" t="n">
        <v>0</v>
      </c>
      <c r="I3178" s="144" t="n">
        <f aca="false">+G:G-H:H</f>
        <v>293520.88</v>
      </c>
    </row>
    <row r="3179" customFormat="false" ht="17.25" hidden="false" customHeight="true" outlineLevel="0" collapsed="false">
      <c r="A3179" s="140" t="s">
        <v>307</v>
      </c>
      <c r="B3179" s="142" t="n">
        <v>62703000</v>
      </c>
      <c r="C3179" s="143" t="n">
        <f aca="false">+LEN(B:B)</f>
        <v>8</v>
      </c>
      <c r="D3179" s="143" t="n">
        <v>62703000</v>
      </c>
      <c r="F3179" s="140" t="s">
        <v>182</v>
      </c>
      <c r="G3179" s="144" t="n">
        <v>1168966.69</v>
      </c>
      <c r="I3179" s="144" t="n">
        <f aca="false">+G:G-H:H</f>
        <v>1168966.69</v>
      </c>
    </row>
    <row r="3180" customFormat="false" ht="17.25" hidden="false" customHeight="true" outlineLevel="0" collapsed="false">
      <c r="A3180" s="140" t="s">
        <v>100</v>
      </c>
      <c r="B3180" s="142" t="n">
        <v>6270300</v>
      </c>
      <c r="C3180" s="143" t="n">
        <f aca="false">+LEN(B:B)</f>
        <v>7</v>
      </c>
      <c r="D3180" s="143" t="n">
        <v>62703000</v>
      </c>
      <c r="F3180" s="140" t="s">
        <v>516</v>
      </c>
      <c r="G3180" s="144" t="n">
        <v>3621089.57</v>
      </c>
      <c r="H3180" s="144" t="n">
        <v>0</v>
      </c>
      <c r="I3180" s="144" t="n">
        <f aca="false">+G:G-H:H</f>
        <v>3621089.57</v>
      </c>
    </row>
    <row r="3181" customFormat="false" ht="17.25" hidden="false" customHeight="true" outlineLevel="0" collapsed="false">
      <c r="A3181" s="140" t="s">
        <v>108</v>
      </c>
      <c r="B3181" s="142" t="n">
        <v>62703000</v>
      </c>
      <c r="C3181" s="143" t="n">
        <f aca="false">+LEN(B:B)</f>
        <v>8</v>
      </c>
      <c r="D3181" s="143" t="n">
        <v>62703000</v>
      </c>
      <c r="F3181" s="140" t="s">
        <v>516</v>
      </c>
      <c r="G3181" s="144" t="n">
        <v>605673.31</v>
      </c>
      <c r="I3181" s="144" t="n">
        <f aca="false">+G:G-H:H</f>
        <v>605673.31</v>
      </c>
    </row>
    <row r="3182" customFormat="false" ht="17.25" hidden="false" customHeight="true" outlineLevel="0" collapsed="false">
      <c r="A3182" s="140" t="s">
        <v>1712</v>
      </c>
      <c r="B3182" s="142" t="n">
        <v>62703000</v>
      </c>
      <c r="C3182" s="143" t="n">
        <f aca="false">+LEN(B:B)</f>
        <v>8</v>
      </c>
      <c r="D3182" s="143" t="n">
        <v>62703000</v>
      </c>
      <c r="F3182" s="140" t="s">
        <v>422</v>
      </c>
      <c r="G3182" s="144" t="n">
        <v>79815640.45</v>
      </c>
      <c r="I3182" s="144" t="n">
        <f aca="false">+G:G-H:H</f>
        <v>79815640.45</v>
      </c>
    </row>
    <row r="3183" customFormat="false" ht="17.25" hidden="false" customHeight="true" outlineLevel="0" collapsed="false">
      <c r="A3183" s="140" t="s">
        <v>657</v>
      </c>
      <c r="B3183" s="142" t="n">
        <v>62703000</v>
      </c>
      <c r="C3183" s="143" t="n">
        <f aca="false">+LEN(B:B)</f>
        <v>8</v>
      </c>
      <c r="D3183" s="143" t="n">
        <v>62703000</v>
      </c>
      <c r="F3183" s="140" t="s">
        <v>182</v>
      </c>
      <c r="G3183" s="144" t="n">
        <v>17513260.121</v>
      </c>
      <c r="I3183" s="144" t="n">
        <f aca="false">+G:G-H:H</f>
        <v>17513260.121</v>
      </c>
    </row>
    <row r="3184" customFormat="false" ht="17.25" hidden="false" customHeight="true" outlineLevel="0" collapsed="false">
      <c r="A3184" s="140" t="s">
        <v>309</v>
      </c>
      <c r="B3184" s="142" t="n">
        <v>627040</v>
      </c>
      <c r="C3184" s="143" t="n">
        <f aca="false">+LEN(B:B)</f>
        <v>6</v>
      </c>
      <c r="D3184" s="143" t="n">
        <v>62704000</v>
      </c>
      <c r="F3184" s="140" t="s">
        <v>426</v>
      </c>
      <c r="G3184" s="144" t="n">
        <v>296020.37</v>
      </c>
      <c r="I3184" s="144" t="n">
        <f aca="false">+G:G-H:H</f>
        <v>296020.37</v>
      </c>
    </row>
    <row r="3185" customFormat="false" ht="17.25" hidden="false" customHeight="true" outlineLevel="0" collapsed="false">
      <c r="A3185" s="140" t="s">
        <v>128</v>
      </c>
      <c r="B3185" s="142" t="n">
        <v>62704000</v>
      </c>
      <c r="C3185" s="143" t="n">
        <f aca="false">+LEN(B:B)</f>
        <v>8</v>
      </c>
      <c r="D3185" s="143" t="n">
        <v>62704000</v>
      </c>
      <c r="F3185" s="140" t="s">
        <v>1503</v>
      </c>
      <c r="G3185" s="144" t="n">
        <v>88443.26</v>
      </c>
      <c r="I3185" s="144" t="n">
        <f aca="false">+G:G-H:H</f>
        <v>88443.26</v>
      </c>
    </row>
    <row r="3186" customFormat="false" ht="17.25" hidden="false" customHeight="true" outlineLevel="0" collapsed="false">
      <c r="A3186" s="140" t="s">
        <v>125</v>
      </c>
      <c r="B3186" s="142" t="n">
        <v>62704000</v>
      </c>
      <c r="C3186" s="143" t="n">
        <f aca="false">+LEN(B:B)</f>
        <v>8</v>
      </c>
      <c r="D3186" s="143" t="n">
        <v>62704000</v>
      </c>
      <c r="F3186" s="140" t="s">
        <v>423</v>
      </c>
      <c r="G3186" s="144" t="n">
        <v>9000</v>
      </c>
      <c r="I3186" s="144" t="n">
        <f aca="false">+G:G-H:H</f>
        <v>9000</v>
      </c>
    </row>
    <row r="3187" customFormat="false" ht="17.25" hidden="false" customHeight="true" outlineLevel="0" collapsed="false">
      <c r="A3187" s="140" t="s">
        <v>129</v>
      </c>
      <c r="B3187" s="142" t="n">
        <v>627040</v>
      </c>
      <c r="C3187" s="143" t="n">
        <f aca="false">+LEN(B:B)</f>
        <v>6</v>
      </c>
      <c r="D3187" s="143" t="n">
        <v>62704000</v>
      </c>
      <c r="F3187" s="140" t="s">
        <v>426</v>
      </c>
      <c r="G3187" s="144" t="n">
        <v>473997.7714</v>
      </c>
      <c r="H3187" s="144" t="n">
        <v>0</v>
      </c>
      <c r="I3187" s="144" t="n">
        <f aca="false">+G:G-H:H</f>
        <v>473997.7714</v>
      </c>
    </row>
    <row r="3188" customFormat="false" ht="17.25" hidden="false" customHeight="true" outlineLevel="0" collapsed="false">
      <c r="A3188" s="140" t="s">
        <v>1819</v>
      </c>
      <c r="B3188" s="142" t="n">
        <v>62704000</v>
      </c>
      <c r="C3188" s="143" t="n">
        <f aca="false">+LEN(B:B)</f>
        <v>8</v>
      </c>
      <c r="D3188" s="143" t="n">
        <v>62704000</v>
      </c>
      <c r="F3188" s="140" t="s">
        <v>423</v>
      </c>
      <c r="G3188" s="144" t="n">
        <v>96963.15</v>
      </c>
      <c r="I3188" s="144" t="n">
        <f aca="false">+G:G-H:H</f>
        <v>96963.15</v>
      </c>
    </row>
    <row r="3189" customFormat="false" ht="17.25" hidden="false" customHeight="true" outlineLevel="0" collapsed="false">
      <c r="A3189" s="140" t="s">
        <v>3018</v>
      </c>
      <c r="B3189" s="142" t="n">
        <v>627040</v>
      </c>
      <c r="C3189" s="143" t="n">
        <f aca="false">+LEN(B:B)</f>
        <v>6</v>
      </c>
      <c r="D3189" s="143" t="n">
        <v>62704000</v>
      </c>
      <c r="F3189" s="140" t="s">
        <v>426</v>
      </c>
      <c r="G3189" s="144" t="n">
        <v>405000</v>
      </c>
      <c r="I3189" s="144" t="n">
        <f aca="false">+G:G-H:H</f>
        <v>405000</v>
      </c>
    </row>
    <row r="3190" customFormat="false" ht="17.25" hidden="false" customHeight="true" outlineLevel="0" collapsed="false">
      <c r="A3190" s="140" t="s">
        <v>3019</v>
      </c>
      <c r="B3190" s="142" t="n">
        <v>627040</v>
      </c>
      <c r="C3190" s="143" t="n">
        <f aca="false">+LEN(B:B)</f>
        <v>6</v>
      </c>
      <c r="D3190" s="143" t="n">
        <v>62704000</v>
      </c>
      <c r="F3190" s="140" t="s">
        <v>426</v>
      </c>
      <c r="G3190" s="144" t="n">
        <v>399500</v>
      </c>
      <c r="I3190" s="144" t="n">
        <f aca="false">+G:G-H:H</f>
        <v>399500</v>
      </c>
    </row>
    <row r="3191" customFormat="false" ht="17.25" hidden="false" customHeight="true" outlineLevel="0" collapsed="false">
      <c r="A3191" s="140" t="s">
        <v>317</v>
      </c>
      <c r="B3191" s="142" t="n">
        <v>62704000</v>
      </c>
      <c r="C3191" s="143" t="n">
        <f aca="false">+LEN(B:B)</f>
        <v>8</v>
      </c>
      <c r="D3191" s="143" t="n">
        <v>62704000</v>
      </c>
      <c r="F3191" s="140" t="s">
        <v>1503</v>
      </c>
      <c r="G3191" s="144" t="n">
        <v>318445.01</v>
      </c>
      <c r="I3191" s="144" t="n">
        <f aca="false">+G:G-H:H</f>
        <v>318445.01</v>
      </c>
    </row>
    <row r="3192" customFormat="false" ht="17.25" hidden="false" customHeight="true" outlineLevel="0" collapsed="false">
      <c r="A3192" s="140" t="s">
        <v>105</v>
      </c>
      <c r="B3192" s="142" t="n">
        <v>6270400</v>
      </c>
      <c r="C3192" s="143" t="n">
        <f aca="false">+LEN(B:B)</f>
        <v>7</v>
      </c>
      <c r="D3192" s="143" t="n">
        <v>62704000</v>
      </c>
      <c r="F3192" s="140" t="s">
        <v>423</v>
      </c>
      <c r="G3192" s="144" t="n">
        <v>928120</v>
      </c>
      <c r="H3192" s="144" t="n">
        <v>0</v>
      </c>
      <c r="I3192" s="144" t="n">
        <f aca="false">+G:G-H:H</f>
        <v>928120</v>
      </c>
    </row>
    <row r="3193" customFormat="false" ht="17.25" hidden="false" customHeight="true" outlineLevel="0" collapsed="false">
      <c r="A3193" s="140" t="s">
        <v>104</v>
      </c>
      <c r="B3193" s="142" t="n">
        <v>6270400</v>
      </c>
      <c r="C3193" s="143" t="n">
        <f aca="false">+LEN(B:B)</f>
        <v>7</v>
      </c>
      <c r="D3193" s="143" t="n">
        <v>62704000</v>
      </c>
      <c r="F3193" s="140" t="s">
        <v>423</v>
      </c>
      <c r="G3193" s="144" t="n">
        <v>543080</v>
      </c>
      <c r="H3193" s="144" t="n">
        <v>0</v>
      </c>
      <c r="I3193" s="144" t="n">
        <f aca="false">+G:G-H:H</f>
        <v>543080</v>
      </c>
    </row>
    <row r="3194" customFormat="false" ht="17.25" hidden="false" customHeight="true" outlineLevel="0" collapsed="false">
      <c r="A3194" s="140" t="s">
        <v>102</v>
      </c>
      <c r="B3194" s="142" t="n">
        <v>6270400</v>
      </c>
      <c r="C3194" s="143" t="n">
        <f aca="false">+LEN(B:B)</f>
        <v>7</v>
      </c>
      <c r="D3194" s="143" t="n">
        <v>62704000</v>
      </c>
      <c r="F3194" s="140" t="s">
        <v>423</v>
      </c>
      <c r="G3194" s="144" t="n">
        <v>47200</v>
      </c>
      <c r="H3194" s="144" t="n">
        <v>0</v>
      </c>
      <c r="I3194" s="144" t="n">
        <f aca="false">+G:G-H:H</f>
        <v>47200</v>
      </c>
    </row>
    <row r="3195" customFormat="false" ht="17.25" hidden="false" customHeight="true" outlineLevel="0" collapsed="false">
      <c r="A3195" s="140" t="s">
        <v>100</v>
      </c>
      <c r="B3195" s="142" t="n">
        <v>6270400</v>
      </c>
      <c r="C3195" s="143" t="n">
        <f aca="false">+LEN(B:B)</f>
        <v>7</v>
      </c>
      <c r="D3195" s="143" t="n">
        <v>62704000</v>
      </c>
      <c r="F3195" s="140" t="s">
        <v>423</v>
      </c>
      <c r="G3195" s="144" t="n">
        <v>149200</v>
      </c>
      <c r="H3195" s="144" t="n">
        <v>0</v>
      </c>
      <c r="I3195" s="144" t="n">
        <f aca="false">+G:G-H:H</f>
        <v>149200</v>
      </c>
    </row>
    <row r="3196" customFormat="false" ht="17.25" hidden="false" customHeight="true" outlineLevel="0" collapsed="false">
      <c r="A3196" s="140" t="s">
        <v>1712</v>
      </c>
      <c r="B3196" s="142" t="n">
        <v>62704000</v>
      </c>
      <c r="C3196" s="143" t="n">
        <f aca="false">+LEN(B:B)</f>
        <v>8</v>
      </c>
      <c r="D3196" s="143" t="n">
        <v>62704000</v>
      </c>
      <c r="F3196" s="140" t="s">
        <v>426</v>
      </c>
      <c r="G3196" s="144" t="n">
        <v>33873169.76</v>
      </c>
      <c r="I3196" s="144" t="n">
        <f aca="false">+G:G-H:H</f>
        <v>33873169.76</v>
      </c>
    </row>
    <row r="3197" customFormat="false" ht="17.25" hidden="false" customHeight="true" outlineLevel="0" collapsed="false">
      <c r="A3197" s="140" t="s">
        <v>1478</v>
      </c>
      <c r="B3197" s="142" t="n">
        <v>627040</v>
      </c>
      <c r="C3197" s="143" t="n">
        <f aca="false">+LEN(B:B)</f>
        <v>6</v>
      </c>
      <c r="D3197" s="143" t="n">
        <v>62704000</v>
      </c>
      <c r="F3197" s="140" t="s">
        <v>426</v>
      </c>
      <c r="G3197" s="144" t="n">
        <v>120000</v>
      </c>
      <c r="I3197" s="144" t="n">
        <f aca="false">+G:G-H:H</f>
        <v>120000</v>
      </c>
    </row>
    <row r="3198" customFormat="false" ht="17.25" hidden="false" customHeight="true" outlineLevel="0" collapsed="false">
      <c r="A3198" s="140" t="s">
        <v>657</v>
      </c>
      <c r="B3198" s="142" t="n">
        <v>62704000</v>
      </c>
      <c r="C3198" s="143" t="n">
        <f aca="false">+LEN(B:B)</f>
        <v>8</v>
      </c>
      <c r="D3198" s="143" t="n">
        <v>62704000</v>
      </c>
      <c r="F3198" s="140" t="s">
        <v>2102</v>
      </c>
      <c r="G3198" s="144" t="n">
        <v>6803116.927</v>
      </c>
      <c r="I3198" s="144" t="n">
        <f aca="false">+G:G-H:H</f>
        <v>6803116.927</v>
      </c>
    </row>
    <row r="3199" customFormat="false" ht="17.25" hidden="false" customHeight="true" outlineLevel="0" collapsed="false">
      <c r="A3199" s="140" t="s">
        <v>125</v>
      </c>
      <c r="B3199" s="142" t="n">
        <v>62705000</v>
      </c>
      <c r="C3199" s="143" t="n">
        <f aca="false">+LEN(B:B)</f>
        <v>8</v>
      </c>
      <c r="D3199" s="143" t="n">
        <v>62705000</v>
      </c>
      <c r="F3199" s="140" t="s">
        <v>517</v>
      </c>
      <c r="G3199" s="144" t="n">
        <v>23760</v>
      </c>
      <c r="I3199" s="144" t="n">
        <f aca="false">+G:G-H:H</f>
        <v>23760</v>
      </c>
    </row>
    <row r="3200" customFormat="false" ht="17.25" hidden="false" customHeight="true" outlineLevel="0" collapsed="false">
      <c r="A3200" s="140" t="s">
        <v>129</v>
      </c>
      <c r="B3200" s="142" t="n">
        <v>627050</v>
      </c>
      <c r="C3200" s="143" t="n">
        <f aca="false">+LEN(B:B)</f>
        <v>6</v>
      </c>
      <c r="D3200" s="143" t="n">
        <v>62705000</v>
      </c>
      <c r="F3200" s="140" t="s">
        <v>1116</v>
      </c>
      <c r="G3200" s="144" t="n">
        <v>4790285.12</v>
      </c>
      <c r="H3200" s="144" t="n">
        <v>0</v>
      </c>
      <c r="I3200" s="144" t="n">
        <f aca="false">+G:G-H:H</f>
        <v>4790285.12</v>
      </c>
    </row>
    <row r="3201" customFormat="false" ht="17.25" hidden="false" customHeight="true" outlineLevel="0" collapsed="false">
      <c r="A3201" s="140" t="s">
        <v>115</v>
      </c>
      <c r="B3201" s="142" t="n">
        <v>62705000</v>
      </c>
      <c r="C3201" s="143" t="n">
        <f aca="false">+LEN(B:B)</f>
        <v>8</v>
      </c>
      <c r="D3201" s="143" t="n">
        <v>62705000</v>
      </c>
      <c r="F3201" s="140" t="s">
        <v>517</v>
      </c>
      <c r="G3201" s="144" t="n">
        <v>18422744.78</v>
      </c>
      <c r="I3201" s="144" t="n">
        <f aca="false">+G:G-H:H</f>
        <v>18422744.78</v>
      </c>
    </row>
    <row r="3202" customFormat="false" ht="17.25" hidden="false" customHeight="true" outlineLevel="0" collapsed="false">
      <c r="A3202" s="140" t="s">
        <v>119</v>
      </c>
      <c r="B3202" s="142" t="n">
        <v>62705000</v>
      </c>
      <c r="C3202" s="143" t="n">
        <f aca="false">+LEN(B:B)</f>
        <v>8</v>
      </c>
      <c r="D3202" s="143" t="n">
        <v>62705000</v>
      </c>
      <c r="F3202" s="140" t="s">
        <v>517</v>
      </c>
      <c r="G3202" s="144" t="n">
        <v>806763.54</v>
      </c>
      <c r="I3202" s="144" t="n">
        <f aca="false">+G:G-H:H</f>
        <v>806763.54</v>
      </c>
    </row>
    <row r="3203" customFormat="false" ht="17.25" hidden="false" customHeight="true" outlineLevel="0" collapsed="false">
      <c r="A3203" s="140" t="s">
        <v>112</v>
      </c>
      <c r="B3203" s="142" t="n">
        <v>62705000</v>
      </c>
      <c r="C3203" s="143" t="n">
        <f aca="false">+LEN(B:B)</f>
        <v>8</v>
      </c>
      <c r="D3203" s="143" t="n">
        <v>62705000</v>
      </c>
      <c r="F3203" s="140" t="s">
        <v>1116</v>
      </c>
      <c r="G3203" s="144" t="n">
        <v>65000.01</v>
      </c>
      <c r="I3203" s="144" t="n">
        <f aca="false">+G:G-H:H</f>
        <v>65000.01</v>
      </c>
    </row>
    <row r="3204" customFormat="false" ht="17.25" hidden="false" customHeight="true" outlineLevel="0" collapsed="false">
      <c r="A3204" s="140" t="s">
        <v>105</v>
      </c>
      <c r="B3204" s="142" t="n">
        <v>6270500</v>
      </c>
      <c r="C3204" s="143" t="n">
        <f aca="false">+LEN(B:B)</f>
        <v>7</v>
      </c>
      <c r="D3204" s="143" t="n">
        <v>62705000</v>
      </c>
      <c r="F3204" s="140" t="s">
        <v>517</v>
      </c>
      <c r="G3204" s="144" t="n">
        <v>7952831.68</v>
      </c>
      <c r="H3204" s="144" t="n">
        <v>0</v>
      </c>
      <c r="I3204" s="144" t="n">
        <f aca="false">+G:G-H:H</f>
        <v>7952831.68</v>
      </c>
    </row>
    <row r="3205" customFormat="false" ht="17.25" hidden="false" customHeight="true" outlineLevel="0" collapsed="false">
      <c r="A3205" s="140" t="s">
        <v>104</v>
      </c>
      <c r="B3205" s="142" t="n">
        <v>6270500</v>
      </c>
      <c r="C3205" s="143" t="n">
        <f aca="false">+LEN(B:B)</f>
        <v>7</v>
      </c>
      <c r="D3205" s="143" t="n">
        <v>62705000</v>
      </c>
      <c r="F3205" s="140" t="s">
        <v>517</v>
      </c>
      <c r="G3205" s="144" t="n">
        <v>2688477.94</v>
      </c>
      <c r="H3205" s="144" t="n">
        <v>0</v>
      </c>
      <c r="I3205" s="144" t="n">
        <f aca="false">+G:G-H:H</f>
        <v>2688477.94</v>
      </c>
    </row>
    <row r="3206" customFormat="false" ht="17.25" hidden="false" customHeight="true" outlineLevel="0" collapsed="false">
      <c r="A3206" s="140" t="s">
        <v>102</v>
      </c>
      <c r="B3206" s="142" t="n">
        <v>6270500</v>
      </c>
      <c r="C3206" s="143" t="n">
        <f aca="false">+LEN(B:B)</f>
        <v>7</v>
      </c>
      <c r="D3206" s="143" t="n">
        <v>62705000</v>
      </c>
      <c r="F3206" s="140" t="s">
        <v>517</v>
      </c>
      <c r="G3206" s="144" t="n">
        <v>54000</v>
      </c>
      <c r="H3206" s="144" t="n">
        <v>0</v>
      </c>
      <c r="I3206" s="144" t="n">
        <f aca="false">+G:G-H:H</f>
        <v>54000</v>
      </c>
    </row>
    <row r="3207" customFormat="false" ht="17.25" hidden="false" customHeight="true" outlineLevel="0" collapsed="false">
      <c r="A3207" s="140" t="s">
        <v>1712</v>
      </c>
      <c r="B3207" s="142" t="n">
        <v>62705000</v>
      </c>
      <c r="C3207" s="143" t="n">
        <f aca="false">+LEN(B:B)</f>
        <v>8</v>
      </c>
      <c r="D3207" s="143" t="n">
        <v>62705000</v>
      </c>
      <c r="F3207" s="140" t="s">
        <v>1116</v>
      </c>
      <c r="G3207" s="144" t="n">
        <v>44986876.02</v>
      </c>
      <c r="I3207" s="144" t="n">
        <f aca="false">+G:G-H:H</f>
        <v>44986876.02</v>
      </c>
    </row>
    <row r="3208" customFormat="false" ht="17.25" hidden="false" customHeight="true" outlineLevel="0" collapsed="false">
      <c r="A3208" s="140" t="s">
        <v>657</v>
      </c>
      <c r="B3208" s="142" t="n">
        <v>62705000</v>
      </c>
      <c r="C3208" s="143" t="n">
        <f aca="false">+LEN(B:B)</f>
        <v>8</v>
      </c>
      <c r="D3208" s="143" t="n">
        <v>62705000</v>
      </c>
      <c r="F3208" s="140" t="s">
        <v>1116</v>
      </c>
      <c r="G3208" s="144" t="n">
        <v>2428550.756</v>
      </c>
      <c r="I3208" s="144" t="n">
        <f aca="false">+G:G-H:H</f>
        <v>2428550.756</v>
      </c>
    </row>
    <row r="3209" customFormat="false" ht="17.25" hidden="false" customHeight="true" outlineLevel="0" collapsed="false">
      <c r="A3209" s="140" t="s">
        <v>125</v>
      </c>
      <c r="B3209" s="142" t="n">
        <v>62706000</v>
      </c>
      <c r="C3209" s="143" t="n">
        <f aca="false">+LEN(B:B)</f>
        <v>8</v>
      </c>
      <c r="D3209" s="143" t="n">
        <v>62706000</v>
      </c>
      <c r="F3209" s="140" t="s">
        <v>183</v>
      </c>
      <c r="G3209" s="144" t="n">
        <v>1605254.04</v>
      </c>
      <c r="I3209" s="144" t="n">
        <f aca="false">+G:G-H:H</f>
        <v>1605254.04</v>
      </c>
    </row>
    <row r="3210" customFormat="false" ht="17.25" hidden="false" customHeight="true" outlineLevel="0" collapsed="false">
      <c r="A3210" s="140" t="s">
        <v>129</v>
      </c>
      <c r="B3210" s="142" t="n">
        <v>627060</v>
      </c>
      <c r="C3210" s="143" t="n">
        <f aca="false">+LEN(B:B)</f>
        <v>6</v>
      </c>
      <c r="D3210" s="143" t="n">
        <v>62706000</v>
      </c>
      <c r="F3210" s="140" t="s">
        <v>183</v>
      </c>
      <c r="G3210" s="144" t="n">
        <v>10271939.06</v>
      </c>
      <c r="H3210" s="144" t="n">
        <v>0</v>
      </c>
      <c r="I3210" s="144" t="n">
        <f aca="false">+G:G-H:H</f>
        <v>10271939.06</v>
      </c>
    </row>
    <row r="3211" customFormat="false" ht="17.25" hidden="false" customHeight="true" outlineLevel="0" collapsed="false">
      <c r="A3211" s="140" t="s">
        <v>116</v>
      </c>
      <c r="B3211" s="142" t="n">
        <v>6270600</v>
      </c>
      <c r="C3211" s="143" t="n">
        <f aca="false">+LEN(B:B)</f>
        <v>7</v>
      </c>
      <c r="D3211" s="143" t="n">
        <v>62706000</v>
      </c>
      <c r="F3211" s="140" t="s">
        <v>183</v>
      </c>
      <c r="G3211" s="144" t="n">
        <v>258422.81</v>
      </c>
      <c r="I3211" s="144" t="n">
        <f aca="false">+G:G-H:H</f>
        <v>258422.81</v>
      </c>
    </row>
    <row r="3212" customFormat="false" ht="17.25" hidden="false" customHeight="true" outlineLevel="0" collapsed="false">
      <c r="A3212" s="140" t="s">
        <v>115</v>
      </c>
      <c r="B3212" s="142" t="n">
        <v>62706000</v>
      </c>
      <c r="C3212" s="143" t="n">
        <f aca="false">+LEN(B:B)</f>
        <v>8</v>
      </c>
      <c r="D3212" s="143" t="n">
        <v>62706000</v>
      </c>
      <c r="F3212" s="140" t="s">
        <v>183</v>
      </c>
      <c r="G3212" s="144" t="n">
        <v>2018062.16</v>
      </c>
      <c r="I3212" s="144" t="n">
        <f aca="false">+G:G-H:H</f>
        <v>2018062.16</v>
      </c>
    </row>
    <row r="3213" customFormat="false" ht="17.25" hidden="false" customHeight="true" outlineLevel="0" collapsed="false">
      <c r="A3213" s="140" t="s">
        <v>119</v>
      </c>
      <c r="B3213" s="142" t="n">
        <v>62706000</v>
      </c>
      <c r="C3213" s="143" t="n">
        <f aca="false">+LEN(B:B)</f>
        <v>8</v>
      </c>
      <c r="D3213" s="143" t="n">
        <v>62706000</v>
      </c>
      <c r="F3213" s="140" t="s">
        <v>183</v>
      </c>
      <c r="G3213" s="144" t="n">
        <v>974021712.77</v>
      </c>
      <c r="I3213" s="144" t="n">
        <f aca="false">+G:G-H:H</f>
        <v>974021712.77</v>
      </c>
    </row>
    <row r="3214" customFormat="false" ht="17.25" hidden="false" customHeight="true" outlineLevel="0" collapsed="false">
      <c r="A3214" s="140" t="s">
        <v>112</v>
      </c>
      <c r="B3214" s="142" t="n">
        <v>62706000</v>
      </c>
      <c r="C3214" s="143" t="n">
        <f aca="false">+LEN(B:B)</f>
        <v>8</v>
      </c>
      <c r="D3214" s="143" t="n">
        <v>62706000</v>
      </c>
      <c r="F3214" s="140" t="s">
        <v>183</v>
      </c>
      <c r="G3214" s="144" t="n">
        <v>1006482.3</v>
      </c>
      <c r="I3214" s="144" t="n">
        <f aca="false">+G:G-H:H</f>
        <v>1006482.3</v>
      </c>
    </row>
    <row r="3215" customFormat="false" ht="17.25" hidden="false" customHeight="true" outlineLevel="0" collapsed="false">
      <c r="A3215" s="140" t="s">
        <v>105</v>
      </c>
      <c r="B3215" s="142" t="n">
        <v>6270600</v>
      </c>
      <c r="C3215" s="143" t="n">
        <f aca="false">+LEN(B:B)</f>
        <v>7</v>
      </c>
      <c r="D3215" s="143" t="n">
        <v>62706000</v>
      </c>
      <c r="F3215" s="140" t="s">
        <v>183</v>
      </c>
      <c r="G3215" s="144" t="n">
        <v>56641678.24</v>
      </c>
      <c r="H3215" s="144" t="n">
        <v>0</v>
      </c>
      <c r="I3215" s="144" t="n">
        <f aca="false">+G:G-H:H</f>
        <v>56641678.24</v>
      </c>
    </row>
    <row r="3216" customFormat="false" ht="17.25" hidden="false" customHeight="true" outlineLevel="0" collapsed="false">
      <c r="A3216" s="140" t="s">
        <v>104</v>
      </c>
      <c r="B3216" s="142" t="n">
        <v>6270600</v>
      </c>
      <c r="C3216" s="143" t="n">
        <f aca="false">+LEN(B:B)</f>
        <v>7</v>
      </c>
      <c r="D3216" s="143" t="n">
        <v>62706000</v>
      </c>
      <c r="F3216" s="140" t="s">
        <v>183</v>
      </c>
      <c r="G3216" s="144" t="n">
        <v>17643905.13</v>
      </c>
      <c r="H3216" s="144" t="n">
        <v>0</v>
      </c>
      <c r="I3216" s="144" t="n">
        <f aca="false">+G:G-H:H</f>
        <v>17643905.13</v>
      </c>
    </row>
    <row r="3217" customFormat="false" ht="17.25" hidden="false" customHeight="true" outlineLevel="0" collapsed="false">
      <c r="A3217" s="140" t="s">
        <v>102</v>
      </c>
      <c r="B3217" s="142" t="n">
        <v>6270600</v>
      </c>
      <c r="C3217" s="143" t="n">
        <f aca="false">+LEN(B:B)</f>
        <v>7</v>
      </c>
      <c r="D3217" s="143" t="n">
        <v>62706000</v>
      </c>
      <c r="F3217" s="140" t="s">
        <v>183</v>
      </c>
      <c r="G3217" s="144" t="n">
        <v>575771.62</v>
      </c>
      <c r="H3217" s="144" t="n">
        <v>0</v>
      </c>
      <c r="I3217" s="144" t="n">
        <f aca="false">+G:G-H:H</f>
        <v>575771.62</v>
      </c>
    </row>
    <row r="3218" customFormat="false" ht="17.25" hidden="false" customHeight="true" outlineLevel="0" collapsed="false">
      <c r="A3218" s="140" t="s">
        <v>307</v>
      </c>
      <c r="B3218" s="142" t="n">
        <v>62706000</v>
      </c>
      <c r="C3218" s="143" t="n">
        <f aca="false">+LEN(B:B)</f>
        <v>8</v>
      </c>
      <c r="D3218" s="143" t="n">
        <v>62706000</v>
      </c>
      <c r="F3218" s="140" t="s">
        <v>183</v>
      </c>
      <c r="G3218" s="144" t="n">
        <v>5040259.51</v>
      </c>
      <c r="I3218" s="144" t="n">
        <f aca="false">+G:G-H:H</f>
        <v>5040259.51</v>
      </c>
    </row>
    <row r="3219" customFormat="false" ht="17.25" hidden="false" customHeight="true" outlineLevel="0" collapsed="false">
      <c r="A3219" s="140" t="s">
        <v>100</v>
      </c>
      <c r="B3219" s="142" t="n">
        <v>6270600</v>
      </c>
      <c r="C3219" s="143" t="n">
        <f aca="false">+LEN(B:B)</f>
        <v>7</v>
      </c>
      <c r="D3219" s="143" t="n">
        <v>62706000</v>
      </c>
      <c r="F3219" s="140" t="s">
        <v>183</v>
      </c>
      <c r="G3219" s="144" t="n">
        <v>4326937.84</v>
      </c>
      <c r="H3219" s="144" t="n">
        <v>0</v>
      </c>
      <c r="I3219" s="144" t="n">
        <f aca="false">+G:G-H:H</f>
        <v>4326937.84</v>
      </c>
    </row>
    <row r="3220" customFormat="false" ht="17.25" hidden="false" customHeight="true" outlineLevel="0" collapsed="false">
      <c r="A3220" s="140" t="s">
        <v>1712</v>
      </c>
      <c r="B3220" s="142" t="n">
        <v>62706000</v>
      </c>
      <c r="C3220" s="143" t="n">
        <f aca="false">+LEN(B:B)</f>
        <v>8</v>
      </c>
      <c r="D3220" s="143" t="n">
        <v>62706000</v>
      </c>
      <c r="F3220" s="140" t="s">
        <v>183</v>
      </c>
      <c r="G3220" s="144" t="n">
        <v>15964640</v>
      </c>
      <c r="I3220" s="144" t="n">
        <f aca="false">+G:G-H:H</f>
        <v>15964640</v>
      </c>
    </row>
    <row r="3221" customFormat="false" ht="17.25" hidden="false" customHeight="true" outlineLevel="0" collapsed="false">
      <c r="A3221" s="140" t="s">
        <v>1478</v>
      </c>
      <c r="B3221" s="142" t="n">
        <v>627060</v>
      </c>
      <c r="C3221" s="143" t="n">
        <f aca="false">+LEN(B:B)</f>
        <v>6</v>
      </c>
      <c r="D3221" s="143" t="n">
        <v>62706000</v>
      </c>
      <c r="F3221" s="140" t="s">
        <v>183</v>
      </c>
      <c r="G3221" s="144" t="n">
        <v>42000</v>
      </c>
      <c r="I3221" s="144" t="n">
        <f aca="false">+G:G-H:H</f>
        <v>42000</v>
      </c>
    </row>
    <row r="3222" customFormat="false" ht="17.25" hidden="false" customHeight="true" outlineLevel="0" collapsed="false">
      <c r="A3222" s="140" t="s">
        <v>657</v>
      </c>
      <c r="B3222" s="142" t="n">
        <v>62706000</v>
      </c>
      <c r="C3222" s="143" t="n">
        <f aca="false">+LEN(B:B)</f>
        <v>8</v>
      </c>
      <c r="D3222" s="143" t="n">
        <v>62706000</v>
      </c>
      <c r="F3222" s="140" t="s">
        <v>183</v>
      </c>
      <c r="G3222" s="144" t="n">
        <v>16621890.463</v>
      </c>
      <c r="I3222" s="144" t="n">
        <f aca="false">+G:G-H:H</f>
        <v>16621890.463</v>
      </c>
    </row>
    <row r="3223" customFormat="false" ht="17.25" hidden="false" customHeight="true" outlineLevel="0" collapsed="false">
      <c r="A3223" s="140" t="s">
        <v>309</v>
      </c>
      <c r="B3223" s="142" t="n">
        <v>627070</v>
      </c>
      <c r="C3223" s="143" t="n">
        <f aca="false">+LEN(B:B)</f>
        <v>6</v>
      </c>
      <c r="D3223" s="143" t="n">
        <v>62707000</v>
      </c>
      <c r="F3223" s="140" t="s">
        <v>432</v>
      </c>
      <c r="G3223" s="144" t="n">
        <v>32400</v>
      </c>
      <c r="I3223" s="144" t="n">
        <f aca="false">+G:G-H:H</f>
        <v>32400</v>
      </c>
    </row>
    <row r="3224" customFormat="false" ht="17.25" hidden="false" customHeight="true" outlineLevel="0" collapsed="false">
      <c r="A3224" s="140" t="s">
        <v>128</v>
      </c>
      <c r="B3224" s="142" t="n">
        <v>62707000</v>
      </c>
      <c r="C3224" s="143" t="n">
        <f aca="false">+LEN(B:B)</f>
        <v>8</v>
      </c>
      <c r="D3224" s="143" t="n">
        <v>62707000</v>
      </c>
      <c r="F3224" s="140" t="s">
        <v>432</v>
      </c>
      <c r="G3224" s="144" t="n">
        <v>49999.99</v>
      </c>
      <c r="I3224" s="144" t="n">
        <f aca="false">+G:G-H:H</f>
        <v>49999.99</v>
      </c>
    </row>
    <row r="3225" customFormat="false" ht="17.25" hidden="false" customHeight="true" outlineLevel="0" collapsed="false">
      <c r="A3225" s="140" t="s">
        <v>129</v>
      </c>
      <c r="B3225" s="142" t="n">
        <v>627070</v>
      </c>
      <c r="C3225" s="143" t="n">
        <f aca="false">+LEN(B:B)</f>
        <v>6</v>
      </c>
      <c r="D3225" s="143" t="n">
        <v>62707000</v>
      </c>
      <c r="F3225" s="140" t="s">
        <v>432</v>
      </c>
      <c r="G3225" s="144" t="n">
        <v>21079140.86</v>
      </c>
      <c r="H3225" s="144" t="n">
        <v>0</v>
      </c>
      <c r="I3225" s="144" t="n">
        <f aca="false">+G:G-H:H</f>
        <v>21079140.86</v>
      </c>
    </row>
    <row r="3226" customFormat="false" ht="17.25" hidden="false" customHeight="true" outlineLevel="0" collapsed="false">
      <c r="A3226" s="140" t="s">
        <v>115</v>
      </c>
      <c r="B3226" s="142" t="n">
        <v>62707000</v>
      </c>
      <c r="C3226" s="143" t="n">
        <f aca="false">+LEN(B:B)</f>
        <v>8</v>
      </c>
      <c r="D3226" s="143" t="n">
        <v>62707000</v>
      </c>
      <c r="F3226" s="140" t="s">
        <v>3314</v>
      </c>
      <c r="G3226" s="144" t="n">
        <v>112500</v>
      </c>
      <c r="I3226" s="144" t="n">
        <f aca="false">+G:G-H:H</f>
        <v>112500</v>
      </c>
    </row>
    <row r="3227" customFormat="false" ht="17.25" hidden="false" customHeight="true" outlineLevel="0" collapsed="false">
      <c r="A3227" s="140" t="s">
        <v>119</v>
      </c>
      <c r="B3227" s="142" t="n">
        <v>62707000</v>
      </c>
      <c r="C3227" s="143" t="n">
        <f aca="false">+LEN(B:B)</f>
        <v>8</v>
      </c>
      <c r="D3227" s="143" t="n">
        <v>62707000</v>
      </c>
      <c r="F3227" s="140" t="s">
        <v>2167</v>
      </c>
      <c r="G3227" s="144" t="n">
        <v>200000</v>
      </c>
      <c r="I3227" s="144" t="n">
        <f aca="false">+G:G-H:H</f>
        <v>200000</v>
      </c>
    </row>
    <row r="3228" customFormat="false" ht="17.25" hidden="false" customHeight="true" outlineLevel="0" collapsed="false">
      <c r="A3228" s="140" t="s">
        <v>317</v>
      </c>
      <c r="B3228" s="142" t="n">
        <v>62707000</v>
      </c>
      <c r="C3228" s="143" t="n">
        <f aca="false">+LEN(B:B)</f>
        <v>8</v>
      </c>
      <c r="D3228" s="143" t="n">
        <v>62707000</v>
      </c>
      <c r="F3228" s="140" t="s">
        <v>432</v>
      </c>
      <c r="G3228" s="144" t="n">
        <v>361120.15</v>
      </c>
      <c r="I3228" s="144" t="n">
        <f aca="false">+G:G-H:H</f>
        <v>361120.15</v>
      </c>
    </row>
    <row r="3229" customFormat="false" ht="17.25" hidden="false" customHeight="true" outlineLevel="0" collapsed="false">
      <c r="A3229" s="140" t="s">
        <v>105</v>
      </c>
      <c r="B3229" s="142" t="n">
        <v>6270700</v>
      </c>
      <c r="C3229" s="143" t="n">
        <f aca="false">+LEN(B:B)</f>
        <v>7</v>
      </c>
      <c r="D3229" s="143" t="n">
        <v>62707000</v>
      </c>
      <c r="F3229" s="140" t="s">
        <v>518</v>
      </c>
      <c r="G3229" s="144" t="n">
        <v>17600</v>
      </c>
      <c r="H3229" s="144" t="n">
        <v>0</v>
      </c>
      <c r="I3229" s="144" t="n">
        <f aca="false">+G:G-H:H</f>
        <v>17600</v>
      </c>
    </row>
    <row r="3230" customFormat="false" ht="17.25" hidden="false" customHeight="true" outlineLevel="0" collapsed="false">
      <c r="A3230" s="140" t="s">
        <v>104</v>
      </c>
      <c r="B3230" s="142" t="n">
        <v>6270700</v>
      </c>
      <c r="C3230" s="143" t="n">
        <f aca="false">+LEN(B:B)</f>
        <v>7</v>
      </c>
      <c r="D3230" s="143" t="n">
        <v>62707000</v>
      </c>
      <c r="F3230" s="140" t="s">
        <v>518</v>
      </c>
      <c r="G3230" s="144" t="n">
        <v>144000</v>
      </c>
      <c r="H3230" s="144" t="n">
        <v>0</v>
      </c>
      <c r="I3230" s="144" t="n">
        <f aca="false">+G:G-H:H</f>
        <v>144000</v>
      </c>
    </row>
    <row r="3231" customFormat="false" ht="17.25" hidden="false" customHeight="true" outlineLevel="0" collapsed="false">
      <c r="A3231" s="140" t="s">
        <v>100</v>
      </c>
      <c r="B3231" s="142" t="n">
        <v>6270700</v>
      </c>
      <c r="C3231" s="143" t="n">
        <f aca="false">+LEN(B:B)</f>
        <v>7</v>
      </c>
      <c r="D3231" s="143" t="n">
        <v>62707000</v>
      </c>
      <c r="F3231" s="140" t="s">
        <v>518</v>
      </c>
      <c r="G3231" s="144" t="n">
        <v>261000</v>
      </c>
      <c r="H3231" s="144" t="n">
        <v>0</v>
      </c>
      <c r="I3231" s="144" t="n">
        <f aca="false">+G:G-H:H</f>
        <v>261000</v>
      </c>
    </row>
    <row r="3232" customFormat="false" ht="17.25" hidden="false" customHeight="true" outlineLevel="0" collapsed="false">
      <c r="A3232" s="140" t="s">
        <v>1712</v>
      </c>
      <c r="B3232" s="142" t="n">
        <v>62707000</v>
      </c>
      <c r="C3232" s="143" t="n">
        <f aca="false">+LEN(B:B)</f>
        <v>8</v>
      </c>
      <c r="D3232" s="143" t="n">
        <v>62707000</v>
      </c>
      <c r="F3232" s="140" t="s">
        <v>3315</v>
      </c>
      <c r="G3232" s="144" t="n">
        <v>99999.99</v>
      </c>
      <c r="I3232" s="144" t="n">
        <f aca="false">+G:G-H:H</f>
        <v>99999.99</v>
      </c>
    </row>
    <row r="3233" customFormat="false" ht="17.25" hidden="false" customHeight="true" outlineLevel="0" collapsed="false">
      <c r="A3233" s="140" t="s">
        <v>309</v>
      </c>
      <c r="B3233" s="142" t="n">
        <v>627080</v>
      </c>
      <c r="C3233" s="143" t="n">
        <f aca="false">+LEN(B:B)</f>
        <v>6</v>
      </c>
      <c r="D3233" s="143" t="n">
        <v>62708000</v>
      </c>
      <c r="F3233" s="140" t="s">
        <v>1117</v>
      </c>
      <c r="G3233" s="144" t="n">
        <v>240000</v>
      </c>
      <c r="I3233" s="144" t="n">
        <f aca="false">+G:G-H:H</f>
        <v>240000</v>
      </c>
    </row>
    <row r="3234" customFormat="false" ht="17.25" hidden="false" customHeight="true" outlineLevel="0" collapsed="false">
      <c r="A3234" s="140" t="s">
        <v>128</v>
      </c>
      <c r="B3234" s="142" t="n">
        <v>62708000</v>
      </c>
      <c r="C3234" s="143" t="n">
        <f aca="false">+LEN(B:B)</f>
        <v>8</v>
      </c>
      <c r="D3234" s="143" t="n">
        <v>62708000</v>
      </c>
      <c r="F3234" s="140" t="s">
        <v>1117</v>
      </c>
      <c r="G3234" s="144" t="n">
        <v>240000</v>
      </c>
      <c r="I3234" s="144" t="n">
        <f aca="false">+G:G-H:H</f>
        <v>240000</v>
      </c>
    </row>
    <row r="3235" customFormat="false" ht="17.25" hidden="false" customHeight="true" outlineLevel="0" collapsed="false">
      <c r="A3235" s="140" t="s">
        <v>125</v>
      </c>
      <c r="B3235" s="142" t="n">
        <v>62708000</v>
      </c>
      <c r="C3235" s="143" t="n">
        <f aca="false">+LEN(B:B)</f>
        <v>8</v>
      </c>
      <c r="D3235" s="143" t="n">
        <v>62708000</v>
      </c>
      <c r="F3235" s="140" t="s">
        <v>519</v>
      </c>
      <c r="G3235" s="144" t="n">
        <v>240000</v>
      </c>
      <c r="I3235" s="144" t="n">
        <f aca="false">+G:G-H:H</f>
        <v>240000</v>
      </c>
    </row>
    <row r="3236" customFormat="false" ht="17.25" hidden="false" customHeight="true" outlineLevel="0" collapsed="false">
      <c r="A3236" s="140" t="s">
        <v>129</v>
      </c>
      <c r="B3236" s="142" t="n">
        <v>627080</v>
      </c>
      <c r="C3236" s="143" t="n">
        <f aca="false">+LEN(B:B)</f>
        <v>6</v>
      </c>
      <c r="D3236" s="143" t="n">
        <v>62708000</v>
      </c>
      <c r="F3236" s="140" t="s">
        <v>1117</v>
      </c>
      <c r="G3236" s="144" t="n">
        <v>259500</v>
      </c>
      <c r="H3236" s="144" t="n">
        <v>0</v>
      </c>
      <c r="I3236" s="144" t="n">
        <f aca="false">+G:G-H:H</f>
        <v>259500</v>
      </c>
    </row>
    <row r="3237" customFormat="false" ht="17.25" hidden="false" customHeight="true" outlineLevel="0" collapsed="false">
      <c r="A3237" s="140" t="s">
        <v>308</v>
      </c>
      <c r="B3237" s="142" t="n">
        <v>62708000</v>
      </c>
      <c r="C3237" s="143" t="n">
        <f aca="false">+LEN(B:B)</f>
        <v>8</v>
      </c>
      <c r="D3237" s="143" t="n">
        <v>62708000</v>
      </c>
      <c r="F3237" s="140" t="s">
        <v>2178</v>
      </c>
      <c r="G3237" s="144" t="n">
        <v>240000</v>
      </c>
      <c r="I3237" s="144" t="n">
        <f aca="false">+G:G-H:H</f>
        <v>240000</v>
      </c>
    </row>
    <row r="3238" customFormat="false" ht="17.25" hidden="false" customHeight="true" outlineLevel="0" collapsed="false">
      <c r="A3238" s="140" t="s">
        <v>317</v>
      </c>
      <c r="B3238" s="142" t="n">
        <v>62708000</v>
      </c>
      <c r="C3238" s="143" t="n">
        <f aca="false">+LEN(B:B)</f>
        <v>8</v>
      </c>
      <c r="D3238" s="143" t="n">
        <v>62708000</v>
      </c>
      <c r="F3238" s="140" t="s">
        <v>1117</v>
      </c>
      <c r="G3238" s="144" t="n">
        <v>631500</v>
      </c>
      <c r="I3238" s="144" t="n">
        <f aca="false">+G:G-H:H</f>
        <v>631500</v>
      </c>
    </row>
    <row r="3239" customFormat="false" ht="17.25" hidden="false" customHeight="true" outlineLevel="0" collapsed="false">
      <c r="A3239" s="140" t="s">
        <v>105</v>
      </c>
      <c r="B3239" s="142" t="n">
        <v>6270800</v>
      </c>
      <c r="C3239" s="143" t="n">
        <f aca="false">+LEN(B:B)</f>
        <v>7</v>
      </c>
      <c r="D3239" s="143" t="n">
        <v>62708000</v>
      </c>
      <c r="F3239" s="140" t="s">
        <v>519</v>
      </c>
      <c r="G3239" s="144" t="n">
        <v>343500</v>
      </c>
      <c r="H3239" s="144" t="n">
        <v>0</v>
      </c>
      <c r="I3239" s="144" t="n">
        <f aca="false">+G:G-H:H</f>
        <v>343500</v>
      </c>
    </row>
    <row r="3240" customFormat="false" ht="17.25" hidden="false" customHeight="true" outlineLevel="0" collapsed="false">
      <c r="A3240" s="140" t="s">
        <v>104</v>
      </c>
      <c r="B3240" s="142" t="n">
        <v>6270800</v>
      </c>
      <c r="C3240" s="143" t="n">
        <f aca="false">+LEN(B:B)</f>
        <v>7</v>
      </c>
      <c r="D3240" s="143" t="n">
        <v>62708000</v>
      </c>
      <c r="F3240" s="140" t="s">
        <v>519</v>
      </c>
      <c r="G3240" s="144" t="n">
        <v>343500</v>
      </c>
      <c r="H3240" s="144" t="n">
        <v>0</v>
      </c>
      <c r="I3240" s="144" t="n">
        <f aca="false">+G:G-H:H</f>
        <v>343500</v>
      </c>
    </row>
    <row r="3241" customFormat="false" ht="17.25" hidden="false" customHeight="true" outlineLevel="0" collapsed="false">
      <c r="A3241" s="140" t="s">
        <v>102</v>
      </c>
      <c r="B3241" s="142" t="n">
        <v>6270800</v>
      </c>
      <c r="C3241" s="143" t="n">
        <f aca="false">+LEN(B:B)</f>
        <v>7</v>
      </c>
      <c r="D3241" s="143" t="n">
        <v>62708000</v>
      </c>
      <c r="F3241" s="140" t="s">
        <v>519</v>
      </c>
      <c r="G3241" s="144" t="n">
        <v>54000</v>
      </c>
      <c r="H3241" s="144" t="n">
        <v>0</v>
      </c>
      <c r="I3241" s="144" t="n">
        <f aca="false">+G:G-H:H</f>
        <v>54000</v>
      </c>
    </row>
    <row r="3242" customFormat="false" ht="17.25" hidden="false" customHeight="true" outlineLevel="0" collapsed="false">
      <c r="A3242" s="140" t="s">
        <v>100</v>
      </c>
      <c r="B3242" s="142" t="n">
        <v>6270800</v>
      </c>
      <c r="C3242" s="143" t="n">
        <f aca="false">+LEN(B:B)</f>
        <v>7</v>
      </c>
      <c r="D3242" s="143" t="n">
        <v>62708000</v>
      </c>
      <c r="F3242" s="140" t="s">
        <v>519</v>
      </c>
      <c r="G3242" s="144" t="n">
        <v>348500</v>
      </c>
      <c r="H3242" s="144" t="n">
        <v>0</v>
      </c>
      <c r="I3242" s="144" t="n">
        <f aca="false">+G:G-H:H</f>
        <v>348500</v>
      </c>
    </row>
    <row r="3243" customFormat="false" ht="17.25" hidden="false" customHeight="true" outlineLevel="0" collapsed="false">
      <c r="A3243" s="140" t="s">
        <v>309</v>
      </c>
      <c r="B3243" s="142" t="n">
        <v>627090</v>
      </c>
      <c r="C3243" s="143" t="n">
        <f aca="false">+LEN(B:B)</f>
        <v>6</v>
      </c>
      <c r="D3243" s="143" t="n">
        <v>62709000</v>
      </c>
      <c r="F3243" s="140" t="s">
        <v>1118</v>
      </c>
      <c r="G3243" s="144" t="n">
        <v>642577.949999999</v>
      </c>
      <c r="I3243" s="144" t="n">
        <f aca="false">+G:G-H:H</f>
        <v>642577.949999999</v>
      </c>
    </row>
    <row r="3244" customFormat="false" ht="17.25" hidden="false" customHeight="true" outlineLevel="0" collapsed="false">
      <c r="A3244" s="140" t="s">
        <v>128</v>
      </c>
      <c r="B3244" s="142" t="n">
        <v>62709000</v>
      </c>
      <c r="C3244" s="143" t="n">
        <f aca="false">+LEN(B:B)</f>
        <v>8</v>
      </c>
      <c r="D3244" s="143" t="n">
        <v>62709000</v>
      </c>
      <c r="F3244" s="140" t="s">
        <v>1118</v>
      </c>
      <c r="G3244" s="144" t="n">
        <v>1108921.68</v>
      </c>
      <c r="I3244" s="144" t="n">
        <f aca="false">+G:G-H:H</f>
        <v>1108921.68</v>
      </c>
    </row>
    <row r="3245" customFormat="false" ht="17.25" hidden="false" customHeight="true" outlineLevel="0" collapsed="false">
      <c r="A3245" s="140" t="s">
        <v>124</v>
      </c>
      <c r="B3245" s="142" t="n">
        <v>62709000</v>
      </c>
      <c r="C3245" s="143" t="n">
        <f aca="false">+LEN(B:B)</f>
        <v>8</v>
      </c>
      <c r="D3245" s="143" t="n">
        <v>62709000</v>
      </c>
      <c r="F3245" s="140" t="s">
        <v>1651</v>
      </c>
      <c r="G3245" s="144" t="n">
        <v>44100</v>
      </c>
      <c r="I3245" s="144" t="n">
        <f aca="false">+G:G-H:H</f>
        <v>44100</v>
      </c>
    </row>
    <row r="3246" customFormat="false" ht="17.25" hidden="false" customHeight="true" outlineLevel="0" collapsed="false">
      <c r="A3246" s="140" t="s">
        <v>129</v>
      </c>
      <c r="B3246" s="142" t="n">
        <v>627090</v>
      </c>
      <c r="C3246" s="143" t="n">
        <f aca="false">+LEN(B:B)</f>
        <v>6</v>
      </c>
      <c r="D3246" s="143" t="n">
        <v>62709000</v>
      </c>
      <c r="F3246" s="140" t="s">
        <v>1118</v>
      </c>
      <c r="G3246" s="144" t="n">
        <v>1976769.61</v>
      </c>
      <c r="H3246" s="144" t="n">
        <v>0</v>
      </c>
      <c r="I3246" s="144" t="n">
        <f aca="false">+G:G-H:H</f>
        <v>1976769.61</v>
      </c>
    </row>
    <row r="3247" customFormat="false" ht="17.25" hidden="false" customHeight="true" outlineLevel="0" collapsed="false">
      <c r="A3247" s="140" t="s">
        <v>1819</v>
      </c>
      <c r="B3247" s="142" t="n">
        <v>62709000</v>
      </c>
      <c r="C3247" s="143" t="n">
        <f aca="false">+LEN(B:B)</f>
        <v>8</v>
      </c>
      <c r="D3247" s="143" t="n">
        <v>62709000</v>
      </c>
      <c r="F3247" s="140" t="s">
        <v>428</v>
      </c>
      <c r="G3247" s="144" t="n">
        <v>509820</v>
      </c>
      <c r="I3247" s="144" t="n">
        <f aca="false">+G:G-H:H</f>
        <v>509820</v>
      </c>
    </row>
    <row r="3248" customFormat="false" ht="17.25" hidden="false" customHeight="true" outlineLevel="0" collapsed="false">
      <c r="A3248" s="140" t="s">
        <v>115</v>
      </c>
      <c r="B3248" s="142" t="n">
        <v>62709000</v>
      </c>
      <c r="C3248" s="143" t="n">
        <f aca="false">+LEN(B:B)</f>
        <v>8</v>
      </c>
      <c r="D3248" s="143" t="n">
        <v>62709000</v>
      </c>
      <c r="F3248" s="140" t="s">
        <v>1651</v>
      </c>
      <c r="G3248" s="144" t="n">
        <v>7073501.73</v>
      </c>
      <c r="I3248" s="144" t="n">
        <f aca="false">+G:G-H:H</f>
        <v>7073501.73</v>
      </c>
    </row>
    <row r="3249" customFormat="false" ht="17.25" hidden="false" customHeight="true" outlineLevel="0" collapsed="false">
      <c r="A3249" s="140" t="s">
        <v>3018</v>
      </c>
      <c r="B3249" s="142" t="n">
        <v>627090</v>
      </c>
      <c r="C3249" s="143" t="n">
        <f aca="false">+LEN(B:B)</f>
        <v>6</v>
      </c>
      <c r="D3249" s="143" t="n">
        <v>62709000</v>
      </c>
      <c r="F3249" s="140" t="s">
        <v>1118</v>
      </c>
      <c r="G3249" s="144" t="n">
        <v>247466.62</v>
      </c>
      <c r="I3249" s="144" t="n">
        <f aca="false">+G:G-H:H</f>
        <v>247466.62</v>
      </c>
    </row>
    <row r="3250" customFormat="false" ht="17.25" hidden="false" customHeight="true" outlineLevel="0" collapsed="false">
      <c r="A3250" s="140" t="s">
        <v>3019</v>
      </c>
      <c r="B3250" s="142" t="n">
        <v>627090</v>
      </c>
      <c r="C3250" s="143" t="n">
        <f aca="false">+LEN(B:B)</f>
        <v>6</v>
      </c>
      <c r="D3250" s="143" t="n">
        <v>62709000</v>
      </c>
      <c r="F3250" s="140" t="s">
        <v>1118</v>
      </c>
      <c r="G3250" s="144" t="n">
        <v>190200</v>
      </c>
      <c r="I3250" s="144" t="n">
        <f aca="false">+G:G-H:H</f>
        <v>190200</v>
      </c>
    </row>
    <row r="3251" customFormat="false" ht="17.25" hidden="false" customHeight="true" outlineLevel="0" collapsed="false">
      <c r="A3251" s="140" t="s">
        <v>119</v>
      </c>
      <c r="B3251" s="142" t="n">
        <v>62709000</v>
      </c>
      <c r="C3251" s="143" t="n">
        <f aca="false">+LEN(B:B)</f>
        <v>8</v>
      </c>
      <c r="D3251" s="143" t="n">
        <v>62709000</v>
      </c>
      <c r="F3251" s="140" t="s">
        <v>1503</v>
      </c>
      <c r="G3251" s="144" t="n">
        <v>2281105.53</v>
      </c>
      <c r="I3251" s="144" t="n">
        <f aca="false">+G:G-H:H</f>
        <v>2281105.53</v>
      </c>
    </row>
    <row r="3252" customFormat="false" ht="17.25" hidden="false" customHeight="true" outlineLevel="0" collapsed="false">
      <c r="A3252" s="140" t="s">
        <v>317</v>
      </c>
      <c r="B3252" s="142" t="n">
        <v>62709000</v>
      </c>
      <c r="C3252" s="143" t="n">
        <f aca="false">+LEN(B:B)</f>
        <v>8</v>
      </c>
      <c r="D3252" s="143" t="n">
        <v>62709000</v>
      </c>
      <c r="F3252" s="140" t="s">
        <v>1118</v>
      </c>
      <c r="G3252" s="144" t="n">
        <v>1416596.34</v>
      </c>
      <c r="I3252" s="144" t="n">
        <f aca="false">+G:G-H:H</f>
        <v>1416596.34</v>
      </c>
    </row>
    <row r="3253" customFormat="false" ht="17.25" hidden="false" customHeight="true" outlineLevel="0" collapsed="false">
      <c r="A3253" s="140" t="s">
        <v>105</v>
      </c>
      <c r="B3253" s="142" t="n">
        <v>6270900</v>
      </c>
      <c r="C3253" s="143" t="n">
        <f aca="false">+LEN(B:B)</f>
        <v>7</v>
      </c>
      <c r="D3253" s="143" t="n">
        <v>62709000</v>
      </c>
      <c r="F3253" s="140" t="s">
        <v>428</v>
      </c>
      <c r="G3253" s="144" t="n">
        <v>6513239.03</v>
      </c>
      <c r="H3253" s="144" t="n">
        <v>0</v>
      </c>
      <c r="I3253" s="144" t="n">
        <f aca="false">+G:G-H:H</f>
        <v>6513239.03</v>
      </c>
    </row>
    <row r="3254" customFormat="false" ht="17.25" hidden="false" customHeight="true" outlineLevel="0" collapsed="false">
      <c r="A3254" s="140" t="s">
        <v>104</v>
      </c>
      <c r="B3254" s="142" t="n">
        <v>6270900</v>
      </c>
      <c r="C3254" s="143" t="n">
        <f aca="false">+LEN(B:B)</f>
        <v>7</v>
      </c>
      <c r="D3254" s="143" t="n">
        <v>62709000</v>
      </c>
      <c r="F3254" s="140" t="s">
        <v>428</v>
      </c>
      <c r="G3254" s="144" t="n">
        <v>2465941.91</v>
      </c>
      <c r="H3254" s="144" t="n">
        <v>0</v>
      </c>
      <c r="I3254" s="144" t="n">
        <f aca="false">+G:G-H:H</f>
        <v>2465941.91</v>
      </c>
    </row>
    <row r="3255" customFormat="false" ht="17.25" hidden="false" customHeight="true" outlineLevel="0" collapsed="false">
      <c r="A3255" s="140" t="s">
        <v>102</v>
      </c>
      <c r="B3255" s="142" t="n">
        <v>6270900</v>
      </c>
      <c r="C3255" s="143" t="n">
        <f aca="false">+LEN(B:B)</f>
        <v>7</v>
      </c>
      <c r="D3255" s="143" t="n">
        <v>62709000</v>
      </c>
      <c r="F3255" s="140" t="s">
        <v>428</v>
      </c>
      <c r="G3255" s="144" t="n">
        <v>182522.38</v>
      </c>
      <c r="H3255" s="144" t="n">
        <v>0</v>
      </c>
      <c r="I3255" s="144" t="n">
        <f aca="false">+G:G-H:H</f>
        <v>182522.38</v>
      </c>
    </row>
    <row r="3256" customFormat="false" ht="17.25" hidden="false" customHeight="true" outlineLevel="0" collapsed="false">
      <c r="A3256" s="140" t="s">
        <v>100</v>
      </c>
      <c r="B3256" s="142" t="n">
        <v>6270900</v>
      </c>
      <c r="C3256" s="143" t="n">
        <f aca="false">+LEN(B:B)</f>
        <v>7</v>
      </c>
      <c r="D3256" s="143" t="n">
        <v>62709000</v>
      </c>
      <c r="F3256" s="140" t="s">
        <v>428</v>
      </c>
      <c r="G3256" s="144" t="n">
        <v>1228411.43</v>
      </c>
      <c r="H3256" s="144" t="n">
        <v>0</v>
      </c>
      <c r="I3256" s="144" t="n">
        <f aca="false">+G:G-H:H</f>
        <v>1228411.43</v>
      </c>
    </row>
    <row r="3257" customFormat="false" ht="17.25" hidden="false" customHeight="true" outlineLevel="0" collapsed="false">
      <c r="A3257" s="140" t="s">
        <v>1712</v>
      </c>
      <c r="B3257" s="142" t="n">
        <v>62709000</v>
      </c>
      <c r="C3257" s="143" t="n">
        <f aca="false">+LEN(B:B)</f>
        <v>8</v>
      </c>
      <c r="D3257" s="143" t="n">
        <v>62709000</v>
      </c>
      <c r="F3257" s="140" t="s">
        <v>1300</v>
      </c>
      <c r="G3257" s="144" t="n">
        <v>182750856.74</v>
      </c>
      <c r="I3257" s="144" t="n">
        <f aca="false">+G:G-H:H</f>
        <v>182750856.74</v>
      </c>
    </row>
    <row r="3258" customFormat="false" ht="17.25" hidden="false" customHeight="true" outlineLevel="0" collapsed="false">
      <c r="A3258" s="140" t="s">
        <v>1478</v>
      </c>
      <c r="B3258" s="142" t="n">
        <v>627090</v>
      </c>
      <c r="C3258" s="143" t="n">
        <f aca="false">+LEN(B:B)</f>
        <v>6</v>
      </c>
      <c r="D3258" s="143" t="n">
        <v>62709000</v>
      </c>
      <c r="F3258" s="140" t="s">
        <v>1118</v>
      </c>
      <c r="G3258" s="144" t="n">
        <v>129600</v>
      </c>
      <c r="I3258" s="144" t="n">
        <f aca="false">+G:G-H:H</f>
        <v>129600</v>
      </c>
    </row>
    <row r="3259" customFormat="false" ht="17.25" hidden="false" customHeight="true" outlineLevel="0" collapsed="false">
      <c r="A3259" s="140" t="s">
        <v>129</v>
      </c>
      <c r="B3259" s="142" t="n">
        <v>627100</v>
      </c>
      <c r="C3259" s="143" t="n">
        <f aca="false">+LEN(B:B)</f>
        <v>6</v>
      </c>
      <c r="D3259" s="143" t="n">
        <v>62710000</v>
      </c>
      <c r="F3259" s="140" t="s">
        <v>1119</v>
      </c>
      <c r="G3259" s="144" t="n">
        <v>820866.66</v>
      </c>
      <c r="H3259" s="144" t="n">
        <v>0</v>
      </c>
      <c r="I3259" s="144" t="n">
        <f aca="false">+G:G-H:H</f>
        <v>820866.66</v>
      </c>
    </row>
    <row r="3260" customFormat="false" ht="17.25" hidden="false" customHeight="true" outlineLevel="0" collapsed="false">
      <c r="A3260" s="140" t="s">
        <v>115</v>
      </c>
      <c r="B3260" s="142" t="n">
        <v>62710000</v>
      </c>
      <c r="C3260" s="143" t="n">
        <f aca="false">+LEN(B:B)</f>
        <v>8</v>
      </c>
      <c r="D3260" s="143" t="n">
        <v>62710000</v>
      </c>
      <c r="F3260" s="140" t="s">
        <v>184</v>
      </c>
      <c r="G3260" s="144" t="n">
        <v>97659.4</v>
      </c>
      <c r="I3260" s="144" t="n">
        <f aca="false">+G:G-H:H</f>
        <v>97659.4</v>
      </c>
    </row>
    <row r="3261" customFormat="false" ht="17.25" hidden="false" customHeight="true" outlineLevel="0" collapsed="false">
      <c r="A3261" s="140" t="s">
        <v>3018</v>
      </c>
      <c r="B3261" s="142" t="n">
        <v>627100</v>
      </c>
      <c r="C3261" s="143" t="n">
        <f aca="false">+LEN(B:B)</f>
        <v>6</v>
      </c>
      <c r="D3261" s="143" t="n">
        <v>62710000</v>
      </c>
      <c r="F3261" s="140" t="s">
        <v>1119</v>
      </c>
      <c r="G3261" s="144" t="n">
        <v>52500</v>
      </c>
      <c r="I3261" s="144" t="n">
        <f aca="false">+G:G-H:H</f>
        <v>52500</v>
      </c>
    </row>
    <row r="3262" customFormat="false" ht="17.25" hidden="false" customHeight="true" outlineLevel="0" collapsed="false">
      <c r="A3262" s="140" t="s">
        <v>3019</v>
      </c>
      <c r="B3262" s="142" t="n">
        <v>627100</v>
      </c>
      <c r="C3262" s="143" t="n">
        <f aca="false">+LEN(B:B)</f>
        <v>6</v>
      </c>
      <c r="D3262" s="143" t="n">
        <v>62710000</v>
      </c>
      <c r="F3262" s="140" t="s">
        <v>1119</v>
      </c>
      <c r="G3262" s="144" t="n">
        <v>30000</v>
      </c>
      <c r="I3262" s="144" t="n">
        <f aca="false">+G:G-H:H</f>
        <v>30000</v>
      </c>
    </row>
    <row r="3263" customFormat="false" ht="17.25" hidden="false" customHeight="true" outlineLevel="0" collapsed="false">
      <c r="A3263" s="140" t="s">
        <v>119</v>
      </c>
      <c r="B3263" s="142" t="n">
        <v>62710000</v>
      </c>
      <c r="C3263" s="143" t="n">
        <f aca="false">+LEN(B:B)</f>
        <v>8</v>
      </c>
      <c r="D3263" s="143" t="n">
        <v>62710000</v>
      </c>
      <c r="F3263" s="140" t="s">
        <v>1300</v>
      </c>
      <c r="G3263" s="144" t="n">
        <v>4344486.73999989</v>
      </c>
      <c r="I3263" s="144" t="n">
        <f aca="false">+G:G-H:H</f>
        <v>4344486.73999989</v>
      </c>
    </row>
    <row r="3264" customFormat="false" ht="17.25" hidden="false" customHeight="true" outlineLevel="0" collapsed="false">
      <c r="A3264" s="140" t="s">
        <v>105</v>
      </c>
      <c r="B3264" s="142" t="n">
        <v>6271000</v>
      </c>
      <c r="C3264" s="143" t="n">
        <f aca="false">+LEN(B:B)</f>
        <v>7</v>
      </c>
      <c r="D3264" s="143" t="n">
        <v>62710000</v>
      </c>
      <c r="F3264" s="140" t="s">
        <v>185</v>
      </c>
      <c r="G3264" s="144" t="n">
        <v>269400</v>
      </c>
      <c r="H3264" s="144" t="n">
        <v>0</v>
      </c>
      <c r="I3264" s="144" t="n">
        <f aca="false">+G:G-H:H</f>
        <v>269400</v>
      </c>
    </row>
    <row r="3265" customFormat="false" ht="17.25" hidden="false" customHeight="true" outlineLevel="0" collapsed="false">
      <c r="A3265" s="140" t="s">
        <v>104</v>
      </c>
      <c r="B3265" s="142" t="n">
        <v>6271000</v>
      </c>
      <c r="C3265" s="143" t="n">
        <f aca="false">+LEN(B:B)</f>
        <v>7</v>
      </c>
      <c r="D3265" s="143" t="n">
        <v>62710000</v>
      </c>
      <c r="F3265" s="140" t="s">
        <v>185</v>
      </c>
      <c r="G3265" s="144" t="n">
        <v>294506.66</v>
      </c>
      <c r="H3265" s="144" t="n">
        <v>0</v>
      </c>
      <c r="I3265" s="144" t="n">
        <f aca="false">+G:G-H:H</f>
        <v>294506.66</v>
      </c>
    </row>
    <row r="3266" customFormat="false" ht="17.25" hidden="false" customHeight="true" outlineLevel="0" collapsed="false">
      <c r="A3266" s="140" t="s">
        <v>307</v>
      </c>
      <c r="B3266" s="142" t="n">
        <v>62710000</v>
      </c>
      <c r="C3266" s="143" t="n">
        <f aca="false">+LEN(B:B)</f>
        <v>8</v>
      </c>
      <c r="D3266" s="143" t="n">
        <v>62710000</v>
      </c>
      <c r="F3266" s="140" t="s">
        <v>184</v>
      </c>
      <c r="G3266" s="144" t="n">
        <v>1260000</v>
      </c>
      <c r="I3266" s="144" t="n">
        <f aca="false">+G:G-H:H</f>
        <v>1260000</v>
      </c>
    </row>
    <row r="3267" customFormat="false" ht="17.25" hidden="false" customHeight="true" outlineLevel="0" collapsed="false">
      <c r="A3267" s="140" t="s">
        <v>100</v>
      </c>
      <c r="B3267" s="142" t="n">
        <v>6271000</v>
      </c>
      <c r="C3267" s="143" t="n">
        <f aca="false">+LEN(B:B)</f>
        <v>7</v>
      </c>
      <c r="D3267" s="143" t="n">
        <v>62710000</v>
      </c>
      <c r="F3267" s="140" t="s">
        <v>185</v>
      </c>
      <c r="G3267" s="144" t="n">
        <v>311302.14</v>
      </c>
      <c r="H3267" s="144" t="n">
        <v>0</v>
      </c>
      <c r="I3267" s="144" t="n">
        <f aca="false">+G:G-H:H</f>
        <v>311302.14</v>
      </c>
    </row>
    <row r="3268" customFormat="false" ht="17.25" hidden="false" customHeight="true" outlineLevel="0" collapsed="false">
      <c r="A3268" s="140" t="s">
        <v>1819</v>
      </c>
      <c r="B3268" s="142" t="n">
        <v>62711000</v>
      </c>
      <c r="C3268" s="143" t="n">
        <f aca="false">+LEN(B:B)</f>
        <v>8</v>
      </c>
      <c r="D3268" s="143" t="n">
        <v>62711000</v>
      </c>
      <c r="F3268" s="140" t="s">
        <v>520</v>
      </c>
      <c r="G3268" s="144" t="n">
        <v>36173.75</v>
      </c>
      <c r="I3268" s="144" t="n">
        <f aca="false">+G:G-H:H</f>
        <v>36173.75</v>
      </c>
    </row>
    <row r="3269" customFormat="false" ht="17.25" hidden="false" customHeight="true" outlineLevel="0" collapsed="false">
      <c r="A3269" s="140" t="s">
        <v>105</v>
      </c>
      <c r="B3269" s="142" t="n">
        <v>6271100</v>
      </c>
      <c r="C3269" s="143" t="n">
        <f aca="false">+LEN(B:B)</f>
        <v>7</v>
      </c>
      <c r="D3269" s="143" t="n">
        <v>62711000</v>
      </c>
      <c r="F3269" s="140" t="s">
        <v>520</v>
      </c>
      <c r="G3269" s="144" t="n">
        <v>32548053.49</v>
      </c>
      <c r="H3269" s="144" t="n">
        <v>0</v>
      </c>
      <c r="I3269" s="144" t="n">
        <f aca="false">+G:G-H:H</f>
        <v>32548053.49</v>
      </c>
    </row>
    <row r="3270" customFormat="false" ht="17.25" hidden="false" customHeight="true" outlineLevel="0" collapsed="false">
      <c r="A3270" s="140" t="s">
        <v>104</v>
      </c>
      <c r="B3270" s="142" t="n">
        <v>6271100</v>
      </c>
      <c r="C3270" s="143" t="n">
        <f aca="false">+LEN(B:B)</f>
        <v>7</v>
      </c>
      <c r="D3270" s="143" t="n">
        <v>62711000</v>
      </c>
      <c r="F3270" s="140" t="s">
        <v>520</v>
      </c>
      <c r="G3270" s="144" t="n">
        <v>32056389.89</v>
      </c>
      <c r="H3270" s="144" t="n">
        <v>0</v>
      </c>
      <c r="I3270" s="144" t="n">
        <f aca="false">+G:G-H:H</f>
        <v>32056389.89</v>
      </c>
    </row>
    <row r="3271" customFormat="false" ht="17.25" hidden="false" customHeight="true" outlineLevel="0" collapsed="false">
      <c r="A3271" s="140" t="s">
        <v>100</v>
      </c>
      <c r="B3271" s="142" t="n">
        <v>6271100</v>
      </c>
      <c r="C3271" s="143" t="n">
        <f aca="false">+LEN(B:B)</f>
        <v>7</v>
      </c>
      <c r="D3271" s="143" t="n">
        <v>62711000</v>
      </c>
      <c r="F3271" s="140" t="s">
        <v>520</v>
      </c>
      <c r="G3271" s="144" t="n">
        <v>3233151.36</v>
      </c>
      <c r="H3271" s="144" t="n">
        <v>0</v>
      </c>
      <c r="I3271" s="144" t="n">
        <f aca="false">+G:G-H:H</f>
        <v>3233151.36</v>
      </c>
    </row>
    <row r="3272" customFormat="false" ht="17.25" hidden="false" customHeight="true" outlineLevel="0" collapsed="false">
      <c r="A3272" s="140" t="s">
        <v>1712</v>
      </c>
      <c r="B3272" s="142" t="n">
        <v>62711000</v>
      </c>
      <c r="C3272" s="143" t="n">
        <f aca="false">+LEN(B:B)</f>
        <v>8</v>
      </c>
      <c r="D3272" s="143" t="n">
        <v>62711000</v>
      </c>
      <c r="F3272" s="140" t="s">
        <v>432</v>
      </c>
      <c r="G3272" s="144" t="n">
        <v>72759331.41</v>
      </c>
      <c r="I3272" s="144" t="n">
        <f aca="false">+G:G-H:H</f>
        <v>72759331.41</v>
      </c>
    </row>
    <row r="3273" customFormat="false" ht="17.25" hidden="false" customHeight="true" outlineLevel="0" collapsed="false">
      <c r="A3273" s="140" t="s">
        <v>105</v>
      </c>
      <c r="B3273" s="142" t="n">
        <v>6271110</v>
      </c>
      <c r="C3273" s="143" t="n">
        <f aca="false">+LEN(B:B)</f>
        <v>7</v>
      </c>
      <c r="D3273" s="143" t="n">
        <v>62711000</v>
      </c>
      <c r="F3273" s="140" t="s">
        <v>434</v>
      </c>
      <c r="G3273" s="144" t="n">
        <v>759695.38</v>
      </c>
      <c r="H3273" s="144" t="n">
        <v>0</v>
      </c>
      <c r="I3273" s="144" t="n">
        <f aca="false">+G:G-H:H</f>
        <v>759695.38</v>
      </c>
    </row>
    <row r="3274" customFormat="false" ht="17.25" hidden="false" customHeight="true" outlineLevel="0" collapsed="false">
      <c r="A3274" s="140" t="s">
        <v>102</v>
      </c>
      <c r="B3274" s="142" t="n">
        <v>6271110</v>
      </c>
      <c r="C3274" s="143" t="n">
        <f aca="false">+LEN(B:B)</f>
        <v>7</v>
      </c>
      <c r="D3274" s="143" t="n">
        <v>62711000</v>
      </c>
      <c r="F3274" s="140" t="s">
        <v>434</v>
      </c>
      <c r="G3274" s="144" t="n">
        <v>11079138.89</v>
      </c>
      <c r="H3274" s="144" t="n">
        <v>0</v>
      </c>
      <c r="I3274" s="144" t="n">
        <f aca="false">+G:G-H:H</f>
        <v>11079138.89</v>
      </c>
    </row>
    <row r="3275" customFormat="false" ht="17.25" hidden="false" customHeight="true" outlineLevel="0" collapsed="false">
      <c r="A3275" s="140" t="s">
        <v>100</v>
      </c>
      <c r="B3275" s="142" t="n">
        <v>6271110</v>
      </c>
      <c r="C3275" s="143" t="n">
        <f aca="false">+LEN(B:B)</f>
        <v>7</v>
      </c>
      <c r="D3275" s="143" t="n">
        <v>62711000</v>
      </c>
      <c r="F3275" s="140" t="s">
        <v>434</v>
      </c>
      <c r="G3275" s="144" t="n">
        <v>6316800</v>
      </c>
      <c r="H3275" s="144" t="n">
        <v>0</v>
      </c>
      <c r="I3275" s="144" t="n">
        <f aca="false">+G:G-H:H</f>
        <v>6316800</v>
      </c>
    </row>
    <row r="3276" customFormat="false" ht="17.25" hidden="false" customHeight="true" outlineLevel="0" collapsed="false">
      <c r="A3276" s="140" t="s">
        <v>125</v>
      </c>
      <c r="B3276" s="142" t="n">
        <v>62712000</v>
      </c>
      <c r="C3276" s="143" t="n">
        <f aca="false">+LEN(B:B)</f>
        <v>8</v>
      </c>
      <c r="D3276" s="143" t="n">
        <v>62712000</v>
      </c>
      <c r="F3276" s="140" t="s">
        <v>521</v>
      </c>
      <c r="G3276" s="144" t="n">
        <v>356773.73</v>
      </c>
      <c r="I3276" s="144" t="n">
        <f aca="false">+G:G-H:H</f>
        <v>356773.73</v>
      </c>
    </row>
    <row r="3277" customFormat="false" ht="17.25" hidden="false" customHeight="true" outlineLevel="0" collapsed="false">
      <c r="A3277" s="140" t="s">
        <v>1819</v>
      </c>
      <c r="B3277" s="142" t="n">
        <v>62712000</v>
      </c>
      <c r="C3277" s="143" t="n">
        <f aca="false">+LEN(B:B)</f>
        <v>8</v>
      </c>
      <c r="D3277" s="143" t="n">
        <v>62712000</v>
      </c>
      <c r="F3277" s="140" t="s">
        <v>521</v>
      </c>
      <c r="G3277" s="144" t="n">
        <v>306815.73</v>
      </c>
      <c r="I3277" s="144" t="n">
        <f aca="false">+G:G-H:H</f>
        <v>306815.73</v>
      </c>
    </row>
    <row r="3278" customFormat="false" ht="17.25" hidden="false" customHeight="true" outlineLevel="0" collapsed="false">
      <c r="A3278" s="140" t="s">
        <v>105</v>
      </c>
      <c r="B3278" s="142" t="n">
        <v>6271200</v>
      </c>
      <c r="C3278" s="143" t="n">
        <f aca="false">+LEN(B:B)</f>
        <v>7</v>
      </c>
      <c r="D3278" s="143" t="n">
        <v>62712000</v>
      </c>
      <c r="F3278" s="140" t="s">
        <v>521</v>
      </c>
      <c r="G3278" s="144" t="n">
        <v>69814228.28</v>
      </c>
      <c r="H3278" s="144" t="n">
        <v>0</v>
      </c>
      <c r="I3278" s="144" t="n">
        <f aca="false">+G:G-H:H</f>
        <v>69814228.28</v>
      </c>
    </row>
    <row r="3279" customFormat="false" ht="17.25" hidden="false" customHeight="true" outlineLevel="0" collapsed="false">
      <c r="A3279" s="140" t="s">
        <v>104</v>
      </c>
      <c r="B3279" s="142" t="n">
        <v>6271200</v>
      </c>
      <c r="C3279" s="143" t="n">
        <f aca="false">+LEN(B:B)</f>
        <v>7</v>
      </c>
      <c r="D3279" s="143" t="n">
        <v>62712000</v>
      </c>
      <c r="F3279" s="140" t="s">
        <v>521</v>
      </c>
      <c r="G3279" s="144" t="n">
        <v>29663405.12</v>
      </c>
      <c r="H3279" s="144" t="n">
        <v>0</v>
      </c>
      <c r="I3279" s="144" t="n">
        <f aca="false">+G:G-H:H</f>
        <v>29663405.12</v>
      </c>
    </row>
    <row r="3280" customFormat="false" ht="17.25" hidden="false" customHeight="true" outlineLevel="0" collapsed="false">
      <c r="A3280" s="140" t="s">
        <v>100</v>
      </c>
      <c r="B3280" s="142" t="n">
        <v>6271200</v>
      </c>
      <c r="C3280" s="143" t="n">
        <f aca="false">+LEN(B:B)</f>
        <v>7</v>
      </c>
      <c r="D3280" s="143" t="n">
        <v>62712000</v>
      </c>
      <c r="F3280" s="140" t="s">
        <v>521</v>
      </c>
      <c r="G3280" s="144" t="n">
        <v>5384375.84</v>
      </c>
      <c r="H3280" s="144" t="n">
        <v>0</v>
      </c>
      <c r="I3280" s="144" t="n">
        <f aca="false">+G:G-H:H</f>
        <v>5384375.84</v>
      </c>
    </row>
    <row r="3281" customFormat="false" ht="17.25" hidden="false" customHeight="true" outlineLevel="0" collapsed="false">
      <c r="A3281" s="140" t="s">
        <v>1712</v>
      </c>
      <c r="B3281" s="142" t="n">
        <v>62712000</v>
      </c>
      <c r="C3281" s="143" t="n">
        <f aca="false">+LEN(B:B)</f>
        <v>8</v>
      </c>
      <c r="D3281" s="143" t="n">
        <v>62712000</v>
      </c>
      <c r="F3281" s="140" t="s">
        <v>3316</v>
      </c>
      <c r="G3281" s="144" t="n">
        <v>188000</v>
      </c>
      <c r="I3281" s="144" t="n">
        <f aca="false">+G:G-H:H</f>
        <v>188000</v>
      </c>
    </row>
    <row r="3282" customFormat="false" ht="17.25" hidden="false" customHeight="true" outlineLevel="0" collapsed="false">
      <c r="A3282" s="140" t="s">
        <v>309</v>
      </c>
      <c r="B3282" s="142" t="n">
        <v>627130</v>
      </c>
      <c r="C3282" s="143" t="n">
        <f aca="false">+LEN(B:B)</f>
        <v>6</v>
      </c>
      <c r="D3282" s="143" t="n">
        <v>62713000</v>
      </c>
      <c r="F3282" s="140" t="s">
        <v>1120</v>
      </c>
      <c r="G3282" s="144" t="n">
        <v>205999.98</v>
      </c>
      <c r="I3282" s="144" t="n">
        <f aca="false">+G:G-H:H</f>
        <v>205999.98</v>
      </c>
    </row>
    <row r="3283" customFormat="false" ht="17.25" hidden="false" customHeight="true" outlineLevel="0" collapsed="false">
      <c r="A3283" s="140" t="s">
        <v>129</v>
      </c>
      <c r="B3283" s="142" t="n">
        <v>627130</v>
      </c>
      <c r="C3283" s="143" t="n">
        <f aca="false">+LEN(B:B)</f>
        <v>6</v>
      </c>
      <c r="D3283" s="143" t="n">
        <v>62713000</v>
      </c>
      <c r="F3283" s="140" t="s">
        <v>1120</v>
      </c>
      <c r="G3283" s="144" t="n">
        <v>40000</v>
      </c>
      <c r="H3283" s="144" t="n">
        <v>0</v>
      </c>
      <c r="I3283" s="144" t="n">
        <f aca="false">+G:G-H:H</f>
        <v>40000</v>
      </c>
    </row>
    <row r="3284" customFormat="false" ht="17.25" hidden="false" customHeight="true" outlineLevel="0" collapsed="false">
      <c r="A3284" s="140" t="s">
        <v>1819</v>
      </c>
      <c r="B3284" s="142" t="n">
        <v>62713000</v>
      </c>
      <c r="C3284" s="143" t="n">
        <f aca="false">+LEN(B:B)</f>
        <v>8</v>
      </c>
      <c r="D3284" s="143" t="n">
        <v>62713000</v>
      </c>
      <c r="F3284" s="140" t="s">
        <v>438</v>
      </c>
      <c r="G3284" s="144" t="n">
        <v>736000</v>
      </c>
      <c r="I3284" s="144" t="n">
        <f aca="false">+G:G-H:H</f>
        <v>736000</v>
      </c>
    </row>
    <row r="3285" customFormat="false" ht="17.25" hidden="false" customHeight="true" outlineLevel="0" collapsed="false">
      <c r="A3285" s="140" t="s">
        <v>2898</v>
      </c>
      <c r="B3285" s="142" t="n">
        <v>6271300</v>
      </c>
      <c r="C3285" s="143" t="n">
        <f aca="false">+LEN(B:B)</f>
        <v>7</v>
      </c>
      <c r="D3285" s="143" t="n">
        <v>62713000</v>
      </c>
      <c r="F3285" s="140" t="s">
        <v>438</v>
      </c>
      <c r="G3285" s="144" t="n">
        <v>6000</v>
      </c>
      <c r="I3285" s="144" t="n">
        <f aca="false">+G:G-H:H</f>
        <v>6000</v>
      </c>
    </row>
    <row r="3286" customFormat="false" ht="17.25" hidden="false" customHeight="true" outlineLevel="0" collapsed="false">
      <c r="A3286" s="140" t="s">
        <v>105</v>
      </c>
      <c r="B3286" s="142" t="n">
        <v>6271300</v>
      </c>
      <c r="C3286" s="143" t="n">
        <f aca="false">+LEN(B:B)</f>
        <v>7</v>
      </c>
      <c r="D3286" s="143" t="n">
        <v>62713000</v>
      </c>
      <c r="F3286" s="140" t="s">
        <v>438</v>
      </c>
      <c r="G3286" s="144" t="n">
        <v>480000</v>
      </c>
      <c r="H3286" s="144" t="n">
        <v>0</v>
      </c>
      <c r="I3286" s="144" t="n">
        <f aca="false">+G:G-H:H</f>
        <v>480000</v>
      </c>
    </row>
    <row r="3287" customFormat="false" ht="17.25" hidden="false" customHeight="true" outlineLevel="0" collapsed="false">
      <c r="A3287" s="140" t="s">
        <v>104</v>
      </c>
      <c r="B3287" s="142" t="n">
        <v>6271300</v>
      </c>
      <c r="C3287" s="143" t="n">
        <f aca="false">+LEN(B:B)</f>
        <v>7</v>
      </c>
      <c r="D3287" s="143" t="n">
        <v>62713000</v>
      </c>
      <c r="F3287" s="140" t="s">
        <v>438</v>
      </c>
      <c r="G3287" s="144" t="n">
        <v>243500</v>
      </c>
      <c r="H3287" s="144" t="n">
        <v>0</v>
      </c>
      <c r="I3287" s="144" t="n">
        <f aca="false">+G:G-H:H</f>
        <v>243500</v>
      </c>
    </row>
    <row r="3288" customFormat="false" ht="17.25" hidden="false" customHeight="true" outlineLevel="0" collapsed="false">
      <c r="A3288" s="140" t="s">
        <v>102</v>
      </c>
      <c r="B3288" s="142" t="n">
        <v>6271300</v>
      </c>
      <c r="C3288" s="143" t="n">
        <f aca="false">+LEN(B:B)</f>
        <v>7</v>
      </c>
      <c r="D3288" s="143" t="n">
        <v>62713000</v>
      </c>
      <c r="F3288" s="140" t="s">
        <v>438</v>
      </c>
      <c r="G3288" s="144" t="n">
        <v>12000</v>
      </c>
      <c r="H3288" s="144" t="n">
        <v>0</v>
      </c>
      <c r="I3288" s="144" t="n">
        <f aca="false">+G:G-H:H</f>
        <v>12000</v>
      </c>
    </row>
    <row r="3289" customFormat="false" ht="17.25" hidden="false" customHeight="true" outlineLevel="0" collapsed="false">
      <c r="A3289" s="140" t="s">
        <v>100</v>
      </c>
      <c r="B3289" s="142" t="n">
        <v>6271300</v>
      </c>
      <c r="C3289" s="143" t="n">
        <f aca="false">+LEN(B:B)</f>
        <v>7</v>
      </c>
      <c r="D3289" s="143" t="n">
        <v>62713000</v>
      </c>
      <c r="F3289" s="140" t="s">
        <v>438</v>
      </c>
      <c r="G3289" s="144" t="n">
        <v>97000</v>
      </c>
      <c r="H3289" s="144" t="n">
        <v>0</v>
      </c>
      <c r="I3289" s="144" t="n">
        <f aca="false">+G:G-H:H</f>
        <v>97000</v>
      </c>
    </row>
    <row r="3290" customFormat="false" ht="17.25" hidden="false" customHeight="true" outlineLevel="0" collapsed="false">
      <c r="A3290" s="140" t="s">
        <v>1712</v>
      </c>
      <c r="B3290" s="142" t="n">
        <v>62713000</v>
      </c>
      <c r="C3290" s="143" t="n">
        <f aca="false">+LEN(B:B)</f>
        <v>8</v>
      </c>
      <c r="D3290" s="143" t="n">
        <v>62713000</v>
      </c>
      <c r="F3290" s="140" t="s">
        <v>1331</v>
      </c>
      <c r="G3290" s="144" t="n">
        <v>21835687.36</v>
      </c>
      <c r="I3290" s="144" t="n">
        <f aca="false">+G:G-H:H</f>
        <v>21835687.36</v>
      </c>
    </row>
    <row r="3291" customFormat="false" ht="17.25" hidden="false" customHeight="true" outlineLevel="0" collapsed="false">
      <c r="A3291" s="140" t="s">
        <v>309</v>
      </c>
      <c r="B3291" s="142" t="n">
        <v>627140</v>
      </c>
      <c r="C3291" s="143" t="n">
        <f aca="false">+LEN(B:B)</f>
        <v>6</v>
      </c>
      <c r="D3291" s="143" t="n">
        <v>62714000</v>
      </c>
      <c r="F3291" s="140" t="s">
        <v>1121</v>
      </c>
      <c r="G3291" s="144" t="n">
        <v>57400</v>
      </c>
      <c r="I3291" s="144" t="n">
        <f aca="false">+G:G-H:H</f>
        <v>57400</v>
      </c>
    </row>
    <row r="3292" customFormat="false" ht="17.25" hidden="false" customHeight="true" outlineLevel="0" collapsed="false">
      <c r="A3292" s="140" t="s">
        <v>125</v>
      </c>
      <c r="B3292" s="142" t="n">
        <v>62714000</v>
      </c>
      <c r="C3292" s="143" t="n">
        <f aca="false">+LEN(B:B)</f>
        <v>8</v>
      </c>
      <c r="D3292" s="143" t="n">
        <v>62714000</v>
      </c>
      <c r="F3292" s="140" t="s">
        <v>2454</v>
      </c>
      <c r="G3292" s="144" t="n">
        <v>594000</v>
      </c>
      <c r="I3292" s="144" t="n">
        <f aca="false">+G:G-H:H</f>
        <v>594000</v>
      </c>
    </row>
    <row r="3293" customFormat="false" ht="17.25" hidden="false" customHeight="true" outlineLevel="0" collapsed="false">
      <c r="A3293" s="140" t="s">
        <v>129</v>
      </c>
      <c r="B3293" s="142" t="n">
        <v>627140</v>
      </c>
      <c r="C3293" s="143" t="n">
        <f aca="false">+LEN(B:B)</f>
        <v>6</v>
      </c>
      <c r="D3293" s="143" t="n">
        <v>62714000</v>
      </c>
      <c r="F3293" s="140" t="s">
        <v>1121</v>
      </c>
      <c r="G3293" s="144" t="n">
        <v>25920</v>
      </c>
      <c r="H3293" s="144" t="n">
        <v>0</v>
      </c>
      <c r="I3293" s="144" t="n">
        <f aca="false">+G:G-H:H</f>
        <v>25920</v>
      </c>
    </row>
    <row r="3294" customFormat="false" ht="17.25" hidden="false" customHeight="true" outlineLevel="0" collapsed="false">
      <c r="A3294" s="140" t="s">
        <v>105</v>
      </c>
      <c r="B3294" s="142" t="n">
        <v>6271400</v>
      </c>
      <c r="C3294" s="143" t="n">
        <f aca="false">+LEN(B:B)</f>
        <v>7</v>
      </c>
      <c r="D3294" s="143" t="n">
        <v>62714000</v>
      </c>
      <c r="F3294" s="140" t="s">
        <v>522</v>
      </c>
      <c r="G3294" s="144" t="n">
        <v>94608</v>
      </c>
      <c r="H3294" s="144" t="n">
        <v>0</v>
      </c>
      <c r="I3294" s="144" t="n">
        <f aca="false">+G:G-H:H</f>
        <v>94608</v>
      </c>
    </row>
    <row r="3295" customFormat="false" ht="17.25" hidden="false" customHeight="true" outlineLevel="0" collapsed="false">
      <c r="A3295" s="140" t="s">
        <v>100</v>
      </c>
      <c r="B3295" s="142" t="n">
        <v>6271400</v>
      </c>
      <c r="C3295" s="143" t="n">
        <f aca="false">+LEN(B:B)</f>
        <v>7</v>
      </c>
      <c r="D3295" s="143" t="n">
        <v>62714000</v>
      </c>
      <c r="F3295" s="140" t="s">
        <v>522</v>
      </c>
      <c r="G3295" s="144" t="n">
        <v>131900</v>
      </c>
      <c r="H3295" s="144" t="n">
        <v>0</v>
      </c>
      <c r="I3295" s="144" t="n">
        <f aca="false">+G:G-H:H</f>
        <v>131900</v>
      </c>
    </row>
    <row r="3296" customFormat="false" ht="17.25" hidden="false" customHeight="true" outlineLevel="0" collapsed="false">
      <c r="A3296" s="140" t="s">
        <v>1712</v>
      </c>
      <c r="B3296" s="142" t="n">
        <v>62714000</v>
      </c>
      <c r="C3296" s="143" t="n">
        <f aca="false">+LEN(B:B)</f>
        <v>8</v>
      </c>
      <c r="D3296" s="143" t="n">
        <v>62714000</v>
      </c>
      <c r="F3296" s="140" t="s">
        <v>1301</v>
      </c>
      <c r="G3296" s="144" t="n">
        <v>700724.57</v>
      </c>
      <c r="I3296" s="144" t="n">
        <f aca="false">+G:G-H:H</f>
        <v>700724.57</v>
      </c>
    </row>
    <row r="3297" customFormat="false" ht="17.25" hidden="false" customHeight="true" outlineLevel="0" collapsed="false">
      <c r="A3297" s="140" t="s">
        <v>105</v>
      </c>
      <c r="B3297" s="142" t="n">
        <v>6280000</v>
      </c>
      <c r="C3297" s="143" t="n">
        <f aca="false">+LEN(B:B)</f>
        <v>7</v>
      </c>
      <c r="D3297" s="143" t="n">
        <v>62800000</v>
      </c>
      <c r="F3297" s="140" t="s">
        <v>730</v>
      </c>
      <c r="G3297" s="144" t="n">
        <v>5000000</v>
      </c>
      <c r="H3297" s="144" t="n">
        <v>0</v>
      </c>
      <c r="I3297" s="144" t="n">
        <f aca="false">+G:G-H:H</f>
        <v>5000000</v>
      </c>
    </row>
    <row r="3298" customFormat="false" ht="17.25" hidden="false" customHeight="true" outlineLevel="0" collapsed="false">
      <c r="A3298" s="140" t="s">
        <v>1712</v>
      </c>
      <c r="B3298" s="142" t="n">
        <v>62800000</v>
      </c>
      <c r="C3298" s="143" t="n">
        <f aca="false">+LEN(B:B)</f>
        <v>8</v>
      </c>
      <c r="D3298" s="143" t="n">
        <v>62800000</v>
      </c>
      <c r="F3298" s="140" t="s">
        <v>441</v>
      </c>
      <c r="G3298" s="144" t="n">
        <v>5400000</v>
      </c>
      <c r="I3298" s="144" t="n">
        <f aca="false">+G:G-H:H</f>
        <v>5400000</v>
      </c>
    </row>
    <row r="3299" customFormat="false" ht="17.25" hidden="false" customHeight="true" outlineLevel="0" collapsed="false">
      <c r="A3299" s="140" t="s">
        <v>657</v>
      </c>
      <c r="B3299" s="142" t="n">
        <v>62800000</v>
      </c>
      <c r="C3299" s="143" t="n">
        <f aca="false">+LEN(B:B)</f>
        <v>8</v>
      </c>
      <c r="D3299" s="143" t="n">
        <v>62800000</v>
      </c>
      <c r="F3299" s="140" t="s">
        <v>441</v>
      </c>
      <c r="G3299" s="144" t="n">
        <v>1598825</v>
      </c>
      <c r="I3299" s="144" t="n">
        <f aca="false">+G:G-H:H</f>
        <v>1598825</v>
      </c>
    </row>
    <row r="3300" customFormat="false" ht="17.25" hidden="false" customHeight="true" outlineLevel="0" collapsed="false">
      <c r="A3300" s="140" t="s">
        <v>309</v>
      </c>
      <c r="B3300" s="142" t="n">
        <v>635000</v>
      </c>
      <c r="C3300" s="143" t="n">
        <f aca="false">+LEN(B:B)</f>
        <v>6</v>
      </c>
      <c r="D3300" s="143" t="n">
        <v>63500000</v>
      </c>
      <c r="F3300" s="140" t="s">
        <v>189</v>
      </c>
      <c r="G3300" s="144" t="n">
        <v>4000</v>
      </c>
      <c r="I3300" s="144" t="n">
        <f aca="false">+G:G-H:H</f>
        <v>4000</v>
      </c>
    </row>
    <row r="3301" customFormat="false" ht="17.25" hidden="false" customHeight="true" outlineLevel="0" collapsed="false">
      <c r="A3301" s="140" t="s">
        <v>129</v>
      </c>
      <c r="B3301" s="142" t="n">
        <v>635000</v>
      </c>
      <c r="C3301" s="143" t="n">
        <f aca="false">+LEN(B:B)</f>
        <v>6</v>
      </c>
      <c r="D3301" s="143" t="n">
        <v>63500000</v>
      </c>
      <c r="F3301" s="140" t="s">
        <v>189</v>
      </c>
      <c r="G3301" s="144" t="n">
        <v>1291000</v>
      </c>
      <c r="H3301" s="144" t="n">
        <v>0</v>
      </c>
      <c r="I3301" s="144" t="n">
        <f aca="false">+G:G-H:H</f>
        <v>1291000</v>
      </c>
    </row>
    <row r="3302" customFormat="false" ht="17.25" hidden="false" customHeight="true" outlineLevel="0" collapsed="false">
      <c r="A3302" s="140" t="s">
        <v>116</v>
      </c>
      <c r="B3302" s="142" t="n">
        <v>6350000</v>
      </c>
      <c r="C3302" s="143" t="n">
        <f aca="false">+LEN(B:B)</f>
        <v>7</v>
      </c>
      <c r="D3302" s="143" t="n">
        <v>63500000</v>
      </c>
      <c r="F3302" s="140" t="s">
        <v>3317</v>
      </c>
      <c r="G3302" s="144" t="n">
        <v>42940300</v>
      </c>
      <c r="I3302" s="144" t="n">
        <f aca="false">+G:G-H:H</f>
        <v>42940300</v>
      </c>
    </row>
    <row r="3303" customFormat="false" ht="17.25" hidden="false" customHeight="true" outlineLevel="0" collapsed="false">
      <c r="A3303" s="140" t="s">
        <v>3018</v>
      </c>
      <c r="B3303" s="142" t="n">
        <v>635000</v>
      </c>
      <c r="C3303" s="143" t="n">
        <f aca="false">+LEN(B:B)</f>
        <v>6</v>
      </c>
      <c r="D3303" s="143" t="n">
        <v>63500000</v>
      </c>
      <c r="F3303" s="140" t="s">
        <v>189</v>
      </c>
      <c r="G3303" s="144" t="n">
        <v>6000</v>
      </c>
      <c r="I3303" s="144" t="n">
        <f aca="false">+G:G-H:H</f>
        <v>6000</v>
      </c>
    </row>
    <row r="3304" customFormat="false" ht="17.25" hidden="false" customHeight="true" outlineLevel="0" collapsed="false">
      <c r="A3304" s="140" t="s">
        <v>129</v>
      </c>
      <c r="B3304" s="142" t="n">
        <v>635010</v>
      </c>
      <c r="C3304" s="143" t="n">
        <f aca="false">+LEN(B:B)</f>
        <v>6</v>
      </c>
      <c r="D3304" s="143" t="n">
        <v>63501000</v>
      </c>
      <c r="F3304" s="140" t="s">
        <v>1122</v>
      </c>
      <c r="G3304" s="144" t="n">
        <v>131000</v>
      </c>
      <c r="H3304" s="144" t="n">
        <v>0</v>
      </c>
      <c r="I3304" s="144" t="n">
        <f aca="false">+G:G-H:H</f>
        <v>131000</v>
      </c>
    </row>
    <row r="3305" customFormat="false" ht="17.25" hidden="false" customHeight="true" outlineLevel="0" collapsed="false">
      <c r="A3305" s="140" t="s">
        <v>111</v>
      </c>
      <c r="B3305" s="142" t="n">
        <v>63501000</v>
      </c>
      <c r="C3305" s="143" t="n">
        <f aca="false">+LEN(B:B)</f>
        <v>8</v>
      </c>
      <c r="D3305" s="143" t="n">
        <v>63501000</v>
      </c>
      <c r="F3305" s="140" t="s">
        <v>2063</v>
      </c>
      <c r="G3305" s="144" t="n">
        <v>599000</v>
      </c>
      <c r="I3305" s="144" t="n">
        <f aca="false">+G:G-H:H</f>
        <v>599000</v>
      </c>
    </row>
    <row r="3306" customFormat="false" ht="17.25" hidden="false" customHeight="true" outlineLevel="0" collapsed="false">
      <c r="A3306" s="140" t="s">
        <v>116</v>
      </c>
      <c r="B3306" s="142" t="n">
        <v>6350100</v>
      </c>
      <c r="C3306" s="143" t="n">
        <f aca="false">+LEN(B:B)</f>
        <v>7</v>
      </c>
      <c r="D3306" s="143" t="n">
        <v>63501000</v>
      </c>
      <c r="F3306" s="140" t="s">
        <v>189</v>
      </c>
      <c r="G3306" s="144" t="n">
        <v>75613668.16</v>
      </c>
      <c r="I3306" s="144" t="n">
        <f aca="false">+G:G-H:H</f>
        <v>75613668.16</v>
      </c>
    </row>
    <row r="3307" customFormat="false" ht="17.25" hidden="false" customHeight="true" outlineLevel="0" collapsed="false">
      <c r="A3307" s="140" t="s">
        <v>115</v>
      </c>
      <c r="B3307" s="142" t="n">
        <v>63501000</v>
      </c>
      <c r="C3307" s="143" t="n">
        <f aca="false">+LEN(B:B)</f>
        <v>8</v>
      </c>
      <c r="D3307" s="143" t="n">
        <v>63501000</v>
      </c>
      <c r="F3307" s="140" t="s">
        <v>189</v>
      </c>
      <c r="G3307" s="144" t="n">
        <v>849000</v>
      </c>
      <c r="I3307" s="144" t="n">
        <f aca="false">+G:G-H:H</f>
        <v>849000</v>
      </c>
    </row>
    <row r="3308" customFormat="false" ht="17.25" hidden="false" customHeight="true" outlineLevel="0" collapsed="false">
      <c r="A3308" s="140" t="s">
        <v>3018</v>
      </c>
      <c r="B3308" s="142" t="n">
        <v>635010</v>
      </c>
      <c r="C3308" s="143" t="n">
        <f aca="false">+LEN(B:B)</f>
        <v>6</v>
      </c>
      <c r="D3308" s="143" t="n">
        <v>63501000</v>
      </c>
      <c r="F3308" s="140" t="s">
        <v>1122</v>
      </c>
      <c r="G3308" s="144" t="n">
        <v>5000</v>
      </c>
      <c r="I3308" s="144" t="n">
        <f aca="false">+G:G-H:H</f>
        <v>5000</v>
      </c>
    </row>
    <row r="3309" customFormat="false" ht="17.25" hidden="false" customHeight="true" outlineLevel="0" collapsed="false">
      <c r="A3309" s="140" t="s">
        <v>119</v>
      </c>
      <c r="B3309" s="142" t="n">
        <v>63501000</v>
      </c>
      <c r="C3309" s="143" t="n">
        <f aca="false">+LEN(B:B)</f>
        <v>8</v>
      </c>
      <c r="D3309" s="143" t="n">
        <v>63501000</v>
      </c>
      <c r="F3309" s="140" t="s">
        <v>2168</v>
      </c>
      <c r="G3309" s="144" t="n">
        <v>38505</v>
      </c>
      <c r="I3309" s="144" t="n">
        <f aca="false">+G:G-H:H</f>
        <v>38505</v>
      </c>
    </row>
    <row r="3310" customFormat="false" ht="17.25" hidden="false" customHeight="true" outlineLevel="0" collapsed="false">
      <c r="A3310" s="140" t="s">
        <v>112</v>
      </c>
      <c r="B3310" s="142" t="n">
        <v>63501000</v>
      </c>
      <c r="C3310" s="143" t="n">
        <f aca="false">+LEN(B:B)</f>
        <v>8</v>
      </c>
      <c r="D3310" s="143" t="n">
        <v>63501000</v>
      </c>
      <c r="F3310" s="140" t="s">
        <v>189</v>
      </c>
      <c r="G3310" s="144" t="n">
        <v>181500</v>
      </c>
      <c r="I3310" s="144" t="n">
        <f aca="false">+G:G-H:H</f>
        <v>181500</v>
      </c>
    </row>
    <row r="3311" customFormat="false" ht="17.25" hidden="false" customHeight="true" outlineLevel="0" collapsed="false">
      <c r="A3311" s="140" t="s">
        <v>317</v>
      </c>
      <c r="B3311" s="142" t="n">
        <v>63501000</v>
      </c>
      <c r="C3311" s="143" t="n">
        <f aca="false">+LEN(B:B)</f>
        <v>8</v>
      </c>
      <c r="D3311" s="143" t="n">
        <v>63501000</v>
      </c>
      <c r="F3311" s="140" t="s">
        <v>3318</v>
      </c>
      <c r="G3311" s="144" t="n">
        <v>84000</v>
      </c>
      <c r="I3311" s="144" t="n">
        <f aca="false">+G:G-H:H</f>
        <v>84000</v>
      </c>
    </row>
    <row r="3312" customFormat="false" ht="17.25" hidden="false" customHeight="true" outlineLevel="0" collapsed="false">
      <c r="A3312" s="140" t="s">
        <v>105</v>
      </c>
      <c r="B3312" s="142" t="n">
        <v>6350100</v>
      </c>
      <c r="C3312" s="143" t="n">
        <f aca="false">+LEN(B:B)</f>
        <v>7</v>
      </c>
      <c r="D3312" s="143" t="n">
        <v>63501000</v>
      </c>
      <c r="F3312" s="140" t="s">
        <v>189</v>
      </c>
      <c r="G3312" s="144" t="n">
        <v>3756000</v>
      </c>
      <c r="H3312" s="144" t="n">
        <v>0</v>
      </c>
      <c r="I3312" s="144" t="n">
        <f aca="false">+G:G-H:H</f>
        <v>3756000</v>
      </c>
    </row>
    <row r="3313" customFormat="false" ht="17.25" hidden="false" customHeight="true" outlineLevel="0" collapsed="false">
      <c r="A3313" s="140" t="s">
        <v>104</v>
      </c>
      <c r="B3313" s="142" t="n">
        <v>6350100</v>
      </c>
      <c r="C3313" s="143" t="n">
        <f aca="false">+LEN(B:B)</f>
        <v>7</v>
      </c>
      <c r="D3313" s="143" t="n">
        <v>63501000</v>
      </c>
      <c r="F3313" s="140" t="s">
        <v>189</v>
      </c>
      <c r="G3313" s="144" t="n">
        <v>8499500</v>
      </c>
      <c r="H3313" s="144" t="n">
        <v>0</v>
      </c>
      <c r="I3313" s="144" t="n">
        <f aca="false">+G:G-H:H</f>
        <v>8499500</v>
      </c>
    </row>
    <row r="3314" customFormat="false" ht="17.25" hidden="false" customHeight="true" outlineLevel="0" collapsed="false">
      <c r="A3314" s="140" t="s">
        <v>307</v>
      </c>
      <c r="B3314" s="142" t="n">
        <v>63501000</v>
      </c>
      <c r="C3314" s="143" t="n">
        <f aca="false">+LEN(B:B)</f>
        <v>8</v>
      </c>
      <c r="D3314" s="143" t="n">
        <v>63501000</v>
      </c>
      <c r="F3314" s="140" t="s">
        <v>186</v>
      </c>
      <c r="G3314" s="144" t="n">
        <v>58000</v>
      </c>
      <c r="I3314" s="144" t="n">
        <f aca="false">+G:G-H:H</f>
        <v>58000</v>
      </c>
    </row>
    <row r="3315" customFormat="false" ht="17.25" hidden="false" customHeight="true" outlineLevel="0" collapsed="false">
      <c r="A3315" s="140" t="s">
        <v>100</v>
      </c>
      <c r="B3315" s="142" t="n">
        <v>6350100</v>
      </c>
      <c r="C3315" s="143" t="n">
        <f aca="false">+LEN(B:B)</f>
        <v>7</v>
      </c>
      <c r="D3315" s="143" t="n">
        <v>63501000</v>
      </c>
      <c r="F3315" s="140" t="s">
        <v>189</v>
      </c>
      <c r="G3315" s="144" t="n">
        <v>6000</v>
      </c>
      <c r="H3315" s="144" t="n">
        <v>0</v>
      </c>
      <c r="I3315" s="144" t="n">
        <f aca="false">+G:G-H:H</f>
        <v>6000</v>
      </c>
    </row>
    <row r="3316" customFormat="false" ht="17.25" hidden="false" customHeight="true" outlineLevel="0" collapsed="false">
      <c r="A3316" s="140" t="s">
        <v>1712</v>
      </c>
      <c r="B3316" s="142" t="n">
        <v>63501000</v>
      </c>
      <c r="C3316" s="143" t="n">
        <f aca="false">+LEN(B:B)</f>
        <v>8</v>
      </c>
      <c r="D3316" s="143" t="n">
        <v>63501000</v>
      </c>
      <c r="F3316" s="140" t="s">
        <v>189</v>
      </c>
      <c r="G3316" s="144" t="n">
        <v>50546000</v>
      </c>
      <c r="I3316" s="144" t="n">
        <f aca="false">+G:G-H:H</f>
        <v>50546000</v>
      </c>
    </row>
    <row r="3317" customFormat="false" ht="17.25" hidden="false" customHeight="true" outlineLevel="0" collapsed="false">
      <c r="A3317" s="140" t="s">
        <v>657</v>
      </c>
      <c r="B3317" s="142" t="n">
        <v>63501000</v>
      </c>
      <c r="C3317" s="143" t="n">
        <f aca="false">+LEN(B:B)</f>
        <v>8</v>
      </c>
      <c r="D3317" s="143" t="n">
        <v>63501000</v>
      </c>
      <c r="F3317" s="140" t="s">
        <v>186</v>
      </c>
      <c r="G3317" s="144" t="n">
        <v>265200</v>
      </c>
      <c r="I3317" s="144" t="n">
        <f aca="false">+G:G-H:H</f>
        <v>265200</v>
      </c>
    </row>
    <row r="3318" customFormat="false" ht="17.25" hidden="false" customHeight="true" outlineLevel="0" collapsed="false">
      <c r="A3318" s="140" t="s">
        <v>309</v>
      </c>
      <c r="B3318" s="142" t="n">
        <v>635020</v>
      </c>
      <c r="C3318" s="143" t="n">
        <f aca="false">+LEN(B:B)</f>
        <v>6</v>
      </c>
      <c r="D3318" s="143" t="n">
        <v>63502000</v>
      </c>
      <c r="F3318" s="140" t="s">
        <v>524</v>
      </c>
      <c r="G3318" s="144" t="n">
        <v>12698026.2</v>
      </c>
      <c r="I3318" s="144" t="n">
        <f aca="false">+G:G-H:H</f>
        <v>12698026.2</v>
      </c>
    </row>
    <row r="3319" customFormat="false" ht="17.25" hidden="false" customHeight="true" outlineLevel="0" collapsed="false">
      <c r="A3319" s="140" t="s">
        <v>115</v>
      </c>
      <c r="B3319" s="142" t="n">
        <v>63502000</v>
      </c>
      <c r="C3319" s="143" t="n">
        <f aca="false">+LEN(B:B)</f>
        <v>8</v>
      </c>
      <c r="D3319" s="143" t="n">
        <v>63502000</v>
      </c>
      <c r="F3319" s="140" t="s">
        <v>448</v>
      </c>
      <c r="G3319" s="144" t="n">
        <v>20542</v>
      </c>
      <c r="I3319" s="144" t="n">
        <f aca="false">+G:G-H:H</f>
        <v>20542</v>
      </c>
    </row>
    <row r="3320" customFormat="false" ht="17.25" hidden="false" customHeight="true" outlineLevel="0" collapsed="false">
      <c r="A3320" s="140" t="s">
        <v>119</v>
      </c>
      <c r="B3320" s="142" t="n">
        <v>63502000</v>
      </c>
      <c r="C3320" s="143" t="n">
        <f aca="false">+LEN(B:B)</f>
        <v>8</v>
      </c>
      <c r="D3320" s="143" t="n">
        <v>63502000</v>
      </c>
      <c r="F3320" s="140" t="s">
        <v>448</v>
      </c>
      <c r="G3320" s="144" t="n">
        <v>8000</v>
      </c>
      <c r="I3320" s="144" t="n">
        <f aca="false">+G:G-H:H</f>
        <v>8000</v>
      </c>
    </row>
    <row r="3321" customFormat="false" ht="17.25" hidden="false" customHeight="true" outlineLevel="0" collapsed="false">
      <c r="A3321" s="140" t="s">
        <v>317</v>
      </c>
      <c r="B3321" s="142" t="n">
        <v>63502000</v>
      </c>
      <c r="C3321" s="143" t="n">
        <f aca="false">+LEN(B:B)</f>
        <v>8</v>
      </c>
      <c r="D3321" s="143" t="n">
        <v>63502000</v>
      </c>
      <c r="F3321" s="140" t="s">
        <v>3319</v>
      </c>
      <c r="G3321" s="144" t="n">
        <v>584720829.51</v>
      </c>
      <c r="I3321" s="144" t="n">
        <f aca="false">+G:G-H:H</f>
        <v>584720829.51</v>
      </c>
    </row>
    <row r="3322" customFormat="false" ht="17.25" hidden="false" customHeight="true" outlineLevel="0" collapsed="false">
      <c r="A3322" s="140" t="s">
        <v>129</v>
      </c>
      <c r="B3322" s="142" t="n">
        <v>635030</v>
      </c>
      <c r="C3322" s="143" t="n">
        <f aca="false">+LEN(B:B)</f>
        <v>6</v>
      </c>
      <c r="D3322" s="143" t="n">
        <v>63503000</v>
      </c>
      <c r="F3322" s="140" t="s">
        <v>1123</v>
      </c>
      <c r="G3322" s="144" t="n">
        <v>265000</v>
      </c>
      <c r="H3322" s="144" t="n">
        <v>0</v>
      </c>
      <c r="I3322" s="144" t="n">
        <f aca="false">+G:G-H:H</f>
        <v>265000</v>
      </c>
    </row>
    <row r="3323" customFormat="false" ht="17.25" hidden="false" customHeight="true" outlineLevel="0" collapsed="false">
      <c r="A3323" s="140" t="s">
        <v>116</v>
      </c>
      <c r="B3323" s="142" t="n">
        <v>6350300</v>
      </c>
      <c r="C3323" s="143" t="n">
        <f aca="false">+LEN(B:B)</f>
        <v>7</v>
      </c>
      <c r="D3323" s="143" t="n">
        <v>63503000</v>
      </c>
      <c r="F3323" s="140" t="s">
        <v>3320</v>
      </c>
      <c r="G3323" s="144" t="n">
        <v>29533600</v>
      </c>
      <c r="I3323" s="144" t="n">
        <f aca="false">+G:G-H:H</f>
        <v>29533600</v>
      </c>
    </row>
    <row r="3324" customFormat="false" ht="17.25" hidden="false" customHeight="true" outlineLevel="0" collapsed="false">
      <c r="A3324" s="140" t="s">
        <v>115</v>
      </c>
      <c r="B3324" s="142" t="n">
        <v>63503000</v>
      </c>
      <c r="C3324" s="143" t="n">
        <f aca="false">+LEN(B:B)</f>
        <v>8</v>
      </c>
      <c r="D3324" s="143" t="n">
        <v>63503000</v>
      </c>
      <c r="F3324" s="140" t="s">
        <v>1852</v>
      </c>
      <c r="G3324" s="144" t="n">
        <v>1699600</v>
      </c>
      <c r="I3324" s="144" t="n">
        <f aca="false">+G:G-H:H</f>
        <v>1699600</v>
      </c>
    </row>
    <row r="3325" customFormat="false" ht="17.25" hidden="false" customHeight="true" outlineLevel="0" collapsed="false">
      <c r="A3325" s="140" t="s">
        <v>119</v>
      </c>
      <c r="B3325" s="142" t="n">
        <v>63503000</v>
      </c>
      <c r="C3325" s="143" t="n">
        <f aca="false">+LEN(B:B)</f>
        <v>8</v>
      </c>
      <c r="D3325" s="143" t="n">
        <v>63503000</v>
      </c>
      <c r="F3325" s="140" t="s">
        <v>1852</v>
      </c>
      <c r="H3325" s="144" t="n">
        <v>1887</v>
      </c>
      <c r="I3325" s="144" t="n">
        <f aca="false">+G:G-H:H</f>
        <v>-1887</v>
      </c>
    </row>
    <row r="3326" customFormat="false" ht="17.25" hidden="false" customHeight="true" outlineLevel="0" collapsed="false">
      <c r="A3326" s="140" t="s">
        <v>105</v>
      </c>
      <c r="B3326" s="142" t="n">
        <v>6350300</v>
      </c>
      <c r="C3326" s="143" t="n">
        <f aca="false">+LEN(B:B)</f>
        <v>7</v>
      </c>
      <c r="D3326" s="143" t="n">
        <v>63503000</v>
      </c>
      <c r="F3326" s="140" t="s">
        <v>731</v>
      </c>
      <c r="G3326" s="144" t="n">
        <v>70000</v>
      </c>
      <c r="H3326" s="144" t="n">
        <v>0</v>
      </c>
      <c r="I3326" s="144" t="n">
        <f aca="false">+G:G-H:H</f>
        <v>70000</v>
      </c>
    </row>
    <row r="3327" customFormat="false" ht="17.25" hidden="false" customHeight="true" outlineLevel="0" collapsed="false">
      <c r="A3327" s="140" t="s">
        <v>100</v>
      </c>
      <c r="B3327" s="142" t="n">
        <v>6350300</v>
      </c>
      <c r="C3327" s="143" t="n">
        <f aca="false">+LEN(B:B)</f>
        <v>7</v>
      </c>
      <c r="D3327" s="143" t="n">
        <v>63503000</v>
      </c>
      <c r="F3327" s="140" t="s">
        <v>731</v>
      </c>
      <c r="G3327" s="144" t="n">
        <v>22000</v>
      </c>
      <c r="H3327" s="144" t="n">
        <v>0</v>
      </c>
      <c r="I3327" s="144" t="n">
        <f aca="false">+G:G-H:H</f>
        <v>22000</v>
      </c>
    </row>
    <row r="3328" customFormat="false" ht="17.25" hidden="false" customHeight="true" outlineLevel="0" collapsed="false">
      <c r="A3328" s="140" t="s">
        <v>309</v>
      </c>
      <c r="B3328" s="142" t="n">
        <v>635040</v>
      </c>
      <c r="C3328" s="143" t="n">
        <f aca="false">+LEN(B:B)</f>
        <v>6</v>
      </c>
      <c r="D3328" s="143" t="n">
        <v>63504000</v>
      </c>
      <c r="F3328" s="140" t="s">
        <v>188</v>
      </c>
      <c r="G3328" s="144" t="n">
        <v>42400</v>
      </c>
      <c r="I3328" s="144" t="n">
        <f aca="false">+G:G-H:H</f>
        <v>42400</v>
      </c>
    </row>
    <row r="3329" customFormat="false" ht="17.25" hidden="false" customHeight="true" outlineLevel="0" collapsed="false">
      <c r="A3329" s="140" t="s">
        <v>128</v>
      </c>
      <c r="B3329" s="142" t="n">
        <v>63504000</v>
      </c>
      <c r="C3329" s="143" t="n">
        <f aca="false">+LEN(B:B)</f>
        <v>8</v>
      </c>
      <c r="D3329" s="143" t="n">
        <v>63504000</v>
      </c>
      <c r="F3329" s="140" t="s">
        <v>188</v>
      </c>
      <c r="G3329" s="144" t="n">
        <v>9750</v>
      </c>
      <c r="I3329" s="144" t="n">
        <f aca="false">+G:G-H:H</f>
        <v>9750</v>
      </c>
    </row>
    <row r="3330" customFormat="false" ht="17.25" hidden="false" customHeight="true" outlineLevel="0" collapsed="false">
      <c r="A3330" s="140" t="s">
        <v>124</v>
      </c>
      <c r="B3330" s="142" t="n">
        <v>63504000</v>
      </c>
      <c r="C3330" s="143" t="n">
        <f aca="false">+LEN(B:B)</f>
        <v>8</v>
      </c>
      <c r="D3330" s="143" t="n">
        <v>63504000</v>
      </c>
      <c r="F3330" s="140" t="s">
        <v>732</v>
      </c>
      <c r="G3330" s="144" t="n">
        <v>684240</v>
      </c>
      <c r="I3330" s="144" t="n">
        <f aca="false">+G:G-H:H</f>
        <v>684240</v>
      </c>
    </row>
    <row r="3331" customFormat="false" ht="17.25" hidden="false" customHeight="true" outlineLevel="0" collapsed="false">
      <c r="A3331" s="140" t="s">
        <v>129</v>
      </c>
      <c r="B3331" s="142" t="n">
        <v>635040</v>
      </c>
      <c r="C3331" s="143" t="n">
        <f aca="false">+LEN(B:B)</f>
        <v>6</v>
      </c>
      <c r="D3331" s="143" t="n">
        <v>63504000</v>
      </c>
      <c r="F3331" s="140" t="s">
        <v>188</v>
      </c>
      <c r="G3331" s="144" t="n">
        <v>300000</v>
      </c>
      <c r="H3331" s="144" t="n">
        <v>0</v>
      </c>
      <c r="I3331" s="144" t="n">
        <f aca="false">+G:G-H:H</f>
        <v>300000</v>
      </c>
    </row>
    <row r="3332" customFormat="false" ht="17.25" hidden="false" customHeight="true" outlineLevel="0" collapsed="false">
      <c r="A3332" s="140" t="s">
        <v>1819</v>
      </c>
      <c r="B3332" s="142" t="n">
        <v>63504000</v>
      </c>
      <c r="C3332" s="143" t="n">
        <f aca="false">+LEN(B:B)</f>
        <v>8</v>
      </c>
      <c r="D3332" s="143" t="n">
        <v>63504000</v>
      </c>
      <c r="F3332" s="140" t="s">
        <v>732</v>
      </c>
      <c r="G3332" s="144" t="n">
        <v>15450</v>
      </c>
      <c r="I3332" s="144" t="n">
        <f aca="false">+G:G-H:H</f>
        <v>15450</v>
      </c>
    </row>
    <row r="3333" customFormat="false" ht="17.25" hidden="false" customHeight="true" outlineLevel="0" collapsed="false">
      <c r="A3333" s="140" t="s">
        <v>111</v>
      </c>
      <c r="B3333" s="142" t="n">
        <v>63504000</v>
      </c>
      <c r="C3333" s="143" t="n">
        <f aca="false">+LEN(B:B)</f>
        <v>8</v>
      </c>
      <c r="D3333" s="143" t="n">
        <v>63504000</v>
      </c>
      <c r="F3333" s="140" t="s">
        <v>732</v>
      </c>
      <c r="G3333" s="144" t="n">
        <v>20476969.97</v>
      </c>
      <c r="I3333" s="144" t="n">
        <f aca="false">+G:G-H:H</f>
        <v>20476969.97</v>
      </c>
    </row>
    <row r="3334" customFormat="false" ht="17.25" hidden="false" customHeight="true" outlineLevel="0" collapsed="false">
      <c r="A3334" s="140" t="s">
        <v>116</v>
      </c>
      <c r="B3334" s="142" t="n">
        <v>6350400</v>
      </c>
      <c r="C3334" s="143" t="n">
        <f aca="false">+LEN(B:B)</f>
        <v>7</v>
      </c>
      <c r="D3334" s="143" t="n">
        <v>63504000</v>
      </c>
      <c r="F3334" s="140" t="s">
        <v>732</v>
      </c>
      <c r="G3334" s="144" t="n">
        <v>6481025.6</v>
      </c>
      <c r="I3334" s="144" t="n">
        <f aca="false">+G:G-H:H</f>
        <v>6481025.6</v>
      </c>
    </row>
    <row r="3335" customFormat="false" ht="17.25" hidden="false" customHeight="true" outlineLevel="0" collapsed="false">
      <c r="A3335" s="140" t="s">
        <v>115</v>
      </c>
      <c r="B3335" s="142" t="n">
        <v>63504000</v>
      </c>
      <c r="C3335" s="143" t="n">
        <f aca="false">+LEN(B:B)</f>
        <v>8</v>
      </c>
      <c r="D3335" s="143" t="n">
        <v>63504000</v>
      </c>
      <c r="F3335" s="140" t="s">
        <v>732</v>
      </c>
      <c r="G3335" s="144" t="n">
        <v>2142000</v>
      </c>
      <c r="I3335" s="144" t="n">
        <f aca="false">+G:G-H:H</f>
        <v>2142000</v>
      </c>
    </row>
    <row r="3336" customFormat="false" ht="17.25" hidden="false" customHeight="true" outlineLevel="0" collapsed="false">
      <c r="A3336" s="140" t="s">
        <v>119</v>
      </c>
      <c r="B3336" s="142" t="n">
        <v>63504000</v>
      </c>
      <c r="C3336" s="143" t="n">
        <f aca="false">+LEN(B:B)</f>
        <v>8</v>
      </c>
      <c r="D3336" s="143" t="n">
        <v>63504000</v>
      </c>
      <c r="F3336" s="140" t="s">
        <v>732</v>
      </c>
      <c r="G3336" s="144" t="n">
        <v>13081</v>
      </c>
      <c r="I3336" s="144" t="n">
        <f aca="false">+G:G-H:H</f>
        <v>13081</v>
      </c>
    </row>
    <row r="3337" customFormat="false" ht="17.25" hidden="false" customHeight="true" outlineLevel="0" collapsed="false">
      <c r="A3337" s="140" t="s">
        <v>2902</v>
      </c>
      <c r="B3337" s="142" t="n">
        <v>63504000</v>
      </c>
      <c r="C3337" s="143" t="n">
        <f aca="false">+LEN(B:B)</f>
        <v>8</v>
      </c>
      <c r="D3337" s="143" t="n">
        <v>63504000</v>
      </c>
      <c r="F3337" s="140" t="s">
        <v>732</v>
      </c>
      <c r="G3337" s="144" t="n">
        <v>28000</v>
      </c>
      <c r="I3337" s="144" t="n">
        <f aca="false">+G:G-H:H</f>
        <v>28000</v>
      </c>
    </row>
    <row r="3338" customFormat="false" ht="17.25" hidden="false" customHeight="true" outlineLevel="0" collapsed="false">
      <c r="A3338" s="140" t="s">
        <v>317</v>
      </c>
      <c r="B3338" s="142" t="n">
        <v>63504000</v>
      </c>
      <c r="C3338" s="143" t="n">
        <f aca="false">+LEN(B:B)</f>
        <v>8</v>
      </c>
      <c r="D3338" s="143" t="n">
        <v>63504000</v>
      </c>
      <c r="F3338" s="140" t="s">
        <v>188</v>
      </c>
      <c r="G3338" s="144" t="n">
        <v>621780</v>
      </c>
      <c r="I3338" s="144" t="n">
        <f aca="false">+G:G-H:H</f>
        <v>621780</v>
      </c>
    </row>
    <row r="3339" customFormat="false" ht="17.25" hidden="false" customHeight="true" outlineLevel="0" collapsed="false">
      <c r="A3339" s="140" t="s">
        <v>105</v>
      </c>
      <c r="B3339" s="142" t="n">
        <v>6350400</v>
      </c>
      <c r="C3339" s="143" t="n">
        <f aca="false">+LEN(B:B)</f>
        <v>7</v>
      </c>
      <c r="D3339" s="143" t="n">
        <v>63504000</v>
      </c>
      <c r="F3339" s="140" t="s">
        <v>732</v>
      </c>
      <c r="G3339" s="144" t="n">
        <v>449000</v>
      </c>
      <c r="H3339" s="144" t="n">
        <v>0</v>
      </c>
      <c r="I3339" s="144" t="n">
        <f aca="false">+G:G-H:H</f>
        <v>449000</v>
      </c>
    </row>
    <row r="3340" customFormat="false" ht="17.25" hidden="false" customHeight="true" outlineLevel="0" collapsed="false">
      <c r="A3340" s="140" t="s">
        <v>104</v>
      </c>
      <c r="B3340" s="142" t="n">
        <v>6350400</v>
      </c>
      <c r="C3340" s="143" t="n">
        <f aca="false">+LEN(B:B)</f>
        <v>7</v>
      </c>
      <c r="D3340" s="143" t="n">
        <v>63504000</v>
      </c>
      <c r="F3340" s="140" t="s">
        <v>732</v>
      </c>
      <c r="G3340" s="144" t="n">
        <v>2991500</v>
      </c>
      <c r="H3340" s="144" t="n">
        <v>0</v>
      </c>
      <c r="I3340" s="144" t="n">
        <f aca="false">+G:G-H:H</f>
        <v>2991500</v>
      </c>
    </row>
    <row r="3341" customFormat="false" ht="17.25" hidden="false" customHeight="true" outlineLevel="0" collapsed="false">
      <c r="A3341" s="140" t="s">
        <v>101</v>
      </c>
      <c r="B3341" s="142" t="n">
        <v>63504000</v>
      </c>
      <c r="C3341" s="143" t="n">
        <f aca="false">+LEN(B:B)</f>
        <v>8</v>
      </c>
      <c r="D3341" s="143" t="n">
        <v>63504000</v>
      </c>
      <c r="F3341" s="140" t="s">
        <v>732</v>
      </c>
      <c r="G3341" s="144" t="n">
        <v>632525</v>
      </c>
      <c r="I3341" s="144" t="n">
        <f aca="false">+G:G-H:H</f>
        <v>632525</v>
      </c>
    </row>
    <row r="3342" customFormat="false" ht="17.25" hidden="false" customHeight="true" outlineLevel="0" collapsed="false">
      <c r="A3342" s="140" t="s">
        <v>307</v>
      </c>
      <c r="B3342" s="142" t="n">
        <v>63504000</v>
      </c>
      <c r="C3342" s="143" t="n">
        <f aca="false">+LEN(B:B)</f>
        <v>8</v>
      </c>
      <c r="D3342" s="143" t="n">
        <v>63504000</v>
      </c>
      <c r="F3342" s="140" t="s">
        <v>188</v>
      </c>
      <c r="G3342" s="144" t="n">
        <v>12175821.93</v>
      </c>
      <c r="I3342" s="144" t="n">
        <f aca="false">+G:G-H:H</f>
        <v>12175821.93</v>
      </c>
    </row>
    <row r="3343" customFormat="false" ht="17.25" hidden="false" customHeight="true" outlineLevel="0" collapsed="false">
      <c r="A3343" s="140" t="s">
        <v>100</v>
      </c>
      <c r="B3343" s="142" t="n">
        <v>6350400</v>
      </c>
      <c r="C3343" s="143" t="n">
        <f aca="false">+LEN(B:B)</f>
        <v>7</v>
      </c>
      <c r="D3343" s="143" t="n">
        <v>63504000</v>
      </c>
      <c r="F3343" s="140" t="s">
        <v>732</v>
      </c>
      <c r="G3343" s="144" t="n">
        <v>2804366.49</v>
      </c>
      <c r="H3343" s="144" t="n">
        <v>0</v>
      </c>
      <c r="I3343" s="144" t="n">
        <f aca="false">+G:G-H:H</f>
        <v>2804366.49</v>
      </c>
    </row>
    <row r="3344" customFormat="false" ht="17.25" hidden="false" customHeight="true" outlineLevel="0" collapsed="false">
      <c r="A3344" s="140" t="s">
        <v>1712</v>
      </c>
      <c r="B3344" s="142" t="n">
        <v>63504000</v>
      </c>
      <c r="C3344" s="143" t="n">
        <f aca="false">+LEN(B:B)</f>
        <v>8</v>
      </c>
      <c r="D3344" s="143" t="n">
        <v>63504000</v>
      </c>
      <c r="F3344" s="140" t="s">
        <v>188</v>
      </c>
      <c r="G3344" s="144" t="n">
        <v>50616329.19</v>
      </c>
      <c r="I3344" s="144" t="n">
        <f aca="false">+G:G-H:H</f>
        <v>50616329.19</v>
      </c>
    </row>
    <row r="3345" customFormat="false" ht="17.25" hidden="false" customHeight="true" outlineLevel="0" collapsed="false">
      <c r="A3345" s="140" t="s">
        <v>657</v>
      </c>
      <c r="B3345" s="142" t="n">
        <v>63504000</v>
      </c>
      <c r="C3345" s="143" t="n">
        <f aca="false">+LEN(B:B)</f>
        <v>8</v>
      </c>
      <c r="D3345" s="143" t="n">
        <v>63504000</v>
      </c>
      <c r="F3345" s="140" t="s">
        <v>188</v>
      </c>
      <c r="G3345" s="144" t="n">
        <v>6449843.23</v>
      </c>
      <c r="I3345" s="144" t="n">
        <f aca="false">+G:G-H:H</f>
        <v>6449843.23</v>
      </c>
    </row>
    <row r="3346" customFormat="false" ht="17.25" hidden="false" customHeight="true" outlineLevel="0" collapsed="false">
      <c r="A3346" s="140" t="s">
        <v>119</v>
      </c>
      <c r="B3346" s="142" t="n">
        <v>63505000</v>
      </c>
      <c r="C3346" s="143" t="n">
        <f aca="false">+LEN(B:B)</f>
        <v>8</v>
      </c>
      <c r="D3346" s="143" t="n">
        <v>63505000</v>
      </c>
      <c r="F3346" s="140" t="s">
        <v>189</v>
      </c>
      <c r="G3346" s="144" t="n">
        <v>178752</v>
      </c>
      <c r="I3346" s="144" t="n">
        <f aca="false">+G:G-H:H</f>
        <v>178752</v>
      </c>
    </row>
    <row r="3347" customFormat="false" ht="17.25" hidden="false" customHeight="true" outlineLevel="0" collapsed="false">
      <c r="A3347" s="140" t="s">
        <v>105</v>
      </c>
      <c r="B3347" s="142" t="n">
        <v>6350500</v>
      </c>
      <c r="C3347" s="143" t="n">
        <f aca="false">+LEN(B:B)</f>
        <v>7</v>
      </c>
      <c r="D3347" s="143" t="n">
        <v>63505000</v>
      </c>
      <c r="F3347" s="140" t="s">
        <v>733</v>
      </c>
      <c r="G3347" s="144" t="n">
        <v>1620000</v>
      </c>
      <c r="H3347" s="144" t="n">
        <v>0</v>
      </c>
      <c r="I3347" s="144" t="n">
        <f aca="false">+G:G-H:H</f>
        <v>1620000</v>
      </c>
    </row>
    <row r="3348" customFormat="false" ht="17.25" hidden="false" customHeight="true" outlineLevel="0" collapsed="false">
      <c r="A3348" s="140" t="s">
        <v>108</v>
      </c>
      <c r="B3348" s="142" t="n">
        <v>63505000</v>
      </c>
      <c r="C3348" s="143" t="n">
        <f aca="false">+LEN(B:B)</f>
        <v>8</v>
      </c>
      <c r="D3348" s="143" t="n">
        <v>63505000</v>
      </c>
      <c r="F3348" s="140" t="s">
        <v>733</v>
      </c>
      <c r="G3348" s="144" t="n">
        <v>1856250</v>
      </c>
      <c r="I3348" s="144" t="n">
        <f aca="false">+G:G-H:H</f>
        <v>1856250</v>
      </c>
    </row>
    <row r="3349" customFormat="false" ht="17.25" hidden="false" customHeight="true" outlineLevel="0" collapsed="false">
      <c r="A3349" s="140" t="s">
        <v>125</v>
      </c>
      <c r="B3349" s="142" t="n">
        <v>63506000</v>
      </c>
      <c r="C3349" s="143" t="n">
        <f aca="false">+LEN(B:B)</f>
        <v>8</v>
      </c>
      <c r="D3349" s="143" t="n">
        <v>63506000</v>
      </c>
      <c r="F3349" s="140" t="s">
        <v>2109</v>
      </c>
      <c r="G3349" s="144" t="n">
        <v>212000</v>
      </c>
      <c r="I3349" s="144" t="n">
        <f aca="false">+G:G-H:H</f>
        <v>212000</v>
      </c>
    </row>
    <row r="3350" customFormat="false" ht="17.25" hidden="false" customHeight="true" outlineLevel="0" collapsed="false">
      <c r="A3350" s="140" t="s">
        <v>129</v>
      </c>
      <c r="B3350" s="142" t="n">
        <v>635060</v>
      </c>
      <c r="C3350" s="143" t="n">
        <f aca="false">+LEN(B:B)</f>
        <v>6</v>
      </c>
      <c r="D3350" s="143" t="n">
        <v>63506000</v>
      </c>
      <c r="F3350" s="140" t="s">
        <v>452</v>
      </c>
      <c r="G3350" s="144" t="n">
        <v>1891442.12</v>
      </c>
      <c r="H3350" s="144" t="n">
        <v>0</v>
      </c>
      <c r="I3350" s="144" t="n">
        <f aca="false">+G:G-H:H</f>
        <v>1891442.12</v>
      </c>
    </row>
    <row r="3351" customFormat="false" ht="17.25" hidden="false" customHeight="true" outlineLevel="0" collapsed="false">
      <c r="A3351" s="140" t="s">
        <v>1819</v>
      </c>
      <c r="B3351" s="142" t="n">
        <v>63506000</v>
      </c>
      <c r="C3351" s="143" t="n">
        <f aca="false">+LEN(B:B)</f>
        <v>8</v>
      </c>
      <c r="D3351" s="143" t="n">
        <v>63506000</v>
      </c>
      <c r="F3351" s="140" t="s">
        <v>2109</v>
      </c>
      <c r="G3351" s="144" t="n">
        <v>1043000</v>
      </c>
      <c r="I3351" s="144" t="n">
        <f aca="false">+G:G-H:H</f>
        <v>1043000</v>
      </c>
    </row>
    <row r="3352" customFormat="false" ht="17.25" hidden="false" customHeight="true" outlineLevel="0" collapsed="false">
      <c r="A3352" s="140" t="s">
        <v>119</v>
      </c>
      <c r="B3352" s="142" t="n">
        <v>63506000</v>
      </c>
      <c r="C3352" s="143" t="n">
        <f aca="false">+LEN(B:B)</f>
        <v>8</v>
      </c>
      <c r="D3352" s="143" t="n">
        <v>63506000</v>
      </c>
      <c r="F3352" s="140" t="s">
        <v>452</v>
      </c>
      <c r="G3352" s="144" t="n">
        <v>271052.5</v>
      </c>
      <c r="I3352" s="144" t="n">
        <f aca="false">+G:G-H:H</f>
        <v>271052.5</v>
      </c>
    </row>
    <row r="3353" customFormat="false" ht="17.25" hidden="false" customHeight="true" outlineLevel="0" collapsed="false">
      <c r="A3353" s="140" t="s">
        <v>112</v>
      </c>
      <c r="B3353" s="142" t="n">
        <v>63506000</v>
      </c>
      <c r="C3353" s="143" t="n">
        <f aca="false">+LEN(B:B)</f>
        <v>8</v>
      </c>
      <c r="D3353" s="143" t="n">
        <v>63506000</v>
      </c>
      <c r="F3353" s="140" t="s">
        <v>3321</v>
      </c>
      <c r="G3353" s="144" t="n">
        <v>3842128</v>
      </c>
      <c r="I3353" s="144" t="n">
        <f aca="false">+G:G-H:H</f>
        <v>3842128</v>
      </c>
    </row>
    <row r="3354" customFormat="false" ht="17.25" hidden="false" customHeight="true" outlineLevel="0" collapsed="false">
      <c r="A3354" s="140" t="s">
        <v>317</v>
      </c>
      <c r="B3354" s="142" t="n">
        <v>63506000</v>
      </c>
      <c r="C3354" s="143" t="n">
        <f aca="false">+LEN(B:B)</f>
        <v>8</v>
      </c>
      <c r="D3354" s="143" t="n">
        <v>63506000</v>
      </c>
      <c r="F3354" s="140" t="s">
        <v>189</v>
      </c>
      <c r="H3354" s="144" t="n">
        <v>758000</v>
      </c>
      <c r="I3354" s="144" t="n">
        <f aca="false">+G:G-H:H</f>
        <v>-758000</v>
      </c>
    </row>
    <row r="3355" customFormat="false" ht="17.25" hidden="false" customHeight="true" outlineLevel="0" collapsed="false">
      <c r="A3355" s="140" t="s">
        <v>105</v>
      </c>
      <c r="B3355" s="142" t="n">
        <v>6350600</v>
      </c>
      <c r="C3355" s="143" t="n">
        <f aca="false">+LEN(B:B)</f>
        <v>7</v>
      </c>
      <c r="D3355" s="143" t="n">
        <v>63506000</v>
      </c>
      <c r="F3355" s="140" t="s">
        <v>452</v>
      </c>
      <c r="G3355" s="144" t="n">
        <v>7565964.96</v>
      </c>
      <c r="H3355" s="144" t="n">
        <v>0</v>
      </c>
      <c r="I3355" s="144" t="n">
        <f aca="false">+G:G-H:H</f>
        <v>7565964.96</v>
      </c>
    </row>
    <row r="3356" customFormat="false" ht="17.25" hidden="false" customHeight="true" outlineLevel="0" collapsed="false">
      <c r="A3356" s="140" t="s">
        <v>104</v>
      </c>
      <c r="B3356" s="142" t="n">
        <v>6350600</v>
      </c>
      <c r="C3356" s="143" t="n">
        <f aca="false">+LEN(B:B)</f>
        <v>7</v>
      </c>
      <c r="D3356" s="143" t="n">
        <v>63506000</v>
      </c>
      <c r="F3356" s="140" t="s">
        <v>452</v>
      </c>
      <c r="G3356" s="144" t="n">
        <v>18613785.76</v>
      </c>
      <c r="H3356" s="144" t="n">
        <v>0</v>
      </c>
      <c r="I3356" s="144" t="n">
        <f aca="false">+G:G-H:H</f>
        <v>18613785.76</v>
      </c>
    </row>
    <row r="3357" customFormat="false" ht="17.25" hidden="false" customHeight="true" outlineLevel="0" collapsed="false">
      <c r="A3357" s="140" t="s">
        <v>307</v>
      </c>
      <c r="B3357" s="142" t="n">
        <v>63506000</v>
      </c>
      <c r="C3357" s="143" t="n">
        <f aca="false">+LEN(B:B)</f>
        <v>8</v>
      </c>
      <c r="D3357" s="143" t="n">
        <v>63506000</v>
      </c>
      <c r="F3357" s="140" t="s">
        <v>189</v>
      </c>
      <c r="G3357" s="144" t="n">
        <v>622000</v>
      </c>
      <c r="I3357" s="144" t="n">
        <f aca="false">+G:G-H:H</f>
        <v>622000</v>
      </c>
    </row>
    <row r="3358" customFormat="false" ht="17.25" hidden="false" customHeight="true" outlineLevel="0" collapsed="false">
      <c r="A3358" s="140" t="s">
        <v>100</v>
      </c>
      <c r="B3358" s="142" t="n">
        <v>6350600</v>
      </c>
      <c r="C3358" s="143" t="n">
        <f aca="false">+LEN(B:B)</f>
        <v>7</v>
      </c>
      <c r="D3358" s="143" t="n">
        <v>63506000</v>
      </c>
      <c r="F3358" s="140" t="s">
        <v>452</v>
      </c>
      <c r="G3358" s="144" t="n">
        <v>3263384.5</v>
      </c>
      <c r="H3358" s="144" t="n">
        <v>0</v>
      </c>
      <c r="I3358" s="144" t="n">
        <f aca="false">+G:G-H:H</f>
        <v>3263384.5</v>
      </c>
    </row>
    <row r="3359" customFormat="false" ht="17.25" hidden="false" customHeight="true" outlineLevel="0" collapsed="false">
      <c r="A3359" s="140" t="s">
        <v>657</v>
      </c>
      <c r="B3359" s="142" t="n">
        <v>63506000</v>
      </c>
      <c r="C3359" s="143" t="n">
        <f aca="false">+LEN(B:B)</f>
        <v>8</v>
      </c>
      <c r="D3359" s="143" t="n">
        <v>63506000</v>
      </c>
      <c r="F3359" s="140" t="s">
        <v>189</v>
      </c>
      <c r="G3359" s="144" t="n">
        <v>560831.412</v>
      </c>
      <c r="I3359" s="144" t="n">
        <f aca="false">+G:G-H:H</f>
        <v>560831.412</v>
      </c>
    </row>
    <row r="3360" customFormat="false" ht="17.25" hidden="false" customHeight="true" outlineLevel="0" collapsed="false">
      <c r="A3360" s="140" t="s">
        <v>129</v>
      </c>
      <c r="B3360" s="142" t="n">
        <v>635070</v>
      </c>
      <c r="C3360" s="143" t="n">
        <f aca="false">+LEN(B:B)</f>
        <v>6</v>
      </c>
      <c r="D3360" s="143" t="n">
        <v>63507000</v>
      </c>
      <c r="F3360" s="140" t="s">
        <v>453</v>
      </c>
      <c r="G3360" s="144" t="n">
        <v>6058142.75</v>
      </c>
      <c r="H3360" s="144" t="n">
        <v>0</v>
      </c>
      <c r="I3360" s="144" t="n">
        <f aca="false">+G:G-H:H</f>
        <v>6058142.75</v>
      </c>
    </row>
    <row r="3361" customFormat="false" ht="17.25" hidden="false" customHeight="true" outlineLevel="0" collapsed="false">
      <c r="A3361" s="140" t="s">
        <v>116</v>
      </c>
      <c r="B3361" s="142" t="n">
        <v>6350700</v>
      </c>
      <c r="C3361" s="143" t="n">
        <f aca="false">+LEN(B:B)</f>
        <v>7</v>
      </c>
      <c r="D3361" s="143" t="n">
        <v>63507000</v>
      </c>
      <c r="F3361" s="140" t="s">
        <v>734</v>
      </c>
      <c r="G3361" s="144" t="n">
        <v>34558521.23</v>
      </c>
      <c r="I3361" s="144" t="n">
        <f aca="false">+G:G-H:H</f>
        <v>34558521.23</v>
      </c>
    </row>
    <row r="3362" customFormat="false" ht="17.25" hidden="false" customHeight="true" outlineLevel="0" collapsed="false">
      <c r="A3362" s="140" t="s">
        <v>115</v>
      </c>
      <c r="B3362" s="142" t="n">
        <v>63507000</v>
      </c>
      <c r="C3362" s="143" t="n">
        <f aca="false">+LEN(B:B)</f>
        <v>8</v>
      </c>
      <c r="D3362" s="143" t="n">
        <v>63507000</v>
      </c>
      <c r="F3362" s="140" t="s">
        <v>734</v>
      </c>
      <c r="G3362" s="144" t="n">
        <v>58924037.49</v>
      </c>
      <c r="I3362" s="144" t="n">
        <f aca="false">+G:G-H:H</f>
        <v>58924037.49</v>
      </c>
    </row>
    <row r="3363" customFormat="false" ht="17.25" hidden="false" customHeight="true" outlineLevel="0" collapsed="false">
      <c r="A3363" s="140" t="s">
        <v>3018</v>
      </c>
      <c r="B3363" s="142" t="n">
        <v>635070</v>
      </c>
      <c r="C3363" s="143" t="n">
        <f aca="false">+LEN(B:B)</f>
        <v>6</v>
      </c>
      <c r="D3363" s="143" t="n">
        <v>63507000</v>
      </c>
      <c r="F3363" s="140" t="s">
        <v>453</v>
      </c>
      <c r="G3363" s="144" t="n">
        <v>30052028.66</v>
      </c>
      <c r="I3363" s="144" t="n">
        <f aca="false">+G:G-H:H</f>
        <v>30052028.66</v>
      </c>
    </row>
    <row r="3364" customFormat="false" ht="17.25" hidden="false" customHeight="true" outlineLevel="0" collapsed="false">
      <c r="A3364" s="140" t="s">
        <v>3019</v>
      </c>
      <c r="B3364" s="142" t="n">
        <v>635070</v>
      </c>
      <c r="C3364" s="143" t="n">
        <f aca="false">+LEN(B:B)</f>
        <v>6</v>
      </c>
      <c r="D3364" s="143" t="n">
        <v>63507000</v>
      </c>
      <c r="F3364" s="140" t="s">
        <v>453</v>
      </c>
      <c r="G3364" s="144" t="n">
        <v>13657472.35</v>
      </c>
      <c r="I3364" s="144" t="n">
        <f aca="false">+G:G-H:H</f>
        <v>13657472.35</v>
      </c>
    </row>
    <row r="3365" customFormat="false" ht="17.25" hidden="false" customHeight="true" outlineLevel="0" collapsed="false">
      <c r="A3365" s="140" t="s">
        <v>112</v>
      </c>
      <c r="B3365" s="142" t="n">
        <v>63507000</v>
      </c>
      <c r="C3365" s="143" t="n">
        <f aca="false">+LEN(B:B)</f>
        <v>8</v>
      </c>
      <c r="D3365" s="143" t="n">
        <v>63507000</v>
      </c>
      <c r="F3365" s="140" t="s">
        <v>453</v>
      </c>
      <c r="G3365" s="144" t="n">
        <v>134717.45</v>
      </c>
      <c r="I3365" s="144" t="n">
        <f aca="false">+G:G-H:H</f>
        <v>134717.45</v>
      </c>
    </row>
    <row r="3366" customFormat="false" ht="17.25" hidden="false" customHeight="true" outlineLevel="0" collapsed="false">
      <c r="A3366" s="140" t="s">
        <v>105</v>
      </c>
      <c r="B3366" s="142" t="n">
        <v>6350700</v>
      </c>
      <c r="C3366" s="143" t="n">
        <f aca="false">+LEN(B:B)</f>
        <v>7</v>
      </c>
      <c r="D3366" s="143" t="n">
        <v>63507000</v>
      </c>
      <c r="F3366" s="140" t="s">
        <v>734</v>
      </c>
      <c r="G3366" s="144" t="n">
        <v>219821949.95</v>
      </c>
      <c r="H3366" s="144" t="n">
        <v>0</v>
      </c>
      <c r="I3366" s="144" t="n">
        <f aca="false">+G:G-H:H</f>
        <v>219821949.95</v>
      </c>
    </row>
    <row r="3367" customFormat="false" ht="17.25" hidden="false" customHeight="true" outlineLevel="0" collapsed="false">
      <c r="A3367" s="140" t="s">
        <v>104</v>
      </c>
      <c r="B3367" s="142" t="n">
        <v>6350700</v>
      </c>
      <c r="C3367" s="143" t="n">
        <f aca="false">+LEN(B:B)</f>
        <v>7</v>
      </c>
      <c r="D3367" s="143" t="n">
        <v>63507000</v>
      </c>
      <c r="F3367" s="140" t="s">
        <v>734</v>
      </c>
      <c r="G3367" s="144" t="n">
        <v>444317275.48</v>
      </c>
      <c r="H3367" s="144" t="n">
        <v>0</v>
      </c>
      <c r="I3367" s="144" t="n">
        <f aca="false">+G:G-H:H</f>
        <v>444317275.48</v>
      </c>
    </row>
    <row r="3368" customFormat="false" ht="17.25" hidden="false" customHeight="true" outlineLevel="0" collapsed="false">
      <c r="A3368" s="140" t="s">
        <v>102</v>
      </c>
      <c r="B3368" s="142" t="n">
        <v>6350700</v>
      </c>
      <c r="C3368" s="143" t="n">
        <f aca="false">+LEN(B:B)</f>
        <v>7</v>
      </c>
      <c r="D3368" s="143" t="n">
        <v>63507000</v>
      </c>
      <c r="F3368" s="140" t="s">
        <v>734</v>
      </c>
      <c r="G3368" s="144" t="n">
        <v>44410557.51</v>
      </c>
      <c r="H3368" s="144" t="n">
        <v>0</v>
      </c>
      <c r="I3368" s="144" t="n">
        <f aca="false">+G:G-H:H</f>
        <v>44410557.51</v>
      </c>
    </row>
    <row r="3369" customFormat="false" ht="17.25" hidden="false" customHeight="true" outlineLevel="0" collapsed="false">
      <c r="A3369" s="140" t="s">
        <v>100</v>
      </c>
      <c r="B3369" s="142" t="n">
        <v>6350700</v>
      </c>
      <c r="C3369" s="143" t="n">
        <f aca="false">+LEN(B:B)</f>
        <v>7</v>
      </c>
      <c r="D3369" s="143" t="n">
        <v>63507000</v>
      </c>
      <c r="F3369" s="140" t="s">
        <v>734</v>
      </c>
      <c r="G3369" s="144" t="n">
        <v>193835953.12</v>
      </c>
      <c r="H3369" s="144" t="n">
        <v>0</v>
      </c>
      <c r="I3369" s="144" t="n">
        <f aca="false">+G:G-H:H</f>
        <v>193835953.12</v>
      </c>
    </row>
    <row r="3370" customFormat="false" ht="17.25" hidden="false" customHeight="true" outlineLevel="0" collapsed="false">
      <c r="A3370" s="140" t="s">
        <v>108</v>
      </c>
      <c r="B3370" s="142" t="n">
        <v>63507000</v>
      </c>
      <c r="C3370" s="143" t="n">
        <f aca="false">+LEN(B:B)</f>
        <v>8</v>
      </c>
      <c r="D3370" s="143" t="n">
        <v>63507000</v>
      </c>
      <c r="F3370" s="140" t="s">
        <v>734</v>
      </c>
      <c r="G3370" s="144" t="n">
        <v>27072245.74</v>
      </c>
      <c r="I3370" s="144" t="n">
        <f aca="false">+G:G-H:H</f>
        <v>27072245.74</v>
      </c>
    </row>
    <row r="3371" customFormat="false" ht="17.25" hidden="false" customHeight="true" outlineLevel="0" collapsed="false">
      <c r="A3371" s="140" t="s">
        <v>1712</v>
      </c>
      <c r="B3371" s="142" t="n">
        <v>63507000</v>
      </c>
      <c r="C3371" s="143" t="n">
        <f aca="false">+LEN(B:B)</f>
        <v>8</v>
      </c>
      <c r="D3371" s="143" t="n">
        <v>63507000</v>
      </c>
      <c r="F3371" s="140" t="s">
        <v>3322</v>
      </c>
      <c r="G3371" s="144" t="n">
        <v>2641630.35</v>
      </c>
      <c r="I3371" s="144" t="n">
        <f aca="false">+G:G-H:H</f>
        <v>2641630.35</v>
      </c>
    </row>
    <row r="3372" customFormat="false" ht="17.25" hidden="false" customHeight="true" outlineLevel="0" collapsed="false">
      <c r="A3372" s="140" t="s">
        <v>309</v>
      </c>
      <c r="B3372" s="142" t="n">
        <v>635080</v>
      </c>
      <c r="C3372" s="143" t="n">
        <f aca="false">+LEN(B:B)</f>
        <v>6</v>
      </c>
      <c r="D3372" s="143" t="n">
        <v>63508000</v>
      </c>
      <c r="F3372" s="140" t="s">
        <v>1619</v>
      </c>
      <c r="G3372" s="144" t="n">
        <v>448412.89</v>
      </c>
      <c r="I3372" s="144" t="n">
        <f aca="false">+G:G-H:H</f>
        <v>448412.89</v>
      </c>
    </row>
    <row r="3373" customFormat="false" ht="17.25" hidden="false" customHeight="true" outlineLevel="0" collapsed="false">
      <c r="A3373" s="140" t="s">
        <v>125</v>
      </c>
      <c r="B3373" s="142" t="n">
        <v>63508000</v>
      </c>
      <c r="C3373" s="143" t="n">
        <f aca="false">+LEN(B:B)</f>
        <v>8</v>
      </c>
      <c r="D3373" s="143" t="n">
        <v>63508000</v>
      </c>
      <c r="F3373" s="140" t="s">
        <v>447</v>
      </c>
      <c r="G3373" s="144" t="n">
        <v>41000</v>
      </c>
      <c r="I3373" s="144" t="n">
        <f aca="false">+G:G-H:H</f>
        <v>41000</v>
      </c>
    </row>
    <row r="3374" customFormat="false" ht="17.25" hidden="false" customHeight="true" outlineLevel="0" collapsed="false">
      <c r="A3374" s="140" t="s">
        <v>124</v>
      </c>
      <c r="B3374" s="142" t="n">
        <v>63508000</v>
      </c>
      <c r="C3374" s="143" t="n">
        <f aca="false">+LEN(B:B)</f>
        <v>8</v>
      </c>
      <c r="D3374" s="143" t="n">
        <v>63508000</v>
      </c>
      <c r="F3374" s="140" t="s">
        <v>3323</v>
      </c>
      <c r="G3374" s="144" t="n">
        <v>47360</v>
      </c>
      <c r="I3374" s="144" t="n">
        <f aca="false">+G:G-H:H</f>
        <v>47360</v>
      </c>
    </row>
    <row r="3375" customFormat="false" ht="17.25" hidden="false" customHeight="true" outlineLevel="0" collapsed="false">
      <c r="A3375" s="140" t="s">
        <v>129</v>
      </c>
      <c r="B3375" s="142" t="n">
        <v>635080</v>
      </c>
      <c r="C3375" s="143" t="n">
        <f aca="false">+LEN(B:B)</f>
        <v>6</v>
      </c>
      <c r="D3375" s="143" t="n">
        <v>63508000</v>
      </c>
      <c r="F3375" s="140" t="s">
        <v>802</v>
      </c>
      <c r="G3375" s="144" t="n">
        <v>2982964</v>
      </c>
      <c r="H3375" s="144" t="n">
        <v>0</v>
      </c>
      <c r="I3375" s="144" t="n">
        <f aca="false">+G:G-H:H</f>
        <v>2982964</v>
      </c>
    </row>
    <row r="3376" customFormat="false" ht="17.25" hidden="false" customHeight="true" outlineLevel="0" collapsed="false">
      <c r="A3376" s="140" t="s">
        <v>1819</v>
      </c>
      <c r="B3376" s="142" t="n">
        <v>63508000</v>
      </c>
      <c r="C3376" s="143" t="n">
        <f aca="false">+LEN(B:B)</f>
        <v>8</v>
      </c>
      <c r="D3376" s="143" t="n">
        <v>63508000</v>
      </c>
      <c r="F3376" s="140" t="s">
        <v>2110</v>
      </c>
      <c r="G3376" s="144" t="n">
        <v>64000</v>
      </c>
      <c r="I3376" s="144" t="n">
        <f aca="false">+G:G-H:H</f>
        <v>64000</v>
      </c>
    </row>
    <row r="3377" customFormat="false" ht="17.25" hidden="false" customHeight="true" outlineLevel="0" collapsed="false">
      <c r="A3377" s="140" t="s">
        <v>317</v>
      </c>
      <c r="B3377" s="142" t="n">
        <v>63508000</v>
      </c>
      <c r="C3377" s="143" t="n">
        <f aca="false">+LEN(B:B)</f>
        <v>8</v>
      </c>
      <c r="D3377" s="143" t="n">
        <v>63508000</v>
      </c>
      <c r="F3377" s="140" t="s">
        <v>452</v>
      </c>
      <c r="G3377" s="144" t="n">
        <v>814564</v>
      </c>
      <c r="I3377" s="144" t="n">
        <f aca="false">+G:G-H:H</f>
        <v>814564</v>
      </c>
    </row>
    <row r="3378" customFormat="false" ht="17.25" hidden="false" customHeight="true" outlineLevel="0" collapsed="false">
      <c r="A3378" s="140" t="s">
        <v>105</v>
      </c>
      <c r="B3378" s="142" t="n">
        <v>6350800</v>
      </c>
      <c r="C3378" s="143" t="n">
        <f aca="false">+LEN(B:B)</f>
        <v>7</v>
      </c>
      <c r="D3378" s="143" t="n">
        <v>63508000</v>
      </c>
      <c r="F3378" s="140" t="s">
        <v>447</v>
      </c>
      <c r="G3378" s="144" t="n">
        <v>133000</v>
      </c>
      <c r="H3378" s="144" t="n">
        <v>0</v>
      </c>
      <c r="I3378" s="144" t="n">
        <f aca="false">+G:G-H:H</f>
        <v>133000</v>
      </c>
    </row>
    <row r="3379" customFormat="false" ht="17.25" hidden="false" customHeight="true" outlineLevel="0" collapsed="false">
      <c r="A3379" s="140" t="s">
        <v>104</v>
      </c>
      <c r="B3379" s="142" t="n">
        <v>6350800</v>
      </c>
      <c r="C3379" s="143" t="n">
        <f aca="false">+LEN(B:B)</f>
        <v>7</v>
      </c>
      <c r="D3379" s="143" t="n">
        <v>63508000</v>
      </c>
      <c r="F3379" s="140" t="s">
        <v>447</v>
      </c>
      <c r="G3379" s="144" t="n">
        <v>42000</v>
      </c>
      <c r="H3379" s="144" t="n">
        <v>0</v>
      </c>
      <c r="I3379" s="144" t="n">
        <f aca="false">+G:G-H:H</f>
        <v>42000</v>
      </c>
    </row>
    <row r="3380" customFormat="false" ht="17.25" hidden="false" customHeight="true" outlineLevel="0" collapsed="false">
      <c r="A3380" s="140" t="s">
        <v>102</v>
      </c>
      <c r="B3380" s="142" t="n">
        <v>6350800</v>
      </c>
      <c r="C3380" s="143" t="n">
        <f aca="false">+LEN(B:B)</f>
        <v>7</v>
      </c>
      <c r="D3380" s="143" t="n">
        <v>63508000</v>
      </c>
      <c r="F3380" s="140" t="s">
        <v>447</v>
      </c>
      <c r="G3380" s="144" t="n">
        <v>70000</v>
      </c>
      <c r="H3380" s="144" t="n">
        <v>0</v>
      </c>
      <c r="I3380" s="144" t="n">
        <f aca="false">+G:G-H:H</f>
        <v>70000</v>
      </c>
    </row>
    <row r="3381" customFormat="false" ht="17.25" hidden="false" customHeight="true" outlineLevel="0" collapsed="false">
      <c r="A3381" s="140" t="s">
        <v>100</v>
      </c>
      <c r="B3381" s="142" t="n">
        <v>6350800</v>
      </c>
      <c r="C3381" s="143" t="n">
        <f aca="false">+LEN(B:B)</f>
        <v>7</v>
      </c>
      <c r="D3381" s="143" t="n">
        <v>63508000</v>
      </c>
      <c r="F3381" s="140" t="s">
        <v>447</v>
      </c>
      <c r="G3381" s="144" t="n">
        <v>46000</v>
      </c>
      <c r="H3381" s="144" t="n">
        <v>0</v>
      </c>
      <c r="I3381" s="144" t="n">
        <f aca="false">+G:G-H:H</f>
        <v>46000</v>
      </c>
    </row>
    <row r="3382" customFormat="false" ht="17.25" hidden="false" customHeight="true" outlineLevel="0" collapsed="false">
      <c r="A3382" s="140" t="s">
        <v>657</v>
      </c>
      <c r="B3382" s="142" t="n">
        <v>63508000</v>
      </c>
      <c r="C3382" s="143" t="n">
        <f aca="false">+LEN(B:B)</f>
        <v>8</v>
      </c>
      <c r="D3382" s="143" t="n">
        <v>63508000</v>
      </c>
      <c r="F3382" s="140" t="s">
        <v>2222</v>
      </c>
      <c r="G3382" s="144" t="n">
        <v>574290</v>
      </c>
      <c r="I3382" s="144" t="n">
        <f aca="false">+G:G-H:H</f>
        <v>574290</v>
      </c>
    </row>
    <row r="3383" customFormat="false" ht="17.25" hidden="false" customHeight="true" outlineLevel="0" collapsed="false">
      <c r="A3383" s="140" t="s">
        <v>100</v>
      </c>
      <c r="B3383" s="142" t="n">
        <v>6350900</v>
      </c>
      <c r="C3383" s="143" t="n">
        <f aca="false">+LEN(B:B)</f>
        <v>7</v>
      </c>
      <c r="D3383" s="143" t="n">
        <v>63508000</v>
      </c>
      <c r="F3383" s="140" t="s">
        <v>526</v>
      </c>
      <c r="G3383" s="144" t="n">
        <v>4662000</v>
      </c>
      <c r="H3383" s="144" t="n">
        <v>0</v>
      </c>
      <c r="I3383" s="144" t="n">
        <f aca="false">+G:G-H:H</f>
        <v>4662000</v>
      </c>
    </row>
    <row r="3384" customFormat="false" ht="17.25" hidden="false" customHeight="true" outlineLevel="0" collapsed="false">
      <c r="A3384" s="140" t="s">
        <v>1712</v>
      </c>
      <c r="B3384" s="142" t="n">
        <v>63509000</v>
      </c>
      <c r="C3384" s="143" t="n">
        <f aca="false">+LEN(B:B)</f>
        <v>8</v>
      </c>
      <c r="D3384" s="143" t="n">
        <v>63508000</v>
      </c>
      <c r="F3384" s="140" t="s">
        <v>3324</v>
      </c>
      <c r="G3384" s="144" t="n">
        <v>728993603.81</v>
      </c>
      <c r="I3384" s="144" t="n">
        <f aca="false">+G:G-H:H</f>
        <v>728993603.81</v>
      </c>
    </row>
    <row r="3385" customFormat="false" ht="17.25" hidden="false" customHeight="true" outlineLevel="0" collapsed="false">
      <c r="A3385" s="140" t="s">
        <v>309</v>
      </c>
      <c r="B3385" s="142" t="n">
        <v>635400</v>
      </c>
      <c r="C3385" s="143" t="n">
        <f aca="false">+LEN(B:B)</f>
        <v>6</v>
      </c>
      <c r="D3385" s="143" t="n">
        <v>63540000</v>
      </c>
      <c r="F3385" s="140" t="s">
        <v>1151</v>
      </c>
      <c r="G3385" s="144" t="n">
        <v>26000</v>
      </c>
      <c r="I3385" s="144" t="n">
        <f aca="false">+G:G-H:H</f>
        <v>26000</v>
      </c>
    </row>
    <row r="3386" customFormat="false" ht="17.25" hidden="false" customHeight="true" outlineLevel="0" collapsed="false">
      <c r="A3386" s="140" t="s">
        <v>309</v>
      </c>
      <c r="B3386" s="142" t="n">
        <v>641010</v>
      </c>
      <c r="C3386" s="143" t="n">
        <f aca="false">+LEN(B:B)</f>
        <v>6</v>
      </c>
      <c r="D3386" s="143" t="n">
        <v>64101000</v>
      </c>
      <c r="F3386" s="140" t="s">
        <v>190</v>
      </c>
      <c r="G3386" s="144" t="n">
        <v>25137211.4</v>
      </c>
      <c r="I3386" s="144" t="n">
        <f aca="false">+G:G-H:H</f>
        <v>25137211.4</v>
      </c>
    </row>
    <row r="3387" customFormat="false" ht="17.25" hidden="false" customHeight="true" outlineLevel="0" collapsed="false">
      <c r="A3387" s="140" t="s">
        <v>128</v>
      </c>
      <c r="B3387" s="142" t="n">
        <v>64101000</v>
      </c>
      <c r="C3387" s="143" t="n">
        <f aca="false">+LEN(B:B)</f>
        <v>8</v>
      </c>
      <c r="D3387" s="143" t="n">
        <v>64101000</v>
      </c>
      <c r="F3387" s="140" t="s">
        <v>190</v>
      </c>
      <c r="G3387" s="144" t="n">
        <v>67123724.65</v>
      </c>
      <c r="I3387" s="144" t="n">
        <f aca="false">+G:G-H:H</f>
        <v>67123724.65</v>
      </c>
    </row>
    <row r="3388" customFormat="false" ht="17.25" hidden="false" customHeight="true" outlineLevel="0" collapsed="false">
      <c r="A3388" s="140" t="s">
        <v>125</v>
      </c>
      <c r="B3388" s="142" t="n">
        <v>64101000</v>
      </c>
      <c r="C3388" s="143" t="n">
        <f aca="false">+LEN(B:B)</f>
        <v>8</v>
      </c>
      <c r="D3388" s="143" t="n">
        <v>64101000</v>
      </c>
      <c r="F3388" s="140" t="s">
        <v>735</v>
      </c>
      <c r="G3388" s="144" t="n">
        <v>107374471.25</v>
      </c>
      <c r="I3388" s="144" t="n">
        <f aca="false">+G:G-H:H</f>
        <v>107374471.25</v>
      </c>
    </row>
    <row r="3389" customFormat="false" ht="17.25" hidden="false" customHeight="true" outlineLevel="0" collapsed="false">
      <c r="A3389" s="140" t="s">
        <v>124</v>
      </c>
      <c r="B3389" s="142" t="n">
        <v>64101000</v>
      </c>
      <c r="C3389" s="143" t="n">
        <f aca="false">+LEN(B:B)</f>
        <v>8</v>
      </c>
      <c r="D3389" s="143" t="n">
        <v>64101000</v>
      </c>
      <c r="F3389" s="140" t="s">
        <v>735</v>
      </c>
      <c r="G3389" s="144" t="n">
        <v>8927724.25</v>
      </c>
      <c r="I3389" s="144" t="n">
        <f aca="false">+G:G-H:H</f>
        <v>8927724.25</v>
      </c>
    </row>
    <row r="3390" customFormat="false" ht="17.25" hidden="false" customHeight="true" outlineLevel="0" collapsed="false">
      <c r="A3390" s="140" t="s">
        <v>129</v>
      </c>
      <c r="B3390" s="142" t="n">
        <v>641010</v>
      </c>
      <c r="C3390" s="143" t="n">
        <f aca="false">+LEN(B:B)</f>
        <v>6</v>
      </c>
      <c r="D3390" s="143" t="n">
        <v>64101000</v>
      </c>
      <c r="F3390" s="140" t="s">
        <v>190</v>
      </c>
      <c r="G3390" s="144" t="n">
        <v>752508414.89</v>
      </c>
      <c r="H3390" s="144" t="n">
        <v>0</v>
      </c>
      <c r="I3390" s="144" t="n">
        <f aca="false">+G:G-H:H</f>
        <v>752508414.89</v>
      </c>
    </row>
    <row r="3391" customFormat="false" ht="17.25" hidden="false" customHeight="true" outlineLevel="0" collapsed="false">
      <c r="A3391" s="140" t="s">
        <v>1819</v>
      </c>
      <c r="B3391" s="142" t="n">
        <v>64101000</v>
      </c>
      <c r="C3391" s="143" t="n">
        <f aca="false">+LEN(B:B)</f>
        <v>8</v>
      </c>
      <c r="D3391" s="143" t="n">
        <v>64101000</v>
      </c>
      <c r="F3391" s="140" t="s">
        <v>735</v>
      </c>
      <c r="G3391" s="144" t="n">
        <v>256276828.48</v>
      </c>
      <c r="I3391" s="144" t="n">
        <f aca="false">+G:G-H:H</f>
        <v>256276828.48</v>
      </c>
    </row>
    <row r="3392" customFormat="false" ht="17.25" hidden="false" customHeight="true" outlineLevel="0" collapsed="false">
      <c r="A3392" s="140" t="s">
        <v>111</v>
      </c>
      <c r="B3392" s="142" t="n">
        <v>64101000</v>
      </c>
      <c r="C3392" s="143" t="n">
        <f aca="false">+LEN(B:B)</f>
        <v>8</v>
      </c>
      <c r="D3392" s="143" t="n">
        <v>64101000</v>
      </c>
      <c r="F3392" s="140" t="s">
        <v>735</v>
      </c>
      <c r="G3392" s="144" t="n">
        <v>311358014.99</v>
      </c>
      <c r="I3392" s="144" t="n">
        <f aca="false">+G:G-H:H</f>
        <v>311358014.99</v>
      </c>
    </row>
    <row r="3393" customFormat="false" ht="17.25" hidden="false" customHeight="true" outlineLevel="0" collapsed="false">
      <c r="A3393" s="140" t="s">
        <v>116</v>
      </c>
      <c r="B3393" s="142" t="n">
        <v>6410100</v>
      </c>
      <c r="C3393" s="143" t="n">
        <f aca="false">+LEN(B:B)</f>
        <v>7</v>
      </c>
      <c r="D3393" s="143" t="n">
        <v>64101000</v>
      </c>
      <c r="F3393" s="140" t="s">
        <v>735</v>
      </c>
      <c r="G3393" s="144" t="n">
        <v>642422440.3</v>
      </c>
      <c r="I3393" s="144" t="n">
        <f aca="false">+G:G-H:H</f>
        <v>642422440.3</v>
      </c>
    </row>
    <row r="3394" customFormat="false" ht="17.25" hidden="false" customHeight="true" outlineLevel="0" collapsed="false">
      <c r="A3394" s="140" t="s">
        <v>115</v>
      </c>
      <c r="B3394" s="142" t="n">
        <v>64101000</v>
      </c>
      <c r="C3394" s="143" t="n">
        <f aca="false">+LEN(B:B)</f>
        <v>8</v>
      </c>
      <c r="D3394" s="143" t="n">
        <v>64101000</v>
      </c>
      <c r="F3394" s="140" t="s">
        <v>735</v>
      </c>
      <c r="G3394" s="144" t="n">
        <v>308040812.87</v>
      </c>
      <c r="I3394" s="144" t="n">
        <f aca="false">+G:G-H:H</f>
        <v>308040812.87</v>
      </c>
    </row>
    <row r="3395" customFormat="false" ht="17.25" hidden="false" customHeight="true" outlineLevel="0" collapsed="false">
      <c r="A3395" s="140" t="s">
        <v>3018</v>
      </c>
      <c r="B3395" s="142" t="n">
        <v>641010</v>
      </c>
      <c r="C3395" s="143" t="n">
        <f aca="false">+LEN(B:B)</f>
        <v>6</v>
      </c>
      <c r="D3395" s="143" t="n">
        <v>64101000</v>
      </c>
      <c r="F3395" s="140" t="s">
        <v>190</v>
      </c>
      <c r="G3395" s="144" t="n">
        <v>93995679.22</v>
      </c>
      <c r="I3395" s="144" t="n">
        <f aca="false">+G:G-H:H</f>
        <v>93995679.22</v>
      </c>
    </row>
    <row r="3396" customFormat="false" ht="17.25" hidden="false" customHeight="true" outlineLevel="0" collapsed="false">
      <c r="A3396" s="140" t="s">
        <v>3019</v>
      </c>
      <c r="B3396" s="142" t="n">
        <v>641010</v>
      </c>
      <c r="C3396" s="143" t="n">
        <f aca="false">+LEN(B:B)</f>
        <v>6</v>
      </c>
      <c r="D3396" s="143" t="n">
        <v>64101000</v>
      </c>
      <c r="F3396" s="140" t="s">
        <v>190</v>
      </c>
      <c r="G3396" s="144" t="n">
        <v>44546855.87</v>
      </c>
      <c r="I3396" s="144" t="n">
        <f aca="false">+G:G-H:H</f>
        <v>44546855.87</v>
      </c>
    </row>
    <row r="3397" customFormat="false" ht="17.25" hidden="false" customHeight="true" outlineLevel="0" collapsed="false">
      <c r="A3397" s="140" t="s">
        <v>119</v>
      </c>
      <c r="B3397" s="142" t="n">
        <v>64101000</v>
      </c>
      <c r="C3397" s="143" t="n">
        <f aca="false">+LEN(B:B)</f>
        <v>8</v>
      </c>
      <c r="D3397" s="143" t="n">
        <v>64101000</v>
      </c>
      <c r="F3397" s="140" t="s">
        <v>735</v>
      </c>
      <c r="G3397" s="144" t="n">
        <v>296473658.07</v>
      </c>
      <c r="I3397" s="144" t="n">
        <f aca="false">+G:G-H:H</f>
        <v>296473658.07</v>
      </c>
    </row>
    <row r="3398" customFormat="false" ht="17.25" hidden="false" customHeight="true" outlineLevel="0" collapsed="false">
      <c r="A3398" s="140" t="s">
        <v>112</v>
      </c>
      <c r="B3398" s="142" t="n">
        <v>64101000</v>
      </c>
      <c r="C3398" s="143" t="n">
        <f aca="false">+LEN(B:B)</f>
        <v>8</v>
      </c>
      <c r="D3398" s="143" t="n">
        <v>64101000</v>
      </c>
      <c r="F3398" s="140" t="s">
        <v>190</v>
      </c>
      <c r="G3398" s="144" t="n">
        <v>356473190.89</v>
      </c>
      <c r="I3398" s="144" t="n">
        <f aca="false">+G:G-H:H</f>
        <v>356473190.89</v>
      </c>
    </row>
    <row r="3399" customFormat="false" ht="17.25" hidden="false" customHeight="true" outlineLevel="0" collapsed="false">
      <c r="A3399" s="140" t="s">
        <v>317</v>
      </c>
      <c r="B3399" s="142" t="n">
        <v>64101000</v>
      </c>
      <c r="C3399" s="143" t="n">
        <f aca="false">+LEN(B:B)</f>
        <v>8</v>
      </c>
      <c r="D3399" s="143" t="n">
        <v>64101000</v>
      </c>
      <c r="F3399" s="140" t="s">
        <v>190</v>
      </c>
      <c r="G3399" s="144" t="n">
        <v>420154551.71</v>
      </c>
      <c r="I3399" s="144" t="n">
        <f aca="false">+G:G-H:H</f>
        <v>420154551.71</v>
      </c>
    </row>
    <row r="3400" customFormat="false" ht="17.25" hidden="false" customHeight="true" outlineLevel="0" collapsed="false">
      <c r="A3400" s="140" t="s">
        <v>105</v>
      </c>
      <c r="B3400" s="142" t="n">
        <v>6410100</v>
      </c>
      <c r="C3400" s="143" t="n">
        <f aca="false">+LEN(B:B)</f>
        <v>7</v>
      </c>
      <c r="D3400" s="143" t="n">
        <v>64101000</v>
      </c>
      <c r="F3400" s="140" t="s">
        <v>735</v>
      </c>
      <c r="G3400" s="144" t="n">
        <v>689721598.96</v>
      </c>
      <c r="H3400" s="144" t="n">
        <v>0</v>
      </c>
      <c r="I3400" s="144" t="n">
        <f aca="false">+G:G-H:H</f>
        <v>689721598.96</v>
      </c>
    </row>
    <row r="3401" customFormat="false" ht="17.25" hidden="false" customHeight="true" outlineLevel="0" collapsed="false">
      <c r="A3401" s="140" t="s">
        <v>104</v>
      </c>
      <c r="B3401" s="142" t="n">
        <v>6410100</v>
      </c>
      <c r="C3401" s="143" t="n">
        <f aca="false">+LEN(B:B)</f>
        <v>7</v>
      </c>
      <c r="D3401" s="143" t="n">
        <v>64101000</v>
      </c>
      <c r="F3401" s="140" t="s">
        <v>735</v>
      </c>
      <c r="G3401" s="144" t="n">
        <v>1177392847.44</v>
      </c>
      <c r="H3401" s="144" t="n">
        <v>0</v>
      </c>
      <c r="I3401" s="144" t="n">
        <f aca="false">+G:G-H:H</f>
        <v>1177392847.44</v>
      </c>
    </row>
    <row r="3402" customFormat="false" ht="17.25" hidden="false" customHeight="true" outlineLevel="0" collapsed="false">
      <c r="A3402" s="140" t="s">
        <v>101</v>
      </c>
      <c r="B3402" s="142" t="n">
        <v>64101000</v>
      </c>
      <c r="C3402" s="143" t="n">
        <f aca="false">+LEN(B:B)</f>
        <v>8</v>
      </c>
      <c r="D3402" s="143" t="n">
        <v>64101000</v>
      </c>
      <c r="F3402" s="140" t="s">
        <v>735</v>
      </c>
      <c r="G3402" s="144" t="n">
        <v>220137779.39</v>
      </c>
      <c r="I3402" s="144" t="n">
        <f aca="false">+G:G-H:H</f>
        <v>220137779.39</v>
      </c>
    </row>
    <row r="3403" customFormat="false" ht="17.25" hidden="false" customHeight="true" outlineLevel="0" collapsed="false">
      <c r="A3403" s="140" t="s">
        <v>102</v>
      </c>
      <c r="B3403" s="142" t="n">
        <v>6410100</v>
      </c>
      <c r="C3403" s="143" t="n">
        <f aca="false">+LEN(B:B)</f>
        <v>7</v>
      </c>
      <c r="D3403" s="143" t="n">
        <v>64101000</v>
      </c>
      <c r="F3403" s="140" t="s">
        <v>735</v>
      </c>
      <c r="G3403" s="144" t="n">
        <v>227535593.74</v>
      </c>
      <c r="H3403" s="144" t="n">
        <v>0</v>
      </c>
      <c r="I3403" s="144" t="n">
        <f aca="false">+G:G-H:H</f>
        <v>227535593.74</v>
      </c>
    </row>
    <row r="3404" customFormat="false" ht="17.25" hidden="false" customHeight="true" outlineLevel="0" collapsed="false">
      <c r="A3404" s="140" t="s">
        <v>307</v>
      </c>
      <c r="B3404" s="142" t="n">
        <v>64101000</v>
      </c>
      <c r="C3404" s="143" t="n">
        <f aca="false">+LEN(B:B)</f>
        <v>8</v>
      </c>
      <c r="D3404" s="143" t="n">
        <v>64101000</v>
      </c>
      <c r="F3404" s="140" t="s">
        <v>190</v>
      </c>
      <c r="G3404" s="144" t="n">
        <v>2263451654.14</v>
      </c>
      <c r="I3404" s="144" t="n">
        <f aca="false">+G:G-H:H</f>
        <v>2263451654.14</v>
      </c>
    </row>
    <row r="3405" customFormat="false" ht="17.25" hidden="false" customHeight="true" outlineLevel="0" collapsed="false">
      <c r="A3405" s="140" t="s">
        <v>100</v>
      </c>
      <c r="B3405" s="142" t="n">
        <v>6410100</v>
      </c>
      <c r="C3405" s="143" t="n">
        <f aca="false">+LEN(B:B)</f>
        <v>7</v>
      </c>
      <c r="D3405" s="143" t="n">
        <v>64101000</v>
      </c>
      <c r="F3405" s="140" t="s">
        <v>735</v>
      </c>
      <c r="G3405" s="144" t="n">
        <v>613306452.72</v>
      </c>
      <c r="H3405" s="144" t="n">
        <v>0</v>
      </c>
      <c r="I3405" s="144" t="n">
        <f aca="false">+G:G-H:H</f>
        <v>613306452.72</v>
      </c>
    </row>
    <row r="3406" customFormat="false" ht="17.25" hidden="false" customHeight="true" outlineLevel="0" collapsed="false">
      <c r="A3406" s="140" t="s">
        <v>108</v>
      </c>
      <c r="B3406" s="142" t="n">
        <v>64101000</v>
      </c>
      <c r="C3406" s="143" t="n">
        <f aca="false">+LEN(B:B)</f>
        <v>8</v>
      </c>
      <c r="D3406" s="143" t="n">
        <v>64101000</v>
      </c>
      <c r="F3406" s="140" t="s">
        <v>735</v>
      </c>
      <c r="G3406" s="144" t="n">
        <v>80091401.73</v>
      </c>
      <c r="I3406" s="144" t="n">
        <f aca="false">+G:G-H:H</f>
        <v>80091401.73</v>
      </c>
    </row>
    <row r="3407" customFormat="false" ht="17.25" hidden="false" customHeight="true" outlineLevel="0" collapsed="false">
      <c r="A3407" s="140" t="s">
        <v>1712</v>
      </c>
      <c r="B3407" s="142" t="n">
        <v>64101000</v>
      </c>
      <c r="C3407" s="143" t="n">
        <f aca="false">+LEN(B:B)</f>
        <v>8</v>
      </c>
      <c r="D3407" s="143" t="n">
        <v>64101000</v>
      </c>
      <c r="F3407" s="140" t="s">
        <v>190</v>
      </c>
      <c r="G3407" s="144" t="n">
        <v>597882606.96</v>
      </c>
      <c r="I3407" s="144" t="n">
        <f aca="false">+G:G-H:H</f>
        <v>597882606.96</v>
      </c>
    </row>
    <row r="3408" customFormat="false" ht="17.25" hidden="false" customHeight="true" outlineLevel="0" collapsed="false">
      <c r="A3408" s="140" t="s">
        <v>657</v>
      </c>
      <c r="B3408" s="142" t="n">
        <v>64101000</v>
      </c>
      <c r="C3408" s="143" t="n">
        <f aca="false">+LEN(B:B)</f>
        <v>8</v>
      </c>
      <c r="D3408" s="143" t="n">
        <v>64101000</v>
      </c>
      <c r="F3408" s="140" t="s">
        <v>190</v>
      </c>
      <c r="G3408" s="144" t="n">
        <v>306197782.5</v>
      </c>
      <c r="I3408" s="144" t="n">
        <f aca="false">+G:G-H:H</f>
        <v>306197782.5</v>
      </c>
    </row>
    <row r="3409" customFormat="false" ht="17.25" hidden="false" customHeight="true" outlineLevel="0" collapsed="false">
      <c r="A3409" s="140" t="s">
        <v>119</v>
      </c>
      <c r="B3409" s="142" t="n">
        <v>64101300</v>
      </c>
      <c r="C3409" s="143" t="n">
        <f aca="false">+LEN(B:B)</f>
        <v>8</v>
      </c>
      <c r="D3409" s="143" t="n">
        <v>64101300</v>
      </c>
      <c r="F3409" s="140" t="s">
        <v>456</v>
      </c>
      <c r="G3409" s="144" t="n">
        <v>290000</v>
      </c>
      <c r="I3409" s="144" t="n">
        <f aca="false">+G:G-H:H</f>
        <v>290000</v>
      </c>
    </row>
    <row r="3410" customFormat="false" ht="17.25" hidden="false" customHeight="true" outlineLevel="0" collapsed="false">
      <c r="A3410" s="140" t="s">
        <v>105</v>
      </c>
      <c r="B3410" s="142" t="n">
        <v>6410130</v>
      </c>
      <c r="C3410" s="143" t="n">
        <f aca="false">+LEN(B:B)</f>
        <v>7</v>
      </c>
      <c r="D3410" s="143" t="n">
        <v>64101300</v>
      </c>
      <c r="F3410" s="140" t="s">
        <v>456</v>
      </c>
      <c r="G3410" s="144" t="n">
        <v>200000</v>
      </c>
      <c r="H3410" s="144" t="n">
        <v>0</v>
      </c>
      <c r="I3410" s="144" t="n">
        <f aca="false">+G:G-H:H</f>
        <v>200000</v>
      </c>
    </row>
    <row r="3411" customFormat="false" ht="17.25" hidden="false" customHeight="true" outlineLevel="0" collapsed="false">
      <c r="A3411" s="140" t="s">
        <v>108</v>
      </c>
      <c r="B3411" s="142" t="n">
        <v>64101300</v>
      </c>
      <c r="C3411" s="143" t="n">
        <f aca="false">+LEN(B:B)</f>
        <v>8</v>
      </c>
      <c r="D3411" s="143" t="n">
        <v>64101300</v>
      </c>
      <c r="F3411" s="140" t="s">
        <v>456</v>
      </c>
      <c r="G3411" s="144" t="n">
        <v>4244029</v>
      </c>
      <c r="I3411" s="144" t="n">
        <f aca="false">+G:G-H:H</f>
        <v>4244029</v>
      </c>
    </row>
    <row r="3412" customFormat="false" ht="17.25" hidden="false" customHeight="true" outlineLevel="0" collapsed="false">
      <c r="A3412" s="140" t="s">
        <v>1712</v>
      </c>
      <c r="B3412" s="142" t="n">
        <v>64101300</v>
      </c>
      <c r="C3412" s="143" t="n">
        <f aca="false">+LEN(B:B)</f>
        <v>8</v>
      </c>
      <c r="D3412" s="143" t="n">
        <v>64101300</v>
      </c>
      <c r="F3412" s="140" t="s">
        <v>456</v>
      </c>
      <c r="G3412" s="144" t="n">
        <v>19375867.96</v>
      </c>
      <c r="I3412" s="144" t="n">
        <f aca="false">+G:G-H:H</f>
        <v>19375867.96</v>
      </c>
    </row>
    <row r="3413" customFormat="false" ht="17.25" hidden="false" customHeight="true" outlineLevel="0" collapsed="false">
      <c r="A3413" s="140" t="s">
        <v>309</v>
      </c>
      <c r="B3413" s="142" t="n">
        <v>641020</v>
      </c>
      <c r="C3413" s="143" t="n">
        <f aca="false">+LEN(B:B)</f>
        <v>6</v>
      </c>
      <c r="D3413" s="143" t="n">
        <v>64102000</v>
      </c>
      <c r="F3413" s="140" t="s">
        <v>191</v>
      </c>
      <c r="G3413" s="144" t="n">
        <v>40000</v>
      </c>
      <c r="I3413" s="144" t="n">
        <f aca="false">+G:G-H:H</f>
        <v>40000</v>
      </c>
    </row>
    <row r="3414" customFormat="false" ht="17.25" hidden="false" customHeight="true" outlineLevel="0" collapsed="false">
      <c r="A3414" s="140" t="s">
        <v>128</v>
      </c>
      <c r="B3414" s="142" t="n">
        <v>64102000</v>
      </c>
      <c r="C3414" s="143" t="n">
        <f aca="false">+LEN(B:B)</f>
        <v>8</v>
      </c>
      <c r="D3414" s="143" t="n">
        <v>64102000</v>
      </c>
      <c r="F3414" s="140" t="s">
        <v>191</v>
      </c>
      <c r="G3414" s="144" t="n">
        <v>20000</v>
      </c>
      <c r="I3414" s="144" t="n">
        <f aca="false">+G:G-H:H</f>
        <v>20000</v>
      </c>
    </row>
    <row r="3415" customFormat="false" ht="17.25" hidden="false" customHeight="true" outlineLevel="0" collapsed="false">
      <c r="A3415" s="140" t="s">
        <v>125</v>
      </c>
      <c r="B3415" s="142" t="n">
        <v>64102000</v>
      </c>
      <c r="C3415" s="143" t="n">
        <f aca="false">+LEN(B:B)</f>
        <v>8</v>
      </c>
      <c r="D3415" s="143" t="n">
        <v>64102000</v>
      </c>
      <c r="F3415" s="140" t="s">
        <v>528</v>
      </c>
      <c r="G3415" s="144" t="n">
        <v>90000</v>
      </c>
      <c r="I3415" s="144" t="n">
        <f aca="false">+G:G-H:H</f>
        <v>90000</v>
      </c>
    </row>
    <row r="3416" customFormat="false" ht="17.25" hidden="false" customHeight="true" outlineLevel="0" collapsed="false">
      <c r="A3416" s="140" t="s">
        <v>124</v>
      </c>
      <c r="B3416" s="142" t="n">
        <v>64102000</v>
      </c>
      <c r="C3416" s="143" t="n">
        <f aca="false">+LEN(B:B)</f>
        <v>8</v>
      </c>
      <c r="D3416" s="143" t="n">
        <v>64102000</v>
      </c>
      <c r="F3416" s="140" t="s">
        <v>528</v>
      </c>
      <c r="G3416" s="144" t="n">
        <v>40000</v>
      </c>
      <c r="I3416" s="144" t="n">
        <f aca="false">+G:G-H:H</f>
        <v>40000</v>
      </c>
    </row>
    <row r="3417" customFormat="false" ht="17.25" hidden="false" customHeight="true" outlineLevel="0" collapsed="false">
      <c r="A3417" s="140" t="s">
        <v>129</v>
      </c>
      <c r="B3417" s="142" t="n">
        <v>641020</v>
      </c>
      <c r="C3417" s="143" t="n">
        <f aca="false">+LEN(B:B)</f>
        <v>6</v>
      </c>
      <c r="D3417" s="143" t="n">
        <v>64102000</v>
      </c>
      <c r="F3417" s="140" t="s">
        <v>191</v>
      </c>
      <c r="G3417" s="144" t="n">
        <v>12164007.12</v>
      </c>
      <c r="H3417" s="144" t="n">
        <v>0</v>
      </c>
      <c r="I3417" s="144" t="n">
        <f aca="false">+G:G-H:H</f>
        <v>12164007.12</v>
      </c>
    </row>
    <row r="3418" customFormat="false" ht="17.25" hidden="false" customHeight="true" outlineLevel="0" collapsed="false">
      <c r="A3418" s="140" t="s">
        <v>1819</v>
      </c>
      <c r="B3418" s="142" t="n">
        <v>64102000</v>
      </c>
      <c r="C3418" s="143" t="n">
        <f aca="false">+LEN(B:B)</f>
        <v>8</v>
      </c>
      <c r="D3418" s="143" t="n">
        <v>64102000</v>
      </c>
      <c r="F3418" s="140" t="s">
        <v>528</v>
      </c>
      <c r="G3418" s="144" t="n">
        <v>1860000</v>
      </c>
      <c r="I3418" s="144" t="n">
        <f aca="false">+G:G-H:H</f>
        <v>1860000</v>
      </c>
    </row>
    <row r="3419" customFormat="false" ht="17.25" hidden="false" customHeight="true" outlineLevel="0" collapsed="false">
      <c r="A3419" s="140" t="s">
        <v>111</v>
      </c>
      <c r="B3419" s="142" t="n">
        <v>64102000</v>
      </c>
      <c r="C3419" s="143" t="n">
        <f aca="false">+LEN(B:B)</f>
        <v>8</v>
      </c>
      <c r="D3419" s="143" t="n">
        <v>64102000</v>
      </c>
      <c r="F3419" s="140" t="s">
        <v>528</v>
      </c>
      <c r="G3419" s="144" t="n">
        <v>24144735.93</v>
      </c>
      <c r="I3419" s="144" t="n">
        <f aca="false">+G:G-H:H</f>
        <v>24144735.93</v>
      </c>
    </row>
    <row r="3420" customFormat="false" ht="17.25" hidden="false" customHeight="true" outlineLevel="0" collapsed="false">
      <c r="A3420" s="140" t="s">
        <v>116</v>
      </c>
      <c r="B3420" s="142" t="n">
        <v>6410200</v>
      </c>
      <c r="C3420" s="143" t="n">
        <f aca="false">+LEN(B:B)</f>
        <v>7</v>
      </c>
      <c r="D3420" s="143" t="n">
        <v>64102000</v>
      </c>
      <c r="F3420" s="140" t="s">
        <v>528</v>
      </c>
      <c r="G3420" s="144" t="n">
        <v>90815665.34</v>
      </c>
      <c r="I3420" s="144" t="n">
        <f aca="false">+G:G-H:H</f>
        <v>90815665.34</v>
      </c>
    </row>
    <row r="3421" customFormat="false" ht="17.25" hidden="false" customHeight="true" outlineLevel="0" collapsed="false">
      <c r="A3421" s="140" t="s">
        <v>115</v>
      </c>
      <c r="B3421" s="142" t="n">
        <v>64102000</v>
      </c>
      <c r="C3421" s="143" t="n">
        <f aca="false">+LEN(B:B)</f>
        <v>8</v>
      </c>
      <c r="D3421" s="143" t="n">
        <v>64102000</v>
      </c>
      <c r="F3421" s="140" t="s">
        <v>528</v>
      </c>
      <c r="G3421" s="144" t="n">
        <v>23193926.71</v>
      </c>
      <c r="I3421" s="144" t="n">
        <f aca="false">+G:G-H:H</f>
        <v>23193926.71</v>
      </c>
    </row>
    <row r="3422" customFormat="false" ht="17.25" hidden="false" customHeight="true" outlineLevel="0" collapsed="false">
      <c r="A3422" s="140" t="s">
        <v>3018</v>
      </c>
      <c r="B3422" s="142" t="n">
        <v>641020</v>
      </c>
      <c r="C3422" s="143" t="n">
        <f aca="false">+LEN(B:B)</f>
        <v>6</v>
      </c>
      <c r="D3422" s="143" t="n">
        <v>64102000</v>
      </c>
      <c r="F3422" s="140" t="s">
        <v>191</v>
      </c>
      <c r="G3422" s="144" t="n">
        <v>25728995.02</v>
      </c>
      <c r="I3422" s="144" t="n">
        <f aca="false">+G:G-H:H</f>
        <v>25728995.02</v>
      </c>
    </row>
    <row r="3423" customFormat="false" ht="17.25" hidden="false" customHeight="true" outlineLevel="0" collapsed="false">
      <c r="A3423" s="140" t="s">
        <v>3019</v>
      </c>
      <c r="B3423" s="142" t="n">
        <v>641020</v>
      </c>
      <c r="C3423" s="143" t="n">
        <f aca="false">+LEN(B:B)</f>
        <v>6</v>
      </c>
      <c r="D3423" s="143" t="n">
        <v>64102000</v>
      </c>
      <c r="F3423" s="140" t="s">
        <v>191</v>
      </c>
      <c r="G3423" s="144" t="n">
        <v>2526086.38</v>
      </c>
      <c r="I3423" s="144" t="n">
        <f aca="false">+G:G-H:H</f>
        <v>2526086.38</v>
      </c>
    </row>
    <row r="3424" customFormat="false" ht="17.25" hidden="false" customHeight="true" outlineLevel="0" collapsed="false">
      <c r="A3424" s="140" t="s">
        <v>119</v>
      </c>
      <c r="B3424" s="142" t="n">
        <v>64102000</v>
      </c>
      <c r="C3424" s="143" t="n">
        <f aca="false">+LEN(B:B)</f>
        <v>8</v>
      </c>
      <c r="D3424" s="143" t="n">
        <v>64102000</v>
      </c>
      <c r="F3424" s="140" t="s">
        <v>528</v>
      </c>
      <c r="G3424" s="144" t="n">
        <v>983079</v>
      </c>
      <c r="I3424" s="144" t="n">
        <f aca="false">+G:G-H:H</f>
        <v>983079</v>
      </c>
    </row>
    <row r="3425" customFormat="false" ht="17.25" hidden="false" customHeight="true" outlineLevel="0" collapsed="false">
      <c r="A3425" s="140" t="s">
        <v>112</v>
      </c>
      <c r="B3425" s="142" t="n">
        <v>64102000</v>
      </c>
      <c r="C3425" s="143" t="n">
        <f aca="false">+LEN(B:B)</f>
        <v>8</v>
      </c>
      <c r="D3425" s="143" t="n">
        <v>64102000</v>
      </c>
      <c r="F3425" s="140" t="s">
        <v>191</v>
      </c>
      <c r="G3425" s="144" t="n">
        <v>14581328.32</v>
      </c>
      <c r="I3425" s="144" t="n">
        <f aca="false">+G:G-H:H</f>
        <v>14581328.32</v>
      </c>
    </row>
    <row r="3426" customFormat="false" ht="17.25" hidden="false" customHeight="true" outlineLevel="0" collapsed="false">
      <c r="A3426" s="140" t="s">
        <v>317</v>
      </c>
      <c r="B3426" s="142" t="n">
        <v>64102000</v>
      </c>
      <c r="C3426" s="143" t="n">
        <f aca="false">+LEN(B:B)</f>
        <v>8</v>
      </c>
      <c r="D3426" s="143" t="n">
        <v>64102000</v>
      </c>
      <c r="F3426" s="140" t="s">
        <v>191</v>
      </c>
      <c r="G3426" s="144" t="n">
        <v>1110689.96</v>
      </c>
      <c r="I3426" s="144" t="n">
        <f aca="false">+G:G-H:H</f>
        <v>1110689.96</v>
      </c>
    </row>
    <row r="3427" customFormat="false" ht="17.25" hidden="false" customHeight="true" outlineLevel="0" collapsed="false">
      <c r="A3427" s="140" t="s">
        <v>105</v>
      </c>
      <c r="B3427" s="142" t="n">
        <v>6410200</v>
      </c>
      <c r="C3427" s="143" t="n">
        <f aca="false">+LEN(B:B)</f>
        <v>7</v>
      </c>
      <c r="D3427" s="143" t="n">
        <v>64102000</v>
      </c>
      <c r="F3427" s="140" t="s">
        <v>528</v>
      </c>
      <c r="G3427" s="144" t="n">
        <v>9492684.73</v>
      </c>
      <c r="H3427" s="144" t="n">
        <v>0</v>
      </c>
      <c r="I3427" s="144" t="n">
        <f aca="false">+G:G-H:H</f>
        <v>9492684.73</v>
      </c>
    </row>
    <row r="3428" customFormat="false" ht="17.25" hidden="false" customHeight="true" outlineLevel="0" collapsed="false">
      <c r="A3428" s="140" t="s">
        <v>104</v>
      </c>
      <c r="B3428" s="142" t="n">
        <v>6410200</v>
      </c>
      <c r="C3428" s="143" t="n">
        <f aca="false">+LEN(B:B)</f>
        <v>7</v>
      </c>
      <c r="D3428" s="143" t="n">
        <v>64102000</v>
      </c>
      <c r="F3428" s="140" t="s">
        <v>528</v>
      </c>
      <c r="G3428" s="144" t="n">
        <v>5256070.21</v>
      </c>
      <c r="H3428" s="144" t="n">
        <v>0</v>
      </c>
      <c r="I3428" s="144" t="n">
        <f aca="false">+G:G-H:H</f>
        <v>5256070.21</v>
      </c>
    </row>
    <row r="3429" customFormat="false" ht="17.25" hidden="false" customHeight="true" outlineLevel="0" collapsed="false">
      <c r="A3429" s="140" t="s">
        <v>101</v>
      </c>
      <c r="B3429" s="142" t="n">
        <v>64102000</v>
      </c>
      <c r="C3429" s="143" t="n">
        <f aca="false">+LEN(B:B)</f>
        <v>8</v>
      </c>
      <c r="D3429" s="143" t="n">
        <v>64102000</v>
      </c>
      <c r="F3429" s="140" t="s">
        <v>528</v>
      </c>
      <c r="G3429" s="144" t="n">
        <v>2494449.67</v>
      </c>
      <c r="I3429" s="144" t="n">
        <f aca="false">+G:G-H:H</f>
        <v>2494449.67</v>
      </c>
    </row>
    <row r="3430" customFormat="false" ht="17.25" hidden="false" customHeight="true" outlineLevel="0" collapsed="false">
      <c r="A3430" s="140" t="s">
        <v>307</v>
      </c>
      <c r="B3430" s="142" t="n">
        <v>64102000</v>
      </c>
      <c r="C3430" s="143" t="n">
        <f aca="false">+LEN(B:B)</f>
        <v>8</v>
      </c>
      <c r="D3430" s="143" t="n">
        <v>64102000</v>
      </c>
      <c r="F3430" s="140" t="s">
        <v>191</v>
      </c>
      <c r="G3430" s="144" t="n">
        <v>80746047.73</v>
      </c>
      <c r="I3430" s="144" t="n">
        <f aca="false">+G:G-H:H</f>
        <v>80746047.73</v>
      </c>
    </row>
    <row r="3431" customFormat="false" ht="17.25" hidden="false" customHeight="true" outlineLevel="0" collapsed="false">
      <c r="A3431" s="140" t="s">
        <v>100</v>
      </c>
      <c r="B3431" s="142" t="n">
        <v>6410200</v>
      </c>
      <c r="C3431" s="143" t="n">
        <f aca="false">+LEN(B:B)</f>
        <v>7</v>
      </c>
      <c r="D3431" s="143" t="n">
        <v>64102000</v>
      </c>
      <c r="F3431" s="140" t="s">
        <v>528</v>
      </c>
      <c r="G3431" s="144" t="n">
        <v>2943630.68</v>
      </c>
      <c r="H3431" s="144" t="n">
        <v>0</v>
      </c>
      <c r="I3431" s="144" t="n">
        <f aca="false">+G:G-H:H</f>
        <v>2943630.68</v>
      </c>
    </row>
    <row r="3432" customFormat="false" ht="17.25" hidden="false" customHeight="true" outlineLevel="0" collapsed="false">
      <c r="A3432" s="140" t="s">
        <v>108</v>
      </c>
      <c r="B3432" s="142" t="n">
        <v>64102000</v>
      </c>
      <c r="C3432" s="143" t="n">
        <f aca="false">+LEN(B:B)</f>
        <v>8</v>
      </c>
      <c r="D3432" s="143" t="n">
        <v>64102000</v>
      </c>
      <c r="F3432" s="140" t="s">
        <v>528</v>
      </c>
      <c r="G3432" s="144" t="n">
        <v>14949150.82</v>
      </c>
      <c r="I3432" s="144" t="n">
        <f aca="false">+G:G-H:H</f>
        <v>14949150.82</v>
      </c>
    </row>
    <row r="3433" customFormat="false" ht="17.25" hidden="false" customHeight="true" outlineLevel="0" collapsed="false">
      <c r="A3433" s="140" t="s">
        <v>1712</v>
      </c>
      <c r="B3433" s="142" t="n">
        <v>64102000</v>
      </c>
      <c r="C3433" s="143" t="n">
        <f aca="false">+LEN(B:B)</f>
        <v>8</v>
      </c>
      <c r="D3433" s="143" t="n">
        <v>64102000</v>
      </c>
      <c r="F3433" s="140" t="s">
        <v>191</v>
      </c>
      <c r="G3433" s="144" t="n">
        <v>2458384.8</v>
      </c>
      <c r="I3433" s="144" t="n">
        <f aca="false">+G:G-H:H</f>
        <v>2458384.8</v>
      </c>
    </row>
    <row r="3434" customFormat="false" ht="17.25" hidden="false" customHeight="true" outlineLevel="0" collapsed="false">
      <c r="A3434" s="140" t="s">
        <v>657</v>
      </c>
      <c r="B3434" s="142" t="n">
        <v>64102000</v>
      </c>
      <c r="C3434" s="143" t="n">
        <f aca="false">+LEN(B:B)</f>
        <v>8</v>
      </c>
      <c r="D3434" s="143" t="n">
        <v>64102000</v>
      </c>
      <c r="F3434" s="140" t="s">
        <v>191</v>
      </c>
      <c r="G3434" s="144" t="n">
        <v>8875338.93</v>
      </c>
      <c r="I3434" s="144" t="n">
        <f aca="false">+G:G-H:H</f>
        <v>8875338.93</v>
      </c>
    </row>
    <row r="3435" customFormat="false" ht="17.25" hidden="false" customHeight="true" outlineLevel="0" collapsed="false">
      <c r="A3435" s="140" t="s">
        <v>309</v>
      </c>
      <c r="B3435" s="142" t="n">
        <v>641030</v>
      </c>
      <c r="C3435" s="143" t="n">
        <f aca="false">+LEN(B:B)</f>
        <v>6</v>
      </c>
      <c r="D3435" s="143" t="n">
        <v>64103000</v>
      </c>
      <c r="F3435" s="140" t="s">
        <v>192</v>
      </c>
      <c r="G3435" s="144" t="n">
        <v>69120</v>
      </c>
      <c r="I3435" s="144" t="n">
        <f aca="false">+G:G-H:H</f>
        <v>69120</v>
      </c>
    </row>
    <row r="3436" customFormat="false" ht="17.25" hidden="false" customHeight="true" outlineLevel="0" collapsed="false">
      <c r="A3436" s="140" t="s">
        <v>128</v>
      </c>
      <c r="B3436" s="142" t="n">
        <v>64103000</v>
      </c>
      <c r="C3436" s="143" t="n">
        <f aca="false">+LEN(B:B)</f>
        <v>8</v>
      </c>
      <c r="D3436" s="143" t="n">
        <v>64103000</v>
      </c>
      <c r="F3436" s="140" t="s">
        <v>192</v>
      </c>
      <c r="G3436" s="144" t="n">
        <v>157129.12</v>
      </c>
      <c r="I3436" s="144" t="n">
        <f aca="false">+G:G-H:H</f>
        <v>157129.12</v>
      </c>
    </row>
    <row r="3437" customFormat="false" ht="17.25" hidden="false" customHeight="true" outlineLevel="0" collapsed="false">
      <c r="A3437" s="140" t="s">
        <v>125</v>
      </c>
      <c r="B3437" s="142" t="n">
        <v>64103000</v>
      </c>
      <c r="C3437" s="143" t="n">
        <f aca="false">+LEN(B:B)</f>
        <v>8</v>
      </c>
      <c r="D3437" s="143" t="n">
        <v>64103000</v>
      </c>
      <c r="F3437" s="140" t="s">
        <v>529</v>
      </c>
      <c r="G3437" s="144" t="n">
        <v>2499999.9</v>
      </c>
      <c r="I3437" s="144" t="n">
        <f aca="false">+G:G-H:H</f>
        <v>2499999.9</v>
      </c>
    </row>
    <row r="3438" customFormat="false" ht="17.25" hidden="false" customHeight="true" outlineLevel="0" collapsed="false">
      <c r="A3438" s="140" t="s">
        <v>129</v>
      </c>
      <c r="B3438" s="142" t="n">
        <v>641030</v>
      </c>
      <c r="C3438" s="143" t="n">
        <f aca="false">+LEN(B:B)</f>
        <v>6</v>
      </c>
      <c r="D3438" s="143" t="n">
        <v>64103000</v>
      </c>
      <c r="F3438" s="140" t="s">
        <v>192</v>
      </c>
      <c r="G3438" s="144" t="n">
        <v>121898923.9</v>
      </c>
      <c r="H3438" s="144" t="n">
        <v>0</v>
      </c>
      <c r="I3438" s="144" t="n">
        <f aca="false">+G:G-H:H</f>
        <v>121898923.9</v>
      </c>
    </row>
    <row r="3439" customFormat="false" ht="17.25" hidden="false" customHeight="true" outlineLevel="0" collapsed="false">
      <c r="A3439" s="140" t="s">
        <v>1819</v>
      </c>
      <c r="B3439" s="142" t="n">
        <v>64103000</v>
      </c>
      <c r="C3439" s="143" t="n">
        <f aca="false">+LEN(B:B)</f>
        <v>8</v>
      </c>
      <c r="D3439" s="143" t="n">
        <v>64103000</v>
      </c>
      <c r="F3439" s="140" t="s">
        <v>529</v>
      </c>
      <c r="G3439" s="144" t="n">
        <v>9931921.5</v>
      </c>
      <c r="I3439" s="144" t="n">
        <f aca="false">+G:G-H:H</f>
        <v>9931921.5</v>
      </c>
    </row>
    <row r="3440" customFormat="false" ht="17.25" hidden="false" customHeight="true" outlineLevel="0" collapsed="false">
      <c r="A3440" s="140" t="s">
        <v>116</v>
      </c>
      <c r="B3440" s="142" t="n">
        <v>6410300</v>
      </c>
      <c r="C3440" s="143" t="n">
        <f aca="false">+LEN(B:B)</f>
        <v>7</v>
      </c>
      <c r="D3440" s="143" t="n">
        <v>64103000</v>
      </c>
      <c r="F3440" s="140" t="s">
        <v>529</v>
      </c>
      <c r="G3440" s="144" t="n">
        <v>354591.07</v>
      </c>
      <c r="I3440" s="144" t="n">
        <f aca="false">+G:G-H:H</f>
        <v>354591.07</v>
      </c>
    </row>
    <row r="3441" customFormat="false" ht="17.25" hidden="false" customHeight="true" outlineLevel="0" collapsed="false">
      <c r="A3441" s="140" t="s">
        <v>115</v>
      </c>
      <c r="B3441" s="142" t="n">
        <v>64103000</v>
      </c>
      <c r="C3441" s="143" t="n">
        <f aca="false">+LEN(B:B)</f>
        <v>8</v>
      </c>
      <c r="D3441" s="143" t="n">
        <v>64103000</v>
      </c>
      <c r="F3441" s="140" t="s">
        <v>529</v>
      </c>
      <c r="G3441" s="144" t="n">
        <v>6724183.79</v>
      </c>
      <c r="I3441" s="144" t="n">
        <f aca="false">+G:G-H:H</f>
        <v>6724183.79</v>
      </c>
    </row>
    <row r="3442" customFormat="false" ht="17.25" hidden="false" customHeight="true" outlineLevel="0" collapsed="false">
      <c r="A3442" s="140" t="s">
        <v>3018</v>
      </c>
      <c r="B3442" s="142" t="n">
        <v>641030</v>
      </c>
      <c r="C3442" s="143" t="n">
        <f aca="false">+LEN(B:B)</f>
        <v>6</v>
      </c>
      <c r="D3442" s="143" t="n">
        <v>64103000</v>
      </c>
      <c r="F3442" s="140" t="s">
        <v>192</v>
      </c>
      <c r="G3442" s="144" t="n">
        <v>103000</v>
      </c>
      <c r="I3442" s="144" t="n">
        <f aca="false">+G:G-H:H</f>
        <v>103000</v>
      </c>
    </row>
    <row r="3443" customFormat="false" ht="17.25" hidden="false" customHeight="true" outlineLevel="0" collapsed="false">
      <c r="A3443" s="140" t="s">
        <v>119</v>
      </c>
      <c r="B3443" s="142" t="n">
        <v>64103000</v>
      </c>
      <c r="C3443" s="143" t="n">
        <f aca="false">+LEN(B:B)</f>
        <v>8</v>
      </c>
      <c r="D3443" s="143" t="n">
        <v>64103000</v>
      </c>
      <c r="F3443" s="140" t="s">
        <v>529</v>
      </c>
      <c r="G3443" s="144" t="n">
        <v>10006721.88</v>
      </c>
      <c r="I3443" s="144" t="n">
        <f aca="false">+G:G-H:H</f>
        <v>10006721.88</v>
      </c>
    </row>
    <row r="3444" customFormat="false" ht="17.25" hidden="false" customHeight="true" outlineLevel="0" collapsed="false">
      <c r="A3444" s="140" t="s">
        <v>112</v>
      </c>
      <c r="B3444" s="142" t="n">
        <v>64103000</v>
      </c>
      <c r="C3444" s="143" t="n">
        <f aca="false">+LEN(B:B)</f>
        <v>8</v>
      </c>
      <c r="D3444" s="143" t="n">
        <v>64103000</v>
      </c>
      <c r="F3444" s="140" t="s">
        <v>192</v>
      </c>
      <c r="G3444" s="144" t="n">
        <v>2225000</v>
      </c>
      <c r="I3444" s="144" t="n">
        <f aca="false">+G:G-H:H</f>
        <v>2225000</v>
      </c>
    </row>
    <row r="3445" customFormat="false" ht="17.25" hidden="false" customHeight="true" outlineLevel="0" collapsed="false">
      <c r="A3445" s="140" t="s">
        <v>317</v>
      </c>
      <c r="B3445" s="142" t="n">
        <v>64103000</v>
      </c>
      <c r="C3445" s="143" t="n">
        <f aca="false">+LEN(B:B)</f>
        <v>8</v>
      </c>
      <c r="D3445" s="143" t="n">
        <v>64103000</v>
      </c>
      <c r="F3445" s="140" t="s">
        <v>192</v>
      </c>
      <c r="G3445" s="144" t="n">
        <v>86400</v>
      </c>
      <c r="I3445" s="144" t="n">
        <f aca="false">+G:G-H:H</f>
        <v>86400</v>
      </c>
    </row>
    <row r="3446" customFormat="false" ht="17.25" hidden="false" customHeight="true" outlineLevel="0" collapsed="false">
      <c r="A3446" s="140" t="s">
        <v>105</v>
      </c>
      <c r="B3446" s="142" t="n">
        <v>6410300</v>
      </c>
      <c r="C3446" s="143" t="n">
        <f aca="false">+LEN(B:B)</f>
        <v>7</v>
      </c>
      <c r="D3446" s="143" t="n">
        <v>64103000</v>
      </c>
      <c r="F3446" s="140" t="s">
        <v>529</v>
      </c>
      <c r="G3446" s="144" t="n">
        <v>296090365.31</v>
      </c>
      <c r="H3446" s="144" t="n">
        <v>0</v>
      </c>
      <c r="I3446" s="144" t="n">
        <f aca="false">+G:G-H:H</f>
        <v>296090365.31</v>
      </c>
    </row>
    <row r="3447" customFormat="false" ht="17.25" hidden="false" customHeight="true" outlineLevel="0" collapsed="false">
      <c r="A3447" s="140" t="s">
        <v>104</v>
      </c>
      <c r="B3447" s="142" t="n">
        <v>6410300</v>
      </c>
      <c r="C3447" s="143" t="n">
        <f aca="false">+LEN(B:B)</f>
        <v>7</v>
      </c>
      <c r="D3447" s="143" t="n">
        <v>64103000</v>
      </c>
      <c r="F3447" s="140" t="s">
        <v>529</v>
      </c>
      <c r="G3447" s="144" t="n">
        <v>82736654.7</v>
      </c>
      <c r="H3447" s="144" t="n">
        <v>0</v>
      </c>
      <c r="I3447" s="144" t="n">
        <f aca="false">+G:G-H:H</f>
        <v>82736654.7</v>
      </c>
    </row>
    <row r="3448" customFormat="false" ht="17.25" hidden="false" customHeight="true" outlineLevel="0" collapsed="false">
      <c r="A3448" s="140" t="s">
        <v>102</v>
      </c>
      <c r="B3448" s="142" t="n">
        <v>6410300</v>
      </c>
      <c r="C3448" s="143" t="n">
        <f aca="false">+LEN(B:B)</f>
        <v>7</v>
      </c>
      <c r="D3448" s="143" t="n">
        <v>64103000</v>
      </c>
      <c r="F3448" s="140" t="s">
        <v>529</v>
      </c>
      <c r="G3448" s="144" t="n">
        <v>7197799</v>
      </c>
      <c r="H3448" s="144" t="n">
        <v>0</v>
      </c>
      <c r="I3448" s="144" t="n">
        <f aca="false">+G:G-H:H</f>
        <v>7197799</v>
      </c>
    </row>
    <row r="3449" customFormat="false" ht="17.25" hidden="false" customHeight="true" outlineLevel="0" collapsed="false">
      <c r="A3449" s="140" t="s">
        <v>307</v>
      </c>
      <c r="B3449" s="142" t="n">
        <v>64103000</v>
      </c>
      <c r="C3449" s="143" t="n">
        <f aca="false">+LEN(B:B)</f>
        <v>8</v>
      </c>
      <c r="D3449" s="143" t="n">
        <v>64103000</v>
      </c>
      <c r="F3449" s="140" t="s">
        <v>192</v>
      </c>
      <c r="G3449" s="144" t="n">
        <v>2819541.54</v>
      </c>
      <c r="I3449" s="144" t="n">
        <f aca="false">+G:G-H:H</f>
        <v>2819541.54</v>
      </c>
    </row>
    <row r="3450" customFormat="false" ht="17.25" hidden="false" customHeight="true" outlineLevel="0" collapsed="false">
      <c r="A3450" s="140" t="s">
        <v>100</v>
      </c>
      <c r="B3450" s="142" t="n">
        <v>6410300</v>
      </c>
      <c r="C3450" s="143" t="n">
        <f aca="false">+LEN(B:B)</f>
        <v>7</v>
      </c>
      <c r="D3450" s="143" t="n">
        <v>64103000</v>
      </c>
      <c r="F3450" s="140" t="s">
        <v>529</v>
      </c>
      <c r="G3450" s="144" t="n">
        <v>62483819.32</v>
      </c>
      <c r="H3450" s="144" t="n">
        <v>0</v>
      </c>
      <c r="I3450" s="144" t="n">
        <f aca="false">+G:G-H:H</f>
        <v>62483819.32</v>
      </c>
    </row>
    <row r="3451" customFormat="false" ht="17.25" hidden="false" customHeight="true" outlineLevel="0" collapsed="false">
      <c r="A3451" s="140" t="s">
        <v>108</v>
      </c>
      <c r="B3451" s="142" t="n">
        <v>64103000</v>
      </c>
      <c r="C3451" s="143" t="n">
        <f aca="false">+LEN(B:B)</f>
        <v>8</v>
      </c>
      <c r="D3451" s="143" t="n">
        <v>64103000</v>
      </c>
      <c r="F3451" s="140" t="s">
        <v>529</v>
      </c>
      <c r="G3451" s="144" t="n">
        <v>470000</v>
      </c>
      <c r="I3451" s="144" t="n">
        <f aca="false">+G:G-H:H</f>
        <v>470000</v>
      </c>
    </row>
    <row r="3452" customFormat="false" ht="17.25" hidden="false" customHeight="true" outlineLevel="0" collapsed="false">
      <c r="A3452" s="140" t="s">
        <v>1712</v>
      </c>
      <c r="B3452" s="142" t="n">
        <v>64103000</v>
      </c>
      <c r="C3452" s="143" t="n">
        <f aca="false">+LEN(B:B)</f>
        <v>8</v>
      </c>
      <c r="D3452" s="143" t="n">
        <v>64103000</v>
      </c>
      <c r="F3452" s="140" t="s">
        <v>192</v>
      </c>
      <c r="G3452" s="144" t="n">
        <v>15523993.08</v>
      </c>
      <c r="I3452" s="144" t="n">
        <f aca="false">+G:G-H:H</f>
        <v>15523993.08</v>
      </c>
    </row>
    <row r="3453" customFormat="false" ht="17.25" hidden="false" customHeight="true" outlineLevel="0" collapsed="false">
      <c r="A3453" s="140" t="s">
        <v>657</v>
      </c>
      <c r="B3453" s="142" t="n">
        <v>64103000</v>
      </c>
      <c r="C3453" s="143" t="n">
        <f aca="false">+LEN(B:B)</f>
        <v>8</v>
      </c>
      <c r="D3453" s="143" t="n">
        <v>64103000</v>
      </c>
      <c r="F3453" s="140" t="s">
        <v>192</v>
      </c>
      <c r="G3453" s="144" t="n">
        <v>33498932.04</v>
      </c>
      <c r="I3453" s="144" t="n">
        <f aca="false">+G:G-H:H</f>
        <v>33498932.04</v>
      </c>
    </row>
    <row r="3454" customFormat="false" ht="17.25" hidden="false" customHeight="true" outlineLevel="0" collapsed="false">
      <c r="A3454" s="140" t="s">
        <v>125</v>
      </c>
      <c r="B3454" s="142" t="n">
        <v>64104000</v>
      </c>
      <c r="C3454" s="143" t="n">
        <f aca="false">+LEN(B:B)</f>
        <v>8</v>
      </c>
      <c r="D3454" s="143" t="n">
        <v>64104000</v>
      </c>
      <c r="F3454" s="140" t="s">
        <v>194</v>
      </c>
      <c r="G3454" s="144" t="n">
        <v>26656.99</v>
      </c>
      <c r="I3454" s="144" t="n">
        <f aca="false">+G:G-H:H</f>
        <v>26656.99</v>
      </c>
    </row>
    <row r="3455" customFormat="false" ht="17.25" hidden="false" customHeight="true" outlineLevel="0" collapsed="false">
      <c r="A3455" s="140" t="s">
        <v>129</v>
      </c>
      <c r="B3455" s="142" t="n">
        <v>641040</v>
      </c>
      <c r="C3455" s="143" t="n">
        <f aca="false">+LEN(B:B)</f>
        <v>6</v>
      </c>
      <c r="D3455" s="143" t="n">
        <v>64104000</v>
      </c>
      <c r="F3455" s="140" t="s">
        <v>1125</v>
      </c>
      <c r="G3455" s="144" t="n">
        <v>191144778.33</v>
      </c>
      <c r="H3455" s="144" t="n">
        <v>0</v>
      </c>
      <c r="I3455" s="144" t="n">
        <f aca="false">+G:G-H:H</f>
        <v>191144778.33</v>
      </c>
    </row>
    <row r="3456" customFormat="false" ht="17.25" hidden="false" customHeight="true" outlineLevel="0" collapsed="false">
      <c r="A3456" s="140" t="s">
        <v>1819</v>
      </c>
      <c r="B3456" s="142" t="n">
        <v>64104000</v>
      </c>
      <c r="C3456" s="143" t="n">
        <f aca="false">+LEN(B:B)</f>
        <v>8</v>
      </c>
      <c r="D3456" s="143" t="n">
        <v>64104000</v>
      </c>
      <c r="F3456" s="140" t="s">
        <v>194</v>
      </c>
      <c r="G3456" s="144" t="n">
        <v>14624.29</v>
      </c>
      <c r="I3456" s="144" t="n">
        <f aca="false">+G:G-H:H</f>
        <v>14624.29</v>
      </c>
    </row>
    <row r="3457" customFormat="false" ht="17.25" hidden="false" customHeight="true" outlineLevel="0" collapsed="false">
      <c r="A3457" s="140" t="s">
        <v>111</v>
      </c>
      <c r="B3457" s="142" t="n">
        <v>64104000</v>
      </c>
      <c r="C3457" s="143" t="n">
        <f aca="false">+LEN(B:B)</f>
        <v>8</v>
      </c>
      <c r="D3457" s="143" t="n">
        <v>64104000</v>
      </c>
      <c r="F3457" s="140" t="s">
        <v>194</v>
      </c>
      <c r="G3457" s="144" t="n">
        <v>20080370.95</v>
      </c>
      <c r="I3457" s="144" t="n">
        <f aca="false">+G:G-H:H</f>
        <v>20080370.95</v>
      </c>
    </row>
    <row r="3458" customFormat="false" ht="17.25" hidden="false" customHeight="true" outlineLevel="0" collapsed="false">
      <c r="A3458" s="140" t="s">
        <v>116</v>
      </c>
      <c r="B3458" s="142" t="n">
        <v>6410400</v>
      </c>
      <c r="C3458" s="143" t="n">
        <f aca="false">+LEN(B:B)</f>
        <v>7</v>
      </c>
      <c r="D3458" s="143" t="n">
        <v>64104000</v>
      </c>
      <c r="F3458" s="140" t="s">
        <v>194</v>
      </c>
      <c r="G3458" s="144" t="n">
        <v>61954447.5</v>
      </c>
      <c r="I3458" s="144" t="n">
        <f aca="false">+G:G-H:H</f>
        <v>61954447.5</v>
      </c>
    </row>
    <row r="3459" customFormat="false" ht="17.25" hidden="false" customHeight="true" outlineLevel="0" collapsed="false">
      <c r="A3459" s="140" t="s">
        <v>115</v>
      </c>
      <c r="B3459" s="142" t="n">
        <v>64104000</v>
      </c>
      <c r="C3459" s="143" t="n">
        <f aca="false">+LEN(B:B)</f>
        <v>8</v>
      </c>
      <c r="D3459" s="143" t="n">
        <v>64104000</v>
      </c>
      <c r="F3459" s="140" t="s">
        <v>194</v>
      </c>
      <c r="G3459" s="144" t="n">
        <v>536374.73</v>
      </c>
      <c r="I3459" s="144" t="n">
        <f aca="false">+G:G-H:H</f>
        <v>536374.73</v>
      </c>
    </row>
    <row r="3460" customFormat="false" ht="17.25" hidden="false" customHeight="true" outlineLevel="0" collapsed="false">
      <c r="A3460" s="140" t="s">
        <v>3018</v>
      </c>
      <c r="B3460" s="142" t="n">
        <v>641040</v>
      </c>
      <c r="C3460" s="143" t="n">
        <f aca="false">+LEN(B:B)</f>
        <v>6</v>
      </c>
      <c r="D3460" s="143" t="n">
        <v>64104000</v>
      </c>
      <c r="F3460" s="140" t="s">
        <v>1125</v>
      </c>
      <c r="G3460" s="144" t="n">
        <v>45612.66</v>
      </c>
      <c r="I3460" s="144" t="n">
        <f aca="false">+G:G-H:H</f>
        <v>45612.66</v>
      </c>
    </row>
    <row r="3461" customFormat="false" ht="17.25" hidden="false" customHeight="true" outlineLevel="0" collapsed="false">
      <c r="A3461" s="140" t="s">
        <v>3019</v>
      </c>
      <c r="B3461" s="142" t="n">
        <v>641040</v>
      </c>
      <c r="C3461" s="143" t="n">
        <f aca="false">+LEN(B:B)</f>
        <v>6</v>
      </c>
      <c r="D3461" s="143" t="n">
        <v>64104000</v>
      </c>
      <c r="F3461" s="140" t="s">
        <v>1125</v>
      </c>
      <c r="G3461" s="144" t="n">
        <v>354782.13</v>
      </c>
      <c r="I3461" s="144" t="n">
        <f aca="false">+G:G-H:H</f>
        <v>354782.13</v>
      </c>
    </row>
    <row r="3462" customFormat="false" ht="17.25" hidden="false" customHeight="true" outlineLevel="0" collapsed="false">
      <c r="A3462" s="140" t="s">
        <v>119</v>
      </c>
      <c r="B3462" s="142" t="n">
        <v>64104000</v>
      </c>
      <c r="C3462" s="143" t="n">
        <f aca="false">+LEN(B:B)</f>
        <v>8</v>
      </c>
      <c r="D3462" s="143" t="n">
        <v>64104000</v>
      </c>
      <c r="F3462" s="140" t="s">
        <v>194</v>
      </c>
      <c r="G3462" s="144" t="n">
        <v>5349481.27</v>
      </c>
      <c r="I3462" s="144" t="n">
        <f aca="false">+G:G-H:H</f>
        <v>5349481.27</v>
      </c>
    </row>
    <row r="3463" customFormat="false" ht="17.25" hidden="false" customHeight="true" outlineLevel="0" collapsed="false">
      <c r="A3463" s="140" t="s">
        <v>317</v>
      </c>
      <c r="B3463" s="142" t="n">
        <v>64104000</v>
      </c>
      <c r="C3463" s="143" t="n">
        <f aca="false">+LEN(B:B)</f>
        <v>8</v>
      </c>
      <c r="D3463" s="143" t="n">
        <v>64104000</v>
      </c>
      <c r="F3463" s="140" t="s">
        <v>193</v>
      </c>
      <c r="G3463" s="144" t="n">
        <v>17956377.17</v>
      </c>
      <c r="I3463" s="144" t="n">
        <f aca="false">+G:G-H:H</f>
        <v>17956377.17</v>
      </c>
    </row>
    <row r="3464" customFormat="false" ht="17.25" hidden="false" customHeight="true" outlineLevel="0" collapsed="false">
      <c r="A3464" s="140" t="s">
        <v>104</v>
      </c>
      <c r="B3464" s="142" t="n">
        <v>6410400</v>
      </c>
      <c r="C3464" s="143" t="n">
        <f aca="false">+LEN(B:B)</f>
        <v>7</v>
      </c>
      <c r="D3464" s="143" t="n">
        <v>64104000</v>
      </c>
      <c r="F3464" s="140" t="s">
        <v>194</v>
      </c>
      <c r="G3464" s="144" t="n">
        <v>65561799.04</v>
      </c>
      <c r="H3464" s="144" t="n">
        <v>0</v>
      </c>
      <c r="I3464" s="144" t="n">
        <f aca="false">+G:G-H:H</f>
        <v>65561799.04</v>
      </c>
    </row>
    <row r="3465" customFormat="false" ht="17.25" hidden="false" customHeight="true" outlineLevel="0" collapsed="false">
      <c r="A3465" s="140" t="s">
        <v>101</v>
      </c>
      <c r="B3465" s="142" t="n">
        <v>64104000</v>
      </c>
      <c r="C3465" s="143" t="n">
        <f aca="false">+LEN(B:B)</f>
        <v>8</v>
      </c>
      <c r="D3465" s="143" t="n">
        <v>64104000</v>
      </c>
      <c r="F3465" s="140" t="s">
        <v>194</v>
      </c>
      <c r="G3465" s="144" t="n">
        <v>23301308.89</v>
      </c>
      <c r="I3465" s="144" t="n">
        <f aca="false">+G:G-H:H</f>
        <v>23301308.89</v>
      </c>
    </row>
    <row r="3466" customFormat="false" ht="17.25" hidden="false" customHeight="true" outlineLevel="0" collapsed="false">
      <c r="A3466" s="140" t="s">
        <v>102</v>
      </c>
      <c r="B3466" s="142" t="n">
        <v>6410400</v>
      </c>
      <c r="C3466" s="143" t="n">
        <f aca="false">+LEN(B:B)</f>
        <v>7</v>
      </c>
      <c r="D3466" s="143" t="n">
        <v>64104000</v>
      </c>
      <c r="F3466" s="140" t="s">
        <v>194</v>
      </c>
      <c r="G3466" s="144" t="n">
        <v>10595979.12</v>
      </c>
      <c r="H3466" s="144" t="n">
        <v>0</v>
      </c>
      <c r="I3466" s="144" t="n">
        <f aca="false">+G:G-H:H</f>
        <v>10595979.12</v>
      </c>
    </row>
    <row r="3467" customFormat="false" ht="17.25" hidden="false" customHeight="true" outlineLevel="0" collapsed="false">
      <c r="A3467" s="140" t="s">
        <v>307</v>
      </c>
      <c r="B3467" s="142" t="n">
        <v>64104000</v>
      </c>
      <c r="C3467" s="143" t="n">
        <f aca="false">+LEN(B:B)</f>
        <v>8</v>
      </c>
      <c r="D3467" s="143" t="n">
        <v>64104000</v>
      </c>
      <c r="F3467" s="140" t="s">
        <v>193</v>
      </c>
      <c r="G3467" s="144" t="n">
        <v>17804217.77</v>
      </c>
      <c r="I3467" s="144" t="n">
        <f aca="false">+G:G-H:H</f>
        <v>17804217.77</v>
      </c>
    </row>
    <row r="3468" customFormat="false" ht="17.25" hidden="false" customHeight="true" outlineLevel="0" collapsed="false">
      <c r="A3468" s="140" t="s">
        <v>100</v>
      </c>
      <c r="B3468" s="142" t="n">
        <v>6410400</v>
      </c>
      <c r="C3468" s="143" t="n">
        <f aca="false">+LEN(B:B)</f>
        <v>7</v>
      </c>
      <c r="D3468" s="143" t="n">
        <v>64104000</v>
      </c>
      <c r="F3468" s="140" t="s">
        <v>194</v>
      </c>
      <c r="G3468" s="144" t="n">
        <v>43237323.36</v>
      </c>
      <c r="H3468" s="144" t="n">
        <v>0</v>
      </c>
      <c r="I3468" s="144" t="n">
        <f aca="false">+G:G-H:H</f>
        <v>43237323.36</v>
      </c>
    </row>
    <row r="3469" customFormat="false" ht="17.25" hidden="false" customHeight="true" outlineLevel="0" collapsed="false">
      <c r="A3469" s="140" t="s">
        <v>108</v>
      </c>
      <c r="B3469" s="142" t="n">
        <v>64104000</v>
      </c>
      <c r="C3469" s="143" t="n">
        <f aca="false">+LEN(B:B)</f>
        <v>8</v>
      </c>
      <c r="D3469" s="143" t="n">
        <v>64104000</v>
      </c>
      <c r="F3469" s="140" t="s">
        <v>194</v>
      </c>
      <c r="G3469" s="144" t="n">
        <v>2238090.56</v>
      </c>
      <c r="I3469" s="144" t="n">
        <f aca="false">+G:G-H:H</f>
        <v>2238090.56</v>
      </c>
    </row>
    <row r="3470" customFormat="false" ht="17.25" hidden="false" customHeight="true" outlineLevel="0" collapsed="false">
      <c r="A3470" s="140" t="s">
        <v>1712</v>
      </c>
      <c r="B3470" s="142" t="n">
        <v>64104000</v>
      </c>
      <c r="C3470" s="143" t="n">
        <f aca="false">+LEN(B:B)</f>
        <v>8</v>
      </c>
      <c r="D3470" s="143" t="n">
        <v>64104000</v>
      </c>
      <c r="F3470" s="140" t="s">
        <v>193</v>
      </c>
      <c r="G3470" s="144" t="n">
        <v>72172038.88</v>
      </c>
      <c r="I3470" s="144" t="n">
        <f aca="false">+G:G-H:H</f>
        <v>72172038.88</v>
      </c>
    </row>
    <row r="3471" customFormat="false" ht="17.25" hidden="false" customHeight="true" outlineLevel="0" collapsed="false">
      <c r="A3471" s="140" t="s">
        <v>657</v>
      </c>
      <c r="B3471" s="142" t="n">
        <v>64104000</v>
      </c>
      <c r="C3471" s="143" t="n">
        <f aca="false">+LEN(B:B)</f>
        <v>8</v>
      </c>
      <c r="D3471" s="143" t="n">
        <v>64104000</v>
      </c>
      <c r="F3471" s="140" t="s">
        <v>193</v>
      </c>
      <c r="G3471" s="144" t="n">
        <v>40205835.22</v>
      </c>
      <c r="I3471" s="144" t="n">
        <f aca="false">+G:G-H:H</f>
        <v>40205835.22</v>
      </c>
    </row>
    <row r="3472" customFormat="false" ht="17.25" hidden="false" customHeight="true" outlineLevel="0" collapsed="false">
      <c r="A3472" s="140" t="s">
        <v>124</v>
      </c>
      <c r="B3472" s="142" t="n">
        <v>64105000</v>
      </c>
      <c r="C3472" s="143" t="n">
        <f aca="false">+LEN(B:B)</f>
        <v>8</v>
      </c>
      <c r="D3472" s="143" t="n">
        <v>64105000</v>
      </c>
      <c r="F3472" s="140" t="s">
        <v>530</v>
      </c>
      <c r="G3472" s="144" t="n">
        <v>159413.75</v>
      </c>
      <c r="I3472" s="144" t="n">
        <f aca="false">+G:G-H:H</f>
        <v>159413.75</v>
      </c>
    </row>
    <row r="3473" customFormat="false" ht="17.25" hidden="false" customHeight="true" outlineLevel="0" collapsed="false">
      <c r="A3473" s="140" t="s">
        <v>129</v>
      </c>
      <c r="B3473" s="142" t="n">
        <v>641050</v>
      </c>
      <c r="C3473" s="143" t="n">
        <f aca="false">+LEN(B:B)</f>
        <v>6</v>
      </c>
      <c r="D3473" s="143" t="n">
        <v>64105000</v>
      </c>
      <c r="F3473" s="140" t="s">
        <v>195</v>
      </c>
      <c r="G3473" s="144" t="n">
        <v>0</v>
      </c>
      <c r="H3473" s="144" t="n">
        <v>2443356.64</v>
      </c>
      <c r="I3473" s="144" t="n">
        <f aca="false">+G:G-H:H</f>
        <v>-2443356.64</v>
      </c>
    </row>
    <row r="3474" customFormat="false" ht="17.25" hidden="false" customHeight="true" outlineLevel="0" collapsed="false">
      <c r="A3474" s="140" t="s">
        <v>1819</v>
      </c>
      <c r="B3474" s="142" t="n">
        <v>64105000</v>
      </c>
      <c r="C3474" s="143" t="n">
        <f aca="false">+LEN(B:B)</f>
        <v>8</v>
      </c>
      <c r="D3474" s="143" t="n">
        <v>64105000</v>
      </c>
      <c r="F3474" s="140" t="s">
        <v>1854</v>
      </c>
      <c r="G3474" s="144" t="n">
        <v>1574089.8</v>
      </c>
      <c r="I3474" s="144" t="n">
        <f aca="false">+G:G-H:H</f>
        <v>1574089.8</v>
      </c>
    </row>
    <row r="3475" customFormat="false" ht="17.25" hidden="false" customHeight="true" outlineLevel="0" collapsed="false">
      <c r="A3475" s="140" t="s">
        <v>116</v>
      </c>
      <c r="B3475" s="142" t="n">
        <v>6410500</v>
      </c>
      <c r="C3475" s="143" t="n">
        <f aca="false">+LEN(B:B)</f>
        <v>7</v>
      </c>
      <c r="D3475" s="143" t="n">
        <v>64105000</v>
      </c>
      <c r="F3475" s="140" t="s">
        <v>530</v>
      </c>
      <c r="G3475" s="144" t="n">
        <v>7865246.46</v>
      </c>
      <c r="I3475" s="144" t="n">
        <f aca="false">+G:G-H:H</f>
        <v>7865246.46</v>
      </c>
    </row>
    <row r="3476" customFormat="false" ht="17.25" hidden="false" customHeight="true" outlineLevel="0" collapsed="false">
      <c r="A3476" s="140" t="s">
        <v>115</v>
      </c>
      <c r="B3476" s="142" t="n">
        <v>64105000</v>
      </c>
      <c r="C3476" s="143" t="n">
        <f aca="false">+LEN(B:B)</f>
        <v>8</v>
      </c>
      <c r="D3476" s="143" t="n">
        <v>64105000</v>
      </c>
      <c r="F3476" s="140" t="s">
        <v>530</v>
      </c>
      <c r="G3476" s="144" t="n">
        <v>5252573.28</v>
      </c>
      <c r="I3476" s="144" t="n">
        <f aca="false">+G:G-H:H</f>
        <v>5252573.28</v>
      </c>
    </row>
    <row r="3477" customFormat="false" ht="17.25" hidden="false" customHeight="true" outlineLevel="0" collapsed="false">
      <c r="A3477" s="140" t="s">
        <v>3018</v>
      </c>
      <c r="B3477" s="142" t="n">
        <v>641050</v>
      </c>
      <c r="C3477" s="143" t="n">
        <f aca="false">+LEN(B:B)</f>
        <v>6</v>
      </c>
      <c r="D3477" s="143" t="n">
        <v>64105000</v>
      </c>
      <c r="F3477" s="140" t="s">
        <v>195</v>
      </c>
      <c r="G3477" s="144" t="n">
        <v>3097575.06</v>
      </c>
      <c r="I3477" s="144" t="n">
        <f aca="false">+G:G-H:H</f>
        <v>3097575.06</v>
      </c>
    </row>
    <row r="3478" customFormat="false" ht="17.25" hidden="false" customHeight="true" outlineLevel="0" collapsed="false">
      <c r="A3478" s="140" t="s">
        <v>119</v>
      </c>
      <c r="B3478" s="142" t="n">
        <v>64105000</v>
      </c>
      <c r="C3478" s="143" t="n">
        <f aca="false">+LEN(B:B)</f>
        <v>8</v>
      </c>
      <c r="D3478" s="143" t="n">
        <v>64105000</v>
      </c>
      <c r="F3478" s="140" t="s">
        <v>530</v>
      </c>
      <c r="G3478" s="144" t="n">
        <v>15946405.03</v>
      </c>
      <c r="I3478" s="144" t="n">
        <f aca="false">+G:G-H:H</f>
        <v>15946405.03</v>
      </c>
    </row>
    <row r="3479" customFormat="false" ht="17.25" hidden="false" customHeight="true" outlineLevel="0" collapsed="false">
      <c r="A3479" s="140" t="s">
        <v>112</v>
      </c>
      <c r="B3479" s="142" t="n">
        <v>64105000</v>
      </c>
      <c r="C3479" s="143" t="n">
        <f aca="false">+LEN(B:B)</f>
        <v>8</v>
      </c>
      <c r="D3479" s="143" t="n">
        <v>64105000</v>
      </c>
      <c r="F3479" s="140" t="s">
        <v>195</v>
      </c>
      <c r="G3479" s="144" t="n">
        <v>3133291.41</v>
      </c>
      <c r="I3479" s="144" t="n">
        <f aca="false">+G:G-H:H</f>
        <v>3133291.41</v>
      </c>
    </row>
    <row r="3480" customFormat="false" ht="17.25" hidden="false" customHeight="true" outlineLevel="0" collapsed="false">
      <c r="A3480" s="140" t="s">
        <v>317</v>
      </c>
      <c r="B3480" s="142" t="n">
        <v>64105000</v>
      </c>
      <c r="C3480" s="143" t="n">
        <f aca="false">+LEN(B:B)</f>
        <v>8</v>
      </c>
      <c r="D3480" s="143" t="n">
        <v>64105000</v>
      </c>
      <c r="F3480" s="140" t="s">
        <v>1332</v>
      </c>
      <c r="G3480" s="144" t="n">
        <v>106345.56</v>
      </c>
      <c r="I3480" s="144" t="n">
        <f aca="false">+G:G-H:H</f>
        <v>106345.56</v>
      </c>
    </row>
    <row r="3481" customFormat="false" ht="17.25" hidden="false" customHeight="true" outlineLevel="0" collapsed="false">
      <c r="A3481" s="140" t="s">
        <v>105</v>
      </c>
      <c r="B3481" s="142" t="n">
        <v>6410500</v>
      </c>
      <c r="C3481" s="143" t="n">
        <f aca="false">+LEN(B:B)</f>
        <v>7</v>
      </c>
      <c r="D3481" s="143" t="n">
        <v>64105000</v>
      </c>
      <c r="F3481" s="140" t="s">
        <v>530</v>
      </c>
      <c r="G3481" s="144" t="n">
        <v>1432952.57</v>
      </c>
      <c r="H3481" s="144" t="n">
        <v>0</v>
      </c>
      <c r="I3481" s="144" t="n">
        <f aca="false">+G:G-H:H</f>
        <v>1432952.57</v>
      </c>
    </row>
    <row r="3482" customFormat="false" ht="17.25" hidden="false" customHeight="true" outlineLevel="0" collapsed="false">
      <c r="A3482" s="140" t="s">
        <v>104</v>
      </c>
      <c r="B3482" s="142" t="n">
        <v>6410500</v>
      </c>
      <c r="C3482" s="143" t="n">
        <f aca="false">+LEN(B:B)</f>
        <v>7</v>
      </c>
      <c r="D3482" s="143" t="n">
        <v>64105000</v>
      </c>
      <c r="F3482" s="140" t="s">
        <v>530</v>
      </c>
      <c r="G3482" s="144" t="n">
        <v>8450972.09</v>
      </c>
      <c r="H3482" s="144" t="n">
        <v>0</v>
      </c>
      <c r="I3482" s="144" t="n">
        <f aca="false">+G:G-H:H</f>
        <v>8450972.09</v>
      </c>
    </row>
    <row r="3483" customFormat="false" ht="17.25" hidden="false" customHeight="true" outlineLevel="0" collapsed="false">
      <c r="A3483" s="140" t="s">
        <v>102</v>
      </c>
      <c r="B3483" s="142" t="n">
        <v>6410500</v>
      </c>
      <c r="C3483" s="143" t="n">
        <f aca="false">+LEN(B:B)</f>
        <v>7</v>
      </c>
      <c r="D3483" s="143" t="n">
        <v>64105000</v>
      </c>
      <c r="F3483" s="140" t="s">
        <v>530</v>
      </c>
      <c r="G3483" s="144" t="n">
        <v>764009.31</v>
      </c>
      <c r="H3483" s="144" t="n">
        <v>0</v>
      </c>
      <c r="I3483" s="144" t="n">
        <f aca="false">+G:G-H:H</f>
        <v>764009.31</v>
      </c>
    </row>
    <row r="3484" customFormat="false" ht="17.25" hidden="false" customHeight="true" outlineLevel="0" collapsed="false">
      <c r="A3484" s="140" t="s">
        <v>307</v>
      </c>
      <c r="B3484" s="142" t="n">
        <v>64105000</v>
      </c>
      <c r="C3484" s="143" t="n">
        <f aca="false">+LEN(B:B)</f>
        <v>8</v>
      </c>
      <c r="D3484" s="143" t="n">
        <v>64105000</v>
      </c>
      <c r="F3484" s="140" t="s">
        <v>195</v>
      </c>
      <c r="G3484" s="144" t="n">
        <v>4588596.68</v>
      </c>
      <c r="I3484" s="144" t="n">
        <f aca="false">+G:G-H:H</f>
        <v>4588596.68</v>
      </c>
    </row>
    <row r="3485" customFormat="false" ht="17.25" hidden="false" customHeight="true" outlineLevel="0" collapsed="false">
      <c r="A3485" s="140" t="s">
        <v>100</v>
      </c>
      <c r="B3485" s="142" t="n">
        <v>6410500</v>
      </c>
      <c r="C3485" s="143" t="n">
        <f aca="false">+LEN(B:B)</f>
        <v>7</v>
      </c>
      <c r="D3485" s="143" t="n">
        <v>64105000</v>
      </c>
      <c r="F3485" s="140" t="s">
        <v>530</v>
      </c>
      <c r="G3485" s="144" t="n">
        <v>9567850.81</v>
      </c>
      <c r="H3485" s="144" t="n">
        <v>0</v>
      </c>
      <c r="I3485" s="144" t="n">
        <f aca="false">+G:G-H:H</f>
        <v>9567850.81</v>
      </c>
    </row>
    <row r="3486" customFormat="false" ht="17.25" hidden="false" customHeight="true" outlineLevel="0" collapsed="false">
      <c r="A3486" s="140" t="s">
        <v>1712</v>
      </c>
      <c r="B3486" s="142" t="n">
        <v>64105000</v>
      </c>
      <c r="C3486" s="143" t="n">
        <f aca="false">+LEN(B:B)</f>
        <v>8</v>
      </c>
      <c r="D3486" s="143" t="n">
        <v>64105000</v>
      </c>
      <c r="F3486" s="140" t="s">
        <v>1332</v>
      </c>
      <c r="G3486" s="144" t="n">
        <v>873520.72</v>
      </c>
      <c r="I3486" s="144" t="n">
        <f aca="false">+G:G-H:H</f>
        <v>873520.72</v>
      </c>
    </row>
    <row r="3487" customFormat="false" ht="17.25" hidden="false" customHeight="true" outlineLevel="0" collapsed="false">
      <c r="A3487" s="140" t="s">
        <v>657</v>
      </c>
      <c r="B3487" s="142" t="n">
        <v>64105000</v>
      </c>
      <c r="C3487" s="143" t="n">
        <f aca="false">+LEN(B:B)</f>
        <v>8</v>
      </c>
      <c r="D3487" s="143" t="n">
        <v>64105000</v>
      </c>
      <c r="F3487" s="140" t="s">
        <v>195</v>
      </c>
      <c r="G3487" s="144" t="n">
        <v>1933683.51</v>
      </c>
      <c r="I3487" s="144" t="n">
        <f aca="false">+G:G-H:H</f>
        <v>1933683.51</v>
      </c>
    </row>
    <row r="3488" customFormat="false" ht="17.25" hidden="false" customHeight="true" outlineLevel="0" collapsed="false">
      <c r="A3488" s="140" t="s">
        <v>129</v>
      </c>
      <c r="B3488" s="142" t="n">
        <v>641060</v>
      </c>
      <c r="C3488" s="143" t="n">
        <f aca="false">+LEN(B:B)</f>
        <v>6</v>
      </c>
      <c r="D3488" s="143" t="n">
        <v>64106000</v>
      </c>
      <c r="F3488" s="140" t="s">
        <v>1152</v>
      </c>
      <c r="G3488" s="144" t="n">
        <v>1484900</v>
      </c>
      <c r="H3488" s="144" t="n">
        <v>0</v>
      </c>
      <c r="I3488" s="144" t="n">
        <f aca="false">+G:G-H:H</f>
        <v>1484900</v>
      </c>
    </row>
    <row r="3489" customFormat="false" ht="17.25" hidden="false" customHeight="true" outlineLevel="0" collapsed="false">
      <c r="A3489" s="140" t="s">
        <v>116</v>
      </c>
      <c r="B3489" s="142" t="n">
        <v>6410600</v>
      </c>
      <c r="C3489" s="143" t="n">
        <f aca="false">+LEN(B:B)</f>
        <v>7</v>
      </c>
      <c r="D3489" s="143" t="n">
        <v>64106000</v>
      </c>
      <c r="F3489" s="140" t="s">
        <v>1855</v>
      </c>
      <c r="G3489" s="144" t="n">
        <v>63000</v>
      </c>
      <c r="I3489" s="144" t="n">
        <f aca="false">+G:G-H:H</f>
        <v>63000</v>
      </c>
    </row>
    <row r="3490" customFormat="false" ht="17.25" hidden="false" customHeight="true" outlineLevel="0" collapsed="false">
      <c r="A3490" s="140" t="s">
        <v>3018</v>
      </c>
      <c r="B3490" s="142" t="n">
        <v>641060</v>
      </c>
      <c r="C3490" s="143" t="n">
        <f aca="false">+LEN(B:B)</f>
        <v>6</v>
      </c>
      <c r="D3490" s="143" t="n">
        <v>64106000</v>
      </c>
      <c r="F3490" s="140" t="s">
        <v>1152</v>
      </c>
      <c r="G3490" s="144" t="n">
        <v>1858670.17</v>
      </c>
      <c r="I3490" s="144" t="n">
        <f aca="false">+G:G-H:H</f>
        <v>1858670.17</v>
      </c>
    </row>
    <row r="3491" customFormat="false" ht="17.25" hidden="false" customHeight="true" outlineLevel="0" collapsed="false">
      <c r="A3491" s="140" t="s">
        <v>3019</v>
      </c>
      <c r="B3491" s="142" t="n">
        <v>641060</v>
      </c>
      <c r="C3491" s="143" t="n">
        <f aca="false">+LEN(B:B)</f>
        <v>6</v>
      </c>
      <c r="D3491" s="143" t="n">
        <v>64106000</v>
      </c>
      <c r="F3491" s="140" t="s">
        <v>1152</v>
      </c>
      <c r="G3491" s="144" t="n">
        <v>1330522</v>
      </c>
      <c r="I3491" s="144" t="n">
        <f aca="false">+G:G-H:H</f>
        <v>1330522</v>
      </c>
    </row>
    <row r="3492" customFormat="false" ht="17.25" hidden="false" customHeight="true" outlineLevel="0" collapsed="false">
      <c r="A3492" s="140" t="s">
        <v>119</v>
      </c>
      <c r="B3492" s="142" t="n">
        <v>64106000</v>
      </c>
      <c r="C3492" s="143" t="n">
        <f aca="false">+LEN(B:B)</f>
        <v>8</v>
      </c>
      <c r="D3492" s="143" t="n">
        <v>64106000</v>
      </c>
      <c r="F3492" s="140" t="s">
        <v>3325</v>
      </c>
      <c r="G3492" s="144" t="n">
        <v>932000</v>
      </c>
      <c r="I3492" s="144" t="n">
        <f aca="false">+G:G-H:H</f>
        <v>932000</v>
      </c>
    </row>
    <row r="3493" customFormat="false" ht="17.25" hidden="false" customHeight="true" outlineLevel="0" collapsed="false">
      <c r="A3493" s="140" t="s">
        <v>129</v>
      </c>
      <c r="B3493" s="142" t="n">
        <v>641070</v>
      </c>
      <c r="C3493" s="143" t="n">
        <f aca="false">+LEN(B:B)</f>
        <v>6</v>
      </c>
      <c r="D3493" s="143" t="n">
        <v>64107000</v>
      </c>
      <c r="F3493" s="140" t="s">
        <v>270</v>
      </c>
      <c r="G3493" s="144" t="n">
        <v>19631900</v>
      </c>
      <c r="H3493" s="144" t="n">
        <v>0</v>
      </c>
      <c r="I3493" s="144" t="n">
        <f aca="false">+G:G-H:H</f>
        <v>19631900</v>
      </c>
    </row>
    <row r="3494" customFormat="false" ht="17.25" hidden="false" customHeight="true" outlineLevel="0" collapsed="false">
      <c r="A3494" s="140" t="s">
        <v>1712</v>
      </c>
      <c r="B3494" s="142" t="n">
        <v>64107000</v>
      </c>
      <c r="C3494" s="143" t="n">
        <f aca="false">+LEN(B:B)</f>
        <v>8</v>
      </c>
      <c r="D3494" s="143" t="n">
        <v>64107000</v>
      </c>
      <c r="F3494" s="140" t="s">
        <v>3326</v>
      </c>
      <c r="H3494" s="144" t="n">
        <v>278793.22</v>
      </c>
      <c r="I3494" s="144" t="n">
        <f aca="false">+G:G-H:H</f>
        <v>-278793.22</v>
      </c>
    </row>
    <row r="3495" customFormat="false" ht="17.25" hidden="false" customHeight="true" outlineLevel="0" collapsed="false">
      <c r="A3495" s="140" t="s">
        <v>657</v>
      </c>
      <c r="B3495" s="142" t="n">
        <v>64107000</v>
      </c>
      <c r="C3495" s="143" t="n">
        <f aca="false">+LEN(B:B)</f>
        <v>8</v>
      </c>
      <c r="D3495" s="143" t="n">
        <v>64107000</v>
      </c>
      <c r="F3495" s="140" t="s">
        <v>3327</v>
      </c>
      <c r="G3495" s="144" t="n">
        <v>1848005.6</v>
      </c>
      <c r="I3495" s="144" t="n">
        <f aca="false">+G:G-H:H</f>
        <v>1848005.6</v>
      </c>
    </row>
    <row r="3496" customFormat="false" ht="17.25" hidden="false" customHeight="true" outlineLevel="0" collapsed="false">
      <c r="A3496" s="140" t="s">
        <v>309</v>
      </c>
      <c r="B3496" s="142" t="n">
        <v>641400</v>
      </c>
      <c r="C3496" s="143" t="n">
        <f aca="false">+LEN(B:B)</f>
        <v>6</v>
      </c>
      <c r="D3496" s="143" t="n">
        <v>64107000</v>
      </c>
      <c r="F3496" s="140" t="s">
        <v>2431</v>
      </c>
      <c r="G3496" s="144" t="n">
        <v>5000</v>
      </c>
      <c r="I3496" s="144" t="n">
        <f aca="false">+G:G-H:H</f>
        <v>5000</v>
      </c>
    </row>
    <row r="3497" customFormat="false" ht="17.25" hidden="false" customHeight="true" outlineLevel="0" collapsed="false">
      <c r="A3497" s="140" t="s">
        <v>129</v>
      </c>
      <c r="B3497" s="142" t="n">
        <v>641400</v>
      </c>
      <c r="C3497" s="143" t="n">
        <f aca="false">+LEN(B:B)</f>
        <v>6</v>
      </c>
      <c r="D3497" s="143" t="n">
        <v>64107000</v>
      </c>
      <c r="F3497" s="140" t="s">
        <v>2431</v>
      </c>
      <c r="G3497" s="144" t="n">
        <v>15000</v>
      </c>
      <c r="H3497" s="144" t="n">
        <v>0</v>
      </c>
      <c r="I3497" s="144" t="n">
        <f aca="false">+G:G-H:H</f>
        <v>15000</v>
      </c>
    </row>
    <row r="3498" customFormat="false" ht="17.25" hidden="false" customHeight="true" outlineLevel="0" collapsed="false">
      <c r="A3498" s="140" t="s">
        <v>657</v>
      </c>
      <c r="B3498" s="142" t="n">
        <v>64180000</v>
      </c>
      <c r="C3498" s="143" t="n">
        <f aca="false">+LEN(B:B)</f>
        <v>8</v>
      </c>
      <c r="D3498" s="143" t="n">
        <v>64180000</v>
      </c>
      <c r="F3498" s="140" t="s">
        <v>1126</v>
      </c>
      <c r="H3498" s="144" t="n">
        <v>33402462.83</v>
      </c>
      <c r="I3498" s="144" t="n">
        <f aca="false">+G:G-H:H</f>
        <v>-33402462.83</v>
      </c>
    </row>
    <row r="3499" customFormat="false" ht="17.25" hidden="false" customHeight="true" outlineLevel="0" collapsed="false">
      <c r="A3499" s="140" t="s">
        <v>309</v>
      </c>
      <c r="B3499" s="142" t="n">
        <v>645010</v>
      </c>
      <c r="C3499" s="143" t="n">
        <f aca="false">+LEN(B:B)</f>
        <v>6</v>
      </c>
      <c r="D3499" s="143" t="n">
        <v>64501000</v>
      </c>
      <c r="F3499" s="140" t="s">
        <v>461</v>
      </c>
      <c r="G3499" s="144" t="n">
        <v>3279814.98</v>
      </c>
      <c r="I3499" s="144" t="n">
        <f aca="false">+G:G-H:H</f>
        <v>3279814.98</v>
      </c>
    </row>
    <row r="3500" customFormat="false" ht="17.25" hidden="false" customHeight="true" outlineLevel="0" collapsed="false">
      <c r="A3500" s="140" t="s">
        <v>128</v>
      </c>
      <c r="B3500" s="142" t="n">
        <v>64501000</v>
      </c>
      <c r="C3500" s="143" t="n">
        <f aca="false">+LEN(B:B)</f>
        <v>8</v>
      </c>
      <c r="D3500" s="143" t="n">
        <v>64501000</v>
      </c>
      <c r="F3500" s="140" t="s">
        <v>3328</v>
      </c>
      <c r="G3500" s="144" t="n">
        <v>4008693.91</v>
      </c>
      <c r="I3500" s="144" t="n">
        <f aca="false">+G:G-H:H</f>
        <v>4008693.91</v>
      </c>
    </row>
    <row r="3501" customFormat="false" ht="17.25" hidden="false" customHeight="true" outlineLevel="0" collapsed="false">
      <c r="A3501" s="140" t="s">
        <v>125</v>
      </c>
      <c r="B3501" s="142" t="n">
        <v>64501000</v>
      </c>
      <c r="C3501" s="143" t="n">
        <f aca="false">+LEN(B:B)</f>
        <v>8</v>
      </c>
      <c r="D3501" s="143" t="n">
        <v>64501000</v>
      </c>
      <c r="F3501" s="140" t="s">
        <v>736</v>
      </c>
      <c r="G3501" s="144" t="n">
        <v>7340086</v>
      </c>
      <c r="I3501" s="144" t="n">
        <f aca="false">+G:G-H:H</f>
        <v>7340086</v>
      </c>
    </row>
    <row r="3502" customFormat="false" ht="17.25" hidden="false" customHeight="true" outlineLevel="0" collapsed="false">
      <c r="A3502" s="140" t="s">
        <v>124</v>
      </c>
      <c r="B3502" s="142" t="n">
        <v>64501000</v>
      </c>
      <c r="C3502" s="143" t="n">
        <f aca="false">+LEN(B:B)</f>
        <v>8</v>
      </c>
      <c r="D3502" s="143" t="n">
        <v>64501000</v>
      </c>
      <c r="F3502" s="140" t="s">
        <v>736</v>
      </c>
      <c r="G3502" s="144" t="n">
        <v>1186268.46</v>
      </c>
      <c r="I3502" s="144" t="n">
        <f aca="false">+G:G-H:H</f>
        <v>1186268.46</v>
      </c>
    </row>
    <row r="3503" customFormat="false" ht="17.25" hidden="false" customHeight="true" outlineLevel="0" collapsed="false">
      <c r="A3503" s="140" t="s">
        <v>129</v>
      </c>
      <c r="B3503" s="142" t="n">
        <v>645010</v>
      </c>
      <c r="C3503" s="143" t="n">
        <f aca="false">+LEN(B:B)</f>
        <v>6</v>
      </c>
      <c r="D3503" s="143" t="n">
        <v>64501000</v>
      </c>
      <c r="F3503" s="140" t="s">
        <v>461</v>
      </c>
      <c r="G3503" s="144" t="n">
        <v>114673213.59</v>
      </c>
      <c r="H3503" s="144" t="n">
        <v>0</v>
      </c>
      <c r="I3503" s="144" t="n">
        <f aca="false">+G:G-H:H</f>
        <v>114673213.59</v>
      </c>
    </row>
    <row r="3504" customFormat="false" ht="17.25" hidden="false" customHeight="true" outlineLevel="0" collapsed="false">
      <c r="A3504" s="140" t="s">
        <v>1819</v>
      </c>
      <c r="B3504" s="142" t="n">
        <v>64501000</v>
      </c>
      <c r="C3504" s="143" t="n">
        <f aca="false">+LEN(B:B)</f>
        <v>8</v>
      </c>
      <c r="D3504" s="143" t="n">
        <v>64501000</v>
      </c>
      <c r="F3504" s="140" t="s">
        <v>736</v>
      </c>
      <c r="G3504" s="144" t="n">
        <v>21095137.05</v>
      </c>
      <c r="I3504" s="144" t="n">
        <f aca="false">+G:G-H:H</f>
        <v>21095137.05</v>
      </c>
    </row>
    <row r="3505" customFormat="false" ht="17.25" hidden="false" customHeight="true" outlineLevel="0" collapsed="false">
      <c r="A3505" s="140" t="s">
        <v>111</v>
      </c>
      <c r="B3505" s="142" t="n">
        <v>64501000</v>
      </c>
      <c r="C3505" s="143" t="n">
        <f aca="false">+LEN(B:B)</f>
        <v>8</v>
      </c>
      <c r="D3505" s="143" t="n">
        <v>64501000</v>
      </c>
      <c r="F3505" s="140" t="s">
        <v>736</v>
      </c>
      <c r="G3505" s="144" t="n">
        <v>27702670.84</v>
      </c>
      <c r="I3505" s="144" t="n">
        <f aca="false">+G:G-H:H</f>
        <v>27702670.84</v>
      </c>
    </row>
    <row r="3506" customFormat="false" ht="17.25" hidden="false" customHeight="true" outlineLevel="0" collapsed="false">
      <c r="A3506" s="140" t="s">
        <v>116</v>
      </c>
      <c r="B3506" s="142" t="n">
        <v>6450100</v>
      </c>
      <c r="C3506" s="143" t="n">
        <f aca="false">+LEN(B:B)</f>
        <v>7</v>
      </c>
      <c r="D3506" s="143" t="n">
        <v>64501000</v>
      </c>
      <c r="F3506" s="140" t="s">
        <v>736</v>
      </c>
      <c r="G3506" s="144" t="n">
        <v>89442967.83</v>
      </c>
      <c r="I3506" s="144" t="n">
        <f aca="false">+G:G-H:H</f>
        <v>89442967.83</v>
      </c>
    </row>
    <row r="3507" customFormat="false" ht="17.25" hidden="false" customHeight="true" outlineLevel="0" collapsed="false">
      <c r="A3507" s="140" t="s">
        <v>115</v>
      </c>
      <c r="B3507" s="142" t="n">
        <v>64501000</v>
      </c>
      <c r="C3507" s="143" t="n">
        <f aca="false">+LEN(B:B)</f>
        <v>8</v>
      </c>
      <c r="D3507" s="143" t="n">
        <v>64501000</v>
      </c>
      <c r="F3507" s="140" t="s">
        <v>736</v>
      </c>
      <c r="G3507" s="144" t="n">
        <v>21872694.59</v>
      </c>
      <c r="I3507" s="144" t="n">
        <f aca="false">+G:G-H:H</f>
        <v>21872694.59</v>
      </c>
    </row>
    <row r="3508" customFormat="false" ht="17.25" hidden="false" customHeight="true" outlineLevel="0" collapsed="false">
      <c r="A3508" s="140" t="s">
        <v>3018</v>
      </c>
      <c r="B3508" s="142" t="n">
        <v>645010</v>
      </c>
      <c r="C3508" s="143" t="n">
        <f aca="false">+LEN(B:B)</f>
        <v>6</v>
      </c>
      <c r="D3508" s="143" t="n">
        <v>64501000</v>
      </c>
      <c r="F3508" s="140" t="s">
        <v>461</v>
      </c>
      <c r="G3508" s="144" t="n">
        <v>5278247</v>
      </c>
      <c r="I3508" s="144" t="n">
        <f aca="false">+G:G-H:H</f>
        <v>5278247</v>
      </c>
    </row>
    <row r="3509" customFormat="false" ht="17.25" hidden="false" customHeight="true" outlineLevel="0" collapsed="false">
      <c r="A3509" s="140" t="s">
        <v>3019</v>
      </c>
      <c r="B3509" s="142" t="n">
        <v>645010</v>
      </c>
      <c r="C3509" s="143" t="n">
        <f aca="false">+LEN(B:B)</f>
        <v>6</v>
      </c>
      <c r="D3509" s="143" t="n">
        <v>64501000</v>
      </c>
      <c r="F3509" s="140" t="s">
        <v>461</v>
      </c>
      <c r="G3509" s="144" t="n">
        <v>4706532.61</v>
      </c>
      <c r="I3509" s="144" t="n">
        <f aca="false">+G:G-H:H</f>
        <v>4706532.61</v>
      </c>
    </row>
    <row r="3510" customFormat="false" ht="17.25" hidden="false" customHeight="true" outlineLevel="0" collapsed="false">
      <c r="A3510" s="140" t="s">
        <v>119</v>
      </c>
      <c r="B3510" s="142" t="n">
        <v>64501000</v>
      </c>
      <c r="C3510" s="143" t="n">
        <f aca="false">+LEN(B:B)</f>
        <v>8</v>
      </c>
      <c r="D3510" s="143" t="n">
        <v>64501000</v>
      </c>
      <c r="F3510" s="140" t="s">
        <v>736</v>
      </c>
      <c r="G3510" s="144" t="n">
        <v>22889079.32</v>
      </c>
      <c r="I3510" s="144" t="n">
        <f aca="false">+G:G-H:H</f>
        <v>22889079.32</v>
      </c>
    </row>
    <row r="3511" customFormat="false" ht="17.25" hidden="false" customHeight="true" outlineLevel="0" collapsed="false">
      <c r="A3511" s="140" t="s">
        <v>112</v>
      </c>
      <c r="B3511" s="142" t="n">
        <v>64501000</v>
      </c>
      <c r="C3511" s="143" t="n">
        <f aca="false">+LEN(B:B)</f>
        <v>8</v>
      </c>
      <c r="D3511" s="143" t="n">
        <v>64501000</v>
      </c>
      <c r="F3511" s="140" t="s">
        <v>1747</v>
      </c>
      <c r="G3511" s="144" t="n">
        <v>30006810.72</v>
      </c>
      <c r="I3511" s="144" t="n">
        <f aca="false">+G:G-H:H</f>
        <v>30006810.72</v>
      </c>
    </row>
    <row r="3512" customFormat="false" ht="17.25" hidden="false" customHeight="true" outlineLevel="0" collapsed="false">
      <c r="A3512" s="140" t="s">
        <v>317</v>
      </c>
      <c r="B3512" s="142" t="n">
        <v>64501000</v>
      </c>
      <c r="C3512" s="143" t="n">
        <f aca="false">+LEN(B:B)</f>
        <v>8</v>
      </c>
      <c r="D3512" s="143" t="n">
        <v>64501000</v>
      </c>
      <c r="F3512" s="140" t="s">
        <v>1505</v>
      </c>
      <c r="G3512" s="144" t="n">
        <v>27894545.25</v>
      </c>
      <c r="I3512" s="144" t="n">
        <f aca="false">+G:G-H:H</f>
        <v>27894545.25</v>
      </c>
    </row>
    <row r="3513" customFormat="false" ht="17.25" hidden="false" customHeight="true" outlineLevel="0" collapsed="false">
      <c r="A3513" s="140" t="s">
        <v>105</v>
      </c>
      <c r="B3513" s="142" t="n">
        <v>6450100</v>
      </c>
      <c r="C3513" s="143" t="n">
        <f aca="false">+LEN(B:B)</f>
        <v>7</v>
      </c>
      <c r="D3513" s="143" t="n">
        <v>64501000</v>
      </c>
      <c r="F3513" s="140" t="s">
        <v>736</v>
      </c>
      <c r="G3513" s="144" t="n">
        <v>60202801.88</v>
      </c>
      <c r="H3513" s="144" t="n">
        <v>0</v>
      </c>
      <c r="I3513" s="144" t="n">
        <f aca="false">+G:G-H:H</f>
        <v>60202801.88</v>
      </c>
    </row>
    <row r="3514" customFormat="false" ht="17.25" hidden="false" customHeight="true" outlineLevel="0" collapsed="false">
      <c r="A3514" s="140" t="s">
        <v>104</v>
      </c>
      <c r="B3514" s="142" t="n">
        <v>6450100</v>
      </c>
      <c r="C3514" s="143" t="n">
        <f aca="false">+LEN(B:B)</f>
        <v>7</v>
      </c>
      <c r="D3514" s="143" t="n">
        <v>64501000</v>
      </c>
      <c r="F3514" s="140" t="s">
        <v>736</v>
      </c>
      <c r="G3514" s="144" t="n">
        <v>76938963.4</v>
      </c>
      <c r="H3514" s="144" t="n">
        <v>0</v>
      </c>
      <c r="I3514" s="144" t="n">
        <f aca="false">+G:G-H:H</f>
        <v>76938963.4</v>
      </c>
    </row>
    <row r="3515" customFormat="false" ht="17.25" hidden="false" customHeight="true" outlineLevel="0" collapsed="false">
      <c r="A3515" s="140" t="s">
        <v>101</v>
      </c>
      <c r="B3515" s="142" t="n">
        <v>64501000</v>
      </c>
      <c r="C3515" s="143" t="n">
        <f aca="false">+LEN(B:B)</f>
        <v>8</v>
      </c>
      <c r="D3515" s="143" t="n">
        <v>64501000</v>
      </c>
      <c r="F3515" s="140" t="s">
        <v>736</v>
      </c>
      <c r="G3515" s="144" t="n">
        <v>25454445.38</v>
      </c>
      <c r="I3515" s="144" t="n">
        <f aca="false">+G:G-H:H</f>
        <v>25454445.38</v>
      </c>
    </row>
    <row r="3516" customFormat="false" ht="17.25" hidden="false" customHeight="true" outlineLevel="0" collapsed="false">
      <c r="A3516" s="140" t="s">
        <v>102</v>
      </c>
      <c r="B3516" s="142" t="n">
        <v>6450100</v>
      </c>
      <c r="C3516" s="143" t="n">
        <f aca="false">+LEN(B:B)</f>
        <v>7</v>
      </c>
      <c r="D3516" s="143" t="n">
        <v>64501000</v>
      </c>
      <c r="F3516" s="140" t="s">
        <v>736</v>
      </c>
      <c r="G3516" s="144" t="n">
        <v>19218581.46</v>
      </c>
      <c r="H3516" s="144" t="n">
        <v>0</v>
      </c>
      <c r="I3516" s="144" t="n">
        <f aca="false">+G:G-H:H</f>
        <v>19218581.46</v>
      </c>
    </row>
    <row r="3517" customFormat="false" ht="17.25" hidden="false" customHeight="true" outlineLevel="0" collapsed="false">
      <c r="A3517" s="140" t="s">
        <v>307</v>
      </c>
      <c r="B3517" s="142" t="n">
        <v>64501000</v>
      </c>
      <c r="C3517" s="143" t="n">
        <f aca="false">+LEN(B:B)</f>
        <v>8</v>
      </c>
      <c r="D3517" s="143" t="n">
        <v>64501000</v>
      </c>
      <c r="F3517" s="140" t="s">
        <v>35</v>
      </c>
      <c r="G3517" s="144" t="n">
        <v>155895862.33</v>
      </c>
      <c r="I3517" s="144" t="n">
        <f aca="false">+G:G-H:H</f>
        <v>155895862.33</v>
      </c>
    </row>
    <row r="3518" customFormat="false" ht="17.25" hidden="false" customHeight="true" outlineLevel="0" collapsed="false">
      <c r="A3518" s="140" t="s">
        <v>100</v>
      </c>
      <c r="B3518" s="142" t="n">
        <v>6450100</v>
      </c>
      <c r="C3518" s="143" t="n">
        <f aca="false">+LEN(B:B)</f>
        <v>7</v>
      </c>
      <c r="D3518" s="143" t="n">
        <v>64501000</v>
      </c>
      <c r="F3518" s="140" t="s">
        <v>736</v>
      </c>
      <c r="G3518" s="144" t="n">
        <v>45596577.92</v>
      </c>
      <c r="H3518" s="144" t="n">
        <v>0</v>
      </c>
      <c r="I3518" s="144" t="n">
        <f aca="false">+G:G-H:H</f>
        <v>45596577.92</v>
      </c>
    </row>
    <row r="3519" customFormat="false" ht="17.25" hidden="false" customHeight="true" outlineLevel="0" collapsed="false">
      <c r="A3519" s="140" t="s">
        <v>108</v>
      </c>
      <c r="B3519" s="142" t="n">
        <v>64501000</v>
      </c>
      <c r="C3519" s="143" t="n">
        <f aca="false">+LEN(B:B)</f>
        <v>8</v>
      </c>
      <c r="D3519" s="143" t="n">
        <v>64501000</v>
      </c>
      <c r="F3519" s="140" t="s">
        <v>736</v>
      </c>
      <c r="G3519" s="144" t="n">
        <v>10121879.69</v>
      </c>
      <c r="I3519" s="144" t="n">
        <f aca="false">+G:G-H:H</f>
        <v>10121879.69</v>
      </c>
    </row>
    <row r="3520" customFormat="false" ht="17.25" hidden="false" customHeight="true" outlineLevel="0" collapsed="false">
      <c r="A3520" s="140" t="s">
        <v>1712</v>
      </c>
      <c r="B3520" s="142" t="n">
        <v>64501000</v>
      </c>
      <c r="C3520" s="143" t="n">
        <f aca="false">+LEN(B:B)</f>
        <v>8</v>
      </c>
      <c r="D3520" s="143" t="n">
        <v>64501000</v>
      </c>
      <c r="F3520" s="140" t="s">
        <v>1304</v>
      </c>
      <c r="G3520" s="144" t="n">
        <v>61856283.84</v>
      </c>
      <c r="I3520" s="144" t="n">
        <f aca="false">+G:G-H:H</f>
        <v>61856283.84</v>
      </c>
    </row>
    <row r="3521" customFormat="false" ht="17.25" hidden="false" customHeight="true" outlineLevel="0" collapsed="false">
      <c r="A3521" s="140" t="s">
        <v>657</v>
      </c>
      <c r="B3521" s="142" t="n">
        <v>64501000</v>
      </c>
      <c r="C3521" s="143" t="n">
        <f aca="false">+LEN(B:B)</f>
        <v>8</v>
      </c>
      <c r="D3521" s="143" t="n">
        <v>64501000</v>
      </c>
      <c r="F3521" s="140" t="s">
        <v>1304</v>
      </c>
      <c r="G3521" s="144" t="n">
        <v>42998779.741</v>
      </c>
      <c r="I3521" s="144" t="n">
        <f aca="false">+G:G-H:H</f>
        <v>42998779.741</v>
      </c>
    </row>
    <row r="3522" customFormat="false" ht="17.25" hidden="false" customHeight="true" outlineLevel="0" collapsed="false">
      <c r="A3522" s="140" t="s">
        <v>309</v>
      </c>
      <c r="B3522" s="142" t="n">
        <v>645020</v>
      </c>
      <c r="C3522" s="143" t="n">
        <f aca="false">+LEN(B:B)</f>
        <v>6</v>
      </c>
      <c r="D3522" s="143" t="n">
        <v>64502000</v>
      </c>
      <c r="F3522" s="140" t="s">
        <v>1127</v>
      </c>
      <c r="G3522" s="144" t="n">
        <v>1261467.3</v>
      </c>
      <c r="I3522" s="144" t="n">
        <f aca="false">+G:G-H:H</f>
        <v>1261467.3</v>
      </c>
    </row>
    <row r="3523" customFormat="false" ht="17.25" hidden="false" customHeight="true" outlineLevel="0" collapsed="false">
      <c r="A3523" s="140" t="s">
        <v>128</v>
      </c>
      <c r="B3523" s="142" t="n">
        <v>64502000</v>
      </c>
      <c r="C3523" s="143" t="n">
        <f aca="false">+LEN(B:B)</f>
        <v>8</v>
      </c>
      <c r="D3523" s="143" t="n">
        <v>64502000</v>
      </c>
      <c r="F3523" s="140" t="s">
        <v>3329</v>
      </c>
      <c r="G3523" s="144" t="n">
        <v>1541805.35</v>
      </c>
      <c r="I3523" s="144" t="n">
        <f aca="false">+G:G-H:H</f>
        <v>1541805.35</v>
      </c>
    </row>
    <row r="3524" customFormat="false" ht="17.25" hidden="false" customHeight="true" outlineLevel="0" collapsed="false">
      <c r="A3524" s="140" t="s">
        <v>125</v>
      </c>
      <c r="B3524" s="142" t="n">
        <v>64502000</v>
      </c>
      <c r="C3524" s="143" t="n">
        <f aca="false">+LEN(B:B)</f>
        <v>8</v>
      </c>
      <c r="D3524" s="143" t="n">
        <v>64502000</v>
      </c>
      <c r="F3524" s="140" t="s">
        <v>533</v>
      </c>
      <c r="G3524" s="144" t="n">
        <v>2823110</v>
      </c>
      <c r="I3524" s="144" t="n">
        <f aca="false">+G:G-H:H</f>
        <v>2823110</v>
      </c>
    </row>
    <row r="3525" customFormat="false" ht="17.25" hidden="false" customHeight="true" outlineLevel="0" collapsed="false">
      <c r="A3525" s="140" t="s">
        <v>124</v>
      </c>
      <c r="B3525" s="142" t="n">
        <v>64502000</v>
      </c>
      <c r="C3525" s="143" t="n">
        <f aca="false">+LEN(B:B)</f>
        <v>8</v>
      </c>
      <c r="D3525" s="143" t="n">
        <v>64502000</v>
      </c>
      <c r="F3525" s="140" t="s">
        <v>533</v>
      </c>
      <c r="G3525" s="144" t="n">
        <v>456257.05</v>
      </c>
      <c r="I3525" s="144" t="n">
        <f aca="false">+G:G-H:H</f>
        <v>456257.05</v>
      </c>
    </row>
    <row r="3526" customFormat="false" ht="17.25" hidden="false" customHeight="true" outlineLevel="0" collapsed="false">
      <c r="A3526" s="140" t="s">
        <v>129</v>
      </c>
      <c r="B3526" s="142" t="n">
        <v>645020</v>
      </c>
      <c r="C3526" s="143" t="n">
        <f aca="false">+LEN(B:B)</f>
        <v>6</v>
      </c>
      <c r="D3526" s="143" t="n">
        <v>64502000</v>
      </c>
      <c r="F3526" s="140" t="s">
        <v>1127</v>
      </c>
      <c r="G3526" s="144" t="n">
        <v>44105081.93</v>
      </c>
      <c r="H3526" s="144" t="n">
        <v>0</v>
      </c>
      <c r="I3526" s="144" t="n">
        <f aca="false">+G:G-H:H</f>
        <v>44105081.93</v>
      </c>
    </row>
    <row r="3527" customFormat="false" ht="17.25" hidden="false" customHeight="true" outlineLevel="0" collapsed="false">
      <c r="A3527" s="140" t="s">
        <v>1819</v>
      </c>
      <c r="B3527" s="142" t="n">
        <v>64502000</v>
      </c>
      <c r="C3527" s="143" t="n">
        <f aca="false">+LEN(B:B)</f>
        <v>8</v>
      </c>
      <c r="D3527" s="143" t="n">
        <v>64502000</v>
      </c>
      <c r="F3527" s="140" t="s">
        <v>533</v>
      </c>
      <c r="G3527" s="144" t="n">
        <v>6089493.95</v>
      </c>
      <c r="I3527" s="144" t="n">
        <f aca="false">+G:G-H:H</f>
        <v>6089493.95</v>
      </c>
    </row>
    <row r="3528" customFormat="false" ht="17.25" hidden="false" customHeight="true" outlineLevel="0" collapsed="false">
      <c r="A3528" s="140" t="s">
        <v>111</v>
      </c>
      <c r="B3528" s="142" t="n">
        <v>64502000</v>
      </c>
      <c r="C3528" s="143" t="n">
        <f aca="false">+LEN(B:B)</f>
        <v>8</v>
      </c>
      <c r="D3528" s="143" t="n">
        <v>64502000</v>
      </c>
      <c r="F3528" s="140" t="s">
        <v>533</v>
      </c>
      <c r="G3528" s="144" t="n">
        <v>1210416.6</v>
      </c>
      <c r="I3528" s="144" t="n">
        <f aca="false">+G:G-H:H</f>
        <v>1210416.6</v>
      </c>
    </row>
    <row r="3529" customFormat="false" ht="17.25" hidden="false" customHeight="true" outlineLevel="0" collapsed="false">
      <c r="A3529" s="140" t="s">
        <v>116</v>
      </c>
      <c r="B3529" s="142" t="n">
        <v>6450200</v>
      </c>
      <c r="C3529" s="143" t="n">
        <f aca="false">+LEN(B:B)</f>
        <v>7</v>
      </c>
      <c r="D3529" s="143" t="n">
        <v>64502000</v>
      </c>
      <c r="F3529" s="140" t="s">
        <v>533</v>
      </c>
      <c r="G3529" s="144" t="n">
        <v>27079150.41</v>
      </c>
      <c r="I3529" s="144" t="n">
        <f aca="false">+G:G-H:H</f>
        <v>27079150.41</v>
      </c>
    </row>
    <row r="3530" customFormat="false" ht="17.25" hidden="false" customHeight="true" outlineLevel="0" collapsed="false">
      <c r="A3530" s="140" t="s">
        <v>115</v>
      </c>
      <c r="B3530" s="142" t="n">
        <v>64502000</v>
      </c>
      <c r="C3530" s="143" t="n">
        <f aca="false">+LEN(B:B)</f>
        <v>8</v>
      </c>
      <c r="D3530" s="143" t="n">
        <v>64502000</v>
      </c>
      <c r="F3530" s="140" t="s">
        <v>533</v>
      </c>
      <c r="G3530" s="144" t="n">
        <v>8290932.13</v>
      </c>
      <c r="I3530" s="144" t="n">
        <f aca="false">+G:G-H:H</f>
        <v>8290932.13</v>
      </c>
    </row>
    <row r="3531" customFormat="false" ht="17.25" hidden="false" customHeight="true" outlineLevel="0" collapsed="false">
      <c r="A3531" s="140" t="s">
        <v>3018</v>
      </c>
      <c r="B3531" s="142" t="n">
        <v>645020</v>
      </c>
      <c r="C3531" s="143" t="n">
        <f aca="false">+LEN(B:B)</f>
        <v>6</v>
      </c>
      <c r="D3531" s="143" t="n">
        <v>64502000</v>
      </c>
      <c r="F3531" s="140" t="s">
        <v>3330</v>
      </c>
      <c r="G3531" s="144" t="n">
        <v>2030094.54</v>
      </c>
      <c r="I3531" s="144" t="n">
        <f aca="false">+G:G-H:H</f>
        <v>2030094.54</v>
      </c>
    </row>
    <row r="3532" customFormat="false" ht="17.25" hidden="false" customHeight="true" outlineLevel="0" collapsed="false">
      <c r="A3532" s="140" t="s">
        <v>3019</v>
      </c>
      <c r="B3532" s="142" t="n">
        <v>645020</v>
      </c>
      <c r="C3532" s="143" t="n">
        <f aca="false">+LEN(B:B)</f>
        <v>6</v>
      </c>
      <c r="D3532" s="143" t="n">
        <v>64502000</v>
      </c>
      <c r="F3532" s="140" t="s">
        <v>2404</v>
      </c>
      <c r="G3532" s="144" t="n">
        <v>2908409.48</v>
      </c>
      <c r="I3532" s="144" t="n">
        <f aca="false">+G:G-H:H</f>
        <v>2908409.48</v>
      </c>
    </row>
    <row r="3533" customFormat="false" ht="17.25" hidden="false" customHeight="true" outlineLevel="0" collapsed="false">
      <c r="A3533" s="140" t="s">
        <v>119</v>
      </c>
      <c r="B3533" s="142" t="n">
        <v>64502000</v>
      </c>
      <c r="C3533" s="143" t="n">
        <f aca="false">+LEN(B:B)</f>
        <v>8</v>
      </c>
      <c r="D3533" s="143" t="n">
        <v>64502000</v>
      </c>
      <c r="F3533" s="140" t="s">
        <v>533</v>
      </c>
      <c r="G3533" s="144" t="n">
        <v>8803492.2</v>
      </c>
      <c r="I3533" s="144" t="n">
        <f aca="false">+G:G-H:H</f>
        <v>8803492.2</v>
      </c>
    </row>
    <row r="3534" customFormat="false" ht="17.25" hidden="false" customHeight="true" outlineLevel="0" collapsed="false">
      <c r="A3534" s="140" t="s">
        <v>112</v>
      </c>
      <c r="B3534" s="142" t="n">
        <v>64502000</v>
      </c>
      <c r="C3534" s="143" t="n">
        <f aca="false">+LEN(B:B)</f>
        <v>8</v>
      </c>
      <c r="D3534" s="143" t="n">
        <v>64502000</v>
      </c>
      <c r="F3534" s="140" t="s">
        <v>1748</v>
      </c>
      <c r="G3534" s="144" t="n">
        <v>7665076.69</v>
      </c>
      <c r="I3534" s="144" t="n">
        <f aca="false">+G:G-H:H</f>
        <v>7665076.69</v>
      </c>
    </row>
    <row r="3535" customFormat="false" ht="17.25" hidden="false" customHeight="true" outlineLevel="0" collapsed="false">
      <c r="A3535" s="140" t="s">
        <v>317</v>
      </c>
      <c r="B3535" s="142" t="n">
        <v>64502000</v>
      </c>
      <c r="C3535" s="143" t="n">
        <f aca="false">+LEN(B:B)</f>
        <v>8</v>
      </c>
      <c r="D3535" s="143" t="n">
        <v>64502000</v>
      </c>
      <c r="F3535" s="140" t="s">
        <v>1506</v>
      </c>
      <c r="G3535" s="144" t="n">
        <v>10668416</v>
      </c>
      <c r="I3535" s="144" t="n">
        <f aca="false">+G:G-H:H</f>
        <v>10668416</v>
      </c>
    </row>
    <row r="3536" customFormat="false" ht="17.25" hidden="false" customHeight="true" outlineLevel="0" collapsed="false">
      <c r="A3536" s="140" t="s">
        <v>105</v>
      </c>
      <c r="B3536" s="142" t="n">
        <v>6450200</v>
      </c>
      <c r="C3536" s="143" t="n">
        <f aca="false">+LEN(B:B)</f>
        <v>7</v>
      </c>
      <c r="D3536" s="143" t="n">
        <v>64502000</v>
      </c>
      <c r="F3536" s="140" t="s">
        <v>533</v>
      </c>
      <c r="G3536" s="144" t="n">
        <v>23154922.9</v>
      </c>
      <c r="H3536" s="144" t="n">
        <v>0</v>
      </c>
      <c r="I3536" s="144" t="n">
        <f aca="false">+G:G-H:H</f>
        <v>23154922.9</v>
      </c>
    </row>
    <row r="3537" customFormat="false" ht="17.25" hidden="false" customHeight="true" outlineLevel="0" collapsed="false">
      <c r="A3537" s="140" t="s">
        <v>104</v>
      </c>
      <c r="B3537" s="142" t="n">
        <v>6450200</v>
      </c>
      <c r="C3537" s="143" t="n">
        <f aca="false">+LEN(B:B)</f>
        <v>7</v>
      </c>
      <c r="D3537" s="143" t="n">
        <v>64502000</v>
      </c>
      <c r="F3537" s="140" t="s">
        <v>533</v>
      </c>
      <c r="G3537" s="144" t="n">
        <v>29034421.95</v>
      </c>
      <c r="H3537" s="144" t="n">
        <v>0</v>
      </c>
      <c r="I3537" s="144" t="n">
        <f aca="false">+G:G-H:H</f>
        <v>29034421.95</v>
      </c>
    </row>
    <row r="3538" customFormat="false" ht="17.25" hidden="false" customHeight="true" outlineLevel="0" collapsed="false">
      <c r="A3538" s="140" t="s">
        <v>101</v>
      </c>
      <c r="B3538" s="142" t="n">
        <v>64502000</v>
      </c>
      <c r="C3538" s="143" t="n">
        <f aca="false">+LEN(B:B)</f>
        <v>8</v>
      </c>
      <c r="D3538" s="143" t="n">
        <v>64502000</v>
      </c>
      <c r="F3538" s="140" t="s">
        <v>2095</v>
      </c>
      <c r="G3538" s="144" t="n">
        <v>9790171.3</v>
      </c>
      <c r="I3538" s="144" t="n">
        <f aca="false">+G:G-H:H</f>
        <v>9790171.3</v>
      </c>
    </row>
    <row r="3539" customFormat="false" ht="17.25" hidden="false" customHeight="true" outlineLevel="0" collapsed="false">
      <c r="A3539" s="140" t="s">
        <v>102</v>
      </c>
      <c r="B3539" s="142" t="n">
        <v>6450200</v>
      </c>
      <c r="C3539" s="143" t="n">
        <f aca="false">+LEN(B:B)</f>
        <v>7</v>
      </c>
      <c r="D3539" s="143" t="n">
        <v>64502000</v>
      </c>
      <c r="F3539" s="140" t="s">
        <v>533</v>
      </c>
      <c r="G3539" s="144" t="n">
        <v>7391761.4</v>
      </c>
      <c r="H3539" s="144" t="n">
        <v>0</v>
      </c>
      <c r="I3539" s="144" t="n">
        <f aca="false">+G:G-H:H</f>
        <v>7391761.4</v>
      </c>
    </row>
    <row r="3540" customFormat="false" ht="17.25" hidden="false" customHeight="true" outlineLevel="0" collapsed="false">
      <c r="A3540" s="140" t="s">
        <v>307</v>
      </c>
      <c r="B3540" s="142" t="n">
        <v>64502000</v>
      </c>
      <c r="C3540" s="143" t="n">
        <f aca="false">+LEN(B:B)</f>
        <v>8</v>
      </c>
      <c r="D3540" s="143" t="n">
        <v>64502000</v>
      </c>
      <c r="F3540" s="140" t="s">
        <v>37</v>
      </c>
      <c r="G3540" s="144" t="n">
        <v>59959947.05</v>
      </c>
      <c r="I3540" s="144" t="n">
        <f aca="false">+G:G-H:H</f>
        <v>59959947.05</v>
      </c>
    </row>
    <row r="3541" customFormat="false" ht="17.25" hidden="false" customHeight="true" outlineLevel="0" collapsed="false">
      <c r="A3541" s="140" t="s">
        <v>100</v>
      </c>
      <c r="B3541" s="142" t="n">
        <v>6450200</v>
      </c>
      <c r="C3541" s="143" t="n">
        <f aca="false">+LEN(B:B)</f>
        <v>7</v>
      </c>
      <c r="D3541" s="143" t="n">
        <v>64502000</v>
      </c>
      <c r="F3541" s="140" t="s">
        <v>533</v>
      </c>
      <c r="G3541" s="144" t="n">
        <v>28497861.2</v>
      </c>
      <c r="H3541" s="144" t="n">
        <v>0</v>
      </c>
      <c r="I3541" s="144" t="n">
        <f aca="false">+G:G-H:H</f>
        <v>28497861.2</v>
      </c>
    </row>
    <row r="3542" customFormat="false" ht="17.25" hidden="false" customHeight="true" outlineLevel="0" collapsed="false">
      <c r="A3542" s="140" t="s">
        <v>108</v>
      </c>
      <c r="B3542" s="142" t="n">
        <v>64502000</v>
      </c>
      <c r="C3542" s="143" t="n">
        <f aca="false">+LEN(B:B)</f>
        <v>8</v>
      </c>
      <c r="D3542" s="143" t="n">
        <v>64502000</v>
      </c>
      <c r="F3542" s="140" t="s">
        <v>533</v>
      </c>
      <c r="G3542" s="144" t="n">
        <v>5503221.69</v>
      </c>
      <c r="I3542" s="144" t="n">
        <f aca="false">+G:G-H:H</f>
        <v>5503221.69</v>
      </c>
    </row>
    <row r="3543" customFormat="false" ht="17.25" hidden="false" customHeight="true" outlineLevel="0" collapsed="false">
      <c r="A3543" s="140" t="s">
        <v>1712</v>
      </c>
      <c r="B3543" s="142" t="n">
        <v>64502000</v>
      </c>
      <c r="C3543" s="143" t="n">
        <f aca="false">+LEN(B:B)</f>
        <v>8</v>
      </c>
      <c r="D3543" s="143" t="n">
        <v>64502000</v>
      </c>
      <c r="F3543" s="140" t="s">
        <v>1305</v>
      </c>
      <c r="G3543" s="144" t="n">
        <v>2335086.73</v>
      </c>
      <c r="I3543" s="144" t="n">
        <f aca="false">+G:G-H:H</f>
        <v>2335086.73</v>
      </c>
    </row>
    <row r="3544" customFormat="false" ht="17.25" hidden="false" customHeight="true" outlineLevel="0" collapsed="false">
      <c r="A3544" s="140" t="s">
        <v>657</v>
      </c>
      <c r="B3544" s="142" t="n">
        <v>64502000</v>
      </c>
      <c r="C3544" s="143" t="n">
        <f aca="false">+LEN(B:B)</f>
        <v>8</v>
      </c>
      <c r="D3544" s="143" t="n">
        <v>64502000</v>
      </c>
      <c r="F3544" s="140" t="s">
        <v>1305</v>
      </c>
      <c r="G3544" s="144" t="n">
        <v>16537992.196</v>
      </c>
      <c r="I3544" s="144" t="n">
        <f aca="false">+G:G-H:H</f>
        <v>16537992.196</v>
      </c>
    </row>
    <row r="3545" customFormat="false" ht="17.25" hidden="false" customHeight="true" outlineLevel="0" collapsed="false">
      <c r="A3545" s="140" t="s">
        <v>128</v>
      </c>
      <c r="B3545" s="142" t="n">
        <v>64503000</v>
      </c>
      <c r="C3545" s="143" t="n">
        <f aca="false">+LEN(B:B)</f>
        <v>8</v>
      </c>
      <c r="D3545" s="143" t="n">
        <v>64503000</v>
      </c>
      <c r="F3545" s="140" t="s">
        <v>464</v>
      </c>
      <c r="G3545" s="144" t="n">
        <v>308361.07</v>
      </c>
      <c r="I3545" s="144" t="n">
        <f aca="false">+G:G-H:H</f>
        <v>308361.07</v>
      </c>
    </row>
    <row r="3546" customFormat="false" ht="17.25" hidden="false" customHeight="true" outlineLevel="0" collapsed="false">
      <c r="A3546" s="140" t="s">
        <v>111</v>
      </c>
      <c r="B3546" s="142" t="n">
        <v>64503000</v>
      </c>
      <c r="C3546" s="143" t="n">
        <f aca="false">+LEN(B:B)</f>
        <v>8</v>
      </c>
      <c r="D3546" s="143" t="n">
        <v>64503000</v>
      </c>
      <c r="F3546" s="140" t="s">
        <v>2064</v>
      </c>
      <c r="G3546" s="144" t="n">
        <v>9444456.8</v>
      </c>
      <c r="I3546" s="144" t="n">
        <f aca="false">+G:G-H:H</f>
        <v>9444456.8</v>
      </c>
    </row>
    <row r="3547" customFormat="false" ht="17.25" hidden="false" customHeight="true" outlineLevel="0" collapsed="false">
      <c r="A3547" s="140" t="s">
        <v>116</v>
      </c>
      <c r="B3547" s="142" t="n">
        <v>6450300</v>
      </c>
      <c r="C3547" s="143" t="n">
        <f aca="false">+LEN(B:B)</f>
        <v>7</v>
      </c>
      <c r="D3547" s="143" t="n">
        <v>64503000</v>
      </c>
      <c r="F3547" s="140" t="s">
        <v>1856</v>
      </c>
      <c r="G3547" s="144" t="n">
        <v>961576.5</v>
      </c>
      <c r="I3547" s="144" t="n">
        <f aca="false">+G:G-H:H</f>
        <v>961576.5</v>
      </c>
    </row>
    <row r="3548" customFormat="false" ht="17.25" hidden="false" customHeight="true" outlineLevel="0" collapsed="false">
      <c r="A3548" s="140" t="s">
        <v>112</v>
      </c>
      <c r="B3548" s="142" t="n">
        <v>64503000</v>
      </c>
      <c r="C3548" s="143" t="n">
        <f aca="false">+LEN(B:B)</f>
        <v>8</v>
      </c>
      <c r="D3548" s="143" t="n">
        <v>64503000</v>
      </c>
      <c r="F3548" s="140" t="s">
        <v>1749</v>
      </c>
      <c r="G3548" s="144" t="n">
        <v>2935106.95</v>
      </c>
      <c r="I3548" s="144" t="n">
        <f aca="false">+G:G-H:H</f>
        <v>2935106.95</v>
      </c>
    </row>
    <row r="3549" customFormat="false" ht="17.25" hidden="false" customHeight="true" outlineLevel="0" collapsed="false">
      <c r="A3549" s="140" t="s">
        <v>317</v>
      </c>
      <c r="B3549" s="142" t="n">
        <v>64503000</v>
      </c>
      <c r="C3549" s="143" t="n">
        <f aca="false">+LEN(B:B)</f>
        <v>8</v>
      </c>
      <c r="D3549" s="143" t="n">
        <v>64503000</v>
      </c>
      <c r="F3549" s="140" t="s">
        <v>1507</v>
      </c>
      <c r="G3549" s="144" t="n">
        <v>60255.25</v>
      </c>
      <c r="I3549" s="144" t="n">
        <f aca="false">+G:G-H:H</f>
        <v>60255.25</v>
      </c>
    </row>
    <row r="3550" customFormat="false" ht="17.25" hidden="false" customHeight="true" outlineLevel="0" collapsed="false">
      <c r="A3550" s="140" t="s">
        <v>104</v>
      </c>
      <c r="B3550" s="142" t="n">
        <v>6450300</v>
      </c>
      <c r="C3550" s="143" t="n">
        <f aca="false">+LEN(B:B)</f>
        <v>7</v>
      </c>
      <c r="D3550" s="143" t="n">
        <v>64503000</v>
      </c>
      <c r="F3550" s="140" t="s">
        <v>739</v>
      </c>
      <c r="G3550" s="144" t="n">
        <v>557487.05</v>
      </c>
      <c r="H3550" s="144" t="n">
        <v>0</v>
      </c>
      <c r="I3550" s="144" t="n">
        <f aca="false">+G:G-H:H</f>
        <v>557487.05</v>
      </c>
    </row>
    <row r="3551" customFormat="false" ht="17.25" hidden="false" customHeight="true" outlineLevel="0" collapsed="false">
      <c r="A3551" s="140" t="s">
        <v>1712</v>
      </c>
      <c r="B3551" s="142" t="n">
        <v>64503000</v>
      </c>
      <c r="C3551" s="143" t="n">
        <f aca="false">+LEN(B:B)</f>
        <v>8</v>
      </c>
      <c r="D3551" s="143" t="n">
        <v>64503000</v>
      </c>
      <c r="F3551" s="140" t="s">
        <v>1306</v>
      </c>
      <c r="G3551" s="144" t="n">
        <v>31513929.42</v>
      </c>
      <c r="I3551" s="144" t="n">
        <f aca="false">+G:G-H:H</f>
        <v>31513929.42</v>
      </c>
    </row>
    <row r="3552" customFormat="false" ht="17.25" hidden="false" customHeight="true" outlineLevel="0" collapsed="false">
      <c r="A3552" s="140" t="s">
        <v>309</v>
      </c>
      <c r="B3552" s="142" t="n">
        <v>645040</v>
      </c>
      <c r="C3552" s="143" t="n">
        <f aca="false">+LEN(B:B)</f>
        <v>6</v>
      </c>
      <c r="D3552" s="143" t="n">
        <v>64504000</v>
      </c>
      <c r="F3552" s="140" t="s">
        <v>464</v>
      </c>
      <c r="G3552" s="144" t="n">
        <v>252293.46</v>
      </c>
      <c r="I3552" s="144" t="n">
        <f aca="false">+G:G-H:H</f>
        <v>252293.46</v>
      </c>
    </row>
    <row r="3553" customFormat="false" ht="17.25" hidden="false" customHeight="true" outlineLevel="0" collapsed="false">
      <c r="A3553" s="140" t="s">
        <v>125</v>
      </c>
      <c r="B3553" s="142" t="n">
        <v>64504000</v>
      </c>
      <c r="C3553" s="143" t="n">
        <f aca="false">+LEN(B:B)</f>
        <v>8</v>
      </c>
      <c r="D3553" s="143" t="n">
        <v>64504000</v>
      </c>
      <c r="F3553" s="140" t="s">
        <v>196</v>
      </c>
      <c r="G3553" s="144" t="n">
        <v>564622</v>
      </c>
      <c r="I3553" s="144" t="n">
        <f aca="false">+G:G-H:H</f>
        <v>564622</v>
      </c>
    </row>
    <row r="3554" customFormat="false" ht="17.25" hidden="false" customHeight="true" outlineLevel="0" collapsed="false">
      <c r="A3554" s="140" t="s">
        <v>124</v>
      </c>
      <c r="B3554" s="142" t="n">
        <v>64504000</v>
      </c>
      <c r="C3554" s="143" t="n">
        <f aca="false">+LEN(B:B)</f>
        <v>8</v>
      </c>
      <c r="D3554" s="143" t="n">
        <v>64504000</v>
      </c>
      <c r="F3554" s="140" t="s">
        <v>464</v>
      </c>
      <c r="G3554" s="144" t="n">
        <v>91251.42</v>
      </c>
      <c r="I3554" s="144" t="n">
        <f aca="false">+G:G-H:H</f>
        <v>91251.42</v>
      </c>
    </row>
    <row r="3555" customFormat="false" ht="17.25" hidden="false" customHeight="true" outlineLevel="0" collapsed="false">
      <c r="A3555" s="140" t="s">
        <v>129</v>
      </c>
      <c r="B3555" s="142" t="n">
        <v>645040</v>
      </c>
      <c r="C3555" s="143" t="n">
        <f aca="false">+LEN(B:B)</f>
        <v>6</v>
      </c>
      <c r="D3555" s="143" t="n">
        <v>64504000</v>
      </c>
      <c r="F3555" s="140" t="s">
        <v>464</v>
      </c>
      <c r="G3555" s="144" t="n">
        <v>8821016.43</v>
      </c>
      <c r="H3555" s="144" t="n">
        <v>0</v>
      </c>
      <c r="I3555" s="144" t="n">
        <f aca="false">+G:G-H:H</f>
        <v>8821016.43</v>
      </c>
    </row>
    <row r="3556" customFormat="false" ht="17.25" hidden="false" customHeight="true" outlineLevel="0" collapsed="false">
      <c r="A3556" s="140" t="s">
        <v>1819</v>
      </c>
      <c r="B3556" s="142" t="n">
        <v>64504000</v>
      </c>
      <c r="C3556" s="143" t="n">
        <f aca="false">+LEN(B:B)</f>
        <v>8</v>
      </c>
      <c r="D3556" s="143" t="n">
        <v>64504000</v>
      </c>
      <c r="F3556" s="140" t="s">
        <v>2096</v>
      </c>
      <c r="G3556" s="144" t="n">
        <v>1622702.85</v>
      </c>
      <c r="I3556" s="144" t="n">
        <f aca="false">+G:G-H:H</f>
        <v>1622702.85</v>
      </c>
    </row>
    <row r="3557" customFormat="false" ht="17.25" hidden="false" customHeight="true" outlineLevel="0" collapsed="false">
      <c r="A3557" s="140" t="s">
        <v>111</v>
      </c>
      <c r="B3557" s="142" t="n">
        <v>64504000</v>
      </c>
      <c r="C3557" s="143" t="n">
        <f aca="false">+LEN(B:B)</f>
        <v>8</v>
      </c>
      <c r="D3557" s="143" t="n">
        <v>64504000</v>
      </c>
      <c r="F3557" s="140" t="s">
        <v>2065</v>
      </c>
      <c r="G3557" s="144" t="n">
        <v>2130974.68</v>
      </c>
      <c r="I3557" s="144" t="n">
        <f aca="false">+G:G-H:H</f>
        <v>2130974.68</v>
      </c>
    </row>
    <row r="3558" customFormat="false" ht="17.25" hidden="false" customHeight="true" outlineLevel="0" collapsed="false">
      <c r="A3558" s="140" t="s">
        <v>116</v>
      </c>
      <c r="B3558" s="142" t="n">
        <v>6450400</v>
      </c>
      <c r="C3558" s="143" t="n">
        <f aca="false">+LEN(B:B)</f>
        <v>7</v>
      </c>
      <c r="D3558" s="143" t="n">
        <v>64504000</v>
      </c>
      <c r="F3558" s="140" t="s">
        <v>1857</v>
      </c>
      <c r="G3558" s="144" t="n">
        <v>6880227.91</v>
      </c>
      <c r="I3558" s="144" t="n">
        <f aca="false">+G:G-H:H</f>
        <v>6880227.91</v>
      </c>
    </row>
    <row r="3559" customFormat="false" ht="17.25" hidden="false" customHeight="true" outlineLevel="0" collapsed="false">
      <c r="A3559" s="140" t="s">
        <v>115</v>
      </c>
      <c r="B3559" s="142" t="n">
        <v>64504000</v>
      </c>
      <c r="C3559" s="143" t="n">
        <f aca="false">+LEN(B:B)</f>
        <v>8</v>
      </c>
      <c r="D3559" s="143" t="n">
        <v>64504000</v>
      </c>
      <c r="F3559" s="140" t="s">
        <v>1857</v>
      </c>
      <c r="G3559" s="144" t="n">
        <v>1682514.65</v>
      </c>
      <c r="I3559" s="144" t="n">
        <f aca="false">+G:G-H:H</f>
        <v>1682514.65</v>
      </c>
    </row>
    <row r="3560" customFormat="false" ht="17.25" hidden="false" customHeight="true" outlineLevel="0" collapsed="false">
      <c r="A3560" s="140" t="s">
        <v>3018</v>
      </c>
      <c r="B3560" s="142" t="n">
        <v>645040</v>
      </c>
      <c r="C3560" s="143" t="n">
        <f aca="false">+LEN(B:B)</f>
        <v>6</v>
      </c>
      <c r="D3560" s="143" t="n">
        <v>64504000</v>
      </c>
      <c r="F3560" s="140" t="s">
        <v>464</v>
      </c>
      <c r="G3560" s="144" t="n">
        <v>406019</v>
      </c>
      <c r="I3560" s="144" t="n">
        <f aca="false">+G:G-H:H</f>
        <v>406019</v>
      </c>
    </row>
    <row r="3561" customFormat="false" ht="17.25" hidden="false" customHeight="true" outlineLevel="0" collapsed="false">
      <c r="A3561" s="140" t="s">
        <v>3019</v>
      </c>
      <c r="B3561" s="142" t="n">
        <v>645040</v>
      </c>
      <c r="C3561" s="143" t="n">
        <f aca="false">+LEN(B:B)</f>
        <v>6</v>
      </c>
      <c r="D3561" s="143" t="n">
        <v>64504000</v>
      </c>
      <c r="F3561" s="140" t="s">
        <v>464</v>
      </c>
      <c r="G3561" s="144" t="n">
        <v>362040.97</v>
      </c>
      <c r="I3561" s="144" t="n">
        <f aca="false">+G:G-H:H</f>
        <v>362040.97</v>
      </c>
    </row>
    <row r="3562" customFormat="false" ht="17.25" hidden="false" customHeight="true" outlineLevel="0" collapsed="false">
      <c r="A3562" s="140" t="s">
        <v>119</v>
      </c>
      <c r="B3562" s="142" t="n">
        <v>64504000</v>
      </c>
      <c r="C3562" s="143" t="n">
        <f aca="false">+LEN(B:B)</f>
        <v>8</v>
      </c>
      <c r="D3562" s="143" t="n">
        <v>64504000</v>
      </c>
      <c r="F3562" s="140" t="s">
        <v>2096</v>
      </c>
      <c r="G3562" s="144" t="n">
        <v>1760698.64</v>
      </c>
      <c r="I3562" s="144" t="n">
        <f aca="false">+G:G-H:H</f>
        <v>1760698.64</v>
      </c>
    </row>
    <row r="3563" customFormat="false" ht="17.25" hidden="false" customHeight="true" outlineLevel="0" collapsed="false">
      <c r="A3563" s="140" t="s">
        <v>112</v>
      </c>
      <c r="B3563" s="142" t="n">
        <v>64504000</v>
      </c>
      <c r="C3563" s="143" t="n">
        <f aca="false">+LEN(B:B)</f>
        <v>8</v>
      </c>
      <c r="D3563" s="143" t="n">
        <v>64504000</v>
      </c>
      <c r="F3563" s="140" t="s">
        <v>1750</v>
      </c>
      <c r="G3563" s="144" t="n">
        <v>2924577.35</v>
      </c>
      <c r="I3563" s="144" t="n">
        <f aca="false">+G:G-H:H</f>
        <v>2924577.35</v>
      </c>
    </row>
    <row r="3564" customFormat="false" ht="17.25" hidden="false" customHeight="true" outlineLevel="0" collapsed="false">
      <c r="A3564" s="140" t="s">
        <v>317</v>
      </c>
      <c r="B3564" s="142" t="n">
        <v>64504000</v>
      </c>
      <c r="C3564" s="143" t="n">
        <f aca="false">+LEN(B:B)</f>
        <v>8</v>
      </c>
      <c r="D3564" s="143" t="n">
        <v>64504000</v>
      </c>
      <c r="F3564" s="140" t="s">
        <v>196</v>
      </c>
      <c r="G3564" s="144" t="n">
        <v>2145734.25</v>
      </c>
      <c r="I3564" s="144" t="n">
        <f aca="false">+G:G-H:H</f>
        <v>2145734.25</v>
      </c>
    </row>
    <row r="3565" customFormat="false" ht="17.25" hidden="false" customHeight="true" outlineLevel="0" collapsed="false">
      <c r="A3565" s="140" t="s">
        <v>105</v>
      </c>
      <c r="B3565" s="142" t="n">
        <v>6450400</v>
      </c>
      <c r="C3565" s="143" t="n">
        <f aca="false">+LEN(B:B)</f>
        <v>7</v>
      </c>
      <c r="D3565" s="143" t="n">
        <v>64504000</v>
      </c>
      <c r="F3565" s="140" t="s">
        <v>464</v>
      </c>
      <c r="G3565" s="144" t="n">
        <v>4630984.76</v>
      </c>
      <c r="H3565" s="144" t="n">
        <v>0</v>
      </c>
      <c r="I3565" s="144" t="n">
        <f aca="false">+G:G-H:H</f>
        <v>4630984.76</v>
      </c>
    </row>
    <row r="3566" customFormat="false" ht="17.25" hidden="false" customHeight="true" outlineLevel="0" collapsed="false">
      <c r="A3566" s="140" t="s">
        <v>104</v>
      </c>
      <c r="B3566" s="142" t="n">
        <v>6450400</v>
      </c>
      <c r="C3566" s="143" t="n">
        <f aca="false">+LEN(B:B)</f>
        <v>7</v>
      </c>
      <c r="D3566" s="143" t="n">
        <v>64504000</v>
      </c>
      <c r="F3566" s="140" t="s">
        <v>464</v>
      </c>
      <c r="G3566" s="144" t="n">
        <v>5918381.8</v>
      </c>
      <c r="H3566" s="144" t="n">
        <v>0</v>
      </c>
      <c r="I3566" s="144" t="n">
        <f aca="false">+G:G-H:H</f>
        <v>5918381.8</v>
      </c>
    </row>
    <row r="3567" customFormat="false" ht="17.25" hidden="false" customHeight="true" outlineLevel="0" collapsed="false">
      <c r="A3567" s="140" t="s">
        <v>101</v>
      </c>
      <c r="B3567" s="142" t="n">
        <v>64504000</v>
      </c>
      <c r="C3567" s="143" t="n">
        <f aca="false">+LEN(B:B)</f>
        <v>8</v>
      </c>
      <c r="D3567" s="143" t="n">
        <v>64504000</v>
      </c>
      <c r="F3567" s="140" t="s">
        <v>2096</v>
      </c>
      <c r="G3567" s="144" t="n">
        <v>1958034.26</v>
      </c>
      <c r="I3567" s="144" t="n">
        <f aca="false">+G:G-H:H</f>
        <v>1958034.26</v>
      </c>
    </row>
    <row r="3568" customFormat="false" ht="17.25" hidden="false" customHeight="true" outlineLevel="0" collapsed="false">
      <c r="A3568" s="140" t="s">
        <v>102</v>
      </c>
      <c r="B3568" s="142" t="n">
        <v>6450400</v>
      </c>
      <c r="C3568" s="143" t="n">
        <f aca="false">+LEN(B:B)</f>
        <v>7</v>
      </c>
      <c r="D3568" s="143" t="n">
        <v>64504000</v>
      </c>
      <c r="F3568" s="140" t="s">
        <v>464</v>
      </c>
      <c r="G3568" s="144" t="n">
        <v>1478352.42</v>
      </c>
      <c r="H3568" s="144" t="n">
        <v>0</v>
      </c>
      <c r="I3568" s="144" t="n">
        <f aca="false">+G:G-H:H</f>
        <v>1478352.42</v>
      </c>
    </row>
    <row r="3569" customFormat="false" ht="17.25" hidden="false" customHeight="true" outlineLevel="0" collapsed="false">
      <c r="A3569" s="140" t="s">
        <v>307</v>
      </c>
      <c r="B3569" s="142" t="n">
        <v>64504000</v>
      </c>
      <c r="C3569" s="143" t="n">
        <f aca="false">+LEN(B:B)</f>
        <v>8</v>
      </c>
      <c r="D3569" s="143" t="n">
        <v>64504000</v>
      </c>
      <c r="F3569" s="140" t="s">
        <v>196</v>
      </c>
      <c r="G3569" s="144" t="n">
        <v>11991989.41</v>
      </c>
      <c r="I3569" s="144" t="n">
        <f aca="false">+G:G-H:H</f>
        <v>11991989.41</v>
      </c>
    </row>
    <row r="3570" customFormat="false" ht="17.25" hidden="false" customHeight="true" outlineLevel="0" collapsed="false">
      <c r="A3570" s="140" t="s">
        <v>100</v>
      </c>
      <c r="B3570" s="142" t="n">
        <v>6450400</v>
      </c>
      <c r="C3570" s="143" t="n">
        <f aca="false">+LEN(B:B)</f>
        <v>7</v>
      </c>
      <c r="D3570" s="143" t="n">
        <v>64504000</v>
      </c>
      <c r="F3570" s="140" t="s">
        <v>464</v>
      </c>
      <c r="G3570" s="144" t="n">
        <v>5699572.24</v>
      </c>
      <c r="H3570" s="144" t="n">
        <v>0</v>
      </c>
      <c r="I3570" s="144" t="n">
        <f aca="false">+G:G-H:H</f>
        <v>5699572.24</v>
      </c>
    </row>
    <row r="3571" customFormat="false" ht="17.25" hidden="false" customHeight="true" outlineLevel="0" collapsed="false">
      <c r="A3571" s="140" t="s">
        <v>108</v>
      </c>
      <c r="B3571" s="142" t="n">
        <v>64504000</v>
      </c>
      <c r="C3571" s="143" t="n">
        <f aca="false">+LEN(B:B)</f>
        <v>8</v>
      </c>
      <c r="D3571" s="143" t="n">
        <v>64504000</v>
      </c>
      <c r="F3571" s="140" t="s">
        <v>2305</v>
      </c>
      <c r="G3571" s="144" t="n">
        <v>778606.13</v>
      </c>
      <c r="I3571" s="144" t="n">
        <f aca="false">+G:G-H:H</f>
        <v>778606.13</v>
      </c>
    </row>
    <row r="3572" customFormat="false" ht="17.25" hidden="false" customHeight="true" outlineLevel="0" collapsed="false">
      <c r="A3572" s="140" t="s">
        <v>1712</v>
      </c>
      <c r="B3572" s="142" t="n">
        <v>64504000</v>
      </c>
      <c r="C3572" s="143" t="n">
        <f aca="false">+LEN(B:B)</f>
        <v>8</v>
      </c>
      <c r="D3572" s="143" t="n">
        <v>64504000</v>
      </c>
      <c r="F3572" s="140" t="s">
        <v>1307</v>
      </c>
      <c r="G3572" s="144" t="n">
        <v>4764871.83</v>
      </c>
      <c r="I3572" s="144" t="n">
        <f aca="false">+G:G-H:H</f>
        <v>4764871.83</v>
      </c>
    </row>
    <row r="3573" customFormat="false" ht="17.25" hidden="false" customHeight="true" outlineLevel="0" collapsed="false">
      <c r="A3573" s="140" t="s">
        <v>115</v>
      </c>
      <c r="B3573" s="142" t="n">
        <v>64505000</v>
      </c>
      <c r="C3573" s="143" t="n">
        <f aca="false">+LEN(B:B)</f>
        <v>8</v>
      </c>
      <c r="D3573" s="143" t="n">
        <v>64505000</v>
      </c>
      <c r="F3573" s="140" t="s">
        <v>1858</v>
      </c>
      <c r="G3573" s="144" t="n">
        <v>121642.65</v>
      </c>
      <c r="I3573" s="144" t="n">
        <f aca="false">+G:G-H:H</f>
        <v>121642.65</v>
      </c>
    </row>
    <row r="3574" customFormat="false" ht="17.25" hidden="false" customHeight="true" outlineLevel="0" collapsed="false">
      <c r="A3574" s="140" t="s">
        <v>657</v>
      </c>
      <c r="B3574" s="142" t="n">
        <v>64505000</v>
      </c>
      <c r="C3574" s="143" t="n">
        <f aca="false">+LEN(B:B)</f>
        <v>8</v>
      </c>
      <c r="D3574" s="143" t="n">
        <v>64505000</v>
      </c>
      <c r="F3574" s="140" t="s">
        <v>2223</v>
      </c>
      <c r="G3574" s="144" t="n">
        <v>3307598.44</v>
      </c>
      <c r="I3574" s="144" t="n">
        <f aca="false">+G:G-H:H</f>
        <v>3307598.44</v>
      </c>
    </row>
    <row r="3575" customFormat="false" ht="17.25" hidden="false" customHeight="true" outlineLevel="0" collapsed="false">
      <c r="A3575" s="140" t="s">
        <v>1819</v>
      </c>
      <c r="B3575" s="142" t="n">
        <v>64506000</v>
      </c>
      <c r="C3575" s="143" t="n">
        <f aca="false">+LEN(B:B)</f>
        <v>8</v>
      </c>
      <c r="D3575" s="143" t="n">
        <v>64505000</v>
      </c>
      <c r="F3575" s="140" t="s">
        <v>3331</v>
      </c>
      <c r="G3575" s="144" t="n">
        <v>2024020.3</v>
      </c>
      <c r="I3575" s="144" t="n">
        <f aca="false">+G:G-H:H</f>
        <v>2024020.3</v>
      </c>
    </row>
    <row r="3576" customFormat="false" ht="17.25" hidden="false" customHeight="true" outlineLevel="0" collapsed="false">
      <c r="A3576" s="140" t="s">
        <v>116</v>
      </c>
      <c r="B3576" s="142" t="n">
        <v>6458000</v>
      </c>
      <c r="C3576" s="143" t="n">
        <f aca="false">+LEN(B:B)</f>
        <v>7</v>
      </c>
      <c r="D3576" s="143" t="n">
        <v>64580000</v>
      </c>
      <c r="F3576" s="140" t="s">
        <v>738</v>
      </c>
      <c r="G3576" s="144" t="n">
        <v>6360415.45</v>
      </c>
      <c r="I3576" s="144" t="n">
        <f aca="false">+G:G-H:H</f>
        <v>6360415.45</v>
      </c>
    </row>
    <row r="3577" customFormat="false" ht="17.25" hidden="false" customHeight="true" outlineLevel="0" collapsed="false">
      <c r="A3577" s="140" t="s">
        <v>1819</v>
      </c>
      <c r="B3577" s="142" t="n">
        <v>64700000</v>
      </c>
      <c r="C3577" s="143" t="n">
        <f aca="false">+LEN(B:B)</f>
        <v>8</v>
      </c>
      <c r="D3577" s="143" t="n">
        <v>64700000</v>
      </c>
      <c r="F3577" s="140" t="s">
        <v>197</v>
      </c>
      <c r="G3577" s="144" t="n">
        <v>368325.41</v>
      </c>
      <c r="I3577" s="144" t="n">
        <f aca="false">+G:G-H:H</f>
        <v>368325.41</v>
      </c>
    </row>
    <row r="3578" customFormat="false" ht="17.25" hidden="false" customHeight="true" outlineLevel="0" collapsed="false">
      <c r="A3578" s="140" t="s">
        <v>307</v>
      </c>
      <c r="B3578" s="142" t="n">
        <v>64700000</v>
      </c>
      <c r="C3578" s="143" t="n">
        <f aca="false">+LEN(B:B)</f>
        <v>8</v>
      </c>
      <c r="D3578" s="143" t="n">
        <v>64700000</v>
      </c>
      <c r="F3578" s="140" t="s">
        <v>197</v>
      </c>
      <c r="G3578" s="144" t="n">
        <v>1573000</v>
      </c>
      <c r="I3578" s="144" t="n">
        <f aca="false">+G:G-H:H</f>
        <v>1573000</v>
      </c>
    </row>
    <row r="3579" customFormat="false" ht="17.25" hidden="false" customHeight="true" outlineLevel="0" collapsed="false">
      <c r="A3579" s="140" t="s">
        <v>129</v>
      </c>
      <c r="B3579" s="142" t="n">
        <v>647500</v>
      </c>
      <c r="C3579" s="143" t="n">
        <f aca="false">+LEN(B:B)</f>
        <v>6</v>
      </c>
      <c r="D3579" s="143" t="n">
        <v>64700000</v>
      </c>
      <c r="F3579" s="140" t="s">
        <v>1129</v>
      </c>
      <c r="G3579" s="144" t="n">
        <v>99500</v>
      </c>
      <c r="H3579" s="144" t="n">
        <v>0</v>
      </c>
      <c r="I3579" s="144" t="n">
        <f aca="false">+G:G-H:H</f>
        <v>99500</v>
      </c>
    </row>
    <row r="3580" customFormat="false" ht="17.25" hidden="false" customHeight="true" outlineLevel="0" collapsed="false">
      <c r="A3580" s="140" t="s">
        <v>116</v>
      </c>
      <c r="B3580" s="142" t="n">
        <v>6480000</v>
      </c>
      <c r="C3580" s="143" t="n">
        <f aca="false">+LEN(B:B)</f>
        <v>7</v>
      </c>
      <c r="D3580" s="143" t="n">
        <v>64800000</v>
      </c>
      <c r="F3580" s="140" t="s">
        <v>1859</v>
      </c>
      <c r="G3580" s="144" t="n">
        <v>190000</v>
      </c>
      <c r="I3580" s="144" t="n">
        <f aca="false">+G:G-H:H</f>
        <v>190000</v>
      </c>
    </row>
    <row r="3581" customFormat="false" ht="17.25" hidden="false" customHeight="true" outlineLevel="0" collapsed="false">
      <c r="A3581" s="140" t="s">
        <v>115</v>
      </c>
      <c r="B3581" s="142" t="n">
        <v>64800000</v>
      </c>
      <c r="C3581" s="143" t="n">
        <f aca="false">+LEN(B:B)</f>
        <v>8</v>
      </c>
      <c r="D3581" s="143" t="n">
        <v>64800000</v>
      </c>
      <c r="F3581" s="140" t="s">
        <v>1859</v>
      </c>
      <c r="G3581" s="144" t="n">
        <v>540000</v>
      </c>
      <c r="I3581" s="144" t="n">
        <f aca="false">+G:G-H:H</f>
        <v>540000</v>
      </c>
    </row>
    <row r="3582" customFormat="false" ht="17.25" hidden="false" customHeight="true" outlineLevel="0" collapsed="false">
      <c r="A3582" s="140" t="s">
        <v>125</v>
      </c>
      <c r="B3582" s="142" t="n">
        <v>64801000</v>
      </c>
      <c r="C3582" s="143" t="n">
        <f aca="false">+LEN(B:B)</f>
        <v>8</v>
      </c>
      <c r="D3582" s="143" t="n">
        <v>64801000</v>
      </c>
      <c r="F3582" s="140" t="s">
        <v>467</v>
      </c>
      <c r="G3582" s="144" t="n">
        <v>6883823.23</v>
      </c>
      <c r="I3582" s="144" t="n">
        <f aca="false">+G:G-H:H</f>
        <v>6883823.23</v>
      </c>
    </row>
    <row r="3583" customFormat="false" ht="17.25" hidden="false" customHeight="true" outlineLevel="0" collapsed="false">
      <c r="A3583" s="140" t="s">
        <v>111</v>
      </c>
      <c r="B3583" s="142" t="n">
        <v>64801000</v>
      </c>
      <c r="C3583" s="143" t="n">
        <f aca="false">+LEN(B:B)</f>
        <v>8</v>
      </c>
      <c r="D3583" s="143" t="n">
        <v>64801000</v>
      </c>
      <c r="F3583" s="140" t="s">
        <v>467</v>
      </c>
      <c r="G3583" s="144" t="n">
        <v>1998200</v>
      </c>
      <c r="I3583" s="144" t="n">
        <f aca="false">+G:G-H:H</f>
        <v>1998200</v>
      </c>
    </row>
    <row r="3584" customFormat="false" ht="17.25" hidden="false" customHeight="true" outlineLevel="0" collapsed="false">
      <c r="A3584" s="140" t="s">
        <v>119</v>
      </c>
      <c r="B3584" s="142" t="n">
        <v>64801000</v>
      </c>
      <c r="C3584" s="143" t="n">
        <f aca="false">+LEN(B:B)</f>
        <v>8</v>
      </c>
      <c r="D3584" s="143" t="n">
        <v>64801000</v>
      </c>
      <c r="F3584" s="140" t="s">
        <v>467</v>
      </c>
      <c r="G3584" s="144" t="n">
        <v>23920301.58</v>
      </c>
      <c r="I3584" s="144" t="n">
        <f aca="false">+G:G-H:H</f>
        <v>23920301.58</v>
      </c>
    </row>
    <row r="3585" customFormat="false" ht="17.25" hidden="false" customHeight="true" outlineLevel="0" collapsed="false">
      <c r="A3585" s="140" t="s">
        <v>317</v>
      </c>
      <c r="B3585" s="142" t="n">
        <v>64801000</v>
      </c>
      <c r="C3585" s="143" t="n">
        <f aca="false">+LEN(B:B)</f>
        <v>8</v>
      </c>
      <c r="D3585" s="143" t="n">
        <v>64801000</v>
      </c>
      <c r="F3585" s="140" t="s">
        <v>198</v>
      </c>
      <c r="G3585" s="144" t="n">
        <v>3336774.98</v>
      </c>
      <c r="I3585" s="144" t="n">
        <f aca="false">+G:G-H:H</f>
        <v>3336774.98</v>
      </c>
    </row>
    <row r="3586" customFormat="false" ht="17.25" hidden="false" customHeight="true" outlineLevel="0" collapsed="false">
      <c r="A3586" s="140" t="s">
        <v>105</v>
      </c>
      <c r="B3586" s="142" t="n">
        <v>6480100</v>
      </c>
      <c r="C3586" s="143" t="n">
        <f aca="false">+LEN(B:B)</f>
        <v>7</v>
      </c>
      <c r="D3586" s="143" t="n">
        <v>64801000</v>
      </c>
      <c r="F3586" s="140" t="s">
        <v>467</v>
      </c>
      <c r="G3586" s="144" t="n">
        <v>3744000</v>
      </c>
      <c r="H3586" s="144" t="n">
        <v>0</v>
      </c>
      <c r="I3586" s="144" t="n">
        <f aca="false">+G:G-H:H</f>
        <v>3744000</v>
      </c>
    </row>
    <row r="3587" customFormat="false" ht="17.25" hidden="false" customHeight="true" outlineLevel="0" collapsed="false">
      <c r="A3587" s="140" t="s">
        <v>104</v>
      </c>
      <c r="B3587" s="142" t="n">
        <v>6480100</v>
      </c>
      <c r="C3587" s="143" t="n">
        <f aca="false">+LEN(B:B)</f>
        <v>7</v>
      </c>
      <c r="D3587" s="143" t="n">
        <v>64801000</v>
      </c>
      <c r="F3587" s="140" t="s">
        <v>467</v>
      </c>
      <c r="G3587" s="144" t="n">
        <v>4745699.41</v>
      </c>
      <c r="H3587" s="144" t="n">
        <v>0</v>
      </c>
      <c r="I3587" s="144" t="n">
        <f aca="false">+G:G-H:H</f>
        <v>4745699.41</v>
      </c>
    </row>
    <row r="3588" customFormat="false" ht="17.25" hidden="false" customHeight="true" outlineLevel="0" collapsed="false">
      <c r="A3588" s="140" t="s">
        <v>101</v>
      </c>
      <c r="B3588" s="142" t="n">
        <v>64801000</v>
      </c>
      <c r="C3588" s="143" t="n">
        <f aca="false">+LEN(B:B)</f>
        <v>8</v>
      </c>
      <c r="D3588" s="143" t="n">
        <v>64801000</v>
      </c>
      <c r="F3588" s="140" t="s">
        <v>467</v>
      </c>
      <c r="G3588" s="144" t="n">
        <v>260000</v>
      </c>
      <c r="I3588" s="144" t="n">
        <f aca="false">+G:G-H:H</f>
        <v>260000</v>
      </c>
    </row>
    <row r="3589" customFormat="false" ht="17.25" hidden="false" customHeight="true" outlineLevel="0" collapsed="false">
      <c r="A3589" s="140" t="s">
        <v>102</v>
      </c>
      <c r="B3589" s="142" t="n">
        <v>6480100</v>
      </c>
      <c r="C3589" s="143" t="n">
        <f aca="false">+LEN(B:B)</f>
        <v>7</v>
      </c>
      <c r="D3589" s="143" t="n">
        <v>64801000</v>
      </c>
      <c r="F3589" s="140" t="s">
        <v>467</v>
      </c>
      <c r="G3589" s="144" t="n">
        <v>2032545.6</v>
      </c>
      <c r="H3589" s="144" t="n">
        <v>0</v>
      </c>
      <c r="I3589" s="144" t="n">
        <f aca="false">+G:G-H:H</f>
        <v>2032545.6</v>
      </c>
    </row>
    <row r="3590" customFormat="false" ht="17.25" hidden="false" customHeight="true" outlineLevel="0" collapsed="false">
      <c r="A3590" s="140" t="s">
        <v>307</v>
      </c>
      <c r="B3590" s="142" t="n">
        <v>64801000</v>
      </c>
      <c r="C3590" s="143" t="n">
        <f aca="false">+LEN(B:B)</f>
        <v>8</v>
      </c>
      <c r="D3590" s="143" t="n">
        <v>64801000</v>
      </c>
      <c r="F3590" s="140" t="s">
        <v>198</v>
      </c>
      <c r="G3590" s="144" t="n">
        <v>754670.87</v>
      </c>
      <c r="I3590" s="144" t="n">
        <f aca="false">+G:G-H:H</f>
        <v>754670.87</v>
      </c>
    </row>
    <row r="3591" customFormat="false" ht="17.25" hidden="false" customHeight="true" outlineLevel="0" collapsed="false">
      <c r="A3591" s="140" t="s">
        <v>100</v>
      </c>
      <c r="B3591" s="142" t="n">
        <v>6480100</v>
      </c>
      <c r="C3591" s="143" t="n">
        <f aca="false">+LEN(B:B)</f>
        <v>7</v>
      </c>
      <c r="D3591" s="143" t="n">
        <v>64801000</v>
      </c>
      <c r="F3591" s="140" t="s">
        <v>467</v>
      </c>
      <c r="G3591" s="144" t="n">
        <v>10415986.96</v>
      </c>
      <c r="H3591" s="144" t="n">
        <v>0</v>
      </c>
      <c r="I3591" s="144" t="n">
        <f aca="false">+G:G-H:H</f>
        <v>10415986.96</v>
      </c>
    </row>
    <row r="3592" customFormat="false" ht="17.25" hidden="false" customHeight="true" outlineLevel="0" collapsed="false">
      <c r="A3592" s="140" t="s">
        <v>108</v>
      </c>
      <c r="B3592" s="142" t="n">
        <v>64801000</v>
      </c>
      <c r="C3592" s="143" t="n">
        <f aca="false">+LEN(B:B)</f>
        <v>8</v>
      </c>
      <c r="D3592" s="143" t="n">
        <v>64801000</v>
      </c>
      <c r="F3592" s="140" t="s">
        <v>467</v>
      </c>
      <c r="G3592" s="144" t="n">
        <v>30000</v>
      </c>
      <c r="I3592" s="144" t="n">
        <f aca="false">+G:G-H:H</f>
        <v>30000</v>
      </c>
    </row>
    <row r="3593" customFormat="false" ht="17.25" hidden="false" customHeight="true" outlineLevel="0" collapsed="false">
      <c r="A3593" s="140" t="s">
        <v>1712</v>
      </c>
      <c r="B3593" s="142" t="n">
        <v>64801000</v>
      </c>
      <c r="C3593" s="143" t="n">
        <f aca="false">+LEN(B:B)</f>
        <v>8</v>
      </c>
      <c r="D3593" s="143" t="n">
        <v>64801000</v>
      </c>
      <c r="F3593" s="140" t="s">
        <v>3332</v>
      </c>
      <c r="G3593" s="144" t="n">
        <v>250000</v>
      </c>
      <c r="I3593" s="144" t="n">
        <f aca="false">+G:G-H:H</f>
        <v>250000</v>
      </c>
    </row>
    <row r="3594" customFormat="false" ht="17.25" hidden="false" customHeight="true" outlineLevel="0" collapsed="false">
      <c r="A3594" s="140" t="s">
        <v>657</v>
      </c>
      <c r="B3594" s="142" t="n">
        <v>64801000</v>
      </c>
      <c r="C3594" s="143" t="n">
        <f aca="false">+LEN(B:B)</f>
        <v>8</v>
      </c>
      <c r="D3594" s="143" t="n">
        <v>64801000</v>
      </c>
      <c r="F3594" s="140" t="s">
        <v>198</v>
      </c>
      <c r="G3594" s="144" t="n">
        <v>1447450</v>
      </c>
      <c r="I3594" s="144" t="n">
        <f aca="false">+G:G-H:H</f>
        <v>1447450</v>
      </c>
    </row>
    <row r="3595" customFormat="false" ht="17.25" hidden="false" customHeight="true" outlineLevel="0" collapsed="false">
      <c r="A3595" s="140" t="s">
        <v>129</v>
      </c>
      <c r="B3595" s="142" t="n">
        <v>648020</v>
      </c>
      <c r="C3595" s="143" t="n">
        <f aca="false">+LEN(B:B)</f>
        <v>6</v>
      </c>
      <c r="D3595" s="143" t="n">
        <v>64802000</v>
      </c>
      <c r="F3595" s="140" t="s">
        <v>199</v>
      </c>
      <c r="G3595" s="144" t="n">
        <v>104200</v>
      </c>
      <c r="H3595" s="144" t="n">
        <v>0</v>
      </c>
      <c r="I3595" s="144" t="n">
        <f aca="false">+G:G-H:H</f>
        <v>104200</v>
      </c>
    </row>
    <row r="3596" customFormat="false" ht="17.25" hidden="false" customHeight="true" outlineLevel="0" collapsed="false">
      <c r="A3596" s="140" t="s">
        <v>119</v>
      </c>
      <c r="B3596" s="142" t="n">
        <v>64802000</v>
      </c>
      <c r="C3596" s="143" t="n">
        <f aca="false">+LEN(B:B)</f>
        <v>8</v>
      </c>
      <c r="D3596" s="143" t="n">
        <v>64802000</v>
      </c>
      <c r="F3596" s="140" t="s">
        <v>1439</v>
      </c>
      <c r="G3596" s="144" t="n">
        <v>6906500</v>
      </c>
      <c r="I3596" s="144" t="n">
        <f aca="false">+G:G-H:H</f>
        <v>6906500</v>
      </c>
    </row>
    <row r="3597" customFormat="false" ht="17.25" hidden="false" customHeight="true" outlineLevel="0" collapsed="false">
      <c r="A3597" s="140" t="s">
        <v>105</v>
      </c>
      <c r="B3597" s="142" t="n">
        <v>6480200</v>
      </c>
      <c r="C3597" s="143" t="n">
        <f aca="false">+LEN(B:B)</f>
        <v>7</v>
      </c>
      <c r="D3597" s="143" t="n">
        <v>64802000</v>
      </c>
      <c r="F3597" s="140" t="s">
        <v>535</v>
      </c>
      <c r="G3597" s="144" t="n">
        <v>1133511</v>
      </c>
      <c r="H3597" s="144" t="n">
        <v>0</v>
      </c>
      <c r="I3597" s="144" t="n">
        <f aca="false">+G:G-H:H</f>
        <v>1133511</v>
      </c>
    </row>
    <row r="3598" customFormat="false" ht="17.25" hidden="false" customHeight="true" outlineLevel="0" collapsed="false">
      <c r="A3598" s="140" t="s">
        <v>100</v>
      </c>
      <c r="B3598" s="142" t="n">
        <v>6480200</v>
      </c>
      <c r="C3598" s="143" t="n">
        <f aca="false">+LEN(B:B)</f>
        <v>7</v>
      </c>
      <c r="D3598" s="143" t="n">
        <v>64802000</v>
      </c>
      <c r="F3598" s="140" t="s">
        <v>535</v>
      </c>
      <c r="G3598" s="144" t="n">
        <v>194000</v>
      </c>
      <c r="H3598" s="144" t="n">
        <v>0</v>
      </c>
      <c r="I3598" s="144" t="n">
        <f aca="false">+G:G-H:H</f>
        <v>194000</v>
      </c>
    </row>
    <row r="3599" customFormat="false" ht="17.25" hidden="false" customHeight="true" outlineLevel="0" collapsed="false">
      <c r="A3599" s="140" t="s">
        <v>1712</v>
      </c>
      <c r="B3599" s="142" t="n">
        <v>64802000</v>
      </c>
      <c r="C3599" s="143" t="n">
        <f aca="false">+LEN(B:B)</f>
        <v>8</v>
      </c>
      <c r="D3599" s="143" t="n">
        <v>64802000</v>
      </c>
      <c r="F3599" s="140" t="s">
        <v>535</v>
      </c>
      <c r="G3599" s="144" t="n">
        <v>323000</v>
      </c>
      <c r="I3599" s="144" t="n">
        <f aca="false">+G:G-H:H</f>
        <v>323000</v>
      </c>
    </row>
    <row r="3600" customFormat="false" ht="17.25" hidden="false" customHeight="true" outlineLevel="0" collapsed="false">
      <c r="A3600" s="140" t="s">
        <v>125</v>
      </c>
      <c r="B3600" s="142" t="n">
        <v>64803000</v>
      </c>
      <c r="C3600" s="143" t="n">
        <f aca="false">+LEN(B:B)</f>
        <v>8</v>
      </c>
      <c r="D3600" s="143" t="n">
        <v>64803000</v>
      </c>
      <c r="F3600" s="140" t="s">
        <v>536</v>
      </c>
      <c r="G3600" s="144" t="n">
        <v>95000</v>
      </c>
      <c r="I3600" s="144" t="n">
        <f aca="false">+G:G-H:H</f>
        <v>95000</v>
      </c>
    </row>
    <row r="3601" customFormat="false" ht="17.25" hidden="false" customHeight="true" outlineLevel="0" collapsed="false">
      <c r="A3601" s="140" t="s">
        <v>129</v>
      </c>
      <c r="B3601" s="142" t="n">
        <v>648030</v>
      </c>
      <c r="C3601" s="143" t="n">
        <f aca="false">+LEN(B:B)</f>
        <v>6</v>
      </c>
      <c r="D3601" s="143" t="n">
        <v>64803000</v>
      </c>
      <c r="F3601" s="140" t="s">
        <v>534</v>
      </c>
      <c r="G3601" s="144" t="n">
        <v>350000</v>
      </c>
      <c r="H3601" s="144" t="n">
        <v>0</v>
      </c>
      <c r="I3601" s="144" t="n">
        <f aca="false">+G:G-H:H</f>
        <v>350000</v>
      </c>
    </row>
    <row r="3602" customFormat="false" ht="17.25" hidden="false" customHeight="true" outlineLevel="0" collapsed="false">
      <c r="A3602" s="140" t="s">
        <v>111</v>
      </c>
      <c r="B3602" s="142" t="n">
        <v>64803000</v>
      </c>
      <c r="C3602" s="143" t="n">
        <f aca="false">+LEN(B:B)</f>
        <v>8</v>
      </c>
      <c r="D3602" s="143" t="n">
        <v>64803000</v>
      </c>
      <c r="F3602" s="140" t="s">
        <v>536</v>
      </c>
      <c r="G3602" s="144" t="n">
        <v>1916100</v>
      </c>
      <c r="I3602" s="144" t="n">
        <f aca="false">+G:G-H:H</f>
        <v>1916100</v>
      </c>
    </row>
    <row r="3603" customFormat="false" ht="17.25" hidden="false" customHeight="true" outlineLevel="0" collapsed="false">
      <c r="A3603" s="140" t="s">
        <v>115</v>
      </c>
      <c r="B3603" s="142" t="n">
        <v>64803000</v>
      </c>
      <c r="C3603" s="143" t="n">
        <f aca="false">+LEN(B:B)</f>
        <v>8</v>
      </c>
      <c r="D3603" s="143" t="n">
        <v>64803000</v>
      </c>
      <c r="F3603" s="140" t="s">
        <v>536</v>
      </c>
      <c r="G3603" s="144" t="n">
        <v>7000</v>
      </c>
      <c r="I3603" s="144" t="n">
        <f aca="false">+G:G-H:H</f>
        <v>7000</v>
      </c>
    </row>
    <row r="3604" customFormat="false" ht="17.25" hidden="false" customHeight="true" outlineLevel="0" collapsed="false">
      <c r="A3604" s="140" t="s">
        <v>119</v>
      </c>
      <c r="B3604" s="142" t="n">
        <v>64803000</v>
      </c>
      <c r="C3604" s="143" t="n">
        <f aca="false">+LEN(B:B)</f>
        <v>8</v>
      </c>
      <c r="D3604" s="143" t="n">
        <v>64803000</v>
      </c>
      <c r="F3604" s="140" t="s">
        <v>536</v>
      </c>
      <c r="G3604" s="144" t="n">
        <v>228340</v>
      </c>
      <c r="I3604" s="144" t="n">
        <f aca="false">+G:G-H:H</f>
        <v>228340</v>
      </c>
    </row>
    <row r="3605" customFormat="false" ht="17.25" hidden="false" customHeight="true" outlineLevel="0" collapsed="false">
      <c r="A3605" s="140" t="s">
        <v>105</v>
      </c>
      <c r="B3605" s="142" t="n">
        <v>6480300</v>
      </c>
      <c r="C3605" s="143" t="n">
        <f aca="false">+LEN(B:B)</f>
        <v>7</v>
      </c>
      <c r="D3605" s="143" t="n">
        <v>64803000</v>
      </c>
      <c r="F3605" s="140" t="s">
        <v>536</v>
      </c>
      <c r="G3605" s="144" t="n">
        <v>1989500</v>
      </c>
      <c r="H3605" s="144" t="n">
        <v>0</v>
      </c>
      <c r="I3605" s="144" t="n">
        <f aca="false">+G:G-H:H</f>
        <v>1989500</v>
      </c>
    </row>
    <row r="3606" customFormat="false" ht="17.25" hidden="false" customHeight="true" outlineLevel="0" collapsed="false">
      <c r="A3606" s="140" t="s">
        <v>104</v>
      </c>
      <c r="B3606" s="142" t="n">
        <v>6480300</v>
      </c>
      <c r="C3606" s="143" t="n">
        <f aca="false">+LEN(B:B)</f>
        <v>7</v>
      </c>
      <c r="D3606" s="143" t="n">
        <v>64803000</v>
      </c>
      <c r="F3606" s="140" t="s">
        <v>536</v>
      </c>
      <c r="G3606" s="144" t="n">
        <v>111400</v>
      </c>
      <c r="H3606" s="144" t="n">
        <v>0</v>
      </c>
      <c r="I3606" s="144" t="n">
        <f aca="false">+G:G-H:H</f>
        <v>111400</v>
      </c>
    </row>
    <row r="3607" customFormat="false" ht="17.25" hidden="false" customHeight="true" outlineLevel="0" collapsed="false">
      <c r="A3607" s="140" t="s">
        <v>101</v>
      </c>
      <c r="B3607" s="142" t="n">
        <v>64803000</v>
      </c>
      <c r="C3607" s="143" t="n">
        <f aca="false">+LEN(B:B)</f>
        <v>8</v>
      </c>
      <c r="D3607" s="143" t="n">
        <v>64803000</v>
      </c>
      <c r="F3607" s="140" t="s">
        <v>536</v>
      </c>
      <c r="G3607" s="144" t="n">
        <v>91200</v>
      </c>
      <c r="I3607" s="144" t="n">
        <f aca="false">+G:G-H:H</f>
        <v>91200</v>
      </c>
    </row>
    <row r="3608" customFormat="false" ht="17.25" hidden="false" customHeight="true" outlineLevel="0" collapsed="false">
      <c r="A3608" s="140" t="s">
        <v>102</v>
      </c>
      <c r="B3608" s="142" t="n">
        <v>6480300</v>
      </c>
      <c r="C3608" s="143" t="n">
        <f aca="false">+LEN(B:B)</f>
        <v>7</v>
      </c>
      <c r="D3608" s="143" t="n">
        <v>64803000</v>
      </c>
      <c r="F3608" s="140" t="s">
        <v>536</v>
      </c>
      <c r="G3608" s="144" t="n">
        <v>600000</v>
      </c>
      <c r="H3608" s="144" t="n">
        <v>0</v>
      </c>
      <c r="I3608" s="144" t="n">
        <f aca="false">+G:G-H:H</f>
        <v>600000</v>
      </c>
    </row>
    <row r="3609" customFormat="false" ht="17.25" hidden="false" customHeight="true" outlineLevel="0" collapsed="false">
      <c r="A3609" s="140" t="s">
        <v>307</v>
      </c>
      <c r="B3609" s="142" t="n">
        <v>64803000</v>
      </c>
      <c r="C3609" s="143" t="n">
        <f aca="false">+LEN(B:B)</f>
        <v>8</v>
      </c>
      <c r="D3609" s="143" t="n">
        <v>64803000</v>
      </c>
      <c r="F3609" s="140" t="s">
        <v>199</v>
      </c>
      <c r="G3609" s="144" t="n">
        <v>248600</v>
      </c>
      <c r="I3609" s="144" t="n">
        <f aca="false">+G:G-H:H</f>
        <v>248600</v>
      </c>
    </row>
    <row r="3610" customFormat="false" ht="17.25" hidden="false" customHeight="true" outlineLevel="0" collapsed="false">
      <c r="A3610" s="140" t="s">
        <v>100</v>
      </c>
      <c r="B3610" s="142" t="n">
        <v>6480300</v>
      </c>
      <c r="C3610" s="143" t="n">
        <f aca="false">+LEN(B:B)</f>
        <v>7</v>
      </c>
      <c r="D3610" s="143" t="n">
        <v>64803000</v>
      </c>
      <c r="F3610" s="140" t="s">
        <v>536</v>
      </c>
      <c r="G3610" s="144" t="n">
        <v>1293300</v>
      </c>
      <c r="H3610" s="144" t="n">
        <v>0</v>
      </c>
      <c r="I3610" s="144" t="n">
        <f aca="false">+G:G-H:H</f>
        <v>1293300</v>
      </c>
    </row>
    <row r="3611" customFormat="false" ht="17.25" hidden="false" customHeight="true" outlineLevel="0" collapsed="false">
      <c r="A3611" s="140" t="s">
        <v>1712</v>
      </c>
      <c r="B3611" s="142" t="n">
        <v>64803000</v>
      </c>
      <c r="C3611" s="143" t="n">
        <f aca="false">+LEN(B:B)</f>
        <v>8</v>
      </c>
      <c r="D3611" s="143" t="n">
        <v>64803000</v>
      </c>
      <c r="F3611" s="140" t="s">
        <v>3333</v>
      </c>
      <c r="G3611" s="144" t="n">
        <v>100000</v>
      </c>
      <c r="I3611" s="144" t="n">
        <f aca="false">+G:G-H:H</f>
        <v>100000</v>
      </c>
    </row>
    <row r="3612" customFormat="false" ht="17.25" hidden="false" customHeight="true" outlineLevel="0" collapsed="false">
      <c r="A3612" s="140" t="s">
        <v>129</v>
      </c>
      <c r="B3612" s="142" t="n">
        <v>648040</v>
      </c>
      <c r="C3612" s="143" t="n">
        <f aca="false">+LEN(B:B)</f>
        <v>6</v>
      </c>
      <c r="D3612" s="143" t="n">
        <v>64804000</v>
      </c>
      <c r="F3612" s="140" t="s">
        <v>198</v>
      </c>
      <c r="G3612" s="144" t="n">
        <v>26697623.477</v>
      </c>
      <c r="H3612" s="144" t="n">
        <v>0</v>
      </c>
      <c r="I3612" s="144" t="n">
        <f aca="false">+G:G-H:H</f>
        <v>26697623.477</v>
      </c>
    </row>
    <row r="3613" customFormat="false" ht="17.25" hidden="false" customHeight="true" outlineLevel="0" collapsed="false">
      <c r="A3613" s="140" t="s">
        <v>3019</v>
      </c>
      <c r="B3613" s="142" t="n">
        <v>648040</v>
      </c>
      <c r="C3613" s="143" t="n">
        <f aca="false">+LEN(B:B)</f>
        <v>6</v>
      </c>
      <c r="D3613" s="143" t="n">
        <v>64804000</v>
      </c>
      <c r="F3613" s="140" t="s">
        <v>198</v>
      </c>
      <c r="G3613" s="144" t="n">
        <v>7500</v>
      </c>
      <c r="I3613" s="144" t="n">
        <f aca="false">+G:G-H:H</f>
        <v>7500</v>
      </c>
    </row>
    <row r="3614" customFormat="false" ht="17.25" hidden="false" customHeight="true" outlineLevel="0" collapsed="false">
      <c r="A3614" s="140" t="s">
        <v>307</v>
      </c>
      <c r="B3614" s="142" t="n">
        <v>64804000</v>
      </c>
      <c r="C3614" s="143" t="n">
        <f aca="false">+LEN(B:B)</f>
        <v>8</v>
      </c>
      <c r="D3614" s="143" t="n">
        <v>64804000</v>
      </c>
      <c r="F3614" s="140" t="s">
        <v>200</v>
      </c>
      <c r="G3614" s="144" t="n">
        <v>20192400</v>
      </c>
      <c r="I3614" s="144" t="n">
        <f aca="false">+G:G-H:H</f>
        <v>20192400</v>
      </c>
    </row>
    <row r="3615" customFormat="false" ht="17.25" hidden="false" customHeight="true" outlineLevel="0" collapsed="false">
      <c r="A3615" s="140" t="s">
        <v>307</v>
      </c>
      <c r="B3615" s="142" t="n">
        <v>64805000</v>
      </c>
      <c r="C3615" s="143" t="n">
        <f aca="false">+LEN(B:B)</f>
        <v>8</v>
      </c>
      <c r="D3615" s="143" t="n">
        <v>64805000</v>
      </c>
      <c r="F3615" s="140" t="s">
        <v>201</v>
      </c>
      <c r="G3615" s="144" t="n">
        <v>227100</v>
      </c>
      <c r="I3615" s="144" t="n">
        <f aca="false">+G:G-H:H</f>
        <v>227100</v>
      </c>
    </row>
    <row r="3616" customFormat="false" ht="17.25" hidden="false" customHeight="true" outlineLevel="0" collapsed="false">
      <c r="A3616" s="140" t="s">
        <v>100</v>
      </c>
      <c r="B3616" s="142" t="n">
        <v>6480500</v>
      </c>
      <c r="C3616" s="143" t="n">
        <f aca="false">+LEN(B:B)</f>
        <v>7</v>
      </c>
      <c r="D3616" s="143" t="n">
        <v>64805000</v>
      </c>
      <c r="F3616" s="140" t="s">
        <v>537</v>
      </c>
      <c r="G3616" s="144" t="n">
        <v>7764000</v>
      </c>
      <c r="H3616" s="144" t="n">
        <v>0</v>
      </c>
      <c r="I3616" s="144" t="n">
        <f aca="false">+G:G-H:H</f>
        <v>7764000</v>
      </c>
    </row>
    <row r="3617" customFormat="false" ht="17.25" hidden="false" customHeight="true" outlineLevel="0" collapsed="false">
      <c r="A3617" s="140" t="s">
        <v>115</v>
      </c>
      <c r="B3617" s="142" t="n">
        <v>64808000</v>
      </c>
      <c r="C3617" s="143" t="n">
        <f aca="false">+LEN(B:B)</f>
        <v>8</v>
      </c>
      <c r="D3617" s="143" t="n">
        <v>64808000</v>
      </c>
      <c r="F3617" s="140" t="s">
        <v>535</v>
      </c>
      <c r="G3617" s="144" t="n">
        <v>1000000</v>
      </c>
      <c r="I3617" s="144" t="n">
        <f aca="false">+G:G-H:H</f>
        <v>1000000</v>
      </c>
    </row>
    <row r="3618" customFormat="false" ht="17.25" hidden="false" customHeight="true" outlineLevel="0" collapsed="false">
      <c r="A3618" s="140" t="s">
        <v>1712</v>
      </c>
      <c r="B3618" s="142" t="n">
        <v>64808000</v>
      </c>
      <c r="C3618" s="143" t="n">
        <f aca="false">+LEN(B:B)</f>
        <v>8</v>
      </c>
      <c r="D3618" s="143" t="n">
        <v>64808000</v>
      </c>
      <c r="F3618" s="140" t="s">
        <v>469</v>
      </c>
      <c r="G3618" s="144" t="n">
        <v>13049104</v>
      </c>
      <c r="I3618" s="144" t="n">
        <f aca="false">+G:G-H:H</f>
        <v>13049104</v>
      </c>
    </row>
    <row r="3619" customFormat="false" ht="17.25" hidden="false" customHeight="true" outlineLevel="0" collapsed="false">
      <c r="A3619" s="140" t="s">
        <v>129</v>
      </c>
      <c r="B3619" s="142" t="n">
        <v>651000</v>
      </c>
      <c r="C3619" s="143" t="n">
        <f aca="false">+LEN(B:B)</f>
        <v>6</v>
      </c>
      <c r="D3619" s="143" t="n">
        <v>65100000</v>
      </c>
      <c r="F3619" s="140" t="s">
        <v>1130</v>
      </c>
      <c r="G3619" s="144" t="n">
        <v>39534655.14</v>
      </c>
      <c r="H3619" s="144" t="n">
        <v>0</v>
      </c>
      <c r="I3619" s="144" t="n">
        <f aca="false">+G:G-H:H</f>
        <v>39534655.14</v>
      </c>
    </row>
    <row r="3620" customFormat="false" ht="17.25" hidden="false" customHeight="true" outlineLevel="0" collapsed="false">
      <c r="A3620" s="140" t="s">
        <v>1819</v>
      </c>
      <c r="B3620" s="142" t="n">
        <v>65100000</v>
      </c>
      <c r="C3620" s="143" t="n">
        <f aca="false">+LEN(B:B)</f>
        <v>8</v>
      </c>
      <c r="D3620" s="143" t="n">
        <v>65100000</v>
      </c>
      <c r="F3620" s="140" t="s">
        <v>3334</v>
      </c>
      <c r="G3620" s="144" t="n">
        <v>510000</v>
      </c>
      <c r="I3620" s="144" t="n">
        <f aca="false">+G:G-H:H</f>
        <v>510000</v>
      </c>
    </row>
    <row r="3621" customFormat="false" ht="17.25" hidden="false" customHeight="true" outlineLevel="0" collapsed="false">
      <c r="A3621" s="140" t="s">
        <v>116</v>
      </c>
      <c r="B3621" s="142" t="n">
        <v>6510000</v>
      </c>
      <c r="C3621" s="143" t="n">
        <f aca="false">+LEN(B:B)</f>
        <v>7</v>
      </c>
      <c r="D3621" s="143" t="n">
        <v>65100000</v>
      </c>
      <c r="F3621" s="140" t="s">
        <v>740</v>
      </c>
      <c r="G3621" s="144" t="n">
        <v>0.01</v>
      </c>
      <c r="I3621" s="144" t="n">
        <f aca="false">+G:G-H:H</f>
        <v>0.01</v>
      </c>
    </row>
    <row r="3622" customFormat="false" ht="17.25" hidden="false" customHeight="true" outlineLevel="0" collapsed="false">
      <c r="A3622" s="140" t="s">
        <v>119</v>
      </c>
      <c r="B3622" s="142" t="n">
        <v>65100000</v>
      </c>
      <c r="C3622" s="143" t="n">
        <f aca="false">+LEN(B:B)</f>
        <v>8</v>
      </c>
      <c r="D3622" s="143" t="n">
        <v>65100000</v>
      </c>
      <c r="F3622" s="140" t="s">
        <v>740</v>
      </c>
      <c r="H3622" s="144" t="n">
        <v>295384</v>
      </c>
      <c r="I3622" s="144" t="n">
        <f aca="false">+G:G-H:H</f>
        <v>-295384</v>
      </c>
    </row>
    <row r="3623" customFormat="false" ht="17.25" hidden="false" customHeight="true" outlineLevel="0" collapsed="false">
      <c r="A3623" s="140" t="s">
        <v>112</v>
      </c>
      <c r="B3623" s="142" t="n">
        <v>65100000</v>
      </c>
      <c r="C3623" s="143" t="n">
        <f aca="false">+LEN(B:B)</f>
        <v>8</v>
      </c>
      <c r="D3623" s="143" t="n">
        <v>65100000</v>
      </c>
      <c r="F3623" s="140" t="s">
        <v>202</v>
      </c>
      <c r="G3623" s="144" t="n">
        <v>60000</v>
      </c>
      <c r="I3623" s="144" t="n">
        <f aca="false">+G:G-H:H</f>
        <v>60000</v>
      </c>
    </row>
    <row r="3624" customFormat="false" ht="17.25" hidden="false" customHeight="true" outlineLevel="0" collapsed="false">
      <c r="A3624" s="140" t="s">
        <v>105</v>
      </c>
      <c r="B3624" s="142" t="n">
        <v>6510000</v>
      </c>
      <c r="C3624" s="143" t="n">
        <f aca="false">+LEN(B:B)</f>
        <v>7</v>
      </c>
      <c r="D3624" s="143" t="n">
        <v>65100000</v>
      </c>
      <c r="F3624" s="140" t="s">
        <v>740</v>
      </c>
      <c r="G3624" s="144" t="n">
        <v>27760933.68</v>
      </c>
      <c r="H3624" s="144" t="n">
        <v>0</v>
      </c>
      <c r="I3624" s="144" t="n">
        <f aca="false">+G:G-H:H</f>
        <v>27760933.68</v>
      </c>
    </row>
    <row r="3625" customFormat="false" ht="17.25" hidden="false" customHeight="true" outlineLevel="0" collapsed="false">
      <c r="A3625" s="140" t="s">
        <v>104</v>
      </c>
      <c r="B3625" s="142" t="n">
        <v>6510000</v>
      </c>
      <c r="C3625" s="143" t="n">
        <f aca="false">+LEN(B:B)</f>
        <v>7</v>
      </c>
      <c r="D3625" s="143" t="n">
        <v>65100000</v>
      </c>
      <c r="F3625" s="140" t="s">
        <v>740</v>
      </c>
      <c r="G3625" s="144" t="n">
        <v>46123764.32</v>
      </c>
      <c r="H3625" s="144" t="n">
        <v>0</v>
      </c>
      <c r="I3625" s="144" t="n">
        <f aca="false">+G:G-H:H</f>
        <v>46123764.32</v>
      </c>
    </row>
    <row r="3626" customFormat="false" ht="17.25" hidden="false" customHeight="true" outlineLevel="0" collapsed="false">
      <c r="A3626" s="140" t="s">
        <v>102</v>
      </c>
      <c r="B3626" s="142" t="n">
        <v>6510000</v>
      </c>
      <c r="C3626" s="143" t="n">
        <f aca="false">+LEN(B:B)</f>
        <v>7</v>
      </c>
      <c r="D3626" s="143" t="n">
        <v>65100000</v>
      </c>
      <c r="F3626" s="140" t="s">
        <v>740</v>
      </c>
      <c r="G3626" s="144" t="n">
        <v>5124862.7</v>
      </c>
      <c r="H3626" s="144" t="n">
        <v>0</v>
      </c>
      <c r="I3626" s="144" t="n">
        <f aca="false">+G:G-H:H</f>
        <v>5124862.7</v>
      </c>
    </row>
    <row r="3627" customFormat="false" ht="17.25" hidden="false" customHeight="true" outlineLevel="0" collapsed="false">
      <c r="A3627" s="140" t="s">
        <v>307</v>
      </c>
      <c r="B3627" s="142" t="n">
        <v>65100000</v>
      </c>
      <c r="C3627" s="143" t="n">
        <f aca="false">+LEN(B:B)</f>
        <v>8</v>
      </c>
      <c r="D3627" s="143" t="n">
        <v>65100000</v>
      </c>
      <c r="F3627" s="140" t="s">
        <v>202</v>
      </c>
      <c r="G3627" s="144" t="n">
        <v>35965190.68</v>
      </c>
      <c r="I3627" s="144" t="n">
        <f aca="false">+G:G-H:H</f>
        <v>35965190.68</v>
      </c>
    </row>
    <row r="3628" customFormat="false" ht="17.25" hidden="false" customHeight="true" outlineLevel="0" collapsed="false">
      <c r="A3628" s="140" t="s">
        <v>100</v>
      </c>
      <c r="B3628" s="142" t="n">
        <v>6510000</v>
      </c>
      <c r="C3628" s="143" t="n">
        <f aca="false">+LEN(B:B)</f>
        <v>7</v>
      </c>
      <c r="D3628" s="143" t="n">
        <v>65100000</v>
      </c>
      <c r="F3628" s="140" t="s">
        <v>740</v>
      </c>
      <c r="G3628" s="144" t="n">
        <v>17570957.84</v>
      </c>
      <c r="H3628" s="144" t="n">
        <v>0</v>
      </c>
      <c r="I3628" s="144" t="n">
        <f aca="false">+G:G-H:H</f>
        <v>17570957.84</v>
      </c>
    </row>
    <row r="3629" customFormat="false" ht="17.25" hidden="false" customHeight="true" outlineLevel="0" collapsed="false">
      <c r="A3629" s="140" t="s">
        <v>104</v>
      </c>
      <c r="B3629" s="142" t="n">
        <v>6520000</v>
      </c>
      <c r="C3629" s="143" t="n">
        <f aca="false">+LEN(B:B)</f>
        <v>7</v>
      </c>
      <c r="D3629" s="143" t="n">
        <v>65200000</v>
      </c>
      <c r="F3629" s="140" t="s">
        <v>741</v>
      </c>
      <c r="G3629" s="144" t="n">
        <v>35160832</v>
      </c>
      <c r="H3629" s="144" t="n">
        <v>0</v>
      </c>
      <c r="I3629" s="144" t="n">
        <f aca="false">+G:G-H:H</f>
        <v>35160832</v>
      </c>
    </row>
    <row r="3630" customFormat="false" ht="17.25" hidden="false" customHeight="true" outlineLevel="0" collapsed="false">
      <c r="A3630" s="140" t="s">
        <v>129</v>
      </c>
      <c r="B3630" s="142" t="n">
        <v>656010</v>
      </c>
      <c r="C3630" s="143" t="n">
        <f aca="false">+LEN(B:B)</f>
        <v>6</v>
      </c>
      <c r="D3630" s="143" t="n">
        <v>65601000</v>
      </c>
      <c r="F3630" s="140" t="s">
        <v>539</v>
      </c>
      <c r="G3630" s="144" t="n">
        <v>2861348.74</v>
      </c>
      <c r="H3630" s="144" t="n">
        <v>0</v>
      </c>
      <c r="I3630" s="144" t="n">
        <f aca="false">+G:G-H:H</f>
        <v>2861348.74</v>
      </c>
    </row>
    <row r="3631" customFormat="false" ht="17.25" hidden="false" customHeight="true" outlineLevel="0" collapsed="false">
      <c r="A3631" s="140" t="s">
        <v>1819</v>
      </c>
      <c r="B3631" s="142" t="n">
        <v>65601000</v>
      </c>
      <c r="C3631" s="143" t="n">
        <f aca="false">+LEN(B:B)</f>
        <v>8</v>
      </c>
      <c r="D3631" s="143" t="n">
        <v>65601000</v>
      </c>
      <c r="F3631" s="140" t="s">
        <v>742</v>
      </c>
      <c r="G3631" s="144" t="n">
        <v>1616000</v>
      </c>
      <c r="I3631" s="144" t="n">
        <f aca="false">+G:G-H:H</f>
        <v>1616000</v>
      </c>
    </row>
    <row r="3632" customFormat="false" ht="17.25" hidden="false" customHeight="true" outlineLevel="0" collapsed="false">
      <c r="A3632" s="140" t="s">
        <v>111</v>
      </c>
      <c r="B3632" s="142" t="n">
        <v>65601000</v>
      </c>
      <c r="C3632" s="143" t="n">
        <f aca="false">+LEN(B:B)</f>
        <v>8</v>
      </c>
      <c r="D3632" s="143" t="n">
        <v>65601000</v>
      </c>
      <c r="F3632" s="140" t="s">
        <v>742</v>
      </c>
      <c r="G3632" s="144" t="n">
        <v>124584.2</v>
      </c>
      <c r="I3632" s="144" t="n">
        <f aca="false">+G:G-H:H</f>
        <v>124584.2</v>
      </c>
    </row>
    <row r="3633" customFormat="false" ht="17.25" hidden="false" customHeight="true" outlineLevel="0" collapsed="false">
      <c r="A3633" s="140" t="s">
        <v>116</v>
      </c>
      <c r="B3633" s="142" t="n">
        <v>6560100</v>
      </c>
      <c r="C3633" s="143" t="n">
        <f aca="false">+LEN(B:B)</f>
        <v>7</v>
      </c>
      <c r="D3633" s="143" t="n">
        <v>65601000</v>
      </c>
      <c r="F3633" s="140" t="s">
        <v>742</v>
      </c>
      <c r="G3633" s="144" t="n">
        <v>202000</v>
      </c>
      <c r="I3633" s="144" t="n">
        <f aca="false">+G:G-H:H</f>
        <v>202000</v>
      </c>
    </row>
    <row r="3634" customFormat="false" ht="17.25" hidden="false" customHeight="true" outlineLevel="0" collapsed="false">
      <c r="A3634" s="140" t="s">
        <v>115</v>
      </c>
      <c r="B3634" s="142" t="n">
        <v>65601000</v>
      </c>
      <c r="C3634" s="143" t="n">
        <f aca="false">+LEN(B:B)</f>
        <v>8</v>
      </c>
      <c r="D3634" s="143" t="n">
        <v>65601000</v>
      </c>
      <c r="F3634" s="140" t="s">
        <v>742</v>
      </c>
      <c r="G3634" s="144" t="n">
        <v>200000</v>
      </c>
      <c r="I3634" s="144" t="n">
        <f aca="false">+G:G-H:H</f>
        <v>200000</v>
      </c>
    </row>
    <row r="3635" customFormat="false" ht="17.25" hidden="false" customHeight="true" outlineLevel="0" collapsed="false">
      <c r="A3635" s="140" t="s">
        <v>105</v>
      </c>
      <c r="B3635" s="142" t="n">
        <v>6560100</v>
      </c>
      <c r="C3635" s="143" t="n">
        <f aca="false">+LEN(B:B)</f>
        <v>7</v>
      </c>
      <c r="D3635" s="143" t="n">
        <v>65601000</v>
      </c>
      <c r="F3635" s="140" t="s">
        <v>742</v>
      </c>
      <c r="G3635" s="144" t="n">
        <v>965000</v>
      </c>
      <c r="H3635" s="144" t="n">
        <v>0</v>
      </c>
      <c r="I3635" s="144" t="n">
        <f aca="false">+G:G-H:H</f>
        <v>965000</v>
      </c>
    </row>
    <row r="3636" customFormat="false" ht="17.25" hidden="false" customHeight="true" outlineLevel="0" collapsed="false">
      <c r="A3636" s="140" t="s">
        <v>1478</v>
      </c>
      <c r="B3636" s="142" t="n">
        <v>656010</v>
      </c>
      <c r="C3636" s="143" t="n">
        <f aca="false">+LEN(B:B)</f>
        <v>6</v>
      </c>
      <c r="D3636" s="143" t="n">
        <v>65601000</v>
      </c>
      <c r="F3636" s="140" t="s">
        <v>539</v>
      </c>
      <c r="G3636" s="144" t="n">
        <v>307000253.67</v>
      </c>
      <c r="I3636" s="144" t="n">
        <f aca="false">+G:G-H:H</f>
        <v>307000253.67</v>
      </c>
    </row>
    <row r="3637" customFormat="false" ht="17.25" hidden="false" customHeight="true" outlineLevel="0" collapsed="false">
      <c r="A3637" s="140" t="s">
        <v>657</v>
      </c>
      <c r="B3637" s="142" t="n">
        <v>65601000</v>
      </c>
      <c r="C3637" s="143" t="n">
        <f aca="false">+LEN(B:B)</f>
        <v>8</v>
      </c>
      <c r="D3637" s="143" t="n">
        <v>65601000</v>
      </c>
      <c r="F3637" s="140" t="s">
        <v>539</v>
      </c>
      <c r="G3637" s="144" t="n">
        <v>202000</v>
      </c>
      <c r="I3637" s="144" t="n">
        <f aca="false">+G:G-H:H</f>
        <v>202000</v>
      </c>
    </row>
    <row r="3638" customFormat="false" ht="17.25" hidden="false" customHeight="true" outlineLevel="0" collapsed="false">
      <c r="A3638" s="140" t="s">
        <v>111</v>
      </c>
      <c r="B3638" s="142" t="n">
        <v>65602000</v>
      </c>
      <c r="C3638" s="143" t="n">
        <f aca="false">+LEN(B:B)</f>
        <v>8</v>
      </c>
      <c r="D3638" s="143" t="n">
        <v>65602000</v>
      </c>
      <c r="F3638" s="140" t="s">
        <v>743</v>
      </c>
      <c r="G3638" s="144" t="n">
        <v>400000</v>
      </c>
      <c r="I3638" s="144" t="n">
        <f aca="false">+G:G-H:H</f>
        <v>400000</v>
      </c>
    </row>
    <row r="3639" customFormat="false" ht="17.25" hidden="false" customHeight="true" outlineLevel="0" collapsed="false">
      <c r="A3639" s="140" t="s">
        <v>119</v>
      </c>
      <c r="B3639" s="142" t="n">
        <v>65602000</v>
      </c>
      <c r="C3639" s="143" t="n">
        <f aca="false">+LEN(B:B)</f>
        <v>8</v>
      </c>
      <c r="D3639" s="143" t="n">
        <v>65602000</v>
      </c>
      <c r="F3639" s="140" t="s">
        <v>743</v>
      </c>
      <c r="G3639" s="144" t="n">
        <v>5497639</v>
      </c>
      <c r="I3639" s="144" t="n">
        <f aca="false">+G:G-H:H</f>
        <v>5497639</v>
      </c>
    </row>
    <row r="3640" customFormat="false" ht="17.25" hidden="false" customHeight="true" outlineLevel="0" collapsed="false">
      <c r="A3640" s="140" t="s">
        <v>105</v>
      </c>
      <c r="B3640" s="142" t="n">
        <v>6560200</v>
      </c>
      <c r="C3640" s="143" t="n">
        <f aca="false">+LEN(B:B)</f>
        <v>7</v>
      </c>
      <c r="D3640" s="143" t="n">
        <v>65602000</v>
      </c>
      <c r="F3640" s="140" t="s">
        <v>743</v>
      </c>
      <c r="G3640" s="144" t="n">
        <v>200000</v>
      </c>
      <c r="H3640" s="144" t="n">
        <v>0</v>
      </c>
      <c r="I3640" s="144" t="n">
        <f aca="false">+G:G-H:H</f>
        <v>200000</v>
      </c>
    </row>
    <row r="3641" customFormat="false" ht="17.25" hidden="false" customHeight="true" outlineLevel="0" collapsed="false">
      <c r="A3641" s="140" t="s">
        <v>104</v>
      </c>
      <c r="B3641" s="142" t="n">
        <v>6560200</v>
      </c>
      <c r="C3641" s="143" t="n">
        <f aca="false">+LEN(B:B)</f>
        <v>7</v>
      </c>
      <c r="D3641" s="143" t="n">
        <v>65602000</v>
      </c>
      <c r="F3641" s="140" t="s">
        <v>743</v>
      </c>
      <c r="G3641" s="144" t="n">
        <v>90000</v>
      </c>
      <c r="H3641" s="144" t="n">
        <v>0</v>
      </c>
      <c r="I3641" s="144" t="n">
        <f aca="false">+G:G-H:H</f>
        <v>90000</v>
      </c>
    </row>
    <row r="3642" customFormat="false" ht="17.25" hidden="false" customHeight="true" outlineLevel="0" collapsed="false">
      <c r="A3642" s="140" t="s">
        <v>307</v>
      </c>
      <c r="B3642" s="142" t="n">
        <v>65602000</v>
      </c>
      <c r="C3642" s="143" t="n">
        <f aca="false">+LEN(B:B)</f>
        <v>8</v>
      </c>
      <c r="D3642" s="143" t="n">
        <v>65602000</v>
      </c>
      <c r="F3642" s="140" t="s">
        <v>203</v>
      </c>
      <c r="G3642" s="144" t="n">
        <v>470000</v>
      </c>
      <c r="I3642" s="144" t="n">
        <f aca="false">+G:G-H:H</f>
        <v>470000</v>
      </c>
    </row>
    <row r="3643" customFormat="false" ht="17.25" hidden="false" customHeight="true" outlineLevel="0" collapsed="false">
      <c r="A3643" s="140" t="s">
        <v>1712</v>
      </c>
      <c r="B3643" s="142" t="n">
        <v>65602000</v>
      </c>
      <c r="C3643" s="143" t="n">
        <f aca="false">+LEN(B:B)</f>
        <v>8</v>
      </c>
      <c r="D3643" s="143" t="n">
        <v>65602000</v>
      </c>
      <c r="F3643" s="140" t="s">
        <v>3335</v>
      </c>
      <c r="G3643" s="144" t="n">
        <v>43080000</v>
      </c>
      <c r="I3643" s="144" t="n">
        <f aca="false">+G:G-H:H</f>
        <v>43080000</v>
      </c>
    </row>
    <row r="3644" customFormat="false" ht="17.25" hidden="false" customHeight="true" outlineLevel="0" collapsed="false">
      <c r="A3644" s="140" t="s">
        <v>116</v>
      </c>
      <c r="B3644" s="142" t="n">
        <v>6560300</v>
      </c>
      <c r="C3644" s="143" t="n">
        <f aca="false">+LEN(B:B)</f>
        <v>7</v>
      </c>
      <c r="D3644" s="143" t="n">
        <v>65602000</v>
      </c>
      <c r="F3644" s="140" t="s">
        <v>3336</v>
      </c>
      <c r="G3644" s="144" t="n">
        <v>1139000</v>
      </c>
      <c r="I3644" s="144" t="n">
        <f aca="false">+G:G-H:H</f>
        <v>1139000</v>
      </c>
    </row>
    <row r="3645" customFormat="false" ht="17.25" hidden="false" customHeight="true" outlineLevel="0" collapsed="false">
      <c r="A3645" s="140" t="s">
        <v>309</v>
      </c>
      <c r="B3645" s="142" t="n">
        <v>657000</v>
      </c>
      <c r="C3645" s="143" t="n">
        <f aca="false">+LEN(B:B)</f>
        <v>6</v>
      </c>
      <c r="D3645" s="143" t="n">
        <v>65700000</v>
      </c>
      <c r="F3645" s="140" t="s">
        <v>1626</v>
      </c>
      <c r="G3645" s="144" t="n">
        <v>211000</v>
      </c>
      <c r="I3645" s="144" t="n">
        <f aca="false">+G:G-H:H</f>
        <v>211000</v>
      </c>
    </row>
    <row r="3646" customFormat="false" ht="17.25" hidden="false" customHeight="true" outlineLevel="0" collapsed="false">
      <c r="A3646" s="140" t="s">
        <v>128</v>
      </c>
      <c r="B3646" s="142" t="n">
        <v>65700000</v>
      </c>
      <c r="C3646" s="143" t="n">
        <f aca="false">+LEN(B:B)</f>
        <v>8</v>
      </c>
      <c r="D3646" s="143" t="n">
        <v>65700000</v>
      </c>
      <c r="F3646" s="140" t="s">
        <v>204</v>
      </c>
      <c r="G3646" s="144" t="n">
        <v>60148.27</v>
      </c>
      <c r="I3646" s="144" t="n">
        <f aca="false">+G:G-H:H</f>
        <v>60148.27</v>
      </c>
    </row>
    <row r="3647" customFormat="false" ht="17.25" hidden="false" customHeight="true" outlineLevel="0" collapsed="false">
      <c r="A3647" s="140" t="s">
        <v>125</v>
      </c>
      <c r="B3647" s="142" t="n">
        <v>65700000</v>
      </c>
      <c r="C3647" s="143" t="n">
        <f aca="false">+LEN(B:B)</f>
        <v>8</v>
      </c>
      <c r="D3647" s="143" t="n">
        <v>65700000</v>
      </c>
      <c r="F3647" s="140" t="s">
        <v>1652</v>
      </c>
      <c r="G3647" s="144" t="n">
        <v>235000</v>
      </c>
      <c r="I3647" s="144" t="n">
        <f aca="false">+G:G-H:H</f>
        <v>235000</v>
      </c>
    </row>
    <row r="3648" customFormat="false" ht="17.25" hidden="false" customHeight="true" outlineLevel="0" collapsed="false">
      <c r="A3648" s="140" t="s">
        <v>1819</v>
      </c>
      <c r="B3648" s="142" t="n">
        <v>65700000</v>
      </c>
      <c r="C3648" s="143" t="n">
        <f aca="false">+LEN(B:B)</f>
        <v>8</v>
      </c>
      <c r="D3648" s="143" t="n">
        <v>65700000</v>
      </c>
      <c r="F3648" s="140" t="s">
        <v>1652</v>
      </c>
      <c r="G3648" s="144" t="n">
        <v>402.89</v>
      </c>
      <c r="I3648" s="144" t="n">
        <f aca="false">+G:G-H:H</f>
        <v>402.89</v>
      </c>
    </row>
    <row r="3649" customFormat="false" ht="17.25" hidden="false" customHeight="true" outlineLevel="0" collapsed="false">
      <c r="A3649" s="140" t="s">
        <v>111</v>
      </c>
      <c r="B3649" s="142" t="n">
        <v>65700000</v>
      </c>
      <c r="C3649" s="143" t="n">
        <f aca="false">+LEN(B:B)</f>
        <v>8</v>
      </c>
      <c r="D3649" s="143" t="n">
        <v>65700000</v>
      </c>
      <c r="F3649" s="140" t="s">
        <v>1652</v>
      </c>
      <c r="G3649" s="144" t="n">
        <v>1144761.84</v>
      </c>
      <c r="I3649" s="144" t="n">
        <f aca="false">+G:G-H:H</f>
        <v>1144761.84</v>
      </c>
    </row>
    <row r="3650" customFormat="false" ht="17.25" hidden="false" customHeight="true" outlineLevel="0" collapsed="false">
      <c r="A3650" s="140" t="s">
        <v>116</v>
      </c>
      <c r="B3650" s="142" t="n">
        <v>6570000</v>
      </c>
      <c r="C3650" s="143" t="n">
        <f aca="false">+LEN(B:B)</f>
        <v>7</v>
      </c>
      <c r="D3650" s="143" t="n">
        <v>65700000</v>
      </c>
      <c r="F3650" s="140" t="s">
        <v>1652</v>
      </c>
      <c r="G3650" s="144" t="n">
        <v>180000.17</v>
      </c>
      <c r="I3650" s="144" t="n">
        <f aca="false">+G:G-H:H</f>
        <v>180000.17</v>
      </c>
    </row>
    <row r="3651" customFormat="false" ht="17.25" hidden="false" customHeight="true" outlineLevel="0" collapsed="false">
      <c r="A3651" s="140" t="s">
        <v>115</v>
      </c>
      <c r="B3651" s="142" t="n">
        <v>65700000</v>
      </c>
      <c r="C3651" s="143" t="n">
        <f aca="false">+LEN(B:B)</f>
        <v>8</v>
      </c>
      <c r="D3651" s="143" t="n">
        <v>65700000</v>
      </c>
      <c r="F3651" s="140" t="s">
        <v>1652</v>
      </c>
      <c r="G3651" s="144" t="n">
        <v>2.68</v>
      </c>
      <c r="I3651" s="144" t="n">
        <f aca="false">+G:G-H:H</f>
        <v>2.68</v>
      </c>
    </row>
    <row r="3652" customFormat="false" ht="17.25" hidden="false" customHeight="true" outlineLevel="0" collapsed="false">
      <c r="A3652" s="140" t="s">
        <v>3019</v>
      </c>
      <c r="B3652" s="142" t="n">
        <v>657000</v>
      </c>
      <c r="C3652" s="143" t="n">
        <f aca="false">+LEN(B:B)</f>
        <v>6</v>
      </c>
      <c r="D3652" s="143" t="n">
        <v>65700000</v>
      </c>
      <c r="F3652" s="140" t="s">
        <v>1626</v>
      </c>
      <c r="G3652" s="144" t="n">
        <v>1080</v>
      </c>
      <c r="I3652" s="144" t="n">
        <f aca="false">+G:G-H:H</f>
        <v>1080</v>
      </c>
    </row>
    <row r="3653" customFormat="false" ht="17.25" hidden="false" customHeight="true" outlineLevel="0" collapsed="false">
      <c r="A3653" s="140" t="s">
        <v>119</v>
      </c>
      <c r="B3653" s="142" t="n">
        <v>65700000</v>
      </c>
      <c r="C3653" s="143" t="n">
        <f aca="false">+LEN(B:B)</f>
        <v>8</v>
      </c>
      <c r="D3653" s="143" t="n">
        <v>65700000</v>
      </c>
      <c r="F3653" s="140" t="s">
        <v>1652</v>
      </c>
      <c r="G3653" s="144" t="n">
        <v>900258.18</v>
      </c>
      <c r="I3653" s="144" t="n">
        <f aca="false">+G:G-H:H</f>
        <v>900258.18</v>
      </c>
    </row>
    <row r="3654" customFormat="false" ht="17.25" hidden="false" customHeight="true" outlineLevel="0" collapsed="false">
      <c r="A3654" s="140" t="s">
        <v>112</v>
      </c>
      <c r="B3654" s="142" t="n">
        <v>65700000</v>
      </c>
      <c r="C3654" s="143" t="n">
        <f aca="false">+LEN(B:B)</f>
        <v>8</v>
      </c>
      <c r="D3654" s="143" t="n">
        <v>65700000</v>
      </c>
      <c r="F3654" s="140" t="s">
        <v>204</v>
      </c>
      <c r="G3654" s="144" t="n">
        <v>1.84</v>
      </c>
      <c r="I3654" s="144" t="n">
        <f aca="false">+G:G-H:H</f>
        <v>1.84</v>
      </c>
    </row>
    <row r="3655" customFormat="false" ht="17.25" hidden="false" customHeight="true" outlineLevel="0" collapsed="false">
      <c r="A3655" s="140" t="s">
        <v>317</v>
      </c>
      <c r="B3655" s="142" t="n">
        <v>65700000</v>
      </c>
      <c r="C3655" s="143" t="n">
        <f aca="false">+LEN(B:B)</f>
        <v>8</v>
      </c>
      <c r="D3655" s="143" t="n">
        <v>65700000</v>
      </c>
      <c r="F3655" s="140" t="s">
        <v>3337</v>
      </c>
      <c r="G3655" s="144" t="n">
        <v>174.38</v>
      </c>
      <c r="I3655" s="144" t="n">
        <f aca="false">+G:G-H:H</f>
        <v>174.38</v>
      </c>
    </row>
    <row r="3656" customFormat="false" ht="17.25" hidden="false" customHeight="true" outlineLevel="0" collapsed="false">
      <c r="A3656" s="140" t="s">
        <v>105</v>
      </c>
      <c r="B3656" s="142" t="n">
        <v>6570000</v>
      </c>
      <c r="C3656" s="143" t="n">
        <f aca="false">+LEN(B:B)</f>
        <v>7</v>
      </c>
      <c r="D3656" s="143" t="n">
        <v>65700000</v>
      </c>
      <c r="F3656" s="140" t="s">
        <v>745</v>
      </c>
      <c r="G3656" s="144" t="n">
        <v>65.1</v>
      </c>
      <c r="H3656" s="144" t="n">
        <v>0</v>
      </c>
      <c r="I3656" s="144" t="n">
        <f aca="false">+G:G-H:H</f>
        <v>65.1</v>
      </c>
    </row>
    <row r="3657" customFormat="false" ht="17.25" hidden="false" customHeight="true" outlineLevel="0" collapsed="false">
      <c r="A3657" s="140" t="s">
        <v>104</v>
      </c>
      <c r="B3657" s="142" t="n">
        <v>6570000</v>
      </c>
      <c r="C3657" s="143" t="n">
        <f aca="false">+LEN(B:B)</f>
        <v>7</v>
      </c>
      <c r="D3657" s="143" t="n">
        <v>65700000</v>
      </c>
      <c r="F3657" s="140" t="s">
        <v>745</v>
      </c>
      <c r="G3657" s="144" t="n">
        <v>4874032.8</v>
      </c>
      <c r="H3657" s="144" t="n">
        <v>0</v>
      </c>
      <c r="I3657" s="144" t="n">
        <f aca="false">+G:G-H:H</f>
        <v>4874032.8</v>
      </c>
    </row>
    <row r="3658" customFormat="false" ht="17.25" hidden="false" customHeight="true" outlineLevel="0" collapsed="false">
      <c r="A3658" s="140" t="s">
        <v>101</v>
      </c>
      <c r="B3658" s="142" t="n">
        <v>65700000</v>
      </c>
      <c r="C3658" s="143" t="n">
        <f aca="false">+LEN(B:B)</f>
        <v>8</v>
      </c>
      <c r="D3658" s="143" t="n">
        <v>65700000</v>
      </c>
      <c r="F3658" s="140" t="s">
        <v>1652</v>
      </c>
      <c r="G3658" s="144" t="n">
        <v>500047.32</v>
      </c>
      <c r="I3658" s="144" t="n">
        <f aca="false">+G:G-H:H</f>
        <v>500047.32</v>
      </c>
    </row>
    <row r="3659" customFormat="false" ht="17.25" hidden="false" customHeight="true" outlineLevel="0" collapsed="false">
      <c r="A3659" s="140" t="s">
        <v>102</v>
      </c>
      <c r="B3659" s="142" t="n">
        <v>6570000</v>
      </c>
      <c r="C3659" s="143" t="n">
        <f aca="false">+LEN(B:B)</f>
        <v>7</v>
      </c>
      <c r="D3659" s="143" t="n">
        <v>65700000</v>
      </c>
      <c r="F3659" s="140" t="s">
        <v>745</v>
      </c>
      <c r="G3659" s="144" t="n">
        <v>1982812.8</v>
      </c>
      <c r="H3659" s="144" t="n">
        <v>0</v>
      </c>
      <c r="I3659" s="144" t="n">
        <f aca="false">+G:G-H:H</f>
        <v>1982812.8</v>
      </c>
    </row>
    <row r="3660" customFormat="false" ht="17.25" hidden="false" customHeight="true" outlineLevel="0" collapsed="false">
      <c r="A3660" s="140" t="s">
        <v>307</v>
      </c>
      <c r="B3660" s="142" t="n">
        <v>65700000</v>
      </c>
      <c r="C3660" s="143" t="n">
        <f aca="false">+LEN(B:B)</f>
        <v>8</v>
      </c>
      <c r="D3660" s="143" t="n">
        <v>65700000</v>
      </c>
      <c r="F3660" s="140" t="s">
        <v>204</v>
      </c>
      <c r="G3660" s="144" t="n">
        <v>27165226.34</v>
      </c>
      <c r="I3660" s="144" t="n">
        <f aca="false">+G:G-H:H</f>
        <v>27165226.34</v>
      </c>
    </row>
    <row r="3661" customFormat="false" ht="17.25" hidden="false" customHeight="true" outlineLevel="0" collapsed="false">
      <c r="A3661" s="140" t="s">
        <v>100</v>
      </c>
      <c r="B3661" s="142" t="n">
        <v>6570000</v>
      </c>
      <c r="C3661" s="143" t="n">
        <f aca="false">+LEN(B:B)</f>
        <v>7</v>
      </c>
      <c r="D3661" s="143" t="n">
        <v>65700000</v>
      </c>
      <c r="F3661" s="140" t="s">
        <v>745</v>
      </c>
      <c r="G3661" s="144" t="n">
        <v>8229690.76</v>
      </c>
      <c r="H3661" s="144" t="n">
        <v>0</v>
      </c>
      <c r="I3661" s="144" t="n">
        <f aca="false">+G:G-H:H</f>
        <v>8229690.76</v>
      </c>
    </row>
    <row r="3662" customFormat="false" ht="17.25" hidden="false" customHeight="true" outlineLevel="0" collapsed="false">
      <c r="A3662" s="140" t="s">
        <v>108</v>
      </c>
      <c r="B3662" s="142" t="n">
        <v>65700000</v>
      </c>
      <c r="C3662" s="143" t="n">
        <f aca="false">+LEN(B:B)</f>
        <v>8</v>
      </c>
      <c r="D3662" s="143" t="n">
        <v>65700000</v>
      </c>
      <c r="F3662" s="140" t="s">
        <v>1652</v>
      </c>
      <c r="G3662" s="144" t="n">
        <v>4638.83</v>
      </c>
      <c r="I3662" s="144" t="n">
        <f aca="false">+G:G-H:H</f>
        <v>4638.83</v>
      </c>
    </row>
    <row r="3663" customFormat="false" ht="17.25" hidden="false" customHeight="true" outlineLevel="0" collapsed="false">
      <c r="A3663" s="140" t="s">
        <v>1712</v>
      </c>
      <c r="B3663" s="142" t="n">
        <v>65700000</v>
      </c>
      <c r="C3663" s="143" t="n">
        <f aca="false">+LEN(B:B)</f>
        <v>8</v>
      </c>
      <c r="D3663" s="143" t="n">
        <v>65700000</v>
      </c>
      <c r="F3663" s="140" t="s">
        <v>3337</v>
      </c>
      <c r="G3663" s="144" t="n">
        <v>63584.73</v>
      </c>
      <c r="I3663" s="144" t="n">
        <f aca="false">+G:G-H:H</f>
        <v>63584.73</v>
      </c>
    </row>
    <row r="3664" customFormat="false" ht="17.25" hidden="false" customHeight="true" outlineLevel="0" collapsed="false">
      <c r="A3664" s="140" t="s">
        <v>657</v>
      </c>
      <c r="B3664" s="142" t="n">
        <v>65700000</v>
      </c>
      <c r="C3664" s="143" t="n">
        <f aca="false">+LEN(B:B)</f>
        <v>8</v>
      </c>
      <c r="D3664" s="143" t="n">
        <v>65700000</v>
      </c>
      <c r="F3664" s="140" t="s">
        <v>204</v>
      </c>
      <c r="G3664" s="144" t="n">
        <v>4334244.662</v>
      </c>
      <c r="I3664" s="144" t="n">
        <f aca="false">+G:G-H:H</f>
        <v>4334244.662</v>
      </c>
    </row>
    <row r="3665" customFormat="false" ht="17.25" hidden="false" customHeight="true" outlineLevel="0" collapsed="false">
      <c r="A3665" s="140" t="s">
        <v>112</v>
      </c>
      <c r="B3665" s="142" t="n">
        <v>65710000</v>
      </c>
      <c r="C3665" s="143" t="n">
        <f aca="false">+LEN(B:B)</f>
        <v>8</v>
      </c>
      <c r="D3665" s="143" t="n">
        <v>65710000</v>
      </c>
      <c r="F3665" s="140" t="s">
        <v>746</v>
      </c>
      <c r="G3665" s="144" t="n">
        <v>2442500</v>
      </c>
      <c r="I3665" s="144" t="n">
        <f aca="false">+G:G-H:H</f>
        <v>2442500</v>
      </c>
    </row>
    <row r="3666" customFormat="false" ht="17.25" hidden="false" customHeight="true" outlineLevel="0" collapsed="false">
      <c r="A3666" s="140" t="s">
        <v>102</v>
      </c>
      <c r="B3666" s="142" t="n">
        <v>6571000</v>
      </c>
      <c r="C3666" s="143" t="n">
        <f aca="false">+LEN(B:B)</f>
        <v>7</v>
      </c>
      <c r="D3666" s="143" t="n">
        <v>65710000</v>
      </c>
      <c r="F3666" s="140" t="s">
        <v>746</v>
      </c>
      <c r="G3666" s="144" t="n">
        <v>142299</v>
      </c>
      <c r="H3666" s="144" t="n">
        <v>0</v>
      </c>
      <c r="I3666" s="144" t="n">
        <f aca="false">+G:G-H:H</f>
        <v>142299</v>
      </c>
    </row>
    <row r="3667" customFormat="false" ht="17.25" hidden="false" customHeight="true" outlineLevel="0" collapsed="false">
      <c r="A3667" s="140" t="s">
        <v>309</v>
      </c>
      <c r="B3667" s="142" t="n">
        <v>658000</v>
      </c>
      <c r="C3667" s="143" t="n">
        <f aca="false">+LEN(B:B)</f>
        <v>6</v>
      </c>
      <c r="D3667" s="143" t="n">
        <v>65800000</v>
      </c>
      <c r="F3667" s="140" t="s">
        <v>1133</v>
      </c>
      <c r="G3667" s="144" t="n">
        <v>107614.63</v>
      </c>
      <c r="I3667" s="144" t="n">
        <f aca="false">+G:G-H:H</f>
        <v>107614.63</v>
      </c>
    </row>
    <row r="3668" customFormat="false" ht="17.25" hidden="false" customHeight="true" outlineLevel="0" collapsed="false">
      <c r="A3668" s="140" t="s">
        <v>128</v>
      </c>
      <c r="B3668" s="142" t="n">
        <v>65800000</v>
      </c>
      <c r="C3668" s="143" t="n">
        <f aca="false">+LEN(B:B)</f>
        <v>8</v>
      </c>
      <c r="D3668" s="143" t="n">
        <v>65800000</v>
      </c>
      <c r="F3668" s="140" t="s">
        <v>744</v>
      </c>
      <c r="G3668" s="144" t="n">
        <v>0.6</v>
      </c>
      <c r="I3668" s="144" t="n">
        <f aca="false">+G:G-H:H</f>
        <v>0.6</v>
      </c>
    </row>
    <row r="3669" customFormat="false" ht="17.25" hidden="false" customHeight="true" outlineLevel="0" collapsed="false">
      <c r="A3669" s="140" t="s">
        <v>125</v>
      </c>
      <c r="B3669" s="142" t="n">
        <v>65800000</v>
      </c>
      <c r="C3669" s="143" t="n">
        <f aca="false">+LEN(B:B)</f>
        <v>8</v>
      </c>
      <c r="D3669" s="143" t="n">
        <v>65800000</v>
      </c>
      <c r="F3669" s="140" t="s">
        <v>746</v>
      </c>
      <c r="G3669" s="144" t="n">
        <v>694129.04</v>
      </c>
      <c r="I3669" s="144" t="n">
        <f aca="false">+G:G-H:H</f>
        <v>694129.04</v>
      </c>
    </row>
    <row r="3670" customFormat="false" ht="17.25" hidden="false" customHeight="true" outlineLevel="0" collapsed="false">
      <c r="A3670" s="140" t="s">
        <v>129</v>
      </c>
      <c r="B3670" s="142" t="n">
        <v>658000</v>
      </c>
      <c r="C3670" s="143" t="n">
        <f aca="false">+LEN(B:B)</f>
        <v>6</v>
      </c>
      <c r="D3670" s="143" t="n">
        <v>65800000</v>
      </c>
      <c r="F3670" s="140" t="s">
        <v>1133</v>
      </c>
      <c r="G3670" s="144" t="n">
        <v>2911159.7082</v>
      </c>
      <c r="H3670" s="144" t="n">
        <v>0</v>
      </c>
      <c r="I3670" s="144" t="n">
        <f aca="false">+G:G-H:H</f>
        <v>2911159.7082</v>
      </c>
    </row>
    <row r="3671" customFormat="false" ht="17.25" hidden="false" customHeight="true" outlineLevel="0" collapsed="false">
      <c r="A3671" s="140" t="s">
        <v>1819</v>
      </c>
      <c r="B3671" s="142" t="n">
        <v>65800000</v>
      </c>
      <c r="C3671" s="143" t="n">
        <f aca="false">+LEN(B:B)</f>
        <v>8</v>
      </c>
      <c r="D3671" s="143" t="n">
        <v>65800000</v>
      </c>
      <c r="F3671" s="140" t="s">
        <v>744</v>
      </c>
      <c r="G3671" s="144" t="n">
        <v>6786155.91</v>
      </c>
      <c r="I3671" s="144" t="n">
        <f aca="false">+G:G-H:H</f>
        <v>6786155.91</v>
      </c>
    </row>
    <row r="3672" customFormat="false" ht="17.25" hidden="false" customHeight="true" outlineLevel="0" collapsed="false">
      <c r="A3672" s="140" t="s">
        <v>116</v>
      </c>
      <c r="B3672" s="142" t="n">
        <v>6580000</v>
      </c>
      <c r="C3672" s="143" t="n">
        <f aca="false">+LEN(B:B)</f>
        <v>7</v>
      </c>
      <c r="D3672" s="143" t="n">
        <v>65800000</v>
      </c>
      <c r="F3672" s="140" t="s">
        <v>744</v>
      </c>
      <c r="G3672" s="144" t="n">
        <v>105624322.84</v>
      </c>
      <c r="I3672" s="144" t="n">
        <f aca="false">+G:G-H:H</f>
        <v>105624322.84</v>
      </c>
    </row>
    <row r="3673" customFormat="false" ht="17.25" hidden="false" customHeight="true" outlineLevel="0" collapsed="false">
      <c r="A3673" s="140" t="s">
        <v>115</v>
      </c>
      <c r="B3673" s="142" t="n">
        <v>65800000</v>
      </c>
      <c r="C3673" s="143" t="n">
        <f aca="false">+LEN(B:B)</f>
        <v>8</v>
      </c>
      <c r="D3673" s="143" t="n">
        <v>65800000</v>
      </c>
      <c r="F3673" s="140" t="s">
        <v>744</v>
      </c>
      <c r="G3673" s="144" t="n">
        <v>2318282.67</v>
      </c>
      <c r="I3673" s="144" t="n">
        <f aca="false">+G:G-H:H</f>
        <v>2318282.67</v>
      </c>
    </row>
    <row r="3674" customFormat="false" ht="17.25" hidden="false" customHeight="true" outlineLevel="0" collapsed="false">
      <c r="A3674" s="140" t="s">
        <v>3018</v>
      </c>
      <c r="B3674" s="142" t="n">
        <v>658000</v>
      </c>
      <c r="C3674" s="143" t="n">
        <f aca="false">+LEN(B:B)</f>
        <v>6</v>
      </c>
      <c r="D3674" s="143" t="n">
        <v>65800000</v>
      </c>
      <c r="F3674" s="140" t="s">
        <v>1133</v>
      </c>
      <c r="G3674" s="144" t="n">
        <v>4356.27</v>
      </c>
      <c r="I3674" s="144" t="n">
        <f aca="false">+G:G-H:H</f>
        <v>4356.27</v>
      </c>
    </row>
    <row r="3675" customFormat="false" ht="17.25" hidden="false" customHeight="true" outlineLevel="0" collapsed="false">
      <c r="A3675" s="140" t="s">
        <v>3019</v>
      </c>
      <c r="B3675" s="142" t="n">
        <v>658000</v>
      </c>
      <c r="C3675" s="143" t="n">
        <f aca="false">+LEN(B:B)</f>
        <v>6</v>
      </c>
      <c r="D3675" s="143" t="n">
        <v>65800000</v>
      </c>
      <c r="F3675" s="140" t="s">
        <v>1133</v>
      </c>
      <c r="G3675" s="144" t="n">
        <v>40297.56</v>
      </c>
      <c r="I3675" s="144" t="n">
        <f aca="false">+G:G-H:H</f>
        <v>40297.56</v>
      </c>
    </row>
    <row r="3676" customFormat="false" ht="17.25" hidden="false" customHeight="true" outlineLevel="0" collapsed="false">
      <c r="A3676" s="140" t="s">
        <v>119</v>
      </c>
      <c r="B3676" s="142" t="n">
        <v>65800000</v>
      </c>
      <c r="C3676" s="143" t="n">
        <f aca="false">+LEN(B:B)</f>
        <v>8</v>
      </c>
      <c r="D3676" s="143" t="n">
        <v>65800000</v>
      </c>
      <c r="F3676" s="140" t="s">
        <v>2097</v>
      </c>
      <c r="G3676" s="144" t="n">
        <v>150140.7</v>
      </c>
      <c r="I3676" s="144" t="n">
        <f aca="false">+G:G-H:H</f>
        <v>150140.7</v>
      </c>
    </row>
    <row r="3677" customFormat="false" ht="17.25" hidden="false" customHeight="true" outlineLevel="0" collapsed="false">
      <c r="A3677" s="140" t="s">
        <v>317</v>
      </c>
      <c r="B3677" s="142" t="n">
        <v>65800000</v>
      </c>
      <c r="C3677" s="143" t="n">
        <f aca="false">+LEN(B:B)</f>
        <v>8</v>
      </c>
      <c r="D3677" s="143" t="n">
        <v>65800000</v>
      </c>
      <c r="F3677" s="140" t="s">
        <v>1508</v>
      </c>
      <c r="G3677" s="144" t="n">
        <v>2112885.09</v>
      </c>
      <c r="I3677" s="144" t="n">
        <f aca="false">+G:G-H:H</f>
        <v>2112885.09</v>
      </c>
    </row>
    <row r="3678" customFormat="false" ht="17.25" hidden="false" customHeight="true" outlineLevel="0" collapsed="false">
      <c r="A3678" s="140" t="s">
        <v>105</v>
      </c>
      <c r="B3678" s="142" t="n">
        <v>6580000</v>
      </c>
      <c r="C3678" s="143" t="n">
        <f aca="false">+LEN(B:B)</f>
        <v>7</v>
      </c>
      <c r="D3678" s="143" t="n">
        <v>65800000</v>
      </c>
      <c r="F3678" s="140" t="s">
        <v>744</v>
      </c>
      <c r="G3678" s="144" t="n">
        <v>4764481.31</v>
      </c>
      <c r="H3678" s="144" t="n">
        <v>0</v>
      </c>
      <c r="I3678" s="144" t="n">
        <f aca="false">+G:G-H:H</f>
        <v>4764481.31</v>
      </c>
    </row>
    <row r="3679" customFormat="false" ht="17.25" hidden="false" customHeight="true" outlineLevel="0" collapsed="false">
      <c r="A3679" s="140" t="s">
        <v>104</v>
      </c>
      <c r="B3679" s="142" t="n">
        <v>6580000</v>
      </c>
      <c r="C3679" s="143" t="n">
        <f aca="false">+LEN(B:B)</f>
        <v>7</v>
      </c>
      <c r="D3679" s="143" t="n">
        <v>65800000</v>
      </c>
      <c r="F3679" s="140" t="s">
        <v>744</v>
      </c>
      <c r="G3679" s="144" t="n">
        <v>349673.48</v>
      </c>
      <c r="H3679" s="144" t="n">
        <v>0</v>
      </c>
      <c r="I3679" s="144" t="n">
        <f aca="false">+G:G-H:H</f>
        <v>349673.48</v>
      </c>
    </row>
    <row r="3680" customFormat="false" ht="17.25" hidden="false" customHeight="true" outlineLevel="0" collapsed="false">
      <c r="A3680" s="140" t="s">
        <v>102</v>
      </c>
      <c r="B3680" s="142" t="n">
        <v>6580000</v>
      </c>
      <c r="C3680" s="143" t="n">
        <f aca="false">+LEN(B:B)</f>
        <v>7</v>
      </c>
      <c r="D3680" s="143" t="n">
        <v>65800000</v>
      </c>
      <c r="F3680" s="140" t="s">
        <v>744</v>
      </c>
      <c r="G3680" s="144" t="n">
        <v>1433908.6</v>
      </c>
      <c r="H3680" s="144" t="n">
        <v>0</v>
      </c>
      <c r="I3680" s="144" t="n">
        <f aca="false">+G:G-H:H</f>
        <v>1433908.6</v>
      </c>
    </row>
    <row r="3681" customFormat="false" ht="17.25" hidden="false" customHeight="true" outlineLevel="0" collapsed="false">
      <c r="A3681" s="140" t="s">
        <v>100</v>
      </c>
      <c r="B3681" s="142" t="n">
        <v>6580000</v>
      </c>
      <c r="C3681" s="143" t="n">
        <f aca="false">+LEN(B:B)</f>
        <v>7</v>
      </c>
      <c r="D3681" s="143" t="n">
        <v>65800000</v>
      </c>
      <c r="F3681" s="140" t="s">
        <v>744</v>
      </c>
      <c r="G3681" s="144" t="n">
        <v>8798355.76</v>
      </c>
      <c r="H3681" s="144" t="n">
        <v>0</v>
      </c>
      <c r="I3681" s="144" t="n">
        <f aca="false">+G:G-H:H</f>
        <v>8798355.76</v>
      </c>
    </row>
    <row r="3682" customFormat="false" ht="17.25" hidden="false" customHeight="true" outlineLevel="0" collapsed="false">
      <c r="A3682" s="140" t="s">
        <v>108</v>
      </c>
      <c r="B3682" s="142" t="n">
        <v>65800000</v>
      </c>
      <c r="C3682" s="143" t="n">
        <f aca="false">+LEN(B:B)</f>
        <v>8</v>
      </c>
      <c r="D3682" s="143" t="n">
        <v>65800000</v>
      </c>
      <c r="F3682" s="140" t="s">
        <v>744</v>
      </c>
      <c r="G3682" s="144" t="n">
        <v>388012.67</v>
      </c>
      <c r="I3682" s="144" t="n">
        <f aca="false">+G:G-H:H</f>
        <v>388012.67</v>
      </c>
    </row>
    <row r="3683" customFormat="false" ht="17.25" hidden="false" customHeight="true" outlineLevel="0" collapsed="false">
      <c r="A3683" s="140" t="s">
        <v>1712</v>
      </c>
      <c r="B3683" s="142" t="n">
        <v>65800000</v>
      </c>
      <c r="C3683" s="143" t="n">
        <f aca="false">+LEN(B:B)</f>
        <v>8</v>
      </c>
      <c r="D3683" s="143" t="n">
        <v>65800000</v>
      </c>
      <c r="F3683" s="140" t="s">
        <v>744</v>
      </c>
      <c r="G3683" s="144" t="n">
        <v>384505206.02</v>
      </c>
      <c r="I3683" s="144" t="n">
        <f aca="false">+G:G-H:H</f>
        <v>384505206.02</v>
      </c>
    </row>
    <row r="3684" customFormat="false" ht="17.25" hidden="false" customHeight="true" outlineLevel="0" collapsed="false">
      <c r="A3684" s="140" t="s">
        <v>657</v>
      </c>
      <c r="B3684" s="142" t="n">
        <v>65800000</v>
      </c>
      <c r="C3684" s="143" t="n">
        <f aca="false">+LEN(B:B)</f>
        <v>8</v>
      </c>
      <c r="D3684" s="143" t="n">
        <v>65800000</v>
      </c>
      <c r="F3684" s="140" t="s">
        <v>1652</v>
      </c>
      <c r="G3684" s="144" t="n">
        <v>5017052.015</v>
      </c>
      <c r="I3684" s="144" t="n">
        <f aca="false">+G:G-H:H</f>
        <v>5017052.015</v>
      </c>
    </row>
    <row r="3685" customFormat="false" ht="17.25" hidden="false" customHeight="true" outlineLevel="0" collapsed="false">
      <c r="A3685" s="140" t="s">
        <v>129</v>
      </c>
      <c r="B3685" s="142" t="n">
        <v>658100</v>
      </c>
      <c r="C3685" s="143" t="n">
        <f aca="false">+LEN(B:B)</f>
        <v>6</v>
      </c>
      <c r="D3685" s="143" t="n">
        <v>65810000</v>
      </c>
      <c r="F3685" s="140" t="s">
        <v>746</v>
      </c>
      <c r="G3685" s="144" t="n">
        <v>786500.8</v>
      </c>
      <c r="H3685" s="144" t="n">
        <v>0</v>
      </c>
      <c r="I3685" s="144" t="n">
        <f aca="false">+G:G-H:H</f>
        <v>786500.8</v>
      </c>
    </row>
    <row r="3686" customFormat="false" ht="17.25" hidden="false" customHeight="true" outlineLevel="0" collapsed="false">
      <c r="A3686" s="140" t="s">
        <v>3018</v>
      </c>
      <c r="B3686" s="142" t="n">
        <v>658100</v>
      </c>
      <c r="C3686" s="143" t="n">
        <f aca="false">+LEN(B:B)</f>
        <v>6</v>
      </c>
      <c r="D3686" s="143" t="n">
        <v>65810000</v>
      </c>
      <c r="F3686" s="140" t="s">
        <v>746</v>
      </c>
      <c r="G3686" s="144" t="n">
        <v>10000</v>
      </c>
      <c r="I3686" s="144" t="n">
        <f aca="false">+G:G-H:H</f>
        <v>10000</v>
      </c>
    </row>
    <row r="3687" customFormat="false" ht="17.25" hidden="false" customHeight="true" outlineLevel="0" collapsed="false">
      <c r="A3687" s="140" t="s">
        <v>3019</v>
      </c>
      <c r="B3687" s="142" t="n">
        <v>658100</v>
      </c>
      <c r="C3687" s="143" t="n">
        <f aca="false">+LEN(B:B)</f>
        <v>6</v>
      </c>
      <c r="D3687" s="143" t="n">
        <v>65810000</v>
      </c>
      <c r="F3687" s="140" t="s">
        <v>746</v>
      </c>
      <c r="G3687" s="144" t="n">
        <v>38000</v>
      </c>
      <c r="I3687" s="144" t="n">
        <f aca="false">+G:G-H:H</f>
        <v>38000</v>
      </c>
    </row>
    <row r="3688" customFormat="false" ht="17.25" hidden="false" customHeight="true" outlineLevel="0" collapsed="false">
      <c r="A3688" s="140" t="s">
        <v>112</v>
      </c>
      <c r="B3688" s="142" t="n">
        <v>65810000</v>
      </c>
      <c r="C3688" s="143" t="n">
        <f aca="false">+LEN(B:B)</f>
        <v>8</v>
      </c>
      <c r="D3688" s="143" t="n">
        <v>65810000</v>
      </c>
      <c r="F3688" s="140" t="s">
        <v>3338</v>
      </c>
      <c r="G3688" s="144" t="n">
        <v>0.9</v>
      </c>
      <c r="I3688" s="144" t="n">
        <f aca="false">+G:G-H:H</f>
        <v>0.9</v>
      </c>
    </row>
    <row r="3689" customFormat="false" ht="17.25" hidden="false" customHeight="true" outlineLevel="0" collapsed="false">
      <c r="A3689" s="140" t="s">
        <v>309</v>
      </c>
      <c r="B3689" s="142" t="n">
        <v>661000</v>
      </c>
      <c r="C3689" s="143" t="n">
        <f aca="false">+LEN(B:B)</f>
        <v>6</v>
      </c>
      <c r="D3689" s="143" t="n">
        <v>66100000</v>
      </c>
      <c r="F3689" s="140" t="s">
        <v>1628</v>
      </c>
      <c r="G3689" s="144" t="n">
        <v>644692.37</v>
      </c>
      <c r="I3689" s="144" t="n">
        <f aca="false">+G:G-H:H</f>
        <v>644692.37</v>
      </c>
    </row>
    <row r="3690" customFormat="false" ht="17.25" hidden="false" customHeight="true" outlineLevel="0" collapsed="false">
      <c r="A3690" s="140" t="s">
        <v>129</v>
      </c>
      <c r="B3690" s="142" t="n">
        <v>661000</v>
      </c>
      <c r="C3690" s="143" t="n">
        <f aca="false">+LEN(B:B)</f>
        <v>6</v>
      </c>
      <c r="D3690" s="143" t="n">
        <v>66100000</v>
      </c>
      <c r="F3690" s="140" t="s">
        <v>1628</v>
      </c>
      <c r="G3690" s="144" t="n">
        <v>9603094.23</v>
      </c>
      <c r="H3690" s="144" t="n">
        <v>0</v>
      </c>
      <c r="I3690" s="144" t="n">
        <f aca="false">+G:G-H:H</f>
        <v>9603094.23</v>
      </c>
    </row>
    <row r="3691" customFormat="false" ht="17.25" hidden="false" customHeight="true" outlineLevel="0" collapsed="false">
      <c r="A3691" s="140" t="s">
        <v>129</v>
      </c>
      <c r="B3691" s="142" t="n">
        <v>661010</v>
      </c>
      <c r="C3691" s="143" t="n">
        <f aca="false">+LEN(B:B)</f>
        <v>6</v>
      </c>
      <c r="D3691" s="143" t="n">
        <v>66101000</v>
      </c>
      <c r="F3691" s="140" t="s">
        <v>478</v>
      </c>
      <c r="G3691" s="144" t="n">
        <v>55514214.78</v>
      </c>
      <c r="H3691" s="144" t="n">
        <v>0</v>
      </c>
      <c r="I3691" s="144" t="n">
        <f aca="false">+G:G-H:H</f>
        <v>55514214.78</v>
      </c>
    </row>
    <row r="3692" customFormat="false" ht="17.25" hidden="false" customHeight="true" outlineLevel="0" collapsed="false">
      <c r="A3692" s="140" t="s">
        <v>116</v>
      </c>
      <c r="B3692" s="142" t="n">
        <v>6610100</v>
      </c>
      <c r="C3692" s="143" t="n">
        <f aca="false">+LEN(B:B)</f>
        <v>7</v>
      </c>
      <c r="D3692" s="143" t="n">
        <v>66101000</v>
      </c>
      <c r="F3692" s="140" t="s">
        <v>747</v>
      </c>
      <c r="G3692" s="144" t="n">
        <v>25786724.93</v>
      </c>
      <c r="I3692" s="144" t="n">
        <f aca="false">+G:G-H:H</f>
        <v>25786724.93</v>
      </c>
    </row>
    <row r="3693" customFormat="false" ht="17.25" hidden="false" customHeight="true" outlineLevel="0" collapsed="false">
      <c r="A3693" s="140" t="s">
        <v>115</v>
      </c>
      <c r="B3693" s="142" t="n">
        <v>66101000</v>
      </c>
      <c r="C3693" s="143" t="n">
        <f aca="false">+LEN(B:B)</f>
        <v>8</v>
      </c>
      <c r="D3693" s="143" t="n">
        <v>66101000</v>
      </c>
      <c r="F3693" s="140" t="s">
        <v>747</v>
      </c>
      <c r="G3693" s="144" t="n">
        <v>80759373.41</v>
      </c>
      <c r="I3693" s="144" t="n">
        <f aca="false">+G:G-H:H</f>
        <v>80759373.41</v>
      </c>
    </row>
    <row r="3694" customFormat="false" ht="17.25" hidden="false" customHeight="true" outlineLevel="0" collapsed="false">
      <c r="A3694" s="140" t="s">
        <v>119</v>
      </c>
      <c r="B3694" s="142" t="n">
        <v>66101000</v>
      </c>
      <c r="C3694" s="143" t="n">
        <f aca="false">+LEN(B:B)</f>
        <v>8</v>
      </c>
      <c r="D3694" s="143" t="n">
        <v>66101000</v>
      </c>
      <c r="F3694" s="140" t="s">
        <v>747</v>
      </c>
      <c r="G3694" s="144" t="n">
        <v>33333333.33</v>
      </c>
      <c r="I3694" s="144" t="n">
        <f aca="false">+G:G-H:H</f>
        <v>33333333.33</v>
      </c>
    </row>
    <row r="3695" customFormat="false" ht="17.25" hidden="false" customHeight="true" outlineLevel="0" collapsed="false">
      <c r="A3695" s="140" t="s">
        <v>112</v>
      </c>
      <c r="B3695" s="142" t="n">
        <v>66101000</v>
      </c>
      <c r="C3695" s="143" t="n">
        <f aca="false">+LEN(B:B)</f>
        <v>8</v>
      </c>
      <c r="D3695" s="143" t="n">
        <v>66101000</v>
      </c>
      <c r="F3695" s="140" t="s">
        <v>478</v>
      </c>
      <c r="G3695" s="144" t="n">
        <v>45830750</v>
      </c>
      <c r="I3695" s="144" t="n">
        <f aca="false">+G:G-H:H</f>
        <v>45830750</v>
      </c>
    </row>
    <row r="3696" customFormat="false" ht="17.25" hidden="false" customHeight="true" outlineLevel="0" collapsed="false">
      <c r="A3696" s="140" t="s">
        <v>105</v>
      </c>
      <c r="B3696" s="142" t="n">
        <v>6610100</v>
      </c>
      <c r="C3696" s="143" t="n">
        <f aca="false">+LEN(B:B)</f>
        <v>7</v>
      </c>
      <c r="D3696" s="143" t="n">
        <v>66101000</v>
      </c>
      <c r="F3696" s="140" t="s">
        <v>747</v>
      </c>
      <c r="G3696" s="144" t="n">
        <v>28891843.21</v>
      </c>
      <c r="H3696" s="144" t="n">
        <v>0</v>
      </c>
      <c r="I3696" s="144" t="n">
        <f aca="false">+G:G-H:H</f>
        <v>28891843.21</v>
      </c>
    </row>
    <row r="3697" customFormat="false" ht="17.25" hidden="false" customHeight="true" outlineLevel="0" collapsed="false">
      <c r="A3697" s="140" t="s">
        <v>104</v>
      </c>
      <c r="B3697" s="142" t="n">
        <v>6610100</v>
      </c>
      <c r="C3697" s="143" t="n">
        <f aca="false">+LEN(B:B)</f>
        <v>7</v>
      </c>
      <c r="D3697" s="143" t="n">
        <v>66101000</v>
      </c>
      <c r="F3697" s="140" t="s">
        <v>747</v>
      </c>
      <c r="G3697" s="144" t="n">
        <v>11611003.29</v>
      </c>
      <c r="H3697" s="144" t="n">
        <v>0</v>
      </c>
      <c r="I3697" s="144" t="n">
        <f aca="false">+G:G-H:H</f>
        <v>11611003.29</v>
      </c>
    </row>
    <row r="3698" customFormat="false" ht="17.25" hidden="false" customHeight="true" outlineLevel="0" collapsed="false">
      <c r="A3698" s="140" t="s">
        <v>102</v>
      </c>
      <c r="B3698" s="142" t="n">
        <v>6610100</v>
      </c>
      <c r="C3698" s="143" t="n">
        <f aca="false">+LEN(B:B)</f>
        <v>7</v>
      </c>
      <c r="D3698" s="143" t="n">
        <v>66101000</v>
      </c>
      <c r="F3698" s="140" t="s">
        <v>747</v>
      </c>
      <c r="G3698" s="144" t="n">
        <v>10118055.56</v>
      </c>
      <c r="H3698" s="144" t="n">
        <v>0</v>
      </c>
      <c r="I3698" s="144" t="n">
        <f aca="false">+G:G-H:H</f>
        <v>10118055.56</v>
      </c>
    </row>
    <row r="3699" customFormat="false" ht="17.25" hidden="false" customHeight="true" outlineLevel="0" collapsed="false">
      <c r="A3699" s="140" t="s">
        <v>657</v>
      </c>
      <c r="B3699" s="142" t="n">
        <v>66101000</v>
      </c>
      <c r="C3699" s="143" t="n">
        <f aca="false">+LEN(B:B)</f>
        <v>8</v>
      </c>
      <c r="D3699" s="143" t="n">
        <v>66101000</v>
      </c>
      <c r="F3699" s="140" t="s">
        <v>478</v>
      </c>
      <c r="G3699" s="144" t="n">
        <v>15500758.884</v>
      </c>
      <c r="I3699" s="144" t="n">
        <f aca="false">+G:G-H:H</f>
        <v>15500758.884</v>
      </c>
    </row>
    <row r="3700" customFormat="false" ht="17.25" hidden="false" customHeight="true" outlineLevel="0" collapsed="false">
      <c r="A3700" s="140" t="s">
        <v>309</v>
      </c>
      <c r="B3700" s="142" t="n">
        <v>661020</v>
      </c>
      <c r="C3700" s="143" t="n">
        <f aca="false">+LEN(B:B)</f>
        <v>6</v>
      </c>
      <c r="D3700" s="143" t="n">
        <v>66102000</v>
      </c>
      <c r="F3700" s="140" t="s">
        <v>1135</v>
      </c>
      <c r="G3700" s="144" t="n">
        <v>357908.93</v>
      </c>
      <c r="I3700" s="144" t="n">
        <f aca="false">+G:G-H:H</f>
        <v>357908.93</v>
      </c>
    </row>
    <row r="3701" customFormat="false" ht="17.25" hidden="false" customHeight="true" outlineLevel="0" collapsed="false">
      <c r="A3701" s="140" t="s">
        <v>128</v>
      </c>
      <c r="B3701" s="142" t="n">
        <v>66102000</v>
      </c>
      <c r="C3701" s="143" t="n">
        <f aca="false">+LEN(B:B)</f>
        <v>8</v>
      </c>
      <c r="D3701" s="143" t="n">
        <v>66102000</v>
      </c>
      <c r="F3701" s="140" t="s">
        <v>205</v>
      </c>
      <c r="G3701" s="144" t="n">
        <v>793917.7</v>
      </c>
      <c r="I3701" s="144" t="n">
        <f aca="false">+G:G-H:H</f>
        <v>793917.7</v>
      </c>
    </row>
    <row r="3702" customFormat="false" ht="17.25" hidden="false" customHeight="true" outlineLevel="0" collapsed="false">
      <c r="A3702" s="140" t="s">
        <v>125</v>
      </c>
      <c r="B3702" s="142" t="n">
        <v>66102000</v>
      </c>
      <c r="C3702" s="143" t="n">
        <f aca="false">+LEN(B:B)</f>
        <v>8</v>
      </c>
      <c r="D3702" s="143" t="n">
        <v>66102000</v>
      </c>
      <c r="F3702" s="140" t="s">
        <v>542</v>
      </c>
      <c r="G3702" s="144" t="n">
        <v>5535111.75</v>
      </c>
      <c r="I3702" s="144" t="n">
        <f aca="false">+G:G-H:H</f>
        <v>5535111.75</v>
      </c>
    </row>
    <row r="3703" customFormat="false" ht="17.25" hidden="false" customHeight="true" outlineLevel="0" collapsed="false">
      <c r="A3703" s="140" t="s">
        <v>124</v>
      </c>
      <c r="B3703" s="142" t="n">
        <v>66102000</v>
      </c>
      <c r="C3703" s="143" t="n">
        <f aca="false">+LEN(B:B)</f>
        <v>8</v>
      </c>
      <c r="D3703" s="143" t="n">
        <v>66102000</v>
      </c>
      <c r="F3703" s="140" t="s">
        <v>205</v>
      </c>
      <c r="G3703" s="144" t="n">
        <v>181863.72</v>
      </c>
      <c r="I3703" s="144" t="n">
        <f aca="false">+G:G-H:H</f>
        <v>181863.72</v>
      </c>
    </row>
    <row r="3704" customFormat="false" ht="17.25" hidden="false" customHeight="true" outlineLevel="0" collapsed="false">
      <c r="A3704" s="140" t="s">
        <v>129</v>
      </c>
      <c r="B3704" s="142" t="n">
        <v>661020</v>
      </c>
      <c r="C3704" s="143" t="n">
        <f aca="false">+LEN(B:B)</f>
        <v>6</v>
      </c>
      <c r="D3704" s="143" t="n">
        <v>66102000</v>
      </c>
      <c r="F3704" s="140" t="s">
        <v>1135</v>
      </c>
      <c r="G3704" s="144" t="n">
        <v>32795190.15</v>
      </c>
      <c r="H3704" s="144" t="n">
        <v>0</v>
      </c>
      <c r="I3704" s="144" t="n">
        <f aca="false">+G:G-H:H</f>
        <v>32795190.15</v>
      </c>
    </row>
    <row r="3705" customFormat="false" ht="17.25" hidden="false" customHeight="true" outlineLevel="0" collapsed="false">
      <c r="A3705" s="140" t="s">
        <v>1819</v>
      </c>
      <c r="B3705" s="142" t="n">
        <v>66102000</v>
      </c>
      <c r="C3705" s="143" t="n">
        <f aca="false">+LEN(B:B)</f>
        <v>8</v>
      </c>
      <c r="D3705" s="143" t="n">
        <v>66102000</v>
      </c>
      <c r="F3705" s="140" t="s">
        <v>2111</v>
      </c>
      <c r="G3705" s="144" t="n">
        <v>1356006.95</v>
      </c>
      <c r="I3705" s="144" t="n">
        <f aca="false">+G:G-H:H</f>
        <v>1356006.95</v>
      </c>
    </row>
    <row r="3706" customFormat="false" ht="17.25" hidden="false" customHeight="true" outlineLevel="0" collapsed="false">
      <c r="A3706" s="140" t="s">
        <v>116</v>
      </c>
      <c r="B3706" s="142" t="n">
        <v>6610200</v>
      </c>
      <c r="C3706" s="143" t="n">
        <f aca="false">+LEN(B:B)</f>
        <v>7</v>
      </c>
      <c r="D3706" s="143" t="n">
        <v>66102000</v>
      </c>
      <c r="F3706" s="140" t="s">
        <v>542</v>
      </c>
      <c r="G3706" s="144" t="n">
        <v>14627472.42</v>
      </c>
      <c r="I3706" s="144" t="n">
        <f aca="false">+G:G-H:H</f>
        <v>14627472.42</v>
      </c>
    </row>
    <row r="3707" customFormat="false" ht="17.25" hidden="false" customHeight="true" outlineLevel="0" collapsed="false">
      <c r="A3707" s="140" t="s">
        <v>115</v>
      </c>
      <c r="B3707" s="142" t="n">
        <v>66102000</v>
      </c>
      <c r="C3707" s="143" t="n">
        <f aca="false">+LEN(B:B)</f>
        <v>8</v>
      </c>
      <c r="D3707" s="143" t="n">
        <v>66102000</v>
      </c>
      <c r="F3707" s="140" t="s">
        <v>1860</v>
      </c>
      <c r="G3707" s="144" t="n">
        <v>23217709.45</v>
      </c>
      <c r="I3707" s="144" t="n">
        <f aca="false">+G:G-H:H</f>
        <v>23217709.45</v>
      </c>
    </row>
    <row r="3708" customFormat="false" ht="17.25" hidden="false" customHeight="true" outlineLevel="0" collapsed="false">
      <c r="A3708" s="140" t="s">
        <v>119</v>
      </c>
      <c r="B3708" s="142" t="n">
        <v>66102000</v>
      </c>
      <c r="C3708" s="143" t="n">
        <f aca="false">+LEN(B:B)</f>
        <v>8</v>
      </c>
      <c r="D3708" s="143" t="n">
        <v>66102000</v>
      </c>
      <c r="F3708" s="140" t="s">
        <v>542</v>
      </c>
      <c r="G3708" s="144" t="n">
        <v>318777.16</v>
      </c>
      <c r="I3708" s="144" t="n">
        <f aca="false">+G:G-H:H</f>
        <v>318777.16</v>
      </c>
    </row>
    <row r="3709" customFormat="false" ht="17.25" hidden="false" customHeight="true" outlineLevel="0" collapsed="false">
      <c r="A3709" s="140" t="s">
        <v>112</v>
      </c>
      <c r="B3709" s="142" t="n">
        <v>66102000</v>
      </c>
      <c r="C3709" s="143" t="n">
        <f aca="false">+LEN(B:B)</f>
        <v>8</v>
      </c>
      <c r="D3709" s="143" t="n">
        <v>66102000</v>
      </c>
      <c r="F3709" s="140" t="s">
        <v>205</v>
      </c>
      <c r="G3709" s="144" t="n">
        <v>100384445.19</v>
      </c>
      <c r="I3709" s="144" t="n">
        <f aca="false">+G:G-H:H</f>
        <v>100384445.19</v>
      </c>
    </row>
    <row r="3710" customFormat="false" ht="17.25" hidden="false" customHeight="true" outlineLevel="0" collapsed="false">
      <c r="A3710" s="140" t="s">
        <v>317</v>
      </c>
      <c r="B3710" s="142" t="n">
        <v>66102000</v>
      </c>
      <c r="C3710" s="143" t="n">
        <f aca="false">+LEN(B:B)</f>
        <v>8</v>
      </c>
      <c r="D3710" s="143" t="n">
        <v>66102000</v>
      </c>
      <c r="F3710" s="140" t="s">
        <v>205</v>
      </c>
      <c r="G3710" s="144" t="n">
        <v>1548323.69</v>
      </c>
      <c r="I3710" s="144" t="n">
        <f aca="false">+G:G-H:H</f>
        <v>1548323.69</v>
      </c>
    </row>
    <row r="3711" customFormat="false" ht="17.25" hidden="false" customHeight="true" outlineLevel="0" collapsed="false">
      <c r="A3711" s="140" t="s">
        <v>105</v>
      </c>
      <c r="B3711" s="142" t="n">
        <v>6610200</v>
      </c>
      <c r="C3711" s="143" t="n">
        <f aca="false">+LEN(B:B)</f>
        <v>7</v>
      </c>
      <c r="D3711" s="143" t="n">
        <v>66102000</v>
      </c>
      <c r="F3711" s="140" t="s">
        <v>542</v>
      </c>
      <c r="G3711" s="144" t="n">
        <v>421200069.83</v>
      </c>
      <c r="H3711" s="144" t="n">
        <v>0</v>
      </c>
      <c r="I3711" s="144" t="n">
        <f aca="false">+G:G-H:H</f>
        <v>421200069.83</v>
      </c>
    </row>
    <row r="3712" customFormat="false" ht="17.25" hidden="false" customHeight="true" outlineLevel="0" collapsed="false">
      <c r="A3712" s="140" t="s">
        <v>104</v>
      </c>
      <c r="B3712" s="142" t="n">
        <v>6610200</v>
      </c>
      <c r="C3712" s="143" t="n">
        <f aca="false">+LEN(B:B)</f>
        <v>7</v>
      </c>
      <c r="D3712" s="143" t="n">
        <v>66102000</v>
      </c>
      <c r="F3712" s="140" t="s">
        <v>542</v>
      </c>
      <c r="G3712" s="144" t="n">
        <v>294128691.59</v>
      </c>
      <c r="H3712" s="144" t="n">
        <v>0</v>
      </c>
      <c r="I3712" s="144" t="n">
        <f aca="false">+G:G-H:H</f>
        <v>294128691.59</v>
      </c>
    </row>
    <row r="3713" customFormat="false" ht="17.25" hidden="false" customHeight="true" outlineLevel="0" collapsed="false">
      <c r="A3713" s="140" t="s">
        <v>102</v>
      </c>
      <c r="B3713" s="142" t="n">
        <v>6610200</v>
      </c>
      <c r="C3713" s="143" t="n">
        <f aca="false">+LEN(B:B)</f>
        <v>7</v>
      </c>
      <c r="D3713" s="143" t="n">
        <v>66102000</v>
      </c>
      <c r="F3713" s="140" t="s">
        <v>542</v>
      </c>
      <c r="G3713" s="144" t="n">
        <v>675839.24</v>
      </c>
      <c r="H3713" s="144" t="n">
        <v>0</v>
      </c>
      <c r="I3713" s="144" t="n">
        <f aca="false">+G:G-H:H</f>
        <v>675839.24</v>
      </c>
    </row>
    <row r="3714" customFormat="false" ht="17.25" hidden="false" customHeight="true" outlineLevel="0" collapsed="false">
      <c r="A3714" s="140" t="s">
        <v>100</v>
      </c>
      <c r="B3714" s="142" t="n">
        <v>6610200</v>
      </c>
      <c r="C3714" s="143" t="n">
        <f aca="false">+LEN(B:B)</f>
        <v>7</v>
      </c>
      <c r="D3714" s="143" t="n">
        <v>66102000</v>
      </c>
      <c r="F3714" s="140" t="s">
        <v>542</v>
      </c>
      <c r="G3714" s="144" t="n">
        <v>26931465.9</v>
      </c>
      <c r="H3714" s="144" t="n">
        <v>0</v>
      </c>
      <c r="I3714" s="144" t="n">
        <f aca="false">+G:G-H:H</f>
        <v>26931465.9</v>
      </c>
    </row>
    <row r="3715" customFormat="false" ht="17.25" hidden="false" customHeight="true" outlineLevel="0" collapsed="false">
      <c r="A3715" s="140" t="s">
        <v>1712</v>
      </c>
      <c r="B3715" s="142" t="n">
        <v>66102000</v>
      </c>
      <c r="C3715" s="143" t="n">
        <f aca="false">+LEN(B:B)</f>
        <v>8</v>
      </c>
      <c r="D3715" s="143" t="n">
        <v>66102000</v>
      </c>
      <c r="F3715" s="140" t="s">
        <v>1301</v>
      </c>
      <c r="G3715" s="144" t="n">
        <v>121332159.6</v>
      </c>
      <c r="I3715" s="144" t="n">
        <f aca="false">+G:G-H:H</f>
        <v>121332159.6</v>
      </c>
    </row>
    <row r="3716" customFormat="false" ht="17.25" hidden="false" customHeight="true" outlineLevel="0" collapsed="false">
      <c r="A3716" s="140" t="s">
        <v>1478</v>
      </c>
      <c r="B3716" s="142" t="n">
        <v>661020</v>
      </c>
      <c r="C3716" s="143" t="n">
        <f aca="false">+LEN(B:B)</f>
        <v>6</v>
      </c>
      <c r="D3716" s="143" t="n">
        <v>66102000</v>
      </c>
      <c r="F3716" s="140" t="s">
        <v>1135</v>
      </c>
      <c r="G3716" s="144" t="n">
        <v>987910.15</v>
      </c>
      <c r="I3716" s="144" t="n">
        <f aca="false">+G:G-H:H</f>
        <v>987910.15</v>
      </c>
    </row>
    <row r="3717" customFormat="false" ht="17.25" hidden="false" customHeight="true" outlineLevel="0" collapsed="false">
      <c r="A3717" s="140" t="s">
        <v>657</v>
      </c>
      <c r="B3717" s="142" t="n">
        <v>66102000</v>
      </c>
      <c r="C3717" s="143" t="n">
        <f aca="false">+LEN(B:B)</f>
        <v>8</v>
      </c>
      <c r="D3717" s="143" t="n">
        <v>66102000</v>
      </c>
      <c r="F3717" s="140" t="s">
        <v>205</v>
      </c>
      <c r="G3717" s="144" t="n">
        <v>2216529.08</v>
      </c>
      <c r="I3717" s="144" t="n">
        <f aca="false">+G:G-H:H</f>
        <v>2216529.08</v>
      </c>
    </row>
    <row r="3718" customFormat="false" ht="17.25" hidden="false" customHeight="true" outlineLevel="0" collapsed="false">
      <c r="A3718" s="140" t="s">
        <v>309</v>
      </c>
      <c r="B3718" s="142" t="n">
        <v>661030</v>
      </c>
      <c r="C3718" s="143" t="n">
        <f aca="false">+LEN(B:B)</f>
        <v>6</v>
      </c>
      <c r="D3718" s="143" t="n">
        <v>66103000</v>
      </c>
      <c r="F3718" s="140" t="s">
        <v>1136</v>
      </c>
      <c r="G3718" s="144" t="n">
        <v>164988507.7</v>
      </c>
      <c r="I3718" s="144" t="n">
        <f aca="false">+G:G-H:H</f>
        <v>164988507.7</v>
      </c>
    </row>
    <row r="3719" customFormat="false" ht="17.25" hidden="false" customHeight="true" outlineLevel="0" collapsed="false">
      <c r="A3719" s="140" t="s">
        <v>128</v>
      </c>
      <c r="B3719" s="142" t="n">
        <v>66103000</v>
      </c>
      <c r="C3719" s="143" t="n">
        <f aca="false">+LEN(B:B)</f>
        <v>8</v>
      </c>
      <c r="D3719" s="143" t="n">
        <v>66103000</v>
      </c>
      <c r="F3719" s="140" t="s">
        <v>1509</v>
      </c>
      <c r="G3719" s="144" t="n">
        <v>39555477.09</v>
      </c>
      <c r="I3719" s="144" t="n">
        <f aca="false">+G:G-H:H</f>
        <v>39555477.09</v>
      </c>
    </row>
    <row r="3720" customFormat="false" ht="17.25" hidden="false" customHeight="true" outlineLevel="0" collapsed="false">
      <c r="A3720" s="140" t="s">
        <v>125</v>
      </c>
      <c r="B3720" s="142" t="n">
        <v>66103000</v>
      </c>
      <c r="C3720" s="143" t="n">
        <f aca="false">+LEN(B:B)</f>
        <v>8</v>
      </c>
      <c r="D3720" s="143" t="n">
        <v>66103000</v>
      </c>
      <c r="F3720" s="140" t="s">
        <v>482</v>
      </c>
      <c r="G3720" s="144" t="n">
        <v>457676137.72</v>
      </c>
      <c r="I3720" s="144" t="n">
        <f aca="false">+G:G-H:H</f>
        <v>457676137.72</v>
      </c>
    </row>
    <row r="3721" customFormat="false" ht="17.25" hidden="false" customHeight="true" outlineLevel="0" collapsed="false">
      <c r="A3721" s="140" t="s">
        <v>129</v>
      </c>
      <c r="B3721" s="142" t="n">
        <v>661030</v>
      </c>
      <c r="C3721" s="143" t="n">
        <f aca="false">+LEN(B:B)</f>
        <v>6</v>
      </c>
      <c r="D3721" s="143" t="n">
        <v>66103000</v>
      </c>
      <c r="F3721" s="140" t="s">
        <v>1136</v>
      </c>
      <c r="G3721" s="144" t="n">
        <v>139226303.01</v>
      </c>
      <c r="H3721" s="144" t="n">
        <v>0</v>
      </c>
      <c r="I3721" s="144" t="n">
        <f aca="false">+G:G-H:H</f>
        <v>139226303.01</v>
      </c>
    </row>
    <row r="3722" customFormat="false" ht="17.25" hidden="false" customHeight="true" outlineLevel="0" collapsed="false">
      <c r="A3722" s="140" t="s">
        <v>111</v>
      </c>
      <c r="B3722" s="142" t="n">
        <v>66103000</v>
      </c>
      <c r="C3722" s="143" t="n">
        <f aca="false">+LEN(B:B)</f>
        <v>8</v>
      </c>
      <c r="D3722" s="143" t="n">
        <v>66103000</v>
      </c>
      <c r="F3722" s="140" t="s">
        <v>482</v>
      </c>
      <c r="G3722" s="144" t="n">
        <v>242799682.63</v>
      </c>
      <c r="I3722" s="144" t="n">
        <f aca="false">+G:G-H:H</f>
        <v>242799682.63</v>
      </c>
    </row>
    <row r="3723" customFormat="false" ht="17.25" hidden="false" customHeight="true" outlineLevel="0" collapsed="false">
      <c r="A3723" s="140" t="s">
        <v>116</v>
      </c>
      <c r="B3723" s="142" t="n">
        <v>6610300</v>
      </c>
      <c r="C3723" s="143" t="n">
        <f aca="false">+LEN(B:B)</f>
        <v>7</v>
      </c>
      <c r="D3723" s="143" t="n">
        <v>66103000</v>
      </c>
      <c r="F3723" s="140" t="s">
        <v>1861</v>
      </c>
      <c r="G3723" s="144" t="n">
        <v>187893049.37</v>
      </c>
      <c r="I3723" s="144" t="n">
        <f aca="false">+G:G-H:H</f>
        <v>187893049.37</v>
      </c>
    </row>
    <row r="3724" customFormat="false" ht="17.25" hidden="false" customHeight="true" outlineLevel="0" collapsed="false">
      <c r="A3724" s="140" t="s">
        <v>115</v>
      </c>
      <c r="B3724" s="142" t="n">
        <v>66103000</v>
      </c>
      <c r="C3724" s="143" t="n">
        <f aca="false">+LEN(B:B)</f>
        <v>8</v>
      </c>
      <c r="D3724" s="143" t="n">
        <v>66103000</v>
      </c>
      <c r="F3724" s="140" t="s">
        <v>1861</v>
      </c>
      <c r="G3724" s="144" t="n">
        <v>157517871.59</v>
      </c>
      <c r="I3724" s="144" t="n">
        <f aca="false">+G:G-H:H</f>
        <v>157517871.59</v>
      </c>
    </row>
    <row r="3725" customFormat="false" ht="17.25" hidden="false" customHeight="true" outlineLevel="0" collapsed="false">
      <c r="A3725" s="140" t="s">
        <v>119</v>
      </c>
      <c r="B3725" s="142" t="n">
        <v>66103000</v>
      </c>
      <c r="C3725" s="143" t="n">
        <f aca="false">+LEN(B:B)</f>
        <v>8</v>
      </c>
      <c r="D3725" s="143" t="n">
        <v>66103000</v>
      </c>
      <c r="F3725" s="140" t="s">
        <v>482</v>
      </c>
      <c r="G3725" s="144" t="n">
        <v>8281967.21000001</v>
      </c>
      <c r="I3725" s="144" t="n">
        <f aca="false">+G:G-H:H</f>
        <v>8281967.21000001</v>
      </c>
    </row>
    <row r="3726" customFormat="false" ht="17.25" hidden="false" customHeight="true" outlineLevel="0" collapsed="false">
      <c r="A3726" s="140" t="s">
        <v>112</v>
      </c>
      <c r="B3726" s="142" t="n">
        <v>66103000</v>
      </c>
      <c r="C3726" s="143" t="n">
        <f aca="false">+LEN(B:B)</f>
        <v>8</v>
      </c>
      <c r="D3726" s="143" t="n">
        <v>66103000</v>
      </c>
      <c r="F3726" s="140" t="s">
        <v>1509</v>
      </c>
      <c r="G3726" s="144" t="n">
        <v>37912823.66</v>
      </c>
      <c r="I3726" s="144" t="n">
        <f aca="false">+G:G-H:H</f>
        <v>37912823.66</v>
      </c>
    </row>
    <row r="3727" customFormat="false" ht="17.25" hidden="false" customHeight="true" outlineLevel="0" collapsed="false">
      <c r="A3727" s="140" t="s">
        <v>317</v>
      </c>
      <c r="B3727" s="142" t="n">
        <v>66103000</v>
      </c>
      <c r="C3727" s="143" t="n">
        <f aca="false">+LEN(B:B)</f>
        <v>8</v>
      </c>
      <c r="D3727" s="143" t="n">
        <v>66103000</v>
      </c>
      <c r="F3727" s="140" t="s">
        <v>3339</v>
      </c>
      <c r="G3727" s="144" t="n">
        <v>81404344.46</v>
      </c>
      <c r="I3727" s="144" t="n">
        <f aca="false">+G:G-H:H</f>
        <v>81404344.46</v>
      </c>
    </row>
    <row r="3728" customFormat="false" ht="17.25" hidden="false" customHeight="true" outlineLevel="0" collapsed="false">
      <c r="A3728" s="140" t="s">
        <v>105</v>
      </c>
      <c r="B3728" s="142" t="n">
        <v>6610300</v>
      </c>
      <c r="C3728" s="143" t="n">
        <f aca="false">+LEN(B:B)</f>
        <v>7</v>
      </c>
      <c r="D3728" s="143" t="n">
        <v>66103000</v>
      </c>
      <c r="F3728" s="140" t="s">
        <v>543</v>
      </c>
      <c r="G3728" s="144" t="n">
        <v>133827664.6</v>
      </c>
      <c r="H3728" s="144" t="n">
        <v>0</v>
      </c>
      <c r="I3728" s="144" t="n">
        <f aca="false">+G:G-H:H</f>
        <v>133827664.6</v>
      </c>
    </row>
    <row r="3729" customFormat="false" ht="17.25" hidden="false" customHeight="true" outlineLevel="0" collapsed="false">
      <c r="A3729" s="140" t="s">
        <v>104</v>
      </c>
      <c r="B3729" s="142" t="n">
        <v>6610300</v>
      </c>
      <c r="C3729" s="143" t="n">
        <f aca="false">+LEN(B:B)</f>
        <v>7</v>
      </c>
      <c r="D3729" s="143" t="n">
        <v>66103000</v>
      </c>
      <c r="F3729" s="140" t="s">
        <v>543</v>
      </c>
      <c r="G3729" s="144" t="n">
        <v>466540999.05</v>
      </c>
      <c r="H3729" s="144" t="n">
        <v>0</v>
      </c>
      <c r="I3729" s="144" t="n">
        <f aca="false">+G:G-H:H</f>
        <v>466540999.05</v>
      </c>
    </row>
    <row r="3730" customFormat="false" ht="17.25" hidden="false" customHeight="true" outlineLevel="0" collapsed="false">
      <c r="A3730" s="140" t="s">
        <v>102</v>
      </c>
      <c r="B3730" s="142" t="n">
        <v>6610300</v>
      </c>
      <c r="C3730" s="143" t="n">
        <f aca="false">+LEN(B:B)</f>
        <v>7</v>
      </c>
      <c r="D3730" s="143" t="n">
        <v>66103000</v>
      </c>
      <c r="F3730" s="140" t="s">
        <v>543</v>
      </c>
      <c r="G3730" s="144" t="n">
        <v>82534359.42</v>
      </c>
      <c r="H3730" s="144" t="n">
        <v>0</v>
      </c>
      <c r="I3730" s="144" t="n">
        <f aca="false">+G:G-H:H</f>
        <v>82534359.42</v>
      </c>
    </row>
    <row r="3731" customFormat="false" ht="17.25" hidden="false" customHeight="true" outlineLevel="0" collapsed="false">
      <c r="A3731" s="140" t="s">
        <v>100</v>
      </c>
      <c r="B3731" s="142" t="n">
        <v>6610300</v>
      </c>
      <c r="C3731" s="143" t="n">
        <f aca="false">+LEN(B:B)</f>
        <v>7</v>
      </c>
      <c r="D3731" s="143" t="n">
        <v>66103000</v>
      </c>
      <c r="F3731" s="140" t="s">
        <v>543</v>
      </c>
      <c r="G3731" s="144" t="n">
        <v>180974299.5</v>
      </c>
      <c r="H3731" s="144" t="n">
        <v>0</v>
      </c>
      <c r="I3731" s="144" t="n">
        <f aca="false">+G:G-H:H</f>
        <v>180974299.5</v>
      </c>
    </row>
    <row r="3732" customFormat="false" ht="17.25" hidden="false" customHeight="true" outlineLevel="0" collapsed="false">
      <c r="A3732" s="140" t="s">
        <v>1712</v>
      </c>
      <c r="B3732" s="142" t="n">
        <v>66103000</v>
      </c>
      <c r="C3732" s="143" t="n">
        <f aca="false">+LEN(B:B)</f>
        <v>8</v>
      </c>
      <c r="D3732" s="143" t="n">
        <v>66103000</v>
      </c>
      <c r="F3732" s="140" t="s">
        <v>3340</v>
      </c>
      <c r="G3732" s="144" t="n">
        <v>710927476.01</v>
      </c>
      <c r="I3732" s="144" t="n">
        <f aca="false">+G:G-H:H</f>
        <v>710927476.01</v>
      </c>
    </row>
    <row r="3733" customFormat="false" ht="17.25" hidden="false" customHeight="true" outlineLevel="0" collapsed="false">
      <c r="A3733" s="140" t="s">
        <v>657</v>
      </c>
      <c r="B3733" s="142" t="n">
        <v>66103000</v>
      </c>
      <c r="C3733" s="143" t="n">
        <f aca="false">+LEN(B:B)</f>
        <v>8</v>
      </c>
      <c r="D3733" s="143" t="n">
        <v>66103000</v>
      </c>
      <c r="F3733" s="140" t="s">
        <v>1509</v>
      </c>
      <c r="G3733" s="144" t="n">
        <v>7495856.248</v>
      </c>
      <c r="I3733" s="144" t="n">
        <f aca="false">+G:G-H:H</f>
        <v>7495856.248</v>
      </c>
    </row>
    <row r="3734" customFormat="false" ht="17.25" hidden="false" customHeight="true" outlineLevel="0" collapsed="false">
      <c r="A3734" s="140" t="s">
        <v>129</v>
      </c>
      <c r="B3734" s="142" t="n">
        <v>661040</v>
      </c>
      <c r="C3734" s="143" t="n">
        <f aca="false">+LEN(B:B)</f>
        <v>6</v>
      </c>
      <c r="D3734" s="143" t="n">
        <v>66104000</v>
      </c>
      <c r="F3734" s="140" t="s">
        <v>484</v>
      </c>
      <c r="G3734" s="144" t="n">
        <v>158024210.88</v>
      </c>
      <c r="H3734" s="144" t="n">
        <v>0</v>
      </c>
      <c r="I3734" s="144" t="n">
        <f aca="false">+G:G-H:H</f>
        <v>158024210.88</v>
      </c>
    </row>
    <row r="3735" customFormat="false" ht="17.25" hidden="false" customHeight="true" outlineLevel="0" collapsed="false">
      <c r="A3735" s="140" t="s">
        <v>111</v>
      </c>
      <c r="B3735" s="142" t="n">
        <v>66104000</v>
      </c>
      <c r="C3735" s="143" t="n">
        <f aca="false">+LEN(B:B)</f>
        <v>8</v>
      </c>
      <c r="D3735" s="143" t="n">
        <v>66104000</v>
      </c>
      <c r="F3735" s="140" t="s">
        <v>2066</v>
      </c>
      <c r="G3735" s="144" t="n">
        <v>600254499.08</v>
      </c>
      <c r="I3735" s="144" t="n">
        <f aca="false">+G:G-H:H</f>
        <v>600254499.08</v>
      </c>
    </row>
    <row r="3736" customFormat="false" ht="17.25" hidden="false" customHeight="true" outlineLevel="0" collapsed="false">
      <c r="A3736" s="140" t="s">
        <v>115</v>
      </c>
      <c r="B3736" s="142" t="n">
        <v>66104000</v>
      </c>
      <c r="C3736" s="143" t="n">
        <f aca="false">+LEN(B:B)</f>
        <v>8</v>
      </c>
      <c r="D3736" s="143" t="n">
        <v>66104000</v>
      </c>
      <c r="F3736" s="140" t="s">
        <v>1862</v>
      </c>
      <c r="G3736" s="144" t="n">
        <v>31290625</v>
      </c>
      <c r="I3736" s="144" t="n">
        <f aca="false">+G:G-H:H</f>
        <v>31290625</v>
      </c>
    </row>
    <row r="3737" customFormat="false" ht="17.25" hidden="false" customHeight="true" outlineLevel="0" collapsed="false">
      <c r="A3737" s="140" t="s">
        <v>119</v>
      </c>
      <c r="B3737" s="142" t="n">
        <v>66104000</v>
      </c>
      <c r="C3737" s="143" t="n">
        <f aca="false">+LEN(B:B)</f>
        <v>8</v>
      </c>
      <c r="D3737" s="143" t="n">
        <v>66104000</v>
      </c>
      <c r="F3737" s="140" t="s">
        <v>2169</v>
      </c>
      <c r="G3737" s="144" t="n">
        <v>66666666.66</v>
      </c>
      <c r="I3737" s="144" t="n">
        <f aca="false">+G:G-H:H</f>
        <v>66666666.66</v>
      </c>
    </row>
    <row r="3738" customFormat="false" ht="17.25" hidden="false" customHeight="true" outlineLevel="0" collapsed="false">
      <c r="A3738" s="140" t="s">
        <v>105</v>
      </c>
      <c r="B3738" s="142" t="n">
        <v>6610400</v>
      </c>
      <c r="C3738" s="143" t="n">
        <f aca="false">+LEN(B:B)</f>
        <v>7</v>
      </c>
      <c r="D3738" s="143" t="n">
        <v>66104000</v>
      </c>
      <c r="F3738" s="140" t="s">
        <v>544</v>
      </c>
      <c r="G3738" s="144" t="n">
        <v>284306128.2</v>
      </c>
      <c r="H3738" s="144" t="n">
        <v>0</v>
      </c>
      <c r="I3738" s="144" t="n">
        <f aca="false">+G:G-H:H</f>
        <v>284306128.2</v>
      </c>
    </row>
    <row r="3739" customFormat="false" ht="17.25" hidden="false" customHeight="true" outlineLevel="0" collapsed="false">
      <c r="A3739" s="140" t="s">
        <v>104</v>
      </c>
      <c r="B3739" s="142" t="n">
        <v>6610400</v>
      </c>
      <c r="C3739" s="143" t="n">
        <f aca="false">+LEN(B:B)</f>
        <v>7</v>
      </c>
      <c r="D3739" s="143" t="n">
        <v>66104000</v>
      </c>
      <c r="F3739" s="140" t="s">
        <v>544</v>
      </c>
      <c r="G3739" s="144" t="n">
        <v>623747583.13</v>
      </c>
      <c r="H3739" s="144" t="n">
        <v>0</v>
      </c>
      <c r="I3739" s="144" t="n">
        <f aca="false">+G:G-H:H</f>
        <v>623747583.13</v>
      </c>
    </row>
    <row r="3740" customFormat="false" ht="17.25" hidden="false" customHeight="true" outlineLevel="0" collapsed="false">
      <c r="A3740" s="140" t="s">
        <v>102</v>
      </c>
      <c r="B3740" s="142" t="n">
        <v>6610400</v>
      </c>
      <c r="C3740" s="143" t="n">
        <f aca="false">+LEN(B:B)</f>
        <v>7</v>
      </c>
      <c r="D3740" s="143" t="n">
        <v>66104000</v>
      </c>
      <c r="F3740" s="140" t="s">
        <v>544</v>
      </c>
      <c r="G3740" s="144" t="n">
        <v>109823958.33</v>
      </c>
      <c r="H3740" s="144" t="n">
        <v>0</v>
      </c>
      <c r="I3740" s="144" t="n">
        <f aca="false">+G:G-H:H</f>
        <v>109823958.33</v>
      </c>
    </row>
    <row r="3741" customFormat="false" ht="17.25" hidden="false" customHeight="true" outlineLevel="0" collapsed="false">
      <c r="A3741" s="140" t="s">
        <v>100</v>
      </c>
      <c r="B3741" s="142" t="n">
        <v>6610400</v>
      </c>
      <c r="C3741" s="143" t="n">
        <f aca="false">+LEN(B:B)</f>
        <v>7</v>
      </c>
      <c r="D3741" s="143" t="n">
        <v>66104000</v>
      </c>
      <c r="F3741" s="140" t="s">
        <v>544</v>
      </c>
      <c r="G3741" s="144" t="n">
        <v>62756008.82</v>
      </c>
      <c r="H3741" s="144" t="n">
        <v>0</v>
      </c>
      <c r="I3741" s="144" t="n">
        <f aca="false">+G:G-H:H</f>
        <v>62756008.82</v>
      </c>
    </row>
    <row r="3742" customFormat="false" ht="17.25" hidden="false" customHeight="true" outlineLevel="0" collapsed="false">
      <c r="A3742" s="140" t="s">
        <v>116</v>
      </c>
      <c r="B3742" s="142" t="n">
        <v>6610500</v>
      </c>
      <c r="C3742" s="143" t="n">
        <f aca="false">+LEN(B:B)</f>
        <v>7</v>
      </c>
      <c r="D3742" s="143" t="n">
        <v>66105000</v>
      </c>
      <c r="F3742" s="140" t="s">
        <v>748</v>
      </c>
      <c r="G3742" s="144" t="n">
        <v>75894896.61</v>
      </c>
      <c r="I3742" s="144" t="n">
        <f aca="false">+G:G-H:H</f>
        <v>75894896.61</v>
      </c>
    </row>
    <row r="3743" customFormat="false" ht="17.25" hidden="false" customHeight="true" outlineLevel="0" collapsed="false">
      <c r="A3743" s="140" t="s">
        <v>115</v>
      </c>
      <c r="B3743" s="142" t="n">
        <v>66105000</v>
      </c>
      <c r="C3743" s="143" t="n">
        <f aca="false">+LEN(B:B)</f>
        <v>8</v>
      </c>
      <c r="D3743" s="143" t="n">
        <v>66105000</v>
      </c>
      <c r="F3743" s="140" t="s">
        <v>748</v>
      </c>
      <c r="G3743" s="144" t="n">
        <v>17721955.81</v>
      </c>
      <c r="I3743" s="144" t="n">
        <f aca="false">+G:G-H:H</f>
        <v>17721955.81</v>
      </c>
    </row>
    <row r="3744" customFormat="false" ht="17.25" hidden="false" customHeight="true" outlineLevel="0" collapsed="false">
      <c r="A3744" s="140" t="s">
        <v>125</v>
      </c>
      <c r="B3744" s="142" t="n">
        <v>66600000</v>
      </c>
      <c r="C3744" s="143" t="n">
        <f aca="false">+LEN(B:B)</f>
        <v>8</v>
      </c>
      <c r="D3744" s="143" t="n">
        <v>66600000</v>
      </c>
      <c r="F3744" s="140" t="s">
        <v>750</v>
      </c>
      <c r="G3744" s="144" t="n">
        <v>1181050.7</v>
      </c>
      <c r="I3744" s="144" t="n">
        <f aca="false">+G:G-H:H</f>
        <v>1181050.7</v>
      </c>
    </row>
    <row r="3745" customFormat="false" ht="17.25" hidden="false" customHeight="true" outlineLevel="0" collapsed="false">
      <c r="A3745" s="140" t="s">
        <v>129</v>
      </c>
      <c r="B3745" s="142" t="n">
        <v>666000</v>
      </c>
      <c r="C3745" s="143" t="n">
        <f aca="false">+LEN(B:B)</f>
        <v>6</v>
      </c>
      <c r="D3745" s="143" t="n">
        <v>66600000</v>
      </c>
      <c r="F3745" s="140" t="s">
        <v>206</v>
      </c>
      <c r="G3745" s="144" t="n">
        <v>64452772.9087</v>
      </c>
      <c r="H3745" s="144" t="n">
        <v>0</v>
      </c>
      <c r="I3745" s="144" t="n">
        <f aca="false">+G:G-H:H</f>
        <v>64452772.9087</v>
      </c>
    </row>
    <row r="3746" customFormat="false" ht="17.25" hidden="false" customHeight="true" outlineLevel="0" collapsed="false">
      <c r="A3746" s="140" t="s">
        <v>111</v>
      </c>
      <c r="B3746" s="142" t="n">
        <v>66600000</v>
      </c>
      <c r="C3746" s="143" t="n">
        <f aca="false">+LEN(B:B)</f>
        <v>8</v>
      </c>
      <c r="D3746" s="143" t="n">
        <v>66600000</v>
      </c>
      <c r="F3746" s="140" t="s">
        <v>750</v>
      </c>
      <c r="G3746" s="144" t="n">
        <v>102714819.279999</v>
      </c>
      <c r="I3746" s="144" t="n">
        <f aca="false">+G:G-H:H</f>
        <v>102714819.279999</v>
      </c>
    </row>
    <row r="3747" customFormat="false" ht="17.25" hidden="false" customHeight="true" outlineLevel="0" collapsed="false">
      <c r="A3747" s="140" t="s">
        <v>116</v>
      </c>
      <c r="B3747" s="142" t="n">
        <v>6660000</v>
      </c>
      <c r="C3747" s="143" t="n">
        <f aca="false">+LEN(B:B)</f>
        <v>7</v>
      </c>
      <c r="D3747" s="143" t="n">
        <v>66600000</v>
      </c>
      <c r="F3747" s="140" t="s">
        <v>750</v>
      </c>
      <c r="G3747" s="144" t="n">
        <v>544265.4</v>
      </c>
      <c r="I3747" s="144" t="n">
        <f aca="false">+G:G-H:H</f>
        <v>544265.4</v>
      </c>
    </row>
    <row r="3748" customFormat="false" ht="17.25" hidden="false" customHeight="true" outlineLevel="0" collapsed="false">
      <c r="A3748" s="140" t="s">
        <v>115</v>
      </c>
      <c r="B3748" s="142" t="n">
        <v>66600000</v>
      </c>
      <c r="C3748" s="143" t="n">
        <f aca="false">+LEN(B:B)</f>
        <v>8</v>
      </c>
      <c r="D3748" s="143" t="n">
        <v>66600000</v>
      </c>
      <c r="F3748" s="140" t="s">
        <v>750</v>
      </c>
      <c r="G3748" s="144" t="n">
        <v>3.45</v>
      </c>
      <c r="I3748" s="144" t="n">
        <f aca="false">+G:G-H:H</f>
        <v>3.45</v>
      </c>
    </row>
    <row r="3749" customFormat="false" ht="17.25" hidden="false" customHeight="true" outlineLevel="0" collapsed="false">
      <c r="A3749" s="140" t="s">
        <v>119</v>
      </c>
      <c r="B3749" s="142" t="n">
        <v>66600000</v>
      </c>
      <c r="C3749" s="143" t="n">
        <f aca="false">+LEN(B:B)</f>
        <v>8</v>
      </c>
      <c r="D3749" s="143" t="n">
        <v>66600000</v>
      </c>
      <c r="F3749" s="140" t="s">
        <v>750</v>
      </c>
      <c r="H3749" s="144" t="n">
        <v>4131121.3</v>
      </c>
      <c r="I3749" s="144" t="n">
        <f aca="false">+G:G-H:H</f>
        <v>-4131121.3</v>
      </c>
    </row>
    <row r="3750" customFormat="false" ht="17.25" hidden="false" customHeight="true" outlineLevel="0" collapsed="false">
      <c r="A3750" s="140" t="s">
        <v>112</v>
      </c>
      <c r="B3750" s="142" t="n">
        <v>66600000</v>
      </c>
      <c r="C3750" s="143" t="n">
        <f aca="false">+LEN(B:B)</f>
        <v>8</v>
      </c>
      <c r="D3750" s="143" t="n">
        <v>66600000</v>
      </c>
      <c r="F3750" s="140" t="s">
        <v>206</v>
      </c>
      <c r="H3750" s="144" t="n">
        <v>179459797.18</v>
      </c>
      <c r="I3750" s="144" t="n">
        <f aca="false">+G:G-H:H</f>
        <v>-179459797.18</v>
      </c>
    </row>
    <row r="3751" customFormat="false" ht="17.25" hidden="false" customHeight="true" outlineLevel="0" collapsed="false">
      <c r="A3751" s="140" t="s">
        <v>317</v>
      </c>
      <c r="B3751" s="142" t="n">
        <v>66600000</v>
      </c>
      <c r="C3751" s="143" t="n">
        <f aca="false">+LEN(B:B)</f>
        <v>8</v>
      </c>
      <c r="D3751" s="143" t="n">
        <v>66600000</v>
      </c>
      <c r="F3751" s="140" t="s">
        <v>206</v>
      </c>
      <c r="G3751" s="144" t="n">
        <v>435323.75</v>
      </c>
      <c r="I3751" s="144" t="n">
        <f aca="false">+G:G-H:H</f>
        <v>435323.75</v>
      </c>
    </row>
    <row r="3752" customFormat="false" ht="17.25" hidden="false" customHeight="true" outlineLevel="0" collapsed="false">
      <c r="A3752" s="140" t="s">
        <v>105</v>
      </c>
      <c r="B3752" s="142" t="n">
        <v>6660000</v>
      </c>
      <c r="C3752" s="143" t="n">
        <f aca="false">+LEN(B:B)</f>
        <v>7</v>
      </c>
      <c r="D3752" s="143" t="n">
        <v>66600000</v>
      </c>
      <c r="F3752" s="140" t="s">
        <v>750</v>
      </c>
      <c r="G3752" s="144" t="n">
        <v>63388835.8</v>
      </c>
      <c r="H3752" s="144" t="n">
        <v>0</v>
      </c>
      <c r="I3752" s="144" t="n">
        <f aca="false">+G:G-H:H</f>
        <v>63388835.8</v>
      </c>
    </row>
    <row r="3753" customFormat="false" ht="17.25" hidden="false" customHeight="true" outlineLevel="0" collapsed="false">
      <c r="A3753" s="140" t="s">
        <v>104</v>
      </c>
      <c r="B3753" s="142" t="n">
        <v>6660000</v>
      </c>
      <c r="C3753" s="143" t="n">
        <f aca="false">+LEN(B:B)</f>
        <v>7</v>
      </c>
      <c r="D3753" s="143" t="n">
        <v>66600000</v>
      </c>
      <c r="F3753" s="140" t="s">
        <v>750</v>
      </c>
      <c r="G3753" s="144" t="n">
        <v>14456057.53</v>
      </c>
      <c r="H3753" s="144" t="n">
        <v>0</v>
      </c>
      <c r="I3753" s="144" t="n">
        <f aca="false">+G:G-H:H</f>
        <v>14456057.53</v>
      </c>
    </row>
    <row r="3754" customFormat="false" ht="17.25" hidden="false" customHeight="true" outlineLevel="0" collapsed="false">
      <c r="A3754" s="140" t="s">
        <v>101</v>
      </c>
      <c r="B3754" s="142" t="n">
        <v>66600000</v>
      </c>
      <c r="C3754" s="143" t="n">
        <f aca="false">+LEN(B:B)</f>
        <v>8</v>
      </c>
      <c r="D3754" s="143" t="n">
        <v>66600000</v>
      </c>
      <c r="F3754" s="140" t="s">
        <v>750</v>
      </c>
      <c r="G3754" s="144" t="n">
        <v>13065615.83</v>
      </c>
      <c r="I3754" s="144" t="n">
        <f aca="false">+G:G-H:H</f>
        <v>13065615.83</v>
      </c>
    </row>
    <row r="3755" customFormat="false" ht="17.25" hidden="false" customHeight="true" outlineLevel="0" collapsed="false">
      <c r="A3755" s="140" t="s">
        <v>102</v>
      </c>
      <c r="B3755" s="142" t="n">
        <v>6660000</v>
      </c>
      <c r="C3755" s="143" t="n">
        <f aca="false">+LEN(B:B)</f>
        <v>7</v>
      </c>
      <c r="D3755" s="143" t="n">
        <v>66600000</v>
      </c>
      <c r="F3755" s="140" t="s">
        <v>750</v>
      </c>
      <c r="G3755" s="144" t="n">
        <v>105507.02</v>
      </c>
      <c r="H3755" s="144" t="n">
        <v>0</v>
      </c>
      <c r="I3755" s="144" t="n">
        <f aca="false">+G:G-H:H</f>
        <v>105507.02</v>
      </c>
    </row>
    <row r="3756" customFormat="false" ht="17.25" hidden="false" customHeight="true" outlineLevel="0" collapsed="false">
      <c r="A3756" s="140" t="s">
        <v>307</v>
      </c>
      <c r="B3756" s="142" t="n">
        <v>66600000</v>
      </c>
      <c r="C3756" s="143" t="n">
        <f aca="false">+LEN(B:B)</f>
        <v>8</v>
      </c>
      <c r="D3756" s="143" t="n">
        <v>66600000</v>
      </c>
      <c r="F3756" s="140" t="s">
        <v>206</v>
      </c>
      <c r="G3756" s="144" t="n">
        <v>899150.5</v>
      </c>
      <c r="I3756" s="144" t="n">
        <f aca="false">+G:G-H:H</f>
        <v>899150.5</v>
      </c>
    </row>
    <row r="3757" customFormat="false" ht="17.25" hidden="false" customHeight="true" outlineLevel="0" collapsed="false">
      <c r="A3757" s="140" t="s">
        <v>100</v>
      </c>
      <c r="B3757" s="142" t="n">
        <v>6660000</v>
      </c>
      <c r="C3757" s="143" t="n">
        <f aca="false">+LEN(B:B)</f>
        <v>7</v>
      </c>
      <c r="D3757" s="143" t="n">
        <v>66600000</v>
      </c>
      <c r="F3757" s="140" t="s">
        <v>750</v>
      </c>
      <c r="G3757" s="144" t="n">
        <v>2011062.8</v>
      </c>
      <c r="H3757" s="144" t="n">
        <v>0</v>
      </c>
      <c r="I3757" s="144" t="n">
        <f aca="false">+G:G-H:H</f>
        <v>2011062.8</v>
      </c>
    </row>
    <row r="3758" customFormat="false" ht="17.25" hidden="false" customHeight="true" outlineLevel="0" collapsed="false">
      <c r="A3758" s="140" t="s">
        <v>1712</v>
      </c>
      <c r="B3758" s="142" t="n">
        <v>66600000</v>
      </c>
      <c r="C3758" s="143" t="n">
        <f aca="false">+LEN(B:B)</f>
        <v>8</v>
      </c>
      <c r="D3758" s="143" t="n">
        <v>66600000</v>
      </c>
      <c r="F3758" s="140" t="s">
        <v>206</v>
      </c>
      <c r="G3758" s="144" t="n">
        <v>1320251523.07</v>
      </c>
      <c r="I3758" s="144" t="n">
        <f aca="false">+G:G-H:H</f>
        <v>1320251523.07</v>
      </c>
    </row>
    <row r="3759" customFormat="false" ht="17.25" hidden="false" customHeight="true" outlineLevel="0" collapsed="false">
      <c r="A3759" s="140" t="s">
        <v>657</v>
      </c>
      <c r="B3759" s="142" t="n">
        <v>66600000</v>
      </c>
      <c r="C3759" s="143" t="n">
        <f aca="false">+LEN(B:B)</f>
        <v>8</v>
      </c>
      <c r="D3759" s="143" t="n">
        <v>66600000</v>
      </c>
      <c r="F3759" s="140" t="s">
        <v>206</v>
      </c>
      <c r="G3759" s="144" t="n">
        <v>79042427.059</v>
      </c>
      <c r="I3759" s="144" t="n">
        <f aca="false">+G:G-H:H</f>
        <v>79042427.059</v>
      </c>
    </row>
    <row r="3760" customFormat="false" ht="17.25" hidden="false" customHeight="true" outlineLevel="0" collapsed="false">
      <c r="A3760" s="140" t="s">
        <v>100</v>
      </c>
      <c r="B3760" s="142" t="n">
        <v>6688000</v>
      </c>
      <c r="C3760" s="143" t="n">
        <f aca="false">+LEN(B:B)</f>
        <v>7</v>
      </c>
      <c r="D3760" s="143" t="n">
        <v>66880000</v>
      </c>
      <c r="F3760" s="140" t="s">
        <v>3341</v>
      </c>
      <c r="G3760" s="144" t="n">
        <v>2996553.71</v>
      </c>
      <c r="H3760" s="144" t="n">
        <v>0</v>
      </c>
      <c r="I3760" s="144" t="n">
        <f aca="false">+G:G-H:H</f>
        <v>2996553.71</v>
      </c>
    </row>
    <row r="3761" customFormat="false" ht="17.25" hidden="false" customHeight="true" outlineLevel="0" collapsed="false">
      <c r="A3761" s="140" t="s">
        <v>112</v>
      </c>
      <c r="B3761" s="146" t="n">
        <v>67500000</v>
      </c>
      <c r="C3761" s="147" t="n">
        <f aca="false">+LEN(B:B)</f>
        <v>8</v>
      </c>
      <c r="D3761" s="147" t="n">
        <v>67500000</v>
      </c>
      <c r="E3761" s="140"/>
      <c r="F3761" s="145" t="s">
        <v>3342</v>
      </c>
      <c r="G3761" s="148" t="n">
        <v>19235185.19</v>
      </c>
      <c r="H3761" s="148"/>
      <c r="I3761" s="148" t="n">
        <f aca="false">+G:G-H:H</f>
        <v>19235185.19</v>
      </c>
    </row>
    <row r="3762" customFormat="false" ht="17.25" hidden="false" customHeight="true" outlineLevel="0" collapsed="false">
      <c r="A3762" s="140" t="s">
        <v>129</v>
      </c>
      <c r="B3762" s="142" t="n">
        <v>681110</v>
      </c>
      <c r="C3762" s="143" t="n">
        <f aca="false">+LEN(B:B)</f>
        <v>6</v>
      </c>
      <c r="D3762" s="143" t="n">
        <v>68111000</v>
      </c>
      <c r="F3762" s="140" t="s">
        <v>1137</v>
      </c>
      <c r="G3762" s="144" t="n">
        <v>2851992.67</v>
      </c>
      <c r="H3762" s="144" t="n">
        <v>0</v>
      </c>
      <c r="I3762" s="144" t="n">
        <f aca="false">+G:G-H:H</f>
        <v>2851992.67</v>
      </c>
    </row>
    <row r="3763" customFormat="false" ht="17.25" hidden="false" customHeight="true" outlineLevel="0" collapsed="false">
      <c r="A3763" s="140" t="s">
        <v>119</v>
      </c>
      <c r="B3763" s="142" t="n">
        <v>68111000</v>
      </c>
      <c r="C3763" s="143" t="n">
        <f aca="false">+LEN(B:B)</f>
        <v>8</v>
      </c>
      <c r="D3763" s="143" t="n">
        <v>68111000</v>
      </c>
      <c r="F3763" s="140" t="s">
        <v>751</v>
      </c>
      <c r="G3763" s="144" t="n">
        <v>420213.92</v>
      </c>
      <c r="I3763" s="144" t="n">
        <f aca="false">+G:G-H:H</f>
        <v>420213.92</v>
      </c>
    </row>
    <row r="3764" customFormat="false" ht="17.25" hidden="false" customHeight="true" outlineLevel="0" collapsed="false">
      <c r="A3764" s="140" t="s">
        <v>309</v>
      </c>
      <c r="B3764" s="142" t="n">
        <v>681120</v>
      </c>
      <c r="C3764" s="143" t="n">
        <f aca="false">+LEN(B:B)</f>
        <v>6</v>
      </c>
      <c r="D3764" s="143" t="n">
        <v>68112000</v>
      </c>
      <c r="F3764" s="140" t="s">
        <v>1138</v>
      </c>
      <c r="G3764" s="144" t="n">
        <v>279164689.83</v>
      </c>
      <c r="I3764" s="144" t="n">
        <f aca="false">+G:G-H:H</f>
        <v>279164689.83</v>
      </c>
    </row>
    <row r="3765" customFormat="false" ht="17.25" hidden="false" customHeight="true" outlineLevel="0" collapsed="false">
      <c r="A3765" s="140" t="s">
        <v>128</v>
      </c>
      <c r="B3765" s="142" t="n">
        <v>68112000</v>
      </c>
      <c r="C3765" s="143" t="n">
        <f aca="false">+LEN(B:B)</f>
        <v>8</v>
      </c>
      <c r="D3765" s="143" t="n">
        <v>68112000</v>
      </c>
      <c r="F3765" s="140" t="s">
        <v>207</v>
      </c>
      <c r="G3765" s="144" t="n">
        <v>160507907.81</v>
      </c>
      <c r="I3765" s="144" t="n">
        <f aca="false">+G:G-H:H</f>
        <v>160507907.81</v>
      </c>
    </row>
    <row r="3766" customFormat="false" ht="17.25" hidden="false" customHeight="true" outlineLevel="0" collapsed="false">
      <c r="A3766" s="140" t="s">
        <v>125</v>
      </c>
      <c r="B3766" s="142" t="n">
        <v>68112000</v>
      </c>
      <c r="C3766" s="143" t="n">
        <f aca="false">+LEN(B:B)</f>
        <v>8</v>
      </c>
      <c r="D3766" s="143" t="n">
        <v>68112000</v>
      </c>
      <c r="F3766" s="140" t="s">
        <v>752</v>
      </c>
      <c r="G3766" s="144" t="n">
        <v>1082786.33</v>
      </c>
      <c r="I3766" s="144" t="n">
        <f aca="false">+G:G-H:H</f>
        <v>1082786.33</v>
      </c>
    </row>
    <row r="3767" customFormat="false" ht="17.25" hidden="false" customHeight="true" outlineLevel="0" collapsed="false">
      <c r="A3767" s="140" t="s">
        <v>129</v>
      </c>
      <c r="B3767" s="142" t="n">
        <v>681120</v>
      </c>
      <c r="C3767" s="143" t="n">
        <f aca="false">+LEN(B:B)</f>
        <v>6</v>
      </c>
      <c r="D3767" s="143" t="n">
        <v>68112000</v>
      </c>
      <c r="F3767" s="140" t="s">
        <v>1138</v>
      </c>
      <c r="G3767" s="144" t="n">
        <v>219049199.13</v>
      </c>
      <c r="H3767" s="144" t="n">
        <v>0</v>
      </c>
      <c r="I3767" s="144" t="n">
        <f aca="false">+G:G-H:H</f>
        <v>219049199.13</v>
      </c>
    </row>
    <row r="3768" customFormat="false" ht="17.25" hidden="false" customHeight="true" outlineLevel="0" collapsed="false">
      <c r="A3768" s="140" t="s">
        <v>1819</v>
      </c>
      <c r="B3768" s="142" t="n">
        <v>68112000</v>
      </c>
      <c r="C3768" s="143" t="n">
        <f aca="false">+LEN(B:B)</f>
        <v>8</v>
      </c>
      <c r="D3768" s="143" t="n">
        <v>68112000</v>
      </c>
      <c r="F3768" s="140" t="s">
        <v>752</v>
      </c>
      <c r="G3768" s="144" t="n">
        <v>19943391.38</v>
      </c>
      <c r="I3768" s="144" t="n">
        <f aca="false">+G:G-H:H</f>
        <v>19943391.38</v>
      </c>
    </row>
    <row r="3769" customFormat="false" ht="17.25" hidden="false" customHeight="true" outlineLevel="0" collapsed="false">
      <c r="A3769" s="140" t="s">
        <v>111</v>
      </c>
      <c r="B3769" s="142" t="n">
        <v>68112000</v>
      </c>
      <c r="C3769" s="143" t="n">
        <f aca="false">+LEN(B:B)</f>
        <v>8</v>
      </c>
      <c r="D3769" s="143" t="n">
        <v>68112000</v>
      </c>
      <c r="F3769" s="140" t="s">
        <v>752</v>
      </c>
      <c r="G3769" s="144" t="n">
        <v>223751755.07</v>
      </c>
      <c r="I3769" s="144" t="n">
        <f aca="false">+G:G-H:H</f>
        <v>223751755.07</v>
      </c>
    </row>
    <row r="3770" customFormat="false" ht="17.25" hidden="false" customHeight="true" outlineLevel="0" collapsed="false">
      <c r="A3770" s="140" t="s">
        <v>116</v>
      </c>
      <c r="B3770" s="142" t="n">
        <v>6811200</v>
      </c>
      <c r="C3770" s="143" t="n">
        <f aca="false">+LEN(B:B)</f>
        <v>7</v>
      </c>
      <c r="D3770" s="143" t="n">
        <v>68112000</v>
      </c>
      <c r="F3770" s="140" t="s">
        <v>752</v>
      </c>
      <c r="G3770" s="144" t="n">
        <v>2603899453.01</v>
      </c>
      <c r="I3770" s="144" t="n">
        <f aca="false">+G:G-H:H</f>
        <v>2603899453.01</v>
      </c>
    </row>
    <row r="3771" customFormat="false" ht="17.25" hidden="false" customHeight="true" outlineLevel="0" collapsed="false">
      <c r="A3771" s="140" t="s">
        <v>115</v>
      </c>
      <c r="B3771" s="142" t="n">
        <v>68112000</v>
      </c>
      <c r="C3771" s="143" t="n">
        <f aca="false">+LEN(B:B)</f>
        <v>8</v>
      </c>
      <c r="D3771" s="143" t="n">
        <v>68112000</v>
      </c>
      <c r="F3771" s="140" t="s">
        <v>752</v>
      </c>
      <c r="G3771" s="144" t="n">
        <v>391547310.53</v>
      </c>
      <c r="I3771" s="144" t="n">
        <f aca="false">+G:G-H:H</f>
        <v>391547310.53</v>
      </c>
    </row>
    <row r="3772" customFormat="false" ht="17.25" hidden="false" customHeight="true" outlineLevel="0" collapsed="false">
      <c r="A3772" s="140" t="s">
        <v>3018</v>
      </c>
      <c r="B3772" s="142" t="n">
        <v>681120</v>
      </c>
      <c r="C3772" s="143" t="n">
        <f aca="false">+LEN(B:B)</f>
        <v>6</v>
      </c>
      <c r="D3772" s="143" t="n">
        <v>68112000</v>
      </c>
      <c r="F3772" s="140" t="s">
        <v>1138</v>
      </c>
      <c r="G3772" s="144" t="n">
        <v>4805553.37000001</v>
      </c>
      <c r="I3772" s="144" t="n">
        <f aca="false">+G:G-H:H</f>
        <v>4805553.37000001</v>
      </c>
    </row>
    <row r="3773" customFormat="false" ht="17.25" hidden="false" customHeight="true" outlineLevel="0" collapsed="false">
      <c r="A3773" s="140" t="s">
        <v>3019</v>
      </c>
      <c r="B3773" s="142" t="n">
        <v>681120</v>
      </c>
      <c r="C3773" s="143" t="n">
        <f aca="false">+LEN(B:B)</f>
        <v>6</v>
      </c>
      <c r="D3773" s="143" t="n">
        <v>68112000</v>
      </c>
      <c r="F3773" s="140" t="s">
        <v>1138</v>
      </c>
      <c r="G3773" s="144" t="n">
        <v>1907226.36</v>
      </c>
      <c r="I3773" s="144" t="n">
        <f aca="false">+G:G-H:H</f>
        <v>1907226.36</v>
      </c>
    </row>
    <row r="3774" customFormat="false" ht="17.25" hidden="false" customHeight="true" outlineLevel="0" collapsed="false">
      <c r="A3774" s="140" t="s">
        <v>119</v>
      </c>
      <c r="B3774" s="142" t="n">
        <v>68112000</v>
      </c>
      <c r="C3774" s="143" t="n">
        <f aca="false">+LEN(B:B)</f>
        <v>8</v>
      </c>
      <c r="D3774" s="143" t="n">
        <v>68112000</v>
      </c>
      <c r="F3774" s="140" t="s">
        <v>752</v>
      </c>
      <c r="G3774" s="144" t="n">
        <v>123832099.47</v>
      </c>
      <c r="I3774" s="144" t="n">
        <f aca="false">+G:G-H:H</f>
        <v>123832099.47</v>
      </c>
    </row>
    <row r="3775" customFormat="false" ht="17.25" hidden="false" customHeight="true" outlineLevel="0" collapsed="false">
      <c r="A3775" s="140" t="s">
        <v>2902</v>
      </c>
      <c r="B3775" s="142" t="n">
        <v>68112000</v>
      </c>
      <c r="C3775" s="143" t="n">
        <f aca="false">+LEN(B:B)</f>
        <v>8</v>
      </c>
      <c r="D3775" s="143" t="n">
        <v>68112000</v>
      </c>
      <c r="F3775" s="140" t="s">
        <v>752</v>
      </c>
      <c r="G3775" s="144" t="n">
        <v>787663.33</v>
      </c>
      <c r="I3775" s="144" t="n">
        <f aca="false">+G:G-H:H</f>
        <v>787663.33</v>
      </c>
    </row>
    <row r="3776" customFormat="false" ht="17.25" hidden="false" customHeight="true" outlineLevel="0" collapsed="false">
      <c r="A3776" s="140" t="s">
        <v>112</v>
      </c>
      <c r="B3776" s="142" t="n">
        <v>68112000</v>
      </c>
      <c r="C3776" s="143" t="n">
        <f aca="false">+LEN(B:B)</f>
        <v>8</v>
      </c>
      <c r="D3776" s="143" t="n">
        <v>68112000</v>
      </c>
      <c r="F3776" s="140" t="s">
        <v>207</v>
      </c>
      <c r="G3776" s="144" t="n">
        <v>511090911.4</v>
      </c>
      <c r="I3776" s="144" t="n">
        <f aca="false">+G:G-H:H</f>
        <v>511090911.4</v>
      </c>
    </row>
    <row r="3777" customFormat="false" ht="17.25" hidden="false" customHeight="true" outlineLevel="0" collapsed="false">
      <c r="A3777" s="140" t="s">
        <v>317</v>
      </c>
      <c r="B3777" s="142" t="n">
        <v>68112000</v>
      </c>
      <c r="C3777" s="143" t="n">
        <f aca="false">+LEN(B:B)</f>
        <v>8</v>
      </c>
      <c r="D3777" s="143" t="n">
        <v>68112000</v>
      </c>
      <c r="F3777" s="140" t="s">
        <v>207</v>
      </c>
      <c r="G3777" s="144" t="n">
        <v>1035138189.11</v>
      </c>
      <c r="I3777" s="144" t="n">
        <f aca="false">+G:G-H:H</f>
        <v>1035138189.11</v>
      </c>
    </row>
    <row r="3778" customFormat="false" ht="17.25" hidden="false" customHeight="true" outlineLevel="0" collapsed="false">
      <c r="A3778" s="140" t="s">
        <v>105</v>
      </c>
      <c r="B3778" s="142" t="n">
        <v>6811200</v>
      </c>
      <c r="C3778" s="143" t="n">
        <f aca="false">+LEN(B:B)</f>
        <v>7</v>
      </c>
      <c r="D3778" s="143" t="n">
        <v>68112000</v>
      </c>
      <c r="F3778" s="140" t="s">
        <v>752</v>
      </c>
      <c r="G3778" s="144" t="n">
        <v>202241860.31</v>
      </c>
      <c r="H3778" s="144" t="n">
        <v>0</v>
      </c>
      <c r="I3778" s="144" t="n">
        <f aca="false">+G:G-H:H</f>
        <v>202241860.31</v>
      </c>
    </row>
    <row r="3779" customFormat="false" ht="17.25" hidden="false" customHeight="true" outlineLevel="0" collapsed="false">
      <c r="A3779" s="140" t="s">
        <v>104</v>
      </c>
      <c r="B3779" s="142" t="n">
        <v>6811200</v>
      </c>
      <c r="C3779" s="143" t="n">
        <f aca="false">+LEN(B:B)</f>
        <v>7</v>
      </c>
      <c r="D3779" s="143" t="n">
        <v>68112000</v>
      </c>
      <c r="F3779" s="140" t="s">
        <v>752</v>
      </c>
      <c r="G3779" s="144" t="n">
        <v>824812206.62</v>
      </c>
      <c r="H3779" s="144" t="n">
        <v>0</v>
      </c>
      <c r="I3779" s="144" t="n">
        <f aca="false">+G:G-H:H</f>
        <v>824812206.62</v>
      </c>
    </row>
    <row r="3780" customFormat="false" ht="17.25" hidden="false" customHeight="true" outlineLevel="0" collapsed="false">
      <c r="A3780" s="140" t="s">
        <v>101</v>
      </c>
      <c r="B3780" s="142" t="n">
        <v>68112000</v>
      </c>
      <c r="C3780" s="143" t="n">
        <f aca="false">+LEN(B:B)</f>
        <v>8</v>
      </c>
      <c r="D3780" s="143" t="n">
        <v>68112000</v>
      </c>
      <c r="F3780" s="140" t="s">
        <v>752</v>
      </c>
      <c r="G3780" s="144" t="n">
        <v>24666211.43</v>
      </c>
      <c r="I3780" s="144" t="n">
        <f aca="false">+G:G-H:H</f>
        <v>24666211.43</v>
      </c>
    </row>
    <row r="3781" customFormat="false" ht="17.25" hidden="false" customHeight="true" outlineLevel="0" collapsed="false">
      <c r="A3781" s="140" t="s">
        <v>102</v>
      </c>
      <c r="B3781" s="142" t="n">
        <v>6811200</v>
      </c>
      <c r="C3781" s="143" t="n">
        <f aca="false">+LEN(B:B)</f>
        <v>7</v>
      </c>
      <c r="D3781" s="143" t="n">
        <v>68112000</v>
      </c>
      <c r="F3781" s="140" t="s">
        <v>752</v>
      </c>
      <c r="G3781" s="144" t="n">
        <v>377820313.67</v>
      </c>
      <c r="H3781" s="144" t="n">
        <v>0</v>
      </c>
      <c r="I3781" s="144" t="n">
        <f aca="false">+G:G-H:H</f>
        <v>377820313.67</v>
      </c>
    </row>
    <row r="3782" customFormat="false" ht="17.25" hidden="false" customHeight="true" outlineLevel="0" collapsed="false">
      <c r="A3782" s="140" t="s">
        <v>100</v>
      </c>
      <c r="B3782" s="142" t="n">
        <v>6811200</v>
      </c>
      <c r="C3782" s="143" t="n">
        <f aca="false">+LEN(B:B)</f>
        <v>7</v>
      </c>
      <c r="D3782" s="143" t="n">
        <v>68112000</v>
      </c>
      <c r="F3782" s="140" t="s">
        <v>752</v>
      </c>
      <c r="G3782" s="144" t="n">
        <v>634267554</v>
      </c>
      <c r="H3782" s="144" t="n">
        <v>0</v>
      </c>
      <c r="I3782" s="144" t="n">
        <f aca="false">+G:G-H:H</f>
        <v>634267554</v>
      </c>
    </row>
    <row r="3783" customFormat="false" ht="17.25" hidden="false" customHeight="true" outlineLevel="0" collapsed="false">
      <c r="A3783" s="140" t="s">
        <v>108</v>
      </c>
      <c r="B3783" s="142" t="n">
        <v>68112000</v>
      </c>
      <c r="C3783" s="143" t="n">
        <f aca="false">+LEN(B:B)</f>
        <v>8</v>
      </c>
      <c r="D3783" s="143" t="n">
        <v>68112000</v>
      </c>
      <c r="F3783" s="140" t="s">
        <v>752</v>
      </c>
      <c r="G3783" s="144" t="n">
        <v>207766758.43</v>
      </c>
      <c r="I3783" s="144" t="n">
        <f aca="false">+G:G-H:H</f>
        <v>207766758.43</v>
      </c>
    </row>
    <row r="3784" customFormat="false" ht="17.25" hidden="false" customHeight="true" outlineLevel="0" collapsed="false">
      <c r="A3784" s="140" t="s">
        <v>657</v>
      </c>
      <c r="B3784" s="142" t="n">
        <v>68112000</v>
      </c>
      <c r="C3784" s="143" t="n">
        <f aca="false">+LEN(B:B)</f>
        <v>8</v>
      </c>
      <c r="D3784" s="143" t="n">
        <v>68112000</v>
      </c>
      <c r="F3784" s="140" t="s">
        <v>207</v>
      </c>
      <c r="G3784" s="144" t="n">
        <v>263645705.28</v>
      </c>
      <c r="I3784" s="144" t="n">
        <f aca="false">+G:G-H:H</f>
        <v>263645705.28</v>
      </c>
    </row>
    <row r="3785" customFormat="false" ht="17.25" hidden="false" customHeight="true" outlineLevel="0" collapsed="false">
      <c r="A3785" s="140" t="s">
        <v>1819</v>
      </c>
      <c r="B3785" s="142" t="n">
        <v>69500000</v>
      </c>
      <c r="C3785" s="143" t="n">
        <f aca="false">+LEN(B:B)</f>
        <v>8</v>
      </c>
      <c r="D3785" s="143" t="n">
        <v>69500000</v>
      </c>
      <c r="F3785" s="140" t="s">
        <v>3343</v>
      </c>
      <c r="G3785" s="144" t="n">
        <v>1421754.46</v>
      </c>
      <c r="I3785" s="144" t="n">
        <f aca="false">+G:G-H:H</f>
        <v>1421754.46</v>
      </c>
    </row>
    <row r="3786" customFormat="false" ht="17.25" hidden="false" customHeight="true" outlineLevel="0" collapsed="false">
      <c r="A3786" s="140" t="s">
        <v>309</v>
      </c>
      <c r="B3786" s="142" t="n">
        <v>695200</v>
      </c>
      <c r="C3786" s="143" t="n">
        <f aca="false">+LEN(B:B)</f>
        <v>6</v>
      </c>
      <c r="D3786" s="143" t="n">
        <v>69500000</v>
      </c>
      <c r="F3786" s="140" t="s">
        <v>3344</v>
      </c>
      <c r="G3786" s="144" t="n">
        <v>1086956.72</v>
      </c>
      <c r="I3786" s="144" t="n">
        <f aca="false">+G:G-H:H</f>
        <v>1086956.72</v>
      </c>
    </row>
    <row r="3787" customFormat="false" ht="17.25" hidden="false" customHeight="true" outlineLevel="0" collapsed="false">
      <c r="A3787" s="140" t="s">
        <v>129</v>
      </c>
      <c r="B3787" s="142" t="n">
        <v>701000</v>
      </c>
      <c r="C3787" s="143" t="n">
        <f aca="false">+LEN(B:B)</f>
        <v>6</v>
      </c>
      <c r="D3787" s="143" t="n">
        <v>70100000</v>
      </c>
      <c r="F3787" s="140" t="s">
        <v>1139</v>
      </c>
      <c r="G3787" s="144" t="n">
        <v>0</v>
      </c>
      <c r="H3787" s="144" t="n">
        <v>9406337188.1909</v>
      </c>
      <c r="I3787" s="144" t="n">
        <f aca="false">+G:G-H:H</f>
        <v>-9406337188.1909</v>
      </c>
    </row>
    <row r="3788" customFormat="false" ht="17.25" hidden="false" customHeight="true" outlineLevel="0" collapsed="false">
      <c r="A3788" s="140" t="s">
        <v>119</v>
      </c>
      <c r="B3788" s="142" t="n">
        <v>70100000</v>
      </c>
      <c r="C3788" s="143" t="n">
        <f aca="false">+LEN(B:B)</f>
        <v>8</v>
      </c>
      <c r="D3788" s="143" t="n">
        <v>70100000</v>
      </c>
      <c r="F3788" s="140" t="s">
        <v>3345</v>
      </c>
      <c r="H3788" s="144" t="n">
        <v>116905713.87</v>
      </c>
      <c r="I3788" s="144" t="n">
        <f aca="false">+G:G-H:H</f>
        <v>-116905713.87</v>
      </c>
    </row>
    <row r="3789" customFormat="false" ht="17.25" hidden="false" customHeight="true" outlineLevel="0" collapsed="false">
      <c r="A3789" s="140" t="s">
        <v>108</v>
      </c>
      <c r="B3789" s="142" t="n">
        <v>70100000</v>
      </c>
      <c r="C3789" s="143" t="n">
        <f aca="false">+LEN(B:B)</f>
        <v>8</v>
      </c>
      <c r="D3789" s="143" t="n">
        <v>70100000</v>
      </c>
      <c r="F3789" s="140" t="s">
        <v>1312</v>
      </c>
      <c r="H3789" s="144" t="n">
        <v>1313103600</v>
      </c>
      <c r="I3789" s="144" t="n">
        <f aca="false">+G:G-H:H</f>
        <v>-1313103600</v>
      </c>
    </row>
    <row r="3790" customFormat="false" ht="17.25" hidden="false" customHeight="true" outlineLevel="0" collapsed="false">
      <c r="A3790" s="140" t="s">
        <v>104</v>
      </c>
      <c r="B3790" s="142" t="n">
        <v>7010100</v>
      </c>
      <c r="C3790" s="143" t="n">
        <f aca="false">+LEN(B:B)</f>
        <v>7</v>
      </c>
      <c r="D3790" s="143" t="n">
        <v>70101000</v>
      </c>
      <c r="F3790" s="140" t="s">
        <v>493</v>
      </c>
      <c r="G3790" s="144" t="n">
        <v>0</v>
      </c>
      <c r="H3790" s="144" t="n">
        <v>804996939</v>
      </c>
      <c r="I3790" s="144" t="n">
        <f aca="false">+G:G-H:H</f>
        <v>-804996939</v>
      </c>
    </row>
    <row r="3791" customFormat="false" ht="17.25" hidden="false" customHeight="true" outlineLevel="0" collapsed="false">
      <c r="A3791" s="140" t="s">
        <v>104</v>
      </c>
      <c r="B3791" s="142" t="n">
        <v>7011000</v>
      </c>
      <c r="C3791" s="143" t="n">
        <f aca="false">+LEN(B:B)</f>
        <v>7</v>
      </c>
      <c r="D3791" s="143" t="n">
        <v>70110000</v>
      </c>
      <c r="F3791" s="140" t="s">
        <v>804</v>
      </c>
      <c r="G3791" s="144" t="n">
        <v>0</v>
      </c>
      <c r="H3791" s="144" t="n">
        <v>120632611.26</v>
      </c>
      <c r="I3791" s="144" t="n">
        <f aca="false">+G:G-H:H</f>
        <v>-120632611.26</v>
      </c>
    </row>
    <row r="3792" customFormat="false" ht="17.25" hidden="false" customHeight="true" outlineLevel="0" collapsed="false">
      <c r="A3792" s="140" t="s">
        <v>102</v>
      </c>
      <c r="B3792" s="142" t="n">
        <v>7011000</v>
      </c>
      <c r="C3792" s="143" t="n">
        <f aca="false">+LEN(B:B)</f>
        <v>7</v>
      </c>
      <c r="D3792" s="143" t="n">
        <v>70110000</v>
      </c>
      <c r="F3792" s="140" t="s">
        <v>804</v>
      </c>
      <c r="G3792" s="144" t="n">
        <v>0</v>
      </c>
      <c r="H3792" s="144" t="n">
        <v>2718352537.55</v>
      </c>
      <c r="I3792" s="144" t="n">
        <f aca="false">+G:G-H:H</f>
        <v>-2718352537.55</v>
      </c>
    </row>
    <row r="3793" customFormat="false" ht="17.25" hidden="false" customHeight="true" outlineLevel="0" collapsed="false">
      <c r="A3793" s="140" t="s">
        <v>100</v>
      </c>
      <c r="B3793" s="142" t="n">
        <v>7011000</v>
      </c>
      <c r="C3793" s="143" t="n">
        <f aca="false">+LEN(B:B)</f>
        <v>7</v>
      </c>
      <c r="D3793" s="143" t="n">
        <v>70110000</v>
      </c>
      <c r="F3793" s="140" t="s">
        <v>804</v>
      </c>
      <c r="G3793" s="144" t="n">
        <v>0</v>
      </c>
      <c r="H3793" s="144" t="n">
        <v>30642500</v>
      </c>
      <c r="I3793" s="144" t="n">
        <f aca="false">+G:G-H:H</f>
        <v>-30642500</v>
      </c>
    </row>
    <row r="3794" customFormat="false" ht="17.25" hidden="false" customHeight="true" outlineLevel="0" collapsed="false">
      <c r="A3794" s="140" t="s">
        <v>1712</v>
      </c>
      <c r="B3794" s="142" t="n">
        <v>70110000</v>
      </c>
      <c r="C3794" s="143" t="n">
        <f aca="false">+LEN(B:B)</f>
        <v>8</v>
      </c>
      <c r="D3794" s="143" t="n">
        <v>70110000</v>
      </c>
      <c r="F3794" s="140" t="s">
        <v>1334</v>
      </c>
      <c r="H3794" s="144" t="n">
        <v>10453122848.98</v>
      </c>
      <c r="I3794" s="144" t="n">
        <f aca="false">+G:G-H:H</f>
        <v>-10453122848.98</v>
      </c>
    </row>
    <row r="3795" customFormat="false" ht="17.25" hidden="false" customHeight="true" outlineLevel="0" collapsed="false">
      <c r="A3795" s="140" t="s">
        <v>657</v>
      </c>
      <c r="B3795" s="142" t="n">
        <v>70110000</v>
      </c>
      <c r="C3795" s="143" t="n">
        <f aca="false">+LEN(B:B)</f>
        <v>8</v>
      </c>
      <c r="D3795" s="143" t="n">
        <v>70110000</v>
      </c>
      <c r="F3795" s="140" t="s">
        <v>2225</v>
      </c>
      <c r="H3795" s="144" t="n">
        <v>4547249237.704</v>
      </c>
      <c r="I3795" s="144" t="n">
        <f aca="false">+G:G-H:H</f>
        <v>-4547249237.704</v>
      </c>
    </row>
    <row r="3796" customFormat="false" ht="17.25" hidden="false" customHeight="true" outlineLevel="0" collapsed="false">
      <c r="A3796" s="140" t="s">
        <v>100</v>
      </c>
      <c r="B3796" s="142" t="n">
        <v>7011100</v>
      </c>
      <c r="C3796" s="143" t="n">
        <f aca="false">+LEN(B:B)</f>
        <v>7</v>
      </c>
      <c r="D3796" s="143" t="n">
        <v>70110000</v>
      </c>
      <c r="F3796" s="140" t="s">
        <v>546</v>
      </c>
      <c r="G3796" s="144" t="n">
        <v>0</v>
      </c>
      <c r="H3796" s="144" t="n">
        <v>10079335050</v>
      </c>
      <c r="I3796" s="144" t="n">
        <f aca="false">+G:G-H:H</f>
        <v>-10079335050</v>
      </c>
    </row>
    <row r="3797" customFormat="false" ht="17.25" hidden="false" customHeight="true" outlineLevel="0" collapsed="false">
      <c r="A3797" s="140" t="s">
        <v>1712</v>
      </c>
      <c r="B3797" s="142" t="n">
        <v>70111000</v>
      </c>
      <c r="C3797" s="143" t="n">
        <f aca="false">+LEN(B:B)</f>
        <v>8</v>
      </c>
      <c r="D3797" s="143" t="n">
        <v>70110000</v>
      </c>
      <c r="F3797" s="140" t="s">
        <v>3346</v>
      </c>
      <c r="H3797" s="144" t="n">
        <v>10508990783.68</v>
      </c>
      <c r="I3797" s="144" t="n">
        <f aca="false">+G:G-H:H</f>
        <v>-10508990783.68</v>
      </c>
    </row>
    <row r="3798" customFormat="false" ht="17.25" hidden="false" customHeight="true" outlineLevel="0" collapsed="false">
      <c r="A3798" s="140" t="s">
        <v>100</v>
      </c>
      <c r="B3798" s="142" t="n">
        <v>7011400</v>
      </c>
      <c r="C3798" s="143" t="n">
        <f aca="false">+LEN(B:B)</f>
        <v>7</v>
      </c>
      <c r="D3798" s="143" t="n">
        <v>70110000</v>
      </c>
      <c r="F3798" s="140" t="s">
        <v>547</v>
      </c>
      <c r="G3798" s="144" t="n">
        <v>0</v>
      </c>
      <c r="H3798" s="144" t="n">
        <v>46331000</v>
      </c>
      <c r="I3798" s="144" t="n">
        <f aca="false">+G:G-H:H</f>
        <v>-46331000</v>
      </c>
    </row>
    <row r="3799" customFormat="false" ht="17.25" hidden="false" customHeight="true" outlineLevel="0" collapsed="false">
      <c r="A3799" s="140" t="s">
        <v>104</v>
      </c>
      <c r="B3799" s="142" t="n">
        <v>7012000</v>
      </c>
      <c r="C3799" s="143" t="n">
        <f aca="false">+LEN(B:B)</f>
        <v>7</v>
      </c>
      <c r="D3799" s="143" t="n">
        <v>70120000</v>
      </c>
      <c r="F3799" s="140" t="s">
        <v>548</v>
      </c>
      <c r="G3799" s="144" t="n">
        <v>0</v>
      </c>
      <c r="H3799" s="144" t="n">
        <v>38986117824</v>
      </c>
      <c r="I3799" s="144" t="n">
        <f aca="false">+G:G-H:H</f>
        <v>-38986117824</v>
      </c>
    </row>
    <row r="3800" customFormat="false" ht="17.25" hidden="false" customHeight="true" outlineLevel="0" collapsed="false">
      <c r="A3800" s="140" t="s">
        <v>102</v>
      </c>
      <c r="B3800" s="142" t="n">
        <v>7012000</v>
      </c>
      <c r="C3800" s="143" t="n">
        <f aca="false">+LEN(B:B)</f>
        <v>7</v>
      </c>
      <c r="D3800" s="143" t="n">
        <v>70120000</v>
      </c>
      <c r="F3800" s="140" t="s">
        <v>548</v>
      </c>
      <c r="G3800" s="144" t="n">
        <v>0</v>
      </c>
      <c r="H3800" s="144" t="n">
        <v>1660388630</v>
      </c>
      <c r="I3800" s="144" t="n">
        <f aca="false">+G:G-H:H</f>
        <v>-1660388630</v>
      </c>
    </row>
    <row r="3801" customFormat="false" ht="17.25" hidden="false" customHeight="true" outlineLevel="0" collapsed="false">
      <c r="A3801" s="140" t="s">
        <v>100</v>
      </c>
      <c r="B3801" s="142" t="n">
        <v>7012000</v>
      </c>
      <c r="C3801" s="143" t="n">
        <f aca="false">+LEN(B:B)</f>
        <v>7</v>
      </c>
      <c r="D3801" s="143" t="n">
        <v>70120000</v>
      </c>
      <c r="F3801" s="140" t="s">
        <v>548</v>
      </c>
      <c r="G3801" s="144" t="n">
        <v>0</v>
      </c>
      <c r="H3801" s="144" t="n">
        <v>2822800</v>
      </c>
      <c r="I3801" s="144" t="n">
        <f aca="false">+G:G-H:H</f>
        <v>-2822800</v>
      </c>
    </row>
    <row r="3802" customFormat="false" ht="17.25" hidden="false" customHeight="true" outlineLevel="0" collapsed="false">
      <c r="A3802" s="140" t="s">
        <v>1712</v>
      </c>
      <c r="B3802" s="142" t="n">
        <v>70120000</v>
      </c>
      <c r="C3802" s="143" t="n">
        <f aca="false">+LEN(B:B)</f>
        <v>8</v>
      </c>
      <c r="D3802" s="143" t="n">
        <v>70120000</v>
      </c>
      <c r="F3802" s="140" t="s">
        <v>1313</v>
      </c>
      <c r="H3802" s="144" t="n">
        <v>131288166000</v>
      </c>
      <c r="I3802" s="144" t="n">
        <f aca="false">+G:G-H:H</f>
        <v>-131288166000</v>
      </c>
    </row>
    <row r="3803" customFormat="false" ht="17.25" hidden="false" customHeight="true" outlineLevel="0" collapsed="false">
      <c r="A3803" s="140" t="s">
        <v>1712</v>
      </c>
      <c r="B3803" s="142" t="n">
        <v>70130000</v>
      </c>
      <c r="C3803" s="143" t="n">
        <f aca="false">+LEN(B:B)</f>
        <v>8</v>
      </c>
      <c r="D3803" s="143" t="n">
        <v>70120000</v>
      </c>
      <c r="F3803" s="140" t="s">
        <v>1314</v>
      </c>
      <c r="H3803" s="144" t="n">
        <v>17653032000</v>
      </c>
      <c r="I3803" s="144" t="n">
        <f aca="false">+G:G-H:H</f>
        <v>-17653032000</v>
      </c>
    </row>
    <row r="3804" customFormat="false" ht="17.25" hidden="false" customHeight="true" outlineLevel="0" collapsed="false">
      <c r="A3804" s="140" t="s">
        <v>1712</v>
      </c>
      <c r="B3804" s="142" t="n">
        <v>70140000</v>
      </c>
      <c r="C3804" s="143" t="n">
        <f aca="false">+LEN(B:B)</f>
        <v>8</v>
      </c>
      <c r="D3804" s="143" t="n">
        <v>70120000</v>
      </c>
      <c r="F3804" s="140" t="s">
        <v>1315</v>
      </c>
      <c r="H3804" s="144" t="n">
        <v>12045598000</v>
      </c>
      <c r="I3804" s="144" t="n">
        <f aca="false">+G:G-H:H</f>
        <v>-12045598000</v>
      </c>
    </row>
    <row r="3805" customFormat="false" ht="17.25" hidden="false" customHeight="true" outlineLevel="0" collapsed="false">
      <c r="A3805" s="140" t="s">
        <v>1712</v>
      </c>
      <c r="B3805" s="142" t="n">
        <v>70170000</v>
      </c>
      <c r="C3805" s="143" t="n">
        <f aca="false">+LEN(B:B)</f>
        <v>8</v>
      </c>
      <c r="D3805" s="143" t="n">
        <v>70120000</v>
      </c>
      <c r="F3805" s="140" t="s">
        <v>1318</v>
      </c>
      <c r="H3805" s="144" t="n">
        <v>22589000</v>
      </c>
      <c r="I3805" s="144" t="n">
        <f aca="false">+G:G-H:H</f>
        <v>-22589000</v>
      </c>
    </row>
    <row r="3806" customFormat="false" ht="17.25" hidden="false" customHeight="true" outlineLevel="0" collapsed="false">
      <c r="A3806" s="140" t="s">
        <v>1712</v>
      </c>
      <c r="B3806" s="142" t="n">
        <v>70190000</v>
      </c>
      <c r="C3806" s="143" t="n">
        <f aca="false">+LEN(B:B)</f>
        <v>8</v>
      </c>
      <c r="D3806" s="143" t="n">
        <v>70120000</v>
      </c>
      <c r="F3806" s="140" t="s">
        <v>1320</v>
      </c>
      <c r="H3806" s="144" t="n">
        <v>1008000</v>
      </c>
      <c r="I3806" s="144" t="n">
        <f aca="false">+G:G-H:H</f>
        <v>-1008000</v>
      </c>
    </row>
    <row r="3807" customFormat="false" ht="17.25" hidden="false" customHeight="true" outlineLevel="0" collapsed="false">
      <c r="A3807" s="140" t="s">
        <v>1712</v>
      </c>
      <c r="B3807" s="142" t="n">
        <v>70191000</v>
      </c>
      <c r="C3807" s="143" t="n">
        <f aca="false">+LEN(B:B)</f>
        <v>8</v>
      </c>
      <c r="D3807" s="143" t="n">
        <v>70120000</v>
      </c>
      <c r="F3807" s="140" t="s">
        <v>3347</v>
      </c>
      <c r="H3807" s="144" t="n">
        <v>9461153157.25</v>
      </c>
      <c r="I3807" s="144" t="n">
        <f aca="false">+G:G-H:H</f>
        <v>-9461153157.25</v>
      </c>
    </row>
    <row r="3808" customFormat="false" ht="17.25" hidden="false" customHeight="true" outlineLevel="0" collapsed="false">
      <c r="A3808" s="140" t="s">
        <v>129</v>
      </c>
      <c r="B3808" s="142" t="n">
        <v>702000</v>
      </c>
      <c r="C3808" s="143" t="n">
        <f aca="false">+LEN(B:B)</f>
        <v>6</v>
      </c>
      <c r="D3808" s="143" t="n">
        <v>70200000</v>
      </c>
      <c r="F3808" s="140" t="s">
        <v>1060</v>
      </c>
      <c r="G3808" s="144" t="n">
        <v>0</v>
      </c>
      <c r="H3808" s="144" t="n">
        <v>2612719.25</v>
      </c>
      <c r="I3808" s="144" t="n">
        <f aca="false">+G:G-H:H</f>
        <v>-2612719.25</v>
      </c>
    </row>
    <row r="3809" customFormat="false" ht="17.25" hidden="false" customHeight="true" outlineLevel="0" collapsed="false">
      <c r="A3809" s="140" t="s">
        <v>100</v>
      </c>
      <c r="B3809" s="142" t="n">
        <v>7030000</v>
      </c>
      <c r="C3809" s="143" t="n">
        <f aca="false">+LEN(B:B)</f>
        <v>7</v>
      </c>
      <c r="D3809" s="143" t="n">
        <v>70300000</v>
      </c>
      <c r="F3809" s="140" t="s">
        <v>497</v>
      </c>
      <c r="G3809" s="144" t="n">
        <v>0</v>
      </c>
      <c r="H3809" s="144" t="n">
        <v>21821.15</v>
      </c>
      <c r="I3809" s="144" t="n">
        <f aca="false">+G:G-H:H</f>
        <v>-21821.15</v>
      </c>
    </row>
    <row r="3810" customFormat="false" ht="17.25" hidden="false" customHeight="true" outlineLevel="0" collapsed="false">
      <c r="A3810" s="140" t="s">
        <v>309</v>
      </c>
      <c r="B3810" s="142" t="n">
        <v>706000</v>
      </c>
      <c r="C3810" s="143" t="n">
        <f aca="false">+LEN(B:B)</f>
        <v>6</v>
      </c>
      <c r="D3810" s="143" t="n">
        <v>70600000</v>
      </c>
      <c r="F3810" s="140" t="s">
        <v>499</v>
      </c>
      <c r="H3810" s="144" t="n">
        <v>763064486.49</v>
      </c>
      <c r="I3810" s="144" t="n">
        <f aca="false">+G:G-H:H</f>
        <v>-763064486.49</v>
      </c>
    </row>
    <row r="3811" customFormat="false" ht="17.25" hidden="false" customHeight="true" outlineLevel="0" collapsed="false">
      <c r="A3811" s="140" t="s">
        <v>128</v>
      </c>
      <c r="B3811" s="142" t="n">
        <v>70600000</v>
      </c>
      <c r="C3811" s="143" t="n">
        <f aca="false">+LEN(B:B)</f>
        <v>8</v>
      </c>
      <c r="D3811" s="143" t="n">
        <v>70600000</v>
      </c>
      <c r="F3811" s="140" t="s">
        <v>1668</v>
      </c>
      <c r="H3811" s="144" t="n">
        <v>587519158.03</v>
      </c>
      <c r="I3811" s="144" t="n">
        <f aca="false">+G:G-H:H</f>
        <v>-587519158.03</v>
      </c>
    </row>
    <row r="3812" customFormat="false" ht="17.25" hidden="false" customHeight="true" outlineLevel="0" collapsed="false">
      <c r="A3812" s="140" t="s">
        <v>1819</v>
      </c>
      <c r="B3812" s="142" t="n">
        <v>70600000</v>
      </c>
      <c r="C3812" s="143" t="n">
        <f aca="false">+LEN(B:B)</f>
        <v>8</v>
      </c>
      <c r="D3812" s="143" t="n">
        <v>70600000</v>
      </c>
      <c r="F3812" s="140" t="s">
        <v>2483</v>
      </c>
      <c r="H3812" s="144" t="n">
        <v>222050891</v>
      </c>
      <c r="I3812" s="144" t="n">
        <f aca="false">+G:G-H:H</f>
        <v>-222050891</v>
      </c>
    </row>
    <row r="3813" customFormat="false" ht="17.25" hidden="false" customHeight="true" outlineLevel="0" collapsed="false">
      <c r="A3813" s="140" t="s">
        <v>115</v>
      </c>
      <c r="B3813" s="142" t="n">
        <v>7060000</v>
      </c>
      <c r="C3813" s="143" t="n">
        <f aca="false">+LEN(B:B)</f>
        <v>7</v>
      </c>
      <c r="D3813" s="143" t="n">
        <v>70600000</v>
      </c>
      <c r="F3813" s="140" t="s">
        <v>1865</v>
      </c>
      <c r="H3813" s="144" t="n">
        <v>745557207</v>
      </c>
      <c r="I3813" s="144" t="n">
        <f aca="false">+G:G-H:H</f>
        <v>-745557207</v>
      </c>
    </row>
    <row r="3814" customFormat="false" ht="17.25" hidden="false" customHeight="true" outlineLevel="0" collapsed="false">
      <c r="A3814" s="140" t="s">
        <v>112</v>
      </c>
      <c r="B3814" s="142" t="n">
        <v>70600000</v>
      </c>
      <c r="C3814" s="143" t="n">
        <f aca="false">+LEN(B:B)</f>
        <v>8</v>
      </c>
      <c r="D3814" s="143" t="n">
        <v>70600000</v>
      </c>
      <c r="F3814" s="140" t="s">
        <v>1511</v>
      </c>
      <c r="H3814" s="144" t="n">
        <v>319349806.9</v>
      </c>
      <c r="I3814" s="144" t="n">
        <f aca="false">+G:G-H:H</f>
        <v>-319349806.9</v>
      </c>
    </row>
    <row r="3815" customFormat="false" ht="17.25" hidden="false" customHeight="true" outlineLevel="0" collapsed="false">
      <c r="A3815" s="140" t="s">
        <v>104</v>
      </c>
      <c r="B3815" s="142" t="n">
        <v>7060000</v>
      </c>
      <c r="C3815" s="143" t="n">
        <f aca="false">+LEN(B:B)</f>
        <v>7</v>
      </c>
      <c r="D3815" s="143" t="n">
        <v>70600000</v>
      </c>
      <c r="F3815" s="140" t="s">
        <v>754</v>
      </c>
      <c r="G3815" s="144" t="n">
        <v>0</v>
      </c>
      <c r="H3815" s="144" t="n">
        <v>7005000</v>
      </c>
      <c r="I3815" s="144" t="n">
        <f aca="false">+G:G-H:H</f>
        <v>-7005000</v>
      </c>
    </row>
    <row r="3816" customFormat="false" ht="17.25" hidden="false" customHeight="true" outlineLevel="0" collapsed="false">
      <c r="A3816" s="140" t="s">
        <v>102</v>
      </c>
      <c r="B3816" s="142" t="n">
        <v>7060000</v>
      </c>
      <c r="C3816" s="143" t="n">
        <f aca="false">+LEN(B:B)</f>
        <v>7</v>
      </c>
      <c r="D3816" s="143" t="n">
        <v>70600000</v>
      </c>
      <c r="F3816" s="140" t="s">
        <v>754</v>
      </c>
      <c r="G3816" s="144" t="n">
        <v>0</v>
      </c>
      <c r="H3816" s="144" t="n">
        <v>1639900</v>
      </c>
      <c r="I3816" s="144" t="n">
        <f aca="false">+G:G-H:H</f>
        <v>-1639900</v>
      </c>
    </row>
    <row r="3817" customFormat="false" ht="17.25" hidden="false" customHeight="true" outlineLevel="0" collapsed="false">
      <c r="A3817" s="140" t="s">
        <v>116</v>
      </c>
      <c r="B3817" s="142" t="n">
        <v>7061000</v>
      </c>
      <c r="C3817" s="143" t="n">
        <f aca="false">+LEN(B:B)</f>
        <v>7</v>
      </c>
      <c r="D3817" s="143" t="n">
        <v>70610000</v>
      </c>
      <c r="F3817" s="140" t="s">
        <v>1896</v>
      </c>
      <c r="H3817" s="144" t="n">
        <v>6563211884.15</v>
      </c>
      <c r="I3817" s="144" t="n">
        <f aca="false">+G:G-H:H</f>
        <v>-6563211884.15</v>
      </c>
    </row>
    <row r="3818" customFormat="false" ht="17.25" hidden="false" customHeight="true" outlineLevel="0" collapsed="false">
      <c r="A3818" s="140" t="s">
        <v>112</v>
      </c>
      <c r="B3818" s="142" t="n">
        <v>70610000</v>
      </c>
      <c r="C3818" s="143" t="n">
        <f aca="false">+LEN(B:B)</f>
        <v>8</v>
      </c>
      <c r="D3818" s="143" t="n">
        <v>70610000</v>
      </c>
      <c r="F3818" s="140" t="s">
        <v>1753</v>
      </c>
      <c r="H3818" s="144" t="n">
        <v>400987530.02</v>
      </c>
      <c r="I3818" s="144" t="n">
        <f aca="false">+G:G-H:H</f>
        <v>-400987530.02</v>
      </c>
    </row>
    <row r="3819" customFormat="false" ht="17.25" hidden="false" customHeight="true" outlineLevel="0" collapsed="false">
      <c r="A3819" s="140" t="s">
        <v>317</v>
      </c>
      <c r="B3819" s="142" t="n">
        <v>70610000</v>
      </c>
      <c r="C3819" s="143" t="n">
        <f aca="false">+LEN(B:B)</f>
        <v>8</v>
      </c>
      <c r="D3819" s="143" t="n">
        <v>70610000</v>
      </c>
      <c r="F3819" s="140" t="s">
        <v>454</v>
      </c>
      <c r="H3819" s="144" t="n">
        <v>612441309.23</v>
      </c>
      <c r="I3819" s="144" t="n">
        <f aca="false">+G:G-H:H</f>
        <v>-612441309.23</v>
      </c>
    </row>
    <row r="3820" customFormat="false" ht="17.25" hidden="false" customHeight="true" outlineLevel="0" collapsed="false">
      <c r="A3820" s="140" t="s">
        <v>317</v>
      </c>
      <c r="B3820" s="142" t="n">
        <v>70620000</v>
      </c>
      <c r="C3820" s="143" t="n">
        <f aca="false">+LEN(B:B)</f>
        <v>8</v>
      </c>
      <c r="D3820" s="143" t="n">
        <v>70620000</v>
      </c>
      <c r="F3820" s="140" t="s">
        <v>1512</v>
      </c>
      <c r="H3820" s="144" t="n">
        <v>2641763437.21</v>
      </c>
      <c r="I3820" s="144" t="n">
        <f aca="false">+G:G-H:H</f>
        <v>-2641763437.21</v>
      </c>
    </row>
    <row r="3821" customFormat="false" ht="17.25" hidden="false" customHeight="true" outlineLevel="0" collapsed="false">
      <c r="A3821" s="140" t="s">
        <v>115</v>
      </c>
      <c r="B3821" s="142" t="n">
        <v>70700000</v>
      </c>
      <c r="C3821" s="143" t="n">
        <f aca="false">+LEN(B:B)</f>
        <v>8</v>
      </c>
      <c r="D3821" s="143" t="n">
        <v>70700000</v>
      </c>
      <c r="F3821" s="140" t="s">
        <v>1866</v>
      </c>
      <c r="H3821" s="144" t="n">
        <v>19782557395.79</v>
      </c>
      <c r="I3821" s="144" t="n">
        <f aca="false">+G:G-H:H</f>
        <v>-19782557395.79</v>
      </c>
    </row>
    <row r="3822" customFormat="false" ht="17.25" hidden="false" customHeight="true" outlineLevel="0" collapsed="false">
      <c r="A3822" s="140" t="s">
        <v>3018</v>
      </c>
      <c r="B3822" s="142" t="n">
        <v>707000</v>
      </c>
      <c r="C3822" s="143" t="n">
        <f aca="false">+LEN(B:B)</f>
        <v>6</v>
      </c>
      <c r="D3822" s="143" t="n">
        <v>70700000</v>
      </c>
      <c r="F3822" s="140" t="s">
        <v>1756</v>
      </c>
      <c r="H3822" s="144" t="n">
        <v>4992626104.48</v>
      </c>
      <c r="I3822" s="144" t="n">
        <f aca="false">+G:G-H:H</f>
        <v>-4992626104.48</v>
      </c>
    </row>
    <row r="3823" customFormat="false" ht="17.25" hidden="false" customHeight="true" outlineLevel="0" collapsed="false">
      <c r="A3823" s="140" t="s">
        <v>3019</v>
      </c>
      <c r="B3823" s="142" t="n">
        <v>707000</v>
      </c>
      <c r="C3823" s="143" t="n">
        <f aca="false">+LEN(B:B)</f>
        <v>6</v>
      </c>
      <c r="D3823" s="143" t="n">
        <v>70700000</v>
      </c>
      <c r="F3823" s="140" t="s">
        <v>1756</v>
      </c>
      <c r="H3823" s="144" t="n">
        <v>2318423307.99</v>
      </c>
      <c r="I3823" s="144" t="n">
        <f aca="false">+G:G-H:H</f>
        <v>-2318423307.99</v>
      </c>
    </row>
    <row r="3824" customFormat="false" ht="17.25" hidden="false" customHeight="true" outlineLevel="0" collapsed="false">
      <c r="A3824" s="140" t="s">
        <v>119</v>
      </c>
      <c r="B3824" s="142" t="n">
        <v>70700000</v>
      </c>
      <c r="C3824" s="143" t="n">
        <f aca="false">+LEN(B:B)</f>
        <v>8</v>
      </c>
      <c r="D3824" s="143" t="n">
        <v>70700000</v>
      </c>
      <c r="F3824" s="140" t="s">
        <v>3348</v>
      </c>
      <c r="H3824" s="144" t="n">
        <v>709129552.51</v>
      </c>
      <c r="I3824" s="144" t="n">
        <f aca="false">+G:G-H:H</f>
        <v>-709129552.51</v>
      </c>
    </row>
    <row r="3825" customFormat="false" ht="17.25" hidden="false" customHeight="true" outlineLevel="0" collapsed="false">
      <c r="A3825" s="140" t="s">
        <v>108</v>
      </c>
      <c r="B3825" s="142" t="n">
        <v>70700000</v>
      </c>
      <c r="C3825" s="143" t="n">
        <f aca="false">+LEN(B:B)</f>
        <v>8</v>
      </c>
      <c r="D3825" s="143" t="n">
        <v>70700000</v>
      </c>
      <c r="F3825" s="140" t="s">
        <v>2181</v>
      </c>
      <c r="H3825" s="144" t="n">
        <v>5231035412.94</v>
      </c>
      <c r="I3825" s="144" t="n">
        <f aca="false">+G:G-H:H</f>
        <v>-5231035412.94</v>
      </c>
    </row>
    <row r="3826" customFormat="false" ht="17.25" hidden="false" customHeight="true" outlineLevel="0" collapsed="false">
      <c r="A3826" s="140" t="s">
        <v>115</v>
      </c>
      <c r="B3826" s="142" t="n">
        <v>70710000</v>
      </c>
      <c r="C3826" s="143" t="n">
        <f aca="false">+LEN(B:B)</f>
        <v>8</v>
      </c>
      <c r="D3826" s="143" t="n">
        <v>70710000</v>
      </c>
      <c r="F3826" s="140" t="s">
        <v>1866</v>
      </c>
      <c r="H3826" s="144" t="n">
        <v>29131503169.73</v>
      </c>
      <c r="I3826" s="144" t="n">
        <f aca="false">+G:G-H:H</f>
        <v>-29131503169.73</v>
      </c>
    </row>
    <row r="3827" customFormat="false" ht="17.25" hidden="false" customHeight="true" outlineLevel="0" collapsed="false">
      <c r="A3827" s="140" t="s">
        <v>119</v>
      </c>
      <c r="B3827" s="142" t="n">
        <v>70710000</v>
      </c>
      <c r="C3827" s="143" t="n">
        <f aca="false">+LEN(B:B)</f>
        <v>8</v>
      </c>
      <c r="D3827" s="143" t="n">
        <v>70710000</v>
      </c>
      <c r="F3827" s="140" t="s">
        <v>3349</v>
      </c>
      <c r="H3827" s="144" t="n">
        <v>882494105.99</v>
      </c>
      <c r="I3827" s="144" t="n">
        <f aca="false">+G:G-H:H</f>
        <v>-882494105.99</v>
      </c>
    </row>
    <row r="3828" customFormat="false" ht="17.25" hidden="false" customHeight="true" outlineLevel="0" collapsed="false">
      <c r="A3828" s="140" t="s">
        <v>112</v>
      </c>
      <c r="B3828" s="142" t="n">
        <v>70710000</v>
      </c>
      <c r="C3828" s="143" t="n">
        <f aca="false">+LEN(B:B)</f>
        <v>8</v>
      </c>
      <c r="D3828" s="143" t="n">
        <v>70710000</v>
      </c>
      <c r="F3828" s="140" t="s">
        <v>1757</v>
      </c>
      <c r="H3828" s="144" t="n">
        <v>11584775.4</v>
      </c>
      <c r="I3828" s="144" t="n">
        <f aca="false">+G:G-H:H</f>
        <v>-11584775.4</v>
      </c>
    </row>
    <row r="3829" customFormat="false" ht="17.25" hidden="false" customHeight="true" outlineLevel="0" collapsed="false">
      <c r="A3829" s="140" t="s">
        <v>105</v>
      </c>
      <c r="B3829" s="142" t="n">
        <v>7071000</v>
      </c>
      <c r="C3829" s="143" t="n">
        <f aca="false">+LEN(B:B)</f>
        <v>7</v>
      </c>
      <c r="D3829" s="143" t="n">
        <v>70710000</v>
      </c>
      <c r="F3829" s="140" t="s">
        <v>755</v>
      </c>
      <c r="G3829" s="144" t="n">
        <v>0</v>
      </c>
      <c r="H3829" s="144" t="n">
        <v>5479953045.73</v>
      </c>
      <c r="I3829" s="144" t="n">
        <f aca="false">+G:G-H:H</f>
        <v>-5479953045.73</v>
      </c>
    </row>
    <row r="3830" customFormat="false" ht="17.25" hidden="false" customHeight="true" outlineLevel="0" collapsed="false">
      <c r="A3830" s="140" t="s">
        <v>108</v>
      </c>
      <c r="B3830" s="142" t="n">
        <v>70710000</v>
      </c>
      <c r="C3830" s="143" t="n">
        <f aca="false">+LEN(B:B)</f>
        <v>8</v>
      </c>
      <c r="D3830" s="143" t="n">
        <v>70710000</v>
      </c>
      <c r="F3830" s="140" t="s">
        <v>2317</v>
      </c>
      <c r="H3830" s="144" t="n">
        <v>1320166614.75</v>
      </c>
      <c r="I3830" s="144" t="n">
        <f aca="false">+G:G-H:H</f>
        <v>-1320166614.75</v>
      </c>
    </row>
    <row r="3831" customFormat="false" ht="17.25" hidden="false" customHeight="true" outlineLevel="0" collapsed="false">
      <c r="A3831" s="140" t="s">
        <v>129</v>
      </c>
      <c r="B3831" s="142" t="n">
        <v>707200</v>
      </c>
      <c r="C3831" s="143" t="n">
        <f aca="false">+LEN(B:B)</f>
        <v>6</v>
      </c>
      <c r="D3831" s="143" t="n">
        <v>70720000</v>
      </c>
      <c r="F3831" s="140" t="s">
        <v>1140</v>
      </c>
      <c r="G3831" s="144" t="n">
        <v>0</v>
      </c>
      <c r="H3831" s="144" t="n">
        <v>1489375601.4403</v>
      </c>
      <c r="I3831" s="144" t="n">
        <f aca="false">+G:G-H:H</f>
        <v>-1489375601.4403</v>
      </c>
    </row>
    <row r="3832" customFormat="false" ht="17.25" hidden="false" customHeight="true" outlineLevel="0" collapsed="false">
      <c r="A3832" s="140" t="s">
        <v>115</v>
      </c>
      <c r="B3832" s="142" t="n">
        <v>70720000</v>
      </c>
      <c r="C3832" s="143" t="n">
        <f aca="false">+LEN(B:B)</f>
        <v>8</v>
      </c>
      <c r="D3832" s="143" t="n">
        <v>70720000</v>
      </c>
      <c r="F3832" s="140" t="s">
        <v>1867</v>
      </c>
      <c r="H3832" s="144" t="n">
        <v>1753128074.01</v>
      </c>
      <c r="I3832" s="144" t="n">
        <f aca="false">+G:G-H:H</f>
        <v>-1753128074.01</v>
      </c>
    </row>
    <row r="3833" customFormat="false" ht="17.25" hidden="false" customHeight="true" outlineLevel="0" collapsed="false">
      <c r="A3833" s="140" t="s">
        <v>119</v>
      </c>
      <c r="B3833" s="142" t="n">
        <v>70720000</v>
      </c>
      <c r="C3833" s="143" t="n">
        <f aca="false">+LEN(B:B)</f>
        <v>8</v>
      </c>
      <c r="D3833" s="143" t="n">
        <v>70720000</v>
      </c>
      <c r="F3833" s="140" t="s">
        <v>3350</v>
      </c>
      <c r="H3833" s="144" t="n">
        <v>42538200</v>
      </c>
      <c r="I3833" s="144" t="n">
        <f aca="false">+G:G-H:H</f>
        <v>-42538200</v>
      </c>
    </row>
    <row r="3834" customFormat="false" ht="17.25" hidden="false" customHeight="true" outlineLevel="0" collapsed="false">
      <c r="A3834" s="140" t="s">
        <v>112</v>
      </c>
      <c r="B3834" s="142" t="n">
        <v>70720000</v>
      </c>
      <c r="C3834" s="143" t="n">
        <f aca="false">+LEN(B:B)</f>
        <v>8</v>
      </c>
      <c r="D3834" s="143" t="n">
        <v>70720000</v>
      </c>
      <c r="F3834" s="140" t="s">
        <v>1758</v>
      </c>
      <c r="H3834" s="144" t="n">
        <v>3691373877.06</v>
      </c>
      <c r="I3834" s="144" t="n">
        <f aca="false">+G:G-H:H</f>
        <v>-3691373877.06</v>
      </c>
    </row>
    <row r="3835" customFormat="false" ht="17.25" hidden="false" customHeight="true" outlineLevel="0" collapsed="false">
      <c r="A3835" s="140" t="s">
        <v>105</v>
      </c>
      <c r="B3835" s="142" t="n">
        <v>7072000</v>
      </c>
      <c r="C3835" s="143" t="n">
        <f aca="false">+LEN(B:B)</f>
        <v>7</v>
      </c>
      <c r="D3835" s="143" t="n">
        <v>70720000</v>
      </c>
      <c r="F3835" s="140" t="s">
        <v>756</v>
      </c>
      <c r="G3835" s="144" t="n">
        <v>0</v>
      </c>
      <c r="H3835" s="144" t="n">
        <v>35528270887.8</v>
      </c>
      <c r="I3835" s="144" t="n">
        <f aca="false">+G:G-H:H</f>
        <v>-35528270887.8</v>
      </c>
    </row>
    <row r="3836" customFormat="false" ht="17.25" hidden="false" customHeight="true" outlineLevel="0" collapsed="false">
      <c r="A3836" s="140" t="s">
        <v>104</v>
      </c>
      <c r="B3836" s="142" t="n">
        <v>7072000</v>
      </c>
      <c r="C3836" s="143" t="n">
        <f aca="false">+LEN(B:B)</f>
        <v>7</v>
      </c>
      <c r="D3836" s="143" t="n">
        <v>70720000</v>
      </c>
      <c r="F3836" s="140" t="s">
        <v>756</v>
      </c>
      <c r="G3836" s="144" t="n">
        <v>0</v>
      </c>
      <c r="H3836" s="144" t="n">
        <v>90469765.6</v>
      </c>
      <c r="I3836" s="144" t="n">
        <f aca="false">+G:G-H:H</f>
        <v>-90469765.6</v>
      </c>
    </row>
    <row r="3837" customFormat="false" ht="17.25" hidden="false" customHeight="true" outlineLevel="0" collapsed="false">
      <c r="A3837" s="140" t="s">
        <v>129</v>
      </c>
      <c r="B3837" s="142" t="n">
        <v>708000</v>
      </c>
      <c r="C3837" s="143" t="n">
        <f aca="false">+LEN(B:B)</f>
        <v>6</v>
      </c>
      <c r="D3837" s="143" t="n">
        <v>70800000</v>
      </c>
      <c r="F3837" s="140" t="s">
        <v>1141</v>
      </c>
      <c r="G3837" s="144" t="n">
        <v>0</v>
      </c>
      <c r="H3837" s="144" t="n">
        <v>37216908.07</v>
      </c>
      <c r="I3837" s="144" t="n">
        <f aca="false">+G:G-H:H</f>
        <v>-37216908.07</v>
      </c>
    </row>
    <row r="3838" customFormat="false" ht="17.25" hidden="false" customHeight="true" outlineLevel="0" collapsed="false">
      <c r="A3838" s="140" t="s">
        <v>115</v>
      </c>
      <c r="B3838" s="142" t="n">
        <v>70800000</v>
      </c>
      <c r="C3838" s="143" t="n">
        <f aca="false">+LEN(B:B)</f>
        <v>8</v>
      </c>
      <c r="D3838" s="143" t="n">
        <v>70800000</v>
      </c>
      <c r="F3838" s="140" t="s">
        <v>1868</v>
      </c>
      <c r="H3838" s="144" t="n">
        <v>19125000</v>
      </c>
      <c r="I3838" s="144" t="n">
        <f aca="false">+G:G-H:H</f>
        <v>-19125000</v>
      </c>
    </row>
    <row r="3839" customFormat="false" ht="17.25" hidden="false" customHeight="true" outlineLevel="0" collapsed="false">
      <c r="A3839" s="140" t="s">
        <v>105</v>
      </c>
      <c r="B3839" s="142" t="n">
        <v>7080000</v>
      </c>
      <c r="C3839" s="143" t="n">
        <f aca="false">+LEN(B:B)</f>
        <v>7</v>
      </c>
      <c r="D3839" s="143" t="n">
        <v>70800000</v>
      </c>
      <c r="F3839" s="140" t="s">
        <v>758</v>
      </c>
      <c r="G3839" s="144" t="n">
        <v>0</v>
      </c>
      <c r="H3839" s="144" t="n">
        <v>18500</v>
      </c>
      <c r="I3839" s="144" t="n">
        <f aca="false">+G:G-H:H</f>
        <v>-18500</v>
      </c>
    </row>
    <row r="3840" customFormat="false" ht="17.25" hidden="false" customHeight="true" outlineLevel="0" collapsed="false">
      <c r="A3840" s="140" t="s">
        <v>104</v>
      </c>
      <c r="B3840" s="142" t="n">
        <v>7080000</v>
      </c>
      <c r="C3840" s="143" t="n">
        <f aca="false">+LEN(B:B)</f>
        <v>7</v>
      </c>
      <c r="D3840" s="143" t="n">
        <v>70800000</v>
      </c>
      <c r="F3840" s="140" t="s">
        <v>758</v>
      </c>
      <c r="G3840" s="144" t="n">
        <v>0</v>
      </c>
      <c r="H3840" s="144" t="n">
        <v>193262154.25</v>
      </c>
      <c r="I3840" s="144" t="n">
        <f aca="false">+G:G-H:H</f>
        <v>-193262154.25</v>
      </c>
    </row>
    <row r="3841" customFormat="false" ht="17.25" hidden="false" customHeight="true" outlineLevel="0" collapsed="false">
      <c r="A3841" s="140" t="s">
        <v>100</v>
      </c>
      <c r="B3841" s="142" t="n">
        <v>7080000</v>
      </c>
      <c r="C3841" s="143" t="n">
        <f aca="false">+LEN(B:B)</f>
        <v>7</v>
      </c>
      <c r="D3841" s="143" t="n">
        <v>70800000</v>
      </c>
      <c r="F3841" s="140" t="s">
        <v>758</v>
      </c>
      <c r="G3841" s="144" t="n">
        <v>0</v>
      </c>
      <c r="H3841" s="144" t="n">
        <v>5966390.29</v>
      </c>
      <c r="I3841" s="144" t="n">
        <f aca="false">+G:G-H:H</f>
        <v>-5966390.29</v>
      </c>
    </row>
    <row r="3842" customFormat="false" ht="17.25" hidden="false" customHeight="true" outlineLevel="0" collapsed="false">
      <c r="A3842" s="140" t="s">
        <v>128</v>
      </c>
      <c r="B3842" s="142" t="n">
        <v>70810000</v>
      </c>
      <c r="C3842" s="143" t="n">
        <f aca="false">+LEN(B:B)</f>
        <v>8</v>
      </c>
      <c r="D3842" s="143" t="n">
        <v>70810000</v>
      </c>
      <c r="F3842" s="140" t="s">
        <v>1513</v>
      </c>
      <c r="H3842" s="144" t="n">
        <v>33485425.5</v>
      </c>
      <c r="I3842" s="144" t="n">
        <f aca="false">+G:G-H:H</f>
        <v>-33485425.5</v>
      </c>
    </row>
    <row r="3843" customFormat="false" ht="17.25" hidden="false" customHeight="true" outlineLevel="0" collapsed="false">
      <c r="A3843" s="140" t="s">
        <v>112</v>
      </c>
      <c r="B3843" s="142" t="n">
        <v>70810000</v>
      </c>
      <c r="C3843" s="143" t="n">
        <f aca="false">+LEN(B:B)</f>
        <v>8</v>
      </c>
      <c r="D3843" s="143" t="n">
        <v>70810000</v>
      </c>
      <c r="F3843" s="140" t="s">
        <v>1759</v>
      </c>
      <c r="H3843" s="144" t="n">
        <v>200000</v>
      </c>
      <c r="I3843" s="144" t="n">
        <f aca="false">+G:G-H:H</f>
        <v>-200000</v>
      </c>
    </row>
    <row r="3844" customFormat="false" ht="17.25" hidden="false" customHeight="true" outlineLevel="0" collapsed="false">
      <c r="A3844" s="140" t="s">
        <v>309</v>
      </c>
      <c r="B3844" s="142" t="n">
        <v>708200</v>
      </c>
      <c r="C3844" s="143" t="n">
        <f aca="false">+LEN(B:B)</f>
        <v>6</v>
      </c>
      <c r="D3844" s="143" t="n">
        <v>70820000</v>
      </c>
      <c r="F3844" s="140" t="s">
        <v>3351</v>
      </c>
      <c r="H3844" s="144" t="n">
        <v>23876380</v>
      </c>
      <c r="I3844" s="144" t="n">
        <f aca="false">+G:G-H:H</f>
        <v>-23876380</v>
      </c>
    </row>
    <row r="3845" customFormat="false" ht="17.25" hidden="false" customHeight="true" outlineLevel="0" collapsed="false">
      <c r="A3845" s="140" t="s">
        <v>112</v>
      </c>
      <c r="B3845" s="142" t="n">
        <v>70820000</v>
      </c>
      <c r="C3845" s="143" t="n">
        <f aca="false">+LEN(B:B)</f>
        <v>8</v>
      </c>
      <c r="D3845" s="143" t="n">
        <v>70820000</v>
      </c>
      <c r="F3845" s="140" t="s">
        <v>1880</v>
      </c>
      <c r="H3845" s="144" t="n">
        <v>22085811.1</v>
      </c>
      <c r="I3845" s="144" t="n">
        <f aca="false">+G:G-H:H</f>
        <v>-22085811.1</v>
      </c>
    </row>
    <row r="3846" customFormat="false" ht="17.25" hidden="false" customHeight="true" outlineLevel="0" collapsed="false">
      <c r="A3846" s="140" t="s">
        <v>317</v>
      </c>
      <c r="B3846" s="142" t="n">
        <v>70820000</v>
      </c>
      <c r="C3846" s="143" t="n">
        <f aca="false">+LEN(B:B)</f>
        <v>8</v>
      </c>
      <c r="D3846" s="143" t="n">
        <v>70820000</v>
      </c>
      <c r="F3846" s="140" t="s">
        <v>1514</v>
      </c>
      <c r="H3846" s="144" t="n">
        <v>202391229.98</v>
      </c>
      <c r="I3846" s="144" t="n">
        <f aca="false">+G:G-H:H</f>
        <v>-202391229.98</v>
      </c>
    </row>
    <row r="3847" customFormat="false" ht="17.25" hidden="false" customHeight="true" outlineLevel="0" collapsed="false">
      <c r="A3847" s="140" t="s">
        <v>116</v>
      </c>
      <c r="B3847" s="142" t="n">
        <v>7083000</v>
      </c>
      <c r="C3847" s="143" t="n">
        <f aca="false">+LEN(B:B)</f>
        <v>7</v>
      </c>
      <c r="D3847" s="143" t="n">
        <v>70830000</v>
      </c>
      <c r="F3847" s="140" t="s">
        <v>1515</v>
      </c>
      <c r="H3847" s="144" t="n">
        <v>150000</v>
      </c>
      <c r="I3847" s="144" t="n">
        <f aca="false">+G:G-H:H</f>
        <v>-150000</v>
      </c>
    </row>
    <row r="3848" customFormat="false" ht="17.25" hidden="false" customHeight="true" outlineLevel="0" collapsed="false">
      <c r="A3848" s="140" t="s">
        <v>115</v>
      </c>
      <c r="B3848" s="142" t="n">
        <v>70830000</v>
      </c>
      <c r="C3848" s="143" t="n">
        <f aca="false">+LEN(B:B)</f>
        <v>8</v>
      </c>
      <c r="D3848" s="143" t="n">
        <v>70830000</v>
      </c>
      <c r="F3848" s="140" t="s">
        <v>1515</v>
      </c>
      <c r="H3848" s="144" t="n">
        <v>720353262.95</v>
      </c>
      <c r="I3848" s="144" t="n">
        <f aca="false">+G:G-H:H</f>
        <v>-720353262.95</v>
      </c>
    </row>
    <row r="3849" customFormat="false" ht="17.25" hidden="false" customHeight="true" outlineLevel="0" collapsed="false">
      <c r="A3849" s="140" t="s">
        <v>104</v>
      </c>
      <c r="B3849" s="142" t="n">
        <v>7083000</v>
      </c>
      <c r="C3849" s="143" t="n">
        <f aca="false">+LEN(B:B)</f>
        <v>7</v>
      </c>
      <c r="D3849" s="143" t="n">
        <v>70830000</v>
      </c>
      <c r="F3849" s="140" t="s">
        <v>1515</v>
      </c>
      <c r="G3849" s="144" t="n">
        <v>0</v>
      </c>
      <c r="H3849" s="144" t="n">
        <v>532000</v>
      </c>
      <c r="I3849" s="144" t="n">
        <f aca="false">+G:G-H:H</f>
        <v>-532000</v>
      </c>
    </row>
    <row r="3850" customFormat="false" ht="17.25" hidden="false" customHeight="true" outlineLevel="0" collapsed="false">
      <c r="A3850" s="140" t="s">
        <v>116</v>
      </c>
      <c r="B3850" s="142" t="n">
        <v>7084000</v>
      </c>
      <c r="C3850" s="143" t="n">
        <f aca="false">+LEN(B:B)</f>
        <v>7</v>
      </c>
      <c r="D3850" s="143" t="n">
        <v>70840000</v>
      </c>
      <c r="F3850" s="140" t="s">
        <v>1915</v>
      </c>
      <c r="H3850" s="144" t="n">
        <v>1075723588.37</v>
      </c>
      <c r="I3850" s="144" t="n">
        <f aca="false">+G:G-H:H</f>
        <v>-1075723588.37</v>
      </c>
    </row>
    <row r="3851" customFormat="false" ht="17.25" hidden="false" customHeight="true" outlineLevel="0" collapsed="false">
      <c r="A3851" s="140" t="s">
        <v>309</v>
      </c>
      <c r="B3851" s="142" t="n">
        <v>708500</v>
      </c>
      <c r="C3851" s="143" t="n">
        <f aca="false">+LEN(B:B)</f>
        <v>6</v>
      </c>
      <c r="D3851" s="143" t="n">
        <v>70840000</v>
      </c>
      <c r="F3851" s="140" t="s">
        <v>1633</v>
      </c>
      <c r="H3851" s="144" t="n">
        <v>701158.31</v>
      </c>
      <c r="I3851" s="144" t="n">
        <f aca="false">+G:G-H:H</f>
        <v>-701158.31</v>
      </c>
    </row>
    <row r="3852" customFormat="false" ht="17.25" hidden="false" customHeight="true" outlineLevel="0" collapsed="false">
      <c r="A3852" s="140" t="s">
        <v>317</v>
      </c>
      <c r="B3852" s="142" t="n">
        <v>70850000</v>
      </c>
      <c r="C3852" s="143" t="n">
        <f aca="false">+LEN(B:B)</f>
        <v>8</v>
      </c>
      <c r="D3852" s="143" t="n">
        <v>70840000</v>
      </c>
      <c r="F3852" s="140" t="s">
        <v>1516</v>
      </c>
      <c r="H3852" s="144" t="n">
        <v>105923762.55</v>
      </c>
      <c r="I3852" s="144" t="n">
        <f aca="false">+G:G-H:H</f>
        <v>-105923762.55</v>
      </c>
    </row>
    <row r="3853" customFormat="false" ht="17.25" hidden="false" customHeight="true" outlineLevel="0" collapsed="false">
      <c r="A3853" s="140" t="s">
        <v>129</v>
      </c>
      <c r="B3853" s="142" t="n">
        <v>709000</v>
      </c>
      <c r="C3853" s="143" t="n">
        <f aca="false">+LEN(B:B)</f>
        <v>6</v>
      </c>
      <c r="D3853" s="143" t="n">
        <v>70900000</v>
      </c>
      <c r="F3853" s="140" t="s">
        <v>1142</v>
      </c>
      <c r="G3853" s="144" t="n">
        <v>37042180.7084</v>
      </c>
      <c r="H3853" s="144" t="n">
        <v>0</v>
      </c>
      <c r="I3853" s="144" t="n">
        <f aca="false">+G:G-H:H</f>
        <v>37042180.7084</v>
      </c>
    </row>
    <row r="3854" customFormat="false" ht="17.25" hidden="false" customHeight="true" outlineLevel="0" collapsed="false">
      <c r="A3854" s="140" t="s">
        <v>1819</v>
      </c>
      <c r="B3854" s="142" t="n">
        <v>70900000</v>
      </c>
      <c r="C3854" s="143" t="n">
        <f aca="false">+LEN(B:B)</f>
        <v>8</v>
      </c>
      <c r="D3854" s="143" t="n">
        <v>70900000</v>
      </c>
      <c r="F3854" s="140" t="s">
        <v>3352</v>
      </c>
      <c r="G3854" s="144" t="n">
        <v>1700000</v>
      </c>
      <c r="I3854" s="144" t="n">
        <f aca="false">+G:G-H:H</f>
        <v>1700000</v>
      </c>
    </row>
    <row r="3855" customFormat="false" ht="17.25" hidden="false" customHeight="true" outlineLevel="0" collapsed="false">
      <c r="A3855" s="140" t="s">
        <v>115</v>
      </c>
      <c r="B3855" s="142" t="n">
        <v>70900000</v>
      </c>
      <c r="C3855" s="143" t="n">
        <f aca="false">+LEN(B:B)</f>
        <v>8</v>
      </c>
      <c r="D3855" s="143" t="n">
        <v>70900000</v>
      </c>
      <c r="F3855" s="140" t="s">
        <v>1869</v>
      </c>
      <c r="G3855" s="144" t="n">
        <v>292699566.84</v>
      </c>
      <c r="I3855" s="144" t="n">
        <f aca="false">+G:G-H:H</f>
        <v>292699566.84</v>
      </c>
    </row>
    <row r="3856" customFormat="false" ht="17.25" hidden="false" customHeight="true" outlineLevel="0" collapsed="false">
      <c r="A3856" s="140" t="s">
        <v>119</v>
      </c>
      <c r="B3856" s="142" t="n">
        <v>70900000</v>
      </c>
      <c r="C3856" s="143" t="n">
        <f aca="false">+LEN(B:B)</f>
        <v>8</v>
      </c>
      <c r="D3856" s="143" t="n">
        <v>70900000</v>
      </c>
      <c r="F3856" s="140" t="s">
        <v>3353</v>
      </c>
      <c r="G3856" s="144" t="n">
        <v>59936434.82</v>
      </c>
      <c r="I3856" s="144" t="n">
        <f aca="false">+G:G-H:H</f>
        <v>59936434.82</v>
      </c>
    </row>
    <row r="3857" customFormat="false" ht="17.25" hidden="false" customHeight="true" outlineLevel="0" collapsed="false">
      <c r="A3857" s="140" t="s">
        <v>317</v>
      </c>
      <c r="B3857" s="142" t="n">
        <v>70900000</v>
      </c>
      <c r="C3857" s="143" t="n">
        <f aca="false">+LEN(B:B)</f>
        <v>8</v>
      </c>
      <c r="D3857" s="143" t="n">
        <v>70900000</v>
      </c>
      <c r="F3857" s="140" t="s">
        <v>3354</v>
      </c>
      <c r="G3857" s="144" t="n">
        <v>1200000</v>
      </c>
      <c r="I3857" s="144" t="n">
        <f aca="false">+G:G-H:H</f>
        <v>1200000</v>
      </c>
    </row>
    <row r="3858" customFormat="false" ht="17.25" hidden="false" customHeight="true" outlineLevel="0" collapsed="false">
      <c r="A3858" s="140" t="s">
        <v>105</v>
      </c>
      <c r="B3858" s="142" t="n">
        <v>7090000</v>
      </c>
      <c r="C3858" s="143" t="n">
        <f aca="false">+LEN(B:B)</f>
        <v>7</v>
      </c>
      <c r="D3858" s="143" t="n">
        <v>70900000</v>
      </c>
      <c r="F3858" s="140" t="s">
        <v>760</v>
      </c>
      <c r="G3858" s="144" t="n">
        <v>545173843.21</v>
      </c>
      <c r="H3858" s="144" t="n">
        <v>0</v>
      </c>
      <c r="I3858" s="144" t="n">
        <f aca="false">+G:G-H:H</f>
        <v>545173843.21</v>
      </c>
    </row>
    <row r="3859" customFormat="false" ht="17.25" hidden="false" customHeight="true" outlineLevel="0" collapsed="false">
      <c r="A3859" s="140" t="s">
        <v>104</v>
      </c>
      <c r="B3859" s="142" t="n">
        <v>7090000</v>
      </c>
      <c r="C3859" s="143" t="n">
        <f aca="false">+LEN(B:B)</f>
        <v>7</v>
      </c>
      <c r="D3859" s="143" t="n">
        <v>70900000</v>
      </c>
      <c r="F3859" s="140" t="s">
        <v>760</v>
      </c>
      <c r="G3859" s="144" t="n">
        <v>41414700</v>
      </c>
      <c r="H3859" s="144" t="n">
        <v>0</v>
      </c>
      <c r="I3859" s="144" t="n">
        <f aca="false">+G:G-H:H</f>
        <v>41414700</v>
      </c>
    </row>
    <row r="3860" customFormat="false" ht="17.25" hidden="false" customHeight="true" outlineLevel="0" collapsed="false">
      <c r="A3860" s="140" t="s">
        <v>102</v>
      </c>
      <c r="B3860" s="142" t="n">
        <v>7090000</v>
      </c>
      <c r="C3860" s="143" t="n">
        <f aca="false">+LEN(B:B)</f>
        <v>7</v>
      </c>
      <c r="D3860" s="143" t="n">
        <v>70900000</v>
      </c>
      <c r="F3860" s="140" t="s">
        <v>760</v>
      </c>
      <c r="G3860" s="144" t="n">
        <v>188999588.41</v>
      </c>
      <c r="H3860" s="144" t="n">
        <v>0</v>
      </c>
      <c r="I3860" s="144" t="n">
        <f aca="false">+G:G-H:H</f>
        <v>188999588.41</v>
      </c>
    </row>
    <row r="3861" customFormat="false" ht="17.25" hidden="false" customHeight="true" outlineLevel="0" collapsed="false">
      <c r="A3861" s="140" t="s">
        <v>100</v>
      </c>
      <c r="B3861" s="142" t="n">
        <v>7090000</v>
      </c>
      <c r="C3861" s="143" t="n">
        <f aca="false">+LEN(B:B)</f>
        <v>7</v>
      </c>
      <c r="D3861" s="143" t="n">
        <v>70900000</v>
      </c>
      <c r="F3861" s="140" t="s">
        <v>760</v>
      </c>
      <c r="G3861" s="144" t="n">
        <v>317036251.25</v>
      </c>
      <c r="H3861" s="144" t="n">
        <v>0</v>
      </c>
      <c r="I3861" s="144" t="n">
        <f aca="false">+G:G-H:H</f>
        <v>317036251.25</v>
      </c>
    </row>
    <row r="3862" customFormat="false" ht="17.25" hidden="false" customHeight="true" outlineLevel="0" collapsed="false">
      <c r="A3862" s="140" t="s">
        <v>129</v>
      </c>
      <c r="B3862" s="142" t="n">
        <v>713550</v>
      </c>
      <c r="C3862" s="143" t="n">
        <f aca="false">+LEN(B:B)</f>
        <v>6</v>
      </c>
      <c r="D3862" s="143" t="n">
        <v>71355000</v>
      </c>
      <c r="F3862" s="140" t="s">
        <v>1143</v>
      </c>
      <c r="G3862" s="144" t="n">
        <v>0</v>
      </c>
      <c r="H3862" s="144" t="n">
        <v>1501708577.01</v>
      </c>
      <c r="I3862" s="144" t="n">
        <f aca="false">+G:G-H:H</f>
        <v>-1501708577.01</v>
      </c>
    </row>
    <row r="3863" customFormat="false" ht="17.25" hidden="false" customHeight="true" outlineLevel="0" collapsed="false">
      <c r="A3863" s="140" t="s">
        <v>105</v>
      </c>
      <c r="B3863" s="142" t="n">
        <v>7140000</v>
      </c>
      <c r="C3863" s="143" t="n">
        <f aca="false">+LEN(B:B)</f>
        <v>7</v>
      </c>
      <c r="D3863" s="143" t="n">
        <v>71400000</v>
      </c>
      <c r="F3863" s="140" t="s">
        <v>761</v>
      </c>
      <c r="G3863" s="144" t="n">
        <v>0</v>
      </c>
      <c r="H3863" s="144" t="n">
        <v>706900136.23</v>
      </c>
      <c r="I3863" s="144" t="n">
        <f aca="false">+G:G-H:H</f>
        <v>-706900136.23</v>
      </c>
    </row>
    <row r="3864" customFormat="false" ht="17.25" hidden="false" customHeight="true" outlineLevel="0" collapsed="false">
      <c r="A3864" s="140" t="s">
        <v>104</v>
      </c>
      <c r="B3864" s="142" t="n">
        <v>7140000</v>
      </c>
      <c r="C3864" s="143" t="n">
        <f aca="false">+LEN(B:B)</f>
        <v>7</v>
      </c>
      <c r="D3864" s="143" t="n">
        <v>71400000</v>
      </c>
      <c r="F3864" s="140" t="s">
        <v>761</v>
      </c>
      <c r="G3864" s="144" t="n">
        <v>1534579776</v>
      </c>
      <c r="H3864" s="144" t="n">
        <v>0</v>
      </c>
      <c r="I3864" s="144" t="n">
        <f aca="false">+G:G-H:H</f>
        <v>1534579776</v>
      </c>
    </row>
    <row r="3865" customFormat="false" ht="17.25" hidden="false" customHeight="true" outlineLevel="0" collapsed="false">
      <c r="A3865" s="140" t="s">
        <v>102</v>
      </c>
      <c r="B3865" s="142" t="n">
        <v>7140000</v>
      </c>
      <c r="C3865" s="143" t="n">
        <f aca="false">+LEN(B:B)</f>
        <v>7</v>
      </c>
      <c r="D3865" s="143" t="n">
        <v>71400000</v>
      </c>
      <c r="F3865" s="140" t="s">
        <v>761</v>
      </c>
      <c r="G3865" s="144" t="n">
        <v>612415665.42</v>
      </c>
      <c r="H3865" s="144" t="n">
        <v>0</v>
      </c>
      <c r="I3865" s="144" t="n">
        <f aca="false">+G:G-H:H</f>
        <v>612415665.42</v>
      </c>
    </row>
    <row r="3866" customFormat="false" ht="17.25" hidden="false" customHeight="true" outlineLevel="0" collapsed="false">
      <c r="A3866" s="145" t="s">
        <v>1712</v>
      </c>
      <c r="B3866" s="146" t="n">
        <v>71400000</v>
      </c>
      <c r="C3866" s="147" t="n">
        <f aca="false">+LEN(B:B)</f>
        <v>8</v>
      </c>
      <c r="D3866" s="147" t="n">
        <v>71400000</v>
      </c>
      <c r="E3866" s="140"/>
      <c r="F3866" s="145" t="s">
        <v>1321</v>
      </c>
      <c r="G3866" s="148"/>
      <c r="H3866" s="148"/>
      <c r="I3866" s="148" t="n">
        <f aca="false">+G:G-H:H</f>
        <v>0</v>
      </c>
    </row>
    <row r="3867" customFormat="false" ht="17.25" hidden="false" customHeight="true" outlineLevel="0" collapsed="false">
      <c r="A3867" s="140" t="s">
        <v>657</v>
      </c>
      <c r="B3867" s="142" t="n">
        <v>71400000</v>
      </c>
      <c r="C3867" s="143" t="n">
        <f aca="false">+LEN(B:B)</f>
        <v>8</v>
      </c>
      <c r="D3867" s="143" t="n">
        <v>71400000</v>
      </c>
      <c r="F3867" s="140" t="s">
        <v>1881</v>
      </c>
      <c r="G3867" s="144" t="n">
        <v>23584647.277</v>
      </c>
      <c r="I3867" s="144" t="n">
        <f aca="false">+G:G-H:H</f>
        <v>23584647.277</v>
      </c>
    </row>
    <row r="3868" customFormat="false" ht="17.25" hidden="false" customHeight="true" outlineLevel="0" collapsed="false">
      <c r="A3868" s="140" t="s">
        <v>104</v>
      </c>
      <c r="B3868" s="142" t="n">
        <v>7520000</v>
      </c>
      <c r="C3868" s="143" t="n">
        <f aca="false">+LEN(B:B)</f>
        <v>7</v>
      </c>
      <c r="D3868" s="143" t="n">
        <v>75200000</v>
      </c>
      <c r="F3868" s="140" t="s">
        <v>502</v>
      </c>
      <c r="G3868" s="144" t="n">
        <v>0</v>
      </c>
      <c r="H3868" s="144" t="n">
        <v>77671171.85</v>
      </c>
      <c r="I3868" s="144" t="n">
        <f aca="false">+G:G-H:H</f>
        <v>-77671171.85</v>
      </c>
    </row>
    <row r="3869" customFormat="false" ht="17.25" hidden="false" customHeight="true" outlineLevel="0" collapsed="false">
      <c r="A3869" s="140" t="s">
        <v>309</v>
      </c>
      <c r="B3869" s="142" t="n">
        <v>758000</v>
      </c>
      <c r="C3869" s="143" t="n">
        <f aca="false">+LEN(B:B)</f>
        <v>6</v>
      </c>
      <c r="D3869" s="143" t="n">
        <v>75800000</v>
      </c>
      <c r="F3869" s="140" t="s">
        <v>1144</v>
      </c>
      <c r="H3869" s="144" t="n">
        <v>101.33</v>
      </c>
      <c r="I3869" s="144" t="n">
        <f aca="false">+G:G-H:H</f>
        <v>-101.33</v>
      </c>
    </row>
    <row r="3870" customFormat="false" ht="17.25" hidden="false" customHeight="true" outlineLevel="0" collapsed="false">
      <c r="A3870" s="140" t="s">
        <v>128</v>
      </c>
      <c r="B3870" s="142" t="n">
        <v>75800000</v>
      </c>
      <c r="C3870" s="143" t="n">
        <f aca="false">+LEN(B:B)</f>
        <v>8</v>
      </c>
      <c r="D3870" s="143" t="n">
        <v>75800000</v>
      </c>
      <c r="F3870" s="140" t="s">
        <v>211</v>
      </c>
      <c r="H3870" s="144" t="n">
        <v>1027.48</v>
      </c>
      <c r="I3870" s="144" t="n">
        <f aca="false">+G:G-H:H</f>
        <v>-1027.48</v>
      </c>
    </row>
    <row r="3871" customFormat="false" ht="17.25" hidden="false" customHeight="true" outlineLevel="0" collapsed="false">
      <c r="A3871" s="140" t="s">
        <v>125</v>
      </c>
      <c r="B3871" s="142" t="n">
        <v>75800000</v>
      </c>
      <c r="C3871" s="143" t="n">
        <f aca="false">+LEN(B:B)</f>
        <v>8</v>
      </c>
      <c r="D3871" s="143" t="n">
        <v>75800000</v>
      </c>
      <c r="F3871" s="140" t="s">
        <v>211</v>
      </c>
      <c r="H3871" s="144" t="n">
        <v>39.28</v>
      </c>
      <c r="I3871" s="144" t="n">
        <f aca="false">+G:G-H:H</f>
        <v>-39.28</v>
      </c>
    </row>
    <row r="3872" customFormat="false" ht="17.25" hidden="false" customHeight="true" outlineLevel="0" collapsed="false">
      <c r="A3872" s="140" t="s">
        <v>129</v>
      </c>
      <c r="B3872" s="142" t="n">
        <v>758000</v>
      </c>
      <c r="C3872" s="143" t="n">
        <f aca="false">+LEN(B:B)</f>
        <v>6</v>
      </c>
      <c r="D3872" s="143" t="n">
        <v>75800000</v>
      </c>
      <c r="F3872" s="140" t="s">
        <v>1144</v>
      </c>
      <c r="G3872" s="144" t="n">
        <v>0</v>
      </c>
      <c r="H3872" s="144" t="n">
        <v>217535.6072</v>
      </c>
      <c r="I3872" s="144" t="n">
        <f aca="false">+G:G-H:H</f>
        <v>-217535.6072</v>
      </c>
    </row>
    <row r="3873" customFormat="false" ht="17.25" hidden="false" customHeight="true" outlineLevel="0" collapsed="false">
      <c r="A3873" s="140" t="s">
        <v>1819</v>
      </c>
      <c r="B3873" s="142" t="n">
        <v>75800000</v>
      </c>
      <c r="C3873" s="143" t="n">
        <f aca="false">+LEN(B:B)</f>
        <v>8</v>
      </c>
      <c r="D3873" s="143" t="n">
        <v>75800000</v>
      </c>
      <c r="F3873" s="140" t="s">
        <v>211</v>
      </c>
      <c r="H3873" s="144" t="n">
        <v>21052635.27</v>
      </c>
      <c r="I3873" s="144" t="n">
        <f aca="false">+G:G-H:H</f>
        <v>-21052635.27</v>
      </c>
    </row>
    <row r="3874" customFormat="false" ht="17.25" hidden="false" customHeight="true" outlineLevel="0" collapsed="false">
      <c r="A3874" s="140" t="s">
        <v>2898</v>
      </c>
      <c r="B3874" s="142" t="n">
        <v>7580000</v>
      </c>
      <c r="C3874" s="143" t="n">
        <f aca="false">+LEN(B:B)</f>
        <v>7</v>
      </c>
      <c r="D3874" s="143" t="n">
        <v>75800000</v>
      </c>
      <c r="F3874" s="140" t="s">
        <v>763</v>
      </c>
      <c r="H3874" s="144" t="n">
        <v>5000</v>
      </c>
      <c r="I3874" s="144" t="n">
        <f aca="false">+G:G-H:H</f>
        <v>-5000</v>
      </c>
    </row>
    <row r="3875" customFormat="false" ht="17.25" hidden="false" customHeight="true" outlineLevel="0" collapsed="false">
      <c r="A3875" s="140" t="s">
        <v>111</v>
      </c>
      <c r="B3875" s="142" t="n">
        <v>75800000</v>
      </c>
      <c r="C3875" s="143" t="n">
        <f aca="false">+LEN(B:B)</f>
        <v>8</v>
      </c>
      <c r="D3875" s="143" t="n">
        <v>75800000</v>
      </c>
      <c r="F3875" s="140" t="s">
        <v>211</v>
      </c>
      <c r="H3875" s="144" t="n">
        <v>50.46</v>
      </c>
      <c r="I3875" s="144" t="n">
        <f aca="false">+G:G-H:H</f>
        <v>-50.46</v>
      </c>
    </row>
    <row r="3876" customFormat="false" ht="17.25" hidden="false" customHeight="true" outlineLevel="0" collapsed="false">
      <c r="A3876" s="140" t="s">
        <v>116</v>
      </c>
      <c r="B3876" s="142" t="n">
        <v>7580000</v>
      </c>
      <c r="C3876" s="143" t="n">
        <f aca="false">+LEN(B:B)</f>
        <v>7</v>
      </c>
      <c r="D3876" s="143" t="n">
        <v>75800000</v>
      </c>
      <c r="F3876" s="140" t="s">
        <v>211</v>
      </c>
      <c r="H3876" s="144" t="n">
        <v>11180231.59</v>
      </c>
      <c r="I3876" s="144" t="n">
        <f aca="false">+G:G-H:H</f>
        <v>-11180231.59</v>
      </c>
    </row>
    <row r="3877" customFormat="false" ht="17.25" hidden="false" customHeight="true" outlineLevel="0" collapsed="false">
      <c r="A3877" s="140" t="s">
        <v>115</v>
      </c>
      <c r="B3877" s="142" t="n">
        <v>75800000</v>
      </c>
      <c r="C3877" s="143" t="n">
        <f aca="false">+LEN(B:B)</f>
        <v>8</v>
      </c>
      <c r="D3877" s="143" t="n">
        <v>75800000</v>
      </c>
      <c r="F3877" s="140" t="s">
        <v>211</v>
      </c>
      <c r="H3877" s="144" t="n">
        <v>12208.19</v>
      </c>
      <c r="I3877" s="144" t="n">
        <f aca="false">+G:G-H:H</f>
        <v>-12208.19</v>
      </c>
    </row>
    <row r="3878" customFormat="false" ht="17.25" hidden="false" customHeight="true" outlineLevel="0" collapsed="false">
      <c r="A3878" s="140" t="s">
        <v>3018</v>
      </c>
      <c r="B3878" s="142" t="n">
        <v>758000</v>
      </c>
      <c r="C3878" s="143" t="n">
        <f aca="false">+LEN(B:B)</f>
        <v>6</v>
      </c>
      <c r="D3878" s="143" t="n">
        <v>75800000</v>
      </c>
      <c r="F3878" s="140" t="s">
        <v>1144</v>
      </c>
      <c r="H3878" s="144" t="n">
        <v>19478.37</v>
      </c>
      <c r="I3878" s="144" t="n">
        <f aca="false">+G:G-H:H</f>
        <v>-19478.37</v>
      </c>
    </row>
    <row r="3879" customFormat="false" ht="17.25" hidden="false" customHeight="true" outlineLevel="0" collapsed="false">
      <c r="A3879" s="140" t="s">
        <v>3019</v>
      </c>
      <c r="B3879" s="142" t="n">
        <v>758000</v>
      </c>
      <c r="C3879" s="143" t="n">
        <f aca="false">+LEN(B:B)</f>
        <v>6</v>
      </c>
      <c r="D3879" s="143" t="n">
        <v>75800000</v>
      </c>
      <c r="F3879" s="140" t="s">
        <v>1144</v>
      </c>
      <c r="H3879" s="144" t="n">
        <v>650519.81</v>
      </c>
      <c r="I3879" s="144" t="n">
        <f aca="false">+G:G-H:H</f>
        <v>-650519.81</v>
      </c>
    </row>
    <row r="3880" customFormat="false" ht="17.25" hidden="false" customHeight="true" outlineLevel="0" collapsed="false">
      <c r="A3880" s="140" t="s">
        <v>119</v>
      </c>
      <c r="B3880" s="142" t="n">
        <v>75800000</v>
      </c>
      <c r="C3880" s="143" t="n">
        <f aca="false">+LEN(B:B)</f>
        <v>8</v>
      </c>
      <c r="D3880" s="143" t="n">
        <v>75800000</v>
      </c>
      <c r="F3880" s="140" t="s">
        <v>211</v>
      </c>
      <c r="H3880" s="144" t="n">
        <v>1909454.91</v>
      </c>
      <c r="I3880" s="144" t="n">
        <f aca="false">+G:G-H:H</f>
        <v>-1909454.91</v>
      </c>
    </row>
    <row r="3881" customFormat="false" ht="17.25" hidden="false" customHeight="true" outlineLevel="0" collapsed="false">
      <c r="A3881" s="140" t="s">
        <v>112</v>
      </c>
      <c r="B3881" s="142" t="n">
        <v>75800000</v>
      </c>
      <c r="C3881" s="143" t="n">
        <f aca="false">+LEN(B:B)</f>
        <v>8</v>
      </c>
      <c r="D3881" s="143" t="n">
        <v>75800000</v>
      </c>
      <c r="F3881" s="140" t="s">
        <v>211</v>
      </c>
      <c r="H3881" s="144" t="n">
        <v>100.3</v>
      </c>
      <c r="I3881" s="144" t="n">
        <f aca="false">+G:G-H:H</f>
        <v>-100.3</v>
      </c>
    </row>
    <row r="3882" customFormat="false" ht="17.25" hidden="false" customHeight="true" outlineLevel="0" collapsed="false">
      <c r="A3882" s="140" t="s">
        <v>317</v>
      </c>
      <c r="B3882" s="142" t="n">
        <v>75800000</v>
      </c>
      <c r="C3882" s="143" t="n">
        <f aca="false">+LEN(B:B)</f>
        <v>8</v>
      </c>
      <c r="D3882" s="143" t="n">
        <v>75800000</v>
      </c>
      <c r="F3882" s="140" t="s">
        <v>211</v>
      </c>
      <c r="H3882" s="144" t="n">
        <v>190915707.46</v>
      </c>
      <c r="I3882" s="144" t="n">
        <f aca="false">+G:G-H:H</f>
        <v>-190915707.46</v>
      </c>
    </row>
    <row r="3883" customFormat="false" ht="17.25" hidden="false" customHeight="true" outlineLevel="0" collapsed="false">
      <c r="A3883" s="140" t="s">
        <v>105</v>
      </c>
      <c r="B3883" s="142" t="n">
        <v>7580000</v>
      </c>
      <c r="C3883" s="143" t="n">
        <f aca="false">+LEN(B:B)</f>
        <v>7</v>
      </c>
      <c r="D3883" s="143" t="n">
        <v>75800000</v>
      </c>
      <c r="F3883" s="140" t="s">
        <v>763</v>
      </c>
      <c r="G3883" s="144" t="n">
        <v>0</v>
      </c>
      <c r="H3883" s="144" t="n">
        <v>8037339.08</v>
      </c>
      <c r="I3883" s="144" t="n">
        <f aca="false">+G:G-H:H</f>
        <v>-8037339.08</v>
      </c>
    </row>
    <row r="3884" customFormat="false" ht="17.25" hidden="false" customHeight="true" outlineLevel="0" collapsed="false">
      <c r="A3884" s="140" t="s">
        <v>104</v>
      </c>
      <c r="B3884" s="142" t="n">
        <v>7580000</v>
      </c>
      <c r="C3884" s="143" t="n">
        <f aca="false">+LEN(B:B)</f>
        <v>7</v>
      </c>
      <c r="D3884" s="143" t="n">
        <v>75800000</v>
      </c>
      <c r="F3884" s="140" t="s">
        <v>763</v>
      </c>
      <c r="G3884" s="144" t="n">
        <v>0</v>
      </c>
      <c r="H3884" s="144" t="n">
        <v>239097484.57</v>
      </c>
      <c r="I3884" s="144" t="n">
        <f aca="false">+G:G-H:H</f>
        <v>-239097484.57</v>
      </c>
    </row>
    <row r="3885" customFormat="false" ht="17.25" hidden="false" customHeight="true" outlineLevel="0" collapsed="false">
      <c r="A3885" s="140" t="s">
        <v>101</v>
      </c>
      <c r="B3885" s="142" t="n">
        <v>75800000</v>
      </c>
      <c r="C3885" s="143" t="n">
        <f aca="false">+LEN(B:B)</f>
        <v>8</v>
      </c>
      <c r="D3885" s="143" t="n">
        <v>75800000</v>
      </c>
      <c r="F3885" s="140" t="s">
        <v>211</v>
      </c>
      <c r="H3885" s="144" t="n">
        <v>3250</v>
      </c>
      <c r="I3885" s="144" t="n">
        <f aca="false">+G:G-H:H</f>
        <v>-3250</v>
      </c>
    </row>
    <row r="3886" customFormat="false" ht="17.25" hidden="false" customHeight="true" outlineLevel="0" collapsed="false">
      <c r="A3886" s="140" t="s">
        <v>102</v>
      </c>
      <c r="B3886" s="142" t="n">
        <v>7580000</v>
      </c>
      <c r="C3886" s="143" t="n">
        <f aca="false">+LEN(B:B)</f>
        <v>7</v>
      </c>
      <c r="D3886" s="143" t="n">
        <v>75800000</v>
      </c>
      <c r="F3886" s="140" t="s">
        <v>763</v>
      </c>
      <c r="G3886" s="144" t="n">
        <v>0</v>
      </c>
      <c r="H3886" s="144" t="n">
        <v>6263.23</v>
      </c>
      <c r="I3886" s="144" t="n">
        <f aca="false">+G:G-H:H</f>
        <v>-6263.23</v>
      </c>
    </row>
    <row r="3887" customFormat="false" ht="17.25" hidden="false" customHeight="true" outlineLevel="0" collapsed="false">
      <c r="A3887" s="140" t="s">
        <v>307</v>
      </c>
      <c r="B3887" s="142" t="n">
        <v>75800000</v>
      </c>
      <c r="C3887" s="143" t="n">
        <f aca="false">+LEN(B:B)</f>
        <v>8</v>
      </c>
      <c r="D3887" s="143" t="n">
        <v>75800000</v>
      </c>
      <c r="F3887" s="140" t="s">
        <v>211</v>
      </c>
      <c r="H3887" s="144" t="n">
        <v>2400449.5</v>
      </c>
      <c r="I3887" s="144" t="n">
        <f aca="false">+G:G-H:H</f>
        <v>-2400449.5</v>
      </c>
    </row>
    <row r="3888" customFormat="false" ht="17.25" hidden="false" customHeight="true" outlineLevel="0" collapsed="false">
      <c r="A3888" s="140" t="s">
        <v>100</v>
      </c>
      <c r="B3888" s="142" t="n">
        <v>7580000</v>
      </c>
      <c r="C3888" s="143" t="n">
        <f aca="false">+LEN(B:B)</f>
        <v>7</v>
      </c>
      <c r="D3888" s="143" t="n">
        <v>75800000</v>
      </c>
      <c r="F3888" s="140" t="s">
        <v>763</v>
      </c>
      <c r="G3888" s="144" t="n">
        <v>0</v>
      </c>
      <c r="H3888" s="144" t="n">
        <v>1077115.8</v>
      </c>
      <c r="I3888" s="144" t="n">
        <f aca="false">+G:G-H:H</f>
        <v>-1077115.8</v>
      </c>
    </row>
    <row r="3889" customFormat="false" ht="17.25" hidden="false" customHeight="true" outlineLevel="0" collapsed="false">
      <c r="A3889" s="140" t="s">
        <v>108</v>
      </c>
      <c r="B3889" s="142" t="n">
        <v>75800000</v>
      </c>
      <c r="C3889" s="143" t="n">
        <f aca="false">+LEN(B:B)</f>
        <v>8</v>
      </c>
      <c r="D3889" s="143" t="n">
        <v>75800000</v>
      </c>
      <c r="F3889" s="140" t="s">
        <v>211</v>
      </c>
      <c r="H3889" s="144" t="n">
        <v>9843.44</v>
      </c>
      <c r="I3889" s="144" t="n">
        <f aca="false">+G:G-H:H</f>
        <v>-9843.44</v>
      </c>
    </row>
    <row r="3890" customFormat="false" ht="17.25" hidden="false" customHeight="true" outlineLevel="0" collapsed="false">
      <c r="A3890" s="140" t="s">
        <v>1712</v>
      </c>
      <c r="B3890" s="142" t="n">
        <v>75800000</v>
      </c>
      <c r="C3890" s="143" t="n">
        <f aca="false">+LEN(B:B)</f>
        <v>8</v>
      </c>
      <c r="D3890" s="143" t="n">
        <v>75800000</v>
      </c>
      <c r="F3890" s="140" t="s">
        <v>211</v>
      </c>
      <c r="H3890" s="144" t="n">
        <v>52404349.33</v>
      </c>
      <c r="I3890" s="144" t="n">
        <f aca="false">+G:G-H:H</f>
        <v>-52404349.33</v>
      </c>
    </row>
    <row r="3891" customFormat="false" ht="17.25" hidden="false" customHeight="true" outlineLevel="0" collapsed="false">
      <c r="A3891" s="140" t="s">
        <v>657</v>
      </c>
      <c r="B3891" s="142" t="n">
        <v>75800000</v>
      </c>
      <c r="C3891" s="143" t="n">
        <f aca="false">+LEN(B:B)</f>
        <v>8</v>
      </c>
      <c r="D3891" s="143" t="n">
        <v>75800000</v>
      </c>
      <c r="F3891" s="140" t="s">
        <v>211</v>
      </c>
      <c r="H3891" s="144" t="n">
        <v>160703.811</v>
      </c>
      <c r="I3891" s="144" t="n">
        <f aca="false">+G:G-H:H</f>
        <v>-160703.811</v>
      </c>
    </row>
    <row r="3892" customFormat="false" ht="17.25" hidden="false" customHeight="true" outlineLevel="0" collapsed="false">
      <c r="A3892" s="140" t="s">
        <v>125</v>
      </c>
      <c r="B3892" s="142" t="n">
        <v>75810000</v>
      </c>
      <c r="C3892" s="143" t="n">
        <f aca="false">+LEN(B:B)</f>
        <v>8</v>
      </c>
      <c r="D3892" s="143" t="n">
        <v>75810000</v>
      </c>
      <c r="F3892" s="140" t="s">
        <v>551</v>
      </c>
      <c r="H3892" s="144" t="n">
        <v>596000</v>
      </c>
      <c r="I3892" s="144" t="n">
        <f aca="false">+G:G-H:H</f>
        <v>-596000</v>
      </c>
    </row>
    <row r="3893" customFormat="false" ht="17.25" hidden="false" customHeight="true" outlineLevel="0" collapsed="false">
      <c r="A3893" s="140" t="s">
        <v>129</v>
      </c>
      <c r="B3893" s="142" t="n">
        <v>758100</v>
      </c>
      <c r="C3893" s="143" t="n">
        <f aca="false">+LEN(B:B)</f>
        <v>6</v>
      </c>
      <c r="D3893" s="143" t="n">
        <v>75810000</v>
      </c>
      <c r="F3893" s="140" t="s">
        <v>212</v>
      </c>
      <c r="G3893" s="144" t="n">
        <v>0</v>
      </c>
      <c r="H3893" s="144" t="n">
        <v>16785400</v>
      </c>
      <c r="I3893" s="144" t="n">
        <f aca="false">+G:G-H:H</f>
        <v>-16785400</v>
      </c>
    </row>
    <row r="3894" customFormat="false" ht="17.25" hidden="false" customHeight="true" outlineLevel="0" collapsed="false">
      <c r="A3894" s="140" t="s">
        <v>1819</v>
      </c>
      <c r="B3894" s="142" t="n">
        <v>75810000</v>
      </c>
      <c r="C3894" s="143" t="n">
        <f aca="false">+LEN(B:B)</f>
        <v>8</v>
      </c>
      <c r="D3894" s="143" t="n">
        <v>75810000</v>
      </c>
      <c r="F3894" s="140" t="s">
        <v>551</v>
      </c>
      <c r="H3894" s="144" t="n">
        <v>3968300</v>
      </c>
      <c r="I3894" s="144" t="n">
        <f aca="false">+G:G-H:H</f>
        <v>-3968300</v>
      </c>
    </row>
    <row r="3895" customFormat="false" ht="17.25" hidden="false" customHeight="true" outlineLevel="0" collapsed="false">
      <c r="A3895" s="140" t="s">
        <v>111</v>
      </c>
      <c r="B3895" s="142" t="n">
        <v>75810000</v>
      </c>
      <c r="C3895" s="143" t="n">
        <f aca="false">+LEN(B:B)</f>
        <v>8</v>
      </c>
      <c r="D3895" s="143" t="n">
        <v>75810000</v>
      </c>
      <c r="F3895" s="140" t="s">
        <v>551</v>
      </c>
      <c r="H3895" s="144" t="n">
        <v>5636500</v>
      </c>
      <c r="I3895" s="144" t="n">
        <f aca="false">+G:G-H:H</f>
        <v>-5636500</v>
      </c>
    </row>
    <row r="3896" customFormat="false" ht="17.25" hidden="false" customHeight="true" outlineLevel="0" collapsed="false">
      <c r="A3896" s="140" t="s">
        <v>116</v>
      </c>
      <c r="B3896" s="142" t="n">
        <v>7581000</v>
      </c>
      <c r="C3896" s="143" t="n">
        <f aca="false">+LEN(B:B)</f>
        <v>7</v>
      </c>
      <c r="D3896" s="143" t="n">
        <v>75810000</v>
      </c>
      <c r="F3896" s="140" t="s">
        <v>551</v>
      </c>
      <c r="H3896" s="144" t="n">
        <v>3401000</v>
      </c>
      <c r="I3896" s="144" t="n">
        <f aca="false">+G:G-H:H</f>
        <v>-3401000</v>
      </c>
    </row>
    <row r="3897" customFormat="false" ht="17.25" hidden="false" customHeight="true" outlineLevel="0" collapsed="false">
      <c r="A3897" s="140" t="s">
        <v>115</v>
      </c>
      <c r="B3897" s="142" t="n">
        <v>75810000</v>
      </c>
      <c r="C3897" s="143" t="n">
        <f aca="false">+LEN(B:B)</f>
        <v>8</v>
      </c>
      <c r="D3897" s="143" t="n">
        <v>75810000</v>
      </c>
      <c r="F3897" s="140" t="s">
        <v>551</v>
      </c>
      <c r="H3897" s="144" t="n">
        <v>2959000</v>
      </c>
      <c r="I3897" s="144" t="n">
        <f aca="false">+G:G-H:H</f>
        <v>-2959000</v>
      </c>
    </row>
    <row r="3898" customFormat="false" ht="17.25" hidden="false" customHeight="true" outlineLevel="0" collapsed="false">
      <c r="A3898" s="140" t="s">
        <v>119</v>
      </c>
      <c r="B3898" s="142" t="n">
        <v>75810000</v>
      </c>
      <c r="C3898" s="143" t="n">
        <f aca="false">+LEN(B:B)</f>
        <v>8</v>
      </c>
      <c r="D3898" s="143" t="n">
        <v>75810000</v>
      </c>
      <c r="F3898" s="140" t="s">
        <v>551</v>
      </c>
      <c r="H3898" s="144" t="n">
        <v>1192000</v>
      </c>
      <c r="I3898" s="144" t="n">
        <f aca="false">+G:G-H:H</f>
        <v>-1192000</v>
      </c>
    </row>
    <row r="3899" customFormat="false" ht="17.25" hidden="false" customHeight="true" outlineLevel="0" collapsed="false">
      <c r="A3899" s="140" t="s">
        <v>112</v>
      </c>
      <c r="B3899" s="142" t="n">
        <v>75810000</v>
      </c>
      <c r="C3899" s="143" t="n">
        <f aca="false">+LEN(B:B)</f>
        <v>8</v>
      </c>
      <c r="D3899" s="143" t="n">
        <v>75810000</v>
      </c>
      <c r="F3899" s="140" t="s">
        <v>212</v>
      </c>
      <c r="H3899" s="144" t="n">
        <v>738000</v>
      </c>
      <c r="I3899" s="144" t="n">
        <f aca="false">+G:G-H:H</f>
        <v>-738000</v>
      </c>
    </row>
    <row r="3900" customFormat="false" ht="17.25" hidden="false" customHeight="true" outlineLevel="0" collapsed="false">
      <c r="A3900" s="140" t="s">
        <v>317</v>
      </c>
      <c r="B3900" s="142" t="n">
        <v>75810000</v>
      </c>
      <c r="C3900" s="143" t="n">
        <f aca="false">+LEN(B:B)</f>
        <v>8</v>
      </c>
      <c r="D3900" s="143" t="n">
        <v>75810000</v>
      </c>
      <c r="F3900" s="140" t="s">
        <v>212</v>
      </c>
      <c r="H3900" s="144" t="n">
        <v>5840000</v>
      </c>
      <c r="I3900" s="144" t="n">
        <f aca="false">+G:G-H:H</f>
        <v>-5840000</v>
      </c>
    </row>
    <row r="3901" customFormat="false" ht="17.25" hidden="false" customHeight="true" outlineLevel="0" collapsed="false">
      <c r="A3901" s="140" t="s">
        <v>105</v>
      </c>
      <c r="B3901" s="142" t="n">
        <v>7581000</v>
      </c>
      <c r="C3901" s="143" t="n">
        <f aca="false">+LEN(B:B)</f>
        <v>7</v>
      </c>
      <c r="D3901" s="143" t="n">
        <v>75810000</v>
      </c>
      <c r="F3901" s="140" t="s">
        <v>551</v>
      </c>
      <c r="G3901" s="144" t="n">
        <v>0</v>
      </c>
      <c r="H3901" s="144" t="n">
        <v>5477000</v>
      </c>
      <c r="I3901" s="144" t="n">
        <f aca="false">+G:G-H:H</f>
        <v>-5477000</v>
      </c>
    </row>
    <row r="3902" customFormat="false" ht="17.25" hidden="false" customHeight="true" outlineLevel="0" collapsed="false">
      <c r="A3902" s="140" t="s">
        <v>104</v>
      </c>
      <c r="B3902" s="142" t="n">
        <v>7581000</v>
      </c>
      <c r="C3902" s="143" t="n">
        <f aca="false">+LEN(B:B)</f>
        <v>7</v>
      </c>
      <c r="D3902" s="143" t="n">
        <v>75810000</v>
      </c>
      <c r="F3902" s="140" t="s">
        <v>551</v>
      </c>
      <c r="G3902" s="144" t="n">
        <v>0</v>
      </c>
      <c r="H3902" s="144" t="n">
        <v>14015000</v>
      </c>
      <c r="I3902" s="144" t="n">
        <f aca="false">+G:G-H:H</f>
        <v>-14015000</v>
      </c>
    </row>
    <row r="3903" customFormat="false" ht="17.25" hidden="false" customHeight="true" outlineLevel="0" collapsed="false">
      <c r="A3903" s="140" t="s">
        <v>101</v>
      </c>
      <c r="B3903" s="142" t="n">
        <v>75810000</v>
      </c>
      <c r="C3903" s="143" t="n">
        <f aca="false">+LEN(B:B)</f>
        <v>8</v>
      </c>
      <c r="D3903" s="143" t="n">
        <v>75810000</v>
      </c>
      <c r="F3903" s="140" t="s">
        <v>551</v>
      </c>
      <c r="H3903" s="144" t="n">
        <v>3294500</v>
      </c>
      <c r="I3903" s="144" t="n">
        <f aca="false">+G:G-H:H</f>
        <v>-3294500</v>
      </c>
    </row>
    <row r="3904" customFormat="false" ht="17.25" hidden="false" customHeight="true" outlineLevel="0" collapsed="false">
      <c r="A3904" s="140" t="s">
        <v>102</v>
      </c>
      <c r="B3904" s="142" t="n">
        <v>7581000</v>
      </c>
      <c r="C3904" s="143" t="n">
        <f aca="false">+LEN(B:B)</f>
        <v>7</v>
      </c>
      <c r="D3904" s="143" t="n">
        <v>75810000</v>
      </c>
      <c r="F3904" s="140" t="s">
        <v>551</v>
      </c>
      <c r="G3904" s="144" t="n">
        <v>0</v>
      </c>
      <c r="H3904" s="144" t="n">
        <v>2930000</v>
      </c>
      <c r="I3904" s="144" t="n">
        <f aca="false">+G:G-H:H</f>
        <v>-2930000</v>
      </c>
    </row>
    <row r="3905" customFormat="false" ht="17.25" hidden="false" customHeight="true" outlineLevel="0" collapsed="false">
      <c r="A3905" s="140" t="s">
        <v>307</v>
      </c>
      <c r="B3905" s="142" t="n">
        <v>75810000</v>
      </c>
      <c r="C3905" s="143" t="n">
        <f aca="false">+LEN(B:B)</f>
        <v>8</v>
      </c>
      <c r="D3905" s="143" t="n">
        <v>75810000</v>
      </c>
      <c r="F3905" s="140" t="s">
        <v>212</v>
      </c>
      <c r="H3905" s="144" t="n">
        <v>12163000</v>
      </c>
      <c r="I3905" s="144" t="n">
        <f aca="false">+G:G-H:H</f>
        <v>-12163000</v>
      </c>
    </row>
    <row r="3906" customFormat="false" ht="17.25" hidden="false" customHeight="true" outlineLevel="0" collapsed="false">
      <c r="A3906" s="140" t="s">
        <v>100</v>
      </c>
      <c r="B3906" s="142" t="n">
        <v>7581000</v>
      </c>
      <c r="C3906" s="143" t="n">
        <f aca="false">+LEN(B:B)</f>
        <v>7</v>
      </c>
      <c r="D3906" s="143" t="n">
        <v>75810000</v>
      </c>
      <c r="F3906" s="140" t="s">
        <v>551</v>
      </c>
      <c r="G3906" s="144" t="n">
        <v>0</v>
      </c>
      <c r="H3906" s="144" t="n">
        <v>4311000</v>
      </c>
      <c r="I3906" s="144" t="n">
        <f aca="false">+G:G-H:H</f>
        <v>-4311000</v>
      </c>
    </row>
    <row r="3907" customFormat="false" ht="17.25" hidden="false" customHeight="true" outlineLevel="0" collapsed="false">
      <c r="A3907" s="140" t="s">
        <v>657</v>
      </c>
      <c r="B3907" s="142" t="n">
        <v>75810000</v>
      </c>
      <c r="C3907" s="143" t="n">
        <f aca="false">+LEN(B:B)</f>
        <v>8</v>
      </c>
      <c r="D3907" s="143" t="n">
        <v>75810000</v>
      </c>
      <c r="F3907" s="140" t="s">
        <v>212</v>
      </c>
      <c r="H3907" s="144" t="n">
        <v>7937000</v>
      </c>
      <c r="I3907" s="144" t="n">
        <f aca="false">+G:G-H:H</f>
        <v>-7937000</v>
      </c>
    </row>
    <row r="3908" customFormat="false" ht="17.25" hidden="false" customHeight="true" outlineLevel="0" collapsed="false">
      <c r="A3908" s="140" t="s">
        <v>129</v>
      </c>
      <c r="B3908" s="142" t="n">
        <v>758300</v>
      </c>
      <c r="C3908" s="143" t="n">
        <f aca="false">+LEN(B:B)</f>
        <v>6</v>
      </c>
      <c r="D3908" s="143" t="n">
        <v>75830000</v>
      </c>
      <c r="F3908" s="140" t="s">
        <v>1147</v>
      </c>
      <c r="G3908" s="144" t="n">
        <v>0</v>
      </c>
      <c r="H3908" s="144" t="n">
        <v>138797599.61</v>
      </c>
      <c r="I3908" s="144" t="n">
        <f aca="false">+G:G-H:H</f>
        <v>-138797599.61</v>
      </c>
    </row>
    <row r="3909" customFormat="false" ht="17.25" hidden="false" customHeight="true" outlineLevel="0" collapsed="false">
      <c r="A3909" s="140" t="s">
        <v>657</v>
      </c>
      <c r="B3909" s="142" t="n">
        <v>75830000</v>
      </c>
      <c r="C3909" s="143" t="n">
        <f aca="false">+LEN(B:B)</f>
        <v>8</v>
      </c>
      <c r="D3909" s="143" t="n">
        <v>75830000</v>
      </c>
      <c r="F3909" s="140" t="s">
        <v>3355</v>
      </c>
      <c r="H3909" s="144" t="n">
        <v>390000</v>
      </c>
      <c r="I3909" s="144" t="n">
        <f aca="false">+G:G-H:H</f>
        <v>-390000</v>
      </c>
    </row>
    <row r="3910" customFormat="false" ht="17.25" hidden="false" customHeight="true" outlineLevel="0" collapsed="false">
      <c r="A3910" s="140" t="s">
        <v>1819</v>
      </c>
      <c r="B3910" s="142" t="n">
        <v>75850000</v>
      </c>
      <c r="C3910" s="143" t="n">
        <f aca="false">+LEN(B:B)</f>
        <v>8</v>
      </c>
      <c r="D3910" s="143" t="n">
        <v>75850000</v>
      </c>
      <c r="F3910" s="140" t="s">
        <v>1322</v>
      </c>
      <c r="H3910" s="144" t="n">
        <v>400000</v>
      </c>
      <c r="I3910" s="144" t="n">
        <f aca="false">+G:G-H:H</f>
        <v>-400000</v>
      </c>
    </row>
    <row r="3911" customFormat="false" ht="17.25" hidden="false" customHeight="true" outlineLevel="0" collapsed="false">
      <c r="A3911" s="140" t="s">
        <v>111</v>
      </c>
      <c r="B3911" s="142" t="n">
        <v>75850000</v>
      </c>
      <c r="C3911" s="143" t="n">
        <f aca="false">+LEN(B:B)</f>
        <v>8</v>
      </c>
      <c r="D3911" s="143" t="n">
        <v>75850000</v>
      </c>
      <c r="F3911" s="140" t="s">
        <v>1322</v>
      </c>
      <c r="H3911" s="144" t="n">
        <v>5370329.67</v>
      </c>
      <c r="I3911" s="144" t="n">
        <f aca="false">+G:G-H:H</f>
        <v>-5370329.67</v>
      </c>
    </row>
    <row r="3912" customFormat="false" ht="17.25" hidden="false" customHeight="true" outlineLevel="0" collapsed="false">
      <c r="A3912" s="140" t="s">
        <v>116</v>
      </c>
      <c r="B3912" s="142" t="n">
        <v>7585000</v>
      </c>
      <c r="C3912" s="143" t="n">
        <f aca="false">+LEN(B:B)</f>
        <v>7</v>
      </c>
      <c r="D3912" s="143" t="n">
        <v>75850000</v>
      </c>
      <c r="F3912" s="140" t="s">
        <v>1322</v>
      </c>
      <c r="H3912" s="144" t="n">
        <v>148354.63</v>
      </c>
      <c r="I3912" s="144" t="n">
        <f aca="false">+G:G-H:H</f>
        <v>-148354.63</v>
      </c>
    </row>
    <row r="3913" customFormat="false" ht="17.25" hidden="false" customHeight="true" outlineLevel="0" collapsed="false">
      <c r="A3913" s="140" t="s">
        <v>317</v>
      </c>
      <c r="B3913" s="142" t="n">
        <v>75850000</v>
      </c>
      <c r="C3913" s="143" t="n">
        <f aca="false">+LEN(B:B)</f>
        <v>8</v>
      </c>
      <c r="D3913" s="143" t="n">
        <v>75850000</v>
      </c>
      <c r="F3913" s="140" t="s">
        <v>3356</v>
      </c>
      <c r="H3913" s="144" t="n">
        <v>1070768.76</v>
      </c>
      <c r="I3913" s="144" t="n">
        <f aca="false">+G:G-H:H</f>
        <v>-1070768.76</v>
      </c>
    </row>
    <row r="3914" customFormat="false" ht="17.25" hidden="false" customHeight="true" outlineLevel="0" collapsed="false">
      <c r="A3914" s="140" t="s">
        <v>104</v>
      </c>
      <c r="B3914" s="142" t="n">
        <v>7585000</v>
      </c>
      <c r="C3914" s="143" t="n">
        <f aca="false">+LEN(B:B)</f>
        <v>7</v>
      </c>
      <c r="D3914" s="143" t="n">
        <v>75850000</v>
      </c>
      <c r="F3914" s="140" t="s">
        <v>764</v>
      </c>
      <c r="G3914" s="144" t="n">
        <v>0</v>
      </c>
      <c r="H3914" s="144" t="n">
        <v>425000</v>
      </c>
      <c r="I3914" s="144" t="n">
        <f aca="false">+G:G-H:H</f>
        <v>-425000</v>
      </c>
    </row>
    <row r="3915" customFormat="false" ht="17.25" hidden="false" customHeight="true" outlineLevel="0" collapsed="false">
      <c r="A3915" s="140" t="s">
        <v>111</v>
      </c>
      <c r="B3915" s="142" t="n">
        <v>76500000</v>
      </c>
      <c r="C3915" s="143" t="n">
        <f aca="false">+LEN(B:B)</f>
        <v>8</v>
      </c>
      <c r="D3915" s="143" t="n">
        <v>76500000</v>
      </c>
      <c r="F3915" s="140" t="s">
        <v>765</v>
      </c>
      <c r="H3915" s="144" t="n">
        <v>577387.81</v>
      </c>
      <c r="I3915" s="144" t="n">
        <f aca="false">+G:G-H:H</f>
        <v>-577387.81</v>
      </c>
    </row>
    <row r="3916" customFormat="false" ht="17.25" hidden="false" customHeight="true" outlineLevel="0" collapsed="false">
      <c r="A3916" s="140" t="s">
        <v>3018</v>
      </c>
      <c r="B3916" s="142" t="n">
        <v>765000</v>
      </c>
      <c r="C3916" s="143" t="n">
        <f aca="false">+LEN(B:B)</f>
        <v>6</v>
      </c>
      <c r="D3916" s="143" t="n">
        <v>76500000</v>
      </c>
      <c r="F3916" s="140" t="s">
        <v>505</v>
      </c>
      <c r="H3916" s="144" t="n">
        <v>3821061.55</v>
      </c>
      <c r="I3916" s="144" t="n">
        <f aca="false">+G:G-H:H</f>
        <v>-3821061.55</v>
      </c>
    </row>
    <row r="3917" customFormat="false" ht="17.25" hidden="false" customHeight="true" outlineLevel="0" collapsed="false">
      <c r="A3917" s="140" t="s">
        <v>3019</v>
      </c>
      <c r="B3917" s="142" t="n">
        <v>765000</v>
      </c>
      <c r="C3917" s="143" t="n">
        <f aca="false">+LEN(B:B)</f>
        <v>6</v>
      </c>
      <c r="D3917" s="143" t="n">
        <v>76500000</v>
      </c>
      <c r="F3917" s="140" t="s">
        <v>505</v>
      </c>
      <c r="H3917" s="144" t="n">
        <v>729272.01</v>
      </c>
      <c r="I3917" s="144" t="n">
        <f aca="false">+G:G-H:H</f>
        <v>-729272.01</v>
      </c>
    </row>
    <row r="3918" customFormat="false" ht="17.25" hidden="false" customHeight="true" outlineLevel="0" collapsed="false">
      <c r="A3918" s="140" t="s">
        <v>317</v>
      </c>
      <c r="B3918" s="142" t="n">
        <v>76500000</v>
      </c>
      <c r="C3918" s="143" t="n">
        <f aca="false">+LEN(B:B)</f>
        <v>8</v>
      </c>
      <c r="D3918" s="143" t="n">
        <v>76500000</v>
      </c>
      <c r="F3918" s="140" t="s">
        <v>3357</v>
      </c>
      <c r="H3918" s="144" t="n">
        <v>989631.82</v>
      </c>
      <c r="I3918" s="144" t="n">
        <f aca="false">+G:G-H:H</f>
        <v>-989631.82</v>
      </c>
    </row>
    <row r="3919" customFormat="false" ht="17.25" hidden="false" customHeight="true" outlineLevel="0" collapsed="false">
      <c r="A3919" s="140" t="s">
        <v>105</v>
      </c>
      <c r="B3919" s="142" t="n">
        <v>7650000</v>
      </c>
      <c r="C3919" s="143" t="n">
        <f aca="false">+LEN(B:B)</f>
        <v>7</v>
      </c>
      <c r="D3919" s="143" t="n">
        <v>76500000</v>
      </c>
      <c r="F3919" s="140" t="s">
        <v>765</v>
      </c>
      <c r="G3919" s="144" t="n">
        <v>0</v>
      </c>
      <c r="H3919" s="144" t="n">
        <v>674039.87</v>
      </c>
      <c r="I3919" s="144" t="n">
        <f aca="false">+G:G-H:H</f>
        <v>-674039.87</v>
      </c>
    </row>
    <row r="3920" customFormat="false" ht="17.25" hidden="false" customHeight="true" outlineLevel="0" collapsed="false">
      <c r="A3920" s="140" t="s">
        <v>104</v>
      </c>
      <c r="B3920" s="142" t="n">
        <v>7650000</v>
      </c>
      <c r="C3920" s="143" t="n">
        <f aca="false">+LEN(B:B)</f>
        <v>7</v>
      </c>
      <c r="D3920" s="143" t="n">
        <v>76500000</v>
      </c>
      <c r="F3920" s="140" t="s">
        <v>765</v>
      </c>
      <c r="G3920" s="144" t="n">
        <v>0</v>
      </c>
      <c r="H3920" s="144" t="n">
        <v>741279.8</v>
      </c>
      <c r="I3920" s="144" t="n">
        <f aca="false">+G:G-H:H</f>
        <v>-741279.8</v>
      </c>
    </row>
    <row r="3921" customFormat="false" ht="17.25" hidden="false" customHeight="true" outlineLevel="0" collapsed="false">
      <c r="A3921" s="140" t="s">
        <v>100</v>
      </c>
      <c r="B3921" s="142" t="n">
        <v>7650000</v>
      </c>
      <c r="C3921" s="143" t="n">
        <f aca="false">+LEN(B:B)</f>
        <v>7</v>
      </c>
      <c r="D3921" s="143" t="n">
        <v>76500000</v>
      </c>
      <c r="F3921" s="140" t="s">
        <v>765</v>
      </c>
      <c r="G3921" s="144" t="n">
        <v>0</v>
      </c>
      <c r="H3921" s="144" t="n">
        <v>80700.32</v>
      </c>
      <c r="I3921" s="144" t="n">
        <f aca="false">+G:G-H:H</f>
        <v>-80700.32</v>
      </c>
    </row>
    <row r="3922" customFormat="false" ht="17.25" hidden="false" customHeight="true" outlineLevel="0" collapsed="false">
      <c r="A3922" s="140" t="s">
        <v>108</v>
      </c>
      <c r="B3922" s="142" t="n">
        <v>76500000</v>
      </c>
      <c r="C3922" s="143" t="n">
        <f aca="false">+LEN(B:B)</f>
        <v>8</v>
      </c>
      <c r="D3922" s="143" t="n">
        <v>76500000</v>
      </c>
      <c r="F3922" s="140" t="s">
        <v>765</v>
      </c>
      <c r="H3922" s="144" t="n">
        <v>6001870.62</v>
      </c>
      <c r="I3922" s="144" t="n">
        <f aca="false">+G:G-H:H</f>
        <v>-6001870.62</v>
      </c>
    </row>
    <row r="3923" customFormat="false" ht="17.25" hidden="false" customHeight="true" outlineLevel="0" collapsed="false">
      <c r="A3923" s="140" t="s">
        <v>1712</v>
      </c>
      <c r="B3923" s="142" t="n">
        <v>76500000</v>
      </c>
      <c r="C3923" s="143" t="n">
        <f aca="false">+LEN(B:B)</f>
        <v>8</v>
      </c>
      <c r="D3923" s="143" t="n">
        <v>76500000</v>
      </c>
      <c r="F3923" s="140" t="s">
        <v>3357</v>
      </c>
      <c r="H3923" s="144" t="n">
        <v>1820304.92</v>
      </c>
      <c r="I3923" s="144" t="n">
        <f aca="false">+G:G-H:H</f>
        <v>-1820304.92</v>
      </c>
    </row>
    <row r="3924" customFormat="false" ht="17.25" hidden="false" customHeight="true" outlineLevel="0" collapsed="false">
      <c r="A3924" s="140" t="s">
        <v>657</v>
      </c>
      <c r="B3924" s="142" t="n">
        <v>76500000</v>
      </c>
      <c r="C3924" s="143" t="n">
        <f aca="false">+LEN(B:B)</f>
        <v>8</v>
      </c>
      <c r="D3924" s="143" t="n">
        <v>76500000</v>
      </c>
      <c r="F3924" s="140" t="s">
        <v>505</v>
      </c>
      <c r="H3924" s="144" t="n">
        <v>340644.002</v>
      </c>
      <c r="I3924" s="144" t="n">
        <f aca="false">+G:G-H:H</f>
        <v>-340644.002</v>
      </c>
    </row>
    <row r="3925" customFormat="false" ht="17.25" hidden="false" customHeight="true" outlineLevel="0" collapsed="false">
      <c r="A3925" s="140" t="s">
        <v>129</v>
      </c>
      <c r="B3925" s="142" t="n">
        <v>766000</v>
      </c>
      <c r="C3925" s="143" t="n">
        <f aca="false">+LEN(B:B)</f>
        <v>6</v>
      </c>
      <c r="D3925" s="143" t="n">
        <v>76600000</v>
      </c>
      <c r="F3925" s="140" t="s">
        <v>213</v>
      </c>
      <c r="G3925" s="144" t="n">
        <v>0</v>
      </c>
      <c r="H3925" s="144" t="n">
        <v>8704388.39</v>
      </c>
      <c r="I3925" s="144" t="n">
        <f aca="false">+G:G-H:H</f>
        <v>-8704388.39</v>
      </c>
    </row>
    <row r="3926" customFormat="false" ht="17.25" hidden="false" customHeight="true" outlineLevel="0" collapsed="false">
      <c r="A3926" s="140" t="s">
        <v>111</v>
      </c>
      <c r="B3926" s="142" t="n">
        <v>76600000</v>
      </c>
      <c r="C3926" s="143" t="n">
        <f aca="false">+LEN(B:B)</f>
        <v>8</v>
      </c>
      <c r="D3926" s="143" t="n">
        <v>76600000</v>
      </c>
      <c r="F3926" s="140" t="s">
        <v>766</v>
      </c>
      <c r="H3926" s="144" t="n">
        <v>106783797.25</v>
      </c>
      <c r="I3926" s="144" t="n">
        <f aca="false">+G:G-H:H</f>
        <v>-106783797.25</v>
      </c>
    </row>
    <row r="3927" customFormat="false" ht="17.25" hidden="false" customHeight="true" outlineLevel="0" collapsed="false">
      <c r="A3927" s="140" t="s">
        <v>105</v>
      </c>
      <c r="B3927" s="142" t="n">
        <v>7660000</v>
      </c>
      <c r="C3927" s="143" t="n">
        <f aca="false">+LEN(B:B)</f>
        <v>7</v>
      </c>
      <c r="D3927" s="143" t="n">
        <v>76600000</v>
      </c>
      <c r="F3927" s="140" t="s">
        <v>766</v>
      </c>
      <c r="G3927" s="144" t="n">
        <v>0</v>
      </c>
      <c r="H3927" s="144" t="n">
        <v>16885344.66</v>
      </c>
      <c r="I3927" s="144" t="n">
        <f aca="false">+G:G-H:H</f>
        <v>-16885344.66</v>
      </c>
    </row>
    <row r="3928" customFormat="false" ht="17.25" hidden="false" customHeight="true" outlineLevel="0" collapsed="false">
      <c r="A3928" s="140" t="s">
        <v>104</v>
      </c>
      <c r="B3928" s="142" t="n">
        <v>7660000</v>
      </c>
      <c r="C3928" s="143" t="n">
        <f aca="false">+LEN(B:B)</f>
        <v>7</v>
      </c>
      <c r="D3928" s="143" t="n">
        <v>76600000</v>
      </c>
      <c r="F3928" s="140" t="s">
        <v>766</v>
      </c>
      <c r="G3928" s="144" t="n">
        <v>0</v>
      </c>
      <c r="H3928" s="144" t="n">
        <v>28197964.48</v>
      </c>
      <c r="I3928" s="144" t="n">
        <f aca="false">+G:G-H:H</f>
        <v>-28197964.48</v>
      </c>
    </row>
    <row r="3929" customFormat="false" ht="17.25" hidden="false" customHeight="true" outlineLevel="0" collapsed="false">
      <c r="A3929" s="140" t="s">
        <v>307</v>
      </c>
      <c r="B3929" s="142" t="n">
        <v>76600000</v>
      </c>
      <c r="C3929" s="143" t="n">
        <f aca="false">+LEN(B:B)</f>
        <v>8</v>
      </c>
      <c r="D3929" s="143" t="n">
        <v>76600000</v>
      </c>
      <c r="F3929" s="140" t="s">
        <v>213</v>
      </c>
      <c r="H3929" s="144" t="n">
        <v>225445</v>
      </c>
      <c r="I3929" s="144" t="n">
        <f aca="false">+G:G-H:H</f>
        <v>-225445</v>
      </c>
    </row>
    <row r="3930" customFormat="false" ht="17.25" hidden="false" customHeight="true" outlineLevel="0" collapsed="false">
      <c r="A3930" s="140" t="s">
        <v>100</v>
      </c>
      <c r="B3930" s="142" t="n">
        <v>7660000</v>
      </c>
      <c r="C3930" s="143" t="n">
        <f aca="false">+LEN(B:B)</f>
        <v>7</v>
      </c>
      <c r="D3930" s="143" t="n">
        <v>76600000</v>
      </c>
      <c r="F3930" s="140" t="s">
        <v>766</v>
      </c>
      <c r="G3930" s="144" t="n">
        <v>0</v>
      </c>
      <c r="H3930" s="144" t="n">
        <v>252</v>
      </c>
      <c r="I3930" s="144" t="n">
        <f aca="false">+G:G-H:H</f>
        <v>-252</v>
      </c>
    </row>
    <row r="3931" customFormat="false" ht="17.25" hidden="false" customHeight="true" outlineLevel="0" collapsed="false">
      <c r="A3931" s="140" t="s">
        <v>1712</v>
      </c>
      <c r="B3931" s="142" t="n">
        <v>76600000</v>
      </c>
      <c r="C3931" s="143" t="n">
        <f aca="false">+LEN(B:B)</f>
        <v>8</v>
      </c>
      <c r="D3931" s="143" t="n">
        <v>76600000</v>
      </c>
      <c r="F3931" s="140" t="s">
        <v>213</v>
      </c>
      <c r="H3931" s="144" t="n">
        <v>339456738.42</v>
      </c>
      <c r="I3931" s="144" t="n">
        <f aca="false">+G:G-H:H</f>
        <v>-339456738.42</v>
      </c>
    </row>
    <row r="3932" customFormat="false" ht="17.25" hidden="false" customHeight="true" outlineLevel="0" collapsed="false">
      <c r="A3932" s="140" t="s">
        <v>657</v>
      </c>
      <c r="B3932" s="142" t="n">
        <v>76600000</v>
      </c>
      <c r="C3932" s="143" t="n">
        <f aca="false">+LEN(B:B)</f>
        <v>8</v>
      </c>
      <c r="D3932" s="143" t="n">
        <v>76600000</v>
      </c>
      <c r="F3932" s="140" t="s">
        <v>213</v>
      </c>
      <c r="H3932" s="144" t="n">
        <v>64712854.472</v>
      </c>
      <c r="I3932" s="144" t="n">
        <f aca="false">+G:G-H:H</f>
        <v>-64712854.472</v>
      </c>
    </row>
    <row r="3933" customFormat="false" ht="17.25" hidden="false" customHeight="true" outlineLevel="0" collapsed="false">
      <c r="A3933" s="140" t="s">
        <v>115</v>
      </c>
      <c r="B3933" s="142" t="n">
        <v>76880000</v>
      </c>
      <c r="C3933" s="143" t="n">
        <f aca="false">+LEN(B:B)</f>
        <v>8</v>
      </c>
      <c r="D3933" s="143" t="n">
        <v>76880000</v>
      </c>
      <c r="F3933" s="140" t="s">
        <v>553</v>
      </c>
      <c r="H3933" s="144" t="n">
        <v>766166.76</v>
      </c>
      <c r="I3933" s="144" t="n">
        <f aca="false">+G:G-H:H</f>
        <v>-766166.76</v>
      </c>
    </row>
    <row r="3934" customFormat="false" ht="17.25" hidden="false" customHeight="true" outlineLevel="0" collapsed="false">
      <c r="A3934" s="140" t="s">
        <v>317</v>
      </c>
      <c r="B3934" s="142" t="n">
        <v>76880000</v>
      </c>
      <c r="C3934" s="143" t="n">
        <f aca="false">+LEN(B:B)</f>
        <v>8</v>
      </c>
      <c r="D3934" s="143" t="n">
        <v>76880000</v>
      </c>
      <c r="F3934" s="140" t="s">
        <v>1335</v>
      </c>
      <c r="H3934" s="144" t="n">
        <v>5430335.11</v>
      </c>
      <c r="I3934" s="144" t="n">
        <f aca="false">+G:G-H:H</f>
        <v>-5430335.11</v>
      </c>
    </row>
    <row r="3935" customFormat="false" ht="17.25" hidden="false" customHeight="true" outlineLevel="0" collapsed="false">
      <c r="A3935" s="140" t="s">
        <v>112</v>
      </c>
      <c r="B3935" s="146" t="n">
        <v>77500000</v>
      </c>
      <c r="C3935" s="147" t="n">
        <f aca="false">+LEN(B:B)</f>
        <v>8</v>
      </c>
      <c r="D3935" s="147" t="n">
        <v>77500000</v>
      </c>
      <c r="E3935" s="140"/>
      <c r="F3935" s="145" t="s">
        <v>3358</v>
      </c>
      <c r="G3935" s="148"/>
      <c r="H3935" s="148" t="n">
        <v>155000000</v>
      </c>
      <c r="I3935" s="148" t="n">
        <f aca="false">+G:G-H:H</f>
        <v>-155000000</v>
      </c>
    </row>
    <row r="3936" customFormat="false" ht="17.25" hidden="false" customHeight="true" outlineLevel="0" collapsed="false">
      <c r="A3936" s="140" t="s">
        <v>1712</v>
      </c>
      <c r="B3936" s="142" t="n">
        <v>78180000</v>
      </c>
      <c r="C3936" s="143" t="n">
        <f aca="false">+LEN(B:B)</f>
        <v>8</v>
      </c>
      <c r="D3936" s="143" t="n">
        <v>78500000</v>
      </c>
      <c r="F3936" s="140" t="s">
        <v>3359</v>
      </c>
      <c r="H3936" s="144" t="n">
        <v>1615687.79</v>
      </c>
      <c r="I3936" s="144" t="n">
        <f aca="false">+G:G-H:H</f>
        <v>-1615687.79</v>
      </c>
    </row>
    <row r="3937" customFormat="false" ht="17.25" hidden="false" customHeight="true" outlineLevel="0" collapsed="false">
      <c r="A3937" s="140" t="s">
        <v>104</v>
      </c>
      <c r="B3937" s="142" t="n">
        <v>7850000</v>
      </c>
      <c r="C3937" s="143" t="n">
        <f aca="false">+LEN(B:B)</f>
        <v>7</v>
      </c>
      <c r="D3937" s="143" t="n">
        <v>78500000</v>
      </c>
      <c r="F3937" s="140" t="s">
        <v>507</v>
      </c>
      <c r="G3937" s="144" t="n">
        <v>0</v>
      </c>
      <c r="H3937" s="144" t="n">
        <v>1075000</v>
      </c>
      <c r="I3937" s="144" t="n">
        <f aca="false">+G:G-H:H</f>
        <v>-1075000</v>
      </c>
    </row>
    <row r="3938" customFormat="false" ht="17.25" hidden="false" customHeight="true" outlineLevel="0" collapsed="false">
      <c r="A3938" s="140" t="s">
        <v>102</v>
      </c>
      <c r="B3938" s="142" t="n">
        <v>7850000</v>
      </c>
      <c r="C3938" s="143" t="n">
        <f aca="false">+LEN(B:B)</f>
        <v>7</v>
      </c>
      <c r="D3938" s="143" t="n">
        <v>78500000</v>
      </c>
      <c r="F3938" s="140" t="s">
        <v>507</v>
      </c>
      <c r="G3938" s="144" t="n">
        <v>0</v>
      </c>
      <c r="H3938" s="144" t="n">
        <v>35.15</v>
      </c>
      <c r="I3938" s="144" t="n">
        <f aca="false">+G:G-H:H</f>
        <v>-35.15</v>
      </c>
    </row>
    <row r="3939" customFormat="false" ht="17.25" hidden="false" customHeight="true" outlineLevel="0" collapsed="false">
      <c r="A3939" s="140" t="s">
        <v>3020</v>
      </c>
      <c r="B3939" s="142" t="n">
        <v>1010000</v>
      </c>
      <c r="C3939" s="143" t="n">
        <f aca="false">+LEN(B:B)</f>
        <v>7</v>
      </c>
      <c r="D3939" s="143" t="n">
        <v>10100000</v>
      </c>
      <c r="F3939" s="140" t="s">
        <v>559</v>
      </c>
      <c r="H3939" s="144" t="n">
        <v>2000000</v>
      </c>
      <c r="I3939" s="144" t="n">
        <f aca="false">+G:G-H:H</f>
        <v>-2000000</v>
      </c>
    </row>
    <row r="3940" customFormat="false" ht="17.25" hidden="false" customHeight="true" outlineLevel="0" collapsed="false">
      <c r="A3940" s="140" t="s">
        <v>3020</v>
      </c>
      <c r="B3940" s="142" t="n">
        <v>1190000</v>
      </c>
      <c r="C3940" s="143" t="n">
        <f aca="false">+LEN(B:B)</f>
        <v>7</v>
      </c>
      <c r="D3940" s="143" t="n">
        <v>11900000</v>
      </c>
      <c r="F3940" s="140" t="s">
        <v>1158</v>
      </c>
      <c r="G3940" s="144" t="n">
        <v>228672793.72</v>
      </c>
      <c r="I3940" s="144" t="n">
        <f aca="false">+G:G-H:H</f>
        <v>228672793.72</v>
      </c>
    </row>
    <row r="3941" customFormat="false" ht="17.25" hidden="false" customHeight="true" outlineLevel="0" collapsed="false">
      <c r="A3941" s="140" t="s">
        <v>3020</v>
      </c>
      <c r="B3941" s="142" t="n">
        <v>1280000</v>
      </c>
      <c r="C3941" s="143" t="n">
        <f aca="false">+LEN(B:B)</f>
        <v>7</v>
      </c>
      <c r="D3941" s="143" t="n">
        <v>12800000</v>
      </c>
      <c r="F3941" s="140" t="s">
        <v>564</v>
      </c>
      <c r="G3941" s="144" t="n">
        <v>155960464.7</v>
      </c>
      <c r="I3941" s="144" t="n">
        <f aca="false">+G:G-H:H</f>
        <v>155960464.7</v>
      </c>
    </row>
    <row r="3942" customFormat="false" ht="17.25" hidden="false" customHeight="true" outlineLevel="0" collapsed="false">
      <c r="A3942" s="140" t="s">
        <v>3020</v>
      </c>
      <c r="B3942" s="142" t="n">
        <v>1290000</v>
      </c>
      <c r="C3942" s="143" t="n">
        <f aca="false">+LEN(B:B)</f>
        <v>7</v>
      </c>
      <c r="D3942" s="143" t="n">
        <v>12900000</v>
      </c>
      <c r="F3942" s="140" t="s">
        <v>1159</v>
      </c>
      <c r="I3942" s="144" t="n">
        <f aca="false">+G:G-H:H</f>
        <v>0</v>
      </c>
    </row>
    <row r="3943" customFormat="false" ht="17.25" hidden="false" customHeight="true" outlineLevel="0" collapsed="false">
      <c r="A3943" s="140" t="s">
        <v>3020</v>
      </c>
      <c r="B3943" s="142" t="n">
        <v>2150000</v>
      </c>
      <c r="C3943" s="143" t="n">
        <f aca="false">+LEN(B:B)</f>
        <v>7</v>
      </c>
      <c r="D3943" s="143" t="n">
        <v>21500000</v>
      </c>
      <c r="F3943" s="140" t="s">
        <v>570</v>
      </c>
      <c r="G3943" s="144" t="n">
        <v>265408165.95</v>
      </c>
      <c r="I3943" s="144" t="n">
        <f aca="false">+G:G-H:H</f>
        <v>265408165.95</v>
      </c>
    </row>
    <row r="3944" customFormat="false" ht="17.25" hidden="false" customHeight="true" outlineLevel="0" collapsed="false">
      <c r="A3944" s="140" t="s">
        <v>3020</v>
      </c>
      <c r="B3944" s="142" t="n">
        <v>2152000</v>
      </c>
      <c r="C3944" s="143" t="n">
        <f aca="false">+LEN(B:B)</f>
        <v>7</v>
      </c>
      <c r="D3944" s="143" t="n">
        <v>21520000</v>
      </c>
      <c r="F3944" s="140" t="s">
        <v>228</v>
      </c>
      <c r="G3944" s="144" t="n">
        <v>26331302</v>
      </c>
      <c r="I3944" s="144" t="n">
        <f aca="false">+G:G-H:H</f>
        <v>26331302</v>
      </c>
    </row>
    <row r="3945" customFormat="false" ht="17.25" hidden="false" customHeight="true" outlineLevel="0" collapsed="false">
      <c r="A3945" s="140" t="s">
        <v>3020</v>
      </c>
      <c r="B3945" s="142" t="n">
        <v>2181000</v>
      </c>
      <c r="C3945" s="143" t="n">
        <f aca="false">+LEN(B:B)</f>
        <v>7</v>
      </c>
      <c r="D3945" s="143" t="n">
        <v>21810000</v>
      </c>
      <c r="F3945" s="140" t="s">
        <v>2237</v>
      </c>
      <c r="G3945" s="144" t="n">
        <v>160427303.4</v>
      </c>
      <c r="I3945" s="144" t="n">
        <f aca="false">+G:G-H:H</f>
        <v>160427303.4</v>
      </c>
    </row>
    <row r="3946" customFormat="false" ht="17.25" hidden="false" customHeight="true" outlineLevel="0" collapsed="false">
      <c r="A3946" s="140" t="s">
        <v>3020</v>
      </c>
      <c r="B3946" s="142" t="n">
        <v>2182000</v>
      </c>
      <c r="C3946" s="143" t="n">
        <f aca="false">+LEN(B:B)</f>
        <v>7</v>
      </c>
      <c r="D3946" s="143" t="n">
        <v>21820000</v>
      </c>
      <c r="F3946" s="140" t="s">
        <v>10</v>
      </c>
      <c r="G3946" s="144" t="n">
        <v>67272386.24</v>
      </c>
      <c r="I3946" s="144" t="n">
        <f aca="false">+G:G-H:H</f>
        <v>67272386.24</v>
      </c>
    </row>
    <row r="3947" customFormat="false" ht="17.25" hidden="false" customHeight="true" outlineLevel="0" collapsed="false">
      <c r="A3947" s="140" t="s">
        <v>3020</v>
      </c>
      <c r="B3947" s="142" t="n">
        <v>2183000</v>
      </c>
      <c r="C3947" s="143" t="n">
        <f aca="false">+LEN(B:B)</f>
        <v>7</v>
      </c>
      <c r="D3947" s="143" t="n">
        <v>21830000</v>
      </c>
      <c r="F3947" s="140" t="s">
        <v>574</v>
      </c>
      <c r="G3947" s="144" t="n">
        <v>42791787.49</v>
      </c>
      <c r="I3947" s="144" t="n">
        <f aca="false">+G:G-H:H</f>
        <v>42791787.49</v>
      </c>
    </row>
    <row r="3948" customFormat="false" ht="17.25" hidden="false" customHeight="true" outlineLevel="0" collapsed="false">
      <c r="A3948" s="140" t="s">
        <v>3020</v>
      </c>
      <c r="B3948" s="142" t="n">
        <v>2184000</v>
      </c>
      <c r="C3948" s="143" t="n">
        <f aca="false">+LEN(B:B)</f>
        <v>7</v>
      </c>
      <c r="D3948" s="143" t="n">
        <v>21840000</v>
      </c>
      <c r="F3948" s="140" t="s">
        <v>3076</v>
      </c>
      <c r="G3948" s="144" t="n">
        <v>339305435.12</v>
      </c>
      <c r="I3948" s="144" t="n">
        <f aca="false">+G:G-H:H</f>
        <v>339305435.12</v>
      </c>
    </row>
    <row r="3949" customFormat="false" ht="17.25" hidden="false" customHeight="true" outlineLevel="0" collapsed="false">
      <c r="A3949" s="140" t="s">
        <v>3020</v>
      </c>
      <c r="B3949" s="142" t="n">
        <v>2185000</v>
      </c>
      <c r="C3949" s="143" t="n">
        <f aca="false">+LEN(B:B)</f>
        <v>7</v>
      </c>
      <c r="D3949" s="143" t="n">
        <v>21850000</v>
      </c>
      <c r="F3949" s="140" t="s">
        <v>238</v>
      </c>
      <c r="G3949" s="144" t="n">
        <v>2980993.33</v>
      </c>
      <c r="I3949" s="144" t="n">
        <f aca="false">+G:G-H:H</f>
        <v>2980993.33</v>
      </c>
    </row>
    <row r="3950" customFormat="false" ht="17.25" hidden="false" customHeight="true" outlineLevel="0" collapsed="false">
      <c r="A3950" s="140" t="s">
        <v>3020</v>
      </c>
      <c r="B3950" s="142" t="n">
        <v>2187000</v>
      </c>
      <c r="C3950" s="143" t="n">
        <f aca="false">+LEN(B:B)</f>
        <v>7</v>
      </c>
      <c r="D3950" s="143" t="n">
        <v>21870000</v>
      </c>
      <c r="F3950" s="140" t="s">
        <v>573</v>
      </c>
      <c r="G3950" s="144" t="n">
        <v>304394307.6</v>
      </c>
      <c r="I3950" s="144" t="n">
        <f aca="false">+G:G-H:H</f>
        <v>304394307.6</v>
      </c>
    </row>
    <row r="3951" customFormat="false" ht="17.25" hidden="false" customHeight="true" outlineLevel="0" collapsed="false">
      <c r="A3951" s="140" t="s">
        <v>3020</v>
      </c>
      <c r="B3951" s="142" t="n">
        <v>2300000</v>
      </c>
      <c r="C3951" s="143" t="n">
        <f aca="false">+LEN(B:B)</f>
        <v>7</v>
      </c>
      <c r="D3951" s="143" t="n">
        <v>23000000</v>
      </c>
      <c r="F3951" s="140" t="s">
        <v>240</v>
      </c>
      <c r="G3951" s="144" t="n">
        <v>111927019.91</v>
      </c>
      <c r="I3951" s="144" t="n">
        <f aca="false">+G:G-H:H</f>
        <v>111927019.91</v>
      </c>
    </row>
    <row r="3952" customFormat="false" ht="17.25" hidden="false" customHeight="true" outlineLevel="0" collapsed="false">
      <c r="A3952" s="140" t="s">
        <v>3020</v>
      </c>
      <c r="B3952" s="142" t="n">
        <v>2750000</v>
      </c>
      <c r="C3952" s="143" t="n">
        <f aca="false">+LEN(B:B)</f>
        <v>7</v>
      </c>
      <c r="D3952" s="143" t="n">
        <v>27500000</v>
      </c>
      <c r="F3952" s="140" t="s">
        <v>577</v>
      </c>
      <c r="G3952" s="144" t="n">
        <v>214327396.47</v>
      </c>
      <c r="I3952" s="144" t="n">
        <f aca="false">+G:G-H:H</f>
        <v>214327396.47</v>
      </c>
    </row>
    <row r="3953" customFormat="false" ht="17.25" hidden="false" customHeight="true" outlineLevel="0" collapsed="false">
      <c r="A3953" s="140" t="s">
        <v>3020</v>
      </c>
      <c r="B3953" s="142" t="n">
        <v>2815000</v>
      </c>
      <c r="C3953" s="143" t="n">
        <f aca="false">+LEN(B:B)</f>
        <v>7</v>
      </c>
      <c r="D3953" s="143" t="n">
        <v>28150000</v>
      </c>
      <c r="F3953" s="140" t="s">
        <v>582</v>
      </c>
      <c r="H3953" s="144" t="n">
        <v>50722768.18</v>
      </c>
      <c r="I3953" s="144" t="n">
        <f aca="false">+G:G-H:H</f>
        <v>-50722768.18</v>
      </c>
    </row>
    <row r="3954" customFormat="false" ht="17.25" hidden="false" customHeight="true" outlineLevel="0" collapsed="false">
      <c r="A3954" s="140" t="s">
        <v>3020</v>
      </c>
      <c r="B3954" s="142" t="n">
        <v>2815200</v>
      </c>
      <c r="C3954" s="143" t="n">
        <f aca="false">+LEN(B:B)</f>
        <v>7</v>
      </c>
      <c r="D3954" s="143" t="n">
        <v>28152000</v>
      </c>
      <c r="F3954" s="140" t="s">
        <v>244</v>
      </c>
      <c r="H3954" s="144" t="n">
        <v>2997440.09</v>
      </c>
      <c r="I3954" s="144" t="n">
        <f aca="false">+G:G-H:H</f>
        <v>-2997440.09</v>
      </c>
    </row>
    <row r="3955" customFormat="false" ht="17.25" hidden="false" customHeight="true" outlineLevel="0" collapsed="false">
      <c r="A3955" s="140" t="s">
        <v>3020</v>
      </c>
      <c r="B3955" s="142" t="n">
        <v>2818100</v>
      </c>
      <c r="C3955" s="143" t="n">
        <f aca="false">+LEN(B:B)</f>
        <v>7</v>
      </c>
      <c r="D3955" s="143" t="n">
        <v>28181000</v>
      </c>
      <c r="F3955" s="140" t="s">
        <v>250</v>
      </c>
      <c r="H3955" s="144" t="n">
        <v>23809216.36</v>
      </c>
      <c r="I3955" s="144" t="n">
        <f aca="false">+G:G-H:H</f>
        <v>-23809216.36</v>
      </c>
    </row>
    <row r="3956" customFormat="false" ht="17.25" hidden="false" customHeight="true" outlineLevel="0" collapsed="false">
      <c r="A3956" s="140" t="s">
        <v>3020</v>
      </c>
      <c r="B3956" s="142" t="n">
        <v>2818200</v>
      </c>
      <c r="C3956" s="143" t="n">
        <f aca="false">+LEN(B:B)</f>
        <v>7</v>
      </c>
      <c r="D3956" s="143" t="n">
        <v>28182000</v>
      </c>
      <c r="F3956" s="140" t="s">
        <v>585</v>
      </c>
      <c r="H3956" s="144" t="n">
        <v>13845887.17</v>
      </c>
      <c r="I3956" s="144" t="n">
        <f aca="false">+G:G-H:H</f>
        <v>-13845887.17</v>
      </c>
    </row>
    <row r="3957" customFormat="false" ht="17.25" hidden="false" customHeight="true" outlineLevel="0" collapsed="false">
      <c r="A3957" s="140" t="s">
        <v>3020</v>
      </c>
      <c r="B3957" s="142" t="n">
        <v>2818300</v>
      </c>
      <c r="C3957" s="143" t="n">
        <f aca="false">+LEN(B:B)</f>
        <v>7</v>
      </c>
      <c r="D3957" s="143" t="n">
        <v>28183000</v>
      </c>
      <c r="F3957" s="140" t="s">
        <v>588</v>
      </c>
      <c r="H3957" s="144" t="n">
        <v>11784010.95</v>
      </c>
      <c r="I3957" s="144" t="n">
        <f aca="false">+G:G-H:H</f>
        <v>-11784010.95</v>
      </c>
    </row>
    <row r="3958" customFormat="false" ht="17.25" hidden="false" customHeight="true" outlineLevel="0" collapsed="false">
      <c r="A3958" s="140" t="s">
        <v>3020</v>
      </c>
      <c r="B3958" s="142" t="n">
        <v>2818400</v>
      </c>
      <c r="C3958" s="143" t="n">
        <f aca="false">+LEN(B:B)</f>
        <v>7</v>
      </c>
      <c r="D3958" s="143" t="n">
        <v>28184000</v>
      </c>
      <c r="F3958" s="140" t="s">
        <v>586</v>
      </c>
      <c r="H3958" s="144" t="n">
        <v>131128132.46</v>
      </c>
      <c r="I3958" s="144" t="n">
        <f aca="false">+G:G-H:H</f>
        <v>-131128132.46</v>
      </c>
    </row>
    <row r="3959" customFormat="false" ht="17.25" hidden="false" customHeight="true" outlineLevel="0" collapsed="false">
      <c r="A3959" s="140" t="s">
        <v>3020</v>
      </c>
      <c r="B3959" s="142" t="n">
        <v>2818500</v>
      </c>
      <c r="C3959" s="143" t="n">
        <f aca="false">+LEN(B:B)</f>
        <v>7</v>
      </c>
      <c r="D3959" s="143" t="n">
        <v>28185000</v>
      </c>
      <c r="F3959" s="140" t="s">
        <v>253</v>
      </c>
      <c r="H3959" s="144" t="n">
        <v>580127.32</v>
      </c>
      <c r="I3959" s="144" t="n">
        <f aca="false">+G:G-H:H</f>
        <v>-580127.32</v>
      </c>
    </row>
    <row r="3960" customFormat="false" ht="17.25" hidden="false" customHeight="true" outlineLevel="0" collapsed="false">
      <c r="A3960" s="140" t="s">
        <v>3020</v>
      </c>
      <c r="B3960" s="142" t="n">
        <v>2818700</v>
      </c>
      <c r="C3960" s="143" t="n">
        <f aca="false">+LEN(B:B)</f>
        <v>7</v>
      </c>
      <c r="D3960" s="143" t="n">
        <v>28187000</v>
      </c>
      <c r="F3960" s="140" t="s">
        <v>587</v>
      </c>
      <c r="H3960" s="144" t="n">
        <v>39132617.21</v>
      </c>
      <c r="I3960" s="144" t="n">
        <f aca="false">+G:G-H:H</f>
        <v>-39132617.21</v>
      </c>
    </row>
    <row r="3961" customFormat="false" ht="17.25" hidden="false" customHeight="true" outlineLevel="0" collapsed="false">
      <c r="A3961" s="140" t="s">
        <v>3020</v>
      </c>
      <c r="B3961" s="142" t="n">
        <v>3710000</v>
      </c>
      <c r="C3961" s="143" t="n">
        <f aca="false">+LEN(B:B)</f>
        <v>7</v>
      </c>
      <c r="D3961" s="143" t="n">
        <v>37100000</v>
      </c>
      <c r="F3961" s="140" t="s">
        <v>592</v>
      </c>
      <c r="G3961" s="144" t="n">
        <v>7243665613.16</v>
      </c>
      <c r="I3961" s="144" t="n">
        <f aca="false">+G:G-H:H</f>
        <v>7243665613.16</v>
      </c>
    </row>
    <row r="3962" customFormat="false" ht="17.25" hidden="false" customHeight="true" outlineLevel="0" collapsed="false">
      <c r="A3962" s="140" t="s">
        <v>3020</v>
      </c>
      <c r="B3962" s="142" t="n">
        <v>3800000</v>
      </c>
      <c r="C3962" s="143" t="n">
        <f aca="false">+LEN(B:B)</f>
        <v>7</v>
      </c>
      <c r="D3962" s="143" t="n">
        <v>38000000</v>
      </c>
      <c r="F3962" s="140" t="s">
        <v>594</v>
      </c>
      <c r="G3962" s="144" t="n">
        <v>1205683771.13</v>
      </c>
      <c r="I3962" s="144" t="n">
        <f aca="false">+G:G-H:H</f>
        <v>1205683771.13</v>
      </c>
    </row>
    <row r="3963" customFormat="false" ht="17.25" hidden="false" customHeight="true" outlineLevel="0" collapsed="false">
      <c r="A3963" s="140" t="s">
        <v>3020</v>
      </c>
      <c r="B3963" s="142" t="n">
        <v>4011000</v>
      </c>
      <c r="C3963" s="143" t="n">
        <f aca="false">+LEN(B:B)</f>
        <v>7</v>
      </c>
      <c r="D3963" s="143" t="n">
        <v>40110000</v>
      </c>
      <c r="F3963" s="140" t="s">
        <v>597</v>
      </c>
      <c r="H3963" s="144" t="n">
        <v>530402243.21</v>
      </c>
      <c r="I3963" s="144" t="n">
        <f aca="false">+G:G-H:H</f>
        <v>-530402243.21</v>
      </c>
    </row>
    <row r="3964" customFormat="false" ht="17.25" hidden="false" customHeight="true" outlineLevel="0" collapsed="false">
      <c r="A3964" s="140" t="s">
        <v>3020</v>
      </c>
      <c r="B3964" s="142" t="n">
        <v>4012000</v>
      </c>
      <c r="C3964" s="143" t="n">
        <f aca="false">+LEN(B:B)</f>
        <v>7</v>
      </c>
      <c r="D3964" s="143" t="n">
        <v>40120000</v>
      </c>
      <c r="F3964" s="140" t="s">
        <v>598</v>
      </c>
      <c r="H3964" s="144" t="n">
        <v>9980207862.68</v>
      </c>
      <c r="I3964" s="144" t="n">
        <f aca="false">+G:G-H:H</f>
        <v>-9980207862.68</v>
      </c>
    </row>
    <row r="3965" customFormat="false" ht="17.25" hidden="false" customHeight="true" outlineLevel="0" collapsed="false">
      <c r="A3965" s="140" t="s">
        <v>3020</v>
      </c>
      <c r="B3965" s="142" t="n">
        <v>4032000</v>
      </c>
      <c r="C3965" s="143" t="n">
        <f aca="false">+LEN(B:B)</f>
        <v>7</v>
      </c>
      <c r="D3965" s="143" t="n">
        <v>40320000</v>
      </c>
      <c r="F3965" s="140" t="s">
        <v>1784</v>
      </c>
      <c r="H3965" s="144" t="n">
        <v>205894444.57</v>
      </c>
      <c r="I3965" s="144" t="n">
        <f aca="false">+G:G-H:H</f>
        <v>-205894444.57</v>
      </c>
    </row>
    <row r="3966" customFormat="false" ht="17.25" hidden="false" customHeight="true" outlineLevel="0" collapsed="false">
      <c r="A3966" s="140" t="s">
        <v>3020</v>
      </c>
      <c r="B3966" s="142" t="n">
        <v>4034000</v>
      </c>
      <c r="C3966" s="143" t="n">
        <f aca="false">+LEN(B:B)</f>
        <v>7</v>
      </c>
      <c r="D3966" s="143" t="n">
        <v>40340000</v>
      </c>
      <c r="F3966" s="140" t="s">
        <v>3360</v>
      </c>
      <c r="I3966" s="144" t="n">
        <f aca="false">+G:G-H:H</f>
        <v>0</v>
      </c>
    </row>
    <row r="3967" customFormat="false" ht="17.25" hidden="false" customHeight="true" outlineLevel="0" collapsed="false">
      <c r="A3967" s="140" t="s">
        <v>3020</v>
      </c>
      <c r="B3967" s="142" t="n">
        <v>4081000</v>
      </c>
      <c r="C3967" s="143" t="n">
        <f aca="false">+LEN(B:B)</f>
        <v>7</v>
      </c>
      <c r="D3967" s="143" t="n">
        <v>40810000</v>
      </c>
      <c r="F3967" s="140" t="s">
        <v>3361</v>
      </c>
      <c r="H3967" s="144" t="n">
        <v>158229263.45</v>
      </c>
      <c r="I3967" s="144" t="n">
        <f aca="false">+G:G-H:H</f>
        <v>-158229263.45</v>
      </c>
    </row>
    <row r="3968" customFormat="false" ht="17.25" hidden="false" customHeight="true" outlineLevel="0" collapsed="false">
      <c r="A3968" s="140" t="s">
        <v>3020</v>
      </c>
      <c r="B3968" s="142" t="n">
        <v>4082000</v>
      </c>
      <c r="C3968" s="143" t="n">
        <f aca="false">+LEN(B:B)</f>
        <v>7</v>
      </c>
      <c r="D3968" s="143" t="n">
        <v>40820000</v>
      </c>
      <c r="F3968" s="140" t="s">
        <v>3362</v>
      </c>
      <c r="I3968" s="144" t="n">
        <f aca="false">+G:G-H:H</f>
        <v>0</v>
      </c>
    </row>
    <row r="3969" customFormat="false" ht="17.25" hidden="false" customHeight="true" outlineLevel="0" collapsed="false">
      <c r="A3969" s="140" t="s">
        <v>3020</v>
      </c>
      <c r="B3969" s="142" t="n">
        <v>4091000</v>
      </c>
      <c r="C3969" s="143" t="n">
        <f aca="false">+LEN(B:B)</f>
        <v>7</v>
      </c>
      <c r="D3969" s="143" t="n">
        <v>40910000</v>
      </c>
      <c r="F3969" s="140" t="s">
        <v>259</v>
      </c>
      <c r="G3969" s="144" t="n">
        <v>127529015.24</v>
      </c>
      <c r="I3969" s="144" t="n">
        <f aca="false">+G:G-H:H</f>
        <v>127529015.24</v>
      </c>
    </row>
    <row r="3970" customFormat="false" ht="17.25" hidden="false" customHeight="true" outlineLevel="0" collapsed="false">
      <c r="A3970" s="140" t="s">
        <v>3020</v>
      </c>
      <c r="B3970" s="142" t="n">
        <v>4092000</v>
      </c>
      <c r="C3970" s="143" t="n">
        <f aca="false">+LEN(B:B)</f>
        <v>7</v>
      </c>
      <c r="D3970" s="143" t="n">
        <v>40920000</v>
      </c>
      <c r="F3970" s="140" t="s">
        <v>261</v>
      </c>
      <c r="G3970" s="144" t="n">
        <v>302644381.03</v>
      </c>
      <c r="I3970" s="144" t="n">
        <f aca="false">+G:G-H:H</f>
        <v>302644381.03</v>
      </c>
    </row>
    <row r="3971" customFormat="false" ht="17.25" hidden="false" customHeight="true" outlineLevel="0" collapsed="false">
      <c r="A3971" s="140" t="s">
        <v>3020</v>
      </c>
      <c r="B3971" s="142" t="n">
        <v>4110000</v>
      </c>
      <c r="C3971" s="143" t="n">
        <f aca="false">+LEN(B:B)</f>
        <v>7</v>
      </c>
      <c r="D3971" s="143" t="n">
        <v>41100000</v>
      </c>
      <c r="F3971" s="140" t="s">
        <v>3363</v>
      </c>
      <c r="H3971" s="144" t="n">
        <v>344048561.66</v>
      </c>
      <c r="I3971" s="144" t="n">
        <f aca="false">+G:G-H:H</f>
        <v>-344048561.66</v>
      </c>
    </row>
    <row r="3972" customFormat="false" ht="17.25" hidden="false" customHeight="true" outlineLevel="0" collapsed="false">
      <c r="A3972" s="140" t="s">
        <v>3020</v>
      </c>
      <c r="B3972" s="142" t="n">
        <v>4111000</v>
      </c>
      <c r="C3972" s="143" t="n">
        <f aca="false">+LEN(B:B)</f>
        <v>7</v>
      </c>
      <c r="D3972" s="143" t="n">
        <v>41110000</v>
      </c>
      <c r="F3972" s="140" t="s">
        <v>271</v>
      </c>
      <c r="G3972" s="144" t="n">
        <v>4810864589.7</v>
      </c>
      <c r="I3972" s="144" t="n">
        <f aca="false">+G:G-H:H</f>
        <v>4810864589.7</v>
      </c>
    </row>
    <row r="3973" customFormat="false" ht="17.25" hidden="false" customHeight="true" outlineLevel="0" collapsed="false">
      <c r="A3973" s="140" t="s">
        <v>3020</v>
      </c>
      <c r="B3973" s="142" t="n">
        <v>4130000</v>
      </c>
      <c r="C3973" s="143" t="n">
        <f aca="false">+LEN(B:B)</f>
        <v>7</v>
      </c>
      <c r="D3973" s="143" t="n">
        <v>41300000</v>
      </c>
      <c r="F3973" s="140" t="s">
        <v>3100</v>
      </c>
      <c r="H3973" s="144" t="n">
        <v>1025781.89</v>
      </c>
      <c r="I3973" s="144" t="n">
        <f aca="false">+G:G-H:H</f>
        <v>-1025781.89</v>
      </c>
    </row>
    <row r="3974" customFormat="false" ht="17.25" hidden="false" customHeight="true" outlineLevel="0" collapsed="false">
      <c r="A3974" s="140" t="s">
        <v>3020</v>
      </c>
      <c r="B3974" s="142" t="n">
        <v>4181000</v>
      </c>
      <c r="C3974" s="143" t="n">
        <f aca="false">+LEN(B:B)</f>
        <v>7</v>
      </c>
      <c r="D3974" s="143" t="n">
        <v>41810000</v>
      </c>
      <c r="F3974" s="140" t="s">
        <v>602</v>
      </c>
      <c r="G3974" s="144" t="n">
        <v>639028192.68</v>
      </c>
      <c r="I3974" s="144" t="n">
        <f aca="false">+G:G-H:H</f>
        <v>639028192.68</v>
      </c>
    </row>
    <row r="3975" customFormat="false" ht="17.25" hidden="false" customHeight="true" outlineLevel="0" collapsed="false">
      <c r="A3975" s="140" t="s">
        <v>3020</v>
      </c>
      <c r="B3975" s="142" t="n">
        <v>4183000</v>
      </c>
      <c r="C3975" s="143" t="n">
        <f aca="false">+LEN(B:B)</f>
        <v>7</v>
      </c>
      <c r="D3975" s="143" t="n">
        <v>41810000</v>
      </c>
      <c r="F3975" s="140" t="s">
        <v>3364</v>
      </c>
      <c r="G3975" s="144" t="n">
        <v>1420778264.98</v>
      </c>
      <c r="I3975" s="144" t="n">
        <f aca="false">+G:G-H:H</f>
        <v>1420778264.98</v>
      </c>
    </row>
    <row r="3976" customFormat="false" ht="17.25" hidden="false" customHeight="true" outlineLevel="0" collapsed="false">
      <c r="A3976" s="140" t="s">
        <v>3020</v>
      </c>
      <c r="B3976" s="142" t="n">
        <v>4190000</v>
      </c>
      <c r="C3976" s="143" t="n">
        <f aca="false">+LEN(B:B)</f>
        <v>7</v>
      </c>
      <c r="D3976" s="143" t="n">
        <v>41900000</v>
      </c>
      <c r="F3976" s="140" t="s">
        <v>267</v>
      </c>
      <c r="H3976" s="144" t="n">
        <v>30408000</v>
      </c>
      <c r="I3976" s="144" t="n">
        <f aca="false">+G:G-H:H</f>
        <v>-30408000</v>
      </c>
    </row>
    <row r="3977" customFormat="false" ht="17.25" hidden="false" customHeight="true" outlineLevel="0" collapsed="false">
      <c r="A3977" s="140" t="s">
        <v>3020</v>
      </c>
      <c r="B3977" s="142" t="n">
        <v>4198000</v>
      </c>
      <c r="C3977" s="143" t="n">
        <f aca="false">+LEN(B:B)</f>
        <v>7</v>
      </c>
      <c r="D3977" s="143" t="n">
        <v>41980000</v>
      </c>
      <c r="F3977" s="140" t="s">
        <v>3365</v>
      </c>
      <c r="H3977" s="144" t="n">
        <v>418510172.79</v>
      </c>
      <c r="I3977" s="144" t="n">
        <f aca="false">+G:G-H:H</f>
        <v>-418510172.79</v>
      </c>
    </row>
    <row r="3978" customFormat="false" ht="17.25" hidden="false" customHeight="true" outlineLevel="0" collapsed="false">
      <c r="A3978" s="140" t="s">
        <v>3020</v>
      </c>
      <c r="B3978" s="142" t="n">
        <v>4210000</v>
      </c>
      <c r="C3978" s="143" t="n">
        <f aca="false">+LEN(B:B)</f>
        <v>7</v>
      </c>
      <c r="D3978" s="143" t="n">
        <v>42100000</v>
      </c>
      <c r="F3978" s="140" t="s">
        <v>3366</v>
      </c>
      <c r="H3978" s="144" t="n">
        <v>188395.8</v>
      </c>
      <c r="I3978" s="144" t="n">
        <f aca="false">+G:G-H:H</f>
        <v>-188395.8</v>
      </c>
    </row>
    <row r="3979" customFormat="false" ht="17.25" hidden="false" customHeight="true" outlineLevel="0" collapsed="false">
      <c r="A3979" s="140" t="s">
        <v>3020</v>
      </c>
      <c r="B3979" s="142" t="n">
        <v>4250000</v>
      </c>
      <c r="C3979" s="143" t="n">
        <f aca="false">+LEN(B:B)</f>
        <v>7</v>
      </c>
      <c r="D3979" s="143" t="n">
        <v>42500000</v>
      </c>
      <c r="F3979" s="140" t="s">
        <v>32</v>
      </c>
      <c r="I3979" s="144" t="n">
        <f aca="false">+G:G-H:H</f>
        <v>0</v>
      </c>
    </row>
    <row r="3980" customFormat="false" ht="17.25" hidden="false" customHeight="true" outlineLevel="0" collapsed="false">
      <c r="A3980" s="140" t="s">
        <v>3020</v>
      </c>
      <c r="B3980" s="142" t="n">
        <v>4251000</v>
      </c>
      <c r="C3980" s="143" t="n">
        <f aca="false">+LEN(B:B)</f>
        <v>7</v>
      </c>
      <c r="D3980" s="143" t="n">
        <v>42510000</v>
      </c>
      <c r="F3980" s="140" t="s">
        <v>280</v>
      </c>
      <c r="G3980" s="144" t="n">
        <v>500000</v>
      </c>
      <c r="I3980" s="144" t="n">
        <f aca="false">+G:G-H:H</f>
        <v>500000</v>
      </c>
    </row>
    <row r="3981" customFormat="false" ht="17.25" hidden="false" customHeight="true" outlineLevel="0" collapsed="false">
      <c r="A3981" s="140" t="s">
        <v>3020</v>
      </c>
      <c r="B3981" s="142" t="n">
        <v>4252000</v>
      </c>
      <c r="C3981" s="143" t="n">
        <f aca="false">+LEN(B:B)</f>
        <v>7</v>
      </c>
      <c r="D3981" s="143" t="n">
        <v>42520000</v>
      </c>
      <c r="F3981" s="140" t="s">
        <v>272</v>
      </c>
      <c r="G3981" s="144" t="n">
        <v>0.01</v>
      </c>
      <c r="I3981" s="144" t="n">
        <f aca="false">+G:G-H:H</f>
        <v>0.01</v>
      </c>
    </row>
    <row r="3982" customFormat="false" ht="17.25" hidden="false" customHeight="true" outlineLevel="0" collapsed="false">
      <c r="A3982" s="140" t="s">
        <v>3020</v>
      </c>
      <c r="B3982" s="142" t="n">
        <v>4280000</v>
      </c>
      <c r="C3982" s="143" t="n">
        <f aca="false">+LEN(B:B)</f>
        <v>7</v>
      </c>
      <c r="D3982" s="143" t="n">
        <v>42800000</v>
      </c>
      <c r="F3982" s="140" t="s">
        <v>604</v>
      </c>
      <c r="H3982" s="144" t="n">
        <v>51301491.41</v>
      </c>
      <c r="I3982" s="144" t="n">
        <f aca="false">+G:G-H:H</f>
        <v>-51301491.41</v>
      </c>
    </row>
    <row r="3983" customFormat="false" ht="17.25" hidden="false" customHeight="true" outlineLevel="0" collapsed="false">
      <c r="A3983" s="140" t="s">
        <v>3020</v>
      </c>
      <c r="B3983" s="142" t="n">
        <v>4310000</v>
      </c>
      <c r="C3983" s="143" t="n">
        <f aca="false">+LEN(B:B)</f>
        <v>7</v>
      </c>
      <c r="D3983" s="143" t="n">
        <v>43100000</v>
      </c>
      <c r="F3983" s="140" t="s">
        <v>605</v>
      </c>
      <c r="H3983" s="144" t="n">
        <v>19452233.76</v>
      </c>
      <c r="I3983" s="144" t="n">
        <f aca="false">+G:G-H:H</f>
        <v>-19452233.76</v>
      </c>
    </row>
    <row r="3984" customFormat="false" ht="17.25" hidden="false" customHeight="true" outlineLevel="0" collapsed="false">
      <c r="A3984" s="140" t="s">
        <v>3020</v>
      </c>
      <c r="B3984" s="142" t="n">
        <v>4311000</v>
      </c>
      <c r="C3984" s="143" t="n">
        <f aca="false">+LEN(B:B)</f>
        <v>7</v>
      </c>
      <c r="D3984" s="143" t="n">
        <v>43110000</v>
      </c>
      <c r="F3984" s="140" t="s">
        <v>3106</v>
      </c>
      <c r="G3984" s="144" t="n">
        <v>174000</v>
      </c>
      <c r="I3984" s="144" t="n">
        <f aca="false">+G:G-H:H</f>
        <v>174000</v>
      </c>
    </row>
    <row r="3985" customFormat="false" ht="17.25" hidden="false" customHeight="true" outlineLevel="0" collapsed="false">
      <c r="A3985" s="140" t="s">
        <v>3020</v>
      </c>
      <c r="B3985" s="142" t="n">
        <v>4320000</v>
      </c>
      <c r="C3985" s="143" t="n">
        <f aca="false">+LEN(B:B)</f>
        <v>7</v>
      </c>
      <c r="D3985" s="143" t="n">
        <v>43200000</v>
      </c>
      <c r="F3985" s="140" t="s">
        <v>37</v>
      </c>
      <c r="H3985" s="144" t="n">
        <v>7920608.58</v>
      </c>
      <c r="I3985" s="144" t="n">
        <f aca="false">+G:G-H:H</f>
        <v>-7920608.58</v>
      </c>
    </row>
    <row r="3986" customFormat="false" ht="17.25" hidden="false" customHeight="true" outlineLevel="0" collapsed="false">
      <c r="A3986" s="140" t="s">
        <v>3020</v>
      </c>
      <c r="B3986" s="142" t="n">
        <v>4322000</v>
      </c>
      <c r="C3986" s="143" t="n">
        <f aca="false">+LEN(B:B)</f>
        <v>7</v>
      </c>
      <c r="D3986" s="143" t="n">
        <v>43220000</v>
      </c>
      <c r="F3986" s="140" t="s">
        <v>607</v>
      </c>
      <c r="H3986" s="144" t="n">
        <v>418634.46</v>
      </c>
      <c r="I3986" s="144" t="n">
        <f aca="false">+G:G-H:H</f>
        <v>-418634.46</v>
      </c>
    </row>
    <row r="3987" customFormat="false" ht="17.25" hidden="false" customHeight="true" outlineLevel="0" collapsed="false">
      <c r="A3987" s="140" t="s">
        <v>3020</v>
      </c>
      <c r="B3987" s="142" t="n">
        <v>4330000</v>
      </c>
      <c r="C3987" s="143" t="n">
        <f aca="false">+LEN(B:B)</f>
        <v>7</v>
      </c>
      <c r="D3987" s="143" t="n">
        <v>43300000</v>
      </c>
      <c r="F3987" s="140" t="s">
        <v>38</v>
      </c>
      <c r="H3987" s="144" t="n">
        <v>1389873.84</v>
      </c>
      <c r="I3987" s="144" t="n">
        <f aca="false">+G:G-H:H</f>
        <v>-1389873.84</v>
      </c>
    </row>
    <row r="3988" customFormat="false" ht="17.25" hidden="false" customHeight="true" outlineLevel="0" collapsed="false">
      <c r="A3988" s="140" t="s">
        <v>3020</v>
      </c>
      <c r="B3988" s="142" t="n">
        <v>4340000</v>
      </c>
      <c r="C3988" s="143" t="n">
        <f aca="false">+LEN(B:B)</f>
        <v>7</v>
      </c>
      <c r="D3988" s="143" t="n">
        <v>43400000</v>
      </c>
      <c r="F3988" s="140" t="s">
        <v>39</v>
      </c>
      <c r="H3988" s="144" t="n">
        <v>3330000</v>
      </c>
      <c r="I3988" s="144" t="n">
        <f aca="false">+G:G-H:H</f>
        <v>-3330000</v>
      </c>
    </row>
    <row r="3989" customFormat="false" ht="17.25" hidden="false" customHeight="true" outlineLevel="0" collapsed="false">
      <c r="A3989" s="140" t="s">
        <v>3020</v>
      </c>
      <c r="B3989" s="142" t="n">
        <v>4386000</v>
      </c>
      <c r="C3989" s="143" t="n">
        <f aca="false">+LEN(B:B)</f>
        <v>7</v>
      </c>
      <c r="D3989" s="143" t="n">
        <v>43860000</v>
      </c>
      <c r="F3989" s="140" t="s">
        <v>609</v>
      </c>
      <c r="H3989" s="144" t="n">
        <v>776669.56</v>
      </c>
      <c r="I3989" s="144" t="n">
        <f aca="false">+G:G-H:H</f>
        <v>-776669.56</v>
      </c>
    </row>
    <row r="3990" customFormat="false" ht="17.25" hidden="false" customHeight="true" outlineLevel="0" collapsed="false">
      <c r="A3990" s="140" t="s">
        <v>3020</v>
      </c>
      <c r="B3990" s="142" t="n">
        <v>4410000</v>
      </c>
      <c r="C3990" s="143" t="n">
        <f aca="false">+LEN(B:B)</f>
        <v>7</v>
      </c>
      <c r="D3990" s="143" t="n">
        <v>44100000</v>
      </c>
      <c r="F3990" s="140" t="s">
        <v>2251</v>
      </c>
      <c r="H3990" s="144" t="n">
        <v>8354725</v>
      </c>
      <c r="I3990" s="144" t="n">
        <f aca="false">+G:G-H:H</f>
        <v>-8354725</v>
      </c>
    </row>
    <row r="3991" customFormat="false" ht="17.25" hidden="false" customHeight="true" outlineLevel="0" collapsed="false">
      <c r="A3991" s="140" t="s">
        <v>3020</v>
      </c>
      <c r="B3991" s="142" t="n">
        <v>4430000</v>
      </c>
      <c r="C3991" s="143" t="n">
        <f aca="false">+LEN(B:B)</f>
        <v>7</v>
      </c>
      <c r="D3991" s="143" t="n">
        <v>44300000</v>
      </c>
      <c r="F3991" s="140" t="s">
        <v>611</v>
      </c>
      <c r="G3991" s="144" t="n">
        <v>112119008.52</v>
      </c>
      <c r="I3991" s="144" t="n">
        <f aca="false">+G:G-H:H</f>
        <v>112119008.52</v>
      </c>
    </row>
    <row r="3992" customFormat="false" ht="17.25" hidden="false" customHeight="true" outlineLevel="0" collapsed="false">
      <c r="A3992" s="140" t="s">
        <v>3020</v>
      </c>
      <c r="B3992" s="142" t="n">
        <v>4440000</v>
      </c>
      <c r="C3992" s="143" t="n">
        <f aca="false">+LEN(B:B)</f>
        <v>7</v>
      </c>
      <c r="D3992" s="143" t="n">
        <v>44400000</v>
      </c>
      <c r="F3992" s="140" t="s">
        <v>284</v>
      </c>
      <c r="H3992" s="144" t="n">
        <v>1812146.83</v>
      </c>
      <c r="I3992" s="144" t="n">
        <f aca="false">+G:G-H:H</f>
        <v>-1812146.83</v>
      </c>
    </row>
    <row r="3993" customFormat="false" ht="17.25" hidden="false" customHeight="true" outlineLevel="0" collapsed="false">
      <c r="A3993" s="140" t="s">
        <v>3020</v>
      </c>
      <c r="B3993" s="142" t="n">
        <v>4441000</v>
      </c>
      <c r="C3993" s="143" t="n">
        <f aca="false">+LEN(B:B)</f>
        <v>7</v>
      </c>
      <c r="D3993" s="143" t="n">
        <v>44410000</v>
      </c>
      <c r="F3993" s="140" t="s">
        <v>2103</v>
      </c>
      <c r="I3993" s="144" t="n">
        <f aca="false">+G:G-H:H</f>
        <v>0</v>
      </c>
    </row>
    <row r="3994" customFormat="false" ht="17.25" hidden="false" customHeight="true" outlineLevel="0" collapsed="false">
      <c r="A3994" s="140" t="s">
        <v>3020</v>
      </c>
      <c r="B3994" s="142" t="n">
        <v>4442000</v>
      </c>
      <c r="C3994" s="143" t="n">
        <f aca="false">+LEN(B:B)</f>
        <v>7</v>
      </c>
      <c r="D3994" s="143" t="n">
        <v>44420000</v>
      </c>
      <c r="F3994" s="140" t="s">
        <v>294</v>
      </c>
      <c r="H3994" s="144" t="n">
        <v>258737.48</v>
      </c>
      <c r="I3994" s="144" t="n">
        <f aca="false">+G:G-H:H</f>
        <v>-258737.48</v>
      </c>
    </row>
    <row r="3995" customFormat="false" ht="17.25" hidden="false" customHeight="true" outlineLevel="0" collapsed="false">
      <c r="A3995" s="140" t="s">
        <v>3020</v>
      </c>
      <c r="B3995" s="142" t="n">
        <v>4443000</v>
      </c>
      <c r="C3995" s="143" t="n">
        <f aca="false">+LEN(B:B)</f>
        <v>7</v>
      </c>
      <c r="D3995" s="143" t="n">
        <v>44430000</v>
      </c>
      <c r="F3995" s="140" t="s">
        <v>2446</v>
      </c>
      <c r="G3995" s="144" t="n">
        <v>157727543.5</v>
      </c>
      <c r="I3995" s="144" t="n">
        <f aca="false">+G:G-H:H</f>
        <v>157727543.5</v>
      </c>
    </row>
    <row r="3996" customFormat="false" ht="17.25" hidden="false" customHeight="true" outlineLevel="0" collapsed="false">
      <c r="A3996" s="140" t="s">
        <v>3020</v>
      </c>
      <c r="B3996" s="142" t="n">
        <v>4454000</v>
      </c>
      <c r="C3996" s="143" t="n">
        <f aca="false">+LEN(B:B)</f>
        <v>7</v>
      </c>
      <c r="D3996" s="143" t="n">
        <v>44540000</v>
      </c>
      <c r="F3996" s="140" t="s">
        <v>2255</v>
      </c>
      <c r="G3996" s="144" t="n">
        <v>200</v>
      </c>
      <c r="I3996" s="144" t="n">
        <f aca="false">+G:G-H:H</f>
        <v>200</v>
      </c>
    </row>
    <row r="3997" customFormat="false" ht="17.25" hidden="false" customHeight="true" outlineLevel="0" collapsed="false">
      <c r="A3997" s="140" t="s">
        <v>3020</v>
      </c>
      <c r="B3997" s="142" t="n">
        <v>4455000</v>
      </c>
      <c r="C3997" s="143" t="n">
        <f aca="false">+LEN(B:B)</f>
        <v>7</v>
      </c>
      <c r="D3997" s="143" t="n">
        <v>44550000</v>
      </c>
      <c r="F3997" s="140" t="s">
        <v>617</v>
      </c>
      <c r="G3997" s="144" t="n">
        <v>1016712862.28</v>
      </c>
      <c r="I3997" s="144" t="n">
        <f aca="false">+G:G-H:H</f>
        <v>1016712862.28</v>
      </c>
    </row>
    <row r="3998" customFormat="false" ht="17.25" hidden="false" customHeight="true" outlineLevel="0" collapsed="false">
      <c r="A3998" s="140" t="s">
        <v>3020</v>
      </c>
      <c r="B3998" s="142" t="n">
        <v>4456100</v>
      </c>
      <c r="C3998" s="143" t="n">
        <f aca="false">+LEN(B:B)</f>
        <v>7</v>
      </c>
      <c r="D3998" s="143" t="n">
        <v>44561000</v>
      </c>
      <c r="F3998" s="140" t="s">
        <v>3367</v>
      </c>
      <c r="G3998" s="144" t="n">
        <v>75467.2</v>
      </c>
      <c r="I3998" s="144" t="n">
        <f aca="false">+G:G-H:H</f>
        <v>75467.2</v>
      </c>
    </row>
    <row r="3999" customFormat="false" ht="17.25" hidden="false" customHeight="true" outlineLevel="0" collapsed="false">
      <c r="A3999" s="140" t="s">
        <v>3020</v>
      </c>
      <c r="B3999" s="142" t="n">
        <v>4456200</v>
      </c>
      <c r="C3999" s="143" t="n">
        <f aca="false">+LEN(B:B)</f>
        <v>7</v>
      </c>
      <c r="D3999" s="143" t="n">
        <v>44562000</v>
      </c>
      <c r="F3999" s="140" t="s">
        <v>47</v>
      </c>
      <c r="G3999" s="144" t="n">
        <v>1557853.98</v>
      </c>
      <c r="I3999" s="144" t="n">
        <f aca="false">+G:G-H:H</f>
        <v>1557853.98</v>
      </c>
    </row>
    <row r="4000" customFormat="false" ht="17.25" hidden="false" customHeight="true" outlineLevel="0" collapsed="false">
      <c r="A4000" s="140" t="s">
        <v>3020</v>
      </c>
      <c r="B4000" s="142" t="n">
        <v>4456300</v>
      </c>
      <c r="C4000" s="143" t="n">
        <f aca="false">+LEN(B:B)</f>
        <v>7</v>
      </c>
      <c r="D4000" s="143" t="n">
        <v>44563000</v>
      </c>
      <c r="F4000" s="140" t="s">
        <v>3119</v>
      </c>
      <c r="G4000" s="144" t="n">
        <v>7202316.8</v>
      </c>
      <c r="I4000" s="144" t="n">
        <f aca="false">+G:G-H:H</f>
        <v>7202316.8</v>
      </c>
    </row>
    <row r="4001" customFormat="false" ht="17.25" hidden="false" customHeight="true" outlineLevel="0" collapsed="false">
      <c r="A4001" s="140" t="s">
        <v>3020</v>
      </c>
      <c r="B4001" s="142" t="n">
        <v>4456400</v>
      </c>
      <c r="C4001" s="143" t="n">
        <f aca="false">+LEN(B:B)</f>
        <v>7</v>
      </c>
      <c r="D4001" s="143" t="n">
        <v>44564000</v>
      </c>
      <c r="F4001" s="140" t="s">
        <v>49</v>
      </c>
      <c r="G4001" s="144" t="n">
        <v>5836428.91</v>
      </c>
      <c r="I4001" s="144" t="n">
        <f aca="false">+G:G-H:H</f>
        <v>5836428.91</v>
      </c>
    </row>
    <row r="4002" customFormat="false" ht="17.25" hidden="false" customHeight="true" outlineLevel="0" collapsed="false">
      <c r="A4002" s="140" t="s">
        <v>3020</v>
      </c>
      <c r="B4002" s="142" t="n">
        <v>4456500</v>
      </c>
      <c r="C4002" s="143" t="n">
        <f aca="false">+LEN(B:B)</f>
        <v>7</v>
      </c>
      <c r="D4002" s="143" t="n">
        <v>44565000</v>
      </c>
      <c r="F4002" s="140" t="s">
        <v>1646</v>
      </c>
      <c r="I4002" s="144" t="n">
        <f aca="false">+G:G-H:H</f>
        <v>0</v>
      </c>
    </row>
    <row r="4003" customFormat="false" ht="17.25" hidden="false" customHeight="true" outlineLevel="0" collapsed="false">
      <c r="A4003" s="140" t="s">
        <v>3020</v>
      </c>
      <c r="B4003" s="142" t="n">
        <v>4457100</v>
      </c>
      <c r="C4003" s="143" t="n">
        <f aca="false">+LEN(B:B)</f>
        <v>7</v>
      </c>
      <c r="D4003" s="143" t="n">
        <v>44571000</v>
      </c>
      <c r="F4003" s="140" t="s">
        <v>3368</v>
      </c>
      <c r="H4003" s="144" t="n">
        <v>7202316.8</v>
      </c>
      <c r="I4003" s="144" t="n">
        <f aca="false">+G:G-H:H</f>
        <v>-7202316.8</v>
      </c>
    </row>
    <row r="4004" customFormat="false" ht="17.25" hidden="false" customHeight="true" outlineLevel="0" collapsed="false">
      <c r="A4004" s="140" t="s">
        <v>3020</v>
      </c>
      <c r="B4004" s="142" t="n">
        <v>4457200</v>
      </c>
      <c r="C4004" s="143" t="n">
        <f aca="false">+LEN(B:B)</f>
        <v>7</v>
      </c>
      <c r="D4004" s="143" t="n">
        <v>44572000</v>
      </c>
      <c r="F4004" s="140" t="s">
        <v>3369</v>
      </c>
      <c r="H4004" s="144" t="n">
        <v>11181.26</v>
      </c>
      <c r="I4004" s="144" t="n">
        <f aca="false">+G:G-H:H</f>
        <v>-11181.26</v>
      </c>
    </row>
    <row r="4005" customFormat="false" ht="17.25" hidden="false" customHeight="true" outlineLevel="0" collapsed="false">
      <c r="A4005" s="140" t="s">
        <v>3020</v>
      </c>
      <c r="B4005" s="142" t="n">
        <v>4457400</v>
      </c>
      <c r="C4005" s="143" t="n">
        <f aca="false">+LEN(B:B)</f>
        <v>7</v>
      </c>
      <c r="D4005" s="143" t="n">
        <v>44574000</v>
      </c>
      <c r="F4005" s="140" t="s">
        <v>620</v>
      </c>
      <c r="I4005" s="144" t="n">
        <f aca="false">+G:G-H:H</f>
        <v>0</v>
      </c>
    </row>
    <row r="4006" customFormat="false" ht="17.25" hidden="false" customHeight="true" outlineLevel="0" collapsed="false">
      <c r="A4006" s="140" t="s">
        <v>3020</v>
      </c>
      <c r="B4006" s="142" t="n">
        <v>4458000</v>
      </c>
      <c r="C4006" s="143" t="n">
        <f aca="false">+LEN(B:B)</f>
        <v>7</v>
      </c>
      <c r="D4006" s="143" t="n">
        <v>44580000</v>
      </c>
      <c r="F4006" s="140" t="s">
        <v>3125</v>
      </c>
      <c r="I4006" s="144" t="n">
        <f aca="false">+G:G-H:H</f>
        <v>0</v>
      </c>
    </row>
    <row r="4007" customFormat="false" ht="17.25" hidden="false" customHeight="true" outlineLevel="0" collapsed="false">
      <c r="A4007" s="140" t="s">
        <v>3020</v>
      </c>
      <c r="B4007" s="142" t="n">
        <v>4458300</v>
      </c>
      <c r="C4007" s="143" t="n">
        <f aca="false">+LEN(B:B)</f>
        <v>7</v>
      </c>
      <c r="D4007" s="143" t="n">
        <v>44583000</v>
      </c>
      <c r="F4007" s="140" t="s">
        <v>303</v>
      </c>
      <c r="G4007" s="144" t="n">
        <v>85101623.08</v>
      </c>
      <c r="I4007" s="144" t="n">
        <f aca="false">+G:G-H:H</f>
        <v>85101623.08</v>
      </c>
    </row>
    <row r="4008" customFormat="false" ht="17.25" hidden="false" customHeight="true" outlineLevel="0" collapsed="false">
      <c r="A4008" s="140" t="s">
        <v>3020</v>
      </c>
      <c r="B4008" s="142" t="n">
        <v>4458400</v>
      </c>
      <c r="C4008" s="143" t="n">
        <f aca="false">+LEN(B:B)</f>
        <v>7</v>
      </c>
      <c r="D4008" s="143" t="n">
        <v>44584000</v>
      </c>
      <c r="F4008" s="140" t="s">
        <v>623</v>
      </c>
      <c r="H4008" s="144" t="n">
        <v>333818022.4</v>
      </c>
      <c r="I4008" s="144" t="n">
        <f aca="false">+G:G-H:H</f>
        <v>-333818022.4</v>
      </c>
    </row>
    <row r="4009" customFormat="false" ht="17.25" hidden="false" customHeight="true" outlineLevel="0" collapsed="false">
      <c r="A4009" s="140" t="s">
        <v>3020</v>
      </c>
      <c r="B4009" s="142" t="n">
        <v>4551100</v>
      </c>
      <c r="C4009" s="143" t="n">
        <f aca="false">+LEN(B:B)</f>
        <v>7</v>
      </c>
      <c r="D4009" s="143" t="n">
        <v>45511000</v>
      </c>
      <c r="F4009" s="140" t="s">
        <v>2105</v>
      </c>
      <c r="H4009" s="144" t="n">
        <v>65655000</v>
      </c>
      <c r="I4009" s="144" t="n">
        <f aca="false">+G:G-H:H</f>
        <v>-65655000</v>
      </c>
    </row>
    <row r="4010" customFormat="false" ht="17.25" hidden="false" customHeight="true" outlineLevel="0" collapsed="false">
      <c r="A4010" s="140" t="s">
        <v>3020</v>
      </c>
      <c r="B4010" s="142" t="n">
        <v>4551200</v>
      </c>
      <c r="C4010" s="143" t="n">
        <f aca="false">+LEN(B:B)</f>
        <v>7</v>
      </c>
      <c r="D4010" s="143" t="n">
        <v>45512000</v>
      </c>
      <c r="F4010" s="140" t="s">
        <v>1564</v>
      </c>
      <c r="H4010" s="144" t="n">
        <v>370990000</v>
      </c>
      <c r="I4010" s="144" t="n">
        <f aca="false">+G:G-H:H</f>
        <v>-370990000</v>
      </c>
    </row>
    <row r="4011" customFormat="false" ht="17.25" hidden="false" customHeight="true" outlineLevel="0" collapsed="false">
      <c r="A4011" s="140" t="s">
        <v>3020</v>
      </c>
      <c r="B4011" s="142" t="n">
        <v>4551300</v>
      </c>
      <c r="C4011" s="143" t="n">
        <f aca="false">+LEN(B:B)</f>
        <v>7</v>
      </c>
      <c r="D4011" s="143" t="n">
        <v>45513000</v>
      </c>
      <c r="F4011" s="140" t="s">
        <v>2867</v>
      </c>
      <c r="H4011" s="144" t="n">
        <v>7940000</v>
      </c>
      <c r="I4011" s="144" t="n">
        <f aca="false">+G:G-H:H</f>
        <v>-7940000</v>
      </c>
    </row>
    <row r="4012" customFormat="false" ht="17.25" hidden="false" customHeight="true" outlineLevel="0" collapsed="false">
      <c r="A4012" s="140" t="s">
        <v>3020</v>
      </c>
      <c r="B4012" s="142" t="n">
        <v>4620000</v>
      </c>
      <c r="C4012" s="143" t="n">
        <f aca="false">+LEN(B:B)</f>
        <v>7</v>
      </c>
      <c r="D4012" s="143" t="n">
        <v>46200000</v>
      </c>
      <c r="F4012" s="140" t="s">
        <v>1476</v>
      </c>
      <c r="G4012" s="144" t="n">
        <v>5426224.34</v>
      </c>
      <c r="I4012" s="144" t="n">
        <f aca="false">+G:G-H:H</f>
        <v>5426224.34</v>
      </c>
    </row>
    <row r="4013" customFormat="false" ht="17.25" hidden="false" customHeight="true" outlineLevel="0" collapsed="false">
      <c r="A4013" s="140" t="s">
        <v>3020</v>
      </c>
      <c r="B4013" s="142" t="n">
        <v>4660000</v>
      </c>
      <c r="C4013" s="143" t="n">
        <f aca="false">+LEN(B:B)</f>
        <v>7</v>
      </c>
      <c r="D4013" s="143" t="n">
        <v>46600000</v>
      </c>
      <c r="F4013" s="140" t="s">
        <v>1810</v>
      </c>
      <c r="G4013" s="144" t="n">
        <v>3976100</v>
      </c>
      <c r="I4013" s="144" t="n">
        <f aca="false">+G:G-H:H</f>
        <v>3976100</v>
      </c>
    </row>
    <row r="4014" customFormat="false" ht="17.25" hidden="false" customHeight="true" outlineLevel="0" collapsed="false">
      <c r="A4014" s="140" t="s">
        <v>3020</v>
      </c>
      <c r="B4014" s="142" t="n">
        <v>4661000</v>
      </c>
      <c r="C4014" s="143" t="n">
        <f aca="false">+LEN(B:B)</f>
        <v>7</v>
      </c>
      <c r="D4014" s="143" t="n">
        <v>46610000</v>
      </c>
      <c r="F4014" s="140" t="s">
        <v>2868</v>
      </c>
      <c r="H4014" s="144" t="n">
        <v>96352410.35</v>
      </c>
      <c r="I4014" s="144" t="n">
        <f aca="false">+G:G-H:H</f>
        <v>-96352410.35</v>
      </c>
    </row>
    <row r="4015" customFormat="false" ht="17.25" hidden="false" customHeight="true" outlineLevel="0" collapsed="false">
      <c r="A4015" s="140" t="s">
        <v>3020</v>
      </c>
      <c r="B4015" s="142" t="n">
        <v>4669999</v>
      </c>
      <c r="C4015" s="143" t="n">
        <f aca="false">+LEN(B:B)</f>
        <v>7</v>
      </c>
      <c r="D4015" s="143" t="n">
        <v>46610000</v>
      </c>
      <c r="F4015" s="140" t="s">
        <v>3370</v>
      </c>
      <c r="G4015" s="144" t="n">
        <v>31000000</v>
      </c>
      <c r="I4015" s="144" t="n">
        <f aca="false">+G:G-H:H</f>
        <v>31000000</v>
      </c>
    </row>
    <row r="4016" customFormat="false" ht="17.25" hidden="false" customHeight="true" outlineLevel="0" collapsed="false">
      <c r="A4016" s="140" t="s">
        <v>3020</v>
      </c>
      <c r="B4016" s="142" t="n">
        <v>4670000</v>
      </c>
      <c r="C4016" s="143" t="n">
        <f aca="false">+LEN(B:B)</f>
        <v>7</v>
      </c>
      <c r="D4016" s="143" t="n">
        <v>46700000</v>
      </c>
      <c r="F4016" s="140" t="s">
        <v>3371</v>
      </c>
      <c r="H4016" s="144" t="n">
        <v>4195019800</v>
      </c>
      <c r="I4016" s="144" t="n">
        <f aca="false">+G:G-H:H</f>
        <v>-4195019800</v>
      </c>
    </row>
    <row r="4017" customFormat="false" ht="17.25" hidden="false" customHeight="true" outlineLevel="0" collapsed="false">
      <c r="A4017" s="140" t="s">
        <v>3020</v>
      </c>
      <c r="B4017" s="142" t="n">
        <v>4680000</v>
      </c>
      <c r="C4017" s="143" t="n">
        <f aca="false">+LEN(B:B)</f>
        <v>7</v>
      </c>
      <c r="D4017" s="143" t="n">
        <v>46800000</v>
      </c>
      <c r="F4017" s="140" t="s">
        <v>2881</v>
      </c>
      <c r="H4017" s="144" t="n">
        <v>19799362.56</v>
      </c>
      <c r="I4017" s="144" t="n">
        <f aca="false">+G:G-H:H</f>
        <v>-19799362.56</v>
      </c>
    </row>
    <row r="4018" customFormat="false" ht="17.25" hidden="false" customHeight="true" outlineLevel="0" collapsed="false">
      <c r="A4018" s="140" t="s">
        <v>3020</v>
      </c>
      <c r="B4018" s="142" t="n">
        <v>4710000</v>
      </c>
      <c r="C4018" s="143" t="n">
        <f aca="false">+LEN(B:B)</f>
        <v>7</v>
      </c>
      <c r="D4018" s="143" t="n">
        <v>47100000</v>
      </c>
      <c r="F4018" s="140" t="s">
        <v>362</v>
      </c>
      <c r="G4018" s="144" t="n">
        <v>75088305.5</v>
      </c>
      <c r="I4018" s="144" t="n">
        <f aca="false">+G:G-H:H</f>
        <v>75088305.5</v>
      </c>
    </row>
    <row r="4019" customFormat="false" ht="17.25" hidden="false" customHeight="true" outlineLevel="0" collapsed="false">
      <c r="A4019" s="140" t="s">
        <v>3020</v>
      </c>
      <c r="B4019" s="142" t="n">
        <v>4860000</v>
      </c>
      <c r="C4019" s="143" t="n">
        <f aca="false">+LEN(B:B)</f>
        <v>7</v>
      </c>
      <c r="D4019" s="143" t="n">
        <v>48600000</v>
      </c>
      <c r="F4019" s="140" t="s">
        <v>3147</v>
      </c>
      <c r="G4019" s="144" t="n">
        <v>9454590.72</v>
      </c>
      <c r="I4019" s="144" t="n">
        <f aca="false">+G:G-H:H</f>
        <v>9454590.72</v>
      </c>
    </row>
    <row r="4020" customFormat="false" ht="17.25" hidden="false" customHeight="true" outlineLevel="0" collapsed="false">
      <c r="A4020" s="140" t="s">
        <v>3020</v>
      </c>
      <c r="B4020" s="142" t="n">
        <v>5111000</v>
      </c>
      <c r="C4020" s="143" t="n">
        <f aca="false">+LEN(B:B)</f>
        <v>7</v>
      </c>
      <c r="D4020" s="143" t="n">
        <v>51110000</v>
      </c>
      <c r="F4020" s="140" t="s">
        <v>2268</v>
      </c>
      <c r="G4020" s="144" t="n">
        <v>65410240</v>
      </c>
      <c r="I4020" s="144" t="n">
        <f aca="false">+G:G-H:H</f>
        <v>65410240</v>
      </c>
    </row>
    <row r="4021" customFormat="false" ht="17.25" hidden="false" customHeight="true" outlineLevel="0" collapsed="false">
      <c r="A4021" s="140" t="s">
        <v>3020</v>
      </c>
      <c r="B4021" s="142" t="n">
        <v>5112221</v>
      </c>
      <c r="C4021" s="143" t="n">
        <f aca="false">+LEN(B:B)</f>
        <v>7</v>
      </c>
      <c r="D4021" s="143" t="n">
        <v>51122410</v>
      </c>
      <c r="F4021" s="140" t="s">
        <v>316</v>
      </c>
      <c r="G4021" s="144" t="n">
        <v>5962578.6</v>
      </c>
      <c r="I4021" s="144" t="n">
        <f aca="false">+G:G-H:H</f>
        <v>5962578.6</v>
      </c>
    </row>
    <row r="4022" customFormat="false" ht="17.25" hidden="false" customHeight="true" outlineLevel="0" collapsed="false">
      <c r="A4022" s="140" t="s">
        <v>3020</v>
      </c>
      <c r="B4022" s="142" t="n">
        <v>5112222</v>
      </c>
      <c r="C4022" s="143" t="n">
        <f aca="false">+LEN(B:B)</f>
        <v>7</v>
      </c>
      <c r="D4022" s="143" t="n">
        <v>51122410</v>
      </c>
      <c r="F4022" s="140" t="s">
        <v>683</v>
      </c>
      <c r="I4022" s="144" t="n">
        <f aca="false">+G:G-H:H</f>
        <v>0</v>
      </c>
    </row>
    <row r="4023" customFormat="false" ht="17.25" hidden="false" customHeight="true" outlineLevel="0" collapsed="false">
      <c r="A4023" s="140" t="s">
        <v>3020</v>
      </c>
      <c r="B4023" s="142" t="n">
        <v>5112241</v>
      </c>
      <c r="C4023" s="143" t="n">
        <f aca="false">+LEN(B:B)</f>
        <v>7</v>
      </c>
      <c r="D4023" s="143" t="n">
        <v>51122410</v>
      </c>
      <c r="F4023" s="140" t="s">
        <v>369</v>
      </c>
      <c r="H4023" s="144" t="n">
        <v>5964314.86</v>
      </c>
      <c r="I4023" s="144" t="n">
        <f aca="false">+G:G-H:H</f>
        <v>-5964314.86</v>
      </c>
    </row>
    <row r="4024" customFormat="false" ht="17.25" hidden="false" customHeight="true" outlineLevel="0" collapsed="false">
      <c r="A4024" s="140" t="s">
        <v>3020</v>
      </c>
      <c r="B4024" s="142" t="n">
        <v>5114000</v>
      </c>
      <c r="C4024" s="143" t="n">
        <f aca="false">+LEN(B:B)</f>
        <v>7</v>
      </c>
      <c r="D4024" s="143" t="n">
        <v>51140000</v>
      </c>
      <c r="F4024" s="140" t="s">
        <v>2270</v>
      </c>
      <c r="H4024" s="144" t="n">
        <v>387859656.77</v>
      </c>
      <c r="I4024" s="144" t="n">
        <f aca="false">+G:G-H:H</f>
        <v>-387859656.77</v>
      </c>
    </row>
    <row r="4025" customFormat="false" ht="17.25" hidden="false" customHeight="true" outlineLevel="0" collapsed="false">
      <c r="A4025" s="140" t="s">
        <v>3020</v>
      </c>
      <c r="B4025" s="142" t="n">
        <v>5116000</v>
      </c>
      <c r="C4025" s="143" t="n">
        <f aca="false">+LEN(B:B)</f>
        <v>7</v>
      </c>
      <c r="D4025" s="143" t="n">
        <v>51160000</v>
      </c>
      <c r="F4025" s="140" t="s">
        <v>3372</v>
      </c>
      <c r="H4025" s="144" t="n">
        <v>29853946.32</v>
      </c>
      <c r="I4025" s="144" t="n">
        <f aca="false">+G:G-H:H</f>
        <v>-29853946.32</v>
      </c>
    </row>
    <row r="4026" customFormat="false" ht="17.25" hidden="false" customHeight="true" outlineLevel="0" collapsed="false">
      <c r="A4026" s="140" t="s">
        <v>3020</v>
      </c>
      <c r="B4026" s="142" t="n">
        <v>5121100</v>
      </c>
      <c r="C4026" s="143" t="n">
        <f aca="false">+LEN(B:B)</f>
        <v>7</v>
      </c>
      <c r="D4026" s="143" t="n">
        <v>51211000</v>
      </c>
      <c r="F4026" s="140" t="s">
        <v>688</v>
      </c>
      <c r="G4026" s="144" t="n">
        <v>10473724.8</v>
      </c>
      <c r="I4026" s="144" t="n">
        <f aca="false">+G:G-H:H</f>
        <v>10473724.8</v>
      </c>
    </row>
    <row r="4027" customFormat="false" ht="17.25" hidden="false" customHeight="true" outlineLevel="0" collapsed="false">
      <c r="A4027" s="140" t="s">
        <v>3020</v>
      </c>
      <c r="B4027" s="142" t="n">
        <v>5122100</v>
      </c>
      <c r="C4027" s="143" t="n">
        <f aca="false">+LEN(B:B)</f>
        <v>7</v>
      </c>
      <c r="D4027" s="143" t="n">
        <v>51221000</v>
      </c>
      <c r="F4027" s="140" t="s">
        <v>694</v>
      </c>
      <c r="G4027" s="144" t="n">
        <v>1316325605.48</v>
      </c>
      <c r="I4027" s="144" t="n">
        <f aca="false">+G:G-H:H</f>
        <v>1316325605.48</v>
      </c>
    </row>
    <row r="4028" customFormat="false" ht="17.25" hidden="false" customHeight="true" outlineLevel="0" collapsed="false">
      <c r="A4028" s="140" t="s">
        <v>3020</v>
      </c>
      <c r="B4028" s="142" t="n">
        <v>5123100</v>
      </c>
      <c r="C4028" s="143" t="n">
        <f aca="false">+LEN(B:B)</f>
        <v>7</v>
      </c>
      <c r="D4028" s="143" t="n">
        <v>51231000</v>
      </c>
      <c r="F4028" s="140" t="s">
        <v>696</v>
      </c>
      <c r="H4028" s="144" t="n">
        <v>37561291.67</v>
      </c>
      <c r="I4028" s="144" t="n">
        <f aca="false">+G:G-H:H</f>
        <v>-37561291.67</v>
      </c>
    </row>
    <row r="4029" customFormat="false" ht="17.25" hidden="false" customHeight="true" outlineLevel="0" collapsed="false">
      <c r="A4029" s="140" t="s">
        <v>3020</v>
      </c>
      <c r="B4029" s="142" t="n">
        <v>5124100</v>
      </c>
      <c r="C4029" s="143" t="n">
        <f aca="false">+LEN(B:B)</f>
        <v>7</v>
      </c>
      <c r="D4029" s="143" t="n">
        <v>51241000</v>
      </c>
      <c r="F4029" s="140" t="s">
        <v>699</v>
      </c>
      <c r="G4029" s="144" t="n">
        <v>122271416.91</v>
      </c>
      <c r="I4029" s="144" t="n">
        <f aca="false">+G:G-H:H</f>
        <v>122271416.91</v>
      </c>
    </row>
    <row r="4030" customFormat="false" ht="17.25" hidden="false" customHeight="true" outlineLevel="0" collapsed="false">
      <c r="A4030" s="140" t="s">
        <v>3020</v>
      </c>
      <c r="B4030" s="142" t="n">
        <v>5126000</v>
      </c>
      <c r="C4030" s="143" t="n">
        <f aca="false">+LEN(B:B)</f>
        <v>7</v>
      </c>
      <c r="D4030" s="143" t="n">
        <v>51260000</v>
      </c>
      <c r="F4030" s="140" t="s">
        <v>794</v>
      </c>
      <c r="H4030" s="144" t="n">
        <v>559418034.42</v>
      </c>
      <c r="I4030" s="144" t="n">
        <f aca="false">+G:G-H:H</f>
        <v>-559418034.42</v>
      </c>
    </row>
    <row r="4031" customFormat="false" ht="17.25" hidden="false" customHeight="true" outlineLevel="0" collapsed="false">
      <c r="A4031" s="140" t="s">
        <v>3020</v>
      </c>
      <c r="B4031" s="142" t="n">
        <v>5160000</v>
      </c>
      <c r="C4031" s="143" t="n">
        <f aca="false">+LEN(B:B)</f>
        <v>7</v>
      </c>
      <c r="D4031" s="143" t="n">
        <v>51260000</v>
      </c>
      <c r="F4031" s="140" t="s">
        <v>385</v>
      </c>
      <c r="H4031" s="144" t="n">
        <v>607056.31</v>
      </c>
      <c r="I4031" s="144" t="n">
        <f aca="false">+G:G-H:H</f>
        <v>-607056.31</v>
      </c>
    </row>
    <row r="4032" customFormat="false" ht="17.25" hidden="false" customHeight="true" outlineLevel="0" collapsed="false">
      <c r="A4032" s="140" t="s">
        <v>3020</v>
      </c>
      <c r="B4032" s="142" t="n">
        <v>5191000</v>
      </c>
      <c r="C4032" s="143" t="n">
        <f aca="false">+LEN(B:B)</f>
        <v>7</v>
      </c>
      <c r="D4032" s="143" t="n">
        <v>51910000</v>
      </c>
      <c r="F4032" s="140" t="s">
        <v>701</v>
      </c>
      <c r="H4032" s="144" t="n">
        <v>525000000</v>
      </c>
      <c r="I4032" s="144" t="n">
        <f aca="false">+G:G-H:H</f>
        <v>-525000000</v>
      </c>
    </row>
    <row r="4033" customFormat="false" ht="17.25" hidden="false" customHeight="true" outlineLevel="0" collapsed="false">
      <c r="A4033" s="140" t="s">
        <v>3020</v>
      </c>
      <c r="B4033" s="142" t="n">
        <v>5192000</v>
      </c>
      <c r="C4033" s="143" t="n">
        <f aca="false">+LEN(B:B)</f>
        <v>7</v>
      </c>
      <c r="D4033" s="143" t="n">
        <v>51920000</v>
      </c>
      <c r="F4033" s="140" t="s">
        <v>386</v>
      </c>
      <c r="H4033" s="144" t="n">
        <v>325000000</v>
      </c>
      <c r="I4033" s="144" t="n">
        <f aca="false">+G:G-H:H</f>
        <v>-325000000</v>
      </c>
    </row>
    <row r="4034" customFormat="false" ht="17.25" hidden="false" customHeight="true" outlineLevel="0" collapsed="false">
      <c r="A4034" s="140" t="s">
        <v>3020</v>
      </c>
      <c r="B4034" s="142" t="n">
        <v>5193000</v>
      </c>
      <c r="C4034" s="143" t="n">
        <f aca="false">+LEN(B:B)</f>
        <v>7</v>
      </c>
      <c r="D4034" s="143" t="n">
        <v>51920000</v>
      </c>
      <c r="F4034" s="140" t="s">
        <v>799</v>
      </c>
      <c r="H4034" s="144" t="n">
        <v>953460612.45</v>
      </c>
      <c r="I4034" s="144" t="n">
        <f aca="false">+G:G-H:H</f>
        <v>-953460612.45</v>
      </c>
    </row>
    <row r="4035" customFormat="false" ht="17.25" hidden="false" customHeight="true" outlineLevel="0" collapsed="false">
      <c r="A4035" s="140" t="s">
        <v>3020</v>
      </c>
      <c r="B4035" s="142" t="n">
        <v>5310000</v>
      </c>
      <c r="C4035" s="143" t="n">
        <f aca="false">+LEN(B:B)</f>
        <v>7</v>
      </c>
      <c r="D4035" s="143" t="n">
        <v>53100000</v>
      </c>
      <c r="F4035" s="140" t="s">
        <v>3373</v>
      </c>
      <c r="G4035" s="144" t="n">
        <v>19463.67</v>
      </c>
      <c r="I4035" s="144" t="n">
        <f aca="false">+G:G-H:H</f>
        <v>19463.67</v>
      </c>
    </row>
    <row r="4036" customFormat="false" ht="17.25" hidden="false" customHeight="true" outlineLevel="0" collapsed="false">
      <c r="A4036" s="140" t="s">
        <v>3020</v>
      </c>
      <c r="B4036" s="142" t="n">
        <v>5311000</v>
      </c>
      <c r="C4036" s="143" t="n">
        <f aca="false">+LEN(B:B)</f>
        <v>7</v>
      </c>
      <c r="D4036" s="143" t="n">
        <v>53110000</v>
      </c>
      <c r="F4036" s="140" t="s">
        <v>3374</v>
      </c>
      <c r="G4036" s="144" t="n">
        <v>219200</v>
      </c>
      <c r="I4036" s="144" t="n">
        <f aca="false">+G:G-H:H</f>
        <v>219200</v>
      </c>
    </row>
    <row r="4037" customFormat="false" ht="17.25" hidden="false" customHeight="true" outlineLevel="0" collapsed="false">
      <c r="A4037" s="140" t="s">
        <v>3020</v>
      </c>
      <c r="B4037" s="142" t="n">
        <v>5312000</v>
      </c>
      <c r="C4037" s="143" t="n">
        <f aca="false">+LEN(B:B)</f>
        <v>7</v>
      </c>
      <c r="D4037" s="143" t="n">
        <v>53120000</v>
      </c>
      <c r="F4037" s="140" t="s">
        <v>3375</v>
      </c>
      <c r="G4037" s="144" t="n">
        <v>1377400</v>
      </c>
      <c r="I4037" s="144" t="n">
        <f aca="false">+G:G-H:H</f>
        <v>1377400</v>
      </c>
    </row>
    <row r="4038" customFormat="false" ht="17.25" hidden="false" customHeight="true" outlineLevel="0" collapsed="false">
      <c r="A4038" s="140" t="s">
        <v>3020</v>
      </c>
      <c r="B4038" s="142" t="n">
        <v>5320000</v>
      </c>
      <c r="C4038" s="143" t="n">
        <f aca="false">+LEN(B:B)</f>
        <v>7</v>
      </c>
      <c r="D4038" s="143" t="n">
        <v>53200000</v>
      </c>
      <c r="F4038" s="140" t="s">
        <v>2869</v>
      </c>
      <c r="I4038" s="144" t="n">
        <f aca="false">+G:G-H:H</f>
        <v>0</v>
      </c>
    </row>
    <row r="4039" customFormat="false" ht="17.25" hidden="false" customHeight="true" outlineLevel="0" collapsed="false">
      <c r="A4039" s="140" t="s">
        <v>3020</v>
      </c>
      <c r="B4039" s="142" t="n">
        <v>5321000</v>
      </c>
      <c r="C4039" s="143" t="n">
        <f aca="false">+LEN(B:B)</f>
        <v>7</v>
      </c>
      <c r="D4039" s="143" t="n">
        <v>53300000</v>
      </c>
      <c r="F4039" s="140" t="s">
        <v>3376</v>
      </c>
      <c r="I4039" s="144" t="n">
        <f aca="false">+G:G-H:H</f>
        <v>0</v>
      </c>
    </row>
    <row r="4040" customFormat="false" ht="17.25" hidden="false" customHeight="true" outlineLevel="0" collapsed="false">
      <c r="A4040" s="140" t="s">
        <v>3020</v>
      </c>
      <c r="B4040" s="142" t="n">
        <v>5330000</v>
      </c>
      <c r="C4040" s="143" t="n">
        <f aca="false">+LEN(B:B)</f>
        <v>7</v>
      </c>
      <c r="D4040" s="143" t="n">
        <v>53300000</v>
      </c>
      <c r="F4040" s="140" t="s">
        <v>2882</v>
      </c>
      <c r="I4040" s="144" t="n">
        <f aca="false">+G:G-H:H</f>
        <v>0</v>
      </c>
    </row>
    <row r="4041" customFormat="false" ht="17.25" hidden="false" customHeight="true" outlineLevel="0" collapsed="false">
      <c r="A4041" s="140" t="s">
        <v>3020</v>
      </c>
      <c r="B4041" s="142" t="n">
        <v>5340000</v>
      </c>
      <c r="C4041" s="143" t="n">
        <f aca="false">+LEN(B:B)</f>
        <v>7</v>
      </c>
      <c r="D4041" s="143" t="n">
        <v>53400000</v>
      </c>
      <c r="F4041" s="140" t="s">
        <v>2883</v>
      </c>
      <c r="I4041" s="144" t="n">
        <f aca="false">+G:G-H:H</f>
        <v>0</v>
      </c>
    </row>
    <row r="4042" customFormat="false" ht="17.25" hidden="false" customHeight="true" outlineLevel="0" collapsed="false">
      <c r="A4042" s="140" t="s">
        <v>3020</v>
      </c>
      <c r="B4042" s="142" t="n">
        <v>5350000</v>
      </c>
      <c r="C4042" s="143" t="n">
        <f aca="false">+LEN(B:B)</f>
        <v>7</v>
      </c>
      <c r="D4042" s="143" t="n">
        <v>53500000</v>
      </c>
      <c r="F4042" s="140" t="s">
        <v>2884</v>
      </c>
      <c r="G4042" s="144" t="n">
        <v>178200</v>
      </c>
      <c r="I4042" s="144" t="n">
        <f aca="false">+G:G-H:H</f>
        <v>178200</v>
      </c>
    </row>
    <row r="4043" customFormat="false" ht="17.25" hidden="false" customHeight="true" outlineLevel="0" collapsed="false">
      <c r="A4043" s="140" t="s">
        <v>3020</v>
      </c>
      <c r="B4043" s="142" t="n">
        <v>5360000</v>
      </c>
      <c r="C4043" s="143" t="n">
        <f aca="false">+LEN(B:B)</f>
        <v>7</v>
      </c>
      <c r="D4043" s="143" t="n">
        <v>53600000</v>
      </c>
      <c r="F4043" s="140" t="s">
        <v>2885</v>
      </c>
      <c r="G4043" s="144" t="n">
        <v>137400</v>
      </c>
      <c r="I4043" s="144" t="n">
        <f aca="false">+G:G-H:H</f>
        <v>137400</v>
      </c>
    </row>
    <row r="4044" customFormat="false" ht="17.25" hidden="false" customHeight="true" outlineLevel="0" collapsed="false">
      <c r="A4044" s="140" t="s">
        <v>3020</v>
      </c>
      <c r="B4044" s="142" t="n">
        <v>5370000</v>
      </c>
      <c r="C4044" s="143" t="n">
        <f aca="false">+LEN(B:B)</f>
        <v>7</v>
      </c>
      <c r="D4044" s="143" t="n">
        <v>53700000</v>
      </c>
      <c r="F4044" s="140" t="s">
        <v>2886</v>
      </c>
      <c r="I4044" s="144" t="n">
        <f aca="false">+G:G-H:H</f>
        <v>0</v>
      </c>
    </row>
    <row r="4045" customFormat="false" ht="17.25" hidden="false" customHeight="true" outlineLevel="0" collapsed="false">
      <c r="A4045" s="140" t="s">
        <v>3020</v>
      </c>
      <c r="B4045" s="142" t="n">
        <v>5380000</v>
      </c>
      <c r="C4045" s="143" t="n">
        <f aca="false">+LEN(B:B)</f>
        <v>7</v>
      </c>
      <c r="D4045" s="143" t="n">
        <v>53800000</v>
      </c>
      <c r="F4045" s="140" t="s">
        <v>2887</v>
      </c>
      <c r="G4045" s="144" t="n">
        <v>8028800</v>
      </c>
      <c r="I4045" s="144" t="n">
        <f aca="false">+G:G-H:H</f>
        <v>8028800</v>
      </c>
    </row>
    <row r="4046" customFormat="false" ht="17.25" hidden="false" customHeight="true" outlineLevel="0" collapsed="false">
      <c r="A4046" s="140" t="s">
        <v>3020</v>
      </c>
      <c r="B4046" s="142" t="n">
        <v>5390000</v>
      </c>
      <c r="C4046" s="143" t="n">
        <f aca="false">+LEN(B:B)</f>
        <v>7</v>
      </c>
      <c r="D4046" s="143" t="n">
        <v>53900000</v>
      </c>
      <c r="F4046" s="140" t="s">
        <v>2889</v>
      </c>
      <c r="I4046" s="144" t="n">
        <f aca="false">+G:G-H:H</f>
        <v>0</v>
      </c>
    </row>
    <row r="4047" customFormat="false" ht="17.25" hidden="false" customHeight="true" outlineLevel="0" collapsed="false">
      <c r="A4047" s="140" t="s">
        <v>3020</v>
      </c>
      <c r="B4047" s="142" t="n">
        <v>5800000</v>
      </c>
      <c r="C4047" s="143" t="n">
        <f aca="false">+LEN(B:B)</f>
        <v>7</v>
      </c>
      <c r="D4047" s="143" t="n">
        <v>58000000</v>
      </c>
      <c r="F4047" s="140" t="s">
        <v>704</v>
      </c>
      <c r="H4047" s="144" t="n">
        <v>740800</v>
      </c>
      <c r="I4047" s="144" t="n">
        <f aca="false">+G:G-H:H</f>
        <v>-740800</v>
      </c>
    </row>
    <row r="4048" customFormat="false" ht="17.25" hidden="false" customHeight="true" outlineLevel="0" collapsed="false">
      <c r="A4048" s="140" t="s">
        <v>3020</v>
      </c>
      <c r="B4048" s="142" t="n">
        <v>6020100</v>
      </c>
      <c r="C4048" s="143" t="n">
        <f aca="false">+LEN(B:B)</f>
        <v>7</v>
      </c>
      <c r="D4048" s="143" t="n">
        <v>60201000</v>
      </c>
      <c r="F4048" s="140" t="s">
        <v>408</v>
      </c>
      <c r="G4048" s="144" t="n">
        <v>1868189.29</v>
      </c>
      <c r="I4048" s="144" t="n">
        <f aca="false">+G:G-H:H</f>
        <v>1868189.29</v>
      </c>
    </row>
    <row r="4049" customFormat="false" ht="17.25" hidden="false" customHeight="true" outlineLevel="0" collapsed="false">
      <c r="A4049" s="140" t="s">
        <v>3020</v>
      </c>
      <c r="B4049" s="142" t="n">
        <v>6037000</v>
      </c>
      <c r="C4049" s="143" t="n">
        <f aca="false">+LEN(B:B)</f>
        <v>7</v>
      </c>
      <c r="D4049" s="143" t="n">
        <v>60370000</v>
      </c>
      <c r="F4049" s="140" t="s">
        <v>705</v>
      </c>
      <c r="G4049" s="144" t="n">
        <v>300927551.43</v>
      </c>
      <c r="I4049" s="144" t="n">
        <f aca="false">+G:G-H:H</f>
        <v>300927551.43</v>
      </c>
    </row>
    <row r="4050" customFormat="false" ht="17.25" hidden="false" customHeight="true" outlineLevel="0" collapsed="false">
      <c r="A4050" s="140" t="s">
        <v>3020</v>
      </c>
      <c r="B4050" s="142" t="n">
        <v>6038000</v>
      </c>
      <c r="C4050" s="143" t="n">
        <f aca="false">+LEN(B:B)</f>
        <v>7</v>
      </c>
      <c r="D4050" s="143" t="n">
        <v>60380000</v>
      </c>
      <c r="F4050" s="140" t="s">
        <v>707</v>
      </c>
      <c r="G4050" s="144" t="n">
        <v>10754805.28</v>
      </c>
      <c r="I4050" s="144" t="n">
        <f aca="false">+G:G-H:H</f>
        <v>10754805.28</v>
      </c>
    </row>
    <row r="4051" customFormat="false" ht="17.25" hidden="false" customHeight="true" outlineLevel="0" collapsed="false">
      <c r="A4051" s="140" t="s">
        <v>3020</v>
      </c>
      <c r="B4051" s="142" t="n">
        <v>6061000</v>
      </c>
      <c r="C4051" s="143" t="n">
        <f aca="false">+LEN(B:B)</f>
        <v>7</v>
      </c>
      <c r="D4051" s="143" t="n">
        <v>60610000</v>
      </c>
      <c r="F4051" s="140" t="s">
        <v>2107</v>
      </c>
      <c r="G4051" s="144" t="n">
        <v>18813737.84</v>
      </c>
      <c r="I4051" s="144" t="n">
        <f aca="false">+G:G-H:H</f>
        <v>18813737.84</v>
      </c>
    </row>
    <row r="4052" customFormat="false" ht="17.25" hidden="false" customHeight="true" outlineLevel="0" collapsed="false">
      <c r="A4052" s="140" t="s">
        <v>3020</v>
      </c>
      <c r="B4052" s="142" t="n">
        <v>6062000</v>
      </c>
      <c r="C4052" s="143" t="n">
        <f aca="false">+LEN(B:B)</f>
        <v>7</v>
      </c>
      <c r="D4052" s="143" t="n">
        <v>60620000</v>
      </c>
      <c r="F4052" s="140" t="s">
        <v>356</v>
      </c>
      <c r="G4052" s="144" t="n">
        <v>6490772.32</v>
      </c>
      <c r="I4052" s="144" t="n">
        <f aca="false">+G:G-H:H</f>
        <v>6490772.32</v>
      </c>
    </row>
    <row r="4053" customFormat="false" ht="17.25" hidden="false" customHeight="true" outlineLevel="0" collapsed="false">
      <c r="A4053" s="140" t="s">
        <v>3020</v>
      </c>
      <c r="B4053" s="142" t="n">
        <v>6064000</v>
      </c>
      <c r="C4053" s="143" t="n">
        <f aca="false">+LEN(B:B)</f>
        <v>7</v>
      </c>
      <c r="D4053" s="143" t="n">
        <v>60640000</v>
      </c>
      <c r="F4053" s="140" t="s">
        <v>360</v>
      </c>
      <c r="G4053" s="144" t="n">
        <v>1858241</v>
      </c>
      <c r="I4053" s="144" t="n">
        <f aca="false">+G:G-H:H</f>
        <v>1858241</v>
      </c>
    </row>
    <row r="4054" customFormat="false" ht="17.25" hidden="false" customHeight="true" outlineLevel="0" collapsed="false">
      <c r="A4054" s="140" t="s">
        <v>3020</v>
      </c>
      <c r="B4054" s="142" t="n">
        <v>6065000</v>
      </c>
      <c r="C4054" s="143" t="n">
        <f aca="false">+LEN(B:B)</f>
        <v>7</v>
      </c>
      <c r="D4054" s="143" t="n">
        <v>60650000</v>
      </c>
      <c r="F4054" s="140" t="s">
        <v>141</v>
      </c>
      <c r="G4054" s="144" t="n">
        <v>30171381.23</v>
      </c>
      <c r="I4054" s="144" t="n">
        <f aca="false">+G:G-H:H</f>
        <v>30171381.23</v>
      </c>
    </row>
    <row r="4055" customFormat="false" ht="17.25" hidden="false" customHeight="true" outlineLevel="0" collapsed="false">
      <c r="A4055" s="140" t="s">
        <v>3020</v>
      </c>
      <c r="B4055" s="142" t="n">
        <v>6067000</v>
      </c>
      <c r="C4055" s="143" t="n">
        <f aca="false">+LEN(B:B)</f>
        <v>7</v>
      </c>
      <c r="D4055" s="143" t="n">
        <v>60670000</v>
      </c>
      <c r="F4055" s="140" t="s">
        <v>363</v>
      </c>
      <c r="G4055" s="144" t="n">
        <v>2626019</v>
      </c>
      <c r="I4055" s="144" t="n">
        <f aca="false">+G:G-H:H</f>
        <v>2626019</v>
      </c>
    </row>
    <row r="4056" customFormat="false" ht="17.25" hidden="false" customHeight="true" outlineLevel="0" collapsed="false">
      <c r="A4056" s="140" t="s">
        <v>3020</v>
      </c>
      <c r="B4056" s="142" t="n">
        <v>6068000</v>
      </c>
      <c r="C4056" s="143" t="n">
        <f aca="false">+LEN(B:B)</f>
        <v>7</v>
      </c>
      <c r="D4056" s="143" t="n">
        <v>60680000</v>
      </c>
      <c r="F4056" s="140" t="s">
        <v>353</v>
      </c>
      <c r="G4056" s="144" t="n">
        <v>10561997.92</v>
      </c>
      <c r="I4056" s="144" t="n">
        <f aca="false">+G:G-H:H</f>
        <v>10561997.92</v>
      </c>
    </row>
    <row r="4057" customFormat="false" ht="17.25" hidden="false" customHeight="true" outlineLevel="0" collapsed="false">
      <c r="A4057" s="140" t="s">
        <v>3020</v>
      </c>
      <c r="B4057" s="142" t="n">
        <v>6071000</v>
      </c>
      <c r="C4057" s="143" t="n">
        <f aca="false">+LEN(B:B)</f>
        <v>7</v>
      </c>
      <c r="D4057" s="143" t="n">
        <v>60710000</v>
      </c>
      <c r="F4057" s="140" t="s">
        <v>431</v>
      </c>
      <c r="G4057" s="144" t="n">
        <v>502263399.08</v>
      </c>
      <c r="I4057" s="144" t="n">
        <f aca="false">+G:G-H:H</f>
        <v>502263399.08</v>
      </c>
    </row>
    <row r="4058" customFormat="false" ht="17.25" hidden="false" customHeight="true" outlineLevel="0" collapsed="false">
      <c r="A4058" s="140" t="s">
        <v>3020</v>
      </c>
      <c r="B4058" s="142" t="n">
        <v>6072000</v>
      </c>
      <c r="C4058" s="143" t="n">
        <f aca="false">+LEN(B:B)</f>
        <v>7</v>
      </c>
      <c r="D4058" s="143" t="n">
        <v>60720000</v>
      </c>
      <c r="F4058" s="140" t="s">
        <v>711</v>
      </c>
      <c r="G4058" s="144" t="n">
        <v>5296294553.54</v>
      </c>
      <c r="I4058" s="144" t="n">
        <f aca="false">+G:G-H:H</f>
        <v>5296294553.54</v>
      </c>
    </row>
    <row r="4059" customFormat="false" ht="17.25" hidden="false" customHeight="true" outlineLevel="0" collapsed="false">
      <c r="A4059" s="140" t="s">
        <v>3020</v>
      </c>
      <c r="B4059" s="142" t="n">
        <v>6080100</v>
      </c>
      <c r="C4059" s="143" t="n">
        <f aca="false">+LEN(B:B)</f>
        <v>7</v>
      </c>
      <c r="D4059" s="143" t="n">
        <v>60801000</v>
      </c>
      <c r="F4059" s="140" t="s">
        <v>435</v>
      </c>
      <c r="G4059" s="144" t="n">
        <v>148063808.08</v>
      </c>
      <c r="I4059" s="144" t="n">
        <f aca="false">+G:G-H:H</f>
        <v>148063808.08</v>
      </c>
    </row>
    <row r="4060" customFormat="false" ht="17.25" hidden="false" customHeight="true" outlineLevel="0" collapsed="false">
      <c r="A4060" s="140" t="s">
        <v>3020</v>
      </c>
      <c r="B4060" s="142" t="n">
        <v>6080200</v>
      </c>
      <c r="C4060" s="143" t="n">
        <f aca="false">+LEN(B:B)</f>
        <v>7</v>
      </c>
      <c r="D4060" s="143" t="n">
        <v>60802000</v>
      </c>
      <c r="F4060" s="140" t="s">
        <v>712</v>
      </c>
      <c r="G4060" s="144" t="n">
        <v>2523235.97</v>
      </c>
      <c r="I4060" s="144" t="n">
        <f aca="false">+G:G-H:H</f>
        <v>2523235.97</v>
      </c>
    </row>
    <row r="4061" customFormat="false" ht="17.25" hidden="false" customHeight="true" outlineLevel="0" collapsed="false">
      <c r="A4061" s="140" t="s">
        <v>3020</v>
      </c>
      <c r="B4061" s="142" t="n">
        <v>6080300</v>
      </c>
      <c r="C4061" s="143" t="n">
        <f aca="false">+LEN(B:B)</f>
        <v>7</v>
      </c>
      <c r="D4061" s="143" t="n">
        <v>60803000</v>
      </c>
      <c r="F4061" s="140" t="s">
        <v>437</v>
      </c>
      <c r="G4061" s="144" t="n">
        <v>16492908.44</v>
      </c>
      <c r="I4061" s="144" t="n">
        <f aca="false">+G:G-H:H</f>
        <v>16492908.44</v>
      </c>
    </row>
    <row r="4062" customFormat="false" ht="17.25" hidden="false" customHeight="true" outlineLevel="0" collapsed="false">
      <c r="A4062" s="140" t="s">
        <v>3020</v>
      </c>
      <c r="B4062" s="142" t="n">
        <v>6080400</v>
      </c>
      <c r="C4062" s="143" t="n">
        <f aca="false">+LEN(B:B)</f>
        <v>7</v>
      </c>
      <c r="D4062" s="143" t="n">
        <v>60804000</v>
      </c>
      <c r="F4062" s="140" t="s">
        <v>439</v>
      </c>
      <c r="G4062" s="144" t="n">
        <v>63135762.28</v>
      </c>
      <c r="I4062" s="144" t="n">
        <f aca="false">+G:G-H:H</f>
        <v>63135762.28</v>
      </c>
    </row>
    <row r="4063" customFormat="false" ht="17.25" hidden="false" customHeight="true" outlineLevel="0" collapsed="false">
      <c r="A4063" s="140" t="s">
        <v>3020</v>
      </c>
      <c r="B4063" s="142" t="n">
        <v>6080600</v>
      </c>
      <c r="C4063" s="143" t="n">
        <f aca="false">+LEN(B:B)</f>
        <v>7</v>
      </c>
      <c r="D4063" s="143" t="n">
        <v>60806000</v>
      </c>
      <c r="F4063" s="140" t="s">
        <v>440</v>
      </c>
      <c r="G4063" s="144" t="n">
        <v>21248379.22</v>
      </c>
      <c r="I4063" s="144" t="n">
        <f aca="false">+G:G-H:H</f>
        <v>21248379.22</v>
      </c>
    </row>
    <row r="4064" customFormat="false" ht="17.25" hidden="false" customHeight="true" outlineLevel="0" collapsed="false">
      <c r="A4064" s="140" t="s">
        <v>3020</v>
      </c>
      <c r="B4064" s="142" t="n">
        <v>6080700</v>
      </c>
      <c r="C4064" s="143" t="n">
        <f aca="false">+LEN(B:B)</f>
        <v>7</v>
      </c>
      <c r="D4064" s="143" t="n">
        <v>60807000</v>
      </c>
      <c r="F4064" s="140" t="s">
        <v>1835</v>
      </c>
      <c r="G4064" s="144" t="n">
        <v>55343</v>
      </c>
      <c r="I4064" s="144" t="n">
        <f aca="false">+G:G-H:H</f>
        <v>55343</v>
      </c>
    </row>
    <row r="4065" customFormat="false" ht="17.25" hidden="false" customHeight="true" outlineLevel="0" collapsed="false">
      <c r="A4065" s="140" t="s">
        <v>3020</v>
      </c>
      <c r="B4065" s="142" t="n">
        <v>6080800</v>
      </c>
      <c r="C4065" s="143" t="n">
        <f aca="false">+LEN(B:B)</f>
        <v>7</v>
      </c>
      <c r="D4065" s="143" t="n">
        <v>60808000</v>
      </c>
      <c r="F4065" s="140" t="s">
        <v>442</v>
      </c>
      <c r="G4065" s="144" t="n">
        <v>36920952.69</v>
      </c>
      <c r="I4065" s="144" t="n">
        <f aca="false">+G:G-H:H</f>
        <v>36920952.69</v>
      </c>
    </row>
    <row r="4066" customFormat="false" ht="17.25" hidden="false" customHeight="true" outlineLevel="0" collapsed="false">
      <c r="A4066" s="140" t="s">
        <v>3020</v>
      </c>
      <c r="B4066" s="142" t="n">
        <v>6080900</v>
      </c>
      <c r="C4066" s="143" t="n">
        <f aca="false">+LEN(B:B)</f>
        <v>7</v>
      </c>
      <c r="D4066" s="143" t="n">
        <v>60809000</v>
      </c>
      <c r="F4066" s="140" t="s">
        <v>3377</v>
      </c>
      <c r="G4066" s="144" t="n">
        <v>671000</v>
      </c>
      <c r="I4066" s="144" t="n">
        <f aca="false">+G:G-H:H</f>
        <v>671000</v>
      </c>
    </row>
    <row r="4067" customFormat="false" ht="17.25" hidden="false" customHeight="true" outlineLevel="0" collapsed="false">
      <c r="A4067" s="140" t="s">
        <v>3020</v>
      </c>
      <c r="B4067" s="142" t="n">
        <v>6081100</v>
      </c>
      <c r="C4067" s="143" t="n">
        <f aca="false">+LEN(B:B)</f>
        <v>7</v>
      </c>
      <c r="D4067" s="143" t="n">
        <v>60811000</v>
      </c>
      <c r="F4067" s="140" t="s">
        <v>444</v>
      </c>
      <c r="G4067" s="144" t="n">
        <v>480474228.46</v>
      </c>
      <c r="I4067" s="144" t="n">
        <f aca="false">+G:G-H:H</f>
        <v>480474228.46</v>
      </c>
    </row>
    <row r="4068" customFormat="false" ht="17.25" hidden="false" customHeight="true" outlineLevel="0" collapsed="false">
      <c r="A4068" s="140" t="s">
        <v>3020</v>
      </c>
      <c r="B4068" s="142" t="n">
        <v>6081110</v>
      </c>
      <c r="C4068" s="143" t="n">
        <f aca="false">+LEN(B:B)</f>
        <v>7</v>
      </c>
      <c r="D4068" s="143" t="n">
        <v>60811100</v>
      </c>
      <c r="F4068" s="140" t="s">
        <v>446</v>
      </c>
      <c r="G4068" s="144" t="n">
        <v>58198162.06</v>
      </c>
      <c r="I4068" s="144" t="n">
        <f aca="false">+G:G-H:H</f>
        <v>58198162.06</v>
      </c>
    </row>
    <row r="4069" customFormat="false" ht="17.25" hidden="false" customHeight="true" outlineLevel="0" collapsed="false">
      <c r="A4069" s="140" t="s">
        <v>3020</v>
      </c>
      <c r="B4069" s="142" t="n">
        <v>6081200</v>
      </c>
      <c r="C4069" s="143" t="n">
        <f aca="false">+LEN(B:B)</f>
        <v>7</v>
      </c>
      <c r="D4069" s="143" t="n">
        <v>60812000</v>
      </c>
      <c r="F4069" s="140" t="s">
        <v>381</v>
      </c>
      <c r="G4069" s="144" t="n">
        <v>29116942</v>
      </c>
      <c r="I4069" s="144" t="n">
        <f aca="false">+G:G-H:H</f>
        <v>29116942</v>
      </c>
    </row>
    <row r="4070" customFormat="false" ht="17.25" hidden="false" customHeight="true" outlineLevel="0" collapsed="false">
      <c r="A4070" s="140" t="s">
        <v>3020</v>
      </c>
      <c r="B4070" s="142" t="n">
        <v>6088000</v>
      </c>
      <c r="C4070" s="143" t="n">
        <f aca="false">+LEN(B:B)</f>
        <v>7</v>
      </c>
      <c r="D4070" s="143" t="n">
        <v>60880000</v>
      </c>
      <c r="F4070" s="140" t="s">
        <v>801</v>
      </c>
      <c r="G4070" s="144" t="n">
        <v>14388010.56</v>
      </c>
      <c r="I4070" s="144" t="n">
        <f aca="false">+G:G-H:H</f>
        <v>14388010.56</v>
      </c>
    </row>
    <row r="4071" customFormat="false" ht="17.25" hidden="false" customHeight="true" outlineLevel="0" collapsed="false">
      <c r="A4071" s="140" t="s">
        <v>3020</v>
      </c>
      <c r="B4071" s="142" t="n">
        <v>6111000</v>
      </c>
      <c r="C4071" s="143" t="n">
        <f aca="false">+LEN(B:B)</f>
        <v>7</v>
      </c>
      <c r="D4071" s="143" t="n">
        <v>61110000</v>
      </c>
      <c r="F4071" s="140" t="s">
        <v>451</v>
      </c>
      <c r="G4071" s="144" t="n">
        <v>20001308.5</v>
      </c>
      <c r="I4071" s="144" t="n">
        <f aca="false">+G:G-H:H</f>
        <v>20001308.5</v>
      </c>
    </row>
    <row r="4072" customFormat="false" ht="17.25" hidden="false" customHeight="true" outlineLevel="0" collapsed="false">
      <c r="A4072" s="140" t="s">
        <v>3020</v>
      </c>
      <c r="B4072" s="142" t="n">
        <v>6130000</v>
      </c>
      <c r="C4072" s="143" t="n">
        <f aca="false">+LEN(B:B)</f>
        <v>7</v>
      </c>
      <c r="D4072" s="143" t="n">
        <v>61300000</v>
      </c>
      <c r="F4072" s="140" t="s">
        <v>3378</v>
      </c>
      <c r="G4072" s="144" t="n">
        <v>105377877.77</v>
      </c>
      <c r="I4072" s="144" t="n">
        <f aca="false">+G:G-H:H</f>
        <v>105377877.77</v>
      </c>
    </row>
    <row r="4073" customFormat="false" ht="17.25" hidden="false" customHeight="true" outlineLevel="0" collapsed="false">
      <c r="A4073" s="140" t="s">
        <v>3020</v>
      </c>
      <c r="B4073" s="142" t="n">
        <v>6130100</v>
      </c>
      <c r="C4073" s="143" t="n">
        <f aca="false">+LEN(B:B)</f>
        <v>7</v>
      </c>
      <c r="D4073" s="143" t="n">
        <v>61301000</v>
      </c>
      <c r="F4073" s="140" t="s">
        <v>3379</v>
      </c>
      <c r="G4073" s="144" t="n">
        <v>38400000</v>
      </c>
      <c r="I4073" s="144" t="n">
        <f aca="false">+G:G-H:H</f>
        <v>38400000</v>
      </c>
    </row>
    <row r="4074" customFormat="false" ht="17.25" hidden="false" customHeight="true" outlineLevel="0" collapsed="false">
      <c r="A4074" s="140" t="s">
        <v>3020</v>
      </c>
      <c r="B4074" s="142" t="n">
        <v>6130200</v>
      </c>
      <c r="C4074" s="143" t="n">
        <f aca="false">+LEN(B:B)</f>
        <v>7</v>
      </c>
      <c r="D4074" s="143" t="n">
        <v>61302000</v>
      </c>
      <c r="F4074" s="140" t="s">
        <v>2871</v>
      </c>
      <c r="G4074" s="144" t="n">
        <v>89247004.72</v>
      </c>
      <c r="I4074" s="144" t="n">
        <f aca="false">+G:G-H:H</f>
        <v>89247004.72</v>
      </c>
    </row>
    <row r="4075" customFormat="false" ht="17.25" hidden="false" customHeight="true" outlineLevel="0" collapsed="false">
      <c r="A4075" s="140" t="s">
        <v>3020</v>
      </c>
      <c r="B4075" s="142" t="n">
        <v>6130210</v>
      </c>
      <c r="C4075" s="143" t="n">
        <f aca="false">+LEN(B:B)</f>
        <v>7</v>
      </c>
      <c r="D4075" s="143" t="n">
        <v>61302100</v>
      </c>
      <c r="F4075" s="140" t="s">
        <v>2872</v>
      </c>
      <c r="G4075" s="144" t="n">
        <v>128520000</v>
      </c>
      <c r="I4075" s="144" t="n">
        <f aca="false">+G:G-H:H</f>
        <v>128520000</v>
      </c>
    </row>
    <row r="4076" customFormat="false" ht="17.25" hidden="false" customHeight="true" outlineLevel="0" collapsed="false">
      <c r="A4076" s="140" t="s">
        <v>3020</v>
      </c>
      <c r="B4076" s="142" t="n">
        <v>6130220</v>
      </c>
      <c r="C4076" s="143" t="n">
        <f aca="false">+LEN(B:B)</f>
        <v>7</v>
      </c>
      <c r="D4076" s="143" t="n">
        <v>61302200</v>
      </c>
      <c r="F4076" s="140" t="s">
        <v>2873</v>
      </c>
      <c r="G4076" s="144" t="n">
        <v>84876465.57</v>
      </c>
      <c r="I4076" s="144" t="n">
        <f aca="false">+G:G-H:H</f>
        <v>84876465.57</v>
      </c>
    </row>
    <row r="4077" customFormat="false" ht="17.25" hidden="false" customHeight="true" outlineLevel="0" collapsed="false">
      <c r="A4077" s="140" t="s">
        <v>3020</v>
      </c>
      <c r="B4077" s="142" t="n">
        <v>6130230</v>
      </c>
      <c r="C4077" s="143" t="n">
        <f aca="false">+LEN(B:B)</f>
        <v>7</v>
      </c>
      <c r="D4077" s="143" t="n">
        <v>61302300</v>
      </c>
      <c r="F4077" s="140" t="s">
        <v>2874</v>
      </c>
      <c r="G4077" s="144" t="n">
        <v>41023424.85</v>
      </c>
      <c r="I4077" s="144" t="n">
        <f aca="false">+G:G-H:H</f>
        <v>41023424.85</v>
      </c>
    </row>
    <row r="4078" customFormat="false" ht="17.25" hidden="false" customHeight="true" outlineLevel="0" collapsed="false">
      <c r="A4078" s="140" t="s">
        <v>3020</v>
      </c>
      <c r="B4078" s="142" t="n">
        <v>6130240</v>
      </c>
      <c r="C4078" s="143" t="n">
        <f aca="false">+LEN(B:B)</f>
        <v>7</v>
      </c>
      <c r="D4078" s="143" t="n">
        <v>61302400</v>
      </c>
      <c r="F4078" s="140" t="s">
        <v>2890</v>
      </c>
      <c r="G4078" s="144" t="n">
        <v>28600000</v>
      </c>
      <c r="I4078" s="144" t="n">
        <f aca="false">+G:G-H:H</f>
        <v>28600000</v>
      </c>
    </row>
    <row r="4079" customFormat="false" ht="17.25" hidden="false" customHeight="true" outlineLevel="0" collapsed="false">
      <c r="A4079" s="140" t="s">
        <v>3020</v>
      </c>
      <c r="B4079" s="142" t="n">
        <v>6130260</v>
      </c>
      <c r="C4079" s="143" t="n">
        <f aca="false">+LEN(B:B)</f>
        <v>7</v>
      </c>
      <c r="D4079" s="143" t="n">
        <v>61302600</v>
      </c>
      <c r="F4079" s="140" t="s">
        <v>2892</v>
      </c>
      <c r="G4079" s="144" t="n">
        <v>20916000</v>
      </c>
      <c r="I4079" s="144" t="n">
        <f aca="false">+G:G-H:H</f>
        <v>20916000</v>
      </c>
    </row>
    <row r="4080" customFormat="false" ht="17.25" hidden="false" customHeight="true" outlineLevel="0" collapsed="false">
      <c r="A4080" s="140" t="s">
        <v>3020</v>
      </c>
      <c r="B4080" s="142" t="n">
        <v>6130300</v>
      </c>
      <c r="C4080" s="143" t="n">
        <f aca="false">+LEN(B:B)</f>
        <v>7</v>
      </c>
      <c r="D4080" s="143" t="n">
        <v>61303000</v>
      </c>
      <c r="F4080" s="140" t="s">
        <v>1515</v>
      </c>
      <c r="G4080" s="144" t="n">
        <v>141960997.18</v>
      </c>
      <c r="I4080" s="144" t="n">
        <f aca="false">+G:G-H:H</f>
        <v>141960997.18</v>
      </c>
    </row>
    <row r="4081" customFormat="false" ht="17.25" hidden="false" customHeight="true" outlineLevel="0" collapsed="false">
      <c r="A4081" s="140" t="s">
        <v>3020</v>
      </c>
      <c r="B4081" s="142" t="n">
        <v>6132700</v>
      </c>
      <c r="C4081" s="143" t="n">
        <f aca="false">+LEN(B:B)</f>
        <v>7</v>
      </c>
      <c r="D4081" s="143" t="n">
        <v>61303000</v>
      </c>
      <c r="F4081" s="140" t="s">
        <v>3380</v>
      </c>
      <c r="G4081" s="144" t="n">
        <v>40000000</v>
      </c>
      <c r="I4081" s="144" t="n">
        <f aca="false">+G:G-H:H</f>
        <v>40000000</v>
      </c>
    </row>
    <row r="4082" customFormat="false" ht="17.25" hidden="false" customHeight="true" outlineLevel="0" collapsed="false">
      <c r="A4082" s="140" t="s">
        <v>3020</v>
      </c>
      <c r="B4082" s="142" t="n">
        <v>6140000</v>
      </c>
      <c r="C4082" s="143" t="n">
        <f aca="false">+LEN(B:B)</f>
        <v>7</v>
      </c>
      <c r="D4082" s="143" t="n">
        <v>61400000</v>
      </c>
      <c r="F4082" s="140" t="s">
        <v>2875</v>
      </c>
      <c r="G4082" s="144" t="n">
        <v>39430054.66</v>
      </c>
      <c r="I4082" s="144" t="n">
        <f aca="false">+G:G-H:H</f>
        <v>39430054.66</v>
      </c>
    </row>
    <row r="4083" customFormat="false" ht="17.25" hidden="false" customHeight="true" outlineLevel="0" collapsed="false">
      <c r="A4083" s="140" t="s">
        <v>3020</v>
      </c>
      <c r="B4083" s="142" t="n">
        <v>6150000</v>
      </c>
      <c r="C4083" s="143" t="n">
        <f aca="false">+LEN(B:B)</f>
        <v>7</v>
      </c>
      <c r="D4083" s="143" t="n">
        <v>61500000</v>
      </c>
      <c r="F4083" s="140" t="s">
        <v>3381</v>
      </c>
      <c r="G4083" s="144" t="n">
        <v>548743</v>
      </c>
      <c r="I4083" s="144" t="n">
        <f aca="false">+G:G-H:H</f>
        <v>548743</v>
      </c>
    </row>
    <row r="4084" customFormat="false" ht="17.25" hidden="false" customHeight="true" outlineLevel="0" collapsed="false">
      <c r="A4084" s="140" t="s">
        <v>3020</v>
      </c>
      <c r="B4084" s="142" t="n">
        <v>6150100</v>
      </c>
      <c r="C4084" s="143" t="n">
        <f aca="false">+LEN(B:B)</f>
        <v>7</v>
      </c>
      <c r="D4084" s="143" t="n">
        <v>61501000</v>
      </c>
      <c r="F4084" s="140" t="s">
        <v>458</v>
      </c>
      <c r="G4084" s="144" t="n">
        <v>31004521</v>
      </c>
      <c r="I4084" s="144" t="n">
        <f aca="false">+G:G-H:H</f>
        <v>31004521</v>
      </c>
    </row>
    <row r="4085" customFormat="false" ht="17.25" hidden="false" customHeight="true" outlineLevel="0" collapsed="false">
      <c r="A4085" s="140" t="s">
        <v>3020</v>
      </c>
      <c r="B4085" s="142" t="n">
        <v>6150200</v>
      </c>
      <c r="C4085" s="143" t="n">
        <f aca="false">+LEN(B:B)</f>
        <v>7</v>
      </c>
      <c r="D4085" s="143" t="n">
        <v>61502000</v>
      </c>
      <c r="F4085" s="140" t="s">
        <v>154</v>
      </c>
      <c r="G4085" s="144" t="n">
        <v>36846</v>
      </c>
      <c r="I4085" s="144" t="n">
        <f aca="false">+G:G-H:H</f>
        <v>36846</v>
      </c>
    </row>
    <row r="4086" customFormat="false" ht="17.25" hidden="false" customHeight="true" outlineLevel="0" collapsed="false">
      <c r="A4086" s="140" t="s">
        <v>3020</v>
      </c>
      <c r="B4086" s="142" t="n">
        <v>6150300</v>
      </c>
      <c r="C4086" s="143" t="n">
        <f aca="false">+LEN(B:B)</f>
        <v>7</v>
      </c>
      <c r="D4086" s="143" t="n">
        <v>61503000</v>
      </c>
      <c r="F4086" s="140" t="s">
        <v>459</v>
      </c>
      <c r="G4086" s="144" t="n">
        <v>12494717.83</v>
      </c>
      <c r="I4086" s="144" t="n">
        <f aca="false">+G:G-H:H</f>
        <v>12494717.83</v>
      </c>
    </row>
    <row r="4087" customFormat="false" ht="17.25" hidden="false" customHeight="true" outlineLevel="0" collapsed="false">
      <c r="A4087" s="140" t="s">
        <v>3020</v>
      </c>
      <c r="B4087" s="142" t="n">
        <v>6150400</v>
      </c>
      <c r="C4087" s="143" t="n">
        <f aca="false">+LEN(B:B)</f>
        <v>7</v>
      </c>
      <c r="D4087" s="143" t="n">
        <v>61504000</v>
      </c>
      <c r="F4087" s="140" t="s">
        <v>721</v>
      </c>
      <c r="G4087" s="144" t="n">
        <v>7288425.11</v>
      </c>
      <c r="I4087" s="144" t="n">
        <f aca="false">+G:G-H:H</f>
        <v>7288425.11</v>
      </c>
    </row>
    <row r="4088" customFormat="false" ht="17.25" hidden="false" customHeight="true" outlineLevel="0" collapsed="false">
      <c r="A4088" s="140" t="s">
        <v>3020</v>
      </c>
      <c r="B4088" s="142" t="n">
        <v>6160100</v>
      </c>
      <c r="C4088" s="143" t="n">
        <f aca="false">+LEN(B:B)</f>
        <v>7</v>
      </c>
      <c r="D4088" s="143" t="n">
        <v>61601000</v>
      </c>
      <c r="F4088" s="140" t="s">
        <v>156</v>
      </c>
      <c r="G4088" s="144" t="n">
        <v>2467250.09</v>
      </c>
      <c r="I4088" s="144" t="n">
        <f aca="false">+G:G-H:H</f>
        <v>2467250.09</v>
      </c>
    </row>
    <row r="4089" customFormat="false" ht="17.25" hidden="false" customHeight="true" outlineLevel="0" collapsed="false">
      <c r="A4089" s="140" t="s">
        <v>3020</v>
      </c>
      <c r="B4089" s="142" t="n">
        <v>6160200</v>
      </c>
      <c r="C4089" s="143" t="n">
        <f aca="false">+LEN(B:B)</f>
        <v>7</v>
      </c>
      <c r="D4089" s="143" t="n">
        <v>61602000</v>
      </c>
      <c r="F4089" s="140" t="s">
        <v>466</v>
      </c>
      <c r="G4089" s="144" t="n">
        <v>11890250.55</v>
      </c>
      <c r="I4089" s="144" t="n">
        <f aca="false">+G:G-H:H</f>
        <v>11890250.55</v>
      </c>
    </row>
    <row r="4090" customFormat="false" ht="17.25" hidden="false" customHeight="true" outlineLevel="0" collapsed="false">
      <c r="A4090" s="140" t="s">
        <v>3020</v>
      </c>
      <c r="B4090" s="142" t="n">
        <v>6160300</v>
      </c>
      <c r="C4090" s="143" t="n">
        <f aca="false">+LEN(B:B)</f>
        <v>7</v>
      </c>
      <c r="D4090" s="143" t="n">
        <v>61603000</v>
      </c>
      <c r="F4090" s="140" t="s">
        <v>3382</v>
      </c>
      <c r="G4090" s="144" t="n">
        <v>43565.82</v>
      </c>
      <c r="I4090" s="144" t="n">
        <f aca="false">+G:G-H:H</f>
        <v>43565.82</v>
      </c>
    </row>
    <row r="4091" customFormat="false" ht="17.25" hidden="false" customHeight="true" outlineLevel="0" collapsed="false">
      <c r="A4091" s="140" t="s">
        <v>3020</v>
      </c>
      <c r="B4091" s="142" t="n">
        <v>6160400</v>
      </c>
      <c r="C4091" s="143" t="n">
        <f aca="false">+LEN(B:B)</f>
        <v>7</v>
      </c>
      <c r="D4091" s="143" t="n">
        <v>61604000</v>
      </c>
      <c r="F4091" s="140" t="s">
        <v>157</v>
      </c>
      <c r="G4091" s="144" t="n">
        <v>5329982.15</v>
      </c>
      <c r="I4091" s="144" t="n">
        <f aca="false">+G:G-H:H</f>
        <v>5329982.15</v>
      </c>
    </row>
    <row r="4092" customFormat="false" ht="17.25" hidden="false" customHeight="true" outlineLevel="0" collapsed="false">
      <c r="A4092" s="140" t="s">
        <v>3020</v>
      </c>
      <c r="B4092" s="142" t="n">
        <v>6180100</v>
      </c>
      <c r="C4092" s="143" t="n">
        <f aca="false">+LEN(B:B)</f>
        <v>7</v>
      </c>
      <c r="D4092" s="143" t="n">
        <v>61801000</v>
      </c>
      <c r="F4092" s="140" t="s">
        <v>470</v>
      </c>
      <c r="G4092" s="144" t="n">
        <v>1207594.8</v>
      </c>
      <c r="I4092" s="144" t="n">
        <f aca="false">+G:G-H:H</f>
        <v>1207594.8</v>
      </c>
    </row>
    <row r="4093" customFormat="false" ht="17.25" hidden="false" customHeight="true" outlineLevel="0" collapsed="false">
      <c r="A4093" s="140" t="s">
        <v>3020</v>
      </c>
      <c r="B4093" s="142" t="n">
        <v>6180200</v>
      </c>
      <c r="C4093" s="143" t="n">
        <f aca="false">+LEN(B:B)</f>
        <v>7</v>
      </c>
      <c r="D4093" s="143" t="n">
        <v>61802000</v>
      </c>
      <c r="F4093" s="140" t="s">
        <v>472</v>
      </c>
      <c r="G4093" s="144" t="n">
        <v>3348103</v>
      </c>
      <c r="I4093" s="144" t="n">
        <f aca="false">+G:G-H:H</f>
        <v>3348103</v>
      </c>
    </row>
    <row r="4094" customFormat="false" ht="17.25" hidden="false" customHeight="true" outlineLevel="0" collapsed="false">
      <c r="A4094" s="140" t="s">
        <v>3020</v>
      </c>
      <c r="B4094" s="142" t="n">
        <v>6210000</v>
      </c>
      <c r="C4094" s="143" t="n">
        <f aca="false">+LEN(B:B)</f>
        <v>7</v>
      </c>
      <c r="D4094" s="143" t="n">
        <v>62100000</v>
      </c>
      <c r="F4094" s="140" t="s">
        <v>499</v>
      </c>
      <c r="G4094" s="144" t="n">
        <v>174533683.51</v>
      </c>
      <c r="I4094" s="144" t="n">
        <f aca="false">+G:G-H:H</f>
        <v>174533683.51</v>
      </c>
    </row>
    <row r="4095" customFormat="false" ht="17.25" hidden="false" customHeight="true" outlineLevel="0" collapsed="false">
      <c r="A4095" s="140" t="s">
        <v>3020</v>
      </c>
      <c r="B4095" s="142" t="n">
        <v>6210200</v>
      </c>
      <c r="C4095" s="143" t="n">
        <f aca="false">+LEN(B:B)</f>
        <v>7</v>
      </c>
      <c r="D4095" s="143" t="n">
        <v>62102000</v>
      </c>
      <c r="F4095" s="140" t="s">
        <v>3383</v>
      </c>
      <c r="G4095" s="144" t="n">
        <v>13090634.5</v>
      </c>
      <c r="I4095" s="144" t="n">
        <f aca="false">+G:G-H:H</f>
        <v>13090634.5</v>
      </c>
    </row>
    <row r="4096" customFormat="false" ht="17.25" hidden="false" customHeight="true" outlineLevel="0" collapsed="false">
      <c r="A4096" s="140" t="s">
        <v>3020</v>
      </c>
      <c r="B4096" s="142" t="n">
        <v>6210300</v>
      </c>
      <c r="C4096" s="143" t="n">
        <f aca="false">+LEN(B:B)</f>
        <v>7</v>
      </c>
      <c r="D4096" s="143" t="n">
        <v>62103000</v>
      </c>
      <c r="F4096" s="140" t="s">
        <v>162</v>
      </c>
      <c r="G4096" s="144" t="n">
        <v>1935305</v>
      </c>
      <c r="I4096" s="144" t="n">
        <f aca="false">+G:G-H:H</f>
        <v>1935305</v>
      </c>
    </row>
    <row r="4097" customFormat="false" ht="17.25" hidden="false" customHeight="true" outlineLevel="0" collapsed="false">
      <c r="A4097" s="140" t="s">
        <v>3020</v>
      </c>
      <c r="B4097" s="142" t="n">
        <v>6220100</v>
      </c>
      <c r="C4097" s="143" t="n">
        <f aca="false">+LEN(B:B)</f>
        <v>7</v>
      </c>
      <c r="D4097" s="143" t="n">
        <v>62201000</v>
      </c>
      <c r="F4097" s="140" t="s">
        <v>481</v>
      </c>
      <c r="G4097" s="144" t="n">
        <v>235787757.27</v>
      </c>
      <c r="I4097" s="144" t="n">
        <f aca="false">+G:G-H:H</f>
        <v>235787757.27</v>
      </c>
    </row>
    <row r="4098" customFormat="false" ht="17.25" hidden="false" customHeight="true" outlineLevel="0" collapsed="false">
      <c r="A4098" s="140" t="s">
        <v>3020</v>
      </c>
      <c r="B4098" s="142" t="n">
        <v>6220300</v>
      </c>
      <c r="C4098" s="143" t="n">
        <f aca="false">+LEN(B:B)</f>
        <v>7</v>
      </c>
      <c r="D4098" s="143" t="n">
        <v>62203000</v>
      </c>
      <c r="F4098" s="140" t="s">
        <v>485</v>
      </c>
      <c r="G4098" s="144" t="n">
        <v>48839842</v>
      </c>
      <c r="I4098" s="144" t="n">
        <f aca="false">+G:G-H:H</f>
        <v>48839842</v>
      </c>
    </row>
    <row r="4099" customFormat="false" ht="17.25" hidden="false" customHeight="true" outlineLevel="0" collapsed="false">
      <c r="A4099" s="140" t="s">
        <v>3020</v>
      </c>
      <c r="B4099" s="142" t="n">
        <v>6230100</v>
      </c>
      <c r="C4099" s="143" t="n">
        <f aca="false">+LEN(B:B)</f>
        <v>7</v>
      </c>
      <c r="D4099" s="143" t="n">
        <v>62301000</v>
      </c>
      <c r="F4099" s="140" t="s">
        <v>1598</v>
      </c>
      <c r="G4099" s="144" t="n">
        <v>72685742.96</v>
      </c>
      <c r="I4099" s="144" t="n">
        <f aca="false">+G:G-H:H</f>
        <v>72685742.96</v>
      </c>
    </row>
    <row r="4100" customFormat="false" ht="17.25" hidden="false" customHeight="true" outlineLevel="0" collapsed="false">
      <c r="A4100" s="140" t="s">
        <v>3020</v>
      </c>
      <c r="B4100" s="142" t="n">
        <v>6230200</v>
      </c>
      <c r="C4100" s="143" t="n">
        <f aca="false">+LEN(B:B)</f>
        <v>7</v>
      </c>
      <c r="D4100" s="143" t="n">
        <v>62302000</v>
      </c>
      <c r="F4100" s="140" t="s">
        <v>494</v>
      </c>
      <c r="G4100" s="144" t="n">
        <v>15817989</v>
      </c>
      <c r="I4100" s="144" t="n">
        <f aca="false">+G:G-H:H</f>
        <v>15817989</v>
      </c>
    </row>
    <row r="4101" customFormat="false" ht="17.25" hidden="false" customHeight="true" outlineLevel="0" collapsed="false">
      <c r="A4101" s="140" t="s">
        <v>3020</v>
      </c>
      <c r="B4101" s="142" t="n">
        <v>6230300</v>
      </c>
      <c r="C4101" s="143" t="n">
        <f aca="false">+LEN(B:B)</f>
        <v>7</v>
      </c>
      <c r="D4101" s="143" t="n">
        <v>62303000</v>
      </c>
      <c r="F4101" s="140" t="s">
        <v>495</v>
      </c>
      <c r="G4101" s="144" t="n">
        <v>4790725.2</v>
      </c>
      <c r="I4101" s="144" t="n">
        <f aca="false">+G:G-H:H</f>
        <v>4790725.2</v>
      </c>
    </row>
    <row r="4102" customFormat="false" ht="17.25" hidden="false" customHeight="true" outlineLevel="0" collapsed="false">
      <c r="A4102" s="140" t="s">
        <v>3020</v>
      </c>
      <c r="B4102" s="142" t="n">
        <v>6230400</v>
      </c>
      <c r="C4102" s="143" t="n">
        <f aca="false">+LEN(B:B)</f>
        <v>7</v>
      </c>
      <c r="D4102" s="143" t="n">
        <v>62304000</v>
      </c>
      <c r="F4102" s="140" t="s">
        <v>496</v>
      </c>
      <c r="G4102" s="144" t="n">
        <v>8666625</v>
      </c>
      <c r="I4102" s="144" t="n">
        <f aca="false">+G:G-H:H</f>
        <v>8666625</v>
      </c>
    </row>
    <row r="4103" customFormat="false" ht="17.25" hidden="false" customHeight="true" outlineLevel="0" collapsed="false">
      <c r="A4103" s="140" t="s">
        <v>3020</v>
      </c>
      <c r="B4103" s="142" t="n">
        <v>6230500</v>
      </c>
      <c r="C4103" s="143" t="n">
        <f aca="false">+LEN(B:B)</f>
        <v>7</v>
      </c>
      <c r="D4103" s="143" t="n">
        <v>62305000</v>
      </c>
      <c r="F4103" s="140" t="s">
        <v>3384</v>
      </c>
      <c r="G4103" s="144" t="n">
        <v>1300000</v>
      </c>
      <c r="I4103" s="144" t="n">
        <f aca="false">+G:G-H:H</f>
        <v>1300000</v>
      </c>
    </row>
    <row r="4104" customFormat="false" ht="17.25" hidden="false" customHeight="true" outlineLevel="0" collapsed="false">
      <c r="A4104" s="140" t="s">
        <v>3020</v>
      </c>
      <c r="B4104" s="142" t="n">
        <v>6240100</v>
      </c>
      <c r="C4104" s="143" t="n">
        <f aca="false">+LEN(B:B)</f>
        <v>7</v>
      </c>
      <c r="D4104" s="143" t="n">
        <v>62401000</v>
      </c>
      <c r="F4104" s="140" t="s">
        <v>725</v>
      </c>
      <c r="G4104" s="144" t="n">
        <v>10620000</v>
      </c>
      <c r="I4104" s="144" t="n">
        <f aca="false">+G:G-H:H</f>
        <v>10620000</v>
      </c>
    </row>
    <row r="4105" customFormat="false" ht="17.25" hidden="false" customHeight="true" outlineLevel="0" collapsed="false">
      <c r="A4105" s="140" t="s">
        <v>3020</v>
      </c>
      <c r="B4105" s="142" t="n">
        <v>6240200</v>
      </c>
      <c r="C4105" s="143" t="n">
        <f aca="false">+LEN(B:B)</f>
        <v>7</v>
      </c>
      <c r="D4105" s="143" t="n">
        <v>62402000</v>
      </c>
      <c r="F4105" s="140" t="s">
        <v>412</v>
      </c>
      <c r="G4105" s="144" t="n">
        <v>58000</v>
      </c>
      <c r="I4105" s="144" t="n">
        <f aca="false">+G:G-H:H</f>
        <v>58000</v>
      </c>
    </row>
    <row r="4106" customFormat="false" ht="17.25" hidden="false" customHeight="true" outlineLevel="0" collapsed="false">
      <c r="A4106" s="140" t="s">
        <v>3020</v>
      </c>
      <c r="B4106" s="142" t="n">
        <v>6250100</v>
      </c>
      <c r="C4106" s="143" t="n">
        <f aca="false">+LEN(B:B)</f>
        <v>7</v>
      </c>
      <c r="D4106" s="143" t="n">
        <v>62501000</v>
      </c>
      <c r="F4106" s="140" t="s">
        <v>726</v>
      </c>
      <c r="G4106" s="144" t="n">
        <v>51490432.45</v>
      </c>
      <c r="I4106" s="144" t="n">
        <f aca="false">+G:G-H:H</f>
        <v>51490432.45</v>
      </c>
    </row>
    <row r="4107" customFormat="false" ht="17.25" hidden="false" customHeight="true" outlineLevel="0" collapsed="false">
      <c r="A4107" s="140" t="s">
        <v>3020</v>
      </c>
      <c r="B4107" s="142" t="n">
        <v>6250400</v>
      </c>
      <c r="C4107" s="143" t="n">
        <f aca="false">+LEN(B:B)</f>
        <v>7</v>
      </c>
      <c r="D4107" s="143" t="n">
        <v>62504000</v>
      </c>
      <c r="F4107" s="140" t="s">
        <v>3385</v>
      </c>
      <c r="G4107" s="144" t="n">
        <v>895597</v>
      </c>
      <c r="I4107" s="144" t="n">
        <f aca="false">+G:G-H:H</f>
        <v>895597</v>
      </c>
    </row>
    <row r="4108" customFormat="false" ht="17.25" hidden="false" customHeight="true" outlineLevel="0" collapsed="false">
      <c r="A4108" s="140" t="s">
        <v>3020</v>
      </c>
      <c r="B4108" s="142" t="n">
        <v>6250500</v>
      </c>
      <c r="C4108" s="143" t="n">
        <f aca="false">+LEN(B:B)</f>
        <v>7</v>
      </c>
      <c r="D4108" s="143" t="n">
        <v>62505000</v>
      </c>
      <c r="F4108" s="140" t="s">
        <v>508</v>
      </c>
      <c r="G4108" s="144" t="n">
        <v>3522565.94</v>
      </c>
      <c r="I4108" s="144" t="n">
        <f aca="false">+G:G-H:H</f>
        <v>3522565.94</v>
      </c>
    </row>
    <row r="4109" customFormat="false" ht="17.25" hidden="false" customHeight="true" outlineLevel="0" collapsed="false">
      <c r="A4109" s="140" t="s">
        <v>3020</v>
      </c>
      <c r="B4109" s="142" t="n">
        <v>6250600</v>
      </c>
      <c r="C4109" s="143" t="n">
        <f aca="false">+LEN(B:B)</f>
        <v>7</v>
      </c>
      <c r="D4109" s="143" t="n">
        <v>62506000</v>
      </c>
      <c r="F4109" s="140" t="s">
        <v>509</v>
      </c>
      <c r="G4109" s="144" t="n">
        <v>90672</v>
      </c>
      <c r="I4109" s="144" t="n">
        <f aca="false">+G:G-H:H</f>
        <v>90672</v>
      </c>
    </row>
    <row r="4110" customFormat="false" ht="17.25" hidden="false" customHeight="true" outlineLevel="0" collapsed="false">
      <c r="A4110" s="140" t="s">
        <v>3020</v>
      </c>
      <c r="B4110" s="142" t="n">
        <v>6250700</v>
      </c>
      <c r="C4110" s="143" t="n">
        <f aca="false">+LEN(B:B)</f>
        <v>7</v>
      </c>
      <c r="D4110" s="143" t="n">
        <v>62507000</v>
      </c>
      <c r="F4110" s="140" t="s">
        <v>416</v>
      </c>
      <c r="G4110" s="144" t="n">
        <v>20514987.67</v>
      </c>
      <c r="I4110" s="144" t="n">
        <f aca="false">+G:G-H:H</f>
        <v>20514987.67</v>
      </c>
    </row>
    <row r="4111" customFormat="false" ht="17.25" hidden="false" customHeight="true" outlineLevel="0" collapsed="false">
      <c r="A4111" s="140" t="s">
        <v>3020</v>
      </c>
      <c r="B4111" s="142" t="n">
        <v>6260200</v>
      </c>
      <c r="C4111" s="143" t="n">
        <f aca="false">+LEN(B:B)</f>
        <v>7</v>
      </c>
      <c r="D4111" s="143" t="n">
        <v>62602000</v>
      </c>
      <c r="F4111" s="140" t="s">
        <v>511</v>
      </c>
      <c r="G4111" s="144" t="n">
        <v>62732552.02</v>
      </c>
      <c r="I4111" s="144" t="n">
        <f aca="false">+G:G-H:H</f>
        <v>62732552.02</v>
      </c>
    </row>
    <row r="4112" customFormat="false" ht="17.25" hidden="false" customHeight="true" outlineLevel="0" collapsed="false">
      <c r="A4112" s="140" t="s">
        <v>3020</v>
      </c>
      <c r="B4112" s="142" t="n">
        <v>6260300</v>
      </c>
      <c r="C4112" s="143" t="n">
        <f aca="false">+LEN(B:B)</f>
        <v>7</v>
      </c>
      <c r="D4112" s="143" t="n">
        <v>62603000</v>
      </c>
      <c r="F4112" s="140" t="s">
        <v>512</v>
      </c>
      <c r="G4112" s="144" t="n">
        <v>14762369.08</v>
      </c>
      <c r="I4112" s="144" t="n">
        <f aca="false">+G:G-H:H</f>
        <v>14762369.08</v>
      </c>
    </row>
    <row r="4113" customFormat="false" ht="17.25" hidden="false" customHeight="true" outlineLevel="0" collapsed="false">
      <c r="A4113" s="140" t="s">
        <v>3020</v>
      </c>
      <c r="B4113" s="142" t="n">
        <v>6260400</v>
      </c>
      <c r="C4113" s="143" t="n">
        <f aca="false">+LEN(B:B)</f>
        <v>7</v>
      </c>
      <c r="D4113" s="143" t="n">
        <v>62604000</v>
      </c>
      <c r="F4113" s="140" t="s">
        <v>513</v>
      </c>
      <c r="G4113" s="144" t="n">
        <v>1292239</v>
      </c>
      <c r="I4113" s="144" t="n">
        <f aca="false">+G:G-H:H</f>
        <v>1292239</v>
      </c>
    </row>
    <row r="4114" customFormat="false" ht="17.25" hidden="false" customHeight="true" outlineLevel="0" collapsed="false">
      <c r="A4114" s="140" t="s">
        <v>3020</v>
      </c>
      <c r="B4114" s="142" t="n">
        <v>6260500</v>
      </c>
      <c r="C4114" s="143" t="n">
        <f aca="false">+LEN(B:B)</f>
        <v>7</v>
      </c>
      <c r="D4114" s="143" t="n">
        <v>62605000</v>
      </c>
      <c r="F4114" s="140" t="s">
        <v>3386</v>
      </c>
      <c r="G4114" s="144" t="n">
        <v>587000</v>
      </c>
      <c r="I4114" s="144" t="n">
        <f aca="false">+G:G-H:H</f>
        <v>587000</v>
      </c>
    </row>
    <row r="4115" customFormat="false" ht="17.25" hidden="false" customHeight="true" outlineLevel="0" collapsed="false">
      <c r="A4115" s="140" t="s">
        <v>3020</v>
      </c>
      <c r="B4115" s="142" t="n">
        <v>6260600</v>
      </c>
      <c r="C4115" s="143" t="n">
        <f aca="false">+LEN(B:B)</f>
        <v>7</v>
      </c>
      <c r="D4115" s="143" t="n">
        <v>62606000</v>
      </c>
      <c r="F4115" s="140" t="s">
        <v>3387</v>
      </c>
      <c r="G4115" s="144" t="n">
        <v>24469118</v>
      </c>
      <c r="I4115" s="144" t="n">
        <f aca="false">+G:G-H:H</f>
        <v>24469118</v>
      </c>
    </row>
    <row r="4116" customFormat="false" ht="17.25" hidden="false" customHeight="true" outlineLevel="0" collapsed="false">
      <c r="A4116" s="140" t="s">
        <v>3020</v>
      </c>
      <c r="B4116" s="142" t="n">
        <v>6260700</v>
      </c>
      <c r="C4116" s="143" t="n">
        <f aca="false">+LEN(B:B)</f>
        <v>7</v>
      </c>
      <c r="D4116" s="143" t="n">
        <v>62607000</v>
      </c>
      <c r="F4116" s="140" t="s">
        <v>3312</v>
      </c>
      <c r="G4116" s="144" t="n">
        <v>19796284.8</v>
      </c>
      <c r="I4116" s="144" t="n">
        <f aca="false">+G:G-H:H</f>
        <v>19796284.8</v>
      </c>
    </row>
    <row r="4117" customFormat="false" ht="17.25" hidden="false" customHeight="true" outlineLevel="0" collapsed="false">
      <c r="A4117" s="140" t="s">
        <v>3020</v>
      </c>
      <c r="B4117" s="142" t="n">
        <v>6270100</v>
      </c>
      <c r="C4117" s="143" t="n">
        <f aca="false">+LEN(B:B)</f>
        <v>7</v>
      </c>
      <c r="D4117" s="143" t="n">
        <v>62701000</v>
      </c>
      <c r="F4117" s="140" t="s">
        <v>729</v>
      </c>
      <c r="G4117" s="144" t="n">
        <v>45701.31</v>
      </c>
      <c r="I4117" s="144" t="n">
        <f aca="false">+G:G-H:H</f>
        <v>45701.31</v>
      </c>
    </row>
    <row r="4118" customFormat="false" ht="17.25" hidden="false" customHeight="true" outlineLevel="0" collapsed="false">
      <c r="A4118" s="140" t="s">
        <v>3020</v>
      </c>
      <c r="B4118" s="142" t="n">
        <v>6270200</v>
      </c>
      <c r="C4118" s="143" t="n">
        <f aca="false">+LEN(B:B)</f>
        <v>7</v>
      </c>
      <c r="D4118" s="143" t="n">
        <v>62702000</v>
      </c>
      <c r="F4118" s="140" t="s">
        <v>515</v>
      </c>
      <c r="G4118" s="144" t="n">
        <v>15000</v>
      </c>
      <c r="I4118" s="144" t="n">
        <f aca="false">+G:G-H:H</f>
        <v>15000</v>
      </c>
    </row>
    <row r="4119" customFormat="false" ht="17.25" hidden="false" customHeight="true" outlineLevel="0" collapsed="false">
      <c r="A4119" s="140" t="s">
        <v>3020</v>
      </c>
      <c r="B4119" s="142" t="n">
        <v>6270300</v>
      </c>
      <c r="C4119" s="143" t="n">
        <f aca="false">+LEN(B:B)</f>
        <v>7</v>
      </c>
      <c r="D4119" s="143" t="n">
        <v>62703000</v>
      </c>
      <c r="F4119" s="140" t="s">
        <v>516</v>
      </c>
      <c r="G4119" s="144" t="n">
        <v>15390906.54</v>
      </c>
      <c r="I4119" s="144" t="n">
        <f aca="false">+G:G-H:H</f>
        <v>15390906.54</v>
      </c>
    </row>
    <row r="4120" customFormat="false" ht="17.25" hidden="false" customHeight="true" outlineLevel="0" collapsed="false">
      <c r="A4120" s="140" t="s">
        <v>3020</v>
      </c>
      <c r="B4120" s="142" t="n">
        <v>6270400</v>
      </c>
      <c r="C4120" s="143" t="n">
        <f aca="false">+LEN(B:B)</f>
        <v>7</v>
      </c>
      <c r="D4120" s="143" t="n">
        <v>62704000</v>
      </c>
      <c r="F4120" s="140" t="s">
        <v>423</v>
      </c>
      <c r="G4120" s="144" t="n">
        <v>946699.98</v>
      </c>
      <c r="I4120" s="144" t="n">
        <f aca="false">+G:G-H:H</f>
        <v>946699.98</v>
      </c>
    </row>
    <row r="4121" customFormat="false" ht="17.25" hidden="false" customHeight="true" outlineLevel="0" collapsed="false">
      <c r="A4121" s="140" t="s">
        <v>3020</v>
      </c>
      <c r="B4121" s="142" t="n">
        <v>6270500</v>
      </c>
      <c r="C4121" s="143" t="n">
        <f aca="false">+LEN(B:B)</f>
        <v>7</v>
      </c>
      <c r="D4121" s="143" t="n">
        <v>62705000</v>
      </c>
      <c r="F4121" s="140" t="s">
        <v>517</v>
      </c>
      <c r="G4121" s="144" t="n">
        <v>27868624.13</v>
      </c>
      <c r="I4121" s="144" t="n">
        <f aca="false">+G:G-H:H</f>
        <v>27868624.13</v>
      </c>
    </row>
    <row r="4122" customFormat="false" ht="17.25" hidden="false" customHeight="true" outlineLevel="0" collapsed="false">
      <c r="A4122" s="140" t="s">
        <v>3020</v>
      </c>
      <c r="B4122" s="142" t="n">
        <v>6270600</v>
      </c>
      <c r="C4122" s="143" t="n">
        <f aca="false">+LEN(B:B)</f>
        <v>7</v>
      </c>
      <c r="D4122" s="143" t="n">
        <v>62706000</v>
      </c>
      <c r="F4122" s="140" t="s">
        <v>183</v>
      </c>
      <c r="G4122" s="144" t="n">
        <v>20265983.35</v>
      </c>
      <c r="I4122" s="144" t="n">
        <f aca="false">+G:G-H:H</f>
        <v>20265983.35</v>
      </c>
    </row>
    <row r="4123" customFormat="false" ht="17.25" hidden="false" customHeight="true" outlineLevel="0" collapsed="false">
      <c r="A4123" s="140" t="s">
        <v>3020</v>
      </c>
      <c r="B4123" s="142" t="n">
        <v>6270800</v>
      </c>
      <c r="C4123" s="143" t="n">
        <f aca="false">+LEN(B:B)</f>
        <v>7</v>
      </c>
      <c r="D4123" s="143" t="n">
        <v>62708000</v>
      </c>
      <c r="F4123" s="140" t="s">
        <v>519</v>
      </c>
      <c r="G4123" s="144" t="n">
        <v>882357.73</v>
      </c>
      <c r="I4123" s="144" t="n">
        <f aca="false">+G:G-H:H</f>
        <v>882357.73</v>
      </c>
    </row>
    <row r="4124" customFormat="false" ht="17.25" hidden="false" customHeight="true" outlineLevel="0" collapsed="false">
      <c r="A4124" s="140" t="s">
        <v>3020</v>
      </c>
      <c r="B4124" s="142" t="n">
        <v>6270900</v>
      </c>
      <c r="C4124" s="143" t="n">
        <f aca="false">+LEN(B:B)</f>
        <v>7</v>
      </c>
      <c r="D4124" s="143" t="n">
        <v>62709000</v>
      </c>
      <c r="F4124" s="140" t="s">
        <v>428</v>
      </c>
      <c r="G4124" s="144" t="n">
        <v>1230244.75</v>
      </c>
      <c r="I4124" s="144" t="n">
        <f aca="false">+G:G-H:H</f>
        <v>1230244.75</v>
      </c>
    </row>
    <row r="4125" customFormat="false" ht="17.25" hidden="false" customHeight="true" outlineLevel="0" collapsed="false">
      <c r="A4125" s="140" t="s">
        <v>3020</v>
      </c>
      <c r="B4125" s="142" t="n">
        <v>6271000</v>
      </c>
      <c r="C4125" s="143" t="n">
        <f aca="false">+LEN(B:B)</f>
        <v>7</v>
      </c>
      <c r="D4125" s="143" t="n">
        <v>62710000</v>
      </c>
      <c r="F4125" s="140" t="s">
        <v>185</v>
      </c>
      <c r="G4125" s="144" t="n">
        <v>399533.31</v>
      </c>
      <c r="I4125" s="144" t="n">
        <f aca="false">+G:G-H:H</f>
        <v>399533.31</v>
      </c>
    </row>
    <row r="4126" customFormat="false" ht="17.25" hidden="false" customHeight="true" outlineLevel="0" collapsed="false">
      <c r="A4126" s="140" t="s">
        <v>3020</v>
      </c>
      <c r="B4126" s="142" t="n">
        <v>6271100</v>
      </c>
      <c r="C4126" s="143" t="n">
        <f aca="false">+LEN(B:B)</f>
        <v>7</v>
      </c>
      <c r="D4126" s="143" t="n">
        <v>62711000</v>
      </c>
      <c r="F4126" s="140" t="s">
        <v>520</v>
      </c>
      <c r="G4126" s="144" t="n">
        <v>271224.13</v>
      </c>
      <c r="I4126" s="144" t="n">
        <f aca="false">+G:G-H:H</f>
        <v>271224.13</v>
      </c>
    </row>
    <row r="4127" customFormat="false" ht="17.25" hidden="false" customHeight="true" outlineLevel="0" collapsed="false">
      <c r="A4127" s="140" t="s">
        <v>3020</v>
      </c>
      <c r="B4127" s="142" t="n">
        <v>6271200</v>
      </c>
      <c r="C4127" s="143" t="n">
        <f aca="false">+LEN(B:B)</f>
        <v>7</v>
      </c>
      <c r="D4127" s="143" t="n">
        <v>62712000</v>
      </c>
      <c r="F4127" s="140" t="s">
        <v>521</v>
      </c>
      <c r="G4127" s="144" t="n">
        <v>6038095.14</v>
      </c>
      <c r="I4127" s="144" t="n">
        <f aca="false">+G:G-H:H</f>
        <v>6038095.14</v>
      </c>
    </row>
    <row r="4128" customFormat="false" ht="17.25" hidden="false" customHeight="true" outlineLevel="0" collapsed="false">
      <c r="A4128" s="140" t="s">
        <v>3020</v>
      </c>
      <c r="B4128" s="142" t="n">
        <v>6271300</v>
      </c>
      <c r="C4128" s="143" t="n">
        <f aca="false">+LEN(B:B)</f>
        <v>7</v>
      </c>
      <c r="D4128" s="143" t="n">
        <v>62713000</v>
      </c>
      <c r="F4128" s="140" t="s">
        <v>438</v>
      </c>
      <c r="G4128" s="144" t="n">
        <v>994000</v>
      </c>
      <c r="I4128" s="144" t="n">
        <f aca="false">+G:G-H:H</f>
        <v>994000</v>
      </c>
    </row>
    <row r="4129" customFormat="false" ht="17.25" hidden="false" customHeight="true" outlineLevel="0" collapsed="false">
      <c r="A4129" s="140" t="s">
        <v>3020</v>
      </c>
      <c r="B4129" s="142" t="n">
        <v>6271400</v>
      </c>
      <c r="C4129" s="143" t="n">
        <f aca="false">+LEN(B:B)</f>
        <v>7</v>
      </c>
      <c r="D4129" s="143" t="n">
        <v>62714000</v>
      </c>
      <c r="F4129" s="140" t="s">
        <v>522</v>
      </c>
      <c r="G4129" s="144" t="n">
        <v>522733.34</v>
      </c>
      <c r="I4129" s="144" t="n">
        <f aca="false">+G:G-H:H</f>
        <v>522733.34</v>
      </c>
    </row>
    <row r="4130" customFormat="false" ht="17.25" hidden="false" customHeight="true" outlineLevel="0" collapsed="false">
      <c r="A4130" s="140" t="s">
        <v>3020</v>
      </c>
      <c r="B4130" s="142" t="n">
        <v>6350100</v>
      </c>
      <c r="C4130" s="143" t="n">
        <f aca="false">+LEN(B:B)</f>
        <v>7</v>
      </c>
      <c r="D4130" s="143" t="n">
        <v>63501000</v>
      </c>
      <c r="F4130" s="140" t="s">
        <v>3388</v>
      </c>
      <c r="G4130" s="144" t="n">
        <v>11106346.02</v>
      </c>
      <c r="I4130" s="144" t="n">
        <f aca="false">+G:G-H:H</f>
        <v>11106346.02</v>
      </c>
    </row>
    <row r="4131" customFormat="false" ht="17.25" hidden="false" customHeight="true" outlineLevel="0" collapsed="false">
      <c r="A4131" s="140" t="s">
        <v>3020</v>
      </c>
      <c r="B4131" s="142" t="n">
        <v>6350300</v>
      </c>
      <c r="C4131" s="143" t="n">
        <f aca="false">+LEN(B:B)</f>
        <v>7</v>
      </c>
      <c r="D4131" s="143" t="n">
        <v>63503000</v>
      </c>
      <c r="F4131" s="140" t="s">
        <v>731</v>
      </c>
      <c r="G4131" s="144" t="n">
        <v>110189</v>
      </c>
      <c r="I4131" s="144" t="n">
        <f aca="false">+G:G-H:H</f>
        <v>110189</v>
      </c>
    </row>
    <row r="4132" customFormat="false" ht="17.25" hidden="false" customHeight="true" outlineLevel="0" collapsed="false">
      <c r="A4132" s="140" t="s">
        <v>3020</v>
      </c>
      <c r="B4132" s="142" t="n">
        <v>6350400</v>
      </c>
      <c r="C4132" s="143" t="n">
        <f aca="false">+LEN(B:B)</f>
        <v>7</v>
      </c>
      <c r="D4132" s="143" t="n">
        <v>63504000</v>
      </c>
      <c r="F4132" s="140" t="s">
        <v>2254</v>
      </c>
      <c r="G4132" s="144" t="n">
        <v>2139674.83</v>
      </c>
      <c r="I4132" s="144" t="n">
        <f aca="false">+G:G-H:H</f>
        <v>2139674.83</v>
      </c>
    </row>
    <row r="4133" customFormat="false" ht="17.25" hidden="false" customHeight="true" outlineLevel="0" collapsed="false">
      <c r="A4133" s="140" t="s">
        <v>3020</v>
      </c>
      <c r="B4133" s="142" t="n">
        <v>6350500</v>
      </c>
      <c r="C4133" s="143" t="n">
        <f aca="false">+LEN(B:B)</f>
        <v>7</v>
      </c>
      <c r="D4133" s="143" t="n">
        <v>63505000</v>
      </c>
      <c r="F4133" s="140" t="s">
        <v>733</v>
      </c>
      <c r="G4133" s="144" t="n">
        <v>3104303</v>
      </c>
      <c r="I4133" s="144" t="n">
        <f aca="false">+G:G-H:H</f>
        <v>3104303</v>
      </c>
    </row>
    <row r="4134" customFormat="false" ht="17.25" hidden="false" customHeight="true" outlineLevel="0" collapsed="false">
      <c r="A4134" s="140" t="s">
        <v>3020</v>
      </c>
      <c r="B4134" s="142" t="n">
        <v>6350600</v>
      </c>
      <c r="C4134" s="143" t="n">
        <f aca="false">+LEN(B:B)</f>
        <v>7</v>
      </c>
      <c r="D4134" s="143" t="n">
        <v>63506000</v>
      </c>
      <c r="F4134" s="140" t="s">
        <v>2109</v>
      </c>
      <c r="G4134" s="144" t="n">
        <v>8254375</v>
      </c>
      <c r="I4134" s="144" t="n">
        <f aca="false">+G:G-H:H</f>
        <v>8254375</v>
      </c>
    </row>
    <row r="4135" customFormat="false" ht="17.25" hidden="false" customHeight="true" outlineLevel="0" collapsed="false">
      <c r="A4135" s="140" t="s">
        <v>3020</v>
      </c>
      <c r="B4135" s="142" t="n">
        <v>6350800</v>
      </c>
      <c r="C4135" s="143" t="n">
        <f aca="false">+LEN(B:B)</f>
        <v>7</v>
      </c>
      <c r="D4135" s="143" t="n">
        <v>63508000</v>
      </c>
      <c r="F4135" s="140" t="s">
        <v>2110</v>
      </c>
      <c r="G4135" s="144" t="n">
        <v>136111</v>
      </c>
      <c r="I4135" s="144" t="n">
        <f aca="false">+G:G-H:H</f>
        <v>136111</v>
      </c>
    </row>
    <row r="4136" customFormat="false" ht="17.25" hidden="false" customHeight="true" outlineLevel="0" collapsed="false">
      <c r="A4136" s="140" t="s">
        <v>3020</v>
      </c>
      <c r="B4136" s="142" t="n">
        <v>6351000</v>
      </c>
      <c r="C4136" s="143" t="n">
        <f aca="false">+LEN(B:B)</f>
        <v>7</v>
      </c>
      <c r="D4136" s="143" t="n">
        <v>63510000</v>
      </c>
      <c r="F4136" s="140" t="s">
        <v>2878</v>
      </c>
      <c r="G4136" s="144" t="n">
        <v>330000</v>
      </c>
      <c r="I4136" s="144" t="n">
        <f aca="false">+G:G-H:H</f>
        <v>330000</v>
      </c>
    </row>
    <row r="4137" customFormat="false" ht="17.25" hidden="false" customHeight="true" outlineLevel="0" collapsed="false">
      <c r="A4137" s="140" t="s">
        <v>3020</v>
      </c>
      <c r="B4137" s="142" t="n">
        <v>6410100</v>
      </c>
      <c r="C4137" s="143" t="n">
        <f aca="false">+LEN(B:B)</f>
        <v>7</v>
      </c>
      <c r="D4137" s="143" t="n">
        <v>64101000</v>
      </c>
      <c r="F4137" s="140" t="s">
        <v>735</v>
      </c>
      <c r="G4137" s="144" t="n">
        <v>642565120.14</v>
      </c>
      <c r="I4137" s="144" t="n">
        <f aca="false">+G:G-H:H</f>
        <v>642565120.14</v>
      </c>
    </row>
    <row r="4138" customFormat="false" ht="17.25" hidden="false" customHeight="true" outlineLevel="0" collapsed="false">
      <c r="A4138" s="140" t="s">
        <v>3020</v>
      </c>
      <c r="B4138" s="142" t="n">
        <v>6410200</v>
      </c>
      <c r="C4138" s="143" t="n">
        <f aca="false">+LEN(B:B)</f>
        <v>7</v>
      </c>
      <c r="D4138" s="143" t="n">
        <v>64102000</v>
      </c>
      <c r="F4138" s="140" t="s">
        <v>528</v>
      </c>
      <c r="G4138" s="144" t="n">
        <v>49982188.25</v>
      </c>
      <c r="I4138" s="144" t="n">
        <f aca="false">+G:G-H:H</f>
        <v>49982188.25</v>
      </c>
    </row>
    <row r="4139" customFormat="false" ht="17.25" hidden="false" customHeight="true" outlineLevel="0" collapsed="false">
      <c r="A4139" s="140" t="s">
        <v>3020</v>
      </c>
      <c r="B4139" s="142" t="n">
        <v>6410300</v>
      </c>
      <c r="C4139" s="143" t="n">
        <f aca="false">+LEN(B:B)</f>
        <v>7</v>
      </c>
      <c r="D4139" s="143" t="n">
        <v>64103000</v>
      </c>
      <c r="F4139" s="140" t="s">
        <v>529</v>
      </c>
      <c r="G4139" s="144" t="n">
        <v>36371154.93</v>
      </c>
      <c r="I4139" s="144" t="n">
        <f aca="false">+G:G-H:H</f>
        <v>36371154.93</v>
      </c>
    </row>
    <row r="4140" customFormat="false" ht="17.25" hidden="false" customHeight="true" outlineLevel="0" collapsed="false">
      <c r="A4140" s="140" t="s">
        <v>3020</v>
      </c>
      <c r="B4140" s="142" t="n">
        <v>6410400</v>
      </c>
      <c r="C4140" s="143" t="n">
        <f aca="false">+LEN(B:B)</f>
        <v>7</v>
      </c>
      <c r="D4140" s="143" t="n">
        <v>64104000</v>
      </c>
      <c r="F4140" s="140" t="s">
        <v>194</v>
      </c>
      <c r="G4140" s="144" t="n">
        <v>201610.22</v>
      </c>
      <c r="I4140" s="144" t="n">
        <f aca="false">+G:G-H:H</f>
        <v>201610.22</v>
      </c>
    </row>
    <row r="4141" customFormat="false" ht="17.25" hidden="false" customHeight="true" outlineLevel="0" collapsed="false">
      <c r="A4141" s="140" t="s">
        <v>3020</v>
      </c>
      <c r="B4141" s="142" t="n">
        <v>6410500</v>
      </c>
      <c r="C4141" s="143" t="n">
        <f aca="false">+LEN(B:B)</f>
        <v>7</v>
      </c>
      <c r="D4141" s="143" t="n">
        <v>64105000</v>
      </c>
      <c r="F4141" s="140" t="s">
        <v>1854</v>
      </c>
      <c r="G4141" s="144" t="n">
        <v>701382.35</v>
      </c>
      <c r="I4141" s="144" t="n">
        <f aca="false">+G:G-H:H</f>
        <v>701382.35</v>
      </c>
    </row>
    <row r="4142" customFormat="false" ht="17.25" hidden="false" customHeight="true" outlineLevel="0" collapsed="false">
      <c r="A4142" s="140" t="s">
        <v>3020</v>
      </c>
      <c r="B4142" s="142" t="n">
        <v>6418000</v>
      </c>
      <c r="C4142" s="143" t="n">
        <f aca="false">+LEN(B:B)</f>
        <v>7</v>
      </c>
      <c r="D4142" s="143" t="n">
        <v>64180000</v>
      </c>
      <c r="F4142" s="140" t="s">
        <v>531</v>
      </c>
      <c r="G4142" s="144" t="n">
        <v>51301491.41</v>
      </c>
      <c r="I4142" s="144" t="n">
        <f aca="false">+G:G-H:H</f>
        <v>51301491.41</v>
      </c>
    </row>
    <row r="4143" customFormat="false" ht="17.25" hidden="false" customHeight="true" outlineLevel="0" collapsed="false">
      <c r="A4143" s="140" t="s">
        <v>3020</v>
      </c>
      <c r="B4143" s="142" t="n">
        <v>6450100</v>
      </c>
      <c r="C4143" s="143" t="n">
        <f aca="false">+LEN(B:B)</f>
        <v>7</v>
      </c>
      <c r="D4143" s="143" t="n">
        <v>64501000</v>
      </c>
      <c r="F4143" s="140" t="s">
        <v>736</v>
      </c>
      <c r="G4143" s="144" t="n">
        <v>76202720</v>
      </c>
      <c r="I4143" s="144" t="n">
        <f aca="false">+G:G-H:H</f>
        <v>76202720</v>
      </c>
    </row>
    <row r="4144" customFormat="false" ht="17.25" hidden="false" customHeight="true" outlineLevel="0" collapsed="false">
      <c r="A4144" s="140" t="s">
        <v>3020</v>
      </c>
      <c r="B4144" s="142" t="n">
        <v>6450200</v>
      </c>
      <c r="C4144" s="143" t="n">
        <f aca="false">+LEN(B:B)</f>
        <v>7</v>
      </c>
      <c r="D4144" s="143" t="n">
        <v>64502000</v>
      </c>
      <c r="F4144" s="140" t="s">
        <v>533</v>
      </c>
      <c r="G4144" s="144" t="n">
        <v>28959680.73</v>
      </c>
      <c r="I4144" s="144" t="n">
        <f aca="false">+G:G-H:H</f>
        <v>28959680.73</v>
      </c>
    </row>
    <row r="4145" customFormat="false" ht="17.25" hidden="false" customHeight="true" outlineLevel="0" collapsed="false">
      <c r="A4145" s="140" t="s">
        <v>3020</v>
      </c>
      <c r="B4145" s="142" t="n">
        <v>6450300</v>
      </c>
      <c r="C4145" s="143" t="n">
        <f aca="false">+LEN(B:B)</f>
        <v>7</v>
      </c>
      <c r="D4145" s="143" t="n">
        <v>64503000</v>
      </c>
      <c r="F4145" s="140" t="s">
        <v>2095</v>
      </c>
      <c r="G4145" s="144" t="n">
        <v>588032.55</v>
      </c>
      <c r="I4145" s="144" t="n">
        <f aca="false">+G:G-H:H</f>
        <v>588032.55</v>
      </c>
    </row>
    <row r="4146" customFormat="false" ht="17.25" hidden="false" customHeight="true" outlineLevel="0" collapsed="false">
      <c r="A4146" s="140" t="s">
        <v>3020</v>
      </c>
      <c r="B4146" s="142" t="n">
        <v>6450400</v>
      </c>
      <c r="C4146" s="143" t="n">
        <f aca="false">+LEN(B:B)</f>
        <v>7</v>
      </c>
      <c r="D4146" s="143" t="n">
        <v>64504000</v>
      </c>
      <c r="F4146" s="140" t="s">
        <v>2096</v>
      </c>
      <c r="G4146" s="144" t="n">
        <v>5831875.94</v>
      </c>
      <c r="I4146" s="144" t="n">
        <f aca="false">+G:G-H:H</f>
        <v>5831875.94</v>
      </c>
    </row>
    <row r="4147" customFormat="false" ht="17.25" hidden="false" customHeight="true" outlineLevel="0" collapsed="false">
      <c r="A4147" s="140" t="s">
        <v>3020</v>
      </c>
      <c r="B4147" s="142" t="n">
        <v>6480100</v>
      </c>
      <c r="C4147" s="143" t="n">
        <f aca="false">+LEN(B:B)</f>
        <v>7</v>
      </c>
      <c r="D4147" s="143" t="n">
        <v>64801000</v>
      </c>
      <c r="F4147" s="140" t="s">
        <v>467</v>
      </c>
      <c r="G4147" s="144" t="n">
        <v>5548093.56</v>
      </c>
      <c r="I4147" s="144" t="n">
        <f aca="false">+G:G-H:H</f>
        <v>5548093.56</v>
      </c>
    </row>
    <row r="4148" customFormat="false" ht="17.25" hidden="false" customHeight="true" outlineLevel="0" collapsed="false">
      <c r="A4148" s="140" t="s">
        <v>3020</v>
      </c>
      <c r="B4148" s="142" t="n">
        <v>6480200</v>
      </c>
      <c r="C4148" s="143" t="n">
        <f aca="false">+LEN(B:B)</f>
        <v>7</v>
      </c>
      <c r="D4148" s="143" t="n">
        <v>64802000</v>
      </c>
      <c r="F4148" s="140" t="s">
        <v>3389</v>
      </c>
      <c r="G4148" s="144" t="n">
        <v>23910</v>
      </c>
      <c r="I4148" s="144" t="n">
        <f aca="false">+G:G-H:H</f>
        <v>23910</v>
      </c>
    </row>
    <row r="4149" customFormat="false" ht="17.25" hidden="false" customHeight="true" outlineLevel="0" collapsed="false">
      <c r="A4149" s="140" t="s">
        <v>3020</v>
      </c>
      <c r="B4149" s="142" t="n">
        <v>6480300</v>
      </c>
      <c r="C4149" s="143" t="n">
        <f aca="false">+LEN(B:B)</f>
        <v>7</v>
      </c>
      <c r="D4149" s="143" t="n">
        <v>64803000</v>
      </c>
      <c r="F4149" s="140" t="s">
        <v>2306</v>
      </c>
      <c r="G4149" s="144" t="n">
        <v>4566</v>
      </c>
      <c r="I4149" s="144" t="n">
        <f aca="false">+G:G-H:H</f>
        <v>4566</v>
      </c>
    </row>
    <row r="4150" customFormat="false" ht="17.25" hidden="false" customHeight="true" outlineLevel="0" collapsed="false">
      <c r="A4150" s="140" t="s">
        <v>3020</v>
      </c>
      <c r="B4150" s="142" t="n">
        <v>6510000</v>
      </c>
      <c r="C4150" s="143" t="n">
        <f aca="false">+LEN(B:B)</f>
        <v>7</v>
      </c>
      <c r="D4150" s="143" t="n">
        <v>65100000</v>
      </c>
      <c r="F4150" s="140" t="s">
        <v>740</v>
      </c>
      <c r="G4150" s="144" t="n">
        <v>2197543.82</v>
      </c>
      <c r="I4150" s="144" t="n">
        <f aca="false">+G:G-H:H</f>
        <v>2197543.82</v>
      </c>
    </row>
    <row r="4151" customFormat="false" ht="17.25" hidden="false" customHeight="true" outlineLevel="0" collapsed="false">
      <c r="A4151" s="140" t="s">
        <v>3020</v>
      </c>
      <c r="B4151" s="142" t="n">
        <v>6520000</v>
      </c>
      <c r="C4151" s="143" t="n">
        <f aca="false">+LEN(B:B)</f>
        <v>7</v>
      </c>
      <c r="D4151" s="143" t="n">
        <v>65200000</v>
      </c>
      <c r="F4151" s="140" t="s">
        <v>741</v>
      </c>
      <c r="G4151" s="144" t="n">
        <v>2722.18</v>
      </c>
      <c r="I4151" s="144" t="n">
        <f aca="false">+G:G-H:H</f>
        <v>2722.18</v>
      </c>
    </row>
    <row r="4152" customFormat="false" ht="17.25" hidden="false" customHeight="true" outlineLevel="0" collapsed="false">
      <c r="A4152" s="140" t="s">
        <v>3020</v>
      </c>
      <c r="B4152" s="142" t="n">
        <v>6560100</v>
      </c>
      <c r="C4152" s="143" t="n">
        <f aca="false">+LEN(B:B)</f>
        <v>7</v>
      </c>
      <c r="D4152" s="143" t="n">
        <v>65601000</v>
      </c>
      <c r="F4152" s="140" t="s">
        <v>742</v>
      </c>
      <c r="G4152" s="144" t="n">
        <v>347906</v>
      </c>
      <c r="I4152" s="144" t="n">
        <f aca="false">+G:G-H:H</f>
        <v>347906</v>
      </c>
    </row>
    <row r="4153" customFormat="false" ht="17.25" hidden="false" customHeight="true" outlineLevel="0" collapsed="false">
      <c r="A4153" s="140" t="s">
        <v>3020</v>
      </c>
      <c r="B4153" s="142" t="n">
        <v>6560200</v>
      </c>
      <c r="C4153" s="143" t="n">
        <f aca="false">+LEN(B:B)</f>
        <v>7</v>
      </c>
      <c r="D4153" s="143" t="n">
        <v>65602000</v>
      </c>
      <c r="F4153" s="140" t="s">
        <v>1894</v>
      </c>
      <c r="G4153" s="144" t="n">
        <v>599526.95</v>
      </c>
      <c r="I4153" s="144" t="n">
        <f aca="false">+G:G-H:H</f>
        <v>599526.95</v>
      </c>
    </row>
    <row r="4154" customFormat="false" ht="17.25" hidden="false" customHeight="true" outlineLevel="0" collapsed="false">
      <c r="A4154" s="140" t="s">
        <v>3020</v>
      </c>
      <c r="B4154" s="142" t="n">
        <v>6570000</v>
      </c>
      <c r="C4154" s="143" t="n">
        <f aca="false">+LEN(B:B)</f>
        <v>7</v>
      </c>
      <c r="D4154" s="143" t="n">
        <v>65700000</v>
      </c>
      <c r="F4154" s="140" t="s">
        <v>745</v>
      </c>
      <c r="G4154" s="144" t="n">
        <v>950.53</v>
      </c>
      <c r="I4154" s="144" t="n">
        <f aca="false">+G:G-H:H</f>
        <v>950.53</v>
      </c>
    </row>
    <row r="4155" customFormat="false" ht="17.25" hidden="false" customHeight="true" outlineLevel="0" collapsed="false">
      <c r="A4155" s="140" t="s">
        <v>3020</v>
      </c>
      <c r="B4155" s="142" t="n">
        <v>6580000</v>
      </c>
      <c r="C4155" s="143" t="n">
        <f aca="false">+LEN(B:B)</f>
        <v>7</v>
      </c>
      <c r="D4155" s="143" t="n">
        <v>65800000</v>
      </c>
      <c r="F4155" s="140" t="s">
        <v>744</v>
      </c>
      <c r="G4155" s="144" t="n">
        <v>87123401.39</v>
      </c>
      <c r="I4155" s="144" t="n">
        <f aca="false">+G:G-H:H</f>
        <v>87123401.39</v>
      </c>
    </row>
    <row r="4156" customFormat="false" ht="17.25" hidden="false" customHeight="true" outlineLevel="0" collapsed="false">
      <c r="A4156" s="140" t="s">
        <v>3020</v>
      </c>
      <c r="B4156" s="142" t="n">
        <v>6610100</v>
      </c>
      <c r="C4156" s="143" t="n">
        <f aca="false">+LEN(B:B)</f>
        <v>7</v>
      </c>
      <c r="D4156" s="143" t="n">
        <v>66101000</v>
      </c>
      <c r="F4156" s="140" t="s">
        <v>747</v>
      </c>
      <c r="G4156" s="144" t="n">
        <v>7910605.96</v>
      </c>
      <c r="I4156" s="144" t="n">
        <f aca="false">+G:G-H:H</f>
        <v>7910605.96</v>
      </c>
    </row>
    <row r="4157" customFormat="false" ht="17.25" hidden="false" customHeight="true" outlineLevel="0" collapsed="false">
      <c r="A4157" s="140" t="s">
        <v>3020</v>
      </c>
      <c r="B4157" s="142" t="n">
        <v>6610200</v>
      </c>
      <c r="C4157" s="143" t="n">
        <f aca="false">+LEN(B:B)</f>
        <v>7</v>
      </c>
      <c r="D4157" s="143" t="n">
        <v>66102000</v>
      </c>
      <c r="F4157" s="140" t="s">
        <v>2111</v>
      </c>
      <c r="G4157" s="144" t="n">
        <v>72021331.06</v>
      </c>
      <c r="I4157" s="144" t="n">
        <f aca="false">+G:G-H:H</f>
        <v>72021331.06</v>
      </c>
    </row>
    <row r="4158" customFormat="false" ht="17.25" hidden="false" customHeight="true" outlineLevel="0" collapsed="false">
      <c r="A4158" s="140" t="s">
        <v>3020</v>
      </c>
      <c r="B4158" s="142" t="n">
        <v>6610300</v>
      </c>
      <c r="C4158" s="143" t="n">
        <f aca="false">+LEN(B:B)</f>
        <v>7</v>
      </c>
      <c r="D4158" s="143" t="n">
        <v>66103000</v>
      </c>
      <c r="F4158" s="140" t="s">
        <v>3390</v>
      </c>
      <c r="G4158" s="144" t="n">
        <v>15887730.5</v>
      </c>
      <c r="I4158" s="144" t="n">
        <f aca="false">+G:G-H:H</f>
        <v>15887730.5</v>
      </c>
    </row>
    <row r="4159" customFormat="false" ht="17.25" hidden="false" customHeight="true" outlineLevel="0" collapsed="false">
      <c r="A4159" s="140" t="s">
        <v>3020</v>
      </c>
      <c r="B4159" s="142" t="n">
        <v>6610400</v>
      </c>
      <c r="C4159" s="143" t="n">
        <f aca="false">+LEN(B:B)</f>
        <v>7</v>
      </c>
      <c r="D4159" s="143" t="n">
        <v>66104000</v>
      </c>
      <c r="F4159" s="140" t="s">
        <v>2894</v>
      </c>
      <c r="G4159" s="144" t="n">
        <v>56102767.98</v>
      </c>
      <c r="I4159" s="144" t="n">
        <f aca="false">+G:G-H:H</f>
        <v>56102767.98</v>
      </c>
    </row>
    <row r="4160" customFormat="false" ht="17.25" hidden="false" customHeight="true" outlineLevel="0" collapsed="false">
      <c r="A4160" s="140" t="s">
        <v>3020</v>
      </c>
      <c r="B4160" s="142" t="n">
        <v>6660000</v>
      </c>
      <c r="C4160" s="143" t="n">
        <f aca="false">+LEN(B:B)</f>
        <v>7</v>
      </c>
      <c r="D4160" s="143" t="n">
        <v>66600000</v>
      </c>
      <c r="F4160" s="140" t="s">
        <v>750</v>
      </c>
      <c r="G4160" s="144" t="n">
        <v>361429705.3</v>
      </c>
      <c r="I4160" s="144" t="n">
        <f aca="false">+G:G-H:H</f>
        <v>361429705.3</v>
      </c>
    </row>
    <row r="4161" customFormat="false" ht="17.25" hidden="false" customHeight="true" outlineLevel="0" collapsed="false">
      <c r="A4161" s="140" t="s">
        <v>3020</v>
      </c>
      <c r="B4161" s="142" t="n">
        <v>6811200</v>
      </c>
      <c r="C4161" s="143" t="n">
        <f aca="false">+LEN(B:B)</f>
        <v>7</v>
      </c>
      <c r="D4161" s="143" t="n">
        <v>68112000</v>
      </c>
      <c r="F4161" s="140" t="s">
        <v>752</v>
      </c>
      <c r="G4161" s="144" t="n">
        <v>172317216.37</v>
      </c>
      <c r="I4161" s="144" t="n">
        <f aca="false">+G:G-H:H</f>
        <v>172317216.37</v>
      </c>
    </row>
    <row r="4162" customFormat="false" ht="17.25" hidden="false" customHeight="true" outlineLevel="0" collapsed="false">
      <c r="A4162" s="140" t="s">
        <v>3020</v>
      </c>
      <c r="B4162" s="142" t="n">
        <v>7060000</v>
      </c>
      <c r="C4162" s="143" t="n">
        <f aca="false">+LEN(B:B)</f>
        <v>7</v>
      </c>
      <c r="D4162" s="143" t="n">
        <v>70600000</v>
      </c>
      <c r="F4162" s="140" t="s">
        <v>2895</v>
      </c>
      <c r="H4162" s="144" t="n">
        <v>26848000</v>
      </c>
      <c r="I4162" s="144" t="n">
        <f aca="false">+G:G-H:H</f>
        <v>-26848000</v>
      </c>
    </row>
    <row r="4163" customFormat="false" ht="17.25" hidden="false" customHeight="true" outlineLevel="0" collapsed="false">
      <c r="A4163" s="140" t="s">
        <v>3020</v>
      </c>
      <c r="B4163" s="142" t="n">
        <v>7071000</v>
      </c>
      <c r="C4163" s="143" t="n">
        <f aca="false">+LEN(B:B)</f>
        <v>7</v>
      </c>
      <c r="D4163" s="143" t="n">
        <v>70710000</v>
      </c>
      <c r="F4163" s="140" t="s">
        <v>755</v>
      </c>
      <c r="H4163" s="144" t="n">
        <v>10231953946.88</v>
      </c>
      <c r="I4163" s="144" t="n">
        <f aca="false">+G:G-H:H</f>
        <v>-10231953946.88</v>
      </c>
    </row>
    <row r="4164" customFormat="false" ht="17.25" hidden="false" customHeight="true" outlineLevel="0" collapsed="false">
      <c r="A4164" s="140" t="s">
        <v>3020</v>
      </c>
      <c r="B4164" s="142" t="n">
        <v>7072000</v>
      </c>
      <c r="C4164" s="143" t="n">
        <f aca="false">+LEN(B:B)</f>
        <v>7</v>
      </c>
      <c r="D4164" s="143" t="n">
        <v>70720000</v>
      </c>
      <c r="F4164" s="140" t="s">
        <v>756</v>
      </c>
      <c r="H4164" s="144" t="n">
        <v>59727127.88</v>
      </c>
      <c r="I4164" s="144" t="n">
        <f aca="false">+G:G-H:H</f>
        <v>-59727127.88</v>
      </c>
    </row>
    <row r="4165" customFormat="false" ht="17.25" hidden="false" customHeight="true" outlineLevel="0" collapsed="false">
      <c r="A4165" s="140" t="s">
        <v>3020</v>
      </c>
      <c r="B4165" s="142" t="n">
        <v>7073000</v>
      </c>
      <c r="C4165" s="143" t="n">
        <f aca="false">+LEN(B:B)</f>
        <v>7</v>
      </c>
      <c r="D4165" s="143" t="n">
        <v>70730000</v>
      </c>
      <c r="F4165" s="140" t="s">
        <v>3391</v>
      </c>
      <c r="H4165" s="144" t="n">
        <v>613292508.14</v>
      </c>
      <c r="I4165" s="144" t="n">
        <f aca="false">+G:G-H:H</f>
        <v>-613292508.14</v>
      </c>
    </row>
    <row r="4166" customFormat="false" ht="17.25" hidden="false" customHeight="true" outlineLevel="0" collapsed="false">
      <c r="A4166" s="140" t="s">
        <v>3020</v>
      </c>
      <c r="B4166" s="142" t="n">
        <v>7080000</v>
      </c>
      <c r="C4166" s="143" t="n">
        <f aca="false">+LEN(B:B)</f>
        <v>7</v>
      </c>
      <c r="D4166" s="143" t="n">
        <v>70800000</v>
      </c>
      <c r="F4166" s="140" t="s">
        <v>758</v>
      </c>
      <c r="H4166" s="144" t="n">
        <v>230000</v>
      </c>
      <c r="I4166" s="144" t="n">
        <f aca="false">+G:G-H:H</f>
        <v>-230000</v>
      </c>
    </row>
    <row r="4167" customFormat="false" ht="17.25" hidden="false" customHeight="true" outlineLevel="0" collapsed="false">
      <c r="A4167" s="140" t="s">
        <v>3020</v>
      </c>
      <c r="B4167" s="142" t="n">
        <v>7520000</v>
      </c>
      <c r="C4167" s="143" t="n">
        <f aca="false">+LEN(B:B)</f>
        <v>7</v>
      </c>
      <c r="D4167" s="143" t="n">
        <v>75200000</v>
      </c>
      <c r="F4167" s="140" t="s">
        <v>502</v>
      </c>
      <c r="H4167" s="144" t="n">
        <v>125134.89</v>
      </c>
      <c r="I4167" s="144" t="n">
        <f aca="false">+G:G-H:H</f>
        <v>-125134.89</v>
      </c>
    </row>
    <row r="4168" customFormat="false" ht="17.25" hidden="false" customHeight="true" outlineLevel="0" collapsed="false">
      <c r="A4168" s="140" t="s">
        <v>3020</v>
      </c>
      <c r="B4168" s="142" t="n">
        <v>7580000</v>
      </c>
      <c r="C4168" s="143" t="n">
        <f aca="false">+LEN(B:B)</f>
        <v>7</v>
      </c>
      <c r="D4168" s="143" t="n">
        <v>75800000</v>
      </c>
      <c r="F4168" s="140" t="s">
        <v>763</v>
      </c>
      <c r="H4168" s="144" t="n">
        <v>47193686.95</v>
      </c>
      <c r="I4168" s="144" t="n">
        <f aca="false">+G:G-H:H</f>
        <v>-47193686.95</v>
      </c>
    </row>
    <row r="4169" customFormat="false" ht="17.25" hidden="false" customHeight="true" outlineLevel="0" collapsed="false">
      <c r="A4169" s="140" t="s">
        <v>3020</v>
      </c>
      <c r="B4169" s="142" t="n">
        <v>7581000</v>
      </c>
      <c r="C4169" s="143" t="n">
        <f aca="false">+LEN(B:B)</f>
        <v>7</v>
      </c>
      <c r="D4169" s="143" t="n">
        <v>75810000</v>
      </c>
      <c r="F4169" s="140" t="s">
        <v>551</v>
      </c>
      <c r="H4169" s="144" t="n">
        <v>6377900</v>
      </c>
      <c r="I4169" s="144" t="n">
        <f aca="false">+G:G-H:H</f>
        <v>-6377900</v>
      </c>
    </row>
    <row r="4170" customFormat="false" ht="17.25" hidden="false" customHeight="true" outlineLevel="0" collapsed="false">
      <c r="A4170" s="140" t="s">
        <v>3020</v>
      </c>
      <c r="B4170" s="142" t="n">
        <v>7585000</v>
      </c>
      <c r="C4170" s="143" t="n">
        <f aca="false">+LEN(B:B)</f>
        <v>7</v>
      </c>
      <c r="D4170" s="143" t="n">
        <v>75850000</v>
      </c>
      <c r="F4170" s="140" t="s">
        <v>764</v>
      </c>
      <c r="H4170" s="144" t="n">
        <v>7687600.05</v>
      </c>
      <c r="I4170" s="144" t="n">
        <f aca="false">+G:G-H:H</f>
        <v>-7687600.05</v>
      </c>
    </row>
    <row r="4171" customFormat="false" ht="17.25" hidden="false" customHeight="true" outlineLevel="0" collapsed="false">
      <c r="A4171" s="140" t="s">
        <v>3020</v>
      </c>
      <c r="B4171" s="142" t="n">
        <v>7650000</v>
      </c>
      <c r="C4171" s="143" t="n">
        <f aca="false">+LEN(B:B)</f>
        <v>7</v>
      </c>
      <c r="D4171" s="143" t="n">
        <v>76500000</v>
      </c>
      <c r="F4171" s="140" t="s">
        <v>2319</v>
      </c>
      <c r="H4171" s="144" t="n">
        <v>1311807.65</v>
      </c>
      <c r="I4171" s="144" t="n">
        <f aca="false">+G:G-H:H</f>
        <v>-1311807.65</v>
      </c>
    </row>
    <row r="4172" customFormat="false" ht="17.25" hidden="false" customHeight="true" outlineLevel="0" collapsed="false">
      <c r="A4172" s="140" t="s">
        <v>3020</v>
      </c>
      <c r="B4172" s="142" t="n">
        <v>7660000</v>
      </c>
      <c r="C4172" s="143" t="n">
        <f aca="false">+LEN(B:B)</f>
        <v>7</v>
      </c>
      <c r="D4172" s="143" t="n">
        <v>76600000</v>
      </c>
      <c r="F4172" s="140" t="s">
        <v>766</v>
      </c>
      <c r="H4172" s="144" t="n">
        <v>225906145.2</v>
      </c>
      <c r="I4172" s="144" t="n">
        <f aca="false">+G:G-H:H</f>
        <v>-225906145.2</v>
      </c>
    </row>
    <row r="4173" customFormat="false" ht="17.25" hidden="false" customHeight="true" outlineLevel="0" collapsed="false">
      <c r="A4173" s="140" t="s">
        <v>58</v>
      </c>
      <c r="B4173" s="142" t="n">
        <v>10100000</v>
      </c>
      <c r="C4173" s="143" t="n">
        <f aca="false">+LEN(B:B)</f>
        <v>8</v>
      </c>
      <c r="D4173" s="143" t="n">
        <v>10100000</v>
      </c>
      <c r="E4173" s="140" t="e">
        <f aca="false">+VLOOKUP(D:D,#REF!,1,FALSE())</f>
        <v>#VALUE!</v>
      </c>
      <c r="F4173" s="140" t="s">
        <v>559</v>
      </c>
      <c r="H4173" s="144" t="n">
        <v>600000000</v>
      </c>
      <c r="I4173" s="144" t="n">
        <f aca="false">+G:G-H:H</f>
        <v>-600000000</v>
      </c>
    </row>
    <row r="4174" customFormat="false" ht="17.25" hidden="false" customHeight="true" outlineLevel="0" collapsed="false">
      <c r="A4174" s="140" t="s">
        <v>58</v>
      </c>
      <c r="B4174" s="142" t="n">
        <v>11100000</v>
      </c>
      <c r="C4174" s="143" t="n">
        <f aca="false">+LEN(B:B)</f>
        <v>8</v>
      </c>
      <c r="D4174" s="143" t="n">
        <v>10100000</v>
      </c>
      <c r="E4174" s="140" t="e">
        <f aca="false">+VLOOKUP(D:D,#REF!,1,FALSE())</f>
        <v>#VALUE!</v>
      </c>
      <c r="F4174" s="140" t="s">
        <v>2709</v>
      </c>
      <c r="G4174" s="144" t="n">
        <v>220000</v>
      </c>
      <c r="I4174" s="144" t="n">
        <f aca="false">+G:G-H:H</f>
        <v>220000</v>
      </c>
    </row>
    <row r="4175" customFormat="false" ht="17.25" hidden="false" customHeight="true" outlineLevel="0" collapsed="false">
      <c r="A4175" s="140" t="s">
        <v>58</v>
      </c>
      <c r="B4175" s="142" t="n">
        <v>12000000</v>
      </c>
      <c r="C4175" s="143" t="n">
        <f aca="false">+LEN(B:B)</f>
        <v>8</v>
      </c>
      <c r="D4175" s="143" t="n">
        <v>12000000</v>
      </c>
      <c r="E4175" s="140" t="e">
        <f aca="false">+VLOOKUP(D:D,#REF!,1,FALSE())</f>
        <v>#VALUE!</v>
      </c>
      <c r="F4175" s="140" t="s">
        <v>1763</v>
      </c>
      <c r="H4175" s="144" t="n">
        <v>1102942184.65</v>
      </c>
      <c r="I4175" s="144" t="n">
        <f aca="false">+G:G-H:H</f>
        <v>-1102942184.65</v>
      </c>
    </row>
    <row r="4176" customFormat="false" ht="17.25" hidden="false" customHeight="true" outlineLevel="0" collapsed="false">
      <c r="A4176" s="140" t="s">
        <v>58</v>
      </c>
      <c r="B4176" s="142" t="n">
        <v>12800000</v>
      </c>
      <c r="C4176" s="143" t="n">
        <f aca="false">+LEN(B:B)</f>
        <v>8</v>
      </c>
      <c r="D4176" s="143" t="n">
        <v>12800000</v>
      </c>
      <c r="E4176" s="140" t="e">
        <f aca="false">+VLOOKUP(D:D,#REF!,1,FALSE())</f>
        <v>#VALUE!</v>
      </c>
      <c r="F4176" s="140" t="s">
        <v>1341</v>
      </c>
      <c r="H4176" s="144" t="n">
        <v>43485517.65</v>
      </c>
      <c r="I4176" s="144" t="n">
        <f aca="false">+G:G-H:H</f>
        <v>-43485517.65</v>
      </c>
    </row>
    <row r="4177" customFormat="false" ht="17.25" hidden="false" customHeight="true" outlineLevel="0" collapsed="false">
      <c r="A4177" s="140" t="s">
        <v>58</v>
      </c>
      <c r="B4177" s="142" t="n">
        <v>12900000</v>
      </c>
      <c r="C4177" s="143" t="n">
        <f aca="false">+LEN(B:B)</f>
        <v>8</v>
      </c>
      <c r="D4177" s="143" t="n">
        <v>12900000</v>
      </c>
      <c r="E4177" s="140" t="e">
        <f aca="false">+VLOOKUP(D:D,#REF!,1,FALSE())</f>
        <v>#VALUE!</v>
      </c>
      <c r="F4177" s="140" t="s">
        <v>1635</v>
      </c>
      <c r="G4177" s="144" t="n">
        <v>208190338.62</v>
      </c>
      <c r="I4177" s="144" t="n">
        <f aca="false">+G:G-H:H</f>
        <v>208190338.62</v>
      </c>
    </row>
    <row r="4178" customFormat="false" ht="17.25" hidden="false" customHeight="true" outlineLevel="0" collapsed="false">
      <c r="A4178" s="140" t="s">
        <v>58</v>
      </c>
      <c r="B4178" s="142" t="n">
        <v>13300000</v>
      </c>
      <c r="C4178" s="143" t="n">
        <f aca="false">+LEN(B:B)</f>
        <v>8</v>
      </c>
      <c r="D4178" s="143" t="n">
        <v>12900000</v>
      </c>
      <c r="E4178" s="140" t="e">
        <f aca="false">+VLOOKUP(D:D,#REF!,1,FALSE())</f>
        <v>#VALUE!</v>
      </c>
      <c r="F4178" s="140" t="s">
        <v>2711</v>
      </c>
      <c r="G4178" s="144" t="n">
        <v>22790349.31</v>
      </c>
      <c r="I4178" s="144" t="n">
        <f aca="false">+G:G-H:H</f>
        <v>22790349.31</v>
      </c>
    </row>
    <row r="4179" customFormat="false" ht="17.25" hidden="false" customHeight="true" outlineLevel="0" collapsed="false">
      <c r="A4179" s="140" t="s">
        <v>58</v>
      </c>
      <c r="B4179" s="142" t="n">
        <v>16120000</v>
      </c>
      <c r="C4179" s="143" t="n">
        <f aca="false">+LEN(B:B)</f>
        <v>8</v>
      </c>
      <c r="D4179" s="143" t="n">
        <v>16120000</v>
      </c>
      <c r="E4179" s="140" t="e">
        <f aca="false">+VLOOKUP(D:D,#REF!,1,FALSE())</f>
        <v>#VALUE!</v>
      </c>
      <c r="F4179" s="140" t="s">
        <v>386</v>
      </c>
      <c r="G4179" s="144" t="n">
        <v>1500000000</v>
      </c>
      <c r="I4179" s="144" t="n">
        <f aca="false">+G:G-H:H</f>
        <v>1500000000</v>
      </c>
    </row>
    <row r="4180" customFormat="false" ht="17.25" hidden="false" customHeight="true" outlineLevel="0" collapsed="false">
      <c r="A4180" s="140" t="s">
        <v>58</v>
      </c>
      <c r="B4180" s="142" t="n">
        <v>16300000</v>
      </c>
      <c r="C4180" s="143" t="n">
        <f aca="false">+LEN(B:B)</f>
        <v>8</v>
      </c>
      <c r="D4180" s="143" t="n">
        <v>16300000</v>
      </c>
      <c r="E4180" s="140" t="e">
        <f aca="false">+VLOOKUP(D:D,#REF!,1,FALSE())</f>
        <v>#VALUE!</v>
      </c>
      <c r="F4180" s="140" t="s">
        <v>2714</v>
      </c>
      <c r="H4180" s="144" t="n">
        <v>1120445029.63</v>
      </c>
      <c r="I4180" s="144" t="n">
        <f aca="false">+G:G-H:H</f>
        <v>-1120445029.63</v>
      </c>
    </row>
    <row r="4181" customFormat="false" ht="17.25" hidden="false" customHeight="true" outlineLevel="0" collapsed="false">
      <c r="A4181" s="140" t="s">
        <v>58</v>
      </c>
      <c r="B4181" s="142" t="n">
        <v>16400000</v>
      </c>
      <c r="C4181" s="143" t="n">
        <f aca="false">+LEN(B:B)</f>
        <v>8</v>
      </c>
      <c r="D4181" s="143" t="n">
        <v>16400000</v>
      </c>
      <c r="E4181" s="140" t="e">
        <f aca="false">+VLOOKUP(D:D,#REF!,1,FALSE())</f>
        <v>#VALUE!</v>
      </c>
      <c r="F4181" s="140" t="s">
        <v>2715</v>
      </c>
      <c r="H4181" s="144" t="n">
        <v>229789157.9</v>
      </c>
      <c r="I4181" s="144" t="n">
        <f aca="false">+G:G-H:H</f>
        <v>-229789157.9</v>
      </c>
    </row>
    <row r="4182" customFormat="false" ht="17.25" hidden="false" customHeight="true" outlineLevel="0" collapsed="false">
      <c r="A4182" s="140" t="s">
        <v>58</v>
      </c>
      <c r="B4182" s="142" t="n">
        <v>20400000</v>
      </c>
      <c r="C4182" s="143" t="n">
        <f aca="false">+LEN(B:B)</f>
        <v>8</v>
      </c>
      <c r="D4182" s="143" t="n">
        <v>20400000</v>
      </c>
      <c r="E4182" s="140" t="e">
        <f aca="false">+VLOOKUP(D:D,#REF!,1,FALSE())</f>
        <v>#VALUE!</v>
      </c>
      <c r="F4182" s="140" t="s">
        <v>1770</v>
      </c>
      <c r="G4182" s="144" t="n">
        <v>8205042.99</v>
      </c>
      <c r="I4182" s="144" t="n">
        <f aca="false">+G:G-H:H</f>
        <v>8205042.99</v>
      </c>
    </row>
    <row r="4183" customFormat="false" ht="17.25" hidden="false" customHeight="true" outlineLevel="0" collapsed="false">
      <c r="A4183" s="140" t="s">
        <v>58</v>
      </c>
      <c r="B4183" s="142" t="n">
        <v>21100000</v>
      </c>
      <c r="C4183" s="143" t="n">
        <f aca="false">+LEN(B:B)</f>
        <v>8</v>
      </c>
      <c r="D4183" s="143" t="n">
        <v>21100000</v>
      </c>
      <c r="E4183" s="140" t="e">
        <f aca="false">+VLOOKUP(D:D,#REF!,1,FALSE())</f>
        <v>#VALUE!</v>
      </c>
      <c r="F4183" s="140" t="s">
        <v>772</v>
      </c>
      <c r="G4183" s="144" t="n">
        <v>31200000</v>
      </c>
      <c r="I4183" s="144" t="n">
        <f aca="false">+G:G-H:H</f>
        <v>31200000</v>
      </c>
    </row>
    <row r="4184" customFormat="false" ht="17.25" hidden="false" customHeight="true" outlineLevel="0" collapsed="false">
      <c r="A4184" s="140" t="s">
        <v>58</v>
      </c>
      <c r="B4184" s="142" t="n">
        <v>21300000</v>
      </c>
      <c r="C4184" s="143" t="n">
        <f aca="false">+LEN(B:B)</f>
        <v>8</v>
      </c>
      <c r="D4184" s="143" t="n">
        <v>21300000</v>
      </c>
      <c r="E4184" s="140" t="e">
        <f aca="false">+VLOOKUP(D:D,#REF!,1,FALSE())</f>
        <v>#VALUE!</v>
      </c>
      <c r="F4184" s="140" t="s">
        <v>569</v>
      </c>
      <c r="G4184" s="144" t="n">
        <v>1043750934.34</v>
      </c>
      <c r="I4184" s="144" t="n">
        <f aca="false">+G:G-H:H</f>
        <v>1043750934.34</v>
      </c>
    </row>
    <row r="4185" customFormat="false" ht="17.25" hidden="false" customHeight="true" outlineLevel="0" collapsed="false">
      <c r="A4185" s="140" t="s">
        <v>58</v>
      </c>
      <c r="B4185" s="142" t="n">
        <v>21500000</v>
      </c>
      <c r="C4185" s="143" t="n">
        <f aca="false">+LEN(B:B)</f>
        <v>8</v>
      </c>
      <c r="D4185" s="143" t="n">
        <v>21500000</v>
      </c>
      <c r="E4185" s="140" t="e">
        <f aca="false">+VLOOKUP(D:D,#REF!,1,FALSE())</f>
        <v>#VALUE!</v>
      </c>
      <c r="F4185" s="140" t="s">
        <v>1771</v>
      </c>
      <c r="G4185" s="144" t="n">
        <v>129000102.79</v>
      </c>
      <c r="I4185" s="144" t="n">
        <f aca="false">+G:G-H:H</f>
        <v>129000102.79</v>
      </c>
    </row>
    <row r="4186" customFormat="false" ht="17.25" hidden="false" customHeight="true" outlineLevel="0" collapsed="false">
      <c r="A4186" s="140" t="s">
        <v>58</v>
      </c>
      <c r="B4186" s="142" t="n">
        <v>21520000</v>
      </c>
      <c r="C4186" s="143" t="n">
        <f aca="false">+LEN(B:B)</f>
        <v>8</v>
      </c>
      <c r="D4186" s="143" t="n">
        <v>21520000</v>
      </c>
      <c r="E4186" s="140" t="e">
        <f aca="false">+VLOOKUP(D:D,#REF!,1,FALSE())</f>
        <v>#VALUE!</v>
      </c>
      <c r="F4186" s="140" t="s">
        <v>228</v>
      </c>
      <c r="G4186" s="144" t="n">
        <v>44129814.95</v>
      </c>
      <c r="I4186" s="144" t="n">
        <f aca="false">+G:G-H:H</f>
        <v>44129814.95</v>
      </c>
    </row>
    <row r="4187" customFormat="false" ht="17.25" hidden="false" customHeight="true" outlineLevel="0" collapsed="false">
      <c r="A4187" s="140" t="s">
        <v>58</v>
      </c>
      <c r="B4187" s="142" t="n">
        <v>21530000</v>
      </c>
      <c r="C4187" s="143" t="n">
        <f aca="false">+LEN(B:B)</f>
        <v>8</v>
      </c>
      <c r="D4187" s="143" t="n">
        <v>21530000</v>
      </c>
      <c r="E4187" s="140" t="e">
        <f aca="false">+VLOOKUP(D:D,#REF!,1,FALSE())</f>
        <v>#VALUE!</v>
      </c>
      <c r="F4187" s="140" t="s">
        <v>2717</v>
      </c>
      <c r="G4187" s="144" t="n">
        <v>263691184.6</v>
      </c>
      <c r="I4187" s="144" t="n">
        <f aca="false">+G:G-H:H</f>
        <v>263691184.6</v>
      </c>
    </row>
    <row r="4188" customFormat="false" ht="17.25" hidden="false" customHeight="true" outlineLevel="0" collapsed="false">
      <c r="A4188" s="140" t="s">
        <v>58</v>
      </c>
      <c r="B4188" s="142" t="n">
        <v>21810000</v>
      </c>
      <c r="C4188" s="143" t="n">
        <f aca="false">+LEN(B:B)</f>
        <v>8</v>
      </c>
      <c r="D4188" s="143" t="n">
        <v>21810000</v>
      </c>
      <c r="E4188" s="140" t="e">
        <f aca="false">+VLOOKUP(D:D,#REF!,1,FALSE())</f>
        <v>#VALUE!</v>
      </c>
      <c r="F4188" s="140" t="s">
        <v>234</v>
      </c>
      <c r="G4188" s="144" t="n">
        <v>5685242609.11</v>
      </c>
      <c r="I4188" s="144" t="n">
        <f aca="false">+G:G-H:H</f>
        <v>5685242609.11</v>
      </c>
    </row>
    <row r="4189" customFormat="false" ht="17.25" hidden="false" customHeight="true" outlineLevel="0" collapsed="false">
      <c r="A4189" s="140" t="s">
        <v>58</v>
      </c>
      <c r="B4189" s="142" t="n">
        <v>21820000</v>
      </c>
      <c r="C4189" s="143" t="n">
        <f aca="false">+LEN(B:B)</f>
        <v>8</v>
      </c>
      <c r="D4189" s="143" t="n">
        <v>21820000</v>
      </c>
      <c r="E4189" s="140" t="e">
        <f aca="false">+VLOOKUP(D:D,#REF!,1,FALSE())</f>
        <v>#VALUE!</v>
      </c>
      <c r="F4189" s="140" t="s">
        <v>10</v>
      </c>
      <c r="G4189" s="144" t="n">
        <v>18819671.37</v>
      </c>
      <c r="I4189" s="144" t="n">
        <f aca="false">+G:G-H:H</f>
        <v>18819671.37</v>
      </c>
    </row>
    <row r="4190" customFormat="false" ht="17.25" hidden="false" customHeight="true" outlineLevel="0" collapsed="false">
      <c r="A4190" s="140" t="s">
        <v>58</v>
      </c>
      <c r="B4190" s="142" t="n">
        <v>21830000</v>
      </c>
      <c r="C4190" s="143" t="n">
        <f aca="false">+LEN(B:B)</f>
        <v>8</v>
      </c>
      <c r="D4190" s="143" t="n">
        <v>21830000</v>
      </c>
      <c r="E4190" s="140" t="e">
        <f aca="false">+VLOOKUP(D:D,#REF!,1,FALSE())</f>
        <v>#VALUE!</v>
      </c>
      <c r="F4190" s="140" t="s">
        <v>574</v>
      </c>
      <c r="G4190" s="144" t="n">
        <v>406457211.32</v>
      </c>
      <c r="I4190" s="144" t="n">
        <f aca="false">+G:G-H:H</f>
        <v>406457211.32</v>
      </c>
    </row>
    <row r="4191" customFormat="false" ht="17.25" hidden="false" customHeight="true" outlineLevel="0" collapsed="false">
      <c r="A4191" s="140" t="s">
        <v>58</v>
      </c>
      <c r="B4191" s="142" t="n">
        <v>21840000</v>
      </c>
      <c r="C4191" s="143" t="n">
        <f aca="false">+LEN(B:B)</f>
        <v>8</v>
      </c>
      <c r="D4191" s="143" t="n">
        <v>21840000</v>
      </c>
      <c r="E4191" s="140" t="e">
        <f aca="false">+VLOOKUP(D:D,#REF!,1,FALSE())</f>
        <v>#VALUE!</v>
      </c>
      <c r="F4191" s="140" t="s">
        <v>575</v>
      </c>
      <c r="G4191" s="144" t="n">
        <v>40850777.22</v>
      </c>
      <c r="I4191" s="144" t="n">
        <f aca="false">+G:G-H:H</f>
        <v>40850777.22</v>
      </c>
    </row>
    <row r="4192" customFormat="false" ht="17.25" hidden="false" customHeight="true" outlineLevel="0" collapsed="false">
      <c r="A4192" s="140" t="s">
        <v>58</v>
      </c>
      <c r="B4192" s="142" t="n">
        <v>21850000</v>
      </c>
      <c r="C4192" s="143" t="n">
        <f aca="false">+LEN(B:B)</f>
        <v>8</v>
      </c>
      <c r="D4192" s="143" t="n">
        <v>21850000</v>
      </c>
      <c r="E4192" s="140" t="e">
        <f aca="false">+VLOOKUP(D:D,#REF!,1,FALSE())</f>
        <v>#VALUE!</v>
      </c>
      <c r="F4192" s="140" t="s">
        <v>1775</v>
      </c>
      <c r="G4192" s="144" t="n">
        <v>20612783.33</v>
      </c>
      <c r="I4192" s="144" t="n">
        <f aca="false">+G:G-H:H</f>
        <v>20612783.33</v>
      </c>
    </row>
    <row r="4193" customFormat="false" ht="17.25" hidden="false" customHeight="true" outlineLevel="0" collapsed="false">
      <c r="A4193" s="140" t="s">
        <v>58</v>
      </c>
      <c r="B4193" s="142" t="n">
        <v>21870000</v>
      </c>
      <c r="C4193" s="143" t="n">
        <f aca="false">+LEN(B:B)</f>
        <v>8</v>
      </c>
      <c r="D4193" s="143" t="n">
        <v>21870000</v>
      </c>
      <c r="E4193" s="140" t="e">
        <f aca="false">+VLOOKUP(D:D,#REF!,1,FALSE())</f>
        <v>#VALUE!</v>
      </c>
      <c r="F4193" s="140" t="s">
        <v>1920</v>
      </c>
      <c r="G4193" s="144" t="n">
        <v>19327532.4</v>
      </c>
      <c r="I4193" s="144" t="n">
        <f aca="false">+G:G-H:H</f>
        <v>19327532.4</v>
      </c>
    </row>
    <row r="4194" customFormat="false" ht="17.25" hidden="false" customHeight="true" outlineLevel="0" collapsed="false">
      <c r="A4194" s="140" t="s">
        <v>58</v>
      </c>
      <c r="B4194" s="142" t="n">
        <v>27500000</v>
      </c>
      <c r="C4194" s="143" t="n">
        <f aca="false">+LEN(B:B)</f>
        <v>8</v>
      </c>
      <c r="D4194" s="143" t="n">
        <v>27500000</v>
      </c>
      <c r="E4194" s="140" t="e">
        <f aca="false">+VLOOKUP(D:D,#REF!,1,FALSE())</f>
        <v>#VALUE!</v>
      </c>
      <c r="F4194" s="140" t="s">
        <v>577</v>
      </c>
      <c r="G4194" s="144" t="n">
        <v>53728000</v>
      </c>
      <c r="I4194" s="144" t="n">
        <f aca="false">+G:G-H:H</f>
        <v>53728000</v>
      </c>
    </row>
    <row r="4195" customFormat="false" ht="17.25" hidden="false" customHeight="true" outlineLevel="0" collapsed="false">
      <c r="A4195" s="140" t="s">
        <v>58</v>
      </c>
      <c r="B4195" s="142" t="n">
        <v>28030000</v>
      </c>
      <c r="C4195" s="143" t="n">
        <f aca="false">+LEN(B:B)</f>
        <v>8</v>
      </c>
      <c r="D4195" s="143" t="n">
        <v>28030000</v>
      </c>
      <c r="E4195" s="140" t="e">
        <f aca="false">+VLOOKUP(D:D,#REF!,1,FALSE())</f>
        <v>#VALUE!</v>
      </c>
      <c r="F4195" s="140" t="s">
        <v>578</v>
      </c>
      <c r="H4195" s="144" t="n">
        <v>6998147.11</v>
      </c>
      <c r="I4195" s="144" t="n">
        <f aca="false">+G:G-H:H</f>
        <v>-6998147.11</v>
      </c>
    </row>
    <row r="4196" customFormat="false" ht="17.25" hidden="false" customHeight="true" outlineLevel="0" collapsed="false">
      <c r="A4196" s="140" t="s">
        <v>58</v>
      </c>
      <c r="B4196" s="142" t="n">
        <v>28130000</v>
      </c>
      <c r="C4196" s="143" t="n">
        <f aca="false">+LEN(B:B)</f>
        <v>8</v>
      </c>
      <c r="D4196" s="143" t="n">
        <v>28130000</v>
      </c>
      <c r="E4196" s="140" t="e">
        <f aca="false">+VLOOKUP(D:D,#REF!,1,FALSE())</f>
        <v>#VALUE!</v>
      </c>
      <c r="F4196" s="140" t="s">
        <v>581</v>
      </c>
      <c r="H4196" s="144" t="n">
        <v>203273376.4</v>
      </c>
      <c r="I4196" s="144" t="n">
        <f aca="false">+G:G-H:H</f>
        <v>-203273376.4</v>
      </c>
    </row>
    <row r="4197" customFormat="false" ht="17.25" hidden="false" customHeight="true" outlineLevel="0" collapsed="false">
      <c r="A4197" s="140" t="s">
        <v>58</v>
      </c>
      <c r="B4197" s="142" t="n">
        <v>28150000</v>
      </c>
      <c r="C4197" s="143" t="n">
        <f aca="false">+LEN(B:B)</f>
        <v>8</v>
      </c>
      <c r="D4197" s="143" t="n">
        <v>28150000</v>
      </c>
      <c r="E4197" s="140" t="e">
        <f aca="false">+VLOOKUP(D:D,#REF!,1,FALSE())</f>
        <v>#VALUE!</v>
      </c>
      <c r="F4197" s="140" t="s">
        <v>582</v>
      </c>
      <c r="H4197" s="144" t="n">
        <v>52619257.48</v>
      </c>
      <c r="I4197" s="144" t="n">
        <f aca="false">+G:G-H:H</f>
        <v>-52619257.48</v>
      </c>
    </row>
    <row r="4198" customFormat="false" ht="17.25" hidden="false" customHeight="true" outlineLevel="0" collapsed="false">
      <c r="A4198" s="140" t="s">
        <v>58</v>
      </c>
      <c r="B4198" s="142" t="n">
        <v>28152000</v>
      </c>
      <c r="C4198" s="143" t="n">
        <f aca="false">+LEN(B:B)</f>
        <v>8</v>
      </c>
      <c r="D4198" s="143" t="n">
        <v>28152000</v>
      </c>
      <c r="E4198" s="140" t="e">
        <f aca="false">+VLOOKUP(D:D,#REF!,1,FALSE())</f>
        <v>#VALUE!</v>
      </c>
      <c r="F4198" s="140" t="s">
        <v>244</v>
      </c>
      <c r="H4198" s="144" t="n">
        <v>13894482.92</v>
      </c>
      <c r="I4198" s="144" t="n">
        <f aca="false">+G:G-H:H</f>
        <v>-13894482.92</v>
      </c>
    </row>
    <row r="4199" customFormat="false" ht="17.25" hidden="false" customHeight="true" outlineLevel="0" collapsed="false">
      <c r="A4199" s="140" t="s">
        <v>58</v>
      </c>
      <c r="B4199" s="142" t="n">
        <v>28153000</v>
      </c>
      <c r="C4199" s="143" t="n">
        <f aca="false">+LEN(B:B)</f>
        <v>8</v>
      </c>
      <c r="D4199" s="143" t="n">
        <v>28153000</v>
      </c>
      <c r="E4199" s="140" t="e">
        <f aca="false">+VLOOKUP(D:D,#REF!,1,FALSE())</f>
        <v>#VALUE!</v>
      </c>
      <c r="F4199" s="140" t="s">
        <v>2720</v>
      </c>
      <c r="H4199" s="144" t="n">
        <v>112095421.08</v>
      </c>
      <c r="I4199" s="144" t="n">
        <f aca="false">+G:G-H:H</f>
        <v>-112095421.08</v>
      </c>
    </row>
    <row r="4200" customFormat="false" ht="17.25" hidden="false" customHeight="true" outlineLevel="0" collapsed="false">
      <c r="A4200" s="140" t="s">
        <v>58</v>
      </c>
      <c r="B4200" s="142" t="n">
        <v>28181000</v>
      </c>
      <c r="C4200" s="143" t="n">
        <f aca="false">+LEN(B:B)</f>
        <v>8</v>
      </c>
      <c r="D4200" s="143" t="n">
        <v>28181000</v>
      </c>
      <c r="E4200" s="140" t="e">
        <f aca="false">+VLOOKUP(D:D,#REF!,1,FALSE())</f>
        <v>#VALUE!</v>
      </c>
      <c r="F4200" s="140" t="s">
        <v>250</v>
      </c>
      <c r="H4200" s="144" t="n">
        <v>3346404619.17</v>
      </c>
      <c r="I4200" s="144" t="n">
        <f aca="false">+G:G-H:H</f>
        <v>-3346404619.17</v>
      </c>
    </row>
    <row r="4201" customFormat="false" ht="17.25" hidden="false" customHeight="true" outlineLevel="0" collapsed="false">
      <c r="A4201" s="140" t="s">
        <v>58</v>
      </c>
      <c r="B4201" s="142" t="n">
        <v>28182000</v>
      </c>
      <c r="C4201" s="143" t="n">
        <f aca="false">+LEN(B:B)</f>
        <v>8</v>
      </c>
      <c r="D4201" s="143" t="n">
        <v>28182000</v>
      </c>
      <c r="E4201" s="140" t="e">
        <f aca="false">+VLOOKUP(D:D,#REF!,1,FALSE())</f>
        <v>#VALUE!</v>
      </c>
      <c r="F4201" s="140" t="s">
        <v>585</v>
      </c>
      <c r="H4201" s="144" t="n">
        <v>8005169.34</v>
      </c>
      <c r="I4201" s="144" t="n">
        <f aca="false">+G:G-H:H</f>
        <v>-8005169.34</v>
      </c>
    </row>
    <row r="4202" customFormat="false" ht="17.25" hidden="false" customHeight="true" outlineLevel="0" collapsed="false">
      <c r="A4202" s="140" t="s">
        <v>58</v>
      </c>
      <c r="B4202" s="142" t="n">
        <v>28183000</v>
      </c>
      <c r="C4202" s="143" t="n">
        <f aca="false">+LEN(B:B)</f>
        <v>8</v>
      </c>
      <c r="D4202" s="143" t="n">
        <v>28183000</v>
      </c>
      <c r="E4202" s="140" t="e">
        <f aca="false">+VLOOKUP(D:D,#REF!,1,FALSE())</f>
        <v>#VALUE!</v>
      </c>
      <c r="F4202" s="140" t="s">
        <v>588</v>
      </c>
      <c r="H4202" s="144" t="n">
        <v>180657740.49</v>
      </c>
      <c r="I4202" s="144" t="n">
        <f aca="false">+G:G-H:H</f>
        <v>-180657740.49</v>
      </c>
    </row>
    <row r="4203" customFormat="false" ht="17.25" hidden="false" customHeight="true" outlineLevel="0" collapsed="false">
      <c r="A4203" s="140" t="s">
        <v>58</v>
      </c>
      <c r="B4203" s="142" t="n">
        <v>28184000</v>
      </c>
      <c r="C4203" s="143" t="n">
        <f aca="false">+LEN(B:B)</f>
        <v>8</v>
      </c>
      <c r="D4203" s="143" t="n">
        <v>28184000</v>
      </c>
      <c r="E4203" s="140" t="e">
        <f aca="false">+VLOOKUP(D:D,#REF!,1,FALSE())</f>
        <v>#VALUE!</v>
      </c>
      <c r="F4203" s="140" t="s">
        <v>586</v>
      </c>
      <c r="H4203" s="144" t="n">
        <v>13498240.42</v>
      </c>
      <c r="I4203" s="144" t="n">
        <f aca="false">+G:G-H:H</f>
        <v>-13498240.42</v>
      </c>
    </row>
    <row r="4204" customFormat="false" ht="17.25" hidden="false" customHeight="true" outlineLevel="0" collapsed="false">
      <c r="A4204" s="140" t="s">
        <v>58</v>
      </c>
      <c r="B4204" s="142" t="n">
        <v>28185000</v>
      </c>
      <c r="C4204" s="143" t="n">
        <f aca="false">+LEN(B:B)</f>
        <v>8</v>
      </c>
      <c r="D4204" s="143" t="n">
        <v>28185000</v>
      </c>
      <c r="E4204" s="140" t="e">
        <f aca="false">+VLOOKUP(D:D,#REF!,1,FALSE())</f>
        <v>#VALUE!</v>
      </c>
      <c r="F4204" s="140" t="s">
        <v>253</v>
      </c>
      <c r="H4204" s="144" t="n">
        <v>16208594.76</v>
      </c>
      <c r="I4204" s="144" t="n">
        <f aca="false">+G:G-H:H</f>
        <v>-16208594.76</v>
      </c>
    </row>
    <row r="4205" customFormat="false" ht="17.25" hidden="false" customHeight="true" outlineLevel="0" collapsed="false">
      <c r="A4205" s="140" t="s">
        <v>58</v>
      </c>
      <c r="B4205" s="142" t="n">
        <v>28187000</v>
      </c>
      <c r="C4205" s="143" t="n">
        <f aca="false">+LEN(B:B)</f>
        <v>8</v>
      </c>
      <c r="D4205" s="143" t="n">
        <v>28187000</v>
      </c>
      <c r="E4205" s="140" t="e">
        <f aca="false">+VLOOKUP(D:D,#REF!,1,FALSE())</f>
        <v>#VALUE!</v>
      </c>
      <c r="F4205" s="140" t="s">
        <v>587</v>
      </c>
      <c r="H4205" s="144" t="n">
        <v>7867468.47</v>
      </c>
      <c r="I4205" s="144" t="n">
        <f aca="false">+G:G-H:H</f>
        <v>-7867468.47</v>
      </c>
    </row>
    <row r="4206" customFormat="false" ht="17.25" hidden="false" customHeight="true" outlineLevel="0" collapsed="false">
      <c r="A4206" s="140" t="s">
        <v>58</v>
      </c>
      <c r="B4206" s="142" t="n">
        <v>31000000</v>
      </c>
      <c r="C4206" s="143" t="n">
        <f aca="false">+LEN(B:B)</f>
        <v>8</v>
      </c>
      <c r="D4206" s="143" t="n">
        <v>31000000</v>
      </c>
      <c r="E4206" s="140" t="e">
        <f aca="false">+VLOOKUP(D:D,#REF!,1,FALSE())</f>
        <v>#VALUE!</v>
      </c>
      <c r="F4206" s="140" t="s">
        <v>2085</v>
      </c>
      <c r="G4206" s="144" t="n">
        <v>1161494086.25</v>
      </c>
      <c r="I4206" s="144" t="n">
        <f aca="false">+G:G-H:H</f>
        <v>1161494086.25</v>
      </c>
    </row>
    <row r="4207" customFormat="false" ht="17.25" hidden="false" customHeight="true" outlineLevel="0" collapsed="false">
      <c r="A4207" s="140" t="s">
        <v>58</v>
      </c>
      <c r="B4207" s="142" t="n">
        <v>35500000</v>
      </c>
      <c r="C4207" s="143" t="n">
        <f aca="false">+LEN(B:B)</f>
        <v>8</v>
      </c>
      <c r="D4207" s="143" t="n">
        <v>35500000</v>
      </c>
      <c r="E4207" s="140" t="e">
        <f aca="false">+VLOOKUP(D:D,#REF!,1,FALSE())</f>
        <v>#VALUE!</v>
      </c>
      <c r="F4207" s="140" t="s">
        <v>590</v>
      </c>
      <c r="G4207" s="144" t="n">
        <v>1188394262.2</v>
      </c>
      <c r="I4207" s="144" t="n">
        <f aca="false">+G:G-H:H</f>
        <v>1188394262.2</v>
      </c>
    </row>
    <row r="4208" customFormat="false" ht="17.25" hidden="false" customHeight="true" outlineLevel="0" collapsed="false">
      <c r="A4208" s="140" t="s">
        <v>58</v>
      </c>
      <c r="B4208" s="142" t="n">
        <v>40100000</v>
      </c>
      <c r="C4208" s="143" t="n">
        <f aca="false">+LEN(B:B)</f>
        <v>8</v>
      </c>
      <c r="D4208" s="143" t="n">
        <v>40100000</v>
      </c>
      <c r="E4208" s="140" t="e">
        <f aca="false">+VLOOKUP(D:D,#REF!,1,FALSE())</f>
        <v>#VALUE!</v>
      </c>
      <c r="F4208" s="140" t="s">
        <v>1640</v>
      </c>
      <c r="H4208" s="144" t="n">
        <v>403925333.56</v>
      </c>
      <c r="I4208" s="144" t="n">
        <f aca="false">+G:G-H:H</f>
        <v>-403925333.56</v>
      </c>
    </row>
    <row r="4209" customFormat="false" ht="17.25" hidden="false" customHeight="true" outlineLevel="0" collapsed="false">
      <c r="A4209" s="140" t="s">
        <v>58</v>
      </c>
      <c r="B4209" s="142" t="n">
        <v>40110000</v>
      </c>
      <c r="C4209" s="143" t="n">
        <f aca="false">+LEN(B:B)</f>
        <v>8</v>
      </c>
      <c r="D4209" s="143" t="n">
        <v>40110000</v>
      </c>
      <c r="E4209" s="140" t="e">
        <f aca="false">+VLOOKUP(D:D,#REF!,1,FALSE())</f>
        <v>#VALUE!</v>
      </c>
      <c r="F4209" s="140" t="s">
        <v>2474</v>
      </c>
      <c r="I4209" s="144" t="n">
        <f aca="false">+G:G-H:H</f>
        <v>0</v>
      </c>
    </row>
    <row r="4210" customFormat="false" ht="17.25" hidden="false" customHeight="true" outlineLevel="0" collapsed="false">
      <c r="A4210" s="140" t="s">
        <v>58</v>
      </c>
      <c r="B4210" s="142" t="n">
        <v>40120000</v>
      </c>
      <c r="C4210" s="143" t="n">
        <f aca="false">+LEN(B:B)</f>
        <v>8</v>
      </c>
      <c r="D4210" s="143" t="n">
        <v>40120000</v>
      </c>
      <c r="E4210" s="140" t="e">
        <f aca="false">+VLOOKUP(D:D,#REF!,1,FALSE())</f>
        <v>#VALUE!</v>
      </c>
      <c r="F4210" s="140" t="s">
        <v>23</v>
      </c>
      <c r="H4210" s="144" t="n">
        <v>232645040.71</v>
      </c>
      <c r="I4210" s="144" t="n">
        <f aca="false">+G:G-H:H</f>
        <v>-232645040.71</v>
      </c>
    </row>
    <row r="4211" customFormat="false" ht="17.25" hidden="false" customHeight="true" outlineLevel="0" collapsed="false">
      <c r="A4211" s="140" t="s">
        <v>58</v>
      </c>
      <c r="B4211" s="142" t="n">
        <v>40800000</v>
      </c>
      <c r="C4211" s="143" t="n">
        <f aca="false">+LEN(B:B)</f>
        <v>8</v>
      </c>
      <c r="D4211" s="143" t="n">
        <v>40800000</v>
      </c>
      <c r="E4211" s="140" t="e">
        <f aca="false">+VLOOKUP(D:D,#REF!,1,FALSE())</f>
        <v>#VALUE!</v>
      </c>
      <c r="F4211" s="140" t="s">
        <v>3392</v>
      </c>
      <c r="H4211" s="144" t="n">
        <v>92664</v>
      </c>
      <c r="I4211" s="144" t="n">
        <f aca="false">+G:G-H:H</f>
        <v>-92664</v>
      </c>
    </row>
    <row r="4212" customFormat="false" ht="17.25" hidden="false" customHeight="true" outlineLevel="0" collapsed="false">
      <c r="A4212" s="140" t="s">
        <v>58</v>
      </c>
      <c r="B4212" s="142" t="n">
        <v>41100000</v>
      </c>
      <c r="C4212" s="143" t="n">
        <f aca="false">+LEN(B:B)</f>
        <v>8</v>
      </c>
      <c r="D4212" s="143" t="n">
        <v>41100000</v>
      </c>
      <c r="E4212" s="140" t="e">
        <f aca="false">+VLOOKUP(D:D,#REF!,1,FALSE())</f>
        <v>#VALUE!</v>
      </c>
      <c r="F4212" s="140" t="s">
        <v>2722</v>
      </c>
      <c r="G4212" s="144" t="n">
        <v>3352087096.76</v>
      </c>
      <c r="I4212" s="144" t="n">
        <f aca="false">+G:G-H:H</f>
        <v>3352087096.76</v>
      </c>
    </row>
    <row r="4213" customFormat="false" ht="17.25" hidden="false" customHeight="true" outlineLevel="0" collapsed="false">
      <c r="A4213" s="140" t="s">
        <v>58</v>
      </c>
      <c r="B4213" s="142" t="n">
        <v>41110000</v>
      </c>
      <c r="C4213" s="143" t="n">
        <f aca="false">+LEN(B:B)</f>
        <v>8</v>
      </c>
      <c r="D4213" s="143" t="n">
        <v>41110000</v>
      </c>
      <c r="E4213" s="140" t="e">
        <f aca="false">+VLOOKUP(D:D,#REF!,1,FALSE())</f>
        <v>#VALUE!</v>
      </c>
      <c r="F4213" s="140" t="s">
        <v>1788</v>
      </c>
      <c r="G4213" s="144" t="n">
        <v>9614000</v>
      </c>
      <c r="I4213" s="144" t="n">
        <f aca="false">+G:G-H:H</f>
        <v>9614000</v>
      </c>
    </row>
    <row r="4214" customFormat="false" ht="17.25" hidden="false" customHeight="true" outlineLevel="0" collapsed="false">
      <c r="A4214" s="140" t="s">
        <v>58</v>
      </c>
      <c r="B4214" s="142" t="n">
        <v>41120000</v>
      </c>
      <c r="C4214" s="143" t="n">
        <f aca="false">+LEN(B:B)</f>
        <v>8</v>
      </c>
      <c r="D4214" s="143" t="n">
        <v>41120000</v>
      </c>
      <c r="E4214" s="140" t="e">
        <f aca="false">+VLOOKUP(D:D,#REF!,1,FALSE())</f>
        <v>#VALUE!</v>
      </c>
      <c r="F4214" s="140" t="s">
        <v>1166</v>
      </c>
      <c r="G4214" s="144" t="n">
        <v>10824978.43</v>
      </c>
      <c r="I4214" s="144" t="n">
        <f aca="false">+G:G-H:H</f>
        <v>10824978.43</v>
      </c>
    </row>
    <row r="4215" customFormat="false" ht="17.25" hidden="false" customHeight="true" outlineLevel="0" collapsed="false">
      <c r="A4215" s="140" t="s">
        <v>58</v>
      </c>
      <c r="B4215" s="142" t="n">
        <v>41600000</v>
      </c>
      <c r="C4215" s="143" t="n">
        <f aca="false">+LEN(B:B)</f>
        <v>8</v>
      </c>
      <c r="D4215" s="143" t="n">
        <v>41600000</v>
      </c>
      <c r="E4215" s="140" t="e">
        <f aca="false">+VLOOKUP(D:D,#REF!,1,FALSE())</f>
        <v>#VALUE!</v>
      </c>
      <c r="F4215" s="140" t="s">
        <v>265</v>
      </c>
      <c r="G4215" s="144" t="n">
        <v>20479998</v>
      </c>
      <c r="I4215" s="144" t="n">
        <f aca="false">+G:G-H:H</f>
        <v>20479998</v>
      </c>
    </row>
    <row r="4216" customFormat="false" ht="17.25" hidden="false" customHeight="true" outlineLevel="0" collapsed="false">
      <c r="A4216" s="140" t="s">
        <v>58</v>
      </c>
      <c r="B4216" s="142" t="n">
        <v>42100000</v>
      </c>
      <c r="C4216" s="143" t="n">
        <f aca="false">+LEN(B:B)</f>
        <v>8</v>
      </c>
      <c r="D4216" s="143" t="n">
        <v>42100000</v>
      </c>
      <c r="E4216" s="140" t="e">
        <f aca="false">+VLOOKUP(D:D,#REF!,1,FALSE())</f>
        <v>#VALUE!</v>
      </c>
      <c r="F4216" s="140" t="s">
        <v>1643</v>
      </c>
      <c r="H4216" s="144" t="n">
        <v>1463973.5</v>
      </c>
      <c r="I4216" s="144" t="n">
        <f aca="false">+G:G-H:H</f>
        <v>-1463973.5</v>
      </c>
    </row>
    <row r="4217" customFormat="false" ht="17.25" hidden="false" customHeight="true" outlineLevel="0" collapsed="false">
      <c r="A4217" s="140" t="s">
        <v>58</v>
      </c>
      <c r="B4217" s="142" t="n">
        <v>42700000</v>
      </c>
      <c r="C4217" s="143" t="n">
        <f aca="false">+LEN(B:B)</f>
        <v>8</v>
      </c>
      <c r="D4217" s="143" t="n">
        <v>42700000</v>
      </c>
      <c r="E4217" s="140" t="e">
        <f aca="false">+VLOOKUP(D:D,#REF!,1,FALSE())</f>
        <v>#VALUE!</v>
      </c>
      <c r="F4217" s="140" t="s">
        <v>2725</v>
      </c>
      <c r="G4217" s="144" t="n">
        <v>23732000</v>
      </c>
      <c r="I4217" s="144" t="n">
        <f aca="false">+G:G-H:H</f>
        <v>23732000</v>
      </c>
    </row>
    <row r="4218" customFormat="false" ht="17.25" hidden="false" customHeight="true" outlineLevel="0" collapsed="false">
      <c r="A4218" s="140" t="s">
        <v>58</v>
      </c>
      <c r="B4218" s="142" t="n">
        <v>42820000</v>
      </c>
      <c r="C4218" s="143" t="n">
        <f aca="false">+LEN(B:B)</f>
        <v>8</v>
      </c>
      <c r="D4218" s="143" t="n">
        <v>42820000</v>
      </c>
      <c r="E4218" s="140" t="e">
        <f aca="false">+VLOOKUP(D:D,#REF!,1,FALSE())</f>
        <v>#VALUE!</v>
      </c>
      <c r="F4218" s="140" t="s">
        <v>604</v>
      </c>
      <c r="H4218" s="144" t="n">
        <v>117892860.76</v>
      </c>
      <c r="I4218" s="144" t="n">
        <f aca="false">+G:G-H:H</f>
        <v>-117892860.76</v>
      </c>
    </row>
    <row r="4219" customFormat="false" ht="17.25" hidden="false" customHeight="true" outlineLevel="0" collapsed="false">
      <c r="A4219" s="140" t="s">
        <v>58</v>
      </c>
      <c r="B4219" s="142" t="n">
        <v>43100000</v>
      </c>
      <c r="C4219" s="143" t="n">
        <f aca="false">+LEN(B:B)</f>
        <v>8</v>
      </c>
      <c r="D4219" s="143" t="n">
        <v>43100000</v>
      </c>
      <c r="E4219" s="140" t="e">
        <f aca="false">+VLOOKUP(D:D,#REF!,1,FALSE())</f>
        <v>#VALUE!</v>
      </c>
      <c r="F4219" s="140" t="s">
        <v>605</v>
      </c>
      <c r="H4219" s="144" t="n">
        <v>30142072.5</v>
      </c>
      <c r="I4219" s="144" t="n">
        <f aca="false">+G:G-H:H</f>
        <v>-30142072.5</v>
      </c>
    </row>
    <row r="4220" customFormat="false" ht="17.25" hidden="false" customHeight="true" outlineLevel="0" collapsed="false">
      <c r="A4220" s="140" t="s">
        <v>58</v>
      </c>
      <c r="B4220" s="142" t="n">
        <v>43110000</v>
      </c>
      <c r="C4220" s="143" t="n">
        <f aca="false">+LEN(B:B)</f>
        <v>8</v>
      </c>
      <c r="D4220" s="143" t="n">
        <v>43110000</v>
      </c>
      <c r="E4220" s="140" t="e">
        <f aca="false">+VLOOKUP(D:D,#REF!,1,FALSE())</f>
        <v>#VALUE!</v>
      </c>
      <c r="F4220" s="140" t="s">
        <v>606</v>
      </c>
      <c r="H4220" s="144" t="n">
        <v>2091573</v>
      </c>
      <c r="I4220" s="144" t="n">
        <f aca="false">+G:G-H:H</f>
        <v>-2091573</v>
      </c>
    </row>
    <row r="4221" customFormat="false" ht="17.25" hidden="false" customHeight="true" outlineLevel="0" collapsed="false">
      <c r="A4221" s="140" t="s">
        <v>58</v>
      </c>
      <c r="B4221" s="142" t="n">
        <v>43111000</v>
      </c>
      <c r="C4221" s="143" t="n">
        <f aca="false">+LEN(B:B)</f>
        <v>8</v>
      </c>
      <c r="D4221" s="143" t="n">
        <v>43110000</v>
      </c>
      <c r="E4221" s="140" t="e">
        <f aca="false">+VLOOKUP(D:D,#REF!,1,FALSE())</f>
        <v>#VALUE!</v>
      </c>
      <c r="F4221" s="140" t="s">
        <v>2726</v>
      </c>
      <c r="H4221" s="144" t="n">
        <v>1182438.79</v>
      </c>
      <c r="I4221" s="144" t="n">
        <f aca="false">+G:G-H:H</f>
        <v>-1182438.79</v>
      </c>
    </row>
    <row r="4222" customFormat="false" ht="17.25" hidden="false" customHeight="true" outlineLevel="0" collapsed="false">
      <c r="A4222" s="140" t="s">
        <v>58</v>
      </c>
      <c r="B4222" s="142" t="n">
        <v>43200000</v>
      </c>
      <c r="C4222" s="143" t="n">
        <f aca="false">+LEN(B:B)</f>
        <v>8</v>
      </c>
      <c r="D4222" s="143" t="n">
        <v>43200000</v>
      </c>
      <c r="E4222" s="140" t="e">
        <f aca="false">+VLOOKUP(D:D,#REF!,1,FALSE())</f>
        <v>#VALUE!</v>
      </c>
      <c r="F4222" s="140" t="s">
        <v>37</v>
      </c>
      <c r="H4222" s="144" t="n">
        <v>15495391.65</v>
      </c>
      <c r="I4222" s="144" t="n">
        <f aca="false">+G:G-H:H</f>
        <v>-15495391.65</v>
      </c>
    </row>
    <row r="4223" customFormat="false" ht="17.25" hidden="false" customHeight="true" outlineLevel="0" collapsed="false">
      <c r="A4223" s="140" t="s">
        <v>58</v>
      </c>
      <c r="B4223" s="142" t="n">
        <v>43300000</v>
      </c>
      <c r="C4223" s="143" t="n">
        <f aca="false">+LEN(B:B)</f>
        <v>8</v>
      </c>
      <c r="D4223" s="143" t="n">
        <v>43300000</v>
      </c>
      <c r="E4223" s="140" t="e">
        <f aca="false">+VLOOKUP(D:D,#REF!,1,FALSE())</f>
        <v>#VALUE!</v>
      </c>
      <c r="F4223" s="140" t="s">
        <v>38</v>
      </c>
      <c r="H4223" s="144" t="n">
        <v>1273585.15</v>
      </c>
      <c r="I4223" s="144" t="n">
        <f aca="false">+G:G-H:H</f>
        <v>-1273585.15</v>
      </c>
    </row>
    <row r="4224" customFormat="false" ht="17.25" hidden="false" customHeight="true" outlineLevel="0" collapsed="false">
      <c r="A4224" s="140" t="s">
        <v>58</v>
      </c>
      <c r="B4224" s="142" t="n">
        <v>43860000</v>
      </c>
      <c r="C4224" s="143" t="n">
        <f aca="false">+LEN(B:B)</f>
        <v>8</v>
      </c>
      <c r="D4224" s="143" t="n">
        <v>43860000</v>
      </c>
      <c r="E4224" s="140" t="e">
        <f aca="false">+VLOOKUP(D:D,#REF!,1,FALSE())</f>
        <v>#VALUE!</v>
      </c>
      <c r="F4224" s="140" t="s">
        <v>1644</v>
      </c>
      <c r="G4224" s="144" t="n">
        <v>1890000</v>
      </c>
      <c r="I4224" s="144" t="n">
        <f aca="false">+G:G-H:H</f>
        <v>1890000</v>
      </c>
    </row>
    <row r="4225" customFormat="false" ht="17.25" hidden="false" customHeight="true" outlineLevel="0" collapsed="false">
      <c r="A4225" s="140" t="s">
        <v>58</v>
      </c>
      <c r="B4225" s="142" t="n">
        <v>44100000</v>
      </c>
      <c r="C4225" s="143" t="n">
        <f aca="false">+LEN(B:B)</f>
        <v>8</v>
      </c>
      <c r="D4225" s="143" t="n">
        <v>44100000</v>
      </c>
      <c r="E4225" s="140" t="e">
        <f aca="false">+VLOOKUP(D:D,#REF!,1,FALSE())</f>
        <v>#VALUE!</v>
      </c>
      <c r="F4225" s="140" t="s">
        <v>3393</v>
      </c>
      <c r="H4225" s="144" t="n">
        <v>7118204.38</v>
      </c>
      <c r="I4225" s="144" t="n">
        <f aca="false">+G:G-H:H</f>
        <v>-7118204.38</v>
      </c>
    </row>
    <row r="4226" customFormat="false" ht="17.25" hidden="false" customHeight="true" outlineLevel="0" collapsed="false">
      <c r="A4226" s="140" t="s">
        <v>58</v>
      </c>
      <c r="B4226" s="142" t="n">
        <v>44300000</v>
      </c>
      <c r="C4226" s="143" t="n">
        <f aca="false">+LEN(B:B)</f>
        <v>8</v>
      </c>
      <c r="D4226" s="143" t="n">
        <v>44300000</v>
      </c>
      <c r="E4226" s="140" t="e">
        <f aca="false">+VLOOKUP(D:D,#REF!,1,FALSE())</f>
        <v>#VALUE!</v>
      </c>
      <c r="F4226" s="140" t="s">
        <v>611</v>
      </c>
      <c r="G4226" s="144" t="n">
        <v>51056424.39</v>
      </c>
      <c r="I4226" s="144" t="n">
        <f aca="false">+G:G-H:H</f>
        <v>51056424.39</v>
      </c>
    </row>
    <row r="4227" customFormat="false" ht="17.25" hidden="false" customHeight="true" outlineLevel="0" collapsed="false">
      <c r="A4227" s="140" t="s">
        <v>58</v>
      </c>
      <c r="B4227" s="142" t="n">
        <v>44540000</v>
      </c>
      <c r="C4227" s="143" t="n">
        <f aca="false">+LEN(B:B)</f>
        <v>8</v>
      </c>
      <c r="D4227" s="143" t="n">
        <v>44540000</v>
      </c>
      <c r="E4227" s="140" t="e">
        <f aca="false">+VLOOKUP(D:D,#REF!,1,FALSE())</f>
        <v>#VALUE!</v>
      </c>
      <c r="F4227" s="140" t="s">
        <v>3394</v>
      </c>
      <c r="G4227" s="144" t="n">
        <v>638321764.8</v>
      </c>
      <c r="I4227" s="144" t="n">
        <f aca="false">+G:G-H:H</f>
        <v>638321764.8</v>
      </c>
    </row>
    <row r="4228" customFormat="false" ht="17.25" hidden="false" customHeight="true" outlineLevel="0" collapsed="false">
      <c r="A4228" s="140" t="s">
        <v>58</v>
      </c>
      <c r="B4228" s="142" t="n">
        <v>44560000</v>
      </c>
      <c r="C4228" s="143" t="n">
        <f aca="false">+LEN(B:B)</f>
        <v>8</v>
      </c>
      <c r="D4228" s="143" t="n">
        <v>44560000</v>
      </c>
      <c r="E4228" s="140" t="e">
        <f aca="false">+VLOOKUP(D:D,#REF!,1,FALSE())</f>
        <v>#VALUE!</v>
      </c>
      <c r="F4228" s="140" t="s">
        <v>1798</v>
      </c>
      <c r="H4228" s="144" t="n">
        <v>26564728.3</v>
      </c>
      <c r="I4228" s="144" t="n">
        <f aca="false">+G:G-H:H</f>
        <v>-26564728.3</v>
      </c>
    </row>
    <row r="4229" customFormat="false" ht="17.25" hidden="false" customHeight="true" outlineLevel="0" collapsed="false">
      <c r="A4229" s="140" t="s">
        <v>58</v>
      </c>
      <c r="B4229" s="142" t="n">
        <v>44570000</v>
      </c>
      <c r="C4229" s="143" t="n">
        <f aca="false">+LEN(B:B)</f>
        <v>8</v>
      </c>
      <c r="D4229" s="143" t="n">
        <v>44570000</v>
      </c>
      <c r="E4229" s="140" t="e">
        <f aca="false">+VLOOKUP(D:D,#REF!,1,FALSE())</f>
        <v>#VALUE!</v>
      </c>
      <c r="F4229" s="140" t="s">
        <v>1887</v>
      </c>
      <c r="H4229" s="144" t="n">
        <v>441558630</v>
      </c>
      <c r="I4229" s="144" t="n">
        <f aca="false">+G:G-H:H</f>
        <v>-441558630</v>
      </c>
    </row>
    <row r="4230" customFormat="false" ht="17.25" hidden="false" customHeight="true" outlineLevel="0" collapsed="false">
      <c r="A4230" s="140" t="s">
        <v>58</v>
      </c>
      <c r="B4230" s="142" t="n">
        <v>45511000</v>
      </c>
      <c r="C4230" s="143" t="n">
        <f aca="false">+LEN(B:B)</f>
        <v>8</v>
      </c>
      <c r="D4230" s="143" t="n">
        <v>45511000</v>
      </c>
      <c r="E4230" s="140" t="e">
        <f aca="false">+VLOOKUP(D:D,#REF!,1,FALSE())</f>
        <v>#VALUE!</v>
      </c>
      <c r="F4230" s="140" t="s">
        <v>304</v>
      </c>
      <c r="H4230" s="144" t="n">
        <v>2865081504.56</v>
      </c>
      <c r="I4230" s="144" t="n">
        <f aca="false">+G:G-H:H</f>
        <v>-2865081504.56</v>
      </c>
    </row>
    <row r="4231" customFormat="false" ht="17.25" hidden="false" customHeight="true" outlineLevel="0" collapsed="false">
      <c r="A4231" s="140" t="s">
        <v>58</v>
      </c>
      <c r="B4231" s="142" t="n">
        <v>45512000</v>
      </c>
      <c r="C4231" s="143" t="n">
        <f aca="false">+LEN(B:B)</f>
        <v>8</v>
      </c>
      <c r="D4231" s="143" t="n">
        <v>45512000</v>
      </c>
      <c r="E4231" s="140" t="e">
        <f aca="false">+VLOOKUP(D:D,#REF!,1,FALSE())</f>
        <v>#VALUE!</v>
      </c>
      <c r="F4231" s="140" t="s">
        <v>288</v>
      </c>
      <c r="H4231" s="144" t="n">
        <v>190230840</v>
      </c>
      <c r="I4231" s="144" t="n">
        <f aca="false">+G:G-H:H</f>
        <v>-190230840</v>
      </c>
    </row>
    <row r="4232" customFormat="false" ht="17.25" hidden="false" customHeight="true" outlineLevel="0" collapsed="false">
      <c r="A4232" s="140" t="s">
        <v>58</v>
      </c>
      <c r="B4232" s="142" t="n">
        <v>45513000</v>
      </c>
      <c r="C4232" s="143" t="n">
        <f aca="false">+LEN(B:B)</f>
        <v>8</v>
      </c>
      <c r="D4232" s="143" t="n">
        <v>45513000</v>
      </c>
      <c r="E4232" s="140" t="e">
        <f aca="false">+VLOOKUP(D:D,#REF!,1,FALSE())</f>
        <v>#VALUE!</v>
      </c>
      <c r="F4232" s="140" t="s">
        <v>2729</v>
      </c>
      <c r="H4232" s="144" t="n">
        <v>27000000</v>
      </c>
      <c r="I4232" s="144" t="n">
        <f aca="false">+G:G-H:H</f>
        <v>-27000000</v>
      </c>
    </row>
    <row r="4233" customFormat="false" ht="17.25" hidden="false" customHeight="true" outlineLevel="0" collapsed="false">
      <c r="A4233" s="140" t="s">
        <v>58</v>
      </c>
      <c r="B4233" s="142" t="n">
        <v>45514000</v>
      </c>
      <c r="C4233" s="143" t="n">
        <f aca="false">+LEN(B:B)</f>
        <v>8</v>
      </c>
      <c r="D4233" s="143" t="n">
        <v>45514000</v>
      </c>
      <c r="E4233" s="140" t="e">
        <f aca="false">+VLOOKUP(D:D,#REF!,1,FALSE())</f>
        <v>#VALUE!</v>
      </c>
      <c r="F4233" s="140" t="s">
        <v>2730</v>
      </c>
      <c r="H4233" s="144" t="n">
        <v>2877616744.57</v>
      </c>
      <c r="I4233" s="144" t="n">
        <f aca="false">+G:G-H:H</f>
        <v>-2877616744.57</v>
      </c>
    </row>
    <row r="4234" customFormat="false" ht="17.25" hidden="false" customHeight="true" outlineLevel="0" collapsed="false">
      <c r="A4234" s="140" t="s">
        <v>58</v>
      </c>
      <c r="B4234" s="142" t="n">
        <v>45516000</v>
      </c>
      <c r="C4234" s="143" t="n">
        <f aca="false">+LEN(B:B)</f>
        <v>8</v>
      </c>
      <c r="D4234" s="143" t="n">
        <v>45514000</v>
      </c>
      <c r="E4234" s="140" t="e">
        <f aca="false">+VLOOKUP(D:D,#REF!,1,FALSE())</f>
        <v>#VALUE!</v>
      </c>
      <c r="F4234" s="140" t="s">
        <v>2732</v>
      </c>
      <c r="H4234" s="144" t="n">
        <v>300799000</v>
      </c>
      <c r="I4234" s="144" t="n">
        <f aca="false">+G:G-H:H</f>
        <v>-300799000</v>
      </c>
    </row>
    <row r="4235" customFormat="false" ht="17.25" hidden="false" customHeight="true" outlineLevel="0" collapsed="false">
      <c r="A4235" s="140" t="s">
        <v>58</v>
      </c>
      <c r="B4235" s="142" t="n">
        <v>46700000</v>
      </c>
      <c r="C4235" s="143" t="n">
        <f aca="false">+LEN(B:B)</f>
        <v>8</v>
      </c>
      <c r="D4235" s="143" t="n">
        <v>46700000</v>
      </c>
      <c r="E4235" s="140" t="e">
        <f aca="false">+VLOOKUP(D:D,#REF!,1,FALSE())</f>
        <v>#VALUE!</v>
      </c>
      <c r="F4235" s="140" t="s">
        <v>1811</v>
      </c>
      <c r="H4235" s="144" t="n">
        <v>1302589.25</v>
      </c>
      <c r="I4235" s="144" t="n">
        <f aca="false">+G:G-H:H</f>
        <v>-1302589.25</v>
      </c>
    </row>
    <row r="4236" customFormat="false" ht="17.25" hidden="false" customHeight="true" outlineLevel="0" collapsed="false">
      <c r="A4236" s="140" t="s">
        <v>58</v>
      </c>
      <c r="B4236" s="142" t="n">
        <v>46700002</v>
      </c>
      <c r="C4236" s="143" t="n">
        <f aca="false">+LEN(B:B)</f>
        <v>8</v>
      </c>
      <c r="D4236" s="143" t="n">
        <v>46700002</v>
      </c>
      <c r="E4236" s="140" t="e">
        <f aca="false">+VLOOKUP(D:D,#REF!,1,FALSE())</f>
        <v>#VALUE!</v>
      </c>
      <c r="F4236" s="140" t="s">
        <v>2733</v>
      </c>
      <c r="G4236" s="144" t="n">
        <v>200000</v>
      </c>
      <c r="I4236" s="144" t="n">
        <f aca="false">+G:G-H:H</f>
        <v>200000</v>
      </c>
    </row>
    <row r="4237" customFormat="false" ht="17.25" hidden="false" customHeight="true" outlineLevel="0" collapsed="false">
      <c r="A4237" s="140" t="s">
        <v>58</v>
      </c>
      <c r="B4237" s="142" t="n">
        <v>46700007</v>
      </c>
      <c r="C4237" s="143" t="n">
        <f aca="false">+LEN(B:B)</f>
        <v>8</v>
      </c>
      <c r="D4237" s="143" t="n">
        <v>46700002</v>
      </c>
      <c r="E4237" s="140" t="e">
        <f aca="false">+VLOOKUP(D:D,#REF!,1,FALSE())</f>
        <v>#VALUE!</v>
      </c>
      <c r="F4237" s="140" t="s">
        <v>2734</v>
      </c>
      <c r="H4237" s="144" t="n">
        <v>319667.56</v>
      </c>
      <c r="I4237" s="144" t="n">
        <f aca="false">+G:G-H:H</f>
        <v>-319667.56</v>
      </c>
    </row>
    <row r="4238" customFormat="false" ht="17.25" hidden="false" customHeight="true" outlineLevel="0" collapsed="false">
      <c r="A4238" s="140" t="s">
        <v>58</v>
      </c>
      <c r="B4238" s="142" t="n">
        <v>46710000</v>
      </c>
      <c r="C4238" s="143" t="n">
        <f aca="false">+LEN(B:B)</f>
        <v>8</v>
      </c>
      <c r="D4238" s="143" t="n">
        <v>46710000</v>
      </c>
      <c r="E4238" s="140" t="e">
        <f aca="false">+VLOOKUP(D:D,#REF!,1,FALSE())</f>
        <v>#VALUE!</v>
      </c>
      <c r="F4238" s="140" t="s">
        <v>100</v>
      </c>
      <c r="H4238" s="144" t="n">
        <v>300000000</v>
      </c>
      <c r="I4238" s="144" t="n">
        <f aca="false">+G:G-H:H</f>
        <v>-300000000</v>
      </c>
    </row>
    <row r="4239" customFormat="false" ht="17.25" hidden="false" customHeight="true" outlineLevel="0" collapsed="false">
      <c r="A4239" s="140" t="s">
        <v>58</v>
      </c>
      <c r="B4239" s="142" t="n">
        <v>46710070</v>
      </c>
      <c r="C4239" s="143" t="n">
        <f aca="false">+LEN(B:B)</f>
        <v>8</v>
      </c>
      <c r="D4239" s="143" t="n">
        <v>46710070</v>
      </c>
      <c r="E4239" s="140" t="e">
        <f aca="false">+VLOOKUP(D:D,#REF!,1,FALSE())</f>
        <v>#VALUE!</v>
      </c>
      <c r="F4239" s="140" t="s">
        <v>99</v>
      </c>
      <c r="H4239" s="144" t="n">
        <v>3955900</v>
      </c>
      <c r="I4239" s="144" t="n">
        <f aca="false">+G:G-H:H</f>
        <v>-3955900</v>
      </c>
    </row>
    <row r="4240" customFormat="false" ht="17.25" hidden="false" customHeight="true" outlineLevel="0" collapsed="false">
      <c r="A4240" s="140" t="s">
        <v>58</v>
      </c>
      <c r="B4240" s="142" t="n">
        <v>48600000</v>
      </c>
      <c r="C4240" s="143" t="n">
        <f aca="false">+LEN(B:B)</f>
        <v>8</v>
      </c>
      <c r="D4240" s="143" t="n">
        <v>48600000</v>
      </c>
      <c r="E4240" s="140" t="e">
        <f aca="false">+VLOOKUP(D:D,#REF!,1,FALSE())</f>
        <v>#VALUE!</v>
      </c>
      <c r="F4240" s="140" t="s">
        <v>678</v>
      </c>
      <c r="H4240" s="144" t="n">
        <v>3507382.92</v>
      </c>
      <c r="I4240" s="144" t="n">
        <f aca="false">+G:G-H:H</f>
        <v>-3507382.92</v>
      </c>
    </row>
    <row r="4241" customFormat="false" ht="17.25" hidden="false" customHeight="true" outlineLevel="0" collapsed="false">
      <c r="A4241" s="140" t="s">
        <v>58</v>
      </c>
      <c r="B4241" s="142" t="n">
        <v>49100000</v>
      </c>
      <c r="C4241" s="143" t="n">
        <f aca="false">+LEN(B:B)</f>
        <v>8</v>
      </c>
      <c r="D4241" s="143" t="n">
        <v>49100000</v>
      </c>
      <c r="E4241" s="140" t="e">
        <f aca="false">+VLOOKUP(D:D,#REF!,1,FALSE())</f>
        <v>#VALUE!</v>
      </c>
      <c r="F4241" s="140" t="s">
        <v>679</v>
      </c>
      <c r="H4241" s="144" t="n">
        <v>20479998</v>
      </c>
      <c r="I4241" s="144" t="n">
        <f aca="false">+G:G-H:H</f>
        <v>-20479998</v>
      </c>
    </row>
    <row r="4242" customFormat="false" ht="17.25" hidden="false" customHeight="true" outlineLevel="0" collapsed="false">
      <c r="A4242" s="140" t="s">
        <v>58</v>
      </c>
      <c r="B4242" s="142" t="n">
        <v>51231000</v>
      </c>
      <c r="C4242" s="143" t="n">
        <f aca="false">+LEN(B:B)</f>
        <v>8</v>
      </c>
      <c r="D4242" s="143" t="n">
        <v>51231000</v>
      </c>
      <c r="E4242" s="140" t="e">
        <f aca="false">+VLOOKUP(D:D,#REF!,1,FALSE())</f>
        <v>#VALUE!</v>
      </c>
      <c r="F4242" s="140" t="s">
        <v>2736</v>
      </c>
      <c r="G4242" s="144" t="n">
        <v>663455413.96</v>
      </c>
      <c r="I4242" s="144" t="n">
        <f aca="false">+G:G-H:H</f>
        <v>663455413.96</v>
      </c>
    </row>
    <row r="4243" customFormat="false" ht="17.25" hidden="false" customHeight="true" outlineLevel="0" collapsed="false">
      <c r="A4243" s="140" t="s">
        <v>58</v>
      </c>
      <c r="B4243" s="142" t="n">
        <v>51232000</v>
      </c>
      <c r="C4243" s="143" t="n">
        <f aca="false">+LEN(B:B)</f>
        <v>8</v>
      </c>
      <c r="D4243" s="143" t="n">
        <v>51231000</v>
      </c>
      <c r="E4243" s="140" t="e">
        <f aca="false">+VLOOKUP(D:D,#REF!,1,FALSE())</f>
        <v>#VALUE!</v>
      </c>
      <c r="F4243" s="140" t="s">
        <v>2737</v>
      </c>
      <c r="G4243" s="144" t="n">
        <v>4729836.6</v>
      </c>
      <c r="I4243" s="144" t="n">
        <f aca="false">+G:G-H:H</f>
        <v>4729836.6</v>
      </c>
    </row>
    <row r="4244" customFormat="false" ht="17.25" hidden="false" customHeight="true" outlineLevel="0" collapsed="false">
      <c r="A4244" s="140" t="s">
        <v>58</v>
      </c>
      <c r="B4244" s="142" t="n">
        <v>51241000</v>
      </c>
      <c r="C4244" s="143" t="n">
        <f aca="false">+LEN(B:B)</f>
        <v>8</v>
      </c>
      <c r="D4244" s="143" t="n">
        <v>51241000</v>
      </c>
      <c r="E4244" s="140" t="e">
        <f aca="false">+VLOOKUP(D:D,#REF!,1,FALSE())</f>
        <v>#VALUE!</v>
      </c>
      <c r="F4244" s="140" t="s">
        <v>133</v>
      </c>
      <c r="G4244" s="144" t="n">
        <v>389763898.97</v>
      </c>
      <c r="I4244" s="144" t="n">
        <f aca="false">+G:G-H:H</f>
        <v>389763898.97</v>
      </c>
    </row>
    <row r="4245" customFormat="false" ht="17.25" hidden="false" customHeight="true" outlineLevel="0" collapsed="false">
      <c r="A4245" s="140" t="s">
        <v>58</v>
      </c>
      <c r="B4245" s="142" t="n">
        <v>51243000</v>
      </c>
      <c r="C4245" s="143" t="n">
        <f aca="false">+LEN(B:B)</f>
        <v>8</v>
      </c>
      <c r="D4245" s="143" t="n">
        <v>51243000</v>
      </c>
      <c r="E4245" s="140" t="e">
        <f aca="false">+VLOOKUP(D:D,#REF!,1,FALSE())</f>
        <v>#VALUE!</v>
      </c>
      <c r="F4245" s="140" t="s">
        <v>2053</v>
      </c>
      <c r="H4245" s="144" t="n">
        <v>188944.49</v>
      </c>
      <c r="I4245" s="144" t="n">
        <f aca="false">+G:G-H:H</f>
        <v>-188944.49</v>
      </c>
    </row>
    <row r="4246" customFormat="false" ht="17.25" hidden="false" customHeight="true" outlineLevel="0" collapsed="false">
      <c r="A4246" s="140" t="s">
        <v>58</v>
      </c>
      <c r="B4246" s="142" t="n">
        <v>51261000</v>
      </c>
      <c r="C4246" s="143" t="n">
        <f aca="false">+LEN(B:B)</f>
        <v>8</v>
      </c>
      <c r="D4246" s="143" t="n">
        <v>51261000</v>
      </c>
      <c r="E4246" s="140" t="e">
        <f aca="false">+VLOOKUP(D:D,#REF!,1,FALSE())</f>
        <v>#VALUE!</v>
      </c>
      <c r="F4246" s="140" t="s">
        <v>688</v>
      </c>
      <c r="G4246" s="144" t="n">
        <v>727894964.08</v>
      </c>
      <c r="I4246" s="144" t="n">
        <f aca="false">+G:G-H:H</f>
        <v>727894964.08</v>
      </c>
    </row>
    <row r="4247" customFormat="false" ht="17.25" hidden="false" customHeight="true" outlineLevel="0" collapsed="false">
      <c r="A4247" s="140" t="s">
        <v>58</v>
      </c>
      <c r="B4247" s="142" t="n">
        <v>51271000</v>
      </c>
      <c r="C4247" s="143" t="n">
        <f aca="false">+LEN(B:B)</f>
        <v>8</v>
      </c>
      <c r="D4247" s="143" t="n">
        <v>51271000</v>
      </c>
      <c r="E4247" s="140" t="e">
        <f aca="false">+VLOOKUP(D:D,#REF!,1,FALSE())</f>
        <v>#VALUE!</v>
      </c>
      <c r="F4247" s="140" t="s">
        <v>2738</v>
      </c>
      <c r="G4247" s="144" t="n">
        <v>104137202.91</v>
      </c>
      <c r="I4247" s="144" t="n">
        <f aca="false">+G:G-H:H</f>
        <v>104137202.91</v>
      </c>
    </row>
    <row r="4248" customFormat="false" ht="17.25" hidden="false" customHeight="true" outlineLevel="0" collapsed="false">
      <c r="A4248" s="140" t="s">
        <v>58</v>
      </c>
      <c r="B4248" s="142" t="n">
        <v>51271002</v>
      </c>
      <c r="C4248" s="143" t="n">
        <f aca="false">+LEN(B:B)</f>
        <v>8</v>
      </c>
      <c r="D4248" s="143" t="n">
        <v>51271000</v>
      </c>
      <c r="E4248" s="140" t="e">
        <f aca="false">+VLOOKUP(D:D,#REF!,1,FALSE())</f>
        <v>#VALUE!</v>
      </c>
      <c r="F4248" s="140" t="s">
        <v>795</v>
      </c>
      <c r="G4248" s="144" t="n">
        <v>1540110.78</v>
      </c>
      <c r="I4248" s="144" t="n">
        <f aca="false">+G:G-H:H</f>
        <v>1540110.78</v>
      </c>
    </row>
    <row r="4249" customFormat="false" ht="17.25" hidden="false" customHeight="true" outlineLevel="0" collapsed="false">
      <c r="A4249" s="140" t="s">
        <v>58</v>
      </c>
      <c r="B4249" s="142" t="n">
        <v>51620000</v>
      </c>
      <c r="C4249" s="143" t="n">
        <f aca="false">+LEN(B:B)</f>
        <v>8</v>
      </c>
      <c r="D4249" s="143" t="n">
        <v>51910000</v>
      </c>
      <c r="F4249" s="140" t="s">
        <v>386</v>
      </c>
      <c r="H4249" s="144" t="n">
        <v>1500000000</v>
      </c>
      <c r="I4249" s="144" t="n">
        <f aca="false">+G:G-H:H</f>
        <v>-1500000000</v>
      </c>
    </row>
    <row r="4250" customFormat="false" ht="17.25" hidden="false" customHeight="true" outlineLevel="0" collapsed="false">
      <c r="A4250" s="140" t="s">
        <v>58</v>
      </c>
      <c r="B4250" s="142" t="n">
        <v>53100000</v>
      </c>
      <c r="C4250" s="143" t="n">
        <f aca="false">+LEN(B:B)</f>
        <v>8</v>
      </c>
      <c r="D4250" s="143" t="n">
        <v>53100000</v>
      </c>
      <c r="F4250" s="140" t="s">
        <v>3395</v>
      </c>
      <c r="G4250" s="144" t="n">
        <v>130500</v>
      </c>
      <c r="I4250" s="144" t="n">
        <f aca="false">+G:G-H:H</f>
        <v>130500</v>
      </c>
    </row>
    <row r="4251" customFormat="false" ht="17.25" hidden="false" customHeight="true" outlineLevel="0" collapsed="false">
      <c r="A4251" s="140" t="s">
        <v>58</v>
      </c>
      <c r="B4251" s="142" t="n">
        <v>53110000</v>
      </c>
      <c r="C4251" s="143" t="n">
        <f aca="false">+LEN(B:B)</f>
        <v>8</v>
      </c>
      <c r="D4251" s="143" t="n">
        <v>53110000</v>
      </c>
      <c r="F4251" s="140" t="s">
        <v>2742</v>
      </c>
      <c r="G4251" s="144" t="n">
        <v>3498507.47</v>
      </c>
      <c r="I4251" s="144" t="n">
        <f aca="false">+G:G-H:H</f>
        <v>3498507.47</v>
      </c>
    </row>
    <row r="4252" customFormat="false" ht="17.25" hidden="false" customHeight="true" outlineLevel="0" collapsed="false">
      <c r="A4252" s="140" t="s">
        <v>58</v>
      </c>
      <c r="B4252" s="142" t="n">
        <v>58000000</v>
      </c>
      <c r="C4252" s="143" t="n">
        <f aca="false">+LEN(B:B)</f>
        <v>8</v>
      </c>
      <c r="D4252" s="143" t="n">
        <v>58000000</v>
      </c>
      <c r="F4252" s="140" t="s">
        <v>704</v>
      </c>
      <c r="I4252" s="144" t="n">
        <f aca="false">+G:G-H:H</f>
        <v>0</v>
      </c>
    </row>
    <row r="4253" customFormat="false" ht="17.25" hidden="false" customHeight="true" outlineLevel="0" collapsed="false">
      <c r="A4253" s="140" t="s">
        <v>58</v>
      </c>
      <c r="B4253" s="142" t="n">
        <v>60101000</v>
      </c>
      <c r="C4253" s="143" t="n">
        <f aca="false">+LEN(B:B)</f>
        <v>8</v>
      </c>
      <c r="D4253" s="143" t="n">
        <v>60101000</v>
      </c>
      <c r="F4253" s="140" t="s">
        <v>2745</v>
      </c>
      <c r="G4253" s="144" t="n">
        <v>2996500000</v>
      </c>
      <c r="I4253" s="144" t="n">
        <f aca="false">+G:G-H:H</f>
        <v>2996500000</v>
      </c>
    </row>
    <row r="4254" customFormat="false" ht="17.25" hidden="false" customHeight="true" outlineLevel="0" collapsed="false">
      <c r="A4254" s="140" t="s">
        <v>58</v>
      </c>
      <c r="B4254" s="142" t="n">
        <v>60102000</v>
      </c>
      <c r="C4254" s="143" t="n">
        <f aca="false">+LEN(B:B)</f>
        <v>8</v>
      </c>
      <c r="D4254" s="143" t="n">
        <v>60102000</v>
      </c>
      <c r="F4254" s="140" t="s">
        <v>2746</v>
      </c>
      <c r="G4254" s="144" t="n">
        <v>3083549214.24</v>
      </c>
      <c r="I4254" s="144" t="n">
        <f aca="false">+G:G-H:H</f>
        <v>3083549214.24</v>
      </c>
    </row>
    <row r="4255" customFormat="false" ht="17.25" hidden="false" customHeight="true" outlineLevel="0" collapsed="false">
      <c r="A4255" s="140" t="s">
        <v>58</v>
      </c>
      <c r="B4255" s="142" t="n">
        <v>60201000</v>
      </c>
      <c r="C4255" s="143" t="n">
        <f aca="false">+LEN(B:B)</f>
        <v>8</v>
      </c>
      <c r="D4255" s="143" t="n">
        <v>60201000</v>
      </c>
      <c r="F4255" s="140" t="s">
        <v>408</v>
      </c>
      <c r="G4255" s="144" t="n">
        <v>125488104</v>
      </c>
      <c r="I4255" s="144" t="n">
        <f aca="false">+G:G-H:H</f>
        <v>125488104</v>
      </c>
    </row>
    <row r="4256" customFormat="false" ht="17.25" hidden="false" customHeight="true" outlineLevel="0" collapsed="false">
      <c r="A4256" s="140" t="s">
        <v>58</v>
      </c>
      <c r="B4256" s="142" t="n">
        <v>60205000</v>
      </c>
      <c r="C4256" s="143" t="n">
        <f aca="false">+LEN(B:B)</f>
        <v>8</v>
      </c>
      <c r="D4256" s="143" t="n">
        <v>60205000</v>
      </c>
      <c r="F4256" s="140" t="s">
        <v>2748</v>
      </c>
      <c r="G4256" s="144" t="n">
        <v>95532594.22</v>
      </c>
      <c r="I4256" s="144" t="n">
        <f aca="false">+G:G-H:H</f>
        <v>95532594.22</v>
      </c>
    </row>
    <row r="4257" customFormat="false" ht="17.25" hidden="false" customHeight="true" outlineLevel="0" collapsed="false">
      <c r="A4257" s="140" t="s">
        <v>58</v>
      </c>
      <c r="B4257" s="142" t="n">
        <v>60400000</v>
      </c>
      <c r="C4257" s="143" t="n">
        <f aca="false">+LEN(B:B)</f>
        <v>8</v>
      </c>
      <c r="D4257" s="143" t="n">
        <v>60400000</v>
      </c>
      <c r="F4257" s="140" t="s">
        <v>2751</v>
      </c>
      <c r="G4257" s="144" t="n">
        <v>2150900</v>
      </c>
      <c r="I4257" s="144" t="n">
        <f aca="false">+G:G-H:H</f>
        <v>2150900</v>
      </c>
    </row>
    <row r="4258" customFormat="false" ht="17.25" hidden="false" customHeight="true" outlineLevel="0" collapsed="false">
      <c r="A4258" s="140" t="s">
        <v>58</v>
      </c>
      <c r="B4258" s="142" t="n">
        <v>60601000</v>
      </c>
      <c r="C4258" s="143" t="n">
        <f aca="false">+LEN(B:B)</f>
        <v>8</v>
      </c>
      <c r="D4258" s="143" t="n">
        <v>60601000</v>
      </c>
      <c r="F4258" s="140" t="s">
        <v>420</v>
      </c>
      <c r="G4258" s="144" t="n">
        <v>300444353.14</v>
      </c>
      <c r="I4258" s="144" t="n">
        <f aca="false">+G:G-H:H</f>
        <v>300444353.14</v>
      </c>
    </row>
    <row r="4259" customFormat="false" ht="17.25" hidden="false" customHeight="true" outlineLevel="0" collapsed="false">
      <c r="A4259" s="140" t="s">
        <v>58</v>
      </c>
      <c r="B4259" s="142" t="n">
        <v>60602000</v>
      </c>
      <c r="C4259" s="143" t="n">
        <f aca="false">+LEN(B:B)</f>
        <v>8</v>
      </c>
      <c r="D4259" s="143" t="n">
        <v>60602000</v>
      </c>
      <c r="F4259" s="140" t="s">
        <v>356</v>
      </c>
      <c r="G4259" s="144" t="n">
        <v>9999568.19</v>
      </c>
      <c r="I4259" s="144" t="n">
        <f aca="false">+G:G-H:H</f>
        <v>9999568.19</v>
      </c>
    </row>
    <row r="4260" customFormat="false" ht="17.25" hidden="false" customHeight="true" outlineLevel="0" collapsed="false">
      <c r="A4260" s="140" t="s">
        <v>58</v>
      </c>
      <c r="B4260" s="142" t="n">
        <v>60602100</v>
      </c>
      <c r="C4260" s="143" t="n">
        <f aca="false">+LEN(B:B)</f>
        <v>8</v>
      </c>
      <c r="D4260" s="143" t="n">
        <v>60602000</v>
      </c>
      <c r="F4260" s="140" t="s">
        <v>2752</v>
      </c>
      <c r="G4260" s="144" t="n">
        <v>204000</v>
      </c>
      <c r="I4260" s="144" t="n">
        <f aca="false">+G:G-H:H</f>
        <v>204000</v>
      </c>
    </row>
    <row r="4261" customFormat="false" ht="17.25" hidden="false" customHeight="true" outlineLevel="0" collapsed="false">
      <c r="A4261" s="140" t="s">
        <v>58</v>
      </c>
      <c r="B4261" s="142" t="n">
        <v>60604000</v>
      </c>
      <c r="C4261" s="143" t="n">
        <f aca="false">+LEN(B:B)</f>
        <v>8</v>
      </c>
      <c r="D4261" s="143" t="n">
        <v>60604000</v>
      </c>
      <c r="F4261" s="140" t="s">
        <v>360</v>
      </c>
      <c r="G4261" s="144" t="n">
        <v>1054250</v>
      </c>
      <c r="I4261" s="144" t="n">
        <f aca="false">+G:G-H:H</f>
        <v>1054250</v>
      </c>
    </row>
    <row r="4262" customFormat="false" ht="17.25" hidden="false" customHeight="true" outlineLevel="0" collapsed="false">
      <c r="A4262" s="140" t="s">
        <v>58</v>
      </c>
      <c r="B4262" s="142" t="n">
        <v>60607000</v>
      </c>
      <c r="C4262" s="143" t="n">
        <f aca="false">+LEN(B:B)</f>
        <v>8</v>
      </c>
      <c r="D4262" s="143" t="n">
        <v>60607000</v>
      </c>
      <c r="F4262" s="140" t="s">
        <v>363</v>
      </c>
      <c r="G4262" s="144" t="n">
        <v>2613721.75</v>
      </c>
      <c r="I4262" s="144" t="n">
        <f aca="false">+G:G-H:H</f>
        <v>2613721.75</v>
      </c>
    </row>
    <row r="4263" customFormat="false" ht="17.25" hidden="false" customHeight="true" outlineLevel="0" collapsed="false">
      <c r="A4263" s="140" t="s">
        <v>58</v>
      </c>
      <c r="B4263" s="142" t="n">
        <v>60608000</v>
      </c>
      <c r="C4263" s="143" t="n">
        <f aca="false">+LEN(B:B)</f>
        <v>8</v>
      </c>
      <c r="D4263" s="143" t="n">
        <v>60608000</v>
      </c>
      <c r="F4263" s="140" t="s">
        <v>2753</v>
      </c>
      <c r="G4263" s="144" t="n">
        <v>4095795.97</v>
      </c>
      <c r="I4263" s="144" t="n">
        <f aca="false">+G:G-H:H</f>
        <v>4095795.97</v>
      </c>
    </row>
    <row r="4264" customFormat="false" ht="17.25" hidden="false" customHeight="true" outlineLevel="0" collapsed="false">
      <c r="A4264" s="140" t="s">
        <v>58</v>
      </c>
      <c r="B4264" s="142" t="n">
        <v>60609000</v>
      </c>
      <c r="C4264" s="143" t="n">
        <f aca="false">+LEN(B:B)</f>
        <v>8</v>
      </c>
      <c r="D4264" s="143" t="n">
        <v>60609000</v>
      </c>
      <c r="F4264" s="140" t="s">
        <v>2754</v>
      </c>
      <c r="G4264" s="144" t="n">
        <v>6366862</v>
      </c>
      <c r="I4264" s="144" t="n">
        <f aca="false">+G:G-H:H</f>
        <v>6366862</v>
      </c>
    </row>
    <row r="4265" customFormat="false" ht="17.25" hidden="false" customHeight="true" outlineLevel="0" collapsed="false">
      <c r="A4265" s="140" t="s">
        <v>58</v>
      </c>
      <c r="B4265" s="142" t="n">
        <v>60803000</v>
      </c>
      <c r="C4265" s="143" t="n">
        <f aca="false">+LEN(B:B)</f>
        <v>8</v>
      </c>
      <c r="D4265" s="143" t="n">
        <v>60803000</v>
      </c>
      <c r="F4265" s="140" t="s">
        <v>437</v>
      </c>
      <c r="G4265" s="144" t="n">
        <v>13309000</v>
      </c>
      <c r="I4265" s="144" t="n">
        <f aca="false">+G:G-H:H</f>
        <v>13309000</v>
      </c>
    </row>
    <row r="4266" customFormat="false" ht="17.25" hidden="false" customHeight="true" outlineLevel="0" collapsed="false">
      <c r="A4266" s="140" t="s">
        <v>58</v>
      </c>
      <c r="B4266" s="142" t="n">
        <v>60804000</v>
      </c>
      <c r="C4266" s="143" t="n">
        <f aca="false">+LEN(B:B)</f>
        <v>8</v>
      </c>
      <c r="D4266" s="143" t="n">
        <v>60804000</v>
      </c>
      <c r="F4266" s="140" t="s">
        <v>439</v>
      </c>
      <c r="G4266" s="144" t="n">
        <v>22531246.4</v>
      </c>
      <c r="I4266" s="144" t="n">
        <f aca="false">+G:G-H:H</f>
        <v>22531246.4</v>
      </c>
    </row>
    <row r="4267" customFormat="false" ht="17.25" hidden="false" customHeight="true" outlineLevel="0" collapsed="false">
      <c r="A4267" s="140" t="s">
        <v>58</v>
      </c>
      <c r="B4267" s="142" t="n">
        <v>60808000</v>
      </c>
      <c r="C4267" s="143" t="n">
        <f aca="false">+LEN(B:B)</f>
        <v>8</v>
      </c>
      <c r="D4267" s="143" t="n">
        <v>60808000</v>
      </c>
      <c r="F4267" s="140" t="s">
        <v>442</v>
      </c>
      <c r="G4267" s="144" t="n">
        <v>92305000</v>
      </c>
      <c r="I4267" s="144" t="n">
        <f aca="false">+G:G-H:H</f>
        <v>92305000</v>
      </c>
    </row>
    <row r="4268" customFormat="false" ht="17.25" hidden="false" customHeight="true" outlineLevel="0" collapsed="false">
      <c r="A4268" s="140" t="s">
        <v>58</v>
      </c>
      <c r="B4268" s="142" t="n">
        <v>60809000</v>
      </c>
      <c r="C4268" s="143" t="n">
        <f aca="false">+LEN(B:B)</f>
        <v>8</v>
      </c>
      <c r="D4268" s="143" t="n">
        <v>60809000</v>
      </c>
      <c r="F4268" s="140" t="s">
        <v>2755</v>
      </c>
      <c r="G4268" s="144" t="n">
        <v>258184503.42</v>
      </c>
      <c r="I4268" s="144" t="n">
        <f aca="false">+G:G-H:H</f>
        <v>258184503.42</v>
      </c>
    </row>
    <row r="4269" customFormat="false" ht="17.25" hidden="false" customHeight="true" outlineLevel="0" collapsed="false">
      <c r="A4269" s="140" t="s">
        <v>58</v>
      </c>
      <c r="B4269" s="142" t="n">
        <v>60811000</v>
      </c>
      <c r="C4269" s="143" t="n">
        <f aca="false">+LEN(B:B)</f>
        <v>8</v>
      </c>
      <c r="D4269" s="143" t="n">
        <v>60811000</v>
      </c>
      <c r="F4269" s="140" t="s">
        <v>444</v>
      </c>
      <c r="G4269" s="144" t="n">
        <v>338589370.4</v>
      </c>
      <c r="I4269" s="144" t="n">
        <f aca="false">+G:G-H:H</f>
        <v>338589370.4</v>
      </c>
    </row>
    <row r="4270" customFormat="false" ht="17.25" hidden="false" customHeight="true" outlineLevel="0" collapsed="false">
      <c r="A4270" s="140" t="s">
        <v>58</v>
      </c>
      <c r="B4270" s="142" t="n">
        <v>60812000</v>
      </c>
      <c r="C4270" s="143" t="n">
        <f aca="false">+LEN(B:B)</f>
        <v>8</v>
      </c>
      <c r="D4270" s="143" t="n">
        <v>60812000</v>
      </c>
      <c r="F4270" s="140" t="s">
        <v>2756</v>
      </c>
      <c r="G4270" s="144" t="n">
        <v>29511532</v>
      </c>
      <c r="I4270" s="144" t="n">
        <f aca="false">+G:G-H:H</f>
        <v>29511532</v>
      </c>
    </row>
    <row r="4271" customFormat="false" ht="17.25" hidden="false" customHeight="true" outlineLevel="0" collapsed="false">
      <c r="A4271" s="140" t="s">
        <v>58</v>
      </c>
      <c r="B4271" s="142" t="n">
        <v>60817000</v>
      </c>
      <c r="C4271" s="143" t="n">
        <f aca="false">+LEN(B:B)</f>
        <v>8</v>
      </c>
      <c r="D4271" s="143" t="n">
        <v>60817000</v>
      </c>
      <c r="F4271" s="140" t="s">
        <v>2758</v>
      </c>
      <c r="G4271" s="144" t="n">
        <v>1359298</v>
      </c>
      <c r="I4271" s="144" t="n">
        <f aca="false">+G:G-H:H</f>
        <v>1359298</v>
      </c>
    </row>
    <row r="4272" customFormat="false" ht="17.25" hidden="false" customHeight="true" outlineLevel="0" collapsed="false">
      <c r="A4272" s="140" t="s">
        <v>58</v>
      </c>
      <c r="B4272" s="142" t="n">
        <v>60880000</v>
      </c>
      <c r="C4272" s="143" t="n">
        <f aca="false">+LEN(B:B)</f>
        <v>8</v>
      </c>
      <c r="D4272" s="143" t="n">
        <v>60880000</v>
      </c>
      <c r="F4272" s="140" t="s">
        <v>2760</v>
      </c>
      <c r="G4272" s="144" t="n">
        <v>30000</v>
      </c>
      <c r="I4272" s="144" t="n">
        <f aca="false">+G:G-H:H</f>
        <v>30000</v>
      </c>
    </row>
    <row r="4273" customFormat="false" ht="17.25" hidden="false" customHeight="true" outlineLevel="0" collapsed="false">
      <c r="A4273" s="140" t="s">
        <v>58</v>
      </c>
      <c r="B4273" s="142" t="n">
        <v>61301000</v>
      </c>
      <c r="C4273" s="143" t="n">
        <f aca="false">+LEN(B:B)</f>
        <v>8</v>
      </c>
      <c r="D4273" s="143" t="n">
        <v>61301000</v>
      </c>
      <c r="F4273" s="140" t="s">
        <v>3396</v>
      </c>
      <c r="G4273" s="144" t="n">
        <v>1902000</v>
      </c>
      <c r="I4273" s="144" t="n">
        <f aca="false">+G:G-H:H</f>
        <v>1902000</v>
      </c>
    </row>
    <row r="4274" customFormat="false" ht="17.25" hidden="false" customHeight="true" outlineLevel="0" collapsed="false">
      <c r="A4274" s="140" t="s">
        <v>58</v>
      </c>
      <c r="B4274" s="142" t="n">
        <v>61302000</v>
      </c>
      <c r="C4274" s="143" t="n">
        <f aca="false">+LEN(B:B)</f>
        <v>8</v>
      </c>
      <c r="D4274" s="143" t="n">
        <v>61302000</v>
      </c>
      <c r="F4274" s="140" t="s">
        <v>1650</v>
      </c>
      <c r="G4274" s="144" t="n">
        <v>6080000</v>
      </c>
      <c r="I4274" s="144" t="n">
        <f aca="false">+G:G-H:H</f>
        <v>6080000</v>
      </c>
    </row>
    <row r="4275" customFormat="false" ht="17.25" hidden="false" customHeight="true" outlineLevel="0" collapsed="false">
      <c r="A4275" s="140" t="s">
        <v>58</v>
      </c>
      <c r="B4275" s="142" t="n">
        <v>61501000</v>
      </c>
      <c r="C4275" s="143" t="n">
        <f aca="false">+LEN(B:B)</f>
        <v>8</v>
      </c>
      <c r="D4275" s="143" t="n">
        <v>61501000</v>
      </c>
      <c r="F4275" s="140" t="s">
        <v>458</v>
      </c>
      <c r="G4275" s="144" t="n">
        <v>27466815.89</v>
      </c>
      <c r="I4275" s="144" t="n">
        <f aca="false">+G:G-H:H</f>
        <v>27466815.89</v>
      </c>
    </row>
    <row r="4276" customFormat="false" ht="17.25" hidden="false" customHeight="true" outlineLevel="0" collapsed="false">
      <c r="A4276" s="140" t="s">
        <v>58</v>
      </c>
      <c r="B4276" s="142" t="n">
        <v>61502000</v>
      </c>
      <c r="C4276" s="143" t="n">
        <f aca="false">+LEN(B:B)</f>
        <v>8</v>
      </c>
      <c r="D4276" s="143" t="n">
        <v>61502000</v>
      </c>
      <c r="F4276" s="140" t="s">
        <v>2763</v>
      </c>
      <c r="G4276" s="144" t="n">
        <v>879366</v>
      </c>
      <c r="I4276" s="144" t="n">
        <f aca="false">+G:G-H:H</f>
        <v>879366</v>
      </c>
    </row>
    <row r="4277" customFormat="false" ht="17.25" hidden="false" customHeight="true" outlineLevel="0" collapsed="false">
      <c r="A4277" s="140" t="s">
        <v>58</v>
      </c>
      <c r="B4277" s="142" t="n">
        <v>61503000</v>
      </c>
      <c r="C4277" s="143" t="n">
        <f aca="false">+LEN(B:B)</f>
        <v>8</v>
      </c>
      <c r="D4277" s="143" t="n">
        <v>61503000</v>
      </c>
      <c r="F4277" s="140" t="s">
        <v>459</v>
      </c>
      <c r="G4277" s="144" t="n">
        <v>6853913</v>
      </c>
      <c r="I4277" s="144" t="n">
        <f aca="false">+G:G-H:H</f>
        <v>6853913</v>
      </c>
    </row>
    <row r="4278" customFormat="false" ht="17.25" hidden="false" customHeight="true" outlineLevel="0" collapsed="false">
      <c r="A4278" s="140" t="s">
        <v>58</v>
      </c>
      <c r="B4278" s="142" t="n">
        <v>61504000</v>
      </c>
      <c r="C4278" s="143" t="n">
        <f aca="false">+LEN(B:B)</f>
        <v>8</v>
      </c>
      <c r="D4278" s="143" t="n">
        <v>61504000</v>
      </c>
      <c r="F4278" s="140" t="s">
        <v>1838</v>
      </c>
      <c r="G4278" s="144" t="n">
        <v>20024835.06</v>
      </c>
      <c r="I4278" s="144" t="n">
        <f aca="false">+G:G-H:H</f>
        <v>20024835.06</v>
      </c>
    </row>
    <row r="4279" customFormat="false" ht="17.25" hidden="false" customHeight="true" outlineLevel="0" collapsed="false">
      <c r="A4279" s="140" t="s">
        <v>58</v>
      </c>
      <c r="B4279" s="142" t="n">
        <v>61601000</v>
      </c>
      <c r="C4279" s="143" t="n">
        <f aca="false">+LEN(B:B)</f>
        <v>8</v>
      </c>
      <c r="D4279" s="143" t="n">
        <v>61601000</v>
      </c>
      <c r="F4279" s="140" t="s">
        <v>2764</v>
      </c>
      <c r="G4279" s="144" t="n">
        <v>3165316</v>
      </c>
      <c r="I4279" s="144" t="n">
        <f aca="false">+G:G-H:H</f>
        <v>3165316</v>
      </c>
    </row>
    <row r="4280" customFormat="false" ht="17.25" hidden="false" customHeight="true" outlineLevel="0" collapsed="false">
      <c r="A4280" s="140" t="s">
        <v>58</v>
      </c>
      <c r="B4280" s="142" t="n">
        <v>61604000</v>
      </c>
      <c r="C4280" s="143" t="n">
        <f aca="false">+LEN(B:B)</f>
        <v>8</v>
      </c>
      <c r="D4280" s="143" t="n">
        <v>61604000</v>
      </c>
      <c r="F4280" s="140" t="s">
        <v>157</v>
      </c>
      <c r="G4280" s="144" t="n">
        <v>27326</v>
      </c>
      <c r="I4280" s="144" t="n">
        <f aca="false">+G:G-H:H</f>
        <v>27326</v>
      </c>
    </row>
    <row r="4281" customFormat="false" ht="17.25" hidden="false" customHeight="true" outlineLevel="0" collapsed="false">
      <c r="A4281" s="140" t="s">
        <v>58</v>
      </c>
      <c r="B4281" s="142" t="n">
        <v>61802000</v>
      </c>
      <c r="C4281" s="143" t="n">
        <f aca="false">+LEN(B:B)</f>
        <v>8</v>
      </c>
      <c r="D4281" s="143" t="n">
        <v>61802000</v>
      </c>
      <c r="F4281" s="140" t="s">
        <v>2766</v>
      </c>
      <c r="G4281" s="144" t="n">
        <v>23100</v>
      </c>
      <c r="I4281" s="144" t="n">
        <f aca="false">+G:G-H:H</f>
        <v>23100</v>
      </c>
    </row>
    <row r="4282" customFormat="false" ht="17.25" hidden="false" customHeight="true" outlineLevel="0" collapsed="false">
      <c r="A4282" s="140" t="s">
        <v>58</v>
      </c>
      <c r="B4282" s="142" t="n">
        <v>62101000</v>
      </c>
      <c r="C4282" s="143" t="n">
        <f aca="false">+LEN(B:B)</f>
        <v>8</v>
      </c>
      <c r="D4282" s="143" t="n">
        <v>62101000</v>
      </c>
      <c r="F4282" s="140" t="s">
        <v>2767</v>
      </c>
      <c r="G4282" s="144" t="n">
        <v>22320433</v>
      </c>
      <c r="I4282" s="144" t="n">
        <f aca="false">+G:G-H:H</f>
        <v>22320433</v>
      </c>
    </row>
    <row r="4283" customFormat="false" ht="17.25" hidden="false" customHeight="true" outlineLevel="0" collapsed="false">
      <c r="A4283" s="140" t="s">
        <v>58</v>
      </c>
      <c r="B4283" s="142" t="n">
        <v>62102000</v>
      </c>
      <c r="C4283" s="143" t="n">
        <f aca="false">+LEN(B:B)</f>
        <v>8</v>
      </c>
      <c r="D4283" s="143" t="n">
        <v>62102000</v>
      </c>
      <c r="F4283" s="140" t="s">
        <v>1842</v>
      </c>
      <c r="G4283" s="144" t="n">
        <v>17827424</v>
      </c>
      <c r="I4283" s="144" t="n">
        <f aca="false">+G:G-H:H</f>
        <v>17827424</v>
      </c>
    </row>
    <row r="4284" customFormat="false" ht="17.25" hidden="false" customHeight="true" outlineLevel="0" collapsed="false">
      <c r="A4284" s="140" t="s">
        <v>58</v>
      </c>
      <c r="B4284" s="142" t="n">
        <v>62103000</v>
      </c>
      <c r="C4284" s="143" t="n">
        <f aca="false">+LEN(B:B)</f>
        <v>8</v>
      </c>
      <c r="D4284" s="143" t="n">
        <v>62103000</v>
      </c>
      <c r="F4284" s="140" t="s">
        <v>2768</v>
      </c>
      <c r="G4284" s="144" t="n">
        <v>442800</v>
      </c>
      <c r="I4284" s="144" t="n">
        <f aca="false">+G:G-H:H</f>
        <v>442800</v>
      </c>
    </row>
    <row r="4285" customFormat="false" ht="17.25" hidden="false" customHeight="true" outlineLevel="0" collapsed="false">
      <c r="A4285" s="140" t="s">
        <v>58</v>
      </c>
      <c r="B4285" s="142" t="n">
        <v>62201000</v>
      </c>
      <c r="C4285" s="143" t="n">
        <f aca="false">+LEN(B:B)</f>
        <v>8</v>
      </c>
      <c r="D4285" s="143" t="n">
        <v>62201000</v>
      </c>
      <c r="F4285" s="140" t="s">
        <v>2769</v>
      </c>
      <c r="G4285" s="144" t="n">
        <v>4147500</v>
      </c>
      <c r="I4285" s="144" t="n">
        <f aca="false">+G:G-H:H</f>
        <v>4147500</v>
      </c>
    </row>
    <row r="4286" customFormat="false" ht="17.25" hidden="false" customHeight="true" outlineLevel="0" collapsed="false">
      <c r="A4286" s="140" t="s">
        <v>58</v>
      </c>
      <c r="B4286" s="142" t="n">
        <v>62202000</v>
      </c>
      <c r="C4286" s="143" t="n">
        <f aca="false">+LEN(B:B)</f>
        <v>8</v>
      </c>
      <c r="D4286" s="143" t="n">
        <v>62202000</v>
      </c>
      <c r="F4286" s="140" t="s">
        <v>483</v>
      </c>
      <c r="G4286" s="144" t="n">
        <v>808874.6</v>
      </c>
      <c r="I4286" s="144" t="n">
        <f aca="false">+G:G-H:H</f>
        <v>808874.6</v>
      </c>
    </row>
    <row r="4287" customFormat="false" ht="17.25" hidden="false" customHeight="true" outlineLevel="0" collapsed="false">
      <c r="A4287" s="140" t="s">
        <v>58</v>
      </c>
      <c r="B4287" s="142" t="n">
        <v>62203000</v>
      </c>
      <c r="C4287" s="143" t="n">
        <f aca="false">+LEN(B:B)</f>
        <v>8</v>
      </c>
      <c r="D4287" s="143" t="n">
        <v>62203000</v>
      </c>
      <c r="F4287" s="140" t="s">
        <v>2346</v>
      </c>
      <c r="G4287" s="144" t="n">
        <v>4400000</v>
      </c>
      <c r="I4287" s="144" t="n">
        <f aca="false">+G:G-H:H</f>
        <v>4400000</v>
      </c>
    </row>
    <row r="4288" customFormat="false" ht="17.25" hidden="false" customHeight="true" outlineLevel="0" collapsed="false">
      <c r="A4288" s="140" t="s">
        <v>58</v>
      </c>
      <c r="B4288" s="142" t="n">
        <v>62208000</v>
      </c>
      <c r="C4288" s="143" t="n">
        <f aca="false">+LEN(B:B)</f>
        <v>8</v>
      </c>
      <c r="D4288" s="143" t="n">
        <v>62208000</v>
      </c>
      <c r="F4288" s="140" t="s">
        <v>2307</v>
      </c>
      <c r="G4288" s="144" t="n">
        <v>1050000</v>
      </c>
      <c r="I4288" s="144" t="n">
        <f aca="false">+G:G-H:H</f>
        <v>1050000</v>
      </c>
    </row>
    <row r="4289" customFormat="false" ht="17.25" hidden="false" customHeight="true" outlineLevel="0" collapsed="false">
      <c r="A4289" s="140" t="s">
        <v>58</v>
      </c>
      <c r="B4289" s="142" t="n">
        <v>62210000</v>
      </c>
      <c r="C4289" s="143" t="n">
        <f aca="false">+LEN(B:B)</f>
        <v>8</v>
      </c>
      <c r="D4289" s="143" t="n">
        <v>62210000</v>
      </c>
      <c r="F4289" s="140" t="s">
        <v>1844</v>
      </c>
      <c r="G4289" s="144" t="n">
        <v>117102838.63</v>
      </c>
      <c r="I4289" s="144" t="n">
        <f aca="false">+G:G-H:H</f>
        <v>117102838.63</v>
      </c>
    </row>
    <row r="4290" customFormat="false" ht="17.25" hidden="false" customHeight="true" outlineLevel="0" collapsed="false">
      <c r="A4290" s="140" t="s">
        <v>58</v>
      </c>
      <c r="B4290" s="142" t="n">
        <v>62303000</v>
      </c>
      <c r="C4290" s="143" t="n">
        <f aca="false">+LEN(B:B)</f>
        <v>8</v>
      </c>
      <c r="D4290" s="143" t="n">
        <v>62303000</v>
      </c>
      <c r="F4290" s="140" t="s">
        <v>495</v>
      </c>
      <c r="G4290" s="144" t="n">
        <v>10525915</v>
      </c>
      <c r="I4290" s="144" t="n">
        <f aca="false">+G:G-H:H</f>
        <v>10525915</v>
      </c>
    </row>
    <row r="4291" customFormat="false" ht="17.25" hidden="false" customHeight="true" outlineLevel="0" collapsed="false">
      <c r="A4291" s="140" t="s">
        <v>58</v>
      </c>
      <c r="B4291" s="142" t="n">
        <v>62304000</v>
      </c>
      <c r="C4291" s="143" t="n">
        <f aca="false">+LEN(B:B)</f>
        <v>8</v>
      </c>
      <c r="D4291" s="143" t="n">
        <v>62304000</v>
      </c>
      <c r="F4291" s="140" t="s">
        <v>496</v>
      </c>
      <c r="G4291" s="144" t="n">
        <v>440500</v>
      </c>
      <c r="I4291" s="144" t="n">
        <f aca="false">+G:G-H:H</f>
        <v>440500</v>
      </c>
    </row>
    <row r="4292" customFormat="false" ht="17.25" hidden="false" customHeight="true" outlineLevel="0" collapsed="false">
      <c r="A4292" s="140" t="s">
        <v>58</v>
      </c>
      <c r="B4292" s="142" t="n">
        <v>62501000</v>
      </c>
      <c r="C4292" s="143" t="n">
        <f aca="false">+LEN(B:B)</f>
        <v>8</v>
      </c>
      <c r="D4292" s="143" t="n">
        <v>62501000</v>
      </c>
      <c r="F4292" s="140" t="s">
        <v>726</v>
      </c>
      <c r="G4292" s="144" t="n">
        <v>99440000</v>
      </c>
      <c r="I4292" s="144" t="n">
        <f aca="false">+G:G-H:H</f>
        <v>99440000</v>
      </c>
    </row>
    <row r="4293" customFormat="false" ht="17.25" hidden="false" customHeight="true" outlineLevel="0" collapsed="false">
      <c r="A4293" s="140" t="s">
        <v>58</v>
      </c>
      <c r="B4293" s="142" t="n">
        <v>62504000</v>
      </c>
      <c r="C4293" s="143" t="n">
        <f aca="false">+LEN(B:B)</f>
        <v>8</v>
      </c>
      <c r="D4293" s="143" t="n">
        <v>62504000</v>
      </c>
      <c r="F4293" s="140" t="s">
        <v>506</v>
      </c>
      <c r="G4293" s="144" t="n">
        <v>3031620</v>
      </c>
      <c r="I4293" s="144" t="n">
        <f aca="false">+G:G-H:H</f>
        <v>3031620</v>
      </c>
    </row>
    <row r="4294" customFormat="false" ht="17.25" hidden="false" customHeight="true" outlineLevel="0" collapsed="false">
      <c r="A4294" s="140" t="s">
        <v>58</v>
      </c>
      <c r="B4294" s="142" t="n">
        <v>62506000</v>
      </c>
      <c r="C4294" s="143" t="n">
        <f aca="false">+LEN(B:B)</f>
        <v>8</v>
      </c>
      <c r="D4294" s="143" t="n">
        <v>62506000</v>
      </c>
      <c r="F4294" s="140" t="s">
        <v>509</v>
      </c>
      <c r="G4294" s="144" t="n">
        <v>130000</v>
      </c>
      <c r="I4294" s="144" t="n">
        <f aca="false">+G:G-H:H</f>
        <v>130000</v>
      </c>
    </row>
    <row r="4295" customFormat="false" ht="17.25" hidden="false" customHeight="true" outlineLevel="0" collapsed="false">
      <c r="A4295" s="140" t="s">
        <v>58</v>
      </c>
      <c r="B4295" s="142" t="n">
        <v>62601000</v>
      </c>
      <c r="C4295" s="143" t="n">
        <f aca="false">+LEN(B:B)</f>
        <v>8</v>
      </c>
      <c r="D4295" s="143" t="n">
        <v>62601000</v>
      </c>
      <c r="F4295" s="140" t="s">
        <v>727</v>
      </c>
      <c r="G4295" s="144" t="n">
        <v>1260108</v>
      </c>
      <c r="I4295" s="144" t="n">
        <f aca="false">+G:G-H:H</f>
        <v>1260108</v>
      </c>
    </row>
    <row r="4296" customFormat="false" ht="17.25" hidden="false" customHeight="true" outlineLevel="0" collapsed="false">
      <c r="A4296" s="140" t="s">
        <v>58</v>
      </c>
      <c r="B4296" s="142" t="n">
        <v>62602000</v>
      </c>
      <c r="C4296" s="143" t="n">
        <f aca="false">+LEN(B:B)</f>
        <v>8</v>
      </c>
      <c r="D4296" s="143" t="n">
        <v>62602000</v>
      </c>
      <c r="F4296" s="140" t="s">
        <v>511</v>
      </c>
      <c r="G4296" s="144" t="n">
        <v>7645955.2</v>
      </c>
      <c r="I4296" s="144" t="n">
        <f aca="false">+G:G-H:H</f>
        <v>7645955.2</v>
      </c>
    </row>
    <row r="4297" customFormat="false" ht="17.25" hidden="false" customHeight="true" outlineLevel="0" collapsed="false">
      <c r="A4297" s="140" t="s">
        <v>58</v>
      </c>
      <c r="B4297" s="142" t="n">
        <v>62603000</v>
      </c>
      <c r="C4297" s="143" t="n">
        <f aca="false">+LEN(B:B)</f>
        <v>8</v>
      </c>
      <c r="D4297" s="143" t="n">
        <v>62603000</v>
      </c>
      <c r="F4297" s="140" t="s">
        <v>512</v>
      </c>
      <c r="G4297" s="144" t="n">
        <v>1178724.03</v>
      </c>
      <c r="I4297" s="144" t="n">
        <f aca="false">+G:G-H:H</f>
        <v>1178724.03</v>
      </c>
    </row>
    <row r="4298" customFormat="false" ht="17.25" hidden="false" customHeight="true" outlineLevel="0" collapsed="false">
      <c r="A4298" s="140" t="s">
        <v>58</v>
      </c>
      <c r="B4298" s="142" t="n">
        <v>62604000</v>
      </c>
      <c r="C4298" s="143" t="n">
        <f aca="false">+LEN(B:B)</f>
        <v>8</v>
      </c>
      <c r="D4298" s="143" t="n">
        <v>62604000</v>
      </c>
      <c r="F4298" s="140" t="s">
        <v>1424</v>
      </c>
      <c r="G4298" s="144" t="n">
        <v>686700</v>
      </c>
      <c r="I4298" s="144" t="n">
        <f aca="false">+G:G-H:H</f>
        <v>686700</v>
      </c>
    </row>
    <row r="4299" customFormat="false" ht="17.25" hidden="false" customHeight="true" outlineLevel="0" collapsed="false">
      <c r="A4299" s="140" t="s">
        <v>58</v>
      </c>
      <c r="B4299" s="142" t="n">
        <v>62605000</v>
      </c>
      <c r="C4299" s="143" t="n">
        <f aca="false">+LEN(B:B)</f>
        <v>8</v>
      </c>
      <c r="D4299" s="143" t="n">
        <v>62605000</v>
      </c>
      <c r="F4299" s="140" t="s">
        <v>2307</v>
      </c>
      <c r="G4299" s="144" t="n">
        <v>93000</v>
      </c>
      <c r="I4299" s="144" t="n">
        <f aca="false">+G:G-H:H</f>
        <v>93000</v>
      </c>
    </row>
    <row r="4300" customFormat="false" ht="17.25" hidden="false" customHeight="true" outlineLevel="0" collapsed="false">
      <c r="A4300" s="140" t="s">
        <v>58</v>
      </c>
      <c r="B4300" s="142" t="n">
        <v>62703000</v>
      </c>
      <c r="C4300" s="143" t="n">
        <f aca="false">+LEN(B:B)</f>
        <v>8</v>
      </c>
      <c r="D4300" s="143" t="n">
        <v>62703000</v>
      </c>
      <c r="F4300" s="140" t="s">
        <v>2773</v>
      </c>
      <c r="G4300" s="144" t="n">
        <v>25232591.11</v>
      </c>
      <c r="I4300" s="144" t="n">
        <f aca="false">+G:G-H:H</f>
        <v>25232591.11</v>
      </c>
    </row>
    <row r="4301" customFormat="false" ht="17.25" hidden="false" customHeight="true" outlineLevel="0" collapsed="false">
      <c r="A4301" s="140" t="s">
        <v>58</v>
      </c>
      <c r="B4301" s="142" t="n">
        <v>62705000</v>
      </c>
      <c r="C4301" s="143" t="n">
        <f aca="false">+LEN(B:B)</f>
        <v>8</v>
      </c>
      <c r="D4301" s="143" t="n">
        <v>62705000</v>
      </c>
      <c r="F4301" s="140" t="s">
        <v>517</v>
      </c>
      <c r="G4301" s="144" t="n">
        <v>15821453.62</v>
      </c>
      <c r="I4301" s="144" t="n">
        <f aca="false">+G:G-H:H</f>
        <v>15821453.62</v>
      </c>
    </row>
    <row r="4302" customFormat="false" ht="17.25" hidden="false" customHeight="true" outlineLevel="0" collapsed="false">
      <c r="A4302" s="140" t="s">
        <v>58</v>
      </c>
      <c r="B4302" s="142" t="n">
        <v>63502000</v>
      </c>
      <c r="C4302" s="143" t="n">
        <f aca="false">+LEN(B:B)</f>
        <v>8</v>
      </c>
      <c r="D4302" s="143" t="n">
        <v>63502000</v>
      </c>
      <c r="F4302" s="140" t="s">
        <v>3397</v>
      </c>
      <c r="G4302" s="144" t="n">
        <v>4298770</v>
      </c>
      <c r="I4302" s="144" t="n">
        <f aca="false">+G:G-H:H</f>
        <v>4298770</v>
      </c>
    </row>
    <row r="4303" customFormat="false" ht="17.25" hidden="false" customHeight="true" outlineLevel="0" collapsed="false">
      <c r="A4303" s="140" t="s">
        <v>58</v>
      </c>
      <c r="B4303" s="142" t="n">
        <v>63504000</v>
      </c>
      <c r="C4303" s="143" t="n">
        <f aca="false">+LEN(B:B)</f>
        <v>8</v>
      </c>
      <c r="D4303" s="143" t="n">
        <v>63504000</v>
      </c>
      <c r="F4303" s="140" t="s">
        <v>732</v>
      </c>
      <c r="G4303" s="144" t="n">
        <v>83000</v>
      </c>
      <c r="I4303" s="144" t="n">
        <f aca="false">+G:G-H:H</f>
        <v>83000</v>
      </c>
    </row>
    <row r="4304" customFormat="false" ht="17.25" hidden="false" customHeight="true" outlineLevel="0" collapsed="false">
      <c r="A4304" s="140" t="s">
        <v>58</v>
      </c>
      <c r="B4304" s="142" t="n">
        <v>63509000</v>
      </c>
      <c r="C4304" s="143" t="n">
        <f aca="false">+LEN(B:B)</f>
        <v>8</v>
      </c>
      <c r="D4304" s="143" t="n">
        <v>63504000</v>
      </c>
      <c r="F4304" s="140" t="s">
        <v>2779</v>
      </c>
      <c r="G4304" s="144" t="n">
        <v>351400.98</v>
      </c>
      <c r="I4304" s="144" t="n">
        <f aca="false">+G:G-H:H</f>
        <v>351400.98</v>
      </c>
    </row>
    <row r="4305" customFormat="false" ht="17.25" hidden="false" customHeight="true" outlineLevel="0" collapsed="false">
      <c r="A4305" s="140" t="s">
        <v>58</v>
      </c>
      <c r="B4305" s="142" t="n">
        <v>64101000</v>
      </c>
      <c r="C4305" s="143" t="n">
        <f aca="false">+LEN(B:B)</f>
        <v>8</v>
      </c>
      <c r="D4305" s="143" t="n">
        <v>64101000</v>
      </c>
      <c r="F4305" s="140" t="s">
        <v>735</v>
      </c>
      <c r="G4305" s="144" t="n">
        <v>460431323.94</v>
      </c>
      <c r="I4305" s="144" t="n">
        <f aca="false">+G:G-H:H</f>
        <v>460431323.94</v>
      </c>
    </row>
    <row r="4306" customFormat="false" ht="17.25" hidden="false" customHeight="true" outlineLevel="0" collapsed="false">
      <c r="A4306" s="140" t="s">
        <v>58</v>
      </c>
      <c r="B4306" s="142" t="n">
        <v>64102000</v>
      </c>
      <c r="C4306" s="143" t="n">
        <f aca="false">+LEN(B:B)</f>
        <v>8</v>
      </c>
      <c r="D4306" s="143" t="n">
        <v>64102000</v>
      </c>
      <c r="F4306" s="140" t="s">
        <v>528</v>
      </c>
      <c r="G4306" s="144" t="n">
        <v>126240129.14</v>
      </c>
      <c r="I4306" s="144" t="n">
        <f aca="false">+G:G-H:H</f>
        <v>126240129.14</v>
      </c>
    </row>
    <row r="4307" customFormat="false" ht="17.25" hidden="false" customHeight="true" outlineLevel="0" collapsed="false">
      <c r="A4307" s="140" t="s">
        <v>58</v>
      </c>
      <c r="B4307" s="142" t="n">
        <v>64103000</v>
      </c>
      <c r="C4307" s="143" t="n">
        <f aca="false">+LEN(B:B)</f>
        <v>8</v>
      </c>
      <c r="D4307" s="143" t="n">
        <v>64103000</v>
      </c>
      <c r="F4307" s="140" t="s">
        <v>529</v>
      </c>
      <c r="G4307" s="144" t="n">
        <v>7689928.15</v>
      </c>
      <c r="I4307" s="144" t="n">
        <f aca="false">+G:G-H:H</f>
        <v>7689928.15</v>
      </c>
    </row>
    <row r="4308" customFormat="false" ht="17.25" hidden="false" customHeight="true" outlineLevel="0" collapsed="false">
      <c r="A4308" s="140" t="s">
        <v>58</v>
      </c>
      <c r="B4308" s="142" t="n">
        <v>64104000</v>
      </c>
      <c r="C4308" s="143" t="n">
        <f aca="false">+LEN(B:B)</f>
        <v>8</v>
      </c>
      <c r="D4308" s="143" t="n">
        <v>64104000</v>
      </c>
      <c r="F4308" s="140" t="s">
        <v>194</v>
      </c>
      <c r="G4308" s="144" t="n">
        <v>68659385.44</v>
      </c>
      <c r="I4308" s="144" t="n">
        <f aca="false">+G:G-H:H</f>
        <v>68659385.44</v>
      </c>
    </row>
    <row r="4309" customFormat="false" ht="17.25" hidden="false" customHeight="true" outlineLevel="0" collapsed="false">
      <c r="A4309" s="140" t="s">
        <v>58</v>
      </c>
      <c r="B4309" s="142" t="n">
        <v>64501000</v>
      </c>
      <c r="C4309" s="143" t="n">
        <f aca="false">+LEN(B:B)</f>
        <v>8</v>
      </c>
      <c r="D4309" s="143" t="n">
        <v>64501000</v>
      </c>
      <c r="F4309" s="140" t="s">
        <v>605</v>
      </c>
      <c r="G4309" s="144" t="n">
        <v>61356506</v>
      </c>
      <c r="I4309" s="144" t="n">
        <f aca="false">+G:G-H:H</f>
        <v>61356506</v>
      </c>
    </row>
    <row r="4310" customFormat="false" ht="17.25" hidden="false" customHeight="true" outlineLevel="0" collapsed="false">
      <c r="A4310" s="140" t="s">
        <v>58</v>
      </c>
      <c r="B4310" s="142" t="n">
        <v>64502000</v>
      </c>
      <c r="C4310" s="143" t="n">
        <f aca="false">+LEN(B:B)</f>
        <v>8</v>
      </c>
      <c r="D4310" s="143" t="n">
        <v>64502000</v>
      </c>
      <c r="F4310" s="140" t="s">
        <v>37</v>
      </c>
      <c r="G4310" s="144" t="n">
        <v>22993186.87</v>
      </c>
      <c r="I4310" s="144" t="n">
        <f aca="false">+G:G-H:H</f>
        <v>22993186.87</v>
      </c>
    </row>
    <row r="4311" customFormat="false" ht="17.25" hidden="false" customHeight="true" outlineLevel="0" collapsed="false">
      <c r="A4311" s="140" t="s">
        <v>58</v>
      </c>
      <c r="B4311" s="142" t="n">
        <v>64503000</v>
      </c>
      <c r="C4311" s="143" t="n">
        <f aca="false">+LEN(B:B)</f>
        <v>8</v>
      </c>
      <c r="D4311" s="143" t="n">
        <v>64503000</v>
      </c>
      <c r="F4311" s="140" t="s">
        <v>2781</v>
      </c>
      <c r="G4311" s="144" t="n">
        <v>4795414.89</v>
      </c>
      <c r="I4311" s="144" t="n">
        <f aca="false">+G:G-H:H</f>
        <v>4795414.89</v>
      </c>
    </row>
    <row r="4312" customFormat="false" ht="17.25" hidden="false" customHeight="true" outlineLevel="0" collapsed="false">
      <c r="A4312" s="140" t="s">
        <v>58</v>
      </c>
      <c r="B4312" s="142" t="n">
        <v>64803000</v>
      </c>
      <c r="C4312" s="143" t="n">
        <f aca="false">+LEN(B:B)</f>
        <v>8</v>
      </c>
      <c r="D4312" s="143" t="n">
        <v>64803000</v>
      </c>
      <c r="F4312" s="140" t="s">
        <v>536</v>
      </c>
      <c r="G4312" s="144" t="n">
        <v>144500</v>
      </c>
      <c r="I4312" s="144" t="n">
        <f aca="false">+G:G-H:H</f>
        <v>144500</v>
      </c>
    </row>
    <row r="4313" customFormat="false" ht="17.25" hidden="false" customHeight="true" outlineLevel="0" collapsed="false">
      <c r="A4313" s="140" t="s">
        <v>58</v>
      </c>
      <c r="B4313" s="142" t="n">
        <v>64807000</v>
      </c>
      <c r="C4313" s="143" t="n">
        <f aca="false">+LEN(B:B)</f>
        <v>8</v>
      </c>
      <c r="D4313" s="143" t="n">
        <v>64807000</v>
      </c>
      <c r="F4313" s="140" t="s">
        <v>2783</v>
      </c>
      <c r="G4313" s="144" t="n">
        <v>35419601.24</v>
      </c>
      <c r="I4313" s="144" t="n">
        <f aca="false">+G:G-H:H</f>
        <v>35419601.24</v>
      </c>
    </row>
    <row r="4314" customFormat="false" ht="17.25" hidden="false" customHeight="true" outlineLevel="0" collapsed="false">
      <c r="A4314" s="140" t="s">
        <v>58</v>
      </c>
      <c r="B4314" s="142" t="n">
        <v>64808000</v>
      </c>
      <c r="C4314" s="143" t="n">
        <f aca="false">+LEN(B:B)</f>
        <v>8</v>
      </c>
      <c r="D4314" s="143" t="n">
        <v>64808000</v>
      </c>
      <c r="F4314" s="140" t="s">
        <v>469</v>
      </c>
      <c r="G4314" s="144" t="n">
        <v>100000</v>
      </c>
      <c r="I4314" s="144" t="n">
        <f aca="false">+G:G-H:H</f>
        <v>100000</v>
      </c>
    </row>
    <row r="4315" customFormat="false" ht="17.25" hidden="false" customHeight="true" outlineLevel="0" collapsed="false">
      <c r="A4315" s="140" t="s">
        <v>58</v>
      </c>
      <c r="B4315" s="142" t="n">
        <v>65601000</v>
      </c>
      <c r="C4315" s="143" t="n">
        <f aca="false">+LEN(B:B)</f>
        <v>8</v>
      </c>
      <c r="D4315" s="143" t="n">
        <v>65601000</v>
      </c>
      <c r="F4315" s="140" t="s">
        <v>742</v>
      </c>
      <c r="G4315" s="144" t="n">
        <v>70038940</v>
      </c>
      <c r="I4315" s="144" t="n">
        <f aca="false">+G:G-H:H</f>
        <v>70038940</v>
      </c>
    </row>
    <row r="4316" customFormat="false" ht="17.25" hidden="false" customHeight="true" outlineLevel="0" collapsed="false">
      <c r="A4316" s="140" t="s">
        <v>58</v>
      </c>
      <c r="B4316" s="142" t="n">
        <v>65602000</v>
      </c>
      <c r="C4316" s="143" t="n">
        <f aca="false">+LEN(B:B)</f>
        <v>8</v>
      </c>
      <c r="D4316" s="143" t="n">
        <v>65602000</v>
      </c>
      <c r="F4316" s="140" t="s">
        <v>743</v>
      </c>
      <c r="G4316" s="144" t="n">
        <v>219300</v>
      </c>
      <c r="I4316" s="144" t="n">
        <f aca="false">+G:G-H:H</f>
        <v>219300</v>
      </c>
    </row>
    <row r="4317" customFormat="false" ht="17.25" hidden="false" customHeight="true" outlineLevel="0" collapsed="false">
      <c r="A4317" s="140" t="s">
        <v>58</v>
      </c>
      <c r="B4317" s="142" t="n">
        <v>65700000</v>
      </c>
      <c r="C4317" s="143" t="n">
        <f aca="false">+LEN(B:B)</f>
        <v>8</v>
      </c>
      <c r="D4317" s="143" t="n">
        <v>65700000</v>
      </c>
      <c r="F4317" s="140" t="s">
        <v>2358</v>
      </c>
      <c r="G4317" s="144" t="n">
        <v>57608.71</v>
      </c>
      <c r="I4317" s="144" t="n">
        <f aca="false">+G:G-H:H</f>
        <v>57608.71</v>
      </c>
    </row>
    <row r="4318" customFormat="false" ht="17.25" hidden="false" customHeight="true" outlineLevel="0" collapsed="false">
      <c r="A4318" s="140" t="s">
        <v>58</v>
      </c>
      <c r="B4318" s="142" t="n">
        <v>65800000</v>
      </c>
      <c r="C4318" s="143" t="n">
        <f aca="false">+LEN(B:B)</f>
        <v>8</v>
      </c>
      <c r="D4318" s="143" t="n">
        <v>65800000</v>
      </c>
      <c r="F4318" s="140" t="s">
        <v>2785</v>
      </c>
      <c r="G4318" s="144" t="n">
        <v>2194346.25</v>
      </c>
      <c r="I4318" s="144" t="n">
        <f aca="false">+G:G-H:H</f>
        <v>2194346.25</v>
      </c>
    </row>
    <row r="4319" customFormat="false" ht="17.25" hidden="false" customHeight="true" outlineLevel="0" collapsed="false">
      <c r="A4319" s="140" t="s">
        <v>58</v>
      </c>
      <c r="B4319" s="142" t="n">
        <v>66108000</v>
      </c>
      <c r="C4319" s="143" t="n">
        <f aca="false">+LEN(B:B)</f>
        <v>8</v>
      </c>
      <c r="D4319" s="143" t="n">
        <v>66100000</v>
      </c>
      <c r="F4319" s="140" t="s">
        <v>2789</v>
      </c>
      <c r="G4319" s="144" t="n">
        <v>46684362.01</v>
      </c>
      <c r="I4319" s="144" t="n">
        <f aca="false">+G:G-H:H</f>
        <v>46684362.01</v>
      </c>
    </row>
    <row r="4320" customFormat="false" ht="17.25" hidden="false" customHeight="true" outlineLevel="0" collapsed="false">
      <c r="A4320" s="140" t="s">
        <v>58</v>
      </c>
      <c r="B4320" s="142" t="n">
        <v>66109000</v>
      </c>
      <c r="C4320" s="143" t="n">
        <f aca="false">+LEN(B:B)</f>
        <v>8</v>
      </c>
      <c r="D4320" s="143" t="n">
        <v>66100000</v>
      </c>
      <c r="F4320" s="140" t="s">
        <v>2790</v>
      </c>
      <c r="G4320" s="144" t="n">
        <v>16406395.6</v>
      </c>
      <c r="I4320" s="144" t="n">
        <f aca="false">+G:G-H:H</f>
        <v>16406395.6</v>
      </c>
    </row>
    <row r="4321" customFormat="false" ht="17.25" hidden="false" customHeight="true" outlineLevel="0" collapsed="false">
      <c r="A4321" s="140" t="s">
        <v>58</v>
      </c>
      <c r="B4321" s="142" t="n">
        <v>70110000</v>
      </c>
      <c r="C4321" s="143" t="n">
        <f aca="false">+LEN(B:B)</f>
        <v>8</v>
      </c>
      <c r="D4321" s="143" t="n">
        <v>70110000</v>
      </c>
      <c r="F4321" s="140" t="s">
        <v>2793</v>
      </c>
      <c r="H4321" s="144" t="n">
        <v>1220150000</v>
      </c>
      <c r="I4321" s="144" t="n">
        <f aca="false">+G:G-H:H</f>
        <v>-1220150000</v>
      </c>
    </row>
    <row r="4322" customFormat="false" ht="17.25" hidden="false" customHeight="true" outlineLevel="0" collapsed="false">
      <c r="A4322" s="140" t="s">
        <v>58</v>
      </c>
      <c r="B4322" s="142" t="n">
        <v>70120000</v>
      </c>
      <c r="C4322" s="143" t="n">
        <f aca="false">+LEN(B:B)</f>
        <v>8</v>
      </c>
      <c r="D4322" s="143" t="n">
        <v>70120000</v>
      </c>
      <c r="F4322" s="140" t="s">
        <v>2794</v>
      </c>
      <c r="H4322" s="144" t="n">
        <v>132860000</v>
      </c>
      <c r="I4322" s="144" t="n">
        <f aca="false">+G:G-H:H</f>
        <v>-132860000</v>
      </c>
    </row>
    <row r="4323" customFormat="false" ht="17.25" hidden="false" customHeight="true" outlineLevel="0" collapsed="false">
      <c r="A4323" s="140" t="s">
        <v>58</v>
      </c>
      <c r="B4323" s="142" t="n">
        <v>70130000</v>
      </c>
      <c r="C4323" s="143" t="n">
        <f aca="false">+LEN(B:B)</f>
        <v>8</v>
      </c>
      <c r="D4323" s="143" t="n">
        <v>70120000</v>
      </c>
      <c r="F4323" s="140" t="s">
        <v>2795</v>
      </c>
      <c r="H4323" s="144" t="n">
        <v>251365500</v>
      </c>
      <c r="I4323" s="144" t="n">
        <f aca="false">+G:G-H:H</f>
        <v>-251365500</v>
      </c>
    </row>
    <row r="4324" customFormat="false" ht="17.25" hidden="false" customHeight="true" outlineLevel="0" collapsed="false">
      <c r="A4324" s="140" t="s">
        <v>58</v>
      </c>
      <c r="B4324" s="142" t="n">
        <v>70140000</v>
      </c>
      <c r="C4324" s="143" t="n">
        <f aca="false">+LEN(B:B)</f>
        <v>8</v>
      </c>
      <c r="D4324" s="143" t="n">
        <v>70120000</v>
      </c>
      <c r="F4324" s="140" t="s">
        <v>2796</v>
      </c>
      <c r="H4324" s="144" t="n">
        <v>6707337850</v>
      </c>
      <c r="I4324" s="144" t="n">
        <f aca="false">+G:G-H:H</f>
        <v>-6707337850</v>
      </c>
    </row>
    <row r="4325" customFormat="false" ht="17.25" hidden="false" customHeight="true" outlineLevel="0" collapsed="false">
      <c r="A4325" s="140" t="s">
        <v>58</v>
      </c>
      <c r="B4325" s="142" t="n">
        <v>70170000</v>
      </c>
      <c r="C4325" s="143" t="n">
        <f aca="false">+LEN(B:B)</f>
        <v>8</v>
      </c>
      <c r="D4325" s="143" t="n">
        <v>70120000</v>
      </c>
      <c r="F4325" s="140" t="s">
        <v>2797</v>
      </c>
      <c r="H4325" s="144" t="n">
        <v>21307900</v>
      </c>
      <c r="I4325" s="144" t="n">
        <f aca="false">+G:G-H:H</f>
        <v>-21307900</v>
      </c>
    </row>
    <row r="4326" customFormat="false" ht="17.25" hidden="false" customHeight="true" outlineLevel="0" collapsed="false">
      <c r="A4326" s="140" t="s">
        <v>58</v>
      </c>
      <c r="B4326" s="142" t="n">
        <v>70700000</v>
      </c>
      <c r="C4326" s="143" t="n">
        <f aca="false">+LEN(B:B)</f>
        <v>8</v>
      </c>
      <c r="D4326" s="143" t="n">
        <v>70700000</v>
      </c>
      <c r="F4326" s="140" t="s">
        <v>1866</v>
      </c>
      <c r="H4326" s="144" t="n">
        <v>1797017750</v>
      </c>
      <c r="I4326" s="144" t="n">
        <f aca="false">+G:G-H:H</f>
        <v>-1797017750</v>
      </c>
    </row>
    <row r="4327" customFormat="false" ht="17.25" hidden="false" customHeight="true" outlineLevel="0" collapsed="false">
      <c r="A4327" s="140" t="s">
        <v>58</v>
      </c>
      <c r="B4327" s="142" t="n">
        <v>75800000</v>
      </c>
      <c r="C4327" s="143" t="n">
        <f aca="false">+LEN(B:B)</f>
        <v>8</v>
      </c>
      <c r="D4327" s="143" t="n">
        <v>75800000</v>
      </c>
      <c r="F4327" s="140" t="s">
        <v>2318</v>
      </c>
      <c r="H4327" s="144" t="n">
        <v>1301444.92</v>
      </c>
      <c r="I4327" s="144" t="n">
        <f aca="false">+G:G-H:H</f>
        <v>-1301444.92</v>
      </c>
    </row>
    <row r="4328" customFormat="false" ht="17.25" hidden="false" customHeight="true" outlineLevel="0" collapsed="false">
      <c r="A4328" s="140" t="s">
        <v>2903</v>
      </c>
      <c r="B4328" s="142" t="n">
        <v>101000</v>
      </c>
      <c r="C4328" s="143" t="n">
        <f aca="false">+LEN(B:B)</f>
        <v>6</v>
      </c>
      <c r="D4328" s="143" t="n">
        <v>10100000</v>
      </c>
      <c r="F4328" s="140" t="s">
        <v>1338</v>
      </c>
      <c r="H4328" s="144" t="n">
        <v>10000000</v>
      </c>
      <c r="I4328" s="144" t="n">
        <f aca="false">+G:G-H:H</f>
        <v>-10000000</v>
      </c>
    </row>
    <row r="4329" customFormat="false" ht="17.25" hidden="false" customHeight="true" outlineLevel="0" collapsed="false">
      <c r="A4329" s="140" t="s">
        <v>2903</v>
      </c>
      <c r="B4329" s="142" t="n">
        <v>120000</v>
      </c>
      <c r="C4329" s="143" t="n">
        <f aca="false">+LEN(B:B)</f>
        <v>6</v>
      </c>
      <c r="D4329" s="143" t="n">
        <v>12000000</v>
      </c>
      <c r="F4329" s="140" t="s">
        <v>1340</v>
      </c>
      <c r="G4329" s="144" t="n">
        <v>2003910127.35</v>
      </c>
      <c r="I4329" s="144" t="n">
        <f aca="false">+G:G-H:H</f>
        <v>2003910127.35</v>
      </c>
    </row>
    <row r="4330" customFormat="false" ht="17.25" hidden="false" customHeight="true" outlineLevel="0" collapsed="false">
      <c r="A4330" s="140" t="s">
        <v>2903</v>
      </c>
      <c r="B4330" s="142" t="n">
        <v>164100</v>
      </c>
      <c r="C4330" s="143" t="n">
        <f aca="false">+LEN(B:B)</f>
        <v>6</v>
      </c>
      <c r="D4330" s="143" t="n">
        <v>16410000</v>
      </c>
      <c r="F4330" s="140" t="s">
        <v>2801</v>
      </c>
      <c r="H4330" s="144" t="n">
        <v>90331589.74</v>
      </c>
      <c r="I4330" s="144" t="n">
        <f aca="false">+G:G-H:H</f>
        <v>-90331589.74</v>
      </c>
    </row>
    <row r="4331" customFormat="false" ht="17.25" hidden="false" customHeight="true" outlineLevel="0" collapsed="false">
      <c r="A4331" s="140" t="s">
        <v>2903</v>
      </c>
      <c r="B4331" s="142" t="n">
        <v>164200</v>
      </c>
      <c r="C4331" s="143" t="n">
        <f aca="false">+LEN(B:B)</f>
        <v>6</v>
      </c>
      <c r="D4331" s="143" t="n">
        <v>16420000</v>
      </c>
      <c r="F4331" s="140" t="s">
        <v>2802</v>
      </c>
      <c r="H4331" s="144" t="n">
        <v>159266175.3</v>
      </c>
      <c r="I4331" s="144" t="n">
        <f aca="false">+G:G-H:H</f>
        <v>-159266175.3</v>
      </c>
    </row>
    <row r="4332" customFormat="false" ht="17.25" hidden="false" customHeight="true" outlineLevel="0" collapsed="false">
      <c r="A4332" s="140" t="s">
        <v>2903</v>
      </c>
      <c r="B4332" s="142" t="n">
        <v>164300</v>
      </c>
      <c r="C4332" s="143" t="n">
        <f aca="false">+LEN(B:B)</f>
        <v>6</v>
      </c>
      <c r="D4332" s="143" t="n">
        <v>16430000</v>
      </c>
      <c r="F4332" s="140" t="s">
        <v>2803</v>
      </c>
      <c r="H4332" s="144" t="n">
        <v>5083457801.3</v>
      </c>
      <c r="I4332" s="144" t="n">
        <f aca="false">+G:G-H:H</f>
        <v>-5083457801.3</v>
      </c>
    </row>
    <row r="4333" customFormat="false" ht="17.25" hidden="false" customHeight="true" outlineLevel="0" collapsed="false">
      <c r="A4333" s="140" t="s">
        <v>2903</v>
      </c>
      <c r="B4333" s="142" t="n">
        <v>211000</v>
      </c>
      <c r="C4333" s="143" t="n">
        <f aca="false">+LEN(B:B)</f>
        <v>6</v>
      </c>
      <c r="D4333" s="143" t="n">
        <v>21100000</v>
      </c>
      <c r="F4333" s="140" t="s">
        <v>1636</v>
      </c>
      <c r="G4333" s="144" t="n">
        <v>33300000</v>
      </c>
      <c r="I4333" s="144" t="n">
        <f aca="false">+G:G-H:H</f>
        <v>33300000</v>
      </c>
    </row>
    <row r="4334" customFormat="false" ht="17.25" hidden="false" customHeight="true" outlineLevel="0" collapsed="false">
      <c r="A4334" s="140" t="s">
        <v>2903</v>
      </c>
      <c r="B4334" s="142" t="n">
        <v>211100</v>
      </c>
      <c r="C4334" s="143" t="n">
        <f aca="false">+LEN(B:B)</f>
        <v>6</v>
      </c>
      <c r="D4334" s="143" t="n">
        <v>21110000</v>
      </c>
      <c r="F4334" s="140" t="s">
        <v>2804</v>
      </c>
      <c r="G4334" s="144" t="n">
        <v>250000000</v>
      </c>
      <c r="I4334" s="144" t="n">
        <f aca="false">+G:G-H:H</f>
        <v>250000000</v>
      </c>
    </row>
    <row r="4335" customFormat="false" ht="17.25" hidden="false" customHeight="true" outlineLevel="0" collapsed="false">
      <c r="A4335" s="140" t="s">
        <v>2903</v>
      </c>
      <c r="B4335" s="142" t="n">
        <v>211200</v>
      </c>
      <c r="C4335" s="143" t="n">
        <f aca="false">+LEN(B:B)</f>
        <v>6</v>
      </c>
      <c r="D4335" s="143" t="n">
        <v>21110000</v>
      </c>
      <c r="F4335" s="140" t="s">
        <v>2805</v>
      </c>
      <c r="G4335" s="144" t="n">
        <v>192570000</v>
      </c>
      <c r="I4335" s="144" t="n">
        <f aca="false">+G:G-H:H</f>
        <v>192570000</v>
      </c>
    </row>
    <row r="4336" customFormat="false" ht="17.25" hidden="false" customHeight="true" outlineLevel="0" collapsed="false">
      <c r="A4336" s="140" t="s">
        <v>2903</v>
      </c>
      <c r="B4336" s="142" t="n">
        <v>211300</v>
      </c>
      <c r="C4336" s="143" t="n">
        <f aca="false">+LEN(B:B)</f>
        <v>6</v>
      </c>
      <c r="D4336" s="143" t="n">
        <v>21110000</v>
      </c>
      <c r="F4336" s="140" t="s">
        <v>2806</v>
      </c>
      <c r="G4336" s="144" t="n">
        <v>470000000</v>
      </c>
      <c r="I4336" s="144" t="n">
        <f aca="false">+G:G-H:H</f>
        <v>470000000</v>
      </c>
    </row>
    <row r="4337" customFormat="false" ht="17.25" hidden="false" customHeight="true" outlineLevel="0" collapsed="false">
      <c r="A4337" s="140" t="s">
        <v>2903</v>
      </c>
      <c r="B4337" s="142" t="n">
        <v>211400</v>
      </c>
      <c r="C4337" s="143" t="n">
        <f aca="false">+LEN(B:B)</f>
        <v>6</v>
      </c>
      <c r="D4337" s="143" t="n">
        <v>21110000</v>
      </c>
      <c r="F4337" s="140" t="s">
        <v>2807</v>
      </c>
      <c r="G4337" s="144" t="n">
        <v>23070000</v>
      </c>
      <c r="I4337" s="144" t="n">
        <f aca="false">+G:G-H:H</f>
        <v>23070000</v>
      </c>
    </row>
    <row r="4338" customFormat="false" ht="17.25" hidden="false" customHeight="true" outlineLevel="0" collapsed="false">
      <c r="A4338" s="140" t="s">
        <v>2903</v>
      </c>
      <c r="B4338" s="142" t="n">
        <v>211500</v>
      </c>
      <c r="C4338" s="143" t="n">
        <f aca="false">+LEN(B:B)</f>
        <v>6</v>
      </c>
      <c r="D4338" s="143" t="n">
        <v>21110000</v>
      </c>
      <c r="F4338" s="140" t="s">
        <v>2808</v>
      </c>
      <c r="G4338" s="144" t="n">
        <v>289085000</v>
      </c>
      <c r="I4338" s="144" t="n">
        <f aca="false">+G:G-H:H</f>
        <v>289085000</v>
      </c>
    </row>
    <row r="4339" customFormat="false" ht="17.25" hidden="false" customHeight="true" outlineLevel="0" collapsed="false">
      <c r="A4339" s="140" t="s">
        <v>2903</v>
      </c>
      <c r="B4339" s="142" t="n">
        <v>211600</v>
      </c>
      <c r="C4339" s="143" t="n">
        <f aca="false">+LEN(B:B)</f>
        <v>6</v>
      </c>
      <c r="D4339" s="143" t="n">
        <v>21110000</v>
      </c>
      <c r="F4339" s="140" t="s">
        <v>2809</v>
      </c>
      <c r="G4339" s="144" t="n">
        <v>127721000</v>
      </c>
      <c r="I4339" s="144" t="n">
        <f aca="false">+G:G-H:H</f>
        <v>127721000</v>
      </c>
    </row>
    <row r="4340" customFormat="false" ht="17.25" hidden="false" customHeight="true" outlineLevel="0" collapsed="false">
      <c r="A4340" s="140" t="s">
        <v>2903</v>
      </c>
      <c r="B4340" s="142" t="n">
        <v>211700</v>
      </c>
      <c r="C4340" s="143" t="n">
        <f aca="false">+LEN(B:B)</f>
        <v>6</v>
      </c>
      <c r="D4340" s="143" t="n">
        <v>21110000</v>
      </c>
      <c r="F4340" s="140" t="s">
        <v>2810</v>
      </c>
      <c r="G4340" s="144" t="n">
        <v>215500000</v>
      </c>
      <c r="I4340" s="144" t="n">
        <f aca="false">+G:G-H:H</f>
        <v>215500000</v>
      </c>
    </row>
    <row r="4341" customFormat="false" ht="17.25" hidden="false" customHeight="true" outlineLevel="0" collapsed="false">
      <c r="A4341" s="140" t="s">
        <v>2903</v>
      </c>
      <c r="B4341" s="142" t="n">
        <v>211800</v>
      </c>
      <c r="C4341" s="143" t="n">
        <f aca="false">+LEN(B:B)</f>
        <v>6</v>
      </c>
      <c r="D4341" s="143" t="n">
        <v>21110000</v>
      </c>
      <c r="F4341" s="140" t="s">
        <v>2811</v>
      </c>
      <c r="G4341" s="144" t="n">
        <v>29000000</v>
      </c>
      <c r="I4341" s="144" t="n">
        <f aca="false">+G:G-H:H</f>
        <v>29000000</v>
      </c>
    </row>
    <row r="4342" customFormat="false" ht="17.25" hidden="false" customHeight="true" outlineLevel="0" collapsed="false">
      <c r="A4342" s="140" t="s">
        <v>2903</v>
      </c>
      <c r="B4342" s="142" t="n">
        <v>211900</v>
      </c>
      <c r="C4342" s="143" t="n">
        <f aca="false">+LEN(B:B)</f>
        <v>6</v>
      </c>
      <c r="D4342" s="143" t="n">
        <v>21110000</v>
      </c>
      <c r="F4342" s="140" t="s">
        <v>2812</v>
      </c>
      <c r="G4342" s="144" t="n">
        <v>60000000</v>
      </c>
      <c r="I4342" s="144" t="n">
        <f aca="false">+G:G-H:H</f>
        <v>60000000</v>
      </c>
    </row>
    <row r="4343" customFormat="false" ht="17.25" hidden="false" customHeight="true" outlineLevel="0" collapsed="false">
      <c r="A4343" s="140" t="s">
        <v>2903</v>
      </c>
      <c r="B4343" s="142" t="n">
        <v>211910</v>
      </c>
      <c r="C4343" s="143" t="n">
        <f aca="false">+LEN(B:B)</f>
        <v>6</v>
      </c>
      <c r="D4343" s="143" t="n">
        <v>21110000</v>
      </c>
      <c r="F4343" s="140" t="s">
        <v>2813</v>
      </c>
      <c r="G4343" s="144" t="n">
        <v>23800000</v>
      </c>
      <c r="I4343" s="144" t="n">
        <f aca="false">+G:G-H:H</f>
        <v>23800000</v>
      </c>
    </row>
    <row r="4344" customFormat="false" ht="17.25" hidden="false" customHeight="true" outlineLevel="0" collapsed="false">
      <c r="A4344" s="140" t="s">
        <v>2903</v>
      </c>
      <c r="B4344" s="142" t="n">
        <v>212000</v>
      </c>
      <c r="C4344" s="143" t="n">
        <f aca="false">+LEN(B:B)</f>
        <v>6</v>
      </c>
      <c r="D4344" s="143" t="n">
        <v>21200000</v>
      </c>
      <c r="F4344" s="140" t="s">
        <v>2814</v>
      </c>
      <c r="G4344" s="144" t="n">
        <v>9256000</v>
      </c>
      <c r="I4344" s="144" t="n">
        <f aca="false">+G:G-H:H</f>
        <v>9256000</v>
      </c>
    </row>
    <row r="4345" customFormat="false" ht="17.25" hidden="false" customHeight="true" outlineLevel="0" collapsed="false">
      <c r="A4345" s="140" t="s">
        <v>2903</v>
      </c>
      <c r="B4345" s="142" t="n">
        <v>212100</v>
      </c>
      <c r="C4345" s="143" t="n">
        <f aca="false">+LEN(B:B)</f>
        <v>6</v>
      </c>
      <c r="D4345" s="143" t="n">
        <v>21200000</v>
      </c>
      <c r="F4345" s="140" t="s">
        <v>2815</v>
      </c>
      <c r="G4345" s="144" t="n">
        <v>4944996456</v>
      </c>
      <c r="I4345" s="144" t="n">
        <f aca="false">+G:G-H:H</f>
        <v>4944996456</v>
      </c>
    </row>
    <row r="4346" customFormat="false" ht="17.25" hidden="false" customHeight="true" outlineLevel="0" collapsed="false">
      <c r="A4346" s="140" t="s">
        <v>2903</v>
      </c>
      <c r="B4346" s="142" t="n">
        <v>212200</v>
      </c>
      <c r="C4346" s="143" t="n">
        <f aca="false">+LEN(B:B)</f>
        <v>6</v>
      </c>
      <c r="D4346" s="143" t="n">
        <v>21200000</v>
      </c>
      <c r="F4346" s="140" t="s">
        <v>2816</v>
      </c>
      <c r="G4346" s="144" t="n">
        <v>170000000</v>
      </c>
      <c r="I4346" s="144" t="n">
        <f aca="false">+G:G-H:H</f>
        <v>170000000</v>
      </c>
    </row>
    <row r="4347" customFormat="false" ht="17.25" hidden="false" customHeight="true" outlineLevel="0" collapsed="false">
      <c r="A4347" s="140" t="s">
        <v>2903</v>
      </c>
      <c r="B4347" s="142" t="n">
        <v>213000</v>
      </c>
      <c r="C4347" s="143" t="n">
        <f aca="false">+LEN(B:B)</f>
        <v>6</v>
      </c>
      <c r="D4347" s="143" t="n">
        <v>21300000</v>
      </c>
      <c r="F4347" s="140" t="s">
        <v>1344</v>
      </c>
      <c r="G4347" s="144" t="n">
        <v>1259588247.87</v>
      </c>
      <c r="I4347" s="144" t="n">
        <f aca="false">+G:G-H:H</f>
        <v>1259588247.87</v>
      </c>
    </row>
    <row r="4348" customFormat="false" ht="17.25" hidden="false" customHeight="true" outlineLevel="0" collapsed="false">
      <c r="A4348" s="140" t="s">
        <v>2903</v>
      </c>
      <c r="B4348" s="142" t="n">
        <v>213100</v>
      </c>
      <c r="C4348" s="143" t="n">
        <f aca="false">+LEN(B:B)</f>
        <v>6</v>
      </c>
      <c r="D4348" s="143" t="n">
        <v>21310000</v>
      </c>
      <c r="F4348" s="140" t="s">
        <v>2817</v>
      </c>
      <c r="G4348" s="144" t="n">
        <v>1416315843.8</v>
      </c>
      <c r="I4348" s="144" t="n">
        <f aca="false">+G:G-H:H</f>
        <v>1416315843.8</v>
      </c>
    </row>
    <row r="4349" customFormat="false" ht="17.25" hidden="false" customHeight="true" outlineLevel="0" collapsed="false">
      <c r="A4349" s="140" t="s">
        <v>2903</v>
      </c>
      <c r="B4349" s="142" t="n">
        <v>213200</v>
      </c>
      <c r="C4349" s="143" t="n">
        <f aca="false">+LEN(B:B)</f>
        <v>6</v>
      </c>
      <c r="D4349" s="143" t="n">
        <v>21310000</v>
      </c>
      <c r="F4349" s="140" t="s">
        <v>2818</v>
      </c>
      <c r="G4349" s="144" t="n">
        <v>1147261235.82</v>
      </c>
      <c r="I4349" s="144" t="n">
        <f aca="false">+G:G-H:H</f>
        <v>1147261235.82</v>
      </c>
    </row>
    <row r="4350" customFormat="false" ht="17.25" hidden="false" customHeight="true" outlineLevel="0" collapsed="false">
      <c r="A4350" s="140" t="s">
        <v>2903</v>
      </c>
      <c r="B4350" s="142" t="n">
        <v>213300</v>
      </c>
      <c r="C4350" s="143" t="n">
        <f aca="false">+LEN(B:B)</f>
        <v>6</v>
      </c>
      <c r="D4350" s="143" t="n">
        <v>21310000</v>
      </c>
      <c r="F4350" s="140" t="s">
        <v>2819</v>
      </c>
      <c r="G4350" s="144" t="n">
        <v>1363459728.91</v>
      </c>
      <c r="I4350" s="144" t="n">
        <f aca="false">+G:G-H:H</f>
        <v>1363459728.91</v>
      </c>
    </row>
    <row r="4351" customFormat="false" ht="17.25" hidden="false" customHeight="true" outlineLevel="0" collapsed="false">
      <c r="A4351" s="140" t="s">
        <v>2903</v>
      </c>
      <c r="B4351" s="142" t="n">
        <v>213400</v>
      </c>
      <c r="C4351" s="143" t="n">
        <f aca="false">+LEN(B:B)</f>
        <v>6</v>
      </c>
      <c r="D4351" s="143" t="n">
        <v>21310000</v>
      </c>
      <c r="F4351" s="140" t="s">
        <v>2820</v>
      </c>
      <c r="G4351" s="144" t="n">
        <v>995061540.72</v>
      </c>
      <c r="I4351" s="144" t="n">
        <f aca="false">+G:G-H:H</f>
        <v>995061540.72</v>
      </c>
    </row>
    <row r="4352" customFormat="false" ht="17.25" hidden="false" customHeight="true" outlineLevel="0" collapsed="false">
      <c r="A4352" s="140" t="s">
        <v>2903</v>
      </c>
      <c r="B4352" s="142" t="n">
        <v>213500</v>
      </c>
      <c r="C4352" s="143" t="n">
        <f aca="false">+LEN(B:B)</f>
        <v>6</v>
      </c>
      <c r="D4352" s="143" t="n">
        <v>21310000</v>
      </c>
      <c r="F4352" s="140" t="s">
        <v>2821</v>
      </c>
      <c r="G4352" s="144" t="n">
        <v>29348440.33</v>
      </c>
      <c r="I4352" s="144" t="n">
        <f aca="false">+G:G-H:H</f>
        <v>29348440.33</v>
      </c>
    </row>
    <row r="4353" customFormat="false" ht="17.25" hidden="false" customHeight="true" outlineLevel="0" collapsed="false">
      <c r="A4353" s="140" t="s">
        <v>2903</v>
      </c>
      <c r="B4353" s="142" t="n">
        <v>213600</v>
      </c>
      <c r="C4353" s="143" t="n">
        <f aca="false">+LEN(B:B)</f>
        <v>6</v>
      </c>
      <c r="D4353" s="143" t="n">
        <v>21310000</v>
      </c>
      <c r="F4353" s="140" t="s">
        <v>2822</v>
      </c>
      <c r="G4353" s="144" t="n">
        <v>843254308.1</v>
      </c>
      <c r="I4353" s="144" t="n">
        <f aca="false">+G:G-H:H</f>
        <v>843254308.1</v>
      </c>
    </row>
    <row r="4354" customFormat="false" ht="17.25" hidden="false" customHeight="true" outlineLevel="0" collapsed="false">
      <c r="A4354" s="140" t="s">
        <v>2903</v>
      </c>
      <c r="B4354" s="142" t="n">
        <v>213700</v>
      </c>
      <c r="C4354" s="143" t="n">
        <f aca="false">+LEN(B:B)</f>
        <v>6</v>
      </c>
      <c r="D4354" s="143" t="n">
        <v>21310000</v>
      </c>
      <c r="F4354" s="140" t="s">
        <v>2823</v>
      </c>
      <c r="G4354" s="144" t="n">
        <v>1676712000.81</v>
      </c>
      <c r="I4354" s="144" t="n">
        <f aca="false">+G:G-H:H</f>
        <v>1676712000.81</v>
      </c>
    </row>
    <row r="4355" customFormat="false" ht="17.25" hidden="false" customHeight="true" outlineLevel="0" collapsed="false">
      <c r="A4355" s="140" t="s">
        <v>2903</v>
      </c>
      <c r="B4355" s="142" t="n">
        <v>215000</v>
      </c>
      <c r="C4355" s="143" t="n">
        <f aca="false">+LEN(B:B)</f>
        <v>6</v>
      </c>
      <c r="D4355" s="143" t="n">
        <v>21500000</v>
      </c>
      <c r="F4355" s="140" t="s">
        <v>2323</v>
      </c>
      <c r="G4355" s="144" t="n">
        <v>40522342.09</v>
      </c>
      <c r="I4355" s="144" t="n">
        <f aca="false">+G:G-H:H</f>
        <v>40522342.09</v>
      </c>
    </row>
    <row r="4356" customFormat="false" ht="17.25" hidden="false" customHeight="true" outlineLevel="0" collapsed="false">
      <c r="A4356" s="140" t="s">
        <v>2903</v>
      </c>
      <c r="B4356" s="142" t="n">
        <v>215420</v>
      </c>
      <c r="C4356" s="143" t="n">
        <f aca="false">+LEN(B:B)</f>
        <v>6</v>
      </c>
      <c r="D4356" s="143" t="n">
        <v>21500000</v>
      </c>
      <c r="F4356" s="140" t="s">
        <v>2551</v>
      </c>
      <c r="G4356" s="144" t="n">
        <v>4446299.97</v>
      </c>
      <c r="I4356" s="144" t="n">
        <f aca="false">+G:G-H:H</f>
        <v>4446299.97</v>
      </c>
    </row>
    <row r="4357" customFormat="false" ht="17.25" hidden="false" customHeight="true" outlineLevel="0" collapsed="false">
      <c r="A4357" s="140" t="s">
        <v>2903</v>
      </c>
      <c r="B4357" s="142" t="n">
        <v>218200</v>
      </c>
      <c r="C4357" s="143" t="n">
        <f aca="false">+LEN(B:B)</f>
        <v>6</v>
      </c>
      <c r="D4357" s="143" t="n">
        <v>21820000</v>
      </c>
      <c r="F4357" s="140" t="s">
        <v>574</v>
      </c>
      <c r="G4357" s="144" t="n">
        <v>137991811.33</v>
      </c>
      <c r="I4357" s="144" t="n">
        <f aca="false">+G:G-H:H</f>
        <v>137991811.33</v>
      </c>
    </row>
    <row r="4358" customFormat="false" ht="17.25" hidden="false" customHeight="true" outlineLevel="0" collapsed="false">
      <c r="A4358" s="140" t="s">
        <v>2903</v>
      </c>
      <c r="B4358" s="142" t="n">
        <v>218300</v>
      </c>
      <c r="C4358" s="143" t="n">
        <f aca="false">+LEN(B:B)</f>
        <v>6</v>
      </c>
      <c r="D4358" s="143" t="n">
        <v>21830000</v>
      </c>
      <c r="F4358" s="140" t="s">
        <v>2553</v>
      </c>
      <c r="G4358" s="144" t="n">
        <v>25200000</v>
      </c>
      <c r="I4358" s="144" t="n">
        <f aca="false">+G:G-H:H</f>
        <v>25200000</v>
      </c>
    </row>
    <row r="4359" customFormat="false" ht="17.25" hidden="false" customHeight="true" outlineLevel="0" collapsed="false">
      <c r="A4359" s="140" t="s">
        <v>2903</v>
      </c>
      <c r="B4359" s="142" t="n">
        <v>232000</v>
      </c>
      <c r="C4359" s="143" t="n">
        <f aca="false">+LEN(B:B)</f>
        <v>6</v>
      </c>
      <c r="D4359" s="143" t="n">
        <v>23200000</v>
      </c>
      <c r="F4359" s="140" t="s">
        <v>2824</v>
      </c>
      <c r="G4359" s="144" t="n">
        <v>6684158678.92</v>
      </c>
      <c r="I4359" s="144" t="n">
        <f aca="false">+G:G-H:H</f>
        <v>6684158678.92</v>
      </c>
    </row>
    <row r="4360" customFormat="false" ht="17.25" hidden="false" customHeight="true" outlineLevel="0" collapsed="false">
      <c r="A4360" s="140" t="s">
        <v>2903</v>
      </c>
      <c r="B4360" s="142" t="n">
        <v>275000</v>
      </c>
      <c r="C4360" s="143" t="n">
        <f aca="false">+LEN(B:B)</f>
        <v>6</v>
      </c>
      <c r="D4360" s="143" t="n">
        <v>27500000</v>
      </c>
      <c r="F4360" s="140" t="s">
        <v>2825</v>
      </c>
      <c r="G4360" s="144" t="n">
        <v>48695821.82</v>
      </c>
      <c r="I4360" s="144" t="n">
        <f aca="false">+G:G-H:H</f>
        <v>48695821.82</v>
      </c>
    </row>
    <row r="4361" customFormat="false" ht="17.25" hidden="false" customHeight="true" outlineLevel="0" collapsed="false">
      <c r="A4361" s="140" t="s">
        <v>2903</v>
      </c>
      <c r="B4361" s="142" t="n">
        <v>281200</v>
      </c>
      <c r="C4361" s="143" t="n">
        <f aca="false">+LEN(B:B)</f>
        <v>6</v>
      </c>
      <c r="D4361" s="143" t="n">
        <v>28120000</v>
      </c>
      <c r="F4361" s="140" t="s">
        <v>2826</v>
      </c>
      <c r="H4361" s="144" t="n">
        <v>111347955.1</v>
      </c>
      <c r="I4361" s="144" t="n">
        <f aca="false">+G:G-H:H</f>
        <v>-111347955.1</v>
      </c>
    </row>
    <row r="4362" customFormat="false" ht="17.25" hidden="false" customHeight="true" outlineLevel="0" collapsed="false">
      <c r="A4362" s="140" t="s">
        <v>2903</v>
      </c>
      <c r="B4362" s="142" t="n">
        <v>281210</v>
      </c>
      <c r="C4362" s="143" t="n">
        <f aca="false">+LEN(B:B)</f>
        <v>6</v>
      </c>
      <c r="D4362" s="143" t="n">
        <v>28120000</v>
      </c>
      <c r="F4362" s="140" t="s">
        <v>2827</v>
      </c>
      <c r="H4362" s="144" t="n">
        <v>2631676607.2</v>
      </c>
      <c r="I4362" s="144" t="n">
        <f aca="false">+G:G-H:H</f>
        <v>-2631676607.2</v>
      </c>
    </row>
    <row r="4363" customFormat="false" ht="17.25" hidden="false" customHeight="true" outlineLevel="0" collapsed="false">
      <c r="A4363" s="140" t="s">
        <v>2903</v>
      </c>
      <c r="B4363" s="142" t="n">
        <v>281220</v>
      </c>
      <c r="C4363" s="143" t="n">
        <f aca="false">+LEN(B:B)</f>
        <v>6</v>
      </c>
      <c r="D4363" s="143" t="n">
        <v>28120000</v>
      </c>
      <c r="F4363" s="140" t="s">
        <v>2828</v>
      </c>
      <c r="H4363" s="144" t="n">
        <v>68000000</v>
      </c>
      <c r="I4363" s="144" t="n">
        <f aca="false">+G:G-H:H</f>
        <v>-68000000</v>
      </c>
    </row>
    <row r="4364" customFormat="false" ht="17.25" hidden="false" customHeight="true" outlineLevel="0" collapsed="false">
      <c r="A4364" s="140" t="s">
        <v>2903</v>
      </c>
      <c r="B4364" s="142" t="n">
        <v>281300</v>
      </c>
      <c r="C4364" s="143" t="n">
        <f aca="false">+LEN(B:B)</f>
        <v>6</v>
      </c>
      <c r="D4364" s="143" t="n">
        <v>28130000</v>
      </c>
      <c r="F4364" s="140" t="s">
        <v>2829</v>
      </c>
      <c r="H4364" s="144" t="n">
        <v>544531963.08</v>
      </c>
      <c r="I4364" s="144" t="n">
        <f aca="false">+G:G-H:H</f>
        <v>-544531963.08</v>
      </c>
    </row>
    <row r="4365" customFormat="false" ht="17.25" hidden="false" customHeight="true" outlineLevel="0" collapsed="false">
      <c r="A4365" s="140" t="s">
        <v>2903</v>
      </c>
      <c r="B4365" s="142" t="n">
        <v>281310</v>
      </c>
      <c r="C4365" s="143" t="n">
        <f aca="false">+LEN(B:B)</f>
        <v>6</v>
      </c>
      <c r="D4365" s="143" t="n">
        <v>28131000</v>
      </c>
      <c r="F4365" s="140" t="s">
        <v>2830</v>
      </c>
      <c r="H4365" s="144" t="n">
        <v>365960651.18</v>
      </c>
      <c r="I4365" s="144" t="n">
        <f aca="false">+G:G-H:H</f>
        <v>-365960651.18</v>
      </c>
    </row>
    <row r="4366" customFormat="false" ht="17.25" hidden="false" customHeight="true" outlineLevel="0" collapsed="false">
      <c r="A4366" s="140" t="s">
        <v>2903</v>
      </c>
      <c r="B4366" s="142" t="n">
        <v>281320</v>
      </c>
      <c r="C4366" s="143" t="n">
        <f aca="false">+LEN(B:B)</f>
        <v>6</v>
      </c>
      <c r="D4366" s="143" t="n">
        <v>28131000</v>
      </c>
      <c r="F4366" s="140" t="s">
        <v>2831</v>
      </c>
      <c r="H4366" s="144" t="n">
        <v>569575996.52</v>
      </c>
      <c r="I4366" s="144" t="n">
        <f aca="false">+G:G-H:H</f>
        <v>-569575996.52</v>
      </c>
    </row>
    <row r="4367" customFormat="false" ht="17.25" hidden="false" customHeight="true" outlineLevel="0" collapsed="false">
      <c r="A4367" s="140" t="s">
        <v>2903</v>
      </c>
      <c r="B4367" s="142" t="n">
        <v>281330</v>
      </c>
      <c r="C4367" s="143" t="n">
        <f aca="false">+LEN(B:B)</f>
        <v>6</v>
      </c>
      <c r="D4367" s="143" t="n">
        <v>28131000</v>
      </c>
      <c r="F4367" s="140" t="s">
        <v>2832</v>
      </c>
      <c r="H4367" s="144" t="n">
        <v>749661766.17</v>
      </c>
      <c r="I4367" s="144" t="n">
        <f aca="false">+G:G-H:H</f>
        <v>-749661766.17</v>
      </c>
    </row>
    <row r="4368" customFormat="false" ht="17.25" hidden="false" customHeight="true" outlineLevel="0" collapsed="false">
      <c r="A4368" s="140" t="s">
        <v>2903</v>
      </c>
      <c r="B4368" s="142" t="n">
        <v>281340</v>
      </c>
      <c r="C4368" s="143" t="n">
        <f aca="false">+LEN(B:B)</f>
        <v>6</v>
      </c>
      <c r="D4368" s="143" t="n">
        <v>28131000</v>
      </c>
      <c r="F4368" s="140" t="s">
        <v>2833</v>
      </c>
      <c r="H4368" s="144" t="n">
        <v>618391221.07</v>
      </c>
      <c r="I4368" s="144" t="n">
        <f aca="false">+G:G-H:H</f>
        <v>-618391221.07</v>
      </c>
    </row>
    <row r="4369" customFormat="false" ht="17.25" hidden="false" customHeight="true" outlineLevel="0" collapsed="false">
      <c r="A4369" s="140" t="s">
        <v>2903</v>
      </c>
      <c r="B4369" s="142" t="n">
        <v>281350</v>
      </c>
      <c r="C4369" s="143" t="n">
        <f aca="false">+LEN(B:B)</f>
        <v>6</v>
      </c>
      <c r="D4369" s="143" t="n">
        <v>28131000</v>
      </c>
      <c r="F4369" s="140" t="s">
        <v>2834</v>
      </c>
      <c r="H4369" s="144" t="n">
        <v>16875353.04</v>
      </c>
      <c r="I4369" s="144" t="n">
        <f aca="false">+G:G-H:H</f>
        <v>-16875353.04</v>
      </c>
    </row>
    <row r="4370" customFormat="false" ht="17.25" hidden="false" customHeight="true" outlineLevel="0" collapsed="false">
      <c r="A4370" s="140" t="s">
        <v>2903</v>
      </c>
      <c r="B4370" s="142" t="n">
        <v>281360</v>
      </c>
      <c r="C4370" s="143" t="n">
        <f aca="false">+LEN(B:B)</f>
        <v>6</v>
      </c>
      <c r="D4370" s="143" t="n">
        <v>28131000</v>
      </c>
      <c r="F4370" s="140" t="s">
        <v>2835</v>
      </c>
      <c r="H4370" s="144" t="n">
        <v>179493792.12</v>
      </c>
      <c r="I4370" s="144" t="n">
        <f aca="false">+G:G-H:H</f>
        <v>-179493792.12</v>
      </c>
    </row>
    <row r="4371" customFormat="false" ht="17.25" hidden="false" customHeight="true" outlineLevel="0" collapsed="false">
      <c r="A4371" s="140" t="s">
        <v>2903</v>
      </c>
      <c r="B4371" s="142" t="n">
        <v>281370</v>
      </c>
      <c r="C4371" s="143" t="n">
        <f aca="false">+LEN(B:B)</f>
        <v>6</v>
      </c>
      <c r="D4371" s="143" t="n">
        <v>28131000</v>
      </c>
      <c r="F4371" s="140" t="s">
        <v>2836</v>
      </c>
      <c r="H4371" s="144" t="n">
        <v>400150567.04</v>
      </c>
      <c r="I4371" s="144" t="n">
        <f aca="false">+G:G-H:H</f>
        <v>-400150567.04</v>
      </c>
    </row>
    <row r="4372" customFormat="false" ht="17.25" hidden="false" customHeight="true" outlineLevel="0" collapsed="false">
      <c r="A4372" s="140" t="s">
        <v>2903</v>
      </c>
      <c r="B4372" s="142" t="n">
        <v>281500</v>
      </c>
      <c r="C4372" s="143" t="n">
        <f aca="false">+LEN(B:B)</f>
        <v>6</v>
      </c>
      <c r="D4372" s="143" t="n">
        <v>28150000</v>
      </c>
      <c r="F4372" s="140" t="s">
        <v>2837</v>
      </c>
      <c r="H4372" s="144" t="n">
        <v>31067128.31</v>
      </c>
      <c r="I4372" s="144" t="n">
        <f aca="false">+G:G-H:H</f>
        <v>-31067128.31</v>
      </c>
    </row>
    <row r="4373" customFormat="false" ht="17.25" hidden="false" customHeight="true" outlineLevel="0" collapsed="false">
      <c r="A4373" s="140" t="s">
        <v>2903</v>
      </c>
      <c r="B4373" s="142" t="n">
        <v>281550</v>
      </c>
      <c r="C4373" s="143" t="n">
        <f aca="false">+LEN(B:B)</f>
        <v>6</v>
      </c>
      <c r="D4373" s="143" t="n">
        <v>28155000</v>
      </c>
      <c r="F4373" s="140" t="s">
        <v>1354</v>
      </c>
      <c r="H4373" s="144" t="n">
        <v>3779355</v>
      </c>
      <c r="I4373" s="144" t="n">
        <f aca="false">+G:G-H:H</f>
        <v>-3779355</v>
      </c>
    </row>
    <row r="4374" customFormat="false" ht="17.25" hidden="false" customHeight="true" outlineLevel="0" collapsed="false">
      <c r="A4374" s="140" t="s">
        <v>2903</v>
      </c>
      <c r="B4374" s="142" t="n">
        <v>281820</v>
      </c>
      <c r="C4374" s="143" t="n">
        <f aca="false">+LEN(B:B)</f>
        <v>6</v>
      </c>
      <c r="D4374" s="143" t="n">
        <v>28182000</v>
      </c>
      <c r="F4374" s="140" t="s">
        <v>1356</v>
      </c>
      <c r="H4374" s="144" t="n">
        <v>137991810.33</v>
      </c>
      <c r="I4374" s="144" t="n">
        <f aca="false">+G:G-H:H</f>
        <v>-137991810.33</v>
      </c>
    </row>
    <row r="4375" customFormat="false" ht="17.25" hidden="false" customHeight="true" outlineLevel="0" collapsed="false">
      <c r="A4375" s="140" t="s">
        <v>2903</v>
      </c>
      <c r="B4375" s="142" t="n">
        <v>281840</v>
      </c>
      <c r="C4375" s="143" t="n">
        <f aca="false">+LEN(B:B)</f>
        <v>6</v>
      </c>
      <c r="D4375" s="143" t="n">
        <v>28184000</v>
      </c>
      <c r="F4375" s="140" t="s">
        <v>2557</v>
      </c>
      <c r="H4375" s="144" t="n">
        <v>9030000</v>
      </c>
      <c r="I4375" s="144" t="n">
        <f aca="false">+G:G-H:H</f>
        <v>-9030000</v>
      </c>
    </row>
    <row r="4376" customFormat="false" ht="17.25" hidden="false" customHeight="true" outlineLevel="0" collapsed="false">
      <c r="A4376" s="140" t="s">
        <v>2903</v>
      </c>
      <c r="B4376" s="142" t="n">
        <v>401000</v>
      </c>
      <c r="C4376" s="143" t="n">
        <f aca="false">+LEN(B:B)</f>
        <v>6</v>
      </c>
      <c r="D4376" s="143" t="n">
        <v>40100000</v>
      </c>
      <c r="F4376" s="140" t="s">
        <v>1361</v>
      </c>
      <c r="H4376" s="144" t="n">
        <v>1069748637.04</v>
      </c>
      <c r="I4376" s="144" t="n">
        <f aca="false">+G:G-H:H</f>
        <v>-1069748637.04</v>
      </c>
    </row>
    <row r="4377" customFormat="false" ht="17.25" hidden="false" customHeight="true" outlineLevel="0" collapsed="false">
      <c r="A4377" s="140" t="s">
        <v>2903</v>
      </c>
      <c r="B4377" s="142" t="n">
        <v>401001</v>
      </c>
      <c r="C4377" s="143" t="n">
        <f aca="false">+LEN(B:B)</f>
        <v>6</v>
      </c>
      <c r="D4377" s="143" t="n">
        <v>40100000</v>
      </c>
      <c r="F4377" s="140" t="s">
        <v>598</v>
      </c>
      <c r="G4377" s="144" t="n">
        <v>71356997.12</v>
      </c>
      <c r="I4377" s="144" t="n">
        <f aca="false">+G:G-H:H</f>
        <v>71356997.12</v>
      </c>
    </row>
    <row r="4378" customFormat="false" ht="17.25" hidden="false" customHeight="true" outlineLevel="0" collapsed="false">
      <c r="A4378" s="140" t="s">
        <v>2903</v>
      </c>
      <c r="B4378" s="142" t="n">
        <v>404000</v>
      </c>
      <c r="C4378" s="143" t="n">
        <f aca="false">+LEN(B:B)</f>
        <v>6</v>
      </c>
      <c r="D4378" s="143" t="n">
        <v>40400000</v>
      </c>
      <c r="F4378" s="140" t="s">
        <v>1363</v>
      </c>
      <c r="H4378" s="144" t="n">
        <v>5380656144.79</v>
      </c>
      <c r="I4378" s="144" t="n">
        <f aca="false">+G:G-H:H</f>
        <v>-5380656144.79</v>
      </c>
    </row>
    <row r="4379" customFormat="false" ht="17.25" hidden="false" customHeight="true" outlineLevel="0" collapsed="false">
      <c r="A4379" s="140" t="s">
        <v>2903</v>
      </c>
      <c r="B4379" s="142" t="n">
        <v>411000</v>
      </c>
      <c r="C4379" s="143" t="n">
        <f aca="false">+LEN(B:B)</f>
        <v>6</v>
      </c>
      <c r="D4379" s="143" t="n">
        <v>41100000</v>
      </c>
      <c r="F4379" s="140" t="s">
        <v>1364</v>
      </c>
      <c r="G4379" s="144" t="n">
        <v>536458224.05</v>
      </c>
      <c r="I4379" s="144" t="n">
        <f aca="false">+G:G-H:H</f>
        <v>536458224.05</v>
      </c>
    </row>
    <row r="4380" customFormat="false" ht="17.25" hidden="false" customHeight="true" outlineLevel="0" collapsed="false">
      <c r="A4380" s="140" t="s">
        <v>2903</v>
      </c>
      <c r="B4380" s="142" t="n">
        <v>421000</v>
      </c>
      <c r="C4380" s="143" t="n">
        <f aca="false">+LEN(B:B)</f>
        <v>6</v>
      </c>
      <c r="D4380" s="143" t="n">
        <v>42100000</v>
      </c>
      <c r="F4380" s="140" t="s">
        <v>2566</v>
      </c>
      <c r="I4380" s="144" t="n">
        <f aca="false">+G:G-H:H</f>
        <v>0</v>
      </c>
    </row>
    <row r="4381" customFormat="false" ht="17.25" hidden="false" customHeight="true" outlineLevel="0" collapsed="false">
      <c r="A4381" s="140" t="s">
        <v>2903</v>
      </c>
      <c r="B4381" s="142" t="n">
        <v>425000</v>
      </c>
      <c r="C4381" s="143" t="n">
        <f aca="false">+LEN(B:B)</f>
        <v>6</v>
      </c>
      <c r="D4381" s="143" t="n">
        <v>42500000</v>
      </c>
      <c r="F4381" s="140" t="s">
        <v>2567</v>
      </c>
      <c r="I4381" s="144" t="n">
        <f aca="false">+G:G-H:H</f>
        <v>0</v>
      </c>
    </row>
    <row r="4382" customFormat="false" ht="17.25" hidden="false" customHeight="true" outlineLevel="0" collapsed="false">
      <c r="A4382" s="140" t="s">
        <v>2903</v>
      </c>
      <c r="B4382" s="142" t="n">
        <v>425100</v>
      </c>
      <c r="C4382" s="143" t="n">
        <f aca="false">+LEN(B:B)</f>
        <v>6</v>
      </c>
      <c r="D4382" s="143" t="n">
        <v>42510000</v>
      </c>
      <c r="F4382" s="140" t="s">
        <v>2568</v>
      </c>
      <c r="I4382" s="144" t="n">
        <f aca="false">+G:G-H:H</f>
        <v>0</v>
      </c>
    </row>
    <row r="4383" customFormat="false" ht="17.25" hidden="false" customHeight="true" outlineLevel="0" collapsed="false">
      <c r="A4383" s="140" t="s">
        <v>2903</v>
      </c>
      <c r="B4383" s="142" t="n">
        <v>431000</v>
      </c>
      <c r="C4383" s="143" t="n">
        <f aca="false">+LEN(B:B)</f>
        <v>6</v>
      </c>
      <c r="D4383" s="143" t="n">
        <v>43100000</v>
      </c>
      <c r="F4383" s="140" t="s">
        <v>2569</v>
      </c>
      <c r="H4383" s="144" t="n">
        <v>1219406.66</v>
      </c>
      <c r="I4383" s="144" t="n">
        <f aca="false">+G:G-H:H</f>
        <v>-1219406.66</v>
      </c>
    </row>
    <row r="4384" customFormat="false" ht="17.25" hidden="false" customHeight="true" outlineLevel="0" collapsed="false">
      <c r="A4384" s="140" t="s">
        <v>2903</v>
      </c>
      <c r="B4384" s="142" t="n">
        <v>431100</v>
      </c>
      <c r="C4384" s="143" t="n">
        <f aca="false">+LEN(B:B)</f>
        <v>6</v>
      </c>
      <c r="D4384" s="143" t="n">
        <v>43110000</v>
      </c>
      <c r="F4384" s="140" t="s">
        <v>2570</v>
      </c>
      <c r="I4384" s="144" t="n">
        <f aca="false">+G:G-H:H</f>
        <v>0</v>
      </c>
    </row>
    <row r="4385" customFormat="false" ht="17.25" hidden="false" customHeight="true" outlineLevel="0" collapsed="false">
      <c r="A4385" s="140" t="s">
        <v>2903</v>
      </c>
      <c r="B4385" s="142" t="n">
        <v>431200</v>
      </c>
      <c r="C4385" s="143" t="n">
        <f aca="false">+LEN(B:B)</f>
        <v>6</v>
      </c>
      <c r="D4385" s="143" t="n">
        <v>43120000</v>
      </c>
      <c r="F4385" s="140" t="s">
        <v>38</v>
      </c>
      <c r="H4385" s="144" t="n">
        <v>112663.33</v>
      </c>
      <c r="I4385" s="144" t="n">
        <f aca="false">+G:G-H:H</f>
        <v>-112663.33</v>
      </c>
    </row>
    <row r="4386" customFormat="false" ht="17.25" hidden="false" customHeight="true" outlineLevel="0" collapsed="false">
      <c r="A4386" s="140" t="s">
        <v>2903</v>
      </c>
      <c r="B4386" s="142" t="n">
        <v>432000</v>
      </c>
      <c r="C4386" s="143" t="n">
        <f aca="false">+LEN(B:B)</f>
        <v>6</v>
      </c>
      <c r="D4386" s="143" t="n">
        <v>43200000</v>
      </c>
      <c r="F4386" s="140" t="s">
        <v>2571</v>
      </c>
      <c r="H4386" s="144" t="n">
        <v>286370</v>
      </c>
      <c r="I4386" s="144" t="n">
        <f aca="false">+G:G-H:H</f>
        <v>-286370</v>
      </c>
    </row>
    <row r="4387" customFormat="false" ht="17.25" hidden="false" customHeight="true" outlineLevel="0" collapsed="false">
      <c r="A4387" s="140" t="s">
        <v>2903</v>
      </c>
      <c r="B4387" s="142" t="n">
        <v>432100</v>
      </c>
      <c r="C4387" s="143" t="n">
        <f aca="false">+LEN(B:B)</f>
        <v>6</v>
      </c>
      <c r="D4387" s="143" t="n">
        <v>43200000</v>
      </c>
      <c r="F4387" s="140" t="s">
        <v>1265</v>
      </c>
      <c r="H4387" s="144" t="n">
        <v>115610</v>
      </c>
      <c r="I4387" s="144" t="n">
        <f aca="false">+G:G-H:H</f>
        <v>-115610</v>
      </c>
    </row>
    <row r="4388" customFormat="false" ht="17.25" hidden="false" customHeight="true" outlineLevel="0" collapsed="false">
      <c r="A4388" s="140" t="s">
        <v>2903</v>
      </c>
      <c r="B4388" s="142" t="n">
        <v>444000</v>
      </c>
      <c r="C4388" s="143" t="n">
        <f aca="false">+LEN(B:B)</f>
        <v>6</v>
      </c>
      <c r="D4388" s="143" t="n">
        <v>44400000</v>
      </c>
      <c r="F4388" s="140" t="s">
        <v>2838</v>
      </c>
      <c r="G4388" s="144" t="n">
        <v>79861444.2</v>
      </c>
      <c r="I4388" s="144" t="n">
        <f aca="false">+G:G-H:H</f>
        <v>79861444.2</v>
      </c>
    </row>
    <row r="4389" customFormat="false" ht="17.25" hidden="false" customHeight="true" outlineLevel="0" collapsed="false">
      <c r="A4389" s="140" t="s">
        <v>2903</v>
      </c>
      <c r="B4389" s="142" t="n">
        <v>444100</v>
      </c>
      <c r="C4389" s="143" t="n">
        <f aca="false">+LEN(B:B)</f>
        <v>6</v>
      </c>
      <c r="D4389" s="143" t="n">
        <v>44410000</v>
      </c>
      <c r="F4389" s="140" t="s">
        <v>1371</v>
      </c>
      <c r="G4389" s="144" t="n">
        <v>8516458.09</v>
      </c>
      <c r="I4389" s="144" t="n">
        <f aca="false">+G:G-H:H</f>
        <v>8516458.09</v>
      </c>
    </row>
    <row r="4390" customFormat="false" ht="17.25" hidden="false" customHeight="true" outlineLevel="0" collapsed="false">
      <c r="A4390" s="140" t="s">
        <v>2903</v>
      </c>
      <c r="B4390" s="142" t="n">
        <v>445500</v>
      </c>
      <c r="C4390" s="143" t="n">
        <f aca="false">+LEN(B:B)</f>
        <v>6</v>
      </c>
      <c r="D4390" s="143" t="n">
        <v>44550000</v>
      </c>
      <c r="F4390" s="140" t="s">
        <v>1372</v>
      </c>
      <c r="G4390" s="144" t="n">
        <v>1252483759.18</v>
      </c>
      <c r="I4390" s="144" t="n">
        <f aca="false">+G:G-H:H</f>
        <v>1252483759.18</v>
      </c>
    </row>
    <row r="4391" customFormat="false" ht="17.25" hidden="false" customHeight="true" outlineLevel="0" collapsed="false">
      <c r="A4391" s="140" t="s">
        <v>2903</v>
      </c>
      <c r="B4391" s="142" t="n">
        <v>445600</v>
      </c>
      <c r="C4391" s="143" t="n">
        <f aca="false">+LEN(B:B)</f>
        <v>6</v>
      </c>
      <c r="D4391" s="143" t="n">
        <v>44560000</v>
      </c>
      <c r="F4391" s="140" t="s">
        <v>1373</v>
      </c>
      <c r="G4391" s="144" t="n">
        <v>53823235.17</v>
      </c>
      <c r="I4391" s="144" t="n">
        <f aca="false">+G:G-H:H</f>
        <v>53823235.17</v>
      </c>
    </row>
    <row r="4392" customFormat="false" ht="17.25" hidden="false" customHeight="true" outlineLevel="0" collapsed="false">
      <c r="A4392" s="140" t="s">
        <v>2903</v>
      </c>
      <c r="B4392" s="142" t="n">
        <v>445601</v>
      </c>
      <c r="C4392" s="143" t="n">
        <f aca="false">+LEN(B:B)</f>
        <v>6</v>
      </c>
      <c r="D4392" s="143" t="n">
        <v>44560000</v>
      </c>
      <c r="F4392" s="140" t="s">
        <v>2579</v>
      </c>
      <c r="G4392" s="144" t="n">
        <v>14815374</v>
      </c>
      <c r="I4392" s="144" t="n">
        <f aca="false">+G:G-H:H</f>
        <v>14815374</v>
      </c>
    </row>
    <row r="4393" customFormat="false" ht="17.25" hidden="false" customHeight="true" outlineLevel="0" collapsed="false">
      <c r="A4393" s="140" t="s">
        <v>2903</v>
      </c>
      <c r="B4393" s="142" t="n">
        <v>445700</v>
      </c>
      <c r="C4393" s="143" t="n">
        <f aca="false">+LEN(B:B)</f>
        <v>6</v>
      </c>
      <c r="D4393" s="143" t="n">
        <v>44570000</v>
      </c>
      <c r="F4393" s="140" t="s">
        <v>1374</v>
      </c>
      <c r="H4393" s="144" t="n">
        <v>96176766.82</v>
      </c>
      <c r="I4393" s="144" t="n">
        <f aca="false">+G:G-H:H</f>
        <v>-96176766.82</v>
      </c>
    </row>
    <row r="4394" customFormat="false" ht="17.25" hidden="false" customHeight="true" outlineLevel="0" collapsed="false">
      <c r="A4394" s="140" t="s">
        <v>2903</v>
      </c>
      <c r="B4394" s="142" t="n">
        <v>446000</v>
      </c>
      <c r="C4394" s="143" t="n">
        <f aca="false">+LEN(B:B)</f>
        <v>6</v>
      </c>
      <c r="D4394" s="143" t="n">
        <v>44600000</v>
      </c>
      <c r="F4394" s="140" t="s">
        <v>2572</v>
      </c>
      <c r="H4394" s="144" t="n">
        <v>1908375.2</v>
      </c>
      <c r="I4394" s="144" t="n">
        <f aca="false">+G:G-H:H</f>
        <v>-1908375.2</v>
      </c>
    </row>
    <row r="4395" customFormat="false" ht="17.25" hidden="false" customHeight="true" outlineLevel="0" collapsed="false">
      <c r="A4395" s="140" t="s">
        <v>2903</v>
      </c>
      <c r="B4395" s="142" t="n">
        <v>455000</v>
      </c>
      <c r="C4395" s="143" t="n">
        <f aca="false">+LEN(B:B)</f>
        <v>6</v>
      </c>
      <c r="D4395" s="143" t="n">
        <v>45500000</v>
      </c>
      <c r="F4395" s="140" t="s">
        <v>1376</v>
      </c>
      <c r="H4395" s="144" t="n">
        <v>5839522992.99</v>
      </c>
      <c r="I4395" s="144" t="n">
        <f aca="false">+G:G-H:H</f>
        <v>-5839522992.99</v>
      </c>
    </row>
    <row r="4396" customFormat="false" ht="17.25" hidden="false" customHeight="true" outlineLevel="0" collapsed="false">
      <c r="A4396" s="140" t="s">
        <v>2903</v>
      </c>
      <c r="B4396" s="142" t="n">
        <v>456000</v>
      </c>
      <c r="C4396" s="143" t="n">
        <f aca="false">+LEN(B:B)</f>
        <v>6</v>
      </c>
      <c r="D4396" s="143" t="n">
        <v>45500000</v>
      </c>
      <c r="F4396" s="140" t="s">
        <v>2839</v>
      </c>
      <c r="H4396" s="144" t="n">
        <v>3967583330</v>
      </c>
      <c r="I4396" s="144" t="n">
        <f aca="false">+G:G-H:H</f>
        <v>-3967583330</v>
      </c>
    </row>
    <row r="4397" customFormat="false" ht="17.25" hidden="false" customHeight="true" outlineLevel="0" collapsed="false">
      <c r="A4397" s="140" t="s">
        <v>2903</v>
      </c>
      <c r="B4397" s="142" t="n">
        <v>467001</v>
      </c>
      <c r="C4397" s="143" t="n">
        <f aca="false">+LEN(B:B)</f>
        <v>6</v>
      </c>
      <c r="D4397" s="143" t="n">
        <v>46700100</v>
      </c>
      <c r="F4397" s="140" t="s">
        <v>2840</v>
      </c>
      <c r="H4397" s="144" t="n">
        <v>10578200</v>
      </c>
      <c r="I4397" s="144" t="n">
        <f aca="false">+G:G-H:H</f>
        <v>-10578200</v>
      </c>
    </row>
    <row r="4398" customFormat="false" ht="17.25" hidden="false" customHeight="true" outlineLevel="0" collapsed="false">
      <c r="A4398" s="140" t="s">
        <v>2903</v>
      </c>
      <c r="B4398" s="142" t="n">
        <v>467002</v>
      </c>
      <c r="C4398" s="143" t="n">
        <f aca="false">+LEN(B:B)</f>
        <v>6</v>
      </c>
      <c r="D4398" s="143" t="n">
        <v>46700100</v>
      </c>
      <c r="F4398" s="140" t="s">
        <v>2841</v>
      </c>
      <c r="G4398" s="144" t="n">
        <v>1600000</v>
      </c>
      <c r="I4398" s="144" t="n">
        <f aca="false">+G:G-H:H</f>
        <v>1600000</v>
      </c>
    </row>
    <row r="4399" customFormat="false" ht="17.25" hidden="false" customHeight="true" outlineLevel="0" collapsed="false">
      <c r="A4399" s="140" t="s">
        <v>2903</v>
      </c>
      <c r="B4399" s="142" t="n">
        <v>512000</v>
      </c>
      <c r="C4399" s="143" t="n">
        <f aca="false">+LEN(B:B)</f>
        <v>6</v>
      </c>
      <c r="D4399" s="143" t="n">
        <v>51201000</v>
      </c>
      <c r="F4399" s="140" t="s">
        <v>2842</v>
      </c>
      <c r="G4399" s="144" t="n">
        <v>474277922.67</v>
      </c>
      <c r="I4399" s="144" t="n">
        <f aca="false">+G:G-H:H</f>
        <v>474277922.67</v>
      </c>
    </row>
    <row r="4400" customFormat="false" ht="17.25" hidden="false" customHeight="true" outlineLevel="0" collapsed="false">
      <c r="A4400" s="140" t="s">
        <v>2903</v>
      </c>
      <c r="B4400" s="142" t="n">
        <v>512001</v>
      </c>
      <c r="C4400" s="143" t="n">
        <f aca="false">+LEN(B:B)</f>
        <v>6</v>
      </c>
      <c r="D4400" s="143" t="n">
        <v>51201000</v>
      </c>
      <c r="F4400" s="140" t="s">
        <v>2589</v>
      </c>
      <c r="G4400" s="144" t="n">
        <v>50180775.44</v>
      </c>
      <c r="I4400" s="144" t="n">
        <f aca="false">+G:G-H:H</f>
        <v>50180775.44</v>
      </c>
    </row>
    <row r="4401" customFormat="false" ht="17.25" hidden="false" customHeight="true" outlineLevel="0" collapsed="false">
      <c r="A4401" s="140" t="s">
        <v>2903</v>
      </c>
      <c r="B4401" s="142" t="n">
        <v>512002</v>
      </c>
      <c r="C4401" s="143" t="n">
        <f aca="false">+LEN(B:B)</f>
        <v>6</v>
      </c>
      <c r="D4401" s="143" t="n">
        <v>51201000</v>
      </c>
      <c r="F4401" s="140" t="s">
        <v>2590</v>
      </c>
      <c r="G4401" s="144" t="n">
        <v>27490443.43</v>
      </c>
      <c r="I4401" s="144" t="n">
        <f aca="false">+G:G-H:H</f>
        <v>27490443.43</v>
      </c>
    </row>
    <row r="4402" customFormat="false" ht="17.25" hidden="false" customHeight="true" outlineLevel="0" collapsed="false">
      <c r="A4402" s="140" t="s">
        <v>2903</v>
      </c>
      <c r="B4402" s="142" t="n">
        <v>512003</v>
      </c>
      <c r="C4402" s="143" t="n">
        <f aca="false">+LEN(B:B)</f>
        <v>6</v>
      </c>
      <c r="D4402" s="143" t="n">
        <v>51201000</v>
      </c>
      <c r="F4402" s="140" t="s">
        <v>3398</v>
      </c>
      <c r="G4402" s="144" t="n">
        <v>880580191.07</v>
      </c>
      <c r="I4402" s="144" t="n">
        <f aca="false">+G:G-H:H</f>
        <v>880580191.07</v>
      </c>
    </row>
    <row r="4403" customFormat="false" ht="17.25" hidden="false" customHeight="true" outlineLevel="0" collapsed="false">
      <c r="A4403" s="140" t="s">
        <v>2903</v>
      </c>
      <c r="B4403" s="142" t="n">
        <v>530000</v>
      </c>
      <c r="C4403" s="143" t="n">
        <f aca="false">+LEN(B:B)</f>
        <v>6</v>
      </c>
      <c r="D4403" s="143" t="n">
        <v>53000000</v>
      </c>
      <c r="F4403" s="140" t="s">
        <v>1385</v>
      </c>
      <c r="G4403" s="144" t="n">
        <v>6506231.51</v>
      </c>
      <c r="I4403" s="144" t="n">
        <f aca="false">+G:G-H:H</f>
        <v>6506231.51</v>
      </c>
    </row>
    <row r="4404" customFormat="false" ht="17.25" hidden="false" customHeight="true" outlineLevel="0" collapsed="false">
      <c r="A4404" s="140" t="s">
        <v>2903</v>
      </c>
      <c r="B4404" s="142" t="n">
        <v>605200</v>
      </c>
      <c r="C4404" s="143" t="n">
        <f aca="false">+LEN(B:B)</f>
        <v>6</v>
      </c>
      <c r="D4404" s="143" t="n">
        <v>60500000</v>
      </c>
      <c r="F4404" s="140" t="s">
        <v>1391</v>
      </c>
      <c r="G4404" s="144" t="n">
        <v>761366.67</v>
      </c>
      <c r="I4404" s="144" t="n">
        <f aca="false">+G:G-H:H</f>
        <v>761366.67</v>
      </c>
    </row>
    <row r="4405" customFormat="false" ht="17.25" hidden="false" customHeight="true" outlineLevel="0" collapsed="false">
      <c r="A4405" s="140" t="s">
        <v>2903</v>
      </c>
      <c r="B4405" s="142" t="n">
        <v>613000</v>
      </c>
      <c r="C4405" s="143" t="n">
        <f aca="false">+LEN(B:B)</f>
        <v>6</v>
      </c>
      <c r="D4405" s="143" t="n">
        <v>61300000</v>
      </c>
      <c r="F4405" s="140" t="s">
        <v>2846</v>
      </c>
      <c r="G4405" s="144" t="n">
        <v>600000</v>
      </c>
      <c r="I4405" s="144" t="n">
        <f aca="false">+G:G-H:H</f>
        <v>600000</v>
      </c>
    </row>
    <row r="4406" customFormat="false" ht="17.25" hidden="false" customHeight="true" outlineLevel="0" collapsed="false">
      <c r="A4406" s="140" t="s">
        <v>2903</v>
      </c>
      <c r="B4406" s="142" t="n">
        <v>616000</v>
      </c>
      <c r="C4406" s="143" t="n">
        <f aca="false">+LEN(B:B)</f>
        <v>6</v>
      </c>
      <c r="D4406" s="143" t="n">
        <v>61600000</v>
      </c>
      <c r="F4406" s="140" t="s">
        <v>1413</v>
      </c>
      <c r="G4406" s="144" t="n">
        <v>8569275.63</v>
      </c>
      <c r="I4406" s="144" t="n">
        <f aca="false">+G:G-H:H</f>
        <v>8569275.63</v>
      </c>
    </row>
    <row r="4407" customFormat="false" ht="17.25" hidden="false" customHeight="true" outlineLevel="0" collapsed="false">
      <c r="A4407" s="140" t="s">
        <v>2903</v>
      </c>
      <c r="B4407" s="142" t="n">
        <v>622300</v>
      </c>
      <c r="C4407" s="143" t="n">
        <f aca="false">+LEN(B:B)</f>
        <v>6</v>
      </c>
      <c r="D4407" s="143" t="n">
        <v>62200000</v>
      </c>
      <c r="F4407" s="140" t="s">
        <v>2848</v>
      </c>
      <c r="G4407" s="144" t="n">
        <v>5000000</v>
      </c>
      <c r="I4407" s="144" t="n">
        <f aca="false">+G:G-H:H</f>
        <v>5000000</v>
      </c>
    </row>
    <row r="4408" customFormat="false" ht="17.25" hidden="false" customHeight="true" outlineLevel="0" collapsed="false">
      <c r="A4408" s="140" t="s">
        <v>2903</v>
      </c>
      <c r="B4408" s="142" t="n">
        <v>627000</v>
      </c>
      <c r="C4408" s="143" t="n">
        <f aca="false">+LEN(B:B)</f>
        <v>6</v>
      </c>
      <c r="D4408" s="143" t="n">
        <v>62700000</v>
      </c>
      <c r="F4408" s="140" t="s">
        <v>1427</v>
      </c>
      <c r="G4408" s="144" t="n">
        <v>232047.65</v>
      </c>
      <c r="I4408" s="144" t="n">
        <f aca="false">+G:G-H:H</f>
        <v>232047.65</v>
      </c>
    </row>
    <row r="4409" customFormat="false" ht="17.25" hidden="false" customHeight="true" outlineLevel="0" collapsed="false">
      <c r="A4409" s="140" t="s">
        <v>2903</v>
      </c>
      <c r="B4409" s="142" t="n">
        <v>627100</v>
      </c>
      <c r="C4409" s="143" t="n">
        <f aca="false">+LEN(B:B)</f>
        <v>6</v>
      </c>
      <c r="D4409" s="143" t="n">
        <v>62710000</v>
      </c>
      <c r="F4409" s="140" t="s">
        <v>1428</v>
      </c>
      <c r="G4409" s="144" t="n">
        <v>204000</v>
      </c>
      <c r="I4409" s="144" t="n">
        <f aca="false">+G:G-H:H</f>
        <v>204000</v>
      </c>
    </row>
    <row r="4410" customFormat="false" ht="17.25" hidden="false" customHeight="true" outlineLevel="0" collapsed="false">
      <c r="A4410" s="140" t="s">
        <v>2903</v>
      </c>
      <c r="B4410" s="142" t="n">
        <v>627300</v>
      </c>
      <c r="C4410" s="143" t="n">
        <f aca="false">+LEN(B:B)</f>
        <v>6</v>
      </c>
      <c r="D4410" s="143" t="n">
        <v>62705000</v>
      </c>
      <c r="F4410" s="140" t="s">
        <v>2851</v>
      </c>
      <c r="G4410" s="144" t="n">
        <v>127360</v>
      </c>
      <c r="I4410" s="144" t="n">
        <f aca="false">+G:G-H:H</f>
        <v>127360</v>
      </c>
    </row>
    <row r="4411" customFormat="false" ht="17.25" hidden="false" customHeight="true" outlineLevel="0" collapsed="false">
      <c r="A4411" s="140" t="s">
        <v>2903</v>
      </c>
      <c r="B4411" s="142" t="n">
        <v>627900</v>
      </c>
      <c r="C4411" s="143" t="n">
        <f aca="false">+LEN(B:B)</f>
        <v>6</v>
      </c>
      <c r="D4411" s="143" t="n">
        <v>62705000</v>
      </c>
      <c r="F4411" s="140" t="s">
        <v>2662</v>
      </c>
      <c r="G4411" s="144" t="n">
        <v>40000</v>
      </c>
      <c r="I4411" s="144" t="n">
        <f aca="false">+G:G-H:H</f>
        <v>40000</v>
      </c>
    </row>
    <row r="4412" customFormat="false" ht="17.25" hidden="false" customHeight="true" outlineLevel="0" collapsed="false">
      <c r="A4412" s="140" t="s">
        <v>2903</v>
      </c>
      <c r="B4412" s="142" t="n">
        <v>627940</v>
      </c>
      <c r="C4412" s="143" t="n">
        <f aca="false">+LEN(B:B)</f>
        <v>6</v>
      </c>
      <c r="D4412" s="143" t="n">
        <v>62705000</v>
      </c>
      <c r="F4412" s="140" t="s">
        <v>2853</v>
      </c>
      <c r="G4412" s="144" t="n">
        <v>200000</v>
      </c>
      <c r="I4412" s="144" t="n">
        <f aca="false">+G:G-H:H</f>
        <v>200000</v>
      </c>
    </row>
    <row r="4413" customFormat="false" ht="17.25" hidden="false" customHeight="true" outlineLevel="0" collapsed="false">
      <c r="A4413" s="140" t="s">
        <v>2903</v>
      </c>
      <c r="B4413" s="142" t="n">
        <v>641000</v>
      </c>
      <c r="C4413" s="143" t="n">
        <f aca="false">+LEN(B:B)</f>
        <v>6</v>
      </c>
      <c r="D4413" s="143" t="n">
        <v>64501000</v>
      </c>
      <c r="F4413" s="140" t="s">
        <v>2674</v>
      </c>
      <c r="G4413" s="144" t="n">
        <v>70701583.33</v>
      </c>
      <c r="I4413" s="144" t="n">
        <f aca="false">+G:G-H:H</f>
        <v>70701583.33</v>
      </c>
    </row>
    <row r="4414" customFormat="false" ht="17.25" hidden="false" customHeight="true" outlineLevel="0" collapsed="false">
      <c r="A4414" s="140" t="s">
        <v>2903</v>
      </c>
      <c r="B4414" s="142" t="n">
        <v>645100</v>
      </c>
      <c r="C4414" s="143" t="n">
        <f aca="false">+LEN(B:B)</f>
        <v>6</v>
      </c>
      <c r="D4414" s="143" t="n">
        <v>64501000</v>
      </c>
      <c r="F4414" s="140" t="s">
        <v>2675</v>
      </c>
      <c r="G4414" s="144" t="n">
        <v>2360033.33</v>
      </c>
      <c r="I4414" s="144" t="n">
        <f aca="false">+G:G-H:H</f>
        <v>2360033.33</v>
      </c>
    </row>
    <row r="4415" customFormat="false" ht="17.25" hidden="false" customHeight="true" outlineLevel="0" collapsed="false">
      <c r="A4415" s="140" t="s">
        <v>2903</v>
      </c>
      <c r="B4415" s="142" t="n">
        <v>645110</v>
      </c>
      <c r="C4415" s="143" t="n">
        <f aca="false">+LEN(B:B)</f>
        <v>6</v>
      </c>
      <c r="D4415" s="143" t="n">
        <v>64501000</v>
      </c>
      <c r="F4415" s="140" t="s">
        <v>2676</v>
      </c>
      <c r="G4415" s="144" t="n">
        <v>208993.33</v>
      </c>
      <c r="I4415" s="144" t="n">
        <f aca="false">+G:G-H:H</f>
        <v>208993.33</v>
      </c>
    </row>
    <row r="4416" customFormat="false" ht="17.25" hidden="false" customHeight="true" outlineLevel="0" collapsed="false">
      <c r="A4416" s="140" t="s">
        <v>2903</v>
      </c>
      <c r="B4416" s="142" t="n">
        <v>645300</v>
      </c>
      <c r="C4416" s="143" t="n">
        <f aca="false">+LEN(B:B)</f>
        <v>6</v>
      </c>
      <c r="D4416" s="143" t="n">
        <v>64501000</v>
      </c>
      <c r="F4416" s="140" t="s">
        <v>2677</v>
      </c>
      <c r="G4416" s="144" t="n">
        <v>434966.67</v>
      </c>
      <c r="I4416" s="144" t="n">
        <f aca="false">+G:G-H:H</f>
        <v>434966.67</v>
      </c>
    </row>
    <row r="4417" customFormat="false" ht="17.25" hidden="false" customHeight="true" outlineLevel="0" collapsed="false">
      <c r="A4417" s="140" t="s">
        <v>2903</v>
      </c>
      <c r="B4417" s="142" t="n">
        <v>645310</v>
      </c>
      <c r="C4417" s="143" t="n">
        <f aca="false">+LEN(B:B)</f>
        <v>6</v>
      </c>
      <c r="D4417" s="143" t="n">
        <v>64501000</v>
      </c>
      <c r="F4417" s="140" t="s">
        <v>2854</v>
      </c>
      <c r="G4417" s="144" t="n">
        <v>143000</v>
      </c>
      <c r="I4417" s="144" t="n">
        <f aca="false">+G:G-H:H</f>
        <v>143000</v>
      </c>
    </row>
    <row r="4418" customFormat="false" ht="17.25" hidden="false" customHeight="true" outlineLevel="0" collapsed="false">
      <c r="A4418" s="140" t="s">
        <v>2903</v>
      </c>
      <c r="B4418" s="142" t="n">
        <v>661000</v>
      </c>
      <c r="C4418" s="143" t="n">
        <f aca="false">+LEN(B:B)</f>
        <v>6</v>
      </c>
      <c r="D4418" s="143" t="n">
        <v>66100000</v>
      </c>
      <c r="F4418" s="140" t="s">
        <v>2856</v>
      </c>
      <c r="G4418" s="144" t="n">
        <v>6331585.93</v>
      </c>
      <c r="I4418" s="144" t="n">
        <f aca="false">+G:G-H:H</f>
        <v>6331585.93</v>
      </c>
    </row>
    <row r="4419" customFormat="false" ht="17.25" hidden="false" customHeight="true" outlineLevel="0" collapsed="false">
      <c r="A4419" s="140" t="s">
        <v>2903</v>
      </c>
      <c r="B4419" s="142" t="n">
        <v>661100</v>
      </c>
      <c r="C4419" s="143" t="n">
        <f aca="false">+LEN(B:B)</f>
        <v>6</v>
      </c>
      <c r="D4419" s="143" t="n">
        <v>66100000</v>
      </c>
      <c r="F4419" s="140" t="s">
        <v>2857</v>
      </c>
      <c r="G4419" s="144" t="n">
        <v>238779072.96</v>
      </c>
      <c r="I4419" s="144" t="n">
        <f aca="false">+G:G-H:H</f>
        <v>238779072.96</v>
      </c>
    </row>
    <row r="4420" customFormat="false" ht="17.25" hidden="false" customHeight="true" outlineLevel="0" collapsed="false">
      <c r="A4420" s="140" t="s">
        <v>2903</v>
      </c>
      <c r="B4420" s="142" t="n">
        <v>681000</v>
      </c>
      <c r="C4420" s="143" t="n">
        <f aca="false">+LEN(B:B)</f>
        <v>6</v>
      </c>
      <c r="D4420" s="143" t="n">
        <v>68111000</v>
      </c>
      <c r="F4420" s="140" t="s">
        <v>2858</v>
      </c>
      <c r="G4420" s="144" t="n">
        <v>349889777.2</v>
      </c>
      <c r="I4420" s="144" t="n">
        <f aca="false">+G:G-H:H</f>
        <v>349889777.2</v>
      </c>
    </row>
    <row r="4421" customFormat="false" ht="17.25" hidden="false" customHeight="true" outlineLevel="0" collapsed="false">
      <c r="A4421" s="140" t="s">
        <v>2903</v>
      </c>
      <c r="B4421" s="142" t="n">
        <v>708300</v>
      </c>
      <c r="C4421" s="143" t="n">
        <f aca="false">+LEN(B:B)</f>
        <v>6</v>
      </c>
      <c r="D4421" s="143" t="n">
        <v>70830000</v>
      </c>
      <c r="F4421" s="140" t="s">
        <v>2705</v>
      </c>
      <c r="H4421" s="144" t="n">
        <v>303479770.78</v>
      </c>
      <c r="I4421" s="144" t="n">
        <f aca="false">+G:G-H:H</f>
        <v>-303479770.78</v>
      </c>
    </row>
    <row r="4422" customFormat="false" ht="17.25" hidden="false" customHeight="true" outlineLevel="0" collapsed="false">
      <c r="A4422" s="140" t="s">
        <v>2903</v>
      </c>
      <c r="B4422" s="142" t="n">
        <v>708600</v>
      </c>
      <c r="C4422" s="143" t="n">
        <f aca="false">+LEN(B:B)</f>
        <v>6</v>
      </c>
      <c r="D4422" s="143" t="n">
        <v>70830000</v>
      </c>
      <c r="F4422" s="140" t="s">
        <v>2859</v>
      </c>
      <c r="H4422" s="144" t="n">
        <v>35576463.03</v>
      </c>
      <c r="I4422" s="144" t="n">
        <f aca="false">+G:G-H:H</f>
        <v>-35576463.03</v>
      </c>
    </row>
    <row r="4423" customFormat="false" ht="17.25" hidden="false" customHeight="true" outlineLevel="0" collapsed="false">
      <c r="A4423" s="140" t="s">
        <v>2903</v>
      </c>
      <c r="B4423" s="142" t="n">
        <v>708602</v>
      </c>
      <c r="C4423" s="143" t="n">
        <f aca="false">+LEN(B:B)</f>
        <v>6</v>
      </c>
      <c r="D4423" s="143" t="n">
        <v>70830000</v>
      </c>
      <c r="F4423" s="140" t="s">
        <v>3399</v>
      </c>
      <c r="H4423" s="144" t="n">
        <v>45760000</v>
      </c>
      <c r="I4423" s="144" t="n">
        <f aca="false">+G:G-H:H</f>
        <v>-45760000</v>
      </c>
    </row>
    <row r="4424" customFormat="false" ht="17.25" hidden="false" customHeight="true" outlineLevel="0" collapsed="false">
      <c r="A4424" s="140" t="s">
        <v>2903</v>
      </c>
      <c r="B4424" s="142" t="n">
        <v>708603</v>
      </c>
      <c r="C4424" s="143" t="n">
        <f aca="false">+LEN(B:B)</f>
        <v>6</v>
      </c>
      <c r="D4424" s="143" t="n">
        <v>70830000</v>
      </c>
      <c r="F4424" s="140" t="s">
        <v>2860</v>
      </c>
      <c r="H4424" s="144" t="n">
        <v>17678266</v>
      </c>
      <c r="I4424" s="144" t="n">
        <f aca="false">+G:G-H:H</f>
        <v>-17678266</v>
      </c>
    </row>
    <row r="4425" customFormat="false" ht="17.25" hidden="false" customHeight="true" outlineLevel="0" collapsed="false">
      <c r="A4425" s="140" t="s">
        <v>2903</v>
      </c>
      <c r="B4425" s="142" t="n">
        <v>708605</v>
      </c>
      <c r="C4425" s="143" t="n">
        <f aca="false">+LEN(B:B)</f>
        <v>6</v>
      </c>
      <c r="D4425" s="143" t="n">
        <v>70830000</v>
      </c>
      <c r="F4425" s="140" t="s">
        <v>2861</v>
      </c>
      <c r="H4425" s="144" t="n">
        <v>105600000</v>
      </c>
      <c r="I4425" s="144" t="n">
        <f aca="false">+G:G-H:H</f>
        <v>-105600000</v>
      </c>
    </row>
    <row r="4426" customFormat="false" ht="17.25" hidden="false" customHeight="true" outlineLevel="0" collapsed="false">
      <c r="A4426" s="140" t="s">
        <v>2903</v>
      </c>
      <c r="B4426" s="142" t="n">
        <v>761000</v>
      </c>
      <c r="C4426" s="143" t="n">
        <f aca="false">+LEN(B:B)</f>
        <v>6</v>
      </c>
      <c r="D4426" s="143" t="n">
        <v>76500000</v>
      </c>
      <c r="F4426" s="140" t="s">
        <v>2862</v>
      </c>
      <c r="H4426" s="144" t="n">
        <v>166273.33</v>
      </c>
      <c r="I4426" s="144" t="n">
        <f aca="false">+G:G-H:H</f>
        <v>-166273.33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13.72"/>
    <col collapsed="false" customWidth="true" hidden="false" outlineLevel="0" max="2" min="2" style="2" width="11.58"/>
    <col collapsed="false" customWidth="true" hidden="false" outlineLevel="0" max="3" min="3" style="38" width="15.01"/>
    <col collapsed="false" customWidth="true" hidden="false" outlineLevel="0" max="4" min="4" style="38" width="14.15"/>
    <col collapsed="false" customWidth="true" hidden="false" outlineLevel="0" max="5" min="5" style="2" width="33.15"/>
    <col collapsed="false" customWidth="true" hidden="false" outlineLevel="0" max="6" min="6" style="38" width="8.44"/>
    <col collapsed="false" customWidth="true" hidden="false" outlineLevel="0" max="7" min="7" style="4" width="14.72"/>
    <col collapsed="false" customWidth="true" hidden="false" outlineLevel="0" max="8" min="8" style="3" width="14.72"/>
    <col collapsed="false" customWidth="true" hidden="false" outlineLevel="0" max="9" min="9" style="3" width="15.29"/>
  </cols>
  <sheetData>
    <row r="1" customFormat="false" ht="17.25" hidden="false" customHeight="true" outlineLevel="0" collapsed="false">
      <c r="A1" s="138" t="s">
        <v>3400</v>
      </c>
      <c r="B1" s="138" t="s">
        <v>3401</v>
      </c>
      <c r="C1" s="149" t="s">
        <v>3402</v>
      </c>
      <c r="D1" s="149" t="s">
        <v>3403</v>
      </c>
      <c r="E1" s="149" t="s">
        <v>3404</v>
      </c>
      <c r="F1" s="149" t="s">
        <v>3405</v>
      </c>
      <c r="G1" s="149" t="s">
        <v>3406</v>
      </c>
      <c r="H1" s="149" t="s">
        <v>3407</v>
      </c>
      <c r="I1" s="149" t="s">
        <v>3408</v>
      </c>
    </row>
    <row r="2" customFormat="false" ht="17.25" hidden="false" customHeight="true" outlineLevel="0" collapsed="false">
      <c r="A2" s="140" t="s">
        <v>100</v>
      </c>
      <c r="C2" s="142" t="n">
        <v>1010000</v>
      </c>
      <c r="D2" s="143" t="n">
        <v>10100000</v>
      </c>
      <c r="E2" s="140" t="s">
        <v>559</v>
      </c>
      <c r="F2" s="143" t="n">
        <v>2022</v>
      </c>
      <c r="G2" s="144" t="n">
        <v>0</v>
      </c>
      <c r="H2" s="144" t="n">
        <v>3540000000</v>
      </c>
      <c r="I2" s="144" t="n">
        <f aca="false">+G:G-H:H</f>
        <v>-3540000000</v>
      </c>
    </row>
    <row r="3" customFormat="false" ht="17.25" hidden="false" customHeight="true" outlineLevel="0" collapsed="false">
      <c r="A3" s="140" t="s">
        <v>100</v>
      </c>
      <c r="C3" s="142" t="n">
        <v>1061000</v>
      </c>
      <c r="D3" s="143" t="n">
        <v>10610000</v>
      </c>
      <c r="E3" s="140" t="s">
        <v>560</v>
      </c>
      <c r="F3" s="143" t="n">
        <v>2022</v>
      </c>
      <c r="G3" s="144" t="n">
        <v>0</v>
      </c>
      <c r="H3" s="144" t="n">
        <v>354000000</v>
      </c>
      <c r="I3" s="144" t="n">
        <f aca="false">+G:G-H:H</f>
        <v>-354000000</v>
      </c>
    </row>
    <row r="4" customFormat="false" ht="17.25" hidden="false" customHeight="true" outlineLevel="0" collapsed="false">
      <c r="A4" s="140" t="s">
        <v>100</v>
      </c>
      <c r="C4" s="142" t="n">
        <v>1100000</v>
      </c>
      <c r="D4" s="143" t="n">
        <v>11000000</v>
      </c>
      <c r="E4" s="140" t="s">
        <v>562</v>
      </c>
      <c r="F4" s="143" t="n">
        <v>2022</v>
      </c>
      <c r="G4" s="144" t="n">
        <v>0</v>
      </c>
      <c r="H4" s="144" t="n">
        <v>9848576275.18</v>
      </c>
      <c r="I4" s="144" t="n">
        <f aca="false">+G:G-H:H</f>
        <v>-9848576275.18</v>
      </c>
    </row>
    <row r="5" customFormat="false" ht="17.25" hidden="false" customHeight="true" outlineLevel="0" collapsed="false">
      <c r="A5" s="140" t="s">
        <v>100</v>
      </c>
      <c r="C5" s="142" t="n">
        <v>1610000</v>
      </c>
      <c r="D5" s="143" t="n">
        <v>16100000</v>
      </c>
      <c r="E5" s="140" t="s">
        <v>1766</v>
      </c>
      <c r="F5" s="143" t="n">
        <v>2022</v>
      </c>
      <c r="G5" s="144" t="n">
        <v>0</v>
      </c>
      <c r="H5" s="144" t="n">
        <v>3128740146.95</v>
      </c>
      <c r="I5" s="144" t="n">
        <f aca="false">+G:G-H:H</f>
        <v>-3128740146.95</v>
      </c>
    </row>
    <row r="6" customFormat="false" ht="17.25" hidden="false" customHeight="true" outlineLevel="0" collapsed="false">
      <c r="A6" s="140" t="s">
        <v>100</v>
      </c>
      <c r="C6" s="142" t="n">
        <v>1620000</v>
      </c>
      <c r="D6" s="143" t="n">
        <v>16200000</v>
      </c>
      <c r="E6" s="140" t="s">
        <v>220</v>
      </c>
      <c r="F6" s="143" t="n">
        <v>2022</v>
      </c>
      <c r="G6" s="144" t="n">
        <v>0</v>
      </c>
      <c r="H6" s="144" t="n">
        <v>2000000000</v>
      </c>
      <c r="I6" s="144" t="n">
        <f aca="false">+G:G-H:H</f>
        <v>-2000000000</v>
      </c>
    </row>
    <row r="7" customFormat="false" ht="17.25" hidden="false" customHeight="true" outlineLevel="0" collapsed="false">
      <c r="A7" s="140" t="s">
        <v>100</v>
      </c>
      <c r="C7" s="142" t="n">
        <v>1643000</v>
      </c>
      <c r="D7" s="143" t="n">
        <v>16430000</v>
      </c>
      <c r="E7" s="140" t="s">
        <v>223</v>
      </c>
      <c r="F7" s="143" t="n">
        <v>2022</v>
      </c>
      <c r="G7" s="144" t="n">
        <v>0</v>
      </c>
      <c r="H7" s="144" t="n">
        <v>225524119.53</v>
      </c>
      <c r="I7" s="144" t="n">
        <f aca="false">+G:G-H:H</f>
        <v>-225524119.53</v>
      </c>
    </row>
    <row r="8" customFormat="false" ht="17.25" hidden="false" customHeight="true" outlineLevel="0" collapsed="false">
      <c r="A8" s="140" t="s">
        <v>100</v>
      </c>
      <c r="C8" s="142" t="n">
        <v>2040000</v>
      </c>
      <c r="D8" s="143" t="n">
        <v>20400000</v>
      </c>
      <c r="E8" s="140" t="s">
        <v>566</v>
      </c>
      <c r="F8" s="143" t="n">
        <v>2022</v>
      </c>
      <c r="G8" s="144" t="n">
        <v>4832320.36</v>
      </c>
      <c r="H8" s="144" t="n">
        <v>0</v>
      </c>
      <c r="I8" s="144" t="n">
        <f aca="false">+G:G-H:H</f>
        <v>4832320.36</v>
      </c>
    </row>
    <row r="9" customFormat="false" ht="17.25" hidden="false" customHeight="true" outlineLevel="0" collapsed="false">
      <c r="A9" s="140" t="s">
        <v>100</v>
      </c>
      <c r="C9" s="142" t="n">
        <v>2110000</v>
      </c>
      <c r="D9" s="143" t="n">
        <v>21100000</v>
      </c>
      <c r="E9" s="140" t="s">
        <v>772</v>
      </c>
      <c r="F9" s="143" t="n">
        <v>2022</v>
      </c>
      <c r="G9" s="144" t="n">
        <v>1355760828.33</v>
      </c>
      <c r="H9" s="144" t="n">
        <v>0</v>
      </c>
      <c r="I9" s="144" t="n">
        <f aca="false">+G:G-H:H</f>
        <v>1355760828.33</v>
      </c>
    </row>
    <row r="10" customFormat="false" ht="17.25" hidden="false" customHeight="true" outlineLevel="0" collapsed="false">
      <c r="A10" s="140" t="s">
        <v>100</v>
      </c>
      <c r="C10" s="142" t="n">
        <v>2120000</v>
      </c>
      <c r="D10" s="143" t="n">
        <v>21200000</v>
      </c>
      <c r="E10" s="140" t="s">
        <v>568</v>
      </c>
      <c r="F10" s="143" t="n">
        <v>2022</v>
      </c>
      <c r="G10" s="144" t="n">
        <v>2195827693.47</v>
      </c>
      <c r="H10" s="144" t="n">
        <v>0</v>
      </c>
      <c r="I10" s="144" t="n">
        <f aca="false">+G:G-H:H</f>
        <v>2195827693.47</v>
      </c>
    </row>
    <row r="11" customFormat="false" ht="17.25" hidden="false" customHeight="true" outlineLevel="0" collapsed="false">
      <c r="A11" s="140" t="s">
        <v>100</v>
      </c>
      <c r="C11" s="142" t="n">
        <v>2130000</v>
      </c>
      <c r="D11" s="143" t="n">
        <v>21300000</v>
      </c>
      <c r="E11" s="140" t="s">
        <v>569</v>
      </c>
      <c r="F11" s="143" t="n">
        <v>2022</v>
      </c>
      <c r="G11" s="144" t="n">
        <v>11434660189.07</v>
      </c>
      <c r="H11" s="144" t="n">
        <v>0</v>
      </c>
      <c r="I11" s="144" t="n">
        <f aca="false">+G:G-H:H</f>
        <v>11434660189.07</v>
      </c>
    </row>
    <row r="12" customFormat="false" ht="17.25" hidden="false" customHeight="true" outlineLevel="0" collapsed="false">
      <c r="A12" s="140" t="s">
        <v>100</v>
      </c>
      <c r="C12" s="142" t="n">
        <v>2150000</v>
      </c>
      <c r="D12" s="143" t="n">
        <v>21500000</v>
      </c>
      <c r="E12" s="140" t="s">
        <v>570</v>
      </c>
      <c r="F12" s="143" t="n">
        <v>2022</v>
      </c>
      <c r="G12" s="144" t="n">
        <v>512160530.51</v>
      </c>
      <c r="H12" s="144" t="n">
        <v>0</v>
      </c>
      <c r="I12" s="144" t="n">
        <f aca="false">+G:G-H:H</f>
        <v>512160530.51</v>
      </c>
    </row>
    <row r="13" customFormat="false" ht="17.25" hidden="false" customHeight="true" outlineLevel="0" collapsed="false">
      <c r="A13" s="140" t="s">
        <v>100</v>
      </c>
      <c r="C13" s="142" t="n">
        <v>2152000</v>
      </c>
      <c r="D13" s="143" t="n">
        <v>21520000</v>
      </c>
      <c r="E13" s="140" t="s">
        <v>228</v>
      </c>
      <c r="F13" s="143" t="n">
        <v>2022</v>
      </c>
      <c r="G13" s="144" t="n">
        <v>33571787.55</v>
      </c>
      <c r="H13" s="144" t="n">
        <v>0</v>
      </c>
      <c r="I13" s="144" t="n">
        <f aca="false">+G:G-H:H</f>
        <v>33571787.55</v>
      </c>
    </row>
    <row r="14" customFormat="false" ht="17.25" hidden="false" customHeight="true" outlineLevel="0" collapsed="false">
      <c r="A14" s="140" t="s">
        <v>100</v>
      </c>
      <c r="C14" s="142" t="n">
        <v>2153000</v>
      </c>
      <c r="D14" s="143" t="n">
        <v>21530000</v>
      </c>
      <c r="E14" s="140" t="s">
        <v>232</v>
      </c>
      <c r="F14" s="143" t="n">
        <v>2022</v>
      </c>
      <c r="G14" s="144" t="n">
        <v>76479682</v>
      </c>
      <c r="H14" s="144" t="n">
        <v>0</v>
      </c>
      <c r="I14" s="144" t="n">
        <f aca="false">+G:G-H:H</f>
        <v>76479682</v>
      </c>
    </row>
    <row r="15" customFormat="false" ht="17.25" hidden="false" customHeight="true" outlineLevel="0" collapsed="false">
      <c r="A15" s="140" t="s">
        <v>100</v>
      </c>
      <c r="C15" s="142" t="n">
        <v>2154000</v>
      </c>
      <c r="D15" s="143" t="n">
        <v>21540000</v>
      </c>
      <c r="E15" s="140" t="s">
        <v>3072</v>
      </c>
      <c r="F15" s="143" t="n">
        <v>2022</v>
      </c>
      <c r="G15" s="144" t="n">
        <v>1473384459.18</v>
      </c>
      <c r="H15" s="144" t="n">
        <v>0</v>
      </c>
      <c r="I15" s="144" t="n">
        <f aca="false">+G:G-H:H</f>
        <v>1473384459.18</v>
      </c>
    </row>
    <row r="16" customFormat="false" ht="17.25" hidden="false" customHeight="true" outlineLevel="0" collapsed="false">
      <c r="A16" s="140" t="s">
        <v>100</v>
      </c>
      <c r="C16" s="142" t="n">
        <v>2181000</v>
      </c>
      <c r="D16" s="143" t="n">
        <v>21810000</v>
      </c>
      <c r="E16" s="140" t="s">
        <v>234</v>
      </c>
      <c r="F16" s="143" t="n">
        <v>2022</v>
      </c>
      <c r="G16" s="144" t="n">
        <v>3285542667.34</v>
      </c>
      <c r="H16" s="144" t="n">
        <v>0</v>
      </c>
      <c r="I16" s="144" t="n">
        <f aca="false">+G:G-H:H</f>
        <v>3285542667.34</v>
      </c>
    </row>
    <row r="17" customFormat="false" ht="17.25" hidden="false" customHeight="true" outlineLevel="0" collapsed="false">
      <c r="A17" s="140" t="s">
        <v>100</v>
      </c>
      <c r="C17" s="142" t="n">
        <v>2181100</v>
      </c>
      <c r="D17" s="143" t="n">
        <v>21811000</v>
      </c>
      <c r="E17" s="140" t="s">
        <v>231</v>
      </c>
      <c r="F17" s="143" t="n">
        <v>2022</v>
      </c>
      <c r="G17" s="144" t="n">
        <v>2832116911.08</v>
      </c>
      <c r="H17" s="144" t="n">
        <v>0</v>
      </c>
      <c r="I17" s="144" t="n">
        <f aca="false">+G:G-H:H</f>
        <v>2832116911.08</v>
      </c>
    </row>
    <row r="18" customFormat="false" ht="17.25" hidden="false" customHeight="true" outlineLevel="0" collapsed="false">
      <c r="A18" s="140" t="s">
        <v>100</v>
      </c>
      <c r="C18" s="142" t="n">
        <v>2182000</v>
      </c>
      <c r="D18" s="143" t="n">
        <v>21820000</v>
      </c>
      <c r="E18" s="140" t="s">
        <v>10</v>
      </c>
      <c r="F18" s="143" t="n">
        <v>2022</v>
      </c>
      <c r="G18" s="144" t="n">
        <v>54571397.93</v>
      </c>
      <c r="H18" s="144" t="n">
        <v>0</v>
      </c>
      <c r="I18" s="144" t="n">
        <f aca="false">+G:G-H:H</f>
        <v>54571397.93</v>
      </c>
    </row>
    <row r="19" customFormat="false" ht="17.25" hidden="false" customHeight="true" outlineLevel="0" collapsed="false">
      <c r="A19" s="140" t="s">
        <v>100</v>
      </c>
      <c r="C19" s="142" t="n">
        <v>2183000</v>
      </c>
      <c r="D19" s="143" t="n">
        <v>21830000</v>
      </c>
      <c r="E19" s="140" t="s">
        <v>574</v>
      </c>
      <c r="F19" s="143" t="n">
        <v>2022</v>
      </c>
      <c r="G19" s="144" t="n">
        <v>1041114566.69</v>
      </c>
      <c r="H19" s="144" t="n">
        <v>0</v>
      </c>
      <c r="I19" s="144" t="n">
        <f aca="false">+G:G-H:H</f>
        <v>1041114566.69</v>
      </c>
    </row>
    <row r="20" customFormat="false" ht="17.25" hidden="false" customHeight="true" outlineLevel="0" collapsed="false">
      <c r="A20" s="140" t="s">
        <v>100</v>
      </c>
      <c r="C20" s="142" t="n">
        <v>2184000</v>
      </c>
      <c r="D20" s="143" t="n">
        <v>21840000</v>
      </c>
      <c r="E20" s="140" t="s">
        <v>575</v>
      </c>
      <c r="F20" s="143" t="n">
        <v>2022</v>
      </c>
      <c r="G20" s="144" t="n">
        <v>150797612.78</v>
      </c>
      <c r="H20" s="144" t="n">
        <v>0</v>
      </c>
      <c r="I20" s="144" t="n">
        <f aca="false">+G:G-H:H</f>
        <v>150797612.78</v>
      </c>
    </row>
    <row r="21" customFormat="false" ht="17.25" hidden="false" customHeight="true" outlineLevel="0" collapsed="false">
      <c r="A21" s="140" t="s">
        <v>100</v>
      </c>
      <c r="C21" s="142" t="n">
        <v>2185000</v>
      </c>
      <c r="D21" s="143" t="n">
        <v>21850000</v>
      </c>
      <c r="E21" s="140" t="s">
        <v>238</v>
      </c>
      <c r="F21" s="143" t="n">
        <v>2022</v>
      </c>
      <c r="G21" s="144" t="n">
        <v>34590149.94</v>
      </c>
      <c r="H21" s="144" t="n">
        <v>0</v>
      </c>
      <c r="I21" s="144" t="n">
        <f aca="false">+G:G-H:H</f>
        <v>34590149.94</v>
      </c>
    </row>
    <row r="22" customFormat="false" ht="17.25" hidden="false" customHeight="true" outlineLevel="0" collapsed="false">
      <c r="A22" s="140" t="s">
        <v>100</v>
      </c>
      <c r="C22" s="142" t="n">
        <v>2186000</v>
      </c>
      <c r="D22" s="143" t="n">
        <v>21860000</v>
      </c>
      <c r="E22" s="140" t="s">
        <v>233</v>
      </c>
      <c r="F22" s="143" t="n">
        <v>2022</v>
      </c>
      <c r="G22" s="144" t="n">
        <v>231809618.42</v>
      </c>
      <c r="H22" s="144" t="n">
        <v>0</v>
      </c>
      <c r="I22" s="144" t="n">
        <f aca="false">+G:G-H:H</f>
        <v>231809618.42</v>
      </c>
    </row>
    <row r="23" customFormat="false" ht="17.25" hidden="false" customHeight="true" outlineLevel="0" collapsed="false">
      <c r="A23" s="140" t="s">
        <v>100</v>
      </c>
      <c r="C23" s="142" t="n">
        <v>2300000</v>
      </c>
      <c r="D23" s="143" t="n">
        <v>23000000</v>
      </c>
      <c r="E23" s="140" t="s">
        <v>240</v>
      </c>
      <c r="F23" s="143" t="n">
        <v>2022</v>
      </c>
      <c r="G23" s="144" t="n">
        <v>557266602.78</v>
      </c>
      <c r="H23" s="144" t="n">
        <v>0</v>
      </c>
      <c r="I23" s="144" t="n">
        <f aca="false">+G:G-H:H</f>
        <v>557266602.78</v>
      </c>
    </row>
    <row r="24" customFormat="false" ht="17.25" hidden="false" customHeight="true" outlineLevel="0" collapsed="false">
      <c r="A24" s="140" t="s">
        <v>100</v>
      </c>
      <c r="C24" s="142" t="n">
        <v>2320000</v>
      </c>
      <c r="D24" s="143" t="n">
        <v>23200000</v>
      </c>
      <c r="E24" s="140" t="s">
        <v>3081</v>
      </c>
      <c r="F24" s="143" t="n">
        <v>2022</v>
      </c>
      <c r="G24" s="144" t="n">
        <v>841440966.07</v>
      </c>
      <c r="H24" s="144" t="n">
        <v>0</v>
      </c>
      <c r="I24" s="144" t="n">
        <f aca="false">+G:G-H:H</f>
        <v>841440966.07</v>
      </c>
    </row>
    <row r="25" customFormat="false" ht="17.25" hidden="false" customHeight="true" outlineLevel="0" collapsed="false">
      <c r="A25" s="140" t="s">
        <v>100</v>
      </c>
      <c r="C25" s="142" t="n">
        <v>2804000</v>
      </c>
      <c r="D25" s="143" t="n">
        <v>28040000</v>
      </c>
      <c r="E25" s="140" t="s">
        <v>578</v>
      </c>
      <c r="F25" s="143" t="n">
        <v>2022</v>
      </c>
      <c r="G25" s="144" t="n">
        <v>0</v>
      </c>
      <c r="H25" s="144" t="n">
        <v>4832319.9</v>
      </c>
      <c r="I25" s="144" t="n">
        <f aca="false">+G:G-H:H</f>
        <v>-4832319.9</v>
      </c>
    </row>
    <row r="26" customFormat="false" ht="17.25" hidden="false" customHeight="true" outlineLevel="0" collapsed="false">
      <c r="A26" s="140" t="s">
        <v>100</v>
      </c>
      <c r="C26" s="142" t="n">
        <v>2812000</v>
      </c>
      <c r="D26" s="143" t="n">
        <v>28120000</v>
      </c>
      <c r="E26" s="140" t="s">
        <v>580</v>
      </c>
      <c r="F26" s="143" t="n">
        <v>2022</v>
      </c>
      <c r="G26" s="144" t="n">
        <v>0</v>
      </c>
      <c r="H26" s="144" t="n">
        <v>555441025.98</v>
      </c>
      <c r="I26" s="144" t="n">
        <f aca="false">+G:G-H:H</f>
        <v>-555441025.98</v>
      </c>
    </row>
    <row r="27" customFormat="false" ht="17.25" hidden="false" customHeight="true" outlineLevel="0" collapsed="false">
      <c r="A27" s="140" t="s">
        <v>100</v>
      </c>
      <c r="C27" s="142" t="n">
        <v>2813000</v>
      </c>
      <c r="D27" s="143" t="n">
        <v>28130000</v>
      </c>
      <c r="E27" s="140" t="s">
        <v>581</v>
      </c>
      <c r="F27" s="143" t="n">
        <v>2022</v>
      </c>
      <c r="G27" s="144" t="n">
        <v>0</v>
      </c>
      <c r="H27" s="144" t="n">
        <v>3081447249.43</v>
      </c>
      <c r="I27" s="144" t="n">
        <f aca="false">+G:G-H:H</f>
        <v>-3081447249.43</v>
      </c>
    </row>
    <row r="28" customFormat="false" ht="17.25" hidden="false" customHeight="true" outlineLevel="0" collapsed="false">
      <c r="A28" s="140" t="s">
        <v>100</v>
      </c>
      <c r="C28" s="142" t="n">
        <v>2815000</v>
      </c>
      <c r="D28" s="143" t="n">
        <v>28150000</v>
      </c>
      <c r="E28" s="140" t="s">
        <v>582</v>
      </c>
      <c r="F28" s="143" t="n">
        <v>2022</v>
      </c>
      <c r="G28" s="144" t="n">
        <v>0</v>
      </c>
      <c r="H28" s="144" t="n">
        <v>245227114.71</v>
      </c>
      <c r="I28" s="144" t="n">
        <f aca="false">+G:G-H:H</f>
        <v>-245227114.71</v>
      </c>
    </row>
    <row r="29" customFormat="false" ht="17.25" hidden="false" customHeight="true" outlineLevel="0" collapsed="false">
      <c r="A29" s="140" t="s">
        <v>100</v>
      </c>
      <c r="C29" s="142" t="n">
        <v>2815200</v>
      </c>
      <c r="D29" s="143" t="n">
        <v>28152000</v>
      </c>
      <c r="E29" s="140" t="s">
        <v>244</v>
      </c>
      <c r="F29" s="143" t="n">
        <v>2022</v>
      </c>
      <c r="G29" s="144" t="n">
        <v>0</v>
      </c>
      <c r="H29" s="144" t="n">
        <v>10841170.04</v>
      </c>
      <c r="I29" s="144" t="n">
        <f aca="false">+G:G-H:H</f>
        <v>-10841170.04</v>
      </c>
    </row>
    <row r="30" customFormat="false" ht="17.25" hidden="false" customHeight="true" outlineLevel="0" collapsed="false">
      <c r="A30" s="140" t="s">
        <v>100</v>
      </c>
      <c r="C30" s="142" t="n">
        <v>2815300</v>
      </c>
      <c r="D30" s="143" t="n">
        <v>28153000</v>
      </c>
      <c r="E30" s="140" t="s">
        <v>249</v>
      </c>
      <c r="F30" s="143" t="n">
        <v>2022</v>
      </c>
      <c r="G30" s="144" t="n">
        <v>0</v>
      </c>
      <c r="H30" s="144" t="n">
        <v>3810651</v>
      </c>
      <c r="I30" s="144" t="n">
        <f aca="false">+G:G-H:H</f>
        <v>-3810651</v>
      </c>
    </row>
    <row r="31" customFormat="false" ht="17.25" hidden="false" customHeight="true" outlineLevel="0" collapsed="false">
      <c r="A31" s="140" t="s">
        <v>100</v>
      </c>
      <c r="C31" s="142" t="n">
        <v>2815400</v>
      </c>
      <c r="D31" s="143" t="n">
        <v>28154000</v>
      </c>
      <c r="E31" s="140" t="s">
        <v>3083</v>
      </c>
      <c r="F31" s="143" t="n">
        <v>2022</v>
      </c>
      <c r="G31" s="144" t="n">
        <v>0</v>
      </c>
      <c r="H31" s="144" t="n">
        <v>342386723.78</v>
      </c>
      <c r="I31" s="144" t="n">
        <f aca="false">+G:G-H:H</f>
        <v>-342386723.78</v>
      </c>
    </row>
    <row r="32" customFormat="false" ht="17.25" hidden="false" customHeight="true" outlineLevel="0" collapsed="false">
      <c r="A32" s="140" t="s">
        <v>100</v>
      </c>
      <c r="C32" s="142" t="n">
        <v>2818100</v>
      </c>
      <c r="D32" s="143" t="n">
        <v>28181000</v>
      </c>
      <c r="E32" s="140" t="s">
        <v>250</v>
      </c>
      <c r="F32" s="143" t="n">
        <v>2022</v>
      </c>
      <c r="G32" s="144" t="n">
        <v>0</v>
      </c>
      <c r="H32" s="144" t="n">
        <v>1862468258.79</v>
      </c>
      <c r="I32" s="144" t="n">
        <f aca="false">+G:G-H:H</f>
        <v>-1862468258.79</v>
      </c>
    </row>
    <row r="33" customFormat="false" ht="17.25" hidden="false" customHeight="true" outlineLevel="0" collapsed="false">
      <c r="A33" s="140" t="s">
        <v>100</v>
      </c>
      <c r="C33" s="142" t="n">
        <v>2818110</v>
      </c>
      <c r="D33" s="143" t="n">
        <v>28181100</v>
      </c>
      <c r="E33" s="140" t="s">
        <v>246</v>
      </c>
      <c r="F33" s="143" t="n">
        <v>2022</v>
      </c>
      <c r="G33" s="144" t="n">
        <v>0</v>
      </c>
      <c r="H33" s="144" t="n">
        <v>1173505578.52</v>
      </c>
      <c r="I33" s="144" t="n">
        <f aca="false">+G:G-H:H</f>
        <v>-1173505578.52</v>
      </c>
    </row>
    <row r="34" customFormat="false" ht="17.25" hidden="false" customHeight="true" outlineLevel="0" collapsed="false">
      <c r="A34" s="140" t="s">
        <v>100</v>
      </c>
      <c r="C34" s="142" t="n">
        <v>2818200</v>
      </c>
      <c r="D34" s="143" t="n">
        <v>28182000</v>
      </c>
      <c r="E34" s="140" t="s">
        <v>585</v>
      </c>
      <c r="F34" s="143" t="n">
        <v>2022</v>
      </c>
      <c r="G34" s="144" t="n">
        <v>0</v>
      </c>
      <c r="H34" s="144" t="n">
        <v>29988847.5</v>
      </c>
      <c r="I34" s="144" t="n">
        <f aca="false">+G:G-H:H</f>
        <v>-29988847.5</v>
      </c>
    </row>
    <row r="35" customFormat="false" ht="17.25" hidden="false" customHeight="true" outlineLevel="0" collapsed="false">
      <c r="A35" s="140" t="s">
        <v>100</v>
      </c>
      <c r="C35" s="142" t="n">
        <v>2818300</v>
      </c>
      <c r="D35" s="143" t="n">
        <v>28183000</v>
      </c>
      <c r="E35" s="140" t="s">
        <v>588</v>
      </c>
      <c r="F35" s="143" t="n">
        <v>2022</v>
      </c>
      <c r="G35" s="144" t="n">
        <v>0</v>
      </c>
      <c r="H35" s="144" t="n">
        <v>911274606.58</v>
      </c>
      <c r="I35" s="144" t="n">
        <f aca="false">+G:G-H:H</f>
        <v>-911274606.58</v>
      </c>
    </row>
    <row r="36" customFormat="false" ht="17.25" hidden="false" customHeight="true" outlineLevel="0" collapsed="false">
      <c r="A36" s="140" t="s">
        <v>100</v>
      </c>
      <c r="C36" s="142" t="n">
        <v>2818400</v>
      </c>
      <c r="D36" s="143" t="n">
        <v>28184000</v>
      </c>
      <c r="E36" s="140" t="s">
        <v>586</v>
      </c>
      <c r="F36" s="143" t="n">
        <v>2022</v>
      </c>
      <c r="G36" s="144" t="n">
        <v>0</v>
      </c>
      <c r="H36" s="144" t="n">
        <v>103804445.97</v>
      </c>
      <c r="I36" s="144" t="n">
        <f aca="false">+G:G-H:H</f>
        <v>-103804445.97</v>
      </c>
    </row>
    <row r="37" customFormat="false" ht="17.25" hidden="false" customHeight="true" outlineLevel="0" collapsed="false">
      <c r="A37" s="140" t="s">
        <v>100</v>
      </c>
      <c r="C37" s="142" t="n">
        <v>2818500</v>
      </c>
      <c r="D37" s="143" t="n">
        <v>28185000</v>
      </c>
      <c r="E37" s="140" t="s">
        <v>253</v>
      </c>
      <c r="F37" s="143" t="n">
        <v>2022</v>
      </c>
      <c r="G37" s="144" t="n">
        <v>0</v>
      </c>
      <c r="H37" s="144" t="n">
        <v>15131011.76</v>
      </c>
      <c r="I37" s="144" t="n">
        <f aca="false">+G:G-H:H</f>
        <v>-15131011.76</v>
      </c>
    </row>
    <row r="38" customFormat="false" ht="17.25" hidden="false" customHeight="true" outlineLevel="0" collapsed="false">
      <c r="A38" s="140" t="s">
        <v>100</v>
      </c>
      <c r="C38" s="142" t="n">
        <v>2818600</v>
      </c>
      <c r="D38" s="143" t="n">
        <v>28186000</v>
      </c>
      <c r="E38" s="140" t="s">
        <v>247</v>
      </c>
      <c r="F38" s="143" t="n">
        <v>2022</v>
      </c>
      <c r="G38" s="144" t="n">
        <v>0</v>
      </c>
      <c r="H38" s="144" t="n">
        <v>165530262.27</v>
      </c>
      <c r="I38" s="144" t="n">
        <f aca="false">+G:G-H:H</f>
        <v>-165530262.27</v>
      </c>
    </row>
    <row r="39" customFormat="false" ht="17.25" hidden="false" customHeight="true" outlineLevel="0" collapsed="false">
      <c r="A39" s="140" t="s">
        <v>100</v>
      </c>
      <c r="C39" s="142" t="n">
        <v>3100000</v>
      </c>
      <c r="D39" s="143" t="n">
        <v>31000000</v>
      </c>
      <c r="E39" s="140" t="s">
        <v>589</v>
      </c>
      <c r="F39" s="143" t="n">
        <v>2022</v>
      </c>
      <c r="G39" s="144" t="n">
        <v>2235586984.03</v>
      </c>
      <c r="H39" s="144" t="n">
        <v>0</v>
      </c>
      <c r="I39" s="144" t="n">
        <f aca="false">+G:G-H:H</f>
        <v>2235586984.03</v>
      </c>
    </row>
    <row r="40" customFormat="false" ht="17.25" hidden="false" customHeight="true" outlineLevel="0" collapsed="false">
      <c r="A40" s="140" t="s">
        <v>100</v>
      </c>
      <c r="C40" s="142" t="n">
        <v>3510000</v>
      </c>
      <c r="D40" s="143" t="n">
        <v>35100000</v>
      </c>
      <c r="E40" s="140" t="s">
        <v>252</v>
      </c>
      <c r="F40" s="143" t="n">
        <v>2022</v>
      </c>
      <c r="G40" s="144" t="n">
        <v>4535473955.4</v>
      </c>
      <c r="H40" s="144" t="n">
        <v>0</v>
      </c>
      <c r="I40" s="144" t="n">
        <f aca="false">+G:G-H:H</f>
        <v>4535473955.4</v>
      </c>
    </row>
    <row r="41" customFormat="false" ht="17.25" hidden="false" customHeight="true" outlineLevel="0" collapsed="false">
      <c r="A41" s="140" t="s">
        <v>100</v>
      </c>
      <c r="C41" s="142" t="n">
        <v>4011000</v>
      </c>
      <c r="D41" s="143" t="n">
        <v>40110000</v>
      </c>
      <c r="E41" s="140" t="s">
        <v>597</v>
      </c>
      <c r="F41" s="143" t="n">
        <v>2022</v>
      </c>
      <c r="G41" s="144" t="n">
        <v>0</v>
      </c>
      <c r="H41" s="144" t="n">
        <v>1271026563.01</v>
      </c>
      <c r="I41" s="144" t="n">
        <f aca="false">+G:G-H:H</f>
        <v>-1271026563.01</v>
      </c>
    </row>
    <row r="42" customFormat="false" ht="17.25" hidden="false" customHeight="true" outlineLevel="0" collapsed="false">
      <c r="A42" s="140" t="s">
        <v>100</v>
      </c>
      <c r="C42" s="142" t="n">
        <v>4012000</v>
      </c>
      <c r="D42" s="143" t="n">
        <v>40120000</v>
      </c>
      <c r="E42" s="140" t="s">
        <v>598</v>
      </c>
      <c r="F42" s="143" t="n">
        <v>2022</v>
      </c>
      <c r="G42" s="144" t="n">
        <v>0</v>
      </c>
      <c r="H42" s="144" t="n">
        <v>1388672596.59</v>
      </c>
      <c r="I42" s="144" t="n">
        <f aca="false">+G:G-H:H</f>
        <v>-1388672596.59</v>
      </c>
    </row>
    <row r="43" customFormat="false" ht="17.25" hidden="false" customHeight="true" outlineLevel="0" collapsed="false">
      <c r="A43" s="140" t="s">
        <v>100</v>
      </c>
      <c r="C43" s="142" t="n">
        <v>4031000</v>
      </c>
      <c r="D43" s="143" t="n">
        <v>40310000</v>
      </c>
      <c r="E43" s="140" t="s">
        <v>599</v>
      </c>
      <c r="F43" s="143" t="n">
        <v>2022</v>
      </c>
      <c r="G43" s="144" t="n">
        <v>0</v>
      </c>
      <c r="H43" s="144" t="n">
        <v>15416282.19</v>
      </c>
      <c r="I43" s="144" t="n">
        <f aca="false">+G:G-H:H</f>
        <v>-15416282.19</v>
      </c>
    </row>
    <row r="44" customFormat="false" ht="17.25" hidden="false" customHeight="true" outlineLevel="0" collapsed="false">
      <c r="A44" s="140" t="s">
        <v>100</v>
      </c>
      <c r="C44" s="142" t="n">
        <v>4032000</v>
      </c>
      <c r="D44" s="143" t="n">
        <v>40320000</v>
      </c>
      <c r="E44" s="140" t="s">
        <v>262</v>
      </c>
      <c r="F44" s="143" t="n">
        <v>2022</v>
      </c>
      <c r="G44" s="144" t="n">
        <v>0</v>
      </c>
      <c r="H44" s="144" t="n">
        <v>261618043</v>
      </c>
      <c r="I44" s="144" t="n">
        <f aca="false">+G:G-H:H</f>
        <v>-261618043</v>
      </c>
    </row>
    <row r="45" customFormat="false" ht="17.25" hidden="false" customHeight="true" outlineLevel="0" collapsed="false">
      <c r="A45" s="140" t="s">
        <v>100</v>
      </c>
      <c r="C45" s="142" t="n">
        <v>4033000</v>
      </c>
      <c r="D45" s="143" t="n">
        <v>40330000</v>
      </c>
      <c r="E45" s="140" t="s">
        <v>263</v>
      </c>
      <c r="F45" s="143" t="n">
        <v>2022</v>
      </c>
      <c r="G45" s="144" t="n">
        <v>0</v>
      </c>
      <c r="H45" s="144" t="n">
        <v>243153053.91</v>
      </c>
      <c r="I45" s="144" t="n">
        <f aca="false">+G:G-H:H</f>
        <v>-243153053.91</v>
      </c>
    </row>
    <row r="46" customFormat="false" ht="17.25" hidden="false" customHeight="true" outlineLevel="0" collapsed="false">
      <c r="A46" s="140" t="s">
        <v>100</v>
      </c>
      <c r="C46" s="142" t="n">
        <v>4034000</v>
      </c>
      <c r="D46" s="143" t="n">
        <v>40340000</v>
      </c>
      <c r="E46" s="140" t="s">
        <v>25</v>
      </c>
      <c r="F46" s="143" t="n">
        <v>2022</v>
      </c>
      <c r="G46" s="144" t="n">
        <v>0</v>
      </c>
      <c r="H46" s="144" t="n">
        <v>153784000</v>
      </c>
      <c r="I46" s="144" t="n">
        <f aca="false">+G:G-H:H</f>
        <v>-153784000</v>
      </c>
    </row>
    <row r="47" customFormat="false" ht="17.25" hidden="false" customHeight="true" outlineLevel="0" collapsed="false">
      <c r="A47" s="140" t="s">
        <v>100</v>
      </c>
      <c r="C47" s="142" t="n">
        <v>4040000</v>
      </c>
      <c r="D47" s="143" t="n">
        <v>40400000</v>
      </c>
      <c r="E47" s="140" t="s">
        <v>1165</v>
      </c>
      <c r="F47" s="143" t="n">
        <v>2022</v>
      </c>
      <c r="G47" s="144" t="n">
        <v>0</v>
      </c>
      <c r="H47" s="144" t="n">
        <v>1616760</v>
      </c>
      <c r="I47" s="144" t="n">
        <f aca="false">+G:G-H:H</f>
        <v>-1616760</v>
      </c>
    </row>
    <row r="48" customFormat="false" ht="17.25" hidden="false" customHeight="true" outlineLevel="0" collapsed="false">
      <c r="A48" s="140" t="s">
        <v>100</v>
      </c>
      <c r="C48" s="142" t="n">
        <v>4081000</v>
      </c>
      <c r="D48" s="143" t="n">
        <v>40810000</v>
      </c>
      <c r="E48" s="140" t="s">
        <v>600</v>
      </c>
      <c r="F48" s="143" t="n">
        <v>2022</v>
      </c>
      <c r="G48" s="144" t="n">
        <v>0</v>
      </c>
      <c r="H48" s="144" t="n">
        <v>2866148997.13</v>
      </c>
      <c r="I48" s="144" t="n">
        <f aca="false">+G:G-H:H</f>
        <v>-2866148997.13</v>
      </c>
    </row>
    <row r="49" customFormat="false" ht="17.25" hidden="false" customHeight="true" outlineLevel="0" collapsed="false">
      <c r="A49" s="140" t="s">
        <v>100</v>
      </c>
      <c r="C49" s="142" t="n">
        <v>4082000</v>
      </c>
      <c r="D49" s="143" t="n">
        <v>40820000</v>
      </c>
      <c r="E49" s="140" t="s">
        <v>601</v>
      </c>
      <c r="F49" s="143" t="n">
        <v>2022</v>
      </c>
      <c r="G49" s="144" t="n">
        <v>0</v>
      </c>
      <c r="H49" s="144" t="n">
        <v>36546924.27</v>
      </c>
      <c r="I49" s="144" t="n">
        <f aca="false">+G:G-H:H</f>
        <v>-36546924.27</v>
      </c>
    </row>
    <row r="50" customFormat="false" ht="17.25" hidden="false" customHeight="true" outlineLevel="0" collapsed="false">
      <c r="A50" s="140" t="s">
        <v>100</v>
      </c>
      <c r="C50" s="142" t="n">
        <v>4091000</v>
      </c>
      <c r="D50" s="143" t="n">
        <v>40910000</v>
      </c>
      <c r="E50" s="140" t="s">
        <v>259</v>
      </c>
      <c r="F50" s="143" t="n">
        <v>2022</v>
      </c>
      <c r="G50" s="144" t="n">
        <v>1819495939.1</v>
      </c>
      <c r="H50" s="144" t="n">
        <v>0</v>
      </c>
      <c r="I50" s="144" t="n">
        <f aca="false">+G:G-H:H</f>
        <v>1819495939.1</v>
      </c>
    </row>
    <row r="51" customFormat="false" ht="17.25" hidden="false" customHeight="true" outlineLevel="0" collapsed="false">
      <c r="A51" s="140" t="s">
        <v>100</v>
      </c>
      <c r="C51" s="142" t="n">
        <v>4092000</v>
      </c>
      <c r="D51" s="143" t="n">
        <v>40920000</v>
      </c>
      <c r="E51" s="140" t="s">
        <v>261</v>
      </c>
      <c r="F51" s="143" t="n">
        <v>2022</v>
      </c>
      <c r="G51" s="144" t="n">
        <v>358627171.37</v>
      </c>
      <c r="H51" s="144" t="n">
        <v>0</v>
      </c>
      <c r="I51" s="144" t="n">
        <f aca="false">+G:G-H:H</f>
        <v>358627171.37</v>
      </c>
    </row>
    <row r="52" customFormat="false" ht="17.25" hidden="false" customHeight="true" outlineLevel="0" collapsed="false">
      <c r="A52" s="140" t="s">
        <v>100</v>
      </c>
      <c r="C52" s="142" t="n">
        <v>4111000</v>
      </c>
      <c r="D52" s="143" t="n">
        <v>41110000</v>
      </c>
      <c r="E52" s="140" t="s">
        <v>271</v>
      </c>
      <c r="F52" s="143" t="n">
        <v>2022</v>
      </c>
      <c r="G52" s="144" t="n">
        <v>2947662423.54</v>
      </c>
      <c r="H52" s="144" t="n">
        <v>0</v>
      </c>
      <c r="I52" s="144" t="n">
        <f aca="false">+G:G-H:H</f>
        <v>2947662423.54</v>
      </c>
    </row>
    <row r="53" customFormat="false" ht="17.25" hidden="false" customHeight="true" outlineLevel="0" collapsed="false">
      <c r="A53" s="140" t="s">
        <v>100</v>
      </c>
      <c r="C53" s="142" t="n">
        <v>4160000</v>
      </c>
      <c r="D53" s="143" t="n">
        <v>41600000</v>
      </c>
      <c r="E53" s="140" t="s">
        <v>265</v>
      </c>
      <c r="F53" s="143" t="n">
        <v>2022</v>
      </c>
      <c r="G53" s="144" t="n">
        <v>311150661.08</v>
      </c>
      <c r="H53" s="144" t="n">
        <v>0</v>
      </c>
      <c r="I53" s="144" t="n">
        <f aca="false">+G:G-H:H</f>
        <v>311150661.08</v>
      </c>
    </row>
    <row r="54" customFormat="false" ht="17.25" hidden="false" customHeight="true" outlineLevel="0" collapsed="false">
      <c r="A54" s="140" t="s">
        <v>100</v>
      </c>
      <c r="C54" s="142" t="n">
        <v>4181000</v>
      </c>
      <c r="D54" s="143" t="n">
        <v>41810000</v>
      </c>
      <c r="E54" s="140" t="s">
        <v>602</v>
      </c>
      <c r="F54" s="143" t="n">
        <v>2022</v>
      </c>
      <c r="G54" s="144" t="n">
        <v>0</v>
      </c>
      <c r="H54" s="144" t="n">
        <v>26723008</v>
      </c>
      <c r="I54" s="144" t="n">
        <f aca="false">+G:G-H:H</f>
        <v>-26723008</v>
      </c>
    </row>
    <row r="55" customFormat="false" ht="17.25" hidden="false" customHeight="true" outlineLevel="0" collapsed="false">
      <c r="A55" s="140" t="s">
        <v>100</v>
      </c>
      <c r="C55" s="142" t="n">
        <v>4190000</v>
      </c>
      <c r="D55" s="143" t="n">
        <v>41900000</v>
      </c>
      <c r="E55" s="140" t="s">
        <v>267</v>
      </c>
      <c r="F55" s="143" t="n">
        <v>2022</v>
      </c>
      <c r="G55" s="144" t="n">
        <v>1239999.98</v>
      </c>
      <c r="H55" s="144" t="n">
        <v>0</v>
      </c>
      <c r="I55" s="144" t="n">
        <f aca="false">+G:G-H:H</f>
        <v>1239999.98</v>
      </c>
    </row>
    <row r="56" customFormat="false" ht="17.25" hidden="false" customHeight="true" outlineLevel="0" collapsed="false">
      <c r="A56" s="140" t="s">
        <v>100</v>
      </c>
      <c r="C56" s="142" t="n">
        <v>4198000</v>
      </c>
      <c r="D56" s="143" t="n">
        <v>41980000</v>
      </c>
      <c r="E56" s="140" t="s">
        <v>269</v>
      </c>
      <c r="F56" s="143" t="n">
        <v>2022</v>
      </c>
      <c r="G56" s="144" t="n">
        <v>0</v>
      </c>
      <c r="H56" s="144" t="n">
        <v>5706000</v>
      </c>
      <c r="I56" s="144" t="n">
        <f aca="false">+G:G-H:H</f>
        <v>-5706000</v>
      </c>
    </row>
    <row r="57" customFormat="false" ht="17.25" hidden="false" customHeight="true" outlineLevel="0" collapsed="false">
      <c r="A57" s="140" t="s">
        <v>100</v>
      </c>
      <c r="C57" s="142" t="n">
        <v>4210000</v>
      </c>
      <c r="D57" s="143" t="n">
        <v>42100000</v>
      </c>
      <c r="E57" s="140" t="s">
        <v>277</v>
      </c>
      <c r="F57" s="143" t="n">
        <v>2022</v>
      </c>
      <c r="G57" s="144" t="n">
        <v>7247745.38</v>
      </c>
      <c r="H57" s="144" t="n">
        <v>0</v>
      </c>
      <c r="I57" s="144" t="n">
        <f aca="false">+G:G-H:H</f>
        <v>7247745.38</v>
      </c>
    </row>
    <row r="58" customFormat="false" ht="17.25" hidden="false" customHeight="true" outlineLevel="0" collapsed="false">
      <c r="A58" s="140" t="s">
        <v>100</v>
      </c>
      <c r="C58" s="142" t="n">
        <v>4250000</v>
      </c>
      <c r="D58" s="143" t="n">
        <v>42500000</v>
      </c>
      <c r="E58" s="140" t="s">
        <v>32</v>
      </c>
      <c r="F58" s="143" t="n">
        <v>2022</v>
      </c>
      <c r="G58" s="144" t="n">
        <v>1675000</v>
      </c>
      <c r="H58" s="144" t="n">
        <v>0</v>
      </c>
      <c r="I58" s="144" t="n">
        <f aca="false">+G:G-H:H</f>
        <v>1675000</v>
      </c>
    </row>
    <row r="59" customFormat="false" ht="17.25" hidden="false" customHeight="true" outlineLevel="0" collapsed="false">
      <c r="A59" s="140" t="s">
        <v>100</v>
      </c>
      <c r="C59" s="142" t="n">
        <v>4251000</v>
      </c>
      <c r="D59" s="143" t="n">
        <v>42510000</v>
      </c>
      <c r="E59" s="140" t="s">
        <v>280</v>
      </c>
      <c r="F59" s="143" t="n">
        <v>2022</v>
      </c>
      <c r="G59" s="144" t="n">
        <v>400000</v>
      </c>
      <c r="H59" s="144" t="n">
        <v>0</v>
      </c>
      <c r="I59" s="144" t="n">
        <f aca="false">+G:G-H:H</f>
        <v>400000</v>
      </c>
    </row>
    <row r="60" customFormat="false" ht="17.25" hidden="false" customHeight="true" outlineLevel="0" collapsed="false">
      <c r="A60" s="140" t="s">
        <v>100</v>
      </c>
      <c r="C60" s="142" t="n">
        <v>4252000</v>
      </c>
      <c r="D60" s="143" t="n">
        <v>42520000</v>
      </c>
      <c r="E60" s="140" t="s">
        <v>272</v>
      </c>
      <c r="F60" s="143" t="n">
        <v>2022</v>
      </c>
      <c r="G60" s="144" t="n">
        <v>0</v>
      </c>
      <c r="H60" s="144" t="n">
        <v>12906998.65</v>
      </c>
      <c r="I60" s="144" t="n">
        <f aca="false">+G:G-H:H</f>
        <v>-12906998.65</v>
      </c>
    </row>
    <row r="61" customFormat="false" ht="17.25" hidden="false" customHeight="true" outlineLevel="0" collapsed="false">
      <c r="A61" s="140" t="s">
        <v>100</v>
      </c>
      <c r="C61" s="142" t="n">
        <v>4253000</v>
      </c>
      <c r="D61" s="143" t="n">
        <v>42530000</v>
      </c>
      <c r="E61" s="140" t="s">
        <v>273</v>
      </c>
      <c r="F61" s="143" t="n">
        <v>2022</v>
      </c>
      <c r="G61" s="144" t="n">
        <v>59999.97</v>
      </c>
      <c r="H61" s="144" t="n">
        <v>0</v>
      </c>
      <c r="I61" s="144" t="n">
        <f aca="false">+G:G-H:H</f>
        <v>59999.97</v>
      </c>
    </row>
    <row r="62" customFormat="false" ht="17.25" hidden="false" customHeight="true" outlineLevel="0" collapsed="false">
      <c r="A62" s="140" t="s">
        <v>100</v>
      </c>
      <c r="C62" s="142" t="n">
        <v>4254000</v>
      </c>
      <c r="D62" s="143" t="n">
        <v>42540000</v>
      </c>
      <c r="E62" s="140" t="s">
        <v>283</v>
      </c>
      <c r="F62" s="143" t="n">
        <v>2022</v>
      </c>
      <c r="G62" s="144" t="n">
        <v>1104333.3</v>
      </c>
      <c r="H62" s="144" t="n">
        <v>0</v>
      </c>
      <c r="I62" s="144" t="n">
        <f aca="false">+G:G-H:H</f>
        <v>1104333.3</v>
      </c>
    </row>
    <row r="63" customFormat="false" ht="17.25" hidden="false" customHeight="true" outlineLevel="0" collapsed="false">
      <c r="A63" s="140" t="s">
        <v>100</v>
      </c>
      <c r="C63" s="142" t="n">
        <v>4280000</v>
      </c>
      <c r="D63" s="143" t="n">
        <v>42800000</v>
      </c>
      <c r="E63" s="140" t="s">
        <v>604</v>
      </c>
      <c r="F63" s="143" t="n">
        <v>2022</v>
      </c>
      <c r="G63" s="144" t="n">
        <v>0</v>
      </c>
      <c r="H63" s="144" t="n">
        <v>151230040.85</v>
      </c>
      <c r="I63" s="144" t="n">
        <f aca="false">+G:G-H:H</f>
        <v>-151230040.85</v>
      </c>
    </row>
    <row r="64" customFormat="false" ht="17.25" hidden="false" customHeight="true" outlineLevel="0" collapsed="false">
      <c r="A64" s="140" t="s">
        <v>100</v>
      </c>
      <c r="C64" s="142" t="n">
        <v>4310000</v>
      </c>
      <c r="D64" s="143" t="n">
        <v>43100000</v>
      </c>
      <c r="E64" s="140" t="s">
        <v>605</v>
      </c>
      <c r="F64" s="143" t="n">
        <v>2022</v>
      </c>
      <c r="G64" s="144" t="n">
        <v>0</v>
      </c>
      <c r="H64" s="144" t="n">
        <v>33062933.7</v>
      </c>
      <c r="I64" s="144" t="n">
        <f aca="false">+G:G-H:H</f>
        <v>-33062933.7</v>
      </c>
    </row>
    <row r="65" customFormat="false" ht="17.25" hidden="false" customHeight="true" outlineLevel="0" collapsed="false">
      <c r="A65" s="140" t="s">
        <v>100</v>
      </c>
      <c r="C65" s="142" t="n">
        <v>4311000</v>
      </c>
      <c r="D65" s="143" t="n">
        <v>43110000</v>
      </c>
      <c r="E65" s="140" t="s">
        <v>606</v>
      </c>
      <c r="F65" s="143" t="n">
        <v>2022</v>
      </c>
      <c r="G65" s="144" t="n">
        <v>0</v>
      </c>
      <c r="H65" s="144" t="n">
        <v>1434600</v>
      </c>
      <c r="I65" s="144" t="n">
        <f aca="false">+G:G-H:H</f>
        <v>-1434600</v>
      </c>
    </row>
    <row r="66" customFormat="false" ht="17.25" hidden="false" customHeight="true" outlineLevel="0" collapsed="false">
      <c r="A66" s="140" t="s">
        <v>100</v>
      </c>
      <c r="C66" s="142" t="n">
        <v>4320000</v>
      </c>
      <c r="D66" s="143" t="n">
        <v>43200000</v>
      </c>
      <c r="E66" s="140" t="s">
        <v>37</v>
      </c>
      <c r="F66" s="143" t="n">
        <v>2022</v>
      </c>
      <c r="G66" s="144" t="n">
        <v>0</v>
      </c>
      <c r="H66" s="144" t="n">
        <v>21773774.82</v>
      </c>
      <c r="I66" s="144" t="n">
        <f aca="false">+G:G-H:H</f>
        <v>-21773774.82</v>
      </c>
    </row>
    <row r="67" customFormat="false" ht="17.25" hidden="false" customHeight="true" outlineLevel="0" collapsed="false">
      <c r="A67" s="140" t="s">
        <v>100</v>
      </c>
      <c r="C67" s="142" t="n">
        <v>4330000</v>
      </c>
      <c r="D67" s="143" t="n">
        <v>43300000</v>
      </c>
      <c r="E67" s="140" t="s">
        <v>38</v>
      </c>
      <c r="F67" s="143" t="n">
        <v>2022</v>
      </c>
      <c r="G67" s="144" t="n">
        <v>0</v>
      </c>
      <c r="H67" s="144" t="n">
        <v>3673659.3</v>
      </c>
      <c r="I67" s="144" t="n">
        <f aca="false">+G:G-H:H</f>
        <v>-3673659.3</v>
      </c>
    </row>
    <row r="68" customFormat="false" ht="17.25" hidden="false" customHeight="true" outlineLevel="0" collapsed="false">
      <c r="A68" s="140" t="s">
        <v>100</v>
      </c>
      <c r="C68" s="142" t="n">
        <v>4370000</v>
      </c>
      <c r="D68" s="143" t="n">
        <v>43500000</v>
      </c>
      <c r="E68" s="140" t="s">
        <v>3107</v>
      </c>
      <c r="F68" s="143" t="n">
        <v>2022</v>
      </c>
      <c r="G68" s="144" t="n">
        <v>0</v>
      </c>
      <c r="H68" s="144" t="n">
        <v>268180.98</v>
      </c>
      <c r="I68" s="144" t="n">
        <f aca="false">+G:G-H:H</f>
        <v>-268180.98</v>
      </c>
    </row>
    <row r="69" customFormat="false" ht="17.25" hidden="false" customHeight="true" outlineLevel="0" collapsed="false">
      <c r="A69" s="140" t="s">
        <v>100</v>
      </c>
      <c r="C69" s="142" t="n">
        <v>4386000</v>
      </c>
      <c r="D69" s="143" t="n">
        <v>43860000</v>
      </c>
      <c r="E69" s="140" t="s">
        <v>609</v>
      </c>
      <c r="F69" s="143" t="n">
        <v>2022</v>
      </c>
      <c r="G69" s="144" t="n">
        <v>0</v>
      </c>
      <c r="H69" s="144" t="n">
        <v>14435946.32</v>
      </c>
      <c r="I69" s="144" t="n">
        <f aca="false">+G:G-H:H</f>
        <v>-14435946.32</v>
      </c>
    </row>
    <row r="70" customFormat="false" ht="17.25" hidden="false" customHeight="true" outlineLevel="0" collapsed="false">
      <c r="A70" s="140" t="s">
        <v>100</v>
      </c>
      <c r="C70" s="142" t="n">
        <v>4400000</v>
      </c>
      <c r="D70" s="143" t="n">
        <v>44000000</v>
      </c>
      <c r="E70" s="140" t="s">
        <v>612</v>
      </c>
      <c r="F70" s="143" t="n">
        <v>2022</v>
      </c>
      <c r="G70" s="144" t="n">
        <v>0</v>
      </c>
      <c r="H70" s="144" t="n">
        <v>344209147.95</v>
      </c>
      <c r="I70" s="144" t="n">
        <f aca="false">+G:G-H:H</f>
        <v>-344209147.95</v>
      </c>
    </row>
    <row r="71" customFormat="false" ht="17.25" hidden="false" customHeight="true" outlineLevel="0" collapsed="false">
      <c r="A71" s="140" t="s">
        <v>100</v>
      </c>
      <c r="C71" s="142" t="n">
        <v>4410000</v>
      </c>
      <c r="D71" s="143" t="n">
        <v>44100000</v>
      </c>
      <c r="E71" s="140" t="s">
        <v>610</v>
      </c>
      <c r="F71" s="143" t="n">
        <v>2022</v>
      </c>
      <c r="G71" s="144" t="n">
        <v>0</v>
      </c>
      <c r="H71" s="144" t="n">
        <v>17077865</v>
      </c>
      <c r="I71" s="144" t="n">
        <f aca="false">+G:G-H:H</f>
        <v>-17077865</v>
      </c>
    </row>
    <row r="72" customFormat="false" ht="17.25" hidden="false" customHeight="true" outlineLevel="0" collapsed="false">
      <c r="A72" s="140" t="s">
        <v>100</v>
      </c>
      <c r="C72" s="142" t="n">
        <v>4430000</v>
      </c>
      <c r="D72" s="143" t="n">
        <v>44300000</v>
      </c>
      <c r="E72" s="140" t="s">
        <v>611</v>
      </c>
      <c r="F72" s="143" t="n">
        <v>2022</v>
      </c>
      <c r="G72" s="144" t="n">
        <v>50705140.02</v>
      </c>
      <c r="H72" s="144" t="n">
        <v>0</v>
      </c>
      <c r="I72" s="144" t="n">
        <f aca="false">+G:G-H:H</f>
        <v>50705140.02</v>
      </c>
    </row>
    <row r="73" customFormat="false" ht="17.25" hidden="false" customHeight="true" outlineLevel="0" collapsed="false">
      <c r="A73" s="140" t="s">
        <v>100</v>
      </c>
      <c r="C73" s="142" t="n">
        <v>4440000</v>
      </c>
      <c r="D73" s="143" t="n">
        <v>44400000</v>
      </c>
      <c r="E73" s="140" t="s">
        <v>284</v>
      </c>
      <c r="F73" s="143" t="n">
        <v>2022</v>
      </c>
      <c r="G73" s="144" t="n">
        <v>2260626.52</v>
      </c>
      <c r="H73" s="144" t="n">
        <v>0</v>
      </c>
      <c r="I73" s="144" t="n">
        <f aca="false">+G:G-H:H</f>
        <v>2260626.52</v>
      </c>
    </row>
    <row r="74" customFormat="false" ht="17.25" hidden="false" customHeight="true" outlineLevel="0" collapsed="false">
      <c r="A74" s="140" t="s">
        <v>100</v>
      </c>
      <c r="C74" s="142" t="n">
        <v>4441000</v>
      </c>
      <c r="D74" s="143" t="n">
        <v>44410000</v>
      </c>
      <c r="E74" s="140" t="s">
        <v>614</v>
      </c>
      <c r="F74" s="143" t="n">
        <v>2022</v>
      </c>
      <c r="G74" s="144" t="n">
        <v>595498799.92</v>
      </c>
      <c r="H74" s="144" t="n">
        <v>0</v>
      </c>
      <c r="I74" s="144" t="n">
        <f aca="false">+G:G-H:H</f>
        <v>595498799.92</v>
      </c>
    </row>
    <row r="75" customFormat="false" ht="17.25" hidden="false" customHeight="true" outlineLevel="0" collapsed="false">
      <c r="A75" s="140" t="s">
        <v>100</v>
      </c>
      <c r="C75" s="142" t="n">
        <v>4442000</v>
      </c>
      <c r="D75" s="143" t="n">
        <v>44420000</v>
      </c>
      <c r="E75" s="140" t="s">
        <v>294</v>
      </c>
      <c r="F75" s="143" t="n">
        <v>2022</v>
      </c>
      <c r="G75" s="144" t="n">
        <v>0</v>
      </c>
      <c r="H75" s="144" t="n">
        <v>1512394.12</v>
      </c>
      <c r="I75" s="144" t="n">
        <f aca="false">+G:G-H:H</f>
        <v>-1512394.12</v>
      </c>
    </row>
    <row r="76" customFormat="false" ht="17.25" hidden="false" customHeight="true" outlineLevel="0" collapsed="false">
      <c r="A76" s="140" t="s">
        <v>100</v>
      </c>
      <c r="C76" s="142" t="n">
        <v>4443000</v>
      </c>
      <c r="D76" s="143" t="n">
        <v>44430000</v>
      </c>
      <c r="E76" s="140" t="s">
        <v>295</v>
      </c>
      <c r="F76" s="143" t="n">
        <v>2022</v>
      </c>
      <c r="G76" s="144" t="n">
        <v>0</v>
      </c>
      <c r="H76" s="144" t="n">
        <v>328247558.15</v>
      </c>
      <c r="I76" s="144" t="n">
        <f aca="false">+G:G-H:H</f>
        <v>-328247558.15</v>
      </c>
    </row>
    <row r="77" customFormat="false" ht="17.25" hidden="false" customHeight="true" outlineLevel="0" collapsed="false">
      <c r="A77" s="140" t="s">
        <v>100</v>
      </c>
      <c r="C77" s="142" t="n">
        <v>4455000</v>
      </c>
      <c r="D77" s="143" t="n">
        <v>44550000</v>
      </c>
      <c r="E77" s="140" t="s">
        <v>617</v>
      </c>
      <c r="F77" s="143" t="n">
        <v>2022</v>
      </c>
      <c r="G77" s="144" t="n">
        <v>60935244.09</v>
      </c>
      <c r="H77" s="144" t="n">
        <v>0</v>
      </c>
      <c r="I77" s="144" t="n">
        <f aca="false">+G:G-H:H</f>
        <v>60935244.09</v>
      </c>
    </row>
    <row r="78" customFormat="false" ht="17.25" hidden="false" customHeight="true" outlineLevel="0" collapsed="false">
      <c r="A78" s="140" t="s">
        <v>100</v>
      </c>
      <c r="C78" s="142" t="n">
        <v>4456200</v>
      </c>
      <c r="D78" s="143" t="n">
        <v>44562000</v>
      </c>
      <c r="E78" s="140" t="s">
        <v>47</v>
      </c>
      <c r="F78" s="143" t="n">
        <v>2022</v>
      </c>
      <c r="G78" s="144" t="n">
        <v>361091.69</v>
      </c>
      <c r="H78" s="144" t="n">
        <v>0</v>
      </c>
      <c r="I78" s="144" t="n">
        <f aca="false">+G:G-H:H</f>
        <v>361091.69</v>
      </c>
    </row>
    <row r="79" customFormat="false" ht="17.25" hidden="false" customHeight="true" outlineLevel="0" collapsed="false">
      <c r="A79" s="140" t="s">
        <v>100</v>
      </c>
      <c r="C79" s="142" t="n">
        <v>4456300</v>
      </c>
      <c r="D79" s="143" t="n">
        <v>44563000</v>
      </c>
      <c r="E79" s="140" t="s">
        <v>48</v>
      </c>
      <c r="F79" s="143" t="n">
        <v>2022</v>
      </c>
      <c r="G79" s="144" t="n">
        <v>12165222.32</v>
      </c>
      <c r="H79" s="144" t="n">
        <v>0</v>
      </c>
      <c r="I79" s="144" t="n">
        <f aca="false">+G:G-H:H</f>
        <v>12165222.32</v>
      </c>
    </row>
    <row r="80" customFormat="false" ht="17.25" hidden="false" customHeight="true" outlineLevel="0" collapsed="false">
      <c r="A80" s="140" t="s">
        <v>100</v>
      </c>
      <c r="C80" s="142" t="n">
        <v>4456400</v>
      </c>
      <c r="D80" s="143" t="n">
        <v>44564000</v>
      </c>
      <c r="E80" s="140" t="s">
        <v>49</v>
      </c>
      <c r="F80" s="143" t="n">
        <v>2022</v>
      </c>
      <c r="G80" s="144" t="n">
        <v>129319931.84</v>
      </c>
      <c r="H80" s="144" t="n">
        <v>0</v>
      </c>
      <c r="I80" s="144" t="n">
        <f aca="false">+G:G-H:H</f>
        <v>129319931.84</v>
      </c>
    </row>
    <row r="81" customFormat="false" ht="17.25" hidden="false" customHeight="true" outlineLevel="0" collapsed="false">
      <c r="A81" s="140" t="s">
        <v>100</v>
      </c>
      <c r="C81" s="142" t="n">
        <v>4457100</v>
      </c>
      <c r="D81" s="143" t="n">
        <v>44571000</v>
      </c>
      <c r="E81" s="140" t="s">
        <v>51</v>
      </c>
      <c r="F81" s="143" t="n">
        <v>2022</v>
      </c>
      <c r="G81" s="144" t="n">
        <v>0</v>
      </c>
      <c r="H81" s="144" t="n">
        <v>12165222.32</v>
      </c>
      <c r="I81" s="144" t="n">
        <f aca="false">+G:G-H:H</f>
        <v>-12165222.32</v>
      </c>
    </row>
    <row r="82" customFormat="false" ht="17.25" hidden="false" customHeight="true" outlineLevel="0" collapsed="false">
      <c r="A82" s="140" t="s">
        <v>100</v>
      </c>
      <c r="C82" s="142" t="n">
        <v>4458000</v>
      </c>
      <c r="D82" s="143" t="n">
        <v>44580000</v>
      </c>
      <c r="E82" s="140" t="s">
        <v>622</v>
      </c>
      <c r="F82" s="143" t="n">
        <v>2022</v>
      </c>
      <c r="G82" s="144" t="n">
        <v>1126872.66</v>
      </c>
      <c r="H82" s="144" t="n">
        <v>0</v>
      </c>
      <c r="I82" s="144" t="n">
        <f aca="false">+G:G-H:H</f>
        <v>1126872.66</v>
      </c>
    </row>
    <row r="83" customFormat="false" ht="17.25" hidden="false" customHeight="true" outlineLevel="0" collapsed="false">
      <c r="A83" s="140" t="s">
        <v>100</v>
      </c>
      <c r="C83" s="142" t="n">
        <v>4458300</v>
      </c>
      <c r="D83" s="143" t="n">
        <v>44583000</v>
      </c>
      <c r="E83" s="140" t="s">
        <v>303</v>
      </c>
      <c r="F83" s="143" t="n">
        <v>2022</v>
      </c>
      <c r="G83" s="144" t="n">
        <v>1835014.13</v>
      </c>
      <c r="H83" s="144" t="n">
        <v>0</v>
      </c>
      <c r="I83" s="144" t="n">
        <f aca="false">+G:G-H:H</f>
        <v>1835014.13</v>
      </c>
    </row>
    <row r="84" customFormat="false" ht="17.25" hidden="false" customHeight="true" outlineLevel="0" collapsed="false">
      <c r="A84" s="140" t="s">
        <v>100</v>
      </c>
      <c r="C84" s="142" t="n">
        <v>4551100</v>
      </c>
      <c r="D84" s="143" t="n">
        <v>45511000</v>
      </c>
      <c r="E84" s="140" t="s">
        <v>304</v>
      </c>
      <c r="F84" s="143" t="n">
        <v>2022</v>
      </c>
      <c r="G84" s="144" t="n">
        <v>0</v>
      </c>
      <c r="H84" s="144" t="n">
        <v>422728725.95</v>
      </c>
      <c r="I84" s="144" t="n">
        <f aca="false">+G:G-H:H</f>
        <v>-422728725.95</v>
      </c>
    </row>
    <row r="85" customFormat="false" ht="17.25" hidden="false" customHeight="true" outlineLevel="0" collapsed="false">
      <c r="A85" s="140" t="s">
        <v>100</v>
      </c>
      <c r="C85" s="142" t="n">
        <v>4551400</v>
      </c>
      <c r="D85" s="143" t="n">
        <v>45514000</v>
      </c>
      <c r="E85" s="140" t="s">
        <v>305</v>
      </c>
      <c r="F85" s="143" t="n">
        <v>2022</v>
      </c>
      <c r="G85" s="144" t="n">
        <v>0</v>
      </c>
      <c r="H85" s="144" t="n">
        <v>13346443.07</v>
      </c>
      <c r="I85" s="144" t="n">
        <f aca="false">+G:G-H:H</f>
        <v>-13346443.07</v>
      </c>
    </row>
    <row r="86" customFormat="false" ht="17.25" hidden="false" customHeight="true" outlineLevel="0" collapsed="false">
      <c r="A86" s="140" t="s">
        <v>100</v>
      </c>
      <c r="C86" s="142" t="n">
        <v>4620000</v>
      </c>
      <c r="D86" s="143" t="n">
        <v>46200000</v>
      </c>
      <c r="E86" s="140" t="s">
        <v>628</v>
      </c>
      <c r="F86" s="143" t="n">
        <v>2022</v>
      </c>
      <c r="G86" s="144" t="n">
        <v>51183810.95</v>
      </c>
      <c r="H86" s="144" t="n">
        <v>0</v>
      </c>
      <c r="I86" s="144" t="n">
        <f aca="false">+G:G-H:H</f>
        <v>51183810.95</v>
      </c>
    </row>
    <row r="87" customFormat="false" ht="17.25" hidden="false" customHeight="true" outlineLevel="0" collapsed="false">
      <c r="A87" s="140" t="s">
        <v>100</v>
      </c>
      <c r="C87" s="142" t="n">
        <v>4660000</v>
      </c>
      <c r="D87" s="143" t="n">
        <v>46600000</v>
      </c>
      <c r="E87" s="140" t="s">
        <v>291</v>
      </c>
      <c r="F87" s="143" t="n">
        <v>2022</v>
      </c>
      <c r="G87" s="144" t="n">
        <v>15084422.79</v>
      </c>
      <c r="H87" s="144" t="n">
        <v>0</v>
      </c>
      <c r="I87" s="144" t="n">
        <f aca="false">+G:G-H:H</f>
        <v>15084422.79</v>
      </c>
    </row>
    <row r="88" customFormat="false" ht="17.25" hidden="false" customHeight="true" outlineLevel="0" collapsed="false">
      <c r="A88" s="140" t="s">
        <v>100</v>
      </c>
      <c r="C88" s="142" t="n">
        <v>4661000</v>
      </c>
      <c r="D88" s="143" t="n">
        <v>46610000</v>
      </c>
      <c r="E88" s="140" t="s">
        <v>307</v>
      </c>
      <c r="F88" s="143" t="n">
        <v>2022</v>
      </c>
      <c r="G88" s="144" t="n">
        <v>0</v>
      </c>
      <c r="H88" s="144" t="n">
        <v>104191812.02</v>
      </c>
      <c r="I88" s="144" t="n">
        <f aca="false">+G:G-H:H</f>
        <v>-104191812.02</v>
      </c>
    </row>
    <row r="89" customFormat="false" ht="17.25" hidden="false" customHeight="true" outlineLevel="0" collapsed="false">
      <c r="A89" s="140" t="s">
        <v>100</v>
      </c>
      <c r="C89" s="142" t="n">
        <v>4661000</v>
      </c>
      <c r="D89" s="143" t="n">
        <v>46610000</v>
      </c>
      <c r="E89" s="140" t="s">
        <v>104</v>
      </c>
      <c r="F89" s="143" t="n">
        <v>2022</v>
      </c>
      <c r="G89" s="144" t="n">
        <v>0</v>
      </c>
      <c r="H89" s="144" t="n">
        <v>244633778.74</v>
      </c>
      <c r="I89" s="144" t="n">
        <f aca="false">+G:G-H:H</f>
        <v>-244633778.74</v>
      </c>
    </row>
    <row r="90" customFormat="false" ht="17.25" hidden="false" customHeight="true" outlineLevel="0" collapsed="false">
      <c r="A90" s="140" t="s">
        <v>100</v>
      </c>
      <c r="C90" s="142" t="n">
        <v>4661000</v>
      </c>
      <c r="D90" s="143" t="n">
        <v>46610000</v>
      </c>
      <c r="E90" s="140" t="s">
        <v>310</v>
      </c>
      <c r="F90" s="143" t="n">
        <v>2022</v>
      </c>
      <c r="G90" s="144" t="n">
        <v>16320</v>
      </c>
      <c r="H90" s="144" t="n">
        <v>0</v>
      </c>
      <c r="I90" s="144" t="n">
        <f aca="false">+G:G-H:H</f>
        <v>16320</v>
      </c>
    </row>
    <row r="91" customFormat="false" ht="17.25" hidden="false" customHeight="true" outlineLevel="0" collapsed="false">
      <c r="A91" s="140" t="s">
        <v>100</v>
      </c>
      <c r="C91" s="142" t="n">
        <v>4661000</v>
      </c>
      <c r="D91" s="143" t="n">
        <v>46610000</v>
      </c>
      <c r="E91" s="140" t="s">
        <v>312</v>
      </c>
      <c r="F91" s="143" t="n">
        <v>2022</v>
      </c>
      <c r="G91" s="144" t="n">
        <v>16320</v>
      </c>
      <c r="H91" s="144" t="n">
        <v>0</v>
      </c>
      <c r="I91" s="144" t="n">
        <f aca="false">+G:G-H:H</f>
        <v>16320</v>
      </c>
    </row>
    <row r="92" customFormat="false" ht="17.25" hidden="false" customHeight="true" outlineLevel="0" collapsed="false">
      <c r="A92" s="140" t="s">
        <v>100</v>
      </c>
      <c r="C92" s="142" t="n">
        <v>4661000</v>
      </c>
      <c r="D92" s="143" t="n">
        <v>46610000</v>
      </c>
      <c r="E92" s="140" t="s">
        <v>315</v>
      </c>
      <c r="F92" s="143" t="n">
        <v>2022</v>
      </c>
      <c r="G92" s="144" t="n">
        <v>146280</v>
      </c>
      <c r="H92" s="144" t="n">
        <v>0</v>
      </c>
      <c r="I92" s="144" t="n">
        <f aca="false">+G:G-H:H</f>
        <v>146280</v>
      </c>
    </row>
    <row r="93" customFormat="false" ht="17.25" hidden="false" customHeight="true" outlineLevel="0" collapsed="false">
      <c r="A93" s="140" t="s">
        <v>100</v>
      </c>
      <c r="C93" s="142" t="n">
        <v>4661000</v>
      </c>
      <c r="D93" s="143" t="n">
        <v>46610000</v>
      </c>
      <c r="E93" s="140" t="s">
        <v>320</v>
      </c>
      <c r="F93" s="143" t="n">
        <v>2022</v>
      </c>
      <c r="G93" s="144" t="n">
        <v>402000</v>
      </c>
      <c r="H93" s="144" t="n">
        <v>0</v>
      </c>
      <c r="I93" s="144" t="n">
        <f aca="false">+G:G-H:H</f>
        <v>402000</v>
      </c>
    </row>
    <row r="94" customFormat="false" ht="17.25" hidden="false" customHeight="true" outlineLevel="0" collapsed="false">
      <c r="A94" s="140" t="s">
        <v>100</v>
      </c>
      <c r="C94" s="142" t="n">
        <v>4661000</v>
      </c>
      <c r="D94" s="143" t="n">
        <v>46610000</v>
      </c>
      <c r="E94" s="140" t="s">
        <v>326</v>
      </c>
      <c r="F94" s="143" t="n">
        <v>2022</v>
      </c>
      <c r="G94" s="144" t="n">
        <v>5000000</v>
      </c>
      <c r="H94" s="144" t="n">
        <v>0</v>
      </c>
      <c r="I94" s="144" t="n">
        <f aca="false">+G:G-H:H</f>
        <v>5000000</v>
      </c>
    </row>
    <row r="95" customFormat="false" ht="17.25" hidden="false" customHeight="true" outlineLevel="0" collapsed="false">
      <c r="A95" s="140" t="s">
        <v>100</v>
      </c>
      <c r="C95" s="142" t="n">
        <v>4661000</v>
      </c>
      <c r="D95" s="143" t="n">
        <v>46610000</v>
      </c>
      <c r="E95" s="140" t="s">
        <v>327</v>
      </c>
      <c r="F95" s="143" t="n">
        <v>2022</v>
      </c>
      <c r="G95" s="144" t="n">
        <v>19342956</v>
      </c>
      <c r="H95" s="144" t="n">
        <v>0</v>
      </c>
      <c r="I95" s="144" t="n">
        <f aca="false">+G:G-H:H</f>
        <v>19342956</v>
      </c>
    </row>
    <row r="96" customFormat="false" ht="17.25" hidden="false" customHeight="true" outlineLevel="0" collapsed="false">
      <c r="A96" s="140" t="s">
        <v>100</v>
      </c>
      <c r="C96" s="142" t="n">
        <v>4661000</v>
      </c>
      <c r="D96" s="143" t="n">
        <v>46610000</v>
      </c>
      <c r="E96" s="140" t="s">
        <v>3409</v>
      </c>
      <c r="F96" s="143" t="n">
        <v>2022</v>
      </c>
      <c r="G96" s="144" t="n">
        <v>0</v>
      </c>
      <c r="H96" s="144" t="n">
        <v>150000</v>
      </c>
      <c r="I96" s="144" t="n">
        <f aca="false">+G:G-H:H</f>
        <v>-150000</v>
      </c>
    </row>
    <row r="97" customFormat="false" ht="17.25" hidden="false" customHeight="true" outlineLevel="0" collapsed="false">
      <c r="A97" s="140" t="s">
        <v>100</v>
      </c>
      <c r="C97" s="142" t="n">
        <v>4661000</v>
      </c>
      <c r="D97" s="143" t="n">
        <v>46610000</v>
      </c>
      <c r="E97" s="140" t="s">
        <v>317</v>
      </c>
      <c r="F97" s="143" t="n">
        <v>2022</v>
      </c>
      <c r="G97" s="144" t="n">
        <v>187680</v>
      </c>
      <c r="H97" s="144" t="n">
        <v>0</v>
      </c>
      <c r="I97" s="144" t="n">
        <f aca="false">+G:G-H:H</f>
        <v>187680</v>
      </c>
    </row>
    <row r="98" customFormat="false" ht="17.25" hidden="false" customHeight="true" outlineLevel="0" collapsed="false">
      <c r="A98" s="140" t="s">
        <v>100</v>
      </c>
      <c r="C98" s="142" t="n">
        <v>4661000</v>
      </c>
      <c r="D98" s="143" t="n">
        <v>46610000</v>
      </c>
      <c r="E98" s="140" t="s">
        <v>322</v>
      </c>
      <c r="F98" s="143" t="n">
        <v>2022</v>
      </c>
      <c r="G98" s="144" t="n">
        <v>509520</v>
      </c>
      <c r="H98" s="144" t="n">
        <v>0</v>
      </c>
      <c r="I98" s="144" t="n">
        <f aca="false">+G:G-H:H</f>
        <v>509520</v>
      </c>
    </row>
    <row r="99" customFormat="false" ht="17.25" hidden="false" customHeight="true" outlineLevel="0" collapsed="false">
      <c r="A99" s="140" t="s">
        <v>100</v>
      </c>
      <c r="C99" s="142" t="n">
        <v>4661000</v>
      </c>
      <c r="D99" s="143" t="n">
        <v>46610000</v>
      </c>
      <c r="E99" s="140" t="s">
        <v>324</v>
      </c>
      <c r="F99" s="143" t="n">
        <v>2022</v>
      </c>
      <c r="G99" s="144" t="n">
        <v>550320</v>
      </c>
      <c r="H99" s="144" t="n">
        <v>0</v>
      </c>
      <c r="I99" s="144" t="n">
        <f aca="false">+G:G-H:H</f>
        <v>550320</v>
      </c>
    </row>
    <row r="100" customFormat="false" ht="17.25" hidden="false" customHeight="true" outlineLevel="0" collapsed="false">
      <c r="A100" s="140" t="s">
        <v>100</v>
      </c>
      <c r="C100" s="142" t="n">
        <v>4661000</v>
      </c>
      <c r="D100" s="143" t="n">
        <v>46610000</v>
      </c>
      <c r="E100" s="140" t="s">
        <v>119</v>
      </c>
      <c r="F100" s="143" t="n">
        <v>2022</v>
      </c>
      <c r="G100" s="144" t="n">
        <v>791013.91</v>
      </c>
      <c r="H100" s="144" t="n">
        <v>0</v>
      </c>
      <c r="I100" s="144" t="n">
        <f aca="false">+G:G-H:H</f>
        <v>791013.91</v>
      </c>
    </row>
    <row r="101" customFormat="false" ht="17.25" hidden="false" customHeight="true" outlineLevel="0" collapsed="false">
      <c r="A101" s="140" t="s">
        <v>100</v>
      </c>
      <c r="C101" s="142" t="n">
        <v>4661000</v>
      </c>
      <c r="D101" s="143" t="n">
        <v>46610000</v>
      </c>
      <c r="E101" s="140" t="s">
        <v>120</v>
      </c>
      <c r="F101" s="143" t="n">
        <v>2022</v>
      </c>
      <c r="G101" s="144" t="n">
        <v>57120</v>
      </c>
      <c r="H101" s="144" t="n">
        <v>0</v>
      </c>
      <c r="I101" s="144" t="n">
        <f aca="false">+G:G-H:H</f>
        <v>57120</v>
      </c>
    </row>
    <row r="102" customFormat="false" ht="17.25" hidden="false" customHeight="true" outlineLevel="0" collapsed="false">
      <c r="A102" s="140" t="s">
        <v>100</v>
      </c>
      <c r="C102" s="142" t="n">
        <v>4661000</v>
      </c>
      <c r="D102" s="143" t="n">
        <v>46610000</v>
      </c>
      <c r="E102" s="140" t="s">
        <v>308</v>
      </c>
      <c r="F102" s="143" t="n">
        <v>2022</v>
      </c>
      <c r="G102" s="144" t="n">
        <v>4080</v>
      </c>
      <c r="H102" s="144" t="n">
        <v>0</v>
      </c>
      <c r="I102" s="144" t="n">
        <f aca="false">+G:G-H:H</f>
        <v>4080</v>
      </c>
    </row>
    <row r="103" customFormat="false" ht="17.25" hidden="false" customHeight="true" outlineLevel="0" collapsed="false">
      <c r="A103" s="140" t="s">
        <v>100</v>
      </c>
      <c r="C103" s="142" t="n">
        <v>4661000</v>
      </c>
      <c r="D103" s="143" t="n">
        <v>46610000</v>
      </c>
      <c r="E103" s="140" t="s">
        <v>309</v>
      </c>
      <c r="F103" s="143" t="n">
        <v>2022</v>
      </c>
      <c r="G103" s="144" t="n">
        <v>0</v>
      </c>
      <c r="H103" s="144" t="n">
        <v>420000000</v>
      </c>
      <c r="I103" s="144" t="n">
        <f aca="false">+G:G-H:H</f>
        <v>-420000000</v>
      </c>
    </row>
    <row r="104" customFormat="false" ht="17.25" hidden="false" customHeight="true" outlineLevel="0" collapsed="false">
      <c r="A104" s="140" t="s">
        <v>100</v>
      </c>
      <c r="C104" s="142" t="n">
        <v>4661000</v>
      </c>
      <c r="D104" s="143" t="n">
        <v>46610000</v>
      </c>
      <c r="E104" s="140" t="s">
        <v>128</v>
      </c>
      <c r="F104" s="143" t="n">
        <v>2022</v>
      </c>
      <c r="G104" s="144" t="n">
        <v>20400</v>
      </c>
      <c r="H104" s="144" t="n">
        <v>0</v>
      </c>
      <c r="I104" s="144" t="n">
        <f aca="false">+G:G-H:H</f>
        <v>20400</v>
      </c>
    </row>
    <row r="105" customFormat="false" ht="17.25" hidden="false" customHeight="true" outlineLevel="0" collapsed="false">
      <c r="A105" s="140" t="s">
        <v>100</v>
      </c>
      <c r="C105" s="142" t="n">
        <v>4661000</v>
      </c>
      <c r="D105" s="143" t="n">
        <v>46610000</v>
      </c>
      <c r="E105" s="140" t="s">
        <v>129</v>
      </c>
      <c r="F105" s="143" t="n">
        <v>2022</v>
      </c>
      <c r="G105" s="144" t="n">
        <v>0</v>
      </c>
      <c r="H105" s="144" t="n">
        <v>124873354.62</v>
      </c>
      <c r="I105" s="144" t="n">
        <f aca="false">+G:G-H:H</f>
        <v>-124873354.62</v>
      </c>
    </row>
    <row r="106" customFormat="false" ht="17.25" hidden="false" customHeight="true" outlineLevel="0" collapsed="false">
      <c r="A106" s="140" t="s">
        <v>100</v>
      </c>
      <c r="C106" s="142" t="n">
        <v>4662000</v>
      </c>
      <c r="D106" s="143" t="n">
        <v>46620000</v>
      </c>
      <c r="E106" s="140" t="s">
        <v>129</v>
      </c>
      <c r="F106" s="143" t="n">
        <v>2022</v>
      </c>
      <c r="G106" s="144" t="n">
        <v>0</v>
      </c>
      <c r="H106" s="144" t="n">
        <v>62353076.73</v>
      </c>
      <c r="I106" s="144" t="n">
        <f aca="false">+G:G-H:H</f>
        <v>-62353076.73</v>
      </c>
    </row>
    <row r="107" customFormat="false" ht="17.25" hidden="false" customHeight="true" outlineLevel="0" collapsed="false">
      <c r="A107" s="140" t="s">
        <v>100</v>
      </c>
      <c r="C107" s="142" t="n">
        <v>4670000</v>
      </c>
      <c r="D107" s="143" t="n">
        <v>46700000</v>
      </c>
      <c r="E107" s="140" t="s">
        <v>307</v>
      </c>
      <c r="F107" s="143" t="n">
        <v>2022</v>
      </c>
      <c r="G107" s="144" t="n">
        <v>1525000000</v>
      </c>
      <c r="H107" s="144" t="n">
        <v>0</v>
      </c>
      <c r="I107" s="144" t="n">
        <f aca="false">+G:G-H:H</f>
        <v>1525000000</v>
      </c>
    </row>
    <row r="108" customFormat="false" ht="17.25" hidden="false" customHeight="true" outlineLevel="0" collapsed="false">
      <c r="A108" s="140" t="s">
        <v>100</v>
      </c>
      <c r="C108" s="142" t="n">
        <v>4670000</v>
      </c>
      <c r="D108" s="143" t="n">
        <v>46700000</v>
      </c>
      <c r="E108" s="140" t="s">
        <v>104</v>
      </c>
      <c r="F108" s="143" t="n">
        <v>2022</v>
      </c>
      <c r="G108" s="144" t="n">
        <v>1111705100</v>
      </c>
      <c r="H108" s="144" t="n">
        <v>0</v>
      </c>
      <c r="I108" s="144" t="n">
        <f aca="false">+G:G-H:H</f>
        <v>1111705100</v>
      </c>
    </row>
    <row r="109" customFormat="false" ht="17.25" hidden="false" customHeight="true" outlineLevel="0" collapsed="false">
      <c r="A109" s="140" t="s">
        <v>100</v>
      </c>
      <c r="C109" s="142" t="n">
        <v>4670000</v>
      </c>
      <c r="D109" s="143" t="n">
        <v>46700000</v>
      </c>
      <c r="E109" s="140" t="s">
        <v>355</v>
      </c>
      <c r="F109" s="143" t="n">
        <v>2022</v>
      </c>
      <c r="G109" s="144" t="n">
        <v>1160000000</v>
      </c>
      <c r="H109" s="144" t="n">
        <v>0</v>
      </c>
      <c r="I109" s="144" t="n">
        <f aca="false">+G:G-H:H</f>
        <v>1160000000</v>
      </c>
    </row>
    <row r="110" customFormat="false" ht="17.25" hidden="false" customHeight="true" outlineLevel="0" collapsed="false">
      <c r="A110" s="140" t="s">
        <v>100</v>
      </c>
      <c r="C110" s="142" t="n">
        <v>4670000</v>
      </c>
      <c r="D110" s="143" t="n">
        <v>46700000</v>
      </c>
      <c r="E110" s="140" t="s">
        <v>119</v>
      </c>
      <c r="F110" s="143" t="n">
        <v>2022</v>
      </c>
      <c r="G110" s="144" t="n">
        <v>692519769.6</v>
      </c>
      <c r="H110" s="144" t="n">
        <v>0</v>
      </c>
      <c r="I110" s="144" t="n">
        <f aca="false">+G:G-H:H</f>
        <v>692519769.6</v>
      </c>
    </row>
    <row r="111" customFormat="false" ht="17.25" hidden="false" customHeight="true" outlineLevel="0" collapsed="false">
      <c r="A111" s="140" t="s">
        <v>100</v>
      </c>
      <c r="C111" s="142" t="n">
        <v>4710000</v>
      </c>
      <c r="D111" s="143" t="n">
        <v>47100000</v>
      </c>
      <c r="E111" s="140" t="s">
        <v>362</v>
      </c>
      <c r="F111" s="143" t="n">
        <v>2022</v>
      </c>
      <c r="G111" s="144" t="n">
        <v>1665491.38</v>
      </c>
      <c r="H111" s="144" t="n">
        <v>0</v>
      </c>
      <c r="I111" s="144" t="n">
        <f aca="false">+G:G-H:H</f>
        <v>1665491.38</v>
      </c>
    </row>
    <row r="112" customFormat="false" ht="17.25" hidden="false" customHeight="true" outlineLevel="0" collapsed="false">
      <c r="A112" s="140" t="s">
        <v>100</v>
      </c>
      <c r="C112" s="142" t="n">
        <v>4720000</v>
      </c>
      <c r="D112" s="143" t="n">
        <v>47200000</v>
      </c>
      <c r="E112" s="140" t="s">
        <v>677</v>
      </c>
      <c r="F112" s="143" t="n">
        <v>2022</v>
      </c>
      <c r="G112" s="144" t="n">
        <v>2</v>
      </c>
      <c r="H112" s="144" t="n">
        <v>0</v>
      </c>
      <c r="I112" s="144" t="n">
        <f aca="false">+G:G-H:H</f>
        <v>2</v>
      </c>
    </row>
    <row r="113" customFormat="false" ht="17.25" hidden="false" customHeight="true" outlineLevel="0" collapsed="false">
      <c r="A113" s="140" t="s">
        <v>100</v>
      </c>
      <c r="C113" s="142" t="n">
        <v>4860000</v>
      </c>
      <c r="D113" s="143" t="n">
        <v>48600000</v>
      </c>
      <c r="E113" s="140" t="s">
        <v>678</v>
      </c>
      <c r="F113" s="143" t="n">
        <v>2022</v>
      </c>
      <c r="G113" s="144" t="n">
        <v>20938530.61</v>
      </c>
      <c r="H113" s="144" t="n">
        <v>0</v>
      </c>
      <c r="I113" s="144" t="n">
        <f aca="false">+G:G-H:H</f>
        <v>20938530.61</v>
      </c>
    </row>
    <row r="114" customFormat="false" ht="17.25" hidden="false" customHeight="true" outlineLevel="0" collapsed="false">
      <c r="A114" s="140" t="s">
        <v>100</v>
      </c>
      <c r="C114" s="142" t="n">
        <v>4910000</v>
      </c>
      <c r="D114" s="143" t="n">
        <v>49100000</v>
      </c>
      <c r="E114" s="140" t="s">
        <v>679</v>
      </c>
      <c r="F114" s="143" t="n">
        <v>2022</v>
      </c>
      <c r="G114" s="144" t="n">
        <v>0</v>
      </c>
      <c r="H114" s="144" t="n">
        <v>352310624.04</v>
      </c>
      <c r="I114" s="144" t="n">
        <f aca="false">+G:G-H:H</f>
        <v>-352310624.04</v>
      </c>
    </row>
    <row r="115" customFormat="false" ht="17.25" hidden="false" customHeight="true" outlineLevel="0" collapsed="false">
      <c r="A115" s="140" t="s">
        <v>100</v>
      </c>
      <c r="C115" s="142" t="n">
        <v>5111000</v>
      </c>
      <c r="D115" s="143" t="n">
        <v>51110000</v>
      </c>
      <c r="E115" s="140" t="s">
        <v>681</v>
      </c>
      <c r="F115" s="143" t="n">
        <v>2022</v>
      </c>
      <c r="G115" s="144" t="n">
        <v>131781473</v>
      </c>
      <c r="H115" s="144" t="n">
        <v>0</v>
      </c>
      <c r="I115" s="144" t="n">
        <f aca="false">+G:G-H:H</f>
        <v>131781473</v>
      </c>
    </row>
    <row r="116" customFormat="false" ht="17.25" hidden="false" customHeight="true" outlineLevel="0" collapsed="false">
      <c r="A116" s="140" t="s">
        <v>100</v>
      </c>
      <c r="C116" s="142" t="n">
        <v>5114000</v>
      </c>
      <c r="D116" s="143" t="n">
        <v>51140000</v>
      </c>
      <c r="E116" s="140" t="s">
        <v>373</v>
      </c>
      <c r="F116" s="143" t="n">
        <v>2022</v>
      </c>
      <c r="G116" s="144" t="n">
        <v>0</v>
      </c>
      <c r="H116" s="144" t="n">
        <v>184444112</v>
      </c>
      <c r="I116" s="144" t="n">
        <f aca="false">+G:G-H:H</f>
        <v>-184444112</v>
      </c>
    </row>
    <row r="117" customFormat="false" ht="17.25" hidden="false" customHeight="true" outlineLevel="0" collapsed="false">
      <c r="A117" s="140" t="s">
        <v>100</v>
      </c>
      <c r="C117" s="142" t="n">
        <v>5115000</v>
      </c>
      <c r="D117" s="143" t="n">
        <v>51140000</v>
      </c>
      <c r="E117" s="140" t="s">
        <v>375</v>
      </c>
      <c r="F117" s="143" t="n">
        <v>2022</v>
      </c>
      <c r="G117" s="144" t="n">
        <v>0</v>
      </c>
      <c r="H117" s="144" t="n">
        <v>2000</v>
      </c>
      <c r="I117" s="144" t="n">
        <f aca="false">+G:G-H:H</f>
        <v>-2000</v>
      </c>
    </row>
    <row r="118" customFormat="false" ht="17.25" hidden="false" customHeight="true" outlineLevel="0" collapsed="false">
      <c r="A118" s="140" t="s">
        <v>100</v>
      </c>
      <c r="C118" s="142" t="n">
        <v>5120100</v>
      </c>
      <c r="D118" s="143" t="n">
        <v>51201000</v>
      </c>
      <c r="E118" s="140" t="s">
        <v>319</v>
      </c>
      <c r="F118" s="143" t="n">
        <v>2022</v>
      </c>
      <c r="G118" s="144" t="n">
        <v>107164504</v>
      </c>
      <c r="H118" s="144" t="n">
        <v>0</v>
      </c>
      <c r="I118" s="144" t="n">
        <f aca="false">+G:G-H:H</f>
        <v>107164504</v>
      </c>
    </row>
    <row r="119" customFormat="false" ht="17.25" hidden="false" customHeight="true" outlineLevel="0" collapsed="false">
      <c r="A119" s="140" t="s">
        <v>100</v>
      </c>
      <c r="C119" s="142" t="n">
        <v>5120200</v>
      </c>
      <c r="D119" s="143" t="n">
        <v>51202000</v>
      </c>
      <c r="E119" s="140" t="s">
        <v>378</v>
      </c>
      <c r="F119" s="143" t="n">
        <v>2022</v>
      </c>
      <c r="G119" s="144" t="n">
        <v>391600</v>
      </c>
      <c r="H119" s="144" t="n">
        <v>0</v>
      </c>
      <c r="I119" s="144" t="n">
        <f aca="false">+G:G-H:H</f>
        <v>391600</v>
      </c>
    </row>
    <row r="120" customFormat="false" ht="17.25" hidden="false" customHeight="true" outlineLevel="0" collapsed="false">
      <c r="A120" s="140" t="s">
        <v>100</v>
      </c>
      <c r="C120" s="142" t="n">
        <v>5121100</v>
      </c>
      <c r="D120" s="143" t="n">
        <v>51211000</v>
      </c>
      <c r="E120" s="140" t="s">
        <v>688</v>
      </c>
      <c r="F120" s="143" t="n">
        <v>2022</v>
      </c>
      <c r="G120" s="144" t="n">
        <v>0</v>
      </c>
      <c r="H120" s="144" t="n">
        <v>707495156.14</v>
      </c>
      <c r="I120" s="144" t="n">
        <f aca="false">+G:G-H:H</f>
        <v>-707495156.14</v>
      </c>
    </row>
    <row r="121" customFormat="false" ht="17.25" hidden="false" customHeight="true" outlineLevel="0" collapsed="false">
      <c r="A121" s="140" t="s">
        <v>100</v>
      </c>
      <c r="C121" s="142" t="n">
        <v>5122100</v>
      </c>
      <c r="D121" s="143" t="n">
        <v>51221000</v>
      </c>
      <c r="E121" s="140" t="s">
        <v>694</v>
      </c>
      <c r="F121" s="143" t="n">
        <v>2022</v>
      </c>
      <c r="G121" s="144" t="n">
        <v>0</v>
      </c>
      <c r="H121" s="144" t="n">
        <v>927250331.53</v>
      </c>
      <c r="I121" s="144" t="n">
        <f aca="false">+G:G-H:H</f>
        <v>-927250331.53</v>
      </c>
    </row>
    <row r="122" customFormat="false" ht="17.25" hidden="false" customHeight="true" outlineLevel="0" collapsed="false">
      <c r="A122" s="140" t="s">
        <v>100</v>
      </c>
      <c r="C122" s="142" t="n">
        <v>5123100</v>
      </c>
      <c r="D122" s="143" t="n">
        <v>51231000</v>
      </c>
      <c r="E122" s="140" t="s">
        <v>696</v>
      </c>
      <c r="F122" s="143" t="n">
        <v>2022</v>
      </c>
      <c r="G122" s="144" t="n">
        <v>0</v>
      </c>
      <c r="H122" s="144" t="n">
        <v>255091774.36</v>
      </c>
      <c r="I122" s="144" t="n">
        <f aca="false">+G:G-H:H</f>
        <v>-255091774.36</v>
      </c>
    </row>
    <row r="123" customFormat="false" ht="17.25" hidden="false" customHeight="true" outlineLevel="0" collapsed="false">
      <c r="A123" s="140" t="s">
        <v>100</v>
      </c>
      <c r="C123" s="142" t="n">
        <v>5124100</v>
      </c>
      <c r="D123" s="143" t="n">
        <v>51241000</v>
      </c>
      <c r="E123" s="140" t="s">
        <v>699</v>
      </c>
      <c r="F123" s="143" t="n">
        <v>2022</v>
      </c>
      <c r="G123" s="144" t="n">
        <v>0</v>
      </c>
      <c r="H123" s="144" t="n">
        <v>175115401.94</v>
      </c>
      <c r="I123" s="144" t="n">
        <f aca="false">+G:G-H:H</f>
        <v>-175115401.94</v>
      </c>
    </row>
    <row r="124" customFormat="false" ht="17.25" hidden="false" customHeight="true" outlineLevel="0" collapsed="false">
      <c r="A124" s="140" t="s">
        <v>100</v>
      </c>
      <c r="C124" s="142" t="n">
        <v>5180000</v>
      </c>
      <c r="D124" s="143" t="n">
        <v>51800000</v>
      </c>
      <c r="E124" s="140" t="s">
        <v>385</v>
      </c>
      <c r="F124" s="143" t="n">
        <v>2022</v>
      </c>
      <c r="G124" s="144" t="n">
        <v>0</v>
      </c>
      <c r="H124" s="144" t="n">
        <v>25334072.12</v>
      </c>
      <c r="I124" s="144" t="n">
        <f aca="false">+G:G-H:H</f>
        <v>-25334072.12</v>
      </c>
    </row>
    <row r="125" customFormat="false" ht="17.25" hidden="false" customHeight="true" outlineLevel="0" collapsed="false">
      <c r="A125" s="140" t="s">
        <v>100</v>
      </c>
      <c r="C125" s="142" t="n">
        <v>5191000</v>
      </c>
      <c r="D125" s="143" t="n">
        <v>51910000</v>
      </c>
      <c r="E125" s="140" t="s">
        <v>701</v>
      </c>
      <c r="F125" s="143" t="n">
        <v>2022</v>
      </c>
      <c r="G125" s="144" t="n">
        <v>0</v>
      </c>
      <c r="H125" s="144" t="n">
        <v>1500000000</v>
      </c>
      <c r="I125" s="144" t="n">
        <f aca="false">+G:G-H:H</f>
        <v>-1500000000</v>
      </c>
    </row>
    <row r="126" customFormat="false" ht="17.25" hidden="false" customHeight="true" outlineLevel="0" collapsed="false">
      <c r="A126" s="140" t="s">
        <v>100</v>
      </c>
      <c r="C126" s="142" t="n">
        <v>5192000</v>
      </c>
      <c r="D126" s="143" t="n">
        <v>51920000</v>
      </c>
      <c r="E126" s="140" t="s">
        <v>386</v>
      </c>
      <c r="F126" s="143" t="n">
        <v>2022</v>
      </c>
      <c r="G126" s="144" t="n">
        <v>0</v>
      </c>
      <c r="H126" s="144" t="n">
        <v>700000000</v>
      </c>
      <c r="I126" s="144" t="n">
        <f aca="false">+G:G-H:H</f>
        <v>-700000000</v>
      </c>
    </row>
    <row r="127" customFormat="false" ht="17.25" hidden="false" customHeight="true" outlineLevel="0" collapsed="false">
      <c r="A127" s="140" t="s">
        <v>100</v>
      </c>
      <c r="C127" s="142" t="n">
        <v>5194000</v>
      </c>
      <c r="D127" s="143" t="n">
        <v>51940000</v>
      </c>
      <c r="E127" s="140" t="s">
        <v>390</v>
      </c>
      <c r="F127" s="143" t="n">
        <v>2022</v>
      </c>
      <c r="G127" s="144" t="n">
        <v>0</v>
      </c>
      <c r="H127" s="144" t="n">
        <v>1000000000</v>
      </c>
      <c r="I127" s="144" t="n">
        <f aca="false">+G:G-H:H</f>
        <v>-1000000000</v>
      </c>
    </row>
    <row r="128" customFormat="false" ht="17.25" hidden="false" customHeight="true" outlineLevel="0" collapsed="false">
      <c r="A128" s="140" t="s">
        <v>100</v>
      </c>
      <c r="C128" s="142" t="n">
        <v>5195000</v>
      </c>
      <c r="D128" s="143" t="n">
        <v>51950000</v>
      </c>
      <c r="E128" s="140" t="s">
        <v>388</v>
      </c>
      <c r="F128" s="143" t="n">
        <v>2022</v>
      </c>
      <c r="G128" s="144" t="n">
        <v>0</v>
      </c>
      <c r="H128" s="144" t="n">
        <v>600000000</v>
      </c>
      <c r="I128" s="144" t="n">
        <f aca="false">+G:G-H:H</f>
        <v>-600000000</v>
      </c>
    </row>
    <row r="129" customFormat="false" ht="17.25" hidden="false" customHeight="true" outlineLevel="0" collapsed="false">
      <c r="A129" s="140" t="s">
        <v>100</v>
      </c>
      <c r="C129" s="142" t="n">
        <v>5311000</v>
      </c>
      <c r="D129" s="143" t="n">
        <v>53110000</v>
      </c>
      <c r="E129" s="140" t="s">
        <v>394</v>
      </c>
      <c r="F129" s="143" t="n">
        <v>2022</v>
      </c>
      <c r="G129" s="144" t="n">
        <v>1178564.62</v>
      </c>
      <c r="H129" s="144" t="n">
        <v>0</v>
      </c>
      <c r="I129" s="144" t="n">
        <f aca="false">+G:G-H:H</f>
        <v>1178564.62</v>
      </c>
    </row>
    <row r="130" customFormat="false" ht="17.25" hidden="false" customHeight="true" outlineLevel="0" collapsed="false">
      <c r="A130" s="140" t="s">
        <v>100</v>
      </c>
      <c r="C130" s="142" t="n">
        <v>5320000</v>
      </c>
      <c r="D130" s="143" t="n">
        <v>53200000</v>
      </c>
      <c r="E130" s="140" t="s">
        <v>136</v>
      </c>
      <c r="F130" s="143" t="n">
        <v>2022</v>
      </c>
      <c r="G130" s="144" t="n">
        <v>7152689</v>
      </c>
      <c r="H130" s="144" t="n">
        <v>0</v>
      </c>
      <c r="I130" s="144" t="n">
        <f aca="false">+G:G-H:H</f>
        <v>7152689</v>
      </c>
    </row>
    <row r="131" customFormat="false" ht="17.25" hidden="false" customHeight="true" outlineLevel="0" collapsed="false">
      <c r="A131" s="140" t="s">
        <v>100</v>
      </c>
      <c r="C131" s="142" t="n">
        <v>5321000</v>
      </c>
      <c r="D131" s="143" t="n">
        <v>53200000</v>
      </c>
      <c r="E131" s="140" t="s">
        <v>328</v>
      </c>
      <c r="F131" s="143" t="n">
        <v>2022</v>
      </c>
      <c r="G131" s="144" t="n">
        <v>8481</v>
      </c>
      <c r="H131" s="144" t="n">
        <v>0</v>
      </c>
      <c r="I131" s="144" t="n">
        <f aca="false">+G:G-H:H</f>
        <v>8481</v>
      </c>
    </row>
    <row r="132" customFormat="false" ht="17.25" hidden="false" customHeight="true" outlineLevel="0" collapsed="false">
      <c r="A132" s="140" t="s">
        <v>100</v>
      </c>
      <c r="C132" s="142" t="n">
        <v>5330000</v>
      </c>
      <c r="D132" s="143" t="n">
        <v>53300000</v>
      </c>
      <c r="E132" s="140" t="s">
        <v>329</v>
      </c>
      <c r="F132" s="143" t="n">
        <v>2022</v>
      </c>
      <c r="G132" s="144" t="n">
        <v>12076890.97</v>
      </c>
      <c r="H132" s="144" t="n">
        <v>0</v>
      </c>
      <c r="I132" s="144" t="n">
        <f aca="false">+G:G-H:H</f>
        <v>12076890.97</v>
      </c>
    </row>
    <row r="133" customFormat="false" ht="17.25" hidden="false" customHeight="true" outlineLevel="0" collapsed="false">
      <c r="A133" s="140" t="s">
        <v>100</v>
      </c>
      <c r="C133" s="142" t="n">
        <v>5800000</v>
      </c>
      <c r="D133" s="143" t="n">
        <v>58000000</v>
      </c>
      <c r="E133" s="140" t="s">
        <v>704</v>
      </c>
      <c r="F133" s="143" t="n">
        <v>2022</v>
      </c>
      <c r="G133" s="144" t="n">
        <v>20000</v>
      </c>
      <c r="H133" s="144" t="n">
        <v>0</v>
      </c>
      <c r="I133" s="144" t="n">
        <f aca="false">+G:G-H:H</f>
        <v>20000</v>
      </c>
    </row>
    <row r="134" customFormat="false" ht="17.25" hidden="false" customHeight="true" outlineLevel="0" collapsed="false">
      <c r="A134" s="140" t="s">
        <v>100</v>
      </c>
      <c r="C134" s="142" t="n">
        <v>6010100</v>
      </c>
      <c r="D134" s="143" t="n">
        <v>60101000</v>
      </c>
      <c r="E134" s="140" t="s">
        <v>337</v>
      </c>
      <c r="F134" s="143" t="n">
        <v>2022</v>
      </c>
      <c r="G134" s="144" t="n">
        <v>319194849.98</v>
      </c>
      <c r="H134" s="144" t="n">
        <v>0</v>
      </c>
      <c r="I134" s="144" t="n">
        <f aca="false">+G:G-H:H</f>
        <v>319194849.98</v>
      </c>
    </row>
    <row r="135" customFormat="false" ht="17.25" hidden="false" customHeight="true" outlineLevel="0" collapsed="false">
      <c r="A135" s="140" t="s">
        <v>100</v>
      </c>
      <c r="C135" s="142" t="n">
        <v>6010110</v>
      </c>
      <c r="D135" s="143" t="n">
        <v>60101000</v>
      </c>
      <c r="E135" s="140" t="s">
        <v>332</v>
      </c>
      <c r="F135" s="143" t="n">
        <v>2022</v>
      </c>
      <c r="G135" s="144" t="n">
        <v>7515140734</v>
      </c>
      <c r="H135" s="144" t="n">
        <v>0</v>
      </c>
      <c r="I135" s="144" t="n">
        <f aca="false">+G:G-H:H</f>
        <v>7515140734</v>
      </c>
    </row>
    <row r="136" customFormat="false" ht="17.25" hidden="false" customHeight="true" outlineLevel="0" collapsed="false">
      <c r="A136" s="140" t="s">
        <v>100</v>
      </c>
      <c r="C136" s="142" t="n">
        <v>6010200</v>
      </c>
      <c r="D136" s="143" t="n">
        <v>60102000</v>
      </c>
      <c r="E136" s="140" t="s">
        <v>402</v>
      </c>
      <c r="F136" s="143" t="n">
        <v>2022</v>
      </c>
      <c r="G136" s="144" t="n">
        <v>124402575</v>
      </c>
      <c r="H136" s="144" t="n">
        <v>0</v>
      </c>
      <c r="I136" s="144" t="n">
        <f aca="false">+G:G-H:H</f>
        <v>124402575</v>
      </c>
    </row>
    <row r="137" customFormat="false" ht="17.25" hidden="false" customHeight="true" outlineLevel="0" collapsed="false">
      <c r="A137" s="140" t="s">
        <v>100</v>
      </c>
      <c r="C137" s="142" t="n">
        <v>6010300</v>
      </c>
      <c r="D137" s="143" t="n">
        <v>60103000</v>
      </c>
      <c r="E137" s="140" t="s">
        <v>334</v>
      </c>
      <c r="F137" s="143" t="n">
        <v>2022</v>
      </c>
      <c r="G137" s="144" t="n">
        <v>1801346358.56</v>
      </c>
      <c r="H137" s="144" t="n">
        <v>0</v>
      </c>
      <c r="I137" s="144" t="n">
        <f aca="false">+G:G-H:H</f>
        <v>1801346358.56</v>
      </c>
    </row>
    <row r="138" customFormat="false" ht="17.25" hidden="false" customHeight="true" outlineLevel="0" collapsed="false">
      <c r="A138" s="140" t="s">
        <v>100</v>
      </c>
      <c r="C138" s="142" t="n">
        <v>6010400</v>
      </c>
      <c r="D138" s="143" t="n">
        <v>60103000</v>
      </c>
      <c r="E138" s="140" t="s">
        <v>335</v>
      </c>
      <c r="F138" s="143" t="n">
        <v>2022</v>
      </c>
      <c r="G138" s="144" t="n">
        <v>379546466.45</v>
      </c>
      <c r="H138" s="144" t="n">
        <v>0</v>
      </c>
      <c r="I138" s="144" t="n">
        <f aca="false">+G:G-H:H</f>
        <v>379546466.45</v>
      </c>
    </row>
    <row r="139" customFormat="false" ht="17.25" hidden="false" customHeight="true" outlineLevel="0" collapsed="false">
      <c r="A139" s="140" t="s">
        <v>100</v>
      </c>
      <c r="C139" s="142" t="n">
        <v>6011000</v>
      </c>
      <c r="D139" s="143" t="n">
        <v>60110000</v>
      </c>
      <c r="E139" s="140" t="s">
        <v>338</v>
      </c>
      <c r="F139" s="143" t="n">
        <v>2022</v>
      </c>
      <c r="G139" s="144" t="n">
        <v>29817600</v>
      </c>
      <c r="H139" s="144" t="n">
        <v>0</v>
      </c>
      <c r="I139" s="144" t="n">
        <f aca="false">+G:G-H:H</f>
        <v>29817600</v>
      </c>
    </row>
    <row r="140" customFormat="false" ht="17.25" hidden="false" customHeight="true" outlineLevel="0" collapsed="false">
      <c r="A140" s="140" t="s">
        <v>100</v>
      </c>
      <c r="C140" s="142" t="n">
        <v>6011300</v>
      </c>
      <c r="D140" s="143" t="n">
        <v>60110000</v>
      </c>
      <c r="E140" s="140" t="s">
        <v>339</v>
      </c>
      <c r="F140" s="143" t="n">
        <v>2022</v>
      </c>
      <c r="G140" s="144" t="n">
        <v>2616501249.13</v>
      </c>
      <c r="H140" s="144" t="n">
        <v>0</v>
      </c>
      <c r="I140" s="144" t="n">
        <f aca="false">+G:G-H:H</f>
        <v>2616501249.13</v>
      </c>
    </row>
    <row r="141" customFormat="false" ht="17.25" hidden="false" customHeight="true" outlineLevel="0" collapsed="false">
      <c r="A141" s="140" t="s">
        <v>100</v>
      </c>
      <c r="C141" s="142" t="n">
        <v>6011400</v>
      </c>
      <c r="D141" s="143" t="n">
        <v>60110000</v>
      </c>
      <c r="E141" s="140" t="s">
        <v>340</v>
      </c>
      <c r="F141" s="143" t="n">
        <v>2022</v>
      </c>
      <c r="G141" s="144" t="n">
        <v>470750</v>
      </c>
      <c r="H141" s="144" t="n">
        <v>0</v>
      </c>
      <c r="I141" s="144" t="n">
        <f aca="false">+G:G-H:H</f>
        <v>470750</v>
      </c>
    </row>
    <row r="142" customFormat="false" ht="17.25" hidden="false" customHeight="true" outlineLevel="0" collapsed="false">
      <c r="A142" s="140" t="s">
        <v>100</v>
      </c>
      <c r="C142" s="142" t="n">
        <v>6020100</v>
      </c>
      <c r="D142" s="143" t="n">
        <v>60201000</v>
      </c>
      <c r="E142" s="140" t="s">
        <v>408</v>
      </c>
      <c r="F142" s="143" t="n">
        <v>2022</v>
      </c>
      <c r="G142" s="144" t="n">
        <v>458292186.12</v>
      </c>
      <c r="H142" s="144" t="n">
        <v>0</v>
      </c>
      <c r="I142" s="144" t="n">
        <f aca="false">+G:G-H:H</f>
        <v>458292186.12</v>
      </c>
    </row>
    <row r="143" customFormat="false" ht="17.25" hidden="false" customHeight="true" outlineLevel="0" collapsed="false">
      <c r="A143" s="140" t="s">
        <v>100</v>
      </c>
      <c r="C143" s="142" t="n">
        <v>6020500</v>
      </c>
      <c r="D143" s="143" t="n">
        <v>60205000</v>
      </c>
      <c r="E143" s="140" t="s">
        <v>410</v>
      </c>
      <c r="F143" s="143" t="n">
        <v>2022</v>
      </c>
      <c r="G143" s="144" t="n">
        <v>2535700.11</v>
      </c>
      <c r="H143" s="144" t="n">
        <v>0</v>
      </c>
      <c r="I143" s="144" t="n">
        <f aca="false">+G:G-H:H</f>
        <v>2535700.11</v>
      </c>
    </row>
    <row r="144" customFormat="false" ht="17.25" hidden="false" customHeight="true" outlineLevel="0" collapsed="false">
      <c r="A144" s="140" t="s">
        <v>100</v>
      </c>
      <c r="C144" s="142" t="n">
        <v>6020530</v>
      </c>
      <c r="D144" s="143" t="n">
        <v>60205300</v>
      </c>
      <c r="E144" s="140" t="s">
        <v>345</v>
      </c>
      <c r="F144" s="143" t="n">
        <v>2022</v>
      </c>
      <c r="G144" s="144" t="n">
        <v>94353886.2</v>
      </c>
      <c r="H144" s="144" t="n">
        <v>0</v>
      </c>
      <c r="I144" s="144" t="n">
        <f aca="false">+G:G-H:H</f>
        <v>94353886.2</v>
      </c>
    </row>
    <row r="145" customFormat="false" ht="17.25" hidden="false" customHeight="true" outlineLevel="0" collapsed="false">
      <c r="A145" s="140" t="s">
        <v>100</v>
      </c>
      <c r="C145" s="142" t="n">
        <v>6020600</v>
      </c>
      <c r="D145" s="143" t="n">
        <v>60206000</v>
      </c>
      <c r="E145" s="140" t="s">
        <v>346</v>
      </c>
      <c r="F145" s="143" t="n">
        <v>2022</v>
      </c>
      <c r="G145" s="144" t="n">
        <v>3491196.67</v>
      </c>
      <c r="H145" s="144" t="n">
        <v>0</v>
      </c>
      <c r="I145" s="144" t="n">
        <f aca="false">+G:G-H:H</f>
        <v>3491196.67</v>
      </c>
    </row>
    <row r="146" customFormat="false" ht="17.25" hidden="false" customHeight="true" outlineLevel="0" collapsed="false">
      <c r="A146" s="140" t="s">
        <v>100</v>
      </c>
      <c r="C146" s="142" t="n">
        <v>6020700</v>
      </c>
      <c r="D146" s="143" t="n">
        <v>60206000</v>
      </c>
      <c r="E146" s="140" t="s">
        <v>348</v>
      </c>
      <c r="F146" s="143" t="n">
        <v>2022</v>
      </c>
      <c r="G146" s="144" t="n">
        <v>7817819.33</v>
      </c>
      <c r="H146" s="144" t="n">
        <v>0</v>
      </c>
      <c r="I146" s="144" t="n">
        <f aca="false">+G:G-H:H</f>
        <v>7817819.33</v>
      </c>
    </row>
    <row r="147" customFormat="false" ht="17.25" hidden="false" customHeight="true" outlineLevel="0" collapsed="false">
      <c r="A147" s="140" t="s">
        <v>100</v>
      </c>
      <c r="C147" s="142" t="n">
        <v>6020800</v>
      </c>
      <c r="D147" s="143" t="n">
        <v>60206000</v>
      </c>
      <c r="E147" s="140" t="s">
        <v>349</v>
      </c>
      <c r="F147" s="143" t="n">
        <v>2022</v>
      </c>
      <c r="G147" s="144" t="n">
        <v>1241212.5</v>
      </c>
      <c r="H147" s="144" t="n">
        <v>0</v>
      </c>
      <c r="I147" s="144" t="n">
        <f aca="false">+G:G-H:H</f>
        <v>1241212.5</v>
      </c>
    </row>
    <row r="148" customFormat="false" ht="17.25" hidden="false" customHeight="true" outlineLevel="0" collapsed="false">
      <c r="A148" s="140" t="s">
        <v>100</v>
      </c>
      <c r="C148" s="142" t="n">
        <v>6020900</v>
      </c>
      <c r="D148" s="143" t="n">
        <v>60209000</v>
      </c>
      <c r="E148" s="140" t="s">
        <v>350</v>
      </c>
      <c r="F148" s="143" t="n">
        <v>2022</v>
      </c>
      <c r="G148" s="144" t="n">
        <v>84271163.05</v>
      </c>
      <c r="H148" s="144" t="n">
        <v>0</v>
      </c>
      <c r="I148" s="144" t="n">
        <f aca="false">+G:G-H:H</f>
        <v>84271163.05</v>
      </c>
    </row>
    <row r="149" customFormat="false" ht="17.25" hidden="false" customHeight="true" outlineLevel="0" collapsed="false">
      <c r="A149" s="140" t="s">
        <v>100</v>
      </c>
      <c r="C149" s="142" t="n">
        <v>6031000</v>
      </c>
      <c r="D149" s="143" t="n">
        <v>60310000</v>
      </c>
      <c r="E149" s="140" t="s">
        <v>351</v>
      </c>
      <c r="F149" s="143" t="n">
        <v>2022</v>
      </c>
      <c r="G149" s="144" t="n">
        <v>0</v>
      </c>
      <c r="H149" s="144" t="n">
        <v>708588275.74</v>
      </c>
      <c r="I149" s="144" t="n">
        <f aca="false">+G:G-H:H</f>
        <v>-708588275.74</v>
      </c>
    </row>
    <row r="150" customFormat="false" ht="17.25" hidden="false" customHeight="true" outlineLevel="0" collapsed="false">
      <c r="A150" s="140" t="s">
        <v>100</v>
      </c>
      <c r="C150" s="142" t="n">
        <v>6035000</v>
      </c>
      <c r="D150" s="143" t="n">
        <v>60310000</v>
      </c>
      <c r="E150" s="140" t="s">
        <v>352</v>
      </c>
      <c r="F150" s="143" t="n">
        <v>2022</v>
      </c>
      <c r="G150" s="144" t="n">
        <v>0</v>
      </c>
      <c r="H150" s="144" t="n">
        <v>1629598340.63</v>
      </c>
      <c r="I150" s="144" t="n">
        <f aca="false">+G:G-H:H</f>
        <v>-1629598340.63</v>
      </c>
    </row>
    <row r="151" customFormat="false" ht="17.25" hidden="false" customHeight="true" outlineLevel="0" collapsed="false">
      <c r="A151" s="140" t="s">
        <v>100</v>
      </c>
      <c r="C151" s="142" t="n">
        <v>6060600</v>
      </c>
      <c r="D151" s="143" t="n">
        <v>60606000</v>
      </c>
      <c r="E151" s="140" t="s">
        <v>361</v>
      </c>
      <c r="F151" s="143" t="n">
        <v>2022</v>
      </c>
      <c r="G151" s="144" t="n">
        <v>1459300</v>
      </c>
      <c r="H151" s="144" t="n">
        <v>0</v>
      </c>
      <c r="I151" s="144" t="n">
        <f aca="false">+G:G-H:H</f>
        <v>1459300</v>
      </c>
    </row>
    <row r="152" customFormat="false" ht="17.25" hidden="false" customHeight="true" outlineLevel="0" collapsed="false">
      <c r="A152" s="140" t="s">
        <v>100</v>
      </c>
      <c r="C152" s="142" t="n">
        <v>6060800</v>
      </c>
      <c r="D152" s="143" t="n">
        <v>60608000</v>
      </c>
      <c r="E152" s="140" t="s">
        <v>144</v>
      </c>
      <c r="F152" s="143" t="n">
        <v>2022</v>
      </c>
      <c r="G152" s="144" t="n">
        <v>3261254.79</v>
      </c>
      <c r="H152" s="144" t="n">
        <v>0</v>
      </c>
      <c r="I152" s="144" t="n">
        <f aca="false">+G:G-H:H</f>
        <v>3261254.79</v>
      </c>
    </row>
    <row r="153" customFormat="false" ht="17.25" hidden="false" customHeight="true" outlineLevel="0" collapsed="false">
      <c r="A153" s="140" t="s">
        <v>100</v>
      </c>
      <c r="C153" s="142" t="n">
        <v>6061000</v>
      </c>
      <c r="D153" s="143" t="n">
        <v>60610000</v>
      </c>
      <c r="E153" s="140" t="s">
        <v>420</v>
      </c>
      <c r="F153" s="143" t="n">
        <v>2022</v>
      </c>
      <c r="G153" s="144" t="n">
        <v>550342167.15</v>
      </c>
      <c r="H153" s="144" t="n">
        <v>0</v>
      </c>
      <c r="I153" s="144" t="n">
        <f aca="false">+G:G-H:H</f>
        <v>550342167.15</v>
      </c>
    </row>
    <row r="154" customFormat="false" ht="17.25" hidden="false" customHeight="true" outlineLevel="0" collapsed="false">
      <c r="A154" s="140" t="s">
        <v>100</v>
      </c>
      <c r="C154" s="142" t="n">
        <v>6062000</v>
      </c>
      <c r="D154" s="143" t="n">
        <v>60620000</v>
      </c>
      <c r="E154" s="140" t="s">
        <v>356</v>
      </c>
      <c r="F154" s="143" t="n">
        <v>2022</v>
      </c>
      <c r="G154" s="144" t="n">
        <v>133514606.68</v>
      </c>
      <c r="H154" s="144" t="n">
        <v>0</v>
      </c>
      <c r="I154" s="144" t="n">
        <f aca="false">+G:G-H:H</f>
        <v>133514606.68</v>
      </c>
    </row>
    <row r="155" customFormat="false" ht="17.25" hidden="false" customHeight="true" outlineLevel="0" collapsed="false">
      <c r="A155" s="140" t="s">
        <v>100</v>
      </c>
      <c r="C155" s="142" t="n">
        <v>6062100</v>
      </c>
      <c r="D155" s="143" t="n">
        <v>60621000</v>
      </c>
      <c r="E155" s="140" t="s">
        <v>357</v>
      </c>
      <c r="F155" s="143" t="n">
        <v>2022</v>
      </c>
      <c r="G155" s="144" t="n">
        <v>244220726.53</v>
      </c>
      <c r="H155" s="144" t="n">
        <v>0</v>
      </c>
      <c r="I155" s="144" t="n">
        <f aca="false">+G:G-H:H</f>
        <v>244220726.53</v>
      </c>
    </row>
    <row r="156" customFormat="false" ht="17.25" hidden="false" customHeight="true" outlineLevel="0" collapsed="false">
      <c r="A156" s="140" t="s">
        <v>100</v>
      </c>
      <c r="C156" s="142" t="n">
        <v>6063000</v>
      </c>
      <c r="D156" s="143" t="n">
        <v>60630000</v>
      </c>
      <c r="E156" s="140" t="s">
        <v>358</v>
      </c>
      <c r="F156" s="143" t="n">
        <v>2022</v>
      </c>
      <c r="G156" s="144" t="n">
        <v>7617700</v>
      </c>
      <c r="H156" s="144" t="n">
        <v>0</v>
      </c>
      <c r="I156" s="144" t="n">
        <f aca="false">+G:G-H:H</f>
        <v>7617700</v>
      </c>
    </row>
    <row r="157" customFormat="false" ht="17.25" hidden="false" customHeight="true" outlineLevel="0" collapsed="false">
      <c r="A157" s="140" t="s">
        <v>100</v>
      </c>
      <c r="C157" s="142" t="n">
        <v>6064000</v>
      </c>
      <c r="D157" s="143" t="n">
        <v>60640000</v>
      </c>
      <c r="E157" s="140" t="s">
        <v>360</v>
      </c>
      <c r="F157" s="143" t="n">
        <v>2022</v>
      </c>
      <c r="G157" s="144" t="n">
        <v>54551449.37</v>
      </c>
      <c r="H157" s="144" t="n">
        <v>0</v>
      </c>
      <c r="I157" s="144" t="n">
        <f aca="false">+G:G-H:H</f>
        <v>54551449.37</v>
      </c>
    </row>
    <row r="158" customFormat="false" ht="17.25" hidden="false" customHeight="true" outlineLevel="0" collapsed="false">
      <c r="A158" s="140" t="s">
        <v>100</v>
      </c>
      <c r="C158" s="142" t="n">
        <v>6064100</v>
      </c>
      <c r="D158" s="143" t="n">
        <v>60641000</v>
      </c>
      <c r="E158" s="140" t="s">
        <v>424</v>
      </c>
      <c r="F158" s="143" t="n">
        <v>2022</v>
      </c>
      <c r="G158" s="144" t="n">
        <v>290052705.08</v>
      </c>
      <c r="H158" s="144" t="n">
        <v>0</v>
      </c>
      <c r="I158" s="144" t="n">
        <f aca="false">+G:G-H:H</f>
        <v>290052705.08</v>
      </c>
    </row>
    <row r="159" customFormat="false" ht="17.25" hidden="false" customHeight="true" outlineLevel="0" collapsed="false">
      <c r="A159" s="140" t="s">
        <v>100</v>
      </c>
      <c r="C159" s="142" t="n">
        <v>6065000</v>
      </c>
      <c r="D159" s="143" t="n">
        <v>60650000</v>
      </c>
      <c r="E159" s="140" t="s">
        <v>141</v>
      </c>
      <c r="F159" s="143" t="n">
        <v>2022</v>
      </c>
      <c r="G159" s="144" t="n">
        <v>197267532.86</v>
      </c>
      <c r="H159" s="144" t="n">
        <v>0</v>
      </c>
      <c r="I159" s="144" t="n">
        <f aca="false">+G:G-H:H</f>
        <v>197267532.86</v>
      </c>
    </row>
    <row r="160" customFormat="false" ht="17.25" hidden="false" customHeight="true" outlineLevel="0" collapsed="false">
      <c r="A160" s="140" t="s">
        <v>100</v>
      </c>
      <c r="C160" s="142" t="n">
        <v>6067000</v>
      </c>
      <c r="D160" s="143" t="n">
        <v>60670000</v>
      </c>
      <c r="E160" s="140" t="s">
        <v>363</v>
      </c>
      <c r="F160" s="143" t="n">
        <v>2022</v>
      </c>
      <c r="G160" s="144" t="n">
        <v>12451554.51</v>
      </c>
      <c r="H160" s="144" t="n">
        <v>0</v>
      </c>
      <c r="I160" s="144" t="n">
        <f aca="false">+G:G-H:H</f>
        <v>12451554.51</v>
      </c>
    </row>
    <row r="161" customFormat="false" ht="17.25" hidden="false" customHeight="true" outlineLevel="0" collapsed="false">
      <c r="A161" s="140" t="s">
        <v>100</v>
      </c>
      <c r="C161" s="142" t="n">
        <v>6068000</v>
      </c>
      <c r="D161" s="143" t="n">
        <v>60680000</v>
      </c>
      <c r="E161" s="140" t="s">
        <v>353</v>
      </c>
      <c r="F161" s="143" t="n">
        <v>2022</v>
      </c>
      <c r="G161" s="144" t="n">
        <v>22522086.34</v>
      </c>
      <c r="H161" s="144" t="n">
        <v>0</v>
      </c>
      <c r="I161" s="144" t="n">
        <f aca="false">+G:G-H:H</f>
        <v>22522086.34</v>
      </c>
    </row>
    <row r="162" customFormat="false" ht="17.25" hidden="false" customHeight="true" outlineLevel="0" collapsed="false">
      <c r="A162" s="140" t="s">
        <v>100</v>
      </c>
      <c r="C162" s="142" t="n">
        <v>6069000</v>
      </c>
      <c r="D162" s="143" t="n">
        <v>60690000</v>
      </c>
      <c r="E162" s="140" t="s">
        <v>365</v>
      </c>
      <c r="F162" s="143" t="n">
        <v>2022</v>
      </c>
      <c r="G162" s="144" t="n">
        <v>2321032</v>
      </c>
      <c r="H162" s="144" t="n">
        <v>0</v>
      </c>
      <c r="I162" s="144" t="n">
        <f aca="false">+G:G-H:H</f>
        <v>2321032</v>
      </c>
    </row>
    <row r="163" customFormat="false" ht="17.25" hidden="false" customHeight="true" outlineLevel="0" collapsed="false">
      <c r="A163" s="140" t="s">
        <v>100</v>
      </c>
      <c r="C163" s="142" t="n">
        <v>6080100</v>
      </c>
      <c r="D163" s="143" t="n">
        <v>60801000</v>
      </c>
      <c r="E163" s="140" t="s">
        <v>435</v>
      </c>
      <c r="F163" s="143" t="n">
        <v>2022</v>
      </c>
      <c r="G163" s="144" t="n">
        <v>476600425.54</v>
      </c>
      <c r="H163" s="144" t="n">
        <v>0</v>
      </c>
      <c r="I163" s="144" t="n">
        <f aca="false">+G:G-H:H</f>
        <v>476600425.54</v>
      </c>
    </row>
    <row r="164" customFormat="false" ht="17.25" hidden="false" customHeight="true" outlineLevel="0" collapsed="false">
      <c r="A164" s="140" t="s">
        <v>100</v>
      </c>
      <c r="C164" s="142" t="n">
        <v>6080200</v>
      </c>
      <c r="D164" s="143" t="n">
        <v>60802000</v>
      </c>
      <c r="E164" s="140" t="s">
        <v>712</v>
      </c>
      <c r="F164" s="143" t="n">
        <v>2022</v>
      </c>
      <c r="G164" s="144" t="n">
        <v>1692904</v>
      </c>
      <c r="H164" s="144" t="n">
        <v>0</v>
      </c>
      <c r="I164" s="144" t="n">
        <f aca="false">+G:G-H:H</f>
        <v>1692904</v>
      </c>
    </row>
    <row r="165" customFormat="false" ht="17.25" hidden="false" customHeight="true" outlineLevel="0" collapsed="false">
      <c r="A165" s="140" t="s">
        <v>100</v>
      </c>
      <c r="C165" s="142" t="n">
        <v>6080300</v>
      </c>
      <c r="D165" s="143" t="n">
        <v>60803000</v>
      </c>
      <c r="E165" s="140" t="s">
        <v>437</v>
      </c>
      <c r="F165" s="143" t="n">
        <v>2022</v>
      </c>
      <c r="G165" s="144" t="n">
        <v>6476016</v>
      </c>
      <c r="H165" s="144" t="n">
        <v>0</v>
      </c>
      <c r="I165" s="144" t="n">
        <f aca="false">+G:G-H:H</f>
        <v>6476016</v>
      </c>
    </row>
    <row r="166" customFormat="false" ht="17.25" hidden="false" customHeight="true" outlineLevel="0" collapsed="false">
      <c r="A166" s="140" t="s">
        <v>100</v>
      </c>
      <c r="C166" s="142" t="n">
        <v>6080400</v>
      </c>
      <c r="D166" s="143" t="n">
        <v>60804000</v>
      </c>
      <c r="E166" s="140" t="s">
        <v>439</v>
      </c>
      <c r="F166" s="143" t="n">
        <v>2022</v>
      </c>
      <c r="G166" s="144" t="n">
        <v>5150562.1</v>
      </c>
      <c r="H166" s="144" t="n">
        <v>0</v>
      </c>
      <c r="I166" s="144" t="n">
        <f aca="false">+G:G-H:H</f>
        <v>5150562.1</v>
      </c>
    </row>
    <row r="167" customFormat="false" ht="17.25" hidden="false" customHeight="true" outlineLevel="0" collapsed="false">
      <c r="A167" s="140" t="s">
        <v>100</v>
      </c>
      <c r="C167" s="142" t="n">
        <v>6080700</v>
      </c>
      <c r="D167" s="143" t="n">
        <v>60807000</v>
      </c>
      <c r="E167" s="140" t="s">
        <v>1835</v>
      </c>
      <c r="F167" s="143" t="n">
        <v>2022</v>
      </c>
      <c r="G167" s="144" t="n">
        <v>32548</v>
      </c>
      <c r="H167" s="144" t="n">
        <v>0</v>
      </c>
      <c r="I167" s="144" t="n">
        <f aca="false">+G:G-H:H</f>
        <v>32548</v>
      </c>
    </row>
    <row r="168" customFormat="false" ht="17.25" hidden="false" customHeight="true" outlineLevel="0" collapsed="false">
      <c r="A168" s="140" t="s">
        <v>100</v>
      </c>
      <c r="C168" s="142" t="n">
        <v>6080800</v>
      </c>
      <c r="D168" s="143" t="n">
        <v>60808000</v>
      </c>
      <c r="E168" s="140" t="s">
        <v>442</v>
      </c>
      <c r="F168" s="143" t="n">
        <v>2022</v>
      </c>
      <c r="G168" s="144" t="n">
        <v>8837250</v>
      </c>
      <c r="H168" s="144" t="n">
        <v>0</v>
      </c>
      <c r="I168" s="144" t="n">
        <f aca="false">+G:G-H:H</f>
        <v>8837250</v>
      </c>
    </row>
    <row r="169" customFormat="false" ht="17.25" hidden="false" customHeight="true" outlineLevel="0" collapsed="false">
      <c r="A169" s="140" t="s">
        <v>100</v>
      </c>
      <c r="C169" s="142" t="n">
        <v>6080900</v>
      </c>
      <c r="D169" s="143" t="n">
        <v>60809000</v>
      </c>
      <c r="E169" s="140" t="s">
        <v>713</v>
      </c>
      <c r="F169" s="143" t="n">
        <v>2022</v>
      </c>
      <c r="G169" s="144" t="n">
        <v>516000</v>
      </c>
      <c r="H169" s="144" t="n">
        <v>0</v>
      </c>
      <c r="I169" s="144" t="n">
        <f aca="false">+G:G-H:H</f>
        <v>516000</v>
      </c>
    </row>
    <row r="170" customFormat="false" ht="17.25" hidden="false" customHeight="true" outlineLevel="0" collapsed="false">
      <c r="A170" s="140" t="s">
        <v>100</v>
      </c>
      <c r="C170" s="142" t="n">
        <v>6081100</v>
      </c>
      <c r="D170" s="143" t="n">
        <v>60811000</v>
      </c>
      <c r="E170" s="140" t="s">
        <v>444</v>
      </c>
      <c r="F170" s="143" t="n">
        <v>2022</v>
      </c>
      <c r="G170" s="144" t="n">
        <v>16105945.01</v>
      </c>
      <c r="H170" s="144" t="n">
        <v>0</v>
      </c>
      <c r="I170" s="144" t="n">
        <f aca="false">+G:G-H:H</f>
        <v>16105945.01</v>
      </c>
    </row>
    <row r="171" customFormat="false" ht="17.25" hidden="false" customHeight="true" outlineLevel="0" collapsed="false">
      <c r="A171" s="140" t="s">
        <v>100</v>
      </c>
      <c r="C171" s="142" t="n">
        <v>6081110</v>
      </c>
      <c r="D171" s="143" t="n">
        <v>60811100</v>
      </c>
      <c r="E171" s="140" t="s">
        <v>446</v>
      </c>
      <c r="F171" s="143" t="n">
        <v>2022</v>
      </c>
      <c r="G171" s="144" t="n">
        <v>21621546.08</v>
      </c>
      <c r="H171" s="144" t="n">
        <v>0</v>
      </c>
      <c r="I171" s="144" t="n">
        <f aca="false">+G:G-H:H</f>
        <v>21621546.08</v>
      </c>
    </row>
    <row r="172" customFormat="false" ht="17.25" hidden="false" customHeight="true" outlineLevel="0" collapsed="false">
      <c r="A172" s="140" t="s">
        <v>100</v>
      </c>
      <c r="C172" s="142" t="n">
        <v>6081200</v>
      </c>
      <c r="D172" s="143" t="n">
        <v>60812000</v>
      </c>
      <c r="E172" s="140" t="s">
        <v>381</v>
      </c>
      <c r="F172" s="143" t="n">
        <v>2022</v>
      </c>
      <c r="G172" s="144" t="n">
        <v>11453830</v>
      </c>
      <c r="H172" s="144" t="n">
        <v>0</v>
      </c>
      <c r="I172" s="144" t="n">
        <f aca="false">+G:G-H:H</f>
        <v>11453830</v>
      </c>
    </row>
    <row r="173" customFormat="false" ht="17.25" hidden="false" customHeight="true" outlineLevel="0" collapsed="false">
      <c r="A173" s="140" t="s">
        <v>100</v>
      </c>
      <c r="C173" s="142" t="n">
        <v>6081700</v>
      </c>
      <c r="D173" s="143" t="n">
        <v>60817000</v>
      </c>
      <c r="E173" s="140" t="s">
        <v>382</v>
      </c>
      <c r="F173" s="143" t="n">
        <v>2022</v>
      </c>
      <c r="G173" s="144" t="n">
        <v>80511121.27</v>
      </c>
      <c r="H173" s="144" t="n">
        <v>0</v>
      </c>
      <c r="I173" s="144" t="n">
        <f aca="false">+G:G-H:H</f>
        <v>80511121.27</v>
      </c>
    </row>
    <row r="174" customFormat="false" ht="17.25" hidden="false" customHeight="true" outlineLevel="0" collapsed="false">
      <c r="A174" s="140" t="s">
        <v>100</v>
      </c>
      <c r="C174" s="142" t="n">
        <v>6110000</v>
      </c>
      <c r="D174" s="143" t="n">
        <v>61100000</v>
      </c>
      <c r="E174" s="140" t="s">
        <v>147</v>
      </c>
      <c r="F174" s="143" t="n">
        <v>2022</v>
      </c>
      <c r="G174" s="144" t="n">
        <v>71756762.68</v>
      </c>
      <c r="H174" s="144" t="n">
        <v>0</v>
      </c>
      <c r="I174" s="144" t="n">
        <f aca="false">+G:G-H:H</f>
        <v>71756762.68</v>
      </c>
    </row>
    <row r="175" customFormat="false" ht="17.25" hidden="false" customHeight="true" outlineLevel="0" collapsed="false">
      <c r="A175" s="140" t="s">
        <v>100</v>
      </c>
      <c r="C175" s="142" t="n">
        <v>6111000</v>
      </c>
      <c r="D175" s="143" t="n">
        <v>61110000</v>
      </c>
      <c r="E175" s="140" t="s">
        <v>451</v>
      </c>
      <c r="F175" s="143" t="n">
        <v>2022</v>
      </c>
      <c r="G175" s="144" t="n">
        <v>48109601.07</v>
      </c>
      <c r="H175" s="144" t="n">
        <v>0</v>
      </c>
      <c r="I175" s="144" t="n">
        <f aca="false">+G:G-H:H</f>
        <v>48109601.07</v>
      </c>
    </row>
    <row r="176" customFormat="false" ht="17.25" hidden="false" customHeight="true" outlineLevel="0" collapsed="false">
      <c r="A176" s="140" t="s">
        <v>100</v>
      </c>
      <c r="C176" s="142" t="n">
        <v>6130000</v>
      </c>
      <c r="D176" s="143" t="n">
        <v>61300000</v>
      </c>
      <c r="E176" s="140" t="s">
        <v>717</v>
      </c>
      <c r="F176" s="143" t="n">
        <v>2022</v>
      </c>
      <c r="G176" s="144" t="n">
        <v>59597714.18</v>
      </c>
      <c r="H176" s="144" t="n">
        <v>0</v>
      </c>
      <c r="I176" s="144" t="n">
        <f aca="false">+G:G-H:H</f>
        <v>59597714.18</v>
      </c>
    </row>
    <row r="177" customFormat="false" ht="17.25" hidden="false" customHeight="true" outlineLevel="0" collapsed="false">
      <c r="A177" s="140" t="s">
        <v>100</v>
      </c>
      <c r="C177" s="142" t="n">
        <v>6130200</v>
      </c>
      <c r="D177" s="143" t="n">
        <v>61302000</v>
      </c>
      <c r="E177" s="140" t="s">
        <v>718</v>
      </c>
      <c r="F177" s="143" t="n">
        <v>2022</v>
      </c>
      <c r="G177" s="144" t="n">
        <v>3660500</v>
      </c>
      <c r="H177" s="144" t="n">
        <v>0</v>
      </c>
      <c r="I177" s="144" t="n">
        <f aca="false">+G:G-H:H</f>
        <v>3660500</v>
      </c>
    </row>
    <row r="178" customFormat="false" ht="17.25" hidden="false" customHeight="true" outlineLevel="0" collapsed="false">
      <c r="A178" s="140" t="s">
        <v>100</v>
      </c>
      <c r="C178" s="142" t="n">
        <v>6130300</v>
      </c>
      <c r="D178" s="143" t="n">
        <v>61303000</v>
      </c>
      <c r="E178" s="140" t="s">
        <v>384</v>
      </c>
      <c r="F178" s="143" t="n">
        <v>2022</v>
      </c>
      <c r="G178" s="144" t="n">
        <v>143404275.9</v>
      </c>
      <c r="H178" s="144" t="n">
        <v>0</v>
      </c>
      <c r="I178" s="144" t="n">
        <f aca="false">+G:G-H:H</f>
        <v>143404275.9</v>
      </c>
    </row>
    <row r="179" customFormat="false" ht="17.25" hidden="false" customHeight="true" outlineLevel="0" collapsed="false">
      <c r="A179" s="140" t="s">
        <v>100</v>
      </c>
      <c r="C179" s="142" t="n">
        <v>6150000</v>
      </c>
      <c r="D179" s="143" t="n">
        <v>61500000</v>
      </c>
      <c r="E179" s="140" t="s">
        <v>720</v>
      </c>
      <c r="F179" s="143" t="n">
        <v>2022</v>
      </c>
      <c r="G179" s="144" t="n">
        <v>64553686.84</v>
      </c>
      <c r="H179" s="144" t="n">
        <v>0</v>
      </c>
      <c r="I179" s="144" t="n">
        <f aca="false">+G:G-H:H</f>
        <v>64553686.84</v>
      </c>
    </row>
    <row r="180" customFormat="false" ht="17.25" hidden="false" customHeight="true" outlineLevel="0" collapsed="false">
      <c r="A180" s="140" t="s">
        <v>100</v>
      </c>
      <c r="C180" s="142" t="n">
        <v>6150100</v>
      </c>
      <c r="D180" s="143" t="n">
        <v>61501000</v>
      </c>
      <c r="E180" s="140" t="s">
        <v>458</v>
      </c>
      <c r="F180" s="143" t="n">
        <v>2022</v>
      </c>
      <c r="G180" s="144" t="n">
        <v>6401638.08</v>
      </c>
      <c r="H180" s="144" t="n">
        <v>0</v>
      </c>
      <c r="I180" s="144" t="n">
        <f aca="false">+G:G-H:H</f>
        <v>6401638.08</v>
      </c>
    </row>
    <row r="181" customFormat="false" ht="17.25" hidden="false" customHeight="true" outlineLevel="0" collapsed="false">
      <c r="A181" s="140" t="s">
        <v>100</v>
      </c>
      <c r="C181" s="142" t="n">
        <v>6150200</v>
      </c>
      <c r="D181" s="143" t="n">
        <v>61502000</v>
      </c>
      <c r="E181" s="140" t="s">
        <v>154</v>
      </c>
      <c r="F181" s="143" t="n">
        <v>2022</v>
      </c>
      <c r="G181" s="144" t="n">
        <v>12420</v>
      </c>
      <c r="H181" s="144" t="n">
        <v>0</v>
      </c>
      <c r="I181" s="144" t="n">
        <f aca="false">+G:G-H:H</f>
        <v>12420</v>
      </c>
    </row>
    <row r="182" customFormat="false" ht="17.25" hidden="false" customHeight="true" outlineLevel="0" collapsed="false">
      <c r="A182" s="140" t="s">
        <v>100</v>
      </c>
      <c r="C182" s="142" t="n">
        <v>6150300</v>
      </c>
      <c r="D182" s="143" t="n">
        <v>61503000</v>
      </c>
      <c r="E182" s="140" t="s">
        <v>459</v>
      </c>
      <c r="F182" s="143" t="n">
        <v>2022</v>
      </c>
      <c r="G182" s="144" t="n">
        <v>92670021.06</v>
      </c>
      <c r="H182" s="144" t="n">
        <v>0</v>
      </c>
      <c r="I182" s="144" t="n">
        <f aca="false">+G:G-H:H</f>
        <v>92670021.06</v>
      </c>
    </row>
    <row r="183" customFormat="false" ht="17.25" hidden="false" customHeight="true" outlineLevel="0" collapsed="false">
      <c r="A183" s="140" t="s">
        <v>100</v>
      </c>
      <c r="C183" s="142" t="n">
        <v>6150500</v>
      </c>
      <c r="D183" s="143" t="n">
        <v>61505000</v>
      </c>
      <c r="E183" s="140" t="s">
        <v>393</v>
      </c>
      <c r="F183" s="143" t="n">
        <v>2022</v>
      </c>
      <c r="G183" s="144" t="n">
        <v>673527</v>
      </c>
      <c r="H183" s="144" t="n">
        <v>0</v>
      </c>
      <c r="I183" s="144" t="n">
        <f aca="false">+G:G-H:H</f>
        <v>673527</v>
      </c>
    </row>
    <row r="184" customFormat="false" ht="17.25" hidden="false" customHeight="true" outlineLevel="0" collapsed="false">
      <c r="A184" s="140" t="s">
        <v>100</v>
      </c>
      <c r="C184" s="142" t="n">
        <v>6150600</v>
      </c>
      <c r="D184" s="143" t="n">
        <v>61506000</v>
      </c>
      <c r="E184" s="140" t="s">
        <v>391</v>
      </c>
      <c r="F184" s="143" t="n">
        <v>2022</v>
      </c>
      <c r="G184" s="144" t="n">
        <v>27245630.42</v>
      </c>
      <c r="H184" s="144" t="n">
        <v>0</v>
      </c>
      <c r="I184" s="144" t="n">
        <f aca="false">+G:G-H:H</f>
        <v>27245630.42</v>
      </c>
    </row>
    <row r="185" customFormat="false" ht="17.25" hidden="false" customHeight="true" outlineLevel="0" collapsed="false">
      <c r="A185" s="140" t="s">
        <v>100</v>
      </c>
      <c r="C185" s="142" t="n">
        <v>6160100</v>
      </c>
      <c r="D185" s="143" t="n">
        <v>61601000</v>
      </c>
      <c r="E185" s="140" t="s">
        <v>395</v>
      </c>
      <c r="F185" s="143" t="n">
        <v>2022</v>
      </c>
      <c r="G185" s="144" t="n">
        <v>4697387.13</v>
      </c>
      <c r="H185" s="144" t="n">
        <v>0</v>
      </c>
      <c r="I185" s="144" t="n">
        <f aca="false">+G:G-H:H</f>
        <v>4697387.13</v>
      </c>
    </row>
    <row r="186" customFormat="false" ht="17.25" hidden="false" customHeight="true" outlineLevel="0" collapsed="false">
      <c r="A186" s="140" t="s">
        <v>100</v>
      </c>
      <c r="C186" s="142" t="n">
        <v>6160200</v>
      </c>
      <c r="D186" s="143" t="n">
        <v>61602000</v>
      </c>
      <c r="E186" s="140" t="s">
        <v>466</v>
      </c>
      <c r="F186" s="143" t="n">
        <v>2022</v>
      </c>
      <c r="G186" s="144" t="n">
        <v>25371052.29</v>
      </c>
      <c r="H186" s="144" t="n">
        <v>0</v>
      </c>
      <c r="I186" s="144" t="n">
        <f aca="false">+G:G-H:H</f>
        <v>25371052.29</v>
      </c>
    </row>
    <row r="187" customFormat="false" ht="17.25" hidden="false" customHeight="true" outlineLevel="0" collapsed="false">
      <c r="A187" s="140" t="s">
        <v>100</v>
      </c>
      <c r="C187" s="142" t="n">
        <v>6160300</v>
      </c>
      <c r="D187" s="143" t="n">
        <v>61603000</v>
      </c>
      <c r="E187" s="140" t="s">
        <v>722</v>
      </c>
      <c r="F187" s="143" t="n">
        <v>2022</v>
      </c>
      <c r="G187" s="144" t="n">
        <v>1104762.12</v>
      </c>
      <c r="H187" s="144" t="n">
        <v>0</v>
      </c>
      <c r="I187" s="144" t="n">
        <f aca="false">+G:G-H:H</f>
        <v>1104762.12</v>
      </c>
    </row>
    <row r="188" customFormat="false" ht="17.25" hidden="false" customHeight="true" outlineLevel="0" collapsed="false">
      <c r="A188" s="140" t="s">
        <v>100</v>
      </c>
      <c r="C188" s="142" t="n">
        <v>6160400</v>
      </c>
      <c r="D188" s="143" t="n">
        <v>61604000</v>
      </c>
      <c r="E188" s="140" t="s">
        <v>157</v>
      </c>
      <c r="F188" s="143" t="n">
        <v>2022</v>
      </c>
      <c r="G188" s="144" t="n">
        <v>4715848.82</v>
      </c>
      <c r="H188" s="144" t="n">
        <v>0</v>
      </c>
      <c r="I188" s="144" t="n">
        <f aca="false">+G:G-H:H</f>
        <v>4715848.82</v>
      </c>
    </row>
    <row r="189" customFormat="false" ht="17.25" hidden="false" customHeight="true" outlineLevel="0" collapsed="false">
      <c r="A189" s="140" t="s">
        <v>100</v>
      </c>
      <c r="C189" s="142" t="n">
        <v>6180100</v>
      </c>
      <c r="D189" s="143" t="n">
        <v>61801000</v>
      </c>
      <c r="E189" s="140" t="s">
        <v>470</v>
      </c>
      <c r="F189" s="143" t="n">
        <v>2022</v>
      </c>
      <c r="G189" s="144" t="n">
        <v>2642400</v>
      </c>
      <c r="H189" s="144" t="n">
        <v>0</v>
      </c>
      <c r="I189" s="144" t="n">
        <f aca="false">+G:G-H:H</f>
        <v>2642400</v>
      </c>
    </row>
    <row r="190" customFormat="false" ht="17.25" hidden="false" customHeight="true" outlineLevel="0" collapsed="false">
      <c r="A190" s="140" t="s">
        <v>100</v>
      </c>
      <c r="C190" s="142" t="n">
        <v>6180200</v>
      </c>
      <c r="D190" s="143" t="n">
        <v>61802000</v>
      </c>
      <c r="E190" s="140" t="s">
        <v>472</v>
      </c>
      <c r="F190" s="143" t="n">
        <v>2022</v>
      </c>
      <c r="G190" s="144" t="n">
        <v>206500</v>
      </c>
      <c r="H190" s="144" t="n">
        <v>0</v>
      </c>
      <c r="I190" s="144" t="n">
        <f aca="false">+G:G-H:H</f>
        <v>206500</v>
      </c>
    </row>
    <row r="191" customFormat="false" ht="17.25" hidden="false" customHeight="true" outlineLevel="0" collapsed="false">
      <c r="A191" s="140" t="s">
        <v>100</v>
      </c>
      <c r="C191" s="142" t="n">
        <v>6210000</v>
      </c>
      <c r="D191" s="143" t="n">
        <v>62100000</v>
      </c>
      <c r="E191" s="140" t="s">
        <v>499</v>
      </c>
      <c r="F191" s="143" t="n">
        <v>2022</v>
      </c>
      <c r="G191" s="144" t="n">
        <v>1703272056.15</v>
      </c>
      <c r="H191" s="144" t="n">
        <v>0</v>
      </c>
      <c r="I191" s="144" t="n">
        <f aca="false">+G:G-H:H</f>
        <v>1703272056.15</v>
      </c>
    </row>
    <row r="192" customFormat="false" ht="17.25" hidden="false" customHeight="true" outlineLevel="0" collapsed="false">
      <c r="A192" s="140" t="s">
        <v>100</v>
      </c>
      <c r="C192" s="142" t="n">
        <v>6210100</v>
      </c>
      <c r="D192" s="143" t="n">
        <v>62101000</v>
      </c>
      <c r="E192" s="140" t="s">
        <v>399</v>
      </c>
      <c r="F192" s="143" t="n">
        <v>2022</v>
      </c>
      <c r="G192" s="144" t="n">
        <v>3375000</v>
      </c>
      <c r="H192" s="144" t="n">
        <v>0</v>
      </c>
      <c r="I192" s="144" t="n">
        <f aca="false">+G:G-H:H</f>
        <v>3375000</v>
      </c>
    </row>
    <row r="193" customFormat="false" ht="17.25" hidden="false" customHeight="true" outlineLevel="0" collapsed="false">
      <c r="A193" s="140" t="s">
        <v>100</v>
      </c>
      <c r="C193" s="142" t="n">
        <v>6210200</v>
      </c>
      <c r="D193" s="143" t="n">
        <v>62102000</v>
      </c>
      <c r="E193" s="140" t="s">
        <v>476</v>
      </c>
      <c r="F193" s="143" t="n">
        <v>2022</v>
      </c>
      <c r="G193" s="144" t="n">
        <v>334705932</v>
      </c>
      <c r="H193" s="144" t="n">
        <v>0</v>
      </c>
      <c r="I193" s="144" t="n">
        <f aca="false">+G:G-H:H</f>
        <v>334705932</v>
      </c>
    </row>
    <row r="194" customFormat="false" ht="17.25" hidden="false" customHeight="true" outlineLevel="0" collapsed="false">
      <c r="A194" s="140" t="s">
        <v>100</v>
      </c>
      <c r="C194" s="142" t="n">
        <v>6210300</v>
      </c>
      <c r="D194" s="143" t="n">
        <v>62103000</v>
      </c>
      <c r="E194" s="140" t="s">
        <v>477</v>
      </c>
      <c r="F194" s="143" t="n">
        <v>2022</v>
      </c>
      <c r="G194" s="144" t="n">
        <v>52087646</v>
      </c>
      <c r="H194" s="144" t="n">
        <v>0</v>
      </c>
      <c r="I194" s="144" t="n">
        <f aca="false">+G:G-H:H</f>
        <v>52087646</v>
      </c>
    </row>
    <row r="195" customFormat="false" ht="17.25" hidden="false" customHeight="true" outlineLevel="0" collapsed="false">
      <c r="A195" s="140" t="s">
        <v>100</v>
      </c>
      <c r="C195" s="142" t="n">
        <v>6220100</v>
      </c>
      <c r="D195" s="143" t="n">
        <v>62201000</v>
      </c>
      <c r="E195" s="140" t="s">
        <v>481</v>
      </c>
      <c r="F195" s="143" t="n">
        <v>2022</v>
      </c>
      <c r="G195" s="144" t="n">
        <v>91795466.8</v>
      </c>
      <c r="H195" s="144" t="n">
        <v>0</v>
      </c>
      <c r="I195" s="144" t="n">
        <f aca="false">+G:G-H:H</f>
        <v>91795466.8</v>
      </c>
    </row>
    <row r="196" customFormat="false" ht="17.25" hidden="false" customHeight="true" outlineLevel="0" collapsed="false">
      <c r="A196" s="140" t="s">
        <v>100</v>
      </c>
      <c r="C196" s="142" t="n">
        <v>6220200</v>
      </c>
      <c r="D196" s="143" t="n">
        <v>62202000</v>
      </c>
      <c r="E196" s="140" t="s">
        <v>483</v>
      </c>
      <c r="F196" s="143" t="n">
        <v>2022</v>
      </c>
      <c r="G196" s="144" t="n">
        <v>11208489</v>
      </c>
      <c r="H196" s="144" t="n">
        <v>0</v>
      </c>
      <c r="I196" s="144" t="n">
        <f aca="false">+G:G-H:H</f>
        <v>11208489</v>
      </c>
    </row>
    <row r="197" customFormat="false" ht="17.25" hidden="false" customHeight="true" outlineLevel="0" collapsed="false">
      <c r="A197" s="140" t="s">
        <v>100</v>
      </c>
      <c r="C197" s="142" t="n">
        <v>6220300</v>
      </c>
      <c r="D197" s="143" t="n">
        <v>62203000</v>
      </c>
      <c r="E197" s="140" t="s">
        <v>485</v>
      </c>
      <c r="F197" s="143" t="n">
        <v>2022</v>
      </c>
      <c r="G197" s="144" t="n">
        <v>51739200</v>
      </c>
      <c r="H197" s="144" t="n">
        <v>0</v>
      </c>
      <c r="I197" s="144" t="n">
        <f aca="false">+G:G-H:H</f>
        <v>51739200</v>
      </c>
    </row>
    <row r="198" customFormat="false" ht="17.25" hidden="false" customHeight="true" outlineLevel="0" collapsed="false">
      <c r="A198" s="140" t="s">
        <v>100</v>
      </c>
      <c r="C198" s="142" t="n">
        <v>6220800</v>
      </c>
      <c r="D198" s="143" t="n">
        <v>62208000</v>
      </c>
      <c r="E198" s="140" t="s">
        <v>403</v>
      </c>
      <c r="F198" s="143" t="n">
        <v>2022</v>
      </c>
      <c r="G198" s="144" t="n">
        <v>120000</v>
      </c>
      <c r="H198" s="144" t="n">
        <v>0</v>
      </c>
      <c r="I198" s="144" t="n">
        <f aca="false">+G:G-H:H</f>
        <v>120000</v>
      </c>
    </row>
    <row r="199" customFormat="false" ht="17.25" hidden="false" customHeight="true" outlineLevel="0" collapsed="false">
      <c r="A199" s="140" t="s">
        <v>100</v>
      </c>
      <c r="C199" s="142" t="n">
        <v>6220900</v>
      </c>
      <c r="D199" s="143" t="n">
        <v>62209000</v>
      </c>
      <c r="E199" s="140" t="s">
        <v>406</v>
      </c>
      <c r="F199" s="143" t="n">
        <v>2022</v>
      </c>
      <c r="G199" s="144" t="n">
        <v>199215732.82</v>
      </c>
      <c r="H199" s="144" t="n">
        <v>0</v>
      </c>
      <c r="I199" s="144" t="n">
        <f aca="false">+G:G-H:H</f>
        <v>199215732.82</v>
      </c>
    </row>
    <row r="200" customFormat="false" ht="17.25" hidden="false" customHeight="true" outlineLevel="0" collapsed="false">
      <c r="A200" s="140" t="s">
        <v>100</v>
      </c>
      <c r="C200" s="142" t="n">
        <v>6230100</v>
      </c>
      <c r="D200" s="143" t="n">
        <v>62301000</v>
      </c>
      <c r="E200" s="140" t="s">
        <v>165</v>
      </c>
      <c r="F200" s="143" t="n">
        <v>2022</v>
      </c>
      <c r="G200" s="144" t="n">
        <v>6374844</v>
      </c>
      <c r="H200" s="144" t="n">
        <v>0</v>
      </c>
      <c r="I200" s="144" t="n">
        <f aca="false">+G:G-H:H</f>
        <v>6374844</v>
      </c>
    </row>
    <row r="201" customFormat="false" ht="17.25" hidden="false" customHeight="true" outlineLevel="0" collapsed="false">
      <c r="A201" s="140" t="s">
        <v>100</v>
      </c>
      <c r="C201" s="142" t="n">
        <v>6230200</v>
      </c>
      <c r="D201" s="143" t="n">
        <v>62302000</v>
      </c>
      <c r="E201" s="140" t="s">
        <v>494</v>
      </c>
      <c r="F201" s="143" t="n">
        <v>2022</v>
      </c>
      <c r="G201" s="144" t="n">
        <v>80000</v>
      </c>
      <c r="H201" s="144" t="n">
        <v>0</v>
      </c>
      <c r="I201" s="144" t="n">
        <f aca="false">+G:G-H:H</f>
        <v>80000</v>
      </c>
    </row>
    <row r="202" customFormat="false" ht="17.25" hidden="false" customHeight="true" outlineLevel="0" collapsed="false">
      <c r="A202" s="140" t="s">
        <v>100</v>
      </c>
      <c r="C202" s="142" t="n">
        <v>6230300</v>
      </c>
      <c r="D202" s="143" t="n">
        <v>62303000</v>
      </c>
      <c r="E202" s="140" t="s">
        <v>495</v>
      </c>
      <c r="F202" s="143" t="n">
        <v>2022</v>
      </c>
      <c r="G202" s="144" t="n">
        <v>12858208</v>
      </c>
      <c r="H202" s="144" t="n">
        <v>0</v>
      </c>
      <c r="I202" s="144" t="n">
        <f aca="false">+G:G-H:H</f>
        <v>12858208</v>
      </c>
    </row>
    <row r="203" customFormat="false" ht="17.25" hidden="false" customHeight="true" outlineLevel="0" collapsed="false">
      <c r="A203" s="140" t="s">
        <v>100</v>
      </c>
      <c r="C203" s="142" t="n">
        <v>6230400</v>
      </c>
      <c r="D203" s="143" t="n">
        <v>62304000</v>
      </c>
      <c r="E203" s="140" t="s">
        <v>496</v>
      </c>
      <c r="F203" s="143" t="n">
        <v>2022</v>
      </c>
      <c r="G203" s="144" t="n">
        <v>5372500</v>
      </c>
      <c r="H203" s="144" t="n">
        <v>0</v>
      </c>
      <c r="I203" s="144" t="n">
        <f aca="false">+G:G-H:H</f>
        <v>5372500</v>
      </c>
    </row>
    <row r="204" customFormat="false" ht="17.25" hidden="false" customHeight="true" outlineLevel="0" collapsed="false">
      <c r="A204" s="140" t="s">
        <v>100</v>
      </c>
      <c r="C204" s="142" t="n">
        <v>6240100</v>
      </c>
      <c r="D204" s="143" t="n">
        <v>62401000</v>
      </c>
      <c r="E204" s="140" t="s">
        <v>725</v>
      </c>
      <c r="F204" s="143" t="n">
        <v>2022</v>
      </c>
      <c r="G204" s="144" t="n">
        <v>47673900.02</v>
      </c>
      <c r="H204" s="144" t="n">
        <v>0</v>
      </c>
      <c r="I204" s="144" t="n">
        <f aca="false">+G:G-H:H</f>
        <v>47673900.02</v>
      </c>
    </row>
    <row r="205" customFormat="false" ht="17.25" hidden="false" customHeight="true" outlineLevel="0" collapsed="false">
      <c r="A205" s="140" t="s">
        <v>100</v>
      </c>
      <c r="C205" s="142" t="n">
        <v>6240200</v>
      </c>
      <c r="D205" s="143" t="n">
        <v>62402000</v>
      </c>
      <c r="E205" s="140" t="s">
        <v>412</v>
      </c>
      <c r="F205" s="143" t="n">
        <v>2022</v>
      </c>
      <c r="G205" s="144" t="n">
        <v>3048824</v>
      </c>
      <c r="H205" s="144" t="n">
        <v>0</v>
      </c>
      <c r="I205" s="144" t="n">
        <f aca="false">+G:G-H:H</f>
        <v>3048824</v>
      </c>
    </row>
    <row r="206" customFormat="false" ht="17.25" hidden="false" customHeight="true" outlineLevel="0" collapsed="false">
      <c r="A206" s="140" t="s">
        <v>100</v>
      </c>
      <c r="C206" s="142" t="n">
        <v>6240300</v>
      </c>
      <c r="D206" s="143" t="n">
        <v>62403000</v>
      </c>
      <c r="E206" s="140" t="s">
        <v>413</v>
      </c>
      <c r="F206" s="143" t="n">
        <v>2022</v>
      </c>
      <c r="G206" s="144" t="n">
        <v>14619350</v>
      </c>
      <c r="H206" s="144" t="n">
        <v>0</v>
      </c>
      <c r="I206" s="144" t="n">
        <f aca="false">+G:G-H:H</f>
        <v>14619350</v>
      </c>
    </row>
    <row r="207" customFormat="false" ht="17.25" hidden="false" customHeight="true" outlineLevel="0" collapsed="false">
      <c r="A207" s="140" t="s">
        <v>100</v>
      </c>
      <c r="C207" s="142" t="n">
        <v>6240400</v>
      </c>
      <c r="D207" s="143" t="n">
        <v>62403000</v>
      </c>
      <c r="E207" s="140" t="s">
        <v>414</v>
      </c>
      <c r="F207" s="143" t="n">
        <v>2022</v>
      </c>
      <c r="G207" s="144" t="n">
        <v>500000</v>
      </c>
      <c r="H207" s="144" t="n">
        <v>0</v>
      </c>
      <c r="I207" s="144" t="n">
        <f aca="false">+G:G-H:H</f>
        <v>500000</v>
      </c>
    </row>
    <row r="208" customFormat="false" ht="17.25" hidden="false" customHeight="true" outlineLevel="0" collapsed="false">
      <c r="A208" s="140" t="s">
        <v>100</v>
      </c>
      <c r="C208" s="142" t="n">
        <v>6250100</v>
      </c>
      <c r="D208" s="143" t="n">
        <v>62501000</v>
      </c>
      <c r="E208" s="140" t="s">
        <v>726</v>
      </c>
      <c r="F208" s="143" t="n">
        <v>2022</v>
      </c>
      <c r="G208" s="144" t="n">
        <v>9775750</v>
      </c>
      <c r="H208" s="144" t="n">
        <v>0</v>
      </c>
      <c r="I208" s="144" t="n">
        <f aca="false">+G:G-H:H</f>
        <v>9775750</v>
      </c>
    </row>
    <row r="209" customFormat="false" ht="17.25" hidden="false" customHeight="true" outlineLevel="0" collapsed="false">
      <c r="A209" s="140" t="s">
        <v>100</v>
      </c>
      <c r="C209" s="142" t="n">
        <v>6250300</v>
      </c>
      <c r="D209" s="143" t="n">
        <v>62503000</v>
      </c>
      <c r="E209" s="140" t="s">
        <v>169</v>
      </c>
      <c r="F209" s="143" t="n">
        <v>2022</v>
      </c>
      <c r="G209" s="144" t="n">
        <v>28570600</v>
      </c>
      <c r="H209" s="144" t="n">
        <v>0</v>
      </c>
      <c r="I209" s="144" t="n">
        <f aca="false">+G:G-H:H</f>
        <v>28570600</v>
      </c>
    </row>
    <row r="210" customFormat="false" ht="17.25" hidden="false" customHeight="true" outlineLevel="0" collapsed="false">
      <c r="A210" s="140" t="s">
        <v>100</v>
      </c>
      <c r="C210" s="142" t="n">
        <v>6250400</v>
      </c>
      <c r="D210" s="143" t="n">
        <v>62504000</v>
      </c>
      <c r="E210" s="140" t="s">
        <v>506</v>
      </c>
      <c r="F210" s="143" t="n">
        <v>2022</v>
      </c>
      <c r="G210" s="144" t="n">
        <v>14404733.46</v>
      </c>
      <c r="H210" s="144" t="n">
        <v>0</v>
      </c>
      <c r="I210" s="144" t="n">
        <f aca="false">+G:G-H:H</f>
        <v>14404733.46</v>
      </c>
    </row>
    <row r="211" customFormat="false" ht="17.25" hidden="false" customHeight="true" outlineLevel="0" collapsed="false">
      <c r="A211" s="140" t="s">
        <v>100</v>
      </c>
      <c r="C211" s="142" t="n">
        <v>6250500</v>
      </c>
      <c r="D211" s="143" t="n">
        <v>62505000</v>
      </c>
      <c r="E211" s="140" t="s">
        <v>508</v>
      </c>
      <c r="F211" s="143" t="n">
        <v>2022</v>
      </c>
      <c r="G211" s="144" t="n">
        <v>17444742</v>
      </c>
      <c r="H211" s="144" t="n">
        <v>0</v>
      </c>
      <c r="I211" s="144" t="n">
        <f aca="false">+G:G-H:H</f>
        <v>17444742</v>
      </c>
    </row>
    <row r="212" customFormat="false" ht="17.25" hidden="false" customHeight="true" outlineLevel="0" collapsed="false">
      <c r="A212" s="140" t="s">
        <v>100</v>
      </c>
      <c r="C212" s="142" t="n">
        <v>6250600</v>
      </c>
      <c r="D212" s="143" t="n">
        <v>62506000</v>
      </c>
      <c r="E212" s="140" t="s">
        <v>509</v>
      </c>
      <c r="F212" s="143" t="n">
        <v>2022</v>
      </c>
      <c r="G212" s="144" t="n">
        <v>2874800</v>
      </c>
      <c r="H212" s="144" t="n">
        <v>0</v>
      </c>
      <c r="I212" s="144" t="n">
        <f aca="false">+G:G-H:H</f>
        <v>2874800</v>
      </c>
    </row>
    <row r="213" customFormat="false" ht="17.25" hidden="false" customHeight="true" outlineLevel="0" collapsed="false">
      <c r="A213" s="140" t="s">
        <v>100</v>
      </c>
      <c r="C213" s="142" t="n">
        <v>6250700</v>
      </c>
      <c r="D213" s="143" t="n">
        <v>62507000</v>
      </c>
      <c r="E213" s="140" t="s">
        <v>416</v>
      </c>
      <c r="F213" s="143" t="n">
        <v>2022</v>
      </c>
      <c r="G213" s="144" t="n">
        <v>107629018.17</v>
      </c>
      <c r="H213" s="144" t="n">
        <v>0</v>
      </c>
      <c r="I213" s="144" t="n">
        <f aca="false">+G:G-H:H</f>
        <v>107629018.17</v>
      </c>
    </row>
    <row r="214" customFormat="false" ht="17.25" hidden="false" customHeight="true" outlineLevel="0" collapsed="false">
      <c r="A214" s="140" t="s">
        <v>100</v>
      </c>
      <c r="C214" s="142" t="n">
        <v>6260100</v>
      </c>
      <c r="D214" s="143" t="n">
        <v>62601000</v>
      </c>
      <c r="E214" s="140" t="s">
        <v>727</v>
      </c>
      <c r="F214" s="143" t="n">
        <v>2022</v>
      </c>
      <c r="G214" s="144" t="n">
        <v>205281</v>
      </c>
      <c r="H214" s="144" t="n">
        <v>0</v>
      </c>
      <c r="I214" s="144" t="n">
        <f aca="false">+G:G-H:H</f>
        <v>205281</v>
      </c>
    </row>
    <row r="215" customFormat="false" ht="17.25" hidden="false" customHeight="true" outlineLevel="0" collapsed="false">
      <c r="A215" s="140" t="s">
        <v>100</v>
      </c>
      <c r="C215" s="142" t="n">
        <v>6260200</v>
      </c>
      <c r="D215" s="143" t="n">
        <v>62602000</v>
      </c>
      <c r="E215" s="140" t="s">
        <v>511</v>
      </c>
      <c r="F215" s="143" t="n">
        <v>2022</v>
      </c>
      <c r="G215" s="144" t="n">
        <v>66870703.31</v>
      </c>
      <c r="H215" s="144" t="n">
        <v>0</v>
      </c>
      <c r="I215" s="144" t="n">
        <f aca="false">+G:G-H:H</f>
        <v>66870703.31</v>
      </c>
    </row>
    <row r="216" customFormat="false" ht="17.25" hidden="false" customHeight="true" outlineLevel="0" collapsed="false">
      <c r="A216" s="140" t="s">
        <v>100</v>
      </c>
      <c r="C216" s="142" t="n">
        <v>6260300</v>
      </c>
      <c r="D216" s="143" t="n">
        <v>62603000</v>
      </c>
      <c r="E216" s="140" t="s">
        <v>512</v>
      </c>
      <c r="F216" s="143" t="n">
        <v>2022</v>
      </c>
      <c r="G216" s="144" t="n">
        <v>9714374.5</v>
      </c>
      <c r="H216" s="144" t="n">
        <v>0</v>
      </c>
      <c r="I216" s="144" t="n">
        <f aca="false">+G:G-H:H</f>
        <v>9714374.5</v>
      </c>
    </row>
    <row r="217" customFormat="false" ht="17.25" hidden="false" customHeight="true" outlineLevel="0" collapsed="false">
      <c r="A217" s="140" t="s">
        <v>100</v>
      </c>
      <c r="C217" s="142" t="n">
        <v>6260700</v>
      </c>
      <c r="D217" s="143" t="n">
        <v>62607000</v>
      </c>
      <c r="E217" s="140" t="s">
        <v>179</v>
      </c>
      <c r="F217" s="143" t="n">
        <v>2022</v>
      </c>
      <c r="G217" s="144" t="n">
        <v>52463240</v>
      </c>
      <c r="H217" s="144" t="n">
        <v>0</v>
      </c>
      <c r="I217" s="144" t="n">
        <f aca="false">+G:G-H:H</f>
        <v>52463240</v>
      </c>
    </row>
    <row r="218" customFormat="false" ht="17.25" hidden="false" customHeight="true" outlineLevel="0" collapsed="false">
      <c r="A218" s="140" t="s">
        <v>100</v>
      </c>
      <c r="C218" s="142" t="n">
        <v>6260800</v>
      </c>
      <c r="D218" s="143" t="n">
        <v>62608000</v>
      </c>
      <c r="E218" s="140" t="s">
        <v>180</v>
      </c>
      <c r="F218" s="143" t="n">
        <v>2022</v>
      </c>
      <c r="G218" s="144" t="n">
        <v>384000</v>
      </c>
      <c r="H218" s="144" t="n">
        <v>0</v>
      </c>
      <c r="I218" s="144" t="n">
        <f aca="false">+G:G-H:H</f>
        <v>384000</v>
      </c>
    </row>
    <row r="219" customFormat="false" ht="17.25" hidden="false" customHeight="true" outlineLevel="0" collapsed="false">
      <c r="A219" s="140" t="s">
        <v>100</v>
      </c>
      <c r="C219" s="142" t="n">
        <v>6270100</v>
      </c>
      <c r="D219" s="143" t="n">
        <v>62701000</v>
      </c>
      <c r="E219" s="140" t="s">
        <v>729</v>
      </c>
      <c r="F219" s="143" t="n">
        <v>2022</v>
      </c>
      <c r="G219" s="144" t="n">
        <v>21600</v>
      </c>
      <c r="H219" s="144" t="n">
        <v>0</v>
      </c>
      <c r="I219" s="144" t="n">
        <f aca="false">+G:G-H:H</f>
        <v>21600</v>
      </c>
    </row>
    <row r="220" customFormat="false" ht="17.25" hidden="false" customHeight="true" outlineLevel="0" collapsed="false">
      <c r="A220" s="140" t="s">
        <v>100</v>
      </c>
      <c r="C220" s="142" t="n">
        <v>6270110</v>
      </c>
      <c r="D220" s="143" t="n">
        <v>62701100</v>
      </c>
      <c r="E220" s="140" t="s">
        <v>421</v>
      </c>
      <c r="F220" s="143" t="n">
        <v>2022</v>
      </c>
      <c r="G220" s="144" t="n">
        <v>3491577.94</v>
      </c>
      <c r="H220" s="144" t="n">
        <v>0</v>
      </c>
      <c r="I220" s="144" t="n">
        <f aca="false">+G:G-H:H</f>
        <v>3491577.94</v>
      </c>
    </row>
    <row r="221" customFormat="false" ht="17.25" hidden="false" customHeight="true" outlineLevel="0" collapsed="false">
      <c r="A221" s="140" t="s">
        <v>100</v>
      </c>
      <c r="C221" s="142" t="n">
        <v>6270200</v>
      </c>
      <c r="D221" s="143" t="n">
        <v>62702000</v>
      </c>
      <c r="E221" s="140" t="s">
        <v>515</v>
      </c>
      <c r="F221" s="143" t="n">
        <v>2022</v>
      </c>
      <c r="G221" s="144" t="n">
        <v>4721250</v>
      </c>
      <c r="H221" s="144" t="n">
        <v>0</v>
      </c>
      <c r="I221" s="144" t="n">
        <f aca="false">+G:G-H:H</f>
        <v>4721250</v>
      </c>
    </row>
    <row r="222" customFormat="false" ht="17.25" hidden="false" customHeight="true" outlineLevel="0" collapsed="false">
      <c r="A222" s="140" t="s">
        <v>100</v>
      </c>
      <c r="C222" s="142" t="n">
        <v>6270300</v>
      </c>
      <c r="D222" s="143" t="n">
        <v>62703000</v>
      </c>
      <c r="E222" s="140" t="s">
        <v>516</v>
      </c>
      <c r="F222" s="143" t="n">
        <v>2022</v>
      </c>
      <c r="G222" s="144" t="n">
        <v>5375756.23</v>
      </c>
      <c r="H222" s="144" t="n">
        <v>0</v>
      </c>
      <c r="I222" s="144" t="n">
        <f aca="false">+G:G-H:H</f>
        <v>5375756.23</v>
      </c>
    </row>
    <row r="223" customFormat="false" ht="17.25" hidden="false" customHeight="true" outlineLevel="0" collapsed="false">
      <c r="A223" s="140" t="s">
        <v>100</v>
      </c>
      <c r="C223" s="142" t="n">
        <v>6270400</v>
      </c>
      <c r="D223" s="143" t="n">
        <v>62704000</v>
      </c>
      <c r="E223" s="140" t="s">
        <v>423</v>
      </c>
      <c r="F223" s="143" t="n">
        <v>2022</v>
      </c>
      <c r="G223" s="144" t="n">
        <v>298400</v>
      </c>
      <c r="H223" s="144" t="n">
        <v>0</v>
      </c>
      <c r="I223" s="144" t="n">
        <f aca="false">+G:G-H:H</f>
        <v>298400</v>
      </c>
    </row>
    <row r="224" customFormat="false" ht="17.25" hidden="false" customHeight="true" outlineLevel="0" collapsed="false">
      <c r="A224" s="140" t="s">
        <v>100</v>
      </c>
      <c r="C224" s="142" t="n">
        <v>6270500</v>
      </c>
      <c r="D224" s="143" t="n">
        <v>62705000</v>
      </c>
      <c r="E224" s="140" t="s">
        <v>517</v>
      </c>
      <c r="F224" s="143" t="n">
        <v>2022</v>
      </c>
      <c r="G224" s="144" t="n">
        <v>699510.98</v>
      </c>
      <c r="H224" s="144" t="n">
        <v>0</v>
      </c>
      <c r="I224" s="144" t="n">
        <f aca="false">+G:G-H:H</f>
        <v>699510.98</v>
      </c>
    </row>
    <row r="225" customFormat="false" ht="17.25" hidden="false" customHeight="true" outlineLevel="0" collapsed="false">
      <c r="A225" s="140" t="s">
        <v>100</v>
      </c>
      <c r="C225" s="142" t="n">
        <v>6270600</v>
      </c>
      <c r="D225" s="143" t="n">
        <v>62706000</v>
      </c>
      <c r="E225" s="140" t="s">
        <v>183</v>
      </c>
      <c r="F225" s="143" t="n">
        <v>2022</v>
      </c>
      <c r="G225" s="144" t="n">
        <v>16357199.12</v>
      </c>
      <c r="H225" s="144" t="n">
        <v>0</v>
      </c>
      <c r="I225" s="144" t="n">
        <f aca="false">+G:G-H:H</f>
        <v>16357199.12</v>
      </c>
    </row>
    <row r="226" customFormat="false" ht="17.25" hidden="false" customHeight="true" outlineLevel="0" collapsed="false">
      <c r="A226" s="140" t="s">
        <v>100</v>
      </c>
      <c r="C226" s="142" t="n">
        <v>6270700</v>
      </c>
      <c r="D226" s="143" t="n">
        <v>62707000</v>
      </c>
      <c r="E226" s="140" t="s">
        <v>518</v>
      </c>
      <c r="F226" s="143" t="n">
        <v>2022</v>
      </c>
      <c r="G226" s="144" t="n">
        <v>707500</v>
      </c>
      <c r="H226" s="144" t="n">
        <v>0</v>
      </c>
      <c r="I226" s="144" t="n">
        <f aca="false">+G:G-H:H</f>
        <v>707500</v>
      </c>
    </row>
    <row r="227" customFormat="false" ht="17.25" hidden="false" customHeight="true" outlineLevel="0" collapsed="false">
      <c r="A227" s="140" t="s">
        <v>100</v>
      </c>
      <c r="C227" s="142" t="n">
        <v>6270800</v>
      </c>
      <c r="D227" s="143" t="n">
        <v>62708000</v>
      </c>
      <c r="E227" s="140" t="s">
        <v>519</v>
      </c>
      <c r="F227" s="143" t="n">
        <v>2022</v>
      </c>
      <c r="G227" s="144" t="n">
        <v>676750</v>
      </c>
      <c r="H227" s="144" t="n">
        <v>0</v>
      </c>
      <c r="I227" s="144" t="n">
        <f aca="false">+G:G-H:H</f>
        <v>676750</v>
      </c>
    </row>
    <row r="228" customFormat="false" ht="17.25" hidden="false" customHeight="true" outlineLevel="0" collapsed="false">
      <c r="A228" s="140" t="s">
        <v>100</v>
      </c>
      <c r="C228" s="142" t="n">
        <v>6270900</v>
      </c>
      <c r="D228" s="143" t="n">
        <v>62709000</v>
      </c>
      <c r="E228" s="140" t="s">
        <v>428</v>
      </c>
      <c r="F228" s="143" t="n">
        <v>2022</v>
      </c>
      <c r="G228" s="144" t="n">
        <v>2696408.89</v>
      </c>
      <c r="H228" s="144" t="n">
        <v>0</v>
      </c>
      <c r="I228" s="144" t="n">
        <f aca="false">+G:G-H:H</f>
        <v>2696408.89</v>
      </c>
    </row>
    <row r="229" customFormat="false" ht="17.25" hidden="false" customHeight="true" outlineLevel="0" collapsed="false">
      <c r="A229" s="140" t="s">
        <v>100</v>
      </c>
      <c r="C229" s="142" t="n">
        <v>6271000</v>
      </c>
      <c r="D229" s="143" t="n">
        <v>62710000</v>
      </c>
      <c r="E229" s="140" t="s">
        <v>185</v>
      </c>
      <c r="F229" s="143" t="n">
        <v>2022</v>
      </c>
      <c r="G229" s="144" t="n">
        <v>430468.8</v>
      </c>
      <c r="H229" s="144" t="n">
        <v>0</v>
      </c>
      <c r="I229" s="144" t="n">
        <f aca="false">+G:G-H:H</f>
        <v>430468.8</v>
      </c>
    </row>
    <row r="230" customFormat="false" ht="17.25" hidden="false" customHeight="true" outlineLevel="0" collapsed="false">
      <c r="A230" s="140" t="s">
        <v>100</v>
      </c>
      <c r="C230" s="142" t="n">
        <v>6271100</v>
      </c>
      <c r="D230" s="143" t="n">
        <v>62711000</v>
      </c>
      <c r="E230" s="140" t="s">
        <v>520</v>
      </c>
      <c r="F230" s="143" t="n">
        <v>2022</v>
      </c>
      <c r="G230" s="144" t="n">
        <v>7099421.03</v>
      </c>
      <c r="H230" s="144" t="n">
        <v>0</v>
      </c>
      <c r="I230" s="144" t="n">
        <f aca="false">+G:G-H:H</f>
        <v>7099421.03</v>
      </c>
    </row>
    <row r="231" customFormat="false" ht="17.25" hidden="false" customHeight="true" outlineLevel="0" collapsed="false">
      <c r="A231" s="140" t="s">
        <v>100</v>
      </c>
      <c r="C231" s="142" t="n">
        <v>6271110</v>
      </c>
      <c r="D231" s="143" t="n">
        <v>62711000</v>
      </c>
      <c r="E231" s="140" t="s">
        <v>434</v>
      </c>
      <c r="F231" s="143" t="n">
        <v>2022</v>
      </c>
      <c r="G231" s="144" t="n">
        <v>21356400</v>
      </c>
      <c r="H231" s="144" t="n">
        <v>0</v>
      </c>
      <c r="I231" s="144" t="n">
        <f aca="false">+G:G-H:H</f>
        <v>21356400</v>
      </c>
    </row>
    <row r="232" customFormat="false" ht="17.25" hidden="false" customHeight="true" outlineLevel="0" collapsed="false">
      <c r="A232" s="140" t="s">
        <v>100</v>
      </c>
      <c r="C232" s="142" t="n">
        <v>6271200</v>
      </c>
      <c r="D232" s="143" t="n">
        <v>62712000</v>
      </c>
      <c r="E232" s="140" t="s">
        <v>521</v>
      </c>
      <c r="F232" s="143" t="n">
        <v>2022</v>
      </c>
      <c r="G232" s="144" t="n">
        <v>14872371.47</v>
      </c>
      <c r="H232" s="144" t="n">
        <v>0</v>
      </c>
      <c r="I232" s="144" t="n">
        <f aca="false">+G:G-H:H</f>
        <v>14872371.47</v>
      </c>
    </row>
    <row r="233" customFormat="false" ht="17.25" hidden="false" customHeight="true" outlineLevel="0" collapsed="false">
      <c r="A233" s="140" t="s">
        <v>100</v>
      </c>
      <c r="C233" s="142" t="n">
        <v>6271300</v>
      </c>
      <c r="D233" s="143" t="n">
        <v>62713000</v>
      </c>
      <c r="E233" s="140" t="s">
        <v>438</v>
      </c>
      <c r="F233" s="143" t="n">
        <v>2022</v>
      </c>
      <c r="G233" s="144" t="n">
        <v>138666.66</v>
      </c>
      <c r="H233" s="144" t="n">
        <v>0</v>
      </c>
      <c r="I233" s="144" t="n">
        <f aca="false">+G:G-H:H</f>
        <v>138666.66</v>
      </c>
    </row>
    <row r="234" customFormat="false" ht="17.25" hidden="false" customHeight="true" outlineLevel="0" collapsed="false">
      <c r="A234" s="140" t="s">
        <v>100</v>
      </c>
      <c r="C234" s="142" t="n">
        <v>6271400</v>
      </c>
      <c r="D234" s="143" t="n">
        <v>62714000</v>
      </c>
      <c r="E234" s="140" t="s">
        <v>522</v>
      </c>
      <c r="F234" s="143" t="n">
        <v>2022</v>
      </c>
      <c r="G234" s="144" t="n">
        <v>2771900</v>
      </c>
      <c r="H234" s="144" t="n">
        <v>0</v>
      </c>
      <c r="I234" s="144" t="n">
        <f aca="false">+G:G-H:H</f>
        <v>2771900</v>
      </c>
    </row>
    <row r="235" customFormat="false" ht="17.25" hidden="false" customHeight="true" outlineLevel="0" collapsed="false">
      <c r="A235" s="140" t="s">
        <v>100</v>
      </c>
      <c r="C235" s="142" t="n">
        <v>6350100</v>
      </c>
      <c r="D235" s="143" t="n">
        <v>63501000</v>
      </c>
      <c r="E235" s="140" t="s">
        <v>189</v>
      </c>
      <c r="F235" s="143" t="n">
        <v>2022</v>
      </c>
      <c r="G235" s="144" t="n">
        <v>118000</v>
      </c>
      <c r="H235" s="144" t="n">
        <v>0</v>
      </c>
      <c r="I235" s="144" t="n">
        <f aca="false">+G:G-H:H</f>
        <v>118000</v>
      </c>
    </row>
    <row r="236" customFormat="false" ht="17.25" hidden="false" customHeight="true" outlineLevel="0" collapsed="false">
      <c r="A236" s="140" t="s">
        <v>100</v>
      </c>
      <c r="C236" s="142" t="n">
        <v>6350200</v>
      </c>
      <c r="D236" s="143" t="n">
        <v>63502000</v>
      </c>
      <c r="E236" s="140" t="s">
        <v>448</v>
      </c>
      <c r="F236" s="143" t="n">
        <v>2022</v>
      </c>
      <c r="G236" s="144" t="n">
        <v>199000</v>
      </c>
      <c r="H236" s="144" t="n">
        <v>0</v>
      </c>
      <c r="I236" s="144" t="n">
        <f aca="false">+G:G-H:H</f>
        <v>199000</v>
      </c>
    </row>
    <row r="237" customFormat="false" ht="17.25" hidden="false" customHeight="true" outlineLevel="0" collapsed="false">
      <c r="A237" s="140" t="s">
        <v>100</v>
      </c>
      <c r="C237" s="142" t="n">
        <v>6350300</v>
      </c>
      <c r="D237" s="143" t="n">
        <v>63503000</v>
      </c>
      <c r="E237" s="140" t="s">
        <v>731</v>
      </c>
      <c r="F237" s="143" t="n">
        <v>2022</v>
      </c>
      <c r="G237" s="144" t="n">
        <v>144500</v>
      </c>
      <c r="H237" s="144" t="n">
        <v>0</v>
      </c>
      <c r="I237" s="144" t="n">
        <f aca="false">+G:G-H:H</f>
        <v>144500</v>
      </c>
    </row>
    <row r="238" customFormat="false" ht="17.25" hidden="false" customHeight="true" outlineLevel="0" collapsed="false">
      <c r="A238" s="140" t="s">
        <v>100</v>
      </c>
      <c r="C238" s="142" t="n">
        <v>6350400</v>
      </c>
      <c r="D238" s="143" t="n">
        <v>63504000</v>
      </c>
      <c r="E238" s="140" t="s">
        <v>732</v>
      </c>
      <c r="F238" s="143" t="n">
        <v>2022</v>
      </c>
      <c r="G238" s="144" t="n">
        <v>243920739.07</v>
      </c>
      <c r="H238" s="144" t="n">
        <v>0</v>
      </c>
      <c r="I238" s="144" t="n">
        <f aca="false">+G:G-H:H</f>
        <v>243920739.07</v>
      </c>
    </row>
    <row r="239" customFormat="false" ht="17.25" hidden="false" customHeight="true" outlineLevel="0" collapsed="false">
      <c r="A239" s="140" t="s">
        <v>100</v>
      </c>
      <c r="C239" s="142" t="n">
        <v>6350600</v>
      </c>
      <c r="D239" s="143" t="n">
        <v>63506000</v>
      </c>
      <c r="E239" s="140" t="s">
        <v>452</v>
      </c>
      <c r="F239" s="143" t="n">
        <v>2022</v>
      </c>
      <c r="G239" s="144" t="n">
        <v>7363086.6</v>
      </c>
      <c r="H239" s="144" t="n">
        <v>0</v>
      </c>
      <c r="I239" s="144" t="n">
        <f aca="false">+G:G-H:H</f>
        <v>7363086.6</v>
      </c>
    </row>
    <row r="240" customFormat="false" ht="17.25" hidden="false" customHeight="true" outlineLevel="0" collapsed="false">
      <c r="A240" s="140" t="s">
        <v>100</v>
      </c>
      <c r="C240" s="142" t="n">
        <v>6350700</v>
      </c>
      <c r="D240" s="143" t="n">
        <v>63507000</v>
      </c>
      <c r="E240" s="140" t="s">
        <v>734</v>
      </c>
      <c r="F240" s="143" t="n">
        <v>2022</v>
      </c>
      <c r="G240" s="144" t="n">
        <v>666399306.68</v>
      </c>
      <c r="H240" s="144" t="n">
        <v>0</v>
      </c>
      <c r="I240" s="144" t="n">
        <f aca="false">+G:G-H:H</f>
        <v>666399306.68</v>
      </c>
    </row>
    <row r="241" customFormat="false" ht="17.25" hidden="false" customHeight="true" outlineLevel="0" collapsed="false">
      <c r="A241" s="140" t="s">
        <v>100</v>
      </c>
      <c r="C241" s="142" t="n">
        <v>6350800</v>
      </c>
      <c r="D241" s="143" t="n">
        <v>63508000</v>
      </c>
      <c r="E241" s="140" t="s">
        <v>447</v>
      </c>
      <c r="F241" s="143" t="n">
        <v>2022</v>
      </c>
      <c r="G241" s="144" t="n">
        <v>99000</v>
      </c>
      <c r="H241" s="144" t="n">
        <v>0</v>
      </c>
      <c r="I241" s="144" t="n">
        <f aca="false">+G:G-H:H</f>
        <v>99000</v>
      </c>
    </row>
    <row r="242" customFormat="false" ht="17.25" hidden="false" customHeight="true" outlineLevel="0" collapsed="false">
      <c r="A242" s="140" t="s">
        <v>100</v>
      </c>
      <c r="C242" s="142" t="n">
        <v>6350900</v>
      </c>
      <c r="D242" s="143" t="n">
        <v>63508000</v>
      </c>
      <c r="E242" s="140" t="s">
        <v>526</v>
      </c>
      <c r="F242" s="143" t="n">
        <v>2022</v>
      </c>
      <c r="G242" s="144" t="n">
        <v>11935115</v>
      </c>
      <c r="H242" s="144" t="n">
        <v>0</v>
      </c>
      <c r="I242" s="144" t="n">
        <f aca="false">+G:G-H:H</f>
        <v>11935115</v>
      </c>
    </row>
    <row r="243" customFormat="false" ht="17.25" hidden="false" customHeight="true" outlineLevel="0" collapsed="false">
      <c r="A243" s="140" t="s">
        <v>100</v>
      </c>
      <c r="C243" s="142" t="n">
        <v>6410100</v>
      </c>
      <c r="D243" s="143" t="n">
        <v>64101000</v>
      </c>
      <c r="E243" s="140" t="s">
        <v>735</v>
      </c>
      <c r="F243" s="143" t="n">
        <v>2022</v>
      </c>
      <c r="G243" s="144" t="n">
        <v>1214561866.95</v>
      </c>
      <c r="H243" s="144" t="n">
        <v>0</v>
      </c>
      <c r="I243" s="144" t="n">
        <f aca="false">+G:G-H:H</f>
        <v>1214561866.95</v>
      </c>
    </row>
    <row r="244" customFormat="false" ht="17.25" hidden="false" customHeight="true" outlineLevel="0" collapsed="false">
      <c r="A244" s="140" t="s">
        <v>100</v>
      </c>
      <c r="C244" s="142" t="n">
        <v>6410200</v>
      </c>
      <c r="D244" s="143" t="n">
        <v>64102000</v>
      </c>
      <c r="E244" s="140" t="s">
        <v>528</v>
      </c>
      <c r="F244" s="143" t="n">
        <v>2022</v>
      </c>
      <c r="G244" s="144" t="n">
        <v>17356402.82</v>
      </c>
      <c r="H244" s="144" t="n">
        <v>0</v>
      </c>
      <c r="I244" s="144" t="n">
        <f aca="false">+G:G-H:H</f>
        <v>17356402.82</v>
      </c>
    </row>
    <row r="245" customFormat="false" ht="17.25" hidden="false" customHeight="true" outlineLevel="0" collapsed="false">
      <c r="A245" s="140" t="s">
        <v>100</v>
      </c>
      <c r="C245" s="142" t="n">
        <v>6410300</v>
      </c>
      <c r="D245" s="143" t="n">
        <v>64103000</v>
      </c>
      <c r="E245" s="140" t="s">
        <v>529</v>
      </c>
      <c r="F245" s="143" t="n">
        <v>2022</v>
      </c>
      <c r="G245" s="144" t="n">
        <v>205342106.83</v>
      </c>
      <c r="H245" s="144" t="n">
        <v>0</v>
      </c>
      <c r="I245" s="144" t="n">
        <f aca="false">+G:G-H:H</f>
        <v>205342106.83</v>
      </c>
    </row>
    <row r="246" customFormat="false" ht="17.25" hidden="false" customHeight="true" outlineLevel="0" collapsed="false">
      <c r="A246" s="140" t="s">
        <v>100</v>
      </c>
      <c r="C246" s="142" t="n">
        <v>6410400</v>
      </c>
      <c r="D246" s="143" t="n">
        <v>64104000</v>
      </c>
      <c r="E246" s="140" t="s">
        <v>194</v>
      </c>
      <c r="F246" s="143" t="n">
        <v>2022</v>
      </c>
      <c r="G246" s="144" t="n">
        <v>85510707.19</v>
      </c>
      <c r="H246" s="144" t="n">
        <v>0</v>
      </c>
      <c r="I246" s="144" t="n">
        <f aca="false">+G:G-H:H</f>
        <v>85510707.19</v>
      </c>
    </row>
    <row r="247" customFormat="false" ht="17.25" hidden="false" customHeight="true" outlineLevel="0" collapsed="false">
      <c r="A247" s="140" t="s">
        <v>100</v>
      </c>
      <c r="C247" s="142" t="n">
        <v>6410500</v>
      </c>
      <c r="D247" s="143" t="n">
        <v>64105000</v>
      </c>
      <c r="E247" s="140" t="s">
        <v>530</v>
      </c>
      <c r="F247" s="143" t="n">
        <v>2022</v>
      </c>
      <c r="G247" s="144" t="n">
        <v>14667301.36</v>
      </c>
      <c r="H247" s="144" t="n">
        <v>0</v>
      </c>
      <c r="I247" s="144" t="n">
        <f aca="false">+G:G-H:H</f>
        <v>14667301.36</v>
      </c>
    </row>
    <row r="248" customFormat="false" ht="17.25" hidden="false" customHeight="true" outlineLevel="0" collapsed="false">
      <c r="A248" s="140" t="s">
        <v>100</v>
      </c>
      <c r="C248" s="142" t="n">
        <v>6410600</v>
      </c>
      <c r="D248" s="143" t="n">
        <v>64106000</v>
      </c>
      <c r="E248" s="140" t="s">
        <v>1855</v>
      </c>
      <c r="F248" s="143" t="n">
        <v>2022</v>
      </c>
      <c r="G248" s="144" t="n">
        <v>384924</v>
      </c>
      <c r="H248" s="144" t="n">
        <v>0</v>
      </c>
      <c r="I248" s="144" t="n">
        <f aca="false">+G:G-H:H</f>
        <v>384924</v>
      </c>
    </row>
    <row r="249" customFormat="false" ht="17.25" hidden="false" customHeight="true" outlineLevel="0" collapsed="false">
      <c r="A249" s="140" t="s">
        <v>100</v>
      </c>
      <c r="C249" s="142" t="n">
        <v>6418000</v>
      </c>
      <c r="D249" s="143" t="n">
        <v>64180000</v>
      </c>
      <c r="E249" s="140" t="s">
        <v>531</v>
      </c>
      <c r="F249" s="143" t="n">
        <v>2022</v>
      </c>
      <c r="G249" s="144" t="n">
        <v>165665986.62</v>
      </c>
      <c r="H249" s="144" t="n">
        <v>0</v>
      </c>
      <c r="I249" s="144" t="n">
        <f aca="false">+G:G-H:H</f>
        <v>165665986.62</v>
      </c>
    </row>
    <row r="250" customFormat="false" ht="17.25" hidden="false" customHeight="true" outlineLevel="0" collapsed="false">
      <c r="A250" s="140" t="s">
        <v>100</v>
      </c>
      <c r="C250" s="142" t="n">
        <v>6418800</v>
      </c>
      <c r="D250" s="143" t="n">
        <v>64180000</v>
      </c>
      <c r="E250" s="140" t="s">
        <v>3410</v>
      </c>
      <c r="F250" s="143" t="n">
        <v>2022</v>
      </c>
      <c r="G250" s="144" t="n">
        <v>2086571.77</v>
      </c>
      <c r="H250" s="144" t="n">
        <v>0</v>
      </c>
      <c r="I250" s="144" t="n">
        <f aca="false">+G:G-H:H</f>
        <v>2086571.77</v>
      </c>
    </row>
    <row r="251" customFormat="false" ht="17.25" hidden="false" customHeight="true" outlineLevel="0" collapsed="false">
      <c r="A251" s="140" t="s">
        <v>100</v>
      </c>
      <c r="C251" s="142" t="n">
        <v>6450100</v>
      </c>
      <c r="D251" s="143" t="n">
        <v>64501000</v>
      </c>
      <c r="E251" s="140" t="s">
        <v>736</v>
      </c>
      <c r="F251" s="143" t="n">
        <v>2022</v>
      </c>
      <c r="G251" s="144" t="n">
        <v>100202665.36</v>
      </c>
      <c r="H251" s="144" t="n">
        <v>0</v>
      </c>
      <c r="I251" s="144" t="n">
        <f aca="false">+G:G-H:H</f>
        <v>100202665.36</v>
      </c>
    </row>
    <row r="252" customFormat="false" ht="17.25" hidden="false" customHeight="true" outlineLevel="0" collapsed="false">
      <c r="A252" s="140" t="s">
        <v>100</v>
      </c>
      <c r="C252" s="142" t="n">
        <v>6450200</v>
      </c>
      <c r="D252" s="143" t="n">
        <v>64502000</v>
      </c>
      <c r="E252" s="140" t="s">
        <v>533</v>
      </c>
      <c r="F252" s="143" t="n">
        <v>2022</v>
      </c>
      <c r="G252" s="144" t="n">
        <v>62403181.7</v>
      </c>
      <c r="H252" s="144" t="n">
        <v>0</v>
      </c>
      <c r="I252" s="144" t="n">
        <f aca="false">+G:G-H:H</f>
        <v>62403181.7</v>
      </c>
    </row>
    <row r="253" customFormat="false" ht="17.25" hidden="false" customHeight="true" outlineLevel="0" collapsed="false">
      <c r="A253" s="140" t="s">
        <v>100</v>
      </c>
      <c r="C253" s="142" t="n">
        <v>6450400</v>
      </c>
      <c r="D253" s="143" t="n">
        <v>64504000</v>
      </c>
      <c r="E253" s="140" t="s">
        <v>464</v>
      </c>
      <c r="F253" s="143" t="n">
        <v>2022</v>
      </c>
      <c r="G253" s="144" t="n">
        <v>12525333.17</v>
      </c>
      <c r="H253" s="144" t="n">
        <v>0</v>
      </c>
      <c r="I253" s="144" t="n">
        <f aca="false">+G:G-H:H</f>
        <v>12525333.17</v>
      </c>
    </row>
    <row r="254" customFormat="false" ht="17.25" hidden="false" customHeight="true" outlineLevel="0" collapsed="false">
      <c r="A254" s="140" t="s">
        <v>100</v>
      </c>
      <c r="C254" s="142" t="n">
        <v>6450700</v>
      </c>
      <c r="D254" s="143" t="n">
        <v>64505000</v>
      </c>
      <c r="E254" s="140" t="s">
        <v>3411</v>
      </c>
      <c r="F254" s="143" t="n">
        <v>2022</v>
      </c>
      <c r="G254" s="144" t="n">
        <v>223484.15</v>
      </c>
      <c r="H254" s="144" t="n">
        <v>0</v>
      </c>
      <c r="I254" s="144" t="n">
        <f aca="false">+G:G-H:H</f>
        <v>223484.15</v>
      </c>
    </row>
    <row r="255" customFormat="false" ht="17.25" hidden="false" customHeight="true" outlineLevel="0" collapsed="false">
      <c r="A255" s="140" t="s">
        <v>100</v>
      </c>
      <c r="C255" s="142" t="n">
        <v>6480100</v>
      </c>
      <c r="D255" s="143" t="n">
        <v>64801000</v>
      </c>
      <c r="E255" s="140" t="s">
        <v>467</v>
      </c>
      <c r="F255" s="143" t="n">
        <v>2022</v>
      </c>
      <c r="G255" s="144" t="n">
        <v>41391340.6</v>
      </c>
      <c r="H255" s="144" t="n">
        <v>0</v>
      </c>
      <c r="I255" s="144" t="n">
        <f aca="false">+G:G-H:H</f>
        <v>41391340.6</v>
      </c>
    </row>
    <row r="256" customFormat="false" ht="17.25" hidden="false" customHeight="true" outlineLevel="0" collapsed="false">
      <c r="A256" s="140" t="s">
        <v>100</v>
      </c>
      <c r="C256" s="142" t="n">
        <v>6480200</v>
      </c>
      <c r="D256" s="143" t="n">
        <v>64802000</v>
      </c>
      <c r="E256" s="140" t="s">
        <v>535</v>
      </c>
      <c r="F256" s="143" t="n">
        <v>2022</v>
      </c>
      <c r="G256" s="144" t="n">
        <v>194000</v>
      </c>
      <c r="H256" s="144" t="n">
        <v>0</v>
      </c>
      <c r="I256" s="144" t="n">
        <f aca="false">+G:G-H:H</f>
        <v>194000</v>
      </c>
    </row>
    <row r="257" customFormat="false" ht="17.25" hidden="false" customHeight="true" outlineLevel="0" collapsed="false">
      <c r="A257" s="140" t="s">
        <v>100</v>
      </c>
      <c r="C257" s="142" t="n">
        <v>6480300</v>
      </c>
      <c r="D257" s="143" t="n">
        <v>64803000</v>
      </c>
      <c r="E257" s="140" t="s">
        <v>536</v>
      </c>
      <c r="F257" s="143" t="n">
        <v>2022</v>
      </c>
      <c r="G257" s="144" t="n">
        <v>1676700</v>
      </c>
      <c r="H257" s="144" t="n">
        <v>0</v>
      </c>
      <c r="I257" s="144" t="n">
        <f aca="false">+G:G-H:H</f>
        <v>1676700</v>
      </c>
    </row>
    <row r="258" customFormat="false" ht="17.25" hidden="false" customHeight="true" outlineLevel="0" collapsed="false">
      <c r="A258" s="140" t="s">
        <v>100</v>
      </c>
      <c r="C258" s="142" t="n">
        <v>6480500</v>
      </c>
      <c r="D258" s="143" t="n">
        <v>64805000</v>
      </c>
      <c r="E258" s="140" t="s">
        <v>537</v>
      </c>
      <c r="F258" s="143" t="n">
        <v>2022</v>
      </c>
      <c r="G258" s="144" t="n">
        <v>7989000</v>
      </c>
      <c r="H258" s="144" t="n">
        <v>0</v>
      </c>
      <c r="I258" s="144" t="n">
        <f aca="false">+G:G-H:H</f>
        <v>7989000</v>
      </c>
    </row>
    <row r="259" customFormat="false" ht="17.25" hidden="false" customHeight="true" outlineLevel="0" collapsed="false">
      <c r="A259" s="140" t="s">
        <v>100</v>
      </c>
      <c r="C259" s="142" t="n">
        <v>6510000</v>
      </c>
      <c r="D259" s="143" t="n">
        <v>65100000</v>
      </c>
      <c r="E259" s="140" t="s">
        <v>740</v>
      </c>
      <c r="F259" s="143" t="n">
        <v>2022</v>
      </c>
      <c r="G259" s="144" t="n">
        <v>20130269.74</v>
      </c>
      <c r="H259" s="144" t="n">
        <v>0</v>
      </c>
      <c r="I259" s="144" t="n">
        <f aca="false">+G:G-H:H</f>
        <v>20130269.74</v>
      </c>
    </row>
    <row r="260" customFormat="false" ht="17.25" hidden="false" customHeight="true" outlineLevel="0" collapsed="false">
      <c r="A260" s="140" t="s">
        <v>100</v>
      </c>
      <c r="C260" s="142" t="n">
        <v>6560100</v>
      </c>
      <c r="D260" s="143" t="n">
        <v>65601000</v>
      </c>
      <c r="E260" s="140" t="s">
        <v>742</v>
      </c>
      <c r="F260" s="143" t="n">
        <v>2022</v>
      </c>
      <c r="G260" s="144" t="n">
        <v>107023528.95</v>
      </c>
      <c r="H260" s="144" t="n">
        <v>0</v>
      </c>
      <c r="I260" s="144" t="n">
        <f aca="false">+G:G-H:H</f>
        <v>107023528.95</v>
      </c>
    </row>
    <row r="261" customFormat="false" ht="17.25" hidden="false" customHeight="true" outlineLevel="0" collapsed="false">
      <c r="A261" s="140" t="s">
        <v>100</v>
      </c>
      <c r="C261" s="142" t="n">
        <v>6560200</v>
      </c>
      <c r="D261" s="143" t="n">
        <v>65602000</v>
      </c>
      <c r="E261" s="140" t="s">
        <v>743</v>
      </c>
      <c r="F261" s="143" t="n">
        <v>2022</v>
      </c>
      <c r="G261" s="144" t="n">
        <v>288492</v>
      </c>
      <c r="H261" s="144" t="n">
        <v>0</v>
      </c>
      <c r="I261" s="144" t="n">
        <f aca="false">+G:G-H:H</f>
        <v>288492</v>
      </c>
    </row>
    <row r="262" customFormat="false" ht="17.25" hidden="false" customHeight="true" outlineLevel="0" collapsed="false">
      <c r="A262" s="140" t="s">
        <v>100</v>
      </c>
      <c r="C262" s="142" t="n">
        <v>6570000</v>
      </c>
      <c r="D262" s="143" t="n">
        <v>65700000</v>
      </c>
      <c r="E262" s="140" t="s">
        <v>745</v>
      </c>
      <c r="F262" s="143" t="n">
        <v>2022</v>
      </c>
      <c r="G262" s="144" t="n">
        <v>7692096.61</v>
      </c>
      <c r="H262" s="144" t="n">
        <v>0</v>
      </c>
      <c r="I262" s="144" t="n">
        <f aca="false">+G:G-H:H</f>
        <v>7692096.61</v>
      </c>
    </row>
    <row r="263" customFormat="false" ht="17.25" hidden="false" customHeight="true" outlineLevel="0" collapsed="false">
      <c r="A263" s="140" t="s">
        <v>100</v>
      </c>
      <c r="C263" s="142" t="n">
        <v>6580000</v>
      </c>
      <c r="D263" s="143" t="n">
        <v>65800000</v>
      </c>
      <c r="E263" s="140" t="s">
        <v>744</v>
      </c>
      <c r="F263" s="143" t="n">
        <v>2022</v>
      </c>
      <c r="G263" s="144" t="n">
        <v>9937900.86</v>
      </c>
      <c r="H263" s="144" t="n">
        <v>0</v>
      </c>
      <c r="I263" s="144" t="n">
        <f aca="false">+G:G-H:H</f>
        <v>9937900.86</v>
      </c>
    </row>
    <row r="264" customFormat="false" ht="17.25" hidden="false" customHeight="true" outlineLevel="0" collapsed="false">
      <c r="A264" s="140" t="s">
        <v>100</v>
      </c>
      <c r="C264" s="142" t="n">
        <v>6610200</v>
      </c>
      <c r="D264" s="143" t="n">
        <v>66102000</v>
      </c>
      <c r="E264" s="140" t="s">
        <v>542</v>
      </c>
      <c r="F264" s="143" t="n">
        <v>2022</v>
      </c>
      <c r="G264" s="144" t="n">
        <v>99941860.84</v>
      </c>
      <c r="H264" s="144" t="n">
        <v>0</v>
      </c>
      <c r="I264" s="144" t="n">
        <f aca="false">+G:G-H:H</f>
        <v>99941860.84</v>
      </c>
    </row>
    <row r="265" customFormat="false" ht="17.25" hidden="false" customHeight="true" outlineLevel="0" collapsed="false">
      <c r="A265" s="140" t="s">
        <v>100</v>
      </c>
      <c r="C265" s="142" t="n">
        <v>6610300</v>
      </c>
      <c r="D265" s="143" t="n">
        <v>66103000</v>
      </c>
      <c r="E265" s="140" t="s">
        <v>543</v>
      </c>
      <c r="F265" s="143" t="n">
        <v>2022</v>
      </c>
      <c r="G265" s="144" t="n">
        <v>344046845.5</v>
      </c>
      <c r="H265" s="144" t="n">
        <v>0</v>
      </c>
      <c r="I265" s="144" t="n">
        <f aca="false">+G:G-H:H</f>
        <v>344046845.5</v>
      </c>
    </row>
    <row r="266" customFormat="false" ht="17.25" hidden="false" customHeight="true" outlineLevel="0" collapsed="false">
      <c r="A266" s="140" t="s">
        <v>100</v>
      </c>
      <c r="C266" s="142" t="n">
        <v>6610400</v>
      </c>
      <c r="D266" s="143" t="n">
        <v>66104000</v>
      </c>
      <c r="E266" s="140" t="s">
        <v>544</v>
      </c>
      <c r="F266" s="143" t="n">
        <v>2022</v>
      </c>
      <c r="G266" s="144" t="n">
        <v>145911832.79</v>
      </c>
      <c r="H266" s="144" t="n">
        <v>0</v>
      </c>
      <c r="I266" s="144" t="n">
        <f aca="false">+G:G-H:H</f>
        <v>145911832.79</v>
      </c>
    </row>
    <row r="267" customFormat="false" ht="17.25" hidden="false" customHeight="true" outlineLevel="0" collapsed="false">
      <c r="A267" s="140" t="s">
        <v>100</v>
      </c>
      <c r="C267" s="142" t="n">
        <v>6660000</v>
      </c>
      <c r="D267" s="143" t="n">
        <v>66600000</v>
      </c>
      <c r="E267" s="140" t="s">
        <v>750</v>
      </c>
      <c r="F267" s="143" t="n">
        <v>2022</v>
      </c>
      <c r="G267" s="144" t="n">
        <v>177028499.47</v>
      </c>
      <c r="H267" s="144" t="n">
        <v>0</v>
      </c>
      <c r="I267" s="144" t="n">
        <f aca="false">+G:G-H:H</f>
        <v>177028499.47</v>
      </c>
    </row>
    <row r="268" customFormat="false" ht="17.25" hidden="false" customHeight="true" outlineLevel="0" collapsed="false">
      <c r="A268" s="140" t="s">
        <v>100</v>
      </c>
      <c r="C268" s="142" t="n">
        <v>6688000</v>
      </c>
      <c r="D268" s="143" t="n">
        <v>66880000</v>
      </c>
      <c r="E268" s="140" t="s">
        <v>3341</v>
      </c>
      <c r="F268" s="143" t="n">
        <v>2022</v>
      </c>
      <c r="G268" s="144" t="n">
        <v>6958944.51</v>
      </c>
      <c r="H268" s="144" t="n">
        <v>0</v>
      </c>
      <c r="I268" s="144" t="n">
        <f aca="false">+G:G-H:H</f>
        <v>6958944.51</v>
      </c>
    </row>
    <row r="269" customFormat="false" ht="17.25" hidden="false" customHeight="true" outlineLevel="0" collapsed="false">
      <c r="A269" s="140" t="s">
        <v>100</v>
      </c>
      <c r="C269" s="142" t="n">
        <v>6811200</v>
      </c>
      <c r="D269" s="143" t="n">
        <v>68112000</v>
      </c>
      <c r="E269" s="140" t="s">
        <v>752</v>
      </c>
      <c r="F269" s="143" t="n">
        <v>2022</v>
      </c>
      <c r="G269" s="144" t="n">
        <v>1471501820</v>
      </c>
      <c r="H269" s="144" t="n">
        <v>0</v>
      </c>
      <c r="I269" s="144" t="n">
        <f aca="false">+G:G-H:H</f>
        <v>1471501820</v>
      </c>
    </row>
    <row r="270" customFormat="false" ht="17.25" hidden="false" customHeight="true" outlineLevel="0" collapsed="false">
      <c r="A270" s="140" t="s">
        <v>100</v>
      </c>
      <c r="C270" s="143" t="n">
        <v>6950000</v>
      </c>
      <c r="D270" s="143" t="n">
        <v>69500000</v>
      </c>
      <c r="E270" s="140" t="s">
        <v>3412</v>
      </c>
      <c r="F270" s="143" t="n">
        <v>2022</v>
      </c>
      <c r="G270" s="144" t="n">
        <v>388204890.82</v>
      </c>
      <c r="H270" s="144" t="n">
        <v>0</v>
      </c>
      <c r="I270" s="144" t="n">
        <f aca="false">+G:G-H:H</f>
        <v>388204890.82</v>
      </c>
    </row>
    <row r="271" customFormat="false" ht="17.25" hidden="false" customHeight="true" outlineLevel="0" collapsed="false">
      <c r="A271" s="140" t="s">
        <v>100</v>
      </c>
      <c r="C271" s="142" t="n">
        <v>7011000</v>
      </c>
      <c r="D271" s="143" t="n">
        <v>70110000</v>
      </c>
      <c r="E271" s="140" t="s">
        <v>804</v>
      </c>
      <c r="F271" s="143" t="n">
        <v>2022</v>
      </c>
      <c r="G271" s="144" t="n">
        <v>0</v>
      </c>
      <c r="H271" s="144" t="n">
        <v>750018062.43</v>
      </c>
      <c r="I271" s="144" t="n">
        <f aca="false">+G:G-H:H</f>
        <v>-750018062.43</v>
      </c>
    </row>
    <row r="272" customFormat="false" ht="17.25" hidden="false" customHeight="true" outlineLevel="0" collapsed="false">
      <c r="A272" s="140" t="s">
        <v>100</v>
      </c>
      <c r="C272" s="142" t="n">
        <v>7011100</v>
      </c>
      <c r="D272" s="143" t="n">
        <v>70110000</v>
      </c>
      <c r="E272" s="140" t="s">
        <v>546</v>
      </c>
      <c r="F272" s="143" t="n">
        <v>2022</v>
      </c>
      <c r="G272" s="144" t="n">
        <v>0</v>
      </c>
      <c r="H272" s="144" t="n">
        <v>22166533524.5</v>
      </c>
      <c r="I272" s="144" t="n">
        <f aca="false">+G:G-H:H</f>
        <v>-22166533524.5</v>
      </c>
    </row>
    <row r="273" customFormat="false" ht="17.25" hidden="false" customHeight="true" outlineLevel="0" collapsed="false">
      <c r="A273" s="140" t="s">
        <v>100</v>
      </c>
      <c r="C273" s="142" t="n">
        <v>7011400</v>
      </c>
      <c r="D273" s="143" t="n">
        <v>70110000</v>
      </c>
      <c r="E273" s="140" t="s">
        <v>547</v>
      </c>
      <c r="F273" s="143" t="n">
        <v>2022</v>
      </c>
      <c r="G273" s="144" t="n">
        <v>0</v>
      </c>
      <c r="H273" s="144" t="n">
        <v>141817500</v>
      </c>
      <c r="I273" s="144" t="n">
        <f aca="false">+G:G-H:H</f>
        <v>-141817500</v>
      </c>
    </row>
    <row r="274" customFormat="false" ht="17.25" hidden="false" customHeight="true" outlineLevel="0" collapsed="false">
      <c r="A274" s="140" t="s">
        <v>100</v>
      </c>
      <c r="C274" s="142" t="n">
        <v>7012000</v>
      </c>
      <c r="D274" s="143" t="n">
        <v>70120000</v>
      </c>
      <c r="E274" s="140" t="s">
        <v>548</v>
      </c>
      <c r="F274" s="143" t="n">
        <v>2022</v>
      </c>
      <c r="G274" s="144" t="n">
        <v>0</v>
      </c>
      <c r="H274" s="144" t="n">
        <v>54405150</v>
      </c>
      <c r="I274" s="144" t="n">
        <f aca="false">+G:G-H:H</f>
        <v>-54405150</v>
      </c>
    </row>
    <row r="275" customFormat="false" ht="17.25" hidden="false" customHeight="true" outlineLevel="0" collapsed="false">
      <c r="A275" s="140" t="s">
        <v>100</v>
      </c>
      <c r="C275" s="142" t="n">
        <v>7030000</v>
      </c>
      <c r="D275" s="143" t="n">
        <v>70300000</v>
      </c>
      <c r="E275" s="140" t="s">
        <v>497</v>
      </c>
      <c r="F275" s="143" t="n">
        <v>2022</v>
      </c>
      <c r="G275" s="144" t="n">
        <v>0</v>
      </c>
      <c r="H275" s="144" t="n">
        <v>21821.15</v>
      </c>
      <c r="I275" s="144" t="n">
        <f aca="false">+G:G-H:H</f>
        <v>-21821.15</v>
      </c>
    </row>
    <row r="276" customFormat="false" ht="17.25" hidden="false" customHeight="true" outlineLevel="0" collapsed="false">
      <c r="A276" s="140" t="s">
        <v>100</v>
      </c>
      <c r="C276" s="142" t="n">
        <v>7071000</v>
      </c>
      <c r="D276" s="143" t="n">
        <v>70710000</v>
      </c>
      <c r="E276" s="140" t="s">
        <v>755</v>
      </c>
      <c r="F276" s="143" t="n">
        <v>2022</v>
      </c>
      <c r="G276" s="144" t="n">
        <v>0</v>
      </c>
      <c r="H276" s="144" t="n">
        <v>619158</v>
      </c>
      <c r="I276" s="144" t="n">
        <f aca="false">+G:G-H:H</f>
        <v>-619158</v>
      </c>
    </row>
    <row r="277" customFormat="false" ht="17.25" hidden="false" customHeight="true" outlineLevel="0" collapsed="false">
      <c r="A277" s="140" t="s">
        <v>100</v>
      </c>
      <c r="C277" s="142" t="n">
        <v>7072000</v>
      </c>
      <c r="D277" s="143" t="n">
        <v>70720000</v>
      </c>
      <c r="E277" s="140" t="s">
        <v>756</v>
      </c>
      <c r="F277" s="143" t="n">
        <v>2022</v>
      </c>
      <c r="G277" s="144" t="n">
        <v>0</v>
      </c>
      <c r="H277" s="144" t="n">
        <v>149100</v>
      </c>
      <c r="I277" s="144" t="n">
        <f aca="false">+G:G-H:H</f>
        <v>-149100</v>
      </c>
    </row>
    <row r="278" customFormat="false" ht="17.25" hidden="false" customHeight="true" outlineLevel="0" collapsed="false">
      <c r="A278" s="140" t="s">
        <v>100</v>
      </c>
      <c r="C278" s="142" t="n">
        <v>7080000</v>
      </c>
      <c r="D278" s="143" t="n">
        <v>70800000</v>
      </c>
      <c r="E278" s="140" t="s">
        <v>758</v>
      </c>
      <c r="F278" s="143" t="n">
        <v>2022</v>
      </c>
      <c r="G278" s="144" t="n">
        <v>0</v>
      </c>
      <c r="H278" s="144" t="n">
        <v>14820125.49</v>
      </c>
      <c r="I278" s="144" t="n">
        <f aca="false">+G:G-H:H</f>
        <v>-14820125.49</v>
      </c>
    </row>
    <row r="279" customFormat="false" ht="17.25" hidden="false" customHeight="true" outlineLevel="0" collapsed="false">
      <c r="A279" s="140" t="s">
        <v>100</v>
      </c>
      <c r="C279" s="142" t="n">
        <v>7090000</v>
      </c>
      <c r="D279" s="143" t="n">
        <v>70900000</v>
      </c>
      <c r="E279" s="140" t="s">
        <v>760</v>
      </c>
      <c r="F279" s="143" t="n">
        <v>2022</v>
      </c>
      <c r="G279" s="144" t="n">
        <v>330074671.95</v>
      </c>
      <c r="H279" s="144" t="n">
        <v>0</v>
      </c>
      <c r="I279" s="144" t="n">
        <f aca="false">+G:G-H:H</f>
        <v>330074671.95</v>
      </c>
    </row>
    <row r="280" customFormat="false" ht="17.25" hidden="false" customHeight="true" outlineLevel="0" collapsed="false">
      <c r="A280" s="140" t="s">
        <v>100</v>
      </c>
      <c r="C280" s="142" t="n">
        <v>7580000</v>
      </c>
      <c r="D280" s="143" t="n">
        <v>75800000</v>
      </c>
      <c r="E280" s="140" t="s">
        <v>763</v>
      </c>
      <c r="F280" s="143" t="n">
        <v>2022</v>
      </c>
      <c r="G280" s="144" t="n">
        <v>0</v>
      </c>
      <c r="H280" s="144" t="n">
        <v>542199429.96</v>
      </c>
      <c r="I280" s="144" t="n">
        <f aca="false">+G:G-H:H</f>
        <v>-542199429.96</v>
      </c>
    </row>
    <row r="281" customFormat="false" ht="17.25" hidden="false" customHeight="true" outlineLevel="0" collapsed="false">
      <c r="A281" s="140" t="s">
        <v>100</v>
      </c>
      <c r="C281" s="142" t="n">
        <v>7581000</v>
      </c>
      <c r="D281" s="143" t="n">
        <v>75810000</v>
      </c>
      <c r="E281" s="140" t="s">
        <v>551</v>
      </c>
      <c r="F281" s="143" t="n">
        <v>2022</v>
      </c>
      <c r="G281" s="144" t="n">
        <v>0</v>
      </c>
      <c r="H281" s="144" t="n">
        <v>8114000</v>
      </c>
      <c r="I281" s="144" t="n">
        <f aca="false">+G:G-H:H</f>
        <v>-8114000</v>
      </c>
    </row>
    <row r="282" customFormat="false" ht="17.25" hidden="false" customHeight="true" outlineLevel="0" collapsed="false">
      <c r="A282" s="140" t="s">
        <v>100</v>
      </c>
      <c r="C282" s="142" t="n">
        <v>7650000</v>
      </c>
      <c r="D282" s="143" t="n">
        <v>76500000</v>
      </c>
      <c r="E282" s="140" t="s">
        <v>765</v>
      </c>
      <c r="F282" s="143" t="n">
        <v>2022</v>
      </c>
      <c r="G282" s="144" t="n">
        <v>0</v>
      </c>
      <c r="H282" s="144" t="n">
        <v>210228.83</v>
      </c>
      <c r="I282" s="144" t="n">
        <f aca="false">+G:G-H:H</f>
        <v>-210228.83</v>
      </c>
    </row>
    <row r="283" customFormat="false" ht="17.25" hidden="false" customHeight="true" outlineLevel="0" collapsed="false">
      <c r="A283" s="140" t="s">
        <v>100</v>
      </c>
      <c r="C283" s="142" t="n">
        <v>7660000</v>
      </c>
      <c r="D283" s="143" t="n">
        <v>76600000</v>
      </c>
      <c r="E283" s="140" t="s">
        <v>766</v>
      </c>
      <c r="F283" s="143" t="n">
        <v>2022</v>
      </c>
      <c r="G283" s="144" t="n">
        <v>0</v>
      </c>
      <c r="H283" s="144" t="n">
        <v>65491492.84</v>
      </c>
      <c r="I283" s="144" t="n">
        <f aca="false">+G:G-H:H</f>
        <v>-65491492.84</v>
      </c>
    </row>
    <row r="284" customFormat="false" ht="17.25" hidden="false" customHeight="true" outlineLevel="0" collapsed="false">
      <c r="A284" s="140" t="s">
        <v>100</v>
      </c>
      <c r="C284" s="142" t="n">
        <v>7850000</v>
      </c>
      <c r="D284" s="143" t="n">
        <v>78500000</v>
      </c>
      <c r="E284" s="140" t="s">
        <v>507</v>
      </c>
      <c r="F284" s="143" t="n">
        <v>2022</v>
      </c>
      <c r="G284" s="144" t="n">
        <v>0</v>
      </c>
      <c r="H284" s="144" t="n">
        <v>382957532.95</v>
      </c>
      <c r="I284" s="144" t="n">
        <f aca="false">+G:G-H:H</f>
        <v>-382957532.95</v>
      </c>
    </row>
    <row r="285" customFormat="false" ht="17.25" hidden="false" customHeight="true" outlineLevel="0" collapsed="false">
      <c r="A285" s="140" t="s">
        <v>101</v>
      </c>
      <c r="C285" s="142" t="n">
        <v>10100000</v>
      </c>
      <c r="D285" s="143" t="n">
        <v>10100000</v>
      </c>
      <c r="E285" s="140" t="s">
        <v>559</v>
      </c>
      <c r="F285" s="143" t="n">
        <v>2022</v>
      </c>
      <c r="G285" s="144" t="n">
        <v>0</v>
      </c>
      <c r="H285" s="144" t="n">
        <v>143000000</v>
      </c>
      <c r="I285" s="144" t="n">
        <f aca="false">+G:G-H:H</f>
        <v>-143000000</v>
      </c>
    </row>
    <row r="286" customFormat="false" ht="17.25" hidden="false" customHeight="true" outlineLevel="0" collapsed="false">
      <c r="A286" s="140" t="s">
        <v>101</v>
      </c>
      <c r="C286" s="142" t="n">
        <v>11000000</v>
      </c>
      <c r="D286" s="143" t="n">
        <v>11000000</v>
      </c>
      <c r="E286" s="140" t="s">
        <v>562</v>
      </c>
      <c r="F286" s="143" t="n">
        <v>2022</v>
      </c>
      <c r="G286" s="144" t="n">
        <v>0</v>
      </c>
      <c r="H286" s="144" t="n">
        <v>20551815.02</v>
      </c>
      <c r="I286" s="144" t="n">
        <f aca="false">+G:G-H:H</f>
        <v>-20551815.02</v>
      </c>
    </row>
    <row r="287" customFormat="false" ht="17.25" hidden="false" customHeight="true" outlineLevel="0" collapsed="false">
      <c r="A287" s="140" t="s">
        <v>101</v>
      </c>
      <c r="C287" s="142" t="n">
        <v>11900000</v>
      </c>
      <c r="D287" s="143" t="n">
        <v>11900000</v>
      </c>
      <c r="E287" s="140" t="s">
        <v>1158</v>
      </c>
      <c r="F287" s="143" t="n">
        <v>2022</v>
      </c>
      <c r="G287" s="144" t="n">
        <v>43181401.03</v>
      </c>
      <c r="H287" s="144" t="n">
        <v>0</v>
      </c>
      <c r="I287" s="144" t="n">
        <f aca="false">+G:G-H:H</f>
        <v>43181401.03</v>
      </c>
    </row>
    <row r="288" customFormat="false" ht="17.25" hidden="false" customHeight="true" outlineLevel="0" collapsed="false">
      <c r="A288" s="140" t="s">
        <v>101</v>
      </c>
      <c r="C288" s="142" t="n">
        <v>21100000</v>
      </c>
      <c r="D288" s="143" t="n">
        <v>21100000</v>
      </c>
      <c r="E288" s="140" t="s">
        <v>772</v>
      </c>
      <c r="F288" s="143" t="n">
        <v>2022</v>
      </c>
      <c r="G288" s="144" t="n">
        <v>458256200</v>
      </c>
      <c r="H288" s="144" t="n">
        <v>0</v>
      </c>
      <c r="I288" s="144" t="n">
        <f aca="false">+G:G-H:H</f>
        <v>458256200</v>
      </c>
    </row>
    <row r="289" customFormat="false" ht="17.25" hidden="false" customHeight="true" outlineLevel="0" collapsed="false">
      <c r="A289" s="140" t="s">
        <v>101</v>
      </c>
      <c r="C289" s="142" t="n">
        <v>21810000</v>
      </c>
      <c r="D289" s="143" t="n">
        <v>21810000</v>
      </c>
      <c r="E289" s="140" t="s">
        <v>234</v>
      </c>
      <c r="F289" s="143" t="n">
        <v>2022</v>
      </c>
      <c r="G289" s="144" t="n">
        <v>69407608.6</v>
      </c>
      <c r="H289" s="144" t="n">
        <v>0</v>
      </c>
      <c r="I289" s="144" t="n">
        <f aca="false">+G:G-H:H</f>
        <v>69407608.6</v>
      </c>
    </row>
    <row r="290" customFormat="false" ht="17.25" hidden="false" customHeight="true" outlineLevel="0" collapsed="false">
      <c r="A290" s="140" t="s">
        <v>101</v>
      </c>
      <c r="C290" s="142" t="n">
        <v>21820000</v>
      </c>
      <c r="D290" s="143" t="n">
        <v>21820000</v>
      </c>
      <c r="E290" s="140" t="s">
        <v>10</v>
      </c>
      <c r="F290" s="143" t="n">
        <v>2022</v>
      </c>
      <c r="G290" s="144" t="n">
        <v>660000</v>
      </c>
      <c r="H290" s="144" t="n">
        <v>0</v>
      </c>
      <c r="I290" s="144" t="n">
        <f aca="false">+G:G-H:H</f>
        <v>660000</v>
      </c>
    </row>
    <row r="291" customFormat="false" ht="17.25" hidden="false" customHeight="true" outlineLevel="0" collapsed="false">
      <c r="A291" s="140" t="s">
        <v>101</v>
      </c>
      <c r="C291" s="142" t="n">
        <v>21830000</v>
      </c>
      <c r="D291" s="143" t="n">
        <v>21830000</v>
      </c>
      <c r="E291" s="140" t="s">
        <v>574</v>
      </c>
      <c r="F291" s="143" t="n">
        <v>2022</v>
      </c>
      <c r="G291" s="144" t="n">
        <v>342025488.04</v>
      </c>
      <c r="H291" s="144" t="n">
        <v>0</v>
      </c>
      <c r="I291" s="144" t="n">
        <f aca="false">+G:G-H:H</f>
        <v>342025488.04</v>
      </c>
    </row>
    <row r="292" customFormat="false" ht="17.25" hidden="false" customHeight="true" outlineLevel="0" collapsed="false">
      <c r="A292" s="140" t="s">
        <v>101</v>
      </c>
      <c r="C292" s="142" t="n">
        <v>21840000</v>
      </c>
      <c r="D292" s="143" t="n">
        <v>21840000</v>
      </c>
      <c r="E292" s="140" t="s">
        <v>575</v>
      </c>
      <c r="F292" s="143" t="n">
        <v>2022</v>
      </c>
      <c r="G292" s="144" t="n">
        <v>21115866.26</v>
      </c>
      <c r="H292" s="144" t="n">
        <v>0</v>
      </c>
      <c r="I292" s="144" t="n">
        <f aca="false">+G:G-H:H</f>
        <v>21115866.26</v>
      </c>
    </row>
    <row r="293" customFormat="false" ht="17.25" hidden="false" customHeight="true" outlineLevel="0" collapsed="false">
      <c r="A293" s="140" t="s">
        <v>101</v>
      </c>
      <c r="C293" s="142" t="n">
        <v>21850000</v>
      </c>
      <c r="D293" s="143" t="n">
        <v>21850000</v>
      </c>
      <c r="E293" s="140" t="s">
        <v>1775</v>
      </c>
      <c r="F293" s="143" t="n">
        <v>2022</v>
      </c>
      <c r="G293" s="144" t="n">
        <v>925000</v>
      </c>
      <c r="H293" s="144" t="n">
        <v>0</v>
      </c>
      <c r="I293" s="144" t="n">
        <f aca="false">+G:G-H:H</f>
        <v>925000</v>
      </c>
    </row>
    <row r="294" customFormat="false" ht="17.25" hidden="false" customHeight="true" outlineLevel="0" collapsed="false">
      <c r="A294" s="140" t="s">
        <v>101</v>
      </c>
      <c r="C294" s="142" t="n">
        <v>23000000</v>
      </c>
      <c r="D294" s="143" t="n">
        <v>23000000</v>
      </c>
      <c r="E294" s="140" t="s">
        <v>240</v>
      </c>
      <c r="F294" s="143" t="n">
        <v>2022</v>
      </c>
      <c r="G294" s="144" t="n">
        <v>5685903251.37</v>
      </c>
      <c r="H294" s="144" t="n">
        <v>0</v>
      </c>
      <c r="I294" s="144" t="n">
        <f aca="false">+G:G-H:H</f>
        <v>5685903251.37</v>
      </c>
    </row>
    <row r="295" customFormat="false" ht="17.25" hidden="false" customHeight="true" outlineLevel="0" collapsed="false">
      <c r="A295" s="140" t="s">
        <v>101</v>
      </c>
      <c r="C295" s="142" t="n">
        <v>23120000</v>
      </c>
      <c r="D295" s="143" t="n">
        <v>23120000</v>
      </c>
      <c r="E295" s="140" t="s">
        <v>2080</v>
      </c>
      <c r="F295" s="143" t="n">
        <v>2022</v>
      </c>
      <c r="G295" s="144" t="n">
        <v>314214435.76</v>
      </c>
      <c r="H295" s="144" t="n">
        <v>0</v>
      </c>
      <c r="I295" s="144" t="n">
        <f aca="false">+G:G-H:H</f>
        <v>314214435.76</v>
      </c>
    </row>
    <row r="296" customFormat="false" ht="17.25" hidden="false" customHeight="true" outlineLevel="0" collapsed="false">
      <c r="A296" s="140" t="s">
        <v>101</v>
      </c>
      <c r="C296" s="142" t="n">
        <v>23130000</v>
      </c>
      <c r="D296" s="143" t="n">
        <v>23130000</v>
      </c>
      <c r="E296" s="140" t="s">
        <v>2081</v>
      </c>
      <c r="F296" s="143" t="n">
        <v>2022</v>
      </c>
      <c r="G296" s="144" t="n">
        <v>227341308.58</v>
      </c>
      <c r="H296" s="144" t="n">
        <v>0</v>
      </c>
      <c r="I296" s="144" t="n">
        <f aca="false">+G:G-H:H</f>
        <v>227341308.58</v>
      </c>
    </row>
    <row r="297" customFormat="false" ht="17.25" hidden="false" customHeight="true" outlineLevel="0" collapsed="false">
      <c r="A297" s="140" t="s">
        <v>101</v>
      </c>
      <c r="C297" s="142" t="n">
        <v>23131000</v>
      </c>
      <c r="D297" s="143" t="n">
        <v>23131000</v>
      </c>
      <c r="E297" s="140" t="s">
        <v>2082</v>
      </c>
      <c r="F297" s="143" t="n">
        <v>2022</v>
      </c>
      <c r="G297" s="144" t="n">
        <v>16139500</v>
      </c>
      <c r="H297" s="144" t="n">
        <v>0</v>
      </c>
      <c r="I297" s="144" t="n">
        <f aca="false">+G:G-H:H</f>
        <v>16139500</v>
      </c>
    </row>
    <row r="298" customFormat="false" ht="17.25" hidden="false" customHeight="true" outlineLevel="0" collapsed="false">
      <c r="A298" s="140" t="s">
        <v>101</v>
      </c>
      <c r="C298" s="142" t="n">
        <v>23140000</v>
      </c>
      <c r="D298" s="143" t="n">
        <v>23140000</v>
      </c>
      <c r="E298" s="140" t="s">
        <v>2083</v>
      </c>
      <c r="F298" s="143" t="n">
        <v>2022</v>
      </c>
      <c r="G298" s="144" t="n">
        <v>155063766.4</v>
      </c>
      <c r="H298" s="144" t="n">
        <v>0</v>
      </c>
      <c r="I298" s="144" t="n">
        <f aca="false">+G:G-H:H</f>
        <v>155063766.4</v>
      </c>
    </row>
    <row r="299" customFormat="false" ht="17.25" hidden="false" customHeight="true" outlineLevel="0" collapsed="false">
      <c r="A299" s="140" t="s">
        <v>101</v>
      </c>
      <c r="C299" s="142" t="n">
        <v>23150000</v>
      </c>
      <c r="D299" s="143" t="n">
        <v>23150000</v>
      </c>
      <c r="E299" s="140" t="s">
        <v>2084</v>
      </c>
      <c r="F299" s="143" t="n">
        <v>2022</v>
      </c>
      <c r="G299" s="144" t="n">
        <v>226107997.43</v>
      </c>
      <c r="H299" s="144" t="n">
        <v>0</v>
      </c>
      <c r="I299" s="144" t="n">
        <f aca="false">+G:G-H:H</f>
        <v>226107997.43</v>
      </c>
    </row>
    <row r="300" customFormat="false" ht="17.25" hidden="false" customHeight="true" outlineLevel="0" collapsed="false">
      <c r="A300" s="140" t="s">
        <v>101</v>
      </c>
      <c r="C300" s="142" t="n">
        <v>28181000</v>
      </c>
      <c r="D300" s="143" t="n">
        <v>28181000</v>
      </c>
      <c r="E300" s="140" t="s">
        <v>250</v>
      </c>
      <c r="F300" s="143" t="n">
        <v>2022</v>
      </c>
      <c r="G300" s="144" t="n">
        <v>0</v>
      </c>
      <c r="H300" s="144" t="n">
        <v>8208031.36</v>
      </c>
      <c r="I300" s="144" t="n">
        <f aca="false">+G:G-H:H</f>
        <v>-8208031.36</v>
      </c>
    </row>
    <row r="301" customFormat="false" ht="17.25" hidden="false" customHeight="true" outlineLevel="0" collapsed="false">
      <c r="A301" s="140" t="s">
        <v>101</v>
      </c>
      <c r="C301" s="142" t="n">
        <v>28182000</v>
      </c>
      <c r="D301" s="143" t="n">
        <v>28182000</v>
      </c>
      <c r="E301" s="140" t="s">
        <v>585</v>
      </c>
      <c r="F301" s="143" t="n">
        <v>2022</v>
      </c>
      <c r="G301" s="144" t="n">
        <v>0</v>
      </c>
      <c r="H301" s="144" t="n">
        <v>252633.33</v>
      </c>
      <c r="I301" s="144" t="n">
        <f aca="false">+G:G-H:H</f>
        <v>-252633.33</v>
      </c>
    </row>
    <row r="302" customFormat="false" ht="17.25" hidden="false" customHeight="true" outlineLevel="0" collapsed="false">
      <c r="A302" s="140" t="s">
        <v>101</v>
      </c>
      <c r="C302" s="142" t="n">
        <v>28183000</v>
      </c>
      <c r="D302" s="143" t="n">
        <v>28183000</v>
      </c>
      <c r="E302" s="140" t="s">
        <v>588</v>
      </c>
      <c r="F302" s="143" t="n">
        <v>2022</v>
      </c>
      <c r="G302" s="144" t="n">
        <v>0</v>
      </c>
      <c r="H302" s="144" t="n">
        <v>117746597.87</v>
      </c>
      <c r="I302" s="144" t="n">
        <f aca="false">+G:G-H:H</f>
        <v>-117746597.87</v>
      </c>
    </row>
    <row r="303" customFormat="false" ht="17.25" hidden="false" customHeight="true" outlineLevel="0" collapsed="false">
      <c r="A303" s="140" t="s">
        <v>101</v>
      </c>
      <c r="C303" s="142" t="n">
        <v>28184000</v>
      </c>
      <c r="D303" s="143" t="n">
        <v>28184000</v>
      </c>
      <c r="E303" s="140" t="s">
        <v>586</v>
      </c>
      <c r="F303" s="143" t="n">
        <v>2022</v>
      </c>
      <c r="G303" s="144" t="n">
        <v>0</v>
      </c>
      <c r="H303" s="144" t="n">
        <v>8773061.8</v>
      </c>
      <c r="I303" s="144" t="n">
        <f aca="false">+G:G-H:H</f>
        <v>-8773061.8</v>
      </c>
    </row>
    <row r="304" customFormat="false" ht="17.25" hidden="false" customHeight="true" outlineLevel="0" collapsed="false">
      <c r="A304" s="140" t="s">
        <v>101</v>
      </c>
      <c r="C304" s="142" t="n">
        <v>28185000</v>
      </c>
      <c r="D304" s="143" t="n">
        <v>28185000</v>
      </c>
      <c r="E304" s="140" t="s">
        <v>253</v>
      </c>
      <c r="F304" s="143" t="n">
        <v>2022</v>
      </c>
      <c r="G304" s="144" t="n">
        <v>0</v>
      </c>
      <c r="H304" s="144" t="n">
        <v>542666.66</v>
      </c>
      <c r="I304" s="144" t="n">
        <f aca="false">+G:G-H:H</f>
        <v>-542666.66</v>
      </c>
    </row>
    <row r="305" customFormat="false" ht="17.25" hidden="false" customHeight="true" outlineLevel="0" collapsed="false">
      <c r="A305" s="140" t="s">
        <v>101</v>
      </c>
      <c r="C305" s="142" t="n">
        <v>31000000</v>
      </c>
      <c r="D305" s="143" t="n">
        <v>31000000</v>
      </c>
      <c r="E305" s="140" t="s">
        <v>2085</v>
      </c>
      <c r="F305" s="143" t="n">
        <v>2022</v>
      </c>
      <c r="G305" s="144" t="n">
        <v>343470177.72</v>
      </c>
      <c r="H305" s="144" t="n">
        <v>0</v>
      </c>
      <c r="I305" s="144" t="n">
        <f aca="false">+G:G-H:H</f>
        <v>343470177.72</v>
      </c>
    </row>
    <row r="306" customFormat="false" ht="17.25" hidden="false" customHeight="true" outlineLevel="0" collapsed="false">
      <c r="A306" s="140" t="s">
        <v>101</v>
      </c>
      <c r="C306" s="142" t="n">
        <v>40100000</v>
      </c>
      <c r="D306" s="143" t="n">
        <v>40100000</v>
      </c>
      <c r="E306" s="140" t="s">
        <v>1640</v>
      </c>
      <c r="F306" s="143" t="n">
        <v>2022</v>
      </c>
      <c r="G306" s="144" t="n">
        <v>0</v>
      </c>
      <c r="H306" s="144" t="n">
        <v>1023817254.41</v>
      </c>
      <c r="I306" s="144" t="n">
        <f aca="false">+G:G-H:H</f>
        <v>-1023817254.41</v>
      </c>
    </row>
    <row r="307" customFormat="false" ht="17.25" hidden="false" customHeight="true" outlineLevel="0" collapsed="false">
      <c r="A307" s="140" t="s">
        <v>101</v>
      </c>
      <c r="C307" s="142" t="n">
        <v>40120000</v>
      </c>
      <c r="D307" s="143" t="n">
        <v>40120000</v>
      </c>
      <c r="E307" s="140" t="s">
        <v>23</v>
      </c>
      <c r="F307" s="143" t="n">
        <v>2022</v>
      </c>
      <c r="G307" s="144" t="n">
        <v>5645215.92</v>
      </c>
      <c r="H307" s="144" t="n">
        <v>0</v>
      </c>
      <c r="I307" s="144" t="n">
        <f aca="false">+G:G-H:H</f>
        <v>5645215.92</v>
      </c>
    </row>
    <row r="308" customFormat="false" ht="17.25" hidden="false" customHeight="true" outlineLevel="0" collapsed="false">
      <c r="A308" s="140" t="s">
        <v>101</v>
      </c>
      <c r="C308" s="142" t="n">
        <v>40231000</v>
      </c>
      <c r="D308" s="143" t="n">
        <v>40231000</v>
      </c>
      <c r="E308" s="140" t="s">
        <v>2086</v>
      </c>
      <c r="F308" s="143" t="n">
        <v>2022</v>
      </c>
      <c r="G308" s="144" t="n">
        <v>0</v>
      </c>
      <c r="H308" s="144" t="n">
        <v>4585470</v>
      </c>
      <c r="I308" s="144" t="n">
        <f aca="false">+G:G-H:H</f>
        <v>-4585470</v>
      </c>
    </row>
    <row r="309" customFormat="false" ht="17.25" hidden="false" customHeight="true" outlineLevel="0" collapsed="false">
      <c r="A309" s="140" t="s">
        <v>101</v>
      </c>
      <c r="C309" s="142" t="n">
        <v>40241000</v>
      </c>
      <c r="D309" s="143" t="n">
        <v>40241000</v>
      </c>
      <c r="E309" s="140" t="s">
        <v>2044</v>
      </c>
      <c r="F309" s="143" t="n">
        <v>2022</v>
      </c>
      <c r="G309" s="144" t="n">
        <v>0</v>
      </c>
      <c r="H309" s="144" t="n">
        <v>22570800</v>
      </c>
      <c r="I309" s="144" t="n">
        <f aca="false">+G:G-H:H</f>
        <v>-22570800</v>
      </c>
    </row>
    <row r="310" customFormat="false" ht="17.25" hidden="false" customHeight="true" outlineLevel="0" collapsed="false">
      <c r="A310" s="140" t="s">
        <v>101</v>
      </c>
      <c r="C310" s="142" t="n">
        <v>40340000</v>
      </c>
      <c r="D310" s="143" t="n">
        <v>40340000</v>
      </c>
      <c r="E310" s="140" t="s">
        <v>25</v>
      </c>
      <c r="F310" s="143" t="n">
        <v>2022</v>
      </c>
      <c r="G310" s="144" t="n">
        <v>0</v>
      </c>
      <c r="H310" s="144" t="n">
        <v>615740.02</v>
      </c>
      <c r="I310" s="144" t="n">
        <f aca="false">+G:G-H:H</f>
        <v>-615740.02</v>
      </c>
    </row>
    <row r="311" customFormat="false" ht="17.25" hidden="false" customHeight="true" outlineLevel="0" collapsed="false">
      <c r="A311" s="140" t="s">
        <v>101</v>
      </c>
      <c r="C311" s="142" t="n">
        <v>40400000</v>
      </c>
      <c r="D311" s="143" t="n">
        <v>40400000</v>
      </c>
      <c r="E311" s="140" t="s">
        <v>1165</v>
      </c>
      <c r="F311" s="143" t="n">
        <v>2022</v>
      </c>
      <c r="G311" s="144" t="n">
        <v>0</v>
      </c>
      <c r="H311" s="144" t="n">
        <v>834994532.96</v>
      </c>
      <c r="I311" s="144" t="n">
        <f aca="false">+G:G-H:H</f>
        <v>-834994532.96</v>
      </c>
    </row>
    <row r="312" customFormat="false" ht="17.25" hidden="false" customHeight="true" outlineLevel="0" collapsed="false">
      <c r="A312" s="140" t="s">
        <v>101</v>
      </c>
      <c r="C312" s="142" t="n">
        <v>40800000</v>
      </c>
      <c r="D312" s="143" t="n">
        <v>40800000</v>
      </c>
      <c r="E312" s="140" t="s">
        <v>1641</v>
      </c>
      <c r="F312" s="143" t="n">
        <v>2022</v>
      </c>
      <c r="G312" s="144" t="n">
        <v>0</v>
      </c>
      <c r="H312" s="144" t="n">
        <v>33293600.01</v>
      </c>
      <c r="I312" s="144" t="n">
        <f aca="false">+G:G-H:H</f>
        <v>-33293600.01</v>
      </c>
    </row>
    <row r="313" customFormat="false" ht="17.25" hidden="false" customHeight="true" outlineLevel="0" collapsed="false">
      <c r="A313" s="140" t="s">
        <v>101</v>
      </c>
      <c r="C313" s="142" t="n">
        <v>42100000</v>
      </c>
      <c r="D313" s="143" t="n">
        <v>42100000</v>
      </c>
      <c r="E313" s="140" t="s">
        <v>1643</v>
      </c>
      <c r="F313" s="143" t="n">
        <v>2022</v>
      </c>
      <c r="G313" s="144" t="n">
        <v>286923.299999993</v>
      </c>
      <c r="H313" s="144" t="n">
        <v>0</v>
      </c>
      <c r="I313" s="144" t="n">
        <f aca="false">+G:G-H:H</f>
        <v>286923.299999993</v>
      </c>
    </row>
    <row r="314" customFormat="false" ht="17.25" hidden="false" customHeight="true" outlineLevel="0" collapsed="false">
      <c r="A314" s="140" t="s">
        <v>101</v>
      </c>
      <c r="C314" s="142" t="n">
        <v>42110000</v>
      </c>
      <c r="D314" s="143" t="n">
        <v>42110000</v>
      </c>
      <c r="E314" s="140" t="s">
        <v>2087</v>
      </c>
      <c r="F314" s="143" t="n">
        <v>2022</v>
      </c>
      <c r="G314" s="144" t="n">
        <v>8955000</v>
      </c>
      <c r="H314" s="144" t="n">
        <v>0</v>
      </c>
      <c r="I314" s="144" t="n">
        <f aca="false">+G:G-H:H</f>
        <v>8955000</v>
      </c>
    </row>
    <row r="315" customFormat="false" ht="17.25" hidden="false" customHeight="true" outlineLevel="0" collapsed="false">
      <c r="A315" s="140" t="s">
        <v>101</v>
      </c>
      <c r="C315" s="142" t="n">
        <v>42500000</v>
      </c>
      <c r="D315" s="143" t="n">
        <v>42500000</v>
      </c>
      <c r="E315" s="140" t="s">
        <v>1794</v>
      </c>
      <c r="F315" s="143" t="n">
        <v>2022</v>
      </c>
      <c r="G315" s="144" t="n">
        <v>400000</v>
      </c>
      <c r="H315" s="144" t="n">
        <v>0</v>
      </c>
      <c r="I315" s="144" t="n">
        <f aca="false">+G:G-H:H</f>
        <v>400000</v>
      </c>
    </row>
    <row r="316" customFormat="false" ht="17.25" hidden="false" customHeight="true" outlineLevel="0" collapsed="false">
      <c r="A316" s="140" t="s">
        <v>101</v>
      </c>
      <c r="C316" s="142" t="n">
        <v>42510000</v>
      </c>
      <c r="D316" s="143" t="n">
        <v>42510000</v>
      </c>
      <c r="E316" s="140" t="s">
        <v>1795</v>
      </c>
      <c r="F316" s="143" t="n">
        <v>2022</v>
      </c>
      <c r="G316" s="144" t="n">
        <v>3140560</v>
      </c>
      <c r="H316" s="144" t="n">
        <v>0</v>
      </c>
      <c r="I316" s="144" t="n">
        <f aca="false">+G:G-H:H</f>
        <v>3140560</v>
      </c>
    </row>
    <row r="317" customFormat="false" ht="17.25" hidden="false" customHeight="true" outlineLevel="0" collapsed="false">
      <c r="A317" s="140" t="s">
        <v>101</v>
      </c>
      <c r="C317" s="142" t="n">
        <v>42820000</v>
      </c>
      <c r="D317" s="143" t="n">
        <v>42820000</v>
      </c>
      <c r="E317" s="140" t="s">
        <v>604</v>
      </c>
      <c r="F317" s="143" t="n">
        <v>2022</v>
      </c>
      <c r="G317" s="144" t="n">
        <v>0</v>
      </c>
      <c r="H317" s="144" t="n">
        <v>49782962.47</v>
      </c>
      <c r="I317" s="144" t="n">
        <f aca="false">+G:G-H:H</f>
        <v>-49782962.47</v>
      </c>
    </row>
    <row r="318" customFormat="false" ht="17.25" hidden="false" customHeight="true" outlineLevel="0" collapsed="false">
      <c r="A318" s="140" t="s">
        <v>101</v>
      </c>
      <c r="C318" s="142" t="n">
        <v>43100000</v>
      </c>
      <c r="D318" s="143" t="n">
        <v>43100000</v>
      </c>
      <c r="E318" s="140" t="s">
        <v>605</v>
      </c>
      <c r="F318" s="143" t="n">
        <v>2022</v>
      </c>
      <c r="G318" s="144" t="n">
        <v>0</v>
      </c>
      <c r="H318" s="144" t="n">
        <v>19571691.02</v>
      </c>
      <c r="I318" s="144" t="n">
        <f aca="false">+G:G-H:H</f>
        <v>-19571691.02</v>
      </c>
    </row>
    <row r="319" customFormat="false" ht="17.25" hidden="false" customHeight="true" outlineLevel="0" collapsed="false">
      <c r="A319" s="140" t="s">
        <v>101</v>
      </c>
      <c r="C319" s="142" t="n">
        <v>43110000</v>
      </c>
      <c r="D319" s="143" t="n">
        <v>43110000</v>
      </c>
      <c r="E319" s="140" t="s">
        <v>606</v>
      </c>
      <c r="F319" s="143" t="n">
        <v>2022</v>
      </c>
      <c r="G319" s="144" t="n">
        <v>88800</v>
      </c>
      <c r="H319" s="144" t="n">
        <v>0</v>
      </c>
      <c r="I319" s="144" t="n">
        <f aca="false">+G:G-H:H</f>
        <v>88800</v>
      </c>
    </row>
    <row r="320" customFormat="false" ht="17.25" hidden="false" customHeight="true" outlineLevel="0" collapsed="false">
      <c r="A320" s="140" t="s">
        <v>101</v>
      </c>
      <c r="C320" s="142" t="n">
        <v>43200000</v>
      </c>
      <c r="D320" s="143" t="n">
        <v>43200000</v>
      </c>
      <c r="E320" s="140" t="s">
        <v>607</v>
      </c>
      <c r="F320" s="143" t="n">
        <v>2022</v>
      </c>
      <c r="G320" s="144" t="n">
        <v>0</v>
      </c>
      <c r="H320" s="144" t="n">
        <v>8369867.58</v>
      </c>
      <c r="I320" s="144" t="n">
        <f aca="false">+G:G-H:H</f>
        <v>-8369867.58</v>
      </c>
    </row>
    <row r="321" customFormat="false" ht="17.25" hidden="false" customHeight="true" outlineLevel="0" collapsed="false">
      <c r="A321" s="140" t="s">
        <v>101</v>
      </c>
      <c r="C321" s="142" t="n">
        <v>43300000</v>
      </c>
      <c r="D321" s="143" t="n">
        <v>43300000</v>
      </c>
      <c r="E321" s="140" t="s">
        <v>38</v>
      </c>
      <c r="F321" s="143" t="n">
        <v>2022</v>
      </c>
      <c r="G321" s="144" t="n">
        <v>0</v>
      </c>
      <c r="H321" s="144" t="n">
        <v>1394977.93</v>
      </c>
      <c r="I321" s="144" t="n">
        <f aca="false">+G:G-H:H</f>
        <v>-1394977.93</v>
      </c>
    </row>
    <row r="322" customFormat="false" ht="17.25" hidden="false" customHeight="true" outlineLevel="0" collapsed="false">
      <c r="A322" s="140" t="s">
        <v>101</v>
      </c>
      <c r="C322" s="142" t="n">
        <v>43400000</v>
      </c>
      <c r="D322" s="143" t="n">
        <v>43400000</v>
      </c>
      <c r="E322" s="140" t="s">
        <v>39</v>
      </c>
      <c r="F322" s="143" t="n">
        <v>2022</v>
      </c>
      <c r="G322" s="144" t="n">
        <v>0</v>
      </c>
      <c r="H322" s="144" t="n">
        <v>825000</v>
      </c>
      <c r="I322" s="144" t="n">
        <f aca="false">+G:G-H:H</f>
        <v>-825000</v>
      </c>
    </row>
    <row r="323" customFormat="false" ht="17.25" hidden="false" customHeight="true" outlineLevel="0" collapsed="false">
      <c r="A323" s="140" t="s">
        <v>101</v>
      </c>
      <c r="C323" s="142" t="n">
        <v>44100000</v>
      </c>
      <c r="D323" s="143" t="n">
        <v>44100000</v>
      </c>
      <c r="E323" s="140" t="s">
        <v>610</v>
      </c>
      <c r="F323" s="143" t="n">
        <v>2022</v>
      </c>
      <c r="G323" s="144" t="n">
        <v>0</v>
      </c>
      <c r="H323" s="144" t="n">
        <v>5416340</v>
      </c>
      <c r="I323" s="144" t="n">
        <f aca="false">+G:G-H:H</f>
        <v>-5416340</v>
      </c>
    </row>
    <row r="324" customFormat="false" ht="17.25" hidden="false" customHeight="true" outlineLevel="0" collapsed="false">
      <c r="A324" s="140" t="s">
        <v>101</v>
      </c>
      <c r="C324" s="142" t="n">
        <v>44410000</v>
      </c>
      <c r="D324" s="143" t="n">
        <v>44410000</v>
      </c>
      <c r="E324" s="140" t="s">
        <v>2088</v>
      </c>
      <c r="F324" s="143" t="n">
        <v>2022</v>
      </c>
      <c r="G324" s="144" t="n">
        <v>333333.32</v>
      </c>
      <c r="H324" s="144" t="n">
        <v>0</v>
      </c>
      <c r="I324" s="144" t="n">
        <f aca="false">+G:G-H:H</f>
        <v>333333.32</v>
      </c>
    </row>
    <row r="325" customFormat="false" ht="17.25" hidden="false" customHeight="true" outlineLevel="0" collapsed="false">
      <c r="A325" s="140" t="s">
        <v>101</v>
      </c>
      <c r="C325" s="142" t="n">
        <v>44420000</v>
      </c>
      <c r="D325" s="143" t="n">
        <v>44420000</v>
      </c>
      <c r="E325" s="140" t="s">
        <v>1467</v>
      </c>
      <c r="F325" s="143" t="n">
        <v>2022</v>
      </c>
      <c r="G325" s="144" t="n">
        <v>0</v>
      </c>
      <c r="H325" s="144" t="n">
        <v>102584.5</v>
      </c>
      <c r="I325" s="144" t="n">
        <f aca="false">+G:G-H:H</f>
        <v>-102584.5</v>
      </c>
    </row>
    <row r="326" customFormat="false" ht="17.25" hidden="false" customHeight="true" outlineLevel="0" collapsed="false">
      <c r="A326" s="140" t="s">
        <v>101</v>
      </c>
      <c r="C326" s="142" t="n">
        <v>44550000</v>
      </c>
      <c r="D326" s="143" t="n">
        <v>44550000</v>
      </c>
      <c r="E326" s="140" t="s">
        <v>617</v>
      </c>
      <c r="F326" s="143" t="n">
        <v>2022</v>
      </c>
      <c r="G326" s="144" t="n">
        <v>56151544.31</v>
      </c>
      <c r="H326" s="144" t="n">
        <v>0</v>
      </c>
      <c r="I326" s="144" t="n">
        <f aca="false">+G:G-H:H</f>
        <v>56151544.31</v>
      </c>
    </row>
    <row r="327" customFormat="false" ht="17.25" hidden="false" customHeight="true" outlineLevel="0" collapsed="false">
      <c r="A327" s="140" t="s">
        <v>101</v>
      </c>
      <c r="C327" s="142" t="n">
        <v>44564000</v>
      </c>
      <c r="D327" s="143" t="n">
        <v>44564000</v>
      </c>
      <c r="E327" s="140" t="s">
        <v>49</v>
      </c>
      <c r="F327" s="143" t="n">
        <v>2022</v>
      </c>
      <c r="G327" s="144" t="n">
        <v>10762.94</v>
      </c>
      <c r="H327" s="144" t="n">
        <v>0</v>
      </c>
      <c r="I327" s="144" t="n">
        <f aca="false">+G:G-H:H</f>
        <v>10762.94</v>
      </c>
    </row>
    <row r="328" customFormat="false" ht="17.25" hidden="false" customHeight="true" outlineLevel="0" collapsed="false">
      <c r="A328" s="140" t="s">
        <v>101</v>
      </c>
      <c r="C328" s="142" t="n">
        <v>45511000</v>
      </c>
      <c r="D328" s="143" t="n">
        <v>45511000</v>
      </c>
      <c r="E328" s="140" t="s">
        <v>304</v>
      </c>
      <c r="F328" s="143" t="n">
        <v>2022</v>
      </c>
      <c r="G328" s="144" t="n">
        <v>0</v>
      </c>
      <c r="H328" s="144" t="n">
        <v>812894523.57</v>
      </c>
      <c r="I328" s="144" t="n">
        <f aca="false">+G:G-H:H</f>
        <v>-812894523.57</v>
      </c>
    </row>
    <row r="329" customFormat="false" ht="17.25" hidden="false" customHeight="true" outlineLevel="0" collapsed="false">
      <c r="A329" s="140" t="s">
        <v>101</v>
      </c>
      <c r="C329" s="142" t="n">
        <v>46610000</v>
      </c>
      <c r="D329" s="143" t="n">
        <v>46610000</v>
      </c>
      <c r="E329" s="140" t="s">
        <v>2048</v>
      </c>
      <c r="F329" s="143" t="n">
        <v>2022</v>
      </c>
      <c r="G329" s="144" t="n">
        <v>0</v>
      </c>
      <c r="H329" s="144" t="n">
        <v>447899881.62</v>
      </c>
      <c r="I329" s="144" t="n">
        <f aca="false">+G:G-H:H</f>
        <v>-447899881.62</v>
      </c>
    </row>
    <row r="330" customFormat="false" ht="17.25" hidden="false" customHeight="true" outlineLevel="0" collapsed="false">
      <c r="A330" s="140" t="s">
        <v>101</v>
      </c>
      <c r="C330" s="142" t="n">
        <v>46700000</v>
      </c>
      <c r="D330" s="143" t="n">
        <v>46700000</v>
      </c>
      <c r="E330" s="140" t="s">
        <v>2089</v>
      </c>
      <c r="F330" s="143" t="n">
        <v>2022</v>
      </c>
      <c r="G330" s="144" t="n">
        <v>0</v>
      </c>
      <c r="H330" s="144" t="n">
        <v>4998999937</v>
      </c>
      <c r="I330" s="144" t="n">
        <f aca="false">+G:G-H:H</f>
        <v>-4998999937</v>
      </c>
    </row>
    <row r="331" customFormat="false" ht="17.25" hidden="false" customHeight="true" outlineLevel="0" collapsed="false">
      <c r="A331" s="140" t="s">
        <v>101</v>
      </c>
      <c r="C331" s="142" t="n">
        <v>48600000</v>
      </c>
      <c r="D331" s="143" t="n">
        <v>48600000</v>
      </c>
      <c r="E331" s="140" t="s">
        <v>678</v>
      </c>
      <c r="F331" s="143" t="n">
        <v>2022</v>
      </c>
      <c r="G331" s="144" t="n">
        <v>1544595.96</v>
      </c>
      <c r="H331" s="144" t="n">
        <v>0</v>
      </c>
      <c r="I331" s="144" t="n">
        <f aca="false">+G:G-H:H</f>
        <v>1544595.96</v>
      </c>
    </row>
    <row r="332" customFormat="false" ht="17.25" hidden="false" customHeight="true" outlineLevel="0" collapsed="false">
      <c r="A332" s="140" t="s">
        <v>101</v>
      </c>
      <c r="C332" s="142" t="n">
        <v>51231000</v>
      </c>
      <c r="D332" s="143" t="n">
        <v>51231000</v>
      </c>
      <c r="E332" s="140" t="s">
        <v>325</v>
      </c>
      <c r="F332" s="143" t="n">
        <v>2022</v>
      </c>
      <c r="G332" s="144" t="n">
        <v>36092898.5</v>
      </c>
      <c r="H332" s="144" t="n">
        <v>0</v>
      </c>
      <c r="I332" s="144" t="n">
        <f aca="false">+G:G-H:H</f>
        <v>36092898.5</v>
      </c>
    </row>
    <row r="333" customFormat="false" ht="17.25" hidden="false" customHeight="true" outlineLevel="0" collapsed="false">
      <c r="A333" s="140" t="s">
        <v>101</v>
      </c>
      <c r="C333" s="142" t="n">
        <v>51241000</v>
      </c>
      <c r="D333" s="143" t="n">
        <v>51241000</v>
      </c>
      <c r="E333" s="140" t="s">
        <v>133</v>
      </c>
      <c r="F333" s="143" t="n">
        <v>2022</v>
      </c>
      <c r="G333" s="144" t="n">
        <v>53957371.75</v>
      </c>
      <c r="H333" s="144" t="n">
        <v>0</v>
      </c>
      <c r="I333" s="144" t="n">
        <f aca="false">+G:G-H:H</f>
        <v>53957371.75</v>
      </c>
    </row>
    <row r="334" customFormat="false" ht="17.25" hidden="false" customHeight="true" outlineLevel="0" collapsed="false">
      <c r="A334" s="140" t="s">
        <v>101</v>
      </c>
      <c r="C334" s="142" t="n">
        <v>51261000</v>
      </c>
      <c r="D334" s="143" t="n">
        <v>51261000</v>
      </c>
      <c r="E334" s="140" t="s">
        <v>2054</v>
      </c>
      <c r="F334" s="143" t="n">
        <v>2022</v>
      </c>
      <c r="G334" s="144" t="n">
        <v>5514330</v>
      </c>
      <c r="H334" s="144" t="n">
        <v>0</v>
      </c>
      <c r="I334" s="144" t="n">
        <f aca="false">+G:G-H:H</f>
        <v>5514330</v>
      </c>
    </row>
    <row r="335" customFormat="false" ht="17.25" hidden="false" customHeight="true" outlineLevel="0" collapsed="false">
      <c r="A335" s="140" t="s">
        <v>101</v>
      </c>
      <c r="C335" s="142" t="n">
        <v>53100000</v>
      </c>
      <c r="D335" s="143" t="n">
        <v>53100000</v>
      </c>
      <c r="E335" s="140" t="s">
        <v>1648</v>
      </c>
      <c r="F335" s="143" t="n">
        <v>2022</v>
      </c>
      <c r="G335" s="144" t="n">
        <v>1345082</v>
      </c>
      <c r="H335" s="144" t="n">
        <v>0</v>
      </c>
      <c r="I335" s="144" t="n">
        <f aca="false">+G:G-H:H</f>
        <v>1345082</v>
      </c>
    </row>
    <row r="336" customFormat="false" ht="17.25" hidden="false" customHeight="true" outlineLevel="0" collapsed="false">
      <c r="A336" s="140" t="s">
        <v>101</v>
      </c>
      <c r="C336" s="142" t="n">
        <v>53600000</v>
      </c>
      <c r="D336" s="143" t="n">
        <v>53600000</v>
      </c>
      <c r="E336" s="140" t="s">
        <v>2090</v>
      </c>
      <c r="F336" s="143" t="n">
        <v>2022</v>
      </c>
      <c r="G336" s="144" t="n">
        <v>3336648.1</v>
      </c>
      <c r="H336" s="144" t="n">
        <v>0</v>
      </c>
      <c r="I336" s="144" t="n">
        <f aca="false">+G:G-H:H</f>
        <v>3336648.1</v>
      </c>
    </row>
    <row r="337" customFormat="false" ht="17.25" hidden="false" customHeight="true" outlineLevel="0" collapsed="false">
      <c r="A337" s="140" t="s">
        <v>101</v>
      </c>
      <c r="C337" s="142" t="n">
        <v>60101200</v>
      </c>
      <c r="D337" s="143" t="n">
        <v>60101000</v>
      </c>
      <c r="E337" s="140" t="s">
        <v>2091</v>
      </c>
      <c r="F337" s="143" t="n">
        <v>2022</v>
      </c>
      <c r="G337" s="144" t="n">
        <v>50675000</v>
      </c>
      <c r="H337" s="144" t="n">
        <v>0</v>
      </c>
      <c r="I337" s="144" t="n">
        <f aca="false">+G:G-H:H</f>
        <v>50675000</v>
      </c>
    </row>
    <row r="338" customFormat="false" ht="17.25" hidden="false" customHeight="true" outlineLevel="0" collapsed="false">
      <c r="A338" s="140" t="s">
        <v>101</v>
      </c>
      <c r="C338" s="142" t="n">
        <v>60301000</v>
      </c>
      <c r="D338" s="143" t="n">
        <v>60301000</v>
      </c>
      <c r="E338" s="140" t="s">
        <v>1282</v>
      </c>
      <c r="F338" s="143" t="n">
        <v>2022</v>
      </c>
      <c r="G338" s="144" t="n">
        <v>0</v>
      </c>
      <c r="H338" s="144" t="n">
        <v>184028689.6</v>
      </c>
      <c r="I338" s="144" t="n">
        <f aca="false">+G:G-H:H</f>
        <v>-184028689.6</v>
      </c>
    </row>
    <row r="339" customFormat="false" ht="17.25" hidden="false" customHeight="true" outlineLevel="0" collapsed="false">
      <c r="A339" s="140" t="s">
        <v>101</v>
      </c>
      <c r="C339" s="142" t="n">
        <v>60602000</v>
      </c>
      <c r="D339" s="143" t="n">
        <v>60602000</v>
      </c>
      <c r="E339" s="140" t="s">
        <v>356</v>
      </c>
      <c r="F339" s="143" t="n">
        <v>2022</v>
      </c>
      <c r="G339" s="144" t="n">
        <v>3065189</v>
      </c>
      <c r="H339" s="144" t="n">
        <v>0</v>
      </c>
      <c r="I339" s="144" t="n">
        <f aca="false">+G:G-H:H</f>
        <v>3065189</v>
      </c>
    </row>
    <row r="340" customFormat="false" ht="17.25" hidden="false" customHeight="true" outlineLevel="0" collapsed="false">
      <c r="A340" s="140" t="s">
        <v>101</v>
      </c>
      <c r="C340" s="142" t="n">
        <v>60603000</v>
      </c>
      <c r="D340" s="143" t="n">
        <v>60603000</v>
      </c>
      <c r="E340" s="140" t="s">
        <v>358</v>
      </c>
      <c r="F340" s="143" t="n">
        <v>2022</v>
      </c>
      <c r="G340" s="144" t="n">
        <v>261300</v>
      </c>
      <c r="H340" s="144" t="n">
        <v>0</v>
      </c>
      <c r="I340" s="144" t="n">
        <f aca="false">+G:G-H:H</f>
        <v>261300</v>
      </c>
    </row>
    <row r="341" customFormat="false" ht="17.25" hidden="false" customHeight="true" outlineLevel="0" collapsed="false">
      <c r="A341" s="140" t="s">
        <v>101</v>
      </c>
      <c r="C341" s="142" t="n">
        <v>60604000</v>
      </c>
      <c r="D341" s="143" t="n">
        <v>60604000</v>
      </c>
      <c r="E341" s="140" t="s">
        <v>360</v>
      </c>
      <c r="F341" s="143" t="n">
        <v>2022</v>
      </c>
      <c r="G341" s="144" t="n">
        <v>1289000</v>
      </c>
      <c r="H341" s="144" t="n">
        <v>0</v>
      </c>
      <c r="I341" s="144" t="n">
        <f aca="false">+G:G-H:H</f>
        <v>1289000</v>
      </c>
    </row>
    <row r="342" customFormat="false" ht="17.25" hidden="false" customHeight="true" outlineLevel="0" collapsed="false">
      <c r="A342" s="140" t="s">
        <v>101</v>
      </c>
      <c r="C342" s="142" t="n">
        <v>60605000</v>
      </c>
      <c r="D342" s="143" t="n">
        <v>60605000</v>
      </c>
      <c r="E342" s="140" t="s">
        <v>141</v>
      </c>
      <c r="F342" s="143" t="n">
        <v>2022</v>
      </c>
      <c r="G342" s="144" t="n">
        <v>23339672.4</v>
      </c>
      <c r="H342" s="144" t="n">
        <v>0</v>
      </c>
      <c r="I342" s="144" t="n">
        <f aca="false">+G:G-H:H</f>
        <v>23339672.4</v>
      </c>
    </row>
    <row r="343" customFormat="false" ht="17.25" hidden="false" customHeight="true" outlineLevel="0" collapsed="false">
      <c r="A343" s="140" t="s">
        <v>101</v>
      </c>
      <c r="C343" s="142" t="n">
        <v>60607000</v>
      </c>
      <c r="D343" s="143" t="n">
        <v>60607000</v>
      </c>
      <c r="E343" s="140" t="s">
        <v>363</v>
      </c>
      <c r="F343" s="143" t="n">
        <v>2022</v>
      </c>
      <c r="G343" s="144" t="n">
        <v>490600</v>
      </c>
      <c r="H343" s="144" t="n">
        <v>0</v>
      </c>
      <c r="I343" s="144" t="n">
        <f aca="false">+G:G-H:H</f>
        <v>490600</v>
      </c>
    </row>
    <row r="344" customFormat="false" ht="17.25" hidden="false" customHeight="true" outlineLevel="0" collapsed="false">
      <c r="A344" s="140" t="s">
        <v>101</v>
      </c>
      <c r="C344" s="142" t="n">
        <v>60608000</v>
      </c>
      <c r="D344" s="143" t="n">
        <v>60608000</v>
      </c>
      <c r="E344" s="140" t="s">
        <v>353</v>
      </c>
      <c r="F344" s="143" t="n">
        <v>2022</v>
      </c>
      <c r="G344" s="144" t="n">
        <v>2824750</v>
      </c>
      <c r="H344" s="144" t="n">
        <v>0</v>
      </c>
      <c r="I344" s="144" t="n">
        <f aca="false">+G:G-H:H</f>
        <v>2824750</v>
      </c>
    </row>
    <row r="345" customFormat="false" ht="17.25" hidden="false" customHeight="true" outlineLevel="0" collapsed="false">
      <c r="A345" s="140" t="s">
        <v>101</v>
      </c>
      <c r="C345" s="142" t="n">
        <v>60609000</v>
      </c>
      <c r="D345" s="143" t="n">
        <v>60609000</v>
      </c>
      <c r="E345" s="140" t="s">
        <v>145</v>
      </c>
      <c r="F345" s="143" t="n">
        <v>2022</v>
      </c>
      <c r="G345" s="144" t="n">
        <v>346495</v>
      </c>
      <c r="H345" s="144" t="n">
        <v>0</v>
      </c>
      <c r="I345" s="144" t="n">
        <f aca="false">+G:G-H:H</f>
        <v>346495</v>
      </c>
    </row>
    <row r="346" customFormat="false" ht="17.25" hidden="false" customHeight="true" outlineLevel="0" collapsed="false">
      <c r="A346" s="140" t="s">
        <v>101</v>
      </c>
      <c r="C346" s="142" t="n">
        <v>60609100</v>
      </c>
      <c r="D346" s="143" t="n">
        <v>60609100</v>
      </c>
      <c r="E346" s="140" t="s">
        <v>2092</v>
      </c>
      <c r="F346" s="143" t="n">
        <v>2022</v>
      </c>
      <c r="G346" s="144" t="n">
        <v>89308085.57</v>
      </c>
      <c r="H346" s="144" t="n">
        <v>0</v>
      </c>
      <c r="I346" s="144" t="n">
        <f aca="false">+G:G-H:H</f>
        <v>89308085.57</v>
      </c>
    </row>
    <row r="347" customFormat="false" ht="17.25" hidden="false" customHeight="true" outlineLevel="0" collapsed="false">
      <c r="A347" s="140" t="s">
        <v>101</v>
      </c>
      <c r="C347" s="142" t="n">
        <v>60609200</v>
      </c>
      <c r="D347" s="143" t="n">
        <v>60609200</v>
      </c>
      <c r="E347" s="140" t="s">
        <v>2093</v>
      </c>
      <c r="F347" s="143" t="n">
        <v>2022</v>
      </c>
      <c r="G347" s="144" t="n">
        <v>516223011</v>
      </c>
      <c r="H347" s="144" t="n">
        <v>0</v>
      </c>
      <c r="I347" s="144" t="n">
        <f aca="false">+G:G-H:H</f>
        <v>516223011</v>
      </c>
    </row>
    <row r="348" customFormat="false" ht="17.25" hidden="false" customHeight="true" outlineLevel="0" collapsed="false">
      <c r="A348" s="140" t="s">
        <v>101</v>
      </c>
      <c r="C348" s="142" t="n">
        <v>60801000</v>
      </c>
      <c r="D348" s="143" t="n">
        <v>60801000</v>
      </c>
      <c r="E348" s="140" t="s">
        <v>435</v>
      </c>
      <c r="F348" s="143" t="n">
        <v>2022</v>
      </c>
      <c r="G348" s="144" t="n">
        <v>166700</v>
      </c>
      <c r="H348" s="144" t="n">
        <v>0</v>
      </c>
      <c r="I348" s="144" t="n">
        <f aca="false">+G:G-H:H</f>
        <v>166700</v>
      </c>
    </row>
    <row r="349" customFormat="false" ht="17.25" hidden="false" customHeight="true" outlineLevel="0" collapsed="false">
      <c r="A349" s="140" t="s">
        <v>101</v>
      </c>
      <c r="C349" s="142" t="n">
        <v>60802000</v>
      </c>
      <c r="D349" s="143" t="n">
        <v>60802000</v>
      </c>
      <c r="E349" s="140" t="s">
        <v>712</v>
      </c>
      <c r="F349" s="143" t="n">
        <v>2022</v>
      </c>
      <c r="G349" s="144" t="n">
        <v>684487</v>
      </c>
      <c r="H349" s="144" t="n">
        <v>0</v>
      </c>
      <c r="I349" s="144" t="n">
        <f aca="false">+G:G-H:H</f>
        <v>684487</v>
      </c>
    </row>
    <row r="350" customFormat="false" ht="17.25" hidden="false" customHeight="true" outlineLevel="0" collapsed="false">
      <c r="A350" s="140" t="s">
        <v>101</v>
      </c>
      <c r="C350" s="142" t="n">
        <v>60804000</v>
      </c>
      <c r="D350" s="143" t="n">
        <v>60804000</v>
      </c>
      <c r="E350" s="140" t="s">
        <v>439</v>
      </c>
      <c r="F350" s="143" t="n">
        <v>2022</v>
      </c>
      <c r="G350" s="144" t="n">
        <v>6656458.42</v>
      </c>
      <c r="H350" s="144" t="n">
        <v>0</v>
      </c>
      <c r="I350" s="144" t="n">
        <f aca="false">+G:G-H:H</f>
        <v>6656458.42</v>
      </c>
    </row>
    <row r="351" customFormat="false" ht="17.25" hidden="false" customHeight="true" outlineLevel="0" collapsed="false">
      <c r="A351" s="140" t="s">
        <v>101</v>
      </c>
      <c r="C351" s="142" t="n">
        <v>60806000</v>
      </c>
      <c r="D351" s="143" t="n">
        <v>60806000</v>
      </c>
      <c r="E351" s="140" t="s">
        <v>440</v>
      </c>
      <c r="F351" s="143" t="n">
        <v>2022</v>
      </c>
      <c r="G351" s="144" t="n">
        <v>1045450.5</v>
      </c>
      <c r="H351" s="144" t="n">
        <v>0</v>
      </c>
      <c r="I351" s="144" t="n">
        <f aca="false">+G:G-H:H</f>
        <v>1045450.5</v>
      </c>
    </row>
    <row r="352" customFormat="false" ht="17.25" hidden="false" customHeight="true" outlineLevel="0" collapsed="false">
      <c r="A352" s="140" t="s">
        <v>101</v>
      </c>
      <c r="C352" s="142" t="n">
        <v>60808000</v>
      </c>
      <c r="D352" s="143" t="n">
        <v>60808000</v>
      </c>
      <c r="E352" s="140" t="s">
        <v>442</v>
      </c>
      <c r="F352" s="143" t="n">
        <v>2022</v>
      </c>
      <c r="G352" s="144" t="n">
        <v>8843845</v>
      </c>
      <c r="H352" s="144" t="n">
        <v>0</v>
      </c>
      <c r="I352" s="144" t="n">
        <f aca="false">+G:G-H:H</f>
        <v>8843845</v>
      </c>
    </row>
    <row r="353" customFormat="false" ht="17.25" hidden="false" customHeight="true" outlineLevel="0" collapsed="false">
      <c r="A353" s="140" t="s">
        <v>101</v>
      </c>
      <c r="C353" s="142" t="n">
        <v>60812000</v>
      </c>
      <c r="D353" s="143" t="n">
        <v>60812000</v>
      </c>
      <c r="E353" s="140" t="s">
        <v>381</v>
      </c>
      <c r="F353" s="143" t="n">
        <v>2022</v>
      </c>
      <c r="G353" s="144" t="n">
        <v>1576499</v>
      </c>
      <c r="H353" s="144" t="n">
        <v>0</v>
      </c>
      <c r="I353" s="144" t="n">
        <f aca="false">+G:G-H:H</f>
        <v>1576499</v>
      </c>
    </row>
    <row r="354" customFormat="false" ht="17.25" hidden="false" customHeight="true" outlineLevel="0" collapsed="false">
      <c r="A354" s="140" t="s">
        <v>101</v>
      </c>
      <c r="C354" s="142" t="n">
        <v>60880000</v>
      </c>
      <c r="D354" s="143" t="n">
        <v>60880000</v>
      </c>
      <c r="E354" s="140" t="s">
        <v>801</v>
      </c>
      <c r="F354" s="143" t="n">
        <v>2022</v>
      </c>
      <c r="G354" s="144" t="n">
        <v>1070520</v>
      </c>
      <c r="H354" s="144" t="n">
        <v>0</v>
      </c>
      <c r="I354" s="144" t="n">
        <f aca="false">+G:G-H:H</f>
        <v>1070520</v>
      </c>
    </row>
    <row r="355" customFormat="false" ht="17.25" hidden="false" customHeight="true" outlineLevel="0" collapsed="false">
      <c r="A355" s="140" t="s">
        <v>101</v>
      </c>
      <c r="C355" s="142" t="n">
        <v>61302000</v>
      </c>
      <c r="D355" s="143" t="n">
        <v>61302000</v>
      </c>
      <c r="E355" s="140" t="s">
        <v>1650</v>
      </c>
      <c r="F355" s="143" t="n">
        <v>2022</v>
      </c>
      <c r="G355" s="144" t="n">
        <v>2923229.68</v>
      </c>
      <c r="H355" s="144" t="n">
        <v>0</v>
      </c>
      <c r="I355" s="144" t="n">
        <f aca="false">+G:G-H:H</f>
        <v>2923229.68</v>
      </c>
    </row>
    <row r="356" customFormat="false" ht="17.25" hidden="false" customHeight="true" outlineLevel="0" collapsed="false">
      <c r="A356" s="140" t="s">
        <v>101</v>
      </c>
      <c r="C356" s="142" t="n">
        <v>61500000</v>
      </c>
      <c r="D356" s="143" t="n">
        <v>61500000</v>
      </c>
      <c r="E356" s="140" t="s">
        <v>1289</v>
      </c>
      <c r="F356" s="143" t="n">
        <v>2022</v>
      </c>
      <c r="G356" s="144" t="n">
        <v>1177400</v>
      </c>
      <c r="H356" s="144" t="n">
        <v>0</v>
      </c>
      <c r="I356" s="144" t="n">
        <f aca="false">+G:G-H:H</f>
        <v>1177400</v>
      </c>
    </row>
    <row r="357" customFormat="false" ht="17.25" hidden="false" customHeight="true" outlineLevel="0" collapsed="false">
      <c r="A357" s="140" t="s">
        <v>101</v>
      </c>
      <c r="C357" s="142" t="n">
        <v>61502000</v>
      </c>
      <c r="D357" s="143" t="n">
        <v>61502000</v>
      </c>
      <c r="E357" s="140" t="s">
        <v>154</v>
      </c>
      <c r="F357" s="143" t="n">
        <v>2022</v>
      </c>
      <c r="G357" s="144" t="n">
        <v>50000</v>
      </c>
      <c r="H357" s="144" t="n">
        <v>0</v>
      </c>
      <c r="I357" s="144" t="n">
        <f aca="false">+G:G-H:H</f>
        <v>50000</v>
      </c>
    </row>
    <row r="358" customFormat="false" ht="17.25" hidden="false" customHeight="true" outlineLevel="0" collapsed="false">
      <c r="A358" s="140" t="s">
        <v>101</v>
      </c>
      <c r="C358" s="142" t="n">
        <v>61503000</v>
      </c>
      <c r="D358" s="143" t="n">
        <v>61503000</v>
      </c>
      <c r="E358" s="140" t="s">
        <v>459</v>
      </c>
      <c r="F358" s="143" t="n">
        <v>2022</v>
      </c>
      <c r="G358" s="144" t="n">
        <v>29678570.57</v>
      </c>
      <c r="H358" s="144" t="n">
        <v>0</v>
      </c>
      <c r="I358" s="144" t="n">
        <f aca="false">+G:G-H:H</f>
        <v>29678570.57</v>
      </c>
    </row>
    <row r="359" customFormat="false" ht="17.25" hidden="false" customHeight="true" outlineLevel="0" collapsed="false">
      <c r="A359" s="140" t="s">
        <v>101</v>
      </c>
      <c r="C359" s="142" t="n">
        <v>61602000</v>
      </c>
      <c r="D359" s="143" t="n">
        <v>61602000</v>
      </c>
      <c r="E359" s="140" t="s">
        <v>466</v>
      </c>
      <c r="F359" s="143" t="n">
        <v>2022</v>
      </c>
      <c r="G359" s="144" t="n">
        <v>497211</v>
      </c>
      <c r="H359" s="144" t="n">
        <v>0</v>
      </c>
      <c r="I359" s="144" t="n">
        <f aca="false">+G:G-H:H</f>
        <v>497211</v>
      </c>
    </row>
    <row r="360" customFormat="false" ht="17.25" hidden="false" customHeight="true" outlineLevel="0" collapsed="false">
      <c r="A360" s="140" t="s">
        <v>101</v>
      </c>
      <c r="C360" s="142" t="n">
        <v>61604000</v>
      </c>
      <c r="D360" s="143" t="n">
        <v>61604000</v>
      </c>
      <c r="E360" s="140" t="s">
        <v>157</v>
      </c>
      <c r="F360" s="143" t="n">
        <v>2022</v>
      </c>
      <c r="G360" s="144" t="n">
        <v>2976996</v>
      </c>
      <c r="H360" s="144" t="n">
        <v>0</v>
      </c>
      <c r="I360" s="144" t="n">
        <f aca="false">+G:G-H:H</f>
        <v>2976996</v>
      </c>
    </row>
    <row r="361" customFormat="false" ht="17.25" hidden="false" customHeight="true" outlineLevel="0" collapsed="false">
      <c r="A361" s="140" t="s">
        <v>101</v>
      </c>
      <c r="C361" s="142" t="n">
        <v>61802000</v>
      </c>
      <c r="D361" s="143" t="n">
        <v>61802000</v>
      </c>
      <c r="E361" s="140" t="s">
        <v>472</v>
      </c>
      <c r="F361" s="143" t="n">
        <v>2022</v>
      </c>
      <c r="G361" s="144" t="n">
        <v>1220800</v>
      </c>
      <c r="H361" s="144" t="n">
        <v>0</v>
      </c>
      <c r="I361" s="144" t="n">
        <f aca="false">+G:G-H:H</f>
        <v>1220800</v>
      </c>
    </row>
    <row r="362" customFormat="false" ht="17.25" hidden="false" customHeight="true" outlineLevel="0" collapsed="false">
      <c r="A362" s="140" t="s">
        <v>101</v>
      </c>
      <c r="C362" s="142" t="n">
        <v>62100000</v>
      </c>
      <c r="D362" s="143" t="n">
        <v>62100000</v>
      </c>
      <c r="E362" s="140" t="s">
        <v>499</v>
      </c>
      <c r="F362" s="143" t="n">
        <v>2022</v>
      </c>
      <c r="G362" s="144" t="n">
        <v>20234129.96</v>
      </c>
      <c r="H362" s="144" t="n">
        <v>0</v>
      </c>
      <c r="I362" s="144" t="n">
        <f aca="false">+G:G-H:H</f>
        <v>20234129.96</v>
      </c>
    </row>
    <row r="363" customFormat="false" ht="17.25" hidden="false" customHeight="true" outlineLevel="0" collapsed="false">
      <c r="A363" s="140" t="s">
        <v>101</v>
      </c>
      <c r="C363" s="142" t="n">
        <v>62102000</v>
      </c>
      <c r="D363" s="143" t="n">
        <v>62102000</v>
      </c>
      <c r="E363" s="140" t="s">
        <v>1842</v>
      </c>
      <c r="F363" s="143" t="n">
        <v>2022</v>
      </c>
      <c r="G363" s="144" t="n">
        <v>39455400</v>
      </c>
      <c r="H363" s="144" t="n">
        <v>0</v>
      </c>
      <c r="I363" s="144" t="n">
        <f aca="false">+G:G-H:H</f>
        <v>39455400</v>
      </c>
    </row>
    <row r="364" customFormat="false" ht="17.25" hidden="false" customHeight="true" outlineLevel="0" collapsed="false">
      <c r="A364" s="140" t="s">
        <v>101</v>
      </c>
      <c r="C364" s="142" t="n">
        <v>62103000</v>
      </c>
      <c r="D364" s="143" t="n">
        <v>62103000</v>
      </c>
      <c r="E364" s="140" t="s">
        <v>2074</v>
      </c>
      <c r="F364" s="143" t="n">
        <v>2022</v>
      </c>
      <c r="G364" s="144" t="n">
        <v>85742500</v>
      </c>
      <c r="H364" s="144" t="n">
        <v>0</v>
      </c>
      <c r="I364" s="144" t="n">
        <f aca="false">+G:G-H:H</f>
        <v>85742500</v>
      </c>
    </row>
    <row r="365" customFormat="false" ht="17.25" hidden="false" customHeight="true" outlineLevel="0" collapsed="false">
      <c r="A365" s="140" t="s">
        <v>101</v>
      </c>
      <c r="C365" s="142" t="n">
        <v>62201000</v>
      </c>
      <c r="D365" s="143" t="n">
        <v>62201000</v>
      </c>
      <c r="E365" s="140" t="s">
        <v>481</v>
      </c>
      <c r="F365" s="143" t="n">
        <v>2022</v>
      </c>
      <c r="G365" s="144" t="n">
        <v>16377442.8</v>
      </c>
      <c r="H365" s="144" t="n">
        <v>0</v>
      </c>
      <c r="I365" s="144" t="n">
        <f aca="false">+G:G-H:H</f>
        <v>16377442.8</v>
      </c>
    </row>
    <row r="366" customFormat="false" ht="17.25" hidden="false" customHeight="true" outlineLevel="0" collapsed="false">
      <c r="A366" s="140" t="s">
        <v>101</v>
      </c>
      <c r="C366" s="142" t="n">
        <v>62203000</v>
      </c>
      <c r="D366" s="143" t="n">
        <v>62203000</v>
      </c>
      <c r="E366" s="140" t="s">
        <v>1843</v>
      </c>
      <c r="F366" s="143" t="n">
        <v>2022</v>
      </c>
      <c r="G366" s="144" t="n">
        <v>25932368</v>
      </c>
      <c r="H366" s="144" t="n">
        <v>0</v>
      </c>
      <c r="I366" s="144" t="n">
        <f aca="false">+G:G-H:H</f>
        <v>25932368</v>
      </c>
    </row>
    <row r="367" customFormat="false" ht="17.25" hidden="false" customHeight="true" outlineLevel="0" collapsed="false">
      <c r="A367" s="140" t="s">
        <v>101</v>
      </c>
      <c r="C367" s="142" t="n">
        <v>62208000</v>
      </c>
      <c r="D367" s="143" t="n">
        <v>62208000</v>
      </c>
      <c r="E367" s="140" t="s">
        <v>403</v>
      </c>
      <c r="F367" s="143" t="n">
        <v>2022</v>
      </c>
      <c r="G367" s="144" t="n">
        <v>92000</v>
      </c>
      <c r="H367" s="144" t="n">
        <v>0</v>
      </c>
      <c r="I367" s="144" t="n">
        <f aca="false">+G:G-H:H</f>
        <v>92000</v>
      </c>
    </row>
    <row r="368" customFormat="false" ht="17.25" hidden="false" customHeight="true" outlineLevel="0" collapsed="false">
      <c r="A368" s="140" t="s">
        <v>101</v>
      </c>
      <c r="C368" s="142" t="n">
        <v>62303000</v>
      </c>
      <c r="D368" s="143" t="n">
        <v>62303000</v>
      </c>
      <c r="E368" s="140" t="s">
        <v>495</v>
      </c>
      <c r="F368" s="143" t="n">
        <v>2022</v>
      </c>
      <c r="G368" s="144" t="n">
        <v>900000</v>
      </c>
      <c r="H368" s="144" t="n">
        <v>0</v>
      </c>
      <c r="I368" s="144" t="n">
        <f aca="false">+G:G-H:H</f>
        <v>900000</v>
      </c>
    </row>
    <row r="369" customFormat="false" ht="17.25" hidden="false" customHeight="true" outlineLevel="0" collapsed="false">
      <c r="A369" s="140" t="s">
        <v>101</v>
      </c>
      <c r="C369" s="142" t="n">
        <v>62401000</v>
      </c>
      <c r="D369" s="143" t="n">
        <v>62401000</v>
      </c>
      <c r="E369" s="140" t="s">
        <v>725</v>
      </c>
      <c r="F369" s="143" t="n">
        <v>2022</v>
      </c>
      <c r="G369" s="144" t="n">
        <v>111107728</v>
      </c>
      <c r="H369" s="144" t="n">
        <v>0</v>
      </c>
      <c r="I369" s="144" t="n">
        <f aca="false">+G:G-H:H</f>
        <v>111107728</v>
      </c>
    </row>
    <row r="370" customFormat="false" ht="17.25" hidden="false" customHeight="true" outlineLevel="0" collapsed="false">
      <c r="A370" s="140" t="s">
        <v>101</v>
      </c>
      <c r="C370" s="142" t="n">
        <v>62501000</v>
      </c>
      <c r="D370" s="143" t="n">
        <v>62501000</v>
      </c>
      <c r="E370" s="140" t="s">
        <v>726</v>
      </c>
      <c r="F370" s="143" t="n">
        <v>2022</v>
      </c>
      <c r="G370" s="144" t="n">
        <v>66680000</v>
      </c>
      <c r="H370" s="144" t="n">
        <v>0</v>
      </c>
      <c r="I370" s="144" t="n">
        <f aca="false">+G:G-H:H</f>
        <v>66680000</v>
      </c>
    </row>
    <row r="371" customFormat="false" ht="17.25" hidden="false" customHeight="true" outlineLevel="0" collapsed="false">
      <c r="A371" s="140" t="s">
        <v>101</v>
      </c>
      <c r="C371" s="142" t="n">
        <v>62506000</v>
      </c>
      <c r="D371" s="143" t="n">
        <v>62506000</v>
      </c>
      <c r="E371" s="140" t="s">
        <v>509</v>
      </c>
      <c r="F371" s="143" t="n">
        <v>2022</v>
      </c>
      <c r="G371" s="144" t="n">
        <v>366000</v>
      </c>
      <c r="H371" s="144" t="n">
        <v>0</v>
      </c>
      <c r="I371" s="144" t="n">
        <f aca="false">+G:G-H:H</f>
        <v>366000</v>
      </c>
    </row>
    <row r="372" customFormat="false" ht="17.25" hidden="false" customHeight="true" outlineLevel="0" collapsed="false">
      <c r="A372" s="140" t="s">
        <v>101</v>
      </c>
      <c r="C372" s="142" t="n">
        <v>62507000</v>
      </c>
      <c r="D372" s="143" t="n">
        <v>62507000</v>
      </c>
      <c r="E372" s="140" t="s">
        <v>416</v>
      </c>
      <c r="F372" s="143" t="n">
        <v>2022</v>
      </c>
      <c r="G372" s="144" t="n">
        <v>3620300</v>
      </c>
      <c r="H372" s="144" t="n">
        <v>0</v>
      </c>
      <c r="I372" s="144" t="n">
        <f aca="false">+G:G-H:H</f>
        <v>3620300</v>
      </c>
    </row>
    <row r="373" customFormat="false" ht="17.25" hidden="false" customHeight="true" outlineLevel="0" collapsed="false">
      <c r="A373" s="140" t="s">
        <v>101</v>
      </c>
      <c r="C373" s="142" t="n">
        <v>62602000</v>
      </c>
      <c r="D373" s="143" t="n">
        <v>62602000</v>
      </c>
      <c r="E373" s="140" t="s">
        <v>511</v>
      </c>
      <c r="F373" s="143" t="n">
        <v>2022</v>
      </c>
      <c r="G373" s="144" t="n">
        <v>375000</v>
      </c>
      <c r="H373" s="144" t="n">
        <v>0</v>
      </c>
      <c r="I373" s="144" t="n">
        <f aca="false">+G:G-H:H</f>
        <v>375000</v>
      </c>
    </row>
    <row r="374" customFormat="false" ht="17.25" hidden="false" customHeight="true" outlineLevel="0" collapsed="false">
      <c r="A374" s="140" t="s">
        <v>101</v>
      </c>
      <c r="C374" s="143" t="n">
        <v>62603000</v>
      </c>
      <c r="D374" s="143" t="n">
        <v>62603000</v>
      </c>
      <c r="E374" s="140" t="s">
        <v>512</v>
      </c>
      <c r="F374" s="143" t="n">
        <v>2022</v>
      </c>
      <c r="G374" s="144" t="n">
        <v>185185.19</v>
      </c>
      <c r="H374" s="144" t="n">
        <v>0</v>
      </c>
      <c r="I374" s="144" t="n">
        <f aca="false">+G:G-H:H</f>
        <v>185185.19</v>
      </c>
    </row>
    <row r="375" customFormat="false" ht="17.25" hidden="false" customHeight="true" outlineLevel="0" collapsed="false">
      <c r="A375" s="140" t="s">
        <v>101</v>
      </c>
      <c r="C375" s="143" t="n">
        <v>62703000</v>
      </c>
      <c r="D375" s="143" t="n">
        <v>62703000</v>
      </c>
      <c r="E375" s="140" t="s">
        <v>516</v>
      </c>
      <c r="F375" s="143" t="n">
        <v>2022</v>
      </c>
      <c r="G375" s="144" t="n">
        <v>3468044.09</v>
      </c>
      <c r="H375" s="144" t="n">
        <v>0</v>
      </c>
      <c r="I375" s="144" t="n">
        <f aca="false">+G:G-H:H</f>
        <v>3468044.09</v>
      </c>
    </row>
    <row r="376" customFormat="false" ht="17.25" hidden="false" customHeight="true" outlineLevel="0" collapsed="false">
      <c r="A376" s="140" t="s">
        <v>101</v>
      </c>
      <c r="C376" s="143" t="n">
        <v>62707000</v>
      </c>
      <c r="D376" s="143" t="n">
        <v>62707000</v>
      </c>
      <c r="E376" s="140" t="s">
        <v>3413</v>
      </c>
      <c r="F376" s="143" t="n">
        <v>2022</v>
      </c>
      <c r="G376" s="144" t="n">
        <v>168650</v>
      </c>
      <c r="H376" s="144" t="n">
        <v>0</v>
      </c>
      <c r="I376" s="144" t="n">
        <f aca="false">+G:G-H:H</f>
        <v>168650</v>
      </c>
    </row>
    <row r="377" customFormat="false" ht="17.25" hidden="false" customHeight="true" outlineLevel="0" collapsed="false">
      <c r="A377" s="140" t="s">
        <v>101</v>
      </c>
      <c r="C377" s="143" t="n">
        <v>63504000</v>
      </c>
      <c r="D377" s="143" t="n">
        <v>63504000</v>
      </c>
      <c r="E377" s="140" t="s">
        <v>732</v>
      </c>
      <c r="F377" s="143" t="n">
        <v>2022</v>
      </c>
      <c r="G377" s="144" t="n">
        <v>1408618</v>
      </c>
      <c r="H377" s="144" t="n">
        <v>0</v>
      </c>
      <c r="I377" s="144" t="n">
        <f aca="false">+G:G-H:H</f>
        <v>1408618</v>
      </c>
    </row>
    <row r="378" customFormat="false" ht="17.25" hidden="false" customHeight="true" outlineLevel="0" collapsed="false">
      <c r="A378" s="140" t="s">
        <v>101</v>
      </c>
      <c r="C378" s="143" t="n">
        <v>64101000</v>
      </c>
      <c r="D378" s="143" t="n">
        <v>64101000</v>
      </c>
      <c r="E378" s="140" t="s">
        <v>735</v>
      </c>
      <c r="F378" s="143" t="n">
        <v>2022</v>
      </c>
      <c r="G378" s="144" t="n">
        <v>480079559.57</v>
      </c>
      <c r="H378" s="144" t="n">
        <v>0</v>
      </c>
      <c r="I378" s="144" t="n">
        <f aca="false">+G:G-H:H</f>
        <v>480079559.57</v>
      </c>
    </row>
    <row r="379" customFormat="false" ht="17.25" hidden="false" customHeight="true" outlineLevel="0" collapsed="false">
      <c r="A379" s="140" t="s">
        <v>101</v>
      </c>
      <c r="C379" s="143" t="n">
        <v>64102000</v>
      </c>
      <c r="D379" s="143" t="n">
        <v>64102000</v>
      </c>
      <c r="E379" s="140" t="s">
        <v>528</v>
      </c>
      <c r="F379" s="143" t="n">
        <v>2022</v>
      </c>
      <c r="G379" s="144" t="n">
        <v>5494449.67</v>
      </c>
      <c r="H379" s="144" t="n">
        <v>0</v>
      </c>
      <c r="I379" s="144" t="n">
        <f aca="false">+G:G-H:H</f>
        <v>5494449.67</v>
      </c>
    </row>
    <row r="380" customFormat="false" ht="17.25" hidden="false" customHeight="true" outlineLevel="0" collapsed="false">
      <c r="A380" s="140" t="s">
        <v>101</v>
      </c>
      <c r="C380" s="143" t="n">
        <v>64103000</v>
      </c>
      <c r="D380" s="143" t="n">
        <v>64103000</v>
      </c>
      <c r="E380" s="140" t="s">
        <v>529</v>
      </c>
      <c r="F380" s="143" t="n">
        <v>2022</v>
      </c>
      <c r="G380" s="144" t="n">
        <v>15429229.9</v>
      </c>
      <c r="H380" s="144" t="n">
        <v>0</v>
      </c>
      <c r="I380" s="144" t="n">
        <f aca="false">+G:G-H:H</f>
        <v>15429229.9</v>
      </c>
    </row>
    <row r="381" customFormat="false" ht="17.25" hidden="false" customHeight="true" outlineLevel="0" collapsed="false">
      <c r="A381" s="140" t="s">
        <v>101</v>
      </c>
      <c r="C381" s="143" t="n">
        <v>64104000</v>
      </c>
      <c r="D381" s="143" t="n">
        <v>64104000</v>
      </c>
      <c r="E381" s="140" t="s">
        <v>194</v>
      </c>
      <c r="F381" s="143" t="n">
        <v>2022</v>
      </c>
      <c r="G381" s="144" t="n">
        <v>60488495.62</v>
      </c>
      <c r="H381" s="144" t="n">
        <v>0</v>
      </c>
      <c r="I381" s="144" t="n">
        <f aca="false">+G:G-H:H</f>
        <v>60488495.62</v>
      </c>
    </row>
    <row r="382" customFormat="false" ht="17.25" hidden="false" customHeight="true" outlineLevel="0" collapsed="false">
      <c r="A382" s="140" t="s">
        <v>101</v>
      </c>
      <c r="C382" s="143" t="n">
        <v>64105000</v>
      </c>
      <c r="D382" s="143" t="n">
        <v>64105000</v>
      </c>
      <c r="E382" s="140" t="s">
        <v>530</v>
      </c>
      <c r="F382" s="143" t="n">
        <v>2022</v>
      </c>
      <c r="G382" s="144" t="n">
        <v>1817525.72</v>
      </c>
      <c r="H382" s="144" t="n">
        <v>0</v>
      </c>
      <c r="I382" s="144" t="n">
        <f aca="false">+G:G-H:H</f>
        <v>1817525.72</v>
      </c>
    </row>
    <row r="383" customFormat="false" ht="17.25" hidden="false" customHeight="true" outlineLevel="0" collapsed="false">
      <c r="A383" s="140" t="s">
        <v>101</v>
      </c>
      <c r="C383" s="143" t="n">
        <v>64180000</v>
      </c>
      <c r="D383" s="143" t="n">
        <v>64180000</v>
      </c>
      <c r="E383" s="140" t="s">
        <v>531</v>
      </c>
      <c r="F383" s="143" t="n">
        <v>2022</v>
      </c>
      <c r="G383" s="144" t="n">
        <v>0</v>
      </c>
      <c r="H383" s="144" t="n">
        <v>3013610.09</v>
      </c>
      <c r="I383" s="144" t="n">
        <f aca="false">+G:G-H:H</f>
        <v>-3013610.09</v>
      </c>
    </row>
    <row r="384" customFormat="false" ht="17.25" hidden="false" customHeight="true" outlineLevel="0" collapsed="false">
      <c r="A384" s="140" t="s">
        <v>101</v>
      </c>
      <c r="C384" s="143" t="n">
        <v>64188000</v>
      </c>
      <c r="D384" s="143" t="n">
        <v>64180000</v>
      </c>
      <c r="E384" s="140" t="s">
        <v>3414</v>
      </c>
      <c r="F384" s="143" t="n">
        <v>2022</v>
      </c>
      <c r="G384" s="144" t="n">
        <v>7852699.25</v>
      </c>
      <c r="H384" s="144" t="n">
        <v>0</v>
      </c>
      <c r="I384" s="144" t="n">
        <f aca="false">+G:G-H:H</f>
        <v>7852699.25</v>
      </c>
    </row>
    <row r="385" customFormat="false" ht="17.25" hidden="false" customHeight="true" outlineLevel="0" collapsed="false">
      <c r="A385" s="140" t="s">
        <v>101</v>
      </c>
      <c r="C385" s="143" t="n">
        <v>64501000</v>
      </c>
      <c r="D385" s="143" t="n">
        <v>64501000</v>
      </c>
      <c r="E385" s="140" t="s">
        <v>736</v>
      </c>
      <c r="F385" s="143" t="n">
        <v>2022</v>
      </c>
      <c r="G385" s="144" t="n">
        <v>59687183.92</v>
      </c>
      <c r="H385" s="144" t="n">
        <v>0</v>
      </c>
      <c r="I385" s="144" t="n">
        <f aca="false">+G:G-H:H</f>
        <v>59687183.92</v>
      </c>
    </row>
    <row r="386" customFormat="false" ht="17.25" hidden="false" customHeight="true" outlineLevel="0" collapsed="false">
      <c r="A386" s="140" t="s">
        <v>101</v>
      </c>
      <c r="C386" s="143" t="n">
        <v>64502000</v>
      </c>
      <c r="D386" s="143" t="n">
        <v>64502000</v>
      </c>
      <c r="E386" s="140" t="s">
        <v>2095</v>
      </c>
      <c r="F386" s="143" t="n">
        <v>2022</v>
      </c>
      <c r="G386" s="144" t="n">
        <v>22956609.2</v>
      </c>
      <c r="H386" s="144" t="n">
        <v>0</v>
      </c>
      <c r="I386" s="144" t="n">
        <f aca="false">+G:G-H:H</f>
        <v>22956609.2</v>
      </c>
    </row>
    <row r="387" customFormat="false" ht="17.25" hidden="false" customHeight="true" outlineLevel="0" collapsed="false">
      <c r="A387" s="140" t="s">
        <v>101</v>
      </c>
      <c r="C387" s="143" t="n">
        <v>64504000</v>
      </c>
      <c r="D387" s="143" t="n">
        <v>64504000</v>
      </c>
      <c r="E387" s="140" t="s">
        <v>2096</v>
      </c>
      <c r="F387" s="143" t="n">
        <v>2022</v>
      </c>
      <c r="G387" s="144" t="n">
        <v>4591321.84</v>
      </c>
      <c r="H387" s="144" t="n">
        <v>0</v>
      </c>
      <c r="I387" s="144" t="n">
        <f aca="false">+G:G-H:H</f>
        <v>4591321.84</v>
      </c>
    </row>
    <row r="388" customFormat="false" ht="17.25" hidden="false" customHeight="true" outlineLevel="0" collapsed="false">
      <c r="A388" s="140" t="s">
        <v>101</v>
      </c>
      <c r="C388" s="143" t="n">
        <v>64580000</v>
      </c>
      <c r="D388" s="143" t="n">
        <v>64580000</v>
      </c>
      <c r="E388" s="140" t="s">
        <v>738</v>
      </c>
      <c r="F388" s="143" t="n">
        <v>2022</v>
      </c>
      <c r="G388" s="144" t="n">
        <v>7447891.21</v>
      </c>
      <c r="H388" s="144" t="n">
        <v>0</v>
      </c>
      <c r="I388" s="144" t="n">
        <f aca="false">+G:G-H:H</f>
        <v>7447891.21</v>
      </c>
    </row>
    <row r="389" customFormat="false" ht="17.25" hidden="false" customHeight="true" outlineLevel="0" collapsed="false">
      <c r="A389" s="140" t="s">
        <v>101</v>
      </c>
      <c r="C389" s="143" t="n">
        <v>64801000</v>
      </c>
      <c r="D389" s="143" t="n">
        <v>64801000</v>
      </c>
      <c r="E389" s="140" t="s">
        <v>467</v>
      </c>
      <c r="F389" s="143" t="n">
        <v>2022</v>
      </c>
      <c r="G389" s="144" t="n">
        <v>14231766.39</v>
      </c>
      <c r="H389" s="144" t="n">
        <v>0</v>
      </c>
      <c r="I389" s="144" t="n">
        <f aca="false">+G:G-H:H</f>
        <v>14231766.39</v>
      </c>
    </row>
    <row r="390" customFormat="false" ht="17.25" hidden="false" customHeight="true" outlineLevel="0" collapsed="false">
      <c r="A390" s="140" t="s">
        <v>101</v>
      </c>
      <c r="C390" s="143" t="n">
        <v>64803000</v>
      </c>
      <c r="D390" s="143" t="n">
        <v>64803000</v>
      </c>
      <c r="E390" s="140" t="s">
        <v>536</v>
      </c>
      <c r="F390" s="143" t="n">
        <v>2022</v>
      </c>
      <c r="G390" s="144" t="n">
        <v>2691510</v>
      </c>
      <c r="H390" s="144" t="n">
        <v>0</v>
      </c>
      <c r="I390" s="144" t="n">
        <f aca="false">+G:G-H:H</f>
        <v>2691510</v>
      </c>
    </row>
    <row r="391" customFormat="false" ht="17.25" hidden="false" customHeight="true" outlineLevel="0" collapsed="false">
      <c r="A391" s="140" t="s">
        <v>101</v>
      </c>
      <c r="C391" s="143" t="n">
        <v>65100000</v>
      </c>
      <c r="D391" s="143" t="n">
        <v>65100000</v>
      </c>
      <c r="E391" s="140" t="s">
        <v>740</v>
      </c>
      <c r="F391" s="143" t="n">
        <v>2022</v>
      </c>
      <c r="G391" s="144" t="n">
        <v>3859485.31</v>
      </c>
      <c r="H391" s="144" t="n">
        <v>0</v>
      </c>
      <c r="I391" s="144" t="n">
        <f aca="false">+G:G-H:H</f>
        <v>3859485.31</v>
      </c>
    </row>
    <row r="392" customFormat="false" ht="17.25" hidden="false" customHeight="true" outlineLevel="0" collapsed="false">
      <c r="A392" s="140" t="s">
        <v>101</v>
      </c>
      <c r="C392" s="143" t="n">
        <v>65700000</v>
      </c>
      <c r="D392" s="143" t="n">
        <v>65700000</v>
      </c>
      <c r="E392" s="140" t="s">
        <v>1652</v>
      </c>
      <c r="F392" s="143" t="n">
        <v>2022</v>
      </c>
      <c r="G392" s="144" t="n">
        <v>10633440.65</v>
      </c>
      <c r="H392" s="144" t="n">
        <v>0</v>
      </c>
      <c r="I392" s="144" t="n">
        <f aca="false">+G:G-H:H</f>
        <v>10633440.65</v>
      </c>
    </row>
    <row r="393" customFormat="false" ht="17.25" hidden="false" customHeight="true" outlineLevel="0" collapsed="false">
      <c r="A393" s="140" t="s">
        <v>101</v>
      </c>
      <c r="C393" s="143" t="n">
        <v>65800000</v>
      </c>
      <c r="D393" s="143" t="n">
        <v>65800000</v>
      </c>
      <c r="E393" s="140" t="s">
        <v>2097</v>
      </c>
      <c r="F393" s="143" t="n">
        <v>2022</v>
      </c>
      <c r="G393" s="144" t="n">
        <v>4000</v>
      </c>
      <c r="H393" s="144" t="n">
        <v>0</v>
      </c>
      <c r="I393" s="144" t="n">
        <f aca="false">+G:G-H:H</f>
        <v>4000</v>
      </c>
    </row>
    <row r="394" customFormat="false" ht="17.25" hidden="false" customHeight="true" outlineLevel="0" collapsed="false">
      <c r="A394" s="140" t="s">
        <v>101</v>
      </c>
      <c r="C394" s="143" t="n">
        <v>66600000</v>
      </c>
      <c r="D394" s="143" t="n">
        <v>66600000</v>
      </c>
      <c r="E394" s="140" t="s">
        <v>750</v>
      </c>
      <c r="F394" s="143" t="n">
        <v>2022</v>
      </c>
      <c r="G394" s="144" t="n">
        <v>64164363.34</v>
      </c>
      <c r="H394" s="144" t="n">
        <v>0</v>
      </c>
      <c r="I394" s="144" t="n">
        <f aca="false">+G:G-H:H</f>
        <v>64164363.34</v>
      </c>
    </row>
    <row r="395" customFormat="false" ht="17.25" hidden="false" customHeight="true" outlineLevel="0" collapsed="false">
      <c r="A395" s="140" t="s">
        <v>101</v>
      </c>
      <c r="C395" s="143" t="n">
        <v>68112000</v>
      </c>
      <c r="D395" s="143" t="n">
        <v>68112000</v>
      </c>
      <c r="E395" s="140" t="s">
        <v>752</v>
      </c>
      <c r="F395" s="143" t="n">
        <v>2022</v>
      </c>
      <c r="G395" s="144" t="n">
        <v>52650814.68</v>
      </c>
      <c r="H395" s="144" t="n">
        <v>0</v>
      </c>
      <c r="I395" s="144" t="n">
        <f aca="false">+G:G-H:H</f>
        <v>52650814.68</v>
      </c>
    </row>
    <row r="396" customFormat="false" ht="17.25" hidden="false" customHeight="true" outlineLevel="0" collapsed="false">
      <c r="A396" s="140" t="s">
        <v>101</v>
      </c>
      <c r="C396" s="143" t="n">
        <v>69500000</v>
      </c>
      <c r="D396" s="143" t="n">
        <v>69500000</v>
      </c>
      <c r="E396" s="140" t="s">
        <v>753</v>
      </c>
      <c r="F396" s="143" t="n">
        <v>2022</v>
      </c>
      <c r="G396" s="144" t="n">
        <v>100000</v>
      </c>
      <c r="H396" s="144" t="n">
        <v>0</v>
      </c>
      <c r="I396" s="144" t="n">
        <f aca="false">+G:G-H:H</f>
        <v>100000</v>
      </c>
    </row>
    <row r="397" customFormat="false" ht="17.25" hidden="false" customHeight="true" outlineLevel="0" collapsed="false">
      <c r="A397" s="140" t="s">
        <v>101</v>
      </c>
      <c r="C397" s="143" t="n">
        <v>72000000</v>
      </c>
      <c r="D397" s="143" t="n">
        <v>72000000</v>
      </c>
      <c r="E397" s="140" t="s">
        <v>2068</v>
      </c>
      <c r="F397" s="143" t="n">
        <v>2022</v>
      </c>
      <c r="G397" s="144" t="n">
        <v>0</v>
      </c>
      <c r="H397" s="144" t="n">
        <v>1248094022.3</v>
      </c>
      <c r="I397" s="144" t="n">
        <f aca="false">+G:G-H:H</f>
        <v>-1248094022.3</v>
      </c>
    </row>
    <row r="398" customFormat="false" ht="17.25" hidden="false" customHeight="true" outlineLevel="0" collapsed="false">
      <c r="A398" s="140" t="s">
        <v>101</v>
      </c>
      <c r="C398" s="143" t="n">
        <v>75800000</v>
      </c>
      <c r="D398" s="143" t="n">
        <v>75800000</v>
      </c>
      <c r="E398" s="140" t="s">
        <v>211</v>
      </c>
      <c r="F398" s="143" t="n">
        <v>2022</v>
      </c>
      <c r="G398" s="144" t="n">
        <v>0</v>
      </c>
      <c r="H398" s="144" t="n">
        <v>11009095</v>
      </c>
      <c r="I398" s="144" t="n">
        <f aca="false">+G:G-H:H</f>
        <v>-11009095</v>
      </c>
    </row>
    <row r="399" customFormat="false" ht="17.25" hidden="false" customHeight="true" outlineLevel="0" collapsed="false">
      <c r="A399" s="140" t="s">
        <v>101</v>
      </c>
      <c r="C399" s="143" t="n">
        <v>75810000</v>
      </c>
      <c r="D399" s="143" t="n">
        <v>75810000</v>
      </c>
      <c r="E399" s="140" t="s">
        <v>551</v>
      </c>
      <c r="F399" s="143" t="n">
        <v>2022</v>
      </c>
      <c r="G399" s="144" t="n">
        <v>0</v>
      </c>
      <c r="H399" s="144" t="n">
        <v>6727500</v>
      </c>
      <c r="I399" s="144" t="n">
        <f aca="false">+G:G-H:H</f>
        <v>-6727500</v>
      </c>
    </row>
    <row r="400" customFormat="false" ht="17.25" hidden="false" customHeight="true" outlineLevel="0" collapsed="false">
      <c r="A400" s="140" t="s">
        <v>101</v>
      </c>
      <c r="C400" s="143" t="n">
        <v>76500000</v>
      </c>
      <c r="D400" s="143" t="n">
        <v>76500000</v>
      </c>
      <c r="E400" s="140" t="s">
        <v>765</v>
      </c>
      <c r="F400" s="143" t="n">
        <v>2022</v>
      </c>
      <c r="G400" s="144" t="n">
        <v>0</v>
      </c>
      <c r="H400" s="144" t="n">
        <v>76638.82</v>
      </c>
      <c r="I400" s="144" t="n">
        <f aca="false">+G:G-H:H</f>
        <v>-76638.82</v>
      </c>
    </row>
    <row r="401" customFormat="false" ht="17.25" hidden="false" customHeight="true" outlineLevel="0" collapsed="false">
      <c r="A401" s="140" t="s">
        <v>101</v>
      </c>
      <c r="C401" s="143" t="n">
        <v>76600000</v>
      </c>
      <c r="D401" s="143" t="n">
        <v>76600000</v>
      </c>
      <c r="E401" s="140" t="s">
        <v>766</v>
      </c>
      <c r="F401" s="143" t="n">
        <v>2022</v>
      </c>
      <c r="G401" s="144" t="n">
        <v>0</v>
      </c>
      <c r="H401" s="144" t="n">
        <v>140524.8</v>
      </c>
      <c r="I401" s="144" t="n">
        <f aca="false">+G:G-H:H</f>
        <v>-140524.8</v>
      </c>
    </row>
    <row r="402" customFormat="false" ht="17.25" hidden="false" customHeight="true" outlineLevel="0" collapsed="false">
      <c r="A402" s="140" t="s">
        <v>102</v>
      </c>
      <c r="C402" s="142" t="n">
        <v>1010000</v>
      </c>
      <c r="D402" s="143" t="n">
        <v>10100000</v>
      </c>
      <c r="E402" s="140" t="s">
        <v>559</v>
      </c>
      <c r="F402" s="143" t="n">
        <v>2022</v>
      </c>
      <c r="G402" s="144" t="n">
        <v>0</v>
      </c>
      <c r="H402" s="144" t="n">
        <v>1200000000</v>
      </c>
      <c r="I402" s="144" t="n">
        <f aca="false">+G:G-H:H</f>
        <v>-1200000000</v>
      </c>
    </row>
    <row r="403" customFormat="false" ht="17.25" hidden="false" customHeight="true" outlineLevel="0" collapsed="false">
      <c r="A403" s="140" t="s">
        <v>102</v>
      </c>
      <c r="C403" s="142" t="n">
        <v>1190000</v>
      </c>
      <c r="D403" s="143" t="n">
        <v>11900000</v>
      </c>
      <c r="E403" s="140" t="s">
        <v>1158</v>
      </c>
      <c r="F403" s="143" t="n">
        <v>2022</v>
      </c>
      <c r="G403" s="144" t="n">
        <v>1655200339.55</v>
      </c>
      <c r="H403" s="144" t="n">
        <v>0</v>
      </c>
      <c r="I403" s="144" t="n">
        <f aca="false">+G:G-H:H</f>
        <v>1655200339.55</v>
      </c>
    </row>
    <row r="404" customFormat="false" ht="17.25" hidden="false" customHeight="true" outlineLevel="0" collapsed="false">
      <c r="A404" s="140" t="s">
        <v>102</v>
      </c>
      <c r="C404" s="142" t="n">
        <v>1290000</v>
      </c>
      <c r="D404" s="143" t="n">
        <v>12900000</v>
      </c>
      <c r="E404" s="140" t="s">
        <v>1159</v>
      </c>
      <c r="F404" s="143" t="n">
        <v>2022</v>
      </c>
      <c r="G404" s="144" t="n">
        <v>2046169797.91</v>
      </c>
      <c r="H404" s="144" t="n">
        <v>0</v>
      </c>
      <c r="I404" s="144" t="n">
        <f aca="false">+G:G-H:H</f>
        <v>2046169797.91</v>
      </c>
    </row>
    <row r="405" customFormat="false" ht="17.25" hidden="false" customHeight="true" outlineLevel="0" collapsed="false">
      <c r="A405" s="140" t="s">
        <v>102</v>
      </c>
      <c r="C405" s="142" t="n">
        <v>1640000</v>
      </c>
      <c r="D405" s="143" t="n">
        <v>16400000</v>
      </c>
      <c r="E405" s="140" t="s">
        <v>222</v>
      </c>
      <c r="F405" s="143" t="n">
        <v>2022</v>
      </c>
      <c r="G405" s="144" t="n">
        <v>0</v>
      </c>
      <c r="H405" s="144" t="n">
        <v>829437643.14</v>
      </c>
      <c r="I405" s="144" t="n">
        <f aca="false">+G:G-H:H</f>
        <v>-829437643.14</v>
      </c>
    </row>
    <row r="406" customFormat="false" ht="17.25" hidden="false" customHeight="true" outlineLevel="0" collapsed="false">
      <c r="A406" s="140" t="s">
        <v>102</v>
      </c>
      <c r="C406" s="142" t="n">
        <v>1641000</v>
      </c>
      <c r="D406" s="143" t="n">
        <v>16410000</v>
      </c>
      <c r="E406" s="140" t="s">
        <v>1161</v>
      </c>
      <c r="F406" s="143" t="n">
        <v>2022</v>
      </c>
      <c r="G406" s="144" t="n">
        <v>0</v>
      </c>
      <c r="H406" s="144" t="n">
        <v>221475329.5</v>
      </c>
      <c r="I406" s="144" t="n">
        <f aca="false">+G:G-H:H</f>
        <v>-221475329.5</v>
      </c>
    </row>
    <row r="407" customFormat="false" ht="17.25" hidden="false" customHeight="true" outlineLevel="0" collapsed="false">
      <c r="A407" s="140" t="s">
        <v>102</v>
      </c>
      <c r="C407" s="142" t="n">
        <v>2110000</v>
      </c>
      <c r="D407" s="143" t="n">
        <v>21100000</v>
      </c>
      <c r="E407" s="140" t="s">
        <v>772</v>
      </c>
      <c r="F407" s="143" t="n">
        <v>2022</v>
      </c>
      <c r="G407" s="144" t="n">
        <v>55348270.67</v>
      </c>
      <c r="H407" s="144" t="n">
        <v>0</v>
      </c>
      <c r="I407" s="144" t="n">
        <f aca="false">+G:G-H:H</f>
        <v>55348270.67</v>
      </c>
    </row>
    <row r="408" customFormat="false" ht="17.25" hidden="false" customHeight="true" outlineLevel="0" collapsed="false">
      <c r="A408" s="140" t="s">
        <v>102</v>
      </c>
      <c r="C408" s="142" t="n">
        <v>2120000</v>
      </c>
      <c r="D408" s="143" t="n">
        <v>21200000</v>
      </c>
      <c r="E408" s="140" t="s">
        <v>568</v>
      </c>
      <c r="F408" s="143" t="n">
        <v>2022</v>
      </c>
      <c r="G408" s="144" t="n">
        <v>144235358</v>
      </c>
      <c r="H408" s="144" t="n">
        <v>0</v>
      </c>
      <c r="I408" s="144" t="n">
        <f aca="false">+G:G-H:H</f>
        <v>144235358</v>
      </c>
    </row>
    <row r="409" customFormat="false" ht="17.25" hidden="false" customHeight="true" outlineLevel="0" collapsed="false">
      <c r="A409" s="140" t="s">
        <v>102</v>
      </c>
      <c r="C409" s="142" t="n">
        <v>2130000</v>
      </c>
      <c r="D409" s="143" t="n">
        <v>21300000</v>
      </c>
      <c r="E409" s="140" t="s">
        <v>569</v>
      </c>
      <c r="F409" s="143" t="n">
        <v>2022</v>
      </c>
      <c r="G409" s="144" t="n">
        <v>2768694482.29</v>
      </c>
      <c r="H409" s="144" t="n">
        <v>0</v>
      </c>
      <c r="I409" s="144" t="n">
        <f aca="false">+G:G-H:H</f>
        <v>2768694482.29</v>
      </c>
    </row>
    <row r="410" customFormat="false" ht="17.25" hidden="false" customHeight="true" outlineLevel="0" collapsed="false">
      <c r="A410" s="140" t="s">
        <v>102</v>
      </c>
      <c r="C410" s="142" t="n">
        <v>2150000</v>
      </c>
      <c r="D410" s="143" t="n">
        <v>21500000</v>
      </c>
      <c r="E410" s="140" t="s">
        <v>570</v>
      </c>
      <c r="F410" s="143" t="n">
        <v>2022</v>
      </c>
      <c r="G410" s="144" t="n">
        <v>1259475275.19</v>
      </c>
      <c r="H410" s="144" t="n">
        <v>0</v>
      </c>
      <c r="I410" s="144" t="n">
        <f aca="false">+G:G-H:H</f>
        <v>1259475275.19</v>
      </c>
    </row>
    <row r="411" customFormat="false" ht="17.25" hidden="false" customHeight="true" outlineLevel="0" collapsed="false">
      <c r="A411" s="140" t="s">
        <v>102</v>
      </c>
      <c r="C411" s="142" t="n">
        <v>2155000</v>
      </c>
      <c r="D411" s="143" t="n">
        <v>21550000</v>
      </c>
      <c r="E411" s="140" t="s">
        <v>1162</v>
      </c>
      <c r="F411" s="143" t="n">
        <v>2022</v>
      </c>
      <c r="G411" s="144" t="n">
        <v>4655171746.82</v>
      </c>
      <c r="H411" s="144" t="n">
        <v>0</v>
      </c>
      <c r="I411" s="144" t="n">
        <f aca="false">+G:G-H:H</f>
        <v>4655171746.82</v>
      </c>
    </row>
    <row r="412" customFormat="false" ht="17.25" hidden="false" customHeight="true" outlineLevel="0" collapsed="false">
      <c r="A412" s="140" t="s">
        <v>102</v>
      </c>
      <c r="C412" s="142" t="n">
        <v>2181000</v>
      </c>
      <c r="D412" s="143" t="n">
        <v>21810000</v>
      </c>
      <c r="E412" s="140" t="s">
        <v>234</v>
      </c>
      <c r="F412" s="143" t="n">
        <v>2022</v>
      </c>
      <c r="G412" s="144" t="n">
        <v>159302208.13</v>
      </c>
      <c r="H412" s="144" t="n">
        <v>0</v>
      </c>
      <c r="I412" s="144" t="n">
        <f aca="false">+G:G-H:H</f>
        <v>159302208.13</v>
      </c>
    </row>
    <row r="413" customFormat="false" ht="17.25" hidden="false" customHeight="true" outlineLevel="0" collapsed="false">
      <c r="A413" s="140" t="s">
        <v>102</v>
      </c>
      <c r="C413" s="142" t="n">
        <v>2182000</v>
      </c>
      <c r="D413" s="143" t="n">
        <v>21820000</v>
      </c>
      <c r="E413" s="140" t="s">
        <v>10</v>
      </c>
      <c r="F413" s="143" t="n">
        <v>2022</v>
      </c>
      <c r="G413" s="144" t="n">
        <v>19117906.6</v>
      </c>
      <c r="H413" s="144" t="n">
        <v>0</v>
      </c>
      <c r="I413" s="144" t="n">
        <f aca="false">+G:G-H:H</f>
        <v>19117906.6</v>
      </c>
    </row>
    <row r="414" customFormat="false" ht="17.25" hidden="false" customHeight="true" outlineLevel="0" collapsed="false">
      <c r="A414" s="140" t="s">
        <v>102</v>
      </c>
      <c r="C414" s="142" t="n">
        <v>2183000</v>
      </c>
      <c r="D414" s="143" t="n">
        <v>21830000</v>
      </c>
      <c r="E414" s="140" t="s">
        <v>574</v>
      </c>
      <c r="F414" s="143" t="n">
        <v>2022</v>
      </c>
      <c r="G414" s="144" t="n">
        <v>9141666.68</v>
      </c>
      <c r="H414" s="144" t="n">
        <v>0</v>
      </c>
      <c r="I414" s="144" t="n">
        <f aca="false">+G:G-H:H</f>
        <v>9141666.68</v>
      </c>
    </row>
    <row r="415" customFormat="false" ht="17.25" hidden="false" customHeight="true" outlineLevel="0" collapsed="false">
      <c r="A415" s="140" t="s">
        <v>102</v>
      </c>
      <c r="C415" s="142" t="n">
        <v>2184000</v>
      </c>
      <c r="D415" s="143" t="n">
        <v>21840000</v>
      </c>
      <c r="E415" s="140" t="s">
        <v>575</v>
      </c>
      <c r="F415" s="143" t="n">
        <v>2022</v>
      </c>
      <c r="G415" s="144" t="n">
        <v>42468647.3</v>
      </c>
      <c r="H415" s="144" t="n">
        <v>0</v>
      </c>
      <c r="I415" s="144" t="n">
        <f aca="false">+G:G-H:H</f>
        <v>42468647.3</v>
      </c>
    </row>
    <row r="416" customFormat="false" ht="17.25" hidden="false" customHeight="true" outlineLevel="0" collapsed="false">
      <c r="A416" s="140" t="s">
        <v>102</v>
      </c>
      <c r="C416" s="142" t="n">
        <v>2185000</v>
      </c>
      <c r="D416" s="143" t="n">
        <v>21850000</v>
      </c>
      <c r="E416" s="140" t="s">
        <v>238</v>
      </c>
      <c r="F416" s="143" t="n">
        <v>2022</v>
      </c>
      <c r="G416" s="144" t="n">
        <v>4304797.14</v>
      </c>
      <c r="H416" s="144" t="n">
        <v>0</v>
      </c>
      <c r="I416" s="144" t="n">
        <f aca="false">+G:G-H:H</f>
        <v>4304797.14</v>
      </c>
    </row>
    <row r="417" customFormat="false" ht="17.25" hidden="false" customHeight="true" outlineLevel="0" collapsed="false">
      <c r="A417" s="140" t="s">
        <v>102</v>
      </c>
      <c r="C417" s="142" t="n">
        <v>2186000</v>
      </c>
      <c r="D417" s="143" t="n">
        <v>21860000</v>
      </c>
      <c r="E417" s="140" t="s">
        <v>233</v>
      </c>
      <c r="F417" s="143" t="n">
        <v>2022</v>
      </c>
      <c r="G417" s="144" t="n">
        <v>1383885</v>
      </c>
      <c r="H417" s="144" t="n">
        <v>0</v>
      </c>
      <c r="I417" s="144" t="n">
        <f aca="false">+G:G-H:H</f>
        <v>1383885</v>
      </c>
    </row>
    <row r="418" customFormat="false" ht="17.25" hidden="false" customHeight="true" outlineLevel="0" collapsed="false">
      <c r="A418" s="140" t="s">
        <v>102</v>
      </c>
      <c r="C418" s="142" t="n">
        <v>2300000</v>
      </c>
      <c r="D418" s="143" t="n">
        <v>23000000</v>
      </c>
      <c r="E418" s="140" t="s">
        <v>240</v>
      </c>
      <c r="F418" s="143" t="n">
        <v>2022</v>
      </c>
      <c r="G418" s="144" t="n">
        <v>310906666.1</v>
      </c>
      <c r="H418" s="144" t="n">
        <v>0</v>
      </c>
      <c r="I418" s="144" t="n">
        <f aca="false">+G:G-H:H</f>
        <v>310906666.1</v>
      </c>
    </row>
    <row r="419" customFormat="false" ht="17.25" hidden="false" customHeight="true" outlineLevel="0" collapsed="false">
      <c r="A419" s="140" t="s">
        <v>102</v>
      </c>
      <c r="C419" s="142" t="n">
        <v>2750000</v>
      </c>
      <c r="D419" s="143" t="n">
        <v>27500000</v>
      </c>
      <c r="E419" s="140" t="s">
        <v>577</v>
      </c>
      <c r="F419" s="143" t="n">
        <v>2022</v>
      </c>
      <c r="G419" s="144" t="n">
        <v>341062560</v>
      </c>
      <c r="H419" s="144" t="n">
        <v>0</v>
      </c>
      <c r="I419" s="144" t="n">
        <f aca="false">+G:G-H:H</f>
        <v>341062560</v>
      </c>
    </row>
    <row r="420" customFormat="false" ht="17.25" hidden="false" customHeight="true" outlineLevel="0" collapsed="false">
      <c r="A420" s="140" t="s">
        <v>102</v>
      </c>
      <c r="C420" s="142" t="n">
        <v>2812000</v>
      </c>
      <c r="D420" s="143" t="n">
        <v>28120000</v>
      </c>
      <c r="E420" s="140" t="s">
        <v>580</v>
      </c>
      <c r="F420" s="143" t="n">
        <v>2022</v>
      </c>
      <c r="G420" s="144" t="n">
        <v>0</v>
      </c>
      <c r="H420" s="144" t="n">
        <v>20596963.13</v>
      </c>
      <c r="I420" s="144" t="n">
        <f aca="false">+G:G-H:H</f>
        <v>-20596963.13</v>
      </c>
    </row>
    <row r="421" customFormat="false" ht="17.25" hidden="false" customHeight="true" outlineLevel="0" collapsed="false">
      <c r="A421" s="140" t="s">
        <v>102</v>
      </c>
      <c r="C421" s="142" t="n">
        <v>2813000</v>
      </c>
      <c r="D421" s="143" t="n">
        <v>28130000</v>
      </c>
      <c r="E421" s="140" t="s">
        <v>581</v>
      </c>
      <c r="F421" s="143" t="n">
        <v>2022</v>
      </c>
      <c r="G421" s="144" t="n">
        <v>0</v>
      </c>
      <c r="H421" s="144" t="n">
        <v>426967321.28</v>
      </c>
      <c r="I421" s="144" t="n">
        <f aca="false">+G:G-H:H</f>
        <v>-426967321.28</v>
      </c>
    </row>
    <row r="422" customFormat="false" ht="17.25" hidden="false" customHeight="true" outlineLevel="0" collapsed="false">
      <c r="A422" s="140" t="s">
        <v>102</v>
      </c>
      <c r="C422" s="142" t="n">
        <v>2815000</v>
      </c>
      <c r="D422" s="143" t="n">
        <v>28150000</v>
      </c>
      <c r="E422" s="140" t="s">
        <v>582</v>
      </c>
      <c r="F422" s="143" t="n">
        <v>2022</v>
      </c>
      <c r="G422" s="144" t="n">
        <v>0</v>
      </c>
      <c r="H422" s="144" t="n">
        <v>508350583.8</v>
      </c>
      <c r="I422" s="144" t="n">
        <f aca="false">+G:G-H:H</f>
        <v>-508350583.8</v>
      </c>
    </row>
    <row r="423" customFormat="false" ht="17.25" hidden="false" customHeight="true" outlineLevel="0" collapsed="false">
      <c r="A423" s="140" t="s">
        <v>102</v>
      </c>
      <c r="C423" s="142" t="n">
        <v>2815500</v>
      </c>
      <c r="D423" s="143" t="n">
        <v>28155000</v>
      </c>
      <c r="E423" s="140" t="s">
        <v>1163</v>
      </c>
      <c r="F423" s="143" t="n">
        <v>2022</v>
      </c>
      <c r="G423" s="144" t="n">
        <v>0</v>
      </c>
      <c r="H423" s="144" t="n">
        <v>2130100927.38</v>
      </c>
      <c r="I423" s="144" t="n">
        <f aca="false">+G:G-H:H</f>
        <v>-2130100927.38</v>
      </c>
    </row>
    <row r="424" customFormat="false" ht="17.25" hidden="false" customHeight="true" outlineLevel="0" collapsed="false">
      <c r="A424" s="140" t="s">
        <v>102</v>
      </c>
      <c r="C424" s="142" t="n">
        <v>2818100</v>
      </c>
      <c r="D424" s="143" t="n">
        <v>28181000</v>
      </c>
      <c r="E424" s="140" t="s">
        <v>250</v>
      </c>
      <c r="F424" s="143" t="n">
        <v>2022</v>
      </c>
      <c r="G424" s="144" t="n">
        <v>0</v>
      </c>
      <c r="H424" s="144" t="n">
        <v>65651627.9</v>
      </c>
      <c r="I424" s="144" t="n">
        <f aca="false">+G:G-H:H</f>
        <v>-65651627.9</v>
      </c>
    </row>
    <row r="425" customFormat="false" ht="17.25" hidden="false" customHeight="true" outlineLevel="0" collapsed="false">
      <c r="A425" s="140" t="s">
        <v>102</v>
      </c>
      <c r="C425" s="142" t="n">
        <v>2818200</v>
      </c>
      <c r="D425" s="143" t="n">
        <v>28182000</v>
      </c>
      <c r="E425" s="140" t="s">
        <v>585</v>
      </c>
      <c r="F425" s="143" t="n">
        <v>2022</v>
      </c>
      <c r="G425" s="144" t="n">
        <v>0</v>
      </c>
      <c r="H425" s="144" t="n">
        <v>6095383.21</v>
      </c>
      <c r="I425" s="144" t="n">
        <f aca="false">+G:G-H:H</f>
        <v>-6095383.21</v>
      </c>
    </row>
    <row r="426" customFormat="false" ht="17.25" hidden="false" customHeight="true" outlineLevel="0" collapsed="false">
      <c r="A426" s="140" t="s">
        <v>102</v>
      </c>
      <c r="C426" s="142" t="n">
        <v>2818300</v>
      </c>
      <c r="D426" s="143" t="n">
        <v>28183000</v>
      </c>
      <c r="E426" s="140" t="s">
        <v>588</v>
      </c>
      <c r="F426" s="143" t="n">
        <v>2022</v>
      </c>
      <c r="G426" s="144" t="n">
        <v>0</v>
      </c>
      <c r="H426" s="144" t="n">
        <v>3637621.54</v>
      </c>
      <c r="I426" s="144" t="n">
        <f aca="false">+G:G-H:H</f>
        <v>-3637621.54</v>
      </c>
    </row>
    <row r="427" customFormat="false" ht="17.25" hidden="false" customHeight="true" outlineLevel="0" collapsed="false">
      <c r="A427" s="140" t="s">
        <v>102</v>
      </c>
      <c r="C427" s="142" t="n">
        <v>2818400</v>
      </c>
      <c r="D427" s="143" t="n">
        <v>28184000</v>
      </c>
      <c r="E427" s="140" t="s">
        <v>586</v>
      </c>
      <c r="F427" s="143" t="n">
        <v>2022</v>
      </c>
      <c r="G427" s="144" t="n">
        <v>0</v>
      </c>
      <c r="H427" s="144" t="n">
        <v>38319809.85</v>
      </c>
      <c r="I427" s="144" t="n">
        <f aca="false">+G:G-H:H</f>
        <v>-38319809.85</v>
      </c>
    </row>
    <row r="428" customFormat="false" ht="17.25" hidden="false" customHeight="true" outlineLevel="0" collapsed="false">
      <c r="A428" s="140" t="s">
        <v>102</v>
      </c>
      <c r="C428" s="142" t="n">
        <v>3100000</v>
      </c>
      <c r="D428" s="143" t="n">
        <v>31000000</v>
      </c>
      <c r="E428" s="140" t="s">
        <v>589</v>
      </c>
      <c r="F428" s="143" t="n">
        <v>2022</v>
      </c>
      <c r="G428" s="144" t="n">
        <v>1591685577.83</v>
      </c>
      <c r="H428" s="144" t="n">
        <v>0</v>
      </c>
      <c r="I428" s="144" t="n">
        <f aca="false">+G:G-H:H</f>
        <v>1591685577.83</v>
      </c>
    </row>
    <row r="429" customFormat="false" ht="17.25" hidden="false" customHeight="true" outlineLevel="0" collapsed="false">
      <c r="A429" s="140" t="s">
        <v>102</v>
      </c>
      <c r="C429" s="142" t="n">
        <v>3110000</v>
      </c>
      <c r="D429" s="143" t="n">
        <v>31100000</v>
      </c>
      <c r="E429" s="140" t="s">
        <v>1164</v>
      </c>
      <c r="F429" s="143" t="n">
        <v>2022</v>
      </c>
      <c r="G429" s="144" t="n">
        <v>24830517</v>
      </c>
      <c r="H429" s="144" t="n">
        <v>0</v>
      </c>
      <c r="I429" s="144" t="n">
        <f aca="false">+G:G-H:H</f>
        <v>24830517</v>
      </c>
    </row>
    <row r="430" customFormat="false" ht="17.25" hidden="false" customHeight="true" outlineLevel="0" collapsed="false">
      <c r="A430" s="140" t="s">
        <v>102</v>
      </c>
      <c r="C430" s="142" t="n">
        <v>3550000</v>
      </c>
      <c r="D430" s="143" t="n">
        <v>35500000</v>
      </c>
      <c r="E430" s="140" t="s">
        <v>590</v>
      </c>
      <c r="F430" s="143" t="n">
        <v>2022</v>
      </c>
      <c r="G430" s="144" t="n">
        <v>117988286.68</v>
      </c>
      <c r="H430" s="144" t="n">
        <v>0</v>
      </c>
      <c r="I430" s="144" t="n">
        <f aca="false">+G:G-H:H</f>
        <v>117988286.68</v>
      </c>
    </row>
    <row r="431" customFormat="false" ht="17.25" hidden="false" customHeight="true" outlineLevel="0" collapsed="false">
      <c r="A431" s="140" t="s">
        <v>102</v>
      </c>
      <c r="C431" s="142" t="n">
        <v>4011000</v>
      </c>
      <c r="D431" s="143" t="n">
        <v>40110000</v>
      </c>
      <c r="E431" s="140" t="s">
        <v>597</v>
      </c>
      <c r="F431" s="143" t="n">
        <v>2022</v>
      </c>
      <c r="G431" s="144" t="n">
        <v>0</v>
      </c>
      <c r="H431" s="144" t="n">
        <v>2152548013.59</v>
      </c>
      <c r="I431" s="144" t="n">
        <f aca="false">+G:G-H:H</f>
        <v>-2152548013.59</v>
      </c>
    </row>
    <row r="432" customFormat="false" ht="17.25" hidden="false" customHeight="true" outlineLevel="0" collapsed="false">
      <c r="A432" s="140" t="s">
        <v>102</v>
      </c>
      <c r="C432" s="142" t="n">
        <v>4012000</v>
      </c>
      <c r="D432" s="143" t="n">
        <v>40120000</v>
      </c>
      <c r="E432" s="140" t="s">
        <v>598</v>
      </c>
      <c r="F432" s="143" t="n">
        <v>2022</v>
      </c>
      <c r="G432" s="144" t="n">
        <v>5233357.98</v>
      </c>
      <c r="H432" s="144" t="n">
        <v>0</v>
      </c>
      <c r="I432" s="144" t="n">
        <f aca="false">+G:G-H:H</f>
        <v>5233357.98</v>
      </c>
    </row>
    <row r="433" customFormat="false" ht="17.25" hidden="false" customHeight="true" outlineLevel="0" collapsed="false">
      <c r="A433" s="140" t="s">
        <v>102</v>
      </c>
      <c r="C433" s="142" t="n">
        <v>4034000</v>
      </c>
      <c r="D433" s="143" t="n">
        <v>40340000</v>
      </c>
      <c r="E433" s="140" t="s">
        <v>25</v>
      </c>
      <c r="F433" s="143" t="n">
        <v>2022</v>
      </c>
      <c r="G433" s="144" t="n">
        <v>0</v>
      </c>
      <c r="H433" s="144" t="n">
        <v>51165333.26</v>
      </c>
      <c r="I433" s="144" t="n">
        <f aca="false">+G:G-H:H</f>
        <v>-51165333.26</v>
      </c>
    </row>
    <row r="434" customFormat="false" ht="17.25" hidden="false" customHeight="true" outlineLevel="0" collapsed="false">
      <c r="A434" s="140" t="s">
        <v>102</v>
      </c>
      <c r="C434" s="142" t="n">
        <v>4081000</v>
      </c>
      <c r="D434" s="143" t="n">
        <v>40810000</v>
      </c>
      <c r="E434" s="140" t="s">
        <v>600</v>
      </c>
      <c r="F434" s="143" t="n">
        <v>2022</v>
      </c>
      <c r="G434" s="144" t="n">
        <v>0</v>
      </c>
      <c r="H434" s="144" t="n">
        <v>283901455.74</v>
      </c>
      <c r="I434" s="144" t="n">
        <f aca="false">+G:G-H:H</f>
        <v>-283901455.74</v>
      </c>
    </row>
    <row r="435" customFormat="false" ht="17.25" hidden="false" customHeight="true" outlineLevel="0" collapsed="false">
      <c r="A435" s="140" t="s">
        <v>102</v>
      </c>
      <c r="C435" s="142" t="n">
        <v>4091000</v>
      </c>
      <c r="D435" s="143" t="n">
        <v>40910000</v>
      </c>
      <c r="E435" s="140" t="s">
        <v>259</v>
      </c>
      <c r="F435" s="143" t="n">
        <v>2022</v>
      </c>
      <c r="G435" s="144" t="n">
        <v>27626330</v>
      </c>
      <c r="H435" s="144" t="n">
        <v>0</v>
      </c>
      <c r="I435" s="144" t="n">
        <f aca="false">+G:G-H:H</f>
        <v>27626330</v>
      </c>
    </row>
    <row r="436" customFormat="false" ht="17.25" hidden="false" customHeight="true" outlineLevel="0" collapsed="false">
      <c r="A436" s="140" t="s">
        <v>102</v>
      </c>
      <c r="C436" s="142" t="n">
        <v>4092000</v>
      </c>
      <c r="D436" s="143" t="n">
        <v>40920000</v>
      </c>
      <c r="E436" s="140" t="s">
        <v>261</v>
      </c>
      <c r="F436" s="143" t="n">
        <v>2022</v>
      </c>
      <c r="G436" s="144" t="n">
        <v>4593682.26</v>
      </c>
      <c r="H436" s="144" t="n">
        <v>0</v>
      </c>
      <c r="I436" s="144" t="n">
        <f aca="false">+G:G-H:H</f>
        <v>4593682.26</v>
      </c>
    </row>
    <row r="437" customFormat="false" ht="17.25" hidden="false" customHeight="true" outlineLevel="0" collapsed="false">
      <c r="A437" s="140" t="s">
        <v>102</v>
      </c>
      <c r="C437" s="142" t="n">
        <v>4111000</v>
      </c>
      <c r="D437" s="143" t="n">
        <v>41110000</v>
      </c>
      <c r="E437" s="140" t="s">
        <v>271</v>
      </c>
      <c r="F437" s="143" t="n">
        <v>2022</v>
      </c>
      <c r="G437" s="144" t="n">
        <v>500490635.49</v>
      </c>
      <c r="H437" s="144" t="n">
        <v>0</v>
      </c>
      <c r="I437" s="144" t="n">
        <f aca="false">+G:G-H:H</f>
        <v>500490635.49</v>
      </c>
    </row>
    <row r="438" customFormat="false" ht="17.25" hidden="false" customHeight="true" outlineLevel="0" collapsed="false">
      <c r="A438" s="140" t="s">
        <v>102</v>
      </c>
      <c r="C438" s="142" t="n">
        <v>4190000</v>
      </c>
      <c r="D438" s="143" t="n">
        <v>41900000</v>
      </c>
      <c r="E438" s="140" t="s">
        <v>267</v>
      </c>
      <c r="F438" s="143" t="n">
        <v>2022</v>
      </c>
      <c r="G438" s="144" t="n">
        <v>0</v>
      </c>
      <c r="H438" s="144" t="n">
        <v>71400</v>
      </c>
      <c r="I438" s="144" t="n">
        <f aca="false">+G:G-H:H</f>
        <v>-71400</v>
      </c>
    </row>
    <row r="439" customFormat="false" ht="17.25" hidden="false" customHeight="true" outlineLevel="0" collapsed="false">
      <c r="A439" s="140" t="s">
        <v>102</v>
      </c>
      <c r="C439" s="142" t="n">
        <v>4210000</v>
      </c>
      <c r="D439" s="143" t="n">
        <v>42100000</v>
      </c>
      <c r="E439" s="140" t="s">
        <v>277</v>
      </c>
      <c r="F439" s="143" t="n">
        <v>2022</v>
      </c>
      <c r="G439" s="144" t="n">
        <v>0</v>
      </c>
      <c r="H439" s="144" t="n">
        <v>0</v>
      </c>
      <c r="I439" s="144" t="n">
        <f aca="false">+G:G-H:H</f>
        <v>0</v>
      </c>
    </row>
    <row r="440" customFormat="false" ht="17.25" hidden="false" customHeight="true" outlineLevel="0" collapsed="false">
      <c r="A440" s="140" t="s">
        <v>102</v>
      </c>
      <c r="C440" s="142" t="n">
        <v>4211000</v>
      </c>
      <c r="D440" s="143" t="n">
        <v>42110000</v>
      </c>
      <c r="E440" s="140" t="s">
        <v>270</v>
      </c>
      <c r="F440" s="143" t="n">
        <v>2022</v>
      </c>
      <c r="G440" s="144" t="n">
        <v>0</v>
      </c>
      <c r="H440" s="144" t="n">
        <v>0</v>
      </c>
      <c r="I440" s="144" t="n">
        <f aca="false">+G:G-H:H</f>
        <v>0</v>
      </c>
    </row>
    <row r="441" customFormat="false" ht="17.25" hidden="false" customHeight="true" outlineLevel="0" collapsed="false">
      <c r="A441" s="140" t="s">
        <v>102</v>
      </c>
      <c r="C441" s="142" t="n">
        <v>4250000</v>
      </c>
      <c r="D441" s="143" t="n">
        <v>42500000</v>
      </c>
      <c r="E441" s="140" t="s">
        <v>32</v>
      </c>
      <c r="F441" s="143" t="n">
        <v>2022</v>
      </c>
      <c r="G441" s="144" t="n">
        <v>180000</v>
      </c>
      <c r="H441" s="144" t="n">
        <v>0</v>
      </c>
      <c r="I441" s="144" t="n">
        <f aca="false">+G:G-H:H</f>
        <v>180000</v>
      </c>
    </row>
    <row r="442" customFormat="false" ht="17.25" hidden="false" customHeight="true" outlineLevel="0" collapsed="false">
      <c r="A442" s="140" t="s">
        <v>102</v>
      </c>
      <c r="C442" s="142" t="n">
        <v>4252000</v>
      </c>
      <c r="D442" s="143" t="n">
        <v>42520000</v>
      </c>
      <c r="E442" s="140" t="s">
        <v>272</v>
      </c>
      <c r="F442" s="143" t="n">
        <v>2022</v>
      </c>
      <c r="G442" s="144" t="n">
        <v>3258000.09</v>
      </c>
      <c r="H442" s="144" t="n">
        <v>0</v>
      </c>
      <c r="I442" s="144" t="n">
        <f aca="false">+G:G-H:H</f>
        <v>3258000.09</v>
      </c>
    </row>
    <row r="443" customFormat="false" ht="17.25" hidden="false" customHeight="true" outlineLevel="0" collapsed="false">
      <c r="A443" s="140" t="s">
        <v>102</v>
      </c>
      <c r="C443" s="142" t="n">
        <v>4254000</v>
      </c>
      <c r="D443" s="143" t="n">
        <v>42540000</v>
      </c>
      <c r="E443" s="140" t="s">
        <v>283</v>
      </c>
      <c r="F443" s="143" t="n">
        <v>2022</v>
      </c>
      <c r="G443" s="144" t="n">
        <v>1857389.27</v>
      </c>
      <c r="H443" s="144" t="n">
        <v>0</v>
      </c>
      <c r="I443" s="144" t="n">
        <f aca="false">+G:G-H:H</f>
        <v>1857389.27</v>
      </c>
    </row>
    <row r="444" customFormat="false" ht="17.25" hidden="false" customHeight="true" outlineLevel="0" collapsed="false">
      <c r="A444" s="140" t="s">
        <v>102</v>
      </c>
      <c r="C444" s="142" t="n">
        <v>4280000</v>
      </c>
      <c r="D444" s="143" t="n">
        <v>42800000</v>
      </c>
      <c r="E444" s="140" t="s">
        <v>604</v>
      </c>
      <c r="F444" s="143" t="n">
        <v>2022</v>
      </c>
      <c r="G444" s="144" t="n">
        <v>0</v>
      </c>
      <c r="H444" s="144" t="n">
        <v>19451243.27</v>
      </c>
      <c r="I444" s="144" t="n">
        <f aca="false">+G:G-H:H</f>
        <v>-19451243.27</v>
      </c>
    </row>
    <row r="445" customFormat="false" ht="17.25" hidden="false" customHeight="true" outlineLevel="0" collapsed="false">
      <c r="A445" s="140" t="s">
        <v>102</v>
      </c>
      <c r="C445" s="142" t="n">
        <v>4310000</v>
      </c>
      <c r="D445" s="143" t="n">
        <v>43100000</v>
      </c>
      <c r="E445" s="140" t="s">
        <v>605</v>
      </c>
      <c r="F445" s="143" t="n">
        <v>2022</v>
      </c>
      <c r="G445" s="144" t="n">
        <v>0</v>
      </c>
      <c r="H445" s="144" t="n">
        <v>13745048.86</v>
      </c>
      <c r="I445" s="144" t="n">
        <f aca="false">+G:G-H:H</f>
        <v>-13745048.86</v>
      </c>
    </row>
    <row r="446" customFormat="false" ht="17.25" hidden="false" customHeight="true" outlineLevel="0" collapsed="false">
      <c r="A446" s="140" t="s">
        <v>102</v>
      </c>
      <c r="C446" s="142" t="n">
        <v>4311000</v>
      </c>
      <c r="D446" s="143" t="n">
        <v>43110000</v>
      </c>
      <c r="E446" s="140" t="s">
        <v>606</v>
      </c>
      <c r="F446" s="143" t="n">
        <v>2022</v>
      </c>
      <c r="G446" s="144" t="n">
        <v>0</v>
      </c>
      <c r="H446" s="144" t="n">
        <v>355100</v>
      </c>
      <c r="I446" s="144" t="n">
        <f aca="false">+G:G-H:H</f>
        <v>-355100</v>
      </c>
    </row>
    <row r="447" customFormat="false" ht="17.25" hidden="false" customHeight="true" outlineLevel="0" collapsed="false">
      <c r="A447" s="140" t="s">
        <v>102</v>
      </c>
      <c r="C447" s="142" t="n">
        <v>4320000</v>
      </c>
      <c r="D447" s="143" t="n">
        <v>43200000</v>
      </c>
      <c r="E447" s="140" t="s">
        <v>37</v>
      </c>
      <c r="F447" s="143" t="n">
        <v>2022</v>
      </c>
      <c r="G447" s="144" t="n">
        <v>0</v>
      </c>
      <c r="H447" s="144" t="n">
        <v>5889020.94</v>
      </c>
      <c r="I447" s="144" t="n">
        <f aca="false">+G:G-H:H</f>
        <v>-5889020.94</v>
      </c>
    </row>
    <row r="448" customFormat="false" ht="17.25" hidden="false" customHeight="true" outlineLevel="0" collapsed="false">
      <c r="A448" s="140" t="s">
        <v>102</v>
      </c>
      <c r="C448" s="142" t="n">
        <v>4330000</v>
      </c>
      <c r="D448" s="143" t="n">
        <v>43300000</v>
      </c>
      <c r="E448" s="140" t="s">
        <v>38</v>
      </c>
      <c r="F448" s="143" t="n">
        <v>2022</v>
      </c>
      <c r="G448" s="144" t="n">
        <v>0</v>
      </c>
      <c r="H448" s="144" t="n">
        <v>982003.49</v>
      </c>
      <c r="I448" s="144" t="n">
        <f aca="false">+G:G-H:H</f>
        <v>-982003.49</v>
      </c>
    </row>
    <row r="449" customFormat="false" ht="17.25" hidden="false" customHeight="true" outlineLevel="0" collapsed="false">
      <c r="A449" s="140" t="s">
        <v>102</v>
      </c>
      <c r="C449" s="142" t="n">
        <v>4386000</v>
      </c>
      <c r="D449" s="143" t="n">
        <v>43860000</v>
      </c>
      <c r="E449" s="140" t="s">
        <v>609</v>
      </c>
      <c r="F449" s="143" t="n">
        <v>2022</v>
      </c>
      <c r="G449" s="144" t="n">
        <v>0</v>
      </c>
      <c r="H449" s="144" t="n">
        <v>2926376.51</v>
      </c>
      <c r="I449" s="144" t="n">
        <f aca="false">+G:G-H:H</f>
        <v>-2926376.51</v>
      </c>
    </row>
    <row r="450" customFormat="false" ht="17.25" hidden="false" customHeight="true" outlineLevel="0" collapsed="false">
      <c r="A450" s="140" t="s">
        <v>102</v>
      </c>
      <c r="C450" s="142" t="n">
        <v>4400000</v>
      </c>
      <c r="D450" s="143" t="n">
        <v>44000000</v>
      </c>
      <c r="E450" s="140" t="s">
        <v>612</v>
      </c>
      <c r="F450" s="143" t="n">
        <v>2022</v>
      </c>
      <c r="G450" s="144" t="n">
        <v>0</v>
      </c>
      <c r="H450" s="144" t="n">
        <v>47767551.9909</v>
      </c>
      <c r="I450" s="144" t="n">
        <f aca="false">+G:G-H:H</f>
        <v>-47767551.9909</v>
      </c>
    </row>
    <row r="451" customFormat="false" ht="17.25" hidden="false" customHeight="true" outlineLevel="0" collapsed="false">
      <c r="A451" s="140" t="s">
        <v>102</v>
      </c>
      <c r="C451" s="142" t="n">
        <v>4410000</v>
      </c>
      <c r="D451" s="143" t="n">
        <v>44100000</v>
      </c>
      <c r="E451" s="140" t="s">
        <v>610</v>
      </c>
      <c r="F451" s="143" t="n">
        <v>2022</v>
      </c>
      <c r="G451" s="144" t="n">
        <v>0</v>
      </c>
      <c r="H451" s="144" t="n">
        <v>7471900</v>
      </c>
      <c r="I451" s="144" t="n">
        <f aca="false">+G:G-H:H</f>
        <v>-7471900</v>
      </c>
    </row>
    <row r="452" customFormat="false" ht="17.25" hidden="false" customHeight="true" outlineLevel="0" collapsed="false">
      <c r="A452" s="140" t="s">
        <v>102</v>
      </c>
      <c r="C452" s="142" t="n">
        <v>4430000</v>
      </c>
      <c r="D452" s="143" t="n">
        <v>44300000</v>
      </c>
      <c r="E452" s="140" t="s">
        <v>611</v>
      </c>
      <c r="F452" s="143" t="n">
        <v>2022</v>
      </c>
      <c r="G452" s="144" t="n">
        <v>29037965.37</v>
      </c>
      <c r="H452" s="144" t="n">
        <v>0</v>
      </c>
      <c r="I452" s="144" t="n">
        <f aca="false">+G:G-H:H</f>
        <v>29037965.37</v>
      </c>
    </row>
    <row r="453" customFormat="false" ht="17.25" hidden="false" customHeight="true" outlineLevel="0" collapsed="false">
      <c r="A453" s="140" t="s">
        <v>102</v>
      </c>
      <c r="C453" s="142" t="n">
        <v>4435000</v>
      </c>
      <c r="D453" s="143" t="n">
        <v>44440000</v>
      </c>
      <c r="E453" s="140" t="s">
        <v>3415</v>
      </c>
      <c r="F453" s="143" t="n">
        <v>2022</v>
      </c>
      <c r="G453" s="144" t="n">
        <v>0</v>
      </c>
      <c r="H453" s="144" t="n">
        <v>21576232.79</v>
      </c>
      <c r="I453" s="144" t="n">
        <f aca="false">+G:G-H:H</f>
        <v>-21576232.79</v>
      </c>
    </row>
    <row r="454" customFormat="false" ht="17.25" hidden="false" customHeight="true" outlineLevel="0" collapsed="false">
      <c r="A454" s="140" t="s">
        <v>102</v>
      </c>
      <c r="C454" s="142" t="n">
        <v>4443000</v>
      </c>
      <c r="D454" s="143" t="n">
        <v>44430000</v>
      </c>
      <c r="E454" s="140" t="s">
        <v>295</v>
      </c>
      <c r="F454" s="143" t="n">
        <v>2022</v>
      </c>
      <c r="G454" s="144" t="n">
        <v>0</v>
      </c>
      <c r="H454" s="144" t="n">
        <v>0</v>
      </c>
      <c r="I454" s="144" t="n">
        <f aca="false">+G:G-H:H</f>
        <v>0</v>
      </c>
    </row>
    <row r="455" customFormat="false" ht="17.25" hidden="false" customHeight="true" outlineLevel="0" collapsed="false">
      <c r="A455" s="140" t="s">
        <v>102</v>
      </c>
      <c r="C455" s="142" t="n">
        <v>4454000</v>
      </c>
      <c r="D455" s="143" t="n">
        <v>44540000</v>
      </c>
      <c r="E455" s="140" t="s">
        <v>615</v>
      </c>
      <c r="F455" s="143" t="n">
        <v>2022</v>
      </c>
      <c r="G455" s="144" t="n">
        <v>0</v>
      </c>
      <c r="H455" s="144" t="n">
        <v>36187601.84</v>
      </c>
      <c r="I455" s="144" t="n">
        <f aca="false">+G:G-H:H</f>
        <v>-36187601.84</v>
      </c>
    </row>
    <row r="456" customFormat="false" ht="17.25" hidden="false" customHeight="true" outlineLevel="0" collapsed="false">
      <c r="A456" s="140" t="s">
        <v>102</v>
      </c>
      <c r="C456" s="142" t="n">
        <v>4455000</v>
      </c>
      <c r="D456" s="143" t="n">
        <v>44550000</v>
      </c>
      <c r="E456" s="140" t="s">
        <v>617</v>
      </c>
      <c r="F456" s="143" t="n">
        <v>2022</v>
      </c>
      <c r="G456" s="144" t="n">
        <v>115364155.28</v>
      </c>
      <c r="H456" s="144" t="n">
        <v>0</v>
      </c>
      <c r="I456" s="144" t="n">
        <f aca="false">+G:G-H:H</f>
        <v>115364155.28</v>
      </c>
    </row>
    <row r="457" customFormat="false" ht="17.25" hidden="false" customHeight="true" outlineLevel="0" collapsed="false">
      <c r="A457" s="140" t="s">
        <v>102</v>
      </c>
      <c r="C457" s="142" t="n">
        <v>4456200</v>
      </c>
      <c r="D457" s="143" t="n">
        <v>44562000</v>
      </c>
      <c r="E457" s="140" t="s">
        <v>47</v>
      </c>
      <c r="F457" s="143" t="n">
        <v>2022</v>
      </c>
      <c r="G457" s="144" t="n">
        <v>461480.71</v>
      </c>
      <c r="H457" s="144" t="n">
        <v>0</v>
      </c>
      <c r="I457" s="144" t="n">
        <f aca="false">+G:G-H:H</f>
        <v>461480.71</v>
      </c>
    </row>
    <row r="458" customFormat="false" ht="17.25" hidden="false" customHeight="true" outlineLevel="0" collapsed="false">
      <c r="A458" s="140" t="s">
        <v>102</v>
      </c>
      <c r="C458" s="142" t="n">
        <v>4456400</v>
      </c>
      <c r="D458" s="143" t="n">
        <v>44564000</v>
      </c>
      <c r="E458" s="140" t="s">
        <v>49</v>
      </c>
      <c r="F458" s="143" t="n">
        <v>2022</v>
      </c>
      <c r="G458" s="144" t="n">
        <v>13935018.34</v>
      </c>
      <c r="H458" s="144" t="n">
        <v>0</v>
      </c>
      <c r="I458" s="144" t="n">
        <f aca="false">+G:G-H:H</f>
        <v>13935018.34</v>
      </c>
    </row>
    <row r="459" customFormat="false" ht="17.25" hidden="false" customHeight="true" outlineLevel="0" collapsed="false">
      <c r="A459" s="140" t="s">
        <v>102</v>
      </c>
      <c r="C459" s="142" t="n">
        <v>4457200</v>
      </c>
      <c r="D459" s="143" t="n">
        <v>44572000</v>
      </c>
      <c r="E459" s="140" t="s">
        <v>302</v>
      </c>
      <c r="F459" s="143" t="n">
        <v>2022</v>
      </c>
      <c r="G459" s="144" t="n">
        <v>0</v>
      </c>
      <c r="H459" s="144" t="n">
        <v>49859000</v>
      </c>
      <c r="I459" s="144" t="n">
        <f aca="false">+G:G-H:H</f>
        <v>-49859000</v>
      </c>
    </row>
    <row r="460" customFormat="false" ht="17.25" hidden="false" customHeight="true" outlineLevel="0" collapsed="false">
      <c r="A460" s="140" t="s">
        <v>102</v>
      </c>
      <c r="C460" s="142" t="n">
        <v>4457700</v>
      </c>
      <c r="D460" s="143" t="n">
        <v>44577000</v>
      </c>
      <c r="E460" s="140" t="s">
        <v>1168</v>
      </c>
      <c r="F460" s="143" t="n">
        <v>2022</v>
      </c>
      <c r="G460" s="144" t="n">
        <v>49800000</v>
      </c>
      <c r="H460" s="144" t="n">
        <v>0</v>
      </c>
      <c r="I460" s="144" t="n">
        <f aca="false">+G:G-H:H</f>
        <v>49800000</v>
      </c>
    </row>
    <row r="461" customFormat="false" ht="17.25" hidden="false" customHeight="true" outlineLevel="0" collapsed="false">
      <c r="A461" s="140" t="s">
        <v>102</v>
      </c>
      <c r="C461" s="142" t="n">
        <v>4458000</v>
      </c>
      <c r="D461" s="143" t="n">
        <v>44580000</v>
      </c>
      <c r="E461" s="140" t="s">
        <v>622</v>
      </c>
      <c r="F461" s="143" t="n">
        <v>2022</v>
      </c>
      <c r="G461" s="144" t="n">
        <v>2327680</v>
      </c>
      <c r="H461" s="144" t="n">
        <v>0</v>
      </c>
      <c r="I461" s="144" t="n">
        <f aca="false">+G:G-H:H</f>
        <v>2327680</v>
      </c>
    </row>
    <row r="462" customFormat="false" ht="17.25" hidden="false" customHeight="true" outlineLevel="0" collapsed="false">
      <c r="A462" s="140" t="s">
        <v>102</v>
      </c>
      <c r="C462" s="142" t="n">
        <v>4551000</v>
      </c>
      <c r="D462" s="143" t="n">
        <v>45510000</v>
      </c>
      <c r="E462" s="140" t="s">
        <v>104</v>
      </c>
      <c r="F462" s="143" t="n">
        <v>2022</v>
      </c>
      <c r="G462" s="144" t="n">
        <v>0</v>
      </c>
      <c r="H462" s="144" t="n">
        <v>1494000000</v>
      </c>
      <c r="I462" s="144" t="n">
        <f aca="false">+G:G-H:H</f>
        <v>-1494000000</v>
      </c>
    </row>
    <row r="463" customFormat="false" ht="17.25" hidden="false" customHeight="true" outlineLevel="0" collapsed="false">
      <c r="A463" s="140" t="s">
        <v>102</v>
      </c>
      <c r="C463" s="142" t="n">
        <v>4551100</v>
      </c>
      <c r="D463" s="143" t="n">
        <v>45511000</v>
      </c>
      <c r="E463" s="140" t="s">
        <v>304</v>
      </c>
      <c r="F463" s="143" t="n">
        <v>2022</v>
      </c>
      <c r="G463" s="144" t="n">
        <v>0</v>
      </c>
      <c r="H463" s="144" t="n">
        <v>2380852027.9</v>
      </c>
      <c r="I463" s="144" t="n">
        <f aca="false">+G:G-H:H</f>
        <v>-2380852027.9</v>
      </c>
    </row>
    <row r="464" customFormat="false" ht="17.25" hidden="false" customHeight="true" outlineLevel="0" collapsed="false">
      <c r="A464" s="140" t="s">
        <v>102</v>
      </c>
      <c r="C464" s="142" t="n">
        <v>4551400</v>
      </c>
      <c r="D464" s="143" t="n">
        <v>45514000</v>
      </c>
      <c r="E464" s="140" t="s">
        <v>305</v>
      </c>
      <c r="F464" s="143" t="n">
        <v>2022</v>
      </c>
      <c r="G464" s="144" t="n">
        <v>0</v>
      </c>
      <c r="H464" s="144" t="n">
        <v>39000000</v>
      </c>
      <c r="I464" s="144" t="n">
        <f aca="false">+G:G-H:H</f>
        <v>-39000000</v>
      </c>
    </row>
    <row r="465" customFormat="false" ht="17.25" hidden="false" customHeight="true" outlineLevel="0" collapsed="false">
      <c r="A465" s="140" t="s">
        <v>102</v>
      </c>
      <c r="C465" s="142" t="n">
        <v>4551500</v>
      </c>
      <c r="D465" s="143" t="n">
        <v>45515000</v>
      </c>
      <c r="E465" s="140" t="s">
        <v>1169</v>
      </c>
      <c r="F465" s="143" t="n">
        <v>2022</v>
      </c>
      <c r="G465" s="144" t="n">
        <v>0</v>
      </c>
      <c r="H465" s="144" t="n">
        <v>25000000</v>
      </c>
      <c r="I465" s="144" t="n">
        <f aca="false">+G:G-H:H</f>
        <v>-25000000</v>
      </c>
    </row>
    <row r="466" customFormat="false" ht="17.25" hidden="false" customHeight="true" outlineLevel="0" collapsed="false">
      <c r="A466" s="140" t="s">
        <v>102</v>
      </c>
      <c r="C466" s="142" t="n">
        <v>4620000</v>
      </c>
      <c r="D466" s="143" t="n">
        <v>46200000</v>
      </c>
      <c r="E466" s="140" t="s">
        <v>628</v>
      </c>
      <c r="F466" s="143" t="n">
        <v>2022</v>
      </c>
      <c r="G466" s="144" t="n">
        <v>0</v>
      </c>
      <c r="H466" s="144" t="n">
        <v>71947477</v>
      </c>
      <c r="I466" s="144" t="n">
        <f aca="false">+G:G-H:H</f>
        <v>-71947477</v>
      </c>
    </row>
    <row r="467" customFormat="false" ht="17.25" hidden="false" customHeight="true" outlineLevel="0" collapsed="false">
      <c r="A467" s="140" t="s">
        <v>102</v>
      </c>
      <c r="C467" s="142" t="n">
        <v>4661000</v>
      </c>
      <c r="D467" s="143" t="n">
        <v>46610000</v>
      </c>
      <c r="E467" s="140" t="s">
        <v>307</v>
      </c>
      <c r="F467" s="143" t="n">
        <v>2022</v>
      </c>
      <c r="G467" s="144" t="n">
        <v>0</v>
      </c>
      <c r="H467" s="144" t="n">
        <v>105811620.25</v>
      </c>
      <c r="I467" s="144" t="n">
        <f aca="false">+G:G-H:H</f>
        <v>-105811620.25</v>
      </c>
    </row>
    <row r="468" customFormat="false" ht="17.25" hidden="false" customHeight="true" outlineLevel="0" collapsed="false">
      <c r="A468" s="140" t="s">
        <v>102</v>
      </c>
      <c r="C468" s="142" t="n">
        <v>4661000</v>
      </c>
      <c r="D468" s="143" t="n">
        <v>46610000</v>
      </c>
      <c r="E468" s="140" t="s">
        <v>104</v>
      </c>
      <c r="F468" s="143" t="n">
        <v>2022</v>
      </c>
      <c r="G468" s="144" t="n">
        <v>0</v>
      </c>
      <c r="H468" s="144" t="n">
        <v>203084864.06</v>
      </c>
      <c r="I468" s="144" t="n">
        <f aca="false">+G:G-H:H</f>
        <v>-203084864.06</v>
      </c>
    </row>
    <row r="469" customFormat="false" ht="17.25" hidden="false" customHeight="true" outlineLevel="0" collapsed="false">
      <c r="A469" s="140" t="s">
        <v>102</v>
      </c>
      <c r="C469" s="142" t="n">
        <v>4661000</v>
      </c>
      <c r="D469" s="143" t="n">
        <v>46610000</v>
      </c>
      <c r="E469" s="140" t="s">
        <v>105</v>
      </c>
      <c r="F469" s="143" t="n">
        <v>2022</v>
      </c>
      <c r="G469" s="144" t="n">
        <v>0</v>
      </c>
      <c r="H469" s="144" t="n">
        <v>6322776.67</v>
      </c>
      <c r="I469" s="144" t="n">
        <f aca="false">+G:G-H:H</f>
        <v>-6322776.67</v>
      </c>
    </row>
    <row r="470" customFormat="false" ht="17.25" hidden="false" customHeight="true" outlineLevel="0" collapsed="false">
      <c r="A470" s="140" t="s">
        <v>102</v>
      </c>
      <c r="C470" s="142" t="n">
        <v>4661000</v>
      </c>
      <c r="D470" s="143" t="n">
        <v>46610000</v>
      </c>
      <c r="E470" s="140" t="s">
        <v>3416</v>
      </c>
      <c r="F470" s="143" t="n">
        <v>2022</v>
      </c>
      <c r="G470" s="144" t="n">
        <v>0</v>
      </c>
      <c r="H470" s="144" t="n">
        <v>0</v>
      </c>
      <c r="I470" s="144" t="n">
        <f aca="false">+G:G-H:H</f>
        <v>0</v>
      </c>
    </row>
    <row r="471" customFormat="false" ht="17.25" hidden="false" customHeight="true" outlineLevel="0" collapsed="false">
      <c r="A471" s="140" t="s">
        <v>102</v>
      </c>
      <c r="C471" s="142" t="n">
        <v>4661000</v>
      </c>
      <c r="D471" s="143" t="n">
        <v>46610000</v>
      </c>
      <c r="E471" s="140" t="s">
        <v>119</v>
      </c>
      <c r="F471" s="143" t="n">
        <v>2022</v>
      </c>
      <c r="G471" s="144" t="n">
        <v>64980.37</v>
      </c>
      <c r="H471" s="144" t="n">
        <v>0</v>
      </c>
      <c r="I471" s="144" t="n">
        <f aca="false">+G:G-H:H</f>
        <v>64980.37</v>
      </c>
    </row>
    <row r="472" customFormat="false" ht="17.25" hidden="false" customHeight="true" outlineLevel="0" collapsed="false">
      <c r="A472" s="140" t="s">
        <v>102</v>
      </c>
      <c r="C472" s="142" t="n">
        <v>4661000</v>
      </c>
      <c r="D472" s="143" t="n">
        <v>46610000</v>
      </c>
      <c r="E472" s="140" t="s">
        <v>125</v>
      </c>
      <c r="F472" s="143" t="n">
        <v>2022</v>
      </c>
      <c r="G472" s="144" t="n">
        <v>11462653.73</v>
      </c>
      <c r="H472" s="144" t="n">
        <v>0</v>
      </c>
      <c r="I472" s="144" t="n">
        <f aca="false">+G:G-H:H</f>
        <v>11462653.73</v>
      </c>
    </row>
    <row r="473" customFormat="false" ht="17.25" hidden="false" customHeight="true" outlineLevel="0" collapsed="false">
      <c r="A473" s="140" t="s">
        <v>102</v>
      </c>
      <c r="C473" s="142" t="n">
        <v>4661000</v>
      </c>
      <c r="D473" s="143" t="n">
        <v>46610000</v>
      </c>
      <c r="E473" s="140" t="s">
        <v>129</v>
      </c>
      <c r="F473" s="143" t="n">
        <v>2022</v>
      </c>
      <c r="G473" s="144" t="n">
        <v>0</v>
      </c>
      <c r="H473" s="144" t="n">
        <v>122896182.94</v>
      </c>
      <c r="I473" s="144" t="n">
        <f aca="false">+G:G-H:H</f>
        <v>-122896182.94</v>
      </c>
    </row>
    <row r="474" customFormat="false" ht="17.25" hidden="false" customHeight="true" outlineLevel="0" collapsed="false">
      <c r="A474" s="140" t="s">
        <v>102</v>
      </c>
      <c r="C474" s="142" t="n">
        <v>4661000</v>
      </c>
      <c r="D474" s="143" t="n">
        <v>46610000</v>
      </c>
      <c r="E474" s="140" t="s">
        <v>636</v>
      </c>
      <c r="F474" s="143" t="n">
        <v>2022</v>
      </c>
      <c r="G474" s="144" t="n">
        <v>4649527.64</v>
      </c>
      <c r="H474" s="144" t="n">
        <v>0</v>
      </c>
      <c r="I474" s="144" t="n">
        <f aca="false">+G:G-H:H</f>
        <v>4649527.64</v>
      </c>
    </row>
    <row r="475" customFormat="false" ht="17.25" hidden="false" customHeight="true" outlineLevel="0" collapsed="false">
      <c r="A475" s="140" t="s">
        <v>102</v>
      </c>
      <c r="C475" s="142" t="n">
        <v>4670000</v>
      </c>
      <c r="D475" s="143" t="n">
        <v>46700000</v>
      </c>
      <c r="E475" s="140" t="s">
        <v>307</v>
      </c>
      <c r="F475" s="143" t="n">
        <v>2022</v>
      </c>
      <c r="G475" s="144" t="n">
        <v>388000000</v>
      </c>
      <c r="H475" s="144" t="n">
        <v>0</v>
      </c>
      <c r="I475" s="144" t="n">
        <f aca="false">+G:G-H:H</f>
        <v>388000000</v>
      </c>
    </row>
    <row r="476" customFormat="false" ht="17.25" hidden="false" customHeight="true" outlineLevel="0" collapsed="false">
      <c r="A476" s="140" t="s">
        <v>102</v>
      </c>
      <c r="C476" s="142" t="n">
        <v>4670000</v>
      </c>
      <c r="D476" s="143" t="n">
        <v>46700000</v>
      </c>
      <c r="E476" s="140" t="s">
        <v>104</v>
      </c>
      <c r="F476" s="143" t="n">
        <v>2022</v>
      </c>
      <c r="G476" s="144" t="n">
        <v>0</v>
      </c>
      <c r="H476" s="144" t="n">
        <v>1439610018.75</v>
      </c>
      <c r="I476" s="144" t="n">
        <f aca="false">+G:G-H:H</f>
        <v>-1439610018.75</v>
      </c>
    </row>
    <row r="477" customFormat="false" ht="17.25" hidden="false" customHeight="true" outlineLevel="0" collapsed="false">
      <c r="A477" s="140" t="s">
        <v>102</v>
      </c>
      <c r="C477" s="142" t="n">
        <v>4670000</v>
      </c>
      <c r="D477" s="143" t="n">
        <v>46700000</v>
      </c>
      <c r="E477" s="140" t="s">
        <v>355</v>
      </c>
      <c r="F477" s="143" t="n">
        <v>2022</v>
      </c>
      <c r="G477" s="144" t="n">
        <v>0</v>
      </c>
      <c r="H477" s="144" t="n">
        <v>1900000000</v>
      </c>
      <c r="I477" s="144" t="n">
        <f aca="false">+G:G-H:H</f>
        <v>-1900000000</v>
      </c>
    </row>
    <row r="478" customFormat="false" ht="17.25" hidden="false" customHeight="true" outlineLevel="0" collapsed="false">
      <c r="A478" s="140" t="s">
        <v>102</v>
      </c>
      <c r="C478" s="142" t="n">
        <v>4670000</v>
      </c>
      <c r="D478" s="143" t="n">
        <v>46700000</v>
      </c>
      <c r="E478" s="140" t="s">
        <v>322</v>
      </c>
      <c r="F478" s="143" t="n">
        <v>2022</v>
      </c>
      <c r="G478" s="144" t="n">
        <v>0</v>
      </c>
      <c r="H478" s="144" t="n">
        <v>700000000</v>
      </c>
      <c r="I478" s="144" t="n">
        <f aca="false">+G:G-H:H</f>
        <v>-700000000</v>
      </c>
    </row>
    <row r="479" customFormat="false" ht="17.25" hidden="false" customHeight="true" outlineLevel="0" collapsed="false">
      <c r="A479" s="140" t="s">
        <v>102</v>
      </c>
      <c r="C479" s="142" t="n">
        <v>4670000</v>
      </c>
      <c r="D479" s="143" t="n">
        <v>46700000</v>
      </c>
      <c r="E479" s="140" t="s">
        <v>125</v>
      </c>
      <c r="F479" s="143" t="n">
        <v>2022</v>
      </c>
      <c r="G479" s="144" t="n">
        <v>0</v>
      </c>
      <c r="H479" s="144" t="n">
        <v>926862</v>
      </c>
      <c r="I479" s="144" t="n">
        <f aca="false">+G:G-H:H</f>
        <v>-926862</v>
      </c>
    </row>
    <row r="480" customFormat="false" ht="17.25" hidden="false" customHeight="true" outlineLevel="0" collapsed="false">
      <c r="A480" s="140" t="s">
        <v>102</v>
      </c>
      <c r="C480" s="142" t="n">
        <v>4670000</v>
      </c>
      <c r="D480" s="143" t="n">
        <v>46700000</v>
      </c>
      <c r="E480" s="140" t="s">
        <v>129</v>
      </c>
      <c r="F480" s="143" t="n">
        <v>2022</v>
      </c>
      <c r="G480" s="144" t="n">
        <v>0</v>
      </c>
      <c r="H480" s="144" t="n">
        <v>300000000</v>
      </c>
      <c r="I480" s="144" t="n">
        <f aca="false">+G:G-H:H</f>
        <v>-300000000</v>
      </c>
    </row>
    <row r="481" customFormat="false" ht="17.25" hidden="false" customHeight="true" outlineLevel="0" collapsed="false">
      <c r="A481" s="140" t="s">
        <v>102</v>
      </c>
      <c r="C481" s="142" t="n">
        <v>4860000</v>
      </c>
      <c r="D481" s="143" t="n">
        <v>48600000</v>
      </c>
      <c r="E481" s="140" t="s">
        <v>678</v>
      </c>
      <c r="F481" s="143" t="n">
        <v>2022</v>
      </c>
      <c r="G481" s="144" t="n">
        <v>4987927.62</v>
      </c>
      <c r="H481" s="144" t="n">
        <v>0</v>
      </c>
      <c r="I481" s="144" t="n">
        <f aca="false">+G:G-H:H</f>
        <v>4987927.62</v>
      </c>
    </row>
    <row r="482" customFormat="false" ht="17.25" hidden="false" customHeight="true" outlineLevel="0" collapsed="false">
      <c r="A482" s="140" t="s">
        <v>102</v>
      </c>
      <c r="C482" s="142" t="n">
        <v>4870000</v>
      </c>
      <c r="D482" s="143" t="n">
        <v>48700000</v>
      </c>
      <c r="E482" s="140" t="s">
        <v>790</v>
      </c>
      <c r="F482" s="143" t="n">
        <v>2022</v>
      </c>
      <c r="G482" s="144" t="n">
        <v>0</v>
      </c>
      <c r="H482" s="144" t="n">
        <v>0</v>
      </c>
      <c r="I482" s="144" t="n">
        <f aca="false">+G:G-H:H</f>
        <v>0</v>
      </c>
    </row>
    <row r="483" customFormat="false" ht="17.25" hidden="false" customHeight="true" outlineLevel="0" collapsed="false">
      <c r="A483" s="140" t="s">
        <v>102</v>
      </c>
      <c r="C483" s="142" t="n">
        <v>5112241</v>
      </c>
      <c r="D483" s="143" t="n">
        <v>51122410</v>
      </c>
      <c r="E483" s="140" t="s">
        <v>369</v>
      </c>
      <c r="F483" s="143" t="n">
        <v>2022</v>
      </c>
      <c r="G483" s="144" t="n">
        <v>2924848.01</v>
      </c>
      <c r="H483" s="144" t="n">
        <v>0</v>
      </c>
      <c r="I483" s="144" t="n">
        <f aca="false">+G:G-H:H</f>
        <v>2924848.01</v>
      </c>
    </row>
    <row r="484" customFormat="false" ht="17.25" hidden="false" customHeight="true" outlineLevel="0" collapsed="false">
      <c r="A484" s="140" t="s">
        <v>102</v>
      </c>
      <c r="C484" s="142" t="n">
        <v>5120200</v>
      </c>
      <c r="D484" s="143" t="n">
        <v>51202000</v>
      </c>
      <c r="E484" s="140" t="s">
        <v>378</v>
      </c>
      <c r="F484" s="143" t="n">
        <v>2022</v>
      </c>
      <c r="G484" s="144" t="n">
        <v>283660</v>
      </c>
      <c r="H484" s="144" t="n">
        <v>0</v>
      </c>
      <c r="I484" s="144" t="n">
        <f aca="false">+G:G-H:H</f>
        <v>283660</v>
      </c>
    </row>
    <row r="485" customFormat="false" ht="17.25" hidden="false" customHeight="true" outlineLevel="0" collapsed="false">
      <c r="A485" s="140" t="s">
        <v>102</v>
      </c>
      <c r="C485" s="142" t="n">
        <v>5122100</v>
      </c>
      <c r="D485" s="143" t="n">
        <v>51221000</v>
      </c>
      <c r="E485" s="140" t="s">
        <v>694</v>
      </c>
      <c r="F485" s="143" t="n">
        <v>2022</v>
      </c>
      <c r="G485" s="144" t="n">
        <v>75069562.38</v>
      </c>
      <c r="H485" s="144" t="n">
        <v>0</v>
      </c>
      <c r="I485" s="144" t="n">
        <f aca="false">+G:G-H:H</f>
        <v>75069562.38</v>
      </c>
    </row>
    <row r="486" customFormat="false" ht="17.25" hidden="false" customHeight="true" outlineLevel="0" collapsed="false">
      <c r="A486" s="140" t="s">
        <v>102</v>
      </c>
      <c r="C486" s="142" t="n">
        <v>5123100</v>
      </c>
      <c r="D486" s="143" t="n">
        <v>51231000</v>
      </c>
      <c r="E486" s="140" t="s">
        <v>696</v>
      </c>
      <c r="F486" s="143" t="n">
        <v>2022</v>
      </c>
      <c r="G486" s="144" t="n">
        <v>5230833.09</v>
      </c>
      <c r="H486" s="144" t="n">
        <v>0</v>
      </c>
      <c r="I486" s="144" t="n">
        <f aca="false">+G:G-H:H</f>
        <v>5230833.09</v>
      </c>
    </row>
    <row r="487" customFormat="false" ht="17.25" hidden="false" customHeight="true" outlineLevel="0" collapsed="false">
      <c r="A487" s="140" t="s">
        <v>102</v>
      </c>
      <c r="C487" s="142" t="n">
        <v>5124100</v>
      </c>
      <c r="D487" s="143" t="n">
        <v>51241000</v>
      </c>
      <c r="E487" s="140" t="s">
        <v>699</v>
      </c>
      <c r="F487" s="143" t="n">
        <v>2022</v>
      </c>
      <c r="G487" s="144" t="n">
        <v>0</v>
      </c>
      <c r="H487" s="144" t="n">
        <v>17862855.83</v>
      </c>
      <c r="I487" s="144" t="n">
        <f aca="false">+G:G-H:H</f>
        <v>-17862855.83</v>
      </c>
    </row>
    <row r="488" customFormat="false" ht="17.25" hidden="false" customHeight="true" outlineLevel="0" collapsed="false">
      <c r="A488" s="140" t="s">
        <v>102</v>
      </c>
      <c r="C488" s="142" t="n">
        <v>5180000</v>
      </c>
      <c r="D488" s="143" t="n">
        <v>51800000</v>
      </c>
      <c r="E488" s="140" t="s">
        <v>385</v>
      </c>
      <c r="F488" s="143" t="n">
        <v>2022</v>
      </c>
      <c r="G488" s="144" t="n">
        <v>0</v>
      </c>
      <c r="H488" s="144" t="n">
        <v>19822036.81</v>
      </c>
      <c r="I488" s="144" t="n">
        <f aca="false">+G:G-H:H</f>
        <v>-19822036.81</v>
      </c>
    </row>
    <row r="489" customFormat="false" ht="17.25" hidden="false" customHeight="true" outlineLevel="0" collapsed="false">
      <c r="A489" s="140" t="s">
        <v>102</v>
      </c>
      <c r="C489" s="142" t="n">
        <v>5191000</v>
      </c>
      <c r="D489" s="143" t="n">
        <v>51910000</v>
      </c>
      <c r="E489" s="140" t="s">
        <v>701</v>
      </c>
      <c r="F489" s="143" t="n">
        <v>2022</v>
      </c>
      <c r="G489" s="144" t="n">
        <v>1.220703125E-006</v>
      </c>
      <c r="H489" s="144" t="n">
        <v>0</v>
      </c>
      <c r="I489" s="144" t="n">
        <f aca="false">+G:G-H:H</f>
        <v>1.220703125E-006</v>
      </c>
    </row>
    <row r="490" customFormat="false" ht="17.25" hidden="false" customHeight="true" outlineLevel="0" collapsed="false">
      <c r="A490" s="140" t="s">
        <v>102</v>
      </c>
      <c r="C490" s="142" t="n">
        <v>5192000</v>
      </c>
      <c r="D490" s="143" t="n">
        <v>51920000</v>
      </c>
      <c r="E490" s="140" t="s">
        <v>386</v>
      </c>
      <c r="F490" s="143" t="n">
        <v>2022</v>
      </c>
      <c r="G490" s="144" t="n">
        <v>0</v>
      </c>
      <c r="H490" s="144" t="n">
        <v>1500000000</v>
      </c>
      <c r="I490" s="144" t="n">
        <f aca="false">+G:G-H:H</f>
        <v>-1500000000</v>
      </c>
    </row>
    <row r="491" customFormat="false" ht="17.25" hidden="false" customHeight="true" outlineLevel="0" collapsed="false">
      <c r="A491" s="140" t="s">
        <v>102</v>
      </c>
      <c r="C491" s="142" t="n">
        <v>5310000</v>
      </c>
      <c r="D491" s="143" t="n">
        <v>53100000</v>
      </c>
      <c r="E491" s="140" t="s">
        <v>329</v>
      </c>
      <c r="F491" s="143" t="n">
        <v>2022</v>
      </c>
      <c r="G491" s="144" t="n">
        <v>2760851.68</v>
      </c>
      <c r="H491" s="144" t="n">
        <v>0</v>
      </c>
      <c r="I491" s="144" t="n">
        <f aca="false">+G:G-H:H</f>
        <v>2760851.68</v>
      </c>
    </row>
    <row r="492" customFormat="false" ht="17.25" hidden="false" customHeight="true" outlineLevel="0" collapsed="false">
      <c r="A492" s="140" t="s">
        <v>102</v>
      </c>
      <c r="C492" s="142" t="n">
        <v>5311000</v>
      </c>
      <c r="D492" s="143" t="n">
        <v>53110000</v>
      </c>
      <c r="E492" s="140" t="s">
        <v>394</v>
      </c>
      <c r="F492" s="143" t="n">
        <v>2022</v>
      </c>
      <c r="G492" s="144" t="n">
        <v>1093842</v>
      </c>
      <c r="H492" s="144" t="n">
        <v>0</v>
      </c>
      <c r="I492" s="144" t="n">
        <f aca="false">+G:G-H:H</f>
        <v>1093842</v>
      </c>
    </row>
    <row r="493" customFormat="false" ht="17.25" hidden="false" customHeight="true" outlineLevel="0" collapsed="false">
      <c r="A493" s="140" t="s">
        <v>102</v>
      </c>
      <c r="C493" s="142" t="n">
        <v>6010100</v>
      </c>
      <c r="D493" s="143" t="n">
        <v>60101000</v>
      </c>
      <c r="E493" s="140" t="s">
        <v>337</v>
      </c>
      <c r="F493" s="143" t="n">
        <v>2022</v>
      </c>
      <c r="G493" s="144" t="n">
        <v>0</v>
      </c>
      <c r="H493" s="144" t="n">
        <v>13237899.9999997</v>
      </c>
      <c r="I493" s="144" t="n">
        <f aca="false">+G:G-H:H</f>
        <v>-13237899.9999997</v>
      </c>
    </row>
    <row r="494" customFormat="false" ht="17.25" hidden="false" customHeight="true" outlineLevel="0" collapsed="false">
      <c r="A494" s="140" t="s">
        <v>102</v>
      </c>
      <c r="C494" s="142" t="n">
        <v>6011000</v>
      </c>
      <c r="D494" s="143" t="n">
        <v>60110000</v>
      </c>
      <c r="E494" s="140" t="s">
        <v>338</v>
      </c>
      <c r="F494" s="143" t="n">
        <v>2022</v>
      </c>
      <c r="G494" s="144" t="n">
        <v>8593136284.2</v>
      </c>
      <c r="H494" s="144" t="n">
        <v>0</v>
      </c>
      <c r="I494" s="144" t="n">
        <f aca="false">+G:G-H:H</f>
        <v>8593136284.2</v>
      </c>
    </row>
    <row r="495" customFormat="false" ht="17.25" hidden="false" customHeight="true" outlineLevel="0" collapsed="false">
      <c r="A495" s="140" t="s">
        <v>102</v>
      </c>
      <c r="C495" s="142" t="n">
        <v>6020100</v>
      </c>
      <c r="D495" s="143" t="n">
        <v>60201000</v>
      </c>
      <c r="E495" s="140" t="s">
        <v>408</v>
      </c>
      <c r="F495" s="143" t="n">
        <v>2022</v>
      </c>
      <c r="G495" s="144" t="n">
        <v>140265862.91</v>
      </c>
      <c r="H495" s="144" t="n">
        <v>0</v>
      </c>
      <c r="I495" s="144" t="n">
        <f aca="false">+G:G-H:H</f>
        <v>140265862.91</v>
      </c>
    </row>
    <row r="496" customFormat="false" ht="17.25" hidden="false" customHeight="true" outlineLevel="0" collapsed="false">
      <c r="A496" s="140" t="s">
        <v>102</v>
      </c>
      <c r="C496" s="142" t="n">
        <v>6020500</v>
      </c>
      <c r="D496" s="143" t="n">
        <v>60205000</v>
      </c>
      <c r="E496" s="140" t="s">
        <v>410</v>
      </c>
      <c r="F496" s="143" t="n">
        <v>2022</v>
      </c>
      <c r="G496" s="144" t="n">
        <v>3124437.8</v>
      </c>
      <c r="H496" s="144" t="n">
        <v>0</v>
      </c>
      <c r="I496" s="144" t="n">
        <f aca="false">+G:G-H:H</f>
        <v>3124437.8</v>
      </c>
    </row>
    <row r="497" customFormat="false" ht="17.25" hidden="false" customHeight="true" outlineLevel="0" collapsed="false">
      <c r="A497" s="140" t="s">
        <v>102</v>
      </c>
      <c r="C497" s="142" t="n">
        <v>6020530</v>
      </c>
      <c r="D497" s="143" t="n">
        <v>60205300</v>
      </c>
      <c r="E497" s="140" t="s">
        <v>345</v>
      </c>
      <c r="F497" s="143" t="n">
        <v>2022</v>
      </c>
      <c r="G497" s="144" t="n">
        <v>7149138</v>
      </c>
      <c r="H497" s="144" t="n">
        <v>0</v>
      </c>
      <c r="I497" s="144" t="n">
        <f aca="false">+G:G-H:H</f>
        <v>7149138</v>
      </c>
    </row>
    <row r="498" customFormat="false" ht="17.25" hidden="false" customHeight="true" outlineLevel="0" collapsed="false">
      <c r="A498" s="140" t="s">
        <v>102</v>
      </c>
      <c r="C498" s="142" t="n">
        <v>6031000</v>
      </c>
      <c r="D498" s="143" t="n">
        <v>60310000</v>
      </c>
      <c r="E498" s="140" t="s">
        <v>351</v>
      </c>
      <c r="F498" s="143" t="n">
        <v>2022</v>
      </c>
      <c r="G498" s="144" t="n">
        <v>0</v>
      </c>
      <c r="H498" s="144" t="n">
        <v>1213295692.23</v>
      </c>
      <c r="I498" s="144" t="n">
        <f aca="false">+G:G-H:H</f>
        <v>-1213295692.23</v>
      </c>
    </row>
    <row r="499" customFormat="false" ht="17.25" hidden="false" customHeight="true" outlineLevel="0" collapsed="false">
      <c r="A499" s="140" t="s">
        <v>102</v>
      </c>
      <c r="C499" s="142" t="n">
        <v>6060800</v>
      </c>
      <c r="D499" s="143" t="n">
        <v>60608000</v>
      </c>
      <c r="E499" s="140" t="s">
        <v>144</v>
      </c>
      <c r="F499" s="143" t="n">
        <v>2022</v>
      </c>
      <c r="G499" s="144" t="n">
        <v>615000</v>
      </c>
      <c r="H499" s="144" t="n">
        <v>0</v>
      </c>
      <c r="I499" s="144" t="n">
        <f aca="false">+G:G-H:H</f>
        <v>615000</v>
      </c>
    </row>
    <row r="500" customFormat="false" ht="17.25" hidden="false" customHeight="true" outlineLevel="0" collapsed="false">
      <c r="A500" s="140" t="s">
        <v>102</v>
      </c>
      <c r="C500" s="142" t="n">
        <v>6061000</v>
      </c>
      <c r="D500" s="143" t="n">
        <v>60610000</v>
      </c>
      <c r="E500" s="140" t="s">
        <v>420</v>
      </c>
      <c r="F500" s="143" t="n">
        <v>2022</v>
      </c>
      <c r="G500" s="144" t="n">
        <v>219241472.25</v>
      </c>
      <c r="H500" s="144" t="n">
        <v>0</v>
      </c>
      <c r="I500" s="144" t="n">
        <f aca="false">+G:G-H:H</f>
        <v>219241472.25</v>
      </c>
    </row>
    <row r="501" customFormat="false" ht="17.25" hidden="false" customHeight="true" outlineLevel="0" collapsed="false">
      <c r="A501" s="140" t="s">
        <v>102</v>
      </c>
      <c r="C501" s="142" t="n">
        <v>6062000</v>
      </c>
      <c r="D501" s="143" t="n">
        <v>60620000</v>
      </c>
      <c r="E501" s="140" t="s">
        <v>356</v>
      </c>
      <c r="F501" s="143" t="n">
        <v>2022</v>
      </c>
      <c r="G501" s="144" t="n">
        <v>4519078.83</v>
      </c>
      <c r="H501" s="144" t="n">
        <v>0</v>
      </c>
      <c r="I501" s="144" t="n">
        <f aca="false">+G:G-H:H</f>
        <v>4519078.83</v>
      </c>
    </row>
    <row r="502" customFormat="false" ht="17.25" hidden="false" customHeight="true" outlineLevel="0" collapsed="false">
      <c r="A502" s="140" t="s">
        <v>102</v>
      </c>
      <c r="C502" s="142" t="n">
        <v>6064000</v>
      </c>
      <c r="D502" s="143" t="n">
        <v>60640000</v>
      </c>
      <c r="E502" s="140" t="s">
        <v>360</v>
      </c>
      <c r="F502" s="143" t="n">
        <v>2022</v>
      </c>
      <c r="G502" s="144" t="n">
        <v>19590735</v>
      </c>
      <c r="H502" s="144" t="n">
        <v>0</v>
      </c>
      <c r="I502" s="144" t="n">
        <f aca="false">+G:G-H:H</f>
        <v>19590735</v>
      </c>
    </row>
    <row r="503" customFormat="false" ht="17.25" hidden="false" customHeight="true" outlineLevel="0" collapsed="false">
      <c r="A503" s="140" t="s">
        <v>102</v>
      </c>
      <c r="C503" s="142" t="n">
        <v>6064100</v>
      </c>
      <c r="D503" s="143" t="n">
        <v>60641000</v>
      </c>
      <c r="E503" s="140" t="s">
        <v>424</v>
      </c>
      <c r="F503" s="143" t="n">
        <v>2022</v>
      </c>
      <c r="G503" s="144" t="n">
        <v>537200</v>
      </c>
      <c r="H503" s="144" t="n">
        <v>0</v>
      </c>
      <c r="I503" s="144" t="n">
        <f aca="false">+G:G-H:H</f>
        <v>537200</v>
      </c>
    </row>
    <row r="504" customFormat="false" ht="17.25" hidden="false" customHeight="true" outlineLevel="0" collapsed="false">
      <c r="A504" s="140" t="s">
        <v>102</v>
      </c>
      <c r="C504" s="142" t="n">
        <v>6065000</v>
      </c>
      <c r="D504" s="143" t="n">
        <v>60650000</v>
      </c>
      <c r="E504" s="140" t="s">
        <v>141</v>
      </c>
      <c r="F504" s="143" t="n">
        <v>2022</v>
      </c>
      <c r="G504" s="144" t="n">
        <v>12609578.12</v>
      </c>
      <c r="H504" s="144" t="n">
        <v>0</v>
      </c>
      <c r="I504" s="144" t="n">
        <f aca="false">+G:G-H:H</f>
        <v>12609578.12</v>
      </c>
    </row>
    <row r="505" customFormat="false" ht="17.25" hidden="false" customHeight="true" outlineLevel="0" collapsed="false">
      <c r="A505" s="140" t="s">
        <v>102</v>
      </c>
      <c r="C505" s="142" t="n">
        <v>6067000</v>
      </c>
      <c r="D505" s="143" t="n">
        <v>60670000</v>
      </c>
      <c r="E505" s="140" t="s">
        <v>363</v>
      </c>
      <c r="F505" s="143" t="n">
        <v>2022</v>
      </c>
      <c r="G505" s="144" t="n">
        <v>9871541</v>
      </c>
      <c r="H505" s="144" t="n">
        <v>0</v>
      </c>
      <c r="I505" s="144" t="n">
        <f aca="false">+G:G-H:H</f>
        <v>9871541</v>
      </c>
    </row>
    <row r="506" customFormat="false" ht="17.25" hidden="false" customHeight="true" outlineLevel="0" collapsed="false">
      <c r="A506" s="140" t="s">
        <v>102</v>
      </c>
      <c r="C506" s="142" t="n">
        <v>6068000</v>
      </c>
      <c r="D506" s="143" t="n">
        <v>60680000</v>
      </c>
      <c r="E506" s="140" t="s">
        <v>353</v>
      </c>
      <c r="F506" s="143" t="n">
        <v>2022</v>
      </c>
      <c r="G506" s="144" t="n">
        <v>11397879.93</v>
      </c>
      <c r="H506" s="144" t="n">
        <v>0</v>
      </c>
      <c r="I506" s="144" t="n">
        <f aca="false">+G:G-H:H</f>
        <v>11397879.93</v>
      </c>
    </row>
    <row r="507" customFormat="false" ht="17.25" hidden="false" customHeight="true" outlineLevel="0" collapsed="false">
      <c r="A507" s="140" t="s">
        <v>102</v>
      </c>
      <c r="C507" s="142" t="n">
        <v>6069000</v>
      </c>
      <c r="D507" s="143" t="n">
        <v>60690000</v>
      </c>
      <c r="E507" s="140" t="s">
        <v>365</v>
      </c>
      <c r="F507" s="143" t="n">
        <v>2022</v>
      </c>
      <c r="G507" s="144" t="n">
        <v>22949681.77</v>
      </c>
      <c r="H507" s="144" t="n">
        <v>0</v>
      </c>
      <c r="I507" s="144" t="n">
        <f aca="false">+G:G-H:H</f>
        <v>22949681.77</v>
      </c>
    </row>
    <row r="508" customFormat="false" ht="17.25" hidden="false" customHeight="true" outlineLevel="0" collapsed="false">
      <c r="A508" s="140" t="s">
        <v>102</v>
      </c>
      <c r="C508" s="142" t="n">
        <v>6080100</v>
      </c>
      <c r="D508" s="143" t="n">
        <v>60801000</v>
      </c>
      <c r="E508" s="140" t="s">
        <v>435</v>
      </c>
      <c r="F508" s="143" t="n">
        <v>2022</v>
      </c>
      <c r="G508" s="144" t="n">
        <v>12914613.25</v>
      </c>
      <c r="H508" s="144" t="n">
        <v>0</v>
      </c>
      <c r="I508" s="144" t="n">
        <f aca="false">+G:G-H:H</f>
        <v>12914613.25</v>
      </c>
    </row>
    <row r="509" customFormat="false" ht="17.25" hidden="false" customHeight="true" outlineLevel="0" collapsed="false">
      <c r="A509" s="140" t="s">
        <v>102</v>
      </c>
      <c r="C509" s="142" t="n">
        <v>6080300</v>
      </c>
      <c r="D509" s="143" t="n">
        <v>60803000</v>
      </c>
      <c r="E509" s="140" t="s">
        <v>437</v>
      </c>
      <c r="F509" s="143" t="n">
        <v>2022</v>
      </c>
      <c r="G509" s="144" t="n">
        <v>358224.2</v>
      </c>
      <c r="H509" s="144" t="n">
        <v>0</v>
      </c>
      <c r="I509" s="144" t="n">
        <f aca="false">+G:G-H:H</f>
        <v>358224.2</v>
      </c>
    </row>
    <row r="510" customFormat="false" ht="17.25" hidden="false" customHeight="true" outlineLevel="0" collapsed="false">
      <c r="A510" s="140" t="s">
        <v>102</v>
      </c>
      <c r="C510" s="142" t="n">
        <v>6080400</v>
      </c>
      <c r="D510" s="143" t="n">
        <v>60804000</v>
      </c>
      <c r="E510" s="140" t="s">
        <v>439</v>
      </c>
      <c r="F510" s="143" t="n">
        <v>2022</v>
      </c>
      <c r="G510" s="144" t="n">
        <v>433574.1</v>
      </c>
      <c r="H510" s="144" t="n">
        <v>0</v>
      </c>
      <c r="I510" s="144" t="n">
        <f aca="false">+G:G-H:H</f>
        <v>433574.1</v>
      </c>
    </row>
    <row r="511" customFormat="false" ht="17.25" hidden="false" customHeight="true" outlineLevel="0" collapsed="false">
      <c r="A511" s="140" t="s">
        <v>102</v>
      </c>
      <c r="C511" s="142" t="n">
        <v>6080600</v>
      </c>
      <c r="D511" s="143" t="n">
        <v>60806000</v>
      </c>
      <c r="E511" s="140" t="s">
        <v>440</v>
      </c>
      <c r="F511" s="143" t="n">
        <v>2022</v>
      </c>
      <c r="G511" s="144" t="n">
        <v>32688.5</v>
      </c>
      <c r="H511" s="144" t="n">
        <v>0</v>
      </c>
      <c r="I511" s="144" t="n">
        <f aca="false">+G:G-H:H</f>
        <v>32688.5</v>
      </c>
    </row>
    <row r="512" customFormat="false" ht="17.25" hidden="false" customHeight="true" outlineLevel="0" collapsed="false">
      <c r="A512" s="140" t="s">
        <v>102</v>
      </c>
      <c r="C512" s="142" t="n">
        <v>6080700</v>
      </c>
      <c r="D512" s="143" t="n">
        <v>60807000</v>
      </c>
      <c r="E512" s="140" t="s">
        <v>1835</v>
      </c>
      <c r="F512" s="143" t="n">
        <v>2022</v>
      </c>
      <c r="G512" s="144" t="n">
        <v>157602.05</v>
      </c>
      <c r="H512" s="144" t="n">
        <v>0</v>
      </c>
      <c r="I512" s="144" t="n">
        <f aca="false">+G:G-H:H</f>
        <v>157602.05</v>
      </c>
    </row>
    <row r="513" customFormat="false" ht="17.25" hidden="false" customHeight="true" outlineLevel="0" collapsed="false">
      <c r="A513" s="140" t="s">
        <v>102</v>
      </c>
      <c r="C513" s="142" t="n">
        <v>6080800</v>
      </c>
      <c r="D513" s="143" t="n">
        <v>60808000</v>
      </c>
      <c r="E513" s="140" t="s">
        <v>442</v>
      </c>
      <c r="F513" s="143" t="n">
        <v>2022</v>
      </c>
      <c r="G513" s="144" t="n">
        <v>2065100</v>
      </c>
      <c r="H513" s="144" t="n">
        <v>0</v>
      </c>
      <c r="I513" s="144" t="n">
        <f aca="false">+G:G-H:H</f>
        <v>2065100</v>
      </c>
    </row>
    <row r="514" customFormat="false" ht="17.25" hidden="false" customHeight="true" outlineLevel="0" collapsed="false">
      <c r="A514" s="140" t="s">
        <v>102</v>
      </c>
      <c r="C514" s="142" t="n">
        <v>6081100</v>
      </c>
      <c r="D514" s="143" t="n">
        <v>60811000</v>
      </c>
      <c r="E514" s="140" t="s">
        <v>444</v>
      </c>
      <c r="F514" s="143" t="n">
        <v>2022</v>
      </c>
      <c r="G514" s="144" t="n">
        <v>1872297</v>
      </c>
      <c r="H514" s="144" t="n">
        <v>0</v>
      </c>
      <c r="I514" s="144" t="n">
        <f aca="false">+G:G-H:H</f>
        <v>1872297</v>
      </c>
    </row>
    <row r="515" customFormat="false" ht="17.25" hidden="false" customHeight="true" outlineLevel="0" collapsed="false">
      <c r="A515" s="140" t="s">
        <v>102</v>
      </c>
      <c r="C515" s="142" t="n">
        <v>6081110</v>
      </c>
      <c r="D515" s="143" t="n">
        <v>60811100</v>
      </c>
      <c r="E515" s="140" t="s">
        <v>446</v>
      </c>
      <c r="F515" s="143" t="n">
        <v>2022</v>
      </c>
      <c r="G515" s="144" t="n">
        <v>205831</v>
      </c>
      <c r="H515" s="144" t="n">
        <v>0</v>
      </c>
      <c r="I515" s="144" t="n">
        <f aca="false">+G:G-H:H</f>
        <v>205831</v>
      </c>
    </row>
    <row r="516" customFormat="false" ht="17.25" hidden="false" customHeight="true" outlineLevel="0" collapsed="false">
      <c r="A516" s="140" t="s">
        <v>102</v>
      </c>
      <c r="C516" s="142" t="n">
        <v>6081200</v>
      </c>
      <c r="D516" s="143" t="n">
        <v>60812000</v>
      </c>
      <c r="E516" s="140" t="s">
        <v>381</v>
      </c>
      <c r="F516" s="143" t="n">
        <v>2022</v>
      </c>
      <c r="G516" s="144" t="n">
        <v>744183</v>
      </c>
      <c r="H516" s="144" t="n">
        <v>0</v>
      </c>
      <c r="I516" s="144" t="n">
        <f aca="false">+G:G-H:H</f>
        <v>744183</v>
      </c>
    </row>
    <row r="517" customFormat="false" ht="17.25" hidden="false" customHeight="true" outlineLevel="0" collapsed="false">
      <c r="A517" s="140" t="s">
        <v>102</v>
      </c>
      <c r="C517" s="142" t="n">
        <v>6111000</v>
      </c>
      <c r="D517" s="143" t="n">
        <v>61110000</v>
      </c>
      <c r="E517" s="140" t="s">
        <v>451</v>
      </c>
      <c r="F517" s="143" t="n">
        <v>2022</v>
      </c>
      <c r="G517" s="144" t="n">
        <v>4860000</v>
      </c>
      <c r="H517" s="144" t="n">
        <v>0</v>
      </c>
      <c r="I517" s="144" t="n">
        <f aca="false">+G:G-H:H</f>
        <v>4860000</v>
      </c>
    </row>
    <row r="518" customFormat="false" ht="17.25" hidden="false" customHeight="true" outlineLevel="0" collapsed="false">
      <c r="A518" s="140" t="s">
        <v>102</v>
      </c>
      <c r="C518" s="142" t="n">
        <v>6130000</v>
      </c>
      <c r="D518" s="143" t="n">
        <v>61300000</v>
      </c>
      <c r="E518" s="140" t="s">
        <v>717</v>
      </c>
      <c r="F518" s="143" t="n">
        <v>2022</v>
      </c>
      <c r="G518" s="144" t="n">
        <v>66331289.44</v>
      </c>
      <c r="H518" s="144" t="n">
        <v>0</v>
      </c>
      <c r="I518" s="144" t="n">
        <f aca="false">+G:G-H:H</f>
        <v>66331289.44</v>
      </c>
    </row>
    <row r="519" customFormat="false" ht="17.25" hidden="false" customHeight="true" outlineLevel="0" collapsed="false">
      <c r="A519" s="140" t="s">
        <v>102</v>
      </c>
      <c r="C519" s="142" t="n">
        <v>6130100</v>
      </c>
      <c r="D519" s="143" t="n">
        <v>61301000</v>
      </c>
      <c r="E519" s="140" t="s">
        <v>455</v>
      </c>
      <c r="F519" s="143" t="n">
        <v>2022</v>
      </c>
      <c r="G519" s="144" t="n">
        <v>709613</v>
      </c>
      <c r="H519" s="144" t="n">
        <v>0</v>
      </c>
      <c r="I519" s="144" t="n">
        <f aca="false">+G:G-H:H</f>
        <v>709613</v>
      </c>
    </row>
    <row r="520" customFormat="false" ht="17.25" hidden="false" customHeight="true" outlineLevel="0" collapsed="false">
      <c r="A520" s="140" t="s">
        <v>102</v>
      </c>
      <c r="C520" s="142" t="n">
        <v>6130200</v>
      </c>
      <c r="D520" s="143" t="n">
        <v>61302000</v>
      </c>
      <c r="E520" s="140" t="s">
        <v>718</v>
      </c>
      <c r="F520" s="143" t="n">
        <v>2022</v>
      </c>
      <c r="G520" s="144" t="n">
        <v>276963.580000001</v>
      </c>
      <c r="H520" s="144" t="n">
        <v>0</v>
      </c>
      <c r="I520" s="144" t="n">
        <f aca="false">+G:G-H:H</f>
        <v>276963.580000001</v>
      </c>
    </row>
    <row r="521" customFormat="false" ht="17.25" hidden="false" customHeight="true" outlineLevel="0" collapsed="false">
      <c r="A521" s="140" t="s">
        <v>102</v>
      </c>
      <c r="C521" s="142" t="n">
        <v>6130300</v>
      </c>
      <c r="D521" s="143" t="n">
        <v>61303000</v>
      </c>
      <c r="E521" s="140" t="s">
        <v>384</v>
      </c>
      <c r="F521" s="143" t="n">
        <v>2022</v>
      </c>
      <c r="G521" s="144" t="n">
        <v>14708768.78</v>
      </c>
      <c r="H521" s="144" t="n">
        <v>0</v>
      </c>
      <c r="I521" s="144" t="n">
        <f aca="false">+G:G-H:H</f>
        <v>14708768.78</v>
      </c>
    </row>
    <row r="522" customFormat="false" ht="17.25" hidden="false" customHeight="true" outlineLevel="0" collapsed="false">
      <c r="A522" s="140" t="s">
        <v>102</v>
      </c>
      <c r="C522" s="142" t="n">
        <v>6150000</v>
      </c>
      <c r="D522" s="143" t="n">
        <v>61500000</v>
      </c>
      <c r="E522" s="140" t="s">
        <v>720</v>
      </c>
      <c r="F522" s="143" t="n">
        <v>2022</v>
      </c>
      <c r="G522" s="144" t="n">
        <v>537471</v>
      </c>
      <c r="H522" s="144" t="n">
        <v>0</v>
      </c>
      <c r="I522" s="144" t="n">
        <f aca="false">+G:G-H:H</f>
        <v>537471</v>
      </c>
    </row>
    <row r="523" customFormat="false" ht="17.25" hidden="false" customHeight="true" outlineLevel="0" collapsed="false">
      <c r="A523" s="140" t="s">
        <v>102</v>
      </c>
      <c r="C523" s="146" t="n">
        <v>6150100</v>
      </c>
      <c r="D523" s="147" t="n">
        <v>61501000</v>
      </c>
      <c r="E523" s="145" t="s">
        <v>458</v>
      </c>
      <c r="F523" s="143" t="n">
        <v>2022</v>
      </c>
      <c r="G523" s="148" t="n">
        <v>459738</v>
      </c>
      <c r="H523" s="148" t="n">
        <v>0</v>
      </c>
      <c r="I523" s="144" t="n">
        <f aca="false">+G:G-H:H</f>
        <v>459738</v>
      </c>
    </row>
    <row r="524" customFormat="false" ht="17.25" hidden="false" customHeight="true" outlineLevel="0" collapsed="false">
      <c r="A524" s="140" t="s">
        <v>102</v>
      </c>
      <c r="C524" s="142" t="n">
        <v>6150200</v>
      </c>
      <c r="D524" s="143" t="n">
        <v>61502000</v>
      </c>
      <c r="E524" s="140" t="s">
        <v>154</v>
      </c>
      <c r="F524" s="143" t="n">
        <v>2022</v>
      </c>
      <c r="G524" s="144" t="n">
        <v>15613297</v>
      </c>
      <c r="H524" s="144" t="n">
        <v>0</v>
      </c>
      <c r="I524" s="144" t="n">
        <f aca="false">+G:G-H:H</f>
        <v>15613297</v>
      </c>
    </row>
    <row r="525" customFormat="false" ht="17.25" hidden="false" customHeight="true" outlineLevel="0" collapsed="false">
      <c r="A525" s="140" t="s">
        <v>102</v>
      </c>
      <c r="C525" s="142" t="n">
        <v>6150300</v>
      </c>
      <c r="D525" s="143" t="n">
        <v>61503000</v>
      </c>
      <c r="E525" s="140" t="s">
        <v>459</v>
      </c>
      <c r="F525" s="143" t="n">
        <v>2022</v>
      </c>
      <c r="G525" s="144" t="n">
        <v>2106376.96</v>
      </c>
      <c r="H525" s="144" t="n">
        <v>0</v>
      </c>
      <c r="I525" s="144" t="n">
        <f aca="false">+G:G-H:H</f>
        <v>2106376.96</v>
      </c>
    </row>
    <row r="526" customFormat="false" ht="17.25" hidden="false" customHeight="true" outlineLevel="0" collapsed="false">
      <c r="A526" s="140" t="s">
        <v>102</v>
      </c>
      <c r="C526" s="142" t="n">
        <v>6150400</v>
      </c>
      <c r="D526" s="143" t="n">
        <v>61504000</v>
      </c>
      <c r="E526" s="140" t="s">
        <v>721</v>
      </c>
      <c r="F526" s="143" t="n">
        <v>2022</v>
      </c>
      <c r="G526" s="144" t="n">
        <v>356400</v>
      </c>
      <c r="H526" s="144" t="n">
        <v>0</v>
      </c>
      <c r="I526" s="144" t="n">
        <f aca="false">+G:G-H:H</f>
        <v>356400</v>
      </c>
    </row>
    <row r="527" customFormat="false" ht="17.25" hidden="false" customHeight="true" outlineLevel="0" collapsed="false">
      <c r="A527" s="140" t="s">
        <v>102</v>
      </c>
      <c r="C527" s="142" t="n">
        <v>6150500</v>
      </c>
      <c r="D527" s="143" t="n">
        <v>61505000</v>
      </c>
      <c r="E527" s="140" t="s">
        <v>393</v>
      </c>
      <c r="F527" s="143" t="n">
        <v>2022</v>
      </c>
      <c r="G527" s="144" t="n">
        <v>59557063.79</v>
      </c>
      <c r="H527" s="144" t="n">
        <v>0</v>
      </c>
      <c r="I527" s="144" t="n">
        <f aca="false">+G:G-H:H</f>
        <v>59557063.79</v>
      </c>
    </row>
    <row r="528" customFormat="false" ht="17.25" hidden="false" customHeight="true" outlineLevel="0" collapsed="false">
      <c r="A528" s="140" t="s">
        <v>102</v>
      </c>
      <c r="C528" s="142" t="n">
        <v>6160100</v>
      </c>
      <c r="D528" s="143" t="n">
        <v>61601000</v>
      </c>
      <c r="E528" s="140" t="s">
        <v>395</v>
      </c>
      <c r="F528" s="143" t="n">
        <v>2022</v>
      </c>
      <c r="G528" s="144" t="n">
        <v>0</v>
      </c>
      <c r="H528" s="144" t="n">
        <v>119941</v>
      </c>
      <c r="I528" s="144" t="n">
        <f aca="false">+G:G-H:H</f>
        <v>-119941</v>
      </c>
    </row>
    <row r="529" customFormat="false" ht="17.25" hidden="false" customHeight="true" outlineLevel="0" collapsed="false">
      <c r="A529" s="140" t="s">
        <v>102</v>
      </c>
      <c r="C529" s="142" t="n">
        <v>6160200</v>
      </c>
      <c r="D529" s="143" t="n">
        <v>61602000</v>
      </c>
      <c r="E529" s="140" t="s">
        <v>466</v>
      </c>
      <c r="F529" s="143" t="n">
        <v>2022</v>
      </c>
      <c r="G529" s="144" t="n">
        <v>13980813</v>
      </c>
      <c r="H529" s="144" t="n">
        <v>0</v>
      </c>
      <c r="I529" s="144" t="n">
        <f aca="false">+G:G-H:H</f>
        <v>13980813</v>
      </c>
    </row>
    <row r="530" customFormat="false" ht="17.25" hidden="false" customHeight="true" outlineLevel="0" collapsed="false">
      <c r="A530" s="140" t="s">
        <v>102</v>
      </c>
      <c r="C530" s="142" t="n">
        <v>6160300</v>
      </c>
      <c r="D530" s="143" t="n">
        <v>61603000</v>
      </c>
      <c r="E530" s="140" t="s">
        <v>722</v>
      </c>
      <c r="F530" s="143" t="n">
        <v>2022</v>
      </c>
      <c r="G530" s="144" t="n">
        <v>4873455.81</v>
      </c>
      <c r="H530" s="144" t="n">
        <v>0</v>
      </c>
      <c r="I530" s="144" t="n">
        <f aca="false">+G:G-H:H</f>
        <v>4873455.81</v>
      </c>
    </row>
    <row r="531" customFormat="false" ht="17.25" hidden="false" customHeight="true" outlineLevel="0" collapsed="false">
      <c r="A531" s="140" t="s">
        <v>102</v>
      </c>
      <c r="C531" s="142" t="n">
        <v>6160400</v>
      </c>
      <c r="D531" s="143" t="n">
        <v>61604000</v>
      </c>
      <c r="E531" s="140" t="s">
        <v>157</v>
      </c>
      <c r="F531" s="143" t="n">
        <v>2022</v>
      </c>
      <c r="G531" s="144" t="n">
        <v>0</v>
      </c>
      <c r="H531" s="144" t="n">
        <v>82242</v>
      </c>
      <c r="I531" s="144" t="n">
        <f aca="false">+G:G-H:H</f>
        <v>-82242</v>
      </c>
    </row>
    <row r="532" customFormat="false" ht="17.25" hidden="false" customHeight="true" outlineLevel="0" collapsed="false">
      <c r="A532" s="140" t="s">
        <v>102</v>
      </c>
      <c r="C532" s="142" t="n">
        <v>6180100</v>
      </c>
      <c r="D532" s="143" t="n">
        <v>61801000</v>
      </c>
      <c r="E532" s="140" t="s">
        <v>470</v>
      </c>
      <c r="F532" s="143" t="n">
        <v>2022</v>
      </c>
      <c r="G532" s="144" t="n">
        <v>920045</v>
      </c>
      <c r="H532" s="144" t="n">
        <v>0</v>
      </c>
      <c r="I532" s="144" t="n">
        <f aca="false">+G:G-H:H</f>
        <v>920045</v>
      </c>
    </row>
    <row r="533" customFormat="false" ht="17.25" hidden="false" customHeight="true" outlineLevel="0" collapsed="false">
      <c r="A533" s="140" t="s">
        <v>102</v>
      </c>
      <c r="C533" s="142" t="n">
        <v>6180200</v>
      </c>
      <c r="D533" s="143" t="n">
        <v>61802000</v>
      </c>
      <c r="E533" s="140" t="s">
        <v>472</v>
      </c>
      <c r="F533" s="143" t="n">
        <v>2022</v>
      </c>
      <c r="G533" s="144" t="n">
        <v>100509.2</v>
      </c>
      <c r="H533" s="144" t="n">
        <v>0</v>
      </c>
      <c r="I533" s="144" t="n">
        <f aca="false">+G:G-H:H</f>
        <v>100509.2</v>
      </c>
    </row>
    <row r="534" customFormat="false" ht="17.25" hidden="false" customHeight="true" outlineLevel="0" collapsed="false">
      <c r="A534" s="140" t="s">
        <v>102</v>
      </c>
      <c r="C534" s="142" t="n">
        <v>6210000</v>
      </c>
      <c r="D534" s="143" t="n">
        <v>62100000</v>
      </c>
      <c r="E534" s="140" t="s">
        <v>499</v>
      </c>
      <c r="F534" s="143" t="n">
        <v>2022</v>
      </c>
      <c r="G534" s="144" t="n">
        <v>299987888.23</v>
      </c>
      <c r="H534" s="144" t="n">
        <v>0</v>
      </c>
      <c r="I534" s="144" t="n">
        <f aca="false">+G:G-H:H</f>
        <v>299987888.23</v>
      </c>
    </row>
    <row r="535" customFormat="false" ht="17.25" hidden="false" customHeight="true" outlineLevel="0" collapsed="false">
      <c r="A535" s="140" t="s">
        <v>102</v>
      </c>
      <c r="C535" s="142" t="n">
        <v>6210100</v>
      </c>
      <c r="D535" s="143" t="n">
        <v>62101000</v>
      </c>
      <c r="E535" s="140" t="s">
        <v>399</v>
      </c>
      <c r="F535" s="143" t="n">
        <v>2022</v>
      </c>
      <c r="G535" s="144" t="n">
        <v>518500</v>
      </c>
      <c r="H535" s="144" t="n">
        <v>0</v>
      </c>
      <c r="I535" s="144" t="n">
        <f aca="false">+G:G-H:H</f>
        <v>518500</v>
      </c>
    </row>
    <row r="536" customFormat="false" ht="17.25" hidden="false" customHeight="true" outlineLevel="0" collapsed="false">
      <c r="A536" s="140" t="s">
        <v>102</v>
      </c>
      <c r="C536" s="142" t="n">
        <v>6210200</v>
      </c>
      <c r="D536" s="143" t="n">
        <v>62102000</v>
      </c>
      <c r="E536" s="140" t="s">
        <v>476</v>
      </c>
      <c r="F536" s="143" t="n">
        <v>2022</v>
      </c>
      <c r="G536" s="144" t="n">
        <v>5650745</v>
      </c>
      <c r="H536" s="144" t="n">
        <v>0</v>
      </c>
      <c r="I536" s="144" t="n">
        <f aca="false">+G:G-H:H</f>
        <v>5650745</v>
      </c>
    </row>
    <row r="537" customFormat="false" ht="17.25" hidden="false" customHeight="true" outlineLevel="0" collapsed="false">
      <c r="A537" s="140" t="s">
        <v>102</v>
      </c>
      <c r="C537" s="142" t="n">
        <v>6210300</v>
      </c>
      <c r="D537" s="143" t="n">
        <v>62103000</v>
      </c>
      <c r="E537" s="140" t="s">
        <v>477</v>
      </c>
      <c r="F537" s="143" t="n">
        <v>2022</v>
      </c>
      <c r="G537" s="144" t="n">
        <v>57416698</v>
      </c>
      <c r="H537" s="144" t="n">
        <v>0</v>
      </c>
      <c r="I537" s="144" t="n">
        <f aca="false">+G:G-H:H</f>
        <v>57416698</v>
      </c>
    </row>
    <row r="538" customFormat="false" ht="17.25" hidden="false" customHeight="true" outlineLevel="0" collapsed="false">
      <c r="A538" s="140" t="s">
        <v>102</v>
      </c>
      <c r="C538" s="142" t="n">
        <v>6220100</v>
      </c>
      <c r="D538" s="143" t="n">
        <v>62201000</v>
      </c>
      <c r="E538" s="140" t="s">
        <v>481</v>
      </c>
      <c r="F538" s="143" t="n">
        <v>2022</v>
      </c>
      <c r="G538" s="144" t="n">
        <v>27822725</v>
      </c>
      <c r="H538" s="144" t="n">
        <v>0</v>
      </c>
      <c r="I538" s="144" t="n">
        <f aca="false">+G:G-H:H</f>
        <v>27822725</v>
      </c>
    </row>
    <row r="539" customFormat="false" ht="17.25" hidden="false" customHeight="true" outlineLevel="0" collapsed="false">
      <c r="A539" s="140" t="s">
        <v>102</v>
      </c>
      <c r="C539" s="142" t="n">
        <v>6220200</v>
      </c>
      <c r="D539" s="143" t="n">
        <v>62202000</v>
      </c>
      <c r="E539" s="140" t="s">
        <v>483</v>
      </c>
      <c r="F539" s="143" t="n">
        <v>2022</v>
      </c>
      <c r="G539" s="144" t="n">
        <v>5807000</v>
      </c>
      <c r="H539" s="144" t="n">
        <v>0</v>
      </c>
      <c r="I539" s="144" t="n">
        <f aca="false">+G:G-H:H</f>
        <v>5807000</v>
      </c>
    </row>
    <row r="540" customFormat="false" ht="17.25" hidden="false" customHeight="true" outlineLevel="0" collapsed="false">
      <c r="A540" s="140" t="s">
        <v>102</v>
      </c>
      <c r="C540" s="142" t="n">
        <v>6220300</v>
      </c>
      <c r="D540" s="143" t="n">
        <v>62203000</v>
      </c>
      <c r="E540" s="140" t="s">
        <v>485</v>
      </c>
      <c r="F540" s="143" t="n">
        <v>2022</v>
      </c>
      <c r="G540" s="144" t="n">
        <v>36076408</v>
      </c>
      <c r="H540" s="144" t="n">
        <v>0</v>
      </c>
      <c r="I540" s="144" t="n">
        <f aca="false">+G:G-H:H</f>
        <v>36076408</v>
      </c>
    </row>
    <row r="541" customFormat="false" ht="17.25" hidden="false" customHeight="true" outlineLevel="0" collapsed="false">
      <c r="A541" s="140" t="s">
        <v>102</v>
      </c>
      <c r="C541" s="142" t="n">
        <v>6220800</v>
      </c>
      <c r="D541" s="143" t="n">
        <v>62208000</v>
      </c>
      <c r="E541" s="140" t="s">
        <v>403</v>
      </c>
      <c r="F541" s="143" t="n">
        <v>2022</v>
      </c>
      <c r="G541" s="144" t="n">
        <v>15780500</v>
      </c>
      <c r="H541" s="144" t="n">
        <v>0</v>
      </c>
      <c r="I541" s="144" t="n">
        <f aca="false">+G:G-H:H</f>
        <v>15780500</v>
      </c>
    </row>
    <row r="542" customFormat="false" ht="17.25" hidden="false" customHeight="true" outlineLevel="0" collapsed="false">
      <c r="A542" s="140" t="s">
        <v>102</v>
      </c>
      <c r="C542" s="142" t="n">
        <v>6230100</v>
      </c>
      <c r="D542" s="143" t="n">
        <v>62301000</v>
      </c>
      <c r="E542" s="140" t="s">
        <v>165</v>
      </c>
      <c r="F542" s="143" t="n">
        <v>2022</v>
      </c>
      <c r="G542" s="144" t="n">
        <v>16068402.75</v>
      </c>
      <c r="H542" s="144" t="n">
        <v>0</v>
      </c>
      <c r="I542" s="144" t="n">
        <f aca="false">+G:G-H:H</f>
        <v>16068402.75</v>
      </c>
    </row>
    <row r="543" customFormat="false" ht="17.25" hidden="false" customHeight="true" outlineLevel="0" collapsed="false">
      <c r="A543" s="140" t="s">
        <v>102</v>
      </c>
      <c r="C543" s="142" t="n">
        <v>6230200</v>
      </c>
      <c r="D543" s="143" t="n">
        <v>62302000</v>
      </c>
      <c r="E543" s="140" t="s">
        <v>494</v>
      </c>
      <c r="F543" s="143" t="n">
        <v>2022</v>
      </c>
      <c r="G543" s="144" t="n">
        <v>792733</v>
      </c>
      <c r="H543" s="144" t="n">
        <v>0</v>
      </c>
      <c r="I543" s="144" t="n">
        <f aca="false">+G:G-H:H</f>
        <v>792733</v>
      </c>
    </row>
    <row r="544" customFormat="false" ht="17.25" hidden="false" customHeight="true" outlineLevel="0" collapsed="false">
      <c r="A544" s="140" t="s">
        <v>102</v>
      </c>
      <c r="C544" s="142" t="n">
        <v>6230300</v>
      </c>
      <c r="D544" s="143" t="n">
        <v>62303000</v>
      </c>
      <c r="E544" s="140" t="s">
        <v>495</v>
      </c>
      <c r="F544" s="143" t="n">
        <v>2022</v>
      </c>
      <c r="G544" s="144" t="n">
        <v>2306963</v>
      </c>
      <c r="H544" s="144" t="n">
        <v>0</v>
      </c>
      <c r="I544" s="144" t="n">
        <f aca="false">+G:G-H:H</f>
        <v>2306963</v>
      </c>
    </row>
    <row r="545" customFormat="false" ht="17.25" hidden="false" customHeight="true" outlineLevel="0" collapsed="false">
      <c r="A545" s="140" t="s">
        <v>102</v>
      </c>
      <c r="C545" s="142" t="n">
        <v>6230400</v>
      </c>
      <c r="D545" s="143" t="n">
        <v>62304000</v>
      </c>
      <c r="E545" s="140" t="s">
        <v>496</v>
      </c>
      <c r="F545" s="143" t="n">
        <v>2022</v>
      </c>
      <c r="G545" s="144" t="n">
        <v>4867676</v>
      </c>
      <c r="H545" s="144" t="n">
        <v>0</v>
      </c>
      <c r="I545" s="144" t="n">
        <f aca="false">+G:G-H:H</f>
        <v>4867676</v>
      </c>
    </row>
    <row r="546" customFormat="false" ht="17.25" hidden="false" customHeight="true" outlineLevel="0" collapsed="false">
      <c r="A546" s="140" t="s">
        <v>102</v>
      </c>
      <c r="C546" s="142" t="n">
        <v>6240100</v>
      </c>
      <c r="D546" s="143" t="n">
        <v>62401000</v>
      </c>
      <c r="E546" s="140" t="s">
        <v>725</v>
      </c>
      <c r="F546" s="143" t="n">
        <v>2022</v>
      </c>
      <c r="G546" s="144" t="n">
        <v>560000</v>
      </c>
      <c r="H546" s="144" t="n">
        <v>0</v>
      </c>
      <c r="I546" s="144" t="n">
        <f aca="false">+G:G-H:H</f>
        <v>560000</v>
      </c>
    </row>
    <row r="547" customFormat="false" ht="17.25" hidden="false" customHeight="true" outlineLevel="0" collapsed="false">
      <c r="A547" s="140" t="s">
        <v>102</v>
      </c>
      <c r="C547" s="142" t="n">
        <v>6240200</v>
      </c>
      <c r="D547" s="143" t="n">
        <v>62402000</v>
      </c>
      <c r="E547" s="140" t="s">
        <v>412</v>
      </c>
      <c r="F547" s="143" t="n">
        <v>2022</v>
      </c>
      <c r="G547" s="144" t="n">
        <v>187949700</v>
      </c>
      <c r="H547" s="144" t="n">
        <v>0</v>
      </c>
      <c r="I547" s="144" t="n">
        <f aca="false">+G:G-H:H</f>
        <v>187949700</v>
      </c>
    </row>
    <row r="548" customFormat="false" ht="17.25" hidden="false" customHeight="true" outlineLevel="0" collapsed="false">
      <c r="A548" s="140" t="s">
        <v>102</v>
      </c>
      <c r="C548" s="142" t="n">
        <v>6240300</v>
      </c>
      <c r="D548" s="143" t="n">
        <v>62403000</v>
      </c>
      <c r="E548" s="140" t="s">
        <v>413</v>
      </c>
      <c r="F548" s="143" t="n">
        <v>2022</v>
      </c>
      <c r="G548" s="144" t="n">
        <v>0</v>
      </c>
      <c r="H548" s="144" t="n">
        <v>991800</v>
      </c>
      <c r="I548" s="144" t="n">
        <f aca="false">+G:G-H:H</f>
        <v>-991800</v>
      </c>
    </row>
    <row r="549" customFormat="false" ht="17.25" hidden="false" customHeight="true" outlineLevel="0" collapsed="false">
      <c r="A549" s="140" t="s">
        <v>102</v>
      </c>
      <c r="C549" s="142" t="n">
        <v>6250100</v>
      </c>
      <c r="D549" s="143" t="n">
        <v>62501000</v>
      </c>
      <c r="E549" s="140" t="s">
        <v>726</v>
      </c>
      <c r="F549" s="143" t="n">
        <v>2022</v>
      </c>
      <c r="G549" s="144" t="n">
        <v>18484786</v>
      </c>
      <c r="H549" s="144" t="n">
        <v>0</v>
      </c>
      <c r="I549" s="144" t="n">
        <f aca="false">+G:G-H:H</f>
        <v>18484786</v>
      </c>
    </row>
    <row r="550" customFormat="false" ht="17.25" hidden="false" customHeight="true" outlineLevel="0" collapsed="false">
      <c r="A550" s="140" t="s">
        <v>102</v>
      </c>
      <c r="C550" s="142" t="n">
        <v>6250300</v>
      </c>
      <c r="D550" s="143" t="n">
        <v>62503000</v>
      </c>
      <c r="E550" s="140" t="s">
        <v>169</v>
      </c>
      <c r="F550" s="143" t="n">
        <v>2022</v>
      </c>
      <c r="G550" s="144" t="n">
        <v>190902</v>
      </c>
      <c r="H550" s="144" t="n">
        <v>0</v>
      </c>
      <c r="I550" s="144" t="n">
        <f aca="false">+G:G-H:H</f>
        <v>190902</v>
      </c>
    </row>
    <row r="551" customFormat="false" ht="17.25" hidden="false" customHeight="true" outlineLevel="0" collapsed="false">
      <c r="A551" s="140" t="s">
        <v>102</v>
      </c>
      <c r="C551" s="142" t="n">
        <v>6250400</v>
      </c>
      <c r="D551" s="143" t="n">
        <v>62504000</v>
      </c>
      <c r="E551" s="140" t="s">
        <v>506</v>
      </c>
      <c r="F551" s="143" t="n">
        <v>2022</v>
      </c>
      <c r="G551" s="144" t="n">
        <v>1067045</v>
      </c>
      <c r="H551" s="144" t="n">
        <v>0</v>
      </c>
      <c r="I551" s="144" t="n">
        <f aca="false">+G:G-H:H</f>
        <v>1067045</v>
      </c>
    </row>
    <row r="552" customFormat="false" ht="17.25" hidden="false" customHeight="true" outlineLevel="0" collapsed="false">
      <c r="A552" s="140" t="s">
        <v>102</v>
      </c>
      <c r="C552" s="142" t="n">
        <v>6250500</v>
      </c>
      <c r="D552" s="143" t="n">
        <v>62505000</v>
      </c>
      <c r="E552" s="140" t="s">
        <v>508</v>
      </c>
      <c r="F552" s="143" t="n">
        <v>2022</v>
      </c>
      <c r="G552" s="144" t="n">
        <v>66513</v>
      </c>
      <c r="H552" s="144" t="n">
        <v>0</v>
      </c>
      <c r="I552" s="144" t="n">
        <f aca="false">+G:G-H:H</f>
        <v>66513</v>
      </c>
    </row>
    <row r="553" customFormat="false" ht="17.25" hidden="false" customHeight="true" outlineLevel="0" collapsed="false">
      <c r="A553" s="140" t="s">
        <v>102</v>
      </c>
      <c r="C553" s="142" t="n">
        <v>6250600</v>
      </c>
      <c r="D553" s="143" t="n">
        <v>62506000</v>
      </c>
      <c r="E553" s="140" t="s">
        <v>509</v>
      </c>
      <c r="F553" s="143" t="n">
        <v>2022</v>
      </c>
      <c r="G553" s="144" t="n">
        <v>2595558</v>
      </c>
      <c r="H553" s="144" t="n">
        <v>0</v>
      </c>
      <c r="I553" s="144" t="n">
        <f aca="false">+G:G-H:H</f>
        <v>2595558</v>
      </c>
    </row>
    <row r="554" customFormat="false" ht="17.25" hidden="false" customHeight="true" outlineLevel="0" collapsed="false">
      <c r="A554" s="140" t="s">
        <v>102</v>
      </c>
      <c r="C554" s="142" t="n">
        <v>6250700</v>
      </c>
      <c r="D554" s="143" t="n">
        <v>62507000</v>
      </c>
      <c r="E554" s="140" t="s">
        <v>416</v>
      </c>
      <c r="F554" s="143" t="n">
        <v>2022</v>
      </c>
      <c r="G554" s="144" t="n">
        <v>32182923.17</v>
      </c>
      <c r="H554" s="144" t="n">
        <v>0</v>
      </c>
      <c r="I554" s="144" t="n">
        <f aca="false">+G:G-H:H</f>
        <v>32182923.17</v>
      </c>
    </row>
    <row r="555" customFormat="false" ht="17.25" hidden="false" customHeight="true" outlineLevel="0" collapsed="false">
      <c r="A555" s="140" t="s">
        <v>102</v>
      </c>
      <c r="C555" s="142" t="n">
        <v>6250800</v>
      </c>
      <c r="D555" s="143" t="n">
        <v>62508000</v>
      </c>
      <c r="E555" s="140" t="s">
        <v>171</v>
      </c>
      <c r="F555" s="143" t="n">
        <v>2022</v>
      </c>
      <c r="G555" s="144" t="n">
        <v>3327300</v>
      </c>
      <c r="H555" s="144" t="n">
        <v>0</v>
      </c>
      <c r="I555" s="144" t="n">
        <f aca="false">+G:G-H:H</f>
        <v>3327300</v>
      </c>
    </row>
    <row r="556" customFormat="false" ht="17.25" hidden="false" customHeight="true" outlineLevel="0" collapsed="false">
      <c r="A556" s="140" t="s">
        <v>102</v>
      </c>
      <c r="C556" s="142" t="n">
        <v>6260100</v>
      </c>
      <c r="D556" s="143" t="n">
        <v>62601000</v>
      </c>
      <c r="E556" s="140" t="s">
        <v>727</v>
      </c>
      <c r="F556" s="143" t="n">
        <v>2022</v>
      </c>
      <c r="G556" s="144" t="n">
        <v>28175.05</v>
      </c>
      <c r="H556" s="144" t="n">
        <v>0</v>
      </c>
      <c r="I556" s="144" t="n">
        <f aca="false">+G:G-H:H</f>
        <v>28175.05</v>
      </c>
    </row>
    <row r="557" customFormat="false" ht="17.25" hidden="false" customHeight="true" outlineLevel="0" collapsed="false">
      <c r="A557" s="140" t="s">
        <v>102</v>
      </c>
      <c r="C557" s="142" t="n">
        <v>6260200</v>
      </c>
      <c r="D557" s="143" t="n">
        <v>62602000</v>
      </c>
      <c r="E557" s="140" t="s">
        <v>511</v>
      </c>
      <c r="F557" s="143" t="n">
        <v>2022</v>
      </c>
      <c r="G557" s="144" t="n">
        <v>12852773.76</v>
      </c>
      <c r="H557" s="144" t="n">
        <v>0</v>
      </c>
      <c r="I557" s="144" t="n">
        <f aca="false">+G:G-H:H</f>
        <v>12852773.76</v>
      </c>
    </row>
    <row r="558" customFormat="false" ht="17.25" hidden="false" customHeight="true" outlineLevel="0" collapsed="false">
      <c r="A558" s="140" t="s">
        <v>102</v>
      </c>
      <c r="C558" s="142" t="n">
        <v>6260300</v>
      </c>
      <c r="D558" s="143" t="n">
        <v>62603000</v>
      </c>
      <c r="E558" s="140" t="s">
        <v>512</v>
      </c>
      <c r="F558" s="143" t="n">
        <v>2022</v>
      </c>
      <c r="G558" s="144" t="n">
        <v>5451372.5</v>
      </c>
      <c r="H558" s="144" t="n">
        <v>0</v>
      </c>
      <c r="I558" s="144" t="n">
        <f aca="false">+G:G-H:H</f>
        <v>5451372.5</v>
      </c>
    </row>
    <row r="559" customFormat="false" ht="17.25" hidden="false" customHeight="true" outlineLevel="0" collapsed="false">
      <c r="A559" s="140" t="s">
        <v>102</v>
      </c>
      <c r="C559" s="142" t="n">
        <v>6260400</v>
      </c>
      <c r="D559" s="143" t="n">
        <v>62604000</v>
      </c>
      <c r="E559" s="140" t="s">
        <v>513</v>
      </c>
      <c r="F559" s="143" t="n">
        <v>2022</v>
      </c>
      <c r="G559" s="144" t="n">
        <v>274054</v>
      </c>
      <c r="H559" s="144" t="n">
        <v>0</v>
      </c>
      <c r="I559" s="144" t="n">
        <f aca="false">+G:G-H:H</f>
        <v>274054</v>
      </c>
    </row>
    <row r="560" customFormat="false" ht="17.25" hidden="false" customHeight="true" outlineLevel="0" collapsed="false">
      <c r="A560" s="140" t="s">
        <v>102</v>
      </c>
      <c r="C560" s="142" t="n">
        <v>6260700</v>
      </c>
      <c r="D560" s="143" t="n">
        <v>62607000</v>
      </c>
      <c r="E560" s="140" t="s">
        <v>179</v>
      </c>
      <c r="F560" s="143" t="n">
        <v>2022</v>
      </c>
      <c r="G560" s="144" t="n">
        <v>2114197</v>
      </c>
      <c r="H560" s="144" t="n">
        <v>0</v>
      </c>
      <c r="I560" s="144" t="n">
        <f aca="false">+G:G-H:H</f>
        <v>2114197</v>
      </c>
    </row>
    <row r="561" customFormat="false" ht="17.25" hidden="false" customHeight="true" outlineLevel="0" collapsed="false">
      <c r="A561" s="140" t="s">
        <v>102</v>
      </c>
      <c r="C561" s="142" t="n">
        <v>6260800</v>
      </c>
      <c r="D561" s="143" t="n">
        <v>62608000</v>
      </c>
      <c r="E561" s="140" t="s">
        <v>180</v>
      </c>
      <c r="F561" s="143" t="n">
        <v>2022</v>
      </c>
      <c r="G561" s="144" t="n">
        <v>19438846</v>
      </c>
      <c r="H561" s="144" t="n">
        <v>0</v>
      </c>
      <c r="I561" s="144" t="n">
        <f aca="false">+G:G-H:H</f>
        <v>19438846</v>
      </c>
    </row>
    <row r="562" customFormat="false" ht="17.25" hidden="false" customHeight="true" outlineLevel="0" collapsed="false">
      <c r="A562" s="140" t="s">
        <v>102</v>
      </c>
      <c r="C562" s="142" t="n">
        <v>6270100</v>
      </c>
      <c r="D562" s="143" t="n">
        <v>62701000</v>
      </c>
      <c r="E562" s="140" t="s">
        <v>729</v>
      </c>
      <c r="F562" s="143" t="n">
        <v>2022</v>
      </c>
      <c r="G562" s="144" t="n">
        <v>122</v>
      </c>
      <c r="H562" s="144" t="n">
        <v>0</v>
      </c>
      <c r="I562" s="144" t="n">
        <f aca="false">+G:G-H:H</f>
        <v>122</v>
      </c>
    </row>
    <row r="563" customFormat="false" ht="17.25" hidden="false" customHeight="true" outlineLevel="0" collapsed="false">
      <c r="A563" s="140" t="s">
        <v>102</v>
      </c>
      <c r="C563" s="142" t="n">
        <v>6270110</v>
      </c>
      <c r="D563" s="143" t="n">
        <v>62701100</v>
      </c>
      <c r="E563" s="140" t="s">
        <v>421</v>
      </c>
      <c r="F563" s="143" t="n">
        <v>2022</v>
      </c>
      <c r="G563" s="144" t="n">
        <v>183685.13</v>
      </c>
      <c r="H563" s="144" t="n">
        <v>0</v>
      </c>
      <c r="I563" s="144" t="n">
        <f aca="false">+G:G-H:H</f>
        <v>183685.13</v>
      </c>
    </row>
    <row r="564" customFormat="false" ht="17.25" hidden="false" customHeight="true" outlineLevel="0" collapsed="false">
      <c r="A564" s="140" t="s">
        <v>102</v>
      </c>
      <c r="C564" s="142" t="n">
        <v>6270300</v>
      </c>
      <c r="D564" s="143" t="n">
        <v>62703000</v>
      </c>
      <c r="E564" s="140" t="s">
        <v>516</v>
      </c>
      <c r="F564" s="143" t="n">
        <v>2022</v>
      </c>
      <c r="G564" s="144" t="n">
        <v>760123.78</v>
      </c>
      <c r="H564" s="144" t="n">
        <v>0</v>
      </c>
      <c r="I564" s="144" t="n">
        <f aca="false">+G:G-H:H</f>
        <v>760123.78</v>
      </c>
    </row>
    <row r="565" customFormat="false" ht="17.25" hidden="false" customHeight="true" outlineLevel="0" collapsed="false">
      <c r="A565" s="140" t="s">
        <v>102</v>
      </c>
      <c r="C565" s="142" t="n">
        <v>6270400</v>
      </c>
      <c r="D565" s="143" t="n">
        <v>62704000</v>
      </c>
      <c r="E565" s="140" t="s">
        <v>423</v>
      </c>
      <c r="F565" s="143" t="n">
        <v>2022</v>
      </c>
      <c r="G565" s="144" t="n">
        <v>97600</v>
      </c>
      <c r="H565" s="144" t="n">
        <v>0</v>
      </c>
      <c r="I565" s="144" t="n">
        <f aca="false">+G:G-H:H</f>
        <v>97600</v>
      </c>
    </row>
    <row r="566" customFormat="false" ht="17.25" hidden="false" customHeight="true" outlineLevel="0" collapsed="false">
      <c r="A566" s="140" t="s">
        <v>102</v>
      </c>
      <c r="C566" s="142" t="n">
        <v>6270500</v>
      </c>
      <c r="D566" s="143" t="n">
        <v>62705000</v>
      </c>
      <c r="E566" s="140" t="s">
        <v>517</v>
      </c>
      <c r="F566" s="143" t="n">
        <v>2022</v>
      </c>
      <c r="G566" s="144" t="n">
        <v>360770</v>
      </c>
      <c r="H566" s="144" t="n">
        <v>0</v>
      </c>
      <c r="I566" s="144" t="n">
        <f aca="false">+G:G-H:H</f>
        <v>360770</v>
      </c>
    </row>
    <row r="567" customFormat="false" ht="17.25" hidden="false" customHeight="true" outlineLevel="0" collapsed="false">
      <c r="A567" s="140" t="s">
        <v>102</v>
      </c>
      <c r="C567" s="142" t="n">
        <v>6270600</v>
      </c>
      <c r="D567" s="143" t="n">
        <v>62706000</v>
      </c>
      <c r="E567" s="140" t="s">
        <v>183</v>
      </c>
      <c r="F567" s="143" t="n">
        <v>2022</v>
      </c>
      <c r="G567" s="144" t="n">
        <v>1269218.28</v>
      </c>
      <c r="H567" s="144" t="n">
        <v>0</v>
      </c>
      <c r="I567" s="144" t="n">
        <f aca="false">+G:G-H:H</f>
        <v>1269218.28</v>
      </c>
    </row>
    <row r="568" customFormat="false" ht="17.25" hidden="false" customHeight="true" outlineLevel="0" collapsed="false">
      <c r="A568" s="140" t="s">
        <v>102</v>
      </c>
      <c r="C568" s="142" t="n">
        <v>6270800</v>
      </c>
      <c r="D568" s="143" t="n">
        <v>62708000</v>
      </c>
      <c r="E568" s="140" t="s">
        <v>519</v>
      </c>
      <c r="F568" s="143" t="n">
        <v>2022</v>
      </c>
      <c r="G568" s="144" t="n">
        <v>177500</v>
      </c>
      <c r="H568" s="144" t="n">
        <v>0</v>
      </c>
      <c r="I568" s="144" t="n">
        <f aca="false">+G:G-H:H</f>
        <v>177500</v>
      </c>
    </row>
    <row r="569" customFormat="false" ht="17.25" hidden="false" customHeight="true" outlineLevel="0" collapsed="false">
      <c r="A569" s="140" t="s">
        <v>102</v>
      </c>
      <c r="C569" s="142" t="n">
        <v>6270900</v>
      </c>
      <c r="D569" s="143" t="n">
        <v>62709000</v>
      </c>
      <c r="E569" s="140" t="s">
        <v>428</v>
      </c>
      <c r="F569" s="143" t="n">
        <v>2022</v>
      </c>
      <c r="G569" s="144" t="n">
        <v>707062.38</v>
      </c>
      <c r="H569" s="144" t="n">
        <v>0</v>
      </c>
      <c r="I569" s="144" t="n">
        <f aca="false">+G:G-H:H</f>
        <v>707062.38</v>
      </c>
    </row>
    <row r="570" customFormat="false" ht="17.25" hidden="false" customHeight="true" outlineLevel="0" collapsed="false">
      <c r="A570" s="140" t="s">
        <v>102</v>
      </c>
      <c r="C570" s="142" t="n">
        <v>6271000</v>
      </c>
      <c r="D570" s="143" t="n">
        <v>62710000</v>
      </c>
      <c r="E570" s="140" t="s">
        <v>185</v>
      </c>
      <c r="F570" s="143" t="n">
        <v>2022</v>
      </c>
      <c r="G570" s="144" t="n">
        <v>180666.67</v>
      </c>
      <c r="H570" s="144" t="n">
        <v>0</v>
      </c>
      <c r="I570" s="144" t="n">
        <f aca="false">+G:G-H:H</f>
        <v>180666.67</v>
      </c>
    </row>
    <row r="571" customFormat="false" ht="17.25" hidden="false" customHeight="true" outlineLevel="0" collapsed="false">
      <c r="A571" s="140" t="s">
        <v>102</v>
      </c>
      <c r="C571" s="142" t="n">
        <v>6271110</v>
      </c>
      <c r="D571" s="143" t="n">
        <v>62711000</v>
      </c>
      <c r="E571" s="140" t="s">
        <v>434</v>
      </c>
      <c r="F571" s="143" t="n">
        <v>2022</v>
      </c>
      <c r="G571" s="144" t="n">
        <v>11079138.89</v>
      </c>
      <c r="H571" s="144" t="n">
        <v>0</v>
      </c>
      <c r="I571" s="144" t="n">
        <f aca="false">+G:G-H:H</f>
        <v>11079138.89</v>
      </c>
    </row>
    <row r="572" customFormat="false" ht="17.25" hidden="false" customHeight="true" outlineLevel="0" collapsed="false">
      <c r="A572" s="140" t="s">
        <v>102</v>
      </c>
      <c r="C572" s="142" t="n">
        <v>6271200</v>
      </c>
      <c r="D572" s="143" t="n">
        <v>62712000</v>
      </c>
      <c r="E572" s="140" t="s">
        <v>521</v>
      </c>
      <c r="F572" s="143" t="n">
        <v>2022</v>
      </c>
      <c r="G572" s="144" t="n">
        <v>299803.7</v>
      </c>
      <c r="H572" s="144" t="n">
        <v>0</v>
      </c>
      <c r="I572" s="144" t="n">
        <f aca="false">+G:G-H:H</f>
        <v>299803.7</v>
      </c>
    </row>
    <row r="573" customFormat="false" ht="17.25" hidden="false" customHeight="true" outlineLevel="0" collapsed="false">
      <c r="A573" s="140" t="s">
        <v>102</v>
      </c>
      <c r="C573" s="142" t="n">
        <v>6271300</v>
      </c>
      <c r="D573" s="143" t="n">
        <v>62713000</v>
      </c>
      <c r="E573" s="140" t="s">
        <v>438</v>
      </c>
      <c r="F573" s="143" t="n">
        <v>2022</v>
      </c>
      <c r="G573" s="144" t="n">
        <v>17000</v>
      </c>
      <c r="H573" s="144" t="n">
        <v>0</v>
      </c>
      <c r="I573" s="144" t="n">
        <f aca="false">+G:G-H:H</f>
        <v>17000</v>
      </c>
    </row>
    <row r="574" customFormat="false" ht="17.25" hidden="false" customHeight="true" outlineLevel="0" collapsed="false">
      <c r="A574" s="140" t="s">
        <v>102</v>
      </c>
      <c r="C574" s="142" t="n">
        <v>6350100</v>
      </c>
      <c r="D574" s="143" t="n">
        <v>63501000</v>
      </c>
      <c r="E574" s="140" t="s">
        <v>189</v>
      </c>
      <c r="F574" s="143" t="n">
        <v>2022</v>
      </c>
      <c r="G574" s="144" t="n">
        <v>891990</v>
      </c>
      <c r="H574" s="144" t="n">
        <v>0</v>
      </c>
      <c r="I574" s="144" t="n">
        <f aca="false">+G:G-H:H</f>
        <v>891990</v>
      </c>
    </row>
    <row r="575" customFormat="false" ht="17.25" hidden="false" customHeight="true" outlineLevel="0" collapsed="false">
      <c r="A575" s="140" t="s">
        <v>102</v>
      </c>
      <c r="C575" s="142" t="n">
        <v>6350300</v>
      </c>
      <c r="D575" s="143" t="n">
        <v>63503000</v>
      </c>
      <c r="E575" s="140" t="s">
        <v>731</v>
      </c>
      <c r="F575" s="143" t="n">
        <v>2022</v>
      </c>
      <c r="G575" s="144" t="n">
        <v>3774</v>
      </c>
      <c r="H575" s="144" t="n">
        <v>0</v>
      </c>
      <c r="I575" s="144" t="n">
        <f aca="false">+G:G-H:H</f>
        <v>3774</v>
      </c>
    </row>
    <row r="576" customFormat="false" ht="17.25" hidden="false" customHeight="true" outlineLevel="0" collapsed="false">
      <c r="A576" s="140" t="s">
        <v>102</v>
      </c>
      <c r="C576" s="142" t="n">
        <v>6350400</v>
      </c>
      <c r="D576" s="143" t="n">
        <v>63504000</v>
      </c>
      <c r="E576" s="140" t="s">
        <v>732</v>
      </c>
      <c r="F576" s="143" t="n">
        <v>2022</v>
      </c>
      <c r="G576" s="144" t="n">
        <v>324839</v>
      </c>
      <c r="H576" s="144" t="n">
        <v>0</v>
      </c>
      <c r="I576" s="144" t="n">
        <f aca="false">+G:G-H:H</f>
        <v>324839</v>
      </c>
    </row>
    <row r="577" customFormat="false" ht="17.25" hidden="false" customHeight="true" outlineLevel="0" collapsed="false">
      <c r="A577" s="140" t="s">
        <v>102</v>
      </c>
      <c r="C577" s="142" t="n">
        <v>6350600</v>
      </c>
      <c r="D577" s="143" t="n">
        <v>63506000</v>
      </c>
      <c r="E577" s="140" t="s">
        <v>452</v>
      </c>
      <c r="F577" s="143" t="n">
        <v>2022</v>
      </c>
      <c r="G577" s="144" t="n">
        <v>2496</v>
      </c>
      <c r="H577" s="144" t="n">
        <v>0</v>
      </c>
      <c r="I577" s="144" t="n">
        <f aca="false">+G:G-H:H</f>
        <v>2496</v>
      </c>
    </row>
    <row r="578" customFormat="false" ht="17.25" hidden="false" customHeight="true" outlineLevel="0" collapsed="false">
      <c r="A578" s="140" t="s">
        <v>102</v>
      </c>
      <c r="C578" s="142" t="n">
        <v>6350700</v>
      </c>
      <c r="D578" s="143" t="n">
        <v>63507000</v>
      </c>
      <c r="E578" s="140" t="s">
        <v>734</v>
      </c>
      <c r="F578" s="143" t="n">
        <v>2022</v>
      </c>
      <c r="G578" s="144" t="n">
        <v>290140893.9</v>
      </c>
      <c r="H578" s="144" t="n">
        <v>0</v>
      </c>
      <c r="I578" s="144" t="n">
        <f aca="false">+G:G-H:H</f>
        <v>290140893.9</v>
      </c>
    </row>
    <row r="579" customFormat="false" ht="17.25" hidden="false" customHeight="true" outlineLevel="0" collapsed="false">
      <c r="A579" s="140" t="s">
        <v>102</v>
      </c>
      <c r="C579" s="142" t="n">
        <v>6350800</v>
      </c>
      <c r="D579" s="143" t="n">
        <v>63508000</v>
      </c>
      <c r="E579" s="140" t="s">
        <v>447</v>
      </c>
      <c r="F579" s="143" t="n">
        <v>2022</v>
      </c>
      <c r="G579" s="144" t="n">
        <v>164000</v>
      </c>
      <c r="H579" s="144" t="n">
        <v>0</v>
      </c>
      <c r="I579" s="144" t="n">
        <f aca="false">+G:G-H:H</f>
        <v>164000</v>
      </c>
    </row>
    <row r="580" customFormat="false" ht="17.25" hidden="false" customHeight="true" outlineLevel="0" collapsed="false">
      <c r="A580" s="140" t="s">
        <v>102</v>
      </c>
      <c r="C580" s="142" t="n">
        <v>6410100</v>
      </c>
      <c r="D580" s="143" t="n">
        <v>64101000</v>
      </c>
      <c r="E580" s="140" t="s">
        <v>735</v>
      </c>
      <c r="F580" s="143" t="n">
        <v>2022</v>
      </c>
      <c r="G580" s="144" t="n">
        <v>470600132.88</v>
      </c>
      <c r="H580" s="144" t="n">
        <v>0</v>
      </c>
      <c r="I580" s="144" t="n">
        <f aca="false">+G:G-H:H</f>
        <v>470600132.88</v>
      </c>
    </row>
    <row r="581" customFormat="false" ht="17.25" hidden="false" customHeight="true" outlineLevel="0" collapsed="false">
      <c r="A581" s="140" t="s">
        <v>102</v>
      </c>
      <c r="C581" s="142" t="n">
        <v>6410200</v>
      </c>
      <c r="D581" s="143" t="n">
        <v>64102000</v>
      </c>
      <c r="E581" s="140" t="s">
        <v>528</v>
      </c>
      <c r="F581" s="143" t="n">
        <v>2022</v>
      </c>
      <c r="G581" s="144" t="n">
        <v>3611614.35</v>
      </c>
      <c r="H581" s="144" t="n">
        <v>0</v>
      </c>
      <c r="I581" s="144" t="n">
        <f aca="false">+G:G-H:H</f>
        <v>3611614.35</v>
      </c>
    </row>
    <row r="582" customFormat="false" ht="17.25" hidden="false" customHeight="true" outlineLevel="0" collapsed="false">
      <c r="A582" s="140" t="s">
        <v>102</v>
      </c>
      <c r="C582" s="142" t="n">
        <v>6410300</v>
      </c>
      <c r="D582" s="143" t="n">
        <v>64103000</v>
      </c>
      <c r="E582" s="140" t="s">
        <v>529</v>
      </c>
      <c r="F582" s="143" t="n">
        <v>2022</v>
      </c>
      <c r="G582" s="144" t="n">
        <v>10139547.9</v>
      </c>
      <c r="H582" s="144" t="n">
        <v>0</v>
      </c>
      <c r="I582" s="144" t="n">
        <f aca="false">+G:G-H:H</f>
        <v>10139547.9</v>
      </c>
    </row>
    <row r="583" customFormat="false" ht="17.25" hidden="false" customHeight="true" outlineLevel="0" collapsed="false">
      <c r="A583" s="140" t="s">
        <v>102</v>
      </c>
      <c r="C583" s="142" t="n">
        <v>6410400</v>
      </c>
      <c r="D583" s="143" t="n">
        <v>64104000</v>
      </c>
      <c r="E583" s="140" t="s">
        <v>194</v>
      </c>
      <c r="F583" s="143" t="n">
        <v>2022</v>
      </c>
      <c r="G583" s="144" t="n">
        <v>18763362.28</v>
      </c>
      <c r="H583" s="144" t="n">
        <v>0</v>
      </c>
      <c r="I583" s="144" t="n">
        <f aca="false">+G:G-H:H</f>
        <v>18763362.28</v>
      </c>
    </row>
    <row r="584" customFormat="false" ht="17.25" hidden="false" customHeight="true" outlineLevel="0" collapsed="false">
      <c r="A584" s="140" t="s">
        <v>102</v>
      </c>
      <c r="C584" s="142" t="n">
        <v>6410500</v>
      </c>
      <c r="D584" s="143" t="n">
        <v>64105000</v>
      </c>
      <c r="E584" s="140" t="s">
        <v>530</v>
      </c>
      <c r="F584" s="143" t="n">
        <v>2022</v>
      </c>
      <c r="G584" s="144" t="n">
        <v>787300.95</v>
      </c>
      <c r="H584" s="144" t="n">
        <v>0</v>
      </c>
      <c r="I584" s="144" t="n">
        <f aca="false">+G:G-H:H</f>
        <v>787300.95</v>
      </c>
    </row>
    <row r="585" customFormat="false" ht="17.25" hidden="false" customHeight="true" outlineLevel="0" collapsed="false">
      <c r="A585" s="140" t="s">
        <v>102</v>
      </c>
      <c r="C585" s="142" t="n">
        <v>6418000</v>
      </c>
      <c r="D585" s="143" t="n">
        <v>64180000</v>
      </c>
      <c r="E585" s="140" t="s">
        <v>531</v>
      </c>
      <c r="F585" s="143" t="n">
        <v>2022</v>
      </c>
      <c r="G585" s="144" t="n">
        <v>0</v>
      </c>
      <c r="H585" s="144" t="n">
        <v>12410624.8</v>
      </c>
      <c r="I585" s="144" t="n">
        <f aca="false">+G:G-H:H</f>
        <v>-12410624.8</v>
      </c>
    </row>
    <row r="586" customFormat="false" ht="17.25" hidden="false" customHeight="true" outlineLevel="0" collapsed="false">
      <c r="A586" s="140" t="s">
        <v>102</v>
      </c>
      <c r="C586" s="142" t="n">
        <v>6418800</v>
      </c>
      <c r="D586" s="143" t="n">
        <v>64180000</v>
      </c>
      <c r="E586" s="140" t="s">
        <v>3410</v>
      </c>
      <c r="F586" s="143" t="n">
        <v>2022</v>
      </c>
      <c r="G586" s="144" t="n">
        <v>1957430.4</v>
      </c>
      <c r="H586" s="144" t="n">
        <v>0</v>
      </c>
      <c r="I586" s="144" t="n">
        <f aca="false">+G:G-H:H</f>
        <v>1957430.4</v>
      </c>
    </row>
    <row r="587" customFormat="false" ht="17.25" hidden="false" customHeight="true" outlineLevel="0" collapsed="false">
      <c r="A587" s="140" t="s">
        <v>102</v>
      </c>
      <c r="C587" s="142" t="n">
        <v>6450100</v>
      </c>
      <c r="D587" s="143" t="n">
        <v>64501000</v>
      </c>
      <c r="E587" s="140" t="s">
        <v>736</v>
      </c>
      <c r="F587" s="143" t="n">
        <v>2022</v>
      </c>
      <c r="G587" s="144" t="n">
        <v>46001807.73</v>
      </c>
      <c r="H587" s="144" t="n">
        <v>0</v>
      </c>
      <c r="I587" s="144" t="n">
        <f aca="false">+G:G-H:H</f>
        <v>46001807.73</v>
      </c>
    </row>
    <row r="588" customFormat="false" ht="17.25" hidden="false" customHeight="true" outlineLevel="0" collapsed="false">
      <c r="A588" s="140" t="s">
        <v>102</v>
      </c>
      <c r="C588" s="142" t="n">
        <v>6450200</v>
      </c>
      <c r="D588" s="143" t="n">
        <v>64502000</v>
      </c>
      <c r="E588" s="140" t="s">
        <v>533</v>
      </c>
      <c r="F588" s="143" t="n">
        <v>2022</v>
      </c>
      <c r="G588" s="144" t="n">
        <v>17693002.35</v>
      </c>
      <c r="H588" s="144" t="n">
        <v>0</v>
      </c>
      <c r="I588" s="144" t="n">
        <f aca="false">+G:G-H:H</f>
        <v>17693002.35</v>
      </c>
    </row>
    <row r="589" customFormat="false" ht="17.25" hidden="false" customHeight="true" outlineLevel="0" collapsed="false">
      <c r="A589" s="140" t="s">
        <v>102</v>
      </c>
      <c r="C589" s="142" t="n">
        <v>6450400</v>
      </c>
      <c r="D589" s="143" t="n">
        <v>64504000</v>
      </c>
      <c r="E589" s="140" t="s">
        <v>464</v>
      </c>
      <c r="F589" s="143" t="n">
        <v>2022</v>
      </c>
      <c r="G589" s="144" t="n">
        <v>3538600.21</v>
      </c>
      <c r="H589" s="144" t="n">
        <v>0</v>
      </c>
      <c r="I589" s="144" t="n">
        <f aca="false">+G:G-H:H</f>
        <v>3538600.21</v>
      </c>
    </row>
    <row r="590" customFormat="false" ht="17.25" hidden="false" customHeight="true" outlineLevel="0" collapsed="false">
      <c r="A590" s="140" t="s">
        <v>102</v>
      </c>
      <c r="C590" s="142" t="n">
        <v>6458000</v>
      </c>
      <c r="D590" s="143" t="n">
        <v>64580000</v>
      </c>
      <c r="E590" s="140" t="s">
        <v>738</v>
      </c>
      <c r="F590" s="143" t="n">
        <v>2022</v>
      </c>
      <c r="G590" s="144" t="n">
        <v>0</v>
      </c>
      <c r="H590" s="144" t="n">
        <v>0</v>
      </c>
      <c r="I590" s="144" t="n">
        <f aca="false">+G:G-H:H</f>
        <v>0</v>
      </c>
    </row>
    <row r="591" customFormat="false" ht="17.25" hidden="false" customHeight="true" outlineLevel="0" collapsed="false">
      <c r="A591" s="140" t="s">
        <v>102</v>
      </c>
      <c r="C591" s="142" t="n">
        <v>6480100</v>
      </c>
      <c r="D591" s="143" t="n">
        <v>64801000</v>
      </c>
      <c r="E591" s="140" t="s">
        <v>467</v>
      </c>
      <c r="F591" s="143" t="n">
        <v>2022</v>
      </c>
      <c r="G591" s="144" t="n">
        <v>9603397.6</v>
      </c>
      <c r="H591" s="144" t="n">
        <v>0</v>
      </c>
      <c r="I591" s="144" t="n">
        <f aca="false">+G:G-H:H</f>
        <v>9603397.6</v>
      </c>
    </row>
    <row r="592" customFormat="false" ht="17.25" hidden="false" customHeight="true" outlineLevel="0" collapsed="false">
      <c r="A592" s="140" t="s">
        <v>102</v>
      </c>
      <c r="C592" s="142" t="n">
        <v>6480200</v>
      </c>
      <c r="D592" s="143" t="n">
        <v>64802000</v>
      </c>
      <c r="E592" s="140" t="s">
        <v>535</v>
      </c>
      <c r="F592" s="143" t="n">
        <v>2022</v>
      </c>
      <c r="G592" s="144" t="n">
        <v>17279965.18</v>
      </c>
      <c r="H592" s="144" t="n">
        <v>0</v>
      </c>
      <c r="I592" s="144" t="n">
        <f aca="false">+G:G-H:H</f>
        <v>17279965.18</v>
      </c>
    </row>
    <row r="593" customFormat="false" ht="17.25" hidden="false" customHeight="true" outlineLevel="0" collapsed="false">
      <c r="A593" s="140" t="s">
        <v>102</v>
      </c>
      <c r="C593" s="142" t="n">
        <v>6480300</v>
      </c>
      <c r="D593" s="143" t="n">
        <v>64803000</v>
      </c>
      <c r="E593" s="140" t="s">
        <v>536</v>
      </c>
      <c r="F593" s="143" t="n">
        <v>2022</v>
      </c>
      <c r="G593" s="144" t="n">
        <v>657521</v>
      </c>
      <c r="H593" s="144" t="n">
        <v>0</v>
      </c>
      <c r="I593" s="144" t="n">
        <f aca="false">+G:G-H:H</f>
        <v>657521</v>
      </c>
    </row>
    <row r="594" customFormat="false" ht="17.25" hidden="false" customHeight="true" outlineLevel="0" collapsed="false">
      <c r="A594" s="140" t="s">
        <v>102</v>
      </c>
      <c r="C594" s="142" t="n">
        <v>6480500</v>
      </c>
      <c r="D594" s="143" t="n">
        <v>64805000</v>
      </c>
      <c r="E594" s="140" t="s">
        <v>537</v>
      </c>
      <c r="F594" s="143" t="n">
        <v>2022</v>
      </c>
      <c r="G594" s="144" t="n">
        <v>15000</v>
      </c>
      <c r="H594" s="144" t="n">
        <v>0</v>
      </c>
      <c r="I594" s="144" t="n">
        <f aca="false">+G:G-H:H</f>
        <v>15000</v>
      </c>
    </row>
    <row r="595" customFormat="false" ht="17.25" hidden="false" customHeight="true" outlineLevel="0" collapsed="false">
      <c r="A595" s="140" t="s">
        <v>102</v>
      </c>
      <c r="C595" s="142" t="n">
        <v>6510000</v>
      </c>
      <c r="D595" s="143" t="n">
        <v>65100000</v>
      </c>
      <c r="E595" s="140" t="s">
        <v>740</v>
      </c>
      <c r="F595" s="143" t="n">
        <v>2022</v>
      </c>
      <c r="G595" s="144" t="n">
        <v>5453483.69</v>
      </c>
      <c r="H595" s="144" t="n">
        <v>0</v>
      </c>
      <c r="I595" s="144" t="n">
        <f aca="false">+G:G-H:H</f>
        <v>5453483.69</v>
      </c>
    </row>
    <row r="596" customFormat="false" ht="17.25" hidden="false" customHeight="true" outlineLevel="0" collapsed="false">
      <c r="A596" s="140" t="s">
        <v>102</v>
      </c>
      <c r="C596" s="142" t="n">
        <v>6560200</v>
      </c>
      <c r="D596" s="143" t="n">
        <v>65602000</v>
      </c>
      <c r="E596" s="140" t="s">
        <v>743</v>
      </c>
      <c r="F596" s="143" t="n">
        <v>2022</v>
      </c>
      <c r="G596" s="144" t="n">
        <v>72602</v>
      </c>
      <c r="H596" s="144" t="n">
        <v>0</v>
      </c>
      <c r="I596" s="144" t="n">
        <f aca="false">+G:G-H:H</f>
        <v>72602</v>
      </c>
    </row>
    <row r="597" customFormat="false" ht="17.25" hidden="false" customHeight="true" outlineLevel="0" collapsed="false">
      <c r="A597" s="140" t="s">
        <v>102</v>
      </c>
      <c r="C597" s="142" t="n">
        <v>6570000</v>
      </c>
      <c r="D597" s="143" t="n">
        <v>65700000</v>
      </c>
      <c r="E597" s="140" t="s">
        <v>745</v>
      </c>
      <c r="F597" s="143" t="n">
        <v>2022</v>
      </c>
      <c r="G597" s="144" t="n">
        <v>53164091.59</v>
      </c>
      <c r="H597" s="144" t="n">
        <v>0</v>
      </c>
      <c r="I597" s="144" t="n">
        <f aca="false">+G:G-H:H</f>
        <v>53164091.59</v>
      </c>
    </row>
    <row r="598" customFormat="false" ht="17.25" hidden="false" customHeight="true" outlineLevel="0" collapsed="false">
      <c r="A598" s="140" t="s">
        <v>102</v>
      </c>
      <c r="C598" s="142" t="n">
        <v>6571000</v>
      </c>
      <c r="D598" s="143" t="n">
        <v>65710000</v>
      </c>
      <c r="E598" s="140" t="s">
        <v>746</v>
      </c>
      <c r="F598" s="143" t="n">
        <v>2022</v>
      </c>
      <c r="G598" s="144" t="n">
        <v>142299</v>
      </c>
      <c r="H598" s="144" t="n">
        <v>0</v>
      </c>
      <c r="I598" s="144" t="n">
        <f aca="false">+G:G-H:H</f>
        <v>142299</v>
      </c>
    </row>
    <row r="599" customFormat="false" ht="17.25" hidden="false" customHeight="true" outlineLevel="0" collapsed="false">
      <c r="A599" s="140" t="s">
        <v>102</v>
      </c>
      <c r="C599" s="142" t="n">
        <v>6580000</v>
      </c>
      <c r="D599" s="143" t="n">
        <v>65800000</v>
      </c>
      <c r="E599" s="140" t="s">
        <v>744</v>
      </c>
      <c r="F599" s="143" t="n">
        <v>2022</v>
      </c>
      <c r="G599" s="144" t="n">
        <v>61382577.08</v>
      </c>
      <c r="H599" s="144" t="n">
        <v>0</v>
      </c>
      <c r="I599" s="144" t="n">
        <f aca="false">+G:G-H:H</f>
        <v>61382577.08</v>
      </c>
    </row>
    <row r="600" customFormat="false" ht="17.25" hidden="false" customHeight="true" outlineLevel="0" collapsed="false">
      <c r="A600" s="140" t="s">
        <v>102</v>
      </c>
      <c r="C600" s="142" t="n">
        <v>6610100</v>
      </c>
      <c r="D600" s="143" t="n">
        <v>66101000</v>
      </c>
      <c r="E600" s="140" t="s">
        <v>747</v>
      </c>
      <c r="F600" s="143" t="n">
        <v>2022</v>
      </c>
      <c r="G600" s="144" t="n">
        <v>43776550.65</v>
      </c>
      <c r="H600" s="144" t="n">
        <v>0</v>
      </c>
      <c r="I600" s="144" t="n">
        <f aca="false">+G:G-H:H</f>
        <v>43776550.65</v>
      </c>
    </row>
    <row r="601" customFormat="false" ht="17.25" hidden="false" customHeight="true" outlineLevel="0" collapsed="false">
      <c r="A601" s="140" t="s">
        <v>102</v>
      </c>
      <c r="C601" s="142" t="n">
        <v>6610200</v>
      </c>
      <c r="D601" s="143" t="n">
        <v>66102000</v>
      </c>
      <c r="E601" s="140" t="s">
        <v>542</v>
      </c>
      <c r="F601" s="143" t="n">
        <v>2022</v>
      </c>
      <c r="G601" s="144" t="n">
        <v>48016032.83</v>
      </c>
      <c r="H601" s="144" t="n">
        <v>0</v>
      </c>
      <c r="I601" s="144" t="n">
        <f aca="false">+G:G-H:H</f>
        <v>48016032.83</v>
      </c>
    </row>
    <row r="602" customFormat="false" ht="17.25" hidden="false" customHeight="true" outlineLevel="0" collapsed="false">
      <c r="A602" s="140" t="s">
        <v>102</v>
      </c>
      <c r="C602" s="142" t="n">
        <v>6610300</v>
      </c>
      <c r="D602" s="143" t="n">
        <v>66103000</v>
      </c>
      <c r="E602" s="140" t="s">
        <v>543</v>
      </c>
      <c r="F602" s="143" t="n">
        <v>2022</v>
      </c>
      <c r="G602" s="144" t="n">
        <v>143889097.77</v>
      </c>
      <c r="H602" s="144" t="n">
        <v>0</v>
      </c>
      <c r="I602" s="144" t="n">
        <f aca="false">+G:G-H:H</f>
        <v>143889097.77</v>
      </c>
    </row>
    <row r="603" customFormat="false" ht="17.25" hidden="false" customHeight="true" outlineLevel="0" collapsed="false">
      <c r="A603" s="140" t="s">
        <v>102</v>
      </c>
      <c r="C603" s="142" t="n">
        <v>6610400</v>
      </c>
      <c r="D603" s="143" t="n">
        <v>66104000</v>
      </c>
      <c r="E603" s="140" t="s">
        <v>544</v>
      </c>
      <c r="F603" s="143" t="n">
        <v>2022</v>
      </c>
      <c r="G603" s="144" t="n">
        <v>244385069.44</v>
      </c>
      <c r="H603" s="144" t="n">
        <v>0</v>
      </c>
      <c r="I603" s="144" t="n">
        <f aca="false">+G:G-H:H</f>
        <v>244385069.44</v>
      </c>
    </row>
    <row r="604" customFormat="false" ht="17.25" hidden="false" customHeight="true" outlineLevel="0" collapsed="false">
      <c r="A604" s="140" t="s">
        <v>102</v>
      </c>
      <c r="C604" s="142" t="n">
        <v>6660000</v>
      </c>
      <c r="D604" s="143" t="n">
        <v>66600000</v>
      </c>
      <c r="E604" s="140" t="s">
        <v>750</v>
      </c>
      <c r="F604" s="143" t="n">
        <v>2022</v>
      </c>
      <c r="G604" s="144" t="n">
        <v>4280553.71</v>
      </c>
      <c r="H604" s="144" t="n">
        <v>0</v>
      </c>
      <c r="I604" s="144" t="n">
        <f aca="false">+G:G-H:H</f>
        <v>4280553.71</v>
      </c>
    </row>
    <row r="605" customFormat="false" ht="17.25" hidden="false" customHeight="true" outlineLevel="0" collapsed="false">
      <c r="A605" s="140" t="s">
        <v>102</v>
      </c>
      <c r="C605" s="142" t="n">
        <v>6811200</v>
      </c>
      <c r="D605" s="143" t="n">
        <v>68112000</v>
      </c>
      <c r="E605" s="140" t="s">
        <v>752</v>
      </c>
      <c r="F605" s="143" t="n">
        <v>2022</v>
      </c>
      <c r="G605" s="144" t="n">
        <v>754505996.33</v>
      </c>
      <c r="H605" s="144" t="n">
        <v>0</v>
      </c>
      <c r="I605" s="144" t="n">
        <f aca="false">+G:G-H:H</f>
        <v>754505996.33</v>
      </c>
    </row>
    <row r="606" customFormat="false" ht="17.25" hidden="false" customHeight="true" outlineLevel="0" collapsed="false">
      <c r="A606" s="140" t="s">
        <v>102</v>
      </c>
      <c r="C606" s="142" t="n">
        <v>6850000</v>
      </c>
      <c r="D606" s="143" t="n">
        <v>68112000</v>
      </c>
      <c r="E606" s="140" t="s">
        <v>490</v>
      </c>
      <c r="F606" s="143" t="n">
        <v>2022</v>
      </c>
      <c r="G606" s="144" t="n">
        <v>0.56</v>
      </c>
      <c r="H606" s="144" t="n">
        <v>0</v>
      </c>
      <c r="I606" s="144" t="n">
        <f aca="false">+G:G-H:H</f>
        <v>0.56</v>
      </c>
    </row>
    <row r="607" customFormat="false" ht="17.25" hidden="false" customHeight="true" outlineLevel="0" collapsed="false">
      <c r="A607" s="140" t="s">
        <v>102</v>
      </c>
      <c r="C607" s="142" t="n">
        <v>6951000</v>
      </c>
      <c r="D607" s="143" t="n">
        <v>69500000</v>
      </c>
      <c r="E607" s="140" t="s">
        <v>3417</v>
      </c>
      <c r="F607" s="143" t="n">
        <v>2022</v>
      </c>
      <c r="G607" s="144" t="n">
        <v>21576232.79</v>
      </c>
      <c r="H607" s="144" t="n">
        <v>0</v>
      </c>
      <c r="I607" s="144" t="n">
        <f aca="false">+G:G-H:H</f>
        <v>21576232.79</v>
      </c>
    </row>
    <row r="608" customFormat="false" ht="17.25" hidden="false" customHeight="true" outlineLevel="0" collapsed="false">
      <c r="A608" s="140" t="s">
        <v>102</v>
      </c>
      <c r="C608" s="142" t="n">
        <v>6980000</v>
      </c>
      <c r="D608" s="143" t="n">
        <v>69500000</v>
      </c>
      <c r="E608" s="140" t="s">
        <v>491</v>
      </c>
      <c r="F608" s="143" t="n">
        <v>2022</v>
      </c>
      <c r="G608" s="144" t="n">
        <v>47767551.9909</v>
      </c>
      <c r="H608" s="144" t="n">
        <v>0</v>
      </c>
      <c r="I608" s="144" t="n">
        <f aca="false">+G:G-H:H</f>
        <v>47767551.9909</v>
      </c>
    </row>
    <row r="609" customFormat="false" ht="17.25" hidden="false" customHeight="true" outlineLevel="0" collapsed="false">
      <c r="A609" s="140" t="s">
        <v>102</v>
      </c>
      <c r="C609" s="142" t="n">
        <v>7011000</v>
      </c>
      <c r="D609" s="143" t="n">
        <v>70110000</v>
      </c>
      <c r="E609" s="140" t="s">
        <v>804</v>
      </c>
      <c r="F609" s="143" t="n">
        <v>2022</v>
      </c>
      <c r="G609" s="144" t="n">
        <v>0</v>
      </c>
      <c r="H609" s="144" t="n">
        <v>7354537053.44</v>
      </c>
      <c r="I609" s="144" t="n">
        <f aca="false">+G:G-H:H</f>
        <v>-7354537053.44</v>
      </c>
    </row>
    <row r="610" customFormat="false" ht="17.25" hidden="false" customHeight="true" outlineLevel="0" collapsed="false">
      <c r="A610" s="140" t="s">
        <v>102</v>
      </c>
      <c r="C610" s="142" t="n">
        <v>7012000</v>
      </c>
      <c r="D610" s="143" t="n">
        <v>70120000</v>
      </c>
      <c r="E610" s="140" t="s">
        <v>548</v>
      </c>
      <c r="F610" s="143" t="n">
        <v>2022</v>
      </c>
      <c r="G610" s="144" t="n">
        <v>0</v>
      </c>
      <c r="H610" s="144" t="n">
        <v>2703972690</v>
      </c>
      <c r="I610" s="144" t="n">
        <f aca="false">+G:G-H:H</f>
        <v>-2703972690</v>
      </c>
    </row>
    <row r="611" customFormat="false" ht="17.25" hidden="false" customHeight="true" outlineLevel="0" collapsed="false">
      <c r="A611" s="140" t="s">
        <v>102</v>
      </c>
      <c r="C611" s="142" t="n">
        <v>7060000</v>
      </c>
      <c r="D611" s="143" t="n">
        <v>70600000</v>
      </c>
      <c r="E611" s="140" t="s">
        <v>754</v>
      </c>
      <c r="F611" s="143" t="n">
        <v>2022</v>
      </c>
      <c r="G611" s="144" t="n">
        <v>0</v>
      </c>
      <c r="H611" s="144" t="n">
        <v>1700412.1</v>
      </c>
      <c r="I611" s="144" t="n">
        <f aca="false">+G:G-H:H</f>
        <v>-1700412.1</v>
      </c>
    </row>
    <row r="612" customFormat="false" ht="17.25" hidden="false" customHeight="true" outlineLevel="0" collapsed="false">
      <c r="A612" s="140" t="s">
        <v>102</v>
      </c>
      <c r="C612" s="142" t="n">
        <v>7090000</v>
      </c>
      <c r="D612" s="143" t="n">
        <v>70900000</v>
      </c>
      <c r="E612" s="140" t="s">
        <v>760</v>
      </c>
      <c r="F612" s="143" t="n">
        <v>2022</v>
      </c>
      <c r="G612" s="144" t="n">
        <v>223902265.56</v>
      </c>
      <c r="H612" s="144" t="n">
        <v>0</v>
      </c>
      <c r="I612" s="144" t="n">
        <f aca="false">+G:G-H:H</f>
        <v>223902265.56</v>
      </c>
    </row>
    <row r="613" customFormat="false" ht="17.25" hidden="false" customHeight="true" outlineLevel="0" collapsed="false">
      <c r="A613" s="140" t="s">
        <v>102</v>
      </c>
      <c r="C613" s="142" t="n">
        <v>7140000</v>
      </c>
      <c r="D613" s="143" t="n">
        <v>71400000</v>
      </c>
      <c r="E613" s="140" t="s">
        <v>761</v>
      </c>
      <c r="F613" s="143" t="n">
        <v>2022</v>
      </c>
      <c r="G613" s="144" t="n">
        <v>916924539.45</v>
      </c>
      <c r="H613" s="144" t="n">
        <v>0</v>
      </c>
      <c r="I613" s="144" t="n">
        <f aca="false">+G:G-H:H</f>
        <v>916924539.45</v>
      </c>
    </row>
    <row r="614" customFormat="false" ht="17.25" hidden="false" customHeight="true" outlineLevel="0" collapsed="false">
      <c r="A614" s="140" t="s">
        <v>102</v>
      </c>
      <c r="C614" s="142" t="n">
        <v>7480000</v>
      </c>
      <c r="D614" s="143" t="n">
        <v>75200000</v>
      </c>
      <c r="E614" s="140" t="s">
        <v>3418</v>
      </c>
      <c r="F614" s="143" t="n">
        <v>2022</v>
      </c>
      <c r="G614" s="144" t="n">
        <v>0</v>
      </c>
      <c r="H614" s="144" t="n">
        <v>11749412.5</v>
      </c>
      <c r="I614" s="144" t="n">
        <f aca="false">+G:G-H:H</f>
        <v>-11749412.5</v>
      </c>
    </row>
    <row r="615" customFormat="false" ht="17.25" hidden="false" customHeight="true" outlineLevel="0" collapsed="false">
      <c r="A615" s="140" t="s">
        <v>102</v>
      </c>
      <c r="C615" s="142" t="n">
        <v>7580000</v>
      </c>
      <c r="D615" s="143" t="n">
        <v>75800000</v>
      </c>
      <c r="E615" s="140" t="s">
        <v>763</v>
      </c>
      <c r="F615" s="143" t="n">
        <v>2022</v>
      </c>
      <c r="G615" s="144" t="n">
        <v>0</v>
      </c>
      <c r="H615" s="144" t="n">
        <v>152050784.02</v>
      </c>
      <c r="I615" s="144" t="n">
        <f aca="false">+G:G-H:H</f>
        <v>-152050784.02</v>
      </c>
    </row>
    <row r="616" customFormat="false" ht="17.25" hidden="false" customHeight="true" outlineLevel="0" collapsed="false">
      <c r="A616" s="140" t="s">
        <v>102</v>
      </c>
      <c r="C616" s="142" t="n">
        <v>7581000</v>
      </c>
      <c r="D616" s="143" t="n">
        <v>75810000</v>
      </c>
      <c r="E616" s="140" t="s">
        <v>551</v>
      </c>
      <c r="F616" s="143" t="n">
        <v>2022</v>
      </c>
      <c r="G616" s="144" t="n">
        <v>0</v>
      </c>
      <c r="H616" s="144" t="n">
        <v>6179000</v>
      </c>
      <c r="I616" s="144" t="n">
        <f aca="false">+G:G-H:H</f>
        <v>-6179000</v>
      </c>
    </row>
    <row r="617" customFormat="false" ht="17.25" hidden="false" customHeight="true" outlineLevel="0" collapsed="false">
      <c r="A617" s="140" t="s">
        <v>102</v>
      </c>
      <c r="C617" s="142" t="n">
        <v>7660000</v>
      </c>
      <c r="D617" s="143" t="n">
        <v>76600000</v>
      </c>
      <c r="E617" s="140" t="s">
        <v>766</v>
      </c>
      <c r="F617" s="143" t="n">
        <v>2022</v>
      </c>
      <c r="G617" s="144" t="n">
        <v>0</v>
      </c>
      <c r="H617" s="144" t="n">
        <v>600070.67</v>
      </c>
      <c r="I617" s="144" t="n">
        <f aca="false">+G:G-H:H</f>
        <v>-600070.67</v>
      </c>
    </row>
    <row r="618" customFormat="false" ht="17.25" hidden="false" customHeight="true" outlineLevel="0" collapsed="false">
      <c r="A618" s="140" t="s">
        <v>102</v>
      </c>
      <c r="C618" s="142" t="n">
        <v>7850000</v>
      </c>
      <c r="D618" s="143" t="n">
        <v>78500000</v>
      </c>
      <c r="E618" s="140" t="s">
        <v>507</v>
      </c>
      <c r="F618" s="143" t="n">
        <v>2022</v>
      </c>
      <c r="G618" s="144" t="n">
        <v>0</v>
      </c>
      <c r="H618" s="144" t="n">
        <v>35.15</v>
      </c>
      <c r="I618" s="144" t="n">
        <f aca="false">+G:G-H:H</f>
        <v>-35.15</v>
      </c>
    </row>
    <row r="619" customFormat="false" ht="17.25" hidden="false" customHeight="true" outlineLevel="0" collapsed="false">
      <c r="A619" s="140" t="s">
        <v>103</v>
      </c>
      <c r="C619" s="142" t="n">
        <v>1010000</v>
      </c>
      <c r="D619" s="143" t="n">
        <v>10100000</v>
      </c>
      <c r="E619" s="140" t="s">
        <v>559</v>
      </c>
      <c r="F619" s="143" t="n">
        <v>2022</v>
      </c>
      <c r="G619" s="144" t="n">
        <v>0</v>
      </c>
      <c r="H619" s="144" t="n">
        <v>2000000</v>
      </c>
      <c r="I619" s="144" t="n">
        <f aca="false">+G:G-H:H</f>
        <v>-2000000</v>
      </c>
    </row>
    <row r="620" customFormat="false" ht="17.25" hidden="false" customHeight="true" outlineLevel="0" collapsed="false">
      <c r="A620" s="140" t="s">
        <v>103</v>
      </c>
      <c r="C620" s="142" t="n">
        <v>1280000</v>
      </c>
      <c r="D620" s="143" t="n">
        <v>12800000</v>
      </c>
      <c r="E620" s="140" t="s">
        <v>564</v>
      </c>
      <c r="F620" s="143" t="n">
        <v>2022</v>
      </c>
      <c r="G620" s="144" t="n">
        <v>0</v>
      </c>
      <c r="H620" s="144" t="n">
        <v>8563899</v>
      </c>
      <c r="I620" s="144" t="n">
        <f aca="false">+G:G-H:H</f>
        <v>-8563899</v>
      </c>
    </row>
    <row r="621" customFormat="false" ht="17.25" hidden="false" customHeight="true" outlineLevel="0" collapsed="false">
      <c r="A621" s="140" t="s">
        <v>103</v>
      </c>
      <c r="C621" s="142" t="n">
        <v>1290000</v>
      </c>
      <c r="D621" s="143" t="n">
        <v>12900000</v>
      </c>
      <c r="E621" s="140" t="s">
        <v>1159</v>
      </c>
      <c r="F621" s="143" t="n">
        <v>2022</v>
      </c>
      <c r="G621" s="144" t="n">
        <v>195886749.561917</v>
      </c>
      <c r="H621" s="144" t="n">
        <v>0</v>
      </c>
      <c r="I621" s="144" t="n">
        <f aca="false">+G:G-H:H</f>
        <v>195886749.561917</v>
      </c>
    </row>
    <row r="622" customFormat="false" ht="17.25" hidden="false" customHeight="true" outlineLevel="0" collapsed="false">
      <c r="A622" s="140" t="s">
        <v>103</v>
      </c>
      <c r="C622" s="142" t="n">
        <v>2150000</v>
      </c>
      <c r="D622" s="143" t="n">
        <v>21500000</v>
      </c>
      <c r="E622" s="140" t="s">
        <v>570</v>
      </c>
      <c r="F622" s="143" t="n">
        <v>2022</v>
      </c>
      <c r="G622" s="144" t="n">
        <v>6873600</v>
      </c>
      <c r="H622" s="144" t="n">
        <v>0</v>
      </c>
      <c r="I622" s="144" t="n">
        <f aca="false">+G:G-H:H</f>
        <v>6873600</v>
      </c>
    </row>
    <row r="623" customFormat="false" ht="17.25" hidden="false" customHeight="true" outlineLevel="0" collapsed="false">
      <c r="A623" s="140" t="s">
        <v>103</v>
      </c>
      <c r="C623" s="142" t="n">
        <v>2181000</v>
      </c>
      <c r="D623" s="143" t="n">
        <v>21810000</v>
      </c>
      <c r="E623" s="140" t="s">
        <v>234</v>
      </c>
      <c r="F623" s="143" t="n">
        <v>2022</v>
      </c>
      <c r="G623" s="144" t="n">
        <v>6032625</v>
      </c>
      <c r="H623" s="144" t="n">
        <v>0</v>
      </c>
      <c r="I623" s="144" t="n">
        <f aca="false">+G:G-H:H</f>
        <v>6032625</v>
      </c>
    </row>
    <row r="624" customFormat="false" ht="17.25" hidden="false" customHeight="true" outlineLevel="0" collapsed="false">
      <c r="A624" s="140" t="s">
        <v>103</v>
      </c>
      <c r="C624" s="142" t="n">
        <v>2182000</v>
      </c>
      <c r="D624" s="143" t="n">
        <v>21820000</v>
      </c>
      <c r="E624" s="140" t="s">
        <v>10</v>
      </c>
      <c r="F624" s="143" t="n">
        <v>2022</v>
      </c>
      <c r="G624" s="144" t="n">
        <v>4411156.05</v>
      </c>
      <c r="H624" s="144" t="n">
        <v>0</v>
      </c>
      <c r="I624" s="144" t="n">
        <f aca="false">+G:G-H:H</f>
        <v>4411156.05</v>
      </c>
    </row>
    <row r="625" customFormat="false" ht="17.25" hidden="false" customHeight="true" outlineLevel="0" collapsed="false">
      <c r="A625" s="140" t="s">
        <v>103</v>
      </c>
      <c r="C625" s="142" t="n">
        <v>2184000</v>
      </c>
      <c r="D625" s="143" t="n">
        <v>21840000</v>
      </c>
      <c r="E625" s="140" t="s">
        <v>575</v>
      </c>
      <c r="F625" s="143" t="n">
        <v>2022</v>
      </c>
      <c r="G625" s="144" t="n">
        <v>10466466.78</v>
      </c>
      <c r="H625" s="144" t="n">
        <v>0</v>
      </c>
      <c r="I625" s="144" t="n">
        <f aca="false">+G:G-H:H</f>
        <v>10466466.78</v>
      </c>
    </row>
    <row r="626" customFormat="false" ht="17.25" hidden="false" customHeight="true" outlineLevel="0" collapsed="false">
      <c r="A626" s="140" t="s">
        <v>103</v>
      </c>
      <c r="C626" s="142" t="n">
        <v>2187000</v>
      </c>
      <c r="D626" s="143" t="n">
        <v>21870000</v>
      </c>
      <c r="E626" s="140" t="s">
        <v>573</v>
      </c>
      <c r="F626" s="143" t="n">
        <v>2022</v>
      </c>
      <c r="G626" s="144" t="n">
        <v>16469811.6</v>
      </c>
      <c r="H626" s="144" t="n">
        <v>0</v>
      </c>
      <c r="I626" s="144" t="n">
        <f aca="false">+G:G-H:H</f>
        <v>16469811.6</v>
      </c>
    </row>
    <row r="627" customFormat="false" ht="17.25" hidden="false" customHeight="true" outlineLevel="0" collapsed="false">
      <c r="A627" s="140" t="s">
        <v>103</v>
      </c>
      <c r="C627" s="142" t="n">
        <v>2750000</v>
      </c>
      <c r="D627" s="143" t="n">
        <v>27500000</v>
      </c>
      <c r="E627" s="140" t="s">
        <v>577</v>
      </c>
      <c r="F627" s="143" t="n">
        <v>2022</v>
      </c>
      <c r="G627" s="144" t="n">
        <v>13882829.13</v>
      </c>
      <c r="H627" s="144" t="n">
        <v>0</v>
      </c>
      <c r="I627" s="144" t="n">
        <f aca="false">+G:G-H:H</f>
        <v>13882829.13</v>
      </c>
    </row>
    <row r="628" customFormat="false" ht="17.25" hidden="false" customHeight="true" outlineLevel="0" collapsed="false">
      <c r="A628" s="140" t="s">
        <v>103</v>
      </c>
      <c r="C628" s="142" t="n">
        <v>2815000</v>
      </c>
      <c r="D628" s="143" t="n">
        <v>28150000</v>
      </c>
      <c r="E628" s="140" t="s">
        <v>582</v>
      </c>
      <c r="F628" s="143" t="n">
        <v>2022</v>
      </c>
      <c r="G628" s="144" t="n">
        <v>0</v>
      </c>
      <c r="H628" s="144" t="n">
        <v>6873600.00354839</v>
      </c>
      <c r="I628" s="144" t="n">
        <f aca="false">+G:G-H:H</f>
        <v>-6873600.00354839</v>
      </c>
    </row>
    <row r="629" customFormat="false" ht="17.25" hidden="false" customHeight="true" outlineLevel="0" collapsed="false">
      <c r="A629" s="140" t="s">
        <v>103</v>
      </c>
      <c r="C629" s="142" t="n">
        <v>2818100</v>
      </c>
      <c r="D629" s="143" t="n">
        <v>28181000</v>
      </c>
      <c r="E629" s="140" t="s">
        <v>250</v>
      </c>
      <c r="F629" s="143" t="n">
        <v>2022</v>
      </c>
      <c r="G629" s="144" t="n">
        <v>0</v>
      </c>
      <c r="H629" s="144" t="n">
        <v>733709.375</v>
      </c>
      <c r="I629" s="144" t="n">
        <f aca="false">+G:G-H:H</f>
        <v>-733709.375</v>
      </c>
    </row>
    <row r="630" customFormat="false" ht="17.25" hidden="false" customHeight="true" outlineLevel="0" collapsed="false">
      <c r="A630" s="140" t="s">
        <v>103</v>
      </c>
      <c r="C630" s="142" t="n">
        <v>2818200</v>
      </c>
      <c r="D630" s="143" t="n">
        <v>28182000</v>
      </c>
      <c r="E630" s="140" t="s">
        <v>585</v>
      </c>
      <c r="F630" s="143" t="n">
        <v>2022</v>
      </c>
      <c r="G630" s="144" t="n">
        <v>0</v>
      </c>
      <c r="H630" s="144" t="n">
        <v>2264393.6175</v>
      </c>
      <c r="I630" s="144" t="n">
        <f aca="false">+G:G-H:H</f>
        <v>-2264393.6175</v>
      </c>
    </row>
    <row r="631" customFormat="false" ht="17.25" hidden="false" customHeight="true" outlineLevel="0" collapsed="false">
      <c r="A631" s="140" t="s">
        <v>103</v>
      </c>
      <c r="C631" s="142" t="n">
        <v>2818400</v>
      </c>
      <c r="D631" s="143" t="n">
        <v>28184000</v>
      </c>
      <c r="E631" s="140" t="s">
        <v>586</v>
      </c>
      <c r="F631" s="143" t="n">
        <v>2022</v>
      </c>
      <c r="G631" s="144" t="n">
        <v>0</v>
      </c>
      <c r="H631" s="144" t="n">
        <v>4730752.7825</v>
      </c>
      <c r="I631" s="144" t="n">
        <f aca="false">+G:G-H:H</f>
        <v>-4730752.7825</v>
      </c>
    </row>
    <row r="632" customFormat="false" ht="17.25" hidden="false" customHeight="true" outlineLevel="0" collapsed="false">
      <c r="A632" s="140" t="s">
        <v>103</v>
      </c>
      <c r="C632" s="142" t="n">
        <v>2818700</v>
      </c>
      <c r="D632" s="143" t="n">
        <v>28187000</v>
      </c>
      <c r="E632" s="140" t="s">
        <v>587</v>
      </c>
      <c r="F632" s="143" t="n">
        <v>2022</v>
      </c>
      <c r="G632" s="144" t="n">
        <v>0</v>
      </c>
      <c r="H632" s="144" t="n">
        <v>5993976.78</v>
      </c>
      <c r="I632" s="144" t="n">
        <f aca="false">+G:G-H:H</f>
        <v>-5993976.78</v>
      </c>
    </row>
    <row r="633" customFormat="false" ht="17.25" hidden="false" customHeight="true" outlineLevel="0" collapsed="false">
      <c r="A633" s="140" t="s">
        <v>103</v>
      </c>
      <c r="C633" s="142" t="n">
        <v>3710000</v>
      </c>
      <c r="D633" s="143" t="n">
        <v>37100000</v>
      </c>
      <c r="E633" s="140" t="s">
        <v>592</v>
      </c>
      <c r="F633" s="143" t="n">
        <v>2022</v>
      </c>
      <c r="G633" s="144" t="n">
        <v>555894059.32</v>
      </c>
      <c r="H633" s="144" t="n">
        <v>0</v>
      </c>
      <c r="I633" s="144" t="n">
        <f aca="false">+G:G-H:H</f>
        <v>555894059.32</v>
      </c>
    </row>
    <row r="634" customFormat="false" ht="17.25" hidden="false" customHeight="true" outlineLevel="0" collapsed="false">
      <c r="A634" s="140" t="s">
        <v>103</v>
      </c>
      <c r="C634" s="142" t="n">
        <v>4011000</v>
      </c>
      <c r="D634" s="143" t="n">
        <v>40110000</v>
      </c>
      <c r="E634" s="140" t="s">
        <v>597</v>
      </c>
      <c r="F634" s="143" t="n">
        <v>2022</v>
      </c>
      <c r="G634" s="144" t="n">
        <v>0</v>
      </c>
      <c r="H634" s="144" t="n">
        <v>744245838.38</v>
      </c>
      <c r="I634" s="144" t="n">
        <f aca="false">+G:G-H:H</f>
        <v>-744245838.38</v>
      </c>
    </row>
    <row r="635" customFormat="false" ht="17.25" hidden="false" customHeight="true" outlineLevel="0" collapsed="false">
      <c r="A635" s="140" t="s">
        <v>103</v>
      </c>
      <c r="C635" s="142" t="n">
        <v>4012000</v>
      </c>
      <c r="D635" s="143" t="n">
        <v>40120000</v>
      </c>
      <c r="E635" s="140" t="s">
        <v>598</v>
      </c>
      <c r="F635" s="143" t="n">
        <v>2022</v>
      </c>
      <c r="G635" s="144" t="n">
        <v>0</v>
      </c>
      <c r="H635" s="144" t="n">
        <v>1976467567.63</v>
      </c>
      <c r="I635" s="144" t="n">
        <f aca="false">+G:G-H:H</f>
        <v>-1976467567.63</v>
      </c>
    </row>
    <row r="636" customFormat="false" ht="17.25" hidden="false" customHeight="true" outlineLevel="0" collapsed="false">
      <c r="A636" s="140" t="s">
        <v>103</v>
      </c>
      <c r="C636" s="142" t="n">
        <v>4081000</v>
      </c>
      <c r="D636" s="143" t="n">
        <v>40810000</v>
      </c>
      <c r="E636" s="140" t="s">
        <v>600</v>
      </c>
      <c r="F636" s="143" t="n">
        <v>2022</v>
      </c>
      <c r="G636" s="144" t="n">
        <v>0</v>
      </c>
      <c r="H636" s="144" t="n">
        <v>16068019.68</v>
      </c>
      <c r="I636" s="144" t="n">
        <f aca="false">+G:G-H:H</f>
        <v>-16068019.68</v>
      </c>
    </row>
    <row r="637" customFormat="false" ht="17.25" hidden="false" customHeight="true" outlineLevel="0" collapsed="false">
      <c r="A637" s="140" t="s">
        <v>103</v>
      </c>
      <c r="C637" s="142" t="n">
        <v>4091000</v>
      </c>
      <c r="D637" s="143" t="n">
        <v>40910000</v>
      </c>
      <c r="E637" s="140" t="s">
        <v>259</v>
      </c>
      <c r="F637" s="143" t="n">
        <v>2022</v>
      </c>
      <c r="G637" s="144" t="n">
        <v>6785337.6</v>
      </c>
      <c r="H637" s="144" t="n">
        <v>0</v>
      </c>
      <c r="I637" s="144" t="n">
        <f aca="false">+G:G-H:H</f>
        <v>6785337.6</v>
      </c>
    </row>
    <row r="638" customFormat="false" ht="17.25" hidden="false" customHeight="true" outlineLevel="0" collapsed="false">
      <c r="A638" s="140" t="s">
        <v>103</v>
      </c>
      <c r="C638" s="142" t="n">
        <v>4092000</v>
      </c>
      <c r="D638" s="143" t="n">
        <v>40920000</v>
      </c>
      <c r="E638" s="140" t="s">
        <v>261</v>
      </c>
      <c r="F638" s="143" t="n">
        <v>2022</v>
      </c>
      <c r="G638" s="144" t="n">
        <v>43330986.01</v>
      </c>
      <c r="H638" s="144" t="n">
        <v>0</v>
      </c>
      <c r="I638" s="144" t="n">
        <f aca="false">+G:G-H:H</f>
        <v>43330986.01</v>
      </c>
    </row>
    <row r="639" customFormat="false" ht="17.25" hidden="false" customHeight="true" outlineLevel="0" collapsed="false">
      <c r="A639" s="140" t="s">
        <v>103</v>
      </c>
      <c r="C639" s="142" t="n">
        <v>4111000</v>
      </c>
      <c r="D639" s="143" t="n">
        <v>41110000</v>
      </c>
      <c r="E639" s="140" t="s">
        <v>271</v>
      </c>
      <c r="F639" s="143" t="n">
        <v>2022</v>
      </c>
      <c r="G639" s="144" t="n">
        <v>1829963348.9</v>
      </c>
      <c r="H639" s="144" t="n">
        <v>0</v>
      </c>
      <c r="I639" s="144" t="n">
        <f aca="false">+G:G-H:H</f>
        <v>1829963348.9</v>
      </c>
    </row>
    <row r="640" customFormat="false" ht="17.25" hidden="false" customHeight="true" outlineLevel="0" collapsed="false">
      <c r="A640" s="140" t="s">
        <v>103</v>
      </c>
      <c r="C640" s="142" t="n">
        <v>4130000</v>
      </c>
      <c r="D640" s="143" t="n">
        <v>41300000</v>
      </c>
      <c r="E640" s="140" t="s">
        <v>264</v>
      </c>
      <c r="F640" s="143" t="n">
        <v>2022</v>
      </c>
      <c r="G640" s="144" t="n">
        <v>27844312</v>
      </c>
      <c r="H640" s="144" t="n">
        <v>0</v>
      </c>
      <c r="I640" s="144" t="n">
        <f aca="false">+G:G-H:H</f>
        <v>27844312</v>
      </c>
    </row>
    <row r="641" customFormat="false" ht="17.25" hidden="false" customHeight="true" outlineLevel="0" collapsed="false">
      <c r="A641" s="140" t="s">
        <v>103</v>
      </c>
      <c r="C641" s="142" t="n">
        <v>4210000</v>
      </c>
      <c r="D641" s="143" t="n">
        <v>42100000</v>
      </c>
      <c r="E641" s="140" t="s">
        <v>277</v>
      </c>
      <c r="F641" s="143" t="n">
        <v>2022</v>
      </c>
      <c r="G641" s="144" t="n">
        <v>2586238.47000001</v>
      </c>
      <c r="H641" s="144" t="n">
        <v>0</v>
      </c>
      <c r="I641" s="144" t="n">
        <f aca="false">+G:G-H:H</f>
        <v>2586238.47000001</v>
      </c>
    </row>
    <row r="642" customFormat="false" ht="17.25" hidden="false" customHeight="true" outlineLevel="0" collapsed="false">
      <c r="A642" s="140" t="s">
        <v>103</v>
      </c>
      <c r="C642" s="142" t="n">
        <v>4251000</v>
      </c>
      <c r="D642" s="143" t="n">
        <v>42510000</v>
      </c>
      <c r="E642" s="140" t="s">
        <v>280</v>
      </c>
      <c r="F642" s="143" t="n">
        <v>2022</v>
      </c>
      <c r="G642" s="144" t="n">
        <v>298000</v>
      </c>
      <c r="H642" s="144" t="n">
        <v>0</v>
      </c>
      <c r="I642" s="144" t="n">
        <f aca="false">+G:G-H:H</f>
        <v>298000</v>
      </c>
    </row>
    <row r="643" customFormat="false" ht="17.25" hidden="false" customHeight="true" outlineLevel="0" collapsed="false">
      <c r="A643" s="140" t="s">
        <v>103</v>
      </c>
      <c r="C643" s="142" t="n">
        <v>4280000</v>
      </c>
      <c r="D643" s="143" t="n">
        <v>42800000</v>
      </c>
      <c r="E643" s="140" t="s">
        <v>604</v>
      </c>
      <c r="F643" s="143" t="n">
        <v>2022</v>
      </c>
      <c r="G643" s="144" t="n">
        <v>0</v>
      </c>
      <c r="H643" s="144" t="n">
        <v>8185537.88</v>
      </c>
      <c r="I643" s="144" t="n">
        <f aca="false">+G:G-H:H</f>
        <v>-8185537.88</v>
      </c>
    </row>
    <row r="644" customFormat="false" ht="17.25" hidden="false" customHeight="true" outlineLevel="0" collapsed="false">
      <c r="A644" s="140" t="s">
        <v>103</v>
      </c>
      <c r="C644" s="142" t="n">
        <v>4310000</v>
      </c>
      <c r="D644" s="143" t="n">
        <v>43100000</v>
      </c>
      <c r="E644" s="140" t="s">
        <v>605</v>
      </c>
      <c r="F644" s="143" t="n">
        <v>2022</v>
      </c>
      <c r="G644" s="144" t="n">
        <v>0</v>
      </c>
      <c r="H644" s="144" t="n">
        <v>1684489.25</v>
      </c>
      <c r="I644" s="144" t="n">
        <f aca="false">+G:G-H:H</f>
        <v>-1684489.25</v>
      </c>
    </row>
    <row r="645" customFormat="false" ht="17.25" hidden="false" customHeight="true" outlineLevel="0" collapsed="false">
      <c r="A645" s="140" t="s">
        <v>103</v>
      </c>
      <c r="C645" s="142" t="n">
        <v>4311000</v>
      </c>
      <c r="D645" s="143" t="n">
        <v>43110000</v>
      </c>
      <c r="E645" s="140" t="s">
        <v>606</v>
      </c>
      <c r="F645" s="143" t="n">
        <v>2022</v>
      </c>
      <c r="G645" s="144" t="n">
        <v>21000</v>
      </c>
      <c r="H645" s="144" t="n">
        <v>0</v>
      </c>
      <c r="I645" s="144" t="n">
        <f aca="false">+G:G-H:H</f>
        <v>21000</v>
      </c>
    </row>
    <row r="646" customFormat="false" ht="17.25" hidden="false" customHeight="true" outlineLevel="0" collapsed="false">
      <c r="A646" s="140" t="s">
        <v>103</v>
      </c>
      <c r="C646" s="142" t="n">
        <v>4320000</v>
      </c>
      <c r="D646" s="143" t="n">
        <v>43200000</v>
      </c>
      <c r="E646" s="140" t="s">
        <v>37</v>
      </c>
      <c r="F646" s="143" t="n">
        <v>2022</v>
      </c>
      <c r="G646" s="144" t="n">
        <v>0</v>
      </c>
      <c r="H646" s="144" t="n">
        <v>1494252.61</v>
      </c>
      <c r="I646" s="144" t="n">
        <f aca="false">+G:G-H:H</f>
        <v>-1494252.61</v>
      </c>
    </row>
    <row r="647" customFormat="false" ht="17.25" hidden="false" customHeight="true" outlineLevel="0" collapsed="false">
      <c r="A647" s="140" t="s">
        <v>103</v>
      </c>
      <c r="C647" s="142" t="n">
        <v>4330000</v>
      </c>
      <c r="D647" s="143" t="n">
        <v>43300000</v>
      </c>
      <c r="E647" s="140" t="s">
        <v>38</v>
      </c>
      <c r="F647" s="143" t="n">
        <v>2022</v>
      </c>
      <c r="G647" s="144" t="n">
        <v>0</v>
      </c>
      <c r="H647" s="144" t="n">
        <v>46152.1899999999</v>
      </c>
      <c r="I647" s="144" t="n">
        <f aca="false">+G:G-H:H</f>
        <v>-46152.1899999999</v>
      </c>
    </row>
    <row r="648" customFormat="false" ht="17.25" hidden="false" customHeight="true" outlineLevel="0" collapsed="false">
      <c r="A648" s="140" t="s">
        <v>103</v>
      </c>
      <c r="C648" s="142" t="n">
        <v>4410000</v>
      </c>
      <c r="D648" s="143" t="n">
        <v>44100000</v>
      </c>
      <c r="E648" s="140" t="s">
        <v>610</v>
      </c>
      <c r="F648" s="143" t="n">
        <v>2022</v>
      </c>
      <c r="G648" s="144" t="n">
        <v>0</v>
      </c>
      <c r="H648" s="144" t="n">
        <v>4296991.82</v>
      </c>
      <c r="I648" s="144" t="n">
        <f aca="false">+G:G-H:H</f>
        <v>-4296991.82</v>
      </c>
    </row>
    <row r="649" customFormat="false" ht="17.25" hidden="false" customHeight="true" outlineLevel="0" collapsed="false">
      <c r="A649" s="140" t="s">
        <v>103</v>
      </c>
      <c r="C649" s="142" t="n">
        <v>4443000</v>
      </c>
      <c r="D649" s="143" t="n">
        <v>44430000</v>
      </c>
      <c r="E649" s="140" t="s">
        <v>1167</v>
      </c>
      <c r="F649" s="143" t="n">
        <v>2022</v>
      </c>
      <c r="G649" s="144" t="n">
        <v>0</v>
      </c>
      <c r="H649" s="144" t="n">
        <v>68367791.0268604</v>
      </c>
      <c r="I649" s="144" t="n">
        <f aca="false">+G:G-H:H</f>
        <v>-68367791.0268604</v>
      </c>
    </row>
    <row r="650" customFormat="false" ht="17.25" hidden="false" customHeight="true" outlineLevel="0" collapsed="false">
      <c r="A650" s="140" t="s">
        <v>103</v>
      </c>
      <c r="C650" s="142" t="n">
        <v>4455000</v>
      </c>
      <c r="D650" s="143" t="n">
        <v>44550000</v>
      </c>
      <c r="E650" s="140" t="s">
        <v>617</v>
      </c>
      <c r="F650" s="143" t="n">
        <v>2022</v>
      </c>
      <c r="G650" s="144" t="n">
        <v>0</v>
      </c>
      <c r="H650" s="144" t="n">
        <v>6834368.63</v>
      </c>
      <c r="I650" s="144" t="n">
        <f aca="false">+G:G-H:H</f>
        <v>-6834368.63</v>
      </c>
    </row>
    <row r="651" customFormat="false" ht="17.25" hidden="false" customHeight="true" outlineLevel="0" collapsed="false">
      <c r="A651" s="140" t="s">
        <v>103</v>
      </c>
      <c r="C651" s="142" t="n">
        <v>4456000</v>
      </c>
      <c r="D651" s="143" t="n">
        <v>44560000</v>
      </c>
      <c r="E651" s="140" t="s">
        <v>1798</v>
      </c>
      <c r="F651" s="143" t="n">
        <v>2022</v>
      </c>
      <c r="G651" s="144" t="n">
        <v>525458.2</v>
      </c>
      <c r="H651" s="144" t="n">
        <v>0</v>
      </c>
      <c r="I651" s="144" t="n">
        <f aca="false">+G:G-H:H</f>
        <v>525458.2</v>
      </c>
    </row>
    <row r="652" customFormat="false" ht="17.25" hidden="false" customHeight="true" outlineLevel="0" collapsed="false">
      <c r="A652" s="140" t="s">
        <v>103</v>
      </c>
      <c r="C652" s="142" t="n">
        <v>4456200</v>
      </c>
      <c r="D652" s="143" t="n">
        <v>44562000</v>
      </c>
      <c r="E652" s="140" t="s">
        <v>47</v>
      </c>
      <c r="F652" s="143" t="n">
        <v>2022</v>
      </c>
      <c r="G652" s="144" t="n">
        <v>0</v>
      </c>
      <c r="H652" s="144" t="n">
        <v>3305.27999999977</v>
      </c>
      <c r="I652" s="144" t="n">
        <f aca="false">+G:G-H:H</f>
        <v>-3305.27999999977</v>
      </c>
    </row>
    <row r="653" customFormat="false" ht="17.25" hidden="false" customHeight="true" outlineLevel="0" collapsed="false">
      <c r="A653" s="140" t="s">
        <v>103</v>
      </c>
      <c r="C653" s="142" t="n">
        <v>4456400</v>
      </c>
      <c r="D653" s="143" t="n">
        <v>44564000</v>
      </c>
      <c r="E653" s="140" t="s">
        <v>49</v>
      </c>
      <c r="F653" s="143" t="n">
        <v>2022</v>
      </c>
      <c r="G653" s="144" t="n">
        <v>21895133.53</v>
      </c>
      <c r="H653" s="144" t="n">
        <v>0</v>
      </c>
      <c r="I653" s="144" t="n">
        <f aca="false">+G:G-H:H</f>
        <v>21895133.53</v>
      </c>
    </row>
    <row r="654" customFormat="false" ht="17.25" hidden="false" customHeight="true" outlineLevel="0" collapsed="false">
      <c r="A654" s="140" t="s">
        <v>103</v>
      </c>
      <c r="C654" s="142" t="n">
        <v>4457000</v>
      </c>
      <c r="D654" s="143" t="n">
        <v>44570000</v>
      </c>
      <c r="E654" s="140" t="s">
        <v>1887</v>
      </c>
      <c r="F654" s="143" t="n">
        <v>2022</v>
      </c>
      <c r="G654" s="144" t="n">
        <v>3512528.76999989</v>
      </c>
      <c r="H654" s="144" t="n">
        <v>0</v>
      </c>
      <c r="I654" s="144" t="n">
        <f aca="false">+G:G-H:H</f>
        <v>3512528.76999989</v>
      </c>
    </row>
    <row r="655" customFormat="false" ht="17.25" hidden="false" customHeight="true" outlineLevel="0" collapsed="false">
      <c r="A655" s="140" t="s">
        <v>103</v>
      </c>
      <c r="C655" s="142" t="n">
        <v>4458000</v>
      </c>
      <c r="D655" s="143" t="n">
        <v>44580000</v>
      </c>
      <c r="E655" s="140" t="s">
        <v>622</v>
      </c>
      <c r="F655" s="143" t="n">
        <v>2022</v>
      </c>
      <c r="G655" s="144" t="n">
        <v>455319.8</v>
      </c>
      <c r="H655" s="144" t="n">
        <v>0</v>
      </c>
      <c r="I655" s="144" t="n">
        <f aca="false">+G:G-H:H</f>
        <v>455319.8</v>
      </c>
    </row>
    <row r="656" customFormat="false" ht="17.25" hidden="false" customHeight="true" outlineLevel="0" collapsed="false">
      <c r="A656" s="140" t="s">
        <v>103</v>
      </c>
      <c r="C656" s="142" t="n">
        <v>4661000</v>
      </c>
      <c r="D656" s="143" t="n">
        <v>46610000</v>
      </c>
      <c r="E656" s="140" t="s">
        <v>1810</v>
      </c>
      <c r="F656" s="143" t="n">
        <v>2022</v>
      </c>
      <c r="G656" s="144" t="n">
        <v>0</v>
      </c>
      <c r="H656" s="144" t="n">
        <v>3080972.76</v>
      </c>
      <c r="I656" s="144" t="n">
        <f aca="false">+G:G-H:H</f>
        <v>-3080972.76</v>
      </c>
    </row>
    <row r="657" customFormat="false" ht="17.25" hidden="false" customHeight="true" outlineLevel="0" collapsed="false">
      <c r="A657" s="140" t="s">
        <v>103</v>
      </c>
      <c r="C657" s="142" t="n">
        <v>4663000</v>
      </c>
      <c r="D657" s="143" t="n">
        <v>46630000</v>
      </c>
      <c r="E657" s="140" t="s">
        <v>3419</v>
      </c>
      <c r="F657" s="143" t="n">
        <v>2022</v>
      </c>
      <c r="G657" s="144" t="n">
        <v>0</v>
      </c>
      <c r="H657" s="144" t="n">
        <v>562500</v>
      </c>
      <c r="I657" s="144" t="n">
        <f aca="false">+G:G-H:H</f>
        <v>-562500</v>
      </c>
    </row>
    <row r="658" customFormat="false" ht="17.25" hidden="false" customHeight="true" outlineLevel="0" collapsed="false">
      <c r="A658" s="140" t="s">
        <v>103</v>
      </c>
      <c r="C658" s="142" t="n">
        <v>4664000</v>
      </c>
      <c r="D658" s="143" t="n">
        <v>46640000</v>
      </c>
      <c r="E658" s="140" t="s">
        <v>3135</v>
      </c>
      <c r="F658" s="143" t="n">
        <v>2022</v>
      </c>
      <c r="G658" s="144" t="n">
        <v>0</v>
      </c>
      <c r="H658" s="144" t="n">
        <v>9403691.57</v>
      </c>
      <c r="I658" s="144" t="n">
        <f aca="false">+G:G-H:H</f>
        <v>-9403691.57</v>
      </c>
    </row>
    <row r="659" customFormat="false" ht="17.25" hidden="false" customHeight="true" outlineLevel="0" collapsed="false">
      <c r="A659" s="140" t="s">
        <v>103</v>
      </c>
      <c r="C659" s="142" t="n">
        <v>4670000</v>
      </c>
      <c r="D659" s="143" t="n">
        <v>46700000</v>
      </c>
      <c r="E659" s="140" t="s">
        <v>1811</v>
      </c>
      <c r="F659" s="143" t="n">
        <v>2022</v>
      </c>
      <c r="G659" s="144" t="n">
        <v>1000000000</v>
      </c>
      <c r="H659" s="144" t="n">
        <v>0</v>
      </c>
      <c r="I659" s="144" t="n">
        <f aca="false">+G:G-H:H</f>
        <v>1000000000</v>
      </c>
    </row>
    <row r="660" customFormat="false" ht="17.25" hidden="false" customHeight="true" outlineLevel="0" collapsed="false">
      <c r="A660" s="140" t="s">
        <v>103</v>
      </c>
      <c r="C660" s="142" t="n">
        <v>4670001</v>
      </c>
      <c r="D660" s="143" t="n">
        <v>46700010</v>
      </c>
      <c r="E660" s="140" t="s">
        <v>105</v>
      </c>
      <c r="F660" s="143" t="n">
        <v>2022</v>
      </c>
      <c r="G660" s="144" t="n">
        <v>0</v>
      </c>
      <c r="H660" s="144" t="n">
        <v>450000000</v>
      </c>
      <c r="I660" s="144" t="n">
        <f aca="false">+G:G-H:H</f>
        <v>-450000000</v>
      </c>
    </row>
    <row r="661" customFormat="false" ht="17.25" hidden="false" customHeight="true" outlineLevel="0" collapsed="false">
      <c r="A661" s="140" t="s">
        <v>103</v>
      </c>
      <c r="C661" s="142" t="n">
        <v>4670002</v>
      </c>
      <c r="D661" s="143" t="n">
        <v>46700012</v>
      </c>
      <c r="E661" s="140" t="s">
        <v>129</v>
      </c>
      <c r="F661" s="143" t="n">
        <v>2022</v>
      </c>
      <c r="G661" s="144" t="n">
        <v>0</v>
      </c>
      <c r="H661" s="144" t="n">
        <v>25939728.6</v>
      </c>
      <c r="I661" s="144" t="n">
        <f aca="false">+G:G-H:H</f>
        <v>-25939728.6</v>
      </c>
    </row>
    <row r="662" customFormat="false" ht="17.25" hidden="false" customHeight="true" outlineLevel="0" collapsed="false">
      <c r="A662" s="140" t="s">
        <v>103</v>
      </c>
      <c r="C662" s="142" t="n">
        <v>4670005</v>
      </c>
      <c r="D662" s="143" t="n">
        <v>46700012</v>
      </c>
      <c r="E662" s="140" t="s">
        <v>307</v>
      </c>
      <c r="F662" s="143" t="n">
        <v>2022</v>
      </c>
      <c r="G662" s="144" t="n">
        <v>170000000</v>
      </c>
      <c r="H662" s="144" t="n">
        <v>0</v>
      </c>
      <c r="I662" s="144" t="n">
        <f aca="false">+G:G-H:H</f>
        <v>170000000</v>
      </c>
    </row>
    <row r="663" customFormat="false" ht="17.25" hidden="false" customHeight="true" outlineLevel="0" collapsed="false">
      <c r="A663" s="140" t="s">
        <v>103</v>
      </c>
      <c r="C663" s="142" t="n">
        <v>4670006</v>
      </c>
      <c r="D663" s="143" t="n">
        <v>46700012</v>
      </c>
      <c r="E663" s="140" t="s">
        <v>115</v>
      </c>
      <c r="F663" s="143" t="n">
        <v>2022</v>
      </c>
      <c r="G663" s="144" t="n">
        <v>3490999.99999999</v>
      </c>
      <c r="H663" s="144" t="n">
        <v>0</v>
      </c>
      <c r="I663" s="144" t="n">
        <f aca="false">+G:G-H:H</f>
        <v>3490999.99999999</v>
      </c>
    </row>
    <row r="664" customFormat="false" ht="17.25" hidden="false" customHeight="true" outlineLevel="0" collapsed="false">
      <c r="A664" s="140" t="s">
        <v>103</v>
      </c>
      <c r="C664" s="142" t="n">
        <v>4670007</v>
      </c>
      <c r="D664" s="143" t="n">
        <v>46700012</v>
      </c>
      <c r="E664" s="140" t="s">
        <v>120</v>
      </c>
      <c r="F664" s="143" t="n">
        <v>2022</v>
      </c>
      <c r="G664" s="144" t="n">
        <v>0</v>
      </c>
      <c r="H664" s="144" t="n">
        <v>24521553</v>
      </c>
      <c r="I664" s="144" t="n">
        <f aca="false">+G:G-H:H</f>
        <v>-24521553</v>
      </c>
    </row>
    <row r="665" customFormat="false" ht="17.25" hidden="false" customHeight="true" outlineLevel="0" collapsed="false">
      <c r="A665" s="140" t="s">
        <v>103</v>
      </c>
      <c r="C665" s="142" t="n">
        <v>4670008</v>
      </c>
      <c r="D665" s="143" t="n">
        <v>46700012</v>
      </c>
      <c r="E665" s="140" t="s">
        <v>309</v>
      </c>
      <c r="F665" s="143" t="n">
        <v>2022</v>
      </c>
      <c r="G665" s="144" t="n">
        <v>0</v>
      </c>
      <c r="H665" s="144" t="n">
        <v>2192851.45</v>
      </c>
      <c r="I665" s="144" t="n">
        <f aca="false">+G:G-H:H</f>
        <v>-2192851.45</v>
      </c>
    </row>
    <row r="666" customFormat="false" ht="17.25" hidden="false" customHeight="true" outlineLevel="0" collapsed="false">
      <c r="A666" s="140" t="s">
        <v>103</v>
      </c>
      <c r="C666" s="142" t="n">
        <v>4710000</v>
      </c>
      <c r="D666" s="143" t="n">
        <v>47100000</v>
      </c>
      <c r="E666" s="140" t="s">
        <v>362</v>
      </c>
      <c r="F666" s="143" t="n">
        <v>2022</v>
      </c>
      <c r="G666" s="144" t="n">
        <v>5493552.00999999</v>
      </c>
      <c r="H666" s="144" t="n">
        <v>0</v>
      </c>
      <c r="I666" s="144" t="n">
        <f aca="false">+G:G-H:H</f>
        <v>5493552.00999999</v>
      </c>
    </row>
    <row r="667" customFormat="false" ht="17.25" hidden="false" customHeight="true" outlineLevel="0" collapsed="false">
      <c r="A667" s="140" t="s">
        <v>103</v>
      </c>
      <c r="C667" s="142" t="n">
        <v>4720000</v>
      </c>
      <c r="D667" s="143" t="n">
        <v>47200000</v>
      </c>
      <c r="E667" s="140" t="s">
        <v>677</v>
      </c>
      <c r="F667" s="143" t="n">
        <v>2022</v>
      </c>
      <c r="G667" s="144" t="n">
        <v>540900</v>
      </c>
      <c r="H667" s="144" t="n">
        <v>0</v>
      </c>
      <c r="I667" s="144" t="n">
        <f aca="false">+G:G-H:H</f>
        <v>540900</v>
      </c>
    </row>
    <row r="668" customFormat="false" ht="17.25" hidden="false" customHeight="true" outlineLevel="0" collapsed="false">
      <c r="A668" s="140" t="s">
        <v>103</v>
      </c>
      <c r="C668" s="142" t="n">
        <v>4860000</v>
      </c>
      <c r="D668" s="143" t="n">
        <v>48600000</v>
      </c>
      <c r="E668" s="140" t="s">
        <v>678</v>
      </c>
      <c r="F668" s="143" t="n">
        <v>2022</v>
      </c>
      <c r="G668" s="144" t="n">
        <v>1991206.5</v>
      </c>
      <c r="H668" s="144" t="n">
        <v>0</v>
      </c>
      <c r="I668" s="144" t="n">
        <f aca="false">+G:G-H:H</f>
        <v>1991206.5</v>
      </c>
    </row>
    <row r="669" customFormat="false" ht="17.25" hidden="false" customHeight="true" outlineLevel="0" collapsed="false">
      <c r="A669" s="140" t="s">
        <v>103</v>
      </c>
      <c r="C669" s="142" t="n">
        <v>5111000</v>
      </c>
      <c r="D669" s="143" t="n">
        <v>51110000</v>
      </c>
      <c r="E669" s="140" t="s">
        <v>681</v>
      </c>
      <c r="F669" s="143" t="n">
        <v>2022</v>
      </c>
      <c r="G669" s="144" t="n">
        <v>0</v>
      </c>
      <c r="H669" s="144" t="n">
        <v>2576461.36000001</v>
      </c>
      <c r="I669" s="144" t="n">
        <f aca="false">+G:G-H:H</f>
        <v>-2576461.36000001</v>
      </c>
    </row>
    <row r="670" customFormat="false" ht="17.25" hidden="false" customHeight="true" outlineLevel="0" collapsed="false">
      <c r="A670" s="140" t="s">
        <v>103</v>
      </c>
      <c r="C670" s="142" t="n">
        <v>5112241</v>
      </c>
      <c r="D670" s="143" t="n">
        <v>51122410</v>
      </c>
      <c r="E670" s="140" t="s">
        <v>369</v>
      </c>
      <c r="F670" s="143" t="n">
        <v>2022</v>
      </c>
      <c r="G670" s="144" t="n">
        <v>28617790</v>
      </c>
      <c r="H670" s="144" t="n">
        <v>0</v>
      </c>
      <c r="I670" s="144" t="n">
        <f aca="false">+G:G-H:H</f>
        <v>28617790</v>
      </c>
    </row>
    <row r="671" customFormat="false" ht="17.25" hidden="false" customHeight="true" outlineLevel="0" collapsed="false">
      <c r="A671" s="140" t="s">
        <v>103</v>
      </c>
      <c r="C671" s="142" t="n">
        <v>5114000</v>
      </c>
      <c r="D671" s="143" t="n">
        <v>51140000</v>
      </c>
      <c r="E671" s="140" t="s">
        <v>373</v>
      </c>
      <c r="F671" s="143" t="n">
        <v>2022</v>
      </c>
      <c r="G671" s="144" t="n">
        <v>40413041.04</v>
      </c>
      <c r="H671" s="144" t="n">
        <v>0</v>
      </c>
      <c r="I671" s="144" t="n">
        <f aca="false">+G:G-H:H</f>
        <v>40413041.04</v>
      </c>
    </row>
    <row r="672" customFormat="false" ht="17.25" hidden="false" customHeight="true" outlineLevel="0" collapsed="false">
      <c r="A672" s="140" t="s">
        <v>103</v>
      </c>
      <c r="C672" s="142" t="n">
        <v>5120100</v>
      </c>
      <c r="D672" s="143" t="n">
        <v>51201000</v>
      </c>
      <c r="E672" s="140" t="s">
        <v>3420</v>
      </c>
      <c r="F672" s="143" t="n">
        <v>2022</v>
      </c>
      <c r="G672" s="144" t="n">
        <v>10779164</v>
      </c>
      <c r="H672" s="144" t="n">
        <v>0</v>
      </c>
      <c r="I672" s="144" t="n">
        <f aca="false">+G:G-H:H</f>
        <v>10779164</v>
      </c>
    </row>
    <row r="673" customFormat="false" ht="17.25" hidden="false" customHeight="true" outlineLevel="0" collapsed="false">
      <c r="A673" s="140" t="s">
        <v>103</v>
      </c>
      <c r="C673" s="142" t="n">
        <v>5120400</v>
      </c>
      <c r="D673" s="143" t="n">
        <v>51202000</v>
      </c>
      <c r="E673" s="140" t="s">
        <v>3421</v>
      </c>
      <c r="F673" s="143" t="n">
        <v>2022</v>
      </c>
      <c r="G673" s="144" t="n">
        <v>3224560</v>
      </c>
      <c r="H673" s="144" t="n">
        <v>0</v>
      </c>
      <c r="I673" s="144" t="n">
        <f aca="false">+G:G-H:H</f>
        <v>3224560</v>
      </c>
    </row>
    <row r="674" customFormat="false" ht="17.25" hidden="false" customHeight="true" outlineLevel="0" collapsed="false">
      <c r="A674" s="140" t="s">
        <v>103</v>
      </c>
      <c r="C674" s="142" t="n">
        <v>5123100</v>
      </c>
      <c r="D674" s="143" t="n">
        <v>51231000</v>
      </c>
      <c r="E674" s="140" t="s">
        <v>696</v>
      </c>
      <c r="F674" s="143" t="n">
        <v>2022</v>
      </c>
      <c r="G674" s="144" t="n">
        <v>6724268.92999989</v>
      </c>
      <c r="H674" s="144" t="n">
        <v>0</v>
      </c>
      <c r="I674" s="144" t="n">
        <f aca="false">+G:G-H:H</f>
        <v>6724268.92999989</v>
      </c>
    </row>
    <row r="675" customFormat="false" ht="17.25" hidden="false" customHeight="true" outlineLevel="0" collapsed="false">
      <c r="A675" s="140" t="s">
        <v>103</v>
      </c>
      <c r="C675" s="142" t="n">
        <v>5124100</v>
      </c>
      <c r="D675" s="143" t="n">
        <v>51241000</v>
      </c>
      <c r="E675" s="140" t="s">
        <v>699</v>
      </c>
      <c r="F675" s="143" t="n">
        <v>2022</v>
      </c>
      <c r="G675" s="144" t="n">
        <v>0</v>
      </c>
      <c r="H675" s="144" t="n">
        <v>2508614.90000004</v>
      </c>
      <c r="I675" s="144" t="n">
        <f aca="false">+G:G-H:H</f>
        <v>-2508614.90000004</v>
      </c>
    </row>
    <row r="676" customFormat="false" ht="17.25" hidden="false" customHeight="true" outlineLevel="0" collapsed="false">
      <c r="A676" s="140" t="s">
        <v>103</v>
      </c>
      <c r="C676" s="142" t="n">
        <v>5310000</v>
      </c>
      <c r="D676" s="143" t="n">
        <v>53100000</v>
      </c>
      <c r="E676" s="140" t="s">
        <v>329</v>
      </c>
      <c r="F676" s="143" t="n">
        <v>2022</v>
      </c>
      <c r="G676" s="144" t="n">
        <v>15840</v>
      </c>
      <c r="H676" s="144" t="n">
        <v>0</v>
      </c>
      <c r="I676" s="144" t="n">
        <f aca="false">+G:G-H:H</f>
        <v>15840</v>
      </c>
    </row>
    <row r="677" customFormat="false" ht="17.25" hidden="false" customHeight="true" outlineLevel="0" collapsed="false">
      <c r="A677" s="140" t="s">
        <v>103</v>
      </c>
      <c r="C677" s="142" t="n">
        <v>5311000</v>
      </c>
      <c r="D677" s="143" t="n">
        <v>53110000</v>
      </c>
      <c r="E677" s="140" t="s">
        <v>3422</v>
      </c>
      <c r="F677" s="143" t="n">
        <v>2022</v>
      </c>
      <c r="G677" s="144" t="n">
        <v>43288.9900000002</v>
      </c>
      <c r="H677" s="144" t="n">
        <v>0</v>
      </c>
      <c r="I677" s="144" t="n">
        <f aca="false">+G:G-H:H</f>
        <v>43288.9900000002</v>
      </c>
    </row>
    <row r="678" customFormat="false" ht="17.25" hidden="false" customHeight="true" outlineLevel="0" collapsed="false">
      <c r="A678" s="140" t="s">
        <v>103</v>
      </c>
      <c r="C678" s="142" t="n">
        <v>5312000</v>
      </c>
      <c r="D678" s="143" t="n">
        <v>53120000</v>
      </c>
      <c r="E678" s="140" t="s">
        <v>3423</v>
      </c>
      <c r="F678" s="143" t="n">
        <v>2022</v>
      </c>
      <c r="G678" s="144" t="n">
        <v>2477490</v>
      </c>
      <c r="H678" s="144" t="n">
        <v>0</v>
      </c>
      <c r="I678" s="144" t="n">
        <f aca="false">+G:G-H:H</f>
        <v>2477490</v>
      </c>
    </row>
    <row r="679" customFormat="false" ht="17.25" hidden="false" customHeight="true" outlineLevel="0" collapsed="false">
      <c r="A679" s="140" t="s">
        <v>103</v>
      </c>
      <c r="C679" s="142" t="n">
        <v>5313000</v>
      </c>
      <c r="D679" s="143" t="n">
        <v>53120000</v>
      </c>
      <c r="E679" s="140" t="s">
        <v>3424</v>
      </c>
      <c r="F679" s="143" t="n">
        <v>2022</v>
      </c>
      <c r="G679" s="144" t="n">
        <v>61700</v>
      </c>
      <c r="H679" s="144" t="n">
        <v>0</v>
      </c>
      <c r="I679" s="144" t="n">
        <f aca="false">+G:G-H:H</f>
        <v>61700</v>
      </c>
    </row>
    <row r="680" customFormat="false" ht="17.25" hidden="false" customHeight="true" outlineLevel="0" collapsed="false">
      <c r="A680" s="140" t="s">
        <v>103</v>
      </c>
      <c r="C680" s="142" t="n">
        <v>5320000</v>
      </c>
      <c r="D680" s="143" t="n">
        <v>53200000</v>
      </c>
      <c r="E680" s="140" t="s">
        <v>2460</v>
      </c>
      <c r="F680" s="143" t="n">
        <v>2022</v>
      </c>
      <c r="G680" s="144" t="n">
        <v>0</v>
      </c>
      <c r="H680" s="144" t="n">
        <v>3944855</v>
      </c>
      <c r="I680" s="144" t="n">
        <f aca="false">+G:G-H:H</f>
        <v>-3944855</v>
      </c>
    </row>
    <row r="681" customFormat="false" ht="17.25" hidden="false" customHeight="true" outlineLevel="0" collapsed="false">
      <c r="A681" s="140" t="s">
        <v>103</v>
      </c>
      <c r="C681" s="142" t="n">
        <v>5800000</v>
      </c>
      <c r="D681" s="143" t="n">
        <v>58000000</v>
      </c>
      <c r="E681" s="140" t="s">
        <v>704</v>
      </c>
      <c r="F681" s="143" t="n">
        <v>2022</v>
      </c>
      <c r="G681" s="144" t="n">
        <v>0</v>
      </c>
      <c r="H681" s="144" t="n">
        <v>6361800</v>
      </c>
      <c r="I681" s="144" t="n">
        <f aca="false">+G:G-H:H</f>
        <v>-6361800</v>
      </c>
    </row>
    <row r="682" customFormat="false" ht="17.25" hidden="false" customHeight="true" outlineLevel="0" collapsed="false">
      <c r="A682" s="140" t="s">
        <v>103</v>
      </c>
      <c r="C682" s="142" t="n">
        <v>6037000</v>
      </c>
      <c r="D682" s="143" t="n">
        <v>60370000</v>
      </c>
      <c r="E682" s="140" t="s">
        <v>705</v>
      </c>
      <c r="F682" s="143" t="n">
        <v>2022</v>
      </c>
      <c r="G682" s="144" t="n">
        <v>1946010603.22</v>
      </c>
      <c r="H682" s="144" t="n">
        <v>0</v>
      </c>
      <c r="I682" s="144" t="n">
        <f aca="false">+G:G-H:H</f>
        <v>1946010603.22</v>
      </c>
    </row>
    <row r="683" customFormat="false" ht="17.25" hidden="false" customHeight="true" outlineLevel="0" collapsed="false">
      <c r="A683" s="140" t="s">
        <v>103</v>
      </c>
      <c r="C683" s="142" t="n">
        <v>6040000</v>
      </c>
      <c r="D683" s="143" t="n">
        <v>60400000</v>
      </c>
      <c r="F683" s="143" t="n">
        <v>2022</v>
      </c>
      <c r="G683" s="144" t="n">
        <v>60000</v>
      </c>
      <c r="H683" s="144" t="n">
        <v>0</v>
      </c>
      <c r="I683" s="144" t="n">
        <f aca="false">+G:G-H:H</f>
        <v>60000</v>
      </c>
    </row>
    <row r="684" customFormat="false" ht="17.25" hidden="false" customHeight="true" outlineLevel="0" collapsed="false">
      <c r="A684" s="140" t="s">
        <v>103</v>
      </c>
      <c r="C684" s="142" t="n">
        <v>6061000</v>
      </c>
      <c r="D684" s="143" t="n">
        <v>60610000</v>
      </c>
      <c r="E684" s="140" t="s">
        <v>420</v>
      </c>
      <c r="F684" s="143" t="n">
        <v>2022</v>
      </c>
      <c r="G684" s="144" t="n">
        <v>261247.81</v>
      </c>
      <c r="H684" s="144" t="n">
        <v>0</v>
      </c>
      <c r="I684" s="144" t="n">
        <f aca="false">+G:G-H:H</f>
        <v>261247.81</v>
      </c>
    </row>
    <row r="685" customFormat="false" ht="17.25" hidden="false" customHeight="true" outlineLevel="0" collapsed="false">
      <c r="A685" s="140" t="s">
        <v>103</v>
      </c>
      <c r="C685" s="142" t="n">
        <v>6062000</v>
      </c>
      <c r="D685" s="143" t="n">
        <v>60620000</v>
      </c>
      <c r="E685" s="140" t="s">
        <v>356</v>
      </c>
      <c r="F685" s="143" t="n">
        <v>2022</v>
      </c>
      <c r="G685" s="144" t="n">
        <v>446900</v>
      </c>
      <c r="H685" s="144" t="n">
        <v>0</v>
      </c>
      <c r="I685" s="144" t="n">
        <f aca="false">+G:G-H:H</f>
        <v>446900</v>
      </c>
    </row>
    <row r="686" customFormat="false" ht="17.25" hidden="false" customHeight="true" outlineLevel="0" collapsed="false">
      <c r="A686" s="140" t="s">
        <v>103</v>
      </c>
      <c r="C686" s="142" t="n">
        <v>6063000</v>
      </c>
      <c r="D686" s="143" t="n">
        <v>60630000</v>
      </c>
      <c r="E686" s="140" t="s">
        <v>358</v>
      </c>
      <c r="F686" s="143" t="n">
        <v>2022</v>
      </c>
      <c r="G686" s="144" t="n">
        <v>718000</v>
      </c>
      <c r="H686" s="144" t="n">
        <v>0</v>
      </c>
      <c r="I686" s="144" t="n">
        <f aca="false">+G:G-H:H</f>
        <v>718000</v>
      </c>
    </row>
    <row r="687" customFormat="false" ht="17.25" hidden="false" customHeight="true" outlineLevel="0" collapsed="false">
      <c r="A687" s="140" t="s">
        <v>103</v>
      </c>
      <c r="C687" s="142" t="n">
        <v>6064000</v>
      </c>
      <c r="D687" s="143" t="n">
        <v>60640000</v>
      </c>
      <c r="E687" s="140" t="s">
        <v>360</v>
      </c>
      <c r="F687" s="143" t="n">
        <v>2022</v>
      </c>
      <c r="G687" s="144" t="n">
        <v>771369</v>
      </c>
      <c r="H687" s="144" t="n">
        <v>0</v>
      </c>
      <c r="I687" s="144" t="n">
        <f aca="false">+G:G-H:H</f>
        <v>771369</v>
      </c>
    </row>
    <row r="688" customFormat="false" ht="17.25" hidden="false" customHeight="true" outlineLevel="0" collapsed="false">
      <c r="A688" s="140" t="s">
        <v>103</v>
      </c>
      <c r="C688" s="142" t="n">
        <v>6065000</v>
      </c>
      <c r="D688" s="143" t="n">
        <v>60650000</v>
      </c>
      <c r="E688" s="140" t="s">
        <v>141</v>
      </c>
      <c r="F688" s="143" t="n">
        <v>2022</v>
      </c>
      <c r="G688" s="144" t="n">
        <v>488100</v>
      </c>
      <c r="H688" s="144" t="n">
        <v>0</v>
      </c>
      <c r="I688" s="144" t="n">
        <f aca="false">+G:G-H:H</f>
        <v>488100</v>
      </c>
    </row>
    <row r="689" customFormat="false" ht="17.25" hidden="false" customHeight="true" outlineLevel="0" collapsed="false">
      <c r="A689" s="140" t="s">
        <v>103</v>
      </c>
      <c r="C689" s="142" t="n">
        <v>6068000</v>
      </c>
      <c r="D689" s="143" t="n">
        <v>60680000</v>
      </c>
      <c r="E689" s="140" t="s">
        <v>353</v>
      </c>
      <c r="F689" s="143" t="n">
        <v>2022</v>
      </c>
      <c r="G689" s="144" t="n">
        <v>564800</v>
      </c>
      <c r="H689" s="144" t="n">
        <v>0</v>
      </c>
      <c r="I689" s="144" t="n">
        <f aca="false">+G:G-H:H</f>
        <v>564800</v>
      </c>
    </row>
    <row r="690" customFormat="false" ht="17.25" hidden="false" customHeight="true" outlineLevel="0" collapsed="false">
      <c r="A690" s="140" t="s">
        <v>103</v>
      </c>
      <c r="C690" s="142" t="n">
        <v>6071000</v>
      </c>
      <c r="D690" s="143" t="n">
        <v>60710000</v>
      </c>
      <c r="E690" s="140" t="s">
        <v>431</v>
      </c>
      <c r="F690" s="143" t="n">
        <v>2022</v>
      </c>
      <c r="G690" s="144" t="n">
        <v>298412259.83</v>
      </c>
      <c r="H690" s="144" t="n">
        <v>0</v>
      </c>
      <c r="I690" s="144" t="n">
        <f aca="false">+G:G-H:H</f>
        <v>298412259.83</v>
      </c>
    </row>
    <row r="691" customFormat="false" ht="17.25" hidden="false" customHeight="true" outlineLevel="0" collapsed="false">
      <c r="A691" s="140" t="s">
        <v>103</v>
      </c>
      <c r="C691" s="142" t="n">
        <v>6080100</v>
      </c>
      <c r="D691" s="143" t="n">
        <v>60801000</v>
      </c>
      <c r="E691" s="140" t="s">
        <v>435</v>
      </c>
      <c r="F691" s="143" t="n">
        <v>2022</v>
      </c>
      <c r="G691" s="144" t="n">
        <v>7200000</v>
      </c>
      <c r="H691" s="144" t="n">
        <v>0</v>
      </c>
      <c r="I691" s="144" t="n">
        <f aca="false">+G:G-H:H</f>
        <v>7200000</v>
      </c>
    </row>
    <row r="692" customFormat="false" ht="17.25" hidden="false" customHeight="true" outlineLevel="0" collapsed="false">
      <c r="A692" s="140" t="s">
        <v>103</v>
      </c>
      <c r="C692" s="142" t="n">
        <v>6080300</v>
      </c>
      <c r="D692" s="143" t="n">
        <v>60803000</v>
      </c>
      <c r="E692" s="140" t="s">
        <v>437</v>
      </c>
      <c r="F692" s="143" t="n">
        <v>2022</v>
      </c>
      <c r="G692" s="144" t="n">
        <v>100000</v>
      </c>
      <c r="H692" s="144" t="n">
        <v>0</v>
      </c>
      <c r="I692" s="144" t="n">
        <f aca="false">+G:G-H:H</f>
        <v>100000</v>
      </c>
    </row>
    <row r="693" customFormat="false" ht="17.25" hidden="false" customHeight="true" outlineLevel="0" collapsed="false">
      <c r="A693" s="140" t="s">
        <v>103</v>
      </c>
      <c r="C693" s="142" t="n">
        <v>6080400</v>
      </c>
      <c r="D693" s="143" t="n">
        <v>60804000</v>
      </c>
      <c r="E693" s="140" t="s">
        <v>439</v>
      </c>
      <c r="F693" s="143" t="n">
        <v>2022</v>
      </c>
      <c r="G693" s="144" t="n">
        <v>428000</v>
      </c>
      <c r="H693" s="144" t="n">
        <v>0</v>
      </c>
      <c r="I693" s="144" t="n">
        <f aca="false">+G:G-H:H</f>
        <v>428000</v>
      </c>
    </row>
    <row r="694" customFormat="false" ht="17.25" hidden="false" customHeight="true" outlineLevel="0" collapsed="false">
      <c r="A694" s="140" t="s">
        <v>103</v>
      </c>
      <c r="C694" s="142" t="n">
        <v>6080700</v>
      </c>
      <c r="D694" s="143" t="n">
        <v>60807000</v>
      </c>
      <c r="E694" s="140" t="s">
        <v>1835</v>
      </c>
      <c r="F694" s="143" t="n">
        <v>2022</v>
      </c>
      <c r="G694" s="144" t="n">
        <v>239909</v>
      </c>
      <c r="H694" s="144" t="n">
        <v>0</v>
      </c>
      <c r="I694" s="144" t="n">
        <f aca="false">+G:G-H:H</f>
        <v>239909</v>
      </c>
    </row>
    <row r="695" customFormat="false" ht="17.25" hidden="false" customHeight="true" outlineLevel="0" collapsed="false">
      <c r="A695" s="140" t="s">
        <v>103</v>
      </c>
      <c r="C695" s="142" t="n">
        <v>6081100</v>
      </c>
      <c r="D695" s="143" t="n">
        <v>60811000</v>
      </c>
      <c r="E695" s="140" t="s">
        <v>444</v>
      </c>
      <c r="F695" s="143" t="n">
        <v>2022</v>
      </c>
      <c r="G695" s="144" t="n">
        <v>2511707</v>
      </c>
      <c r="H695" s="144" t="n">
        <v>0</v>
      </c>
      <c r="I695" s="144" t="n">
        <f aca="false">+G:G-H:H</f>
        <v>2511707</v>
      </c>
    </row>
    <row r="696" customFormat="false" ht="17.25" hidden="false" customHeight="true" outlineLevel="0" collapsed="false">
      <c r="A696" s="140" t="s">
        <v>103</v>
      </c>
      <c r="C696" s="142" t="n">
        <v>6081110</v>
      </c>
      <c r="D696" s="143" t="n">
        <v>60811100</v>
      </c>
      <c r="E696" s="140" t="s">
        <v>446</v>
      </c>
      <c r="F696" s="143" t="n">
        <v>2022</v>
      </c>
      <c r="G696" s="144" t="n">
        <v>457894</v>
      </c>
      <c r="H696" s="144" t="n">
        <v>0</v>
      </c>
      <c r="I696" s="144" t="n">
        <f aca="false">+G:G-H:H</f>
        <v>457894</v>
      </c>
    </row>
    <row r="697" customFormat="false" ht="17.25" hidden="false" customHeight="true" outlineLevel="0" collapsed="false">
      <c r="A697" s="140" t="s">
        <v>103</v>
      </c>
      <c r="C697" s="142" t="n">
        <v>6081200</v>
      </c>
      <c r="D697" s="143" t="n">
        <v>60812000</v>
      </c>
      <c r="E697" s="140" t="s">
        <v>381</v>
      </c>
      <c r="F697" s="143" t="n">
        <v>2022</v>
      </c>
      <c r="G697" s="144" t="n">
        <v>313892</v>
      </c>
      <c r="H697" s="144" t="n">
        <v>0</v>
      </c>
      <c r="I697" s="144" t="n">
        <f aca="false">+G:G-H:H</f>
        <v>313892</v>
      </c>
    </row>
    <row r="698" customFormat="false" ht="17.25" hidden="false" customHeight="true" outlineLevel="0" collapsed="false">
      <c r="A698" s="140" t="s">
        <v>103</v>
      </c>
      <c r="C698" s="142" t="n">
        <v>6090000</v>
      </c>
      <c r="D698" s="143" t="n">
        <v>60900000</v>
      </c>
      <c r="F698" s="143" t="n">
        <v>2022</v>
      </c>
      <c r="G698" s="144" t="n">
        <v>0</v>
      </c>
      <c r="H698" s="144" t="n">
        <v>15660</v>
      </c>
      <c r="I698" s="144" t="n">
        <f aca="false">+G:G-H:H</f>
        <v>-15660</v>
      </c>
    </row>
    <row r="699" customFormat="false" ht="17.25" hidden="false" customHeight="true" outlineLevel="0" collapsed="false">
      <c r="A699" s="140" t="s">
        <v>103</v>
      </c>
      <c r="C699" s="142" t="n">
        <v>6097000</v>
      </c>
      <c r="D699" s="143" t="n">
        <v>60940000</v>
      </c>
      <c r="F699" s="143" t="n">
        <v>2022</v>
      </c>
      <c r="G699" s="144" t="n">
        <v>0</v>
      </c>
      <c r="H699" s="144" t="n">
        <v>10000</v>
      </c>
      <c r="I699" s="144" t="n">
        <f aca="false">+G:G-H:H</f>
        <v>-10000</v>
      </c>
    </row>
    <row r="700" customFormat="false" ht="17.25" hidden="false" customHeight="true" outlineLevel="0" collapsed="false">
      <c r="A700" s="140" t="s">
        <v>103</v>
      </c>
      <c r="C700" s="142" t="n">
        <v>6130000</v>
      </c>
      <c r="D700" s="143" t="n">
        <v>61300000</v>
      </c>
      <c r="E700" s="140" t="s">
        <v>717</v>
      </c>
      <c r="F700" s="143" t="n">
        <v>2022</v>
      </c>
      <c r="G700" s="144" t="n">
        <v>1645543.49</v>
      </c>
      <c r="H700" s="144" t="n">
        <v>0</v>
      </c>
      <c r="I700" s="144" t="n">
        <f aca="false">+G:G-H:H</f>
        <v>1645543.49</v>
      </c>
    </row>
    <row r="701" customFormat="false" ht="17.25" hidden="false" customHeight="true" outlineLevel="0" collapsed="false">
      <c r="A701" s="140" t="s">
        <v>103</v>
      </c>
      <c r="C701" s="142" t="n">
        <v>6130100</v>
      </c>
      <c r="D701" s="143" t="n">
        <v>61301000</v>
      </c>
      <c r="E701" s="140" t="s">
        <v>455</v>
      </c>
      <c r="F701" s="143" t="n">
        <v>2022</v>
      </c>
      <c r="G701" s="144" t="n">
        <v>37077186.43</v>
      </c>
      <c r="H701" s="144" t="n">
        <v>0</v>
      </c>
      <c r="I701" s="144" t="n">
        <f aca="false">+G:G-H:H</f>
        <v>37077186.43</v>
      </c>
    </row>
    <row r="702" customFormat="false" ht="17.25" hidden="false" customHeight="true" outlineLevel="0" collapsed="false">
      <c r="A702" s="140" t="s">
        <v>103</v>
      </c>
      <c r="C702" s="142" t="n">
        <v>6150000</v>
      </c>
      <c r="D702" s="143" t="n">
        <v>61500000</v>
      </c>
      <c r="E702" s="140" t="s">
        <v>720</v>
      </c>
      <c r="F702" s="143" t="n">
        <v>2022</v>
      </c>
      <c r="G702" s="144" t="n">
        <v>52500</v>
      </c>
      <c r="H702" s="144" t="n">
        <v>0</v>
      </c>
      <c r="I702" s="144" t="n">
        <f aca="false">+G:G-H:H</f>
        <v>52500</v>
      </c>
    </row>
    <row r="703" customFormat="false" ht="17.25" hidden="false" customHeight="true" outlineLevel="0" collapsed="false">
      <c r="A703" s="140" t="s">
        <v>103</v>
      </c>
      <c r="C703" s="142" t="n">
        <v>6150300</v>
      </c>
      <c r="D703" s="143" t="n">
        <v>61503000</v>
      </c>
      <c r="E703" s="140" t="s">
        <v>459</v>
      </c>
      <c r="F703" s="143" t="n">
        <v>2022</v>
      </c>
      <c r="G703" s="144" t="n">
        <v>302000</v>
      </c>
      <c r="H703" s="144" t="n">
        <v>0</v>
      </c>
      <c r="I703" s="144" t="n">
        <f aca="false">+G:G-H:H</f>
        <v>302000</v>
      </c>
    </row>
    <row r="704" customFormat="false" ht="17.25" hidden="false" customHeight="true" outlineLevel="0" collapsed="false">
      <c r="A704" s="140" t="s">
        <v>103</v>
      </c>
      <c r="C704" s="142" t="n">
        <v>6160200</v>
      </c>
      <c r="D704" s="143" t="n">
        <v>61602000</v>
      </c>
      <c r="E704" s="140" t="s">
        <v>466</v>
      </c>
      <c r="F704" s="143" t="n">
        <v>2022</v>
      </c>
      <c r="G704" s="144" t="n">
        <v>2850422.88</v>
      </c>
      <c r="H704" s="144" t="n">
        <v>0</v>
      </c>
      <c r="I704" s="144" t="n">
        <f aca="false">+G:G-H:H</f>
        <v>2850422.88</v>
      </c>
    </row>
    <row r="705" customFormat="false" ht="17.25" hidden="false" customHeight="true" outlineLevel="0" collapsed="false">
      <c r="A705" s="140" t="s">
        <v>103</v>
      </c>
      <c r="C705" s="142" t="n">
        <v>6210000</v>
      </c>
      <c r="D705" s="143" t="n">
        <v>62100000</v>
      </c>
      <c r="E705" s="140" t="s">
        <v>499</v>
      </c>
      <c r="F705" s="143" t="n">
        <v>2022</v>
      </c>
      <c r="G705" s="144" t="n">
        <v>104452374.87</v>
      </c>
      <c r="H705" s="144" t="n">
        <v>0</v>
      </c>
      <c r="I705" s="144" t="n">
        <f aca="false">+G:G-H:H</f>
        <v>104452374.87</v>
      </c>
    </row>
    <row r="706" customFormat="false" ht="17.25" hidden="false" customHeight="true" outlineLevel="0" collapsed="false">
      <c r="A706" s="140" t="s">
        <v>103</v>
      </c>
      <c r="C706" s="142" t="n">
        <v>6210200</v>
      </c>
      <c r="D706" s="143" t="n">
        <v>62102000</v>
      </c>
      <c r="E706" s="140" t="s">
        <v>1842</v>
      </c>
      <c r="F706" s="143" t="n">
        <v>2022</v>
      </c>
      <c r="G706" s="144" t="n">
        <v>17615315</v>
      </c>
      <c r="H706" s="144" t="n">
        <v>0</v>
      </c>
      <c r="I706" s="144" t="n">
        <f aca="false">+G:G-H:H</f>
        <v>17615315</v>
      </c>
    </row>
    <row r="707" customFormat="false" ht="17.25" hidden="false" customHeight="true" outlineLevel="0" collapsed="false">
      <c r="A707" s="140" t="s">
        <v>103</v>
      </c>
      <c r="C707" s="142" t="n">
        <v>6250600</v>
      </c>
      <c r="D707" s="143" t="n">
        <v>62506000</v>
      </c>
      <c r="E707" s="140" t="s">
        <v>509</v>
      </c>
      <c r="F707" s="143" t="n">
        <v>2022</v>
      </c>
      <c r="G707" s="144" t="n">
        <v>63200</v>
      </c>
      <c r="H707" s="144" t="n">
        <v>0</v>
      </c>
      <c r="I707" s="144" t="n">
        <f aca="false">+G:G-H:H</f>
        <v>63200</v>
      </c>
    </row>
    <row r="708" customFormat="false" ht="17.25" hidden="false" customHeight="true" outlineLevel="0" collapsed="false">
      <c r="A708" s="140" t="s">
        <v>103</v>
      </c>
      <c r="C708" s="142" t="n">
        <v>6250700</v>
      </c>
      <c r="D708" s="143" t="n">
        <v>62507000</v>
      </c>
      <c r="E708" s="140" t="s">
        <v>416</v>
      </c>
      <c r="F708" s="143" t="n">
        <v>2022</v>
      </c>
      <c r="G708" s="144" t="n">
        <v>204000</v>
      </c>
      <c r="H708" s="144" t="n">
        <v>0</v>
      </c>
      <c r="I708" s="144" t="n">
        <f aca="false">+G:G-H:H</f>
        <v>204000</v>
      </c>
    </row>
    <row r="709" customFormat="false" ht="17.25" hidden="false" customHeight="true" outlineLevel="0" collapsed="false">
      <c r="A709" s="140" t="s">
        <v>103</v>
      </c>
      <c r="C709" s="142" t="n">
        <v>6260200</v>
      </c>
      <c r="D709" s="143" t="n">
        <v>62602000</v>
      </c>
      <c r="E709" s="140" t="s">
        <v>511</v>
      </c>
      <c r="F709" s="143" t="n">
        <v>2022</v>
      </c>
      <c r="G709" s="144" t="n">
        <v>10000</v>
      </c>
      <c r="H709" s="144" t="n">
        <v>0</v>
      </c>
      <c r="I709" s="144" t="n">
        <f aca="false">+G:G-H:H</f>
        <v>10000</v>
      </c>
    </row>
    <row r="710" customFormat="false" ht="17.25" hidden="false" customHeight="true" outlineLevel="0" collapsed="false">
      <c r="A710" s="140" t="s">
        <v>103</v>
      </c>
      <c r="C710" s="142" t="n">
        <v>6260300</v>
      </c>
      <c r="D710" s="143" t="n">
        <v>62603000</v>
      </c>
      <c r="E710" s="140" t="s">
        <v>512</v>
      </c>
      <c r="F710" s="143" t="n">
        <v>2022</v>
      </c>
      <c r="G710" s="144" t="n">
        <v>10128000</v>
      </c>
      <c r="H710" s="144" t="n">
        <v>0</v>
      </c>
      <c r="I710" s="144" t="n">
        <f aca="false">+G:G-H:H</f>
        <v>10128000</v>
      </c>
    </row>
    <row r="711" customFormat="false" ht="17.25" hidden="false" customHeight="true" outlineLevel="0" collapsed="false">
      <c r="A711" s="140" t="s">
        <v>103</v>
      </c>
      <c r="C711" s="142" t="n">
        <v>6265000</v>
      </c>
      <c r="D711" s="143" t="n">
        <v>62608000</v>
      </c>
      <c r="E711" s="140" t="s">
        <v>2295</v>
      </c>
      <c r="F711" s="143" t="n">
        <v>2022</v>
      </c>
      <c r="G711" s="144" t="n">
        <v>70000</v>
      </c>
      <c r="H711" s="144" t="n">
        <v>0</v>
      </c>
      <c r="I711" s="144" t="n">
        <f aca="false">+G:G-H:H</f>
        <v>70000</v>
      </c>
    </row>
    <row r="712" customFormat="false" ht="17.25" hidden="false" customHeight="true" outlineLevel="0" collapsed="false">
      <c r="A712" s="140" t="s">
        <v>103</v>
      </c>
      <c r="C712" s="142" t="n">
        <v>6270100</v>
      </c>
      <c r="D712" s="143" t="n">
        <v>62701000</v>
      </c>
      <c r="E712" s="140" t="s">
        <v>729</v>
      </c>
      <c r="F712" s="143" t="n">
        <v>2022</v>
      </c>
      <c r="G712" s="144" t="n">
        <v>8200</v>
      </c>
      <c r="H712" s="144" t="n">
        <v>0</v>
      </c>
      <c r="I712" s="144" t="n">
        <f aca="false">+G:G-H:H</f>
        <v>8200</v>
      </c>
    </row>
    <row r="713" customFormat="false" ht="17.25" hidden="false" customHeight="true" outlineLevel="0" collapsed="false">
      <c r="A713" s="140" t="s">
        <v>103</v>
      </c>
      <c r="C713" s="142" t="n">
        <v>6270300</v>
      </c>
      <c r="D713" s="143" t="n">
        <v>62703000</v>
      </c>
      <c r="E713" s="140" t="s">
        <v>516</v>
      </c>
      <c r="F713" s="143" t="n">
        <v>2022</v>
      </c>
      <c r="G713" s="144" t="n">
        <v>455400</v>
      </c>
      <c r="H713" s="144" t="n">
        <v>0</v>
      </c>
      <c r="I713" s="144" t="n">
        <f aca="false">+G:G-H:H</f>
        <v>455400</v>
      </c>
    </row>
    <row r="714" customFormat="false" ht="17.25" hidden="false" customHeight="true" outlineLevel="0" collapsed="false">
      <c r="A714" s="140" t="s">
        <v>103</v>
      </c>
      <c r="C714" s="142" t="n">
        <v>6270400</v>
      </c>
      <c r="D714" s="143" t="n">
        <v>62704000</v>
      </c>
      <c r="E714" s="140" t="s">
        <v>423</v>
      </c>
      <c r="F714" s="143" t="n">
        <v>2022</v>
      </c>
      <c r="G714" s="144" t="n">
        <v>124500</v>
      </c>
      <c r="H714" s="144" t="n">
        <v>0</v>
      </c>
      <c r="I714" s="144" t="n">
        <f aca="false">+G:G-H:H</f>
        <v>124500</v>
      </c>
    </row>
    <row r="715" customFormat="false" ht="17.25" hidden="false" customHeight="true" outlineLevel="0" collapsed="false">
      <c r="A715" s="140" t="s">
        <v>103</v>
      </c>
      <c r="C715" s="142" t="n">
        <v>6270500</v>
      </c>
      <c r="D715" s="143" t="n">
        <v>62705000</v>
      </c>
      <c r="E715" s="140" t="s">
        <v>517</v>
      </c>
      <c r="F715" s="143" t="n">
        <v>2022</v>
      </c>
      <c r="G715" s="144" t="n">
        <v>475797.86</v>
      </c>
      <c r="H715" s="144" t="n">
        <v>0</v>
      </c>
      <c r="I715" s="144" t="n">
        <f aca="false">+G:G-H:H</f>
        <v>475797.86</v>
      </c>
    </row>
    <row r="716" customFormat="false" ht="17.25" hidden="false" customHeight="true" outlineLevel="0" collapsed="false">
      <c r="A716" s="140" t="s">
        <v>103</v>
      </c>
      <c r="C716" s="142" t="n">
        <v>6270600</v>
      </c>
      <c r="D716" s="143" t="n">
        <v>62706000</v>
      </c>
      <c r="E716" s="140" t="s">
        <v>183</v>
      </c>
      <c r="F716" s="143" t="n">
        <v>2022</v>
      </c>
      <c r="G716" s="144" t="n">
        <v>197465.26</v>
      </c>
      <c r="H716" s="144" t="n">
        <v>0</v>
      </c>
      <c r="I716" s="144" t="n">
        <f aca="false">+G:G-H:H</f>
        <v>197465.26</v>
      </c>
    </row>
    <row r="717" customFormat="false" ht="17.25" hidden="false" customHeight="true" outlineLevel="0" collapsed="false">
      <c r="A717" s="140" t="s">
        <v>103</v>
      </c>
      <c r="C717" s="142" t="n">
        <v>6270800</v>
      </c>
      <c r="D717" s="143" t="n">
        <v>62708000</v>
      </c>
      <c r="E717" s="140" t="s">
        <v>519</v>
      </c>
      <c r="F717" s="143" t="n">
        <v>2022</v>
      </c>
      <c r="G717" s="144" t="n">
        <v>176250</v>
      </c>
      <c r="H717" s="144" t="n">
        <v>0</v>
      </c>
      <c r="I717" s="144" t="n">
        <f aca="false">+G:G-H:H</f>
        <v>176250</v>
      </c>
    </row>
    <row r="718" customFormat="false" ht="17.25" hidden="false" customHeight="true" outlineLevel="0" collapsed="false">
      <c r="A718" s="140" t="s">
        <v>103</v>
      </c>
      <c r="C718" s="142" t="n">
        <v>6270900</v>
      </c>
      <c r="D718" s="143" t="n">
        <v>62709000</v>
      </c>
      <c r="E718" s="140" t="s">
        <v>428</v>
      </c>
      <c r="F718" s="143" t="n">
        <v>2022</v>
      </c>
      <c r="G718" s="144" t="n">
        <v>445552.2</v>
      </c>
      <c r="H718" s="144" t="n">
        <v>0</v>
      </c>
      <c r="I718" s="144" t="n">
        <f aca="false">+G:G-H:H</f>
        <v>445552.2</v>
      </c>
    </row>
    <row r="719" customFormat="false" ht="17.25" hidden="false" customHeight="true" outlineLevel="0" collapsed="false">
      <c r="A719" s="140" t="s">
        <v>103</v>
      </c>
      <c r="C719" s="142" t="n">
        <v>6271100</v>
      </c>
      <c r="D719" s="143" t="n">
        <v>62711000</v>
      </c>
      <c r="F719" s="143" t="n">
        <v>2022</v>
      </c>
      <c r="G719" s="144" t="n">
        <v>103863.68</v>
      </c>
      <c r="H719" s="144" t="n">
        <v>0</v>
      </c>
      <c r="I719" s="144" t="n">
        <f aca="false">+G:G-H:H</f>
        <v>103863.68</v>
      </c>
    </row>
    <row r="720" customFormat="false" ht="17.25" hidden="false" customHeight="true" outlineLevel="0" collapsed="false">
      <c r="A720" s="140" t="s">
        <v>103</v>
      </c>
      <c r="C720" s="142" t="n">
        <v>6271200</v>
      </c>
      <c r="D720" s="143" t="n">
        <v>62712000</v>
      </c>
      <c r="E720" s="140" t="s">
        <v>521</v>
      </c>
      <c r="F720" s="143" t="n">
        <v>2022</v>
      </c>
      <c r="G720" s="144" t="n">
        <v>2137441.93</v>
      </c>
      <c r="H720" s="144" t="n">
        <v>0</v>
      </c>
      <c r="I720" s="144" t="n">
        <f aca="false">+G:G-H:H</f>
        <v>2137441.93</v>
      </c>
    </row>
    <row r="721" customFormat="false" ht="17.25" hidden="false" customHeight="true" outlineLevel="0" collapsed="false">
      <c r="A721" s="140" t="s">
        <v>103</v>
      </c>
      <c r="C721" s="142" t="n">
        <v>6350600</v>
      </c>
      <c r="D721" s="143" t="n">
        <v>63506000</v>
      </c>
      <c r="E721" s="140" t="s">
        <v>2401</v>
      </c>
      <c r="F721" s="143" t="n">
        <v>2022</v>
      </c>
      <c r="G721" s="144" t="n">
        <v>1400560</v>
      </c>
      <c r="H721" s="144" t="n">
        <v>0</v>
      </c>
      <c r="I721" s="144" t="n">
        <f aca="false">+G:G-H:H</f>
        <v>1400560</v>
      </c>
    </row>
    <row r="722" customFormat="false" ht="17.25" hidden="false" customHeight="true" outlineLevel="0" collapsed="false">
      <c r="A722" s="140" t="s">
        <v>103</v>
      </c>
      <c r="C722" s="142" t="n">
        <v>6350700</v>
      </c>
      <c r="D722" s="143" t="n">
        <v>63507000</v>
      </c>
      <c r="E722" s="140" t="s">
        <v>734</v>
      </c>
      <c r="F722" s="143" t="n">
        <v>2022</v>
      </c>
      <c r="G722" s="144" t="n">
        <v>21577204.65</v>
      </c>
      <c r="H722" s="144" t="n">
        <v>0</v>
      </c>
      <c r="I722" s="144" t="n">
        <f aca="false">+G:G-H:H</f>
        <v>21577204.65</v>
      </c>
    </row>
    <row r="723" customFormat="false" ht="17.25" hidden="false" customHeight="true" outlineLevel="0" collapsed="false">
      <c r="A723" s="140" t="s">
        <v>103</v>
      </c>
      <c r="C723" s="142" t="n">
        <v>6410100</v>
      </c>
      <c r="D723" s="143" t="n">
        <v>64101000</v>
      </c>
      <c r="E723" s="140" t="s">
        <v>735</v>
      </c>
      <c r="F723" s="143" t="n">
        <v>2022</v>
      </c>
      <c r="G723" s="144" t="n">
        <v>59988513.17</v>
      </c>
      <c r="H723" s="144" t="n">
        <v>0</v>
      </c>
      <c r="I723" s="144" t="n">
        <f aca="false">+G:G-H:H</f>
        <v>59988513.17</v>
      </c>
    </row>
    <row r="724" customFormat="false" ht="17.25" hidden="false" customHeight="true" outlineLevel="0" collapsed="false">
      <c r="A724" s="140" t="s">
        <v>103</v>
      </c>
      <c r="C724" s="142" t="n">
        <v>6410130</v>
      </c>
      <c r="D724" s="143" t="n">
        <v>64101300</v>
      </c>
      <c r="F724" s="143" t="n">
        <v>2022</v>
      </c>
      <c r="G724" s="144" t="n">
        <v>490252</v>
      </c>
      <c r="H724" s="144" t="n">
        <v>0</v>
      </c>
      <c r="I724" s="144" t="n">
        <f aca="false">+G:G-H:H</f>
        <v>490252</v>
      </c>
    </row>
    <row r="725" customFormat="false" ht="17.25" hidden="false" customHeight="true" outlineLevel="0" collapsed="false">
      <c r="A725" s="140" t="s">
        <v>103</v>
      </c>
      <c r="C725" s="142" t="n">
        <v>6410200</v>
      </c>
      <c r="D725" s="143" t="n">
        <v>64102000</v>
      </c>
      <c r="E725" s="140" t="s">
        <v>528</v>
      </c>
      <c r="F725" s="143" t="n">
        <v>2022</v>
      </c>
      <c r="G725" s="144" t="n">
        <v>597240.2</v>
      </c>
      <c r="H725" s="144" t="n">
        <v>0</v>
      </c>
      <c r="I725" s="144" t="n">
        <f aca="false">+G:G-H:H</f>
        <v>597240.2</v>
      </c>
    </row>
    <row r="726" customFormat="false" ht="17.25" hidden="false" customHeight="true" outlineLevel="0" collapsed="false">
      <c r="A726" s="140" t="s">
        <v>103</v>
      </c>
      <c r="C726" s="142" t="n">
        <v>6410300</v>
      </c>
      <c r="D726" s="143" t="n">
        <v>64103000</v>
      </c>
      <c r="E726" s="140" t="s">
        <v>529</v>
      </c>
      <c r="F726" s="143" t="n">
        <v>2022</v>
      </c>
      <c r="G726" s="144" t="n">
        <v>2085113.4</v>
      </c>
      <c r="H726" s="144" t="n">
        <v>0</v>
      </c>
      <c r="I726" s="144" t="n">
        <f aca="false">+G:G-H:H</f>
        <v>2085113.4</v>
      </c>
    </row>
    <row r="727" customFormat="false" ht="17.25" hidden="false" customHeight="true" outlineLevel="0" collapsed="false">
      <c r="A727" s="140" t="s">
        <v>103</v>
      </c>
      <c r="C727" s="142" t="n">
        <v>6410500</v>
      </c>
      <c r="D727" s="143" t="n">
        <v>64105000</v>
      </c>
      <c r="E727" s="140" t="s">
        <v>530</v>
      </c>
      <c r="F727" s="143" t="n">
        <v>2022</v>
      </c>
      <c r="G727" s="144" t="n">
        <v>157493.04</v>
      </c>
      <c r="H727" s="144" t="n">
        <v>0</v>
      </c>
      <c r="I727" s="144" t="n">
        <f aca="false">+G:G-H:H</f>
        <v>157493.04</v>
      </c>
    </row>
    <row r="728" customFormat="false" ht="17.25" hidden="false" customHeight="true" outlineLevel="0" collapsed="false">
      <c r="A728" s="140" t="s">
        <v>103</v>
      </c>
      <c r="C728" s="142" t="n">
        <v>6418000</v>
      </c>
      <c r="D728" s="143" t="n">
        <v>64180000</v>
      </c>
      <c r="E728" s="140" t="s">
        <v>531</v>
      </c>
      <c r="F728" s="143" t="n">
        <v>2022</v>
      </c>
      <c r="G728" s="144" t="n">
        <v>569631.88</v>
      </c>
      <c r="H728" s="144" t="n">
        <v>0</v>
      </c>
      <c r="I728" s="144" t="n">
        <f aca="false">+G:G-H:H</f>
        <v>569631.88</v>
      </c>
    </row>
    <row r="729" customFormat="false" ht="17.25" hidden="false" customHeight="true" outlineLevel="0" collapsed="false">
      <c r="A729" s="140" t="s">
        <v>103</v>
      </c>
      <c r="C729" s="142" t="n">
        <v>6418800</v>
      </c>
      <c r="D729" s="143" t="n">
        <v>64180000</v>
      </c>
      <c r="F729" s="143" t="n">
        <v>2022</v>
      </c>
      <c r="G729" s="144" t="n">
        <v>264000</v>
      </c>
      <c r="H729" s="144" t="n">
        <v>0</v>
      </c>
      <c r="I729" s="144" t="n">
        <f aca="false">+G:G-H:H</f>
        <v>264000</v>
      </c>
    </row>
    <row r="730" customFormat="false" ht="17.25" hidden="false" customHeight="true" outlineLevel="0" collapsed="false">
      <c r="A730" s="140" t="s">
        <v>103</v>
      </c>
      <c r="C730" s="142" t="n">
        <v>6450100</v>
      </c>
      <c r="D730" s="143" t="n">
        <v>64501000</v>
      </c>
      <c r="E730" s="140" t="s">
        <v>736</v>
      </c>
      <c r="F730" s="143" t="n">
        <v>2022</v>
      </c>
      <c r="G730" s="144" t="n">
        <v>8339373.35</v>
      </c>
      <c r="H730" s="144" t="n">
        <v>0</v>
      </c>
      <c r="I730" s="144" t="n">
        <f aca="false">+G:G-H:H</f>
        <v>8339373.35</v>
      </c>
    </row>
    <row r="731" customFormat="false" ht="17.25" hidden="false" customHeight="true" outlineLevel="0" collapsed="false">
      <c r="A731" s="140" t="s">
        <v>103</v>
      </c>
      <c r="C731" s="142" t="n">
        <v>6450200</v>
      </c>
      <c r="D731" s="143" t="n">
        <v>64502000</v>
      </c>
      <c r="E731" s="140" t="s">
        <v>533</v>
      </c>
      <c r="F731" s="143" t="n">
        <v>2022</v>
      </c>
      <c r="G731" s="144" t="n">
        <v>3207418.34</v>
      </c>
      <c r="H731" s="144" t="n">
        <v>0</v>
      </c>
      <c r="I731" s="144" t="n">
        <f aca="false">+G:G-H:H</f>
        <v>3207418.34</v>
      </c>
    </row>
    <row r="732" customFormat="false" ht="17.25" hidden="false" customHeight="true" outlineLevel="0" collapsed="false">
      <c r="A732" s="140" t="s">
        <v>103</v>
      </c>
      <c r="C732" s="142" t="n">
        <v>6450500</v>
      </c>
      <c r="D732" s="143" t="n">
        <v>64505000</v>
      </c>
      <c r="E732" s="140" t="s">
        <v>1857</v>
      </c>
      <c r="F732" s="143" t="n">
        <v>2022</v>
      </c>
      <c r="G732" s="144" t="n">
        <v>641490.26</v>
      </c>
      <c r="H732" s="144" t="n">
        <v>0</v>
      </c>
      <c r="I732" s="144" t="n">
        <f aca="false">+G:G-H:H</f>
        <v>641490.26</v>
      </c>
    </row>
    <row r="733" customFormat="false" ht="17.25" hidden="false" customHeight="true" outlineLevel="0" collapsed="false">
      <c r="A733" s="140" t="s">
        <v>103</v>
      </c>
      <c r="C733" s="142" t="n">
        <v>6510000</v>
      </c>
      <c r="D733" s="143" t="n">
        <v>65100000</v>
      </c>
      <c r="E733" s="140" t="s">
        <v>740</v>
      </c>
      <c r="F733" s="143" t="n">
        <v>2022</v>
      </c>
      <c r="G733" s="144" t="n">
        <v>6112794.89</v>
      </c>
      <c r="H733" s="144" t="n">
        <v>0</v>
      </c>
      <c r="I733" s="144" t="n">
        <f aca="false">+G:G-H:H</f>
        <v>6112794.89</v>
      </c>
    </row>
    <row r="734" customFormat="false" ht="17.25" hidden="false" customHeight="true" outlineLevel="0" collapsed="false">
      <c r="A734" s="140" t="s">
        <v>103</v>
      </c>
      <c r="C734" s="142" t="n">
        <v>6570000</v>
      </c>
      <c r="D734" s="143" t="n">
        <v>65700000</v>
      </c>
      <c r="E734" s="140" t="s">
        <v>745</v>
      </c>
      <c r="F734" s="143" t="n">
        <v>2022</v>
      </c>
      <c r="G734" s="144" t="n">
        <v>22192330.19</v>
      </c>
      <c r="H734" s="144" t="n">
        <v>0</v>
      </c>
      <c r="I734" s="144" t="n">
        <f aca="false">+G:G-H:H</f>
        <v>22192330.19</v>
      </c>
    </row>
    <row r="735" customFormat="false" ht="17.25" hidden="false" customHeight="true" outlineLevel="0" collapsed="false">
      <c r="A735" s="140" t="s">
        <v>103</v>
      </c>
      <c r="C735" s="142" t="n">
        <v>6580000</v>
      </c>
      <c r="D735" s="143" t="n">
        <v>65800000</v>
      </c>
      <c r="E735" s="140" t="s">
        <v>744</v>
      </c>
      <c r="F735" s="143" t="n">
        <v>2022</v>
      </c>
      <c r="G735" s="144" t="n">
        <v>16268727.46</v>
      </c>
      <c r="H735" s="144" t="n">
        <v>0</v>
      </c>
      <c r="I735" s="144" t="n">
        <f aca="false">+G:G-H:H</f>
        <v>16268727.46</v>
      </c>
    </row>
    <row r="736" customFormat="false" ht="17.25" hidden="false" customHeight="true" outlineLevel="0" collapsed="false">
      <c r="A736" s="140" t="s">
        <v>103</v>
      </c>
      <c r="C736" s="142" t="n">
        <v>6610200</v>
      </c>
      <c r="D736" s="143" t="n">
        <v>66102000</v>
      </c>
      <c r="E736" s="140"/>
      <c r="F736" s="143" t="n">
        <v>2022</v>
      </c>
      <c r="G736" s="144" t="n">
        <v>222488.79</v>
      </c>
      <c r="H736" s="144" t="n">
        <v>0</v>
      </c>
      <c r="I736" s="144" t="n">
        <f aca="false">+G:G-H:H</f>
        <v>222488.79</v>
      </c>
    </row>
    <row r="737" customFormat="false" ht="17.25" hidden="false" customHeight="true" outlineLevel="0" collapsed="false">
      <c r="A737" s="140" t="s">
        <v>103</v>
      </c>
      <c r="C737" s="142" t="n">
        <v>6660000</v>
      </c>
      <c r="D737" s="143" t="n">
        <v>66600000</v>
      </c>
      <c r="E737" s="140" t="s">
        <v>750</v>
      </c>
      <c r="F737" s="143" t="n">
        <v>2022</v>
      </c>
      <c r="G737" s="144" t="n">
        <v>1074005.34</v>
      </c>
      <c r="H737" s="144" t="n">
        <v>0</v>
      </c>
      <c r="I737" s="144" t="n">
        <f aca="false">+G:G-H:H</f>
        <v>1074005.34</v>
      </c>
    </row>
    <row r="738" customFormat="false" ht="17.25" hidden="false" customHeight="true" outlineLevel="0" collapsed="false">
      <c r="A738" s="140" t="s">
        <v>103</v>
      </c>
      <c r="C738" s="142" t="n">
        <v>6811200</v>
      </c>
      <c r="D738" s="143" t="n">
        <v>68112000</v>
      </c>
      <c r="E738" s="140" t="s">
        <v>752</v>
      </c>
      <c r="F738" s="143" t="n">
        <v>2022</v>
      </c>
      <c r="G738" s="144" t="n">
        <v>5405357.18938172</v>
      </c>
      <c r="H738" s="144" t="n">
        <v>0</v>
      </c>
      <c r="I738" s="144" t="n">
        <f aca="false">+G:G-H:H</f>
        <v>5405357.18938172</v>
      </c>
    </row>
    <row r="739" customFormat="false" ht="17.25" hidden="false" customHeight="true" outlineLevel="0" collapsed="false">
      <c r="A739" s="140" t="s">
        <v>103</v>
      </c>
      <c r="C739" s="142" t="n">
        <v>6950000</v>
      </c>
      <c r="D739" s="143" t="n">
        <v>69500000</v>
      </c>
      <c r="E739" s="140" t="s">
        <v>2440</v>
      </c>
      <c r="F739" s="143" t="n">
        <v>2022</v>
      </c>
      <c r="G739" s="144" t="n">
        <v>118408848.92411</v>
      </c>
      <c r="H739" s="144" t="n">
        <v>0</v>
      </c>
      <c r="I739" s="144" t="n">
        <f aca="false">+G:G-H:H</f>
        <v>118408848.92411</v>
      </c>
    </row>
    <row r="740" customFormat="false" ht="17.25" hidden="false" customHeight="true" outlineLevel="0" collapsed="false">
      <c r="A740" s="140" t="s">
        <v>103</v>
      </c>
      <c r="C740" s="142" t="n">
        <v>7071000</v>
      </c>
      <c r="D740" s="143" t="n">
        <v>70710000</v>
      </c>
      <c r="E740" s="140" t="s">
        <v>755</v>
      </c>
      <c r="F740" s="143" t="n">
        <v>2022</v>
      </c>
      <c r="G740" s="144" t="n">
        <v>0</v>
      </c>
      <c r="H740" s="144" t="n">
        <v>3218387726.91</v>
      </c>
      <c r="I740" s="144" t="n">
        <f aca="false">+G:G-H:H</f>
        <v>-3218387726.91</v>
      </c>
    </row>
    <row r="741" customFormat="false" ht="17.25" hidden="false" customHeight="true" outlineLevel="0" collapsed="false">
      <c r="A741" s="140" t="s">
        <v>103</v>
      </c>
      <c r="C741" s="142" t="n">
        <v>7072000</v>
      </c>
      <c r="D741" s="143" t="n">
        <v>70720000</v>
      </c>
      <c r="E741" s="140" t="s">
        <v>756</v>
      </c>
      <c r="F741" s="143" t="n">
        <v>2022</v>
      </c>
      <c r="G741" s="144" t="n">
        <v>0</v>
      </c>
      <c r="H741" s="144" t="n">
        <v>86400</v>
      </c>
      <c r="I741" s="144" t="n">
        <f aca="false">+G:G-H:H</f>
        <v>-86400</v>
      </c>
    </row>
    <row r="742" customFormat="false" ht="17.25" hidden="false" customHeight="true" outlineLevel="0" collapsed="false">
      <c r="A742" s="140" t="s">
        <v>103</v>
      </c>
      <c r="C742" s="142" t="n">
        <v>7580000</v>
      </c>
      <c r="D742" s="143" t="n">
        <v>75800000</v>
      </c>
      <c r="E742" s="140" t="s">
        <v>763</v>
      </c>
      <c r="F742" s="143" t="n">
        <v>2022</v>
      </c>
      <c r="G742" s="144" t="n">
        <v>0</v>
      </c>
      <c r="H742" s="144" t="n">
        <v>116433143.05</v>
      </c>
      <c r="I742" s="144" t="n">
        <f aca="false">+G:G-H:H</f>
        <v>-116433143.05</v>
      </c>
    </row>
    <row r="743" customFormat="false" ht="17.25" hidden="false" customHeight="true" outlineLevel="0" collapsed="false">
      <c r="A743" s="140" t="s">
        <v>103</v>
      </c>
      <c r="C743" s="142" t="n">
        <v>7581000</v>
      </c>
      <c r="D743" s="143" t="n">
        <v>75810000</v>
      </c>
      <c r="E743" s="140" t="s">
        <v>551</v>
      </c>
      <c r="F743" s="143" t="n">
        <v>2022</v>
      </c>
      <c r="G743" s="144" t="n">
        <v>0</v>
      </c>
      <c r="H743" s="144" t="n">
        <v>990000</v>
      </c>
      <c r="I743" s="144" t="n">
        <f aca="false">+G:G-H:H</f>
        <v>-990000</v>
      </c>
    </row>
    <row r="744" customFormat="false" ht="17.25" hidden="false" customHeight="true" outlineLevel="0" collapsed="false">
      <c r="A744" s="140" t="s">
        <v>103</v>
      </c>
      <c r="C744" s="142" t="n">
        <v>7650000</v>
      </c>
      <c r="D744" s="143" t="n">
        <v>76500000</v>
      </c>
      <c r="E744" s="140" t="s">
        <v>765</v>
      </c>
      <c r="F744" s="143" t="n">
        <v>2022</v>
      </c>
      <c r="G744" s="144" t="n">
        <v>0</v>
      </c>
      <c r="H744" s="144" t="n">
        <v>1720696.19</v>
      </c>
      <c r="I744" s="144" t="n">
        <f aca="false">+G:G-H:H</f>
        <v>-1720696.19</v>
      </c>
    </row>
    <row r="745" customFormat="false" ht="17.25" hidden="false" customHeight="true" outlineLevel="0" collapsed="false">
      <c r="A745" s="140" t="s">
        <v>104</v>
      </c>
      <c r="C745" s="142" t="n">
        <v>1010000</v>
      </c>
      <c r="D745" s="143" t="n">
        <v>10100000</v>
      </c>
      <c r="E745" s="140" t="s">
        <v>559</v>
      </c>
      <c r="F745" s="143" t="n">
        <v>2022</v>
      </c>
      <c r="G745" s="144" t="n">
        <v>0</v>
      </c>
      <c r="H745" s="144" t="n">
        <v>3980000000</v>
      </c>
      <c r="I745" s="144" t="n">
        <f aca="false">+G:G-H:H</f>
        <v>-3980000000</v>
      </c>
    </row>
    <row r="746" customFormat="false" ht="17.25" hidden="false" customHeight="true" outlineLevel="0" collapsed="false">
      <c r="A746" s="140" t="s">
        <v>104</v>
      </c>
      <c r="C746" s="142" t="n">
        <v>1061000</v>
      </c>
      <c r="D746" s="143" t="n">
        <v>10610000</v>
      </c>
      <c r="E746" s="140" t="s">
        <v>560</v>
      </c>
      <c r="F746" s="143" t="n">
        <v>2022</v>
      </c>
      <c r="G746" s="144" t="n">
        <v>0</v>
      </c>
      <c r="H746" s="144" t="n">
        <v>398000000</v>
      </c>
      <c r="I746" s="144" t="n">
        <f aca="false">+G:G-H:H</f>
        <v>-398000000</v>
      </c>
    </row>
    <row r="747" customFormat="false" ht="17.25" hidden="false" customHeight="true" outlineLevel="0" collapsed="false">
      <c r="A747" s="140" t="s">
        <v>104</v>
      </c>
      <c r="C747" s="142" t="n">
        <v>1100000</v>
      </c>
      <c r="D747" s="143" t="n">
        <v>11000000</v>
      </c>
      <c r="E747" s="140" t="s">
        <v>562</v>
      </c>
      <c r="F747" s="143" t="n">
        <v>2022</v>
      </c>
      <c r="G747" s="144" t="n">
        <v>0</v>
      </c>
      <c r="H747" s="144" t="n">
        <v>25871629025.42</v>
      </c>
      <c r="I747" s="144" t="n">
        <f aca="false">+G:G-H:H</f>
        <v>-25871629025.42</v>
      </c>
    </row>
    <row r="748" customFormat="false" ht="17.25" hidden="false" customHeight="true" outlineLevel="0" collapsed="false">
      <c r="A748" s="140" t="s">
        <v>104</v>
      </c>
      <c r="C748" s="142" t="n">
        <v>1620000</v>
      </c>
      <c r="D748" s="143" t="n">
        <v>16200000</v>
      </c>
      <c r="E748" s="140" t="s">
        <v>220</v>
      </c>
      <c r="F748" s="143" t="n">
        <v>2022</v>
      </c>
      <c r="G748" s="144" t="n">
        <v>0</v>
      </c>
      <c r="H748" s="144" t="n">
        <v>1651978542.49948</v>
      </c>
      <c r="I748" s="144" t="n">
        <f aca="false">+G:G-H:H</f>
        <v>-1651978542.49948</v>
      </c>
    </row>
    <row r="749" customFormat="false" ht="17.25" hidden="false" customHeight="true" outlineLevel="0" collapsed="false">
      <c r="A749" s="140" t="s">
        <v>104</v>
      </c>
      <c r="C749" s="142" t="n">
        <v>1642000</v>
      </c>
      <c r="D749" s="143" t="n">
        <v>16420000</v>
      </c>
      <c r="E749" s="140" t="s">
        <v>219</v>
      </c>
      <c r="F749" s="143" t="n">
        <v>2022</v>
      </c>
      <c r="G749" s="144" t="n">
        <v>0</v>
      </c>
      <c r="H749" s="144" t="n">
        <v>3661633407.60494</v>
      </c>
      <c r="I749" s="144" t="n">
        <f aca="false">+G:G-H:H</f>
        <v>-3661633407.60494</v>
      </c>
    </row>
    <row r="750" customFormat="false" ht="17.25" hidden="false" customHeight="true" outlineLevel="0" collapsed="false">
      <c r="A750" s="140" t="s">
        <v>104</v>
      </c>
      <c r="C750" s="142" t="n">
        <v>1644000</v>
      </c>
      <c r="D750" s="143" t="n">
        <v>16440000</v>
      </c>
      <c r="E750" s="140" t="s">
        <v>3065</v>
      </c>
      <c r="F750" s="143" t="n">
        <v>2022</v>
      </c>
      <c r="G750" s="144" t="n">
        <v>0</v>
      </c>
      <c r="H750" s="144" t="n">
        <v>131286462.712775</v>
      </c>
      <c r="I750" s="144" t="n">
        <f aca="false">+G:G-H:H</f>
        <v>-131286462.712775</v>
      </c>
    </row>
    <row r="751" customFormat="false" ht="17.25" hidden="false" customHeight="true" outlineLevel="0" collapsed="false">
      <c r="A751" s="140" t="s">
        <v>104</v>
      </c>
      <c r="C751" s="142" t="n">
        <v>1645000</v>
      </c>
      <c r="D751" s="143" t="n">
        <v>16440000</v>
      </c>
      <c r="E751" s="140" t="s">
        <v>1871</v>
      </c>
      <c r="F751" s="143" t="n">
        <v>2022</v>
      </c>
      <c r="G751" s="144" t="n">
        <v>0</v>
      </c>
      <c r="H751" s="144" t="n">
        <v>1280569111.85025</v>
      </c>
      <c r="I751" s="144" t="n">
        <f aca="false">+G:G-H:H</f>
        <v>-1280569111.85025</v>
      </c>
    </row>
    <row r="752" customFormat="false" ht="17.25" hidden="false" customHeight="true" outlineLevel="0" collapsed="false">
      <c r="A752" s="140" t="s">
        <v>104</v>
      </c>
      <c r="C752" s="142" t="n">
        <v>1650000</v>
      </c>
      <c r="D752" s="143" t="n">
        <v>16500000</v>
      </c>
      <c r="E752" s="140" t="s">
        <v>770</v>
      </c>
      <c r="F752" s="143" t="n">
        <v>2022</v>
      </c>
      <c r="G752" s="144" t="n">
        <v>0</v>
      </c>
      <c r="H752" s="144" t="n">
        <v>2530211049.12532</v>
      </c>
      <c r="I752" s="144" t="n">
        <f aca="false">+G:G-H:H</f>
        <v>-2530211049.12532</v>
      </c>
    </row>
    <row r="753" customFormat="false" ht="17.25" hidden="false" customHeight="true" outlineLevel="0" collapsed="false">
      <c r="A753" s="140" t="s">
        <v>104</v>
      </c>
      <c r="C753" s="142" t="n">
        <v>2040000</v>
      </c>
      <c r="D753" s="143" t="n">
        <v>20400000</v>
      </c>
      <c r="E753" s="140" t="s">
        <v>566</v>
      </c>
      <c r="F753" s="143" t="n">
        <v>2022</v>
      </c>
      <c r="G753" s="144" t="n">
        <v>21223664.36</v>
      </c>
      <c r="H753" s="144" t="n">
        <v>0</v>
      </c>
      <c r="I753" s="144" t="n">
        <f aca="false">+G:G-H:H</f>
        <v>21223664.36</v>
      </c>
    </row>
    <row r="754" customFormat="false" ht="17.25" hidden="false" customHeight="true" outlineLevel="0" collapsed="false">
      <c r="A754" s="140" t="s">
        <v>104</v>
      </c>
      <c r="C754" s="142" t="n">
        <v>2050000</v>
      </c>
      <c r="D754" s="143" t="n">
        <v>20500000</v>
      </c>
      <c r="E754" s="140" t="s">
        <v>771</v>
      </c>
      <c r="F754" s="143" t="n">
        <v>2022</v>
      </c>
      <c r="G754" s="144" t="n">
        <v>6174624.81</v>
      </c>
      <c r="H754" s="144" t="n">
        <v>0</v>
      </c>
      <c r="I754" s="144" t="n">
        <f aca="false">+G:G-H:H</f>
        <v>6174624.81</v>
      </c>
    </row>
    <row r="755" customFormat="false" ht="17.25" hidden="false" customHeight="true" outlineLevel="0" collapsed="false">
      <c r="A755" s="140" t="s">
        <v>104</v>
      </c>
      <c r="C755" s="142" t="n">
        <v>2110000</v>
      </c>
      <c r="D755" s="143" t="n">
        <v>21100000</v>
      </c>
      <c r="E755" s="140" t="s">
        <v>772</v>
      </c>
      <c r="F755" s="143" t="n">
        <v>2022</v>
      </c>
      <c r="G755" s="144" t="n">
        <v>256800000</v>
      </c>
      <c r="H755" s="144" t="n">
        <v>0</v>
      </c>
      <c r="I755" s="144" t="n">
        <f aca="false">+G:G-H:H</f>
        <v>256800000</v>
      </c>
    </row>
    <row r="756" customFormat="false" ht="17.25" hidden="false" customHeight="true" outlineLevel="0" collapsed="false">
      <c r="A756" s="140" t="s">
        <v>104</v>
      </c>
      <c r="C756" s="142" t="n">
        <v>2120000</v>
      </c>
      <c r="D756" s="143" t="n">
        <v>21200000</v>
      </c>
      <c r="E756" s="140" t="s">
        <v>568</v>
      </c>
      <c r="F756" s="143" t="n">
        <v>2022</v>
      </c>
      <c r="G756" s="144" t="n">
        <v>335848587.45</v>
      </c>
      <c r="H756" s="144" t="n">
        <v>0</v>
      </c>
      <c r="I756" s="144" t="n">
        <f aca="false">+G:G-H:H</f>
        <v>335848587.45</v>
      </c>
    </row>
    <row r="757" customFormat="false" ht="17.25" hidden="false" customHeight="true" outlineLevel="0" collapsed="false">
      <c r="A757" s="140" t="s">
        <v>104</v>
      </c>
      <c r="C757" s="142" t="n">
        <v>2130000</v>
      </c>
      <c r="D757" s="143" t="n">
        <v>21300000</v>
      </c>
      <c r="E757" s="140" t="s">
        <v>569</v>
      </c>
      <c r="F757" s="143" t="n">
        <v>2022</v>
      </c>
      <c r="G757" s="144" t="n">
        <v>12172733619.85</v>
      </c>
      <c r="H757" s="144" t="n">
        <v>0</v>
      </c>
      <c r="I757" s="144" t="n">
        <f aca="false">+G:G-H:H</f>
        <v>12172733619.85</v>
      </c>
    </row>
    <row r="758" customFormat="false" ht="17.25" hidden="false" customHeight="true" outlineLevel="0" collapsed="false">
      <c r="A758" s="140" t="s">
        <v>104</v>
      </c>
      <c r="C758" s="142" t="n">
        <v>2150000</v>
      </c>
      <c r="D758" s="143" t="n">
        <v>21500000</v>
      </c>
      <c r="E758" s="140" t="s">
        <v>570</v>
      </c>
      <c r="F758" s="143" t="n">
        <v>2022</v>
      </c>
      <c r="G758" s="144" t="n">
        <v>94238265.26</v>
      </c>
      <c r="H758" s="144" t="n">
        <v>0</v>
      </c>
      <c r="I758" s="144" t="n">
        <f aca="false">+G:G-H:H</f>
        <v>94238265.26</v>
      </c>
    </row>
    <row r="759" customFormat="false" ht="17.25" hidden="false" customHeight="true" outlineLevel="0" collapsed="false">
      <c r="A759" s="140" t="s">
        <v>104</v>
      </c>
      <c r="C759" s="142" t="n">
        <v>2152000</v>
      </c>
      <c r="D759" s="143" t="n">
        <v>21520000</v>
      </c>
      <c r="E759" s="140" t="s">
        <v>228</v>
      </c>
      <c r="F759" s="143" t="n">
        <v>2022</v>
      </c>
      <c r="G759" s="144" t="n">
        <v>17308000</v>
      </c>
      <c r="H759" s="144" t="n">
        <v>0</v>
      </c>
      <c r="I759" s="144" t="n">
        <f aca="false">+G:G-H:H</f>
        <v>17308000</v>
      </c>
    </row>
    <row r="760" customFormat="false" ht="17.25" hidden="false" customHeight="true" outlineLevel="0" collapsed="false">
      <c r="A760" s="140" t="s">
        <v>104</v>
      </c>
      <c r="C760" s="142" t="n">
        <v>2153000</v>
      </c>
      <c r="D760" s="143" t="n">
        <v>21530000</v>
      </c>
      <c r="E760" s="140" t="s">
        <v>232</v>
      </c>
      <c r="F760" s="143" t="n">
        <v>2022</v>
      </c>
      <c r="G760" s="144" t="n">
        <v>604974909.87</v>
      </c>
      <c r="H760" s="144" t="n">
        <v>0</v>
      </c>
      <c r="I760" s="144" t="n">
        <f aca="false">+G:G-H:H</f>
        <v>604974909.87</v>
      </c>
    </row>
    <row r="761" customFormat="false" ht="17.25" hidden="false" customHeight="true" outlineLevel="0" collapsed="false">
      <c r="A761" s="140" t="s">
        <v>104</v>
      </c>
      <c r="C761" s="142" t="n">
        <v>2181000</v>
      </c>
      <c r="D761" s="143" t="n">
        <v>21810000</v>
      </c>
      <c r="E761" s="140" t="s">
        <v>234</v>
      </c>
      <c r="F761" s="143" t="n">
        <v>2022</v>
      </c>
      <c r="G761" s="144" t="n">
        <v>15939219989.75</v>
      </c>
      <c r="H761" s="144" t="n">
        <v>0</v>
      </c>
      <c r="I761" s="144" t="n">
        <f aca="false">+G:G-H:H</f>
        <v>15939219989.75</v>
      </c>
    </row>
    <row r="762" customFormat="false" ht="17.25" hidden="false" customHeight="true" outlineLevel="0" collapsed="false">
      <c r="A762" s="140" t="s">
        <v>104</v>
      </c>
      <c r="C762" s="142" t="n">
        <v>2182000</v>
      </c>
      <c r="D762" s="143" t="n">
        <v>21820000</v>
      </c>
      <c r="E762" s="140" t="s">
        <v>10</v>
      </c>
      <c r="F762" s="143" t="n">
        <v>2022</v>
      </c>
      <c r="G762" s="144" t="n">
        <v>116207000.5</v>
      </c>
      <c r="H762" s="144" t="n">
        <v>0</v>
      </c>
      <c r="I762" s="144" t="n">
        <f aca="false">+G:G-H:H</f>
        <v>116207000.5</v>
      </c>
    </row>
    <row r="763" customFormat="false" ht="17.25" hidden="false" customHeight="true" outlineLevel="0" collapsed="false">
      <c r="A763" s="140" t="s">
        <v>104</v>
      </c>
      <c r="C763" s="142" t="n">
        <v>2183000</v>
      </c>
      <c r="D763" s="143" t="n">
        <v>21830000</v>
      </c>
      <c r="E763" s="140" t="s">
        <v>574</v>
      </c>
      <c r="F763" s="143" t="n">
        <v>2022</v>
      </c>
      <c r="G763" s="144" t="n">
        <v>448683757.94</v>
      </c>
      <c r="H763" s="144" t="n">
        <v>0</v>
      </c>
      <c r="I763" s="144" t="n">
        <f aca="false">+G:G-H:H</f>
        <v>448683757.94</v>
      </c>
    </row>
    <row r="764" customFormat="false" ht="17.25" hidden="false" customHeight="true" outlineLevel="0" collapsed="false">
      <c r="A764" s="140" t="s">
        <v>104</v>
      </c>
      <c r="C764" s="142" t="n">
        <v>2184000</v>
      </c>
      <c r="D764" s="143" t="n">
        <v>21840000</v>
      </c>
      <c r="E764" s="140" t="s">
        <v>575</v>
      </c>
      <c r="F764" s="143" t="n">
        <v>2022</v>
      </c>
      <c r="G764" s="144" t="n">
        <v>139776763.37</v>
      </c>
      <c r="H764" s="144" t="n">
        <v>0</v>
      </c>
      <c r="I764" s="144" t="n">
        <f aca="false">+G:G-H:H</f>
        <v>139776763.37</v>
      </c>
    </row>
    <row r="765" customFormat="false" ht="17.25" hidden="false" customHeight="true" outlineLevel="0" collapsed="false">
      <c r="A765" s="140" t="s">
        <v>104</v>
      </c>
      <c r="C765" s="142" t="n">
        <v>2185000</v>
      </c>
      <c r="D765" s="143" t="n">
        <v>21850000</v>
      </c>
      <c r="E765" s="140" t="s">
        <v>238</v>
      </c>
      <c r="F765" s="143" t="n">
        <v>2022</v>
      </c>
      <c r="G765" s="144" t="n">
        <v>1195000</v>
      </c>
      <c r="H765" s="144" t="n">
        <v>0</v>
      </c>
      <c r="I765" s="144" t="n">
        <f aca="false">+G:G-H:H</f>
        <v>1195000</v>
      </c>
    </row>
    <row r="766" customFormat="false" ht="17.25" hidden="false" customHeight="true" outlineLevel="0" collapsed="false">
      <c r="A766" s="140" t="s">
        <v>104</v>
      </c>
      <c r="C766" s="142" t="n">
        <v>2300000</v>
      </c>
      <c r="D766" s="143" t="n">
        <v>23000000</v>
      </c>
      <c r="E766" s="140" t="s">
        <v>240</v>
      </c>
      <c r="F766" s="143" t="n">
        <v>2022</v>
      </c>
      <c r="G766" s="144" t="n">
        <v>1701253210.49</v>
      </c>
      <c r="H766" s="144" t="n">
        <v>0</v>
      </c>
      <c r="I766" s="144" t="n">
        <f aca="false">+G:G-H:H</f>
        <v>1701253210.49</v>
      </c>
    </row>
    <row r="767" customFormat="false" ht="17.25" hidden="false" customHeight="true" outlineLevel="0" collapsed="false">
      <c r="A767" s="140" t="s">
        <v>104</v>
      </c>
      <c r="C767" s="142" t="n">
        <v>2610000</v>
      </c>
      <c r="D767" s="143" t="n">
        <v>26100000</v>
      </c>
      <c r="E767" s="140" t="s">
        <v>576</v>
      </c>
      <c r="F767" s="143" t="n">
        <v>2022</v>
      </c>
      <c r="G767" s="144" t="n">
        <v>1119000000</v>
      </c>
      <c r="H767" s="144" t="n">
        <v>0</v>
      </c>
      <c r="I767" s="144" t="n">
        <f aca="false">+G:G-H:H</f>
        <v>1119000000</v>
      </c>
    </row>
    <row r="768" customFormat="false" ht="17.25" hidden="false" customHeight="true" outlineLevel="0" collapsed="false">
      <c r="A768" s="140" t="s">
        <v>104</v>
      </c>
      <c r="C768" s="142" t="n">
        <v>2750000</v>
      </c>
      <c r="D768" s="143" t="n">
        <v>27500000</v>
      </c>
      <c r="E768" s="140" t="s">
        <v>577</v>
      </c>
      <c r="F768" s="143" t="n">
        <v>2022</v>
      </c>
      <c r="G768" s="144" t="n">
        <v>370242313.6</v>
      </c>
      <c r="H768" s="144" t="n">
        <v>0</v>
      </c>
      <c r="I768" s="144" t="n">
        <f aca="false">+G:G-H:H</f>
        <v>370242313.6</v>
      </c>
    </row>
    <row r="769" customFormat="false" ht="17.25" hidden="false" customHeight="true" outlineLevel="0" collapsed="false">
      <c r="A769" s="140" t="s">
        <v>104</v>
      </c>
      <c r="C769" s="142" t="n">
        <v>2804000</v>
      </c>
      <c r="D769" s="143" t="n">
        <v>28040000</v>
      </c>
      <c r="E769" s="140" t="s">
        <v>578</v>
      </c>
      <c r="F769" s="143" t="n">
        <v>2022</v>
      </c>
      <c r="G769" s="144" t="n">
        <v>0</v>
      </c>
      <c r="H769" s="144" t="n">
        <v>21223664.35</v>
      </c>
      <c r="I769" s="144" t="n">
        <f aca="false">+G:G-H:H</f>
        <v>-21223664.35</v>
      </c>
    </row>
    <row r="770" customFormat="false" ht="17.25" hidden="false" customHeight="true" outlineLevel="0" collapsed="false">
      <c r="A770" s="140" t="s">
        <v>104</v>
      </c>
      <c r="C770" s="142" t="n">
        <v>2805000</v>
      </c>
      <c r="D770" s="143" t="n">
        <v>28050000</v>
      </c>
      <c r="E770" s="140" t="s">
        <v>773</v>
      </c>
      <c r="F770" s="143" t="n">
        <v>2022</v>
      </c>
      <c r="G770" s="144" t="n">
        <v>0</v>
      </c>
      <c r="H770" s="144" t="n">
        <v>6174624.8</v>
      </c>
      <c r="I770" s="144" t="n">
        <f aca="false">+G:G-H:H</f>
        <v>-6174624.8</v>
      </c>
    </row>
    <row r="771" customFormat="false" ht="17.25" hidden="false" customHeight="true" outlineLevel="0" collapsed="false">
      <c r="A771" s="140" t="s">
        <v>104</v>
      </c>
      <c r="C771" s="142" t="n">
        <v>2812000</v>
      </c>
      <c r="D771" s="143" t="n">
        <v>28120000</v>
      </c>
      <c r="E771" s="140" t="s">
        <v>580</v>
      </c>
      <c r="F771" s="143" t="n">
        <v>2022</v>
      </c>
      <c r="G771" s="144" t="n">
        <v>0</v>
      </c>
      <c r="H771" s="144" t="n">
        <v>127151503.62</v>
      </c>
      <c r="I771" s="144" t="n">
        <f aca="false">+G:G-H:H</f>
        <v>-127151503.62</v>
      </c>
    </row>
    <row r="772" customFormat="false" ht="17.25" hidden="false" customHeight="true" outlineLevel="0" collapsed="false">
      <c r="A772" s="140" t="s">
        <v>104</v>
      </c>
      <c r="C772" s="142" t="n">
        <v>2813000</v>
      </c>
      <c r="D772" s="143" t="n">
        <v>28130000</v>
      </c>
      <c r="E772" s="140" t="s">
        <v>581</v>
      </c>
      <c r="F772" s="143" t="n">
        <v>2022</v>
      </c>
      <c r="G772" s="144" t="n">
        <v>0</v>
      </c>
      <c r="H772" s="144" t="n">
        <v>2522600879.73</v>
      </c>
      <c r="I772" s="144" t="n">
        <f aca="false">+G:G-H:H</f>
        <v>-2522600879.73</v>
      </c>
    </row>
    <row r="773" customFormat="false" ht="17.25" hidden="false" customHeight="true" outlineLevel="0" collapsed="false">
      <c r="A773" s="140" t="s">
        <v>104</v>
      </c>
      <c r="C773" s="142" t="n">
        <v>2815000</v>
      </c>
      <c r="D773" s="143" t="n">
        <v>28150000</v>
      </c>
      <c r="E773" s="140" t="s">
        <v>582</v>
      </c>
      <c r="F773" s="143" t="n">
        <v>2022</v>
      </c>
      <c r="G773" s="144" t="n">
        <v>0</v>
      </c>
      <c r="H773" s="144" t="n">
        <v>66969430.99</v>
      </c>
      <c r="I773" s="144" t="n">
        <f aca="false">+G:G-H:H</f>
        <v>-66969430.99</v>
      </c>
    </row>
    <row r="774" customFormat="false" ht="17.25" hidden="false" customHeight="true" outlineLevel="0" collapsed="false">
      <c r="A774" s="140" t="s">
        <v>104</v>
      </c>
      <c r="C774" s="142" t="n">
        <v>2815200</v>
      </c>
      <c r="D774" s="143" t="n">
        <v>28152000</v>
      </c>
      <c r="E774" s="140" t="s">
        <v>244</v>
      </c>
      <c r="F774" s="143" t="n">
        <v>2022</v>
      </c>
      <c r="G774" s="144" t="n">
        <v>0</v>
      </c>
      <c r="H774" s="144" t="n">
        <v>5623986.11</v>
      </c>
      <c r="I774" s="144" t="n">
        <f aca="false">+G:G-H:H</f>
        <v>-5623986.11</v>
      </c>
    </row>
    <row r="775" customFormat="false" ht="17.25" hidden="false" customHeight="true" outlineLevel="0" collapsed="false">
      <c r="A775" s="140" t="s">
        <v>104</v>
      </c>
      <c r="C775" s="142" t="n">
        <v>2815300</v>
      </c>
      <c r="D775" s="143" t="n">
        <v>28153000</v>
      </c>
      <c r="E775" s="140" t="s">
        <v>249</v>
      </c>
      <c r="F775" s="143" t="n">
        <v>2022</v>
      </c>
      <c r="G775" s="144" t="n">
        <v>0</v>
      </c>
      <c r="H775" s="144" t="n">
        <v>256291274.84</v>
      </c>
      <c r="I775" s="144" t="n">
        <f aca="false">+G:G-H:H</f>
        <v>-256291274.84</v>
      </c>
    </row>
    <row r="776" customFormat="false" ht="17.25" hidden="false" customHeight="true" outlineLevel="0" collapsed="false">
      <c r="A776" s="140" t="s">
        <v>104</v>
      </c>
      <c r="C776" s="142" t="n">
        <v>2818100</v>
      </c>
      <c r="D776" s="143" t="n">
        <v>28181000</v>
      </c>
      <c r="E776" s="140" t="s">
        <v>250</v>
      </c>
      <c r="F776" s="143" t="n">
        <v>2022</v>
      </c>
      <c r="G776" s="144" t="n">
        <v>0</v>
      </c>
      <c r="H776" s="144" t="n">
        <v>6852626038.64</v>
      </c>
      <c r="I776" s="144" t="n">
        <f aca="false">+G:G-H:H</f>
        <v>-6852626038.64</v>
      </c>
    </row>
    <row r="777" customFormat="false" ht="17.25" hidden="false" customHeight="true" outlineLevel="0" collapsed="false">
      <c r="A777" s="140" t="s">
        <v>104</v>
      </c>
      <c r="C777" s="142" t="n">
        <v>2818200</v>
      </c>
      <c r="D777" s="143" t="n">
        <v>28182000</v>
      </c>
      <c r="E777" s="140" t="s">
        <v>585</v>
      </c>
      <c r="F777" s="143" t="n">
        <v>2022</v>
      </c>
      <c r="G777" s="144" t="n">
        <v>0</v>
      </c>
      <c r="H777" s="144" t="n">
        <v>46842050.33</v>
      </c>
      <c r="I777" s="144" t="n">
        <f aca="false">+G:G-H:H</f>
        <v>-46842050.33</v>
      </c>
    </row>
    <row r="778" customFormat="false" ht="17.25" hidden="false" customHeight="true" outlineLevel="0" collapsed="false">
      <c r="A778" s="140" t="s">
        <v>104</v>
      </c>
      <c r="C778" s="142" t="n">
        <v>2818300</v>
      </c>
      <c r="D778" s="143" t="n">
        <v>28183000</v>
      </c>
      <c r="E778" s="140" t="s">
        <v>588</v>
      </c>
      <c r="F778" s="143" t="n">
        <v>2022</v>
      </c>
      <c r="G778" s="144" t="n">
        <v>0</v>
      </c>
      <c r="H778" s="144" t="n">
        <v>365401010.57133</v>
      </c>
      <c r="I778" s="144" t="n">
        <f aca="false">+G:G-H:H</f>
        <v>-365401010.57133</v>
      </c>
    </row>
    <row r="779" customFormat="false" ht="17.25" hidden="false" customHeight="true" outlineLevel="0" collapsed="false">
      <c r="A779" s="140" t="s">
        <v>104</v>
      </c>
      <c r="C779" s="142" t="n">
        <v>2818400</v>
      </c>
      <c r="D779" s="143" t="n">
        <v>28184000</v>
      </c>
      <c r="E779" s="140" t="s">
        <v>586</v>
      </c>
      <c r="F779" s="143" t="n">
        <v>2022</v>
      </c>
      <c r="G779" s="144" t="n">
        <v>0</v>
      </c>
      <c r="H779" s="144" t="n">
        <v>88411236.4886704</v>
      </c>
      <c r="I779" s="144" t="n">
        <f aca="false">+G:G-H:H</f>
        <v>-88411236.4886704</v>
      </c>
    </row>
    <row r="780" customFormat="false" ht="17.25" hidden="false" customHeight="true" outlineLevel="0" collapsed="false">
      <c r="A780" s="140" t="s">
        <v>104</v>
      </c>
      <c r="C780" s="142" t="n">
        <v>2818500</v>
      </c>
      <c r="D780" s="143" t="n">
        <v>28185000</v>
      </c>
      <c r="E780" s="140" t="s">
        <v>253</v>
      </c>
      <c r="F780" s="143" t="n">
        <v>2022</v>
      </c>
      <c r="G780" s="144" t="n">
        <v>0</v>
      </c>
      <c r="H780" s="144" t="n">
        <v>1145208.33</v>
      </c>
      <c r="I780" s="144" t="n">
        <f aca="false">+G:G-H:H</f>
        <v>-1145208.33</v>
      </c>
    </row>
    <row r="781" customFormat="false" ht="17.25" hidden="false" customHeight="true" outlineLevel="0" collapsed="false">
      <c r="A781" s="140" t="s">
        <v>104</v>
      </c>
      <c r="C781" s="142" t="n">
        <v>3100000</v>
      </c>
      <c r="D781" s="143" t="n">
        <v>31000000</v>
      </c>
      <c r="E781" s="140" t="s">
        <v>589</v>
      </c>
      <c r="F781" s="143" t="n">
        <v>2022</v>
      </c>
      <c r="G781" s="144" t="n">
        <v>17857975356</v>
      </c>
      <c r="H781" s="144" t="n">
        <v>0</v>
      </c>
      <c r="I781" s="144" t="n">
        <f aca="false">+G:G-H:H</f>
        <v>17857975356</v>
      </c>
    </row>
    <row r="782" customFormat="false" ht="17.25" hidden="false" customHeight="true" outlineLevel="0" collapsed="false">
      <c r="A782" s="140" t="s">
        <v>104</v>
      </c>
      <c r="C782" s="142" t="n">
        <v>3550000</v>
      </c>
      <c r="D782" s="143" t="n">
        <v>35500000</v>
      </c>
      <c r="E782" s="140" t="s">
        <v>590</v>
      </c>
      <c r="F782" s="143" t="n">
        <v>2022</v>
      </c>
      <c r="G782" s="144" t="n">
        <v>1351785695.77</v>
      </c>
      <c r="H782" s="144" t="n">
        <v>0</v>
      </c>
      <c r="I782" s="144" t="n">
        <f aca="false">+G:G-H:H</f>
        <v>1351785695.77</v>
      </c>
    </row>
    <row r="783" customFormat="false" ht="17.25" hidden="false" customHeight="true" outlineLevel="0" collapsed="false">
      <c r="A783" s="140" t="s">
        <v>104</v>
      </c>
      <c r="C783" s="142" t="n">
        <v>3800000</v>
      </c>
      <c r="D783" s="143" t="n">
        <v>38000000</v>
      </c>
      <c r="E783" s="140" t="s">
        <v>594</v>
      </c>
      <c r="F783" s="143" t="n">
        <v>2022</v>
      </c>
      <c r="G783" s="144" t="n">
        <v>2168868184.01</v>
      </c>
      <c r="H783" s="144" t="n">
        <v>0</v>
      </c>
      <c r="I783" s="144" t="n">
        <f aca="false">+G:G-H:H</f>
        <v>2168868184.01</v>
      </c>
    </row>
    <row r="784" customFormat="false" ht="17.25" hidden="false" customHeight="true" outlineLevel="0" collapsed="false">
      <c r="A784" s="140" t="s">
        <v>104</v>
      </c>
      <c r="C784" s="142" t="n">
        <v>4011000</v>
      </c>
      <c r="D784" s="143" t="n">
        <v>40110000</v>
      </c>
      <c r="E784" s="140" t="s">
        <v>597</v>
      </c>
      <c r="F784" s="143" t="n">
        <v>2022</v>
      </c>
      <c r="G784" s="144" t="n">
        <v>0</v>
      </c>
      <c r="H784" s="144" t="n">
        <v>6837541088.82</v>
      </c>
      <c r="I784" s="144" t="n">
        <f aca="false">+G:G-H:H</f>
        <v>-6837541088.82</v>
      </c>
    </row>
    <row r="785" customFormat="false" ht="17.25" hidden="false" customHeight="true" outlineLevel="0" collapsed="false">
      <c r="A785" s="140" t="s">
        <v>104</v>
      </c>
      <c r="C785" s="142" t="n">
        <v>4012000</v>
      </c>
      <c r="D785" s="143" t="n">
        <v>40120000</v>
      </c>
      <c r="E785" s="140" t="s">
        <v>598</v>
      </c>
      <c r="F785" s="143" t="n">
        <v>2022</v>
      </c>
      <c r="G785" s="144" t="n">
        <v>0</v>
      </c>
      <c r="H785" s="144" t="n">
        <v>2921895557.61</v>
      </c>
      <c r="I785" s="144" t="n">
        <f aca="false">+G:G-H:H</f>
        <v>-2921895557.61</v>
      </c>
    </row>
    <row r="786" customFormat="false" ht="17.25" hidden="false" customHeight="true" outlineLevel="0" collapsed="false">
      <c r="A786" s="140" t="s">
        <v>104</v>
      </c>
      <c r="C786" s="142" t="n">
        <v>4031000</v>
      </c>
      <c r="D786" s="143" t="n">
        <v>40310000</v>
      </c>
      <c r="E786" s="140" t="s">
        <v>599</v>
      </c>
      <c r="F786" s="143" t="n">
        <v>2022</v>
      </c>
      <c r="G786" s="144" t="n">
        <v>0</v>
      </c>
      <c r="H786" s="144" t="n">
        <v>116495325</v>
      </c>
      <c r="I786" s="144" t="n">
        <f aca="false">+G:G-H:H</f>
        <v>-116495325</v>
      </c>
    </row>
    <row r="787" customFormat="false" ht="17.25" hidden="false" customHeight="true" outlineLevel="0" collapsed="false">
      <c r="A787" s="140" t="s">
        <v>104</v>
      </c>
      <c r="C787" s="142" t="n">
        <v>4032000</v>
      </c>
      <c r="D787" s="143" t="n">
        <v>40320000</v>
      </c>
      <c r="E787" s="140" t="s">
        <v>262</v>
      </c>
      <c r="F787" s="143" t="n">
        <v>2022</v>
      </c>
      <c r="G787" s="144" t="n">
        <v>0</v>
      </c>
      <c r="H787" s="144" t="n">
        <v>200000000</v>
      </c>
      <c r="I787" s="144" t="n">
        <f aca="false">+G:G-H:H</f>
        <v>-200000000</v>
      </c>
    </row>
    <row r="788" customFormat="false" ht="17.25" hidden="false" customHeight="true" outlineLevel="0" collapsed="false">
      <c r="A788" s="140" t="s">
        <v>104</v>
      </c>
      <c r="C788" s="142" t="n">
        <v>4033000</v>
      </c>
      <c r="D788" s="143" t="n">
        <v>40330000</v>
      </c>
      <c r="E788" s="140" t="s">
        <v>263</v>
      </c>
      <c r="F788" s="143" t="n">
        <v>2022</v>
      </c>
      <c r="G788" s="144" t="n">
        <v>0</v>
      </c>
      <c r="H788" s="144" t="n">
        <v>202581449</v>
      </c>
      <c r="I788" s="144" t="n">
        <f aca="false">+G:G-H:H</f>
        <v>-202581449</v>
      </c>
    </row>
    <row r="789" customFormat="false" ht="17.25" hidden="false" customHeight="true" outlineLevel="0" collapsed="false">
      <c r="A789" s="140" t="s">
        <v>104</v>
      </c>
      <c r="C789" s="142" t="n">
        <v>4081000</v>
      </c>
      <c r="D789" s="143" t="n">
        <v>40810000</v>
      </c>
      <c r="E789" s="140" t="s">
        <v>600</v>
      </c>
      <c r="F789" s="143" t="n">
        <v>2022</v>
      </c>
      <c r="G789" s="144" t="n">
        <v>0</v>
      </c>
      <c r="H789" s="144" t="n">
        <v>113612534.83</v>
      </c>
      <c r="I789" s="144" t="n">
        <f aca="false">+G:G-H:H</f>
        <v>-113612534.83</v>
      </c>
    </row>
    <row r="790" customFormat="false" ht="17.25" hidden="false" customHeight="true" outlineLevel="0" collapsed="false">
      <c r="A790" s="140" t="s">
        <v>104</v>
      </c>
      <c r="C790" s="142" t="n">
        <v>4091000</v>
      </c>
      <c r="D790" s="143" t="n">
        <v>40910000</v>
      </c>
      <c r="E790" s="140" t="s">
        <v>259</v>
      </c>
      <c r="F790" s="143" t="n">
        <v>2022</v>
      </c>
      <c r="G790" s="144" t="n">
        <v>1763155809.57</v>
      </c>
      <c r="H790" s="144" t="n">
        <v>0</v>
      </c>
      <c r="I790" s="144" t="n">
        <f aca="false">+G:G-H:H</f>
        <v>1763155809.57</v>
      </c>
    </row>
    <row r="791" customFormat="false" ht="17.25" hidden="false" customHeight="true" outlineLevel="0" collapsed="false">
      <c r="A791" s="140" t="s">
        <v>104</v>
      </c>
      <c r="C791" s="142" t="n">
        <v>4092000</v>
      </c>
      <c r="D791" s="143" t="n">
        <v>40920000</v>
      </c>
      <c r="E791" s="140" t="s">
        <v>261</v>
      </c>
      <c r="F791" s="143" t="n">
        <v>2022</v>
      </c>
      <c r="G791" s="144" t="n">
        <v>2170814098.47</v>
      </c>
      <c r="H791" s="144" t="n">
        <v>0</v>
      </c>
      <c r="I791" s="144" t="n">
        <f aca="false">+G:G-H:H</f>
        <v>2170814098.47</v>
      </c>
    </row>
    <row r="792" customFormat="false" ht="17.25" hidden="false" customHeight="true" outlineLevel="0" collapsed="false">
      <c r="A792" s="140" t="s">
        <v>104</v>
      </c>
      <c r="C792" s="142" t="n">
        <v>4111000</v>
      </c>
      <c r="D792" s="143" t="n">
        <v>41110000</v>
      </c>
      <c r="E792" s="140" t="s">
        <v>271</v>
      </c>
      <c r="F792" s="143" t="n">
        <v>2022</v>
      </c>
      <c r="G792" s="144" t="n">
        <v>13553182646.57</v>
      </c>
      <c r="H792" s="144" t="n">
        <v>0</v>
      </c>
      <c r="I792" s="144" t="n">
        <f aca="false">+G:G-H:H</f>
        <v>13553182646.57</v>
      </c>
    </row>
    <row r="793" customFormat="false" ht="17.25" hidden="false" customHeight="true" outlineLevel="0" collapsed="false">
      <c r="A793" s="140" t="s">
        <v>104</v>
      </c>
      <c r="C793" s="142" t="n">
        <v>4130000</v>
      </c>
      <c r="D793" s="143" t="n">
        <v>41300000</v>
      </c>
      <c r="E793" s="140" t="s">
        <v>264</v>
      </c>
      <c r="F793" s="143" t="n">
        <v>2022</v>
      </c>
      <c r="G793" s="144" t="n">
        <v>125604531</v>
      </c>
      <c r="H793" s="144" t="n">
        <v>0</v>
      </c>
      <c r="I793" s="144" t="n">
        <f aca="false">+G:G-H:H</f>
        <v>125604531</v>
      </c>
    </row>
    <row r="794" customFormat="false" ht="17.25" hidden="false" customHeight="true" outlineLevel="0" collapsed="false">
      <c r="A794" s="140" t="s">
        <v>104</v>
      </c>
      <c r="C794" s="142" t="n">
        <v>4160000</v>
      </c>
      <c r="D794" s="143" t="n">
        <v>41600000</v>
      </c>
      <c r="E794" s="140" t="s">
        <v>265</v>
      </c>
      <c r="F794" s="143" t="n">
        <v>2022</v>
      </c>
      <c r="G794" s="144" t="n">
        <v>1946595575.51</v>
      </c>
      <c r="H794" s="144" t="n">
        <v>0</v>
      </c>
      <c r="I794" s="144" t="n">
        <f aca="false">+G:G-H:H</f>
        <v>1946595575.51</v>
      </c>
    </row>
    <row r="795" customFormat="false" ht="17.25" hidden="false" customHeight="true" outlineLevel="0" collapsed="false">
      <c r="A795" s="140" t="s">
        <v>104</v>
      </c>
      <c r="C795" s="142" t="n">
        <v>4181000</v>
      </c>
      <c r="D795" s="143" t="n">
        <v>41810000</v>
      </c>
      <c r="E795" s="140" t="s">
        <v>602</v>
      </c>
      <c r="F795" s="143" t="n">
        <v>2022</v>
      </c>
      <c r="G795" s="144" t="n">
        <v>589237300</v>
      </c>
      <c r="H795" s="144" t="n">
        <v>0</v>
      </c>
      <c r="I795" s="144" t="n">
        <f aca="false">+G:G-H:H</f>
        <v>589237300</v>
      </c>
    </row>
    <row r="796" customFormat="false" ht="17.25" hidden="false" customHeight="true" outlineLevel="0" collapsed="false">
      <c r="A796" s="140" t="s">
        <v>104</v>
      </c>
      <c r="C796" s="142" t="n">
        <v>4190000</v>
      </c>
      <c r="D796" s="143" t="n">
        <v>41900000</v>
      </c>
      <c r="E796" s="140" t="s">
        <v>267</v>
      </c>
      <c r="F796" s="143" t="n">
        <v>2022</v>
      </c>
      <c r="G796" s="144" t="n">
        <v>0</v>
      </c>
      <c r="H796" s="144" t="n">
        <v>1000857501.34</v>
      </c>
      <c r="I796" s="144" t="n">
        <f aca="false">+G:G-H:H</f>
        <v>-1000857501.34</v>
      </c>
    </row>
    <row r="797" customFormat="false" ht="17.25" hidden="false" customHeight="true" outlineLevel="0" collapsed="false">
      <c r="A797" s="140" t="s">
        <v>104</v>
      </c>
      <c r="C797" s="142" t="n">
        <v>4198000</v>
      </c>
      <c r="D797" s="143" t="n">
        <v>41980000</v>
      </c>
      <c r="E797" s="140" t="s">
        <v>269</v>
      </c>
      <c r="F797" s="143" t="n">
        <v>2022</v>
      </c>
      <c r="G797" s="144" t="n">
        <v>0</v>
      </c>
      <c r="H797" s="144" t="n">
        <v>5462650</v>
      </c>
      <c r="I797" s="144" t="n">
        <f aca="false">+G:G-H:H</f>
        <v>-5462650</v>
      </c>
    </row>
    <row r="798" customFormat="false" ht="17.25" hidden="false" customHeight="true" outlineLevel="0" collapsed="false">
      <c r="A798" s="140" t="s">
        <v>104</v>
      </c>
      <c r="C798" s="142" t="n">
        <v>4210000</v>
      </c>
      <c r="D798" s="143" t="n">
        <v>42100000</v>
      </c>
      <c r="E798" s="140" t="s">
        <v>277</v>
      </c>
      <c r="F798" s="143" t="n">
        <v>2022</v>
      </c>
      <c r="G798" s="144" t="n">
        <v>0</v>
      </c>
      <c r="H798" s="144" t="n">
        <v>6701389.88</v>
      </c>
      <c r="I798" s="144" t="n">
        <f aca="false">+G:G-H:H</f>
        <v>-6701389.88</v>
      </c>
    </row>
    <row r="799" customFormat="false" ht="17.25" hidden="false" customHeight="true" outlineLevel="0" collapsed="false">
      <c r="A799" s="140" t="s">
        <v>104</v>
      </c>
      <c r="C799" s="142" t="n">
        <v>4251000</v>
      </c>
      <c r="D799" s="143" t="n">
        <v>42510000</v>
      </c>
      <c r="E799" s="140" t="s">
        <v>280</v>
      </c>
      <c r="F799" s="143" t="n">
        <v>2022</v>
      </c>
      <c r="G799" s="144" t="n">
        <v>155000</v>
      </c>
      <c r="H799" s="144" t="n">
        <v>0</v>
      </c>
      <c r="I799" s="144" t="n">
        <f aca="false">+G:G-H:H</f>
        <v>155000</v>
      </c>
    </row>
    <row r="800" customFormat="false" ht="17.25" hidden="false" customHeight="true" outlineLevel="0" collapsed="false">
      <c r="A800" s="140" t="s">
        <v>104</v>
      </c>
      <c r="C800" s="142" t="n">
        <v>4252000</v>
      </c>
      <c r="D800" s="143" t="n">
        <v>42520000</v>
      </c>
      <c r="E800" s="140" t="s">
        <v>272</v>
      </c>
      <c r="F800" s="143" t="n">
        <v>2022</v>
      </c>
      <c r="G800" s="144" t="n">
        <v>4275265.4</v>
      </c>
      <c r="H800" s="144" t="n">
        <v>0</v>
      </c>
      <c r="I800" s="144" t="n">
        <f aca="false">+G:G-H:H</f>
        <v>4275265.4</v>
      </c>
    </row>
    <row r="801" customFormat="false" ht="17.25" hidden="false" customHeight="true" outlineLevel="0" collapsed="false">
      <c r="A801" s="140" t="s">
        <v>104</v>
      </c>
      <c r="C801" s="142" t="n">
        <v>4254000</v>
      </c>
      <c r="D801" s="143" t="n">
        <v>42540000</v>
      </c>
      <c r="E801" s="140" t="s">
        <v>283</v>
      </c>
      <c r="F801" s="143" t="n">
        <v>2022</v>
      </c>
      <c r="G801" s="144" t="n">
        <v>42002.53</v>
      </c>
      <c r="H801" s="144" t="n">
        <v>0</v>
      </c>
      <c r="I801" s="144" t="n">
        <f aca="false">+G:G-H:H</f>
        <v>42002.53</v>
      </c>
    </row>
    <row r="802" customFormat="false" ht="17.25" hidden="false" customHeight="true" outlineLevel="0" collapsed="false">
      <c r="A802" s="140" t="s">
        <v>104</v>
      </c>
      <c r="C802" s="142" t="n">
        <v>4280000</v>
      </c>
      <c r="D802" s="143" t="n">
        <v>42800000</v>
      </c>
      <c r="E802" s="140" t="s">
        <v>604</v>
      </c>
      <c r="F802" s="143" t="n">
        <v>2022</v>
      </c>
      <c r="G802" s="144" t="n">
        <v>0</v>
      </c>
      <c r="H802" s="144" t="n">
        <v>281988866.26</v>
      </c>
      <c r="I802" s="144" t="n">
        <f aca="false">+G:G-H:H</f>
        <v>-281988866.26</v>
      </c>
    </row>
    <row r="803" customFormat="false" ht="17.25" hidden="false" customHeight="true" outlineLevel="0" collapsed="false">
      <c r="A803" s="140" t="s">
        <v>104</v>
      </c>
      <c r="C803" s="142" t="n">
        <v>4310000</v>
      </c>
      <c r="D803" s="143" t="n">
        <v>43100000</v>
      </c>
      <c r="E803" s="140" t="s">
        <v>605</v>
      </c>
      <c r="F803" s="143" t="n">
        <v>2022</v>
      </c>
      <c r="G803" s="144" t="n">
        <v>0</v>
      </c>
      <c r="H803" s="144" t="n">
        <v>68829091.1</v>
      </c>
      <c r="I803" s="144" t="n">
        <f aca="false">+G:G-H:H</f>
        <v>-68829091.1</v>
      </c>
    </row>
    <row r="804" customFormat="false" ht="17.25" hidden="false" customHeight="true" outlineLevel="0" collapsed="false">
      <c r="A804" s="140" t="s">
        <v>104</v>
      </c>
      <c r="C804" s="142" t="n">
        <v>4311000</v>
      </c>
      <c r="D804" s="143" t="n">
        <v>43110000</v>
      </c>
      <c r="E804" s="140" t="s">
        <v>606</v>
      </c>
      <c r="F804" s="143" t="n">
        <v>2022</v>
      </c>
      <c r="G804" s="144" t="n">
        <v>0</v>
      </c>
      <c r="H804" s="144" t="n">
        <v>2309300</v>
      </c>
      <c r="I804" s="144" t="n">
        <f aca="false">+G:G-H:H</f>
        <v>-2309300</v>
      </c>
    </row>
    <row r="805" customFormat="false" ht="17.25" hidden="false" customHeight="true" outlineLevel="0" collapsed="false">
      <c r="A805" s="140" t="s">
        <v>104</v>
      </c>
      <c r="C805" s="142" t="n">
        <v>4320000</v>
      </c>
      <c r="D805" s="143" t="n">
        <v>43200000</v>
      </c>
      <c r="E805" s="140" t="s">
        <v>37</v>
      </c>
      <c r="F805" s="143" t="n">
        <v>2022</v>
      </c>
      <c r="G805" s="144" t="n">
        <v>0</v>
      </c>
      <c r="H805" s="144" t="n">
        <v>27987055.56</v>
      </c>
      <c r="I805" s="144" t="n">
        <f aca="false">+G:G-H:H</f>
        <v>-27987055.56</v>
      </c>
    </row>
    <row r="806" customFormat="false" ht="17.25" hidden="false" customHeight="true" outlineLevel="0" collapsed="false">
      <c r="A806" s="140" t="s">
        <v>104</v>
      </c>
      <c r="C806" s="142" t="n">
        <v>4322000</v>
      </c>
      <c r="D806" s="143" t="n">
        <v>43220000</v>
      </c>
      <c r="E806" s="140" t="s">
        <v>607</v>
      </c>
      <c r="F806" s="143" t="n">
        <v>2022</v>
      </c>
      <c r="G806" s="144" t="n">
        <v>0</v>
      </c>
      <c r="H806" s="144" t="n">
        <v>629230.92</v>
      </c>
      <c r="I806" s="144" t="n">
        <f aca="false">+G:G-H:H</f>
        <v>-629230.92</v>
      </c>
    </row>
    <row r="807" customFormat="false" ht="17.25" hidden="false" customHeight="true" outlineLevel="0" collapsed="false">
      <c r="A807" s="140" t="s">
        <v>104</v>
      </c>
      <c r="C807" s="142" t="n">
        <v>4330000</v>
      </c>
      <c r="D807" s="143" t="n">
        <v>43300000</v>
      </c>
      <c r="E807" s="140" t="s">
        <v>38</v>
      </c>
      <c r="F807" s="143" t="n">
        <v>2022</v>
      </c>
      <c r="G807" s="144" t="n">
        <v>0</v>
      </c>
      <c r="H807" s="144" t="n">
        <v>4907339.56</v>
      </c>
      <c r="I807" s="144" t="n">
        <f aca="false">+G:G-H:H</f>
        <v>-4907339.56</v>
      </c>
    </row>
    <row r="808" customFormat="false" ht="17.25" hidden="false" customHeight="true" outlineLevel="0" collapsed="false">
      <c r="A808" s="140" t="s">
        <v>104</v>
      </c>
      <c r="C808" s="142" t="n">
        <v>4370000</v>
      </c>
      <c r="D808" s="143" t="n">
        <v>43500000</v>
      </c>
      <c r="E808" s="140" t="s">
        <v>3107</v>
      </c>
      <c r="F808" s="143" t="n">
        <v>2022</v>
      </c>
      <c r="G808" s="144" t="n">
        <v>0</v>
      </c>
      <c r="H808" s="144" t="n">
        <v>881895.42</v>
      </c>
      <c r="I808" s="144" t="n">
        <f aca="false">+G:G-H:H</f>
        <v>-881895.42</v>
      </c>
    </row>
    <row r="809" customFormat="false" ht="17.25" hidden="false" customHeight="true" outlineLevel="0" collapsed="false">
      <c r="A809" s="140" t="s">
        <v>104</v>
      </c>
      <c r="C809" s="142" t="n">
        <v>4386000</v>
      </c>
      <c r="D809" s="143" t="n">
        <v>43860000</v>
      </c>
      <c r="E809" s="140" t="s">
        <v>609</v>
      </c>
      <c r="F809" s="143" t="n">
        <v>2022</v>
      </c>
      <c r="G809" s="144" t="n">
        <v>0</v>
      </c>
      <c r="H809" s="144" t="n">
        <v>25252479.62</v>
      </c>
      <c r="I809" s="144" t="n">
        <f aca="false">+G:G-H:H</f>
        <v>-25252479.62</v>
      </c>
    </row>
    <row r="810" customFormat="false" ht="17.25" hidden="false" customHeight="true" outlineLevel="0" collapsed="false">
      <c r="A810" s="140" t="s">
        <v>104</v>
      </c>
      <c r="C810" s="142" t="n">
        <v>4410000</v>
      </c>
      <c r="D810" s="143" t="n">
        <v>44100000</v>
      </c>
      <c r="E810" s="140" t="s">
        <v>610</v>
      </c>
      <c r="F810" s="143" t="n">
        <v>2022</v>
      </c>
      <c r="G810" s="144" t="n">
        <v>0</v>
      </c>
      <c r="H810" s="144" t="n">
        <v>33072710</v>
      </c>
      <c r="I810" s="144" t="n">
        <f aca="false">+G:G-H:H</f>
        <v>-33072710</v>
      </c>
    </row>
    <row r="811" customFormat="false" ht="17.25" hidden="false" customHeight="true" outlineLevel="0" collapsed="false">
      <c r="A811" s="140" t="s">
        <v>104</v>
      </c>
      <c r="C811" s="142" t="n">
        <v>4430000</v>
      </c>
      <c r="D811" s="143" t="n">
        <v>44300000</v>
      </c>
      <c r="E811" s="140" t="s">
        <v>611</v>
      </c>
      <c r="F811" s="143" t="n">
        <v>2022</v>
      </c>
      <c r="G811" s="144" t="n">
        <v>1441533832.2</v>
      </c>
      <c r="H811" s="144" t="n">
        <v>0</v>
      </c>
      <c r="I811" s="144" t="n">
        <f aca="false">+G:G-H:H</f>
        <v>1441533832.2</v>
      </c>
    </row>
    <row r="812" customFormat="false" ht="17.25" hidden="false" customHeight="true" outlineLevel="0" collapsed="false">
      <c r="A812" s="140" t="s">
        <v>104</v>
      </c>
      <c r="C812" s="142" t="n">
        <v>4440000</v>
      </c>
      <c r="D812" s="143" t="n">
        <v>44400000</v>
      </c>
      <c r="E812" s="140" t="s">
        <v>284</v>
      </c>
      <c r="F812" s="143" t="n">
        <v>2022</v>
      </c>
      <c r="G812" s="144" t="n">
        <v>10170784.25</v>
      </c>
      <c r="H812" s="144" t="n">
        <v>0</v>
      </c>
      <c r="I812" s="144" t="n">
        <f aca="false">+G:G-H:H</f>
        <v>10170784.25</v>
      </c>
    </row>
    <row r="813" customFormat="false" ht="17.25" hidden="false" customHeight="true" outlineLevel="0" collapsed="false">
      <c r="A813" s="140" t="s">
        <v>104</v>
      </c>
      <c r="C813" s="142" t="n">
        <v>4441000</v>
      </c>
      <c r="D813" s="143" t="n">
        <v>44410000</v>
      </c>
      <c r="E813" s="140" t="s">
        <v>614</v>
      </c>
      <c r="F813" s="143" t="n">
        <v>2022</v>
      </c>
      <c r="G813" s="144" t="n">
        <v>346497437.32</v>
      </c>
      <c r="H813" s="144" t="n">
        <v>0</v>
      </c>
      <c r="I813" s="144" t="n">
        <f aca="false">+G:G-H:H</f>
        <v>346497437.32</v>
      </c>
    </row>
    <row r="814" customFormat="false" ht="17.25" hidden="false" customHeight="true" outlineLevel="0" collapsed="false">
      <c r="A814" s="140" t="s">
        <v>104</v>
      </c>
      <c r="C814" s="142" t="n">
        <v>4442000</v>
      </c>
      <c r="D814" s="143" t="n">
        <v>44420000</v>
      </c>
      <c r="E814" s="140" t="s">
        <v>294</v>
      </c>
      <c r="F814" s="143" t="n">
        <v>2022</v>
      </c>
      <c r="G814" s="144" t="n">
        <v>0</v>
      </c>
      <c r="H814" s="144" t="n">
        <v>16992522</v>
      </c>
      <c r="I814" s="144" t="n">
        <f aca="false">+G:G-H:H</f>
        <v>-16992522</v>
      </c>
    </row>
    <row r="815" customFormat="false" ht="17.25" hidden="false" customHeight="true" outlineLevel="0" collapsed="false">
      <c r="A815" s="140" t="s">
        <v>104</v>
      </c>
      <c r="C815" s="142" t="n">
        <v>4443000</v>
      </c>
      <c r="D815" s="143" t="n">
        <v>44430000</v>
      </c>
      <c r="E815" s="140" t="s">
        <v>295</v>
      </c>
      <c r="F815" s="143" t="n">
        <v>2022</v>
      </c>
      <c r="G815" s="144" t="n">
        <v>0</v>
      </c>
      <c r="H815" s="144" t="n">
        <v>514052795.55</v>
      </c>
      <c r="I815" s="144" t="n">
        <f aca="false">+G:G-H:H</f>
        <v>-514052795.55</v>
      </c>
    </row>
    <row r="816" customFormat="false" ht="17.25" hidden="false" customHeight="true" outlineLevel="0" collapsed="false">
      <c r="A816" s="140" t="s">
        <v>104</v>
      </c>
      <c r="C816" s="142" t="n">
        <v>4455000</v>
      </c>
      <c r="D816" s="143" t="n">
        <v>44550000</v>
      </c>
      <c r="E816" s="140" t="s">
        <v>617</v>
      </c>
      <c r="F816" s="143" t="n">
        <v>2022</v>
      </c>
      <c r="G816" s="144" t="n">
        <v>1232417240.22</v>
      </c>
      <c r="H816" s="144" t="n">
        <v>0</v>
      </c>
      <c r="I816" s="144" t="n">
        <f aca="false">+G:G-H:H</f>
        <v>1232417240.22</v>
      </c>
    </row>
    <row r="817" customFormat="false" ht="17.25" hidden="false" customHeight="true" outlineLevel="0" collapsed="false">
      <c r="A817" s="140" t="s">
        <v>104</v>
      </c>
      <c r="C817" s="142" t="n">
        <v>4456100</v>
      </c>
      <c r="D817" s="143" t="n">
        <v>44561000</v>
      </c>
      <c r="E817" s="140" t="s">
        <v>618</v>
      </c>
      <c r="F817" s="143" t="n">
        <v>2022</v>
      </c>
      <c r="G817" s="144" t="n">
        <v>23693667.51</v>
      </c>
      <c r="H817" s="144" t="n">
        <v>0</v>
      </c>
      <c r="I817" s="144" t="n">
        <f aca="false">+G:G-H:H</f>
        <v>23693667.51</v>
      </c>
    </row>
    <row r="818" customFormat="false" ht="17.25" hidden="false" customHeight="true" outlineLevel="0" collapsed="false">
      <c r="A818" s="140" t="s">
        <v>104</v>
      </c>
      <c r="C818" s="142" t="n">
        <v>4456200</v>
      </c>
      <c r="D818" s="143" t="n">
        <v>44562000</v>
      </c>
      <c r="E818" s="140" t="s">
        <v>47</v>
      </c>
      <c r="F818" s="143" t="n">
        <v>2022</v>
      </c>
      <c r="G818" s="144" t="n">
        <v>98085963.8</v>
      </c>
      <c r="H818" s="144" t="n">
        <v>0</v>
      </c>
      <c r="I818" s="144" t="n">
        <f aca="false">+G:G-H:H</f>
        <v>98085963.8</v>
      </c>
    </row>
    <row r="819" customFormat="false" ht="17.25" hidden="false" customHeight="true" outlineLevel="0" collapsed="false">
      <c r="A819" s="140" t="s">
        <v>104</v>
      </c>
      <c r="C819" s="142" t="n">
        <v>4456300</v>
      </c>
      <c r="D819" s="143" t="n">
        <v>44563000</v>
      </c>
      <c r="E819" s="140" t="s">
        <v>48</v>
      </c>
      <c r="F819" s="143" t="n">
        <v>2022</v>
      </c>
      <c r="G819" s="144" t="n">
        <v>2401254</v>
      </c>
      <c r="H819" s="144" t="n">
        <v>0</v>
      </c>
      <c r="I819" s="144" t="n">
        <f aca="false">+G:G-H:H</f>
        <v>2401254</v>
      </c>
    </row>
    <row r="820" customFormat="false" ht="17.25" hidden="false" customHeight="true" outlineLevel="0" collapsed="false">
      <c r="A820" s="140" t="s">
        <v>104</v>
      </c>
      <c r="C820" s="142" t="n">
        <v>4456400</v>
      </c>
      <c r="D820" s="143" t="n">
        <v>44564000</v>
      </c>
      <c r="E820" s="140" t="s">
        <v>49</v>
      </c>
      <c r="F820" s="143" t="n">
        <v>2022</v>
      </c>
      <c r="G820" s="144" t="n">
        <v>365619790.32</v>
      </c>
      <c r="H820" s="144" t="n">
        <v>0</v>
      </c>
      <c r="I820" s="144" t="n">
        <f aca="false">+G:G-H:H</f>
        <v>365619790.32</v>
      </c>
    </row>
    <row r="821" customFormat="false" ht="17.25" hidden="false" customHeight="true" outlineLevel="0" collapsed="false">
      <c r="A821" s="140" t="s">
        <v>104</v>
      </c>
      <c r="C821" s="142" t="n">
        <v>4456500</v>
      </c>
      <c r="D821" s="143" t="n">
        <v>44565000</v>
      </c>
      <c r="E821" s="140" t="s">
        <v>50</v>
      </c>
      <c r="F821" s="143" t="n">
        <v>2022</v>
      </c>
      <c r="G821" s="144" t="n">
        <v>795390.78</v>
      </c>
      <c r="H821" s="144" t="n">
        <v>0</v>
      </c>
      <c r="I821" s="144" t="n">
        <f aca="false">+G:G-H:H</f>
        <v>795390.78</v>
      </c>
    </row>
    <row r="822" customFormat="false" ht="17.25" hidden="false" customHeight="true" outlineLevel="0" collapsed="false">
      <c r="A822" s="140" t="s">
        <v>104</v>
      </c>
      <c r="C822" s="142" t="n">
        <v>4457100</v>
      </c>
      <c r="D822" s="143" t="n">
        <v>44571000</v>
      </c>
      <c r="E822" s="140" t="s">
        <v>51</v>
      </c>
      <c r="F822" s="143" t="n">
        <v>2022</v>
      </c>
      <c r="G822" s="144" t="n">
        <v>0</v>
      </c>
      <c r="H822" s="144" t="n">
        <v>2401254</v>
      </c>
      <c r="I822" s="144" t="n">
        <f aca="false">+G:G-H:H</f>
        <v>-2401254</v>
      </c>
    </row>
    <row r="823" customFormat="false" ht="17.25" hidden="false" customHeight="true" outlineLevel="0" collapsed="false">
      <c r="A823" s="140" t="s">
        <v>104</v>
      </c>
      <c r="C823" s="142" t="n">
        <v>4458300</v>
      </c>
      <c r="D823" s="143" t="n">
        <v>44583000</v>
      </c>
      <c r="E823" s="140" t="s">
        <v>303</v>
      </c>
      <c r="F823" s="143" t="n">
        <v>2022</v>
      </c>
      <c r="G823" s="144" t="n">
        <v>0</v>
      </c>
      <c r="H823" s="144" t="n">
        <v>12003652.01</v>
      </c>
      <c r="I823" s="144" t="n">
        <f aca="false">+G:G-H:H</f>
        <v>-12003652.01</v>
      </c>
    </row>
    <row r="824" customFormat="false" ht="17.25" hidden="false" customHeight="true" outlineLevel="0" collapsed="false">
      <c r="A824" s="140" t="s">
        <v>104</v>
      </c>
      <c r="C824" s="142" t="n">
        <v>4551100</v>
      </c>
      <c r="D824" s="143" t="n">
        <v>45511000</v>
      </c>
      <c r="E824" s="140" t="s">
        <v>304</v>
      </c>
      <c r="F824" s="143" t="n">
        <v>2022</v>
      </c>
      <c r="G824" s="144" t="n">
        <v>0</v>
      </c>
      <c r="H824" s="144" t="n">
        <v>34568676.58</v>
      </c>
      <c r="I824" s="144" t="n">
        <f aca="false">+G:G-H:H</f>
        <v>-34568676.58</v>
      </c>
    </row>
    <row r="825" customFormat="false" ht="17.25" hidden="false" customHeight="true" outlineLevel="0" collapsed="false">
      <c r="A825" s="140" t="s">
        <v>104</v>
      </c>
      <c r="C825" s="142" t="n">
        <v>4551400</v>
      </c>
      <c r="D825" s="143" t="n">
        <v>45514000</v>
      </c>
      <c r="E825" s="140" t="s">
        <v>305</v>
      </c>
      <c r="F825" s="143" t="n">
        <v>2022</v>
      </c>
      <c r="G825" s="144" t="n">
        <v>0</v>
      </c>
      <c r="H825" s="144" t="n">
        <v>120272000</v>
      </c>
      <c r="I825" s="144" t="n">
        <f aca="false">+G:G-H:H</f>
        <v>-120272000</v>
      </c>
    </row>
    <row r="826" customFormat="false" ht="17.25" hidden="false" customHeight="true" outlineLevel="0" collapsed="false">
      <c r="A826" s="140" t="s">
        <v>104</v>
      </c>
      <c r="C826" s="142" t="n">
        <v>4553000</v>
      </c>
      <c r="D826" s="143" t="n">
        <v>45530000</v>
      </c>
      <c r="E826" s="140" t="s">
        <v>102</v>
      </c>
      <c r="F826" s="143" t="n">
        <v>2022</v>
      </c>
      <c r="G826" s="144" t="n">
        <v>1494000000</v>
      </c>
      <c r="H826" s="144" t="n">
        <v>0</v>
      </c>
      <c r="I826" s="144" t="n">
        <f aca="false">+G:G-H:H</f>
        <v>1494000000</v>
      </c>
    </row>
    <row r="827" customFormat="false" ht="17.25" hidden="false" customHeight="true" outlineLevel="0" collapsed="false">
      <c r="A827" s="140" t="s">
        <v>104</v>
      </c>
      <c r="C827" s="142" t="n">
        <v>4554000</v>
      </c>
      <c r="D827" s="143" t="n">
        <v>45540000</v>
      </c>
      <c r="E827" s="140" t="s">
        <v>776</v>
      </c>
      <c r="F827" s="143" t="n">
        <v>2022</v>
      </c>
      <c r="G827" s="144" t="n">
        <v>0</v>
      </c>
      <c r="H827" s="144" t="n">
        <v>227800000</v>
      </c>
      <c r="I827" s="144" t="n">
        <f aca="false">+G:G-H:H</f>
        <v>-227800000</v>
      </c>
    </row>
    <row r="828" customFormat="false" ht="17.25" hidden="false" customHeight="true" outlineLevel="0" collapsed="false">
      <c r="A828" s="140" t="s">
        <v>104</v>
      </c>
      <c r="C828" s="142" t="n">
        <v>4555000</v>
      </c>
      <c r="D828" s="143" t="n">
        <v>45550000</v>
      </c>
      <c r="E828" s="140" t="s">
        <v>777</v>
      </c>
      <c r="F828" s="143" t="n">
        <v>2022</v>
      </c>
      <c r="G828" s="144" t="n">
        <v>0</v>
      </c>
      <c r="H828" s="144" t="n">
        <v>2500000</v>
      </c>
      <c r="I828" s="144" t="n">
        <f aca="false">+G:G-H:H</f>
        <v>-2500000</v>
      </c>
    </row>
    <row r="829" customFormat="false" ht="17.25" hidden="false" customHeight="true" outlineLevel="0" collapsed="false">
      <c r="A829" s="140" t="s">
        <v>104</v>
      </c>
      <c r="C829" s="142" t="n">
        <v>4660000</v>
      </c>
      <c r="D829" s="143" t="n">
        <v>46600000</v>
      </c>
      <c r="E829" s="140" t="s">
        <v>291</v>
      </c>
      <c r="F829" s="143" t="n">
        <v>2022</v>
      </c>
      <c r="G829" s="144" t="n">
        <v>994818.62</v>
      </c>
      <c r="H829" s="144" t="n">
        <v>0</v>
      </c>
      <c r="I829" s="144" t="n">
        <f aca="false">+G:G-H:H</f>
        <v>994818.62</v>
      </c>
    </row>
    <row r="830" customFormat="false" ht="17.25" hidden="false" customHeight="true" outlineLevel="0" collapsed="false">
      <c r="A830" s="140" t="s">
        <v>104</v>
      </c>
      <c r="C830" s="142" t="n">
        <v>4661000</v>
      </c>
      <c r="D830" s="143" t="n">
        <v>46610000</v>
      </c>
      <c r="E830" s="140" t="s">
        <v>629</v>
      </c>
      <c r="F830" s="143" t="n">
        <v>2022</v>
      </c>
      <c r="G830" s="144" t="n">
        <v>716536320.72</v>
      </c>
      <c r="H830" s="144" t="n">
        <v>0</v>
      </c>
      <c r="I830" s="144" t="n">
        <f aca="false">+G:G-H:H</f>
        <v>716536320.72</v>
      </c>
    </row>
    <row r="831" customFormat="false" ht="17.25" hidden="false" customHeight="true" outlineLevel="0" collapsed="false">
      <c r="A831" s="140" t="s">
        <v>104</v>
      </c>
      <c r="C831" s="142" t="n">
        <v>4661000</v>
      </c>
      <c r="D831" s="143" t="n">
        <v>46610000</v>
      </c>
      <c r="E831" s="140" t="s">
        <v>629</v>
      </c>
      <c r="F831" s="143" t="n">
        <v>2022</v>
      </c>
      <c r="G831" s="144" t="n">
        <v>0</v>
      </c>
      <c r="H831" s="144" t="n">
        <v>751256761.58</v>
      </c>
      <c r="I831" s="144" t="n">
        <f aca="false">+G:G-H:H</f>
        <v>-751256761.58</v>
      </c>
    </row>
    <row r="832" customFormat="false" ht="17.25" hidden="false" customHeight="true" outlineLevel="0" collapsed="false">
      <c r="A832" s="140" t="s">
        <v>104</v>
      </c>
      <c r="C832" s="142" t="n">
        <v>4662000</v>
      </c>
      <c r="D832" s="143" t="n">
        <v>46620000</v>
      </c>
      <c r="E832" s="140" t="s">
        <v>330</v>
      </c>
      <c r="F832" s="143" t="n">
        <v>2022</v>
      </c>
      <c r="G832" s="144" t="n">
        <v>0</v>
      </c>
      <c r="H832" s="144" t="n">
        <v>119194841.23</v>
      </c>
      <c r="I832" s="144" t="n">
        <f aca="false">+G:G-H:H</f>
        <v>-119194841.23</v>
      </c>
    </row>
    <row r="833" customFormat="false" ht="17.25" hidden="false" customHeight="true" outlineLevel="0" collapsed="false">
      <c r="A833" s="140" t="s">
        <v>104</v>
      </c>
      <c r="C833" s="142" t="n">
        <v>4670000</v>
      </c>
      <c r="D833" s="143" t="n">
        <v>46700000</v>
      </c>
      <c r="E833" s="140" t="s">
        <v>785</v>
      </c>
      <c r="F833" s="143" t="n">
        <v>2022</v>
      </c>
      <c r="G833" s="144" t="n">
        <v>13497616270.29</v>
      </c>
      <c r="H833" s="144" t="n">
        <v>0</v>
      </c>
      <c r="I833" s="144" t="n">
        <f aca="false">+G:G-H:H</f>
        <v>13497616270.29</v>
      </c>
    </row>
    <row r="834" customFormat="false" ht="17.25" hidden="false" customHeight="true" outlineLevel="0" collapsed="false">
      <c r="A834" s="140" t="s">
        <v>104</v>
      </c>
      <c r="C834" s="142" t="n">
        <v>4670000</v>
      </c>
      <c r="D834" s="143" t="n">
        <v>46700000</v>
      </c>
      <c r="E834" s="140" t="s">
        <v>785</v>
      </c>
      <c r="F834" s="143" t="n">
        <v>2022</v>
      </c>
      <c r="G834" s="144" t="n">
        <v>0</v>
      </c>
      <c r="H834" s="144" t="n">
        <v>6054908728.59</v>
      </c>
      <c r="I834" s="144" t="n">
        <f aca="false">+G:G-H:H</f>
        <v>-6054908728.59</v>
      </c>
    </row>
    <row r="835" customFormat="false" ht="17.25" hidden="false" customHeight="true" outlineLevel="0" collapsed="false">
      <c r="A835" s="140" t="s">
        <v>104</v>
      </c>
      <c r="C835" s="142" t="n">
        <v>4710000</v>
      </c>
      <c r="D835" s="143" t="n">
        <v>47100000</v>
      </c>
      <c r="E835" s="140" t="s">
        <v>362</v>
      </c>
      <c r="F835" s="143" t="n">
        <v>2022</v>
      </c>
      <c r="G835" s="144" t="n">
        <v>0</v>
      </c>
      <c r="H835" s="144" t="n">
        <v>1986216.14</v>
      </c>
      <c r="I835" s="144" t="n">
        <f aca="false">+G:G-H:H</f>
        <v>-1986216.14</v>
      </c>
    </row>
    <row r="836" customFormat="false" ht="17.25" hidden="false" customHeight="true" outlineLevel="0" collapsed="false">
      <c r="A836" s="140" t="s">
        <v>104</v>
      </c>
      <c r="C836" s="142" t="n">
        <v>4860000</v>
      </c>
      <c r="D836" s="143" t="n">
        <v>48600000</v>
      </c>
      <c r="E836" s="140" t="s">
        <v>678</v>
      </c>
      <c r="F836" s="143" t="n">
        <v>2022</v>
      </c>
      <c r="G836" s="144" t="n">
        <v>15313320.2</v>
      </c>
      <c r="H836" s="144" t="n">
        <v>0</v>
      </c>
      <c r="I836" s="144" t="n">
        <f aca="false">+G:G-H:H</f>
        <v>15313320.2</v>
      </c>
    </row>
    <row r="837" customFormat="false" ht="17.25" hidden="false" customHeight="true" outlineLevel="0" collapsed="false">
      <c r="A837" s="140" t="s">
        <v>104</v>
      </c>
      <c r="C837" s="142" t="n">
        <v>4870000</v>
      </c>
      <c r="D837" s="143" t="n">
        <v>48700000</v>
      </c>
      <c r="E837" s="140" t="s">
        <v>790</v>
      </c>
      <c r="F837" s="143" t="n">
        <v>2022</v>
      </c>
      <c r="G837" s="144" t="n">
        <v>0</v>
      </c>
      <c r="H837" s="144" t="n">
        <v>25000000</v>
      </c>
      <c r="I837" s="144" t="n">
        <f aca="false">+G:G-H:H</f>
        <v>-25000000</v>
      </c>
    </row>
    <row r="838" customFormat="false" ht="17.25" hidden="false" customHeight="true" outlineLevel="0" collapsed="false">
      <c r="A838" s="140" t="s">
        <v>104</v>
      </c>
      <c r="C838" s="142" t="n">
        <v>4910000</v>
      </c>
      <c r="D838" s="143" t="n">
        <v>49100000</v>
      </c>
      <c r="E838" s="140" t="s">
        <v>679</v>
      </c>
      <c r="F838" s="143" t="n">
        <v>2022</v>
      </c>
      <c r="G838" s="144" t="n">
        <v>0</v>
      </c>
      <c r="H838" s="144" t="n">
        <v>1973351727.5</v>
      </c>
      <c r="I838" s="144" t="n">
        <f aca="false">+G:G-H:H</f>
        <v>-1973351727.5</v>
      </c>
    </row>
    <row r="839" customFormat="false" ht="17.25" hidden="false" customHeight="true" outlineLevel="0" collapsed="false">
      <c r="A839" s="140" t="s">
        <v>104</v>
      </c>
      <c r="C839" s="142" t="n">
        <v>5111000</v>
      </c>
      <c r="D839" s="143" t="n">
        <v>51110000</v>
      </c>
      <c r="E839" s="140" t="s">
        <v>681</v>
      </c>
      <c r="F839" s="143" t="n">
        <v>2022</v>
      </c>
      <c r="G839" s="144" t="n">
        <v>2124900</v>
      </c>
      <c r="H839" s="144" t="n">
        <v>0</v>
      </c>
      <c r="I839" s="144" t="n">
        <f aca="false">+G:G-H:H</f>
        <v>2124900</v>
      </c>
    </row>
    <row r="840" customFormat="false" ht="17.25" hidden="false" customHeight="true" outlineLevel="0" collapsed="false">
      <c r="A840" s="140" t="s">
        <v>104</v>
      </c>
      <c r="C840" s="142" t="n">
        <v>5112211</v>
      </c>
      <c r="D840" s="143" t="n">
        <v>51122410</v>
      </c>
      <c r="E840" s="140" t="s">
        <v>366</v>
      </c>
      <c r="F840" s="143" t="n">
        <v>2022</v>
      </c>
      <c r="G840" s="144" t="n">
        <v>135794500</v>
      </c>
      <c r="H840" s="144" t="n">
        <v>0</v>
      </c>
      <c r="I840" s="144" t="n">
        <f aca="false">+G:G-H:H</f>
        <v>135794500</v>
      </c>
    </row>
    <row r="841" customFormat="false" ht="17.25" hidden="false" customHeight="true" outlineLevel="0" collapsed="false">
      <c r="A841" s="140" t="s">
        <v>104</v>
      </c>
      <c r="C841" s="142" t="n">
        <v>5113000</v>
      </c>
      <c r="D841" s="143" t="n">
        <v>51130000</v>
      </c>
      <c r="E841" s="140" t="s">
        <v>371</v>
      </c>
      <c r="F841" s="143" t="n">
        <v>2022</v>
      </c>
      <c r="G841" s="144" t="n">
        <v>2000000</v>
      </c>
      <c r="H841" s="144" t="n">
        <v>0</v>
      </c>
      <c r="I841" s="144" t="n">
        <f aca="false">+G:G-H:H</f>
        <v>2000000</v>
      </c>
    </row>
    <row r="842" customFormat="false" ht="17.25" hidden="false" customHeight="true" outlineLevel="0" collapsed="false">
      <c r="A842" s="140" t="s">
        <v>104</v>
      </c>
      <c r="C842" s="142" t="n">
        <v>5114000</v>
      </c>
      <c r="D842" s="143" t="n">
        <v>51140000</v>
      </c>
      <c r="E842" s="140" t="s">
        <v>373</v>
      </c>
      <c r="F842" s="143" t="n">
        <v>2022</v>
      </c>
      <c r="G842" s="144" t="n">
        <v>0</v>
      </c>
      <c r="H842" s="144" t="n">
        <v>297038923.99</v>
      </c>
      <c r="I842" s="144" t="n">
        <f aca="false">+G:G-H:H</f>
        <v>-297038923.99</v>
      </c>
    </row>
    <row r="843" customFormat="false" ht="17.25" hidden="false" customHeight="true" outlineLevel="0" collapsed="false">
      <c r="A843" s="140" t="s">
        <v>104</v>
      </c>
      <c r="C843" s="142" t="n">
        <v>5120100</v>
      </c>
      <c r="D843" s="143" t="n">
        <v>51201000</v>
      </c>
      <c r="E843" s="140" t="s">
        <v>319</v>
      </c>
      <c r="F843" s="143" t="n">
        <v>2022</v>
      </c>
      <c r="G843" s="144" t="n">
        <v>131287529</v>
      </c>
      <c r="H843" s="144" t="n">
        <v>0</v>
      </c>
      <c r="I843" s="144" t="n">
        <f aca="false">+G:G-H:H</f>
        <v>131287529</v>
      </c>
    </row>
    <row r="844" customFormat="false" ht="17.25" hidden="false" customHeight="true" outlineLevel="0" collapsed="false">
      <c r="A844" s="140" t="s">
        <v>104</v>
      </c>
      <c r="C844" s="142" t="n">
        <v>5120200</v>
      </c>
      <c r="D844" s="143" t="n">
        <v>51202000</v>
      </c>
      <c r="E844" s="140" t="s">
        <v>378</v>
      </c>
      <c r="F844" s="143" t="n">
        <v>2022</v>
      </c>
      <c r="G844" s="144" t="n">
        <v>45949400</v>
      </c>
      <c r="H844" s="144" t="n">
        <v>0</v>
      </c>
      <c r="I844" s="144" t="n">
        <f aca="false">+G:G-H:H</f>
        <v>45949400</v>
      </c>
    </row>
    <row r="845" customFormat="false" ht="17.25" hidden="false" customHeight="true" outlineLevel="0" collapsed="false">
      <c r="A845" s="140" t="s">
        <v>104</v>
      </c>
      <c r="C845" s="142" t="n">
        <v>5121100</v>
      </c>
      <c r="D845" s="143" t="n">
        <v>51211000</v>
      </c>
      <c r="E845" s="140" t="s">
        <v>688</v>
      </c>
      <c r="F845" s="143" t="n">
        <v>2022</v>
      </c>
      <c r="G845" s="144" t="n">
        <v>0</v>
      </c>
      <c r="H845" s="144" t="n">
        <v>874941626.37</v>
      </c>
      <c r="I845" s="144" t="n">
        <f aca="false">+G:G-H:H</f>
        <v>-874941626.37</v>
      </c>
    </row>
    <row r="846" customFormat="false" ht="17.25" hidden="false" customHeight="true" outlineLevel="0" collapsed="false">
      <c r="A846" s="140" t="s">
        <v>104</v>
      </c>
      <c r="C846" s="142" t="n">
        <v>5122100</v>
      </c>
      <c r="D846" s="143" t="n">
        <v>51221000</v>
      </c>
      <c r="E846" s="140" t="s">
        <v>694</v>
      </c>
      <c r="F846" s="143" t="n">
        <v>2022</v>
      </c>
      <c r="G846" s="144" t="n">
        <v>0</v>
      </c>
      <c r="H846" s="144" t="n">
        <v>532967530.99</v>
      </c>
      <c r="I846" s="144" t="n">
        <f aca="false">+G:G-H:H</f>
        <v>-532967530.99</v>
      </c>
    </row>
    <row r="847" customFormat="false" ht="17.25" hidden="false" customHeight="true" outlineLevel="0" collapsed="false">
      <c r="A847" s="140" t="s">
        <v>104</v>
      </c>
      <c r="C847" s="142" t="n">
        <v>5123100</v>
      </c>
      <c r="D847" s="143" t="n">
        <v>51231000</v>
      </c>
      <c r="E847" s="140" t="s">
        <v>696</v>
      </c>
      <c r="F847" s="143" t="n">
        <v>2022</v>
      </c>
      <c r="G847" s="144" t="n">
        <v>0</v>
      </c>
      <c r="H847" s="144" t="n">
        <v>420631309.54</v>
      </c>
      <c r="I847" s="144" t="n">
        <f aca="false">+G:G-H:H</f>
        <v>-420631309.54</v>
      </c>
    </row>
    <row r="848" customFormat="false" ht="17.25" hidden="false" customHeight="true" outlineLevel="0" collapsed="false">
      <c r="A848" s="140" t="s">
        <v>104</v>
      </c>
      <c r="C848" s="142" t="n">
        <v>5124100</v>
      </c>
      <c r="D848" s="143" t="n">
        <v>51241000</v>
      </c>
      <c r="E848" s="140" t="s">
        <v>699</v>
      </c>
      <c r="F848" s="143" t="n">
        <v>2022</v>
      </c>
      <c r="G848" s="144" t="n">
        <v>0</v>
      </c>
      <c r="H848" s="144" t="n">
        <v>1338534719.17</v>
      </c>
      <c r="I848" s="144" t="n">
        <f aca="false">+G:G-H:H</f>
        <v>-1338534719.17</v>
      </c>
    </row>
    <row r="849" customFormat="false" ht="17.25" hidden="false" customHeight="true" outlineLevel="0" collapsed="false">
      <c r="A849" s="140" t="s">
        <v>104</v>
      </c>
      <c r="C849" s="142" t="n">
        <v>5124400</v>
      </c>
      <c r="D849" s="143" t="n">
        <v>51244000</v>
      </c>
      <c r="E849" s="140" t="s">
        <v>793</v>
      </c>
      <c r="F849" s="143" t="n">
        <v>2022</v>
      </c>
      <c r="G849" s="144" t="n">
        <v>76332121.61</v>
      </c>
      <c r="H849" s="144" t="n">
        <v>0</v>
      </c>
      <c r="I849" s="144" t="n">
        <f aca="false">+G:G-H:H</f>
        <v>76332121.61</v>
      </c>
    </row>
    <row r="850" customFormat="false" ht="17.25" hidden="false" customHeight="true" outlineLevel="0" collapsed="false">
      <c r="A850" s="140" t="s">
        <v>104</v>
      </c>
      <c r="C850" s="142" t="n">
        <v>5126000</v>
      </c>
      <c r="D850" s="143" t="n">
        <v>51260000</v>
      </c>
      <c r="E850" s="140" t="s">
        <v>794</v>
      </c>
      <c r="F850" s="143" t="n">
        <v>2022</v>
      </c>
      <c r="G850" s="144" t="n">
        <v>22112731.59</v>
      </c>
      <c r="H850" s="144" t="n">
        <v>0</v>
      </c>
      <c r="I850" s="144" t="n">
        <f aca="false">+G:G-H:H</f>
        <v>22112731.59</v>
      </c>
    </row>
    <row r="851" customFormat="false" ht="17.25" hidden="false" customHeight="true" outlineLevel="0" collapsed="false">
      <c r="A851" s="140" t="s">
        <v>104</v>
      </c>
      <c r="C851" s="142" t="n">
        <v>5126400</v>
      </c>
      <c r="D851" s="143" t="n">
        <v>51264000</v>
      </c>
      <c r="E851" s="140" t="s">
        <v>796</v>
      </c>
      <c r="F851" s="143" t="n">
        <v>2022</v>
      </c>
      <c r="G851" s="144" t="n">
        <v>32380850.87</v>
      </c>
      <c r="H851" s="144" t="n">
        <v>0</v>
      </c>
      <c r="I851" s="144" t="n">
        <f aca="false">+G:G-H:H</f>
        <v>32380850.87</v>
      </c>
    </row>
    <row r="852" customFormat="false" ht="17.25" hidden="false" customHeight="true" outlineLevel="0" collapsed="false">
      <c r="A852" s="140" t="s">
        <v>104</v>
      </c>
      <c r="C852" s="142" t="n">
        <v>5127000</v>
      </c>
      <c r="D852" s="143" t="n">
        <v>51270000</v>
      </c>
      <c r="E852" s="140" t="s">
        <v>797</v>
      </c>
      <c r="F852" s="143" t="n">
        <v>2022</v>
      </c>
      <c r="G852" s="144" t="n">
        <v>6961476.63</v>
      </c>
      <c r="H852" s="144" t="n">
        <v>0</v>
      </c>
      <c r="I852" s="144" t="n">
        <f aca="false">+G:G-H:H</f>
        <v>6961476.63</v>
      </c>
    </row>
    <row r="853" customFormat="false" ht="17.25" hidden="false" customHeight="true" outlineLevel="0" collapsed="false">
      <c r="A853" s="140" t="s">
        <v>104</v>
      </c>
      <c r="C853" s="142" t="n">
        <v>5180000</v>
      </c>
      <c r="D853" s="143" t="n">
        <v>51800000</v>
      </c>
      <c r="E853" s="140" t="s">
        <v>385</v>
      </c>
      <c r="F853" s="143" t="n">
        <v>2022</v>
      </c>
      <c r="G853" s="144" t="n">
        <v>0</v>
      </c>
      <c r="H853" s="144" t="n">
        <v>181688133.49</v>
      </c>
      <c r="I853" s="144" t="n">
        <f aca="false">+G:G-H:H</f>
        <v>-181688133.49</v>
      </c>
    </row>
    <row r="854" customFormat="false" ht="17.25" hidden="false" customHeight="true" outlineLevel="0" collapsed="false">
      <c r="A854" s="140" t="s">
        <v>104</v>
      </c>
      <c r="C854" s="142" t="n">
        <v>5191000</v>
      </c>
      <c r="D854" s="143" t="n">
        <v>51910000</v>
      </c>
      <c r="E854" s="140" t="s">
        <v>701</v>
      </c>
      <c r="F854" s="143" t="n">
        <v>2022</v>
      </c>
      <c r="G854" s="144" t="n">
        <v>0</v>
      </c>
      <c r="H854" s="144" t="n">
        <v>6500000000</v>
      </c>
      <c r="I854" s="144" t="n">
        <f aca="false">+G:G-H:H</f>
        <v>-6500000000</v>
      </c>
    </row>
    <row r="855" customFormat="false" ht="17.25" hidden="false" customHeight="true" outlineLevel="0" collapsed="false">
      <c r="A855" s="140" t="s">
        <v>104</v>
      </c>
      <c r="C855" s="142" t="n">
        <v>5192000</v>
      </c>
      <c r="D855" s="143" t="n">
        <v>51920000</v>
      </c>
      <c r="E855" s="140" t="s">
        <v>386</v>
      </c>
      <c r="F855" s="143" t="n">
        <v>2022</v>
      </c>
      <c r="G855" s="144" t="n">
        <v>0</v>
      </c>
      <c r="H855" s="144" t="n">
        <v>4450000000</v>
      </c>
      <c r="I855" s="144" t="n">
        <f aca="false">+G:G-H:H</f>
        <v>-4450000000</v>
      </c>
    </row>
    <row r="856" customFormat="false" ht="17.25" hidden="false" customHeight="true" outlineLevel="0" collapsed="false">
      <c r="A856" s="140" t="s">
        <v>104</v>
      </c>
      <c r="C856" s="142" t="n">
        <v>5194000</v>
      </c>
      <c r="D856" s="143" t="n">
        <v>51940000</v>
      </c>
      <c r="E856" s="140" t="s">
        <v>390</v>
      </c>
      <c r="F856" s="143" t="n">
        <v>2022</v>
      </c>
      <c r="G856" s="144" t="n">
        <v>0</v>
      </c>
      <c r="H856" s="144" t="n">
        <v>1150000000</v>
      </c>
      <c r="I856" s="144" t="n">
        <f aca="false">+G:G-H:H</f>
        <v>-1150000000</v>
      </c>
    </row>
    <row r="857" customFormat="false" ht="17.25" hidden="false" customHeight="true" outlineLevel="0" collapsed="false">
      <c r="A857" s="140" t="s">
        <v>104</v>
      </c>
      <c r="C857" s="142" t="n">
        <v>5195000</v>
      </c>
      <c r="D857" s="143" t="n">
        <v>51950000</v>
      </c>
      <c r="E857" s="140" t="s">
        <v>388</v>
      </c>
      <c r="F857" s="143" t="n">
        <v>2022</v>
      </c>
      <c r="G857" s="144" t="n">
        <v>0</v>
      </c>
      <c r="H857" s="144" t="n">
        <v>6000000000</v>
      </c>
      <c r="I857" s="144" t="n">
        <f aca="false">+G:G-H:H</f>
        <v>-6000000000</v>
      </c>
    </row>
    <row r="858" customFormat="false" ht="17.25" hidden="false" customHeight="true" outlineLevel="0" collapsed="false">
      <c r="A858" s="140" t="s">
        <v>104</v>
      </c>
      <c r="C858" s="142" t="n">
        <v>5311000</v>
      </c>
      <c r="D858" s="143" t="n">
        <v>53110000</v>
      </c>
      <c r="E858" s="140" t="s">
        <v>394</v>
      </c>
      <c r="F858" s="143" t="n">
        <v>2022</v>
      </c>
      <c r="G858" s="144" t="n">
        <v>12626900</v>
      </c>
      <c r="H858" s="144" t="n">
        <v>0</v>
      </c>
      <c r="I858" s="144" t="n">
        <f aca="false">+G:G-H:H</f>
        <v>12626900</v>
      </c>
    </row>
    <row r="859" customFormat="false" ht="17.25" hidden="false" customHeight="true" outlineLevel="0" collapsed="false">
      <c r="A859" s="140" t="s">
        <v>104</v>
      </c>
      <c r="C859" s="142" t="n">
        <v>5330000</v>
      </c>
      <c r="D859" s="143" t="n">
        <v>53300000</v>
      </c>
      <c r="E859" s="140" t="s">
        <v>329</v>
      </c>
      <c r="F859" s="143" t="n">
        <v>2022</v>
      </c>
      <c r="G859" s="144" t="n">
        <v>65011300.0000098</v>
      </c>
      <c r="H859" s="144" t="n">
        <v>0</v>
      </c>
      <c r="I859" s="144" t="n">
        <f aca="false">+G:G-H:H</f>
        <v>65011300.0000098</v>
      </c>
    </row>
    <row r="860" customFormat="false" ht="17.25" hidden="false" customHeight="true" outlineLevel="0" collapsed="false">
      <c r="A860" s="140" t="s">
        <v>104</v>
      </c>
      <c r="C860" s="142" t="n">
        <v>6010300</v>
      </c>
      <c r="D860" s="143" t="n">
        <v>60103000</v>
      </c>
      <c r="E860" s="140" t="s">
        <v>334</v>
      </c>
      <c r="F860" s="143" t="n">
        <v>2022</v>
      </c>
      <c r="G860" s="144" t="n">
        <v>1440000</v>
      </c>
      <c r="H860" s="144" t="n">
        <v>0</v>
      </c>
      <c r="I860" s="144" t="n">
        <f aca="false">+G:G-H:H</f>
        <v>1440000</v>
      </c>
    </row>
    <row r="861" customFormat="false" ht="17.25" hidden="false" customHeight="true" outlineLevel="0" collapsed="false">
      <c r="A861" s="140" t="s">
        <v>104</v>
      </c>
      <c r="C861" s="142" t="n">
        <v>6011000</v>
      </c>
      <c r="D861" s="143" t="n">
        <v>60110000</v>
      </c>
      <c r="E861" s="140" t="s">
        <v>338</v>
      </c>
      <c r="F861" s="143" t="n">
        <v>2022</v>
      </c>
      <c r="G861" s="144" t="n">
        <v>40520247717.2</v>
      </c>
      <c r="H861" s="144" t="n">
        <v>0</v>
      </c>
      <c r="I861" s="144" t="n">
        <f aca="false">+G:G-H:H</f>
        <v>40520247717.2</v>
      </c>
    </row>
    <row r="862" customFormat="false" ht="17.25" hidden="false" customHeight="true" outlineLevel="0" collapsed="false">
      <c r="A862" s="140" t="s">
        <v>104</v>
      </c>
      <c r="C862" s="142" t="n">
        <v>6011300</v>
      </c>
      <c r="D862" s="143" t="n">
        <v>60110000</v>
      </c>
      <c r="E862" s="140" t="s">
        <v>339</v>
      </c>
      <c r="F862" s="143" t="n">
        <v>2022</v>
      </c>
      <c r="G862" s="144" t="n">
        <v>240000</v>
      </c>
      <c r="H862" s="144" t="n">
        <v>0</v>
      </c>
      <c r="I862" s="144" t="n">
        <f aca="false">+G:G-H:H</f>
        <v>240000</v>
      </c>
    </row>
    <row r="863" customFormat="false" ht="17.25" hidden="false" customHeight="true" outlineLevel="0" collapsed="false">
      <c r="A863" s="140" t="s">
        <v>104</v>
      </c>
      <c r="C863" s="142" t="n">
        <v>6012000</v>
      </c>
      <c r="D863" s="143" t="n">
        <v>60120000</v>
      </c>
      <c r="E863" s="140" t="s">
        <v>333</v>
      </c>
      <c r="F863" s="143" t="n">
        <v>2022</v>
      </c>
      <c r="G863" s="144" t="n">
        <v>16969924143.66</v>
      </c>
      <c r="H863" s="144" t="n">
        <v>0</v>
      </c>
      <c r="I863" s="144" t="n">
        <f aca="false">+G:G-H:H</f>
        <v>16969924143.66</v>
      </c>
    </row>
    <row r="864" customFormat="false" ht="17.25" hidden="false" customHeight="true" outlineLevel="0" collapsed="false">
      <c r="A864" s="140" t="s">
        <v>104</v>
      </c>
      <c r="C864" s="142" t="n">
        <v>6020100</v>
      </c>
      <c r="D864" s="143" t="n">
        <v>60201000</v>
      </c>
      <c r="E864" s="140" t="s">
        <v>408</v>
      </c>
      <c r="F864" s="143" t="n">
        <v>2022</v>
      </c>
      <c r="G864" s="144" t="n">
        <v>1244927793.4</v>
      </c>
      <c r="H864" s="144" t="n">
        <v>0</v>
      </c>
      <c r="I864" s="144" t="n">
        <f aca="false">+G:G-H:H</f>
        <v>1244927793.4</v>
      </c>
    </row>
    <row r="865" customFormat="false" ht="17.25" hidden="false" customHeight="true" outlineLevel="0" collapsed="false">
      <c r="A865" s="140" t="s">
        <v>104</v>
      </c>
      <c r="C865" s="142" t="n">
        <v>6020500</v>
      </c>
      <c r="D865" s="143" t="n">
        <v>60205000</v>
      </c>
      <c r="E865" s="140" t="s">
        <v>410</v>
      </c>
      <c r="F865" s="143" t="n">
        <v>2022</v>
      </c>
      <c r="G865" s="144" t="n">
        <v>164616.85</v>
      </c>
      <c r="H865" s="144" t="n">
        <v>0</v>
      </c>
      <c r="I865" s="144" t="n">
        <f aca="false">+G:G-H:H</f>
        <v>164616.85</v>
      </c>
    </row>
    <row r="866" customFormat="false" ht="17.25" hidden="false" customHeight="true" outlineLevel="0" collapsed="false">
      <c r="A866" s="140" t="s">
        <v>104</v>
      </c>
      <c r="C866" s="142" t="n">
        <v>6020530</v>
      </c>
      <c r="D866" s="143" t="n">
        <v>60205300</v>
      </c>
      <c r="E866" s="140" t="s">
        <v>345</v>
      </c>
      <c r="F866" s="143" t="n">
        <v>2022</v>
      </c>
      <c r="G866" s="144" t="n">
        <v>45932555.65</v>
      </c>
      <c r="H866" s="144" t="n">
        <v>0</v>
      </c>
      <c r="I866" s="144" t="n">
        <f aca="false">+G:G-H:H</f>
        <v>45932555.65</v>
      </c>
    </row>
    <row r="867" customFormat="false" ht="17.25" hidden="false" customHeight="true" outlineLevel="0" collapsed="false">
      <c r="A867" s="140" t="s">
        <v>104</v>
      </c>
      <c r="C867" s="142" t="n">
        <v>6020600</v>
      </c>
      <c r="D867" s="143" t="n">
        <v>60206000</v>
      </c>
      <c r="E867" s="140" t="s">
        <v>346</v>
      </c>
      <c r="F867" s="143" t="n">
        <v>2022</v>
      </c>
      <c r="G867" s="144" t="n">
        <v>374369000.81</v>
      </c>
      <c r="H867" s="144" t="n">
        <v>0</v>
      </c>
      <c r="I867" s="144" t="n">
        <f aca="false">+G:G-H:H</f>
        <v>374369000.81</v>
      </c>
    </row>
    <row r="868" customFormat="false" ht="17.25" hidden="false" customHeight="true" outlineLevel="0" collapsed="false">
      <c r="A868" s="140" t="s">
        <v>104</v>
      </c>
      <c r="C868" s="142" t="n">
        <v>6020900</v>
      </c>
      <c r="D868" s="143" t="n">
        <v>60209000</v>
      </c>
      <c r="E868" s="140" t="s">
        <v>350</v>
      </c>
      <c r="F868" s="143" t="n">
        <v>2022</v>
      </c>
      <c r="G868" s="144" t="n">
        <v>7210565</v>
      </c>
      <c r="H868" s="144" t="n">
        <v>0</v>
      </c>
      <c r="I868" s="144" t="n">
        <f aca="false">+G:G-H:H</f>
        <v>7210565</v>
      </c>
    </row>
    <row r="869" customFormat="false" ht="17.25" hidden="false" customHeight="true" outlineLevel="0" collapsed="false">
      <c r="A869" s="140" t="s">
        <v>104</v>
      </c>
      <c r="C869" s="142" t="n">
        <v>6031000</v>
      </c>
      <c r="D869" s="143" t="n">
        <v>60310000</v>
      </c>
      <c r="E869" s="140" t="s">
        <v>351</v>
      </c>
      <c r="F869" s="143" t="n">
        <v>2022</v>
      </c>
      <c r="G869" s="144" t="n">
        <v>4296254217</v>
      </c>
      <c r="H869" s="144" t="n">
        <v>0</v>
      </c>
      <c r="I869" s="144" t="n">
        <f aca="false">+G:G-H:H</f>
        <v>4296254217</v>
      </c>
    </row>
    <row r="870" customFormat="false" ht="17.25" hidden="false" customHeight="true" outlineLevel="0" collapsed="false">
      <c r="A870" s="140" t="s">
        <v>104</v>
      </c>
      <c r="C870" s="142" t="n">
        <v>6038000</v>
      </c>
      <c r="D870" s="143" t="n">
        <v>60380000</v>
      </c>
      <c r="E870" s="140" t="s">
        <v>707</v>
      </c>
      <c r="F870" s="143" t="n">
        <v>2022</v>
      </c>
      <c r="G870" s="144" t="n">
        <v>1002066780.16</v>
      </c>
      <c r="H870" s="144" t="n">
        <v>0</v>
      </c>
      <c r="I870" s="144" t="n">
        <f aca="false">+G:G-H:H</f>
        <v>1002066780.16</v>
      </c>
    </row>
    <row r="871" customFormat="false" ht="17.25" hidden="false" customHeight="true" outlineLevel="0" collapsed="false">
      <c r="A871" s="140" t="s">
        <v>104</v>
      </c>
      <c r="C871" s="142" t="n">
        <v>6060800</v>
      </c>
      <c r="D871" s="143" t="n">
        <v>60608000</v>
      </c>
      <c r="E871" s="140" t="s">
        <v>144</v>
      </c>
      <c r="F871" s="143" t="n">
        <v>2022</v>
      </c>
      <c r="G871" s="144" t="n">
        <v>11684500</v>
      </c>
      <c r="H871" s="144" t="n">
        <v>0</v>
      </c>
      <c r="I871" s="144" t="n">
        <f aca="false">+G:G-H:H</f>
        <v>11684500</v>
      </c>
    </row>
    <row r="872" customFormat="false" ht="17.25" hidden="false" customHeight="true" outlineLevel="0" collapsed="false">
      <c r="A872" s="140" t="s">
        <v>104</v>
      </c>
      <c r="C872" s="142" t="n">
        <v>6061000</v>
      </c>
      <c r="D872" s="143" t="n">
        <v>60610000</v>
      </c>
      <c r="E872" s="140" t="s">
        <v>420</v>
      </c>
      <c r="F872" s="143" t="n">
        <v>2022</v>
      </c>
      <c r="G872" s="144" t="n">
        <v>760036786.99</v>
      </c>
      <c r="H872" s="144" t="n">
        <v>0</v>
      </c>
      <c r="I872" s="144" t="n">
        <f aca="false">+G:G-H:H</f>
        <v>760036786.99</v>
      </c>
    </row>
    <row r="873" customFormat="false" ht="17.25" hidden="false" customHeight="true" outlineLevel="0" collapsed="false">
      <c r="A873" s="140" t="s">
        <v>104</v>
      </c>
      <c r="C873" s="142" t="n">
        <v>6062000</v>
      </c>
      <c r="D873" s="143" t="n">
        <v>60620000</v>
      </c>
      <c r="E873" s="140" t="s">
        <v>356</v>
      </c>
      <c r="F873" s="143" t="n">
        <v>2022</v>
      </c>
      <c r="G873" s="144" t="n">
        <v>64984494.91</v>
      </c>
      <c r="H873" s="144" t="n">
        <v>0</v>
      </c>
      <c r="I873" s="144" t="n">
        <f aca="false">+G:G-H:H</f>
        <v>64984494.91</v>
      </c>
    </row>
    <row r="874" customFormat="false" ht="17.25" hidden="false" customHeight="true" outlineLevel="0" collapsed="false">
      <c r="A874" s="140" t="s">
        <v>104</v>
      </c>
      <c r="C874" s="142" t="n">
        <v>6063000</v>
      </c>
      <c r="D874" s="143" t="n">
        <v>60630000</v>
      </c>
      <c r="E874" s="140" t="s">
        <v>358</v>
      </c>
      <c r="F874" s="143" t="n">
        <v>2022</v>
      </c>
      <c r="G874" s="144" t="n">
        <v>16283626</v>
      </c>
      <c r="H874" s="144" t="n">
        <v>0</v>
      </c>
      <c r="I874" s="144" t="n">
        <f aca="false">+G:G-H:H</f>
        <v>16283626</v>
      </c>
    </row>
    <row r="875" customFormat="false" ht="17.25" hidden="false" customHeight="true" outlineLevel="0" collapsed="false">
      <c r="A875" s="140" t="s">
        <v>104</v>
      </c>
      <c r="C875" s="142" t="n">
        <v>6064000</v>
      </c>
      <c r="D875" s="143" t="n">
        <v>60640000</v>
      </c>
      <c r="E875" s="140" t="s">
        <v>360</v>
      </c>
      <c r="F875" s="143" t="n">
        <v>2022</v>
      </c>
      <c r="G875" s="144" t="n">
        <v>45735616.84</v>
      </c>
      <c r="H875" s="144" t="n">
        <v>0</v>
      </c>
      <c r="I875" s="144" t="n">
        <f aca="false">+G:G-H:H</f>
        <v>45735616.84</v>
      </c>
    </row>
    <row r="876" customFormat="false" ht="17.25" hidden="false" customHeight="true" outlineLevel="0" collapsed="false">
      <c r="A876" s="140" t="s">
        <v>104</v>
      </c>
      <c r="C876" s="142" t="n">
        <v>6064100</v>
      </c>
      <c r="D876" s="143" t="n">
        <v>60641000</v>
      </c>
      <c r="E876" s="140" t="s">
        <v>424</v>
      </c>
      <c r="F876" s="143" t="n">
        <v>2022</v>
      </c>
      <c r="G876" s="144" t="n">
        <v>2291506</v>
      </c>
      <c r="H876" s="144" t="n">
        <v>0</v>
      </c>
      <c r="I876" s="144" t="n">
        <f aca="false">+G:G-H:H</f>
        <v>2291506</v>
      </c>
    </row>
    <row r="877" customFormat="false" ht="17.25" hidden="false" customHeight="true" outlineLevel="0" collapsed="false">
      <c r="A877" s="140" t="s">
        <v>104</v>
      </c>
      <c r="C877" s="142" t="n">
        <v>6065000</v>
      </c>
      <c r="D877" s="143" t="n">
        <v>60650000</v>
      </c>
      <c r="E877" s="140" t="s">
        <v>141</v>
      </c>
      <c r="F877" s="143" t="n">
        <v>2022</v>
      </c>
      <c r="G877" s="144" t="n">
        <v>142118683.97</v>
      </c>
      <c r="H877" s="144" t="n">
        <v>0</v>
      </c>
      <c r="I877" s="144" t="n">
        <f aca="false">+G:G-H:H</f>
        <v>142118683.97</v>
      </c>
    </row>
    <row r="878" customFormat="false" ht="17.25" hidden="false" customHeight="true" outlineLevel="0" collapsed="false">
      <c r="A878" s="140" t="s">
        <v>104</v>
      </c>
      <c r="C878" s="142" t="n">
        <v>6066000</v>
      </c>
      <c r="D878" s="143" t="n">
        <v>60660000</v>
      </c>
      <c r="E878" s="140" t="s">
        <v>800</v>
      </c>
      <c r="F878" s="143" t="n">
        <v>2022</v>
      </c>
      <c r="G878" s="144" t="n">
        <v>772002620</v>
      </c>
      <c r="H878" s="144" t="n">
        <v>0</v>
      </c>
      <c r="I878" s="144" t="n">
        <f aca="false">+G:G-H:H</f>
        <v>772002620</v>
      </c>
    </row>
    <row r="879" customFormat="false" ht="17.25" hidden="false" customHeight="true" outlineLevel="0" collapsed="false">
      <c r="A879" s="140" t="s">
        <v>104</v>
      </c>
      <c r="C879" s="142" t="n">
        <v>6067000</v>
      </c>
      <c r="D879" s="143" t="n">
        <v>60670000</v>
      </c>
      <c r="E879" s="140" t="s">
        <v>363</v>
      </c>
      <c r="F879" s="143" t="n">
        <v>2022</v>
      </c>
      <c r="G879" s="144" t="n">
        <v>12906777.5</v>
      </c>
      <c r="H879" s="144" t="n">
        <v>0</v>
      </c>
      <c r="I879" s="144" t="n">
        <f aca="false">+G:G-H:H</f>
        <v>12906777.5</v>
      </c>
    </row>
    <row r="880" customFormat="false" ht="17.25" hidden="false" customHeight="true" outlineLevel="0" collapsed="false">
      <c r="A880" s="140" t="s">
        <v>104</v>
      </c>
      <c r="C880" s="142" t="n">
        <v>6068000</v>
      </c>
      <c r="D880" s="143" t="n">
        <v>60680000</v>
      </c>
      <c r="E880" s="140" t="s">
        <v>353</v>
      </c>
      <c r="F880" s="143" t="n">
        <v>2022</v>
      </c>
      <c r="G880" s="144" t="n">
        <v>35086363.66</v>
      </c>
      <c r="H880" s="144" t="n">
        <v>0</v>
      </c>
      <c r="I880" s="144" t="n">
        <f aca="false">+G:G-H:H</f>
        <v>35086363.66</v>
      </c>
    </row>
    <row r="881" customFormat="false" ht="17.25" hidden="false" customHeight="true" outlineLevel="0" collapsed="false">
      <c r="A881" s="140" t="s">
        <v>104</v>
      </c>
      <c r="C881" s="142" t="n">
        <v>6069000</v>
      </c>
      <c r="D881" s="143" t="n">
        <v>60690000</v>
      </c>
      <c r="E881" s="140" t="s">
        <v>365</v>
      </c>
      <c r="F881" s="143" t="n">
        <v>2022</v>
      </c>
      <c r="G881" s="144" t="n">
        <v>7128700</v>
      </c>
      <c r="H881" s="144" t="n">
        <v>0</v>
      </c>
      <c r="I881" s="144" t="n">
        <f aca="false">+G:G-H:H</f>
        <v>7128700</v>
      </c>
    </row>
    <row r="882" customFormat="false" ht="17.25" hidden="false" customHeight="true" outlineLevel="0" collapsed="false">
      <c r="A882" s="140" t="s">
        <v>104</v>
      </c>
      <c r="C882" s="142" t="n">
        <v>6071000</v>
      </c>
      <c r="D882" s="143" t="n">
        <v>60710000</v>
      </c>
      <c r="E882" s="140" t="s">
        <v>431</v>
      </c>
      <c r="F882" s="143" t="n">
        <v>2022</v>
      </c>
      <c r="G882" s="144" t="n">
        <v>287870983.12</v>
      </c>
      <c r="H882" s="144" t="n">
        <v>0</v>
      </c>
      <c r="I882" s="144" t="n">
        <f aca="false">+G:G-H:H</f>
        <v>287870983.12</v>
      </c>
    </row>
    <row r="883" customFormat="false" ht="17.25" hidden="false" customHeight="true" outlineLevel="0" collapsed="false">
      <c r="A883" s="140" t="s">
        <v>104</v>
      </c>
      <c r="C883" s="142" t="n">
        <v>6080100</v>
      </c>
      <c r="D883" s="143" t="n">
        <v>60801000</v>
      </c>
      <c r="E883" s="140" t="s">
        <v>435</v>
      </c>
      <c r="F883" s="143" t="n">
        <v>2022</v>
      </c>
      <c r="G883" s="144" t="n">
        <v>93605941.2</v>
      </c>
      <c r="H883" s="144" t="n">
        <v>0</v>
      </c>
      <c r="I883" s="144" t="n">
        <f aca="false">+G:G-H:H</f>
        <v>93605941.2</v>
      </c>
    </row>
    <row r="884" customFormat="false" ht="17.25" hidden="false" customHeight="true" outlineLevel="0" collapsed="false">
      <c r="A884" s="140" t="s">
        <v>104</v>
      </c>
      <c r="C884" s="142" t="n">
        <v>6080200</v>
      </c>
      <c r="D884" s="143" t="n">
        <v>60802000</v>
      </c>
      <c r="E884" s="140" t="s">
        <v>712</v>
      </c>
      <c r="F884" s="143" t="n">
        <v>2022</v>
      </c>
      <c r="G884" s="144" t="n">
        <v>1491807</v>
      </c>
      <c r="H884" s="144" t="n">
        <v>0</v>
      </c>
      <c r="I884" s="144" t="n">
        <f aca="false">+G:G-H:H</f>
        <v>1491807</v>
      </c>
    </row>
    <row r="885" customFormat="false" ht="17.25" hidden="false" customHeight="true" outlineLevel="0" collapsed="false">
      <c r="A885" s="140" t="s">
        <v>104</v>
      </c>
      <c r="C885" s="142" t="n">
        <v>6080300</v>
      </c>
      <c r="D885" s="143" t="n">
        <v>60803000</v>
      </c>
      <c r="E885" s="140" t="s">
        <v>437</v>
      </c>
      <c r="F885" s="143" t="n">
        <v>2022</v>
      </c>
      <c r="G885" s="144" t="n">
        <v>41617983.28</v>
      </c>
      <c r="H885" s="144" t="n">
        <v>0</v>
      </c>
      <c r="I885" s="144" t="n">
        <f aca="false">+G:G-H:H</f>
        <v>41617983.28</v>
      </c>
    </row>
    <row r="886" customFormat="false" ht="17.25" hidden="false" customHeight="true" outlineLevel="0" collapsed="false">
      <c r="A886" s="140" t="s">
        <v>104</v>
      </c>
      <c r="C886" s="142" t="n">
        <v>6080400</v>
      </c>
      <c r="D886" s="143" t="n">
        <v>60804000</v>
      </c>
      <c r="E886" s="140" t="s">
        <v>439</v>
      </c>
      <c r="F886" s="143" t="n">
        <v>2022</v>
      </c>
      <c r="G886" s="144" t="n">
        <v>420915482.47</v>
      </c>
      <c r="H886" s="144" t="n">
        <v>0</v>
      </c>
      <c r="I886" s="144" t="n">
        <f aca="false">+G:G-H:H</f>
        <v>420915482.47</v>
      </c>
    </row>
    <row r="887" customFormat="false" ht="17.25" hidden="false" customHeight="true" outlineLevel="0" collapsed="false">
      <c r="A887" s="140" t="s">
        <v>104</v>
      </c>
      <c r="C887" s="142" t="n">
        <v>6080500</v>
      </c>
      <c r="D887" s="143" t="n">
        <v>60805000</v>
      </c>
      <c r="E887" s="140" t="s">
        <v>1834</v>
      </c>
      <c r="F887" s="143" t="n">
        <v>2022</v>
      </c>
      <c r="G887" s="144" t="n">
        <v>10000</v>
      </c>
      <c r="H887" s="144" t="n">
        <v>0</v>
      </c>
      <c r="I887" s="144" t="n">
        <f aca="false">+G:G-H:H</f>
        <v>10000</v>
      </c>
    </row>
    <row r="888" customFormat="false" ht="17.25" hidden="false" customHeight="true" outlineLevel="0" collapsed="false">
      <c r="A888" s="140" t="s">
        <v>104</v>
      </c>
      <c r="C888" s="142" t="n">
        <v>6080600</v>
      </c>
      <c r="D888" s="143" t="n">
        <v>60806000</v>
      </c>
      <c r="E888" s="140" t="s">
        <v>440</v>
      </c>
      <c r="F888" s="143" t="n">
        <v>2022</v>
      </c>
      <c r="G888" s="144" t="n">
        <v>148317443.58</v>
      </c>
      <c r="H888" s="144" t="n">
        <v>0</v>
      </c>
      <c r="I888" s="144" t="n">
        <f aca="false">+G:G-H:H</f>
        <v>148317443.58</v>
      </c>
    </row>
    <row r="889" customFormat="false" ht="17.25" hidden="false" customHeight="true" outlineLevel="0" collapsed="false">
      <c r="A889" s="140" t="s">
        <v>104</v>
      </c>
      <c r="C889" s="142" t="n">
        <v>6080700</v>
      </c>
      <c r="D889" s="143" t="n">
        <v>60807000</v>
      </c>
      <c r="E889" s="140" t="s">
        <v>1835</v>
      </c>
      <c r="F889" s="143" t="n">
        <v>2022</v>
      </c>
      <c r="G889" s="144" t="n">
        <v>3521376.82</v>
      </c>
      <c r="H889" s="144" t="n">
        <v>0</v>
      </c>
      <c r="I889" s="144" t="n">
        <f aca="false">+G:G-H:H</f>
        <v>3521376.82</v>
      </c>
    </row>
    <row r="890" customFormat="false" ht="17.25" hidden="false" customHeight="true" outlineLevel="0" collapsed="false">
      <c r="A890" s="140" t="s">
        <v>104</v>
      </c>
      <c r="C890" s="142" t="n">
        <v>6080800</v>
      </c>
      <c r="D890" s="143" t="n">
        <v>60808000</v>
      </c>
      <c r="E890" s="140" t="s">
        <v>442</v>
      </c>
      <c r="F890" s="143" t="n">
        <v>2022</v>
      </c>
      <c r="G890" s="144" t="n">
        <v>2185009011.33</v>
      </c>
      <c r="H890" s="144" t="n">
        <v>0</v>
      </c>
      <c r="I890" s="144" t="n">
        <f aca="false">+G:G-H:H</f>
        <v>2185009011.33</v>
      </c>
    </row>
    <row r="891" customFormat="false" ht="17.25" hidden="false" customHeight="true" outlineLevel="0" collapsed="false">
      <c r="A891" s="140" t="s">
        <v>104</v>
      </c>
      <c r="C891" s="142" t="n">
        <v>6080900</v>
      </c>
      <c r="D891" s="143" t="n">
        <v>60809000</v>
      </c>
      <c r="E891" s="140" t="s">
        <v>713</v>
      </c>
      <c r="F891" s="143" t="n">
        <v>2022</v>
      </c>
      <c r="G891" s="144" t="n">
        <v>4350000</v>
      </c>
      <c r="H891" s="144" t="n">
        <v>0</v>
      </c>
      <c r="I891" s="144" t="n">
        <f aca="false">+G:G-H:H</f>
        <v>4350000</v>
      </c>
    </row>
    <row r="892" customFormat="false" ht="17.25" hidden="false" customHeight="true" outlineLevel="0" collapsed="false">
      <c r="A892" s="140" t="s">
        <v>104</v>
      </c>
      <c r="C892" s="142" t="n">
        <v>6081100</v>
      </c>
      <c r="D892" s="143" t="n">
        <v>60811000</v>
      </c>
      <c r="E892" s="140" t="s">
        <v>444</v>
      </c>
      <c r="F892" s="143" t="n">
        <v>2022</v>
      </c>
      <c r="G892" s="144" t="n">
        <v>97660635</v>
      </c>
      <c r="H892" s="144" t="n">
        <v>0</v>
      </c>
      <c r="I892" s="144" t="n">
        <f aca="false">+G:G-H:H</f>
        <v>97660635</v>
      </c>
    </row>
    <row r="893" customFormat="false" ht="17.25" hidden="false" customHeight="true" outlineLevel="0" collapsed="false">
      <c r="A893" s="140" t="s">
        <v>104</v>
      </c>
      <c r="C893" s="142" t="n">
        <v>6081110</v>
      </c>
      <c r="D893" s="143" t="n">
        <v>60811100</v>
      </c>
      <c r="E893" s="140" t="s">
        <v>446</v>
      </c>
      <c r="F893" s="143" t="n">
        <v>2022</v>
      </c>
      <c r="G893" s="144" t="n">
        <v>51787682</v>
      </c>
      <c r="H893" s="144" t="n">
        <v>0</v>
      </c>
      <c r="I893" s="144" t="n">
        <f aca="false">+G:G-H:H</f>
        <v>51787682</v>
      </c>
    </row>
    <row r="894" customFormat="false" ht="17.25" hidden="false" customHeight="true" outlineLevel="0" collapsed="false">
      <c r="A894" s="140" t="s">
        <v>104</v>
      </c>
      <c r="C894" s="142" t="n">
        <v>6081200</v>
      </c>
      <c r="D894" s="143" t="n">
        <v>60812000</v>
      </c>
      <c r="E894" s="140" t="s">
        <v>381</v>
      </c>
      <c r="F894" s="143" t="n">
        <v>2022</v>
      </c>
      <c r="G894" s="144" t="n">
        <v>101024977.2</v>
      </c>
      <c r="H894" s="144" t="n">
        <v>0</v>
      </c>
      <c r="I894" s="144" t="n">
        <f aca="false">+G:G-H:H</f>
        <v>101024977.2</v>
      </c>
    </row>
    <row r="895" customFormat="false" ht="17.25" hidden="false" customHeight="true" outlineLevel="0" collapsed="false">
      <c r="A895" s="140" t="s">
        <v>104</v>
      </c>
      <c r="C895" s="142" t="n">
        <v>6081700</v>
      </c>
      <c r="D895" s="143" t="n">
        <v>60817000</v>
      </c>
      <c r="E895" s="140" t="s">
        <v>382</v>
      </c>
      <c r="F895" s="143" t="n">
        <v>2022</v>
      </c>
      <c r="G895" s="144" t="n">
        <v>315153273.78</v>
      </c>
      <c r="H895" s="144" t="n">
        <v>0</v>
      </c>
      <c r="I895" s="144" t="n">
        <f aca="false">+G:G-H:H</f>
        <v>315153273.78</v>
      </c>
    </row>
    <row r="896" customFormat="false" ht="17.25" hidden="false" customHeight="true" outlineLevel="0" collapsed="false">
      <c r="A896" s="140" t="s">
        <v>104</v>
      </c>
      <c r="C896" s="142" t="n">
        <v>6081800</v>
      </c>
      <c r="D896" s="143" t="n">
        <v>60818000</v>
      </c>
      <c r="E896" s="140" t="s">
        <v>403</v>
      </c>
      <c r="F896" s="143" t="n">
        <v>2022</v>
      </c>
      <c r="G896" s="144" t="n">
        <v>7180625</v>
      </c>
      <c r="H896" s="144" t="n">
        <v>0</v>
      </c>
      <c r="I896" s="144" t="n">
        <f aca="false">+G:G-H:H</f>
        <v>7180625</v>
      </c>
    </row>
    <row r="897" customFormat="false" ht="17.25" hidden="false" customHeight="true" outlineLevel="0" collapsed="false">
      <c r="A897" s="140" t="s">
        <v>104</v>
      </c>
      <c r="C897" s="142" t="n">
        <v>6088000</v>
      </c>
      <c r="D897" s="143" t="n">
        <v>60880000</v>
      </c>
      <c r="E897" s="140" t="s">
        <v>801</v>
      </c>
      <c r="F897" s="143" t="n">
        <v>2022</v>
      </c>
      <c r="G897" s="144" t="n">
        <v>8951836</v>
      </c>
      <c r="H897" s="144" t="n">
        <v>0</v>
      </c>
      <c r="I897" s="144" t="n">
        <f aca="false">+G:G-H:H</f>
        <v>8951836</v>
      </c>
    </row>
    <row r="898" customFormat="false" ht="17.25" hidden="false" customHeight="true" outlineLevel="0" collapsed="false">
      <c r="A898" s="140" t="s">
        <v>104</v>
      </c>
      <c r="C898" s="142" t="n">
        <v>6090000</v>
      </c>
      <c r="D898" s="143" t="n">
        <v>60900000</v>
      </c>
      <c r="E898" s="140" t="s">
        <v>715</v>
      </c>
      <c r="F898" s="143" t="n">
        <v>2022</v>
      </c>
      <c r="G898" s="144" t="n">
        <v>0</v>
      </c>
      <c r="H898" s="144" t="n">
        <v>210486800</v>
      </c>
      <c r="I898" s="144" t="n">
        <f aca="false">+G:G-H:H</f>
        <v>-210486800</v>
      </c>
    </row>
    <row r="899" customFormat="false" ht="17.25" hidden="false" customHeight="true" outlineLevel="0" collapsed="false">
      <c r="A899" s="140" t="s">
        <v>104</v>
      </c>
      <c r="C899" s="142" t="n">
        <v>6130000</v>
      </c>
      <c r="D899" s="143" t="n">
        <v>61300000</v>
      </c>
      <c r="E899" s="140" t="s">
        <v>717</v>
      </c>
      <c r="F899" s="143" t="n">
        <v>2022</v>
      </c>
      <c r="G899" s="144" t="n">
        <v>199359089.31</v>
      </c>
      <c r="H899" s="144" t="n">
        <v>0</v>
      </c>
      <c r="I899" s="144" t="n">
        <f aca="false">+G:G-H:H</f>
        <v>199359089.31</v>
      </c>
    </row>
    <row r="900" customFormat="false" ht="17.25" hidden="false" customHeight="true" outlineLevel="0" collapsed="false">
      <c r="A900" s="140" t="s">
        <v>104</v>
      </c>
      <c r="C900" s="142" t="n">
        <v>6130100</v>
      </c>
      <c r="D900" s="143" t="n">
        <v>61301000</v>
      </c>
      <c r="E900" s="140" t="s">
        <v>455</v>
      </c>
      <c r="F900" s="143" t="n">
        <v>2022</v>
      </c>
      <c r="G900" s="144" t="n">
        <v>655176850.99</v>
      </c>
      <c r="H900" s="144" t="n">
        <v>0</v>
      </c>
      <c r="I900" s="144" t="n">
        <f aca="false">+G:G-H:H</f>
        <v>655176850.99</v>
      </c>
    </row>
    <row r="901" customFormat="false" ht="17.25" hidden="false" customHeight="true" outlineLevel="0" collapsed="false">
      <c r="A901" s="140" t="s">
        <v>104</v>
      </c>
      <c r="C901" s="142" t="n">
        <v>6130200</v>
      </c>
      <c r="D901" s="143" t="n">
        <v>61302000</v>
      </c>
      <c r="E901" s="140" t="s">
        <v>718</v>
      </c>
      <c r="F901" s="143" t="n">
        <v>2022</v>
      </c>
      <c r="G901" s="144" t="n">
        <v>891213382.13</v>
      </c>
      <c r="H901" s="144" t="n">
        <v>0</v>
      </c>
      <c r="I901" s="144" t="n">
        <f aca="false">+G:G-H:H</f>
        <v>891213382.13</v>
      </c>
    </row>
    <row r="902" customFormat="false" ht="17.25" hidden="false" customHeight="true" outlineLevel="0" collapsed="false">
      <c r="A902" s="140" t="s">
        <v>104</v>
      </c>
      <c r="C902" s="142" t="n">
        <v>6130300</v>
      </c>
      <c r="D902" s="143" t="n">
        <v>61303000</v>
      </c>
      <c r="E902" s="140" t="s">
        <v>384</v>
      </c>
      <c r="F902" s="143" t="n">
        <v>2022</v>
      </c>
      <c r="G902" s="144" t="n">
        <v>314725856.83</v>
      </c>
      <c r="H902" s="144" t="n">
        <v>0</v>
      </c>
      <c r="I902" s="144" t="n">
        <f aca="false">+G:G-H:H</f>
        <v>314725856.83</v>
      </c>
    </row>
    <row r="903" customFormat="false" ht="17.25" hidden="false" customHeight="true" outlineLevel="0" collapsed="false">
      <c r="A903" s="140" t="s">
        <v>104</v>
      </c>
      <c r="C903" s="142" t="n">
        <v>6150000</v>
      </c>
      <c r="D903" s="143" t="n">
        <v>61500000</v>
      </c>
      <c r="E903" s="140" t="s">
        <v>720</v>
      </c>
      <c r="F903" s="143" t="n">
        <v>2022</v>
      </c>
      <c r="G903" s="144" t="n">
        <v>2766000</v>
      </c>
      <c r="H903" s="144" t="n">
        <v>0</v>
      </c>
      <c r="I903" s="144" t="n">
        <f aca="false">+G:G-H:H</f>
        <v>2766000</v>
      </c>
    </row>
    <row r="904" customFormat="false" ht="17.25" hidden="false" customHeight="true" outlineLevel="0" collapsed="false">
      <c r="A904" s="140" t="s">
        <v>104</v>
      </c>
      <c r="C904" s="142" t="n">
        <v>6150100</v>
      </c>
      <c r="D904" s="143" t="n">
        <v>61501000</v>
      </c>
      <c r="E904" s="140" t="s">
        <v>458</v>
      </c>
      <c r="F904" s="143" t="n">
        <v>2022</v>
      </c>
      <c r="G904" s="144" t="n">
        <v>61877158</v>
      </c>
      <c r="H904" s="144" t="n">
        <v>0</v>
      </c>
      <c r="I904" s="144" t="n">
        <f aca="false">+G:G-H:H</f>
        <v>61877158</v>
      </c>
    </row>
    <row r="905" customFormat="false" ht="17.25" hidden="false" customHeight="true" outlineLevel="0" collapsed="false">
      <c r="A905" s="140" t="s">
        <v>104</v>
      </c>
      <c r="C905" s="142" t="n">
        <v>6150300</v>
      </c>
      <c r="D905" s="143" t="n">
        <v>61503000</v>
      </c>
      <c r="E905" s="140" t="s">
        <v>459</v>
      </c>
      <c r="F905" s="143" t="n">
        <v>2022</v>
      </c>
      <c r="G905" s="144" t="n">
        <v>126701431.42</v>
      </c>
      <c r="H905" s="144" t="n">
        <v>0</v>
      </c>
      <c r="I905" s="144" t="n">
        <f aca="false">+G:G-H:H</f>
        <v>126701431.42</v>
      </c>
    </row>
    <row r="906" customFormat="false" ht="17.25" hidden="false" customHeight="true" outlineLevel="0" collapsed="false">
      <c r="A906" s="140" t="s">
        <v>104</v>
      </c>
      <c r="C906" s="142" t="n">
        <v>6150400</v>
      </c>
      <c r="D906" s="143" t="n">
        <v>61504000</v>
      </c>
      <c r="E906" s="140" t="s">
        <v>721</v>
      </c>
      <c r="F906" s="143" t="n">
        <v>2022</v>
      </c>
      <c r="G906" s="144" t="n">
        <v>3180150</v>
      </c>
      <c r="H906" s="144" t="n">
        <v>0</v>
      </c>
      <c r="I906" s="144" t="n">
        <f aca="false">+G:G-H:H</f>
        <v>3180150</v>
      </c>
    </row>
    <row r="907" customFormat="false" ht="17.25" hidden="false" customHeight="true" outlineLevel="0" collapsed="false">
      <c r="A907" s="140" t="s">
        <v>104</v>
      </c>
      <c r="C907" s="142" t="n">
        <v>6150500</v>
      </c>
      <c r="D907" s="143" t="n">
        <v>61505000</v>
      </c>
      <c r="E907" s="140" t="s">
        <v>393</v>
      </c>
      <c r="F907" s="143" t="n">
        <v>2022</v>
      </c>
      <c r="G907" s="144" t="n">
        <v>343911831.26</v>
      </c>
      <c r="H907" s="144" t="n">
        <v>0</v>
      </c>
      <c r="I907" s="144" t="n">
        <f aca="false">+G:G-H:H</f>
        <v>343911831.26</v>
      </c>
    </row>
    <row r="908" customFormat="false" ht="17.25" hidden="false" customHeight="true" outlineLevel="0" collapsed="false">
      <c r="A908" s="140" t="s">
        <v>104</v>
      </c>
      <c r="C908" s="142" t="n">
        <v>6160100</v>
      </c>
      <c r="D908" s="143" t="n">
        <v>61601000</v>
      </c>
      <c r="E908" s="140" t="s">
        <v>395</v>
      </c>
      <c r="F908" s="143" t="n">
        <v>2022</v>
      </c>
      <c r="G908" s="144" t="n">
        <v>514840.91</v>
      </c>
      <c r="H908" s="144" t="n">
        <v>0</v>
      </c>
      <c r="I908" s="144" t="n">
        <f aca="false">+G:G-H:H</f>
        <v>514840.91</v>
      </c>
    </row>
    <row r="909" customFormat="false" ht="17.25" hidden="false" customHeight="true" outlineLevel="0" collapsed="false">
      <c r="A909" s="140" t="s">
        <v>104</v>
      </c>
      <c r="C909" s="142" t="n">
        <v>6160200</v>
      </c>
      <c r="D909" s="143" t="n">
        <v>61602000</v>
      </c>
      <c r="E909" s="140" t="s">
        <v>466</v>
      </c>
      <c r="F909" s="143" t="n">
        <v>2022</v>
      </c>
      <c r="G909" s="144" t="n">
        <v>74443549</v>
      </c>
      <c r="H909" s="144" t="n">
        <v>0</v>
      </c>
      <c r="I909" s="144" t="n">
        <f aca="false">+G:G-H:H</f>
        <v>74443549</v>
      </c>
    </row>
    <row r="910" customFormat="false" ht="17.25" hidden="false" customHeight="true" outlineLevel="0" collapsed="false">
      <c r="A910" s="140" t="s">
        <v>104</v>
      </c>
      <c r="C910" s="142" t="n">
        <v>6160300</v>
      </c>
      <c r="D910" s="143" t="n">
        <v>61603000</v>
      </c>
      <c r="E910" s="140" t="s">
        <v>722</v>
      </c>
      <c r="F910" s="143" t="n">
        <v>2022</v>
      </c>
      <c r="G910" s="144" t="n">
        <v>3338250.64</v>
      </c>
      <c r="H910" s="144" t="n">
        <v>0</v>
      </c>
      <c r="I910" s="144" t="n">
        <f aca="false">+G:G-H:H</f>
        <v>3338250.64</v>
      </c>
    </row>
    <row r="911" customFormat="false" ht="17.25" hidden="false" customHeight="true" outlineLevel="0" collapsed="false">
      <c r="A911" s="140" t="s">
        <v>104</v>
      </c>
      <c r="C911" s="142" t="n">
        <v>6160400</v>
      </c>
      <c r="D911" s="143" t="n">
        <v>61604000</v>
      </c>
      <c r="E911" s="140" t="s">
        <v>157</v>
      </c>
      <c r="F911" s="143" t="n">
        <v>2022</v>
      </c>
      <c r="G911" s="144" t="n">
        <v>24205146.46</v>
      </c>
      <c r="H911" s="144" t="n">
        <v>0</v>
      </c>
      <c r="I911" s="144" t="n">
        <f aca="false">+G:G-H:H</f>
        <v>24205146.46</v>
      </c>
    </row>
    <row r="912" customFormat="false" ht="17.25" hidden="false" customHeight="true" outlineLevel="0" collapsed="false">
      <c r="A912" s="140" t="s">
        <v>104</v>
      </c>
      <c r="C912" s="142" t="n">
        <v>6180200</v>
      </c>
      <c r="D912" s="143" t="n">
        <v>61802000</v>
      </c>
      <c r="E912" s="140" t="s">
        <v>472</v>
      </c>
      <c r="F912" s="143" t="n">
        <v>2022</v>
      </c>
      <c r="G912" s="144" t="n">
        <v>1320000</v>
      </c>
      <c r="H912" s="144" t="n">
        <v>0</v>
      </c>
      <c r="I912" s="144" t="n">
        <f aca="false">+G:G-H:H</f>
        <v>1320000</v>
      </c>
    </row>
    <row r="913" customFormat="false" ht="17.25" hidden="false" customHeight="true" outlineLevel="0" collapsed="false">
      <c r="A913" s="140" t="s">
        <v>104</v>
      </c>
      <c r="C913" s="142" t="n">
        <v>6210000</v>
      </c>
      <c r="D913" s="143" t="n">
        <v>62100000</v>
      </c>
      <c r="E913" s="140" t="s">
        <v>499</v>
      </c>
      <c r="F913" s="143" t="n">
        <v>2022</v>
      </c>
      <c r="G913" s="144" t="n">
        <v>542746247.58</v>
      </c>
      <c r="H913" s="144" t="n">
        <v>0</v>
      </c>
      <c r="I913" s="144" t="n">
        <f aca="false">+G:G-H:H</f>
        <v>542746247.58</v>
      </c>
    </row>
    <row r="914" customFormat="false" ht="17.25" hidden="false" customHeight="true" outlineLevel="0" collapsed="false">
      <c r="A914" s="140" t="s">
        <v>104</v>
      </c>
      <c r="C914" s="142" t="n">
        <v>6210100</v>
      </c>
      <c r="D914" s="143" t="n">
        <v>62101000</v>
      </c>
      <c r="E914" s="140" t="s">
        <v>399</v>
      </c>
      <c r="F914" s="143" t="n">
        <v>2022</v>
      </c>
      <c r="G914" s="144" t="n">
        <v>5062500</v>
      </c>
      <c r="H914" s="144" t="n">
        <v>0</v>
      </c>
      <c r="I914" s="144" t="n">
        <f aca="false">+G:G-H:H</f>
        <v>5062500</v>
      </c>
    </row>
    <row r="915" customFormat="false" ht="17.25" hidden="false" customHeight="true" outlineLevel="0" collapsed="false">
      <c r="A915" s="140" t="s">
        <v>104</v>
      </c>
      <c r="C915" s="142" t="n">
        <v>6210200</v>
      </c>
      <c r="D915" s="143" t="n">
        <v>62102000</v>
      </c>
      <c r="E915" s="140" t="s">
        <v>476</v>
      </c>
      <c r="F915" s="143" t="n">
        <v>2022</v>
      </c>
      <c r="G915" s="144" t="n">
        <v>92046817.53</v>
      </c>
      <c r="H915" s="144" t="n">
        <v>0</v>
      </c>
      <c r="I915" s="144" t="n">
        <f aca="false">+G:G-H:H</f>
        <v>92046817.53</v>
      </c>
    </row>
    <row r="916" customFormat="false" ht="17.25" hidden="false" customHeight="true" outlineLevel="0" collapsed="false">
      <c r="A916" s="140" t="s">
        <v>104</v>
      </c>
      <c r="C916" s="142" t="n">
        <v>6210300</v>
      </c>
      <c r="D916" s="143" t="n">
        <v>62103000</v>
      </c>
      <c r="E916" s="140" t="s">
        <v>477</v>
      </c>
      <c r="F916" s="143" t="n">
        <v>2022</v>
      </c>
      <c r="G916" s="144" t="n">
        <v>311663850</v>
      </c>
      <c r="H916" s="144" t="n">
        <v>0</v>
      </c>
      <c r="I916" s="144" t="n">
        <f aca="false">+G:G-H:H</f>
        <v>311663850</v>
      </c>
    </row>
    <row r="917" customFormat="false" ht="17.25" hidden="false" customHeight="true" outlineLevel="0" collapsed="false">
      <c r="A917" s="140" t="s">
        <v>104</v>
      </c>
      <c r="C917" s="142" t="n">
        <v>6220100</v>
      </c>
      <c r="D917" s="143" t="n">
        <v>62201000</v>
      </c>
      <c r="E917" s="140" t="s">
        <v>481</v>
      </c>
      <c r="F917" s="143" t="n">
        <v>2022</v>
      </c>
      <c r="G917" s="144" t="n">
        <v>58977548.3</v>
      </c>
      <c r="H917" s="144" t="n">
        <v>0</v>
      </c>
      <c r="I917" s="144" t="n">
        <f aca="false">+G:G-H:H</f>
        <v>58977548.3</v>
      </c>
    </row>
    <row r="918" customFormat="false" ht="17.25" hidden="false" customHeight="true" outlineLevel="0" collapsed="false">
      <c r="A918" s="140" t="s">
        <v>104</v>
      </c>
      <c r="C918" s="142" t="n">
        <v>6220200</v>
      </c>
      <c r="D918" s="143" t="n">
        <v>62202000</v>
      </c>
      <c r="E918" s="140" t="s">
        <v>483</v>
      </c>
      <c r="F918" s="143" t="n">
        <v>2022</v>
      </c>
      <c r="G918" s="144" t="n">
        <v>47125839</v>
      </c>
      <c r="H918" s="144" t="n">
        <v>0</v>
      </c>
      <c r="I918" s="144" t="n">
        <f aca="false">+G:G-H:H</f>
        <v>47125839</v>
      </c>
    </row>
    <row r="919" customFormat="false" ht="17.25" hidden="false" customHeight="true" outlineLevel="0" collapsed="false">
      <c r="A919" s="140" t="s">
        <v>104</v>
      </c>
      <c r="C919" s="142" t="n">
        <v>6220300</v>
      </c>
      <c r="D919" s="143" t="n">
        <v>62203000</v>
      </c>
      <c r="E919" s="140" t="s">
        <v>485</v>
      </c>
      <c r="F919" s="143" t="n">
        <v>2022</v>
      </c>
      <c r="G919" s="144" t="n">
        <v>39720000</v>
      </c>
      <c r="H919" s="144" t="n">
        <v>0</v>
      </c>
      <c r="I919" s="144" t="n">
        <f aca="false">+G:G-H:H</f>
        <v>39720000</v>
      </c>
    </row>
    <row r="920" customFormat="false" ht="17.25" hidden="false" customHeight="true" outlineLevel="0" collapsed="false">
      <c r="A920" s="140" t="s">
        <v>104</v>
      </c>
      <c r="C920" s="142" t="n">
        <v>6220800</v>
      </c>
      <c r="D920" s="143" t="n">
        <v>62208000</v>
      </c>
      <c r="E920" s="140" t="s">
        <v>403</v>
      </c>
      <c r="F920" s="143" t="n">
        <v>2022</v>
      </c>
      <c r="G920" s="144" t="n">
        <v>1439960</v>
      </c>
      <c r="H920" s="144" t="n">
        <v>0</v>
      </c>
      <c r="I920" s="144" t="n">
        <f aca="false">+G:G-H:H</f>
        <v>1439960</v>
      </c>
    </row>
    <row r="921" customFormat="false" ht="17.25" hidden="false" customHeight="true" outlineLevel="0" collapsed="false">
      <c r="A921" s="140" t="s">
        <v>104</v>
      </c>
      <c r="C921" s="142" t="n">
        <v>6220900</v>
      </c>
      <c r="D921" s="143" t="n">
        <v>62209000</v>
      </c>
      <c r="E921" s="140" t="s">
        <v>406</v>
      </c>
      <c r="F921" s="143" t="n">
        <v>2022</v>
      </c>
      <c r="G921" s="144" t="n">
        <v>75322095.94</v>
      </c>
      <c r="H921" s="144" t="n">
        <v>0</v>
      </c>
      <c r="I921" s="144" t="n">
        <f aca="false">+G:G-H:H</f>
        <v>75322095.94</v>
      </c>
    </row>
    <row r="922" customFormat="false" ht="17.25" hidden="false" customHeight="true" outlineLevel="0" collapsed="false">
      <c r="A922" s="140" t="s">
        <v>104</v>
      </c>
      <c r="C922" s="142" t="n">
        <v>6230200</v>
      </c>
      <c r="D922" s="143" t="n">
        <v>62302000</v>
      </c>
      <c r="E922" s="140" t="s">
        <v>494</v>
      </c>
      <c r="F922" s="143" t="n">
        <v>2022</v>
      </c>
      <c r="G922" s="144" t="n">
        <v>200000</v>
      </c>
      <c r="H922" s="144" t="n">
        <v>0</v>
      </c>
      <c r="I922" s="144" t="n">
        <f aca="false">+G:G-H:H</f>
        <v>200000</v>
      </c>
    </row>
    <row r="923" customFormat="false" ht="17.25" hidden="false" customHeight="true" outlineLevel="0" collapsed="false">
      <c r="A923" s="140" t="s">
        <v>104</v>
      </c>
      <c r="C923" s="142" t="n">
        <v>6230300</v>
      </c>
      <c r="D923" s="143" t="n">
        <v>62303000</v>
      </c>
      <c r="E923" s="140" t="s">
        <v>495</v>
      </c>
      <c r="F923" s="143" t="n">
        <v>2022</v>
      </c>
      <c r="G923" s="144" t="n">
        <v>190365911.38</v>
      </c>
      <c r="H923" s="144" t="n">
        <v>0</v>
      </c>
      <c r="I923" s="144" t="n">
        <f aca="false">+G:G-H:H</f>
        <v>190365911.38</v>
      </c>
    </row>
    <row r="924" customFormat="false" ht="17.25" hidden="false" customHeight="true" outlineLevel="0" collapsed="false">
      <c r="A924" s="140" t="s">
        <v>104</v>
      </c>
      <c r="C924" s="142" t="n">
        <v>6230400</v>
      </c>
      <c r="D924" s="143" t="n">
        <v>62304000</v>
      </c>
      <c r="E924" s="140" t="s">
        <v>496</v>
      </c>
      <c r="F924" s="143" t="n">
        <v>2022</v>
      </c>
      <c r="G924" s="144" t="n">
        <v>3517000</v>
      </c>
      <c r="H924" s="144" t="n">
        <v>0</v>
      </c>
      <c r="I924" s="144" t="n">
        <f aca="false">+G:G-H:H</f>
        <v>3517000</v>
      </c>
    </row>
    <row r="925" customFormat="false" ht="17.25" hidden="false" customHeight="true" outlineLevel="0" collapsed="false">
      <c r="A925" s="140" t="s">
        <v>104</v>
      </c>
      <c r="C925" s="142" t="n">
        <v>6240100</v>
      </c>
      <c r="D925" s="143" t="n">
        <v>62401000</v>
      </c>
      <c r="E925" s="140" t="s">
        <v>725</v>
      </c>
      <c r="F925" s="143" t="n">
        <v>2022</v>
      </c>
      <c r="G925" s="144" t="n">
        <v>200952360</v>
      </c>
      <c r="H925" s="144" t="n">
        <v>0</v>
      </c>
      <c r="I925" s="144" t="n">
        <f aca="false">+G:G-H:H</f>
        <v>200952360</v>
      </c>
    </row>
    <row r="926" customFormat="false" ht="17.25" hidden="false" customHeight="true" outlineLevel="0" collapsed="false">
      <c r="A926" s="140" t="s">
        <v>104</v>
      </c>
      <c r="C926" s="142" t="n">
        <v>6240200</v>
      </c>
      <c r="D926" s="143" t="n">
        <v>62402000</v>
      </c>
      <c r="E926" s="140" t="s">
        <v>412</v>
      </c>
      <c r="F926" s="143" t="n">
        <v>2022</v>
      </c>
      <c r="G926" s="144" t="n">
        <v>342883357.5</v>
      </c>
      <c r="H926" s="144" t="n">
        <v>0</v>
      </c>
      <c r="I926" s="144" t="n">
        <f aca="false">+G:G-H:H</f>
        <v>342883357.5</v>
      </c>
    </row>
    <row r="927" customFormat="false" ht="17.25" hidden="false" customHeight="true" outlineLevel="0" collapsed="false">
      <c r="A927" s="140" t="s">
        <v>104</v>
      </c>
      <c r="C927" s="142" t="n">
        <v>6240300</v>
      </c>
      <c r="D927" s="143" t="n">
        <v>62403000</v>
      </c>
      <c r="E927" s="140" t="s">
        <v>413</v>
      </c>
      <c r="F927" s="143" t="n">
        <v>2022</v>
      </c>
      <c r="G927" s="144" t="n">
        <v>814519</v>
      </c>
      <c r="H927" s="144" t="n">
        <v>0</v>
      </c>
      <c r="I927" s="144" t="n">
        <f aca="false">+G:G-H:H</f>
        <v>814519</v>
      </c>
    </row>
    <row r="928" customFormat="false" ht="17.25" hidden="false" customHeight="true" outlineLevel="0" collapsed="false">
      <c r="A928" s="140" t="s">
        <v>104</v>
      </c>
      <c r="C928" s="142" t="n">
        <v>6250100</v>
      </c>
      <c r="D928" s="143" t="n">
        <v>62501000</v>
      </c>
      <c r="E928" s="140" t="s">
        <v>726</v>
      </c>
      <c r="F928" s="143" t="n">
        <v>2022</v>
      </c>
      <c r="G928" s="144" t="n">
        <v>125190892.57</v>
      </c>
      <c r="H928" s="144" t="n">
        <v>0</v>
      </c>
      <c r="I928" s="144" t="n">
        <f aca="false">+G:G-H:H</f>
        <v>125190892.57</v>
      </c>
    </row>
    <row r="929" customFormat="false" ht="17.25" hidden="false" customHeight="true" outlineLevel="0" collapsed="false">
      <c r="A929" s="140" t="s">
        <v>104</v>
      </c>
      <c r="C929" s="142" t="n">
        <v>6250200</v>
      </c>
      <c r="D929" s="143" t="n">
        <v>62502000</v>
      </c>
      <c r="E929" s="140" t="s">
        <v>170</v>
      </c>
      <c r="F929" s="143" t="n">
        <v>2022</v>
      </c>
      <c r="G929" s="144" t="n">
        <v>22418340</v>
      </c>
      <c r="H929" s="144" t="n">
        <v>0</v>
      </c>
      <c r="I929" s="144" t="n">
        <f aca="false">+G:G-H:H</f>
        <v>22418340</v>
      </c>
    </row>
    <row r="930" customFormat="false" ht="17.25" hidden="false" customHeight="true" outlineLevel="0" collapsed="false">
      <c r="A930" s="140" t="s">
        <v>104</v>
      </c>
      <c r="C930" s="142" t="n">
        <v>6250400</v>
      </c>
      <c r="D930" s="143" t="n">
        <v>62504000</v>
      </c>
      <c r="E930" s="140" t="s">
        <v>506</v>
      </c>
      <c r="F930" s="143" t="n">
        <v>2022</v>
      </c>
      <c r="G930" s="144" t="n">
        <v>292000</v>
      </c>
      <c r="H930" s="144" t="n">
        <v>0</v>
      </c>
      <c r="I930" s="144" t="n">
        <f aca="false">+G:G-H:H</f>
        <v>292000</v>
      </c>
    </row>
    <row r="931" customFormat="false" ht="17.25" hidden="false" customHeight="true" outlineLevel="0" collapsed="false">
      <c r="A931" s="140" t="s">
        <v>104</v>
      </c>
      <c r="C931" s="142" t="n">
        <v>6250500</v>
      </c>
      <c r="D931" s="143" t="n">
        <v>62505000</v>
      </c>
      <c r="E931" s="140" t="s">
        <v>508</v>
      </c>
      <c r="F931" s="143" t="n">
        <v>2022</v>
      </c>
      <c r="G931" s="144" t="n">
        <v>7192458.35</v>
      </c>
      <c r="H931" s="144" t="n">
        <v>0</v>
      </c>
      <c r="I931" s="144" t="n">
        <f aca="false">+G:G-H:H</f>
        <v>7192458.35</v>
      </c>
    </row>
    <row r="932" customFormat="false" ht="17.25" hidden="false" customHeight="true" outlineLevel="0" collapsed="false">
      <c r="A932" s="140" t="s">
        <v>104</v>
      </c>
      <c r="C932" s="142" t="n">
        <v>6250600</v>
      </c>
      <c r="D932" s="143" t="n">
        <v>62506000</v>
      </c>
      <c r="E932" s="140" t="s">
        <v>509</v>
      </c>
      <c r="F932" s="143" t="n">
        <v>2022</v>
      </c>
      <c r="G932" s="144" t="n">
        <v>838900</v>
      </c>
      <c r="H932" s="144" t="n">
        <v>0</v>
      </c>
      <c r="I932" s="144" t="n">
        <f aca="false">+G:G-H:H</f>
        <v>838900</v>
      </c>
    </row>
    <row r="933" customFormat="false" ht="17.25" hidden="false" customHeight="true" outlineLevel="0" collapsed="false">
      <c r="A933" s="140" t="s">
        <v>104</v>
      </c>
      <c r="C933" s="142" t="n">
        <v>6250700</v>
      </c>
      <c r="D933" s="143" t="n">
        <v>62507000</v>
      </c>
      <c r="E933" s="140" t="s">
        <v>416</v>
      </c>
      <c r="F933" s="143" t="n">
        <v>2022</v>
      </c>
      <c r="G933" s="144" t="n">
        <v>237127300.11</v>
      </c>
      <c r="H933" s="144" t="n">
        <v>0</v>
      </c>
      <c r="I933" s="144" t="n">
        <f aca="false">+G:G-H:H</f>
        <v>237127300.11</v>
      </c>
    </row>
    <row r="934" customFormat="false" ht="17.25" hidden="false" customHeight="true" outlineLevel="0" collapsed="false">
      <c r="A934" s="140" t="s">
        <v>104</v>
      </c>
      <c r="C934" s="142" t="n">
        <v>6260100</v>
      </c>
      <c r="D934" s="143" t="n">
        <v>62601000</v>
      </c>
      <c r="E934" s="140" t="s">
        <v>727</v>
      </c>
      <c r="F934" s="143" t="n">
        <v>2022</v>
      </c>
      <c r="G934" s="144" t="n">
        <v>182800.2</v>
      </c>
      <c r="H934" s="144" t="n">
        <v>0</v>
      </c>
      <c r="I934" s="144" t="n">
        <f aca="false">+G:G-H:H</f>
        <v>182800.2</v>
      </c>
    </row>
    <row r="935" customFormat="false" ht="17.25" hidden="false" customHeight="true" outlineLevel="0" collapsed="false">
      <c r="A935" s="140" t="s">
        <v>104</v>
      </c>
      <c r="C935" s="142" t="n">
        <v>6260200</v>
      </c>
      <c r="D935" s="143" t="n">
        <v>62602000</v>
      </c>
      <c r="E935" s="140" t="s">
        <v>511</v>
      </c>
      <c r="F935" s="143" t="n">
        <v>2022</v>
      </c>
      <c r="G935" s="144" t="n">
        <v>44491175.24</v>
      </c>
      <c r="H935" s="144" t="n">
        <v>0</v>
      </c>
      <c r="I935" s="144" t="n">
        <f aca="false">+G:G-H:H</f>
        <v>44491175.24</v>
      </c>
    </row>
    <row r="936" customFormat="false" ht="17.25" hidden="false" customHeight="true" outlineLevel="0" collapsed="false">
      <c r="A936" s="140" t="s">
        <v>104</v>
      </c>
      <c r="C936" s="143" t="n">
        <v>6260300</v>
      </c>
      <c r="D936" s="143" t="n">
        <v>62603000</v>
      </c>
      <c r="E936" s="140" t="s">
        <v>512</v>
      </c>
      <c r="F936" s="143" t="n">
        <v>2022</v>
      </c>
      <c r="G936" s="144" t="n">
        <v>7911825.5</v>
      </c>
      <c r="H936" s="144" t="n">
        <v>0</v>
      </c>
      <c r="I936" s="144" t="n">
        <f aca="false">+G:G-H:H</f>
        <v>7911825.5</v>
      </c>
    </row>
    <row r="937" customFormat="false" ht="17.25" hidden="false" customHeight="true" outlineLevel="0" collapsed="false">
      <c r="A937" s="140" t="s">
        <v>104</v>
      </c>
      <c r="C937" s="143" t="n">
        <v>6260400</v>
      </c>
      <c r="D937" s="143" t="n">
        <v>62604000</v>
      </c>
      <c r="E937" s="140" t="s">
        <v>513</v>
      </c>
      <c r="F937" s="143" t="n">
        <v>2022</v>
      </c>
      <c r="G937" s="144" t="n">
        <v>2499948</v>
      </c>
      <c r="H937" s="144" t="n">
        <v>0</v>
      </c>
      <c r="I937" s="144" t="n">
        <f aca="false">+G:G-H:H</f>
        <v>2499948</v>
      </c>
    </row>
    <row r="938" customFormat="false" ht="17.25" hidden="false" customHeight="true" outlineLevel="0" collapsed="false">
      <c r="A938" s="140" t="s">
        <v>104</v>
      </c>
      <c r="C938" s="143" t="n">
        <v>6260500</v>
      </c>
      <c r="D938" s="143" t="n">
        <v>62605000</v>
      </c>
      <c r="E938" s="140" t="s">
        <v>728</v>
      </c>
      <c r="F938" s="143" t="n">
        <v>2022</v>
      </c>
      <c r="G938" s="144" t="n">
        <v>5613061.69</v>
      </c>
      <c r="H938" s="144" t="n">
        <v>0</v>
      </c>
      <c r="I938" s="144" t="n">
        <f aca="false">+G:G-H:H</f>
        <v>5613061.69</v>
      </c>
    </row>
    <row r="939" customFormat="false" ht="17.25" hidden="false" customHeight="true" outlineLevel="0" collapsed="false">
      <c r="A939" s="140" t="s">
        <v>104</v>
      </c>
      <c r="C939" s="143" t="n">
        <v>6260700</v>
      </c>
      <c r="D939" s="143" t="n">
        <v>62607000</v>
      </c>
      <c r="E939" s="140" t="s">
        <v>179</v>
      </c>
      <c r="F939" s="143" t="n">
        <v>2022</v>
      </c>
      <c r="G939" s="144" t="n">
        <v>30480000</v>
      </c>
      <c r="H939" s="144" t="n">
        <v>0</v>
      </c>
      <c r="I939" s="144" t="n">
        <f aca="false">+G:G-H:H</f>
        <v>30480000</v>
      </c>
    </row>
    <row r="940" customFormat="false" ht="17.25" hidden="false" customHeight="true" outlineLevel="0" collapsed="false">
      <c r="A940" s="140" t="s">
        <v>104</v>
      </c>
      <c r="C940" s="143" t="n">
        <v>6260800</v>
      </c>
      <c r="D940" s="143" t="n">
        <v>62608000</v>
      </c>
      <c r="E940" s="140" t="s">
        <v>180</v>
      </c>
      <c r="F940" s="143" t="n">
        <v>2022</v>
      </c>
      <c r="G940" s="144" t="n">
        <v>2772000</v>
      </c>
      <c r="H940" s="144" t="n">
        <v>0</v>
      </c>
      <c r="I940" s="144" t="n">
        <f aca="false">+G:G-H:H</f>
        <v>2772000</v>
      </c>
    </row>
    <row r="941" customFormat="false" ht="17.25" hidden="false" customHeight="true" outlineLevel="0" collapsed="false">
      <c r="A941" s="140" t="s">
        <v>104</v>
      </c>
      <c r="C941" s="143" t="n">
        <v>6270100</v>
      </c>
      <c r="D941" s="143" t="n">
        <v>62701000</v>
      </c>
      <c r="E941" s="140" t="s">
        <v>729</v>
      </c>
      <c r="F941" s="143" t="n">
        <v>2022</v>
      </c>
      <c r="G941" s="144" t="n">
        <v>72600</v>
      </c>
      <c r="H941" s="144" t="n">
        <v>0</v>
      </c>
      <c r="I941" s="144" t="n">
        <f aca="false">+G:G-H:H</f>
        <v>72600</v>
      </c>
    </row>
    <row r="942" customFormat="false" ht="17.25" hidden="false" customHeight="true" outlineLevel="0" collapsed="false">
      <c r="A942" s="140" t="s">
        <v>104</v>
      </c>
      <c r="C942" s="143" t="n">
        <v>6270110</v>
      </c>
      <c r="D942" s="143" t="n">
        <v>62701100</v>
      </c>
      <c r="E942" s="140" t="s">
        <v>421</v>
      </c>
      <c r="F942" s="143" t="n">
        <v>2022</v>
      </c>
      <c r="G942" s="144" t="n">
        <v>705291.67</v>
      </c>
      <c r="H942" s="144" t="n">
        <v>0</v>
      </c>
      <c r="I942" s="144" t="n">
        <f aca="false">+G:G-H:H</f>
        <v>705291.67</v>
      </c>
    </row>
    <row r="943" customFormat="false" ht="17.25" hidden="false" customHeight="true" outlineLevel="0" collapsed="false">
      <c r="A943" s="140" t="s">
        <v>104</v>
      </c>
      <c r="C943" s="143" t="n">
        <v>6270200</v>
      </c>
      <c r="D943" s="143" t="n">
        <v>62702000</v>
      </c>
      <c r="E943" s="140" t="s">
        <v>515</v>
      </c>
      <c r="F943" s="143" t="n">
        <v>2022</v>
      </c>
      <c r="G943" s="144" t="n">
        <v>36300</v>
      </c>
      <c r="H943" s="144" t="n">
        <v>0</v>
      </c>
      <c r="I943" s="144" t="n">
        <f aca="false">+G:G-H:H</f>
        <v>36300</v>
      </c>
    </row>
    <row r="944" customFormat="false" ht="17.25" hidden="false" customHeight="true" outlineLevel="0" collapsed="false">
      <c r="A944" s="140" t="s">
        <v>104</v>
      </c>
      <c r="C944" s="143" t="n">
        <v>6270300</v>
      </c>
      <c r="D944" s="143" t="n">
        <v>62703000</v>
      </c>
      <c r="E944" s="140" t="s">
        <v>516</v>
      </c>
      <c r="F944" s="143" t="n">
        <v>2022</v>
      </c>
      <c r="G944" s="144" t="n">
        <v>33776964.5</v>
      </c>
      <c r="H944" s="144" t="n">
        <v>0</v>
      </c>
      <c r="I944" s="144" t="n">
        <f aca="false">+G:G-H:H</f>
        <v>33776964.5</v>
      </c>
    </row>
    <row r="945" customFormat="false" ht="17.25" hidden="false" customHeight="true" outlineLevel="0" collapsed="false">
      <c r="A945" s="140" t="s">
        <v>104</v>
      </c>
      <c r="C945" s="143" t="n">
        <v>6270400</v>
      </c>
      <c r="D945" s="143" t="n">
        <v>62704000</v>
      </c>
      <c r="E945" s="140" t="s">
        <v>423</v>
      </c>
      <c r="F945" s="143" t="n">
        <v>2022</v>
      </c>
      <c r="G945" s="144" t="n">
        <v>1081160</v>
      </c>
      <c r="H945" s="144" t="n">
        <v>0</v>
      </c>
      <c r="I945" s="144" t="n">
        <f aca="false">+G:G-H:H</f>
        <v>1081160</v>
      </c>
    </row>
    <row r="946" customFormat="false" ht="17.25" hidden="false" customHeight="true" outlineLevel="0" collapsed="false">
      <c r="A946" s="140" t="s">
        <v>104</v>
      </c>
      <c r="C946" s="143" t="n">
        <v>6270500</v>
      </c>
      <c r="D946" s="143" t="n">
        <v>62705000</v>
      </c>
      <c r="E946" s="140" t="s">
        <v>517</v>
      </c>
      <c r="F946" s="143" t="n">
        <v>2022</v>
      </c>
      <c r="G946" s="144" t="n">
        <v>61452859.66</v>
      </c>
      <c r="H946" s="144" t="n">
        <v>0</v>
      </c>
      <c r="I946" s="144" t="n">
        <f aca="false">+G:G-H:H</f>
        <v>61452859.66</v>
      </c>
    </row>
    <row r="947" customFormat="false" ht="17.25" hidden="false" customHeight="true" outlineLevel="0" collapsed="false">
      <c r="A947" s="140" t="s">
        <v>104</v>
      </c>
      <c r="C947" s="143" t="n">
        <v>6270600</v>
      </c>
      <c r="D947" s="143" t="n">
        <v>62706000</v>
      </c>
      <c r="E947" s="140" t="s">
        <v>183</v>
      </c>
      <c r="F947" s="143" t="n">
        <v>2022</v>
      </c>
      <c r="G947" s="144" t="n">
        <v>59158755.88</v>
      </c>
      <c r="H947" s="144" t="n">
        <v>0</v>
      </c>
      <c r="I947" s="144" t="n">
        <f aca="false">+G:G-H:H</f>
        <v>59158755.88</v>
      </c>
    </row>
    <row r="948" customFormat="false" ht="17.25" hidden="false" customHeight="true" outlineLevel="0" collapsed="false">
      <c r="A948" s="140" t="s">
        <v>104</v>
      </c>
      <c r="C948" s="143" t="n">
        <v>6270700</v>
      </c>
      <c r="D948" s="143" t="n">
        <v>62707000</v>
      </c>
      <c r="E948" s="140" t="s">
        <v>518</v>
      </c>
      <c r="F948" s="143" t="n">
        <v>2022</v>
      </c>
      <c r="G948" s="144" t="n">
        <v>808500</v>
      </c>
      <c r="H948" s="144" t="n">
        <v>0</v>
      </c>
      <c r="I948" s="144" t="n">
        <f aca="false">+G:G-H:H</f>
        <v>808500</v>
      </c>
    </row>
    <row r="949" customFormat="false" ht="17.25" hidden="false" customHeight="true" outlineLevel="0" collapsed="false">
      <c r="A949" s="140" t="s">
        <v>104</v>
      </c>
      <c r="C949" s="143" t="n">
        <v>6270800</v>
      </c>
      <c r="D949" s="143" t="n">
        <v>62708000</v>
      </c>
      <c r="E949" s="140" t="s">
        <v>519</v>
      </c>
      <c r="F949" s="143" t="n">
        <v>2022</v>
      </c>
      <c r="G949" s="144" t="n">
        <v>631250</v>
      </c>
      <c r="H949" s="144" t="n">
        <v>0</v>
      </c>
      <c r="I949" s="144" t="n">
        <f aca="false">+G:G-H:H</f>
        <v>631250</v>
      </c>
    </row>
    <row r="950" customFormat="false" ht="17.25" hidden="false" customHeight="true" outlineLevel="0" collapsed="false">
      <c r="A950" s="140" t="s">
        <v>104</v>
      </c>
      <c r="C950" s="143" t="n">
        <v>6270900</v>
      </c>
      <c r="D950" s="143" t="n">
        <v>62709000</v>
      </c>
      <c r="E950" s="140" t="s">
        <v>428</v>
      </c>
      <c r="F950" s="143" t="n">
        <v>2022</v>
      </c>
      <c r="G950" s="144" t="n">
        <v>123090745.59</v>
      </c>
      <c r="H950" s="144" t="n">
        <v>0</v>
      </c>
      <c r="I950" s="144" t="n">
        <f aca="false">+G:G-H:H</f>
        <v>123090745.59</v>
      </c>
    </row>
    <row r="951" customFormat="false" ht="17.25" hidden="false" customHeight="true" outlineLevel="0" collapsed="false">
      <c r="A951" s="140" t="s">
        <v>104</v>
      </c>
      <c r="C951" s="143" t="n">
        <v>6271000</v>
      </c>
      <c r="D951" s="143" t="n">
        <v>62710000</v>
      </c>
      <c r="E951" s="140" t="s">
        <v>185</v>
      </c>
      <c r="F951" s="143" t="n">
        <v>2022</v>
      </c>
      <c r="G951" s="144" t="n">
        <v>712739.99</v>
      </c>
      <c r="H951" s="144" t="n">
        <v>0</v>
      </c>
      <c r="I951" s="144" t="n">
        <f aca="false">+G:G-H:H</f>
        <v>712739.99</v>
      </c>
    </row>
    <row r="952" customFormat="false" ht="17.25" hidden="false" customHeight="true" outlineLevel="0" collapsed="false">
      <c r="A952" s="140" t="s">
        <v>104</v>
      </c>
      <c r="C952" s="143" t="n">
        <v>6271100</v>
      </c>
      <c r="D952" s="143" t="n">
        <v>62711000</v>
      </c>
      <c r="E952" s="140" t="s">
        <v>520</v>
      </c>
      <c r="F952" s="143" t="n">
        <v>2022</v>
      </c>
      <c r="G952" s="144" t="n">
        <v>65835137.13</v>
      </c>
      <c r="H952" s="144" t="n">
        <v>0</v>
      </c>
      <c r="I952" s="144" t="n">
        <f aca="false">+G:G-H:H</f>
        <v>65835137.13</v>
      </c>
    </row>
    <row r="953" customFormat="false" ht="17.25" hidden="false" customHeight="true" outlineLevel="0" collapsed="false">
      <c r="A953" s="140" t="s">
        <v>104</v>
      </c>
      <c r="C953" s="143" t="n">
        <v>6271200</v>
      </c>
      <c r="D953" s="143" t="n">
        <v>62712000</v>
      </c>
      <c r="E953" s="140" t="s">
        <v>521</v>
      </c>
      <c r="F953" s="143" t="n">
        <v>2022</v>
      </c>
      <c r="G953" s="144" t="n">
        <v>52037206.42</v>
      </c>
      <c r="H953" s="144" t="n">
        <v>0</v>
      </c>
      <c r="I953" s="144" t="n">
        <f aca="false">+G:G-H:H</f>
        <v>52037206.42</v>
      </c>
    </row>
    <row r="954" customFormat="false" ht="17.25" hidden="false" customHeight="true" outlineLevel="0" collapsed="false">
      <c r="A954" s="140" t="s">
        <v>104</v>
      </c>
      <c r="C954" s="143" t="n">
        <v>6271300</v>
      </c>
      <c r="D954" s="143" t="n">
        <v>62713000</v>
      </c>
      <c r="E954" s="140" t="s">
        <v>438</v>
      </c>
      <c r="F954" s="143" t="n">
        <v>2022</v>
      </c>
      <c r="G954" s="144" t="n">
        <v>726999.96</v>
      </c>
      <c r="H954" s="144" t="n">
        <v>0</v>
      </c>
      <c r="I954" s="144" t="n">
        <f aca="false">+G:G-H:H</f>
        <v>726999.96</v>
      </c>
    </row>
    <row r="955" customFormat="false" ht="17.25" hidden="false" customHeight="true" outlineLevel="0" collapsed="false">
      <c r="A955" s="140" t="s">
        <v>104</v>
      </c>
      <c r="C955" s="143" t="n">
        <v>6271400</v>
      </c>
      <c r="D955" s="143" t="n">
        <v>62714000</v>
      </c>
      <c r="E955" s="140" t="s">
        <v>522</v>
      </c>
      <c r="F955" s="143" t="n">
        <v>2022</v>
      </c>
      <c r="G955" s="144" t="n">
        <v>8640</v>
      </c>
      <c r="H955" s="144" t="n">
        <v>0</v>
      </c>
      <c r="I955" s="144" t="n">
        <f aca="false">+G:G-H:H</f>
        <v>8640</v>
      </c>
    </row>
    <row r="956" customFormat="false" ht="17.25" hidden="false" customHeight="true" outlineLevel="0" collapsed="false">
      <c r="A956" s="140" t="s">
        <v>104</v>
      </c>
      <c r="C956" s="143" t="n">
        <v>6350100</v>
      </c>
      <c r="D956" s="143" t="n">
        <v>63501000</v>
      </c>
      <c r="E956" s="140" t="s">
        <v>189</v>
      </c>
      <c r="F956" s="143" t="n">
        <v>2022</v>
      </c>
      <c r="G956" s="144" t="n">
        <v>203377500</v>
      </c>
      <c r="H956" s="144" t="n">
        <v>0</v>
      </c>
      <c r="I956" s="144" t="n">
        <f aca="false">+G:G-H:H</f>
        <v>203377500</v>
      </c>
    </row>
    <row r="957" customFormat="false" ht="17.25" hidden="false" customHeight="true" outlineLevel="0" collapsed="false">
      <c r="A957" s="140" t="s">
        <v>104</v>
      </c>
      <c r="C957" s="143" t="n">
        <v>6350400</v>
      </c>
      <c r="D957" s="143" t="n">
        <v>63504000</v>
      </c>
      <c r="E957" s="140" t="s">
        <v>732</v>
      </c>
      <c r="F957" s="143" t="n">
        <v>2022</v>
      </c>
      <c r="G957" s="144" t="n">
        <v>5818500</v>
      </c>
      <c r="H957" s="144" t="n">
        <v>0</v>
      </c>
      <c r="I957" s="144" t="n">
        <f aca="false">+G:G-H:H</f>
        <v>5818500</v>
      </c>
    </row>
    <row r="958" customFormat="false" ht="17.25" hidden="false" customHeight="true" outlineLevel="0" collapsed="false">
      <c r="A958" s="140" t="s">
        <v>104</v>
      </c>
      <c r="C958" s="143" t="n">
        <v>6350600</v>
      </c>
      <c r="D958" s="143" t="n">
        <v>63506000</v>
      </c>
      <c r="E958" s="140" t="s">
        <v>452</v>
      </c>
      <c r="F958" s="143" t="n">
        <v>2022</v>
      </c>
      <c r="G958" s="144" t="n">
        <v>26143652.76</v>
      </c>
      <c r="H958" s="144" t="n">
        <v>0</v>
      </c>
      <c r="I958" s="144" t="n">
        <f aca="false">+G:G-H:H</f>
        <v>26143652.76</v>
      </c>
    </row>
    <row r="959" customFormat="false" ht="17.25" hidden="false" customHeight="true" outlineLevel="0" collapsed="false">
      <c r="A959" s="140" t="s">
        <v>104</v>
      </c>
      <c r="C959" s="143" t="n">
        <v>6350700</v>
      </c>
      <c r="D959" s="143" t="n">
        <v>63507000</v>
      </c>
      <c r="E959" s="140" t="s">
        <v>734</v>
      </c>
      <c r="F959" s="143" t="n">
        <v>2022</v>
      </c>
      <c r="G959" s="144" t="n">
        <v>1361607458.44</v>
      </c>
      <c r="H959" s="144" t="n">
        <v>0</v>
      </c>
      <c r="I959" s="144" t="n">
        <f aca="false">+G:G-H:H</f>
        <v>1361607458.44</v>
      </c>
    </row>
    <row r="960" customFormat="false" ht="17.25" hidden="false" customHeight="true" outlineLevel="0" collapsed="false">
      <c r="A960" s="140" t="s">
        <v>104</v>
      </c>
      <c r="C960" s="143" t="n">
        <v>6350800</v>
      </c>
      <c r="D960" s="143" t="n">
        <v>63508000</v>
      </c>
      <c r="E960" s="140" t="s">
        <v>447</v>
      </c>
      <c r="F960" s="143" t="n">
        <v>2022</v>
      </c>
      <c r="G960" s="144" t="n">
        <v>42000</v>
      </c>
      <c r="H960" s="144" t="n">
        <v>0</v>
      </c>
      <c r="I960" s="144" t="n">
        <f aca="false">+G:G-H:H</f>
        <v>42000</v>
      </c>
    </row>
    <row r="961" customFormat="false" ht="17.25" hidden="false" customHeight="true" outlineLevel="0" collapsed="false">
      <c r="A961" s="140" t="s">
        <v>104</v>
      </c>
      <c r="C961" s="143" t="n">
        <v>6410100</v>
      </c>
      <c r="D961" s="143" t="n">
        <v>64101000</v>
      </c>
      <c r="E961" s="140" t="s">
        <v>735</v>
      </c>
      <c r="F961" s="143" t="n">
        <v>2022</v>
      </c>
      <c r="G961" s="144" t="n">
        <v>2048321839.89</v>
      </c>
      <c r="H961" s="144" t="n">
        <v>0</v>
      </c>
      <c r="I961" s="144" t="n">
        <f aca="false">+G:G-H:H</f>
        <v>2048321839.89</v>
      </c>
    </row>
    <row r="962" customFormat="false" ht="17.25" hidden="false" customHeight="true" outlineLevel="0" collapsed="false">
      <c r="A962" s="140" t="s">
        <v>104</v>
      </c>
      <c r="C962" s="143" t="n">
        <v>6410200</v>
      </c>
      <c r="D962" s="143" t="n">
        <v>64102000</v>
      </c>
      <c r="E962" s="140" t="s">
        <v>528</v>
      </c>
      <c r="F962" s="143" t="n">
        <v>2022</v>
      </c>
      <c r="G962" s="144" t="n">
        <v>5643498.91</v>
      </c>
      <c r="H962" s="144" t="n">
        <v>0</v>
      </c>
      <c r="I962" s="144" t="n">
        <f aca="false">+G:G-H:H</f>
        <v>5643498.91</v>
      </c>
    </row>
    <row r="963" customFormat="false" ht="17.25" hidden="false" customHeight="true" outlineLevel="0" collapsed="false">
      <c r="A963" s="140" t="s">
        <v>104</v>
      </c>
      <c r="C963" s="143" t="n">
        <v>6410300</v>
      </c>
      <c r="D963" s="143" t="n">
        <v>64103000</v>
      </c>
      <c r="E963" s="140" t="s">
        <v>529</v>
      </c>
      <c r="F963" s="143" t="n">
        <v>2022</v>
      </c>
      <c r="G963" s="144" t="n">
        <v>144170876.52</v>
      </c>
      <c r="H963" s="144" t="n">
        <v>0</v>
      </c>
      <c r="I963" s="144" t="n">
        <f aca="false">+G:G-H:H</f>
        <v>144170876.52</v>
      </c>
    </row>
    <row r="964" customFormat="false" ht="17.25" hidden="false" customHeight="true" outlineLevel="0" collapsed="false">
      <c r="A964" s="140" t="s">
        <v>104</v>
      </c>
      <c r="C964" s="143" t="n">
        <v>6410400</v>
      </c>
      <c r="D964" s="143" t="n">
        <v>64104000</v>
      </c>
      <c r="E964" s="140" t="s">
        <v>194</v>
      </c>
      <c r="F964" s="143" t="n">
        <v>2022</v>
      </c>
      <c r="G964" s="144" t="n">
        <v>140107592.26</v>
      </c>
      <c r="H964" s="144" t="n">
        <v>0</v>
      </c>
      <c r="I964" s="144" t="n">
        <f aca="false">+G:G-H:H</f>
        <v>140107592.26</v>
      </c>
    </row>
    <row r="965" customFormat="false" ht="17.25" hidden="false" customHeight="true" outlineLevel="0" collapsed="false">
      <c r="A965" s="140" t="s">
        <v>104</v>
      </c>
      <c r="C965" s="143" t="n">
        <v>6410500</v>
      </c>
      <c r="D965" s="143" t="n">
        <v>64105000</v>
      </c>
      <c r="E965" s="140" t="s">
        <v>530</v>
      </c>
      <c r="F965" s="143" t="n">
        <v>2022</v>
      </c>
      <c r="G965" s="144" t="n">
        <v>8541271.47</v>
      </c>
      <c r="H965" s="144" t="n">
        <v>0</v>
      </c>
      <c r="I965" s="144" t="n">
        <f aca="false">+G:G-H:H</f>
        <v>8541271.47</v>
      </c>
    </row>
    <row r="966" customFormat="false" ht="17.25" hidden="false" customHeight="true" outlineLevel="0" collapsed="false">
      <c r="A966" s="140" t="s">
        <v>104</v>
      </c>
      <c r="C966" s="143" t="n">
        <v>6418000</v>
      </c>
      <c r="D966" s="143" t="n">
        <v>64180000</v>
      </c>
      <c r="E966" s="140" t="s">
        <v>531</v>
      </c>
      <c r="F966" s="143" t="n">
        <v>2022</v>
      </c>
      <c r="G966" s="144" t="n">
        <v>78279044.81</v>
      </c>
      <c r="H966" s="144" t="n">
        <v>0</v>
      </c>
      <c r="I966" s="144" t="n">
        <f aca="false">+G:G-H:H</f>
        <v>78279044.81</v>
      </c>
    </row>
    <row r="967" customFormat="false" ht="17.25" hidden="false" customHeight="true" outlineLevel="0" collapsed="false">
      <c r="A967" s="140" t="s">
        <v>104</v>
      </c>
      <c r="C967" s="143" t="n">
        <v>6418800</v>
      </c>
      <c r="D967" s="143" t="n">
        <v>64180000</v>
      </c>
      <c r="E967" s="140" t="s">
        <v>3410</v>
      </c>
      <c r="F967" s="143" t="n">
        <v>2022</v>
      </c>
      <c r="G967" s="144" t="n">
        <v>8976551.18</v>
      </c>
      <c r="H967" s="144" t="n">
        <v>0</v>
      </c>
      <c r="I967" s="144" t="n">
        <f aca="false">+G:G-H:H</f>
        <v>8976551.18</v>
      </c>
    </row>
    <row r="968" customFormat="false" ht="17.25" hidden="false" customHeight="true" outlineLevel="0" collapsed="false">
      <c r="A968" s="140" t="s">
        <v>104</v>
      </c>
      <c r="C968" s="143" t="n">
        <v>6450100</v>
      </c>
      <c r="D968" s="143" t="n">
        <v>64501000</v>
      </c>
      <c r="E968" s="140" t="s">
        <v>736</v>
      </c>
      <c r="F968" s="143" t="n">
        <v>2022</v>
      </c>
      <c r="G968" s="144" t="n">
        <v>212318314.65</v>
      </c>
      <c r="H968" s="144" t="n">
        <v>0</v>
      </c>
      <c r="I968" s="144" t="n">
        <f aca="false">+G:G-H:H</f>
        <v>212318314.65</v>
      </c>
    </row>
    <row r="969" customFormat="false" ht="17.25" hidden="false" customHeight="true" outlineLevel="0" collapsed="false">
      <c r="A969" s="140" t="s">
        <v>104</v>
      </c>
      <c r="C969" s="143" t="n">
        <v>6450200</v>
      </c>
      <c r="D969" s="143" t="n">
        <v>64502000</v>
      </c>
      <c r="E969" s="140" t="s">
        <v>533</v>
      </c>
      <c r="F969" s="143" t="n">
        <v>2022</v>
      </c>
      <c r="G969" s="144" t="n">
        <v>79346187.9</v>
      </c>
      <c r="H969" s="144" t="n">
        <v>0</v>
      </c>
      <c r="I969" s="144" t="n">
        <f aca="false">+G:G-H:H</f>
        <v>79346187.9</v>
      </c>
    </row>
    <row r="970" customFormat="false" ht="17.25" hidden="false" customHeight="true" outlineLevel="0" collapsed="false">
      <c r="A970" s="140" t="s">
        <v>104</v>
      </c>
      <c r="C970" s="143" t="n">
        <v>6450300</v>
      </c>
      <c r="D970" s="143" t="n">
        <v>64503000</v>
      </c>
      <c r="E970" s="140" t="s">
        <v>739</v>
      </c>
      <c r="F970" s="143" t="n">
        <v>2022</v>
      </c>
      <c r="G970" s="144" t="n">
        <v>1782122.92</v>
      </c>
      <c r="H970" s="144" t="n">
        <v>0</v>
      </c>
      <c r="I970" s="144" t="n">
        <f aca="false">+G:G-H:H</f>
        <v>1782122.92</v>
      </c>
    </row>
    <row r="971" customFormat="false" ht="17.25" hidden="false" customHeight="true" outlineLevel="0" collapsed="false">
      <c r="A971" s="140" t="s">
        <v>104</v>
      </c>
      <c r="C971" s="143" t="n">
        <v>6450400</v>
      </c>
      <c r="D971" s="143" t="n">
        <v>64504000</v>
      </c>
      <c r="E971" s="140" t="s">
        <v>464</v>
      </c>
      <c r="F971" s="143" t="n">
        <v>2022</v>
      </c>
      <c r="G971" s="144" t="n">
        <v>16137593.63</v>
      </c>
      <c r="H971" s="144" t="n">
        <v>0</v>
      </c>
      <c r="I971" s="144" t="n">
        <f aca="false">+G:G-H:H</f>
        <v>16137593.63</v>
      </c>
    </row>
    <row r="972" customFormat="false" ht="17.25" hidden="false" customHeight="true" outlineLevel="0" collapsed="false">
      <c r="A972" s="140" t="s">
        <v>104</v>
      </c>
      <c r="C972" s="143" t="n">
        <v>6450700</v>
      </c>
      <c r="D972" s="143" t="n">
        <v>64505000</v>
      </c>
      <c r="E972" s="140" t="s">
        <v>3411</v>
      </c>
      <c r="F972" s="143" t="n">
        <v>2022</v>
      </c>
      <c r="G972" s="144" t="n">
        <v>841064.85</v>
      </c>
      <c r="H972" s="144" t="n">
        <v>0</v>
      </c>
      <c r="I972" s="144" t="n">
        <f aca="false">+G:G-H:H</f>
        <v>841064.85</v>
      </c>
    </row>
    <row r="973" customFormat="false" ht="17.25" hidden="false" customHeight="true" outlineLevel="0" collapsed="false">
      <c r="A973" s="140" t="s">
        <v>104</v>
      </c>
      <c r="C973" s="143" t="n">
        <v>6480100</v>
      </c>
      <c r="D973" s="143" t="n">
        <v>64801000</v>
      </c>
      <c r="E973" s="140" t="s">
        <v>467</v>
      </c>
      <c r="F973" s="143" t="n">
        <v>2022</v>
      </c>
      <c r="G973" s="144" t="n">
        <v>25241860.78</v>
      </c>
      <c r="H973" s="144" t="n">
        <v>0</v>
      </c>
      <c r="I973" s="144" t="n">
        <f aca="false">+G:G-H:H</f>
        <v>25241860.78</v>
      </c>
    </row>
    <row r="974" customFormat="false" ht="17.25" hidden="false" customHeight="true" outlineLevel="0" collapsed="false">
      <c r="A974" s="140" t="s">
        <v>104</v>
      </c>
      <c r="C974" s="143" t="n">
        <v>6480300</v>
      </c>
      <c r="D974" s="143" t="n">
        <v>64803000</v>
      </c>
      <c r="E974" s="140" t="s">
        <v>536</v>
      </c>
      <c r="F974" s="143" t="n">
        <v>2022</v>
      </c>
      <c r="G974" s="144" t="n">
        <v>1002460</v>
      </c>
      <c r="H974" s="144" t="n">
        <v>0</v>
      </c>
      <c r="I974" s="144" t="n">
        <f aca="false">+G:G-H:H</f>
        <v>1002460</v>
      </c>
    </row>
    <row r="975" customFormat="false" ht="17.25" hidden="false" customHeight="true" outlineLevel="0" collapsed="false">
      <c r="A975" s="140" t="s">
        <v>104</v>
      </c>
      <c r="C975" s="143" t="n">
        <v>6480500</v>
      </c>
      <c r="D975" s="143" t="n">
        <v>64805000</v>
      </c>
      <c r="E975" s="140" t="s">
        <v>537</v>
      </c>
      <c r="F975" s="143" t="n">
        <v>2022</v>
      </c>
      <c r="G975" s="144" t="n">
        <v>633600</v>
      </c>
      <c r="H975" s="144" t="n">
        <v>0</v>
      </c>
      <c r="I975" s="144" t="n">
        <f aca="false">+G:G-H:H</f>
        <v>633600</v>
      </c>
    </row>
    <row r="976" customFormat="false" ht="17.25" hidden="false" customHeight="true" outlineLevel="0" collapsed="false">
      <c r="A976" s="140" t="s">
        <v>104</v>
      </c>
      <c r="C976" s="143" t="n">
        <v>6510000</v>
      </c>
      <c r="D976" s="143" t="n">
        <v>65100000</v>
      </c>
      <c r="E976" s="140" t="s">
        <v>740</v>
      </c>
      <c r="F976" s="143" t="n">
        <v>2022</v>
      </c>
      <c r="G976" s="144" t="n">
        <v>30233880.4</v>
      </c>
      <c r="H976" s="144" t="n">
        <v>0</v>
      </c>
      <c r="I976" s="144" t="n">
        <f aca="false">+G:G-H:H</f>
        <v>30233880.4</v>
      </c>
    </row>
    <row r="977" customFormat="false" ht="17.25" hidden="false" customHeight="true" outlineLevel="0" collapsed="false">
      <c r="A977" s="140" t="s">
        <v>104</v>
      </c>
      <c r="C977" s="143" t="n">
        <v>6520000</v>
      </c>
      <c r="D977" s="143" t="n">
        <v>65200000</v>
      </c>
      <c r="E977" s="140" t="s">
        <v>741</v>
      </c>
      <c r="F977" s="143" t="n">
        <v>2022</v>
      </c>
      <c r="G977" s="144" t="n">
        <v>35160832</v>
      </c>
      <c r="H977" s="144" t="n">
        <v>0</v>
      </c>
      <c r="I977" s="144" t="n">
        <f aca="false">+G:G-H:H</f>
        <v>35160832</v>
      </c>
    </row>
    <row r="978" customFormat="false" ht="17.25" hidden="false" customHeight="true" outlineLevel="0" collapsed="false">
      <c r="A978" s="140" t="s">
        <v>104</v>
      </c>
      <c r="C978" s="143" t="n">
        <v>6541000</v>
      </c>
      <c r="D978" s="143" t="n">
        <v>65200000</v>
      </c>
      <c r="E978" s="140" t="s">
        <v>803</v>
      </c>
      <c r="F978" s="143" t="n">
        <v>2022</v>
      </c>
      <c r="G978" s="144" t="n">
        <v>184730601.37</v>
      </c>
      <c r="H978" s="144" t="n">
        <v>0</v>
      </c>
      <c r="I978" s="144" t="n">
        <f aca="false">+G:G-H:H</f>
        <v>184730601.37</v>
      </c>
    </row>
    <row r="979" customFormat="false" ht="17.25" hidden="false" customHeight="true" outlineLevel="0" collapsed="false">
      <c r="A979" s="140" t="s">
        <v>104</v>
      </c>
      <c r="C979" s="143" t="n">
        <v>6560100</v>
      </c>
      <c r="D979" s="143" t="n">
        <v>65601000</v>
      </c>
      <c r="E979" s="140" t="s">
        <v>742</v>
      </c>
      <c r="F979" s="143" t="n">
        <v>2022</v>
      </c>
      <c r="G979" s="144" t="n">
        <v>200000</v>
      </c>
      <c r="H979" s="144" t="n">
        <v>0</v>
      </c>
      <c r="I979" s="144" t="n">
        <f aca="false">+G:G-H:H</f>
        <v>200000</v>
      </c>
    </row>
    <row r="980" customFormat="false" ht="17.25" hidden="false" customHeight="true" outlineLevel="0" collapsed="false">
      <c r="A980" s="140" t="s">
        <v>104</v>
      </c>
      <c r="C980" s="143" t="n">
        <v>6560200</v>
      </c>
      <c r="D980" s="143" t="n">
        <v>65602000</v>
      </c>
      <c r="E980" s="140" t="s">
        <v>743</v>
      </c>
      <c r="F980" s="143" t="n">
        <v>2022</v>
      </c>
      <c r="G980" s="144" t="n">
        <v>3397500</v>
      </c>
      <c r="H980" s="144" t="n">
        <v>0</v>
      </c>
      <c r="I980" s="144" t="n">
        <f aca="false">+G:G-H:H</f>
        <v>3397500</v>
      </c>
    </row>
    <row r="981" customFormat="false" ht="17.25" hidden="false" customHeight="true" outlineLevel="0" collapsed="false">
      <c r="A981" s="140" t="s">
        <v>104</v>
      </c>
      <c r="C981" s="143" t="n">
        <v>6570000</v>
      </c>
      <c r="D981" s="143" t="n">
        <v>65700000</v>
      </c>
      <c r="E981" s="140" t="s">
        <v>745</v>
      </c>
      <c r="F981" s="143" t="n">
        <v>2022</v>
      </c>
      <c r="G981" s="144" t="n">
        <v>57705252.41</v>
      </c>
      <c r="H981" s="144" t="n">
        <v>0</v>
      </c>
      <c r="I981" s="144" t="n">
        <f aca="false">+G:G-H:H</f>
        <v>57705252.41</v>
      </c>
    </row>
    <row r="982" customFormat="false" ht="17.25" hidden="false" customHeight="true" outlineLevel="0" collapsed="false">
      <c r="A982" s="140" t="s">
        <v>104</v>
      </c>
      <c r="C982" s="143" t="n">
        <v>6580000</v>
      </c>
      <c r="D982" s="143" t="n">
        <v>65800000</v>
      </c>
      <c r="E982" s="140" t="s">
        <v>744</v>
      </c>
      <c r="F982" s="143" t="n">
        <v>2022</v>
      </c>
      <c r="G982" s="144" t="n">
        <v>14519039.18</v>
      </c>
      <c r="H982" s="144" t="n">
        <v>0</v>
      </c>
      <c r="I982" s="144" t="n">
        <f aca="false">+G:G-H:H</f>
        <v>14519039.18</v>
      </c>
    </row>
    <row r="983" customFormat="false" ht="17.25" hidden="false" customHeight="true" outlineLevel="0" collapsed="false">
      <c r="A983" s="140" t="s">
        <v>104</v>
      </c>
      <c r="C983" s="143" t="n">
        <v>6610100</v>
      </c>
      <c r="D983" s="143" t="n">
        <v>66101000</v>
      </c>
      <c r="E983" s="140" t="s">
        <v>747</v>
      </c>
      <c r="F983" s="143" t="n">
        <v>2022</v>
      </c>
      <c r="G983" s="144" t="n">
        <v>29454616.93</v>
      </c>
      <c r="H983" s="144" t="n">
        <v>0</v>
      </c>
      <c r="I983" s="144" t="n">
        <f aca="false">+G:G-H:H</f>
        <v>29454616.93</v>
      </c>
    </row>
    <row r="984" customFormat="false" ht="17.25" hidden="false" customHeight="true" outlineLevel="0" collapsed="false">
      <c r="A984" s="140" t="s">
        <v>104</v>
      </c>
      <c r="C984" s="143" t="n">
        <v>6610200</v>
      </c>
      <c r="D984" s="143" t="n">
        <v>66102000</v>
      </c>
      <c r="E984" s="140" t="s">
        <v>542</v>
      </c>
      <c r="F984" s="143" t="n">
        <v>2022</v>
      </c>
      <c r="G984" s="144" t="n">
        <v>859432029.85</v>
      </c>
      <c r="H984" s="144" t="n">
        <v>0</v>
      </c>
      <c r="I984" s="144" t="n">
        <f aca="false">+G:G-H:H</f>
        <v>859432029.85</v>
      </c>
    </row>
    <row r="985" customFormat="false" ht="17.25" hidden="false" customHeight="true" outlineLevel="0" collapsed="false">
      <c r="A985" s="140" t="s">
        <v>104</v>
      </c>
      <c r="C985" s="143" t="n">
        <v>6610300</v>
      </c>
      <c r="D985" s="143" t="n">
        <v>66103000</v>
      </c>
      <c r="E985" s="140" t="s">
        <v>543</v>
      </c>
      <c r="F985" s="143" t="n">
        <v>2022</v>
      </c>
      <c r="G985" s="144" t="n">
        <v>871485231.25</v>
      </c>
      <c r="H985" s="144" t="n">
        <v>0</v>
      </c>
      <c r="I985" s="144" t="n">
        <f aca="false">+G:G-H:H</f>
        <v>871485231.25</v>
      </c>
    </row>
    <row r="986" customFormat="false" ht="17.25" hidden="false" customHeight="true" outlineLevel="0" collapsed="false">
      <c r="A986" s="140" t="s">
        <v>104</v>
      </c>
      <c r="C986" s="143" t="n">
        <v>6610400</v>
      </c>
      <c r="D986" s="143" t="n">
        <v>66104000</v>
      </c>
      <c r="E986" s="140" t="s">
        <v>544</v>
      </c>
      <c r="F986" s="143" t="n">
        <v>2022</v>
      </c>
      <c r="G986" s="144" t="n">
        <v>1279531426.24</v>
      </c>
      <c r="H986" s="144" t="n">
        <v>0</v>
      </c>
      <c r="I986" s="144" t="n">
        <f aca="false">+G:G-H:H</f>
        <v>1279531426.24</v>
      </c>
    </row>
    <row r="987" customFormat="false" ht="17.25" hidden="false" customHeight="true" outlineLevel="0" collapsed="false">
      <c r="A987" s="140" t="s">
        <v>104</v>
      </c>
      <c r="C987" s="143" t="n">
        <v>6660000</v>
      </c>
      <c r="D987" s="143" t="n">
        <v>66600000</v>
      </c>
      <c r="E987" s="140" t="s">
        <v>750</v>
      </c>
      <c r="F987" s="143" t="n">
        <v>2022</v>
      </c>
      <c r="G987" s="144" t="n">
        <v>342020885.62</v>
      </c>
      <c r="H987" s="144" t="n">
        <v>0</v>
      </c>
      <c r="I987" s="144" t="n">
        <f aca="false">+G:G-H:H</f>
        <v>342020885.62</v>
      </c>
    </row>
    <row r="988" customFormat="false" ht="17.25" hidden="false" customHeight="true" outlineLevel="0" collapsed="false">
      <c r="A988" s="140" t="s">
        <v>104</v>
      </c>
      <c r="C988" s="143" t="n">
        <v>6811200</v>
      </c>
      <c r="D988" s="143" t="n">
        <v>68112000</v>
      </c>
      <c r="E988" s="140" t="s">
        <v>752</v>
      </c>
      <c r="F988" s="143" t="n">
        <v>2022</v>
      </c>
      <c r="G988" s="144" t="n">
        <v>1881501182.49</v>
      </c>
      <c r="H988" s="144" t="n">
        <v>0</v>
      </c>
      <c r="I988" s="144" t="n">
        <f aca="false">+G:G-H:H</f>
        <v>1881501182.49</v>
      </c>
    </row>
    <row r="989" customFormat="false" ht="17.25" hidden="false" customHeight="true" outlineLevel="0" collapsed="false">
      <c r="A989" s="140" t="s">
        <v>104</v>
      </c>
      <c r="C989" s="143" t="n">
        <v>6850000</v>
      </c>
      <c r="D989" s="143" t="n">
        <v>68112000</v>
      </c>
      <c r="E989" s="140" t="s">
        <v>490</v>
      </c>
      <c r="F989" s="143" t="n">
        <v>2022</v>
      </c>
      <c r="G989" s="144" t="n">
        <v>618258384</v>
      </c>
      <c r="H989" s="144" t="n">
        <v>0</v>
      </c>
      <c r="I989" s="144" t="n">
        <f aca="false">+G:G-H:H</f>
        <v>618258384</v>
      </c>
    </row>
    <row r="990" customFormat="false" ht="17.25" hidden="false" customHeight="true" outlineLevel="0" collapsed="false">
      <c r="A990" s="140" t="s">
        <v>104</v>
      </c>
      <c r="C990" s="143" t="n">
        <v>6980000</v>
      </c>
      <c r="D990" s="143" t="n">
        <v>69500000</v>
      </c>
      <c r="E990" s="140" t="s">
        <v>491</v>
      </c>
      <c r="F990" s="143" t="n">
        <v>2022</v>
      </c>
      <c r="G990" s="144" t="n">
        <v>514052795.55</v>
      </c>
      <c r="H990" s="144" t="n">
        <v>0</v>
      </c>
      <c r="I990" s="144" t="n">
        <f aca="false">+G:G-H:H</f>
        <v>514052795.55</v>
      </c>
    </row>
    <row r="991" customFormat="false" ht="17.25" hidden="false" customHeight="true" outlineLevel="0" collapsed="false">
      <c r="A991" s="140" t="s">
        <v>104</v>
      </c>
      <c r="C991" s="143" t="n">
        <v>7010100</v>
      </c>
      <c r="D991" s="143" t="n">
        <v>70101000</v>
      </c>
      <c r="E991" s="140" t="s">
        <v>493</v>
      </c>
      <c r="F991" s="143" t="n">
        <v>2022</v>
      </c>
      <c r="G991" s="144" t="n">
        <v>0</v>
      </c>
      <c r="H991" s="144" t="n">
        <v>8398499658</v>
      </c>
      <c r="I991" s="144" t="n">
        <f aca="false">+G:G-H:H</f>
        <v>-8398499658</v>
      </c>
    </row>
    <row r="992" customFormat="false" ht="17.25" hidden="false" customHeight="true" outlineLevel="0" collapsed="false">
      <c r="A992" s="140" t="s">
        <v>104</v>
      </c>
      <c r="C992" s="143" t="n">
        <v>7011000</v>
      </c>
      <c r="D992" s="143" t="n">
        <v>70110000</v>
      </c>
      <c r="E992" s="140" t="s">
        <v>804</v>
      </c>
      <c r="F992" s="143" t="n">
        <v>2022</v>
      </c>
      <c r="G992" s="144" t="n">
        <v>0</v>
      </c>
      <c r="H992" s="144" t="n">
        <v>93432689.55</v>
      </c>
      <c r="I992" s="144" t="n">
        <f aca="false">+G:G-H:H</f>
        <v>-93432689.55</v>
      </c>
    </row>
    <row r="993" customFormat="false" ht="17.25" hidden="false" customHeight="true" outlineLevel="0" collapsed="false">
      <c r="A993" s="140" t="s">
        <v>104</v>
      </c>
      <c r="C993" s="143" t="n">
        <v>7012000</v>
      </c>
      <c r="D993" s="143" t="n">
        <v>70120000</v>
      </c>
      <c r="E993" s="140" t="s">
        <v>548</v>
      </c>
      <c r="F993" s="143" t="n">
        <v>2022</v>
      </c>
      <c r="G993" s="144" t="n">
        <v>0</v>
      </c>
      <c r="H993" s="144" t="n">
        <v>79480178054</v>
      </c>
      <c r="I993" s="144" t="n">
        <f aca="false">+G:G-H:H</f>
        <v>-79480178054</v>
      </c>
    </row>
    <row r="994" customFormat="false" ht="17.25" hidden="false" customHeight="true" outlineLevel="0" collapsed="false">
      <c r="A994" s="140" t="s">
        <v>104</v>
      </c>
      <c r="C994" s="143" t="n">
        <v>7060000</v>
      </c>
      <c r="D994" s="143" t="n">
        <v>70600000</v>
      </c>
      <c r="E994" s="140" t="s">
        <v>754</v>
      </c>
      <c r="F994" s="143" t="n">
        <v>2022</v>
      </c>
      <c r="G994" s="144" t="n">
        <v>0</v>
      </c>
      <c r="H994" s="144" t="n">
        <v>12127500</v>
      </c>
      <c r="I994" s="144" t="n">
        <f aca="false">+G:G-H:H</f>
        <v>-12127500</v>
      </c>
    </row>
    <row r="995" customFormat="false" ht="17.25" hidden="false" customHeight="true" outlineLevel="0" collapsed="false">
      <c r="A995" s="140" t="s">
        <v>104</v>
      </c>
      <c r="C995" s="143" t="n">
        <v>7071000</v>
      </c>
      <c r="D995" s="143" t="n">
        <v>70710000</v>
      </c>
      <c r="E995" s="140" t="s">
        <v>755</v>
      </c>
      <c r="F995" s="143" t="n">
        <v>2022</v>
      </c>
      <c r="G995" s="144" t="n">
        <v>0</v>
      </c>
      <c r="H995" s="144" t="n">
        <v>110306595.84</v>
      </c>
      <c r="I995" s="144" t="n">
        <f aca="false">+G:G-H:H</f>
        <v>-110306595.84</v>
      </c>
    </row>
    <row r="996" customFormat="false" ht="17.25" hidden="false" customHeight="true" outlineLevel="0" collapsed="false">
      <c r="A996" s="140" t="s">
        <v>104</v>
      </c>
      <c r="C996" s="143" t="n">
        <v>7072000</v>
      </c>
      <c r="D996" s="143" t="n">
        <v>70720000</v>
      </c>
      <c r="E996" s="140" t="s">
        <v>756</v>
      </c>
      <c r="F996" s="143" t="n">
        <v>2022</v>
      </c>
      <c r="G996" s="144" t="n">
        <v>0</v>
      </c>
      <c r="H996" s="144" t="n">
        <v>90469765.6</v>
      </c>
      <c r="I996" s="144" t="n">
        <f aca="false">+G:G-H:H</f>
        <v>-90469765.6</v>
      </c>
    </row>
    <row r="997" customFormat="false" ht="17.25" hidden="false" customHeight="true" outlineLevel="0" collapsed="false">
      <c r="A997" s="140" t="s">
        <v>104</v>
      </c>
      <c r="C997" s="143" t="n">
        <v>7080000</v>
      </c>
      <c r="D997" s="143" t="n">
        <v>70800000</v>
      </c>
      <c r="E997" s="140" t="s">
        <v>758</v>
      </c>
      <c r="F997" s="143" t="n">
        <v>2022</v>
      </c>
      <c r="G997" s="144" t="n">
        <v>0</v>
      </c>
      <c r="H997" s="144" t="n">
        <v>156861958.8</v>
      </c>
      <c r="I997" s="144" t="n">
        <f aca="false">+G:G-H:H</f>
        <v>-156861958.8</v>
      </c>
    </row>
    <row r="998" customFormat="false" ht="17.25" hidden="false" customHeight="true" outlineLevel="0" collapsed="false">
      <c r="A998" s="140" t="s">
        <v>104</v>
      </c>
      <c r="C998" s="143" t="n">
        <v>7083000</v>
      </c>
      <c r="D998" s="143" t="n">
        <v>70830000</v>
      </c>
      <c r="E998" s="140" t="s">
        <v>1515</v>
      </c>
      <c r="F998" s="143" t="n">
        <v>2022</v>
      </c>
      <c r="G998" s="144" t="n">
        <v>0</v>
      </c>
      <c r="H998" s="144" t="n">
        <v>532000</v>
      </c>
      <c r="I998" s="144" t="n">
        <f aca="false">+G:G-H:H</f>
        <v>-532000</v>
      </c>
    </row>
    <row r="999" customFormat="false" ht="17.25" hidden="false" customHeight="true" outlineLevel="0" collapsed="false">
      <c r="A999" s="140" t="s">
        <v>104</v>
      </c>
      <c r="C999" s="143" t="n">
        <v>7090000</v>
      </c>
      <c r="D999" s="143" t="n">
        <v>70900000</v>
      </c>
      <c r="E999" s="140" t="s">
        <v>760</v>
      </c>
      <c r="F999" s="143" t="n">
        <v>2022</v>
      </c>
      <c r="G999" s="144" t="n">
        <v>105482330</v>
      </c>
      <c r="H999" s="144" t="n">
        <v>0</v>
      </c>
      <c r="I999" s="144" t="n">
        <f aca="false">+G:G-H:H</f>
        <v>105482330</v>
      </c>
    </row>
    <row r="1000" customFormat="false" ht="17.25" hidden="false" customHeight="true" outlineLevel="0" collapsed="false">
      <c r="A1000" s="140" t="s">
        <v>104</v>
      </c>
      <c r="C1000" s="143" t="n">
        <v>7140000</v>
      </c>
      <c r="D1000" s="143" t="n">
        <v>71400000</v>
      </c>
      <c r="E1000" s="140" t="s">
        <v>761</v>
      </c>
      <c r="F1000" s="143" t="n">
        <v>2022</v>
      </c>
      <c r="G1000" s="144" t="n">
        <v>1556653202.23</v>
      </c>
      <c r="H1000" s="144" t="n">
        <v>0</v>
      </c>
      <c r="I1000" s="144" t="n">
        <f aca="false">+G:G-H:H</f>
        <v>1556653202.23</v>
      </c>
    </row>
    <row r="1001" customFormat="false" ht="17.25" hidden="false" customHeight="true" outlineLevel="0" collapsed="false">
      <c r="A1001" s="140" t="s">
        <v>104</v>
      </c>
      <c r="C1001" s="143" t="n">
        <v>7520000</v>
      </c>
      <c r="D1001" s="143" t="n">
        <v>75200000</v>
      </c>
      <c r="E1001" s="140" t="s">
        <v>502</v>
      </c>
      <c r="F1001" s="143" t="n">
        <v>2022</v>
      </c>
      <c r="G1001" s="144" t="n">
        <v>0</v>
      </c>
      <c r="H1001" s="144" t="n">
        <v>77671171.85</v>
      </c>
      <c r="I1001" s="144" t="n">
        <f aca="false">+G:G-H:H</f>
        <v>-77671171.85</v>
      </c>
    </row>
    <row r="1002" customFormat="false" ht="17.25" hidden="false" customHeight="true" outlineLevel="0" collapsed="false">
      <c r="A1002" s="140" t="s">
        <v>104</v>
      </c>
      <c r="C1002" s="143" t="n">
        <v>7580000</v>
      </c>
      <c r="D1002" s="143" t="n">
        <v>75800000</v>
      </c>
      <c r="E1002" s="140" t="s">
        <v>763</v>
      </c>
      <c r="F1002" s="143" t="n">
        <v>2022</v>
      </c>
      <c r="G1002" s="144" t="n">
        <v>0</v>
      </c>
      <c r="H1002" s="144" t="n">
        <v>279642430.89</v>
      </c>
      <c r="I1002" s="144" t="n">
        <f aca="false">+G:G-H:H</f>
        <v>-279642430.89</v>
      </c>
    </row>
    <row r="1003" customFormat="false" ht="17.25" hidden="false" customHeight="true" outlineLevel="0" collapsed="false">
      <c r="A1003" s="140" t="s">
        <v>104</v>
      </c>
      <c r="C1003" s="143" t="n">
        <v>7581000</v>
      </c>
      <c r="D1003" s="143" t="n">
        <v>75810000</v>
      </c>
      <c r="E1003" s="140" t="s">
        <v>551</v>
      </c>
      <c r="F1003" s="143" t="n">
        <v>2022</v>
      </c>
      <c r="G1003" s="144" t="n">
        <v>0</v>
      </c>
      <c r="H1003" s="144" t="n">
        <v>28911000</v>
      </c>
      <c r="I1003" s="144" t="n">
        <f aca="false">+G:G-H:H</f>
        <v>-28911000</v>
      </c>
    </row>
    <row r="1004" customFormat="false" ht="17.25" hidden="false" customHeight="true" outlineLevel="0" collapsed="false">
      <c r="A1004" s="140" t="s">
        <v>104</v>
      </c>
      <c r="C1004" s="143" t="n">
        <v>7585000</v>
      </c>
      <c r="D1004" s="143" t="n">
        <v>75850000</v>
      </c>
      <c r="E1004" s="140" t="s">
        <v>764</v>
      </c>
      <c r="F1004" s="143" t="n">
        <v>2022</v>
      </c>
      <c r="G1004" s="144" t="n">
        <v>0</v>
      </c>
      <c r="H1004" s="144" t="n">
        <v>25448789.47</v>
      </c>
      <c r="I1004" s="144" t="n">
        <f aca="false">+G:G-H:H</f>
        <v>-25448789.47</v>
      </c>
    </row>
    <row r="1005" customFormat="false" ht="17.25" hidden="false" customHeight="true" outlineLevel="0" collapsed="false">
      <c r="A1005" s="140" t="s">
        <v>104</v>
      </c>
      <c r="C1005" s="143" t="n">
        <v>7650000</v>
      </c>
      <c r="D1005" s="143" t="n">
        <v>76500000</v>
      </c>
      <c r="E1005" s="140" t="s">
        <v>765</v>
      </c>
      <c r="F1005" s="143" t="n">
        <v>2022</v>
      </c>
      <c r="G1005" s="144" t="n">
        <v>0</v>
      </c>
      <c r="H1005" s="144" t="n">
        <v>8381999.19</v>
      </c>
      <c r="I1005" s="144" t="n">
        <f aca="false">+G:G-H:H</f>
        <v>-8381999.19</v>
      </c>
    </row>
    <row r="1006" customFormat="false" ht="17.25" hidden="false" customHeight="true" outlineLevel="0" collapsed="false">
      <c r="A1006" s="140" t="s">
        <v>104</v>
      </c>
      <c r="C1006" s="143" t="n">
        <v>7660000</v>
      </c>
      <c r="D1006" s="143" t="n">
        <v>76600000</v>
      </c>
      <c r="E1006" s="140" t="s">
        <v>766</v>
      </c>
      <c r="F1006" s="143" t="n">
        <v>2022</v>
      </c>
      <c r="G1006" s="144" t="n">
        <v>0</v>
      </c>
      <c r="H1006" s="144" t="n">
        <v>460835435.67</v>
      </c>
      <c r="I1006" s="144" t="n">
        <f aca="false">+G:G-H:H</f>
        <v>-460835435.67</v>
      </c>
    </row>
    <row r="1007" customFormat="false" ht="17.25" hidden="false" customHeight="true" outlineLevel="0" collapsed="false">
      <c r="A1007" s="140" t="s">
        <v>104</v>
      </c>
      <c r="C1007" s="143" t="n">
        <v>7850000</v>
      </c>
      <c r="D1007" s="143" t="n">
        <v>78500000</v>
      </c>
      <c r="E1007" s="140" t="s">
        <v>507</v>
      </c>
      <c r="F1007" s="143" t="n">
        <v>2022</v>
      </c>
      <c r="G1007" s="144" t="n">
        <v>0</v>
      </c>
      <c r="H1007" s="144" t="n">
        <v>258553431</v>
      </c>
      <c r="I1007" s="144" t="n">
        <f aca="false">+G:G-H:H</f>
        <v>-258553431</v>
      </c>
    </row>
    <row r="1008" customFormat="false" ht="17.25" hidden="false" customHeight="true" outlineLevel="0" collapsed="false">
      <c r="A1008" s="140" t="s">
        <v>105</v>
      </c>
      <c r="C1008" s="142" t="n">
        <v>1010000</v>
      </c>
      <c r="D1008" s="143" t="n">
        <v>10100000</v>
      </c>
      <c r="E1008" s="140" t="s">
        <v>559</v>
      </c>
      <c r="F1008" s="143" t="n">
        <v>2022</v>
      </c>
      <c r="G1008" s="144" t="n">
        <v>0</v>
      </c>
      <c r="H1008" s="144" t="n">
        <v>4000000000</v>
      </c>
      <c r="I1008" s="144" t="n">
        <f aca="false">+G:G-H:H</f>
        <v>-4000000000</v>
      </c>
    </row>
    <row r="1009" customFormat="false" ht="17.25" hidden="false" customHeight="true" outlineLevel="0" collapsed="false">
      <c r="A1009" s="140" t="s">
        <v>105</v>
      </c>
      <c r="C1009" s="142" t="n">
        <v>1061000</v>
      </c>
      <c r="D1009" s="143" t="n">
        <v>10610000</v>
      </c>
      <c r="E1009" s="140" t="s">
        <v>560</v>
      </c>
      <c r="F1009" s="143" t="n">
        <v>2022</v>
      </c>
      <c r="G1009" s="144" t="n">
        <v>0</v>
      </c>
      <c r="H1009" s="144" t="n">
        <v>400000000</v>
      </c>
      <c r="I1009" s="144" t="n">
        <f aca="false">+G:G-H:H</f>
        <v>-400000000</v>
      </c>
    </row>
    <row r="1010" customFormat="false" ht="17.25" hidden="false" customHeight="true" outlineLevel="0" collapsed="false">
      <c r="A1010" s="140" t="s">
        <v>105</v>
      </c>
      <c r="C1010" s="142" t="n">
        <v>1062000</v>
      </c>
      <c r="D1010" s="143" t="n">
        <v>10620000</v>
      </c>
      <c r="E1010" s="140" t="s">
        <v>561</v>
      </c>
      <c r="F1010" s="143" t="n">
        <v>2022</v>
      </c>
      <c r="G1010" s="144" t="n">
        <v>0</v>
      </c>
      <c r="H1010" s="144" t="n">
        <v>453421850.64</v>
      </c>
      <c r="I1010" s="144" t="n">
        <f aca="false">+G:G-H:H</f>
        <v>-453421850.64</v>
      </c>
    </row>
    <row r="1011" customFormat="false" ht="17.25" hidden="false" customHeight="true" outlineLevel="0" collapsed="false">
      <c r="A1011" s="140" t="s">
        <v>105</v>
      </c>
      <c r="C1011" s="142" t="n">
        <v>1100000</v>
      </c>
      <c r="D1011" s="143" t="n">
        <v>11000000</v>
      </c>
      <c r="E1011" s="140" t="s">
        <v>562</v>
      </c>
      <c r="F1011" s="143" t="n">
        <v>2022</v>
      </c>
      <c r="G1011" s="144" t="n">
        <v>0</v>
      </c>
      <c r="H1011" s="144" t="n">
        <v>23549169864.73</v>
      </c>
      <c r="I1011" s="144" t="n">
        <f aca="false">+G:G-H:H</f>
        <v>-23549169864.73</v>
      </c>
    </row>
    <row r="1012" customFormat="false" ht="17.25" hidden="false" customHeight="true" outlineLevel="0" collapsed="false">
      <c r="A1012" s="140" t="s">
        <v>105</v>
      </c>
      <c r="C1012" s="142" t="n">
        <v>1642000</v>
      </c>
      <c r="D1012" s="143" t="n">
        <v>16420000</v>
      </c>
      <c r="E1012" s="140" t="s">
        <v>219</v>
      </c>
      <c r="F1012" s="143" t="n">
        <v>2022</v>
      </c>
      <c r="G1012" s="144" t="n">
        <v>0</v>
      </c>
      <c r="H1012" s="144" t="n">
        <v>539726755.68</v>
      </c>
      <c r="I1012" s="144" t="n">
        <f aca="false">+G:G-H:H</f>
        <v>-539726755.68</v>
      </c>
    </row>
    <row r="1013" customFormat="false" ht="17.25" hidden="false" customHeight="true" outlineLevel="0" collapsed="false">
      <c r="A1013" s="140" t="s">
        <v>105</v>
      </c>
      <c r="C1013" s="142" t="n">
        <v>1643000</v>
      </c>
      <c r="D1013" s="143" t="n">
        <v>16430000</v>
      </c>
      <c r="E1013" s="140" t="s">
        <v>223</v>
      </c>
      <c r="F1013" s="143" t="n">
        <v>2022</v>
      </c>
      <c r="G1013" s="144" t="n">
        <v>0</v>
      </c>
      <c r="H1013" s="144" t="n">
        <v>281905150.33</v>
      </c>
      <c r="I1013" s="144" t="n">
        <f aca="false">+G:G-H:H</f>
        <v>-281905150.33</v>
      </c>
    </row>
    <row r="1014" customFormat="false" ht="17.25" hidden="false" customHeight="true" outlineLevel="0" collapsed="false">
      <c r="A1014" s="140" t="s">
        <v>105</v>
      </c>
      <c r="C1014" s="142" t="n">
        <v>2040000</v>
      </c>
      <c r="D1014" s="143" t="n">
        <v>20400000</v>
      </c>
      <c r="E1014" s="140" t="s">
        <v>566</v>
      </c>
      <c r="F1014" s="143" t="n">
        <v>2022</v>
      </c>
      <c r="G1014" s="144" t="n">
        <v>263936840.36</v>
      </c>
      <c r="H1014" s="144" t="n">
        <v>0</v>
      </c>
      <c r="I1014" s="144" t="n">
        <f aca="false">+G:G-H:H</f>
        <v>263936840.36</v>
      </c>
    </row>
    <row r="1015" customFormat="false" ht="17.25" hidden="false" customHeight="true" outlineLevel="0" collapsed="false">
      <c r="A1015" s="140" t="s">
        <v>105</v>
      </c>
      <c r="C1015" s="142" t="n">
        <v>2080000</v>
      </c>
      <c r="D1015" s="143" t="n">
        <v>20800000</v>
      </c>
      <c r="E1015" s="140" t="s">
        <v>567</v>
      </c>
      <c r="F1015" s="143" t="n">
        <v>2022</v>
      </c>
      <c r="G1015" s="144" t="n">
        <v>11536530</v>
      </c>
      <c r="H1015" s="144" t="n">
        <v>0</v>
      </c>
      <c r="I1015" s="144" t="n">
        <f aca="false">+G:G-H:H</f>
        <v>11536530</v>
      </c>
    </row>
    <row r="1016" customFormat="false" ht="17.25" hidden="false" customHeight="true" outlineLevel="0" collapsed="false">
      <c r="A1016" s="140" t="s">
        <v>105</v>
      </c>
      <c r="C1016" s="142" t="n">
        <v>2120000</v>
      </c>
      <c r="D1016" s="143" t="n">
        <v>21200000</v>
      </c>
      <c r="E1016" s="140" t="s">
        <v>568</v>
      </c>
      <c r="F1016" s="143" t="n">
        <v>2022</v>
      </c>
      <c r="G1016" s="144" t="n">
        <v>9054500</v>
      </c>
      <c r="H1016" s="144" t="n">
        <v>0</v>
      </c>
      <c r="I1016" s="144" t="n">
        <f aca="false">+G:G-H:H</f>
        <v>9054500</v>
      </c>
    </row>
    <row r="1017" customFormat="false" ht="17.25" hidden="false" customHeight="true" outlineLevel="0" collapsed="false">
      <c r="A1017" s="140" t="s">
        <v>105</v>
      </c>
      <c r="C1017" s="142" t="n">
        <v>2130000</v>
      </c>
      <c r="D1017" s="143" t="n">
        <v>21300000</v>
      </c>
      <c r="E1017" s="140" t="s">
        <v>569</v>
      </c>
      <c r="F1017" s="143" t="n">
        <v>2022</v>
      </c>
      <c r="G1017" s="144" t="n">
        <v>92084865.13</v>
      </c>
      <c r="H1017" s="144" t="n">
        <v>0</v>
      </c>
      <c r="I1017" s="144" t="n">
        <f aca="false">+G:G-H:H</f>
        <v>92084865.13</v>
      </c>
    </row>
    <row r="1018" customFormat="false" ht="17.25" hidden="false" customHeight="true" outlineLevel="0" collapsed="false">
      <c r="A1018" s="140" t="s">
        <v>105</v>
      </c>
      <c r="C1018" s="142" t="n">
        <v>2150000</v>
      </c>
      <c r="D1018" s="143" t="n">
        <v>21500000</v>
      </c>
      <c r="E1018" s="140" t="s">
        <v>570</v>
      </c>
      <c r="F1018" s="143" t="n">
        <v>2022</v>
      </c>
      <c r="G1018" s="144" t="n">
        <v>709415933.84</v>
      </c>
      <c r="H1018" s="144" t="n">
        <v>0</v>
      </c>
      <c r="I1018" s="144" t="n">
        <f aca="false">+G:G-H:H</f>
        <v>709415933.84</v>
      </c>
    </row>
    <row r="1019" customFormat="false" ht="17.25" hidden="false" customHeight="true" outlineLevel="0" collapsed="false">
      <c r="A1019" s="140" t="s">
        <v>105</v>
      </c>
      <c r="C1019" s="142" t="n">
        <v>2151000</v>
      </c>
      <c r="D1019" s="143" t="n">
        <v>21510000</v>
      </c>
      <c r="E1019" s="140" t="s">
        <v>572</v>
      </c>
      <c r="F1019" s="143" t="n">
        <v>2022</v>
      </c>
      <c r="G1019" s="144" t="n">
        <v>6314534</v>
      </c>
      <c r="H1019" s="144" t="n">
        <v>0</v>
      </c>
      <c r="I1019" s="144" t="n">
        <f aca="false">+G:G-H:H</f>
        <v>6314534</v>
      </c>
    </row>
    <row r="1020" customFormat="false" ht="17.25" hidden="false" customHeight="true" outlineLevel="0" collapsed="false">
      <c r="A1020" s="140" t="s">
        <v>105</v>
      </c>
      <c r="C1020" s="142" t="n">
        <v>2152000</v>
      </c>
      <c r="D1020" s="143" t="n">
        <v>21520000</v>
      </c>
      <c r="E1020" s="140" t="s">
        <v>228</v>
      </c>
      <c r="F1020" s="143" t="n">
        <v>2022</v>
      </c>
      <c r="G1020" s="144" t="n">
        <v>54908530.07</v>
      </c>
      <c r="H1020" s="144" t="n">
        <v>0</v>
      </c>
      <c r="I1020" s="144" t="n">
        <f aca="false">+G:G-H:H</f>
        <v>54908530.07</v>
      </c>
    </row>
    <row r="1021" customFormat="false" ht="17.25" hidden="false" customHeight="true" outlineLevel="0" collapsed="false">
      <c r="A1021" s="140" t="s">
        <v>105</v>
      </c>
      <c r="C1021" s="142" t="n">
        <v>2181000</v>
      </c>
      <c r="D1021" s="143" t="n">
        <v>21810000</v>
      </c>
      <c r="E1021" s="140" t="s">
        <v>234</v>
      </c>
      <c r="F1021" s="143" t="n">
        <v>2022</v>
      </c>
      <c r="G1021" s="144" t="n">
        <v>1104272835.24</v>
      </c>
      <c r="H1021" s="144" t="n">
        <v>0</v>
      </c>
      <c r="I1021" s="144" t="n">
        <f aca="false">+G:G-H:H</f>
        <v>1104272835.24</v>
      </c>
    </row>
    <row r="1022" customFormat="false" ht="17.25" hidden="false" customHeight="true" outlineLevel="0" collapsed="false">
      <c r="A1022" s="140" t="s">
        <v>105</v>
      </c>
      <c r="C1022" s="142" t="n">
        <v>2182000</v>
      </c>
      <c r="D1022" s="143" t="n">
        <v>21820000</v>
      </c>
      <c r="E1022" s="140" t="s">
        <v>10</v>
      </c>
      <c r="F1022" s="143" t="n">
        <v>2022</v>
      </c>
      <c r="G1022" s="144" t="n">
        <v>90263924.53</v>
      </c>
      <c r="H1022" s="144" t="n">
        <v>0</v>
      </c>
      <c r="I1022" s="144" t="n">
        <f aca="false">+G:G-H:H</f>
        <v>90263924.53</v>
      </c>
    </row>
    <row r="1023" customFormat="false" ht="17.25" hidden="false" customHeight="true" outlineLevel="0" collapsed="false">
      <c r="A1023" s="140" t="s">
        <v>105</v>
      </c>
      <c r="C1023" s="142" t="n">
        <v>2183000</v>
      </c>
      <c r="D1023" s="143" t="n">
        <v>21830000</v>
      </c>
      <c r="E1023" s="140" t="s">
        <v>574</v>
      </c>
      <c r="F1023" s="143" t="n">
        <v>2022</v>
      </c>
      <c r="G1023" s="144" t="n">
        <v>1006199445.8</v>
      </c>
      <c r="H1023" s="144" t="n">
        <v>0</v>
      </c>
      <c r="I1023" s="144" t="n">
        <f aca="false">+G:G-H:H</f>
        <v>1006199445.8</v>
      </c>
    </row>
    <row r="1024" customFormat="false" ht="17.25" hidden="false" customHeight="true" outlineLevel="0" collapsed="false">
      <c r="A1024" s="140" t="s">
        <v>105</v>
      </c>
      <c r="C1024" s="142" t="n">
        <v>2184000</v>
      </c>
      <c r="D1024" s="143" t="n">
        <v>21840000</v>
      </c>
      <c r="E1024" s="140" t="s">
        <v>575</v>
      </c>
      <c r="F1024" s="143" t="n">
        <v>2022</v>
      </c>
      <c r="G1024" s="144" t="n">
        <v>393728920.96</v>
      </c>
      <c r="H1024" s="144" t="n">
        <v>0</v>
      </c>
      <c r="I1024" s="144" t="n">
        <f aca="false">+G:G-H:H</f>
        <v>393728920.96</v>
      </c>
    </row>
    <row r="1025" customFormat="false" ht="17.25" hidden="false" customHeight="true" outlineLevel="0" collapsed="false">
      <c r="A1025" s="140" t="s">
        <v>105</v>
      </c>
      <c r="C1025" s="142" t="n">
        <v>2185000</v>
      </c>
      <c r="D1025" s="143" t="n">
        <v>21850000</v>
      </c>
      <c r="E1025" s="140" t="s">
        <v>238</v>
      </c>
      <c r="F1025" s="143" t="n">
        <v>2022</v>
      </c>
      <c r="G1025" s="144" t="n">
        <v>8621314.5</v>
      </c>
      <c r="H1025" s="144" t="n">
        <v>0</v>
      </c>
      <c r="I1025" s="144" t="n">
        <f aca="false">+G:G-H:H</f>
        <v>8621314.5</v>
      </c>
    </row>
    <row r="1026" customFormat="false" ht="17.25" hidden="false" customHeight="true" outlineLevel="0" collapsed="false">
      <c r="A1026" s="140" t="s">
        <v>105</v>
      </c>
      <c r="C1026" s="142" t="n">
        <v>2186000</v>
      </c>
      <c r="D1026" s="143" t="n">
        <v>21860000</v>
      </c>
      <c r="E1026" s="140" t="s">
        <v>233</v>
      </c>
      <c r="F1026" s="143" t="n">
        <v>2022</v>
      </c>
      <c r="G1026" s="144" t="n">
        <v>2810305</v>
      </c>
      <c r="H1026" s="144" t="n">
        <v>0</v>
      </c>
      <c r="I1026" s="144" t="n">
        <f aca="false">+G:G-H:H</f>
        <v>2810305</v>
      </c>
    </row>
    <row r="1027" customFormat="false" ht="17.25" hidden="false" customHeight="true" outlineLevel="0" collapsed="false">
      <c r="A1027" s="140" t="s">
        <v>105</v>
      </c>
      <c r="C1027" s="142" t="n">
        <v>2187000</v>
      </c>
      <c r="D1027" s="143" t="n">
        <v>21870000</v>
      </c>
      <c r="E1027" s="140" t="s">
        <v>573</v>
      </c>
      <c r="F1027" s="143" t="n">
        <v>2022</v>
      </c>
      <c r="G1027" s="144" t="n">
        <v>10263846.71</v>
      </c>
      <c r="H1027" s="144" t="n">
        <v>0</v>
      </c>
      <c r="I1027" s="144" t="n">
        <f aca="false">+G:G-H:H</f>
        <v>10263846.71</v>
      </c>
    </row>
    <row r="1028" customFormat="false" ht="17.25" hidden="false" customHeight="true" outlineLevel="0" collapsed="false">
      <c r="A1028" s="140" t="s">
        <v>105</v>
      </c>
      <c r="C1028" s="142" t="n">
        <v>2300000</v>
      </c>
      <c r="D1028" s="143" t="n">
        <v>23000000</v>
      </c>
      <c r="E1028" s="140" t="s">
        <v>240</v>
      </c>
      <c r="F1028" s="143" t="n">
        <v>2022</v>
      </c>
      <c r="G1028" s="144" t="n">
        <v>76656647.79</v>
      </c>
      <c r="H1028" s="144" t="n">
        <v>0</v>
      </c>
      <c r="I1028" s="144" t="n">
        <f aca="false">+G:G-H:H</f>
        <v>76656647.79</v>
      </c>
    </row>
    <row r="1029" customFormat="false" ht="17.25" hidden="false" customHeight="true" outlineLevel="0" collapsed="false">
      <c r="A1029" s="140" t="s">
        <v>105</v>
      </c>
      <c r="C1029" s="142" t="n">
        <v>2610000</v>
      </c>
      <c r="D1029" s="143" t="n">
        <v>26100000</v>
      </c>
      <c r="E1029" s="140" t="s">
        <v>576</v>
      </c>
      <c r="F1029" s="143" t="n">
        <v>2022</v>
      </c>
      <c r="G1029" s="144" t="n">
        <v>217040000</v>
      </c>
      <c r="H1029" s="144" t="n">
        <v>0</v>
      </c>
      <c r="I1029" s="144" t="n">
        <f aca="false">+G:G-H:H</f>
        <v>217040000</v>
      </c>
    </row>
    <row r="1030" customFormat="false" ht="17.25" hidden="false" customHeight="true" outlineLevel="0" collapsed="false">
      <c r="A1030" s="140" t="s">
        <v>105</v>
      </c>
      <c r="C1030" s="142" t="n">
        <v>2750000</v>
      </c>
      <c r="D1030" s="143" t="n">
        <v>27500000</v>
      </c>
      <c r="E1030" s="140" t="s">
        <v>577</v>
      </c>
      <c r="F1030" s="143" t="n">
        <v>2022</v>
      </c>
      <c r="G1030" s="144" t="n">
        <v>236447759.56</v>
      </c>
      <c r="H1030" s="144" t="n">
        <v>0</v>
      </c>
      <c r="I1030" s="144" t="n">
        <f aca="false">+G:G-H:H</f>
        <v>236447759.56</v>
      </c>
    </row>
    <row r="1031" customFormat="false" ht="17.25" hidden="false" customHeight="true" outlineLevel="0" collapsed="false">
      <c r="A1031" s="140" t="s">
        <v>105</v>
      </c>
      <c r="C1031" s="142" t="n">
        <v>2804000</v>
      </c>
      <c r="D1031" s="143" t="n">
        <v>28040000</v>
      </c>
      <c r="E1031" s="140" t="s">
        <v>578</v>
      </c>
      <c r="F1031" s="143" t="n">
        <v>2022</v>
      </c>
      <c r="G1031" s="144" t="n">
        <v>0</v>
      </c>
      <c r="H1031" s="144" t="n">
        <v>217636561.65</v>
      </c>
      <c r="I1031" s="144" t="n">
        <f aca="false">+G:G-H:H</f>
        <v>-217636561.65</v>
      </c>
    </row>
    <row r="1032" customFormat="false" ht="17.25" hidden="false" customHeight="true" outlineLevel="0" collapsed="false">
      <c r="A1032" s="140" t="s">
        <v>105</v>
      </c>
      <c r="C1032" s="142" t="n">
        <v>2808000</v>
      </c>
      <c r="D1032" s="143" t="n">
        <v>28080000</v>
      </c>
      <c r="E1032" s="140" t="s">
        <v>579</v>
      </c>
      <c r="F1032" s="143" t="n">
        <v>2022</v>
      </c>
      <c r="G1032" s="144" t="n">
        <v>0</v>
      </c>
      <c r="H1032" s="144" t="n">
        <v>3797441.13</v>
      </c>
      <c r="I1032" s="144" t="n">
        <f aca="false">+G:G-H:H</f>
        <v>-3797441.13</v>
      </c>
    </row>
    <row r="1033" customFormat="false" ht="17.25" hidden="false" customHeight="true" outlineLevel="0" collapsed="false">
      <c r="A1033" s="140" t="s">
        <v>105</v>
      </c>
      <c r="C1033" s="142" t="n">
        <v>2812000</v>
      </c>
      <c r="D1033" s="143" t="n">
        <v>28120000</v>
      </c>
      <c r="E1033" s="140" t="s">
        <v>580</v>
      </c>
      <c r="F1033" s="143" t="n">
        <v>2022</v>
      </c>
      <c r="G1033" s="144" t="n">
        <v>0</v>
      </c>
      <c r="H1033" s="144" t="n">
        <v>3290739.86</v>
      </c>
      <c r="I1033" s="144" t="n">
        <f aca="false">+G:G-H:H</f>
        <v>-3290739.86</v>
      </c>
    </row>
    <row r="1034" customFormat="false" ht="17.25" hidden="false" customHeight="true" outlineLevel="0" collapsed="false">
      <c r="A1034" s="140" t="s">
        <v>105</v>
      </c>
      <c r="C1034" s="142" t="n">
        <v>2813000</v>
      </c>
      <c r="D1034" s="143" t="n">
        <v>28130000</v>
      </c>
      <c r="E1034" s="140" t="s">
        <v>581</v>
      </c>
      <c r="F1034" s="143" t="n">
        <v>2022</v>
      </c>
      <c r="G1034" s="144" t="n">
        <v>0</v>
      </c>
      <c r="H1034" s="144" t="n">
        <v>73354608.44</v>
      </c>
      <c r="I1034" s="144" t="n">
        <f aca="false">+G:G-H:H</f>
        <v>-73354608.44</v>
      </c>
    </row>
    <row r="1035" customFormat="false" ht="17.25" hidden="false" customHeight="true" outlineLevel="0" collapsed="false">
      <c r="A1035" s="140" t="s">
        <v>105</v>
      </c>
      <c r="C1035" s="142" t="n">
        <v>2815000</v>
      </c>
      <c r="D1035" s="143" t="n">
        <v>28150000</v>
      </c>
      <c r="E1035" s="140" t="s">
        <v>582</v>
      </c>
      <c r="F1035" s="143" t="n">
        <v>2022</v>
      </c>
      <c r="G1035" s="144" t="n">
        <v>0</v>
      </c>
      <c r="H1035" s="144" t="n">
        <v>517371357.92</v>
      </c>
      <c r="I1035" s="144" t="n">
        <f aca="false">+G:G-H:H</f>
        <v>-517371357.92</v>
      </c>
    </row>
    <row r="1036" customFormat="false" ht="17.25" hidden="false" customHeight="true" outlineLevel="0" collapsed="false">
      <c r="A1036" s="140" t="s">
        <v>105</v>
      </c>
      <c r="C1036" s="142" t="n">
        <v>2815100</v>
      </c>
      <c r="D1036" s="143" t="n">
        <v>28151000</v>
      </c>
      <c r="E1036" s="140" t="s">
        <v>583</v>
      </c>
      <c r="F1036" s="143" t="n">
        <v>2022</v>
      </c>
      <c r="G1036" s="144" t="n">
        <v>0</v>
      </c>
      <c r="H1036" s="144" t="n">
        <v>5633994.91</v>
      </c>
      <c r="I1036" s="144" t="n">
        <f aca="false">+G:G-H:H</f>
        <v>-5633994.91</v>
      </c>
    </row>
    <row r="1037" customFormat="false" ht="17.25" hidden="false" customHeight="true" outlineLevel="0" collapsed="false">
      <c r="A1037" s="140" t="s">
        <v>105</v>
      </c>
      <c r="C1037" s="142" t="n">
        <v>2815200</v>
      </c>
      <c r="D1037" s="143" t="n">
        <v>28152000</v>
      </c>
      <c r="E1037" s="140" t="s">
        <v>244</v>
      </c>
      <c r="F1037" s="143" t="n">
        <v>2022</v>
      </c>
      <c r="G1037" s="144" t="n">
        <v>0</v>
      </c>
      <c r="H1037" s="144" t="n">
        <v>54908530.08</v>
      </c>
      <c r="I1037" s="144" t="n">
        <f aca="false">+G:G-H:H</f>
        <v>-54908530.08</v>
      </c>
    </row>
    <row r="1038" customFormat="false" ht="17.25" hidden="false" customHeight="true" outlineLevel="0" collapsed="false">
      <c r="A1038" s="140" t="s">
        <v>105</v>
      </c>
      <c r="C1038" s="142" t="n">
        <v>2818100</v>
      </c>
      <c r="D1038" s="143" t="n">
        <v>28181000</v>
      </c>
      <c r="E1038" s="140" t="s">
        <v>250</v>
      </c>
      <c r="F1038" s="143" t="n">
        <v>2022</v>
      </c>
      <c r="G1038" s="144" t="n">
        <v>0</v>
      </c>
      <c r="H1038" s="144" t="n">
        <v>680283721.2</v>
      </c>
      <c r="I1038" s="144" t="n">
        <f aca="false">+G:G-H:H</f>
        <v>-680283721.2</v>
      </c>
    </row>
    <row r="1039" customFormat="false" ht="17.25" hidden="false" customHeight="true" outlineLevel="0" collapsed="false">
      <c r="A1039" s="140" t="s">
        <v>105</v>
      </c>
      <c r="C1039" s="142" t="n">
        <v>2818200</v>
      </c>
      <c r="D1039" s="143" t="n">
        <v>28182000</v>
      </c>
      <c r="E1039" s="140" t="s">
        <v>585</v>
      </c>
      <c r="F1039" s="143" t="n">
        <v>2022</v>
      </c>
      <c r="G1039" s="144" t="n">
        <v>0</v>
      </c>
      <c r="H1039" s="144" t="n">
        <v>54009775.89</v>
      </c>
      <c r="I1039" s="144" t="n">
        <f aca="false">+G:G-H:H</f>
        <v>-54009775.89</v>
      </c>
    </row>
    <row r="1040" customFormat="false" ht="17.25" hidden="false" customHeight="true" outlineLevel="0" collapsed="false">
      <c r="A1040" s="140" t="s">
        <v>105</v>
      </c>
      <c r="C1040" s="142" t="n">
        <v>2818300</v>
      </c>
      <c r="D1040" s="143" t="n">
        <v>28183000</v>
      </c>
      <c r="E1040" s="140" t="s">
        <v>588</v>
      </c>
      <c r="F1040" s="143" t="n">
        <v>2022</v>
      </c>
      <c r="G1040" s="144" t="n">
        <v>0</v>
      </c>
      <c r="H1040" s="144" t="n">
        <v>867370729.06</v>
      </c>
      <c r="I1040" s="144" t="n">
        <f aca="false">+G:G-H:H</f>
        <v>-867370729.06</v>
      </c>
    </row>
    <row r="1041" customFormat="false" ht="17.25" hidden="false" customHeight="true" outlineLevel="0" collapsed="false">
      <c r="A1041" s="140" t="s">
        <v>105</v>
      </c>
      <c r="C1041" s="142" t="n">
        <v>2818400</v>
      </c>
      <c r="D1041" s="143" t="n">
        <v>28184000</v>
      </c>
      <c r="E1041" s="140" t="s">
        <v>586</v>
      </c>
      <c r="F1041" s="143" t="n">
        <v>2022</v>
      </c>
      <c r="G1041" s="144" t="n">
        <v>0</v>
      </c>
      <c r="H1041" s="144" t="n">
        <v>258032426.1</v>
      </c>
      <c r="I1041" s="144" t="n">
        <f aca="false">+G:G-H:H</f>
        <v>-258032426.1</v>
      </c>
    </row>
    <row r="1042" customFormat="false" ht="17.25" hidden="false" customHeight="true" outlineLevel="0" collapsed="false">
      <c r="A1042" s="140" t="s">
        <v>105</v>
      </c>
      <c r="C1042" s="142" t="n">
        <v>2818500</v>
      </c>
      <c r="D1042" s="143" t="n">
        <v>28185000</v>
      </c>
      <c r="E1042" s="140" t="s">
        <v>253</v>
      </c>
      <c r="F1042" s="143" t="n">
        <v>2022</v>
      </c>
      <c r="G1042" s="144" t="n">
        <v>0</v>
      </c>
      <c r="H1042" s="144" t="n">
        <v>6553776.37</v>
      </c>
      <c r="I1042" s="144" t="n">
        <f aca="false">+G:G-H:H</f>
        <v>-6553776.37</v>
      </c>
    </row>
    <row r="1043" customFormat="false" ht="17.25" hidden="false" customHeight="true" outlineLevel="0" collapsed="false">
      <c r="A1043" s="140" t="s">
        <v>105</v>
      </c>
      <c r="C1043" s="142" t="n">
        <v>2818600</v>
      </c>
      <c r="D1043" s="143" t="n">
        <v>28186000</v>
      </c>
      <c r="E1043" s="140" t="s">
        <v>247</v>
      </c>
      <c r="F1043" s="143" t="n">
        <v>2022</v>
      </c>
      <c r="G1043" s="144" t="n">
        <v>0</v>
      </c>
      <c r="H1043" s="144" t="n">
        <v>2810305.02</v>
      </c>
      <c r="I1043" s="144" t="n">
        <f aca="false">+G:G-H:H</f>
        <v>-2810305.02</v>
      </c>
    </row>
    <row r="1044" customFormat="false" ht="17.25" hidden="false" customHeight="true" outlineLevel="0" collapsed="false">
      <c r="A1044" s="140" t="s">
        <v>105</v>
      </c>
      <c r="C1044" s="142" t="n">
        <v>2818700</v>
      </c>
      <c r="D1044" s="143" t="n">
        <v>28187000</v>
      </c>
      <c r="E1044" s="140" t="s">
        <v>587</v>
      </c>
      <c r="F1044" s="143" t="n">
        <v>2022</v>
      </c>
      <c r="G1044" s="144" t="n">
        <v>0</v>
      </c>
      <c r="H1044" s="144" t="n">
        <v>10263846.73</v>
      </c>
      <c r="I1044" s="144" t="n">
        <f aca="false">+G:G-H:H</f>
        <v>-10263846.73</v>
      </c>
    </row>
    <row r="1045" customFormat="false" ht="17.25" hidden="false" customHeight="true" outlineLevel="0" collapsed="false">
      <c r="A1045" s="140" t="s">
        <v>105</v>
      </c>
      <c r="C1045" s="142" t="n">
        <v>3100000</v>
      </c>
      <c r="D1045" s="143" t="n">
        <v>31000000</v>
      </c>
      <c r="E1045" s="140" t="s">
        <v>589</v>
      </c>
      <c r="F1045" s="143" t="n">
        <v>2022</v>
      </c>
      <c r="G1045" s="144" t="n">
        <v>91153417.61</v>
      </c>
      <c r="H1045" s="144" t="n">
        <v>0</v>
      </c>
      <c r="I1045" s="144" t="n">
        <f aca="false">+G:G-H:H</f>
        <v>91153417.61</v>
      </c>
    </row>
    <row r="1046" customFormat="false" ht="17.25" hidden="false" customHeight="true" outlineLevel="0" collapsed="false">
      <c r="A1046" s="140" t="s">
        <v>105</v>
      </c>
      <c r="C1046" s="142" t="n">
        <v>3550000</v>
      </c>
      <c r="D1046" s="143" t="n">
        <v>35500000</v>
      </c>
      <c r="E1046" s="140" t="s">
        <v>590</v>
      </c>
      <c r="F1046" s="143" t="n">
        <v>2022</v>
      </c>
      <c r="G1046" s="144" t="n">
        <v>624405015.83</v>
      </c>
      <c r="H1046" s="144" t="n">
        <v>0</v>
      </c>
      <c r="I1046" s="144" t="n">
        <f aca="false">+G:G-H:H</f>
        <v>624405015.83</v>
      </c>
    </row>
    <row r="1047" customFormat="false" ht="17.25" hidden="false" customHeight="true" outlineLevel="0" collapsed="false">
      <c r="A1047" s="140" t="s">
        <v>105</v>
      </c>
      <c r="C1047" s="142" t="n">
        <v>3710000</v>
      </c>
      <c r="D1047" s="143" t="n">
        <v>37100000</v>
      </c>
      <c r="E1047" s="140" t="s">
        <v>592</v>
      </c>
      <c r="F1047" s="143" t="n">
        <v>2022</v>
      </c>
      <c r="G1047" s="144" t="n">
        <v>26527734297.41</v>
      </c>
      <c r="H1047" s="144" t="n">
        <v>0</v>
      </c>
      <c r="I1047" s="144" t="n">
        <f aca="false">+G:G-H:H</f>
        <v>26527734297.41</v>
      </c>
    </row>
    <row r="1048" customFormat="false" ht="17.25" hidden="false" customHeight="true" outlineLevel="0" collapsed="false">
      <c r="A1048" s="140" t="s">
        <v>105</v>
      </c>
      <c r="C1048" s="142" t="n">
        <v>3800000</v>
      </c>
      <c r="D1048" s="143" t="n">
        <v>38000000</v>
      </c>
      <c r="E1048" s="140" t="s">
        <v>594</v>
      </c>
      <c r="F1048" s="143" t="n">
        <v>2022</v>
      </c>
      <c r="G1048" s="144" t="n">
        <v>6481168036.83</v>
      </c>
      <c r="H1048" s="144" t="n">
        <v>0</v>
      </c>
      <c r="I1048" s="144" t="n">
        <f aca="false">+G:G-H:H</f>
        <v>6481168036.83</v>
      </c>
    </row>
    <row r="1049" customFormat="false" ht="17.25" hidden="false" customHeight="true" outlineLevel="0" collapsed="false">
      <c r="A1049" s="140" t="s">
        <v>105</v>
      </c>
      <c r="C1049" s="142" t="n">
        <v>4011000</v>
      </c>
      <c r="D1049" s="143" t="n">
        <v>40110000</v>
      </c>
      <c r="E1049" s="140" t="s">
        <v>597</v>
      </c>
      <c r="F1049" s="143" t="n">
        <v>2022</v>
      </c>
      <c r="G1049" s="144" t="n">
        <v>0</v>
      </c>
      <c r="H1049" s="144" t="n">
        <v>5142291476.07</v>
      </c>
      <c r="I1049" s="144" t="n">
        <f aca="false">+G:G-H:H</f>
        <v>-5142291476.07</v>
      </c>
    </row>
    <row r="1050" customFormat="false" ht="17.25" hidden="false" customHeight="true" outlineLevel="0" collapsed="false">
      <c r="A1050" s="140" t="s">
        <v>105</v>
      </c>
      <c r="C1050" s="142" t="n">
        <v>4012000</v>
      </c>
      <c r="D1050" s="143" t="n">
        <v>40120000</v>
      </c>
      <c r="E1050" s="140" t="s">
        <v>598</v>
      </c>
      <c r="F1050" s="143" t="n">
        <v>2022</v>
      </c>
      <c r="G1050" s="144" t="n">
        <v>0</v>
      </c>
      <c r="H1050" s="144" t="n">
        <v>13522042115.53</v>
      </c>
      <c r="I1050" s="144" t="n">
        <f aca="false">+G:G-H:H</f>
        <v>-13522042115.53</v>
      </c>
    </row>
    <row r="1051" customFormat="false" ht="17.25" hidden="false" customHeight="true" outlineLevel="0" collapsed="false">
      <c r="A1051" s="140" t="s">
        <v>105</v>
      </c>
      <c r="C1051" s="142" t="n">
        <v>4031000</v>
      </c>
      <c r="D1051" s="143" t="n">
        <v>40310000</v>
      </c>
      <c r="E1051" s="140" t="s">
        <v>599</v>
      </c>
      <c r="F1051" s="143" t="n">
        <v>2022</v>
      </c>
      <c r="G1051" s="144" t="n">
        <v>0</v>
      </c>
      <c r="H1051" s="144" t="n">
        <v>516114300</v>
      </c>
      <c r="I1051" s="144" t="n">
        <f aca="false">+G:G-H:H</f>
        <v>-516114300</v>
      </c>
    </row>
    <row r="1052" customFormat="false" ht="17.25" hidden="false" customHeight="true" outlineLevel="0" collapsed="false">
      <c r="A1052" s="140" t="s">
        <v>105</v>
      </c>
      <c r="C1052" s="142" t="n">
        <v>4032000</v>
      </c>
      <c r="D1052" s="143" t="n">
        <v>40320000</v>
      </c>
      <c r="E1052" s="140" t="s">
        <v>262</v>
      </c>
      <c r="F1052" s="143" t="n">
        <v>2022</v>
      </c>
      <c r="G1052" s="144" t="n">
        <v>0</v>
      </c>
      <c r="H1052" s="144" t="n">
        <v>428400000</v>
      </c>
      <c r="I1052" s="144" t="n">
        <f aca="false">+G:G-H:H</f>
        <v>-428400000</v>
      </c>
    </row>
    <row r="1053" customFormat="false" ht="17.25" hidden="false" customHeight="true" outlineLevel="0" collapsed="false">
      <c r="A1053" s="140" t="s">
        <v>105</v>
      </c>
      <c r="C1053" s="142" t="n">
        <v>4034000</v>
      </c>
      <c r="D1053" s="143" t="n">
        <v>40340000</v>
      </c>
      <c r="E1053" s="140" t="s">
        <v>25</v>
      </c>
      <c r="F1053" s="143" t="n">
        <v>2022</v>
      </c>
      <c r="G1053" s="144" t="n">
        <v>0</v>
      </c>
      <c r="H1053" s="144" t="n">
        <v>224713778.39</v>
      </c>
      <c r="I1053" s="144" t="n">
        <f aca="false">+G:G-H:H</f>
        <v>-224713778.39</v>
      </c>
    </row>
    <row r="1054" customFormat="false" ht="17.25" hidden="false" customHeight="true" outlineLevel="0" collapsed="false">
      <c r="A1054" s="140" t="s">
        <v>105</v>
      </c>
      <c r="C1054" s="142" t="n">
        <v>4081000</v>
      </c>
      <c r="D1054" s="143" t="n">
        <v>40810000</v>
      </c>
      <c r="E1054" s="140" t="s">
        <v>600</v>
      </c>
      <c r="F1054" s="143" t="n">
        <v>2022</v>
      </c>
      <c r="G1054" s="144" t="n">
        <v>0</v>
      </c>
      <c r="H1054" s="144" t="n">
        <v>2755115353.78</v>
      </c>
      <c r="I1054" s="144" t="n">
        <f aca="false">+G:G-H:H</f>
        <v>-2755115353.78</v>
      </c>
    </row>
    <row r="1055" customFormat="false" ht="17.25" hidden="false" customHeight="true" outlineLevel="0" collapsed="false">
      <c r="A1055" s="140" t="s">
        <v>105</v>
      </c>
      <c r="C1055" s="142" t="n">
        <v>4091000</v>
      </c>
      <c r="D1055" s="143" t="n">
        <v>40910000</v>
      </c>
      <c r="E1055" s="140" t="s">
        <v>259</v>
      </c>
      <c r="F1055" s="143" t="n">
        <v>2022</v>
      </c>
      <c r="G1055" s="144" t="n">
        <v>2475375094.56</v>
      </c>
      <c r="H1055" s="144" t="n">
        <v>0</v>
      </c>
      <c r="I1055" s="144" t="n">
        <f aca="false">+G:G-H:H</f>
        <v>2475375094.56</v>
      </c>
    </row>
    <row r="1056" customFormat="false" ht="17.25" hidden="false" customHeight="true" outlineLevel="0" collapsed="false">
      <c r="A1056" s="140" t="s">
        <v>105</v>
      </c>
      <c r="C1056" s="142" t="n">
        <v>4092000</v>
      </c>
      <c r="D1056" s="143" t="n">
        <v>40920000</v>
      </c>
      <c r="E1056" s="140" t="s">
        <v>261</v>
      </c>
      <c r="F1056" s="143" t="n">
        <v>2022</v>
      </c>
      <c r="G1056" s="144" t="n">
        <v>251771027.53</v>
      </c>
      <c r="H1056" s="144" t="n">
        <v>0</v>
      </c>
      <c r="I1056" s="144" t="n">
        <f aca="false">+G:G-H:H</f>
        <v>251771027.53</v>
      </c>
    </row>
    <row r="1057" customFormat="false" ht="17.25" hidden="false" customHeight="true" outlineLevel="0" collapsed="false">
      <c r="A1057" s="140" t="s">
        <v>105</v>
      </c>
      <c r="C1057" s="142" t="n">
        <v>4111000</v>
      </c>
      <c r="D1057" s="143" t="n">
        <v>41110000</v>
      </c>
      <c r="E1057" s="140" t="s">
        <v>271</v>
      </c>
      <c r="F1057" s="143" t="n">
        <v>2022</v>
      </c>
      <c r="G1057" s="144" t="n">
        <v>19905802599.39</v>
      </c>
      <c r="H1057" s="144" t="n">
        <v>0</v>
      </c>
      <c r="I1057" s="144" t="n">
        <f aca="false">+G:G-H:H</f>
        <v>19905802599.39</v>
      </c>
    </row>
    <row r="1058" customFormat="false" ht="17.25" hidden="false" customHeight="true" outlineLevel="0" collapsed="false">
      <c r="A1058" s="140" t="s">
        <v>105</v>
      </c>
      <c r="C1058" s="142" t="n">
        <v>4130000</v>
      </c>
      <c r="D1058" s="143" t="n">
        <v>41300000</v>
      </c>
      <c r="E1058" s="140" t="s">
        <v>264</v>
      </c>
      <c r="F1058" s="143" t="n">
        <v>2022</v>
      </c>
      <c r="G1058" s="144" t="n">
        <v>2470797296.67</v>
      </c>
      <c r="H1058" s="144" t="n">
        <v>0</v>
      </c>
      <c r="I1058" s="144" t="n">
        <f aca="false">+G:G-H:H</f>
        <v>2470797296.67</v>
      </c>
    </row>
    <row r="1059" customFormat="false" ht="17.25" hidden="false" customHeight="true" outlineLevel="0" collapsed="false">
      <c r="A1059" s="140" t="s">
        <v>105</v>
      </c>
      <c r="C1059" s="142" t="n">
        <v>4160000</v>
      </c>
      <c r="D1059" s="143" t="n">
        <v>41600000</v>
      </c>
      <c r="E1059" s="140" t="s">
        <v>265</v>
      </c>
      <c r="F1059" s="143" t="n">
        <v>2022</v>
      </c>
      <c r="G1059" s="144" t="n">
        <v>1485594333.15</v>
      </c>
      <c r="H1059" s="144" t="n">
        <v>0</v>
      </c>
      <c r="I1059" s="144" t="n">
        <f aca="false">+G:G-H:H</f>
        <v>1485594333.15</v>
      </c>
    </row>
    <row r="1060" customFormat="false" ht="17.25" hidden="false" customHeight="true" outlineLevel="0" collapsed="false">
      <c r="A1060" s="140" t="s">
        <v>105</v>
      </c>
      <c r="C1060" s="142" t="n">
        <v>4190000</v>
      </c>
      <c r="D1060" s="143" t="n">
        <v>41900000</v>
      </c>
      <c r="E1060" s="140" t="s">
        <v>267</v>
      </c>
      <c r="F1060" s="143" t="n">
        <v>2022</v>
      </c>
      <c r="G1060" s="144" t="n">
        <v>0</v>
      </c>
      <c r="H1060" s="144" t="n">
        <v>1689240356.46</v>
      </c>
      <c r="I1060" s="144" t="n">
        <f aca="false">+G:G-H:H</f>
        <v>-1689240356.46</v>
      </c>
    </row>
    <row r="1061" customFormat="false" ht="17.25" hidden="false" customHeight="true" outlineLevel="0" collapsed="false">
      <c r="A1061" s="140" t="s">
        <v>105</v>
      </c>
      <c r="C1061" s="142" t="n">
        <v>4198000</v>
      </c>
      <c r="D1061" s="143" t="n">
        <v>41980000</v>
      </c>
      <c r="E1061" s="140" t="s">
        <v>269</v>
      </c>
      <c r="F1061" s="143" t="n">
        <v>2022</v>
      </c>
      <c r="G1061" s="144" t="n">
        <v>0</v>
      </c>
      <c r="H1061" s="144" t="n">
        <v>12096</v>
      </c>
      <c r="I1061" s="144" t="n">
        <f aca="false">+G:G-H:H</f>
        <v>-12096</v>
      </c>
    </row>
    <row r="1062" customFormat="false" ht="17.25" hidden="false" customHeight="true" outlineLevel="0" collapsed="false">
      <c r="A1062" s="140" t="s">
        <v>105</v>
      </c>
      <c r="C1062" s="142" t="n">
        <v>4210000</v>
      </c>
      <c r="D1062" s="143" t="n">
        <v>42100000</v>
      </c>
      <c r="E1062" s="140" t="s">
        <v>277</v>
      </c>
      <c r="F1062" s="143" t="n">
        <v>2022</v>
      </c>
      <c r="G1062" s="144" t="n">
        <v>0</v>
      </c>
      <c r="H1062" s="144" t="n">
        <v>3410268.72</v>
      </c>
      <c r="I1062" s="144" t="n">
        <f aca="false">+G:G-H:H</f>
        <v>-3410268.72</v>
      </c>
    </row>
    <row r="1063" customFormat="false" ht="17.25" hidden="false" customHeight="true" outlineLevel="0" collapsed="false">
      <c r="A1063" s="140" t="s">
        <v>105</v>
      </c>
      <c r="C1063" s="142" t="n">
        <v>4250000</v>
      </c>
      <c r="D1063" s="143" t="n">
        <v>42500000</v>
      </c>
      <c r="E1063" s="140" t="s">
        <v>32</v>
      </c>
      <c r="F1063" s="143" t="n">
        <v>2022</v>
      </c>
      <c r="G1063" s="144" t="n">
        <v>4847110.65</v>
      </c>
      <c r="H1063" s="144" t="n">
        <v>0</v>
      </c>
      <c r="I1063" s="144" t="n">
        <f aca="false">+G:G-H:H</f>
        <v>4847110.65</v>
      </c>
    </row>
    <row r="1064" customFormat="false" ht="17.25" hidden="false" customHeight="true" outlineLevel="0" collapsed="false">
      <c r="A1064" s="140" t="s">
        <v>105</v>
      </c>
      <c r="C1064" s="142" t="n">
        <v>4251000</v>
      </c>
      <c r="D1064" s="143" t="n">
        <v>42510000</v>
      </c>
      <c r="E1064" s="140" t="s">
        <v>280</v>
      </c>
      <c r="F1064" s="143" t="n">
        <v>2022</v>
      </c>
      <c r="G1064" s="144" t="n">
        <v>0</v>
      </c>
      <c r="H1064" s="144" t="n">
        <v>1500000</v>
      </c>
      <c r="I1064" s="144" t="n">
        <f aca="false">+G:G-H:H</f>
        <v>-1500000</v>
      </c>
    </row>
    <row r="1065" customFormat="false" ht="17.25" hidden="false" customHeight="true" outlineLevel="0" collapsed="false">
      <c r="A1065" s="140" t="s">
        <v>105</v>
      </c>
      <c r="C1065" s="142" t="n">
        <v>4252000</v>
      </c>
      <c r="D1065" s="143" t="n">
        <v>42520000</v>
      </c>
      <c r="E1065" s="140" t="s">
        <v>272</v>
      </c>
      <c r="F1065" s="143" t="n">
        <v>2022</v>
      </c>
      <c r="G1065" s="144" t="n">
        <v>10283833.42</v>
      </c>
      <c r="H1065" s="144" t="n">
        <v>0</v>
      </c>
      <c r="I1065" s="144" t="n">
        <f aca="false">+G:G-H:H</f>
        <v>10283833.42</v>
      </c>
    </row>
    <row r="1066" customFormat="false" ht="17.25" hidden="false" customHeight="true" outlineLevel="0" collapsed="false">
      <c r="A1066" s="140" t="s">
        <v>105</v>
      </c>
      <c r="C1066" s="142" t="n">
        <v>4254000</v>
      </c>
      <c r="D1066" s="143" t="n">
        <v>42540000</v>
      </c>
      <c r="E1066" s="140" t="s">
        <v>283</v>
      </c>
      <c r="F1066" s="143" t="n">
        <v>2022</v>
      </c>
      <c r="G1066" s="144" t="n">
        <v>1762332.43</v>
      </c>
      <c r="H1066" s="144" t="n">
        <v>0</v>
      </c>
      <c r="I1066" s="144" t="n">
        <f aca="false">+G:G-H:H</f>
        <v>1762332.43</v>
      </c>
    </row>
    <row r="1067" customFormat="false" ht="17.25" hidden="false" customHeight="true" outlineLevel="0" collapsed="false">
      <c r="A1067" s="140" t="s">
        <v>105</v>
      </c>
      <c r="C1067" s="142" t="n">
        <v>4280000</v>
      </c>
      <c r="D1067" s="143" t="n">
        <v>42800000</v>
      </c>
      <c r="E1067" s="140" t="s">
        <v>604</v>
      </c>
      <c r="F1067" s="143" t="n">
        <v>2022</v>
      </c>
      <c r="G1067" s="144" t="n">
        <v>0</v>
      </c>
      <c r="H1067" s="144" t="n">
        <v>139902629.77</v>
      </c>
      <c r="I1067" s="144" t="n">
        <f aca="false">+G:G-H:H</f>
        <v>-139902629.77</v>
      </c>
    </row>
    <row r="1068" customFormat="false" ht="17.25" hidden="false" customHeight="true" outlineLevel="0" collapsed="false">
      <c r="A1068" s="140" t="s">
        <v>105</v>
      </c>
      <c r="C1068" s="142" t="n">
        <v>4310000</v>
      </c>
      <c r="D1068" s="143" t="n">
        <v>43100000</v>
      </c>
      <c r="E1068" s="140" t="s">
        <v>605</v>
      </c>
      <c r="F1068" s="143" t="n">
        <v>2022</v>
      </c>
      <c r="G1068" s="144" t="n">
        <v>0</v>
      </c>
      <c r="H1068" s="144" t="n">
        <v>44742490.38</v>
      </c>
      <c r="I1068" s="144" t="n">
        <f aca="false">+G:G-H:H</f>
        <v>-44742490.38</v>
      </c>
    </row>
    <row r="1069" customFormat="false" ht="17.25" hidden="false" customHeight="true" outlineLevel="0" collapsed="false">
      <c r="A1069" s="140" t="s">
        <v>105</v>
      </c>
      <c r="C1069" s="142" t="n">
        <v>4311000</v>
      </c>
      <c r="D1069" s="143" t="n">
        <v>43110000</v>
      </c>
      <c r="E1069" s="140" t="s">
        <v>606</v>
      </c>
      <c r="F1069" s="143" t="n">
        <v>2022</v>
      </c>
      <c r="G1069" s="144" t="n">
        <v>0</v>
      </c>
      <c r="H1069" s="144" t="n">
        <v>2473900</v>
      </c>
      <c r="I1069" s="144" t="n">
        <f aca="false">+G:G-H:H</f>
        <v>-2473900</v>
      </c>
    </row>
    <row r="1070" customFormat="false" ht="17.25" hidden="false" customHeight="true" outlineLevel="0" collapsed="false">
      <c r="A1070" s="140" t="s">
        <v>105</v>
      </c>
      <c r="C1070" s="142" t="n">
        <v>4320000</v>
      </c>
      <c r="D1070" s="143" t="n">
        <v>43200000</v>
      </c>
      <c r="E1070" s="140" t="s">
        <v>37</v>
      </c>
      <c r="F1070" s="143" t="n">
        <v>2022</v>
      </c>
      <c r="G1070" s="144" t="n">
        <v>0</v>
      </c>
      <c r="H1070" s="144" t="n">
        <v>19175353.02</v>
      </c>
      <c r="I1070" s="144" t="n">
        <f aca="false">+G:G-H:H</f>
        <v>-19175353.02</v>
      </c>
    </row>
    <row r="1071" customFormat="false" ht="17.25" hidden="false" customHeight="true" outlineLevel="0" collapsed="false">
      <c r="A1071" s="140" t="s">
        <v>105</v>
      </c>
      <c r="C1071" s="142" t="n">
        <v>4323000</v>
      </c>
      <c r="D1071" s="143" t="n">
        <v>43230000</v>
      </c>
      <c r="E1071" s="140" t="s">
        <v>608</v>
      </c>
      <c r="F1071" s="143" t="n">
        <v>2022</v>
      </c>
      <c r="G1071" s="144" t="n">
        <v>0</v>
      </c>
      <c r="H1071" s="144" t="n">
        <v>1166406.42</v>
      </c>
      <c r="I1071" s="144" t="n">
        <f aca="false">+G:G-H:H</f>
        <v>-1166406.42</v>
      </c>
    </row>
    <row r="1072" customFormat="false" ht="17.25" hidden="false" customHeight="true" outlineLevel="0" collapsed="false">
      <c r="A1072" s="140" t="s">
        <v>105</v>
      </c>
      <c r="C1072" s="142" t="n">
        <v>4330000</v>
      </c>
      <c r="D1072" s="143" t="n">
        <v>43300000</v>
      </c>
      <c r="E1072" s="140" t="s">
        <v>38</v>
      </c>
      <c r="F1072" s="143" t="n">
        <v>2022</v>
      </c>
      <c r="G1072" s="144" t="n">
        <v>0</v>
      </c>
      <c r="H1072" s="144" t="n">
        <v>3195892.17</v>
      </c>
      <c r="I1072" s="144" t="n">
        <f aca="false">+G:G-H:H</f>
        <v>-3195892.17</v>
      </c>
    </row>
    <row r="1073" customFormat="false" ht="17.25" hidden="false" customHeight="true" outlineLevel="0" collapsed="false">
      <c r="A1073" s="140" t="s">
        <v>105</v>
      </c>
      <c r="C1073" s="142" t="n">
        <v>4386000</v>
      </c>
      <c r="D1073" s="143" t="n">
        <v>43860000</v>
      </c>
      <c r="E1073" s="140" t="s">
        <v>609</v>
      </c>
      <c r="F1073" s="143" t="n">
        <v>2022</v>
      </c>
      <c r="G1073" s="144" t="n">
        <v>17349704.29</v>
      </c>
      <c r="H1073" s="144" t="n">
        <v>0</v>
      </c>
      <c r="I1073" s="144" t="n">
        <f aca="false">+G:G-H:H</f>
        <v>17349704.29</v>
      </c>
    </row>
    <row r="1074" customFormat="false" ht="17.25" hidden="false" customHeight="true" outlineLevel="0" collapsed="false">
      <c r="A1074" s="140" t="s">
        <v>105</v>
      </c>
      <c r="C1074" s="142" t="n">
        <v>4410000</v>
      </c>
      <c r="D1074" s="143" t="n">
        <v>44100000</v>
      </c>
      <c r="E1074" s="140" t="s">
        <v>610</v>
      </c>
      <c r="F1074" s="143" t="n">
        <v>2022</v>
      </c>
      <c r="G1074" s="144" t="n">
        <v>0</v>
      </c>
      <c r="H1074" s="144" t="n">
        <v>33404700</v>
      </c>
      <c r="I1074" s="144" t="n">
        <f aca="false">+G:G-H:H</f>
        <v>-33404700</v>
      </c>
    </row>
    <row r="1075" customFormat="false" ht="17.25" hidden="false" customHeight="true" outlineLevel="0" collapsed="false">
      <c r="A1075" s="140" t="s">
        <v>105</v>
      </c>
      <c r="C1075" s="142" t="n">
        <v>4430000</v>
      </c>
      <c r="D1075" s="143" t="n">
        <v>44300000</v>
      </c>
      <c r="E1075" s="140" t="s">
        <v>611</v>
      </c>
      <c r="F1075" s="143" t="n">
        <v>2022</v>
      </c>
      <c r="G1075" s="144" t="n">
        <v>259936402.02</v>
      </c>
      <c r="H1075" s="144" t="n">
        <v>0</v>
      </c>
      <c r="I1075" s="144" t="n">
        <f aca="false">+G:G-H:H</f>
        <v>259936402.02</v>
      </c>
    </row>
    <row r="1076" customFormat="false" ht="17.25" hidden="false" customHeight="true" outlineLevel="0" collapsed="false">
      <c r="A1076" s="140" t="s">
        <v>105</v>
      </c>
      <c r="C1076" s="142" t="n">
        <v>4440000</v>
      </c>
      <c r="D1076" s="143" t="n">
        <v>44400000</v>
      </c>
      <c r="E1076" s="140" t="s">
        <v>284</v>
      </c>
      <c r="F1076" s="143" t="n">
        <v>2022</v>
      </c>
      <c r="G1076" s="144" t="n">
        <v>4289772.52</v>
      </c>
      <c r="H1076" s="144" t="n">
        <v>0</v>
      </c>
      <c r="I1076" s="144" t="n">
        <f aca="false">+G:G-H:H</f>
        <v>4289772.52</v>
      </c>
    </row>
    <row r="1077" customFormat="false" ht="17.25" hidden="false" customHeight="true" outlineLevel="0" collapsed="false">
      <c r="A1077" s="140" t="s">
        <v>105</v>
      </c>
      <c r="C1077" s="142" t="n">
        <v>4441000</v>
      </c>
      <c r="D1077" s="143" t="n">
        <v>44410000</v>
      </c>
      <c r="E1077" s="140" t="s">
        <v>614</v>
      </c>
      <c r="F1077" s="143" t="n">
        <v>2022</v>
      </c>
      <c r="G1077" s="144" t="n">
        <v>2144550073.51</v>
      </c>
      <c r="H1077" s="144" t="n">
        <v>0</v>
      </c>
      <c r="I1077" s="144" t="n">
        <f aca="false">+G:G-H:H</f>
        <v>2144550073.51</v>
      </c>
    </row>
    <row r="1078" customFormat="false" ht="17.25" hidden="false" customHeight="true" outlineLevel="0" collapsed="false">
      <c r="A1078" s="140" t="s">
        <v>105</v>
      </c>
      <c r="C1078" s="142" t="n">
        <v>4441</v>
      </c>
      <c r="D1078" s="143" t="n">
        <v>44410000</v>
      </c>
      <c r="E1078" s="140" t="s">
        <v>3425</v>
      </c>
      <c r="F1078" s="143" t="n">
        <v>2022</v>
      </c>
      <c r="H1078" s="144" t="n">
        <v>1633240274.24601</v>
      </c>
      <c r="I1078" s="144" t="n">
        <f aca="false">+G:G-H:H</f>
        <v>-1633240274.24601</v>
      </c>
    </row>
    <row r="1079" customFormat="false" ht="17.25" hidden="false" customHeight="true" outlineLevel="0" collapsed="false">
      <c r="A1079" s="140" t="s">
        <v>105</v>
      </c>
      <c r="C1079" s="142" t="n">
        <v>4442000</v>
      </c>
      <c r="D1079" s="143" t="n">
        <v>44420000</v>
      </c>
      <c r="E1079" s="140" t="s">
        <v>294</v>
      </c>
      <c r="F1079" s="143" t="n">
        <v>2022</v>
      </c>
      <c r="G1079" s="144" t="n">
        <v>0</v>
      </c>
      <c r="H1079" s="144" t="n">
        <v>548442.43</v>
      </c>
      <c r="I1079" s="144" t="n">
        <f aca="false">+G:G-H:H</f>
        <v>-548442.43</v>
      </c>
    </row>
    <row r="1080" customFormat="false" ht="17.25" hidden="false" customHeight="true" outlineLevel="0" collapsed="false">
      <c r="A1080" s="140" t="s">
        <v>105</v>
      </c>
      <c r="C1080" s="142" t="n">
        <v>4455000</v>
      </c>
      <c r="D1080" s="143" t="n">
        <v>44550000</v>
      </c>
      <c r="E1080" s="140" t="s">
        <v>617</v>
      </c>
      <c r="F1080" s="143" t="n">
        <v>2022</v>
      </c>
      <c r="G1080" s="144" t="n">
        <v>400537719.73</v>
      </c>
      <c r="H1080" s="144" t="n">
        <v>0</v>
      </c>
      <c r="I1080" s="144" t="n">
        <f aca="false">+G:G-H:H</f>
        <v>400537719.73</v>
      </c>
    </row>
    <row r="1081" customFormat="false" ht="17.25" hidden="false" customHeight="true" outlineLevel="0" collapsed="false">
      <c r="A1081" s="140" t="s">
        <v>105</v>
      </c>
      <c r="C1081" s="142" t="n">
        <v>4456100</v>
      </c>
      <c r="D1081" s="143" t="n">
        <v>44561000</v>
      </c>
      <c r="E1081" s="140" t="s">
        <v>618</v>
      </c>
      <c r="F1081" s="143" t="n">
        <v>2022</v>
      </c>
      <c r="G1081" s="144" t="n">
        <v>0</v>
      </c>
      <c r="H1081" s="144" t="n">
        <v>17184176.7</v>
      </c>
      <c r="I1081" s="144" t="n">
        <f aca="false">+G:G-H:H</f>
        <v>-17184176.7</v>
      </c>
    </row>
    <row r="1082" customFormat="false" ht="17.25" hidden="false" customHeight="true" outlineLevel="0" collapsed="false">
      <c r="A1082" s="140" t="s">
        <v>105</v>
      </c>
      <c r="C1082" s="142" t="n">
        <v>4456200</v>
      </c>
      <c r="D1082" s="143" t="n">
        <v>44562000</v>
      </c>
      <c r="E1082" s="140" t="s">
        <v>47</v>
      </c>
      <c r="F1082" s="143" t="n">
        <v>2022</v>
      </c>
      <c r="G1082" s="144" t="n">
        <v>10519953.83</v>
      </c>
      <c r="H1082" s="144" t="n">
        <v>0</v>
      </c>
      <c r="I1082" s="144" t="n">
        <f aca="false">+G:G-H:H</f>
        <v>10519953.83</v>
      </c>
    </row>
    <row r="1083" customFormat="false" ht="17.25" hidden="false" customHeight="true" outlineLevel="0" collapsed="false">
      <c r="A1083" s="140" t="s">
        <v>105</v>
      </c>
      <c r="C1083" s="142" t="n">
        <v>4456300</v>
      </c>
      <c r="D1083" s="143" t="n">
        <v>44563000</v>
      </c>
      <c r="E1083" s="140" t="s">
        <v>48</v>
      </c>
      <c r="F1083" s="143" t="n">
        <v>2022</v>
      </c>
      <c r="G1083" s="144" t="n">
        <v>14458589.96</v>
      </c>
      <c r="H1083" s="144" t="n">
        <v>0</v>
      </c>
      <c r="I1083" s="144" t="n">
        <f aca="false">+G:G-H:H</f>
        <v>14458589.96</v>
      </c>
    </row>
    <row r="1084" customFormat="false" ht="17.25" hidden="false" customHeight="true" outlineLevel="0" collapsed="false">
      <c r="A1084" s="140" t="s">
        <v>105</v>
      </c>
      <c r="C1084" s="142" t="n">
        <v>4456400</v>
      </c>
      <c r="D1084" s="143" t="n">
        <v>44564000</v>
      </c>
      <c r="E1084" s="140" t="s">
        <v>49</v>
      </c>
      <c r="F1084" s="143" t="n">
        <v>2022</v>
      </c>
      <c r="G1084" s="144" t="n">
        <v>439604407.6</v>
      </c>
      <c r="H1084" s="144" t="n">
        <v>0</v>
      </c>
      <c r="I1084" s="144" t="n">
        <f aca="false">+G:G-H:H</f>
        <v>439604407.6</v>
      </c>
    </row>
    <row r="1085" customFormat="false" ht="17.25" hidden="false" customHeight="true" outlineLevel="0" collapsed="false">
      <c r="A1085" s="140" t="s">
        <v>105</v>
      </c>
      <c r="C1085" s="142" t="n">
        <v>4456500</v>
      </c>
      <c r="D1085" s="143" t="n">
        <v>44565000</v>
      </c>
      <c r="E1085" s="140" t="s">
        <v>50</v>
      </c>
      <c r="F1085" s="143" t="n">
        <v>2022</v>
      </c>
      <c r="G1085" s="144" t="n">
        <v>0</v>
      </c>
      <c r="H1085" s="144" t="n">
        <v>60097.4</v>
      </c>
      <c r="I1085" s="144" t="n">
        <f aca="false">+G:G-H:H</f>
        <v>-60097.4</v>
      </c>
    </row>
    <row r="1086" customFormat="false" ht="17.25" hidden="false" customHeight="true" outlineLevel="0" collapsed="false">
      <c r="A1086" s="140" t="s">
        <v>105</v>
      </c>
      <c r="C1086" s="142" t="n">
        <v>4457100</v>
      </c>
      <c r="D1086" s="143" t="n">
        <v>44571000</v>
      </c>
      <c r="E1086" s="140" t="s">
        <v>51</v>
      </c>
      <c r="F1086" s="143" t="n">
        <v>2022</v>
      </c>
      <c r="G1086" s="144" t="n">
        <v>0</v>
      </c>
      <c r="H1086" s="144" t="n">
        <v>14458589.96</v>
      </c>
      <c r="I1086" s="144" t="n">
        <f aca="false">+G:G-H:H</f>
        <v>-14458589.96</v>
      </c>
    </row>
    <row r="1087" customFormat="false" ht="17.25" hidden="false" customHeight="true" outlineLevel="0" collapsed="false">
      <c r="A1087" s="140" t="s">
        <v>105</v>
      </c>
      <c r="C1087" s="142" t="n">
        <v>4458000</v>
      </c>
      <c r="D1087" s="143" t="n">
        <v>44580000</v>
      </c>
      <c r="E1087" s="140" t="s">
        <v>622</v>
      </c>
      <c r="F1087" s="143" t="n">
        <v>2022</v>
      </c>
      <c r="G1087" s="144" t="n">
        <v>3405563.94</v>
      </c>
      <c r="H1087" s="144" t="n">
        <v>0</v>
      </c>
      <c r="I1087" s="144" t="n">
        <f aca="false">+G:G-H:H</f>
        <v>3405563.94</v>
      </c>
    </row>
    <row r="1088" customFormat="false" ht="17.25" hidden="false" customHeight="true" outlineLevel="0" collapsed="false">
      <c r="A1088" s="140" t="s">
        <v>105</v>
      </c>
      <c r="C1088" s="142" t="n">
        <v>4458300</v>
      </c>
      <c r="D1088" s="143" t="n">
        <v>44583000</v>
      </c>
      <c r="E1088" s="140" t="s">
        <v>303</v>
      </c>
      <c r="F1088" s="143" t="n">
        <v>2022</v>
      </c>
      <c r="G1088" s="144" t="n">
        <v>70660803.27</v>
      </c>
      <c r="H1088" s="144" t="n">
        <v>0</v>
      </c>
      <c r="I1088" s="144" t="n">
        <f aca="false">+G:G-H:H</f>
        <v>70660803.27</v>
      </c>
    </row>
    <row r="1089" customFormat="false" ht="17.25" hidden="false" customHeight="true" outlineLevel="0" collapsed="false">
      <c r="A1089" s="140" t="s">
        <v>105</v>
      </c>
      <c r="C1089" s="142" t="n">
        <v>4510000</v>
      </c>
      <c r="D1089" s="143" t="n">
        <v>44600000</v>
      </c>
      <c r="E1089" s="140" t="s">
        <v>3426</v>
      </c>
      <c r="F1089" s="143" t="n">
        <v>2022</v>
      </c>
      <c r="G1089" s="144" t="n">
        <v>0</v>
      </c>
      <c r="H1089" s="144" t="n">
        <v>400000000</v>
      </c>
      <c r="I1089" s="144" t="n">
        <f aca="false">+G:G-H:H</f>
        <v>-400000000</v>
      </c>
    </row>
    <row r="1090" customFormat="false" ht="17.25" hidden="false" customHeight="true" outlineLevel="0" collapsed="false">
      <c r="A1090" s="140" t="s">
        <v>105</v>
      </c>
      <c r="C1090" s="142" t="n">
        <v>4550000</v>
      </c>
      <c r="D1090" s="143" t="n">
        <v>45500000</v>
      </c>
      <c r="E1090" s="140" t="s">
        <v>625</v>
      </c>
      <c r="F1090" s="143" t="n">
        <v>2022</v>
      </c>
      <c r="G1090" s="144" t="n">
        <v>109200000</v>
      </c>
      <c r="H1090" s="144" t="n">
        <v>0</v>
      </c>
      <c r="I1090" s="144" t="n">
        <f aca="false">+G:G-H:H</f>
        <v>109200000</v>
      </c>
    </row>
    <row r="1091" customFormat="false" ht="17.25" hidden="false" customHeight="true" outlineLevel="0" collapsed="false">
      <c r="A1091" s="140" t="s">
        <v>105</v>
      </c>
      <c r="C1091" s="142" t="n">
        <v>4551000</v>
      </c>
      <c r="D1091" s="143" t="n">
        <v>45510000</v>
      </c>
      <c r="E1091" s="140" t="s">
        <v>104</v>
      </c>
      <c r="F1091" s="143" t="n">
        <v>2022</v>
      </c>
      <c r="G1091" s="144" t="n">
        <v>227800000</v>
      </c>
      <c r="H1091" s="144" t="n">
        <v>0</v>
      </c>
      <c r="I1091" s="144" t="n">
        <f aca="false">+G:G-H:H</f>
        <v>227800000</v>
      </c>
    </row>
    <row r="1092" customFormat="false" ht="17.25" hidden="false" customHeight="true" outlineLevel="0" collapsed="false">
      <c r="A1092" s="140" t="s">
        <v>105</v>
      </c>
      <c r="C1092" s="142" t="n">
        <v>4551100</v>
      </c>
      <c r="D1092" s="143" t="n">
        <v>45511000</v>
      </c>
      <c r="E1092" s="140" t="s">
        <v>304</v>
      </c>
      <c r="F1092" s="143" t="n">
        <v>2022</v>
      </c>
      <c r="G1092" s="144" t="n">
        <v>0</v>
      </c>
      <c r="H1092" s="144" t="n">
        <v>4612034799.45</v>
      </c>
      <c r="I1092" s="144" t="n">
        <f aca="false">+G:G-H:H</f>
        <v>-4612034799.45</v>
      </c>
    </row>
    <row r="1093" customFormat="false" ht="17.25" hidden="false" customHeight="true" outlineLevel="0" collapsed="false">
      <c r="A1093" s="140" t="s">
        <v>105</v>
      </c>
      <c r="C1093" s="142" t="n">
        <v>4620000</v>
      </c>
      <c r="D1093" s="143" t="n">
        <v>46200000</v>
      </c>
      <c r="E1093" s="140" t="s">
        <v>628</v>
      </c>
      <c r="F1093" s="143" t="n">
        <v>2022</v>
      </c>
      <c r="G1093" s="144" t="n">
        <v>13400000</v>
      </c>
      <c r="H1093" s="144" t="n">
        <v>0</v>
      </c>
      <c r="I1093" s="144" t="n">
        <f aca="false">+G:G-H:H</f>
        <v>13400000</v>
      </c>
    </row>
    <row r="1094" customFormat="false" ht="17.25" hidden="false" customHeight="true" outlineLevel="0" collapsed="false">
      <c r="A1094" s="140" t="s">
        <v>105</v>
      </c>
      <c r="C1094" s="142" t="n">
        <v>4660000</v>
      </c>
      <c r="D1094" s="143" t="n">
        <v>46600000</v>
      </c>
      <c r="E1094" s="140" t="s">
        <v>291</v>
      </c>
      <c r="F1094" s="143" t="n">
        <v>2022</v>
      </c>
      <c r="G1094" s="144" t="n">
        <v>72853161.66</v>
      </c>
      <c r="H1094" s="144" t="n">
        <v>0</v>
      </c>
      <c r="I1094" s="144" t="n">
        <f aca="false">+G:G-H:H</f>
        <v>72853161.66</v>
      </c>
    </row>
    <row r="1095" customFormat="false" ht="17.25" hidden="false" customHeight="true" outlineLevel="0" collapsed="false">
      <c r="A1095" s="140" t="s">
        <v>105</v>
      </c>
      <c r="C1095" s="142" t="n">
        <v>4661000</v>
      </c>
      <c r="D1095" s="143" t="n">
        <v>46610000</v>
      </c>
      <c r="E1095" s="140" t="s">
        <v>629</v>
      </c>
      <c r="F1095" s="143" t="n">
        <v>2022</v>
      </c>
      <c r="G1095" s="144" t="n">
        <v>0</v>
      </c>
      <c r="H1095" s="144" t="n">
        <v>1057794634.17</v>
      </c>
      <c r="I1095" s="144" t="n">
        <f aca="false">+G:G-H:H</f>
        <v>-1057794634.17</v>
      </c>
    </row>
    <row r="1096" customFormat="false" ht="17.25" hidden="false" customHeight="true" outlineLevel="0" collapsed="false">
      <c r="A1096" s="140" t="s">
        <v>105</v>
      </c>
      <c r="C1096" s="142" t="n">
        <v>4661000</v>
      </c>
      <c r="D1096" s="143" t="n">
        <v>46610000</v>
      </c>
      <c r="E1096" s="140" t="s">
        <v>629</v>
      </c>
      <c r="F1096" s="143" t="n">
        <v>2022</v>
      </c>
      <c r="G1096" s="144" t="n">
        <v>542933356.87</v>
      </c>
      <c r="I1096" s="144" t="n">
        <f aca="false">+G:G-H:H</f>
        <v>542933356.87</v>
      </c>
    </row>
    <row r="1097" customFormat="false" ht="17.25" hidden="false" customHeight="true" outlineLevel="0" collapsed="false">
      <c r="A1097" s="140" t="s">
        <v>105</v>
      </c>
      <c r="C1097" s="142" t="n">
        <v>4662000</v>
      </c>
      <c r="D1097" s="143" t="n">
        <v>46620000</v>
      </c>
      <c r="E1097" s="140" t="s">
        <v>330</v>
      </c>
      <c r="F1097" s="143" t="n">
        <v>2022</v>
      </c>
      <c r="G1097" s="144" t="n">
        <v>0</v>
      </c>
      <c r="H1097" s="144" t="n">
        <v>93578973.29</v>
      </c>
      <c r="I1097" s="144" t="n">
        <f aca="false">+G:G-H:H</f>
        <v>-93578973.29</v>
      </c>
    </row>
    <row r="1098" customFormat="false" ht="17.25" hidden="false" customHeight="true" outlineLevel="0" collapsed="false">
      <c r="A1098" s="140" t="s">
        <v>105</v>
      </c>
      <c r="C1098" s="142" t="n">
        <v>4670000</v>
      </c>
      <c r="D1098" s="143" t="n">
        <v>46700000</v>
      </c>
      <c r="E1098" s="140" t="s">
        <v>785</v>
      </c>
      <c r="F1098" s="143" t="n">
        <v>2022</v>
      </c>
      <c r="G1098" s="144" t="n">
        <v>29695877919.03</v>
      </c>
      <c r="H1098" s="144" t="n">
        <v>0</v>
      </c>
      <c r="I1098" s="144" t="n">
        <f aca="false">+G:G-H:H</f>
        <v>29695877919.03</v>
      </c>
    </row>
    <row r="1099" customFormat="false" ht="17.25" hidden="false" customHeight="true" outlineLevel="0" collapsed="false">
      <c r="A1099" s="140" t="s">
        <v>105</v>
      </c>
      <c r="C1099" s="142" t="n">
        <v>4670000</v>
      </c>
      <c r="D1099" s="143" t="n">
        <v>46700000</v>
      </c>
      <c r="E1099" s="140" t="s">
        <v>785</v>
      </c>
      <c r="F1099" s="143" t="n">
        <v>2022</v>
      </c>
      <c r="H1099" s="144" t="n">
        <v>1868000000</v>
      </c>
      <c r="I1099" s="144" t="n">
        <f aca="false">+G:G-H:H</f>
        <v>-1868000000</v>
      </c>
    </row>
    <row r="1100" customFormat="false" ht="17.25" hidden="false" customHeight="true" outlineLevel="0" collapsed="false">
      <c r="A1100" s="140" t="s">
        <v>105</v>
      </c>
      <c r="C1100" s="142" t="n">
        <v>4860000</v>
      </c>
      <c r="D1100" s="143" t="n">
        <v>48600000</v>
      </c>
      <c r="E1100" s="140" t="s">
        <v>678</v>
      </c>
      <c r="F1100" s="143" t="n">
        <v>2022</v>
      </c>
      <c r="G1100" s="144" t="n">
        <v>45930348.35</v>
      </c>
      <c r="H1100" s="144" t="n">
        <v>0</v>
      </c>
      <c r="I1100" s="144" t="n">
        <f aca="false">+G:G-H:H</f>
        <v>45930348.35</v>
      </c>
    </row>
    <row r="1101" customFormat="false" ht="17.25" hidden="false" customHeight="true" outlineLevel="0" collapsed="false">
      <c r="A1101" s="140" t="s">
        <v>105</v>
      </c>
      <c r="C1101" s="142" t="n">
        <v>4910000</v>
      </c>
      <c r="D1101" s="143" t="n">
        <v>49100000</v>
      </c>
      <c r="E1101" s="140" t="s">
        <v>679</v>
      </c>
      <c r="F1101" s="143" t="n">
        <v>2022</v>
      </c>
      <c r="G1101" s="144" t="n">
        <v>0</v>
      </c>
      <c r="H1101" s="144" t="n">
        <v>1880659744.2</v>
      </c>
      <c r="I1101" s="144" t="n">
        <f aca="false">+G:G-H:H</f>
        <v>-1880659744.2</v>
      </c>
    </row>
    <row r="1102" customFormat="false" ht="17.25" hidden="false" customHeight="true" outlineLevel="0" collapsed="false">
      <c r="A1102" s="140" t="s">
        <v>105</v>
      </c>
      <c r="C1102" s="142" t="n">
        <v>4966000</v>
      </c>
      <c r="D1102" s="143" t="n">
        <v>49660000</v>
      </c>
      <c r="E1102" s="140" t="s">
        <v>680</v>
      </c>
      <c r="F1102" s="143" t="n">
        <v>2022</v>
      </c>
      <c r="G1102" s="144" t="n">
        <v>0</v>
      </c>
      <c r="H1102" s="144" t="n">
        <v>75155958</v>
      </c>
      <c r="I1102" s="144" t="n">
        <f aca="false">+G:G-H:H</f>
        <v>-75155958</v>
      </c>
    </row>
    <row r="1103" customFormat="false" ht="17.25" hidden="false" customHeight="true" outlineLevel="0" collapsed="false">
      <c r="A1103" s="140" t="s">
        <v>105</v>
      </c>
      <c r="C1103" s="142" t="n">
        <v>5111000</v>
      </c>
      <c r="D1103" s="143" t="n">
        <v>51110000</v>
      </c>
      <c r="E1103" s="140" t="s">
        <v>681</v>
      </c>
      <c r="F1103" s="143" t="n">
        <v>2022</v>
      </c>
      <c r="G1103" s="144" t="n">
        <v>5917236504.13</v>
      </c>
      <c r="H1103" s="144" t="n">
        <v>0</v>
      </c>
      <c r="I1103" s="144" t="n">
        <f aca="false">+G:G-H:H</f>
        <v>5917236504.13</v>
      </c>
    </row>
    <row r="1104" customFormat="false" ht="17.25" hidden="false" customHeight="true" outlineLevel="0" collapsed="false">
      <c r="A1104" s="140" t="s">
        <v>105</v>
      </c>
      <c r="C1104" s="142" t="n">
        <v>5112000</v>
      </c>
      <c r="D1104" s="143" t="n">
        <v>51120000</v>
      </c>
      <c r="E1104" s="140" t="s">
        <v>3152</v>
      </c>
      <c r="F1104" s="143" t="n">
        <v>2022</v>
      </c>
      <c r="G1104" s="144" t="n">
        <v>0</v>
      </c>
      <c r="H1104" s="144" t="n">
        <v>159045326</v>
      </c>
      <c r="I1104" s="144" t="n">
        <f aca="false">+G:G-H:H</f>
        <v>-159045326</v>
      </c>
    </row>
    <row r="1105" customFormat="false" ht="17.25" hidden="false" customHeight="true" outlineLevel="0" collapsed="false">
      <c r="A1105" s="140" t="s">
        <v>105</v>
      </c>
      <c r="C1105" s="142" t="n">
        <v>5112211</v>
      </c>
      <c r="D1105" s="143" t="n">
        <v>51122410</v>
      </c>
      <c r="E1105" s="140" t="s">
        <v>366</v>
      </c>
      <c r="F1105" s="143" t="n">
        <v>2022</v>
      </c>
      <c r="G1105" s="144" t="n">
        <v>37723731.5</v>
      </c>
      <c r="H1105" s="144" t="n">
        <v>0</v>
      </c>
      <c r="I1105" s="144" t="n">
        <f aca="false">+G:G-H:H</f>
        <v>37723731.5</v>
      </c>
    </row>
    <row r="1106" customFormat="false" ht="17.25" hidden="false" customHeight="true" outlineLevel="0" collapsed="false">
      <c r="A1106" s="140" t="s">
        <v>105</v>
      </c>
      <c r="C1106" s="142" t="n">
        <v>5112212</v>
      </c>
      <c r="D1106" s="143" t="n">
        <v>51122410</v>
      </c>
      <c r="E1106" s="140" t="s">
        <v>682</v>
      </c>
      <c r="F1106" s="143" t="n">
        <v>2022</v>
      </c>
      <c r="G1106" s="144" t="n">
        <v>25000006.4</v>
      </c>
      <c r="H1106" s="144" t="n">
        <v>0</v>
      </c>
      <c r="I1106" s="144" t="n">
        <f aca="false">+G:G-H:H</f>
        <v>25000006.4</v>
      </c>
    </row>
    <row r="1107" customFormat="false" ht="17.25" hidden="false" customHeight="true" outlineLevel="0" collapsed="false">
      <c r="A1107" s="140" t="s">
        <v>105</v>
      </c>
      <c r="C1107" s="142" t="n">
        <v>5112221</v>
      </c>
      <c r="D1107" s="143" t="n">
        <v>51122410</v>
      </c>
      <c r="E1107" s="140" t="s">
        <v>316</v>
      </c>
      <c r="F1107" s="143" t="n">
        <v>2022</v>
      </c>
      <c r="G1107" s="144" t="n">
        <v>126384800</v>
      </c>
      <c r="H1107" s="144" t="n">
        <v>0</v>
      </c>
      <c r="I1107" s="144" t="n">
        <f aca="false">+G:G-H:H</f>
        <v>126384800</v>
      </c>
    </row>
    <row r="1108" customFormat="false" ht="17.25" hidden="false" customHeight="true" outlineLevel="0" collapsed="false">
      <c r="A1108" s="140" t="s">
        <v>105</v>
      </c>
      <c r="C1108" s="142" t="n">
        <v>5113000</v>
      </c>
      <c r="D1108" s="143" t="n">
        <v>51130000</v>
      </c>
      <c r="E1108" s="140" t="s">
        <v>371</v>
      </c>
      <c r="F1108" s="143" t="n">
        <v>2022</v>
      </c>
      <c r="G1108" s="144" t="n">
        <v>3150000</v>
      </c>
      <c r="H1108" s="144" t="n">
        <v>0</v>
      </c>
      <c r="I1108" s="144" t="n">
        <f aca="false">+G:G-H:H</f>
        <v>3150000</v>
      </c>
    </row>
    <row r="1109" customFormat="false" ht="17.25" hidden="false" customHeight="true" outlineLevel="0" collapsed="false">
      <c r="A1109" s="140" t="s">
        <v>105</v>
      </c>
      <c r="C1109" s="142" t="n">
        <v>5114000</v>
      </c>
      <c r="D1109" s="143" t="n">
        <v>51140000</v>
      </c>
      <c r="E1109" s="140" t="s">
        <v>373</v>
      </c>
      <c r="F1109" s="143" t="n">
        <v>2022</v>
      </c>
      <c r="G1109" s="144" t="n">
        <v>0</v>
      </c>
      <c r="H1109" s="144" t="n">
        <v>2979925118.54</v>
      </c>
      <c r="I1109" s="144" t="n">
        <f aca="false">+G:G-H:H</f>
        <v>-2979925118.54</v>
      </c>
    </row>
    <row r="1110" customFormat="false" ht="17.25" hidden="false" customHeight="true" outlineLevel="0" collapsed="false">
      <c r="A1110" s="140" t="s">
        <v>105</v>
      </c>
      <c r="C1110" s="142" t="n">
        <v>5120100</v>
      </c>
      <c r="D1110" s="143" t="n">
        <v>51201000</v>
      </c>
      <c r="E1110" s="140" t="s">
        <v>319</v>
      </c>
      <c r="F1110" s="143" t="n">
        <v>2022</v>
      </c>
      <c r="G1110" s="144" t="n">
        <v>132005128</v>
      </c>
      <c r="H1110" s="144" t="n">
        <v>0</v>
      </c>
      <c r="I1110" s="144" t="n">
        <f aca="false">+G:G-H:H</f>
        <v>132005128</v>
      </c>
    </row>
    <row r="1111" customFormat="false" ht="17.25" hidden="false" customHeight="true" outlineLevel="0" collapsed="false">
      <c r="A1111" s="140" t="s">
        <v>105</v>
      </c>
      <c r="C1111" s="142" t="n">
        <v>5120200</v>
      </c>
      <c r="D1111" s="143" t="n">
        <v>51202000</v>
      </c>
      <c r="E1111" s="140" t="s">
        <v>378</v>
      </c>
      <c r="F1111" s="143" t="n">
        <v>2022</v>
      </c>
      <c r="G1111" s="144" t="n">
        <v>35460377</v>
      </c>
      <c r="H1111" s="144" t="n">
        <v>0</v>
      </c>
      <c r="I1111" s="144" t="n">
        <f aca="false">+G:G-H:H</f>
        <v>35460377</v>
      </c>
    </row>
    <row r="1112" customFormat="false" ht="17.25" hidden="false" customHeight="true" outlineLevel="0" collapsed="false">
      <c r="A1112" s="140" t="s">
        <v>105</v>
      </c>
      <c r="C1112" s="142" t="n">
        <v>5121100</v>
      </c>
      <c r="D1112" s="143" t="n">
        <v>51211000</v>
      </c>
      <c r="E1112" s="140" t="s">
        <v>688</v>
      </c>
      <c r="F1112" s="143" t="n">
        <v>2022</v>
      </c>
      <c r="G1112" s="144" t="n">
        <v>0</v>
      </c>
      <c r="H1112" s="144" t="n">
        <v>658372441.16</v>
      </c>
      <c r="I1112" s="144" t="n">
        <f aca="false">+G:G-H:H</f>
        <v>-658372441.16</v>
      </c>
    </row>
    <row r="1113" customFormat="false" ht="17.25" hidden="false" customHeight="true" outlineLevel="0" collapsed="false">
      <c r="A1113" s="140" t="s">
        <v>105</v>
      </c>
      <c r="C1113" s="142" t="n">
        <v>5121101</v>
      </c>
      <c r="D1113" s="143" t="n">
        <v>51211010</v>
      </c>
      <c r="E1113" s="140" t="s">
        <v>689</v>
      </c>
      <c r="F1113" s="143" t="n">
        <v>2022</v>
      </c>
      <c r="G1113" s="144" t="n">
        <v>572219.79</v>
      </c>
      <c r="H1113" s="144" t="n">
        <v>0</v>
      </c>
      <c r="I1113" s="144" t="n">
        <f aca="false">+G:G-H:H</f>
        <v>572219.79</v>
      </c>
    </row>
    <row r="1114" customFormat="false" ht="17.25" hidden="false" customHeight="true" outlineLevel="0" collapsed="false">
      <c r="A1114" s="140" t="s">
        <v>105</v>
      </c>
      <c r="C1114" s="142" t="n">
        <v>5121200</v>
      </c>
      <c r="D1114" s="143" t="n">
        <v>51212000</v>
      </c>
      <c r="E1114" s="140" t="s">
        <v>690</v>
      </c>
      <c r="F1114" s="143" t="n">
        <v>2022</v>
      </c>
      <c r="G1114" s="144" t="n">
        <v>34913627.21</v>
      </c>
      <c r="H1114" s="144" t="n">
        <v>0</v>
      </c>
      <c r="I1114" s="144" t="n">
        <f aca="false">+G:G-H:H</f>
        <v>34913627.21</v>
      </c>
    </row>
    <row r="1115" customFormat="false" ht="17.25" hidden="false" customHeight="true" outlineLevel="0" collapsed="false">
      <c r="A1115" s="140" t="s">
        <v>105</v>
      </c>
      <c r="C1115" s="142" t="n">
        <v>5121300</v>
      </c>
      <c r="D1115" s="143" t="n">
        <v>51213000</v>
      </c>
      <c r="E1115" s="140" t="s">
        <v>692</v>
      </c>
      <c r="F1115" s="143" t="n">
        <v>2022</v>
      </c>
      <c r="G1115" s="144" t="n">
        <v>11908623.04</v>
      </c>
      <c r="H1115" s="144" t="n">
        <v>0</v>
      </c>
      <c r="I1115" s="144" t="n">
        <f aca="false">+G:G-H:H</f>
        <v>11908623.04</v>
      </c>
    </row>
    <row r="1116" customFormat="false" ht="17.25" hidden="false" customHeight="true" outlineLevel="0" collapsed="false">
      <c r="A1116" s="140" t="s">
        <v>105</v>
      </c>
      <c r="C1116" s="142" t="n">
        <v>5122100</v>
      </c>
      <c r="D1116" s="143" t="n">
        <v>51221000</v>
      </c>
      <c r="E1116" s="140" t="s">
        <v>694</v>
      </c>
      <c r="F1116" s="143" t="n">
        <v>2022</v>
      </c>
      <c r="G1116" s="144" t="n">
        <v>0</v>
      </c>
      <c r="H1116" s="144" t="n">
        <v>563924825.64</v>
      </c>
      <c r="I1116" s="144" t="n">
        <f aca="false">+G:G-H:H</f>
        <v>-563924825.64</v>
      </c>
    </row>
    <row r="1117" customFormat="false" ht="17.25" hidden="false" customHeight="true" outlineLevel="0" collapsed="false">
      <c r="A1117" s="140" t="s">
        <v>105</v>
      </c>
      <c r="C1117" s="142" t="n">
        <v>5122101</v>
      </c>
      <c r="D1117" s="143" t="n">
        <v>51221000</v>
      </c>
      <c r="E1117" s="140" t="s">
        <v>3159</v>
      </c>
      <c r="F1117" s="143" t="n">
        <v>2022</v>
      </c>
      <c r="G1117" s="144" t="n">
        <v>9379823.58999996</v>
      </c>
      <c r="H1117" s="144" t="n">
        <v>0</v>
      </c>
      <c r="I1117" s="144" t="n">
        <f aca="false">+G:G-H:H</f>
        <v>9379823.58999996</v>
      </c>
    </row>
    <row r="1118" customFormat="false" ht="17.25" hidden="false" customHeight="true" outlineLevel="0" collapsed="false">
      <c r="A1118" s="140" t="s">
        <v>105</v>
      </c>
      <c r="C1118" s="142" t="n">
        <v>5123100</v>
      </c>
      <c r="D1118" s="143" t="n">
        <v>51231000</v>
      </c>
      <c r="E1118" s="140" t="s">
        <v>696</v>
      </c>
      <c r="F1118" s="143" t="n">
        <v>2022</v>
      </c>
      <c r="G1118" s="144" t="n">
        <v>0</v>
      </c>
      <c r="H1118" s="144" t="n">
        <v>779872549.74</v>
      </c>
      <c r="I1118" s="144" t="n">
        <f aca="false">+G:G-H:H</f>
        <v>-779872549.74</v>
      </c>
    </row>
    <row r="1119" customFormat="false" ht="17.25" hidden="false" customHeight="true" outlineLevel="0" collapsed="false">
      <c r="A1119" s="140" t="s">
        <v>105</v>
      </c>
      <c r="C1119" s="142" t="n">
        <v>5123101</v>
      </c>
      <c r="D1119" s="143" t="n">
        <v>51231010</v>
      </c>
      <c r="E1119" s="140" t="s">
        <v>698</v>
      </c>
      <c r="F1119" s="143" t="n">
        <v>2022</v>
      </c>
      <c r="G1119" s="144" t="n">
        <v>23002216.24</v>
      </c>
      <c r="H1119" s="144" t="n">
        <v>0</v>
      </c>
      <c r="I1119" s="144" t="n">
        <f aca="false">+G:G-H:H</f>
        <v>23002216.24</v>
      </c>
    </row>
    <row r="1120" customFormat="false" ht="17.25" hidden="false" customHeight="true" outlineLevel="0" collapsed="false">
      <c r="A1120" s="140" t="s">
        <v>105</v>
      </c>
      <c r="C1120" s="142" t="n">
        <v>5124100</v>
      </c>
      <c r="D1120" s="143" t="n">
        <v>51241000</v>
      </c>
      <c r="E1120" s="140" t="s">
        <v>699</v>
      </c>
      <c r="F1120" s="143" t="n">
        <v>2022</v>
      </c>
      <c r="G1120" s="144" t="n">
        <v>0</v>
      </c>
      <c r="H1120" s="144" t="n">
        <v>303429294.39</v>
      </c>
      <c r="I1120" s="144" t="n">
        <f aca="false">+G:G-H:H</f>
        <v>-303429294.39</v>
      </c>
    </row>
    <row r="1121" customFormat="false" ht="17.25" hidden="false" customHeight="true" outlineLevel="0" collapsed="false">
      <c r="A1121" s="140" t="s">
        <v>105</v>
      </c>
      <c r="C1121" s="142" t="n">
        <v>5180000</v>
      </c>
      <c r="D1121" s="143" t="n">
        <v>51800000</v>
      </c>
      <c r="E1121" s="140" t="s">
        <v>385</v>
      </c>
      <c r="F1121" s="143" t="n">
        <v>2022</v>
      </c>
      <c r="G1121" s="144" t="n">
        <v>0</v>
      </c>
      <c r="H1121" s="144" t="n">
        <v>55229851.11</v>
      </c>
      <c r="I1121" s="144" t="n">
        <f aca="false">+G:G-H:H</f>
        <v>-55229851.11</v>
      </c>
    </row>
    <row r="1122" customFormat="false" ht="17.25" hidden="false" customHeight="true" outlineLevel="0" collapsed="false">
      <c r="A1122" s="140" t="s">
        <v>105</v>
      </c>
      <c r="C1122" s="142" t="n">
        <v>5191000</v>
      </c>
      <c r="D1122" s="143" t="n">
        <v>51910000</v>
      </c>
      <c r="E1122" s="140" t="s">
        <v>701</v>
      </c>
      <c r="F1122" s="143" t="n">
        <v>2022</v>
      </c>
      <c r="G1122" s="144" t="n">
        <v>0</v>
      </c>
      <c r="H1122" s="144" t="n">
        <v>9450000000</v>
      </c>
      <c r="I1122" s="144" t="n">
        <f aca="false">+G:G-H:H</f>
        <v>-9450000000</v>
      </c>
    </row>
    <row r="1123" customFormat="false" ht="17.25" hidden="false" customHeight="true" outlineLevel="0" collapsed="false">
      <c r="A1123" s="140" t="s">
        <v>105</v>
      </c>
      <c r="C1123" s="142" t="n">
        <v>5192000</v>
      </c>
      <c r="D1123" s="143" t="n">
        <v>51920000</v>
      </c>
      <c r="E1123" s="140" t="s">
        <v>386</v>
      </c>
      <c r="F1123" s="143" t="n">
        <v>2022</v>
      </c>
      <c r="G1123" s="144" t="n">
        <v>0</v>
      </c>
      <c r="H1123" s="144" t="n">
        <v>8000000000</v>
      </c>
      <c r="I1123" s="144" t="n">
        <f aca="false">+G:G-H:H</f>
        <v>-8000000000</v>
      </c>
    </row>
    <row r="1124" customFormat="false" ht="17.25" hidden="false" customHeight="true" outlineLevel="0" collapsed="false">
      <c r="A1124" s="140" t="s">
        <v>105</v>
      </c>
      <c r="C1124" s="142" t="n">
        <v>5194000</v>
      </c>
      <c r="D1124" s="143" t="n">
        <v>51940000</v>
      </c>
      <c r="E1124" s="140" t="s">
        <v>390</v>
      </c>
      <c r="F1124" s="143" t="n">
        <v>2022</v>
      </c>
      <c r="G1124" s="144" t="n">
        <v>0</v>
      </c>
      <c r="H1124" s="144" t="n">
        <v>2500000000</v>
      </c>
      <c r="I1124" s="144" t="n">
        <f aca="false">+G:G-H:H</f>
        <v>-2500000000</v>
      </c>
    </row>
    <row r="1125" customFormat="false" ht="17.25" hidden="false" customHeight="true" outlineLevel="0" collapsed="false">
      <c r="A1125" s="140" t="s">
        <v>105</v>
      </c>
      <c r="C1125" s="142" t="n">
        <v>5195000</v>
      </c>
      <c r="D1125" s="143" t="n">
        <v>51950000</v>
      </c>
      <c r="E1125" s="140" t="s">
        <v>388</v>
      </c>
      <c r="F1125" s="143" t="n">
        <v>2022</v>
      </c>
      <c r="G1125" s="144" t="n">
        <v>0</v>
      </c>
      <c r="H1125" s="144" t="n">
        <v>5000000000</v>
      </c>
      <c r="I1125" s="144" t="n">
        <f aca="false">+G:G-H:H</f>
        <v>-5000000000</v>
      </c>
    </row>
    <row r="1126" customFormat="false" ht="17.25" hidden="false" customHeight="true" outlineLevel="0" collapsed="false">
      <c r="A1126" s="140" t="s">
        <v>105</v>
      </c>
      <c r="C1126" s="142" t="n">
        <v>5310000</v>
      </c>
      <c r="D1126" s="143" t="n">
        <v>53100000</v>
      </c>
      <c r="E1126" s="140" t="s">
        <v>329</v>
      </c>
      <c r="F1126" s="143" t="n">
        <v>2022</v>
      </c>
      <c r="G1126" s="144" t="n">
        <v>9626100</v>
      </c>
      <c r="H1126" s="144" t="n">
        <v>0</v>
      </c>
      <c r="I1126" s="144" t="n">
        <f aca="false">+G:G-H:H</f>
        <v>9626100</v>
      </c>
    </row>
    <row r="1127" customFormat="false" ht="17.25" hidden="false" customHeight="true" outlineLevel="0" collapsed="false">
      <c r="A1127" s="140" t="s">
        <v>105</v>
      </c>
      <c r="C1127" s="142" t="n">
        <v>5311000</v>
      </c>
      <c r="D1127" s="143" t="n">
        <v>53110000</v>
      </c>
      <c r="E1127" s="140" t="s">
        <v>394</v>
      </c>
      <c r="F1127" s="143" t="n">
        <v>2022</v>
      </c>
      <c r="G1127" s="144" t="n">
        <v>725200</v>
      </c>
      <c r="H1127" s="144" t="n">
        <v>0</v>
      </c>
      <c r="I1127" s="144" t="n">
        <f aca="false">+G:G-H:H</f>
        <v>725200</v>
      </c>
    </row>
    <row r="1128" customFormat="false" ht="17.25" hidden="false" customHeight="true" outlineLevel="0" collapsed="false">
      <c r="A1128" s="140" t="s">
        <v>105</v>
      </c>
      <c r="C1128" s="142" t="n">
        <v>5320000</v>
      </c>
      <c r="D1128" s="143" t="n">
        <v>53200000</v>
      </c>
      <c r="E1128" s="140" t="s">
        <v>136</v>
      </c>
      <c r="F1128" s="143" t="n">
        <v>2022</v>
      </c>
      <c r="G1128" s="144" t="n">
        <v>2903700</v>
      </c>
      <c r="H1128" s="144" t="n">
        <v>0</v>
      </c>
      <c r="I1128" s="144" t="n">
        <f aca="false">+G:G-H:H</f>
        <v>2903700</v>
      </c>
    </row>
    <row r="1129" customFormat="false" ht="17.25" hidden="false" customHeight="true" outlineLevel="0" collapsed="false">
      <c r="A1129" s="140" t="s">
        <v>105</v>
      </c>
      <c r="C1129" s="142" t="n">
        <v>5322000</v>
      </c>
      <c r="D1129" s="143" t="n">
        <v>53220000</v>
      </c>
      <c r="E1129" s="140" t="s">
        <v>703</v>
      </c>
      <c r="F1129" s="143" t="n">
        <v>2022</v>
      </c>
      <c r="G1129" s="144" t="n">
        <v>1073100</v>
      </c>
      <c r="H1129" s="144" t="n">
        <v>0</v>
      </c>
      <c r="I1129" s="144" t="n">
        <f aca="false">+G:G-H:H</f>
        <v>1073100</v>
      </c>
    </row>
    <row r="1130" customFormat="false" ht="17.25" hidden="false" customHeight="true" outlineLevel="0" collapsed="false">
      <c r="A1130" s="140" t="s">
        <v>105</v>
      </c>
      <c r="C1130" s="142" t="n">
        <v>6010100</v>
      </c>
      <c r="D1130" s="143" t="n">
        <v>60101000</v>
      </c>
      <c r="E1130" s="140" t="s">
        <v>337</v>
      </c>
      <c r="F1130" s="143" t="n">
        <v>2022</v>
      </c>
      <c r="G1130" s="144" t="n">
        <v>4230000</v>
      </c>
      <c r="H1130" s="144" t="n">
        <v>0</v>
      </c>
      <c r="I1130" s="144" t="n">
        <f aca="false">+G:G-H:H</f>
        <v>4230000</v>
      </c>
    </row>
    <row r="1131" customFormat="false" ht="17.25" hidden="false" customHeight="true" outlineLevel="0" collapsed="false">
      <c r="A1131" s="140" t="s">
        <v>105</v>
      </c>
      <c r="C1131" s="142" t="n">
        <v>6010110</v>
      </c>
      <c r="D1131" s="143" t="n">
        <v>60101000</v>
      </c>
      <c r="E1131" s="140" t="s">
        <v>332</v>
      </c>
      <c r="F1131" s="143" t="n">
        <v>2022</v>
      </c>
      <c r="G1131" s="144" t="n">
        <v>25000</v>
      </c>
      <c r="H1131" s="144" t="n">
        <v>0</v>
      </c>
      <c r="I1131" s="144" t="n">
        <f aca="false">+G:G-H:H</f>
        <v>25000</v>
      </c>
    </row>
    <row r="1132" customFormat="false" ht="17.25" hidden="false" customHeight="true" outlineLevel="0" collapsed="false">
      <c r="A1132" s="140" t="s">
        <v>105</v>
      </c>
      <c r="C1132" s="142" t="n">
        <v>6011000</v>
      </c>
      <c r="D1132" s="143" t="n">
        <v>60110000</v>
      </c>
      <c r="E1132" s="140" t="s">
        <v>338</v>
      </c>
      <c r="F1132" s="143" t="n">
        <v>2022</v>
      </c>
      <c r="G1132" s="144" t="n">
        <v>291876250</v>
      </c>
      <c r="H1132" s="144" t="n">
        <v>0</v>
      </c>
      <c r="I1132" s="144" t="n">
        <f aca="false">+G:G-H:H</f>
        <v>291876250</v>
      </c>
    </row>
    <row r="1133" customFormat="false" ht="17.25" hidden="false" customHeight="true" outlineLevel="0" collapsed="false">
      <c r="A1133" s="140" t="s">
        <v>105</v>
      </c>
      <c r="C1133" s="142" t="n">
        <v>6020100</v>
      </c>
      <c r="D1133" s="143" t="n">
        <v>60201000</v>
      </c>
      <c r="E1133" s="140" t="s">
        <v>408</v>
      </c>
      <c r="F1133" s="143" t="n">
        <v>2022</v>
      </c>
      <c r="G1133" s="144" t="n">
        <v>189481858.24</v>
      </c>
      <c r="H1133" s="144" t="n">
        <v>0</v>
      </c>
      <c r="I1133" s="144" t="n">
        <f aca="false">+G:G-H:H</f>
        <v>189481858.24</v>
      </c>
    </row>
    <row r="1134" customFormat="false" ht="17.25" hidden="false" customHeight="true" outlineLevel="0" collapsed="false">
      <c r="A1134" s="140" t="s">
        <v>105</v>
      </c>
      <c r="C1134" s="142" t="n">
        <v>6031000</v>
      </c>
      <c r="D1134" s="143" t="n">
        <v>60310000</v>
      </c>
      <c r="E1134" s="140" t="s">
        <v>351</v>
      </c>
      <c r="F1134" s="143" t="n">
        <v>2022</v>
      </c>
      <c r="G1134" s="144" t="n">
        <v>74465618.07</v>
      </c>
      <c r="H1134" s="144" t="n">
        <v>0</v>
      </c>
      <c r="I1134" s="144" t="n">
        <f aca="false">+G:G-H:H</f>
        <v>74465618.07</v>
      </c>
    </row>
    <row r="1135" customFormat="false" ht="17.25" hidden="false" customHeight="true" outlineLevel="0" collapsed="false">
      <c r="A1135" s="140" t="s">
        <v>105</v>
      </c>
      <c r="C1135" s="142" t="n">
        <v>6037000</v>
      </c>
      <c r="D1135" s="143" t="n">
        <v>60370000</v>
      </c>
      <c r="E1135" s="140" t="s">
        <v>705</v>
      </c>
      <c r="F1135" s="143" t="n">
        <v>2022</v>
      </c>
      <c r="G1135" s="144" t="n">
        <v>0</v>
      </c>
      <c r="H1135" s="144" t="n">
        <v>5821019957.13</v>
      </c>
      <c r="I1135" s="144" t="n">
        <f aca="false">+G:G-H:H</f>
        <v>-5821019957.13</v>
      </c>
    </row>
    <row r="1136" customFormat="false" ht="17.25" hidden="false" customHeight="true" outlineLevel="0" collapsed="false">
      <c r="A1136" s="140" t="s">
        <v>105</v>
      </c>
      <c r="C1136" s="142" t="n">
        <v>6038000</v>
      </c>
      <c r="D1136" s="143" t="n">
        <v>60380000</v>
      </c>
      <c r="E1136" s="140" t="s">
        <v>707</v>
      </c>
      <c r="F1136" s="143" t="n">
        <v>2022</v>
      </c>
      <c r="G1136" s="144" t="n">
        <v>0</v>
      </c>
      <c r="H1136" s="144" t="n">
        <v>240972676.88</v>
      </c>
      <c r="I1136" s="144" t="n">
        <f aca="false">+G:G-H:H</f>
        <v>-240972676.88</v>
      </c>
    </row>
    <row r="1137" customFormat="false" ht="17.25" hidden="false" customHeight="true" outlineLevel="0" collapsed="false">
      <c r="A1137" s="140" t="s">
        <v>105</v>
      </c>
      <c r="C1137" s="142" t="n">
        <v>6040000</v>
      </c>
      <c r="D1137" s="143" t="n">
        <v>60400000</v>
      </c>
      <c r="E1137" s="140" t="s">
        <v>709</v>
      </c>
      <c r="F1137" s="143" t="n">
        <v>2022</v>
      </c>
      <c r="G1137" s="144" t="n">
        <v>2402300</v>
      </c>
      <c r="H1137" s="144" t="n">
        <v>0</v>
      </c>
      <c r="I1137" s="144" t="n">
        <f aca="false">+G:G-H:H</f>
        <v>2402300</v>
      </c>
    </row>
    <row r="1138" customFormat="false" ht="17.25" hidden="false" customHeight="true" outlineLevel="0" collapsed="false">
      <c r="A1138" s="140" t="s">
        <v>105</v>
      </c>
      <c r="C1138" s="142" t="n">
        <v>6060800</v>
      </c>
      <c r="D1138" s="143" t="n">
        <v>60608000</v>
      </c>
      <c r="E1138" s="140" t="s">
        <v>144</v>
      </c>
      <c r="F1138" s="143" t="n">
        <v>2022</v>
      </c>
      <c r="G1138" s="144" t="n">
        <v>8188677.09</v>
      </c>
      <c r="H1138" s="144" t="n">
        <v>0</v>
      </c>
      <c r="I1138" s="144" t="n">
        <f aca="false">+G:G-H:H</f>
        <v>8188677.09</v>
      </c>
    </row>
    <row r="1139" customFormat="false" ht="17.25" hidden="false" customHeight="true" outlineLevel="0" collapsed="false">
      <c r="A1139" s="140" t="s">
        <v>105</v>
      </c>
      <c r="C1139" s="142" t="n">
        <v>6061000</v>
      </c>
      <c r="D1139" s="143" t="n">
        <v>60610000</v>
      </c>
      <c r="E1139" s="140" t="s">
        <v>420</v>
      </c>
      <c r="F1139" s="143" t="n">
        <v>2022</v>
      </c>
      <c r="G1139" s="144" t="n">
        <v>181496509.02</v>
      </c>
      <c r="H1139" s="144" t="n">
        <v>0</v>
      </c>
      <c r="I1139" s="144" t="n">
        <f aca="false">+G:G-H:H</f>
        <v>181496509.02</v>
      </c>
    </row>
    <row r="1140" customFormat="false" ht="17.25" hidden="false" customHeight="true" outlineLevel="0" collapsed="false">
      <c r="A1140" s="140" t="s">
        <v>105</v>
      </c>
      <c r="C1140" s="142" t="n">
        <v>6062000</v>
      </c>
      <c r="D1140" s="143" t="n">
        <v>60620000</v>
      </c>
      <c r="E1140" s="140" t="s">
        <v>356</v>
      </c>
      <c r="F1140" s="143" t="n">
        <v>2022</v>
      </c>
      <c r="G1140" s="144" t="n">
        <v>138355384.81</v>
      </c>
      <c r="H1140" s="144" t="n">
        <v>0</v>
      </c>
      <c r="I1140" s="144" t="n">
        <f aca="false">+G:G-H:H</f>
        <v>138355384.81</v>
      </c>
    </row>
    <row r="1141" customFormat="false" ht="17.25" hidden="false" customHeight="true" outlineLevel="0" collapsed="false">
      <c r="A1141" s="140" t="s">
        <v>105</v>
      </c>
      <c r="C1141" s="142" t="n">
        <v>6062100</v>
      </c>
      <c r="D1141" s="143" t="n">
        <v>60621000</v>
      </c>
      <c r="E1141" s="140" t="s">
        <v>357</v>
      </c>
      <c r="F1141" s="143" t="n">
        <v>2022</v>
      </c>
      <c r="G1141" s="144" t="n">
        <v>6356622.36</v>
      </c>
      <c r="H1141" s="144" t="n">
        <v>0</v>
      </c>
      <c r="I1141" s="144" t="n">
        <f aca="false">+G:G-H:H</f>
        <v>6356622.36</v>
      </c>
    </row>
    <row r="1142" customFormat="false" ht="17.25" hidden="false" customHeight="true" outlineLevel="0" collapsed="false">
      <c r="A1142" s="140" t="s">
        <v>105</v>
      </c>
      <c r="C1142" s="142" t="n">
        <v>6064000</v>
      </c>
      <c r="D1142" s="143" t="n">
        <v>60640000</v>
      </c>
      <c r="E1142" s="140" t="s">
        <v>360</v>
      </c>
      <c r="F1142" s="143" t="n">
        <v>2022</v>
      </c>
      <c r="G1142" s="144" t="n">
        <v>22582995.9</v>
      </c>
      <c r="H1142" s="144" t="n">
        <v>0</v>
      </c>
      <c r="I1142" s="144" t="n">
        <f aca="false">+G:G-H:H</f>
        <v>22582995.9</v>
      </c>
    </row>
    <row r="1143" customFormat="false" ht="17.25" hidden="false" customHeight="true" outlineLevel="0" collapsed="false">
      <c r="A1143" s="140" t="s">
        <v>105</v>
      </c>
      <c r="C1143" s="142" t="n">
        <v>6065000</v>
      </c>
      <c r="D1143" s="143" t="n">
        <v>60650000</v>
      </c>
      <c r="E1143" s="140" t="s">
        <v>141</v>
      </c>
      <c r="F1143" s="143" t="n">
        <v>2022</v>
      </c>
      <c r="G1143" s="144" t="n">
        <v>166204979.61</v>
      </c>
      <c r="H1143" s="144" t="n">
        <v>0</v>
      </c>
      <c r="I1143" s="144" t="n">
        <f aca="false">+G:G-H:H</f>
        <v>166204979.61</v>
      </c>
    </row>
    <row r="1144" customFormat="false" ht="17.25" hidden="false" customHeight="true" outlineLevel="0" collapsed="false">
      <c r="A1144" s="140" t="s">
        <v>105</v>
      </c>
      <c r="C1144" s="142" t="n">
        <v>6067000</v>
      </c>
      <c r="D1144" s="143" t="n">
        <v>60670000</v>
      </c>
      <c r="E1144" s="140" t="s">
        <v>363</v>
      </c>
      <c r="F1144" s="143" t="n">
        <v>2022</v>
      </c>
      <c r="G1144" s="144" t="n">
        <v>3341616.58</v>
      </c>
      <c r="H1144" s="144" t="n">
        <v>0</v>
      </c>
      <c r="I1144" s="144" t="n">
        <f aca="false">+G:G-H:H</f>
        <v>3341616.58</v>
      </c>
    </row>
    <row r="1145" customFormat="false" ht="17.25" hidden="false" customHeight="true" outlineLevel="0" collapsed="false">
      <c r="A1145" s="140" t="s">
        <v>105</v>
      </c>
      <c r="C1145" s="142" t="n">
        <v>6068000</v>
      </c>
      <c r="D1145" s="143" t="n">
        <v>60680000</v>
      </c>
      <c r="E1145" s="140" t="s">
        <v>353</v>
      </c>
      <c r="F1145" s="143" t="n">
        <v>2022</v>
      </c>
      <c r="G1145" s="144" t="n">
        <v>39687277.89</v>
      </c>
      <c r="H1145" s="144" t="n">
        <v>0</v>
      </c>
      <c r="I1145" s="144" t="n">
        <f aca="false">+G:G-H:H</f>
        <v>39687277.89</v>
      </c>
    </row>
    <row r="1146" customFormat="false" ht="17.25" hidden="false" customHeight="true" outlineLevel="0" collapsed="false">
      <c r="A1146" s="140" t="s">
        <v>105</v>
      </c>
      <c r="C1146" s="142" t="n">
        <v>6069000</v>
      </c>
      <c r="D1146" s="143" t="n">
        <v>60690000</v>
      </c>
      <c r="E1146" s="140" t="s">
        <v>365</v>
      </c>
      <c r="F1146" s="143" t="n">
        <v>2022</v>
      </c>
      <c r="G1146" s="144" t="n">
        <v>320500</v>
      </c>
      <c r="H1146" s="144" t="n">
        <v>0</v>
      </c>
      <c r="I1146" s="144" t="n">
        <f aca="false">+G:G-H:H</f>
        <v>320500</v>
      </c>
    </row>
    <row r="1147" customFormat="false" ht="17.25" hidden="false" customHeight="true" outlineLevel="0" collapsed="false">
      <c r="A1147" s="140" t="s">
        <v>105</v>
      </c>
      <c r="C1147" s="142" t="n">
        <v>6071000</v>
      </c>
      <c r="D1147" s="143" t="n">
        <v>60710000</v>
      </c>
      <c r="E1147" s="140" t="s">
        <v>431</v>
      </c>
      <c r="F1147" s="143" t="n">
        <v>2022</v>
      </c>
      <c r="G1147" s="144" t="n">
        <v>12008582485.3</v>
      </c>
      <c r="H1147" s="144" t="n">
        <v>0</v>
      </c>
      <c r="I1147" s="144" t="n">
        <f aca="false">+G:G-H:H</f>
        <v>12008582485.3</v>
      </c>
    </row>
    <row r="1148" customFormat="false" ht="17.25" hidden="false" customHeight="true" outlineLevel="0" collapsed="false">
      <c r="A1148" s="140" t="s">
        <v>105</v>
      </c>
      <c r="C1148" s="142" t="n">
        <v>6072000</v>
      </c>
      <c r="D1148" s="143" t="n">
        <v>60720000</v>
      </c>
      <c r="E1148" s="140" t="s">
        <v>711</v>
      </c>
      <c r="F1148" s="143" t="n">
        <v>2022</v>
      </c>
      <c r="G1148" s="144" t="n">
        <v>52665347635.19</v>
      </c>
      <c r="H1148" s="144" t="n">
        <v>0</v>
      </c>
      <c r="I1148" s="144" t="n">
        <f aca="false">+G:G-H:H</f>
        <v>52665347635.19</v>
      </c>
    </row>
    <row r="1149" customFormat="false" ht="17.25" hidden="false" customHeight="true" outlineLevel="0" collapsed="false">
      <c r="A1149" s="140" t="s">
        <v>105</v>
      </c>
      <c r="C1149" s="142" t="n">
        <v>6080100</v>
      </c>
      <c r="D1149" s="143" t="n">
        <v>60801000</v>
      </c>
      <c r="E1149" s="140" t="s">
        <v>435</v>
      </c>
      <c r="F1149" s="143" t="n">
        <v>2022</v>
      </c>
      <c r="G1149" s="144" t="n">
        <v>1479229978.92</v>
      </c>
      <c r="H1149" s="144" t="n">
        <v>0</v>
      </c>
      <c r="I1149" s="144" t="n">
        <f aca="false">+G:G-H:H</f>
        <v>1479229978.92</v>
      </c>
    </row>
    <row r="1150" customFormat="false" ht="17.25" hidden="false" customHeight="true" outlineLevel="0" collapsed="false">
      <c r="A1150" s="140" t="s">
        <v>105</v>
      </c>
      <c r="C1150" s="142" t="n">
        <v>6080200</v>
      </c>
      <c r="D1150" s="143" t="n">
        <v>60802000</v>
      </c>
      <c r="E1150" s="140" t="s">
        <v>712</v>
      </c>
      <c r="F1150" s="143" t="n">
        <v>2022</v>
      </c>
      <c r="G1150" s="144" t="n">
        <v>55842937.6</v>
      </c>
      <c r="H1150" s="144" t="n">
        <v>0</v>
      </c>
      <c r="I1150" s="144" t="n">
        <f aca="false">+G:G-H:H</f>
        <v>55842937.6</v>
      </c>
    </row>
    <row r="1151" customFormat="false" ht="17.25" hidden="false" customHeight="true" outlineLevel="0" collapsed="false">
      <c r="A1151" s="140" t="s">
        <v>105</v>
      </c>
      <c r="C1151" s="142" t="n">
        <v>6080300</v>
      </c>
      <c r="D1151" s="143" t="n">
        <v>60803000</v>
      </c>
      <c r="E1151" s="140" t="s">
        <v>437</v>
      </c>
      <c r="F1151" s="143" t="n">
        <v>2022</v>
      </c>
      <c r="G1151" s="144" t="n">
        <v>56464637.66</v>
      </c>
      <c r="H1151" s="144" t="n">
        <v>0</v>
      </c>
      <c r="I1151" s="144" t="n">
        <f aca="false">+G:G-H:H</f>
        <v>56464637.66</v>
      </c>
    </row>
    <row r="1152" customFormat="false" ht="17.25" hidden="false" customHeight="true" outlineLevel="0" collapsed="false">
      <c r="A1152" s="140" t="s">
        <v>105</v>
      </c>
      <c r="C1152" s="142" t="n">
        <v>6080400</v>
      </c>
      <c r="D1152" s="143" t="n">
        <v>60804000</v>
      </c>
      <c r="E1152" s="140" t="s">
        <v>439</v>
      </c>
      <c r="F1152" s="143" t="n">
        <v>2022</v>
      </c>
      <c r="G1152" s="144" t="n">
        <v>1116167646.53</v>
      </c>
      <c r="H1152" s="144" t="n">
        <v>0</v>
      </c>
      <c r="I1152" s="144" t="n">
        <f aca="false">+G:G-H:H</f>
        <v>1116167646.53</v>
      </c>
    </row>
    <row r="1153" customFormat="false" ht="17.25" hidden="false" customHeight="true" outlineLevel="0" collapsed="false">
      <c r="A1153" s="140" t="s">
        <v>105</v>
      </c>
      <c r="C1153" s="142" t="n">
        <v>6080600</v>
      </c>
      <c r="D1153" s="143" t="n">
        <v>60806000</v>
      </c>
      <c r="E1153" s="140" t="s">
        <v>440</v>
      </c>
      <c r="F1153" s="143" t="n">
        <v>2022</v>
      </c>
      <c r="G1153" s="144" t="n">
        <v>228170752.1</v>
      </c>
      <c r="H1153" s="144" t="n">
        <v>0</v>
      </c>
      <c r="I1153" s="144" t="n">
        <f aca="false">+G:G-H:H</f>
        <v>228170752.1</v>
      </c>
    </row>
    <row r="1154" customFormat="false" ht="17.25" hidden="false" customHeight="true" outlineLevel="0" collapsed="false">
      <c r="A1154" s="140" t="s">
        <v>105</v>
      </c>
      <c r="C1154" s="142" t="n">
        <v>6080700</v>
      </c>
      <c r="D1154" s="143" t="n">
        <v>60807000</v>
      </c>
      <c r="E1154" s="140" t="s">
        <v>1835</v>
      </c>
      <c r="F1154" s="143" t="n">
        <v>2022</v>
      </c>
      <c r="G1154" s="144" t="n">
        <v>32647875</v>
      </c>
      <c r="H1154" s="144" t="n">
        <v>0</v>
      </c>
      <c r="I1154" s="144" t="n">
        <f aca="false">+G:G-H:H</f>
        <v>32647875</v>
      </c>
    </row>
    <row r="1155" customFormat="false" ht="17.25" hidden="false" customHeight="true" outlineLevel="0" collapsed="false">
      <c r="A1155" s="140" t="s">
        <v>105</v>
      </c>
      <c r="C1155" s="142" t="n">
        <v>6080800</v>
      </c>
      <c r="D1155" s="143" t="n">
        <v>60808000</v>
      </c>
      <c r="E1155" s="140" t="s">
        <v>442</v>
      </c>
      <c r="F1155" s="143" t="n">
        <v>2022</v>
      </c>
      <c r="G1155" s="144" t="n">
        <v>3029142011.03</v>
      </c>
      <c r="H1155" s="144" t="n">
        <v>0</v>
      </c>
      <c r="I1155" s="144" t="n">
        <f aca="false">+G:G-H:H</f>
        <v>3029142011.03</v>
      </c>
    </row>
    <row r="1156" customFormat="false" ht="17.25" hidden="false" customHeight="true" outlineLevel="0" collapsed="false">
      <c r="A1156" s="140" t="s">
        <v>105</v>
      </c>
      <c r="C1156" s="142" t="n">
        <v>6080900</v>
      </c>
      <c r="D1156" s="143" t="n">
        <v>60809000</v>
      </c>
      <c r="E1156" s="140" t="s">
        <v>713</v>
      </c>
      <c r="F1156" s="143" t="n">
        <v>2022</v>
      </c>
      <c r="G1156" s="144" t="n">
        <v>25926900</v>
      </c>
      <c r="H1156" s="144" t="n">
        <v>0</v>
      </c>
      <c r="I1156" s="144" t="n">
        <f aca="false">+G:G-H:H</f>
        <v>25926900</v>
      </c>
    </row>
    <row r="1157" customFormat="false" ht="17.25" hidden="false" customHeight="true" outlineLevel="0" collapsed="false">
      <c r="A1157" s="140" t="s">
        <v>105</v>
      </c>
      <c r="C1157" s="142" t="n">
        <v>6081100</v>
      </c>
      <c r="D1157" s="143" t="n">
        <v>60811000</v>
      </c>
      <c r="E1157" s="140" t="s">
        <v>444</v>
      </c>
      <c r="F1157" s="143" t="n">
        <v>2022</v>
      </c>
      <c r="G1157" s="144" t="n">
        <v>143341444.62</v>
      </c>
      <c r="H1157" s="144" t="n">
        <v>0</v>
      </c>
      <c r="I1157" s="144" t="n">
        <f aca="false">+G:G-H:H</f>
        <v>143341444.62</v>
      </c>
    </row>
    <row r="1158" customFormat="false" ht="17.25" hidden="false" customHeight="true" outlineLevel="0" collapsed="false">
      <c r="A1158" s="140" t="s">
        <v>105</v>
      </c>
      <c r="C1158" s="142" t="n">
        <v>6081110</v>
      </c>
      <c r="D1158" s="143" t="n">
        <v>60811100</v>
      </c>
      <c r="E1158" s="140" t="s">
        <v>446</v>
      </c>
      <c r="F1158" s="143" t="n">
        <v>2022</v>
      </c>
      <c r="G1158" s="144" t="n">
        <v>65683131.43</v>
      </c>
      <c r="H1158" s="144" t="n">
        <v>0</v>
      </c>
      <c r="I1158" s="144" t="n">
        <f aca="false">+G:G-H:H</f>
        <v>65683131.43</v>
      </c>
    </row>
    <row r="1159" customFormat="false" ht="17.25" hidden="false" customHeight="true" outlineLevel="0" collapsed="false">
      <c r="A1159" s="140" t="s">
        <v>105</v>
      </c>
      <c r="C1159" s="142" t="n">
        <v>6081200</v>
      </c>
      <c r="D1159" s="143" t="n">
        <v>60812000</v>
      </c>
      <c r="E1159" s="140" t="s">
        <v>381</v>
      </c>
      <c r="F1159" s="143" t="n">
        <v>2022</v>
      </c>
      <c r="G1159" s="144" t="n">
        <v>299155284.86</v>
      </c>
      <c r="H1159" s="144" t="n">
        <v>0</v>
      </c>
      <c r="I1159" s="144" t="n">
        <f aca="false">+G:G-H:H</f>
        <v>299155284.86</v>
      </c>
    </row>
    <row r="1160" customFormat="false" ht="17.25" hidden="false" customHeight="true" outlineLevel="0" collapsed="false">
      <c r="A1160" s="140" t="s">
        <v>105</v>
      </c>
      <c r="C1160" s="142" t="n">
        <v>6081500</v>
      </c>
      <c r="D1160" s="143" t="n">
        <v>60812000</v>
      </c>
      <c r="E1160" s="140" t="s">
        <v>714</v>
      </c>
      <c r="F1160" s="143" t="n">
        <v>2022</v>
      </c>
      <c r="G1160" s="144" t="n">
        <v>14082.38</v>
      </c>
      <c r="H1160" s="144" t="n">
        <v>0</v>
      </c>
      <c r="I1160" s="144" t="n">
        <f aca="false">+G:G-H:H</f>
        <v>14082.38</v>
      </c>
    </row>
    <row r="1161" customFormat="false" ht="17.25" hidden="false" customHeight="true" outlineLevel="0" collapsed="false">
      <c r="A1161" s="140" t="s">
        <v>105</v>
      </c>
      <c r="C1161" s="142" t="n">
        <v>6081700</v>
      </c>
      <c r="D1161" s="143" t="n">
        <v>60817000</v>
      </c>
      <c r="E1161" s="140" t="s">
        <v>382</v>
      </c>
      <c r="F1161" s="143" t="n">
        <v>2022</v>
      </c>
      <c r="G1161" s="144" t="n">
        <v>194450046.04</v>
      </c>
      <c r="H1161" s="144" t="n">
        <v>0</v>
      </c>
      <c r="I1161" s="144" t="n">
        <f aca="false">+G:G-H:H</f>
        <v>194450046.04</v>
      </c>
    </row>
    <row r="1162" customFormat="false" ht="17.25" hidden="false" customHeight="true" outlineLevel="0" collapsed="false">
      <c r="A1162" s="140" t="s">
        <v>105</v>
      </c>
      <c r="C1162" s="142" t="n">
        <v>6081800</v>
      </c>
      <c r="D1162" s="143" t="n">
        <v>60818000</v>
      </c>
      <c r="E1162" s="140" t="s">
        <v>403</v>
      </c>
      <c r="F1162" s="143" t="n">
        <v>2022</v>
      </c>
      <c r="G1162" s="144" t="n">
        <v>2160000</v>
      </c>
      <c r="H1162" s="144" t="n">
        <v>0</v>
      </c>
      <c r="I1162" s="144" t="n">
        <f aca="false">+G:G-H:H</f>
        <v>2160000</v>
      </c>
    </row>
    <row r="1163" customFormat="false" ht="17.25" hidden="false" customHeight="true" outlineLevel="0" collapsed="false">
      <c r="A1163" s="140" t="s">
        <v>105</v>
      </c>
      <c r="C1163" s="142" t="n">
        <v>6088000</v>
      </c>
      <c r="D1163" s="143" t="n">
        <v>60880000</v>
      </c>
      <c r="E1163" s="140" t="s">
        <v>801</v>
      </c>
      <c r="F1163" s="143" t="n">
        <v>2022</v>
      </c>
      <c r="G1163" s="144" t="n">
        <v>5133000</v>
      </c>
      <c r="H1163" s="144" t="n">
        <v>0</v>
      </c>
      <c r="I1163" s="144" t="n">
        <f aca="false">+G:G-H:H</f>
        <v>5133000</v>
      </c>
    </row>
    <row r="1164" customFormat="false" ht="17.25" hidden="false" customHeight="true" outlineLevel="0" collapsed="false">
      <c r="A1164" s="140" t="s">
        <v>105</v>
      </c>
      <c r="C1164" s="142" t="n">
        <v>6130000</v>
      </c>
      <c r="D1164" s="143" t="n">
        <v>61300000</v>
      </c>
      <c r="E1164" s="140" t="s">
        <v>717</v>
      </c>
      <c r="F1164" s="143" t="n">
        <v>2022</v>
      </c>
      <c r="G1164" s="144" t="n">
        <v>65157451.54</v>
      </c>
      <c r="H1164" s="144" t="n">
        <v>0</v>
      </c>
      <c r="I1164" s="144" t="n">
        <f aca="false">+G:G-H:H</f>
        <v>65157451.54</v>
      </c>
    </row>
    <row r="1165" customFormat="false" ht="17.25" hidden="false" customHeight="true" outlineLevel="0" collapsed="false">
      <c r="A1165" s="140" t="s">
        <v>105</v>
      </c>
      <c r="C1165" s="142" t="n">
        <v>6130100</v>
      </c>
      <c r="D1165" s="143" t="n">
        <v>61301000</v>
      </c>
      <c r="E1165" s="140" t="s">
        <v>455</v>
      </c>
      <c r="F1165" s="143" t="n">
        <v>2022</v>
      </c>
      <c r="G1165" s="144" t="n">
        <v>74536425.79</v>
      </c>
      <c r="H1165" s="144" t="n">
        <v>0</v>
      </c>
      <c r="I1165" s="144" t="n">
        <f aca="false">+G:G-H:H</f>
        <v>74536425.79</v>
      </c>
    </row>
    <row r="1166" customFormat="false" ht="17.25" hidden="false" customHeight="true" outlineLevel="0" collapsed="false">
      <c r="A1166" s="140" t="s">
        <v>105</v>
      </c>
      <c r="C1166" s="142" t="n">
        <v>6130200</v>
      </c>
      <c r="D1166" s="143" t="n">
        <v>61302000</v>
      </c>
      <c r="E1166" s="140" t="s">
        <v>718</v>
      </c>
      <c r="F1166" s="143" t="n">
        <v>2022</v>
      </c>
      <c r="G1166" s="144" t="n">
        <v>64095130.18</v>
      </c>
      <c r="H1166" s="144" t="n">
        <v>0</v>
      </c>
      <c r="I1166" s="144" t="n">
        <f aca="false">+G:G-H:H</f>
        <v>64095130.18</v>
      </c>
    </row>
    <row r="1167" customFormat="false" ht="17.25" hidden="false" customHeight="true" outlineLevel="0" collapsed="false">
      <c r="A1167" s="140" t="s">
        <v>105</v>
      </c>
      <c r="C1167" s="142" t="n">
        <v>6130300</v>
      </c>
      <c r="D1167" s="143" t="n">
        <v>61303000</v>
      </c>
      <c r="E1167" s="140" t="s">
        <v>384</v>
      </c>
      <c r="F1167" s="143" t="n">
        <v>2022</v>
      </c>
      <c r="G1167" s="144" t="n">
        <v>563121727.2</v>
      </c>
      <c r="H1167" s="144" t="n">
        <v>0</v>
      </c>
      <c r="I1167" s="144" t="n">
        <f aca="false">+G:G-H:H</f>
        <v>563121727.2</v>
      </c>
    </row>
    <row r="1168" customFormat="false" ht="17.25" hidden="false" customHeight="true" outlineLevel="0" collapsed="false">
      <c r="A1168" s="140" t="s">
        <v>105</v>
      </c>
      <c r="C1168" s="142" t="n">
        <v>6150000</v>
      </c>
      <c r="D1168" s="143" t="n">
        <v>61500000</v>
      </c>
      <c r="E1168" s="140" t="s">
        <v>720</v>
      </c>
      <c r="F1168" s="143" t="n">
        <v>2022</v>
      </c>
      <c r="G1168" s="144" t="n">
        <v>482833.47</v>
      </c>
      <c r="H1168" s="144" t="n">
        <v>0</v>
      </c>
      <c r="I1168" s="144" t="n">
        <f aca="false">+G:G-H:H</f>
        <v>482833.47</v>
      </c>
    </row>
    <row r="1169" customFormat="false" ht="17.25" hidden="false" customHeight="true" outlineLevel="0" collapsed="false">
      <c r="A1169" s="140" t="s">
        <v>105</v>
      </c>
      <c r="C1169" s="142" t="n">
        <v>6150100</v>
      </c>
      <c r="D1169" s="143" t="n">
        <v>61501000</v>
      </c>
      <c r="E1169" s="140" t="s">
        <v>458</v>
      </c>
      <c r="F1169" s="143" t="n">
        <v>2022</v>
      </c>
      <c r="G1169" s="144" t="n">
        <v>29656980.91</v>
      </c>
      <c r="H1169" s="144" t="n">
        <v>0</v>
      </c>
      <c r="I1169" s="144" t="n">
        <f aca="false">+G:G-H:H</f>
        <v>29656980.91</v>
      </c>
    </row>
    <row r="1170" customFormat="false" ht="17.25" hidden="false" customHeight="true" outlineLevel="0" collapsed="false">
      <c r="A1170" s="140" t="s">
        <v>105</v>
      </c>
      <c r="C1170" s="142" t="n">
        <v>6150300</v>
      </c>
      <c r="D1170" s="143" t="n">
        <v>61503000</v>
      </c>
      <c r="E1170" s="140" t="s">
        <v>459</v>
      </c>
      <c r="F1170" s="143" t="n">
        <v>2022</v>
      </c>
      <c r="G1170" s="144" t="n">
        <v>74836808.77</v>
      </c>
      <c r="H1170" s="144" t="n">
        <v>0</v>
      </c>
      <c r="I1170" s="144" t="n">
        <f aca="false">+G:G-H:H</f>
        <v>74836808.77</v>
      </c>
    </row>
    <row r="1171" customFormat="false" ht="17.25" hidden="false" customHeight="true" outlineLevel="0" collapsed="false">
      <c r="A1171" s="140" t="s">
        <v>105</v>
      </c>
      <c r="C1171" s="142" t="n">
        <v>6150400</v>
      </c>
      <c r="D1171" s="143" t="n">
        <v>61504000</v>
      </c>
      <c r="E1171" s="140" t="s">
        <v>721</v>
      </c>
      <c r="F1171" s="143" t="n">
        <v>2022</v>
      </c>
      <c r="G1171" s="144" t="n">
        <v>27500</v>
      </c>
      <c r="H1171" s="144" t="n">
        <v>0</v>
      </c>
      <c r="I1171" s="144" t="n">
        <f aca="false">+G:G-H:H</f>
        <v>27500</v>
      </c>
    </row>
    <row r="1172" customFormat="false" ht="17.25" hidden="false" customHeight="true" outlineLevel="0" collapsed="false">
      <c r="A1172" s="140" t="s">
        <v>105</v>
      </c>
      <c r="C1172" s="142" t="n">
        <v>6150500</v>
      </c>
      <c r="D1172" s="143" t="n">
        <v>61505000</v>
      </c>
      <c r="E1172" s="140" t="s">
        <v>393</v>
      </c>
      <c r="F1172" s="143" t="n">
        <v>2022</v>
      </c>
      <c r="G1172" s="144" t="n">
        <v>983600</v>
      </c>
      <c r="H1172" s="144" t="n">
        <v>0</v>
      </c>
      <c r="I1172" s="144" t="n">
        <f aca="false">+G:G-H:H</f>
        <v>983600</v>
      </c>
    </row>
    <row r="1173" customFormat="false" ht="17.25" hidden="false" customHeight="true" outlineLevel="0" collapsed="false">
      <c r="A1173" s="140" t="s">
        <v>105</v>
      </c>
      <c r="C1173" s="142" t="n">
        <v>6160100</v>
      </c>
      <c r="D1173" s="143" t="n">
        <v>61601000</v>
      </c>
      <c r="E1173" s="140" t="s">
        <v>395</v>
      </c>
      <c r="F1173" s="143" t="n">
        <v>2022</v>
      </c>
      <c r="G1173" s="144" t="n">
        <v>5065560.75</v>
      </c>
      <c r="H1173" s="144" t="n">
        <v>0</v>
      </c>
      <c r="I1173" s="144" t="n">
        <f aca="false">+G:G-H:H</f>
        <v>5065560.75</v>
      </c>
    </row>
    <row r="1174" customFormat="false" ht="17.25" hidden="false" customHeight="true" outlineLevel="0" collapsed="false">
      <c r="A1174" s="140" t="s">
        <v>105</v>
      </c>
      <c r="C1174" s="142" t="n">
        <v>6160200</v>
      </c>
      <c r="D1174" s="143" t="n">
        <v>61602000</v>
      </c>
      <c r="E1174" s="140" t="s">
        <v>466</v>
      </c>
      <c r="F1174" s="143" t="n">
        <v>2022</v>
      </c>
      <c r="G1174" s="144" t="n">
        <v>46363311.5</v>
      </c>
      <c r="H1174" s="144" t="n">
        <v>0</v>
      </c>
      <c r="I1174" s="144" t="n">
        <f aca="false">+G:G-H:H</f>
        <v>46363311.5</v>
      </c>
    </row>
    <row r="1175" customFormat="false" ht="17.25" hidden="false" customHeight="true" outlineLevel="0" collapsed="false">
      <c r="A1175" s="140" t="s">
        <v>105</v>
      </c>
      <c r="C1175" s="142" t="n">
        <v>6160300</v>
      </c>
      <c r="D1175" s="143" t="n">
        <v>61603000</v>
      </c>
      <c r="E1175" s="140" t="s">
        <v>722</v>
      </c>
      <c r="F1175" s="143" t="n">
        <v>2022</v>
      </c>
      <c r="G1175" s="144" t="n">
        <v>2925143.01</v>
      </c>
      <c r="H1175" s="144" t="n">
        <v>0</v>
      </c>
      <c r="I1175" s="144" t="n">
        <f aca="false">+G:G-H:H</f>
        <v>2925143.01</v>
      </c>
    </row>
    <row r="1176" customFormat="false" ht="17.25" hidden="false" customHeight="true" outlineLevel="0" collapsed="false">
      <c r="A1176" s="140" t="s">
        <v>105</v>
      </c>
      <c r="C1176" s="142" t="n">
        <v>6160400</v>
      </c>
      <c r="D1176" s="143" t="n">
        <v>61604000</v>
      </c>
      <c r="E1176" s="140" t="s">
        <v>157</v>
      </c>
      <c r="F1176" s="143" t="n">
        <v>2022</v>
      </c>
      <c r="G1176" s="144" t="n">
        <v>9969943.44</v>
      </c>
      <c r="H1176" s="144" t="n">
        <v>0</v>
      </c>
      <c r="I1176" s="144" t="n">
        <f aca="false">+G:G-H:H</f>
        <v>9969943.44</v>
      </c>
    </row>
    <row r="1177" customFormat="false" ht="17.25" hidden="false" customHeight="true" outlineLevel="0" collapsed="false">
      <c r="A1177" s="140" t="s">
        <v>105</v>
      </c>
      <c r="C1177" s="142" t="n">
        <v>6160600</v>
      </c>
      <c r="D1177" s="143" t="n">
        <v>61604000</v>
      </c>
      <c r="E1177" s="140" t="s">
        <v>3427</v>
      </c>
      <c r="F1177" s="143" t="n">
        <v>2022</v>
      </c>
      <c r="G1177" s="144" t="n">
        <v>15741842</v>
      </c>
      <c r="H1177" s="144" t="n">
        <v>0</v>
      </c>
      <c r="I1177" s="144" t="n">
        <f aca="false">+G:G-H:H</f>
        <v>15741842</v>
      </c>
    </row>
    <row r="1178" customFormat="false" ht="17.25" hidden="false" customHeight="true" outlineLevel="0" collapsed="false">
      <c r="A1178" s="140" t="s">
        <v>105</v>
      </c>
      <c r="C1178" s="142" t="n">
        <v>6180100</v>
      </c>
      <c r="D1178" s="143" t="n">
        <v>61801000</v>
      </c>
      <c r="E1178" s="140" t="s">
        <v>470</v>
      </c>
      <c r="F1178" s="143" t="n">
        <v>2022</v>
      </c>
      <c r="G1178" s="144" t="n">
        <v>10176800</v>
      </c>
      <c r="H1178" s="144" t="n">
        <v>0</v>
      </c>
      <c r="I1178" s="144" t="n">
        <f aca="false">+G:G-H:H</f>
        <v>10176800</v>
      </c>
    </row>
    <row r="1179" customFormat="false" ht="17.25" hidden="false" customHeight="true" outlineLevel="0" collapsed="false">
      <c r="A1179" s="140" t="s">
        <v>105</v>
      </c>
      <c r="C1179" s="142" t="n">
        <v>6180200</v>
      </c>
      <c r="D1179" s="143" t="n">
        <v>61802000</v>
      </c>
      <c r="E1179" s="140" t="s">
        <v>472</v>
      </c>
      <c r="F1179" s="143" t="n">
        <v>2022</v>
      </c>
      <c r="G1179" s="144" t="n">
        <v>4879600</v>
      </c>
      <c r="H1179" s="144" t="n">
        <v>0</v>
      </c>
      <c r="I1179" s="144" t="n">
        <f aca="false">+G:G-H:H</f>
        <v>4879600</v>
      </c>
    </row>
    <row r="1180" customFormat="false" ht="17.25" hidden="false" customHeight="true" outlineLevel="0" collapsed="false">
      <c r="A1180" s="140" t="s">
        <v>105</v>
      </c>
      <c r="C1180" s="142" t="n">
        <v>6210000</v>
      </c>
      <c r="D1180" s="143" t="n">
        <v>62100000</v>
      </c>
      <c r="E1180" s="140" t="s">
        <v>499</v>
      </c>
      <c r="F1180" s="143" t="n">
        <v>2022</v>
      </c>
      <c r="G1180" s="144" t="n">
        <v>2267936442.23</v>
      </c>
      <c r="H1180" s="144" t="n">
        <v>0</v>
      </c>
      <c r="I1180" s="144" t="n">
        <f aca="false">+G:G-H:H</f>
        <v>2267936442.23</v>
      </c>
    </row>
    <row r="1181" customFormat="false" ht="17.25" hidden="false" customHeight="true" outlineLevel="0" collapsed="false">
      <c r="A1181" s="140" t="s">
        <v>105</v>
      </c>
      <c r="C1181" s="142" t="n">
        <v>6210100</v>
      </c>
      <c r="D1181" s="143" t="n">
        <v>62101000</v>
      </c>
      <c r="E1181" s="140" t="s">
        <v>399</v>
      </c>
      <c r="F1181" s="143" t="n">
        <v>2022</v>
      </c>
      <c r="G1181" s="144" t="n">
        <v>11250000</v>
      </c>
      <c r="H1181" s="144" t="n">
        <v>0</v>
      </c>
      <c r="I1181" s="144" t="n">
        <f aca="false">+G:G-H:H</f>
        <v>11250000</v>
      </c>
    </row>
    <row r="1182" customFormat="false" ht="17.25" hidden="false" customHeight="true" outlineLevel="0" collapsed="false">
      <c r="A1182" s="140" t="s">
        <v>105</v>
      </c>
      <c r="C1182" s="142" t="n">
        <v>6210200</v>
      </c>
      <c r="D1182" s="143" t="n">
        <v>62102000</v>
      </c>
      <c r="E1182" s="140" t="s">
        <v>476</v>
      </c>
      <c r="F1182" s="143" t="n">
        <v>2022</v>
      </c>
      <c r="G1182" s="144" t="n">
        <v>9478825</v>
      </c>
      <c r="H1182" s="144" t="n">
        <v>0</v>
      </c>
      <c r="I1182" s="144" t="n">
        <f aca="false">+G:G-H:H</f>
        <v>9478825</v>
      </c>
    </row>
    <row r="1183" customFormat="false" ht="17.25" hidden="false" customHeight="true" outlineLevel="0" collapsed="false">
      <c r="A1183" s="140" t="s">
        <v>105</v>
      </c>
      <c r="C1183" s="142" t="n">
        <v>6210300</v>
      </c>
      <c r="D1183" s="143" t="n">
        <v>62103000</v>
      </c>
      <c r="E1183" s="140" t="s">
        <v>477</v>
      </c>
      <c r="F1183" s="143" t="n">
        <v>2022</v>
      </c>
      <c r="G1183" s="144" t="n">
        <v>126207284.44</v>
      </c>
      <c r="H1183" s="144" t="n">
        <v>0</v>
      </c>
      <c r="I1183" s="144" t="n">
        <f aca="false">+G:G-H:H</f>
        <v>126207284.44</v>
      </c>
    </row>
    <row r="1184" customFormat="false" ht="17.25" hidden="false" customHeight="true" outlineLevel="0" collapsed="false">
      <c r="A1184" s="140" t="s">
        <v>105</v>
      </c>
      <c r="C1184" s="142" t="n">
        <v>6220100</v>
      </c>
      <c r="D1184" s="143" t="n">
        <v>62201000</v>
      </c>
      <c r="E1184" s="140" t="s">
        <v>481</v>
      </c>
      <c r="F1184" s="143" t="n">
        <v>2022</v>
      </c>
      <c r="G1184" s="144" t="n">
        <v>33659534.97</v>
      </c>
      <c r="H1184" s="144" t="n">
        <v>0</v>
      </c>
      <c r="I1184" s="144" t="n">
        <f aca="false">+G:G-H:H</f>
        <v>33659534.97</v>
      </c>
    </row>
    <row r="1185" customFormat="false" ht="17.25" hidden="false" customHeight="true" outlineLevel="0" collapsed="false">
      <c r="A1185" s="140" t="s">
        <v>105</v>
      </c>
      <c r="C1185" s="142" t="n">
        <v>6220200</v>
      </c>
      <c r="D1185" s="143" t="n">
        <v>62202000</v>
      </c>
      <c r="E1185" s="140" t="s">
        <v>483</v>
      </c>
      <c r="F1185" s="143" t="n">
        <v>2022</v>
      </c>
      <c r="G1185" s="144" t="n">
        <v>8379250</v>
      </c>
      <c r="H1185" s="144" t="n">
        <v>0</v>
      </c>
      <c r="I1185" s="144" t="n">
        <f aca="false">+G:G-H:H</f>
        <v>8379250</v>
      </c>
    </row>
    <row r="1186" customFormat="false" ht="17.25" hidden="false" customHeight="true" outlineLevel="0" collapsed="false">
      <c r="A1186" s="140" t="s">
        <v>105</v>
      </c>
      <c r="C1186" s="142" t="n">
        <v>6220300</v>
      </c>
      <c r="D1186" s="143" t="n">
        <v>62203000</v>
      </c>
      <c r="E1186" s="140" t="s">
        <v>485</v>
      </c>
      <c r="F1186" s="143" t="n">
        <v>2022</v>
      </c>
      <c r="G1186" s="144" t="n">
        <v>74113960</v>
      </c>
      <c r="H1186" s="144" t="n">
        <v>0</v>
      </c>
      <c r="I1186" s="144" t="n">
        <f aca="false">+G:G-H:H</f>
        <v>74113960</v>
      </c>
    </row>
    <row r="1187" customFormat="false" ht="17.25" hidden="false" customHeight="true" outlineLevel="0" collapsed="false">
      <c r="A1187" s="140" t="s">
        <v>105</v>
      </c>
      <c r="C1187" s="142" t="n">
        <v>6220400</v>
      </c>
      <c r="D1187" s="143" t="n">
        <v>62204000</v>
      </c>
      <c r="E1187" s="140" t="s">
        <v>486</v>
      </c>
      <c r="F1187" s="143" t="n">
        <v>2022</v>
      </c>
      <c r="G1187" s="144" t="n">
        <v>2250000</v>
      </c>
      <c r="H1187" s="144" t="n">
        <v>0</v>
      </c>
      <c r="I1187" s="144" t="n">
        <f aca="false">+G:G-H:H</f>
        <v>2250000</v>
      </c>
    </row>
    <row r="1188" customFormat="false" ht="17.25" hidden="false" customHeight="true" outlineLevel="0" collapsed="false">
      <c r="A1188" s="140" t="s">
        <v>105</v>
      </c>
      <c r="C1188" s="142" t="n">
        <v>6220800</v>
      </c>
      <c r="D1188" s="143" t="n">
        <v>62208000</v>
      </c>
      <c r="E1188" s="140" t="s">
        <v>403</v>
      </c>
      <c r="F1188" s="143" t="n">
        <v>2022</v>
      </c>
      <c r="G1188" s="144" t="n">
        <v>6235000</v>
      </c>
      <c r="H1188" s="144" t="n">
        <v>0</v>
      </c>
      <c r="I1188" s="144" t="n">
        <f aca="false">+G:G-H:H</f>
        <v>6235000</v>
      </c>
    </row>
    <row r="1189" customFormat="false" ht="17.25" hidden="false" customHeight="true" outlineLevel="0" collapsed="false">
      <c r="A1189" s="140" t="s">
        <v>105</v>
      </c>
      <c r="C1189" s="142" t="n">
        <v>6220900</v>
      </c>
      <c r="D1189" s="143" t="n">
        <v>62209000</v>
      </c>
      <c r="E1189" s="140" t="s">
        <v>406</v>
      </c>
      <c r="F1189" s="143" t="n">
        <v>2022</v>
      </c>
      <c r="G1189" s="144" t="n">
        <v>246275156</v>
      </c>
      <c r="H1189" s="144" t="n">
        <v>0</v>
      </c>
      <c r="I1189" s="144" t="n">
        <f aca="false">+G:G-H:H</f>
        <v>246275156</v>
      </c>
    </row>
    <row r="1190" customFormat="false" ht="17.25" hidden="false" customHeight="true" outlineLevel="0" collapsed="false">
      <c r="A1190" s="140" t="s">
        <v>105</v>
      </c>
      <c r="C1190" s="142" t="n">
        <v>6230100</v>
      </c>
      <c r="D1190" s="143" t="n">
        <v>62301000</v>
      </c>
      <c r="E1190" s="140" t="s">
        <v>165</v>
      </c>
      <c r="F1190" s="143" t="n">
        <v>2022</v>
      </c>
      <c r="G1190" s="144" t="n">
        <v>16837362.4</v>
      </c>
      <c r="H1190" s="144" t="n">
        <v>0</v>
      </c>
      <c r="I1190" s="144" t="n">
        <f aca="false">+G:G-H:H</f>
        <v>16837362.4</v>
      </c>
    </row>
    <row r="1191" customFormat="false" ht="17.25" hidden="false" customHeight="true" outlineLevel="0" collapsed="false">
      <c r="A1191" s="140" t="s">
        <v>105</v>
      </c>
      <c r="C1191" s="142" t="n">
        <v>6230200</v>
      </c>
      <c r="D1191" s="143" t="n">
        <v>62302000</v>
      </c>
      <c r="E1191" s="140" t="s">
        <v>494</v>
      </c>
      <c r="F1191" s="143" t="n">
        <v>2022</v>
      </c>
      <c r="G1191" s="144" t="n">
        <v>315000</v>
      </c>
      <c r="H1191" s="144" t="n">
        <v>0</v>
      </c>
      <c r="I1191" s="144" t="n">
        <f aca="false">+G:G-H:H</f>
        <v>315000</v>
      </c>
    </row>
    <row r="1192" customFormat="false" ht="17.25" hidden="false" customHeight="true" outlineLevel="0" collapsed="false">
      <c r="A1192" s="140" t="s">
        <v>105</v>
      </c>
      <c r="C1192" s="142" t="n">
        <v>6230300</v>
      </c>
      <c r="D1192" s="143" t="n">
        <v>62303000</v>
      </c>
      <c r="E1192" s="140" t="s">
        <v>495</v>
      </c>
      <c r="F1192" s="143" t="n">
        <v>2022</v>
      </c>
      <c r="G1192" s="144" t="n">
        <v>208459110.3</v>
      </c>
      <c r="H1192" s="144" t="n">
        <v>0</v>
      </c>
      <c r="I1192" s="144" t="n">
        <f aca="false">+G:G-H:H</f>
        <v>208459110.3</v>
      </c>
    </row>
    <row r="1193" customFormat="false" ht="17.25" hidden="false" customHeight="true" outlineLevel="0" collapsed="false">
      <c r="A1193" s="140" t="s">
        <v>105</v>
      </c>
      <c r="C1193" s="142" t="n">
        <v>6230400</v>
      </c>
      <c r="D1193" s="143" t="n">
        <v>62304000</v>
      </c>
      <c r="E1193" s="140" t="s">
        <v>496</v>
      </c>
      <c r="F1193" s="143" t="n">
        <v>2022</v>
      </c>
      <c r="G1193" s="144" t="n">
        <v>990000</v>
      </c>
      <c r="H1193" s="144" t="n">
        <v>0</v>
      </c>
      <c r="I1193" s="144" t="n">
        <f aca="false">+G:G-H:H</f>
        <v>990000</v>
      </c>
    </row>
    <row r="1194" customFormat="false" ht="17.25" hidden="false" customHeight="true" outlineLevel="0" collapsed="false">
      <c r="A1194" s="140" t="s">
        <v>105</v>
      </c>
      <c r="C1194" s="142" t="n">
        <v>6240100</v>
      </c>
      <c r="D1194" s="143" t="n">
        <v>62401000</v>
      </c>
      <c r="E1194" s="140" t="s">
        <v>725</v>
      </c>
      <c r="F1194" s="143" t="n">
        <v>2022</v>
      </c>
      <c r="G1194" s="144" t="n">
        <v>79045500</v>
      </c>
      <c r="H1194" s="144" t="n">
        <v>0</v>
      </c>
      <c r="I1194" s="144" t="n">
        <f aca="false">+G:G-H:H</f>
        <v>79045500</v>
      </c>
    </row>
    <row r="1195" customFormat="false" ht="17.25" hidden="false" customHeight="true" outlineLevel="0" collapsed="false">
      <c r="A1195" s="140" t="s">
        <v>105</v>
      </c>
      <c r="C1195" s="142" t="n">
        <v>6240200</v>
      </c>
      <c r="D1195" s="143" t="n">
        <v>62402000</v>
      </c>
      <c r="E1195" s="140" t="s">
        <v>412</v>
      </c>
      <c r="F1195" s="143" t="n">
        <v>2022</v>
      </c>
      <c r="G1195" s="144" t="n">
        <v>77515000</v>
      </c>
      <c r="H1195" s="144" t="n">
        <v>0</v>
      </c>
      <c r="I1195" s="144" t="n">
        <f aca="false">+G:G-H:H</f>
        <v>77515000</v>
      </c>
    </row>
    <row r="1196" customFormat="false" ht="17.25" hidden="false" customHeight="true" outlineLevel="0" collapsed="false">
      <c r="A1196" s="140" t="s">
        <v>105</v>
      </c>
      <c r="C1196" s="142" t="n">
        <v>6240300</v>
      </c>
      <c r="D1196" s="143" t="n">
        <v>62403000</v>
      </c>
      <c r="E1196" s="140" t="s">
        <v>413</v>
      </c>
      <c r="F1196" s="143" t="n">
        <v>2022</v>
      </c>
      <c r="G1196" s="144" t="n">
        <v>93318780</v>
      </c>
      <c r="H1196" s="144" t="n">
        <v>0</v>
      </c>
      <c r="I1196" s="144" t="n">
        <f aca="false">+G:G-H:H</f>
        <v>93318780</v>
      </c>
    </row>
    <row r="1197" customFormat="false" ht="17.25" hidden="false" customHeight="true" outlineLevel="0" collapsed="false">
      <c r="A1197" s="140" t="s">
        <v>105</v>
      </c>
      <c r="C1197" s="142" t="n">
        <v>6250000</v>
      </c>
      <c r="D1197" s="143" t="n">
        <v>62500000</v>
      </c>
      <c r="E1197" s="140" t="s">
        <v>503</v>
      </c>
      <c r="F1197" s="143" t="n">
        <v>2022</v>
      </c>
      <c r="G1197" s="144" t="n">
        <v>2000000</v>
      </c>
      <c r="H1197" s="144" t="n">
        <v>0</v>
      </c>
      <c r="I1197" s="144" t="n">
        <f aca="false">+G:G-H:H</f>
        <v>2000000</v>
      </c>
    </row>
    <row r="1198" customFormat="false" ht="17.25" hidden="false" customHeight="true" outlineLevel="0" collapsed="false">
      <c r="A1198" s="140" t="s">
        <v>105</v>
      </c>
      <c r="C1198" s="142" t="n">
        <v>6250100</v>
      </c>
      <c r="D1198" s="143" t="n">
        <v>62501000</v>
      </c>
      <c r="E1198" s="140" t="s">
        <v>726</v>
      </c>
      <c r="F1198" s="143" t="n">
        <v>2022</v>
      </c>
      <c r="G1198" s="144" t="n">
        <v>341196996.34</v>
      </c>
      <c r="H1198" s="144" t="n">
        <v>0</v>
      </c>
      <c r="I1198" s="144" t="n">
        <f aca="false">+G:G-H:H</f>
        <v>341196996.34</v>
      </c>
    </row>
    <row r="1199" customFormat="false" ht="17.25" hidden="false" customHeight="true" outlineLevel="0" collapsed="false">
      <c r="A1199" s="140" t="s">
        <v>105</v>
      </c>
      <c r="C1199" s="142" t="n">
        <v>6250200</v>
      </c>
      <c r="D1199" s="143" t="n">
        <v>62502000</v>
      </c>
      <c r="E1199" s="140" t="s">
        <v>170</v>
      </c>
      <c r="F1199" s="143" t="n">
        <v>2022</v>
      </c>
      <c r="G1199" s="144" t="n">
        <v>37361338.28</v>
      </c>
      <c r="H1199" s="144" t="n">
        <v>0</v>
      </c>
      <c r="I1199" s="144" t="n">
        <f aca="false">+G:G-H:H</f>
        <v>37361338.28</v>
      </c>
    </row>
    <row r="1200" customFormat="false" ht="17.25" hidden="false" customHeight="true" outlineLevel="0" collapsed="false">
      <c r="A1200" s="140" t="s">
        <v>105</v>
      </c>
      <c r="C1200" s="142" t="n">
        <v>6250300</v>
      </c>
      <c r="D1200" s="143" t="n">
        <v>62503000</v>
      </c>
      <c r="E1200" s="140" t="s">
        <v>169</v>
      </c>
      <c r="F1200" s="143" t="n">
        <v>2022</v>
      </c>
      <c r="G1200" s="144" t="n">
        <v>2248400</v>
      </c>
      <c r="H1200" s="144" t="n">
        <v>0</v>
      </c>
      <c r="I1200" s="144" t="n">
        <f aca="false">+G:G-H:H</f>
        <v>2248400</v>
      </c>
    </row>
    <row r="1201" customFormat="false" ht="17.25" hidden="false" customHeight="true" outlineLevel="0" collapsed="false">
      <c r="A1201" s="140" t="s">
        <v>105</v>
      </c>
      <c r="C1201" s="142" t="n">
        <v>6250400</v>
      </c>
      <c r="D1201" s="143" t="n">
        <v>62504000</v>
      </c>
      <c r="E1201" s="140" t="s">
        <v>506</v>
      </c>
      <c r="F1201" s="143" t="n">
        <v>2022</v>
      </c>
      <c r="G1201" s="144" t="n">
        <v>5220768.21</v>
      </c>
      <c r="H1201" s="144" t="n">
        <v>0</v>
      </c>
      <c r="I1201" s="144" t="n">
        <f aca="false">+G:G-H:H</f>
        <v>5220768.21</v>
      </c>
    </row>
    <row r="1202" customFormat="false" ht="17.25" hidden="false" customHeight="true" outlineLevel="0" collapsed="false">
      <c r="A1202" s="140" t="s">
        <v>105</v>
      </c>
      <c r="C1202" s="142" t="n">
        <v>6250500</v>
      </c>
      <c r="D1202" s="143" t="n">
        <v>62505000</v>
      </c>
      <c r="E1202" s="140" t="s">
        <v>508</v>
      </c>
      <c r="F1202" s="143" t="n">
        <v>2022</v>
      </c>
      <c r="G1202" s="144" t="n">
        <v>440000</v>
      </c>
      <c r="H1202" s="144" t="n">
        <v>0</v>
      </c>
      <c r="I1202" s="144" t="n">
        <f aca="false">+G:G-H:H</f>
        <v>440000</v>
      </c>
    </row>
    <row r="1203" customFormat="false" ht="17.25" hidden="false" customHeight="true" outlineLevel="0" collapsed="false">
      <c r="A1203" s="140" t="s">
        <v>105</v>
      </c>
      <c r="C1203" s="142" t="n">
        <v>6250600</v>
      </c>
      <c r="D1203" s="143" t="n">
        <v>62506000</v>
      </c>
      <c r="E1203" s="140" t="s">
        <v>509</v>
      </c>
      <c r="F1203" s="143" t="n">
        <v>2022</v>
      </c>
      <c r="G1203" s="144" t="n">
        <v>7744500</v>
      </c>
      <c r="H1203" s="144" t="n">
        <v>0</v>
      </c>
      <c r="I1203" s="144" t="n">
        <f aca="false">+G:G-H:H</f>
        <v>7744500</v>
      </c>
    </row>
    <row r="1204" customFormat="false" ht="17.25" hidden="false" customHeight="true" outlineLevel="0" collapsed="false">
      <c r="A1204" s="140" t="s">
        <v>105</v>
      </c>
      <c r="C1204" s="142" t="n">
        <v>6250700</v>
      </c>
      <c r="D1204" s="143" t="n">
        <v>62507000</v>
      </c>
      <c r="E1204" s="140" t="s">
        <v>416</v>
      </c>
      <c r="F1204" s="143" t="n">
        <v>2022</v>
      </c>
      <c r="G1204" s="144" t="n">
        <v>42167515.85</v>
      </c>
      <c r="H1204" s="144" t="n">
        <v>0</v>
      </c>
      <c r="I1204" s="144" t="n">
        <f aca="false">+G:G-H:H</f>
        <v>42167515.85</v>
      </c>
    </row>
    <row r="1205" customFormat="false" ht="17.25" hidden="false" customHeight="true" outlineLevel="0" collapsed="false">
      <c r="A1205" s="140" t="s">
        <v>105</v>
      </c>
      <c r="C1205" s="142" t="n">
        <v>6250800</v>
      </c>
      <c r="D1205" s="143" t="n">
        <v>62508000</v>
      </c>
      <c r="E1205" s="140" t="s">
        <v>171</v>
      </c>
      <c r="F1205" s="143" t="n">
        <v>2022</v>
      </c>
      <c r="G1205" s="144" t="n">
        <v>10000</v>
      </c>
      <c r="H1205" s="144" t="n">
        <v>0</v>
      </c>
      <c r="I1205" s="144" t="n">
        <f aca="false">+G:G-H:H</f>
        <v>10000</v>
      </c>
    </row>
    <row r="1206" customFormat="false" ht="17.25" hidden="false" customHeight="true" outlineLevel="0" collapsed="false">
      <c r="A1206" s="140" t="s">
        <v>105</v>
      </c>
      <c r="C1206" s="142" t="n">
        <v>6260100</v>
      </c>
      <c r="D1206" s="143" t="n">
        <v>62601000</v>
      </c>
      <c r="E1206" s="140" t="s">
        <v>727</v>
      </c>
      <c r="F1206" s="143" t="n">
        <v>2022</v>
      </c>
      <c r="G1206" s="144" t="n">
        <v>757222</v>
      </c>
      <c r="H1206" s="144" t="n">
        <v>0</v>
      </c>
      <c r="I1206" s="144" t="n">
        <f aca="false">+G:G-H:H</f>
        <v>757222</v>
      </c>
    </row>
    <row r="1207" customFormat="false" ht="17.25" hidden="false" customHeight="true" outlineLevel="0" collapsed="false">
      <c r="A1207" s="140" t="s">
        <v>105</v>
      </c>
      <c r="C1207" s="142" t="n">
        <v>6260200</v>
      </c>
      <c r="D1207" s="143" t="n">
        <v>62602000</v>
      </c>
      <c r="E1207" s="140" t="s">
        <v>511</v>
      </c>
      <c r="F1207" s="143" t="n">
        <v>2022</v>
      </c>
      <c r="G1207" s="144" t="n">
        <v>91691496.9</v>
      </c>
      <c r="H1207" s="144" t="n">
        <v>0</v>
      </c>
      <c r="I1207" s="144" t="n">
        <f aca="false">+G:G-H:H</f>
        <v>91691496.9</v>
      </c>
    </row>
    <row r="1208" customFormat="false" ht="17.25" hidden="false" customHeight="true" outlineLevel="0" collapsed="false">
      <c r="A1208" s="140" t="s">
        <v>105</v>
      </c>
      <c r="C1208" s="142" t="n">
        <v>6260300</v>
      </c>
      <c r="D1208" s="143" t="n">
        <v>62603000</v>
      </c>
      <c r="E1208" s="140" t="s">
        <v>512</v>
      </c>
      <c r="F1208" s="143" t="n">
        <v>2022</v>
      </c>
      <c r="G1208" s="144" t="n">
        <v>19746633.21</v>
      </c>
      <c r="H1208" s="144" t="n">
        <v>0</v>
      </c>
      <c r="I1208" s="144" t="n">
        <f aca="false">+G:G-H:H</f>
        <v>19746633.21</v>
      </c>
    </row>
    <row r="1209" customFormat="false" ht="17.25" hidden="false" customHeight="true" outlineLevel="0" collapsed="false">
      <c r="A1209" s="140" t="s">
        <v>105</v>
      </c>
      <c r="C1209" s="142" t="n">
        <v>6260400</v>
      </c>
      <c r="D1209" s="143" t="n">
        <v>62604000</v>
      </c>
      <c r="E1209" s="140" t="s">
        <v>513</v>
      </c>
      <c r="F1209" s="143" t="n">
        <v>2022</v>
      </c>
      <c r="G1209" s="144" t="n">
        <v>1570916</v>
      </c>
      <c r="H1209" s="144" t="n">
        <v>0</v>
      </c>
      <c r="I1209" s="144" t="n">
        <f aca="false">+G:G-H:H</f>
        <v>1570916</v>
      </c>
    </row>
    <row r="1210" customFormat="false" ht="17.25" hidden="false" customHeight="true" outlineLevel="0" collapsed="false">
      <c r="A1210" s="140" t="s">
        <v>105</v>
      </c>
      <c r="C1210" s="142" t="n">
        <v>6260700</v>
      </c>
      <c r="D1210" s="143" t="n">
        <v>62607000</v>
      </c>
      <c r="E1210" s="140" t="s">
        <v>179</v>
      </c>
      <c r="F1210" s="143" t="n">
        <v>2022</v>
      </c>
      <c r="G1210" s="144" t="n">
        <v>34800000</v>
      </c>
      <c r="H1210" s="144" t="n">
        <v>0</v>
      </c>
      <c r="I1210" s="144" t="n">
        <f aca="false">+G:G-H:H</f>
        <v>34800000</v>
      </c>
    </row>
    <row r="1211" customFormat="false" ht="17.25" hidden="false" customHeight="true" outlineLevel="0" collapsed="false">
      <c r="A1211" s="140" t="s">
        <v>105</v>
      </c>
      <c r="C1211" s="142" t="n">
        <v>6260800</v>
      </c>
      <c r="D1211" s="143" t="n">
        <v>62608000</v>
      </c>
      <c r="E1211" s="140" t="s">
        <v>180</v>
      </c>
      <c r="F1211" s="143" t="n">
        <v>2022</v>
      </c>
      <c r="G1211" s="144" t="n">
        <v>6900000</v>
      </c>
      <c r="H1211" s="144" t="n">
        <v>0</v>
      </c>
      <c r="I1211" s="144" t="n">
        <f aca="false">+G:G-H:H</f>
        <v>6900000</v>
      </c>
    </row>
    <row r="1212" customFormat="false" ht="17.25" hidden="false" customHeight="true" outlineLevel="0" collapsed="false">
      <c r="A1212" s="140" t="s">
        <v>105</v>
      </c>
      <c r="C1212" s="142" t="n">
        <v>6270100</v>
      </c>
      <c r="D1212" s="143" t="n">
        <v>62701000</v>
      </c>
      <c r="E1212" s="140" t="s">
        <v>729</v>
      </c>
      <c r="F1212" s="143" t="n">
        <v>2022</v>
      </c>
      <c r="G1212" s="144" t="n">
        <v>6852325.08</v>
      </c>
      <c r="H1212" s="144" t="n">
        <v>0</v>
      </c>
      <c r="I1212" s="144" t="n">
        <f aca="false">+G:G-H:H</f>
        <v>6852325.08</v>
      </c>
    </row>
    <row r="1213" customFormat="false" ht="17.25" hidden="false" customHeight="true" outlineLevel="0" collapsed="false">
      <c r="A1213" s="140" t="s">
        <v>105</v>
      </c>
      <c r="C1213" s="142" t="n">
        <v>6270110</v>
      </c>
      <c r="D1213" s="143" t="n">
        <v>62701100</v>
      </c>
      <c r="E1213" s="140" t="s">
        <v>421</v>
      </c>
      <c r="F1213" s="143" t="n">
        <v>2022</v>
      </c>
      <c r="G1213" s="144" t="n">
        <v>53134875.01</v>
      </c>
      <c r="H1213" s="144" t="n">
        <v>0</v>
      </c>
      <c r="I1213" s="144" t="n">
        <f aca="false">+G:G-H:H</f>
        <v>53134875.01</v>
      </c>
    </row>
    <row r="1214" customFormat="false" ht="17.25" hidden="false" customHeight="true" outlineLevel="0" collapsed="false">
      <c r="A1214" s="140" t="s">
        <v>105</v>
      </c>
      <c r="C1214" s="142" t="n">
        <v>6270200</v>
      </c>
      <c r="D1214" s="143" t="n">
        <v>62702000</v>
      </c>
      <c r="E1214" s="140" t="s">
        <v>515</v>
      </c>
      <c r="F1214" s="143" t="n">
        <v>2022</v>
      </c>
      <c r="G1214" s="144" t="n">
        <v>7848092.35</v>
      </c>
      <c r="H1214" s="144" t="n">
        <v>0</v>
      </c>
      <c r="I1214" s="144" t="n">
        <f aca="false">+G:G-H:H</f>
        <v>7848092.35</v>
      </c>
    </row>
    <row r="1215" customFormat="false" ht="17.25" hidden="false" customHeight="true" outlineLevel="0" collapsed="false">
      <c r="A1215" s="140" t="s">
        <v>105</v>
      </c>
      <c r="C1215" s="142" t="n">
        <v>6270300</v>
      </c>
      <c r="D1215" s="143" t="n">
        <v>62703000</v>
      </c>
      <c r="E1215" s="140" t="s">
        <v>516</v>
      </c>
      <c r="F1215" s="143" t="n">
        <v>2022</v>
      </c>
      <c r="G1215" s="144" t="n">
        <v>12757605.52</v>
      </c>
      <c r="H1215" s="144" t="n">
        <v>0</v>
      </c>
      <c r="I1215" s="144" t="n">
        <f aca="false">+G:G-H:H</f>
        <v>12757605.52</v>
      </c>
    </row>
    <row r="1216" customFormat="false" ht="17.25" hidden="false" customHeight="true" outlineLevel="0" collapsed="false">
      <c r="A1216" s="140" t="s">
        <v>105</v>
      </c>
      <c r="C1216" s="142" t="n">
        <v>6270400</v>
      </c>
      <c r="D1216" s="143" t="n">
        <v>62704000</v>
      </c>
      <c r="E1216" s="140" t="s">
        <v>423</v>
      </c>
      <c r="F1216" s="143" t="n">
        <v>2022</v>
      </c>
      <c r="G1216" s="144" t="n">
        <v>35763173.04</v>
      </c>
      <c r="H1216" s="144" t="n">
        <v>0</v>
      </c>
      <c r="I1216" s="144" t="n">
        <f aca="false">+G:G-H:H</f>
        <v>35763173.04</v>
      </c>
    </row>
    <row r="1217" customFormat="false" ht="17.25" hidden="false" customHeight="true" outlineLevel="0" collapsed="false">
      <c r="A1217" s="140" t="s">
        <v>105</v>
      </c>
      <c r="C1217" s="142" t="n">
        <v>6270500</v>
      </c>
      <c r="D1217" s="143" t="n">
        <v>62705000</v>
      </c>
      <c r="E1217" s="140" t="s">
        <v>517</v>
      </c>
      <c r="F1217" s="143" t="n">
        <v>2022</v>
      </c>
      <c r="G1217" s="144" t="n">
        <v>18476526.43</v>
      </c>
      <c r="H1217" s="144" t="n">
        <v>0</v>
      </c>
      <c r="I1217" s="144" t="n">
        <f aca="false">+G:G-H:H</f>
        <v>18476526.43</v>
      </c>
    </row>
    <row r="1218" customFormat="false" ht="17.25" hidden="false" customHeight="true" outlineLevel="0" collapsed="false">
      <c r="A1218" s="140" t="s">
        <v>105</v>
      </c>
      <c r="C1218" s="142" t="n">
        <v>6270600</v>
      </c>
      <c r="D1218" s="143" t="n">
        <v>62706000</v>
      </c>
      <c r="E1218" s="140" t="s">
        <v>183</v>
      </c>
      <c r="F1218" s="143" t="n">
        <v>2022</v>
      </c>
      <c r="G1218" s="144" t="n">
        <v>154592859.33</v>
      </c>
      <c r="H1218" s="144" t="n">
        <v>0</v>
      </c>
      <c r="I1218" s="144" t="n">
        <f aca="false">+G:G-H:H</f>
        <v>154592859.33</v>
      </c>
    </row>
    <row r="1219" customFormat="false" ht="17.25" hidden="false" customHeight="true" outlineLevel="0" collapsed="false">
      <c r="A1219" s="140" t="s">
        <v>105</v>
      </c>
      <c r="C1219" s="142" t="n">
        <v>6270700</v>
      </c>
      <c r="D1219" s="143" t="n">
        <v>62707000</v>
      </c>
      <c r="E1219" s="140" t="s">
        <v>518</v>
      </c>
      <c r="F1219" s="143" t="n">
        <v>2022</v>
      </c>
      <c r="G1219" s="144" t="n">
        <v>1071100</v>
      </c>
      <c r="H1219" s="144" t="n">
        <v>0</v>
      </c>
      <c r="I1219" s="144" t="n">
        <f aca="false">+G:G-H:H</f>
        <v>1071100</v>
      </c>
    </row>
    <row r="1220" customFormat="false" ht="17.25" hidden="false" customHeight="true" outlineLevel="0" collapsed="false">
      <c r="A1220" s="140" t="s">
        <v>105</v>
      </c>
      <c r="C1220" s="142" t="n">
        <v>6270800</v>
      </c>
      <c r="D1220" s="143" t="n">
        <v>62708000</v>
      </c>
      <c r="E1220" s="140" t="s">
        <v>519</v>
      </c>
      <c r="F1220" s="143" t="n">
        <v>2022</v>
      </c>
      <c r="G1220" s="144" t="n">
        <v>671250</v>
      </c>
      <c r="H1220" s="144" t="n">
        <v>0</v>
      </c>
      <c r="I1220" s="144" t="n">
        <f aca="false">+G:G-H:H</f>
        <v>671250</v>
      </c>
    </row>
    <row r="1221" customFormat="false" ht="17.25" hidden="false" customHeight="true" outlineLevel="0" collapsed="false">
      <c r="A1221" s="140" t="s">
        <v>105</v>
      </c>
      <c r="C1221" s="142" t="n">
        <v>6270900</v>
      </c>
      <c r="D1221" s="143" t="n">
        <v>62709000</v>
      </c>
      <c r="E1221" s="140" t="s">
        <v>428</v>
      </c>
      <c r="F1221" s="143" t="n">
        <v>2022</v>
      </c>
      <c r="G1221" s="144" t="n">
        <v>9214597.05</v>
      </c>
      <c r="H1221" s="144" t="n">
        <v>0</v>
      </c>
      <c r="I1221" s="144" t="n">
        <f aca="false">+G:G-H:H</f>
        <v>9214597.05</v>
      </c>
    </row>
    <row r="1222" customFormat="false" ht="17.25" hidden="false" customHeight="true" outlineLevel="0" collapsed="false">
      <c r="A1222" s="140" t="s">
        <v>105</v>
      </c>
      <c r="C1222" s="142" t="n">
        <v>6271000</v>
      </c>
      <c r="D1222" s="143" t="n">
        <v>62710000</v>
      </c>
      <c r="E1222" s="140" t="s">
        <v>185</v>
      </c>
      <c r="F1222" s="143" t="n">
        <v>2022</v>
      </c>
      <c r="G1222" s="144" t="n">
        <v>539300</v>
      </c>
      <c r="H1222" s="144" t="n">
        <v>0</v>
      </c>
      <c r="I1222" s="144" t="n">
        <f aca="false">+G:G-H:H</f>
        <v>539300</v>
      </c>
    </row>
    <row r="1223" customFormat="false" ht="17.25" hidden="false" customHeight="true" outlineLevel="0" collapsed="false">
      <c r="A1223" s="140" t="s">
        <v>105</v>
      </c>
      <c r="C1223" s="142" t="n">
        <v>6271100</v>
      </c>
      <c r="D1223" s="143" t="n">
        <v>62711000</v>
      </c>
      <c r="E1223" s="140" t="s">
        <v>520</v>
      </c>
      <c r="F1223" s="143" t="n">
        <v>2022</v>
      </c>
      <c r="G1223" s="144" t="n">
        <v>32925041.99</v>
      </c>
      <c r="H1223" s="144" t="n">
        <v>0</v>
      </c>
      <c r="I1223" s="144" t="n">
        <f aca="false">+G:G-H:H</f>
        <v>32925041.99</v>
      </c>
    </row>
    <row r="1224" customFormat="false" ht="17.25" hidden="false" customHeight="true" outlineLevel="0" collapsed="false">
      <c r="A1224" s="140" t="s">
        <v>105</v>
      </c>
      <c r="C1224" s="142" t="n">
        <v>6271110</v>
      </c>
      <c r="D1224" s="143" t="n">
        <v>62711000</v>
      </c>
      <c r="E1224" s="140" t="s">
        <v>434</v>
      </c>
      <c r="F1224" s="143" t="n">
        <v>2022</v>
      </c>
      <c r="G1224" s="144" t="n">
        <v>2057853.15</v>
      </c>
      <c r="H1224" s="144" t="n">
        <v>0</v>
      </c>
      <c r="I1224" s="144" t="n">
        <f aca="false">+G:G-H:H</f>
        <v>2057853.15</v>
      </c>
    </row>
    <row r="1225" customFormat="false" ht="17.25" hidden="false" customHeight="true" outlineLevel="0" collapsed="false">
      <c r="A1225" s="140" t="s">
        <v>105</v>
      </c>
      <c r="C1225" s="142" t="n">
        <v>6271200</v>
      </c>
      <c r="D1225" s="143" t="n">
        <v>62712000</v>
      </c>
      <c r="E1225" s="140" t="s">
        <v>521</v>
      </c>
      <c r="F1225" s="143" t="n">
        <v>2022</v>
      </c>
      <c r="G1225" s="144" t="n">
        <v>129345911.51</v>
      </c>
      <c r="H1225" s="144" t="n">
        <v>0</v>
      </c>
      <c r="I1225" s="144" t="n">
        <f aca="false">+G:G-H:H</f>
        <v>129345911.51</v>
      </c>
    </row>
    <row r="1226" customFormat="false" ht="17.25" hidden="false" customHeight="true" outlineLevel="0" collapsed="false">
      <c r="A1226" s="140" t="s">
        <v>105</v>
      </c>
      <c r="C1226" s="142" t="n">
        <v>6271300</v>
      </c>
      <c r="D1226" s="143" t="n">
        <v>62713000</v>
      </c>
      <c r="E1226" s="140" t="s">
        <v>438</v>
      </c>
      <c r="F1226" s="143" t="n">
        <v>2022</v>
      </c>
      <c r="G1226" s="144" t="n">
        <v>1466832.41</v>
      </c>
      <c r="H1226" s="144" t="n">
        <v>0</v>
      </c>
      <c r="I1226" s="144" t="n">
        <f aca="false">+G:G-H:H</f>
        <v>1466832.41</v>
      </c>
    </row>
    <row r="1227" customFormat="false" ht="17.25" hidden="false" customHeight="true" outlineLevel="0" collapsed="false">
      <c r="A1227" s="140" t="s">
        <v>105</v>
      </c>
      <c r="C1227" s="142" t="n">
        <v>6271400</v>
      </c>
      <c r="D1227" s="143" t="n">
        <v>62714000</v>
      </c>
      <c r="E1227" s="140" t="s">
        <v>522</v>
      </c>
      <c r="F1227" s="143" t="n">
        <v>2022</v>
      </c>
      <c r="G1227" s="144" t="n">
        <v>375660</v>
      </c>
      <c r="H1227" s="144" t="n">
        <v>0</v>
      </c>
      <c r="I1227" s="144" t="n">
        <f aca="false">+G:G-H:H</f>
        <v>375660</v>
      </c>
    </row>
    <row r="1228" customFormat="false" ht="17.25" hidden="false" customHeight="true" outlineLevel="0" collapsed="false">
      <c r="A1228" s="140" t="s">
        <v>105</v>
      </c>
      <c r="C1228" s="142" t="n">
        <v>6280000</v>
      </c>
      <c r="D1228" s="143" t="n">
        <v>62800000</v>
      </c>
      <c r="E1228" s="140" t="s">
        <v>730</v>
      </c>
      <c r="F1228" s="143" t="n">
        <v>2022</v>
      </c>
      <c r="G1228" s="144" t="n">
        <v>5000000</v>
      </c>
      <c r="H1228" s="144" t="n">
        <v>0</v>
      </c>
      <c r="I1228" s="144" t="n">
        <f aca="false">+G:G-H:H</f>
        <v>5000000</v>
      </c>
    </row>
    <row r="1229" customFormat="false" ht="17.25" hidden="false" customHeight="true" outlineLevel="0" collapsed="false">
      <c r="A1229" s="140" t="s">
        <v>105</v>
      </c>
      <c r="C1229" s="142" t="n">
        <v>6350100</v>
      </c>
      <c r="D1229" s="143" t="n">
        <v>63501000</v>
      </c>
      <c r="E1229" s="140" t="s">
        <v>189</v>
      </c>
      <c r="F1229" s="143" t="n">
        <v>2022</v>
      </c>
      <c r="G1229" s="144" t="n">
        <v>7221226.3</v>
      </c>
      <c r="H1229" s="144" t="n">
        <v>0</v>
      </c>
      <c r="I1229" s="144" t="n">
        <f aca="false">+G:G-H:H</f>
        <v>7221226.3</v>
      </c>
    </row>
    <row r="1230" customFormat="false" ht="17.25" hidden="false" customHeight="true" outlineLevel="0" collapsed="false">
      <c r="A1230" s="140" t="s">
        <v>105</v>
      </c>
      <c r="C1230" s="142" t="n">
        <v>6350300</v>
      </c>
      <c r="D1230" s="143" t="n">
        <v>63503000</v>
      </c>
      <c r="E1230" s="140" t="s">
        <v>731</v>
      </c>
      <c r="F1230" s="143" t="n">
        <v>2022</v>
      </c>
      <c r="G1230" s="144" t="n">
        <v>512176</v>
      </c>
      <c r="H1230" s="144" t="n">
        <v>0</v>
      </c>
      <c r="I1230" s="144" t="n">
        <f aca="false">+G:G-H:H</f>
        <v>512176</v>
      </c>
    </row>
    <row r="1231" customFormat="false" ht="17.25" hidden="false" customHeight="true" outlineLevel="0" collapsed="false">
      <c r="A1231" s="140" t="s">
        <v>105</v>
      </c>
      <c r="C1231" s="142" t="n">
        <v>6350400</v>
      </c>
      <c r="D1231" s="143" t="n">
        <v>63504000</v>
      </c>
      <c r="E1231" s="140" t="s">
        <v>732</v>
      </c>
      <c r="F1231" s="143" t="n">
        <v>2022</v>
      </c>
      <c r="G1231" s="144" t="n">
        <v>4985000</v>
      </c>
      <c r="H1231" s="144" t="n">
        <v>0</v>
      </c>
      <c r="I1231" s="144" t="n">
        <f aca="false">+G:G-H:H</f>
        <v>4985000</v>
      </c>
    </row>
    <row r="1232" customFormat="false" ht="17.25" hidden="false" customHeight="true" outlineLevel="0" collapsed="false">
      <c r="A1232" s="140" t="s">
        <v>105</v>
      </c>
      <c r="C1232" s="142" t="n">
        <v>6350500</v>
      </c>
      <c r="D1232" s="143" t="n">
        <v>63505000</v>
      </c>
      <c r="E1232" s="140" t="s">
        <v>733</v>
      </c>
      <c r="F1232" s="143" t="n">
        <v>2022</v>
      </c>
      <c r="G1232" s="144" t="n">
        <v>1620000</v>
      </c>
      <c r="H1232" s="144" t="n">
        <v>0</v>
      </c>
      <c r="I1232" s="144" t="n">
        <f aca="false">+G:G-H:H</f>
        <v>1620000</v>
      </c>
    </row>
    <row r="1233" customFormat="false" ht="17.25" hidden="false" customHeight="true" outlineLevel="0" collapsed="false">
      <c r="A1233" s="140" t="s">
        <v>105</v>
      </c>
      <c r="C1233" s="142" t="n">
        <v>6350600</v>
      </c>
      <c r="D1233" s="143" t="n">
        <v>63506000</v>
      </c>
      <c r="E1233" s="140" t="s">
        <v>452</v>
      </c>
      <c r="F1233" s="143" t="n">
        <v>2022</v>
      </c>
      <c r="G1233" s="144" t="n">
        <v>16400806.74</v>
      </c>
      <c r="H1233" s="144" t="n">
        <v>0</v>
      </c>
      <c r="I1233" s="144" t="n">
        <f aca="false">+G:G-H:H</f>
        <v>16400806.74</v>
      </c>
    </row>
    <row r="1234" customFormat="false" ht="17.25" hidden="false" customHeight="true" outlineLevel="0" collapsed="false">
      <c r="A1234" s="140" t="s">
        <v>105</v>
      </c>
      <c r="C1234" s="142" t="n">
        <v>6350700</v>
      </c>
      <c r="D1234" s="143" t="n">
        <v>63507000</v>
      </c>
      <c r="E1234" s="140" t="s">
        <v>734</v>
      </c>
      <c r="F1234" s="143" t="n">
        <v>2022</v>
      </c>
      <c r="G1234" s="144" t="n">
        <v>860986411.99</v>
      </c>
      <c r="H1234" s="144" t="n">
        <v>0</v>
      </c>
      <c r="I1234" s="144" t="n">
        <f aca="false">+G:G-H:H</f>
        <v>860986411.99</v>
      </c>
    </row>
    <row r="1235" customFormat="false" ht="17.25" hidden="false" customHeight="true" outlineLevel="0" collapsed="false">
      <c r="A1235" s="140" t="s">
        <v>105</v>
      </c>
      <c r="C1235" s="142" t="n">
        <v>6350800</v>
      </c>
      <c r="D1235" s="143" t="n">
        <v>63508000</v>
      </c>
      <c r="E1235" s="140" t="s">
        <v>447</v>
      </c>
      <c r="F1235" s="143" t="n">
        <v>2022</v>
      </c>
      <c r="G1235" s="144" t="n">
        <v>404723.7</v>
      </c>
      <c r="H1235" s="144" t="n">
        <v>0</v>
      </c>
      <c r="I1235" s="144" t="n">
        <f aca="false">+G:G-H:H</f>
        <v>404723.7</v>
      </c>
    </row>
    <row r="1236" customFormat="false" ht="17.25" hidden="false" customHeight="true" outlineLevel="0" collapsed="false">
      <c r="A1236" s="140" t="s">
        <v>105</v>
      </c>
      <c r="C1236" s="142" t="n">
        <v>6410100</v>
      </c>
      <c r="D1236" s="143" t="n">
        <v>64101000</v>
      </c>
      <c r="E1236" s="140" t="s">
        <v>735</v>
      </c>
      <c r="F1236" s="143" t="n">
        <v>2022</v>
      </c>
      <c r="G1236" s="144" t="n">
        <v>1322558871.04</v>
      </c>
      <c r="H1236" s="144" t="n">
        <v>0</v>
      </c>
      <c r="I1236" s="144" t="n">
        <f aca="false">+G:G-H:H</f>
        <v>1322558871.04</v>
      </c>
    </row>
    <row r="1237" customFormat="false" ht="17.25" hidden="false" customHeight="true" outlineLevel="0" collapsed="false">
      <c r="A1237" s="140" t="s">
        <v>105</v>
      </c>
      <c r="C1237" s="142" t="n">
        <v>6410200</v>
      </c>
      <c r="D1237" s="143" t="n">
        <v>64102000</v>
      </c>
      <c r="E1237" s="140" t="s">
        <v>528</v>
      </c>
      <c r="F1237" s="143" t="n">
        <v>2022</v>
      </c>
      <c r="G1237" s="144" t="n">
        <v>22631685.29</v>
      </c>
      <c r="H1237" s="144" t="n">
        <v>0</v>
      </c>
      <c r="I1237" s="144" t="n">
        <f aca="false">+G:G-H:H</f>
        <v>22631685.29</v>
      </c>
    </row>
    <row r="1238" customFormat="false" ht="17.25" hidden="false" customHeight="true" outlineLevel="0" collapsed="false">
      <c r="A1238" s="140" t="s">
        <v>105</v>
      </c>
      <c r="C1238" s="142" t="n">
        <v>6410300</v>
      </c>
      <c r="D1238" s="143" t="n">
        <v>64103000</v>
      </c>
      <c r="E1238" s="140" t="s">
        <v>529</v>
      </c>
      <c r="F1238" s="143" t="n">
        <v>2022</v>
      </c>
      <c r="G1238" s="144" t="n">
        <v>633191329.44</v>
      </c>
      <c r="H1238" s="144" t="n">
        <v>0</v>
      </c>
      <c r="I1238" s="144" t="n">
        <f aca="false">+G:G-H:H</f>
        <v>633191329.44</v>
      </c>
    </row>
    <row r="1239" customFormat="false" ht="17.25" hidden="false" customHeight="true" outlineLevel="0" collapsed="false">
      <c r="A1239" s="140" t="s">
        <v>105</v>
      </c>
      <c r="C1239" s="142" t="n">
        <v>6410500</v>
      </c>
      <c r="D1239" s="143" t="n">
        <v>64105000</v>
      </c>
      <c r="E1239" s="140" t="s">
        <v>530</v>
      </c>
      <c r="F1239" s="143" t="n">
        <v>2022</v>
      </c>
      <c r="G1239" s="144" t="n">
        <v>5475745.69</v>
      </c>
      <c r="H1239" s="144" t="n">
        <v>0</v>
      </c>
      <c r="I1239" s="144" t="n">
        <f aca="false">+G:G-H:H</f>
        <v>5475745.69</v>
      </c>
    </row>
    <row r="1240" customFormat="false" ht="17.25" hidden="false" customHeight="true" outlineLevel="0" collapsed="false">
      <c r="A1240" s="140" t="s">
        <v>105</v>
      </c>
      <c r="C1240" s="142" t="n">
        <v>6418000</v>
      </c>
      <c r="D1240" s="143" t="n">
        <v>64180000</v>
      </c>
      <c r="E1240" s="140" t="s">
        <v>531</v>
      </c>
      <c r="F1240" s="143" t="n">
        <v>2022</v>
      </c>
      <c r="G1240" s="144" t="n">
        <v>17523660.34</v>
      </c>
      <c r="H1240" s="144" t="n">
        <v>0</v>
      </c>
      <c r="I1240" s="144" t="n">
        <f aca="false">+G:G-H:H</f>
        <v>17523660.34</v>
      </c>
    </row>
    <row r="1241" customFormat="false" ht="17.25" hidden="false" customHeight="true" outlineLevel="0" collapsed="false">
      <c r="A1241" s="140" t="s">
        <v>105</v>
      </c>
      <c r="C1241" s="142" t="n">
        <v>6418800</v>
      </c>
      <c r="D1241" s="143" t="n">
        <v>64180000</v>
      </c>
      <c r="E1241" s="140" t="s">
        <v>3410</v>
      </c>
      <c r="F1241" s="143" t="n">
        <v>2022</v>
      </c>
      <c r="G1241" s="144" t="n">
        <v>1214724.9</v>
      </c>
      <c r="H1241" s="144" t="n">
        <v>0</v>
      </c>
      <c r="I1241" s="144" t="n">
        <f aca="false">+G:G-H:H</f>
        <v>1214724.9</v>
      </c>
    </row>
    <row r="1242" customFormat="false" ht="17.25" hidden="false" customHeight="true" outlineLevel="0" collapsed="false">
      <c r="A1242" s="140" t="s">
        <v>105</v>
      </c>
      <c r="C1242" s="142" t="n">
        <v>6450100</v>
      </c>
      <c r="D1242" s="143" t="n">
        <v>64501000</v>
      </c>
      <c r="E1242" s="140" t="s">
        <v>736</v>
      </c>
      <c r="F1242" s="143" t="n">
        <v>2022</v>
      </c>
      <c r="G1242" s="144" t="n">
        <v>137283836.69</v>
      </c>
      <c r="H1242" s="144" t="n">
        <v>0</v>
      </c>
      <c r="I1242" s="144" t="n">
        <f aca="false">+G:G-H:H</f>
        <v>137283836.69</v>
      </c>
    </row>
    <row r="1243" customFormat="false" ht="17.25" hidden="false" customHeight="true" outlineLevel="0" collapsed="false">
      <c r="A1243" s="140" t="s">
        <v>105</v>
      </c>
      <c r="C1243" s="142" t="n">
        <v>6450200</v>
      </c>
      <c r="D1243" s="143" t="n">
        <v>64502000</v>
      </c>
      <c r="E1243" s="140" t="s">
        <v>533</v>
      </c>
      <c r="F1243" s="143" t="n">
        <v>2022</v>
      </c>
      <c r="G1243" s="144" t="n">
        <v>52801474.75</v>
      </c>
      <c r="H1243" s="144" t="n">
        <v>0</v>
      </c>
      <c r="I1243" s="144" t="n">
        <f aca="false">+G:G-H:H</f>
        <v>52801474.75</v>
      </c>
    </row>
    <row r="1244" customFormat="false" ht="17.25" hidden="false" customHeight="true" outlineLevel="0" collapsed="false">
      <c r="A1244" s="140" t="s">
        <v>105</v>
      </c>
      <c r="C1244" s="142" t="n">
        <v>6450400</v>
      </c>
      <c r="D1244" s="143" t="n">
        <v>64504000</v>
      </c>
      <c r="E1244" s="140" t="s">
        <v>464</v>
      </c>
      <c r="F1244" s="143" t="n">
        <v>2022</v>
      </c>
      <c r="G1244" s="144" t="n">
        <v>10560295.13</v>
      </c>
      <c r="H1244" s="144" t="n">
        <v>0</v>
      </c>
      <c r="I1244" s="144" t="n">
        <f aca="false">+G:G-H:H</f>
        <v>10560295.13</v>
      </c>
    </row>
    <row r="1245" customFormat="false" ht="17.25" hidden="false" customHeight="true" outlineLevel="0" collapsed="false">
      <c r="A1245" s="140" t="s">
        <v>105</v>
      </c>
      <c r="C1245" s="142" t="n">
        <v>6450700</v>
      </c>
      <c r="D1245" s="143" t="n">
        <v>64505000</v>
      </c>
      <c r="E1245" s="140" t="s">
        <v>3411</v>
      </c>
      <c r="F1245" s="143" t="n">
        <v>2022</v>
      </c>
      <c r="G1245" s="144" t="n">
        <v>150000</v>
      </c>
      <c r="H1245" s="144" t="n">
        <v>0</v>
      </c>
      <c r="I1245" s="144" t="n">
        <f aca="false">+G:G-H:H</f>
        <v>150000</v>
      </c>
    </row>
    <row r="1246" customFormat="false" ht="17.25" hidden="false" customHeight="true" outlineLevel="0" collapsed="false">
      <c r="A1246" s="140" t="s">
        <v>105</v>
      </c>
      <c r="C1246" s="142" t="n">
        <v>6480100</v>
      </c>
      <c r="D1246" s="143" t="n">
        <v>64801000</v>
      </c>
      <c r="E1246" s="140" t="s">
        <v>467</v>
      </c>
      <c r="F1246" s="143" t="n">
        <v>2022</v>
      </c>
      <c r="G1246" s="144" t="n">
        <v>9984500</v>
      </c>
      <c r="H1246" s="144" t="n">
        <v>0</v>
      </c>
      <c r="I1246" s="144" t="n">
        <f aca="false">+G:G-H:H</f>
        <v>9984500</v>
      </c>
    </row>
    <row r="1247" customFormat="false" ht="17.25" hidden="false" customHeight="true" outlineLevel="0" collapsed="false">
      <c r="A1247" s="140" t="s">
        <v>105</v>
      </c>
      <c r="C1247" s="142" t="n">
        <v>6480200</v>
      </c>
      <c r="D1247" s="143" t="n">
        <v>64802000</v>
      </c>
      <c r="E1247" s="140" t="s">
        <v>535</v>
      </c>
      <c r="F1247" s="143" t="n">
        <v>2022</v>
      </c>
      <c r="G1247" s="144" t="n">
        <v>40026936.1</v>
      </c>
      <c r="H1247" s="144" t="n">
        <v>0</v>
      </c>
      <c r="I1247" s="144" t="n">
        <f aca="false">+G:G-H:H</f>
        <v>40026936.1</v>
      </c>
    </row>
    <row r="1248" customFormat="false" ht="17.25" hidden="false" customHeight="true" outlineLevel="0" collapsed="false">
      <c r="A1248" s="140" t="s">
        <v>105</v>
      </c>
      <c r="C1248" s="142" t="n">
        <v>6480300</v>
      </c>
      <c r="D1248" s="143" t="n">
        <v>64803000</v>
      </c>
      <c r="E1248" s="140" t="s">
        <v>536</v>
      </c>
      <c r="F1248" s="143" t="n">
        <v>2022</v>
      </c>
      <c r="G1248" s="144" t="n">
        <v>2169500</v>
      </c>
      <c r="H1248" s="144" t="n">
        <v>0</v>
      </c>
      <c r="I1248" s="144" t="n">
        <f aca="false">+G:G-H:H</f>
        <v>2169500</v>
      </c>
    </row>
    <row r="1249" customFormat="false" ht="17.25" hidden="false" customHeight="true" outlineLevel="0" collapsed="false">
      <c r="A1249" s="140" t="s">
        <v>105</v>
      </c>
      <c r="C1249" s="142" t="n">
        <v>6480900</v>
      </c>
      <c r="D1249" s="143" t="n">
        <v>64808000</v>
      </c>
      <c r="E1249" s="140" t="s">
        <v>471</v>
      </c>
      <c r="F1249" s="143" t="n">
        <v>2022</v>
      </c>
      <c r="G1249" s="144" t="n">
        <v>16748000</v>
      </c>
      <c r="H1249" s="144" t="n">
        <v>0</v>
      </c>
      <c r="I1249" s="144" t="n">
        <f aca="false">+G:G-H:H</f>
        <v>16748000</v>
      </c>
    </row>
    <row r="1250" customFormat="false" ht="17.25" hidden="false" customHeight="true" outlineLevel="0" collapsed="false">
      <c r="A1250" s="140" t="s">
        <v>105</v>
      </c>
      <c r="C1250" s="142" t="n">
        <v>6510000</v>
      </c>
      <c r="D1250" s="143" t="n">
        <v>65100000</v>
      </c>
      <c r="E1250" s="140" t="s">
        <v>740</v>
      </c>
      <c r="F1250" s="143" t="n">
        <v>2022</v>
      </c>
      <c r="G1250" s="144" t="n">
        <v>24747792.59</v>
      </c>
      <c r="H1250" s="144" t="n">
        <v>0</v>
      </c>
      <c r="I1250" s="144" t="n">
        <f aca="false">+G:G-H:H</f>
        <v>24747792.59</v>
      </c>
    </row>
    <row r="1251" customFormat="false" ht="17.25" hidden="false" customHeight="true" outlineLevel="0" collapsed="false">
      <c r="A1251" s="140" t="s">
        <v>105</v>
      </c>
      <c r="C1251" s="142" t="n">
        <v>6520000</v>
      </c>
      <c r="D1251" s="143" t="n">
        <v>65200000</v>
      </c>
      <c r="E1251" s="140" t="s">
        <v>741</v>
      </c>
      <c r="F1251" s="143" t="n">
        <v>2022</v>
      </c>
      <c r="G1251" s="144" t="n">
        <v>0</v>
      </c>
      <c r="H1251" s="144" t="n">
        <v>88249051.82</v>
      </c>
      <c r="I1251" s="144" t="n">
        <f aca="false">+G:G-H:H</f>
        <v>-88249051.82</v>
      </c>
    </row>
    <row r="1252" customFormat="false" ht="17.25" hidden="false" customHeight="true" outlineLevel="0" collapsed="false">
      <c r="A1252" s="140" t="s">
        <v>105</v>
      </c>
      <c r="C1252" s="142" t="n">
        <v>6541000</v>
      </c>
      <c r="D1252" s="143" t="n">
        <v>65200000</v>
      </c>
      <c r="E1252" s="140" t="s">
        <v>803</v>
      </c>
      <c r="F1252" s="143" t="n">
        <v>2022</v>
      </c>
      <c r="G1252" s="144" t="n">
        <v>1386949254.89</v>
      </c>
      <c r="H1252" s="144" t="n">
        <v>0</v>
      </c>
      <c r="I1252" s="144" t="n">
        <f aca="false">+G:G-H:H</f>
        <v>1386949254.89</v>
      </c>
    </row>
    <row r="1253" customFormat="false" ht="17.25" hidden="false" customHeight="true" outlineLevel="0" collapsed="false">
      <c r="A1253" s="140" t="s">
        <v>105</v>
      </c>
      <c r="C1253" s="142" t="n">
        <v>6560100</v>
      </c>
      <c r="D1253" s="143" t="n">
        <v>65601000</v>
      </c>
      <c r="E1253" s="140" t="s">
        <v>742</v>
      </c>
      <c r="F1253" s="143" t="n">
        <v>2022</v>
      </c>
      <c r="G1253" s="144" t="n">
        <v>2645274</v>
      </c>
      <c r="H1253" s="144" t="n">
        <v>0</v>
      </c>
      <c r="I1253" s="144" t="n">
        <f aca="false">+G:G-H:H</f>
        <v>2645274</v>
      </c>
    </row>
    <row r="1254" customFormat="false" ht="17.25" hidden="false" customHeight="true" outlineLevel="0" collapsed="false">
      <c r="A1254" s="140" t="s">
        <v>105</v>
      </c>
      <c r="C1254" s="142" t="n">
        <v>6560200</v>
      </c>
      <c r="D1254" s="143" t="n">
        <v>65602000</v>
      </c>
      <c r="E1254" s="140" t="s">
        <v>743</v>
      </c>
      <c r="F1254" s="143" t="n">
        <v>2022</v>
      </c>
      <c r="G1254" s="144" t="n">
        <v>1200000</v>
      </c>
      <c r="H1254" s="144" t="n">
        <v>0</v>
      </c>
      <c r="I1254" s="144" t="n">
        <f aca="false">+G:G-H:H</f>
        <v>1200000</v>
      </c>
    </row>
    <row r="1255" customFormat="false" ht="17.25" hidden="false" customHeight="true" outlineLevel="0" collapsed="false">
      <c r="A1255" s="140" t="s">
        <v>105</v>
      </c>
      <c r="C1255" s="142" t="n">
        <v>6570000</v>
      </c>
      <c r="D1255" s="143" t="n">
        <v>65700000</v>
      </c>
      <c r="E1255" s="140" t="s">
        <v>745</v>
      </c>
      <c r="F1255" s="143" t="n">
        <v>2022</v>
      </c>
      <c r="G1255" s="144" t="n">
        <v>65.14</v>
      </c>
      <c r="H1255" s="144" t="n">
        <v>0</v>
      </c>
      <c r="I1255" s="144" t="n">
        <f aca="false">+G:G-H:H</f>
        <v>65.14</v>
      </c>
    </row>
    <row r="1256" customFormat="false" ht="17.25" hidden="false" customHeight="true" outlineLevel="0" collapsed="false">
      <c r="A1256" s="140" t="s">
        <v>105</v>
      </c>
      <c r="C1256" s="142" t="n">
        <v>6580000</v>
      </c>
      <c r="D1256" s="143" t="n">
        <v>65800000</v>
      </c>
      <c r="E1256" s="140" t="s">
        <v>744</v>
      </c>
      <c r="F1256" s="143" t="n">
        <v>2022</v>
      </c>
      <c r="G1256" s="144" t="n">
        <v>49441249.08</v>
      </c>
      <c r="H1256" s="144" t="n">
        <v>0</v>
      </c>
      <c r="I1256" s="144" t="n">
        <f aca="false">+G:G-H:H</f>
        <v>49441249.08</v>
      </c>
    </row>
    <row r="1257" customFormat="false" ht="17.25" hidden="false" customHeight="true" outlineLevel="0" collapsed="false">
      <c r="A1257" s="140" t="s">
        <v>105</v>
      </c>
      <c r="C1257" s="142" t="n">
        <v>6610100</v>
      </c>
      <c r="D1257" s="143" t="n">
        <v>66101000</v>
      </c>
      <c r="E1257" s="140" t="s">
        <v>747</v>
      </c>
      <c r="F1257" s="143" t="n">
        <v>2022</v>
      </c>
      <c r="G1257" s="144" t="n">
        <v>107573856.54</v>
      </c>
      <c r="H1257" s="144" t="n">
        <v>0</v>
      </c>
      <c r="I1257" s="144" t="n">
        <f aca="false">+G:G-H:H</f>
        <v>107573856.54</v>
      </c>
    </row>
    <row r="1258" customFormat="false" ht="17.25" hidden="false" customHeight="true" outlineLevel="0" collapsed="false">
      <c r="A1258" s="140" t="s">
        <v>105</v>
      </c>
      <c r="C1258" s="142" t="n">
        <v>6610200</v>
      </c>
      <c r="D1258" s="143" t="n">
        <v>66102000</v>
      </c>
      <c r="E1258" s="140" t="s">
        <v>542</v>
      </c>
      <c r="F1258" s="143" t="n">
        <v>2022</v>
      </c>
      <c r="G1258" s="144" t="n">
        <v>706062068.9</v>
      </c>
      <c r="H1258" s="144" t="n">
        <v>0</v>
      </c>
      <c r="I1258" s="144" t="n">
        <f aca="false">+G:G-H:H</f>
        <v>706062068.9</v>
      </c>
    </row>
    <row r="1259" customFormat="false" ht="17.25" hidden="false" customHeight="true" outlineLevel="0" collapsed="false">
      <c r="A1259" s="140" t="s">
        <v>105</v>
      </c>
      <c r="C1259" s="142" t="n">
        <v>6610300</v>
      </c>
      <c r="D1259" s="143" t="n">
        <v>66103000</v>
      </c>
      <c r="E1259" s="140" t="s">
        <v>543</v>
      </c>
      <c r="F1259" s="143" t="n">
        <v>2022</v>
      </c>
      <c r="G1259" s="144" t="n">
        <v>211620859.47</v>
      </c>
      <c r="H1259" s="144" t="n">
        <v>0</v>
      </c>
      <c r="I1259" s="144" t="n">
        <f aca="false">+G:G-H:H</f>
        <v>211620859.47</v>
      </c>
    </row>
    <row r="1260" customFormat="false" ht="17.25" hidden="false" customHeight="true" outlineLevel="0" collapsed="false">
      <c r="A1260" s="140" t="s">
        <v>105</v>
      </c>
      <c r="C1260" s="142" t="n">
        <v>6610400</v>
      </c>
      <c r="D1260" s="143" t="n">
        <v>66104000</v>
      </c>
      <c r="E1260" s="140" t="s">
        <v>544</v>
      </c>
      <c r="F1260" s="143" t="n">
        <v>2022</v>
      </c>
      <c r="G1260" s="144" t="n">
        <v>941917666.13</v>
      </c>
      <c r="H1260" s="144" t="n">
        <v>0</v>
      </c>
      <c r="I1260" s="144" t="n">
        <f aca="false">+G:G-H:H</f>
        <v>941917666.13</v>
      </c>
    </row>
    <row r="1261" customFormat="false" ht="17.25" hidden="false" customHeight="true" outlineLevel="0" collapsed="false">
      <c r="A1261" s="140" t="s">
        <v>105</v>
      </c>
      <c r="C1261" s="142" t="n">
        <v>6660000</v>
      </c>
      <c r="D1261" s="143" t="n">
        <v>66600000</v>
      </c>
      <c r="E1261" s="140" t="s">
        <v>750</v>
      </c>
      <c r="F1261" s="143" t="n">
        <v>2022</v>
      </c>
      <c r="G1261" s="144" t="n">
        <v>1852216323.19</v>
      </c>
      <c r="H1261" s="144" t="n">
        <v>0</v>
      </c>
      <c r="I1261" s="144" t="n">
        <f aca="false">+G:G-H:H</f>
        <v>1852216323.19</v>
      </c>
    </row>
    <row r="1262" customFormat="false" ht="17.25" hidden="false" customHeight="true" outlineLevel="0" collapsed="false">
      <c r="A1262" s="140" t="s">
        <v>105</v>
      </c>
      <c r="C1262" s="142" t="n">
        <v>6811100</v>
      </c>
      <c r="D1262" s="143" t="n">
        <v>68111000</v>
      </c>
      <c r="E1262" s="140" t="s">
        <v>751</v>
      </c>
      <c r="F1262" s="143" t="n">
        <v>2022</v>
      </c>
      <c r="G1262" s="144" t="n">
        <v>67660262.5</v>
      </c>
      <c r="H1262" s="144" t="n">
        <v>0</v>
      </c>
      <c r="I1262" s="144" t="n">
        <f aca="false">+G:G-H:H</f>
        <v>67660262.5</v>
      </c>
    </row>
    <row r="1263" customFormat="false" ht="17.25" hidden="false" customHeight="true" outlineLevel="0" collapsed="false">
      <c r="A1263" s="140" t="s">
        <v>105</v>
      </c>
      <c r="C1263" s="142" t="n">
        <v>6811200</v>
      </c>
      <c r="D1263" s="143" t="n">
        <v>68112000</v>
      </c>
      <c r="E1263" s="140" t="s">
        <v>752</v>
      </c>
      <c r="F1263" s="143" t="n">
        <v>2022</v>
      </c>
      <c r="G1263" s="144" t="n">
        <v>341696489.26</v>
      </c>
      <c r="H1263" s="144" t="n">
        <v>0</v>
      </c>
      <c r="I1263" s="144" t="n">
        <f aca="false">+G:G-H:H</f>
        <v>341696489.26</v>
      </c>
    </row>
    <row r="1264" customFormat="false" ht="17.25" hidden="false" customHeight="true" outlineLevel="0" collapsed="false">
      <c r="A1264" s="140" t="s">
        <v>105</v>
      </c>
      <c r="C1264" s="142" t="n">
        <v>6850000</v>
      </c>
      <c r="D1264" s="143" t="n">
        <v>68112000</v>
      </c>
      <c r="E1264" s="140" t="s">
        <v>490</v>
      </c>
      <c r="F1264" s="143" t="n">
        <v>2022</v>
      </c>
      <c r="G1264" s="144" t="n">
        <v>591526803.05</v>
      </c>
      <c r="H1264" s="144" t="n">
        <v>0</v>
      </c>
      <c r="I1264" s="144" t="n">
        <f aca="false">+G:G-H:H</f>
        <v>591526803.05</v>
      </c>
    </row>
    <row r="1265" customFormat="false" ht="17.25" hidden="false" customHeight="true" outlineLevel="0" collapsed="false">
      <c r="A1265" s="140" t="s">
        <v>105</v>
      </c>
      <c r="C1265" s="143" t="n">
        <v>695000</v>
      </c>
      <c r="D1265" s="143" t="n">
        <v>69500000</v>
      </c>
      <c r="E1265" s="140" t="s">
        <v>3428</v>
      </c>
      <c r="F1265" s="143" t="n">
        <v>2022</v>
      </c>
      <c r="G1265" s="144" t="n">
        <v>1633240274.24601</v>
      </c>
      <c r="I1265" s="144" t="n">
        <f aca="false">+G:G-H:H</f>
        <v>1633240274.24601</v>
      </c>
    </row>
    <row r="1266" customFormat="false" ht="17.25" hidden="false" customHeight="true" outlineLevel="0" collapsed="false">
      <c r="A1266" s="140" t="s">
        <v>105</v>
      </c>
      <c r="C1266" s="142" t="n">
        <v>7071000</v>
      </c>
      <c r="D1266" s="143" t="n">
        <v>70710000</v>
      </c>
      <c r="E1266" s="140" t="s">
        <v>755</v>
      </c>
      <c r="F1266" s="143" t="n">
        <v>2022</v>
      </c>
      <c r="G1266" s="144" t="n">
        <v>0</v>
      </c>
      <c r="H1266" s="144" t="n">
        <v>7031190150.57</v>
      </c>
      <c r="I1266" s="144" t="n">
        <f aca="false">+G:G-H:H</f>
        <v>-7031190150.57</v>
      </c>
    </row>
    <row r="1267" customFormat="false" ht="17.25" hidden="false" customHeight="true" outlineLevel="0" collapsed="false">
      <c r="A1267" s="140" t="s">
        <v>105</v>
      </c>
      <c r="C1267" s="142" t="n">
        <v>7072000</v>
      </c>
      <c r="D1267" s="143" t="n">
        <v>70720000</v>
      </c>
      <c r="E1267" s="140" t="s">
        <v>756</v>
      </c>
      <c r="F1267" s="143" t="n">
        <v>2022</v>
      </c>
      <c r="G1267" s="144" t="n">
        <v>0</v>
      </c>
      <c r="H1267" s="144" t="n">
        <v>81066426518.97</v>
      </c>
      <c r="I1267" s="144" t="n">
        <f aca="false">+G:G-H:H</f>
        <v>-81066426518.97</v>
      </c>
    </row>
    <row r="1268" customFormat="false" ht="17.25" hidden="false" customHeight="true" outlineLevel="0" collapsed="false">
      <c r="A1268" s="140" t="s">
        <v>105</v>
      </c>
      <c r="C1268" s="142" t="n">
        <v>7080000</v>
      </c>
      <c r="D1268" s="143" t="n">
        <v>70800000</v>
      </c>
      <c r="E1268" s="140" t="s">
        <v>758</v>
      </c>
      <c r="F1268" s="143" t="n">
        <v>2022</v>
      </c>
      <c r="G1268" s="144" t="n">
        <v>0</v>
      </c>
      <c r="H1268" s="144" t="n">
        <v>74000</v>
      </c>
      <c r="I1268" s="144" t="n">
        <f aca="false">+G:G-H:H</f>
        <v>-74000</v>
      </c>
    </row>
    <row r="1269" customFormat="false" ht="17.25" hidden="false" customHeight="true" outlineLevel="0" collapsed="false">
      <c r="A1269" s="140" t="s">
        <v>105</v>
      </c>
      <c r="C1269" s="142" t="n">
        <v>7081000</v>
      </c>
      <c r="D1269" s="143" t="n">
        <v>70810000</v>
      </c>
      <c r="E1269" s="140" t="s">
        <v>759</v>
      </c>
      <c r="F1269" s="143" t="n">
        <v>2022</v>
      </c>
      <c r="G1269" s="144" t="n">
        <v>0</v>
      </c>
      <c r="H1269" s="144" t="n">
        <v>19152152.76</v>
      </c>
      <c r="I1269" s="144" t="n">
        <f aca="false">+G:G-H:H</f>
        <v>-19152152.76</v>
      </c>
    </row>
    <row r="1270" customFormat="false" ht="17.25" hidden="false" customHeight="true" outlineLevel="0" collapsed="false">
      <c r="A1270" s="140" t="s">
        <v>105</v>
      </c>
      <c r="C1270" s="142" t="n">
        <v>7090000</v>
      </c>
      <c r="D1270" s="143" t="n">
        <v>70900000</v>
      </c>
      <c r="E1270" s="140" t="s">
        <v>760</v>
      </c>
      <c r="F1270" s="143" t="n">
        <v>2022</v>
      </c>
      <c r="G1270" s="144" t="n">
        <v>674382975.61</v>
      </c>
      <c r="H1270" s="144" t="n">
        <v>0</v>
      </c>
      <c r="I1270" s="144" t="n">
        <f aca="false">+G:G-H:H</f>
        <v>674382975.61</v>
      </c>
    </row>
    <row r="1271" customFormat="false" ht="17.25" hidden="false" customHeight="true" outlineLevel="0" collapsed="false">
      <c r="A1271" s="140" t="s">
        <v>105</v>
      </c>
      <c r="C1271" s="142" t="n">
        <v>7140000</v>
      </c>
      <c r="D1271" s="143" t="n">
        <v>71400000</v>
      </c>
      <c r="E1271" s="140" t="s">
        <v>761</v>
      </c>
      <c r="F1271" s="143" t="n">
        <v>2022</v>
      </c>
      <c r="G1271" s="144" t="n">
        <v>0</v>
      </c>
      <c r="H1271" s="144" t="n">
        <v>449270091.96</v>
      </c>
      <c r="I1271" s="144" t="n">
        <f aca="false">+G:G-H:H</f>
        <v>-449270091.96</v>
      </c>
    </row>
    <row r="1272" customFormat="false" ht="17.25" hidden="false" customHeight="true" outlineLevel="0" collapsed="false">
      <c r="A1272" s="140" t="s">
        <v>105</v>
      </c>
      <c r="C1272" s="142" t="n">
        <v>7520000</v>
      </c>
      <c r="D1272" s="143" t="n">
        <v>75200000</v>
      </c>
      <c r="E1272" s="140" t="s">
        <v>502</v>
      </c>
      <c r="F1272" s="143" t="n">
        <v>2022</v>
      </c>
      <c r="G1272" s="144" t="n">
        <v>37692925</v>
      </c>
      <c r="H1272" s="144" t="n">
        <v>0</v>
      </c>
      <c r="I1272" s="144" t="n">
        <f aca="false">+G:G-H:H</f>
        <v>37692925</v>
      </c>
    </row>
    <row r="1273" customFormat="false" ht="17.25" hidden="false" customHeight="true" outlineLevel="0" collapsed="false">
      <c r="A1273" s="140" t="s">
        <v>105</v>
      </c>
      <c r="C1273" s="142" t="n">
        <v>7580000</v>
      </c>
      <c r="D1273" s="143" t="n">
        <v>75800000</v>
      </c>
      <c r="E1273" s="140" t="s">
        <v>763</v>
      </c>
      <c r="F1273" s="143" t="n">
        <v>2022</v>
      </c>
      <c r="G1273" s="144" t="n">
        <v>0</v>
      </c>
      <c r="H1273" s="144" t="n">
        <v>71944399.65</v>
      </c>
      <c r="I1273" s="144" t="n">
        <f aca="false">+G:G-H:H</f>
        <v>-71944399.65</v>
      </c>
    </row>
    <row r="1274" customFormat="false" ht="17.25" hidden="false" customHeight="true" outlineLevel="0" collapsed="false">
      <c r="A1274" s="140" t="s">
        <v>105</v>
      </c>
      <c r="C1274" s="142" t="n">
        <v>7581000</v>
      </c>
      <c r="D1274" s="143" t="n">
        <v>75810000</v>
      </c>
      <c r="E1274" s="140" t="s">
        <v>551</v>
      </c>
      <c r="F1274" s="143" t="n">
        <v>2022</v>
      </c>
      <c r="G1274" s="144" t="n">
        <v>0</v>
      </c>
      <c r="H1274" s="144" t="n">
        <v>10028000</v>
      </c>
      <c r="I1274" s="144" t="n">
        <f aca="false">+G:G-H:H</f>
        <v>-10028000</v>
      </c>
    </row>
    <row r="1275" customFormat="false" ht="17.25" hidden="false" customHeight="true" outlineLevel="0" collapsed="false">
      <c r="A1275" s="140" t="s">
        <v>105</v>
      </c>
      <c r="C1275" s="142" t="n">
        <v>7650000</v>
      </c>
      <c r="D1275" s="143" t="n">
        <v>76500000</v>
      </c>
      <c r="E1275" s="140" t="s">
        <v>765</v>
      </c>
      <c r="F1275" s="143" t="n">
        <v>2022</v>
      </c>
      <c r="G1275" s="144" t="n">
        <v>0</v>
      </c>
      <c r="H1275" s="144" t="n">
        <v>1233083.67</v>
      </c>
      <c r="I1275" s="144" t="n">
        <f aca="false">+G:G-H:H</f>
        <v>-1233083.67</v>
      </c>
    </row>
    <row r="1276" customFormat="false" ht="17.25" hidden="false" customHeight="true" outlineLevel="0" collapsed="false">
      <c r="A1276" s="140" t="s">
        <v>105</v>
      </c>
      <c r="C1276" s="142" t="n">
        <v>7660000</v>
      </c>
      <c r="D1276" s="143" t="n">
        <v>76600000</v>
      </c>
      <c r="E1276" s="140" t="s">
        <v>766</v>
      </c>
      <c r="F1276" s="143" t="n">
        <v>2022</v>
      </c>
      <c r="G1276" s="144" t="n">
        <v>0</v>
      </c>
      <c r="H1276" s="144" t="n">
        <v>186265167.58</v>
      </c>
      <c r="I1276" s="144" t="n">
        <f aca="false">+G:G-H:H</f>
        <v>-186265167.58</v>
      </c>
    </row>
    <row r="1277" customFormat="false" ht="17.25" hidden="false" customHeight="true" outlineLevel="0" collapsed="false">
      <c r="A1277" s="140" t="s">
        <v>105</v>
      </c>
      <c r="C1277" s="142" t="n">
        <v>7688000</v>
      </c>
      <c r="D1277" s="143" t="n">
        <v>76880000</v>
      </c>
      <c r="E1277" s="140" t="s">
        <v>553</v>
      </c>
      <c r="F1277" s="143" t="n">
        <v>2022</v>
      </c>
      <c r="G1277" s="144" t="n">
        <v>0</v>
      </c>
      <c r="H1277" s="144" t="n">
        <v>273523.27</v>
      </c>
      <c r="I1277" s="144" t="n">
        <f aca="false">+G:G-H:H</f>
        <v>-273523.27</v>
      </c>
    </row>
    <row r="1278" customFormat="false" ht="17.25" hidden="false" customHeight="true" outlineLevel="0" collapsed="false">
      <c r="A1278" s="140" t="s">
        <v>105</v>
      </c>
      <c r="C1278" s="142" t="n">
        <v>7850000</v>
      </c>
      <c r="D1278" s="143" t="n">
        <v>78500000</v>
      </c>
      <c r="E1278" s="140" t="s">
        <v>507</v>
      </c>
      <c r="F1278" s="143" t="n">
        <v>2022</v>
      </c>
      <c r="G1278" s="144" t="n">
        <v>0</v>
      </c>
      <c r="H1278" s="144" t="n">
        <v>1101303774.79</v>
      </c>
      <c r="I1278" s="144" t="n">
        <f aca="false">+G:G-H:H</f>
        <v>-1101303774.79</v>
      </c>
    </row>
    <row r="1279" customFormat="false" ht="17.25" hidden="false" customHeight="true" outlineLevel="0" collapsed="false">
      <c r="A1279" s="140" t="s">
        <v>106</v>
      </c>
      <c r="C1279" s="142" t="n">
        <v>101000</v>
      </c>
      <c r="D1279" s="143" t="n">
        <v>10100000</v>
      </c>
      <c r="E1279" s="140" t="s">
        <v>1</v>
      </c>
      <c r="F1279" s="143" t="n">
        <v>2022</v>
      </c>
      <c r="G1279" s="144" t="n">
        <v>0</v>
      </c>
      <c r="H1279" s="144" t="n">
        <v>2000000</v>
      </c>
      <c r="I1279" s="144" t="n">
        <f aca="false">+G:G-H:H</f>
        <v>-2000000</v>
      </c>
    </row>
    <row r="1280" customFormat="false" ht="17.25" hidden="false" customHeight="true" outlineLevel="0" collapsed="false">
      <c r="A1280" s="140" t="s">
        <v>106</v>
      </c>
      <c r="C1280" s="142" t="n">
        <v>120000</v>
      </c>
      <c r="D1280" s="143" t="n">
        <v>12000000</v>
      </c>
      <c r="E1280" s="140" t="s">
        <v>1077</v>
      </c>
      <c r="F1280" s="143" t="n">
        <v>2022</v>
      </c>
      <c r="G1280" s="144" t="n">
        <v>126231719.02</v>
      </c>
      <c r="H1280" s="144" t="n">
        <v>0</v>
      </c>
      <c r="I1280" s="144" t="n">
        <f aca="false">+G:G-H:H</f>
        <v>126231719.02</v>
      </c>
    </row>
    <row r="1281" customFormat="false" ht="17.25" hidden="false" customHeight="true" outlineLevel="0" collapsed="false">
      <c r="A1281" s="140" t="s">
        <v>106</v>
      </c>
      <c r="C1281" s="142" t="n">
        <v>128000</v>
      </c>
      <c r="D1281" s="143" t="n">
        <v>12800000</v>
      </c>
      <c r="E1281" s="140" t="s">
        <v>2366</v>
      </c>
      <c r="F1281" s="143" t="n">
        <v>2022</v>
      </c>
      <c r="G1281" s="144" t="n">
        <v>0</v>
      </c>
      <c r="H1281" s="144" t="n">
        <v>29095762.65</v>
      </c>
      <c r="I1281" s="144" t="n">
        <f aca="false">+G:G-H:H</f>
        <v>-29095762.65</v>
      </c>
    </row>
    <row r="1282" customFormat="false" ht="17.25" hidden="false" customHeight="true" outlineLevel="0" collapsed="false">
      <c r="A1282" s="140" t="s">
        <v>106</v>
      </c>
      <c r="C1282" s="142" t="n">
        <v>215800</v>
      </c>
      <c r="D1282" s="143" t="n">
        <v>21580000</v>
      </c>
      <c r="E1282" s="140" t="s">
        <v>1082</v>
      </c>
      <c r="F1282" s="143" t="n">
        <v>2022</v>
      </c>
      <c r="G1282" s="144" t="n">
        <v>30603100</v>
      </c>
      <c r="H1282" s="144" t="n">
        <v>0</v>
      </c>
      <c r="I1282" s="144" t="n">
        <f aca="false">+G:G-H:H</f>
        <v>30603100</v>
      </c>
    </row>
    <row r="1283" customFormat="false" ht="17.25" hidden="false" customHeight="true" outlineLevel="0" collapsed="false">
      <c r="A1283" s="140" t="s">
        <v>106</v>
      </c>
      <c r="C1283" s="142" t="n">
        <v>218100</v>
      </c>
      <c r="D1283" s="143" t="n">
        <v>21810000</v>
      </c>
      <c r="E1283" s="140" t="s">
        <v>3429</v>
      </c>
      <c r="F1283" s="143" t="n">
        <v>2022</v>
      </c>
      <c r="G1283" s="144" t="n">
        <v>8627659</v>
      </c>
      <c r="H1283" s="144" t="n">
        <v>0</v>
      </c>
      <c r="I1283" s="144" t="n">
        <f aca="false">+G:G-H:H</f>
        <v>8627659</v>
      </c>
    </row>
    <row r="1284" customFormat="false" ht="17.25" hidden="false" customHeight="true" outlineLevel="0" collapsed="false">
      <c r="A1284" s="140" t="s">
        <v>106</v>
      </c>
      <c r="C1284" s="142" t="n">
        <v>218300</v>
      </c>
      <c r="D1284" s="143" t="n">
        <v>21830000</v>
      </c>
      <c r="E1284" s="140" t="s">
        <v>3430</v>
      </c>
      <c r="F1284" s="143" t="n">
        <v>2022</v>
      </c>
      <c r="G1284" s="144" t="n">
        <v>19539719.66</v>
      </c>
      <c r="H1284" s="144" t="n">
        <v>0</v>
      </c>
      <c r="I1284" s="144" t="n">
        <f aca="false">+G:G-H:H</f>
        <v>19539719.66</v>
      </c>
    </row>
    <row r="1285" customFormat="false" ht="17.25" hidden="false" customHeight="true" outlineLevel="0" collapsed="false">
      <c r="A1285" s="140" t="s">
        <v>106</v>
      </c>
      <c r="C1285" s="142" t="n">
        <v>218400</v>
      </c>
      <c r="D1285" s="143" t="n">
        <v>21840000</v>
      </c>
      <c r="E1285" s="140" t="s">
        <v>846</v>
      </c>
      <c r="F1285" s="143" t="n">
        <v>2022</v>
      </c>
      <c r="G1285" s="144" t="n">
        <v>4866642</v>
      </c>
      <c r="H1285" s="144" t="n">
        <v>0</v>
      </c>
      <c r="I1285" s="144" t="n">
        <f aca="false">+G:G-H:H</f>
        <v>4866642</v>
      </c>
    </row>
    <row r="1286" customFormat="false" ht="17.25" hidden="false" customHeight="true" outlineLevel="0" collapsed="false">
      <c r="A1286" s="140" t="s">
        <v>106</v>
      </c>
      <c r="C1286" s="142" t="n">
        <v>218600</v>
      </c>
      <c r="D1286" s="143" t="n">
        <v>21860000</v>
      </c>
      <c r="E1286" s="140" t="s">
        <v>3431</v>
      </c>
      <c r="F1286" s="143" t="n">
        <v>2022</v>
      </c>
      <c r="G1286" s="144" t="n">
        <v>20822029.76</v>
      </c>
      <c r="H1286" s="144" t="n">
        <v>0</v>
      </c>
      <c r="I1286" s="144" t="n">
        <f aca="false">+G:G-H:H</f>
        <v>20822029.76</v>
      </c>
    </row>
    <row r="1287" customFormat="false" ht="17.25" hidden="false" customHeight="true" outlineLevel="0" collapsed="false">
      <c r="A1287" s="140" t="s">
        <v>106</v>
      </c>
      <c r="C1287" s="142" t="n">
        <v>218700</v>
      </c>
      <c r="D1287" s="143" t="n">
        <v>21870000</v>
      </c>
      <c r="E1287" s="140" t="s">
        <v>3432</v>
      </c>
      <c r="F1287" s="143" t="n">
        <v>2022</v>
      </c>
      <c r="G1287" s="144" t="n">
        <v>499302.12</v>
      </c>
      <c r="H1287" s="144" t="n">
        <v>0</v>
      </c>
      <c r="I1287" s="144" t="n">
        <f aca="false">+G:G-H:H</f>
        <v>499302.12</v>
      </c>
    </row>
    <row r="1288" customFormat="false" ht="17.25" hidden="false" customHeight="true" outlineLevel="0" collapsed="false">
      <c r="A1288" s="140" t="s">
        <v>106</v>
      </c>
      <c r="C1288" s="142" t="n">
        <v>281580</v>
      </c>
      <c r="D1288" s="143" t="n">
        <v>28158000</v>
      </c>
      <c r="E1288" s="140" t="s">
        <v>1088</v>
      </c>
      <c r="F1288" s="143" t="n">
        <v>2022</v>
      </c>
      <c r="G1288" s="144" t="n">
        <v>0</v>
      </c>
      <c r="H1288" s="144" t="n">
        <v>9946007.5</v>
      </c>
      <c r="I1288" s="144" t="n">
        <f aca="false">+G:G-H:H</f>
        <v>-9946007.5</v>
      </c>
    </row>
    <row r="1289" customFormat="false" ht="17.25" hidden="false" customHeight="true" outlineLevel="0" collapsed="false">
      <c r="A1289" s="140" t="s">
        <v>106</v>
      </c>
      <c r="C1289" s="142" t="n">
        <v>281810</v>
      </c>
      <c r="D1289" s="143" t="n">
        <v>28181000</v>
      </c>
      <c r="E1289" s="140" t="s">
        <v>3433</v>
      </c>
      <c r="F1289" s="143" t="n">
        <v>2022</v>
      </c>
      <c r="G1289" s="144" t="n">
        <v>0</v>
      </c>
      <c r="H1289" s="144" t="n">
        <v>581354.72</v>
      </c>
      <c r="I1289" s="144" t="n">
        <f aca="false">+G:G-H:H</f>
        <v>-581354.72</v>
      </c>
    </row>
    <row r="1290" customFormat="false" ht="17.25" hidden="false" customHeight="true" outlineLevel="0" collapsed="false">
      <c r="A1290" s="140" t="s">
        <v>106</v>
      </c>
      <c r="C1290" s="142" t="n">
        <v>281830</v>
      </c>
      <c r="D1290" s="143" t="n">
        <v>28183000</v>
      </c>
      <c r="E1290" s="140" t="s">
        <v>3434</v>
      </c>
      <c r="F1290" s="143" t="n">
        <v>2022</v>
      </c>
      <c r="G1290" s="144" t="n">
        <v>0</v>
      </c>
      <c r="H1290" s="144" t="n">
        <v>5095375.14</v>
      </c>
      <c r="I1290" s="144" t="n">
        <f aca="false">+G:G-H:H</f>
        <v>-5095375.14</v>
      </c>
    </row>
    <row r="1291" customFormat="false" ht="17.25" hidden="false" customHeight="true" outlineLevel="0" collapsed="false">
      <c r="A1291" s="140" t="s">
        <v>106</v>
      </c>
      <c r="C1291" s="142" t="n">
        <v>281840</v>
      </c>
      <c r="D1291" s="143" t="n">
        <v>28184000</v>
      </c>
      <c r="E1291" s="140" t="s">
        <v>3435</v>
      </c>
      <c r="F1291" s="143" t="n">
        <v>2022</v>
      </c>
      <c r="G1291" s="144" t="n">
        <v>0</v>
      </c>
      <c r="H1291" s="144" t="n">
        <v>1541103.3</v>
      </c>
      <c r="I1291" s="144" t="n">
        <f aca="false">+G:G-H:H</f>
        <v>-1541103.3</v>
      </c>
    </row>
    <row r="1292" customFormat="false" ht="17.25" hidden="false" customHeight="true" outlineLevel="0" collapsed="false">
      <c r="A1292" s="140" t="s">
        <v>106</v>
      </c>
      <c r="C1292" s="142" t="n">
        <v>281860</v>
      </c>
      <c r="D1292" s="143" t="n">
        <v>28186000</v>
      </c>
      <c r="E1292" s="140" t="s">
        <v>3436</v>
      </c>
      <c r="F1292" s="143" t="n">
        <v>2022</v>
      </c>
      <c r="G1292" s="144" t="n">
        <v>0</v>
      </c>
      <c r="H1292" s="144" t="n">
        <v>11039635.4</v>
      </c>
      <c r="I1292" s="144" t="n">
        <f aca="false">+G:G-H:H</f>
        <v>-11039635.4</v>
      </c>
    </row>
    <row r="1293" customFormat="false" ht="17.25" hidden="false" customHeight="true" outlineLevel="0" collapsed="false">
      <c r="A1293" s="140" t="s">
        <v>106</v>
      </c>
      <c r="C1293" s="142" t="n">
        <v>281870</v>
      </c>
      <c r="D1293" s="143" t="n">
        <v>28187000</v>
      </c>
      <c r="E1293" s="140" t="s">
        <v>3437</v>
      </c>
      <c r="F1293" s="143" t="n">
        <v>2022</v>
      </c>
      <c r="G1293" s="144" t="n">
        <v>0</v>
      </c>
      <c r="H1293" s="144" t="n">
        <v>79056.17</v>
      </c>
      <c r="I1293" s="144" t="n">
        <f aca="false">+G:G-H:H</f>
        <v>-79056.17</v>
      </c>
    </row>
    <row r="1294" customFormat="false" ht="17.25" hidden="false" customHeight="true" outlineLevel="0" collapsed="false">
      <c r="A1294" s="140" t="s">
        <v>106</v>
      </c>
      <c r="C1294" s="142" t="n">
        <v>370000</v>
      </c>
      <c r="D1294" s="143" t="n">
        <v>37000000</v>
      </c>
      <c r="E1294" s="140" t="s">
        <v>888</v>
      </c>
      <c r="F1294" s="143" t="n">
        <v>2022</v>
      </c>
      <c r="G1294" s="144" t="n">
        <v>650768671.38</v>
      </c>
      <c r="H1294" s="144" t="n">
        <v>0</v>
      </c>
      <c r="I1294" s="144" t="n">
        <f aca="false">+G:G-H:H</f>
        <v>650768671.38</v>
      </c>
    </row>
    <row r="1295" customFormat="false" ht="17.25" hidden="false" customHeight="true" outlineLevel="0" collapsed="false">
      <c r="A1295" s="140" t="s">
        <v>106</v>
      </c>
      <c r="C1295" s="142" t="n">
        <v>401100</v>
      </c>
      <c r="D1295" s="143" t="n">
        <v>40110000</v>
      </c>
      <c r="E1295" s="140" t="s">
        <v>1548</v>
      </c>
      <c r="F1295" s="143" t="n">
        <v>2022</v>
      </c>
      <c r="G1295" s="144" t="n">
        <v>0</v>
      </c>
      <c r="H1295" s="144" t="n">
        <v>2239838113.58</v>
      </c>
      <c r="I1295" s="144" t="n">
        <f aca="false">+G:G-H:H</f>
        <v>-2239838113.58</v>
      </c>
    </row>
    <row r="1296" customFormat="false" ht="17.25" hidden="false" customHeight="true" outlineLevel="0" collapsed="false">
      <c r="A1296" s="140" t="s">
        <v>106</v>
      </c>
      <c r="C1296" s="142" t="n">
        <v>403400</v>
      </c>
      <c r="D1296" s="143" t="n">
        <v>40340000</v>
      </c>
      <c r="E1296" s="140" t="s">
        <v>24</v>
      </c>
      <c r="F1296" s="143" t="n">
        <v>2022</v>
      </c>
      <c r="G1296" s="144" t="n">
        <v>0</v>
      </c>
      <c r="H1296" s="144" t="n">
        <v>546861607.68</v>
      </c>
      <c r="I1296" s="144" t="n">
        <f aca="false">+G:G-H:H</f>
        <v>-546861607.68</v>
      </c>
    </row>
    <row r="1297" customFormat="false" ht="17.25" hidden="false" customHeight="true" outlineLevel="0" collapsed="false">
      <c r="A1297" s="140" t="s">
        <v>106</v>
      </c>
      <c r="C1297" s="142" t="n">
        <v>408000</v>
      </c>
      <c r="D1297" s="143" t="n">
        <v>40800000</v>
      </c>
      <c r="E1297" s="140" t="s">
        <v>26</v>
      </c>
      <c r="F1297" s="143" t="n">
        <v>2022</v>
      </c>
      <c r="G1297" s="144" t="n">
        <v>0</v>
      </c>
      <c r="H1297" s="144" t="n">
        <v>31889800</v>
      </c>
      <c r="I1297" s="144" t="n">
        <f aca="false">+G:G-H:H</f>
        <v>-31889800</v>
      </c>
    </row>
    <row r="1298" customFormat="false" ht="17.25" hidden="false" customHeight="true" outlineLevel="0" collapsed="false">
      <c r="A1298" s="140" t="s">
        <v>106</v>
      </c>
      <c r="C1298" s="142" t="n">
        <v>409100</v>
      </c>
      <c r="D1298" s="143" t="n">
        <v>40910000</v>
      </c>
      <c r="E1298" s="140" t="s">
        <v>901</v>
      </c>
      <c r="F1298" s="143" t="n">
        <v>2022</v>
      </c>
      <c r="G1298" s="144" t="n">
        <v>0</v>
      </c>
      <c r="H1298" s="144" t="n">
        <v>115000</v>
      </c>
      <c r="I1298" s="144" t="n">
        <f aca="false">+G:G-H:H</f>
        <v>-115000</v>
      </c>
    </row>
    <row r="1299" customFormat="false" ht="17.25" hidden="false" customHeight="true" outlineLevel="0" collapsed="false">
      <c r="A1299" s="140" t="s">
        <v>106</v>
      </c>
      <c r="C1299" s="142" t="n">
        <v>411000</v>
      </c>
      <c r="D1299" s="143" t="n">
        <v>41100000</v>
      </c>
      <c r="E1299" s="140" t="s">
        <v>3097</v>
      </c>
      <c r="F1299" s="143" t="n">
        <v>2022</v>
      </c>
      <c r="G1299" s="144" t="n">
        <v>0</v>
      </c>
      <c r="H1299" s="144" t="n">
        <v>134463428.38</v>
      </c>
      <c r="I1299" s="144" t="n">
        <f aca="false">+G:G-H:H</f>
        <v>-134463428.38</v>
      </c>
    </row>
    <row r="1300" customFormat="false" ht="17.25" hidden="false" customHeight="true" outlineLevel="0" collapsed="false">
      <c r="A1300" s="140" t="s">
        <v>106</v>
      </c>
      <c r="C1300" s="142" t="n">
        <v>416000</v>
      </c>
      <c r="D1300" s="143" t="n">
        <v>41600000</v>
      </c>
      <c r="E1300" s="140" t="s">
        <v>913</v>
      </c>
      <c r="F1300" s="143" t="n">
        <v>2022</v>
      </c>
      <c r="G1300" s="144" t="n">
        <v>726692144.03</v>
      </c>
      <c r="H1300" s="144" t="n">
        <v>0</v>
      </c>
      <c r="I1300" s="144" t="n">
        <f aca="false">+G:G-H:H</f>
        <v>726692144.03</v>
      </c>
    </row>
    <row r="1301" customFormat="false" ht="17.25" hidden="false" customHeight="true" outlineLevel="0" collapsed="false">
      <c r="A1301" s="140" t="s">
        <v>106</v>
      </c>
      <c r="C1301" s="142" t="n">
        <v>421100</v>
      </c>
      <c r="D1301" s="143" t="n">
        <v>42110000</v>
      </c>
      <c r="E1301" s="140" t="s">
        <v>915</v>
      </c>
      <c r="F1301" s="143" t="n">
        <v>2022</v>
      </c>
      <c r="G1301" s="144" t="n">
        <v>0</v>
      </c>
      <c r="H1301" s="144" t="n">
        <v>629626.97</v>
      </c>
      <c r="I1301" s="144" t="n">
        <f aca="false">+G:G-H:H</f>
        <v>-629626.97</v>
      </c>
    </row>
    <row r="1302" customFormat="false" ht="17.25" hidden="false" customHeight="true" outlineLevel="0" collapsed="false">
      <c r="A1302" s="140" t="s">
        <v>106</v>
      </c>
      <c r="C1302" s="142" t="n">
        <v>425200</v>
      </c>
      <c r="D1302" s="143" t="n">
        <v>42520000</v>
      </c>
      <c r="E1302" s="140" t="s">
        <v>33</v>
      </c>
      <c r="F1302" s="143" t="n">
        <v>2022</v>
      </c>
      <c r="G1302" s="144" t="n">
        <v>0</v>
      </c>
      <c r="H1302" s="144" t="n">
        <v>1000000</v>
      </c>
      <c r="I1302" s="144" t="n">
        <f aca="false">+G:G-H:H</f>
        <v>-1000000</v>
      </c>
    </row>
    <row r="1303" customFormat="false" ht="17.25" hidden="false" customHeight="true" outlineLevel="0" collapsed="false">
      <c r="A1303" s="140" t="s">
        <v>106</v>
      </c>
      <c r="C1303" s="142" t="n">
        <v>428000</v>
      </c>
      <c r="D1303" s="143" t="n">
        <v>42800000</v>
      </c>
      <c r="E1303" s="140" t="s">
        <v>274</v>
      </c>
      <c r="F1303" s="143" t="n">
        <v>2022</v>
      </c>
      <c r="G1303" s="144" t="n">
        <v>0</v>
      </c>
      <c r="H1303" s="144" t="n">
        <v>3165813.35</v>
      </c>
      <c r="I1303" s="144" t="n">
        <f aca="false">+G:G-H:H</f>
        <v>-3165813.35</v>
      </c>
    </row>
    <row r="1304" customFormat="false" ht="17.25" hidden="false" customHeight="true" outlineLevel="0" collapsed="false">
      <c r="A1304" s="140" t="s">
        <v>106</v>
      </c>
      <c r="C1304" s="142" t="n">
        <v>428200</v>
      </c>
      <c r="D1304" s="143" t="n">
        <v>42820000</v>
      </c>
      <c r="E1304" s="140" t="s">
        <v>2413</v>
      </c>
      <c r="F1304" s="143" t="n">
        <v>2022</v>
      </c>
      <c r="G1304" s="144" t="n">
        <v>0</v>
      </c>
      <c r="H1304" s="144" t="n">
        <v>12762662</v>
      </c>
      <c r="I1304" s="144" t="n">
        <f aca="false">+G:G-H:H</f>
        <v>-12762662</v>
      </c>
    </row>
    <row r="1305" customFormat="false" ht="17.25" hidden="false" customHeight="true" outlineLevel="0" collapsed="false">
      <c r="A1305" s="140" t="s">
        <v>106</v>
      </c>
      <c r="C1305" s="142" t="n">
        <v>431000</v>
      </c>
      <c r="D1305" s="143" t="n">
        <v>43100000</v>
      </c>
      <c r="E1305" s="140" t="s">
        <v>35</v>
      </c>
      <c r="F1305" s="143" t="n">
        <v>2022</v>
      </c>
      <c r="G1305" s="144" t="n">
        <v>0</v>
      </c>
      <c r="H1305" s="144" t="n">
        <v>3155371.52</v>
      </c>
      <c r="I1305" s="144" t="n">
        <f aca="false">+G:G-H:H</f>
        <v>-3155371.52</v>
      </c>
    </row>
    <row r="1306" customFormat="false" ht="17.25" hidden="false" customHeight="true" outlineLevel="0" collapsed="false">
      <c r="A1306" s="140" t="s">
        <v>106</v>
      </c>
      <c r="C1306" s="142" t="n">
        <v>431100</v>
      </c>
      <c r="D1306" s="143" t="n">
        <v>43110000</v>
      </c>
      <c r="E1306" s="140" t="s">
        <v>275</v>
      </c>
      <c r="F1306" s="143" t="n">
        <v>2022</v>
      </c>
      <c r="G1306" s="144" t="n">
        <v>0</v>
      </c>
      <c r="H1306" s="144" t="n">
        <v>190000</v>
      </c>
      <c r="I1306" s="144" t="n">
        <f aca="false">+G:G-H:H</f>
        <v>-190000</v>
      </c>
    </row>
    <row r="1307" customFormat="false" ht="17.25" hidden="false" customHeight="true" outlineLevel="0" collapsed="false">
      <c r="A1307" s="140" t="s">
        <v>106</v>
      </c>
      <c r="C1307" s="142" t="n">
        <v>432000</v>
      </c>
      <c r="D1307" s="143" t="n">
        <v>43200000</v>
      </c>
      <c r="E1307" s="140" t="s">
        <v>608</v>
      </c>
      <c r="F1307" s="143" t="n">
        <v>2022</v>
      </c>
      <c r="G1307" s="144" t="n">
        <v>0</v>
      </c>
      <c r="H1307" s="144" t="n">
        <v>1302302.08</v>
      </c>
      <c r="I1307" s="144" t="n">
        <f aca="false">+G:G-H:H</f>
        <v>-1302302.08</v>
      </c>
    </row>
    <row r="1308" customFormat="false" ht="17.25" hidden="false" customHeight="true" outlineLevel="0" collapsed="false">
      <c r="A1308" s="140" t="s">
        <v>106</v>
      </c>
      <c r="C1308" s="142" t="n">
        <v>433000</v>
      </c>
      <c r="D1308" s="143" t="n">
        <v>43300000</v>
      </c>
      <c r="E1308" s="140" t="s">
        <v>38</v>
      </c>
      <c r="F1308" s="143" t="n">
        <v>2022</v>
      </c>
      <c r="G1308" s="144" t="n">
        <v>0</v>
      </c>
      <c r="H1308" s="144" t="n">
        <v>225383.68</v>
      </c>
      <c r="I1308" s="144" t="n">
        <f aca="false">+G:G-H:H</f>
        <v>-225383.68</v>
      </c>
    </row>
    <row r="1309" customFormat="false" ht="17.25" hidden="false" customHeight="true" outlineLevel="0" collapsed="false">
      <c r="A1309" s="140" t="s">
        <v>106</v>
      </c>
      <c r="C1309" s="142" t="n">
        <v>438200</v>
      </c>
      <c r="D1309" s="143" t="n">
        <v>43800000</v>
      </c>
      <c r="E1309" s="140" t="s">
        <v>3109</v>
      </c>
      <c r="F1309" s="143" t="n">
        <v>2022</v>
      </c>
      <c r="G1309" s="144" t="n">
        <v>0</v>
      </c>
      <c r="H1309" s="144" t="n">
        <v>601504.54</v>
      </c>
      <c r="I1309" s="144" t="n">
        <f aca="false">+G:G-H:H</f>
        <v>-601504.54</v>
      </c>
    </row>
    <row r="1310" customFormat="false" ht="17.25" hidden="false" customHeight="true" outlineLevel="0" collapsed="false">
      <c r="A1310" s="140" t="s">
        <v>106</v>
      </c>
      <c r="C1310" s="142" t="n">
        <v>441000</v>
      </c>
      <c r="D1310" s="143" t="n">
        <v>44100000</v>
      </c>
      <c r="E1310" s="140" t="s">
        <v>40</v>
      </c>
      <c r="F1310" s="143" t="n">
        <v>2022</v>
      </c>
      <c r="G1310" s="144" t="n">
        <v>0</v>
      </c>
      <c r="H1310" s="144" t="n">
        <v>1618860</v>
      </c>
      <c r="I1310" s="144" t="n">
        <f aca="false">+G:G-H:H</f>
        <v>-1618860</v>
      </c>
    </row>
    <row r="1311" customFormat="false" ht="17.25" hidden="false" customHeight="true" outlineLevel="0" collapsed="false">
      <c r="A1311" s="140" t="s">
        <v>106</v>
      </c>
      <c r="C1311" s="142" t="n">
        <v>443000</v>
      </c>
      <c r="D1311" s="143" t="n">
        <v>44300000</v>
      </c>
      <c r="E1311" s="140" t="s">
        <v>279</v>
      </c>
      <c r="F1311" s="143" t="n">
        <v>2022</v>
      </c>
      <c r="G1311" s="144" t="n">
        <v>34976016.72</v>
      </c>
      <c r="H1311" s="144" t="n">
        <v>0</v>
      </c>
      <c r="I1311" s="144" t="n">
        <f aca="false">+G:G-H:H</f>
        <v>34976016.72</v>
      </c>
    </row>
    <row r="1312" customFormat="false" ht="17.25" hidden="false" customHeight="true" outlineLevel="0" collapsed="false">
      <c r="A1312" s="140" t="s">
        <v>106</v>
      </c>
      <c r="C1312" s="142" t="n">
        <v>444000</v>
      </c>
      <c r="D1312" s="143" t="n">
        <v>44400000</v>
      </c>
      <c r="E1312" s="140" t="s">
        <v>1558</v>
      </c>
      <c r="F1312" s="143" t="n">
        <v>2022</v>
      </c>
      <c r="G1312" s="144" t="n">
        <v>0</v>
      </c>
      <c r="H1312" s="144" t="n">
        <v>46567334.6311</v>
      </c>
      <c r="I1312" s="144" t="n">
        <f aca="false">+G:G-H:H</f>
        <v>-46567334.6311</v>
      </c>
    </row>
    <row r="1313" customFormat="false" ht="17.25" hidden="false" customHeight="true" outlineLevel="0" collapsed="false">
      <c r="A1313" s="140" t="s">
        <v>106</v>
      </c>
      <c r="C1313" s="142" t="n">
        <v>445400</v>
      </c>
      <c r="D1313" s="143" t="n">
        <v>44540000</v>
      </c>
      <c r="E1313" s="140" t="s">
        <v>616</v>
      </c>
      <c r="F1313" s="143" t="n">
        <v>2022</v>
      </c>
      <c r="G1313" s="144" t="n">
        <v>0</v>
      </c>
      <c r="H1313" s="144" t="n">
        <v>1722301.88</v>
      </c>
      <c r="I1313" s="144" t="n">
        <f aca="false">+G:G-H:H</f>
        <v>-1722301.88</v>
      </c>
    </row>
    <row r="1314" customFormat="false" ht="17.25" hidden="false" customHeight="true" outlineLevel="0" collapsed="false">
      <c r="A1314" s="140" t="s">
        <v>106</v>
      </c>
      <c r="C1314" s="142" t="n">
        <v>445610</v>
      </c>
      <c r="D1314" s="143" t="n">
        <v>44561000</v>
      </c>
      <c r="E1314" s="140" t="s">
        <v>1703</v>
      </c>
      <c r="F1314" s="143" t="n">
        <v>2022</v>
      </c>
      <c r="G1314" s="144" t="n">
        <v>1143504</v>
      </c>
      <c r="H1314" s="144" t="n">
        <v>0</v>
      </c>
      <c r="I1314" s="144" t="n">
        <f aca="false">+G:G-H:H</f>
        <v>1143504</v>
      </c>
    </row>
    <row r="1315" customFormat="false" ht="17.25" hidden="false" customHeight="true" outlineLevel="0" collapsed="false">
      <c r="A1315" s="140" t="s">
        <v>106</v>
      </c>
      <c r="C1315" s="142" t="n">
        <v>445620</v>
      </c>
      <c r="D1315" s="143" t="n">
        <v>44562000</v>
      </c>
      <c r="E1315" s="140" t="s">
        <v>932</v>
      </c>
      <c r="F1315" s="143" t="n">
        <v>2022</v>
      </c>
      <c r="G1315" s="144" t="n">
        <v>450000</v>
      </c>
      <c r="H1315" s="144" t="n">
        <v>0</v>
      </c>
      <c r="I1315" s="144" t="n">
        <f aca="false">+G:G-H:H</f>
        <v>450000</v>
      </c>
    </row>
    <row r="1316" customFormat="false" ht="17.25" hidden="false" customHeight="true" outlineLevel="0" collapsed="false">
      <c r="A1316" s="140" t="s">
        <v>106</v>
      </c>
      <c r="C1316" s="142" t="n">
        <v>445640</v>
      </c>
      <c r="D1316" s="143" t="n">
        <v>44564000</v>
      </c>
      <c r="E1316" s="140" t="s">
        <v>49</v>
      </c>
      <c r="F1316" s="143" t="n">
        <v>2022</v>
      </c>
      <c r="G1316" s="144" t="n">
        <v>48391757.01</v>
      </c>
      <c r="H1316" s="144" t="n">
        <v>0</v>
      </c>
      <c r="I1316" s="144" t="n">
        <f aca="false">+G:G-H:H</f>
        <v>48391757.01</v>
      </c>
    </row>
    <row r="1317" customFormat="false" ht="17.25" hidden="false" customHeight="true" outlineLevel="0" collapsed="false">
      <c r="A1317" s="140" t="s">
        <v>106</v>
      </c>
      <c r="C1317" s="142" t="n">
        <v>445650</v>
      </c>
      <c r="D1317" s="143" t="n">
        <v>44565000</v>
      </c>
      <c r="E1317" s="140" t="s">
        <v>47</v>
      </c>
      <c r="F1317" s="143" t="n">
        <v>2022</v>
      </c>
      <c r="G1317" s="144" t="n">
        <v>10000</v>
      </c>
      <c r="H1317" s="144" t="n">
        <v>0</v>
      </c>
      <c r="I1317" s="144" t="n">
        <f aca="false">+G:G-H:H</f>
        <v>10000</v>
      </c>
    </row>
    <row r="1318" customFormat="false" ht="17.25" hidden="false" customHeight="true" outlineLevel="0" collapsed="false">
      <c r="A1318" s="140" t="s">
        <v>106</v>
      </c>
      <c r="C1318" s="142" t="n">
        <v>446000</v>
      </c>
      <c r="D1318" s="143" t="n">
        <v>44600000</v>
      </c>
      <c r="E1318" s="140" t="s">
        <v>3438</v>
      </c>
      <c r="F1318" s="143" t="n">
        <v>2022</v>
      </c>
      <c r="G1318" s="144" t="n">
        <v>0</v>
      </c>
      <c r="H1318" s="144" t="n">
        <v>9914504</v>
      </c>
      <c r="I1318" s="144" t="n">
        <f aca="false">+G:G-H:H</f>
        <v>-9914504</v>
      </c>
    </row>
    <row r="1319" customFormat="false" ht="17.25" hidden="false" customHeight="true" outlineLevel="0" collapsed="false">
      <c r="A1319" s="140" t="s">
        <v>106</v>
      </c>
      <c r="C1319" s="142" t="n">
        <v>466000</v>
      </c>
      <c r="D1319" s="143" t="n">
        <v>46600000</v>
      </c>
      <c r="E1319" s="140" t="s">
        <v>105</v>
      </c>
      <c r="F1319" s="143" t="n">
        <v>2022</v>
      </c>
      <c r="G1319" s="144" t="n">
        <v>0</v>
      </c>
      <c r="H1319" s="144" t="n">
        <v>1979161.65</v>
      </c>
      <c r="I1319" s="144" t="n">
        <f aca="false">+G:G-H:H</f>
        <v>-1979161.65</v>
      </c>
    </row>
    <row r="1320" customFormat="false" ht="17.25" hidden="false" customHeight="true" outlineLevel="0" collapsed="false">
      <c r="A1320" s="140" t="s">
        <v>106</v>
      </c>
      <c r="C1320" s="142" t="n">
        <v>466100</v>
      </c>
      <c r="D1320" s="143" t="n">
        <v>46610000</v>
      </c>
      <c r="E1320" s="140" t="s">
        <v>104</v>
      </c>
      <c r="F1320" s="143" t="n">
        <v>2022</v>
      </c>
      <c r="G1320" s="144" t="n">
        <v>0</v>
      </c>
      <c r="H1320" s="144" t="n">
        <v>5319619</v>
      </c>
      <c r="I1320" s="144" t="n">
        <f aca="false">+G:G-H:H</f>
        <v>-5319619</v>
      </c>
    </row>
    <row r="1321" customFormat="false" ht="17.25" hidden="false" customHeight="true" outlineLevel="0" collapsed="false">
      <c r="A1321" s="140" t="s">
        <v>106</v>
      </c>
      <c r="C1321" s="142" t="n">
        <v>466200</v>
      </c>
      <c r="D1321" s="143" t="n">
        <v>46620000</v>
      </c>
      <c r="E1321" s="140" t="s">
        <v>2378</v>
      </c>
      <c r="F1321" s="143" t="n">
        <v>2022</v>
      </c>
      <c r="G1321" s="144" t="n">
        <v>44544081.6</v>
      </c>
      <c r="H1321" s="144" t="n">
        <v>0</v>
      </c>
      <c r="I1321" s="144" t="n">
        <f aca="false">+G:G-H:H</f>
        <v>44544081.6</v>
      </c>
    </row>
    <row r="1322" customFormat="false" ht="17.25" hidden="false" customHeight="true" outlineLevel="0" collapsed="false">
      <c r="A1322" s="140" t="s">
        <v>106</v>
      </c>
      <c r="C1322" s="142" t="n">
        <v>466300</v>
      </c>
      <c r="D1322" s="143" t="n">
        <v>46630000</v>
      </c>
      <c r="E1322" s="140" t="s">
        <v>100</v>
      </c>
      <c r="F1322" s="143" t="n">
        <v>2022</v>
      </c>
      <c r="G1322" s="144" t="n">
        <v>0</v>
      </c>
      <c r="H1322" s="144" t="n">
        <v>16320</v>
      </c>
      <c r="I1322" s="144" t="n">
        <f aca="false">+G:G-H:H</f>
        <v>-16320</v>
      </c>
    </row>
    <row r="1323" customFormat="false" ht="17.25" hidden="false" customHeight="true" outlineLevel="0" collapsed="false">
      <c r="A1323" s="140" t="s">
        <v>106</v>
      </c>
      <c r="C1323" s="142" t="n">
        <v>466400</v>
      </c>
      <c r="D1323" s="143" t="n">
        <v>46640000</v>
      </c>
      <c r="E1323" s="140" t="s">
        <v>129</v>
      </c>
      <c r="F1323" s="143" t="n">
        <v>2022</v>
      </c>
      <c r="G1323" s="144" t="n">
        <v>0</v>
      </c>
      <c r="H1323" s="144" t="n">
        <v>903995.94</v>
      </c>
      <c r="I1323" s="144" t="n">
        <f aca="false">+G:G-H:H</f>
        <v>-903995.94</v>
      </c>
    </row>
    <row r="1324" customFormat="false" ht="17.25" hidden="false" customHeight="true" outlineLevel="0" collapsed="false">
      <c r="A1324" s="140" t="s">
        <v>106</v>
      </c>
      <c r="C1324" s="142" t="n">
        <v>466500</v>
      </c>
      <c r="D1324" s="143" t="n">
        <v>46650000</v>
      </c>
      <c r="E1324" s="140" t="s">
        <v>3135</v>
      </c>
      <c r="F1324" s="143" t="n">
        <v>2022</v>
      </c>
      <c r="G1324" s="144" t="n">
        <v>0</v>
      </c>
      <c r="H1324" s="144" t="n">
        <v>7246417.2</v>
      </c>
      <c r="I1324" s="144" t="n">
        <f aca="false">+G:G-H:H</f>
        <v>-7246417.2</v>
      </c>
    </row>
    <row r="1325" customFormat="false" ht="17.25" hidden="false" customHeight="true" outlineLevel="0" collapsed="false">
      <c r="A1325" s="140" t="s">
        <v>106</v>
      </c>
      <c r="C1325" s="142" t="n">
        <v>467000</v>
      </c>
      <c r="D1325" s="143" t="n">
        <v>46700000</v>
      </c>
      <c r="E1325" s="140" t="s">
        <v>999</v>
      </c>
      <c r="F1325" s="143" t="n">
        <v>2022</v>
      </c>
      <c r="G1325" s="144" t="n">
        <v>251380</v>
      </c>
      <c r="H1325" s="144" t="n">
        <v>0</v>
      </c>
      <c r="I1325" s="144" t="n">
        <f aca="false">+G:G-H:H</f>
        <v>251380</v>
      </c>
    </row>
    <row r="1326" customFormat="false" ht="17.25" hidden="false" customHeight="true" outlineLevel="0" collapsed="false">
      <c r="A1326" s="140" t="s">
        <v>106</v>
      </c>
      <c r="C1326" s="142" t="n">
        <v>467110</v>
      </c>
      <c r="D1326" s="143" t="n">
        <v>46711000</v>
      </c>
      <c r="E1326" s="140" t="s">
        <v>2381</v>
      </c>
      <c r="F1326" s="143" t="n">
        <v>2022</v>
      </c>
      <c r="G1326" s="144" t="n">
        <v>578252.12</v>
      </c>
      <c r="H1326" s="144" t="n">
        <v>0</v>
      </c>
      <c r="I1326" s="144" t="n">
        <f aca="false">+G:G-H:H</f>
        <v>578252.12</v>
      </c>
    </row>
    <row r="1327" customFormat="false" ht="17.25" hidden="false" customHeight="true" outlineLevel="0" collapsed="false">
      <c r="A1327" s="140" t="s">
        <v>106</v>
      </c>
      <c r="C1327" s="142" t="n">
        <v>467400</v>
      </c>
      <c r="D1327" s="143" t="n">
        <v>46720900</v>
      </c>
      <c r="E1327" s="140" t="s">
        <v>3439</v>
      </c>
      <c r="F1327" s="143" t="n">
        <v>2022</v>
      </c>
      <c r="G1327" s="144" t="n">
        <v>180000000</v>
      </c>
      <c r="H1327" s="144" t="n">
        <v>0</v>
      </c>
      <c r="I1327" s="144" t="n">
        <f aca="false">+G:G-H:H</f>
        <v>180000000</v>
      </c>
    </row>
    <row r="1328" customFormat="false" ht="17.25" hidden="false" customHeight="true" outlineLevel="0" collapsed="false">
      <c r="A1328" s="140" t="s">
        <v>106</v>
      </c>
      <c r="C1328" s="142" t="n">
        <v>486000</v>
      </c>
      <c r="D1328" s="143" t="n">
        <v>48600000</v>
      </c>
      <c r="E1328" s="140" t="s">
        <v>132</v>
      </c>
      <c r="F1328" s="143" t="n">
        <v>2022</v>
      </c>
      <c r="G1328" s="144" t="n">
        <v>27919420.32</v>
      </c>
      <c r="H1328" s="144" t="n">
        <v>0</v>
      </c>
      <c r="I1328" s="144" t="n">
        <f aca="false">+G:G-H:H</f>
        <v>27919420.32</v>
      </c>
    </row>
    <row r="1329" customFormat="false" ht="17.25" hidden="false" customHeight="true" outlineLevel="0" collapsed="false">
      <c r="A1329" s="140" t="s">
        <v>106</v>
      </c>
      <c r="C1329" s="142" t="n">
        <v>491000</v>
      </c>
      <c r="D1329" s="143" t="n">
        <v>49100000</v>
      </c>
      <c r="E1329" s="140" t="s">
        <v>1017</v>
      </c>
      <c r="F1329" s="143" t="n">
        <v>2022</v>
      </c>
      <c r="G1329" s="144" t="n">
        <v>0</v>
      </c>
      <c r="H1329" s="144" t="n">
        <v>704257579.7</v>
      </c>
      <c r="I1329" s="144" t="n">
        <f aca="false">+G:G-H:H</f>
        <v>-704257579.7</v>
      </c>
    </row>
    <row r="1330" customFormat="false" ht="17.25" hidden="false" customHeight="true" outlineLevel="0" collapsed="false">
      <c r="A1330" s="140" t="s">
        <v>106</v>
      </c>
      <c r="C1330" s="142" t="n">
        <v>496000</v>
      </c>
      <c r="D1330" s="143" t="n">
        <v>49600000</v>
      </c>
      <c r="E1330" s="140" t="s">
        <v>2384</v>
      </c>
      <c r="F1330" s="143" t="n">
        <v>2022</v>
      </c>
      <c r="G1330" s="144" t="n">
        <v>0</v>
      </c>
      <c r="H1330" s="144" t="n">
        <v>44544081.6</v>
      </c>
      <c r="I1330" s="144" t="n">
        <f aca="false">+G:G-H:H</f>
        <v>-44544081.6</v>
      </c>
    </row>
    <row r="1331" customFormat="false" ht="17.25" hidden="false" customHeight="true" outlineLevel="0" collapsed="false">
      <c r="A1331" s="140" t="s">
        <v>106</v>
      </c>
      <c r="C1331" s="142" t="n">
        <v>511400</v>
      </c>
      <c r="D1331" s="143" t="n">
        <v>51140000</v>
      </c>
      <c r="E1331" s="140" t="s">
        <v>1029</v>
      </c>
      <c r="F1331" s="143" t="n">
        <v>2022</v>
      </c>
      <c r="G1331" s="144" t="n">
        <v>0</v>
      </c>
      <c r="H1331" s="144" t="n">
        <v>1338500</v>
      </c>
      <c r="I1331" s="144" t="n">
        <f aca="false">+G:G-H:H</f>
        <v>-1338500</v>
      </c>
    </row>
    <row r="1332" customFormat="false" ht="17.25" hidden="false" customHeight="true" outlineLevel="0" collapsed="false">
      <c r="A1332" s="140" t="s">
        <v>106</v>
      </c>
      <c r="C1332" s="142" t="n">
        <v>512000</v>
      </c>
      <c r="D1332" s="143" t="n">
        <v>51201000</v>
      </c>
      <c r="E1332" s="140" t="s">
        <v>2385</v>
      </c>
      <c r="F1332" s="143" t="n">
        <v>2022</v>
      </c>
      <c r="G1332" s="144" t="n">
        <v>432652920.44</v>
      </c>
      <c r="H1332" s="144" t="n">
        <v>0</v>
      </c>
      <c r="I1332" s="144" t="n">
        <f aca="false">+G:G-H:H</f>
        <v>432652920.44</v>
      </c>
    </row>
    <row r="1333" customFormat="false" ht="17.25" hidden="false" customHeight="true" outlineLevel="0" collapsed="false">
      <c r="A1333" s="140" t="s">
        <v>106</v>
      </c>
      <c r="C1333" s="142" t="n">
        <v>512210</v>
      </c>
      <c r="D1333" s="143" t="n">
        <v>51221000</v>
      </c>
      <c r="E1333" s="140" t="s">
        <v>1570</v>
      </c>
      <c r="F1333" s="143" t="n">
        <v>2022</v>
      </c>
      <c r="G1333" s="144" t="n">
        <v>0</v>
      </c>
      <c r="H1333" s="144" t="n">
        <v>15000</v>
      </c>
      <c r="I1333" s="144" t="n">
        <f aca="false">+G:G-H:H</f>
        <v>-15000</v>
      </c>
    </row>
    <row r="1334" customFormat="false" ht="17.25" hidden="false" customHeight="true" outlineLevel="0" collapsed="false">
      <c r="A1334" s="140" t="s">
        <v>106</v>
      </c>
      <c r="C1334" s="142" t="n">
        <v>512410</v>
      </c>
      <c r="D1334" s="143" t="n">
        <v>51241000</v>
      </c>
      <c r="E1334" s="140" t="s">
        <v>3440</v>
      </c>
      <c r="F1334" s="143" t="n">
        <v>2022</v>
      </c>
      <c r="G1334" s="144" t="n">
        <v>444379385.83</v>
      </c>
      <c r="H1334" s="144" t="n">
        <v>0</v>
      </c>
      <c r="I1334" s="144" t="n">
        <f aca="false">+G:G-H:H</f>
        <v>444379385.83</v>
      </c>
    </row>
    <row r="1335" customFormat="false" ht="17.25" hidden="false" customHeight="true" outlineLevel="0" collapsed="false">
      <c r="A1335" s="140" t="s">
        <v>106</v>
      </c>
      <c r="C1335" s="142" t="n">
        <v>512411</v>
      </c>
      <c r="D1335" s="143" t="n">
        <v>51241100</v>
      </c>
      <c r="E1335" s="140" t="s">
        <v>2386</v>
      </c>
      <c r="F1335" s="143" t="n">
        <v>2022</v>
      </c>
      <c r="G1335" s="144" t="n">
        <v>66548</v>
      </c>
      <c r="H1335" s="144" t="n">
        <v>0</v>
      </c>
      <c r="I1335" s="144" t="n">
        <f aca="false">+G:G-H:H</f>
        <v>66548</v>
      </c>
    </row>
    <row r="1336" customFormat="false" ht="17.25" hidden="false" customHeight="true" outlineLevel="0" collapsed="false">
      <c r="A1336" s="140" t="s">
        <v>106</v>
      </c>
      <c r="C1336" s="142" t="n">
        <v>512910</v>
      </c>
      <c r="D1336" s="143" t="n">
        <v>51291000</v>
      </c>
      <c r="E1336" s="140" t="s">
        <v>3441</v>
      </c>
      <c r="F1336" s="143" t="n">
        <v>2022</v>
      </c>
      <c r="G1336" s="144" t="n">
        <v>55566337</v>
      </c>
      <c r="H1336" s="144" t="n">
        <v>0</v>
      </c>
      <c r="I1336" s="144" t="n">
        <f aca="false">+G:G-H:H</f>
        <v>55566337</v>
      </c>
    </row>
    <row r="1337" customFormat="false" ht="17.25" hidden="false" customHeight="true" outlineLevel="0" collapsed="false">
      <c r="A1337" s="140" t="s">
        <v>106</v>
      </c>
      <c r="C1337" s="142" t="n">
        <v>530000</v>
      </c>
      <c r="D1337" s="143" t="n">
        <v>53000000</v>
      </c>
      <c r="E1337" s="140" t="s">
        <v>2387</v>
      </c>
      <c r="F1337" s="143" t="n">
        <v>2022</v>
      </c>
      <c r="G1337" s="144" t="n">
        <v>26388</v>
      </c>
      <c r="H1337" s="144" t="n">
        <v>0</v>
      </c>
      <c r="I1337" s="144" t="n">
        <f aca="false">+G:G-H:H</f>
        <v>26388</v>
      </c>
    </row>
    <row r="1338" customFormat="false" ht="17.25" hidden="false" customHeight="true" outlineLevel="0" collapsed="false">
      <c r="A1338" s="140" t="s">
        <v>106</v>
      </c>
      <c r="C1338" s="142" t="n">
        <v>531000</v>
      </c>
      <c r="D1338" s="143" t="n">
        <v>53100000</v>
      </c>
      <c r="E1338" s="140" t="s">
        <v>2388</v>
      </c>
      <c r="F1338" s="143" t="n">
        <v>2022</v>
      </c>
      <c r="G1338" s="144" t="n">
        <v>1025298</v>
      </c>
      <c r="H1338" s="144" t="n">
        <v>0</v>
      </c>
      <c r="I1338" s="144" t="n">
        <f aca="false">+G:G-H:H</f>
        <v>1025298</v>
      </c>
    </row>
    <row r="1339" customFormat="false" ht="17.25" hidden="false" customHeight="true" outlineLevel="0" collapsed="false">
      <c r="A1339" s="140" t="s">
        <v>106</v>
      </c>
      <c r="C1339" s="142" t="n">
        <v>532000</v>
      </c>
      <c r="D1339" s="143" t="n">
        <v>53200000</v>
      </c>
      <c r="E1339" s="140" t="s">
        <v>1960</v>
      </c>
      <c r="F1339" s="143" t="n">
        <v>2022</v>
      </c>
      <c r="G1339" s="144" t="n">
        <v>19925247.7</v>
      </c>
      <c r="H1339" s="144" t="n">
        <v>0</v>
      </c>
      <c r="I1339" s="144" t="n">
        <f aca="false">+G:G-H:H</f>
        <v>19925247.7</v>
      </c>
    </row>
    <row r="1340" customFormat="false" ht="17.25" hidden="false" customHeight="true" outlineLevel="0" collapsed="false">
      <c r="A1340" s="140" t="s">
        <v>106</v>
      </c>
      <c r="C1340" s="142" t="n">
        <v>580000</v>
      </c>
      <c r="D1340" s="143" t="n">
        <v>58000000</v>
      </c>
      <c r="E1340" s="140" t="s">
        <v>3442</v>
      </c>
      <c r="F1340" s="143" t="n">
        <v>2022</v>
      </c>
      <c r="G1340" s="144" t="n">
        <v>0</v>
      </c>
      <c r="H1340" s="144" t="n">
        <v>155500</v>
      </c>
      <c r="I1340" s="144" t="n">
        <f aca="false">+G:G-H:H</f>
        <v>-155500</v>
      </c>
    </row>
    <row r="1341" customFormat="false" ht="17.25" hidden="false" customHeight="true" outlineLevel="0" collapsed="false">
      <c r="A1341" s="140" t="s">
        <v>106</v>
      </c>
      <c r="C1341" s="142" t="n">
        <v>603070</v>
      </c>
      <c r="D1341" s="143" t="n">
        <v>60307000</v>
      </c>
      <c r="E1341" s="140" t="s">
        <v>2390</v>
      </c>
      <c r="F1341" s="143" t="n">
        <v>2022</v>
      </c>
      <c r="G1341" s="144" t="n">
        <v>345602741.95</v>
      </c>
      <c r="H1341" s="144" t="n">
        <v>0</v>
      </c>
      <c r="I1341" s="144" t="n">
        <f aca="false">+G:G-H:H</f>
        <v>345602741.95</v>
      </c>
    </row>
    <row r="1342" customFormat="false" ht="17.25" hidden="false" customHeight="true" outlineLevel="0" collapsed="false">
      <c r="A1342" s="140" t="s">
        <v>106</v>
      </c>
      <c r="C1342" s="142" t="n">
        <v>603080</v>
      </c>
      <c r="D1342" s="143" t="n">
        <v>60308000</v>
      </c>
      <c r="E1342" s="140" t="s">
        <v>2391</v>
      </c>
      <c r="F1342" s="143" t="n">
        <v>2022</v>
      </c>
      <c r="G1342" s="144" t="n">
        <v>42600000</v>
      </c>
      <c r="H1342" s="144" t="n">
        <v>0</v>
      </c>
      <c r="I1342" s="144" t="n">
        <f aca="false">+G:G-H:H</f>
        <v>42600000</v>
      </c>
    </row>
    <row r="1343" customFormat="false" ht="17.25" hidden="false" customHeight="true" outlineLevel="0" collapsed="false">
      <c r="A1343" s="140" t="s">
        <v>106</v>
      </c>
      <c r="C1343" s="142" t="n">
        <v>606010</v>
      </c>
      <c r="D1343" s="143" t="n">
        <v>60601000</v>
      </c>
      <c r="E1343" s="140" t="s">
        <v>3443</v>
      </c>
      <c r="F1343" s="143" t="n">
        <v>2022</v>
      </c>
      <c r="G1343" s="144" t="n">
        <v>1097016</v>
      </c>
      <c r="H1343" s="144" t="n">
        <v>0</v>
      </c>
      <c r="I1343" s="144" t="n">
        <f aca="false">+G:G-H:H</f>
        <v>1097016</v>
      </c>
    </row>
    <row r="1344" customFormat="false" ht="17.25" hidden="false" customHeight="true" outlineLevel="0" collapsed="false">
      <c r="A1344" s="140" t="s">
        <v>106</v>
      </c>
      <c r="C1344" s="142" t="n">
        <v>606020</v>
      </c>
      <c r="D1344" s="143" t="n">
        <v>60602000</v>
      </c>
      <c r="E1344" s="140" t="s">
        <v>3444</v>
      </c>
      <c r="F1344" s="143" t="n">
        <v>2022</v>
      </c>
      <c r="G1344" s="144" t="n">
        <v>3636020</v>
      </c>
      <c r="H1344" s="144" t="n">
        <v>0</v>
      </c>
      <c r="I1344" s="144" t="n">
        <f aca="false">+G:G-H:H</f>
        <v>3636020</v>
      </c>
    </row>
    <row r="1345" customFormat="false" ht="17.25" hidden="false" customHeight="true" outlineLevel="0" collapsed="false">
      <c r="A1345" s="140" t="s">
        <v>106</v>
      </c>
      <c r="C1345" s="142" t="n">
        <v>606030</v>
      </c>
      <c r="D1345" s="143" t="n">
        <v>60603000</v>
      </c>
      <c r="E1345" s="140" t="s">
        <v>3445</v>
      </c>
      <c r="F1345" s="143" t="n">
        <v>2022</v>
      </c>
      <c r="G1345" s="144" t="n">
        <v>5000</v>
      </c>
      <c r="H1345" s="144" t="n">
        <v>0</v>
      </c>
      <c r="I1345" s="144" t="n">
        <f aca="false">+G:G-H:H</f>
        <v>5000</v>
      </c>
    </row>
    <row r="1346" customFormat="false" ht="17.25" hidden="false" customHeight="true" outlineLevel="0" collapsed="false">
      <c r="A1346" s="140" t="s">
        <v>106</v>
      </c>
      <c r="C1346" s="142" t="n">
        <v>606050</v>
      </c>
      <c r="D1346" s="143" t="n">
        <v>60605000</v>
      </c>
      <c r="E1346" s="140" t="s">
        <v>3446</v>
      </c>
      <c r="F1346" s="143" t="n">
        <v>2022</v>
      </c>
      <c r="G1346" s="144" t="n">
        <v>2917435.4</v>
      </c>
      <c r="H1346" s="144" t="n">
        <v>0</v>
      </c>
      <c r="I1346" s="144" t="n">
        <f aca="false">+G:G-H:H</f>
        <v>2917435.4</v>
      </c>
    </row>
    <row r="1347" customFormat="false" ht="17.25" hidden="false" customHeight="true" outlineLevel="0" collapsed="false">
      <c r="A1347" s="140" t="s">
        <v>106</v>
      </c>
      <c r="C1347" s="142" t="n">
        <v>606060</v>
      </c>
      <c r="D1347" s="143" t="n">
        <v>60606000</v>
      </c>
      <c r="E1347" s="140" t="s">
        <v>3447</v>
      </c>
      <c r="F1347" s="143" t="n">
        <v>2022</v>
      </c>
      <c r="G1347" s="144" t="n">
        <v>361370</v>
      </c>
      <c r="H1347" s="144" t="n">
        <v>0</v>
      </c>
      <c r="I1347" s="144" t="n">
        <f aca="false">+G:G-H:H</f>
        <v>361370</v>
      </c>
    </row>
    <row r="1348" customFormat="false" ht="17.25" hidden="false" customHeight="true" outlineLevel="0" collapsed="false">
      <c r="A1348" s="140" t="s">
        <v>106</v>
      </c>
      <c r="C1348" s="142" t="n">
        <v>606070</v>
      </c>
      <c r="D1348" s="143" t="n">
        <v>60607000</v>
      </c>
      <c r="E1348" s="140" t="s">
        <v>1577</v>
      </c>
      <c r="F1348" s="143" t="n">
        <v>2022</v>
      </c>
      <c r="G1348" s="144" t="n">
        <v>412600</v>
      </c>
      <c r="H1348" s="144" t="n">
        <v>0</v>
      </c>
      <c r="I1348" s="144" t="n">
        <f aca="false">+G:G-H:H</f>
        <v>412600</v>
      </c>
    </row>
    <row r="1349" customFormat="false" ht="17.25" hidden="false" customHeight="true" outlineLevel="0" collapsed="false">
      <c r="A1349" s="140" t="s">
        <v>106</v>
      </c>
      <c r="C1349" s="142" t="n">
        <v>606080</v>
      </c>
      <c r="D1349" s="143" t="n">
        <v>60608000</v>
      </c>
      <c r="E1349" s="140" t="s">
        <v>3448</v>
      </c>
      <c r="F1349" s="143" t="n">
        <v>2022</v>
      </c>
      <c r="G1349" s="144" t="n">
        <v>4338805</v>
      </c>
      <c r="H1349" s="144" t="n">
        <v>0</v>
      </c>
      <c r="I1349" s="144" t="n">
        <f aca="false">+G:G-H:H</f>
        <v>4338805</v>
      </c>
    </row>
    <row r="1350" customFormat="false" ht="17.25" hidden="false" customHeight="true" outlineLevel="0" collapsed="false">
      <c r="A1350" s="140" t="s">
        <v>106</v>
      </c>
      <c r="C1350" s="142" t="n">
        <v>606090</v>
      </c>
      <c r="D1350" s="143" t="n">
        <v>60609000</v>
      </c>
      <c r="E1350" s="140" t="s">
        <v>3449</v>
      </c>
      <c r="F1350" s="143" t="n">
        <v>2022</v>
      </c>
      <c r="G1350" s="144" t="n">
        <v>82990</v>
      </c>
      <c r="H1350" s="144" t="n">
        <v>0</v>
      </c>
      <c r="I1350" s="144" t="n">
        <f aca="false">+G:G-H:H</f>
        <v>82990</v>
      </c>
    </row>
    <row r="1351" customFormat="false" ht="17.25" hidden="false" customHeight="true" outlineLevel="0" collapsed="false">
      <c r="A1351" s="140" t="s">
        <v>106</v>
      </c>
      <c r="C1351" s="142" t="n">
        <v>607010</v>
      </c>
      <c r="D1351" s="143" t="n">
        <v>60701000</v>
      </c>
      <c r="E1351" s="140" t="s">
        <v>3450</v>
      </c>
      <c r="F1351" s="143" t="n">
        <v>2022</v>
      </c>
      <c r="G1351" s="144" t="n">
        <v>8154902612.49</v>
      </c>
      <c r="H1351" s="144" t="n">
        <v>0</v>
      </c>
      <c r="I1351" s="144" t="n">
        <f aca="false">+G:G-H:H</f>
        <v>8154902612.49</v>
      </c>
    </row>
    <row r="1352" customFormat="false" ht="17.25" hidden="false" customHeight="true" outlineLevel="0" collapsed="false">
      <c r="A1352" s="140" t="s">
        <v>106</v>
      </c>
      <c r="C1352" s="142" t="n">
        <v>608070</v>
      </c>
      <c r="D1352" s="143" t="n">
        <v>60807000</v>
      </c>
      <c r="E1352" s="140" t="s">
        <v>2393</v>
      </c>
      <c r="F1352" s="143" t="n">
        <v>2022</v>
      </c>
      <c r="G1352" s="144" t="n">
        <v>200473525</v>
      </c>
      <c r="H1352" s="144" t="n">
        <v>0</v>
      </c>
      <c r="I1352" s="144" t="n">
        <f aca="false">+G:G-H:H</f>
        <v>200473525</v>
      </c>
    </row>
    <row r="1353" customFormat="false" ht="17.25" hidden="false" customHeight="true" outlineLevel="0" collapsed="false">
      <c r="A1353" s="140" t="s">
        <v>106</v>
      </c>
      <c r="C1353" s="142" t="n">
        <v>609700</v>
      </c>
      <c r="D1353" s="143" t="n">
        <v>60940000</v>
      </c>
      <c r="E1353" s="140" t="s">
        <v>3451</v>
      </c>
      <c r="F1353" s="143" t="n">
        <v>2022</v>
      </c>
      <c r="G1353" s="144" t="n">
        <v>0</v>
      </c>
      <c r="H1353" s="144" t="n">
        <v>2337900</v>
      </c>
      <c r="I1353" s="144" t="n">
        <f aca="false">+G:G-H:H</f>
        <v>-2337900</v>
      </c>
    </row>
    <row r="1354" customFormat="false" ht="17.25" hidden="false" customHeight="true" outlineLevel="0" collapsed="false">
      <c r="A1354" s="140" t="s">
        <v>106</v>
      </c>
      <c r="C1354" s="142" t="n">
        <v>613010</v>
      </c>
      <c r="D1354" s="143" t="n">
        <v>61301000</v>
      </c>
      <c r="E1354" s="140" t="s">
        <v>1579</v>
      </c>
      <c r="F1354" s="143" t="n">
        <v>2022</v>
      </c>
      <c r="G1354" s="144" t="n">
        <v>30000000</v>
      </c>
      <c r="H1354" s="144" t="n">
        <v>0</v>
      </c>
      <c r="I1354" s="144" t="n">
        <f aca="false">+G:G-H:H</f>
        <v>30000000</v>
      </c>
    </row>
    <row r="1355" customFormat="false" ht="17.25" hidden="false" customHeight="true" outlineLevel="0" collapsed="false">
      <c r="A1355" s="140" t="s">
        <v>106</v>
      </c>
      <c r="C1355" s="142" t="n">
        <v>613020</v>
      </c>
      <c r="D1355" s="143" t="n">
        <v>61302000</v>
      </c>
      <c r="E1355" s="140" t="s">
        <v>3452</v>
      </c>
      <c r="F1355" s="143" t="n">
        <v>2022</v>
      </c>
      <c r="G1355" s="144" t="n">
        <v>27622103.96</v>
      </c>
      <c r="H1355" s="144" t="n">
        <v>0</v>
      </c>
      <c r="I1355" s="144" t="n">
        <f aca="false">+G:G-H:H</f>
        <v>27622103.96</v>
      </c>
    </row>
    <row r="1356" customFormat="false" ht="17.25" hidden="false" customHeight="true" outlineLevel="0" collapsed="false">
      <c r="A1356" s="140" t="s">
        <v>106</v>
      </c>
      <c r="C1356" s="142" t="n">
        <v>613030</v>
      </c>
      <c r="D1356" s="143" t="n">
        <v>61303000</v>
      </c>
      <c r="E1356" s="140" t="s">
        <v>2426</v>
      </c>
      <c r="F1356" s="143" t="n">
        <v>2022</v>
      </c>
      <c r="G1356" s="144" t="n">
        <v>50000</v>
      </c>
      <c r="H1356" s="144" t="n">
        <v>0</v>
      </c>
      <c r="I1356" s="144" t="n">
        <f aca="false">+G:G-H:H</f>
        <v>50000</v>
      </c>
    </row>
    <row r="1357" customFormat="false" ht="17.25" hidden="false" customHeight="true" outlineLevel="0" collapsed="false">
      <c r="A1357" s="140" t="s">
        <v>106</v>
      </c>
      <c r="C1357" s="142" t="n">
        <v>615010</v>
      </c>
      <c r="D1357" s="143" t="n">
        <v>61501000</v>
      </c>
      <c r="E1357" s="140" t="s">
        <v>3453</v>
      </c>
      <c r="F1357" s="143" t="n">
        <v>2022</v>
      </c>
      <c r="G1357" s="144" t="n">
        <v>93000</v>
      </c>
      <c r="H1357" s="144" t="n">
        <v>0</v>
      </c>
      <c r="I1357" s="144" t="n">
        <f aca="false">+G:G-H:H</f>
        <v>93000</v>
      </c>
    </row>
    <row r="1358" customFormat="false" ht="17.25" hidden="false" customHeight="true" outlineLevel="0" collapsed="false">
      <c r="A1358" s="140" t="s">
        <v>106</v>
      </c>
      <c r="C1358" s="142" t="n">
        <v>615020</v>
      </c>
      <c r="D1358" s="143" t="n">
        <v>61502000</v>
      </c>
      <c r="E1358" s="140" t="s">
        <v>154</v>
      </c>
      <c r="F1358" s="143" t="n">
        <v>2022</v>
      </c>
      <c r="G1358" s="144" t="n">
        <v>14000</v>
      </c>
      <c r="H1358" s="144" t="n">
        <v>0</v>
      </c>
      <c r="I1358" s="144" t="n">
        <f aca="false">+G:G-H:H</f>
        <v>14000</v>
      </c>
    </row>
    <row r="1359" customFormat="false" ht="17.25" hidden="false" customHeight="true" outlineLevel="0" collapsed="false">
      <c r="A1359" s="140" t="s">
        <v>106</v>
      </c>
      <c r="C1359" s="142" t="n">
        <v>615030</v>
      </c>
      <c r="D1359" s="143" t="n">
        <v>61503000</v>
      </c>
      <c r="E1359" s="140" t="s">
        <v>1587</v>
      </c>
      <c r="F1359" s="143" t="n">
        <v>2022</v>
      </c>
      <c r="G1359" s="144" t="n">
        <v>1249759.53</v>
      </c>
      <c r="H1359" s="144" t="n">
        <v>0</v>
      </c>
      <c r="I1359" s="144" t="n">
        <f aca="false">+G:G-H:H</f>
        <v>1249759.53</v>
      </c>
    </row>
    <row r="1360" customFormat="false" ht="17.25" hidden="false" customHeight="true" outlineLevel="0" collapsed="false">
      <c r="A1360" s="140" t="s">
        <v>106</v>
      </c>
      <c r="C1360" s="142" t="n">
        <v>615040</v>
      </c>
      <c r="D1360" s="143" t="n">
        <v>61504000</v>
      </c>
      <c r="E1360" s="140" t="s">
        <v>2394</v>
      </c>
      <c r="F1360" s="143" t="n">
        <v>2022</v>
      </c>
      <c r="G1360" s="144" t="n">
        <v>20000</v>
      </c>
      <c r="H1360" s="144" t="n">
        <v>0</v>
      </c>
      <c r="I1360" s="144" t="n">
        <f aca="false">+G:G-H:H</f>
        <v>20000</v>
      </c>
    </row>
    <row r="1361" customFormat="false" ht="17.25" hidden="false" customHeight="true" outlineLevel="0" collapsed="false">
      <c r="A1361" s="140" t="s">
        <v>106</v>
      </c>
      <c r="C1361" s="142" t="n">
        <v>616010</v>
      </c>
      <c r="D1361" s="143" t="n">
        <v>61601000</v>
      </c>
      <c r="E1361" s="140" t="s">
        <v>1589</v>
      </c>
      <c r="F1361" s="143" t="n">
        <v>2022</v>
      </c>
      <c r="G1361" s="144" t="n">
        <v>14115.99</v>
      </c>
      <c r="H1361" s="144" t="n">
        <v>0</v>
      </c>
      <c r="I1361" s="144" t="n">
        <f aca="false">+G:G-H:H</f>
        <v>14115.99</v>
      </c>
    </row>
    <row r="1362" customFormat="false" ht="17.25" hidden="false" customHeight="true" outlineLevel="0" collapsed="false">
      <c r="A1362" s="140" t="s">
        <v>106</v>
      </c>
      <c r="C1362" s="142" t="n">
        <v>616020</v>
      </c>
      <c r="D1362" s="143" t="n">
        <v>61602000</v>
      </c>
      <c r="E1362" s="140" t="s">
        <v>1590</v>
      </c>
      <c r="F1362" s="143" t="n">
        <v>2022</v>
      </c>
      <c r="G1362" s="144" t="n">
        <v>3466411.51</v>
      </c>
      <c r="H1362" s="144" t="n">
        <v>0</v>
      </c>
      <c r="I1362" s="144" t="n">
        <f aca="false">+G:G-H:H</f>
        <v>3466411.51</v>
      </c>
    </row>
    <row r="1363" customFormat="false" ht="17.25" hidden="false" customHeight="true" outlineLevel="0" collapsed="false">
      <c r="A1363" s="140" t="s">
        <v>106</v>
      </c>
      <c r="C1363" s="142" t="n">
        <v>618010</v>
      </c>
      <c r="D1363" s="143" t="n">
        <v>61801000</v>
      </c>
      <c r="E1363" s="140" t="s">
        <v>1593</v>
      </c>
      <c r="F1363" s="143" t="n">
        <v>2022</v>
      </c>
      <c r="G1363" s="144" t="n">
        <v>143900</v>
      </c>
      <c r="H1363" s="144" t="n">
        <v>0</v>
      </c>
      <c r="I1363" s="144" t="n">
        <f aca="false">+G:G-H:H</f>
        <v>143900</v>
      </c>
    </row>
    <row r="1364" customFormat="false" ht="17.25" hidden="false" customHeight="true" outlineLevel="0" collapsed="false">
      <c r="A1364" s="140" t="s">
        <v>106</v>
      </c>
      <c r="C1364" s="142" t="n">
        <v>621000</v>
      </c>
      <c r="D1364" s="143" t="n">
        <v>62100000</v>
      </c>
      <c r="E1364" s="140" t="s">
        <v>3454</v>
      </c>
      <c r="F1364" s="143" t="n">
        <v>2022</v>
      </c>
      <c r="G1364" s="144" t="n">
        <v>230874013.12</v>
      </c>
      <c r="H1364" s="144" t="n">
        <v>0</v>
      </c>
      <c r="I1364" s="144" t="n">
        <f aca="false">+G:G-H:H</f>
        <v>230874013.12</v>
      </c>
    </row>
    <row r="1365" customFormat="false" ht="17.25" hidden="false" customHeight="true" outlineLevel="0" collapsed="false">
      <c r="A1365" s="140" t="s">
        <v>106</v>
      </c>
      <c r="C1365" s="142" t="n">
        <v>621010</v>
      </c>
      <c r="D1365" s="143" t="n">
        <v>62101000</v>
      </c>
      <c r="E1365" s="140" t="s">
        <v>3455</v>
      </c>
      <c r="F1365" s="143" t="n">
        <v>2022</v>
      </c>
      <c r="G1365" s="144" t="n">
        <v>4176000</v>
      </c>
      <c r="H1365" s="144" t="n">
        <v>0</v>
      </c>
      <c r="I1365" s="144" t="n">
        <f aca="false">+G:G-H:H</f>
        <v>4176000</v>
      </c>
    </row>
    <row r="1366" customFormat="false" ht="17.25" hidden="false" customHeight="true" outlineLevel="0" collapsed="false">
      <c r="A1366" s="140" t="s">
        <v>106</v>
      </c>
      <c r="C1366" s="142" t="n">
        <v>621030</v>
      </c>
      <c r="D1366" s="143" t="n">
        <v>62103000</v>
      </c>
      <c r="E1366" s="140" t="s">
        <v>162</v>
      </c>
      <c r="F1366" s="143" t="n">
        <v>2022</v>
      </c>
      <c r="G1366" s="144" t="n">
        <v>13738521</v>
      </c>
      <c r="H1366" s="144" t="n">
        <v>0</v>
      </c>
      <c r="I1366" s="144" t="n">
        <f aca="false">+G:G-H:H</f>
        <v>13738521</v>
      </c>
    </row>
    <row r="1367" customFormat="false" ht="17.25" hidden="false" customHeight="true" outlineLevel="0" collapsed="false">
      <c r="A1367" s="140" t="s">
        <v>106</v>
      </c>
      <c r="C1367" s="142" t="n">
        <v>622010</v>
      </c>
      <c r="D1367" s="143" t="n">
        <v>62201000</v>
      </c>
      <c r="E1367" s="140" t="s">
        <v>2396</v>
      </c>
      <c r="F1367" s="143" t="n">
        <v>2022</v>
      </c>
      <c r="G1367" s="144" t="n">
        <v>1752000</v>
      </c>
      <c r="H1367" s="144" t="n">
        <v>0</v>
      </c>
      <c r="I1367" s="144" t="n">
        <f aca="false">+G:G-H:H</f>
        <v>1752000</v>
      </c>
    </row>
    <row r="1368" customFormat="false" ht="17.25" hidden="false" customHeight="true" outlineLevel="0" collapsed="false">
      <c r="A1368" s="140" t="s">
        <v>106</v>
      </c>
      <c r="C1368" s="142" t="n">
        <v>622020</v>
      </c>
      <c r="D1368" s="143" t="n">
        <v>62202000</v>
      </c>
      <c r="E1368" s="140" t="s">
        <v>1596</v>
      </c>
      <c r="F1368" s="143" t="n">
        <v>2022</v>
      </c>
      <c r="G1368" s="144" t="n">
        <v>31541800</v>
      </c>
      <c r="H1368" s="144" t="n">
        <v>0</v>
      </c>
      <c r="I1368" s="144" t="n">
        <f aca="false">+G:G-H:H</f>
        <v>31541800</v>
      </c>
    </row>
    <row r="1369" customFormat="false" ht="17.25" hidden="false" customHeight="true" outlineLevel="0" collapsed="false">
      <c r="A1369" s="140" t="s">
        <v>106</v>
      </c>
      <c r="C1369" s="142" t="n">
        <v>622600</v>
      </c>
      <c r="D1369" s="143" t="n">
        <v>62260000</v>
      </c>
      <c r="E1369" s="140" t="s">
        <v>1595</v>
      </c>
      <c r="F1369" s="143" t="n">
        <v>2022</v>
      </c>
      <c r="G1369" s="144" t="n">
        <v>3600000</v>
      </c>
      <c r="H1369" s="144" t="n">
        <v>0</v>
      </c>
      <c r="I1369" s="144" t="n">
        <f aca="false">+G:G-H:H</f>
        <v>3600000</v>
      </c>
    </row>
    <row r="1370" customFormat="false" ht="17.25" hidden="false" customHeight="true" outlineLevel="0" collapsed="false">
      <c r="A1370" s="140" t="s">
        <v>106</v>
      </c>
      <c r="C1370" s="142" t="n">
        <v>623010</v>
      </c>
      <c r="D1370" s="143" t="n">
        <v>62301000</v>
      </c>
      <c r="E1370" s="140" t="s">
        <v>165</v>
      </c>
      <c r="F1370" s="143" t="n">
        <v>2022</v>
      </c>
      <c r="G1370" s="144" t="n">
        <v>0</v>
      </c>
      <c r="H1370" s="144" t="n">
        <v>440000</v>
      </c>
      <c r="I1370" s="144" t="n">
        <f aca="false">+G:G-H:H</f>
        <v>-440000</v>
      </c>
    </row>
    <row r="1371" customFormat="false" ht="17.25" hidden="false" customHeight="true" outlineLevel="0" collapsed="false">
      <c r="A1371" s="140" t="s">
        <v>106</v>
      </c>
      <c r="C1371" s="142" t="n">
        <v>623020</v>
      </c>
      <c r="D1371" s="143" t="n">
        <v>62302000</v>
      </c>
      <c r="E1371" s="140" t="s">
        <v>1599</v>
      </c>
      <c r="F1371" s="143" t="n">
        <v>2022</v>
      </c>
      <c r="G1371" s="144" t="n">
        <v>4510800</v>
      </c>
      <c r="H1371" s="144" t="n">
        <v>0</v>
      </c>
      <c r="I1371" s="144" t="n">
        <f aca="false">+G:G-H:H</f>
        <v>4510800</v>
      </c>
    </row>
    <row r="1372" customFormat="false" ht="17.25" hidden="false" customHeight="true" outlineLevel="0" collapsed="false">
      <c r="A1372" s="140" t="s">
        <v>106</v>
      </c>
      <c r="C1372" s="142" t="n">
        <v>623030</v>
      </c>
      <c r="D1372" s="143" t="n">
        <v>62303000</v>
      </c>
      <c r="E1372" s="140" t="s">
        <v>1600</v>
      </c>
      <c r="F1372" s="143" t="n">
        <v>2022</v>
      </c>
      <c r="G1372" s="144" t="n">
        <v>400000</v>
      </c>
      <c r="H1372" s="144" t="n">
        <v>0</v>
      </c>
      <c r="I1372" s="144" t="n">
        <f aca="false">+G:G-H:H</f>
        <v>400000</v>
      </c>
    </row>
    <row r="1373" customFormat="false" ht="17.25" hidden="false" customHeight="true" outlineLevel="0" collapsed="false">
      <c r="A1373" s="140" t="s">
        <v>106</v>
      </c>
      <c r="C1373" s="142" t="n">
        <v>625000</v>
      </c>
      <c r="D1373" s="143" t="n">
        <v>62500000</v>
      </c>
      <c r="E1373" s="140" t="s">
        <v>2136</v>
      </c>
      <c r="F1373" s="143" t="n">
        <v>2022</v>
      </c>
      <c r="G1373" s="144" t="n">
        <v>1650000</v>
      </c>
      <c r="H1373" s="144" t="n">
        <v>0</v>
      </c>
      <c r="I1373" s="144" t="n">
        <f aca="false">+G:G-H:H</f>
        <v>1650000</v>
      </c>
    </row>
    <row r="1374" customFormat="false" ht="17.25" hidden="false" customHeight="true" outlineLevel="0" collapsed="false">
      <c r="A1374" s="140" t="s">
        <v>106</v>
      </c>
      <c r="C1374" s="142" t="n">
        <v>625010</v>
      </c>
      <c r="D1374" s="143" t="n">
        <v>62501000</v>
      </c>
      <c r="E1374" s="140" t="s">
        <v>1603</v>
      </c>
      <c r="F1374" s="143" t="n">
        <v>2022</v>
      </c>
      <c r="G1374" s="144" t="n">
        <v>30327900</v>
      </c>
      <c r="H1374" s="144" t="n">
        <v>0</v>
      </c>
      <c r="I1374" s="144" t="n">
        <f aca="false">+G:G-H:H</f>
        <v>30327900</v>
      </c>
    </row>
    <row r="1375" customFormat="false" ht="17.25" hidden="false" customHeight="true" outlineLevel="0" collapsed="false">
      <c r="A1375" s="140" t="s">
        <v>106</v>
      </c>
      <c r="C1375" s="142" t="n">
        <v>625060</v>
      </c>
      <c r="D1375" s="143" t="n">
        <v>62506000</v>
      </c>
      <c r="E1375" s="140" t="s">
        <v>3456</v>
      </c>
      <c r="F1375" s="143" t="n">
        <v>2022</v>
      </c>
      <c r="G1375" s="144" t="n">
        <v>589500</v>
      </c>
      <c r="H1375" s="144" t="n">
        <v>0</v>
      </c>
      <c r="I1375" s="144" t="n">
        <f aca="false">+G:G-H:H</f>
        <v>589500</v>
      </c>
    </row>
    <row r="1376" customFormat="false" ht="17.25" hidden="false" customHeight="true" outlineLevel="0" collapsed="false">
      <c r="A1376" s="140" t="s">
        <v>106</v>
      </c>
      <c r="C1376" s="142" t="n">
        <v>625070</v>
      </c>
      <c r="D1376" s="143" t="n">
        <v>62507000</v>
      </c>
      <c r="E1376" s="140" t="s">
        <v>3457</v>
      </c>
      <c r="F1376" s="143" t="n">
        <v>2022</v>
      </c>
      <c r="G1376" s="144" t="n">
        <v>1189500</v>
      </c>
      <c r="H1376" s="144" t="n">
        <v>0</v>
      </c>
      <c r="I1376" s="144" t="n">
        <f aca="false">+G:G-H:H</f>
        <v>1189500</v>
      </c>
    </row>
    <row r="1377" customFormat="false" ht="17.25" hidden="false" customHeight="true" outlineLevel="0" collapsed="false">
      <c r="A1377" s="140" t="s">
        <v>106</v>
      </c>
      <c r="C1377" s="142" t="n">
        <v>626020</v>
      </c>
      <c r="D1377" s="143" t="n">
        <v>62602000</v>
      </c>
      <c r="E1377" s="140" t="s">
        <v>1610</v>
      </c>
      <c r="F1377" s="143" t="n">
        <v>2022</v>
      </c>
      <c r="G1377" s="144" t="n">
        <v>715058.9</v>
      </c>
      <c r="H1377" s="144" t="n">
        <v>0</v>
      </c>
      <c r="I1377" s="144" t="n">
        <f aca="false">+G:G-H:H</f>
        <v>715058.9</v>
      </c>
    </row>
    <row r="1378" customFormat="false" ht="17.25" hidden="false" customHeight="true" outlineLevel="0" collapsed="false">
      <c r="A1378" s="140" t="s">
        <v>106</v>
      </c>
      <c r="C1378" s="142" t="n">
        <v>626040</v>
      </c>
      <c r="D1378" s="143" t="n">
        <v>62604000</v>
      </c>
      <c r="E1378" s="140" t="s">
        <v>3458</v>
      </c>
      <c r="F1378" s="143" t="n">
        <v>2022</v>
      </c>
      <c r="G1378" s="144" t="n">
        <v>105560</v>
      </c>
      <c r="H1378" s="144" t="n">
        <v>0</v>
      </c>
      <c r="I1378" s="144" t="n">
        <f aca="false">+G:G-H:H</f>
        <v>105560</v>
      </c>
    </row>
    <row r="1379" customFormat="false" ht="17.25" hidden="false" customHeight="true" outlineLevel="0" collapsed="false">
      <c r="A1379" s="140" t="s">
        <v>106</v>
      </c>
      <c r="C1379" s="142" t="n">
        <v>626070</v>
      </c>
      <c r="D1379" s="143" t="n">
        <v>62607000</v>
      </c>
      <c r="E1379" s="140" t="s">
        <v>179</v>
      </c>
      <c r="F1379" s="143" t="n">
        <v>2022</v>
      </c>
      <c r="G1379" s="144" t="n">
        <v>16200000</v>
      </c>
      <c r="H1379" s="144" t="n">
        <v>0</v>
      </c>
      <c r="I1379" s="144" t="n">
        <f aca="false">+G:G-H:H</f>
        <v>16200000</v>
      </c>
    </row>
    <row r="1380" customFormat="false" ht="17.25" hidden="false" customHeight="true" outlineLevel="0" collapsed="false">
      <c r="A1380" s="140" t="s">
        <v>106</v>
      </c>
      <c r="C1380" s="142" t="n">
        <v>626080</v>
      </c>
      <c r="D1380" s="143" t="n">
        <v>62608000</v>
      </c>
      <c r="E1380" s="140" t="s">
        <v>3311</v>
      </c>
      <c r="F1380" s="143" t="n">
        <v>2022</v>
      </c>
      <c r="G1380" s="144" t="n">
        <v>3600000</v>
      </c>
      <c r="H1380" s="144" t="n">
        <v>0</v>
      </c>
      <c r="I1380" s="144" t="n">
        <f aca="false">+G:G-H:H</f>
        <v>3600000</v>
      </c>
    </row>
    <row r="1381" customFormat="false" ht="17.25" hidden="false" customHeight="true" outlineLevel="0" collapsed="false">
      <c r="A1381" s="140" t="s">
        <v>106</v>
      </c>
      <c r="C1381" s="142" t="n">
        <v>627000</v>
      </c>
      <c r="D1381" s="143" t="n">
        <v>62700000</v>
      </c>
      <c r="E1381" s="140" t="s">
        <v>1112</v>
      </c>
      <c r="F1381" s="143" t="n">
        <v>2022</v>
      </c>
      <c r="G1381" s="144" t="n">
        <v>200000</v>
      </c>
      <c r="H1381" s="144" t="n">
        <v>0</v>
      </c>
      <c r="I1381" s="144" t="n">
        <f aca="false">+G:G-H:H</f>
        <v>200000</v>
      </c>
    </row>
    <row r="1382" customFormat="false" ht="17.25" hidden="false" customHeight="true" outlineLevel="0" collapsed="false">
      <c r="A1382" s="140" t="s">
        <v>106</v>
      </c>
      <c r="C1382" s="142" t="n">
        <v>627040</v>
      </c>
      <c r="D1382" s="143" t="n">
        <v>62704000</v>
      </c>
      <c r="E1382" s="140" t="s">
        <v>3459</v>
      </c>
      <c r="F1382" s="143" t="n">
        <v>2022</v>
      </c>
      <c r="G1382" s="144" t="n">
        <v>473600</v>
      </c>
      <c r="H1382" s="144" t="n">
        <v>0</v>
      </c>
      <c r="I1382" s="144" t="n">
        <f aca="false">+G:G-H:H</f>
        <v>473600</v>
      </c>
    </row>
    <row r="1383" customFormat="false" ht="17.25" hidden="false" customHeight="true" outlineLevel="0" collapsed="false">
      <c r="A1383" s="140" t="s">
        <v>106</v>
      </c>
      <c r="C1383" s="142" t="n">
        <v>627090</v>
      </c>
      <c r="D1383" s="143" t="n">
        <v>62709000</v>
      </c>
      <c r="E1383" s="140" t="s">
        <v>3460</v>
      </c>
      <c r="F1383" s="143" t="n">
        <v>2022</v>
      </c>
      <c r="G1383" s="144" t="n">
        <v>588353.23</v>
      </c>
      <c r="H1383" s="144" t="n">
        <v>0</v>
      </c>
      <c r="I1383" s="144" t="n">
        <f aca="false">+G:G-H:H</f>
        <v>588353.23</v>
      </c>
    </row>
    <row r="1384" customFormat="false" ht="17.25" hidden="false" customHeight="true" outlineLevel="0" collapsed="false">
      <c r="A1384" s="140" t="s">
        <v>106</v>
      </c>
      <c r="C1384" s="142" t="n">
        <v>627100</v>
      </c>
      <c r="D1384" s="143" t="n">
        <v>62710000</v>
      </c>
      <c r="E1384" s="140" t="s">
        <v>3461</v>
      </c>
      <c r="F1384" s="143" t="n">
        <v>2022</v>
      </c>
      <c r="G1384" s="144" t="n">
        <v>127500</v>
      </c>
      <c r="H1384" s="144" t="n">
        <v>0</v>
      </c>
      <c r="I1384" s="144" t="n">
        <f aca="false">+G:G-H:H</f>
        <v>127500</v>
      </c>
    </row>
    <row r="1385" customFormat="false" ht="17.25" hidden="false" customHeight="true" outlineLevel="0" collapsed="false">
      <c r="A1385" s="140" t="s">
        <v>106</v>
      </c>
      <c r="C1385" s="142" t="n">
        <v>635000</v>
      </c>
      <c r="D1385" s="143" t="n">
        <v>63500000</v>
      </c>
      <c r="E1385" s="140" t="s">
        <v>3462</v>
      </c>
      <c r="F1385" s="143" t="n">
        <v>2022</v>
      </c>
      <c r="G1385" s="144" t="n">
        <v>47000</v>
      </c>
      <c r="H1385" s="144" t="n">
        <v>0</v>
      </c>
      <c r="I1385" s="144" t="n">
        <f aca="false">+G:G-H:H</f>
        <v>47000</v>
      </c>
    </row>
    <row r="1386" customFormat="false" ht="17.25" hidden="false" customHeight="true" outlineLevel="0" collapsed="false">
      <c r="A1386" s="140" t="s">
        <v>106</v>
      </c>
      <c r="C1386" s="142" t="n">
        <v>635010</v>
      </c>
      <c r="D1386" s="143" t="n">
        <v>63501000</v>
      </c>
      <c r="E1386" s="140" t="s">
        <v>3463</v>
      </c>
      <c r="F1386" s="143" t="n">
        <v>2022</v>
      </c>
      <c r="G1386" s="144" t="n">
        <v>7000</v>
      </c>
      <c r="H1386" s="144" t="n">
        <v>0</v>
      </c>
      <c r="I1386" s="144" t="n">
        <f aca="false">+G:G-H:H</f>
        <v>7000</v>
      </c>
    </row>
    <row r="1387" customFormat="false" ht="17.25" hidden="false" customHeight="true" outlineLevel="0" collapsed="false">
      <c r="A1387" s="140" t="s">
        <v>106</v>
      </c>
      <c r="C1387" s="142" t="n">
        <v>635020</v>
      </c>
      <c r="D1387" s="143" t="n">
        <v>63502000</v>
      </c>
      <c r="E1387" s="140" t="s">
        <v>3438</v>
      </c>
      <c r="F1387" s="143" t="n">
        <v>2022</v>
      </c>
      <c r="G1387" s="144" t="n">
        <v>9914504</v>
      </c>
      <c r="H1387" s="144" t="n">
        <v>0</v>
      </c>
      <c r="I1387" s="144" t="n">
        <f aca="false">+G:G-H:H</f>
        <v>9914504</v>
      </c>
    </row>
    <row r="1388" customFormat="false" ht="17.25" hidden="false" customHeight="true" outlineLevel="0" collapsed="false">
      <c r="A1388" s="140" t="s">
        <v>106</v>
      </c>
      <c r="C1388" s="142" t="n">
        <v>635070</v>
      </c>
      <c r="D1388" s="143" t="n">
        <v>63507000</v>
      </c>
      <c r="E1388" s="140" t="s">
        <v>1618</v>
      </c>
      <c r="F1388" s="143" t="n">
        <v>2022</v>
      </c>
      <c r="G1388" s="144" t="n">
        <v>70172758.28</v>
      </c>
      <c r="H1388" s="144" t="n">
        <v>0</v>
      </c>
      <c r="I1388" s="144" t="n">
        <f aca="false">+G:G-H:H</f>
        <v>70172758.28</v>
      </c>
    </row>
    <row r="1389" customFormat="false" ht="17.25" hidden="false" customHeight="true" outlineLevel="0" collapsed="false">
      <c r="A1389" s="140" t="s">
        <v>106</v>
      </c>
      <c r="C1389" s="142" t="n">
        <v>641010</v>
      </c>
      <c r="D1389" s="143" t="n">
        <v>64101000</v>
      </c>
      <c r="E1389" s="140" t="s">
        <v>3464</v>
      </c>
      <c r="F1389" s="143" t="n">
        <v>2022</v>
      </c>
      <c r="G1389" s="144" t="n">
        <v>68830894.93</v>
      </c>
      <c r="H1389" s="144" t="n">
        <v>0</v>
      </c>
      <c r="I1389" s="144" t="n">
        <f aca="false">+G:G-H:H</f>
        <v>68830894.93</v>
      </c>
    </row>
    <row r="1390" customFormat="false" ht="17.25" hidden="false" customHeight="true" outlineLevel="0" collapsed="false">
      <c r="A1390" s="140" t="s">
        <v>106</v>
      </c>
      <c r="C1390" s="142" t="n">
        <v>641020</v>
      </c>
      <c r="D1390" s="143" t="n">
        <v>64102000</v>
      </c>
      <c r="E1390" s="140" t="s">
        <v>3465</v>
      </c>
      <c r="F1390" s="143" t="n">
        <v>2022</v>
      </c>
      <c r="G1390" s="144" t="n">
        <v>24129950.9</v>
      </c>
      <c r="H1390" s="144" t="n">
        <v>0</v>
      </c>
      <c r="I1390" s="144" t="n">
        <f aca="false">+G:G-H:H</f>
        <v>24129950.9</v>
      </c>
    </row>
    <row r="1391" customFormat="false" ht="17.25" hidden="false" customHeight="true" outlineLevel="0" collapsed="false">
      <c r="A1391" s="140" t="s">
        <v>106</v>
      </c>
      <c r="C1391" s="142" t="n">
        <v>641030</v>
      </c>
      <c r="D1391" s="143" t="n">
        <v>64103000</v>
      </c>
      <c r="E1391" s="140" t="s">
        <v>2403</v>
      </c>
      <c r="F1391" s="143" t="n">
        <v>2022</v>
      </c>
      <c r="G1391" s="144" t="n">
        <v>2120303.5</v>
      </c>
      <c r="H1391" s="144" t="n">
        <v>0</v>
      </c>
      <c r="I1391" s="144" t="n">
        <f aca="false">+G:G-H:H</f>
        <v>2120303.5</v>
      </c>
    </row>
    <row r="1392" customFormat="false" ht="17.25" hidden="false" customHeight="true" outlineLevel="0" collapsed="false">
      <c r="A1392" s="140" t="s">
        <v>106</v>
      </c>
      <c r="C1392" s="142" t="n">
        <v>641040</v>
      </c>
      <c r="D1392" s="143" t="n">
        <v>64104000</v>
      </c>
      <c r="E1392" s="140" t="s">
        <v>3466</v>
      </c>
      <c r="F1392" s="143" t="n">
        <v>2022</v>
      </c>
      <c r="G1392" s="144" t="n">
        <v>373692.41</v>
      </c>
      <c r="H1392" s="144" t="n">
        <v>0</v>
      </c>
      <c r="I1392" s="144" t="n">
        <f aca="false">+G:G-H:H</f>
        <v>373692.41</v>
      </c>
    </row>
    <row r="1393" customFormat="false" ht="17.25" hidden="false" customHeight="true" outlineLevel="0" collapsed="false">
      <c r="A1393" s="140" t="s">
        <v>106</v>
      </c>
      <c r="C1393" s="142" t="n">
        <v>641050</v>
      </c>
      <c r="D1393" s="143" t="n">
        <v>64105000</v>
      </c>
      <c r="E1393" s="140" t="s">
        <v>1620</v>
      </c>
      <c r="F1393" s="143" t="n">
        <v>2022</v>
      </c>
      <c r="G1393" s="144" t="n">
        <v>4441965.93</v>
      </c>
      <c r="H1393" s="144" t="n">
        <v>0</v>
      </c>
      <c r="I1393" s="144" t="n">
        <f aca="false">+G:G-H:H</f>
        <v>4441965.93</v>
      </c>
    </row>
    <row r="1394" customFormat="false" ht="17.25" hidden="false" customHeight="true" outlineLevel="0" collapsed="false">
      <c r="A1394" s="140" t="s">
        <v>106</v>
      </c>
      <c r="C1394" s="142" t="n">
        <v>641060</v>
      </c>
      <c r="D1394" s="143" t="n">
        <v>64106000</v>
      </c>
      <c r="E1394" s="140" t="s">
        <v>3467</v>
      </c>
      <c r="F1394" s="143" t="n">
        <v>2022</v>
      </c>
      <c r="G1394" s="144" t="n">
        <v>22277116.81</v>
      </c>
      <c r="H1394" s="144" t="n">
        <v>0</v>
      </c>
      <c r="I1394" s="144" t="n">
        <f aca="false">+G:G-H:H</f>
        <v>22277116.81</v>
      </c>
    </row>
    <row r="1395" customFormat="false" ht="17.25" hidden="false" customHeight="true" outlineLevel="0" collapsed="false">
      <c r="A1395" s="140" t="s">
        <v>106</v>
      </c>
      <c r="C1395" s="142" t="n">
        <v>641080</v>
      </c>
      <c r="D1395" s="143" t="n">
        <v>64107000</v>
      </c>
      <c r="E1395" s="140" t="s">
        <v>3468</v>
      </c>
      <c r="F1395" s="143" t="n">
        <v>2022</v>
      </c>
      <c r="G1395" s="144" t="n">
        <v>3165813.35</v>
      </c>
      <c r="H1395" s="144" t="n">
        <v>0</v>
      </c>
      <c r="I1395" s="144" t="n">
        <f aca="false">+G:G-H:H</f>
        <v>3165813.35</v>
      </c>
    </row>
    <row r="1396" customFormat="false" ht="17.25" hidden="false" customHeight="true" outlineLevel="0" collapsed="false">
      <c r="A1396" s="140" t="s">
        <v>106</v>
      </c>
      <c r="C1396" s="142" t="n">
        <v>641880</v>
      </c>
      <c r="D1396" s="143" t="n">
        <v>64180000</v>
      </c>
      <c r="E1396" s="140" t="s">
        <v>3414</v>
      </c>
      <c r="F1396" s="143" t="n">
        <v>2022</v>
      </c>
      <c r="G1396" s="144" t="n">
        <v>264000</v>
      </c>
      <c r="H1396" s="144" t="n">
        <v>0</v>
      </c>
      <c r="I1396" s="144" t="n">
        <f aca="false">+G:G-H:H</f>
        <v>264000</v>
      </c>
    </row>
    <row r="1397" customFormat="false" ht="17.25" hidden="false" customHeight="true" outlineLevel="0" collapsed="false">
      <c r="A1397" s="140" t="s">
        <v>106</v>
      </c>
      <c r="C1397" s="142" t="n">
        <v>645010</v>
      </c>
      <c r="D1397" s="143" t="n">
        <v>64501000</v>
      </c>
      <c r="E1397" s="140" t="s">
        <v>461</v>
      </c>
      <c r="F1397" s="143" t="n">
        <v>2022</v>
      </c>
      <c r="G1397" s="144" t="n">
        <v>10019193.25</v>
      </c>
      <c r="H1397" s="144" t="n">
        <v>0</v>
      </c>
      <c r="I1397" s="144" t="n">
        <f aca="false">+G:G-H:H</f>
        <v>10019193.25</v>
      </c>
    </row>
    <row r="1398" customFormat="false" ht="17.25" hidden="false" customHeight="true" outlineLevel="0" collapsed="false">
      <c r="A1398" s="140" t="s">
        <v>106</v>
      </c>
      <c r="C1398" s="142" t="n">
        <v>645020</v>
      </c>
      <c r="D1398" s="143" t="n">
        <v>64502000</v>
      </c>
      <c r="E1398" s="140" t="s">
        <v>3330</v>
      </c>
      <c r="F1398" s="143" t="n">
        <v>2022</v>
      </c>
      <c r="G1398" s="144" t="n">
        <v>3803535.79</v>
      </c>
      <c r="H1398" s="144" t="n">
        <v>0</v>
      </c>
      <c r="I1398" s="144" t="n">
        <f aca="false">+G:G-H:H</f>
        <v>3803535.79</v>
      </c>
    </row>
    <row r="1399" customFormat="false" ht="17.25" hidden="false" customHeight="true" outlineLevel="0" collapsed="false">
      <c r="A1399" s="140" t="s">
        <v>106</v>
      </c>
      <c r="C1399" s="142" t="n">
        <v>645040</v>
      </c>
      <c r="D1399" s="143" t="n">
        <v>64504000</v>
      </c>
      <c r="E1399" s="140" t="s">
        <v>464</v>
      </c>
      <c r="F1399" s="143" t="n">
        <v>2022</v>
      </c>
      <c r="G1399" s="144" t="n">
        <v>819708.25</v>
      </c>
      <c r="H1399" s="144" t="n">
        <v>0</v>
      </c>
      <c r="I1399" s="144" t="n">
        <f aca="false">+G:G-H:H</f>
        <v>819708.25</v>
      </c>
    </row>
    <row r="1400" customFormat="false" ht="17.25" hidden="false" customHeight="true" outlineLevel="0" collapsed="false">
      <c r="A1400" s="140" t="s">
        <v>106</v>
      </c>
      <c r="C1400" s="142" t="n">
        <v>645800</v>
      </c>
      <c r="D1400" s="143" t="n">
        <v>64580000</v>
      </c>
      <c r="E1400" s="140" t="s">
        <v>3469</v>
      </c>
      <c r="F1400" s="143" t="n">
        <v>2022</v>
      </c>
      <c r="G1400" s="144" t="n">
        <v>601504.54</v>
      </c>
      <c r="H1400" s="144" t="n">
        <v>0</v>
      </c>
      <c r="I1400" s="144" t="n">
        <f aca="false">+G:G-H:H</f>
        <v>601504.54</v>
      </c>
    </row>
    <row r="1401" customFormat="false" ht="17.25" hidden="false" customHeight="true" outlineLevel="0" collapsed="false">
      <c r="A1401" s="140" t="s">
        <v>106</v>
      </c>
      <c r="C1401" s="142" t="n">
        <v>648020</v>
      </c>
      <c r="D1401" s="143" t="n">
        <v>64802000</v>
      </c>
      <c r="E1401" s="140" t="s">
        <v>3470</v>
      </c>
      <c r="F1401" s="143" t="n">
        <v>2022</v>
      </c>
      <c r="G1401" s="144" t="n">
        <v>121400</v>
      </c>
      <c r="H1401" s="144" t="n">
        <v>0</v>
      </c>
      <c r="I1401" s="144" t="n">
        <f aca="false">+G:G-H:H</f>
        <v>121400</v>
      </c>
    </row>
    <row r="1402" customFormat="false" ht="17.25" hidden="false" customHeight="true" outlineLevel="0" collapsed="false">
      <c r="A1402" s="140" t="s">
        <v>106</v>
      </c>
      <c r="C1402" s="142" t="n">
        <v>651000</v>
      </c>
      <c r="D1402" s="143" t="n">
        <v>65100000</v>
      </c>
      <c r="E1402" s="140" t="s">
        <v>1130</v>
      </c>
      <c r="F1402" s="143" t="n">
        <v>2022</v>
      </c>
      <c r="G1402" s="144" t="n">
        <v>944625.67</v>
      </c>
      <c r="H1402" s="144" t="n">
        <v>0</v>
      </c>
      <c r="I1402" s="144" t="n">
        <f aca="false">+G:G-H:H</f>
        <v>944625.67</v>
      </c>
    </row>
    <row r="1403" customFormat="false" ht="17.25" hidden="false" customHeight="true" outlineLevel="0" collapsed="false">
      <c r="A1403" s="140" t="s">
        <v>106</v>
      </c>
      <c r="C1403" s="142" t="n">
        <v>656010</v>
      </c>
      <c r="D1403" s="143" t="n">
        <v>65601000</v>
      </c>
      <c r="E1403" s="140" t="s">
        <v>3471</v>
      </c>
      <c r="F1403" s="143" t="n">
        <v>2022</v>
      </c>
      <c r="G1403" s="144" t="n">
        <v>1512229</v>
      </c>
      <c r="H1403" s="144" t="n">
        <v>0</v>
      </c>
      <c r="I1403" s="144" t="n">
        <f aca="false">+G:G-H:H</f>
        <v>1512229</v>
      </c>
    </row>
    <row r="1404" customFormat="false" ht="17.25" hidden="false" customHeight="true" outlineLevel="0" collapsed="false">
      <c r="A1404" s="140" t="s">
        <v>106</v>
      </c>
      <c r="C1404" s="142" t="n">
        <v>657000</v>
      </c>
      <c r="D1404" s="143" t="n">
        <v>65700000</v>
      </c>
      <c r="E1404" s="140" t="s">
        <v>1626</v>
      </c>
      <c r="F1404" s="143" t="n">
        <v>2022</v>
      </c>
      <c r="G1404" s="144" t="n">
        <v>183896004.06</v>
      </c>
      <c r="H1404" s="144" t="n">
        <v>0</v>
      </c>
      <c r="I1404" s="144" t="n">
        <f aca="false">+G:G-H:H</f>
        <v>183896004.06</v>
      </c>
    </row>
    <row r="1405" customFormat="false" ht="17.25" hidden="false" customHeight="true" outlineLevel="0" collapsed="false">
      <c r="A1405" s="140" t="s">
        <v>106</v>
      </c>
      <c r="C1405" s="142" t="n">
        <v>658000</v>
      </c>
      <c r="D1405" s="143" t="n">
        <v>65800000</v>
      </c>
      <c r="E1405" s="140" t="s">
        <v>1133</v>
      </c>
      <c r="F1405" s="143" t="n">
        <v>2022</v>
      </c>
      <c r="G1405" s="144" t="n">
        <v>113135.67</v>
      </c>
      <c r="H1405" s="144" t="n">
        <v>0</v>
      </c>
      <c r="I1405" s="144" t="n">
        <f aca="false">+G:G-H:H</f>
        <v>113135.67</v>
      </c>
    </row>
    <row r="1406" customFormat="false" ht="17.25" hidden="false" customHeight="true" outlineLevel="0" collapsed="false">
      <c r="A1406" s="140" t="s">
        <v>106</v>
      </c>
      <c r="C1406" s="142" t="n">
        <v>658100</v>
      </c>
      <c r="D1406" s="143" t="n">
        <v>65810000</v>
      </c>
      <c r="E1406" s="140" t="s">
        <v>1627</v>
      </c>
      <c r="F1406" s="143" t="n">
        <v>2022</v>
      </c>
      <c r="G1406" s="144" t="n">
        <v>86500</v>
      </c>
      <c r="H1406" s="144" t="n">
        <v>0</v>
      </c>
      <c r="I1406" s="144" t="n">
        <f aca="false">+G:G-H:H</f>
        <v>86500</v>
      </c>
    </row>
    <row r="1407" customFormat="false" ht="17.25" hidden="false" customHeight="true" outlineLevel="0" collapsed="false">
      <c r="A1407" s="140" t="s">
        <v>106</v>
      </c>
      <c r="C1407" s="142" t="n">
        <v>661000</v>
      </c>
      <c r="D1407" s="143" t="n">
        <v>66100000</v>
      </c>
      <c r="E1407" s="140" t="s">
        <v>3472</v>
      </c>
      <c r="F1407" s="143" t="n">
        <v>2022</v>
      </c>
      <c r="G1407" s="144" t="n">
        <v>15000</v>
      </c>
      <c r="H1407" s="144" t="n">
        <v>0</v>
      </c>
      <c r="I1407" s="144" t="n">
        <f aca="false">+G:G-H:H</f>
        <v>15000</v>
      </c>
    </row>
    <row r="1408" customFormat="false" ht="17.25" hidden="false" customHeight="true" outlineLevel="0" collapsed="false">
      <c r="A1408" s="140" t="s">
        <v>106</v>
      </c>
      <c r="C1408" s="142" t="n">
        <v>681120</v>
      </c>
      <c r="D1408" s="143" t="n">
        <v>68112000</v>
      </c>
      <c r="E1408" s="140" t="s">
        <v>3473</v>
      </c>
      <c r="F1408" s="143" t="n">
        <v>2022</v>
      </c>
      <c r="G1408" s="144" t="n">
        <v>10904526.64</v>
      </c>
      <c r="H1408" s="144" t="n">
        <v>0</v>
      </c>
      <c r="I1408" s="144" t="n">
        <f aca="false">+G:G-H:H</f>
        <v>10904526.64</v>
      </c>
    </row>
    <row r="1409" customFormat="false" ht="17.25" hidden="false" customHeight="true" outlineLevel="0" collapsed="false">
      <c r="A1409" s="140" t="s">
        <v>106</v>
      </c>
      <c r="C1409" s="142" t="n">
        <v>685000</v>
      </c>
      <c r="D1409" s="143" t="n">
        <v>68112000</v>
      </c>
      <c r="E1409" s="140" t="s">
        <v>2406</v>
      </c>
      <c r="F1409" s="143" t="n">
        <v>2022</v>
      </c>
      <c r="G1409" s="144" t="n">
        <v>671251049.76</v>
      </c>
      <c r="H1409" s="144" t="n">
        <v>0</v>
      </c>
      <c r="I1409" s="144" t="n">
        <f aca="false">+G:G-H:H</f>
        <v>671251049.76</v>
      </c>
    </row>
    <row r="1410" customFormat="false" ht="17.25" hidden="false" customHeight="true" outlineLevel="0" collapsed="false">
      <c r="A1410" s="140" t="s">
        <v>106</v>
      </c>
      <c r="C1410" s="142" t="n">
        <v>695000</v>
      </c>
      <c r="D1410" s="143" t="n">
        <v>69500000</v>
      </c>
      <c r="F1410" s="143" t="n">
        <v>2022</v>
      </c>
      <c r="G1410" s="144" t="n">
        <v>46567334.6311</v>
      </c>
      <c r="H1410" s="144" t="n">
        <v>0</v>
      </c>
      <c r="I1410" s="144" t="n">
        <f aca="false">+G:G-H:H</f>
        <v>46567334.6311</v>
      </c>
    </row>
    <row r="1411" customFormat="false" ht="17.25" hidden="false" customHeight="true" outlineLevel="0" collapsed="false">
      <c r="A1411" s="140" t="s">
        <v>106</v>
      </c>
      <c r="C1411" s="142" t="n">
        <v>707000</v>
      </c>
      <c r="D1411" s="143" t="n">
        <v>70700000</v>
      </c>
      <c r="E1411" s="140" t="s">
        <v>3474</v>
      </c>
      <c r="F1411" s="143" t="n">
        <v>2022</v>
      </c>
      <c r="G1411" s="144" t="n">
        <v>0</v>
      </c>
      <c r="H1411" s="144" t="n">
        <v>9311432576.22</v>
      </c>
      <c r="I1411" s="144" t="n">
        <f aca="false">+G:G-H:H</f>
        <v>-9311432576.22</v>
      </c>
    </row>
    <row r="1412" customFormat="false" ht="17.25" hidden="false" customHeight="true" outlineLevel="0" collapsed="false">
      <c r="A1412" s="140" t="s">
        <v>106</v>
      </c>
      <c r="C1412" s="142" t="n">
        <v>758000</v>
      </c>
      <c r="D1412" s="143" t="n">
        <v>75800000</v>
      </c>
      <c r="E1412" s="140" t="s">
        <v>1144</v>
      </c>
      <c r="F1412" s="143" t="n">
        <v>2022</v>
      </c>
      <c r="G1412" s="144" t="n">
        <v>0</v>
      </c>
      <c r="H1412" s="144" t="n">
        <v>1776916.98</v>
      </c>
      <c r="I1412" s="144" t="n">
        <f aca="false">+G:G-H:H</f>
        <v>-1776916.98</v>
      </c>
    </row>
    <row r="1413" customFormat="false" ht="17.25" hidden="false" customHeight="true" outlineLevel="0" collapsed="false">
      <c r="A1413" s="140" t="s">
        <v>106</v>
      </c>
      <c r="C1413" s="142" t="n">
        <v>765000</v>
      </c>
      <c r="D1413" s="143" t="n">
        <v>76500000</v>
      </c>
      <c r="E1413" s="140" t="s">
        <v>3475</v>
      </c>
      <c r="F1413" s="143" t="n">
        <v>2022</v>
      </c>
      <c r="G1413" s="144" t="n">
        <v>0</v>
      </c>
      <c r="H1413" s="144" t="n">
        <v>5256306.7</v>
      </c>
      <c r="I1413" s="144" t="n">
        <f aca="false">+G:G-H:H</f>
        <v>-5256306.7</v>
      </c>
    </row>
    <row r="1414" customFormat="false" ht="17.25" hidden="false" customHeight="true" outlineLevel="0" collapsed="false">
      <c r="A1414" s="140" t="s">
        <v>107</v>
      </c>
      <c r="C1414" s="142" t="n">
        <v>101000</v>
      </c>
      <c r="D1414" s="143" t="n">
        <v>10100000</v>
      </c>
      <c r="E1414" s="140" t="s">
        <v>1</v>
      </c>
      <c r="F1414" s="143" t="n">
        <v>2022</v>
      </c>
      <c r="H1414" s="144" t="n">
        <v>2000000</v>
      </c>
      <c r="I1414" s="144" t="n">
        <f aca="false">+G:G-H:H</f>
        <v>-2000000</v>
      </c>
    </row>
    <row r="1415" customFormat="false" ht="17.25" hidden="false" customHeight="true" outlineLevel="0" collapsed="false">
      <c r="A1415" s="140" t="s">
        <v>107</v>
      </c>
      <c r="C1415" s="142" t="n">
        <v>110000</v>
      </c>
      <c r="D1415" s="143" t="n">
        <v>11000000</v>
      </c>
      <c r="E1415" s="140" t="s">
        <v>816</v>
      </c>
      <c r="F1415" s="143" t="n">
        <v>2022</v>
      </c>
      <c r="G1415" s="144" t="n">
        <v>641800</v>
      </c>
      <c r="I1415" s="144" t="n">
        <f aca="false">+G:G-H:H</f>
        <v>641800</v>
      </c>
    </row>
    <row r="1416" customFormat="false" ht="17.25" hidden="false" customHeight="true" outlineLevel="0" collapsed="false">
      <c r="A1416" s="140" t="s">
        <v>107</v>
      </c>
      <c r="C1416" s="142" t="n">
        <v>120000</v>
      </c>
      <c r="D1416" s="143" t="n">
        <v>12000000</v>
      </c>
      <c r="E1416" s="140" t="s">
        <v>1077</v>
      </c>
      <c r="F1416" s="143" t="n">
        <v>2022</v>
      </c>
      <c r="H1416" s="144" t="n">
        <v>43102085.03</v>
      </c>
      <c r="I1416" s="144" t="n">
        <f aca="false">+G:G-H:H</f>
        <v>-43102085.03</v>
      </c>
    </row>
    <row r="1417" customFormat="false" ht="17.25" hidden="false" customHeight="true" outlineLevel="0" collapsed="false">
      <c r="A1417" s="140" t="s">
        <v>107</v>
      </c>
      <c r="C1417" s="142" t="n">
        <v>129000</v>
      </c>
      <c r="D1417" s="143" t="n">
        <v>12900000</v>
      </c>
      <c r="E1417" s="140" t="s">
        <v>1535</v>
      </c>
      <c r="F1417" s="143" t="n">
        <v>2022</v>
      </c>
      <c r="G1417" s="144" t="n">
        <v>204083599.8</v>
      </c>
      <c r="I1417" s="144" t="n">
        <f aca="false">+G:G-H:H</f>
        <v>204083599.8</v>
      </c>
    </row>
    <row r="1418" customFormat="false" ht="17.25" hidden="false" customHeight="true" outlineLevel="0" collapsed="false">
      <c r="A1418" s="140" t="s">
        <v>107</v>
      </c>
      <c r="C1418" s="142" t="n">
        <v>218100</v>
      </c>
      <c r="D1418" s="143" t="n">
        <v>21810000</v>
      </c>
      <c r="E1418" s="140" t="s">
        <v>3429</v>
      </c>
      <c r="F1418" s="143" t="n">
        <v>2022</v>
      </c>
      <c r="G1418" s="144" t="n">
        <v>2569175</v>
      </c>
      <c r="I1418" s="144" t="n">
        <f aca="false">+G:G-H:H</f>
        <v>2569175</v>
      </c>
    </row>
    <row r="1419" customFormat="false" ht="17.25" hidden="false" customHeight="true" outlineLevel="0" collapsed="false">
      <c r="A1419" s="140" t="s">
        <v>107</v>
      </c>
      <c r="C1419" s="142" t="n">
        <v>218300</v>
      </c>
      <c r="D1419" s="143" t="n">
        <v>21830000</v>
      </c>
      <c r="E1419" s="140" t="s">
        <v>3430</v>
      </c>
      <c r="F1419" s="143" t="n">
        <v>2022</v>
      </c>
      <c r="G1419" s="144" t="n">
        <v>6502500</v>
      </c>
      <c r="I1419" s="144" t="n">
        <f aca="false">+G:G-H:H</f>
        <v>6502500</v>
      </c>
    </row>
    <row r="1420" customFormat="false" ht="17.25" hidden="false" customHeight="true" outlineLevel="0" collapsed="false">
      <c r="A1420" s="140" t="s">
        <v>107</v>
      </c>
      <c r="C1420" s="142" t="n">
        <v>218400</v>
      </c>
      <c r="D1420" s="143" t="n">
        <v>21840000</v>
      </c>
      <c r="E1420" s="140" t="s">
        <v>846</v>
      </c>
      <c r="F1420" s="143" t="n">
        <v>2022</v>
      </c>
      <c r="G1420" s="144" t="n">
        <v>5091000</v>
      </c>
      <c r="I1420" s="144" t="n">
        <f aca="false">+G:G-H:H</f>
        <v>5091000</v>
      </c>
    </row>
    <row r="1421" customFormat="false" ht="17.25" hidden="false" customHeight="true" outlineLevel="0" collapsed="false">
      <c r="A1421" s="140" t="s">
        <v>107</v>
      </c>
      <c r="C1421" s="142" t="n">
        <v>218600</v>
      </c>
      <c r="D1421" s="143" t="n">
        <v>21860000</v>
      </c>
      <c r="E1421" s="140" t="s">
        <v>3431</v>
      </c>
      <c r="F1421" s="143" t="n">
        <v>2022</v>
      </c>
      <c r="G1421" s="144" t="n">
        <v>6051520</v>
      </c>
      <c r="I1421" s="144" t="n">
        <f aca="false">+G:G-H:H</f>
        <v>6051520</v>
      </c>
    </row>
    <row r="1422" customFormat="false" ht="17.25" hidden="false" customHeight="true" outlineLevel="0" collapsed="false">
      <c r="A1422" s="140" t="s">
        <v>107</v>
      </c>
      <c r="C1422" s="142" t="n">
        <v>218700</v>
      </c>
      <c r="D1422" s="143" t="n">
        <v>21870000</v>
      </c>
      <c r="E1422" s="140" t="s">
        <v>3432</v>
      </c>
      <c r="F1422" s="143" t="n">
        <v>2022</v>
      </c>
      <c r="G1422" s="144" t="n">
        <v>499302.12</v>
      </c>
      <c r="I1422" s="144" t="n">
        <f aca="false">+G:G-H:H</f>
        <v>499302.12</v>
      </c>
    </row>
    <row r="1423" customFormat="false" ht="17.25" hidden="false" customHeight="true" outlineLevel="0" collapsed="false">
      <c r="A1423" s="140" t="s">
        <v>107</v>
      </c>
      <c r="C1423" s="142" t="n">
        <v>281810</v>
      </c>
      <c r="D1423" s="143" t="n">
        <v>28181000</v>
      </c>
      <c r="E1423" s="140" t="s">
        <v>3433</v>
      </c>
      <c r="F1423" s="143" t="n">
        <v>2022</v>
      </c>
      <c r="H1423" s="144" t="n">
        <v>449981.88</v>
      </c>
      <c r="I1423" s="144" t="n">
        <f aca="false">+G:G-H:H</f>
        <v>-449981.88</v>
      </c>
    </row>
    <row r="1424" customFormat="false" ht="17.25" hidden="false" customHeight="true" outlineLevel="0" collapsed="false">
      <c r="A1424" s="140" t="s">
        <v>107</v>
      </c>
      <c r="C1424" s="142" t="n">
        <v>281830</v>
      </c>
      <c r="D1424" s="143" t="n">
        <v>28183000</v>
      </c>
      <c r="E1424" s="140" t="s">
        <v>3434</v>
      </c>
      <c r="F1424" s="143" t="n">
        <v>2022</v>
      </c>
      <c r="H1424" s="144" t="n">
        <v>3657656.25</v>
      </c>
      <c r="I1424" s="144" t="n">
        <f aca="false">+G:G-H:H</f>
        <v>-3657656.25</v>
      </c>
    </row>
    <row r="1425" customFormat="false" ht="17.25" hidden="false" customHeight="true" outlineLevel="0" collapsed="false">
      <c r="A1425" s="140" t="s">
        <v>107</v>
      </c>
      <c r="C1425" s="142" t="n">
        <v>281840</v>
      </c>
      <c r="D1425" s="143" t="n">
        <v>28184000</v>
      </c>
      <c r="E1425" s="140" t="s">
        <v>3435</v>
      </c>
      <c r="F1425" s="143" t="n">
        <v>2022</v>
      </c>
      <c r="H1425" s="144" t="n">
        <v>1654575</v>
      </c>
      <c r="I1425" s="144" t="n">
        <f aca="false">+G:G-H:H</f>
        <v>-1654575</v>
      </c>
    </row>
    <row r="1426" customFormat="false" ht="17.25" hidden="false" customHeight="true" outlineLevel="0" collapsed="false">
      <c r="A1426" s="140" t="s">
        <v>107</v>
      </c>
      <c r="C1426" s="142" t="n">
        <v>281860</v>
      </c>
      <c r="D1426" s="143" t="n">
        <v>28186000</v>
      </c>
      <c r="E1426" s="140" t="s">
        <v>3436</v>
      </c>
      <c r="F1426" s="143" t="n">
        <v>2022</v>
      </c>
      <c r="H1426" s="144" t="n">
        <v>3364007.91</v>
      </c>
      <c r="I1426" s="144" t="n">
        <f aca="false">+G:G-H:H</f>
        <v>-3364007.91</v>
      </c>
    </row>
    <row r="1427" customFormat="false" ht="17.25" hidden="false" customHeight="true" outlineLevel="0" collapsed="false">
      <c r="A1427" s="140" t="s">
        <v>107</v>
      </c>
      <c r="C1427" s="142" t="n">
        <v>281870</v>
      </c>
      <c r="D1427" s="143" t="n">
        <v>28187000</v>
      </c>
      <c r="E1427" s="140" t="s">
        <v>3437</v>
      </c>
      <c r="F1427" s="143" t="n">
        <v>2022</v>
      </c>
      <c r="H1427" s="144" t="n">
        <v>74895.32</v>
      </c>
      <c r="I1427" s="144" t="n">
        <f aca="false">+G:G-H:H</f>
        <v>-74895.32</v>
      </c>
    </row>
    <row r="1428" customFormat="false" ht="17.25" hidden="false" customHeight="true" outlineLevel="0" collapsed="false">
      <c r="A1428" s="140" t="s">
        <v>107</v>
      </c>
      <c r="C1428" s="142" t="n">
        <v>370000</v>
      </c>
      <c r="D1428" s="143" t="n">
        <v>37000000</v>
      </c>
      <c r="E1428" s="140" t="s">
        <v>888</v>
      </c>
      <c r="F1428" s="143" t="n">
        <v>2022</v>
      </c>
      <c r="G1428" s="144" t="n">
        <v>733853829.32</v>
      </c>
      <c r="I1428" s="144" t="n">
        <f aca="false">+G:G-H:H</f>
        <v>733853829.32</v>
      </c>
    </row>
    <row r="1429" customFormat="false" ht="17.25" hidden="false" customHeight="true" outlineLevel="0" collapsed="false">
      <c r="A1429" s="140" t="s">
        <v>107</v>
      </c>
      <c r="C1429" s="142" t="n">
        <v>380000</v>
      </c>
      <c r="D1429" s="143" t="n">
        <v>38000000</v>
      </c>
      <c r="E1429" s="140" t="s">
        <v>595</v>
      </c>
      <c r="F1429" s="143" t="n">
        <v>2022</v>
      </c>
      <c r="I1429" s="144" t="n">
        <f aca="false">+G:G-H:H</f>
        <v>0</v>
      </c>
    </row>
    <row r="1430" customFormat="false" ht="17.25" hidden="false" customHeight="true" outlineLevel="0" collapsed="false">
      <c r="A1430" s="140" t="s">
        <v>107</v>
      </c>
      <c r="C1430" s="142" t="n">
        <v>401100</v>
      </c>
      <c r="D1430" s="143" t="n">
        <v>40110000</v>
      </c>
      <c r="E1430" s="140" t="s">
        <v>1548</v>
      </c>
      <c r="F1430" s="143" t="n">
        <v>2022</v>
      </c>
      <c r="H1430" s="144" t="n">
        <v>1908152237.85</v>
      </c>
      <c r="I1430" s="144" t="n">
        <f aca="false">+G:G-H:H</f>
        <v>-1908152237.85</v>
      </c>
    </row>
    <row r="1431" customFormat="false" ht="17.25" hidden="false" customHeight="true" outlineLevel="0" collapsed="false">
      <c r="A1431" s="140" t="s">
        <v>107</v>
      </c>
      <c r="C1431" s="142" t="n">
        <v>403400</v>
      </c>
      <c r="D1431" s="143" t="n">
        <v>40340000</v>
      </c>
      <c r="E1431" s="140" t="s">
        <v>24</v>
      </c>
      <c r="F1431" s="143" t="n">
        <v>2022</v>
      </c>
      <c r="I1431" s="144" t="n">
        <f aca="false">+G:G-H:H</f>
        <v>0</v>
      </c>
    </row>
    <row r="1432" customFormat="false" ht="17.25" hidden="false" customHeight="true" outlineLevel="0" collapsed="false">
      <c r="A1432" s="140" t="s">
        <v>107</v>
      </c>
      <c r="C1432" s="142" t="n">
        <v>408000</v>
      </c>
      <c r="D1432" s="143" t="n">
        <v>40800000</v>
      </c>
      <c r="E1432" s="140" t="s">
        <v>3093</v>
      </c>
      <c r="F1432" s="143" t="n">
        <v>2022</v>
      </c>
      <c r="H1432" s="144" t="n">
        <v>13499031.18</v>
      </c>
      <c r="I1432" s="144" t="n">
        <f aca="false">+G:G-H:H</f>
        <v>-13499031.18</v>
      </c>
    </row>
    <row r="1433" customFormat="false" ht="17.25" hidden="false" customHeight="true" outlineLevel="0" collapsed="false">
      <c r="A1433" s="140" t="s">
        <v>107</v>
      </c>
      <c r="C1433" s="142" t="n">
        <v>408100</v>
      </c>
      <c r="D1433" s="143" t="n">
        <v>40810000</v>
      </c>
      <c r="E1433" s="140" t="s">
        <v>3095</v>
      </c>
      <c r="F1433" s="143" t="n">
        <v>2022</v>
      </c>
      <c r="I1433" s="144" t="n">
        <f aca="false">+G:G-H:H</f>
        <v>0</v>
      </c>
    </row>
    <row r="1434" customFormat="false" ht="17.25" hidden="false" customHeight="true" outlineLevel="0" collapsed="false">
      <c r="A1434" s="140" t="s">
        <v>107</v>
      </c>
      <c r="C1434" s="142" t="n">
        <v>409800</v>
      </c>
      <c r="D1434" s="143" t="n">
        <v>40980000</v>
      </c>
      <c r="E1434" s="140" t="s">
        <v>2412</v>
      </c>
      <c r="F1434" s="143" t="n">
        <v>2022</v>
      </c>
      <c r="G1434" s="144" t="n">
        <v>147000</v>
      </c>
      <c r="I1434" s="144" t="n">
        <f aca="false">+G:G-H:H</f>
        <v>147000</v>
      </c>
    </row>
    <row r="1435" customFormat="false" ht="17.25" hidden="false" customHeight="true" outlineLevel="0" collapsed="false">
      <c r="A1435" s="140" t="s">
        <v>107</v>
      </c>
      <c r="C1435" s="142" t="n">
        <v>411000</v>
      </c>
      <c r="D1435" s="143" t="n">
        <v>41100000</v>
      </c>
      <c r="E1435" s="140" t="s">
        <v>2369</v>
      </c>
      <c r="F1435" s="143" t="n">
        <v>2022</v>
      </c>
      <c r="G1435" s="144" t="n">
        <v>382931643.53</v>
      </c>
      <c r="I1435" s="144" t="n">
        <f aca="false">+G:G-H:H</f>
        <v>382931643.53</v>
      </c>
    </row>
    <row r="1436" customFormat="false" ht="17.25" hidden="false" customHeight="true" outlineLevel="0" collapsed="false">
      <c r="A1436" s="140" t="s">
        <v>107</v>
      </c>
      <c r="C1436" s="142" t="n">
        <v>418000</v>
      </c>
      <c r="D1436" s="143" t="n">
        <v>41800000</v>
      </c>
      <c r="E1436" s="140" t="s">
        <v>1555</v>
      </c>
      <c r="F1436" s="143" t="n">
        <v>2022</v>
      </c>
      <c r="I1436" s="144" t="n">
        <f aca="false">+G:G-H:H</f>
        <v>0</v>
      </c>
    </row>
    <row r="1437" customFormat="false" ht="17.25" hidden="false" customHeight="true" outlineLevel="0" collapsed="false">
      <c r="A1437" s="140" t="s">
        <v>107</v>
      </c>
      <c r="C1437" s="142" t="n">
        <v>419100</v>
      </c>
      <c r="D1437" s="143" t="n">
        <v>41910000</v>
      </c>
      <c r="E1437" s="140" t="s">
        <v>603</v>
      </c>
      <c r="F1437" s="143" t="n">
        <v>2022</v>
      </c>
      <c r="H1437" s="144" t="n">
        <v>39881500</v>
      </c>
      <c r="I1437" s="144" t="n">
        <f aca="false">+G:G-H:H</f>
        <v>-39881500</v>
      </c>
    </row>
    <row r="1438" customFormat="false" ht="17.25" hidden="false" customHeight="true" outlineLevel="0" collapsed="false">
      <c r="A1438" s="140" t="s">
        <v>107</v>
      </c>
      <c r="C1438" s="142" t="n">
        <v>421100</v>
      </c>
      <c r="D1438" s="143" t="n">
        <v>42110000</v>
      </c>
      <c r="E1438" s="140" t="s">
        <v>915</v>
      </c>
      <c r="F1438" s="143" t="n">
        <v>2022</v>
      </c>
      <c r="I1438" s="144" t="n">
        <f aca="false">+G:G-H:H</f>
        <v>0</v>
      </c>
    </row>
    <row r="1439" customFormat="false" ht="17.25" hidden="false" customHeight="true" outlineLevel="0" collapsed="false">
      <c r="A1439" s="140" t="s">
        <v>107</v>
      </c>
      <c r="C1439" s="142" t="n">
        <v>428000</v>
      </c>
      <c r="D1439" s="143" t="n">
        <v>42800000</v>
      </c>
      <c r="E1439" s="140" t="s">
        <v>274</v>
      </c>
      <c r="F1439" s="143" t="n">
        <v>2022</v>
      </c>
      <c r="H1439" s="144" t="n">
        <v>10961087.08</v>
      </c>
      <c r="I1439" s="144" t="n">
        <f aca="false">+G:G-H:H</f>
        <v>-10961087.08</v>
      </c>
    </row>
    <row r="1440" customFormat="false" ht="17.25" hidden="false" customHeight="true" outlineLevel="0" collapsed="false">
      <c r="A1440" s="140" t="s">
        <v>107</v>
      </c>
      <c r="C1440" s="142" t="n">
        <v>431000</v>
      </c>
      <c r="D1440" s="143" t="n">
        <v>43100000</v>
      </c>
      <c r="E1440" s="140" t="s">
        <v>35</v>
      </c>
      <c r="F1440" s="143" t="n">
        <v>2022</v>
      </c>
      <c r="H1440" s="144" t="n">
        <v>3232894.7</v>
      </c>
      <c r="I1440" s="144" t="n">
        <f aca="false">+G:G-H:H</f>
        <v>-3232894.7</v>
      </c>
    </row>
    <row r="1441" customFormat="false" ht="17.25" hidden="false" customHeight="true" outlineLevel="0" collapsed="false">
      <c r="A1441" s="140" t="s">
        <v>107</v>
      </c>
      <c r="C1441" s="142" t="n">
        <v>431100</v>
      </c>
      <c r="D1441" s="143" t="n">
        <v>43110000</v>
      </c>
      <c r="E1441" s="140" t="s">
        <v>275</v>
      </c>
      <c r="F1441" s="143" t="n">
        <v>2022</v>
      </c>
      <c r="H1441" s="144" t="n">
        <v>84000</v>
      </c>
      <c r="I1441" s="144" t="n">
        <f aca="false">+G:G-H:H</f>
        <v>-84000</v>
      </c>
    </row>
    <row r="1442" customFormat="false" ht="17.25" hidden="false" customHeight="true" outlineLevel="0" collapsed="false">
      <c r="A1442" s="140" t="s">
        <v>107</v>
      </c>
      <c r="C1442" s="142" t="n">
        <v>432000</v>
      </c>
      <c r="D1442" s="143" t="n">
        <v>43200000</v>
      </c>
      <c r="E1442" s="140" t="s">
        <v>2415</v>
      </c>
      <c r="F1442" s="143" t="n">
        <v>2022</v>
      </c>
      <c r="H1442" s="144" t="n">
        <v>4166502.79</v>
      </c>
      <c r="I1442" s="144" t="n">
        <f aca="false">+G:G-H:H</f>
        <v>-4166502.79</v>
      </c>
    </row>
    <row r="1443" customFormat="false" ht="17.25" hidden="false" customHeight="true" outlineLevel="0" collapsed="false">
      <c r="A1443" s="140" t="s">
        <v>107</v>
      </c>
      <c r="C1443" s="142" t="n">
        <v>432200</v>
      </c>
      <c r="D1443" s="143" t="n">
        <v>43220000</v>
      </c>
      <c r="E1443" s="140" t="s">
        <v>37</v>
      </c>
      <c r="F1443" s="143" t="n">
        <v>2022</v>
      </c>
      <c r="I1443" s="144" t="n">
        <f aca="false">+G:G-H:H</f>
        <v>0</v>
      </c>
    </row>
    <row r="1444" customFormat="false" ht="17.25" hidden="false" customHeight="true" outlineLevel="0" collapsed="false">
      <c r="A1444" s="140" t="s">
        <v>107</v>
      </c>
      <c r="C1444" s="142" t="n">
        <v>433000</v>
      </c>
      <c r="D1444" s="143" t="n">
        <v>43300000</v>
      </c>
      <c r="E1444" s="140" t="s">
        <v>38</v>
      </c>
      <c r="F1444" s="143" t="n">
        <v>2022</v>
      </c>
      <c r="H1444" s="144" t="n">
        <v>257841.33</v>
      </c>
      <c r="I1444" s="144" t="n">
        <f aca="false">+G:G-H:H</f>
        <v>-257841.33</v>
      </c>
    </row>
    <row r="1445" customFormat="false" ht="17.25" hidden="false" customHeight="true" outlineLevel="0" collapsed="false">
      <c r="A1445" s="140" t="s">
        <v>107</v>
      </c>
      <c r="C1445" s="142" t="n">
        <v>434000</v>
      </c>
      <c r="D1445" s="143" t="n">
        <v>43400000</v>
      </c>
      <c r="E1445" s="140" t="s">
        <v>39</v>
      </c>
      <c r="F1445" s="143" t="n">
        <v>2022</v>
      </c>
      <c r="H1445" s="144" t="n">
        <v>396000</v>
      </c>
      <c r="I1445" s="144" t="n">
        <f aca="false">+G:G-H:H</f>
        <v>-396000</v>
      </c>
    </row>
    <row r="1446" customFormat="false" ht="17.25" hidden="false" customHeight="true" outlineLevel="0" collapsed="false">
      <c r="A1446" s="140" t="s">
        <v>107</v>
      </c>
      <c r="C1446" s="142" t="n">
        <v>438000</v>
      </c>
      <c r="D1446" s="143" t="n">
        <v>43800000</v>
      </c>
      <c r="E1446" s="140" t="s">
        <v>2372</v>
      </c>
      <c r="F1446" s="143" t="n">
        <v>2022</v>
      </c>
      <c r="I1446" s="144" t="n">
        <f aca="false">+G:G-H:H</f>
        <v>0</v>
      </c>
    </row>
    <row r="1447" customFormat="false" ht="17.25" hidden="false" customHeight="true" outlineLevel="0" collapsed="false">
      <c r="A1447" s="140" t="s">
        <v>107</v>
      </c>
      <c r="C1447" s="142" t="n">
        <v>438200</v>
      </c>
      <c r="D1447" s="143" t="n">
        <v>43800000</v>
      </c>
      <c r="E1447" s="140" t="s">
        <v>3109</v>
      </c>
      <c r="F1447" s="143" t="n">
        <v>2022</v>
      </c>
      <c r="H1447" s="144" t="n">
        <v>860503.46</v>
      </c>
      <c r="I1447" s="144" t="n">
        <f aca="false">+G:G-H:H</f>
        <v>-860503.46</v>
      </c>
    </row>
    <row r="1448" customFormat="false" ht="17.25" hidden="false" customHeight="true" outlineLevel="0" collapsed="false">
      <c r="A1448" s="140" t="s">
        <v>107</v>
      </c>
      <c r="C1448" s="142" t="n">
        <v>441000</v>
      </c>
      <c r="D1448" s="143" t="n">
        <v>44100000</v>
      </c>
      <c r="E1448" s="140" t="s">
        <v>40</v>
      </c>
      <c r="F1448" s="143" t="n">
        <v>2022</v>
      </c>
      <c r="H1448" s="144" t="n">
        <v>1159720</v>
      </c>
      <c r="I1448" s="144" t="n">
        <f aca="false">+G:G-H:H</f>
        <v>-1159720</v>
      </c>
    </row>
    <row r="1449" customFormat="false" ht="17.25" hidden="false" customHeight="true" outlineLevel="0" collapsed="false">
      <c r="A1449" s="140" t="s">
        <v>107</v>
      </c>
      <c r="C1449" s="142" t="n">
        <v>443000</v>
      </c>
      <c r="D1449" s="143" t="n">
        <v>44300000</v>
      </c>
      <c r="E1449" s="140" t="s">
        <v>279</v>
      </c>
      <c r="F1449" s="143" t="n">
        <v>2022</v>
      </c>
      <c r="G1449" s="144" t="n">
        <v>15056535.19</v>
      </c>
      <c r="I1449" s="144" t="n">
        <f aca="false">+G:G-H:H</f>
        <v>15056535.19</v>
      </c>
    </row>
    <row r="1450" customFormat="false" ht="17.25" hidden="false" customHeight="true" outlineLevel="0" collapsed="false">
      <c r="A1450" s="140" t="s">
        <v>107</v>
      </c>
      <c r="C1450" s="142" t="n">
        <v>444000</v>
      </c>
      <c r="D1450" s="143" t="n">
        <v>44400000</v>
      </c>
      <c r="E1450" s="140" t="s">
        <v>1558</v>
      </c>
      <c r="F1450" s="143" t="n">
        <v>2022</v>
      </c>
      <c r="H1450" s="144" t="n">
        <v>27094085.94725</v>
      </c>
      <c r="I1450" s="144" t="n">
        <f aca="false">+G:G-H:H</f>
        <v>-27094085.94725</v>
      </c>
    </row>
    <row r="1451" customFormat="false" ht="17.25" hidden="false" customHeight="true" outlineLevel="0" collapsed="false">
      <c r="A1451" s="140" t="s">
        <v>107</v>
      </c>
      <c r="C1451" s="142" t="n">
        <v>445400</v>
      </c>
      <c r="D1451" s="143" t="n">
        <v>44540000</v>
      </c>
      <c r="E1451" s="140" t="s">
        <v>616</v>
      </c>
      <c r="F1451" s="143" t="n">
        <v>2022</v>
      </c>
      <c r="H1451" s="144" t="n">
        <v>607230.54</v>
      </c>
      <c r="I1451" s="144" t="n">
        <f aca="false">+G:G-H:H</f>
        <v>-607230.54</v>
      </c>
    </row>
    <row r="1452" customFormat="false" ht="17.25" hidden="false" customHeight="true" outlineLevel="0" collapsed="false">
      <c r="A1452" s="140" t="s">
        <v>107</v>
      </c>
      <c r="C1452" s="142" t="n">
        <v>445500</v>
      </c>
      <c r="D1452" s="143" t="n">
        <v>44550000</v>
      </c>
      <c r="E1452" s="140" t="s">
        <v>46</v>
      </c>
      <c r="F1452" s="143" t="n">
        <v>2022</v>
      </c>
      <c r="I1452" s="144" t="n">
        <f aca="false">+G:G-H:H</f>
        <v>0</v>
      </c>
    </row>
    <row r="1453" customFormat="false" ht="17.25" hidden="false" customHeight="true" outlineLevel="0" collapsed="false">
      <c r="A1453" s="140" t="s">
        <v>107</v>
      </c>
      <c r="C1453" s="142" t="n">
        <v>445610</v>
      </c>
      <c r="D1453" s="143" t="n">
        <v>44561000</v>
      </c>
      <c r="E1453" s="140" t="s">
        <v>1703</v>
      </c>
      <c r="F1453" s="143" t="n">
        <v>2022</v>
      </c>
      <c r="I1453" s="144" t="n">
        <f aca="false">+G:G-H:H</f>
        <v>0</v>
      </c>
    </row>
    <row r="1454" customFormat="false" ht="17.25" hidden="false" customHeight="true" outlineLevel="0" collapsed="false">
      <c r="A1454" s="140" t="s">
        <v>107</v>
      </c>
      <c r="C1454" s="142" t="n">
        <v>445620</v>
      </c>
      <c r="D1454" s="143" t="n">
        <v>44562000</v>
      </c>
      <c r="E1454" s="140" t="s">
        <v>932</v>
      </c>
      <c r="F1454" s="143" t="n">
        <v>2022</v>
      </c>
      <c r="I1454" s="144" t="n">
        <f aca="false">+G:G-H:H</f>
        <v>0</v>
      </c>
    </row>
    <row r="1455" customFormat="false" ht="17.25" hidden="false" customHeight="true" outlineLevel="0" collapsed="false">
      <c r="A1455" s="140" t="s">
        <v>107</v>
      </c>
      <c r="C1455" s="142" t="n">
        <v>445640</v>
      </c>
      <c r="D1455" s="143" t="n">
        <v>44564000</v>
      </c>
      <c r="E1455" s="140" t="s">
        <v>49</v>
      </c>
      <c r="F1455" s="143" t="n">
        <v>2022</v>
      </c>
      <c r="G1455" s="144" t="n">
        <v>23983981.01</v>
      </c>
      <c r="I1455" s="144" t="n">
        <f aca="false">+G:G-H:H</f>
        <v>23983981.01</v>
      </c>
    </row>
    <row r="1456" customFormat="false" ht="17.25" hidden="false" customHeight="true" outlineLevel="0" collapsed="false">
      <c r="A1456" s="140" t="s">
        <v>107</v>
      </c>
      <c r="C1456" s="142" t="n">
        <v>445650</v>
      </c>
      <c r="D1456" s="143" t="n">
        <v>44565000</v>
      </c>
      <c r="E1456" s="140" t="s">
        <v>47</v>
      </c>
      <c r="F1456" s="143" t="n">
        <v>2022</v>
      </c>
      <c r="I1456" s="144" t="n">
        <f aca="false">+G:G-H:H</f>
        <v>0</v>
      </c>
    </row>
    <row r="1457" customFormat="false" ht="17.25" hidden="false" customHeight="true" outlineLevel="0" collapsed="false">
      <c r="A1457" s="140" t="s">
        <v>107</v>
      </c>
      <c r="C1457" s="142" t="n">
        <v>445700</v>
      </c>
      <c r="D1457" s="143" t="n">
        <v>44570000</v>
      </c>
      <c r="E1457" s="140" t="s">
        <v>52</v>
      </c>
      <c r="F1457" s="143" t="n">
        <v>2022</v>
      </c>
      <c r="I1457" s="144" t="n">
        <f aca="false">+G:G-H:H</f>
        <v>0</v>
      </c>
    </row>
    <row r="1458" customFormat="false" ht="17.25" hidden="false" customHeight="true" outlineLevel="0" collapsed="false">
      <c r="A1458" s="140" t="s">
        <v>107</v>
      </c>
      <c r="C1458" s="142" t="n">
        <v>445830</v>
      </c>
      <c r="D1458" s="143" t="n">
        <v>44583000</v>
      </c>
      <c r="E1458" s="140" t="s">
        <v>286</v>
      </c>
      <c r="F1458" s="143" t="n">
        <v>2022</v>
      </c>
      <c r="G1458" s="144" t="n">
        <v>952368</v>
      </c>
      <c r="I1458" s="144" t="n">
        <f aca="false">+G:G-H:H</f>
        <v>952368</v>
      </c>
    </row>
    <row r="1459" customFormat="false" ht="17.25" hidden="false" customHeight="true" outlineLevel="0" collapsed="false">
      <c r="A1459" s="140" t="s">
        <v>107</v>
      </c>
      <c r="C1459" s="142" t="n">
        <v>466000</v>
      </c>
      <c r="D1459" s="143" t="n">
        <v>46600000</v>
      </c>
      <c r="E1459" s="140" t="s">
        <v>105</v>
      </c>
      <c r="F1459" s="143" t="n">
        <v>2022</v>
      </c>
      <c r="H1459" s="144" t="n">
        <v>37937874.52</v>
      </c>
      <c r="I1459" s="144" t="n">
        <f aca="false">+G:G-H:H</f>
        <v>-37937874.52</v>
      </c>
    </row>
    <row r="1460" customFormat="false" ht="17.25" hidden="false" customHeight="true" outlineLevel="0" collapsed="false">
      <c r="A1460" s="140" t="s">
        <v>107</v>
      </c>
      <c r="C1460" s="142" t="n">
        <v>466100</v>
      </c>
      <c r="D1460" s="143" t="n">
        <v>46610000</v>
      </c>
      <c r="E1460" s="140" t="s">
        <v>2417</v>
      </c>
      <c r="F1460" s="143" t="n">
        <v>2022</v>
      </c>
      <c r="G1460" s="144" t="n">
        <v>11399250.2</v>
      </c>
      <c r="I1460" s="144" t="n">
        <f aca="false">+G:G-H:H</f>
        <v>11399250.2</v>
      </c>
    </row>
    <row r="1461" customFormat="false" ht="17.25" hidden="false" customHeight="true" outlineLevel="0" collapsed="false">
      <c r="A1461" s="140" t="s">
        <v>107</v>
      </c>
      <c r="C1461" s="142" t="n">
        <v>466200</v>
      </c>
      <c r="D1461" s="143" t="n">
        <v>46620000</v>
      </c>
      <c r="E1461" s="140" t="s">
        <v>100</v>
      </c>
      <c r="F1461" s="143" t="n">
        <v>2022</v>
      </c>
      <c r="H1461" s="144" t="n">
        <v>16320</v>
      </c>
      <c r="I1461" s="144" t="n">
        <f aca="false">+G:G-H:H</f>
        <v>-16320</v>
      </c>
    </row>
    <row r="1462" customFormat="false" ht="17.25" hidden="false" customHeight="true" outlineLevel="0" collapsed="false">
      <c r="A1462" s="140" t="s">
        <v>107</v>
      </c>
      <c r="C1462" s="142" t="n">
        <v>466300</v>
      </c>
      <c r="D1462" s="143" t="n">
        <v>46630000</v>
      </c>
      <c r="E1462" s="140" t="s">
        <v>129</v>
      </c>
      <c r="F1462" s="143" t="n">
        <v>2022</v>
      </c>
      <c r="H1462" s="144" t="n">
        <v>844195.94</v>
      </c>
      <c r="I1462" s="144" t="n">
        <f aca="false">+G:G-H:H</f>
        <v>-844195.94</v>
      </c>
    </row>
    <row r="1463" customFormat="false" ht="17.25" hidden="false" customHeight="true" outlineLevel="0" collapsed="false">
      <c r="A1463" s="140" t="s">
        <v>107</v>
      </c>
      <c r="C1463" s="142" t="n">
        <v>466400</v>
      </c>
      <c r="D1463" s="143" t="n">
        <v>46640000</v>
      </c>
      <c r="E1463" s="140" t="s">
        <v>3135</v>
      </c>
      <c r="F1463" s="143" t="n">
        <v>2022</v>
      </c>
      <c r="H1463" s="144" t="n">
        <v>7225528.58</v>
      </c>
      <c r="I1463" s="144" t="n">
        <f aca="false">+G:G-H:H</f>
        <v>-7225528.58</v>
      </c>
    </row>
    <row r="1464" customFormat="false" ht="17.25" hidden="false" customHeight="true" outlineLevel="0" collapsed="false">
      <c r="A1464" s="140" t="s">
        <v>107</v>
      </c>
      <c r="C1464" s="142" t="n">
        <v>467000</v>
      </c>
      <c r="D1464" s="143" t="n">
        <v>46700000</v>
      </c>
      <c r="E1464" s="140" t="s">
        <v>653</v>
      </c>
      <c r="F1464" s="143" t="n">
        <v>2022</v>
      </c>
      <c r="G1464" s="144" t="n">
        <v>249400</v>
      </c>
      <c r="I1464" s="144" t="n">
        <f aca="false">+G:G-H:H</f>
        <v>249400</v>
      </c>
    </row>
    <row r="1465" customFormat="false" ht="17.25" hidden="false" customHeight="true" outlineLevel="0" collapsed="false">
      <c r="A1465" s="140" t="s">
        <v>107</v>
      </c>
      <c r="C1465" s="142" t="n">
        <v>467400</v>
      </c>
      <c r="D1465" s="143" t="n">
        <v>46720900</v>
      </c>
      <c r="E1465" s="140" t="s">
        <v>3439</v>
      </c>
      <c r="F1465" s="143" t="n">
        <v>2022</v>
      </c>
      <c r="G1465" s="144" t="n">
        <v>85000000</v>
      </c>
      <c r="I1465" s="144" t="n">
        <f aca="false">+G:G-H:H</f>
        <v>85000000</v>
      </c>
    </row>
    <row r="1466" customFormat="false" ht="17.25" hidden="false" customHeight="true" outlineLevel="0" collapsed="false">
      <c r="A1466" s="140" t="s">
        <v>107</v>
      </c>
      <c r="C1466" s="142" t="n">
        <v>468000</v>
      </c>
      <c r="D1466" s="143" t="n">
        <v>46800000</v>
      </c>
      <c r="E1466" s="140" t="s">
        <v>2420</v>
      </c>
      <c r="F1466" s="143" t="n">
        <v>2022</v>
      </c>
      <c r="I1466" s="144" t="n">
        <f aca="false">+G:G-H:H</f>
        <v>0</v>
      </c>
    </row>
    <row r="1467" customFormat="false" ht="17.25" hidden="false" customHeight="true" outlineLevel="0" collapsed="false">
      <c r="A1467" s="140" t="s">
        <v>107</v>
      </c>
      <c r="C1467" s="142" t="n">
        <v>471000</v>
      </c>
      <c r="D1467" s="143" t="n">
        <v>47100000</v>
      </c>
      <c r="E1467" s="140" t="s">
        <v>131</v>
      </c>
      <c r="F1467" s="143" t="n">
        <v>2022</v>
      </c>
      <c r="I1467" s="144" t="n">
        <f aca="false">+G:G-H:H</f>
        <v>0</v>
      </c>
    </row>
    <row r="1468" customFormat="false" ht="17.25" hidden="false" customHeight="true" outlineLevel="0" collapsed="false">
      <c r="A1468" s="140" t="s">
        <v>107</v>
      </c>
      <c r="C1468" s="142" t="n">
        <v>486000</v>
      </c>
      <c r="D1468" s="143" t="n">
        <v>48600000</v>
      </c>
      <c r="E1468" s="140" t="s">
        <v>132</v>
      </c>
      <c r="F1468" s="143" t="n">
        <v>2022</v>
      </c>
      <c r="G1468" s="144" t="n">
        <v>3877896.7</v>
      </c>
      <c r="I1468" s="144" t="n">
        <f aca="false">+G:G-H:H</f>
        <v>3877896.7</v>
      </c>
    </row>
    <row r="1469" customFormat="false" ht="17.25" hidden="false" customHeight="true" outlineLevel="0" collapsed="false">
      <c r="A1469" s="140" t="s">
        <v>107</v>
      </c>
      <c r="C1469" s="142" t="n">
        <v>491000</v>
      </c>
      <c r="D1469" s="143" t="n">
        <v>49100000</v>
      </c>
      <c r="E1469" s="140" t="s">
        <v>1017</v>
      </c>
      <c r="F1469" s="143" t="n">
        <v>2022</v>
      </c>
      <c r="H1469" s="144" t="n">
        <v>5422559.5</v>
      </c>
      <c r="I1469" s="144" t="n">
        <f aca="false">+G:G-H:H</f>
        <v>-5422559.5</v>
      </c>
    </row>
    <row r="1470" customFormat="false" ht="17.25" hidden="false" customHeight="true" outlineLevel="0" collapsed="false">
      <c r="A1470" s="140" t="s">
        <v>107</v>
      </c>
      <c r="C1470" s="142" t="n">
        <v>496000</v>
      </c>
      <c r="D1470" s="143" t="n">
        <v>49600000</v>
      </c>
      <c r="E1470" s="140" t="s">
        <v>2384</v>
      </c>
      <c r="F1470" s="143" t="n">
        <v>2022</v>
      </c>
      <c r="H1470" s="144" t="n">
        <v>11399250.2</v>
      </c>
      <c r="I1470" s="144" t="n">
        <f aca="false">+G:G-H:H</f>
        <v>-11399250.2</v>
      </c>
    </row>
    <row r="1471" customFormat="false" ht="17.25" hidden="false" customHeight="true" outlineLevel="0" collapsed="false">
      <c r="A1471" s="140" t="s">
        <v>107</v>
      </c>
      <c r="C1471" s="142" t="n">
        <v>511100</v>
      </c>
      <c r="D1471" s="143" t="n">
        <v>51110000</v>
      </c>
      <c r="E1471" s="140" t="s">
        <v>3476</v>
      </c>
      <c r="F1471" s="143" t="n">
        <v>2022</v>
      </c>
      <c r="G1471" s="144" t="n">
        <v>249765500</v>
      </c>
      <c r="I1471" s="144" t="n">
        <f aca="false">+G:G-H:H</f>
        <v>249765500</v>
      </c>
    </row>
    <row r="1472" customFormat="false" ht="17.25" hidden="false" customHeight="true" outlineLevel="0" collapsed="false">
      <c r="A1472" s="140" t="s">
        <v>107</v>
      </c>
      <c r="C1472" s="142" t="n">
        <v>511400</v>
      </c>
      <c r="D1472" s="143" t="n">
        <v>51140000</v>
      </c>
      <c r="E1472" s="140" t="s">
        <v>1029</v>
      </c>
      <c r="F1472" s="143" t="n">
        <v>2022</v>
      </c>
      <c r="I1472" s="144" t="n">
        <f aca="false">+G:G-H:H</f>
        <v>0</v>
      </c>
    </row>
    <row r="1473" customFormat="false" ht="17.25" hidden="false" customHeight="true" outlineLevel="0" collapsed="false">
      <c r="A1473" s="140" t="s">
        <v>107</v>
      </c>
      <c r="C1473" s="142" t="n">
        <v>512410</v>
      </c>
      <c r="D1473" s="143" t="n">
        <v>51241000</v>
      </c>
      <c r="E1473" s="140" t="s">
        <v>3440</v>
      </c>
      <c r="F1473" s="143" t="n">
        <v>2022</v>
      </c>
      <c r="H1473" s="144" t="n">
        <v>22425436.29</v>
      </c>
      <c r="I1473" s="144" t="n">
        <f aca="false">+G:G-H:H</f>
        <v>-22425436.29</v>
      </c>
    </row>
    <row r="1474" customFormat="false" ht="17.25" hidden="false" customHeight="true" outlineLevel="0" collapsed="false">
      <c r="A1474" s="140" t="s">
        <v>107</v>
      </c>
      <c r="C1474" s="142" t="n">
        <v>512411</v>
      </c>
      <c r="D1474" s="143" t="n">
        <v>51241100</v>
      </c>
      <c r="E1474" s="140" t="s">
        <v>2422</v>
      </c>
      <c r="F1474" s="143" t="n">
        <v>2022</v>
      </c>
      <c r="G1474" s="144" t="n">
        <v>5485600</v>
      </c>
      <c r="I1474" s="144" t="n">
        <f aca="false">+G:G-H:H</f>
        <v>5485600</v>
      </c>
    </row>
    <row r="1475" customFormat="false" ht="17.25" hidden="false" customHeight="true" outlineLevel="0" collapsed="false">
      <c r="A1475" s="140" t="s">
        <v>107</v>
      </c>
      <c r="C1475" s="142" t="n">
        <v>512910</v>
      </c>
      <c r="D1475" s="143" t="n">
        <v>51291000</v>
      </c>
      <c r="E1475" s="140" t="s">
        <v>3441</v>
      </c>
      <c r="F1475" s="143" t="n">
        <v>2022</v>
      </c>
      <c r="G1475" s="144" t="n">
        <v>68457207</v>
      </c>
      <c r="I1475" s="144" t="n">
        <f aca="false">+G:G-H:H</f>
        <v>68457207</v>
      </c>
    </row>
    <row r="1476" customFormat="false" ht="17.25" hidden="false" customHeight="true" outlineLevel="0" collapsed="false">
      <c r="A1476" s="140" t="s">
        <v>107</v>
      </c>
      <c r="C1476" s="142" t="n">
        <v>530000</v>
      </c>
      <c r="D1476" s="143" t="n">
        <v>53000000</v>
      </c>
      <c r="E1476" s="140" t="s">
        <v>2387</v>
      </c>
      <c r="F1476" s="143" t="n">
        <v>2022</v>
      </c>
      <c r="G1476" s="144" t="n">
        <v>1240</v>
      </c>
      <c r="I1476" s="144" t="n">
        <f aca="false">+G:G-H:H</f>
        <v>1240</v>
      </c>
    </row>
    <row r="1477" customFormat="false" ht="17.25" hidden="false" customHeight="true" outlineLevel="0" collapsed="false">
      <c r="A1477" s="140" t="s">
        <v>107</v>
      </c>
      <c r="C1477" s="142" t="n">
        <v>531000</v>
      </c>
      <c r="D1477" s="143" t="n">
        <v>53100000</v>
      </c>
      <c r="E1477" s="140" t="s">
        <v>2423</v>
      </c>
      <c r="F1477" s="143" t="n">
        <v>2022</v>
      </c>
      <c r="G1477" s="144" t="n">
        <v>3014624</v>
      </c>
      <c r="I1477" s="144" t="n">
        <f aca="false">+G:G-H:H</f>
        <v>3014624</v>
      </c>
    </row>
    <row r="1478" customFormat="false" ht="17.25" hidden="false" customHeight="true" outlineLevel="0" collapsed="false">
      <c r="A1478" s="140" t="s">
        <v>107</v>
      </c>
      <c r="C1478" s="142" t="n">
        <v>532000</v>
      </c>
      <c r="D1478" s="143" t="n">
        <v>53200000</v>
      </c>
      <c r="E1478" s="140" t="s">
        <v>2424</v>
      </c>
      <c r="F1478" s="143" t="n">
        <v>2022</v>
      </c>
      <c r="I1478" s="144" t="n">
        <f aca="false">+G:G-H:H</f>
        <v>0</v>
      </c>
    </row>
    <row r="1479" customFormat="false" ht="17.25" hidden="false" customHeight="true" outlineLevel="0" collapsed="false">
      <c r="A1479" s="140" t="s">
        <v>107</v>
      </c>
      <c r="C1479" s="142" t="n">
        <v>539000</v>
      </c>
      <c r="D1479" s="143" t="n">
        <v>53900000</v>
      </c>
      <c r="E1479" s="140" t="s">
        <v>3170</v>
      </c>
      <c r="F1479" s="143" t="n">
        <v>2022</v>
      </c>
      <c r="I1479" s="144" t="n">
        <f aca="false">+G:G-H:H</f>
        <v>0</v>
      </c>
    </row>
    <row r="1480" customFormat="false" ht="17.25" hidden="false" customHeight="true" outlineLevel="0" collapsed="false">
      <c r="A1480" s="140" t="s">
        <v>107</v>
      </c>
      <c r="C1480" s="142" t="n">
        <v>580000</v>
      </c>
      <c r="D1480" s="143" t="n">
        <v>58000000</v>
      </c>
      <c r="E1480" s="140" t="s">
        <v>3442</v>
      </c>
      <c r="F1480" s="143" t="n">
        <v>2022</v>
      </c>
      <c r="I1480" s="144" t="n">
        <f aca="false">+G:G-H:H</f>
        <v>0</v>
      </c>
    </row>
    <row r="1481" customFormat="false" ht="17.25" hidden="false" customHeight="true" outlineLevel="0" collapsed="false">
      <c r="A1481" s="140" t="s">
        <v>107</v>
      </c>
      <c r="C1481" s="142" t="n">
        <v>603070</v>
      </c>
      <c r="D1481" s="143" t="n">
        <v>60307000</v>
      </c>
      <c r="E1481" s="140" t="s">
        <v>2390</v>
      </c>
      <c r="F1481" s="143" t="n">
        <v>2022</v>
      </c>
      <c r="H1481" s="144" t="n">
        <v>472137046.8</v>
      </c>
      <c r="I1481" s="144" t="n">
        <f aca="false">+G:G-H:H</f>
        <v>-472137046.8</v>
      </c>
    </row>
    <row r="1482" customFormat="false" ht="17.25" hidden="false" customHeight="true" outlineLevel="0" collapsed="false">
      <c r="A1482" s="140" t="s">
        <v>107</v>
      </c>
      <c r="C1482" s="142" t="n">
        <v>603080</v>
      </c>
      <c r="D1482" s="143" t="n">
        <v>60308000</v>
      </c>
      <c r="E1482" s="140" t="s">
        <v>2391</v>
      </c>
      <c r="F1482" s="143" t="n">
        <v>2022</v>
      </c>
      <c r="G1482" s="144" t="n">
        <v>86720000</v>
      </c>
      <c r="I1482" s="144" t="n">
        <f aca="false">+G:G-H:H</f>
        <v>86720000</v>
      </c>
    </row>
    <row r="1483" customFormat="false" ht="17.25" hidden="false" customHeight="true" outlineLevel="0" collapsed="false">
      <c r="A1483" s="140" t="s">
        <v>107</v>
      </c>
      <c r="C1483" s="142" t="n">
        <v>606010</v>
      </c>
      <c r="D1483" s="143" t="n">
        <v>60601000</v>
      </c>
      <c r="E1483" s="140" t="s">
        <v>3443</v>
      </c>
      <c r="F1483" s="143" t="n">
        <v>2022</v>
      </c>
      <c r="G1483" s="144" t="n">
        <v>1349375.56</v>
      </c>
      <c r="I1483" s="144" t="n">
        <f aca="false">+G:G-H:H</f>
        <v>1349375.56</v>
      </c>
    </row>
    <row r="1484" customFormat="false" ht="17.25" hidden="false" customHeight="true" outlineLevel="0" collapsed="false">
      <c r="A1484" s="140" t="s">
        <v>107</v>
      </c>
      <c r="C1484" s="142" t="n">
        <v>606020</v>
      </c>
      <c r="D1484" s="143" t="n">
        <v>60602000</v>
      </c>
      <c r="E1484" s="140" t="s">
        <v>3444</v>
      </c>
      <c r="F1484" s="143" t="n">
        <v>2022</v>
      </c>
      <c r="G1484" s="144" t="n">
        <v>255000</v>
      </c>
      <c r="I1484" s="144" t="n">
        <f aca="false">+G:G-H:H</f>
        <v>255000</v>
      </c>
    </row>
    <row r="1485" customFormat="false" ht="17.25" hidden="false" customHeight="true" outlineLevel="0" collapsed="false">
      <c r="A1485" s="140" t="s">
        <v>107</v>
      </c>
      <c r="C1485" s="142" t="n">
        <v>606050</v>
      </c>
      <c r="D1485" s="143" t="n">
        <v>60605000</v>
      </c>
      <c r="E1485" s="140" t="s">
        <v>3446</v>
      </c>
      <c r="F1485" s="143" t="n">
        <v>2022</v>
      </c>
      <c r="G1485" s="144" t="n">
        <v>316020</v>
      </c>
      <c r="I1485" s="144" t="n">
        <f aca="false">+G:G-H:H</f>
        <v>316020</v>
      </c>
    </row>
    <row r="1486" customFormat="false" ht="17.25" hidden="false" customHeight="true" outlineLevel="0" collapsed="false">
      <c r="A1486" s="140" t="s">
        <v>107</v>
      </c>
      <c r="C1486" s="142" t="n">
        <v>606060</v>
      </c>
      <c r="D1486" s="143" t="n">
        <v>60606000</v>
      </c>
      <c r="E1486" s="140" t="s">
        <v>3447</v>
      </c>
      <c r="F1486" s="143" t="n">
        <v>2022</v>
      </c>
      <c r="G1486" s="144" t="n">
        <v>711300</v>
      </c>
      <c r="I1486" s="144" t="n">
        <f aca="false">+G:G-H:H</f>
        <v>711300</v>
      </c>
    </row>
    <row r="1487" customFormat="false" ht="17.25" hidden="false" customHeight="true" outlineLevel="0" collapsed="false">
      <c r="A1487" s="140" t="s">
        <v>107</v>
      </c>
      <c r="C1487" s="142" t="n">
        <v>606070</v>
      </c>
      <c r="D1487" s="143" t="n">
        <v>60607000</v>
      </c>
      <c r="E1487" s="140" t="s">
        <v>1577</v>
      </c>
      <c r="F1487" s="143" t="n">
        <v>2022</v>
      </c>
      <c r="G1487" s="144" t="n">
        <v>39000</v>
      </c>
      <c r="I1487" s="144" t="n">
        <f aca="false">+G:G-H:H</f>
        <v>39000</v>
      </c>
    </row>
    <row r="1488" customFormat="false" ht="17.25" hidden="false" customHeight="true" outlineLevel="0" collapsed="false">
      <c r="A1488" s="140" t="s">
        <v>107</v>
      </c>
      <c r="C1488" s="142" t="n">
        <v>606080</v>
      </c>
      <c r="D1488" s="143" t="n">
        <v>60608000</v>
      </c>
      <c r="E1488" s="140" t="s">
        <v>3448</v>
      </c>
      <c r="F1488" s="143" t="n">
        <v>2022</v>
      </c>
      <c r="G1488" s="144" t="n">
        <v>5712481</v>
      </c>
      <c r="I1488" s="144" t="n">
        <f aca="false">+G:G-H:H</f>
        <v>5712481</v>
      </c>
    </row>
    <row r="1489" customFormat="false" ht="17.25" hidden="false" customHeight="true" outlineLevel="0" collapsed="false">
      <c r="A1489" s="140" t="s">
        <v>107</v>
      </c>
      <c r="C1489" s="142" t="n">
        <v>606090</v>
      </c>
      <c r="D1489" s="143" t="n">
        <v>60609000</v>
      </c>
      <c r="E1489" s="140" t="s">
        <v>3449</v>
      </c>
      <c r="F1489" s="143" t="n">
        <v>2022</v>
      </c>
      <c r="G1489" s="144" t="n">
        <v>105800</v>
      </c>
      <c r="I1489" s="144" t="n">
        <f aca="false">+G:G-H:H</f>
        <v>105800</v>
      </c>
    </row>
    <row r="1490" customFormat="false" ht="17.25" hidden="false" customHeight="true" outlineLevel="0" collapsed="false">
      <c r="A1490" s="140" t="s">
        <v>107</v>
      </c>
      <c r="C1490" s="142" t="n">
        <v>606800</v>
      </c>
      <c r="D1490" s="143" t="n">
        <v>60680000</v>
      </c>
      <c r="E1490" s="140" t="s">
        <v>145</v>
      </c>
      <c r="F1490" s="143" t="n">
        <v>2022</v>
      </c>
      <c r="G1490" s="144" t="n">
        <v>1710684</v>
      </c>
      <c r="I1490" s="144" t="n">
        <f aca="false">+G:G-H:H</f>
        <v>1710684</v>
      </c>
    </row>
    <row r="1491" customFormat="false" ht="17.25" hidden="false" customHeight="true" outlineLevel="0" collapsed="false">
      <c r="A1491" s="140" t="s">
        <v>107</v>
      </c>
      <c r="C1491" s="142" t="n">
        <v>607010</v>
      </c>
      <c r="D1491" s="143" t="n">
        <v>60701000</v>
      </c>
      <c r="E1491" s="140" t="s">
        <v>3450</v>
      </c>
      <c r="F1491" s="143" t="n">
        <v>2022</v>
      </c>
      <c r="G1491" s="144" t="n">
        <v>5449627379.9</v>
      </c>
      <c r="I1491" s="144" t="n">
        <f aca="false">+G:G-H:H</f>
        <v>5449627379.9</v>
      </c>
    </row>
    <row r="1492" customFormat="false" ht="17.25" hidden="false" customHeight="true" outlineLevel="0" collapsed="false">
      <c r="A1492" s="140" t="s">
        <v>107</v>
      </c>
      <c r="C1492" s="142" t="n">
        <v>608070</v>
      </c>
      <c r="D1492" s="143" t="n">
        <v>60807000</v>
      </c>
      <c r="E1492" s="140" t="s">
        <v>2393</v>
      </c>
      <c r="F1492" s="143" t="n">
        <v>2022</v>
      </c>
      <c r="G1492" s="144" t="n">
        <v>192974285.2</v>
      </c>
      <c r="I1492" s="144" t="n">
        <f aca="false">+G:G-H:H</f>
        <v>192974285.2</v>
      </c>
    </row>
    <row r="1493" customFormat="false" ht="17.25" hidden="false" customHeight="true" outlineLevel="0" collapsed="false">
      <c r="A1493" s="140" t="s">
        <v>107</v>
      </c>
      <c r="C1493" s="142" t="n">
        <v>609000</v>
      </c>
      <c r="D1493" s="143" t="n">
        <v>60900000</v>
      </c>
      <c r="E1493" s="140" t="s">
        <v>3477</v>
      </c>
      <c r="F1493" s="143" t="n">
        <v>2022</v>
      </c>
      <c r="H1493" s="144" t="n">
        <v>1470000</v>
      </c>
      <c r="I1493" s="144" t="n">
        <f aca="false">+G:G-H:H</f>
        <v>-1470000</v>
      </c>
    </row>
    <row r="1494" customFormat="false" ht="17.25" hidden="false" customHeight="true" outlineLevel="0" collapsed="false">
      <c r="A1494" s="140" t="s">
        <v>107</v>
      </c>
      <c r="C1494" s="142" t="n">
        <v>609700</v>
      </c>
      <c r="D1494" s="143" t="n">
        <v>60940000</v>
      </c>
      <c r="E1494" s="140" t="s">
        <v>3451</v>
      </c>
      <c r="F1494" s="143" t="n">
        <v>2022</v>
      </c>
      <c r="H1494" s="144" t="n">
        <v>147000</v>
      </c>
      <c r="I1494" s="144" t="n">
        <f aca="false">+G:G-H:H</f>
        <v>-147000</v>
      </c>
    </row>
    <row r="1495" customFormat="false" ht="17.25" hidden="false" customHeight="true" outlineLevel="0" collapsed="false">
      <c r="A1495" s="140" t="s">
        <v>107</v>
      </c>
      <c r="C1495" s="142" t="n">
        <v>613010</v>
      </c>
      <c r="D1495" s="143" t="n">
        <v>61301000</v>
      </c>
      <c r="E1495" s="140" t="s">
        <v>1579</v>
      </c>
      <c r="F1495" s="143" t="n">
        <v>2022</v>
      </c>
      <c r="G1495" s="144" t="n">
        <v>60824500</v>
      </c>
      <c r="I1495" s="144" t="n">
        <f aca="false">+G:G-H:H</f>
        <v>60824500</v>
      </c>
    </row>
    <row r="1496" customFormat="false" ht="17.25" hidden="false" customHeight="true" outlineLevel="0" collapsed="false">
      <c r="A1496" s="140" t="s">
        <v>107</v>
      </c>
      <c r="C1496" s="142" t="n">
        <v>613020</v>
      </c>
      <c r="D1496" s="143" t="n">
        <v>61302000</v>
      </c>
      <c r="E1496" s="140" t="s">
        <v>3452</v>
      </c>
      <c r="F1496" s="143" t="n">
        <v>2022</v>
      </c>
      <c r="G1496" s="144" t="n">
        <v>11000000</v>
      </c>
      <c r="I1496" s="144" t="n">
        <f aca="false">+G:G-H:H</f>
        <v>11000000</v>
      </c>
    </row>
    <row r="1497" customFormat="false" ht="17.25" hidden="false" customHeight="true" outlineLevel="0" collapsed="false">
      <c r="A1497" s="140" t="s">
        <v>107</v>
      </c>
      <c r="C1497" s="142" t="n">
        <v>615010</v>
      </c>
      <c r="D1497" s="143" t="n">
        <v>61501000</v>
      </c>
      <c r="E1497" s="140" t="s">
        <v>3453</v>
      </c>
      <c r="F1497" s="143" t="n">
        <v>2022</v>
      </c>
      <c r="G1497" s="144" t="n">
        <v>44700</v>
      </c>
      <c r="I1497" s="144" t="n">
        <f aca="false">+G:G-H:H</f>
        <v>44700</v>
      </c>
    </row>
    <row r="1498" customFormat="false" ht="17.25" hidden="false" customHeight="true" outlineLevel="0" collapsed="false">
      <c r="A1498" s="140" t="s">
        <v>107</v>
      </c>
      <c r="C1498" s="142" t="n">
        <v>615030</v>
      </c>
      <c r="D1498" s="143" t="n">
        <v>61503000</v>
      </c>
      <c r="E1498" s="140" t="s">
        <v>1587</v>
      </c>
      <c r="F1498" s="143" t="n">
        <v>2022</v>
      </c>
      <c r="G1498" s="144" t="n">
        <v>717000</v>
      </c>
      <c r="I1498" s="144" t="n">
        <f aca="false">+G:G-H:H</f>
        <v>717000</v>
      </c>
    </row>
    <row r="1499" customFormat="false" ht="17.25" hidden="false" customHeight="true" outlineLevel="0" collapsed="false">
      <c r="A1499" s="140" t="s">
        <v>107</v>
      </c>
      <c r="C1499" s="142" t="n">
        <v>615040</v>
      </c>
      <c r="D1499" s="143" t="n">
        <v>61504000</v>
      </c>
      <c r="E1499" s="140" t="s">
        <v>2394</v>
      </c>
      <c r="F1499" s="143" t="n">
        <v>2022</v>
      </c>
      <c r="G1499" s="144" t="n">
        <v>58100</v>
      </c>
      <c r="I1499" s="144" t="n">
        <f aca="false">+G:G-H:H</f>
        <v>58100</v>
      </c>
    </row>
    <row r="1500" customFormat="false" ht="17.25" hidden="false" customHeight="true" outlineLevel="0" collapsed="false">
      <c r="A1500" s="140" t="s">
        <v>107</v>
      </c>
      <c r="C1500" s="142" t="n">
        <v>615200</v>
      </c>
      <c r="D1500" s="143" t="n">
        <v>61520000</v>
      </c>
      <c r="E1500" s="140" t="s">
        <v>1096</v>
      </c>
      <c r="F1500" s="143" t="n">
        <v>2022</v>
      </c>
      <c r="G1500" s="144" t="n">
        <v>33100</v>
      </c>
      <c r="I1500" s="144" t="n">
        <f aca="false">+G:G-H:H</f>
        <v>33100</v>
      </c>
    </row>
    <row r="1501" customFormat="false" ht="17.25" hidden="false" customHeight="true" outlineLevel="0" collapsed="false">
      <c r="A1501" s="140" t="s">
        <v>107</v>
      </c>
      <c r="C1501" s="142" t="n">
        <v>616020</v>
      </c>
      <c r="D1501" s="143" t="n">
        <v>61602000</v>
      </c>
      <c r="E1501" s="140" t="s">
        <v>1590</v>
      </c>
      <c r="F1501" s="143" t="n">
        <v>2022</v>
      </c>
      <c r="G1501" s="144" t="n">
        <v>2788822.44</v>
      </c>
      <c r="I1501" s="144" t="n">
        <f aca="false">+G:G-H:H</f>
        <v>2788822.44</v>
      </c>
    </row>
    <row r="1502" customFormat="false" ht="17.25" hidden="false" customHeight="true" outlineLevel="0" collapsed="false">
      <c r="A1502" s="140" t="s">
        <v>107</v>
      </c>
      <c r="C1502" s="142" t="n">
        <v>616100</v>
      </c>
      <c r="D1502" s="143" t="n">
        <v>61610000</v>
      </c>
      <c r="E1502" s="140" t="s">
        <v>3478</v>
      </c>
      <c r="F1502" s="143" t="n">
        <v>2022</v>
      </c>
      <c r="I1502" s="144" t="n">
        <f aca="false">+G:G-H:H</f>
        <v>0</v>
      </c>
    </row>
    <row r="1503" customFormat="false" ht="17.25" hidden="false" customHeight="true" outlineLevel="0" collapsed="false">
      <c r="A1503" s="140" t="s">
        <v>107</v>
      </c>
      <c r="C1503" s="142" t="n">
        <v>618010</v>
      </c>
      <c r="D1503" s="143" t="n">
        <v>61801000</v>
      </c>
      <c r="E1503" s="140" t="s">
        <v>1593</v>
      </c>
      <c r="F1503" s="143" t="n">
        <v>2022</v>
      </c>
      <c r="G1503" s="144" t="n">
        <v>10250</v>
      </c>
      <c r="I1503" s="144" t="n">
        <f aca="false">+G:G-H:H</f>
        <v>10250</v>
      </c>
    </row>
    <row r="1504" customFormat="false" ht="17.25" hidden="false" customHeight="true" outlineLevel="0" collapsed="false">
      <c r="A1504" s="140" t="s">
        <v>107</v>
      </c>
      <c r="C1504" s="142" t="n">
        <v>621000</v>
      </c>
      <c r="D1504" s="143" t="n">
        <v>62100000</v>
      </c>
      <c r="E1504" s="140" t="s">
        <v>3454</v>
      </c>
      <c r="F1504" s="143" t="n">
        <v>2022</v>
      </c>
      <c r="G1504" s="144" t="n">
        <v>103350025.03</v>
      </c>
      <c r="I1504" s="144" t="n">
        <f aca="false">+G:G-H:H</f>
        <v>103350025.03</v>
      </c>
    </row>
    <row r="1505" customFormat="false" ht="17.25" hidden="false" customHeight="true" outlineLevel="0" collapsed="false">
      <c r="A1505" s="140" t="s">
        <v>107</v>
      </c>
      <c r="C1505" s="142" t="n">
        <v>621010</v>
      </c>
      <c r="D1505" s="143" t="n">
        <v>62101000</v>
      </c>
      <c r="E1505" s="140" t="s">
        <v>3455</v>
      </c>
      <c r="F1505" s="143" t="n">
        <v>2022</v>
      </c>
      <c r="G1505" s="144" t="n">
        <v>62000</v>
      </c>
      <c r="I1505" s="144" t="n">
        <f aca="false">+G:G-H:H</f>
        <v>62000</v>
      </c>
    </row>
    <row r="1506" customFormat="false" ht="17.25" hidden="false" customHeight="true" outlineLevel="0" collapsed="false">
      <c r="A1506" s="140" t="s">
        <v>107</v>
      </c>
      <c r="C1506" s="142" t="n">
        <v>621030</v>
      </c>
      <c r="D1506" s="143" t="n">
        <v>62103000</v>
      </c>
      <c r="E1506" s="140" t="s">
        <v>2428</v>
      </c>
      <c r="F1506" s="143" t="n">
        <v>2022</v>
      </c>
      <c r="G1506" s="144" t="n">
        <v>6081372</v>
      </c>
      <c r="I1506" s="144" t="n">
        <f aca="false">+G:G-H:H</f>
        <v>6081372</v>
      </c>
    </row>
    <row r="1507" customFormat="false" ht="17.25" hidden="false" customHeight="true" outlineLevel="0" collapsed="false">
      <c r="A1507" s="140" t="s">
        <v>107</v>
      </c>
      <c r="C1507" s="142" t="n">
        <v>622010</v>
      </c>
      <c r="D1507" s="143" t="n">
        <v>62201000</v>
      </c>
      <c r="E1507" s="140" t="s">
        <v>2396</v>
      </c>
      <c r="F1507" s="143" t="n">
        <v>2022</v>
      </c>
      <c r="G1507" s="144" t="n">
        <v>650000</v>
      </c>
      <c r="I1507" s="144" t="n">
        <f aca="false">+G:G-H:H</f>
        <v>650000</v>
      </c>
    </row>
    <row r="1508" customFormat="false" ht="17.25" hidden="false" customHeight="true" outlineLevel="0" collapsed="false">
      <c r="A1508" s="140" t="s">
        <v>107</v>
      </c>
      <c r="C1508" s="142" t="n">
        <v>622020</v>
      </c>
      <c r="D1508" s="143" t="n">
        <v>62202000</v>
      </c>
      <c r="E1508" s="140" t="s">
        <v>1596</v>
      </c>
      <c r="F1508" s="143" t="n">
        <v>2022</v>
      </c>
      <c r="G1508" s="144" t="n">
        <v>13350900</v>
      </c>
      <c r="I1508" s="144" t="n">
        <f aca="false">+G:G-H:H</f>
        <v>13350900</v>
      </c>
    </row>
    <row r="1509" customFormat="false" ht="17.25" hidden="false" customHeight="true" outlineLevel="0" collapsed="false">
      <c r="A1509" s="140" t="s">
        <v>107</v>
      </c>
      <c r="C1509" s="142" t="n">
        <v>625000</v>
      </c>
      <c r="D1509" s="143" t="n">
        <v>62500000</v>
      </c>
      <c r="E1509" s="140" t="s">
        <v>2136</v>
      </c>
      <c r="F1509" s="143" t="n">
        <v>2022</v>
      </c>
      <c r="I1509" s="144" t="n">
        <f aca="false">+G:G-H:H</f>
        <v>0</v>
      </c>
    </row>
    <row r="1510" customFormat="false" ht="17.25" hidden="false" customHeight="true" outlineLevel="0" collapsed="false">
      <c r="A1510" s="140" t="s">
        <v>107</v>
      </c>
      <c r="C1510" s="142" t="n">
        <v>625010</v>
      </c>
      <c r="D1510" s="143" t="n">
        <v>62501000</v>
      </c>
      <c r="E1510" s="140" t="s">
        <v>1603</v>
      </c>
      <c r="F1510" s="143" t="n">
        <v>2022</v>
      </c>
      <c r="G1510" s="144" t="n">
        <v>6139500</v>
      </c>
      <c r="I1510" s="144" t="n">
        <f aca="false">+G:G-H:H</f>
        <v>6139500</v>
      </c>
    </row>
    <row r="1511" customFormat="false" ht="17.25" hidden="false" customHeight="true" outlineLevel="0" collapsed="false">
      <c r="A1511" s="140" t="s">
        <v>107</v>
      </c>
      <c r="C1511" s="142" t="n">
        <v>625060</v>
      </c>
      <c r="D1511" s="143" t="n">
        <v>62506000</v>
      </c>
      <c r="E1511" s="140" t="s">
        <v>3456</v>
      </c>
      <c r="F1511" s="143" t="n">
        <v>2022</v>
      </c>
      <c r="G1511" s="144" t="n">
        <v>357000</v>
      </c>
      <c r="I1511" s="144" t="n">
        <f aca="false">+G:G-H:H</f>
        <v>357000</v>
      </c>
    </row>
    <row r="1512" customFormat="false" ht="17.25" hidden="false" customHeight="true" outlineLevel="0" collapsed="false">
      <c r="A1512" s="140" t="s">
        <v>107</v>
      </c>
      <c r="C1512" s="142" t="n">
        <v>625070</v>
      </c>
      <c r="D1512" s="143" t="n">
        <v>62507000</v>
      </c>
      <c r="E1512" s="140" t="s">
        <v>3457</v>
      </c>
      <c r="F1512" s="143" t="n">
        <v>2022</v>
      </c>
      <c r="G1512" s="144" t="n">
        <v>1711800</v>
      </c>
      <c r="I1512" s="144" t="n">
        <f aca="false">+G:G-H:H</f>
        <v>1711800</v>
      </c>
    </row>
    <row r="1513" customFormat="false" ht="17.25" hidden="false" customHeight="true" outlineLevel="0" collapsed="false">
      <c r="A1513" s="140" t="s">
        <v>107</v>
      </c>
      <c r="C1513" s="142" t="n">
        <v>626020</v>
      </c>
      <c r="D1513" s="143" t="n">
        <v>62602000</v>
      </c>
      <c r="E1513" s="140" t="s">
        <v>1610</v>
      </c>
      <c r="F1513" s="143" t="n">
        <v>2022</v>
      </c>
      <c r="G1513" s="144" t="n">
        <v>43000</v>
      </c>
      <c r="I1513" s="144" t="n">
        <f aca="false">+G:G-H:H</f>
        <v>43000</v>
      </c>
    </row>
    <row r="1514" customFormat="false" ht="17.25" hidden="false" customHeight="true" outlineLevel="0" collapsed="false">
      <c r="A1514" s="140" t="s">
        <v>107</v>
      </c>
      <c r="C1514" s="142" t="n">
        <v>626030</v>
      </c>
      <c r="D1514" s="143" t="n">
        <v>62603000</v>
      </c>
      <c r="E1514" s="140" t="s">
        <v>1611</v>
      </c>
      <c r="F1514" s="143" t="n">
        <v>2022</v>
      </c>
      <c r="G1514" s="144" t="n">
        <v>7287740</v>
      </c>
      <c r="I1514" s="144" t="n">
        <f aca="false">+G:G-H:H</f>
        <v>7287740</v>
      </c>
    </row>
    <row r="1515" customFormat="false" ht="17.25" hidden="false" customHeight="true" outlineLevel="0" collapsed="false">
      <c r="A1515" s="140" t="s">
        <v>107</v>
      </c>
      <c r="C1515" s="142" t="n">
        <v>626040</v>
      </c>
      <c r="D1515" s="143" t="n">
        <v>62604000</v>
      </c>
      <c r="E1515" s="140" t="s">
        <v>3458</v>
      </c>
      <c r="F1515" s="143" t="n">
        <v>2022</v>
      </c>
      <c r="G1515" s="144" t="n">
        <v>369200</v>
      </c>
      <c r="I1515" s="144" t="n">
        <f aca="false">+G:G-H:H</f>
        <v>369200</v>
      </c>
    </row>
    <row r="1516" customFormat="false" ht="17.25" hidden="false" customHeight="true" outlineLevel="0" collapsed="false">
      <c r="A1516" s="140" t="s">
        <v>107</v>
      </c>
      <c r="C1516" s="142" t="n">
        <v>626070</v>
      </c>
      <c r="D1516" s="143" t="n">
        <v>62607000</v>
      </c>
      <c r="E1516" s="140" t="s">
        <v>179</v>
      </c>
      <c r="F1516" s="143" t="n">
        <v>2022</v>
      </c>
      <c r="G1516" s="144" t="n">
        <v>13800000</v>
      </c>
      <c r="I1516" s="144" t="n">
        <f aca="false">+G:G-H:H</f>
        <v>13800000</v>
      </c>
    </row>
    <row r="1517" customFormat="false" ht="17.25" hidden="false" customHeight="true" outlineLevel="0" collapsed="false">
      <c r="A1517" s="140" t="s">
        <v>107</v>
      </c>
      <c r="C1517" s="142" t="n">
        <v>626080</v>
      </c>
      <c r="D1517" s="143" t="n">
        <v>62608000</v>
      </c>
      <c r="E1517" s="140" t="s">
        <v>2429</v>
      </c>
      <c r="F1517" s="143" t="n">
        <v>2022</v>
      </c>
      <c r="G1517" s="144" t="n">
        <v>3600000</v>
      </c>
      <c r="I1517" s="144" t="n">
        <f aca="false">+G:G-H:H</f>
        <v>3600000</v>
      </c>
    </row>
    <row r="1518" customFormat="false" ht="17.25" hidden="false" customHeight="true" outlineLevel="0" collapsed="false">
      <c r="A1518" s="140" t="s">
        <v>107</v>
      </c>
      <c r="C1518" s="142" t="n">
        <v>627040</v>
      </c>
      <c r="D1518" s="143" t="n">
        <v>62704000</v>
      </c>
      <c r="E1518" s="140" t="s">
        <v>3479</v>
      </c>
      <c r="F1518" s="143" t="n">
        <v>2022</v>
      </c>
      <c r="G1518" s="144" t="n">
        <v>693100</v>
      </c>
      <c r="I1518" s="144" t="n">
        <f aca="false">+G:G-H:H</f>
        <v>693100</v>
      </c>
    </row>
    <row r="1519" customFormat="false" ht="17.25" hidden="false" customHeight="true" outlineLevel="0" collapsed="false">
      <c r="A1519" s="140" t="s">
        <v>107</v>
      </c>
      <c r="C1519" s="142" t="n">
        <v>627090</v>
      </c>
      <c r="D1519" s="143" t="n">
        <v>62709000</v>
      </c>
      <c r="E1519" s="140" t="s">
        <v>3460</v>
      </c>
      <c r="F1519" s="143" t="n">
        <v>2022</v>
      </c>
      <c r="G1519" s="144" t="n">
        <v>418600</v>
      </c>
      <c r="I1519" s="144" t="n">
        <f aca="false">+G:G-H:H</f>
        <v>418600</v>
      </c>
    </row>
    <row r="1520" customFormat="false" ht="17.25" hidden="false" customHeight="true" outlineLevel="0" collapsed="false">
      <c r="A1520" s="140" t="s">
        <v>107</v>
      </c>
      <c r="C1520" s="142" t="n">
        <v>627100</v>
      </c>
      <c r="D1520" s="143" t="n">
        <v>62710000</v>
      </c>
      <c r="E1520" s="140" t="s">
        <v>3461</v>
      </c>
      <c r="F1520" s="143" t="n">
        <v>2022</v>
      </c>
      <c r="G1520" s="144" t="n">
        <v>37500</v>
      </c>
      <c r="I1520" s="144" t="n">
        <f aca="false">+G:G-H:H</f>
        <v>37500</v>
      </c>
    </row>
    <row r="1521" customFormat="false" ht="17.25" hidden="false" customHeight="true" outlineLevel="0" collapsed="false">
      <c r="A1521" s="140" t="s">
        <v>107</v>
      </c>
      <c r="C1521" s="142" t="n">
        <v>635000</v>
      </c>
      <c r="D1521" s="143" t="n">
        <v>63500000</v>
      </c>
      <c r="E1521" s="140" t="s">
        <v>3462</v>
      </c>
      <c r="F1521" s="143" t="n">
        <v>2022</v>
      </c>
      <c r="G1521" s="144" t="n">
        <v>6000</v>
      </c>
      <c r="I1521" s="144" t="n">
        <f aca="false">+G:G-H:H</f>
        <v>6000</v>
      </c>
    </row>
    <row r="1522" customFormat="false" ht="17.25" hidden="false" customHeight="true" outlineLevel="0" collapsed="false">
      <c r="A1522" s="140" t="s">
        <v>107</v>
      </c>
      <c r="C1522" s="142" t="n">
        <v>635010</v>
      </c>
      <c r="D1522" s="143" t="n">
        <v>63501000</v>
      </c>
      <c r="E1522" s="140" t="s">
        <v>3463</v>
      </c>
      <c r="F1522" s="143" t="n">
        <v>2022</v>
      </c>
      <c r="G1522" s="144" t="n">
        <v>42400</v>
      </c>
      <c r="I1522" s="144" t="n">
        <f aca="false">+G:G-H:H</f>
        <v>42400</v>
      </c>
    </row>
    <row r="1523" customFormat="false" ht="17.25" hidden="false" customHeight="true" outlineLevel="0" collapsed="false">
      <c r="A1523" s="140" t="s">
        <v>107</v>
      </c>
      <c r="C1523" s="142" t="n">
        <v>635070</v>
      </c>
      <c r="D1523" s="143" t="n">
        <v>63507000</v>
      </c>
      <c r="E1523" s="140" t="s">
        <v>1618</v>
      </c>
      <c r="F1523" s="143" t="n">
        <v>2022</v>
      </c>
      <c r="G1523" s="144" t="n">
        <v>43236546.55</v>
      </c>
      <c r="I1523" s="144" t="n">
        <f aca="false">+G:G-H:H</f>
        <v>43236546.55</v>
      </c>
    </row>
    <row r="1524" customFormat="false" ht="17.25" hidden="false" customHeight="true" outlineLevel="0" collapsed="false">
      <c r="A1524" s="140" t="s">
        <v>107</v>
      </c>
      <c r="C1524" s="142" t="n">
        <v>641010</v>
      </c>
      <c r="D1524" s="143" t="n">
        <v>64101000</v>
      </c>
      <c r="E1524" s="140" t="s">
        <v>3464</v>
      </c>
      <c r="F1524" s="143" t="n">
        <v>2022</v>
      </c>
      <c r="G1524" s="144" t="n">
        <v>79702317.87</v>
      </c>
      <c r="I1524" s="144" t="n">
        <f aca="false">+G:G-H:H</f>
        <v>79702317.87</v>
      </c>
    </row>
    <row r="1525" customFormat="false" ht="17.25" hidden="false" customHeight="true" outlineLevel="0" collapsed="false">
      <c r="A1525" s="140" t="s">
        <v>107</v>
      </c>
      <c r="C1525" s="142" t="n">
        <v>641020</v>
      </c>
      <c r="D1525" s="143" t="n">
        <v>64102000</v>
      </c>
      <c r="E1525" s="140" t="s">
        <v>3465</v>
      </c>
      <c r="F1525" s="143" t="n">
        <v>2022</v>
      </c>
      <c r="G1525" s="144" t="n">
        <v>3291392.08</v>
      </c>
      <c r="I1525" s="144" t="n">
        <f aca="false">+G:G-H:H</f>
        <v>3291392.08</v>
      </c>
    </row>
    <row r="1526" customFormat="false" ht="17.25" hidden="false" customHeight="true" outlineLevel="0" collapsed="false">
      <c r="A1526" s="140" t="s">
        <v>107</v>
      </c>
      <c r="C1526" s="142" t="n">
        <v>641030</v>
      </c>
      <c r="D1526" s="143" t="n">
        <v>64103000</v>
      </c>
      <c r="E1526" s="140" t="s">
        <v>2403</v>
      </c>
      <c r="F1526" s="143" t="n">
        <v>2022</v>
      </c>
      <c r="G1526" s="144" t="n">
        <v>3074781</v>
      </c>
      <c r="I1526" s="144" t="n">
        <f aca="false">+G:G-H:H</f>
        <v>3074781</v>
      </c>
    </row>
    <row r="1527" customFormat="false" ht="17.25" hidden="false" customHeight="true" outlineLevel="0" collapsed="false">
      <c r="A1527" s="140" t="s">
        <v>107</v>
      </c>
      <c r="C1527" s="142" t="n">
        <v>641040</v>
      </c>
      <c r="D1527" s="143" t="n">
        <v>64104000</v>
      </c>
      <c r="E1527" s="140" t="s">
        <v>3466</v>
      </c>
      <c r="F1527" s="143" t="n">
        <v>2022</v>
      </c>
      <c r="G1527" s="144" t="n">
        <v>652826.87</v>
      </c>
      <c r="I1527" s="144" t="n">
        <f aca="false">+G:G-H:H</f>
        <v>652826.87</v>
      </c>
    </row>
    <row r="1528" customFormat="false" ht="17.25" hidden="false" customHeight="true" outlineLevel="0" collapsed="false">
      <c r="A1528" s="140" t="s">
        <v>107</v>
      </c>
      <c r="C1528" s="142" t="n">
        <v>641050</v>
      </c>
      <c r="D1528" s="143" t="n">
        <v>64105000</v>
      </c>
      <c r="E1528" s="140" t="s">
        <v>1620</v>
      </c>
      <c r="F1528" s="143" t="n">
        <v>2022</v>
      </c>
      <c r="I1528" s="144" t="n">
        <f aca="false">+G:G-H:H</f>
        <v>0</v>
      </c>
    </row>
    <row r="1529" customFormat="false" ht="17.25" hidden="false" customHeight="true" outlineLevel="0" collapsed="false">
      <c r="A1529" s="140" t="s">
        <v>107</v>
      </c>
      <c r="C1529" s="142" t="n">
        <v>641060</v>
      </c>
      <c r="D1529" s="143" t="n">
        <v>64106000</v>
      </c>
      <c r="E1529" s="140" t="s">
        <v>3467</v>
      </c>
      <c r="F1529" s="143" t="n">
        <v>2022</v>
      </c>
      <c r="G1529" s="144" t="n">
        <v>15023721</v>
      </c>
      <c r="I1529" s="144" t="n">
        <f aca="false">+G:G-H:H</f>
        <v>15023721</v>
      </c>
    </row>
    <row r="1530" customFormat="false" ht="17.25" hidden="false" customHeight="true" outlineLevel="0" collapsed="false">
      <c r="A1530" s="140" t="s">
        <v>107</v>
      </c>
      <c r="C1530" s="142" t="n">
        <v>641800</v>
      </c>
      <c r="D1530" s="143" t="n">
        <v>64180000</v>
      </c>
      <c r="E1530" s="140" t="s">
        <v>3480</v>
      </c>
      <c r="F1530" s="143" t="n">
        <v>2022</v>
      </c>
      <c r="G1530" s="144" t="n">
        <v>5143184.08</v>
      </c>
      <c r="I1530" s="144" t="n">
        <f aca="false">+G:G-H:H</f>
        <v>5143184.08</v>
      </c>
    </row>
    <row r="1531" customFormat="false" ht="17.25" hidden="false" customHeight="true" outlineLevel="0" collapsed="false">
      <c r="A1531" s="140" t="s">
        <v>107</v>
      </c>
      <c r="C1531" s="142" t="n">
        <v>6418800</v>
      </c>
      <c r="D1531" s="143" t="n">
        <v>64180000</v>
      </c>
      <c r="E1531" s="140" t="s">
        <v>3414</v>
      </c>
      <c r="F1531" s="143" t="n">
        <v>2022</v>
      </c>
      <c r="G1531" s="144" t="n">
        <v>352383.2</v>
      </c>
      <c r="I1531" s="144" t="n">
        <f aca="false">+G:G-H:H</f>
        <v>352383.2</v>
      </c>
    </row>
    <row r="1532" customFormat="false" ht="17.25" hidden="false" customHeight="true" outlineLevel="0" collapsed="false">
      <c r="A1532" s="140" t="s">
        <v>107</v>
      </c>
      <c r="C1532" s="142" t="n">
        <v>645010</v>
      </c>
      <c r="D1532" s="143" t="n">
        <v>64501000</v>
      </c>
      <c r="E1532" s="140" t="s">
        <v>461</v>
      </c>
      <c r="F1532" s="143" t="n">
        <v>2022</v>
      </c>
      <c r="G1532" s="144" t="n">
        <v>9512061.94</v>
      </c>
      <c r="I1532" s="144" t="n">
        <f aca="false">+G:G-H:H</f>
        <v>9512061.94</v>
      </c>
    </row>
    <row r="1533" customFormat="false" ht="17.25" hidden="false" customHeight="true" outlineLevel="0" collapsed="false">
      <c r="A1533" s="140" t="s">
        <v>107</v>
      </c>
      <c r="C1533" s="142" t="n">
        <v>645020</v>
      </c>
      <c r="D1533" s="143" t="n">
        <v>64502000</v>
      </c>
      <c r="E1533" s="140" t="s">
        <v>2404</v>
      </c>
      <c r="F1533" s="143" t="n">
        <v>2022</v>
      </c>
      <c r="G1533" s="144" t="n">
        <v>5834417.74</v>
      </c>
      <c r="I1533" s="144" t="n">
        <f aca="false">+G:G-H:H</f>
        <v>5834417.74</v>
      </c>
    </row>
    <row r="1534" customFormat="false" ht="17.25" hidden="false" customHeight="true" outlineLevel="0" collapsed="false">
      <c r="A1534" s="140" t="s">
        <v>107</v>
      </c>
      <c r="C1534" s="142" t="n">
        <v>645040</v>
      </c>
      <c r="D1534" s="143" t="n">
        <v>64504000</v>
      </c>
      <c r="E1534" s="140" t="s">
        <v>464</v>
      </c>
      <c r="F1534" s="143" t="n">
        <v>2022</v>
      </c>
      <c r="G1534" s="144" t="n">
        <v>784884.38</v>
      </c>
      <c r="I1534" s="144" t="n">
        <f aca="false">+G:G-H:H</f>
        <v>784884.38</v>
      </c>
    </row>
    <row r="1535" customFormat="false" ht="17.25" hidden="false" customHeight="true" outlineLevel="0" collapsed="false">
      <c r="A1535" s="140" t="s">
        <v>107</v>
      </c>
      <c r="C1535" s="142" t="n">
        <v>645800</v>
      </c>
      <c r="D1535" s="143" t="n">
        <v>64580000</v>
      </c>
      <c r="E1535" s="140" t="s">
        <v>3469</v>
      </c>
      <c r="F1535" s="143" t="n">
        <v>2022</v>
      </c>
      <c r="G1535" s="144" t="n">
        <v>860503.46</v>
      </c>
      <c r="I1535" s="144" t="n">
        <f aca="false">+G:G-H:H</f>
        <v>860503.46</v>
      </c>
    </row>
    <row r="1536" customFormat="false" ht="17.25" hidden="false" customHeight="true" outlineLevel="0" collapsed="false">
      <c r="A1536" s="140" t="s">
        <v>107</v>
      </c>
      <c r="C1536" s="142" t="n">
        <v>648040</v>
      </c>
      <c r="D1536" s="143" t="n">
        <v>64804000</v>
      </c>
      <c r="E1536" s="140" t="s">
        <v>198</v>
      </c>
      <c r="F1536" s="143" t="n">
        <v>2022</v>
      </c>
      <c r="G1536" s="144" t="n">
        <v>677508</v>
      </c>
      <c r="I1536" s="144" t="n">
        <f aca="false">+G:G-H:H</f>
        <v>677508</v>
      </c>
    </row>
    <row r="1537" customFormat="false" ht="17.25" hidden="false" customHeight="true" outlineLevel="0" collapsed="false">
      <c r="A1537" s="140" t="s">
        <v>107</v>
      </c>
      <c r="C1537" s="142" t="n">
        <v>651000</v>
      </c>
      <c r="D1537" s="143" t="n">
        <v>65100000</v>
      </c>
      <c r="E1537" s="140" t="s">
        <v>1130</v>
      </c>
      <c r="F1537" s="143" t="n">
        <v>2022</v>
      </c>
      <c r="G1537" s="144" t="n">
        <v>935922.1</v>
      </c>
      <c r="I1537" s="144" t="n">
        <f aca="false">+G:G-H:H</f>
        <v>935922.1</v>
      </c>
    </row>
    <row r="1538" customFormat="false" ht="17.25" hidden="false" customHeight="true" outlineLevel="0" collapsed="false">
      <c r="A1538" s="140" t="s">
        <v>107</v>
      </c>
      <c r="C1538" s="142" t="n">
        <v>657000</v>
      </c>
      <c r="D1538" s="143" t="n">
        <v>65700000</v>
      </c>
      <c r="E1538" s="140" t="s">
        <v>1626</v>
      </c>
      <c r="F1538" s="143" t="n">
        <v>2022</v>
      </c>
      <c r="G1538" s="144" t="n">
        <v>1080</v>
      </c>
      <c r="I1538" s="144" t="n">
        <f aca="false">+G:G-H:H</f>
        <v>1080</v>
      </c>
    </row>
    <row r="1539" customFormat="false" ht="17.25" hidden="false" customHeight="true" outlineLevel="0" collapsed="false">
      <c r="A1539" s="140" t="s">
        <v>107</v>
      </c>
      <c r="C1539" s="142" t="n">
        <v>658000</v>
      </c>
      <c r="D1539" s="143" t="n">
        <v>65800000</v>
      </c>
      <c r="E1539" s="140" t="s">
        <v>1133</v>
      </c>
      <c r="F1539" s="143" t="n">
        <v>2022</v>
      </c>
      <c r="H1539" s="144" t="n">
        <v>122426.79</v>
      </c>
      <c r="I1539" s="144" t="n">
        <f aca="false">+G:G-H:H</f>
        <v>-122426.79</v>
      </c>
    </row>
    <row r="1540" customFormat="false" ht="17.25" hidden="false" customHeight="true" outlineLevel="0" collapsed="false">
      <c r="A1540" s="140" t="s">
        <v>107</v>
      </c>
      <c r="C1540" s="142" t="n">
        <v>658100</v>
      </c>
      <c r="D1540" s="143" t="n">
        <v>65810000</v>
      </c>
      <c r="E1540" s="140" t="s">
        <v>1627</v>
      </c>
      <c r="F1540" s="143" t="n">
        <v>2022</v>
      </c>
      <c r="G1540" s="144" t="n">
        <v>38000</v>
      </c>
      <c r="I1540" s="144" t="n">
        <f aca="false">+G:G-H:H</f>
        <v>38000</v>
      </c>
    </row>
    <row r="1541" customFormat="false" ht="17.25" hidden="false" customHeight="true" outlineLevel="0" collapsed="false">
      <c r="A1541" s="140" t="s">
        <v>107</v>
      </c>
      <c r="C1541" s="142" t="n">
        <v>681120</v>
      </c>
      <c r="D1541" s="143" t="n">
        <v>68112000</v>
      </c>
      <c r="E1541" s="140" t="s">
        <v>3473</v>
      </c>
      <c r="F1541" s="143" t="n">
        <v>2022</v>
      </c>
      <c r="G1541" s="144" t="n">
        <v>3884452.71</v>
      </c>
      <c r="I1541" s="144" t="n">
        <f aca="false">+G:G-H:H</f>
        <v>3884452.71</v>
      </c>
    </row>
    <row r="1542" customFormat="false" ht="17.25" hidden="false" customHeight="true" outlineLevel="0" collapsed="false">
      <c r="A1542" s="140" t="s">
        <v>107</v>
      </c>
      <c r="C1542" s="142" t="n">
        <v>695000</v>
      </c>
      <c r="D1542" s="143" t="n">
        <v>69500000</v>
      </c>
      <c r="E1542" s="140" t="s">
        <v>3481</v>
      </c>
      <c r="F1542" s="143" t="n">
        <v>2022</v>
      </c>
      <c r="G1542" s="144" t="n">
        <v>27094085.94725</v>
      </c>
      <c r="I1542" s="144" t="n">
        <f aca="false">+G:G-H:H</f>
        <v>27094085.94725</v>
      </c>
    </row>
    <row r="1543" customFormat="false" ht="17.25" hidden="false" customHeight="true" outlineLevel="0" collapsed="false">
      <c r="A1543" s="140" t="s">
        <v>107</v>
      </c>
      <c r="C1543" s="142" t="n">
        <v>707000</v>
      </c>
      <c r="D1543" s="143" t="n">
        <v>70700000</v>
      </c>
      <c r="E1543" s="140" t="s">
        <v>3474</v>
      </c>
      <c r="F1543" s="143" t="n">
        <v>2022</v>
      </c>
      <c r="H1543" s="144" t="n">
        <v>5354817189.45</v>
      </c>
      <c r="I1543" s="144" t="n">
        <f aca="false">+G:G-H:H</f>
        <v>-5354817189.45</v>
      </c>
    </row>
    <row r="1544" customFormat="false" ht="17.25" hidden="false" customHeight="true" outlineLevel="0" collapsed="false">
      <c r="A1544" s="140" t="s">
        <v>107</v>
      </c>
      <c r="C1544" s="142" t="n">
        <v>758000</v>
      </c>
      <c r="D1544" s="143" t="n">
        <v>75800000</v>
      </c>
      <c r="E1544" s="140" t="s">
        <v>1144</v>
      </c>
      <c r="F1544" s="143" t="n">
        <v>2022</v>
      </c>
      <c r="H1544" s="144" t="n">
        <v>1600417.99</v>
      </c>
      <c r="I1544" s="144" t="n">
        <f aca="false">+G:G-H:H</f>
        <v>-1600417.99</v>
      </c>
    </row>
    <row r="1545" customFormat="false" ht="17.25" hidden="false" customHeight="true" outlineLevel="0" collapsed="false">
      <c r="A1545" s="140" t="s">
        <v>107</v>
      </c>
      <c r="C1545" s="142" t="n">
        <v>765000</v>
      </c>
      <c r="D1545" s="143" t="n">
        <v>76500000</v>
      </c>
      <c r="E1545" s="140" t="s">
        <v>3475</v>
      </c>
      <c r="F1545" s="143" t="n">
        <v>2022</v>
      </c>
      <c r="H1545" s="144" t="n">
        <v>2491893.6</v>
      </c>
      <c r="I1545" s="144" t="n">
        <f aca="false">+G:G-H:H</f>
        <v>-2491893.6</v>
      </c>
    </row>
    <row r="1546" customFormat="false" ht="17.25" hidden="false" customHeight="true" outlineLevel="0" collapsed="false">
      <c r="A1546" s="140" t="s">
        <v>1818</v>
      </c>
      <c r="C1546" s="142" t="n">
        <v>10100000</v>
      </c>
      <c r="D1546" s="143" t="n">
        <v>10100000</v>
      </c>
      <c r="E1546" s="140" t="s">
        <v>559</v>
      </c>
      <c r="F1546" s="143" t="n">
        <v>2022</v>
      </c>
      <c r="H1546" s="144" t="n">
        <v>2000000</v>
      </c>
      <c r="I1546" s="144" t="n">
        <f aca="false">+G:G-H:H</f>
        <v>-2000000</v>
      </c>
    </row>
    <row r="1547" customFormat="false" ht="17.25" hidden="false" customHeight="true" outlineLevel="0" collapsed="false">
      <c r="A1547" s="140" t="s">
        <v>1818</v>
      </c>
      <c r="C1547" s="142" t="n">
        <v>11000000</v>
      </c>
      <c r="D1547" s="143" t="n">
        <v>11000000</v>
      </c>
      <c r="E1547" s="140" t="s">
        <v>562</v>
      </c>
      <c r="F1547" s="143" t="n">
        <v>2022</v>
      </c>
      <c r="H1547" s="144" t="n">
        <v>255362799</v>
      </c>
      <c r="I1547" s="144" t="n">
        <f aca="false">+G:G-H:H</f>
        <v>-255362799</v>
      </c>
    </row>
    <row r="1548" customFormat="false" ht="17.25" hidden="false" customHeight="true" outlineLevel="0" collapsed="false">
      <c r="A1548" s="140" t="s">
        <v>1818</v>
      </c>
      <c r="C1548" s="142" t="n">
        <v>12800000</v>
      </c>
      <c r="D1548" s="143" t="n">
        <v>12800000</v>
      </c>
      <c r="E1548" s="140" t="s">
        <v>1341</v>
      </c>
      <c r="F1548" s="143" t="n">
        <v>2022</v>
      </c>
      <c r="H1548" s="144" t="n">
        <v>530307203.35</v>
      </c>
      <c r="I1548" s="144" t="n">
        <f aca="false">+G:G-H:H</f>
        <v>-530307203.35</v>
      </c>
    </row>
    <row r="1549" customFormat="false" ht="17.25" hidden="false" customHeight="true" outlineLevel="0" collapsed="false">
      <c r="A1549" s="140" t="s">
        <v>1818</v>
      </c>
      <c r="C1549" s="142" t="n">
        <v>12900000</v>
      </c>
      <c r="D1549" s="143" t="n">
        <v>12900000</v>
      </c>
      <c r="E1549" s="140" t="s">
        <v>1635</v>
      </c>
      <c r="F1549" s="143" t="n">
        <v>2022</v>
      </c>
      <c r="G1549" s="144" t="n">
        <v>561835939.28</v>
      </c>
      <c r="I1549" s="144" t="n">
        <f aca="false">+G:G-H:H</f>
        <v>561835939.28</v>
      </c>
    </row>
    <row r="1550" customFormat="false" ht="17.25" hidden="false" customHeight="true" outlineLevel="0" collapsed="false">
      <c r="A1550" s="140" t="s">
        <v>1818</v>
      </c>
      <c r="C1550" s="142" t="n">
        <v>16500000</v>
      </c>
      <c r="D1550" s="143" t="n">
        <v>16500000</v>
      </c>
      <c r="E1550" s="140" t="s">
        <v>3482</v>
      </c>
      <c r="F1550" s="143" t="n">
        <v>2022</v>
      </c>
      <c r="H1550" s="144" t="n">
        <v>448280000</v>
      </c>
      <c r="I1550" s="144" t="n">
        <f aca="false">+G:G-H:H</f>
        <v>-448280000</v>
      </c>
    </row>
    <row r="1551" customFormat="false" ht="17.25" hidden="false" customHeight="true" outlineLevel="0" collapsed="false">
      <c r="A1551" s="140" t="s">
        <v>1818</v>
      </c>
      <c r="C1551" s="142" t="n">
        <v>20400000</v>
      </c>
      <c r="D1551" s="143" t="n">
        <v>20400000</v>
      </c>
      <c r="E1551" s="140" t="s">
        <v>1770</v>
      </c>
      <c r="F1551" s="143" t="n">
        <v>2022</v>
      </c>
      <c r="G1551" s="144" t="n">
        <v>11737260.29</v>
      </c>
      <c r="I1551" s="144" t="n">
        <f aca="false">+G:G-H:H</f>
        <v>11737260.29</v>
      </c>
    </row>
    <row r="1552" customFormat="false" ht="17.25" hidden="false" customHeight="true" outlineLevel="0" collapsed="false">
      <c r="A1552" s="140" t="s">
        <v>1818</v>
      </c>
      <c r="C1552" s="142" t="n">
        <v>21810000</v>
      </c>
      <c r="D1552" s="143" t="n">
        <v>21810000</v>
      </c>
      <c r="E1552" s="140" t="s">
        <v>234</v>
      </c>
      <c r="F1552" s="143" t="n">
        <v>2022</v>
      </c>
      <c r="G1552" s="144" t="n">
        <v>7740208</v>
      </c>
      <c r="I1552" s="144" t="n">
        <f aca="false">+G:G-H:H</f>
        <v>7740208</v>
      </c>
    </row>
    <row r="1553" customFormat="false" ht="17.25" hidden="false" customHeight="true" outlineLevel="0" collapsed="false">
      <c r="A1553" s="140" t="s">
        <v>1818</v>
      </c>
      <c r="C1553" s="142" t="n">
        <v>21820000</v>
      </c>
      <c r="D1553" s="143" t="n">
        <v>21820000</v>
      </c>
      <c r="E1553" s="140" t="s">
        <v>10</v>
      </c>
      <c r="F1553" s="143" t="n">
        <v>2022</v>
      </c>
      <c r="G1553" s="144" t="n">
        <v>34148022.93</v>
      </c>
      <c r="I1553" s="144" t="n">
        <f aca="false">+G:G-H:H</f>
        <v>34148022.93</v>
      </c>
    </row>
    <row r="1554" customFormat="false" ht="17.25" hidden="false" customHeight="true" outlineLevel="0" collapsed="false">
      <c r="A1554" s="140" t="s">
        <v>1818</v>
      </c>
      <c r="C1554" s="142" t="n">
        <v>21830000</v>
      </c>
      <c r="D1554" s="143" t="n">
        <v>21830000</v>
      </c>
      <c r="E1554" s="140" t="s">
        <v>574</v>
      </c>
      <c r="F1554" s="143" t="n">
        <v>2022</v>
      </c>
      <c r="G1554" s="144" t="n">
        <v>197472123</v>
      </c>
      <c r="I1554" s="144" t="n">
        <f aca="false">+G:G-H:H</f>
        <v>197472123</v>
      </c>
    </row>
    <row r="1555" customFormat="false" ht="17.25" hidden="false" customHeight="true" outlineLevel="0" collapsed="false">
      <c r="A1555" s="140" t="s">
        <v>1818</v>
      </c>
      <c r="C1555" s="142" t="n">
        <v>21840000</v>
      </c>
      <c r="D1555" s="143" t="n">
        <v>21840000</v>
      </c>
      <c r="E1555" s="140" t="s">
        <v>575</v>
      </c>
      <c r="F1555" s="143" t="n">
        <v>2022</v>
      </c>
      <c r="G1555" s="144" t="n">
        <v>26951317.42</v>
      </c>
      <c r="I1555" s="144" t="n">
        <f aca="false">+G:G-H:H</f>
        <v>26951317.42</v>
      </c>
    </row>
    <row r="1556" customFormat="false" ht="17.25" hidden="false" customHeight="true" outlineLevel="0" collapsed="false">
      <c r="A1556" s="140" t="s">
        <v>1818</v>
      </c>
      <c r="C1556" s="142" t="n">
        <v>21850000</v>
      </c>
      <c r="D1556" s="143" t="n">
        <v>21850000</v>
      </c>
      <c r="E1556" s="140" t="s">
        <v>1775</v>
      </c>
      <c r="F1556" s="143" t="n">
        <v>2022</v>
      </c>
      <c r="G1556" s="144" t="n">
        <v>25000000</v>
      </c>
      <c r="I1556" s="144" t="n">
        <f aca="false">+G:G-H:H</f>
        <v>25000000</v>
      </c>
    </row>
    <row r="1557" customFormat="false" ht="17.25" hidden="false" customHeight="true" outlineLevel="0" collapsed="false">
      <c r="A1557" s="140" t="s">
        <v>1818</v>
      </c>
      <c r="C1557" s="142" t="n">
        <v>28150000</v>
      </c>
      <c r="D1557" s="143" t="n">
        <v>28150000</v>
      </c>
      <c r="E1557" s="140" t="s">
        <v>582</v>
      </c>
      <c r="F1557" s="143" t="n">
        <v>2022</v>
      </c>
      <c r="H1557" s="144" t="n">
        <v>15362021.86</v>
      </c>
      <c r="I1557" s="144" t="n">
        <f aca="false">+G:G-H:H</f>
        <v>-15362021.86</v>
      </c>
    </row>
    <row r="1558" customFormat="false" ht="17.25" hidden="false" customHeight="true" outlineLevel="0" collapsed="false">
      <c r="A1558" s="140" t="s">
        <v>1818</v>
      </c>
      <c r="C1558" s="142" t="n">
        <v>28181000</v>
      </c>
      <c r="D1558" s="143" t="n">
        <v>28181000</v>
      </c>
      <c r="E1558" s="140" t="s">
        <v>250</v>
      </c>
      <c r="F1558" s="143" t="n">
        <v>2022</v>
      </c>
      <c r="H1558" s="144" t="n">
        <v>5916536.95</v>
      </c>
      <c r="I1558" s="144" t="n">
        <f aca="false">+G:G-H:H</f>
        <v>-5916536.95</v>
      </c>
    </row>
    <row r="1559" customFormat="false" ht="17.25" hidden="false" customHeight="true" outlineLevel="0" collapsed="false">
      <c r="A1559" s="140" t="s">
        <v>1818</v>
      </c>
      <c r="C1559" s="142" t="n">
        <v>28182000</v>
      </c>
      <c r="D1559" s="143" t="n">
        <v>28182000</v>
      </c>
      <c r="E1559" s="140" t="s">
        <v>585</v>
      </c>
      <c r="F1559" s="143" t="n">
        <v>2022</v>
      </c>
      <c r="H1559" s="144" t="n">
        <v>26045563</v>
      </c>
      <c r="I1559" s="144" t="n">
        <f aca="false">+G:G-H:H</f>
        <v>-26045563</v>
      </c>
    </row>
    <row r="1560" customFormat="false" ht="17.25" hidden="false" customHeight="true" outlineLevel="0" collapsed="false">
      <c r="A1560" s="140" t="s">
        <v>1818</v>
      </c>
      <c r="C1560" s="142" t="n">
        <v>28183000</v>
      </c>
      <c r="D1560" s="143" t="n">
        <v>28183000</v>
      </c>
      <c r="E1560" s="140" t="s">
        <v>588</v>
      </c>
      <c r="F1560" s="143" t="n">
        <v>2022</v>
      </c>
      <c r="H1560" s="144" t="n">
        <v>180000445.32</v>
      </c>
      <c r="I1560" s="144" t="n">
        <f aca="false">+G:G-H:H</f>
        <v>-180000445.32</v>
      </c>
    </row>
    <row r="1561" customFormat="false" ht="17.25" hidden="false" customHeight="true" outlineLevel="0" collapsed="false">
      <c r="A1561" s="140" t="s">
        <v>1818</v>
      </c>
      <c r="C1561" s="142" t="n">
        <v>28184000</v>
      </c>
      <c r="D1561" s="143" t="n">
        <v>28184000</v>
      </c>
      <c r="E1561" s="140" t="s">
        <v>586</v>
      </c>
      <c r="F1561" s="143" t="n">
        <v>2022</v>
      </c>
      <c r="H1561" s="144" t="n">
        <v>16325186.44</v>
      </c>
      <c r="I1561" s="144" t="n">
        <f aca="false">+G:G-H:H</f>
        <v>-16325186.44</v>
      </c>
    </row>
    <row r="1562" customFormat="false" ht="17.25" hidden="false" customHeight="true" outlineLevel="0" collapsed="false">
      <c r="A1562" s="140" t="s">
        <v>1818</v>
      </c>
      <c r="C1562" s="142" t="n">
        <v>37100000</v>
      </c>
      <c r="D1562" s="143" t="n">
        <v>37100000</v>
      </c>
      <c r="E1562" s="140" t="s">
        <v>592</v>
      </c>
      <c r="F1562" s="143" t="n">
        <v>2022</v>
      </c>
      <c r="G1562" s="144" t="n">
        <v>841009859.74</v>
      </c>
      <c r="I1562" s="144" t="n">
        <f aca="false">+G:G-H:H</f>
        <v>841009859.74</v>
      </c>
    </row>
    <row r="1563" customFormat="false" ht="17.25" hidden="false" customHeight="true" outlineLevel="0" collapsed="false">
      <c r="A1563" s="140" t="s">
        <v>1818</v>
      </c>
      <c r="C1563" s="142" t="n">
        <v>40100000</v>
      </c>
      <c r="D1563" s="143" t="n">
        <v>40100000</v>
      </c>
      <c r="E1563" s="140" t="s">
        <v>1640</v>
      </c>
      <c r="F1563" s="143" t="n">
        <v>2022</v>
      </c>
      <c r="H1563" s="144" t="n">
        <v>3274079623.53</v>
      </c>
      <c r="I1563" s="144" t="n">
        <f aca="false">+G:G-H:H</f>
        <v>-3274079623.53</v>
      </c>
    </row>
    <row r="1564" customFormat="false" ht="17.25" hidden="false" customHeight="true" outlineLevel="0" collapsed="false">
      <c r="A1564" s="140" t="s">
        <v>1818</v>
      </c>
      <c r="C1564" s="142" t="n">
        <v>40340000</v>
      </c>
      <c r="D1564" s="143" t="n">
        <v>40340000</v>
      </c>
      <c r="E1564" s="140" t="s">
        <v>25</v>
      </c>
      <c r="F1564" s="143" t="n">
        <v>2022</v>
      </c>
      <c r="H1564" s="144" t="n">
        <v>237156500</v>
      </c>
      <c r="I1564" s="144" t="n">
        <f aca="false">+G:G-H:H</f>
        <v>-237156500</v>
      </c>
    </row>
    <row r="1565" customFormat="false" ht="17.25" hidden="false" customHeight="true" outlineLevel="0" collapsed="false">
      <c r="A1565" s="140" t="s">
        <v>1818</v>
      </c>
      <c r="C1565" s="142" t="n">
        <v>40800000</v>
      </c>
      <c r="D1565" s="143" t="n">
        <v>40800000</v>
      </c>
      <c r="E1565" s="140" t="s">
        <v>1641</v>
      </c>
      <c r="F1565" s="143" t="n">
        <v>2022</v>
      </c>
      <c r="H1565" s="144" t="n">
        <v>24688851.95</v>
      </c>
      <c r="I1565" s="144" t="n">
        <f aca="false">+G:G-H:H</f>
        <v>-24688851.95</v>
      </c>
    </row>
    <row r="1566" customFormat="false" ht="17.25" hidden="false" customHeight="true" outlineLevel="0" collapsed="false">
      <c r="A1566" s="140" t="s">
        <v>1818</v>
      </c>
      <c r="C1566" s="142" t="n">
        <v>41100000</v>
      </c>
      <c r="D1566" s="143" t="n">
        <v>41100000</v>
      </c>
      <c r="E1566" s="140" t="s">
        <v>1788</v>
      </c>
      <c r="F1566" s="143" t="n">
        <v>2022</v>
      </c>
      <c r="G1566" s="144" t="n">
        <v>1536456026.64</v>
      </c>
      <c r="I1566" s="144" t="n">
        <f aca="false">+G:G-H:H</f>
        <v>1536456026.64</v>
      </c>
    </row>
    <row r="1567" customFormat="false" ht="17.25" hidden="false" customHeight="true" outlineLevel="0" collapsed="false">
      <c r="A1567" s="140" t="s">
        <v>1818</v>
      </c>
      <c r="C1567" s="142" t="n">
        <v>41800000</v>
      </c>
      <c r="D1567" s="143" t="n">
        <v>41800000</v>
      </c>
      <c r="E1567" s="140" t="s">
        <v>1924</v>
      </c>
      <c r="F1567" s="143" t="n">
        <v>2022</v>
      </c>
      <c r="I1567" s="144" t="n">
        <f aca="false">+G:G-H:H</f>
        <v>0</v>
      </c>
    </row>
    <row r="1568" customFormat="false" ht="17.25" hidden="false" customHeight="true" outlineLevel="0" collapsed="false">
      <c r="A1568" s="140" t="s">
        <v>1818</v>
      </c>
      <c r="C1568" s="142" t="n">
        <v>41900000</v>
      </c>
      <c r="D1568" s="143" t="n">
        <v>41900000</v>
      </c>
      <c r="E1568" s="140" t="s">
        <v>2249</v>
      </c>
      <c r="F1568" s="143" t="n">
        <v>2022</v>
      </c>
      <c r="H1568" s="144" t="n">
        <v>319658322.14</v>
      </c>
      <c r="I1568" s="144" t="n">
        <f aca="false">+G:G-H:H</f>
        <v>-319658322.14</v>
      </c>
    </row>
    <row r="1569" customFormat="false" ht="17.25" hidden="false" customHeight="true" outlineLevel="0" collapsed="false">
      <c r="A1569" s="140" t="s">
        <v>1818</v>
      </c>
      <c r="C1569" s="142" t="n">
        <v>42100000</v>
      </c>
      <c r="D1569" s="143" t="n">
        <v>42100000</v>
      </c>
      <c r="E1569" s="140" t="s">
        <v>1643</v>
      </c>
      <c r="F1569" s="143" t="n">
        <v>2022</v>
      </c>
      <c r="H1569" s="144" t="n">
        <v>2344231.5</v>
      </c>
      <c r="I1569" s="144" t="n">
        <f aca="false">+G:G-H:H</f>
        <v>-2344231.5</v>
      </c>
    </row>
    <row r="1570" customFormat="false" ht="17.25" hidden="false" customHeight="true" outlineLevel="0" collapsed="false">
      <c r="A1570" s="140" t="s">
        <v>1818</v>
      </c>
      <c r="C1570" s="142" t="n">
        <v>42500000</v>
      </c>
      <c r="D1570" s="143" t="n">
        <v>42500000</v>
      </c>
      <c r="E1570" s="140" t="s">
        <v>1794</v>
      </c>
      <c r="F1570" s="143" t="n">
        <v>2022</v>
      </c>
      <c r="G1570" s="144" t="n">
        <v>882750</v>
      </c>
      <c r="I1570" s="144" t="n">
        <f aca="false">+G:G-H:H</f>
        <v>882750</v>
      </c>
    </row>
    <row r="1571" customFormat="false" ht="17.25" hidden="false" customHeight="true" outlineLevel="0" collapsed="false">
      <c r="A1571" s="140" t="s">
        <v>1818</v>
      </c>
      <c r="C1571" s="142" t="n">
        <v>42700000</v>
      </c>
      <c r="D1571" s="143" t="n">
        <v>42700000</v>
      </c>
      <c r="E1571" s="140" t="s">
        <v>1700</v>
      </c>
      <c r="F1571" s="143" t="n">
        <v>2022</v>
      </c>
      <c r="H1571" s="144" t="n">
        <v>828666</v>
      </c>
      <c r="I1571" s="144" t="n">
        <f aca="false">+G:G-H:H</f>
        <v>-828666</v>
      </c>
    </row>
    <row r="1572" customFormat="false" ht="17.25" hidden="false" customHeight="true" outlineLevel="0" collapsed="false">
      <c r="A1572" s="140" t="s">
        <v>1818</v>
      </c>
      <c r="C1572" s="142" t="n">
        <v>42800000</v>
      </c>
      <c r="D1572" s="143" t="n">
        <v>42800000</v>
      </c>
      <c r="E1572" s="140" t="s">
        <v>3483</v>
      </c>
      <c r="F1572" s="143" t="n">
        <v>2022</v>
      </c>
      <c r="I1572" s="144" t="n">
        <f aca="false">+G:G-H:H</f>
        <v>0</v>
      </c>
    </row>
    <row r="1573" customFormat="false" ht="17.25" hidden="false" customHeight="true" outlineLevel="0" collapsed="false">
      <c r="A1573" s="140" t="s">
        <v>1818</v>
      </c>
      <c r="C1573" s="142" t="n">
        <v>42820000</v>
      </c>
      <c r="D1573" s="143" t="n">
        <v>42820000</v>
      </c>
      <c r="E1573" s="140" t="s">
        <v>604</v>
      </c>
      <c r="F1573" s="143" t="n">
        <v>2022</v>
      </c>
      <c r="H1573" s="144" t="n">
        <v>7816112.34</v>
      </c>
      <c r="I1573" s="144" t="n">
        <f aca="false">+G:G-H:H</f>
        <v>-7816112.34</v>
      </c>
    </row>
    <row r="1574" customFormat="false" ht="17.25" hidden="false" customHeight="true" outlineLevel="0" collapsed="false">
      <c r="A1574" s="140" t="s">
        <v>1818</v>
      </c>
      <c r="C1574" s="142" t="n">
        <v>43100000</v>
      </c>
      <c r="D1574" s="143" t="n">
        <v>43100000</v>
      </c>
      <c r="E1574" s="140" t="s">
        <v>605</v>
      </c>
      <c r="F1574" s="143" t="n">
        <v>2022</v>
      </c>
      <c r="H1574" s="144" t="n">
        <v>6251876.34</v>
      </c>
      <c r="I1574" s="144" t="n">
        <f aca="false">+G:G-H:H</f>
        <v>-6251876.34</v>
      </c>
    </row>
    <row r="1575" customFormat="false" ht="17.25" hidden="false" customHeight="true" outlineLevel="0" collapsed="false">
      <c r="A1575" s="140" t="s">
        <v>1818</v>
      </c>
      <c r="C1575" s="142" t="n">
        <v>43110000</v>
      </c>
      <c r="D1575" s="143" t="n">
        <v>43110000</v>
      </c>
      <c r="E1575" s="140" t="s">
        <v>606</v>
      </c>
      <c r="F1575" s="143" t="n">
        <v>2022</v>
      </c>
      <c r="G1575" s="144" t="n">
        <v>228000</v>
      </c>
      <c r="I1575" s="144" t="n">
        <f aca="false">+G:G-H:H</f>
        <v>228000</v>
      </c>
    </row>
    <row r="1576" customFormat="false" ht="17.25" hidden="false" customHeight="true" outlineLevel="0" collapsed="false">
      <c r="A1576" s="140" t="s">
        <v>1818</v>
      </c>
      <c r="C1576" s="142" t="n">
        <v>43200000</v>
      </c>
      <c r="D1576" s="143" t="n">
        <v>43200000</v>
      </c>
      <c r="E1576" s="140" t="s">
        <v>1265</v>
      </c>
      <c r="F1576" s="143" t="n">
        <v>2022</v>
      </c>
      <c r="H1576" s="144" t="n">
        <v>3574221.58</v>
      </c>
      <c r="I1576" s="144" t="n">
        <f aca="false">+G:G-H:H</f>
        <v>-3574221.58</v>
      </c>
    </row>
    <row r="1577" customFormat="false" ht="17.25" hidden="false" customHeight="true" outlineLevel="0" collapsed="false">
      <c r="A1577" s="140" t="s">
        <v>1818</v>
      </c>
      <c r="C1577" s="142" t="n">
        <v>43230000</v>
      </c>
      <c r="D1577" s="143" t="n">
        <v>43230000</v>
      </c>
      <c r="E1577" s="140" t="s">
        <v>38</v>
      </c>
      <c r="F1577" s="143" t="n">
        <v>2022</v>
      </c>
      <c r="H1577" s="144" t="n">
        <v>343368.52</v>
      </c>
      <c r="I1577" s="144" t="n">
        <f aca="false">+G:G-H:H</f>
        <v>-343368.52</v>
      </c>
    </row>
    <row r="1578" customFormat="false" ht="17.25" hidden="false" customHeight="true" outlineLevel="0" collapsed="false">
      <c r="A1578" s="140" t="s">
        <v>1818</v>
      </c>
      <c r="C1578" s="142" t="n">
        <v>43400000</v>
      </c>
      <c r="D1578" s="143" t="n">
        <v>43400000</v>
      </c>
      <c r="E1578" s="140" t="s">
        <v>39</v>
      </c>
      <c r="F1578" s="143" t="n">
        <v>2022</v>
      </c>
      <c r="I1578" s="144" t="n">
        <f aca="false">+G:G-H:H</f>
        <v>0</v>
      </c>
    </row>
    <row r="1579" customFormat="false" ht="17.25" hidden="false" customHeight="true" outlineLevel="0" collapsed="false">
      <c r="A1579" s="140" t="s">
        <v>1818</v>
      </c>
      <c r="C1579" s="142" t="n">
        <v>43860000</v>
      </c>
      <c r="D1579" s="143" t="n">
        <v>43860000</v>
      </c>
      <c r="E1579" s="140" t="s">
        <v>1644</v>
      </c>
      <c r="F1579" s="143" t="n">
        <v>2022</v>
      </c>
      <c r="H1579" s="144" t="n">
        <v>586.7</v>
      </c>
      <c r="I1579" s="144" t="n">
        <f aca="false">+G:G-H:H</f>
        <v>-586.7</v>
      </c>
    </row>
    <row r="1580" customFormat="false" ht="17.25" hidden="false" customHeight="true" outlineLevel="0" collapsed="false">
      <c r="A1580" s="140" t="s">
        <v>1818</v>
      </c>
      <c r="C1580" s="142" t="n">
        <v>44100000</v>
      </c>
      <c r="D1580" s="143" t="n">
        <v>44100000</v>
      </c>
      <c r="E1580" s="140" t="s">
        <v>610</v>
      </c>
      <c r="F1580" s="143" t="n">
        <v>2022</v>
      </c>
      <c r="H1580" s="144" t="n">
        <v>2211450</v>
      </c>
      <c r="I1580" s="144" t="n">
        <f aca="false">+G:G-H:H</f>
        <v>-2211450</v>
      </c>
    </row>
    <row r="1581" customFormat="false" ht="17.25" hidden="false" customHeight="true" outlineLevel="0" collapsed="false">
      <c r="A1581" s="140" t="s">
        <v>1818</v>
      </c>
      <c r="C1581" s="142" t="n">
        <v>44200000</v>
      </c>
      <c r="D1581" s="143" t="n">
        <v>44200000</v>
      </c>
      <c r="E1581" s="140" t="s">
        <v>2252</v>
      </c>
      <c r="F1581" s="143" t="n">
        <v>2022</v>
      </c>
      <c r="I1581" s="144" t="n">
        <f aca="false">+G:G-H:H</f>
        <v>0</v>
      </c>
    </row>
    <row r="1582" customFormat="false" ht="17.25" hidden="false" customHeight="true" outlineLevel="0" collapsed="false">
      <c r="A1582" s="140" t="s">
        <v>1818</v>
      </c>
      <c r="C1582" s="142" t="n">
        <v>44300000</v>
      </c>
      <c r="D1582" s="143" t="n">
        <v>44300000</v>
      </c>
      <c r="E1582" s="140" t="s">
        <v>611</v>
      </c>
      <c r="F1582" s="143" t="n">
        <v>2022</v>
      </c>
      <c r="G1582" s="144" t="n">
        <v>65287449.46</v>
      </c>
      <c r="I1582" s="144" t="n">
        <f aca="false">+G:G-H:H</f>
        <v>65287449.46</v>
      </c>
    </row>
    <row r="1583" customFormat="false" ht="17.25" hidden="false" customHeight="true" outlineLevel="0" collapsed="false">
      <c r="A1583" s="140" t="s">
        <v>1818</v>
      </c>
      <c r="C1583" s="142" t="n">
        <v>44410000</v>
      </c>
      <c r="D1583" s="143" t="n">
        <v>44410000</v>
      </c>
      <c r="E1583" s="140" t="s">
        <v>1645</v>
      </c>
      <c r="F1583" s="143" t="n">
        <v>2022</v>
      </c>
      <c r="H1583" s="144" t="n">
        <v>82780470.9037</v>
      </c>
      <c r="I1583" s="144" t="n">
        <f aca="false">+G:G-H:H</f>
        <v>-82780470.9037</v>
      </c>
    </row>
    <row r="1584" customFormat="false" ht="17.25" hidden="false" customHeight="true" outlineLevel="0" collapsed="false">
      <c r="A1584" s="140" t="s">
        <v>1818</v>
      </c>
      <c r="C1584" s="142" t="n">
        <v>44420000</v>
      </c>
      <c r="D1584" s="143" t="n">
        <v>44420000</v>
      </c>
      <c r="E1584" s="140" t="s">
        <v>3116</v>
      </c>
      <c r="F1584" s="143" t="n">
        <v>2022</v>
      </c>
      <c r="H1584" s="144" t="n">
        <v>17403560.21</v>
      </c>
      <c r="I1584" s="144" t="n">
        <f aca="false">+G:G-H:H</f>
        <v>-17403560.21</v>
      </c>
    </row>
    <row r="1585" customFormat="false" ht="17.25" hidden="false" customHeight="true" outlineLevel="0" collapsed="false">
      <c r="A1585" s="140" t="s">
        <v>1818</v>
      </c>
      <c r="C1585" s="142" t="n">
        <v>44540000</v>
      </c>
      <c r="D1585" s="143" t="n">
        <v>44540000</v>
      </c>
      <c r="E1585" s="140" t="s">
        <v>615</v>
      </c>
      <c r="F1585" s="143" t="n">
        <v>2022</v>
      </c>
      <c r="G1585" s="144" t="n">
        <v>345145.6</v>
      </c>
      <c r="I1585" s="144" t="n">
        <f aca="false">+G:G-H:H</f>
        <v>345145.6</v>
      </c>
    </row>
    <row r="1586" customFormat="false" ht="17.25" hidden="false" customHeight="true" outlineLevel="0" collapsed="false">
      <c r="A1586" s="140" t="s">
        <v>1818</v>
      </c>
      <c r="C1586" s="142" t="n">
        <v>44550000</v>
      </c>
      <c r="D1586" s="143" t="n">
        <v>44550000</v>
      </c>
      <c r="E1586" s="140" t="s">
        <v>3118</v>
      </c>
      <c r="F1586" s="143" t="n">
        <v>2022</v>
      </c>
      <c r="G1586" s="144" t="n">
        <v>50052604.34</v>
      </c>
      <c r="I1586" s="144" t="n">
        <f aca="false">+G:G-H:H</f>
        <v>50052604.34</v>
      </c>
    </row>
    <row r="1587" customFormat="false" ht="17.25" hidden="false" customHeight="true" outlineLevel="0" collapsed="false">
      <c r="A1587" s="140" t="s">
        <v>1818</v>
      </c>
      <c r="C1587" s="142" t="n">
        <v>44560000</v>
      </c>
      <c r="D1587" s="143" t="n">
        <v>44560000</v>
      </c>
      <c r="E1587" s="140" t="s">
        <v>1798</v>
      </c>
      <c r="F1587" s="143" t="n">
        <v>2022</v>
      </c>
      <c r="G1587" s="144" t="n">
        <v>3290902.41</v>
      </c>
      <c r="I1587" s="144" t="n">
        <f aca="false">+G:G-H:H</f>
        <v>3290902.41</v>
      </c>
    </row>
    <row r="1588" customFormat="false" ht="17.25" hidden="false" customHeight="true" outlineLevel="0" collapsed="false">
      <c r="A1588" s="140" t="s">
        <v>1818</v>
      </c>
      <c r="C1588" s="142" t="n">
        <v>44561000</v>
      </c>
      <c r="D1588" s="143" t="n">
        <v>44561000</v>
      </c>
      <c r="E1588" s="140" t="s">
        <v>1703</v>
      </c>
      <c r="F1588" s="143" t="n">
        <v>2022</v>
      </c>
      <c r="H1588" s="144" t="n">
        <v>7431741.62</v>
      </c>
      <c r="I1588" s="144" t="n">
        <f aca="false">+G:G-H:H</f>
        <v>-7431741.62</v>
      </c>
    </row>
    <row r="1589" customFormat="false" ht="17.25" hidden="false" customHeight="true" outlineLevel="0" collapsed="false">
      <c r="A1589" s="140" t="s">
        <v>1818</v>
      </c>
      <c r="C1589" s="142" t="n">
        <v>44562000</v>
      </c>
      <c r="D1589" s="143" t="n">
        <v>44562000</v>
      </c>
      <c r="E1589" s="140" t="s">
        <v>932</v>
      </c>
      <c r="F1589" s="143" t="n">
        <v>2022</v>
      </c>
      <c r="I1589" s="144" t="n">
        <f aca="false">+G:G-H:H</f>
        <v>0</v>
      </c>
    </row>
    <row r="1590" customFormat="false" ht="17.25" hidden="false" customHeight="true" outlineLevel="0" collapsed="false">
      <c r="A1590" s="140" t="s">
        <v>1818</v>
      </c>
      <c r="C1590" s="142" t="n">
        <v>44564000</v>
      </c>
      <c r="D1590" s="143" t="n">
        <v>44564000</v>
      </c>
      <c r="E1590" s="140" t="s">
        <v>49</v>
      </c>
      <c r="F1590" s="143" t="n">
        <v>2022</v>
      </c>
      <c r="G1590" s="144" t="n">
        <v>66924888.45</v>
      </c>
      <c r="I1590" s="144" t="n">
        <f aca="false">+G:G-H:H</f>
        <v>66924888.45</v>
      </c>
    </row>
    <row r="1591" customFormat="false" ht="17.25" hidden="false" customHeight="true" outlineLevel="0" collapsed="false">
      <c r="A1591" s="140" t="s">
        <v>1818</v>
      </c>
      <c r="C1591" s="142" t="n">
        <v>44565000</v>
      </c>
      <c r="D1591" s="143" t="n">
        <v>44565000</v>
      </c>
      <c r="E1591" s="140" t="s">
        <v>47</v>
      </c>
      <c r="F1591" s="143" t="n">
        <v>2022</v>
      </c>
      <c r="G1591" s="144" t="n">
        <v>109885.04</v>
      </c>
      <c r="I1591" s="144" t="n">
        <f aca="false">+G:G-H:H</f>
        <v>109885.04</v>
      </c>
    </row>
    <row r="1592" customFormat="false" ht="17.25" hidden="false" customHeight="true" outlineLevel="0" collapsed="false">
      <c r="A1592" s="140" t="s">
        <v>1818</v>
      </c>
      <c r="C1592" s="142" t="n">
        <v>44570000</v>
      </c>
      <c r="D1592" s="143" t="n">
        <v>44570000</v>
      </c>
      <c r="E1592" s="140" t="s">
        <v>936</v>
      </c>
      <c r="F1592" s="143" t="n">
        <v>2022</v>
      </c>
      <c r="G1592" s="144" t="n">
        <v>7679566.5</v>
      </c>
      <c r="I1592" s="144" t="n">
        <f aca="false">+G:G-H:H</f>
        <v>7679566.5</v>
      </c>
    </row>
    <row r="1593" customFormat="false" ht="17.25" hidden="false" customHeight="true" outlineLevel="0" collapsed="false">
      <c r="A1593" s="140" t="s">
        <v>1818</v>
      </c>
      <c r="C1593" s="142" t="n">
        <v>44580000</v>
      </c>
      <c r="D1593" s="143" t="n">
        <v>44580000</v>
      </c>
      <c r="E1593" s="140" t="s">
        <v>622</v>
      </c>
      <c r="F1593" s="143" t="n">
        <v>2022</v>
      </c>
      <c r="H1593" s="144" t="n">
        <v>3834903.79</v>
      </c>
      <c r="I1593" s="144" t="n">
        <f aca="false">+G:G-H:H</f>
        <v>-3834903.79</v>
      </c>
    </row>
    <row r="1594" customFormat="false" ht="17.25" hidden="false" customHeight="true" outlineLevel="0" collapsed="false">
      <c r="A1594" s="140" t="s">
        <v>1818</v>
      </c>
      <c r="C1594" s="142" t="n">
        <v>46600000</v>
      </c>
      <c r="D1594" s="143" t="n">
        <v>46600000</v>
      </c>
      <c r="E1594" s="140" t="s">
        <v>1810</v>
      </c>
      <c r="F1594" s="143" t="n">
        <v>2022</v>
      </c>
      <c r="G1594" s="144" t="n">
        <v>6826100</v>
      </c>
      <c r="I1594" s="144" t="n">
        <f aca="false">+G:G-H:H</f>
        <v>6826100</v>
      </c>
    </row>
    <row r="1595" customFormat="false" ht="17.25" hidden="false" customHeight="true" outlineLevel="0" collapsed="false">
      <c r="A1595" s="140" t="s">
        <v>1818</v>
      </c>
      <c r="C1595" s="142" t="n">
        <v>46600008</v>
      </c>
      <c r="D1595" s="143" t="n">
        <v>46600000</v>
      </c>
      <c r="E1595" s="140" t="s">
        <v>2259</v>
      </c>
      <c r="F1595" s="143" t="n">
        <v>2022</v>
      </c>
      <c r="G1595" s="144" t="n">
        <v>347900</v>
      </c>
      <c r="I1595" s="144" t="n">
        <f aca="false">+G:G-H:H</f>
        <v>347900</v>
      </c>
    </row>
    <row r="1596" customFormat="false" ht="17.25" hidden="false" customHeight="true" outlineLevel="0" collapsed="false">
      <c r="A1596" s="140" t="s">
        <v>1818</v>
      </c>
      <c r="C1596" s="142" t="n">
        <v>46600009</v>
      </c>
      <c r="D1596" s="143" t="n">
        <v>46600000</v>
      </c>
      <c r="E1596" s="140" t="s">
        <v>2260</v>
      </c>
      <c r="F1596" s="143" t="n">
        <v>2022</v>
      </c>
      <c r="G1596" s="144" t="n">
        <v>13170000</v>
      </c>
      <c r="I1596" s="144" t="n">
        <f aca="false">+G:G-H:H</f>
        <v>13170000</v>
      </c>
    </row>
    <row r="1597" customFormat="false" ht="17.25" hidden="false" customHeight="true" outlineLevel="0" collapsed="false">
      <c r="A1597" s="140" t="s">
        <v>1818</v>
      </c>
      <c r="C1597" s="142" t="n">
        <v>46699999</v>
      </c>
      <c r="D1597" s="143" t="n">
        <v>46650000</v>
      </c>
      <c r="E1597" s="140" t="s">
        <v>2261</v>
      </c>
      <c r="F1597" s="143" t="n">
        <v>2022</v>
      </c>
      <c r="I1597" s="144" t="n">
        <f aca="false">+G:G-H:H</f>
        <v>0</v>
      </c>
    </row>
    <row r="1598" customFormat="false" ht="17.25" hidden="false" customHeight="true" outlineLevel="0" collapsed="false">
      <c r="A1598" s="140" t="s">
        <v>1818</v>
      </c>
      <c r="C1598" s="142" t="n">
        <v>46700000</v>
      </c>
      <c r="D1598" s="143" t="n">
        <v>46700000</v>
      </c>
      <c r="E1598" s="140" t="s">
        <v>653</v>
      </c>
      <c r="F1598" s="143" t="n">
        <v>2022</v>
      </c>
      <c r="G1598" s="144" t="n">
        <v>305976600</v>
      </c>
      <c r="I1598" s="144" t="n">
        <f aca="false">+G:G-H:H</f>
        <v>305976600</v>
      </c>
    </row>
    <row r="1599" customFormat="false" ht="17.25" hidden="false" customHeight="true" outlineLevel="0" collapsed="false">
      <c r="A1599" s="140" t="s">
        <v>1818</v>
      </c>
      <c r="C1599" s="142" t="n">
        <v>46700001</v>
      </c>
      <c r="D1599" s="143" t="n">
        <v>46700001</v>
      </c>
      <c r="E1599" s="140" t="s">
        <v>2262</v>
      </c>
      <c r="F1599" s="143" t="n">
        <v>2022</v>
      </c>
      <c r="H1599" s="144" t="n">
        <v>21242041.55</v>
      </c>
      <c r="I1599" s="144" t="n">
        <f aca="false">+G:G-H:H</f>
        <v>-21242041.55</v>
      </c>
    </row>
    <row r="1600" customFormat="false" ht="17.25" hidden="false" customHeight="true" outlineLevel="0" collapsed="false">
      <c r="A1600" s="140" t="s">
        <v>1818</v>
      </c>
      <c r="C1600" s="142" t="n">
        <v>46700002</v>
      </c>
      <c r="D1600" s="143" t="n">
        <v>46700002</v>
      </c>
      <c r="E1600" s="140" t="s">
        <v>2263</v>
      </c>
      <c r="F1600" s="143" t="n">
        <v>2022</v>
      </c>
      <c r="G1600" s="144" t="n">
        <v>648620</v>
      </c>
      <c r="I1600" s="144" t="n">
        <f aca="false">+G:G-H:H</f>
        <v>648620</v>
      </c>
    </row>
    <row r="1601" customFormat="false" ht="17.25" hidden="false" customHeight="true" outlineLevel="0" collapsed="false">
      <c r="A1601" s="140" t="s">
        <v>1818</v>
      </c>
      <c r="C1601" s="142" t="n">
        <v>46700011</v>
      </c>
      <c r="D1601" s="143" t="n">
        <v>46700010</v>
      </c>
      <c r="E1601" s="140" t="s">
        <v>2264</v>
      </c>
      <c r="F1601" s="143" t="n">
        <v>2022</v>
      </c>
      <c r="H1601" s="144" t="n">
        <v>13257455.43</v>
      </c>
      <c r="I1601" s="144" t="n">
        <f aca="false">+G:G-H:H</f>
        <v>-13257455.43</v>
      </c>
    </row>
    <row r="1602" customFormat="false" ht="17.25" hidden="false" customHeight="true" outlineLevel="0" collapsed="false">
      <c r="A1602" s="140" t="s">
        <v>1818</v>
      </c>
      <c r="C1602" s="142" t="n">
        <v>46710070</v>
      </c>
      <c r="D1602" s="143" t="n">
        <v>46710070</v>
      </c>
      <c r="E1602" s="140" t="s">
        <v>2265</v>
      </c>
      <c r="F1602" s="143" t="n">
        <v>2022</v>
      </c>
      <c r="G1602" s="144" t="n">
        <v>3688893.91</v>
      </c>
      <c r="I1602" s="144" t="n">
        <f aca="false">+G:G-H:H</f>
        <v>3688893.91</v>
      </c>
    </row>
    <row r="1603" customFormat="false" ht="17.25" hidden="false" customHeight="true" outlineLevel="0" collapsed="false">
      <c r="A1603" s="140" t="s">
        <v>1818</v>
      </c>
      <c r="C1603" s="142" t="n">
        <v>46710130</v>
      </c>
      <c r="D1603" s="143" t="n">
        <v>46710130</v>
      </c>
      <c r="E1603" s="140" t="s">
        <v>2266</v>
      </c>
      <c r="F1603" s="143" t="n">
        <v>2022</v>
      </c>
      <c r="G1603" s="144" t="n">
        <v>16754750</v>
      </c>
      <c r="I1603" s="144" t="n">
        <f aca="false">+G:G-H:H</f>
        <v>16754750</v>
      </c>
    </row>
    <row r="1604" customFormat="false" ht="17.25" hidden="false" customHeight="true" outlineLevel="0" collapsed="false">
      <c r="A1604" s="140" t="s">
        <v>1818</v>
      </c>
      <c r="C1604" s="142" t="n">
        <v>46800000</v>
      </c>
      <c r="D1604" s="143" t="n">
        <v>46800000</v>
      </c>
      <c r="E1604" s="140" t="s">
        <v>2267</v>
      </c>
      <c r="F1604" s="143" t="n">
        <v>2022</v>
      </c>
      <c r="I1604" s="144" t="n">
        <f aca="false">+G:G-H:H</f>
        <v>0</v>
      </c>
    </row>
    <row r="1605" customFormat="false" ht="17.25" hidden="false" customHeight="true" outlineLevel="0" collapsed="false">
      <c r="A1605" s="140" t="s">
        <v>1818</v>
      </c>
      <c r="C1605" s="142" t="n">
        <v>47100000</v>
      </c>
      <c r="D1605" s="143" t="n">
        <v>47100000</v>
      </c>
      <c r="E1605" s="140" t="s">
        <v>362</v>
      </c>
      <c r="F1605" s="143" t="n">
        <v>2022</v>
      </c>
      <c r="I1605" s="144" t="n">
        <f aca="false">+G:G-H:H</f>
        <v>0</v>
      </c>
    </row>
    <row r="1606" customFormat="false" ht="17.25" hidden="false" customHeight="true" outlineLevel="0" collapsed="false">
      <c r="A1606" s="140" t="s">
        <v>1818</v>
      </c>
      <c r="C1606" s="142" t="n">
        <v>48600000</v>
      </c>
      <c r="D1606" s="143" t="n">
        <v>48600000</v>
      </c>
      <c r="E1606" s="140" t="s">
        <v>678</v>
      </c>
      <c r="F1606" s="143" t="n">
        <v>2022</v>
      </c>
      <c r="G1606" s="144" t="n">
        <v>3851929.3</v>
      </c>
      <c r="I1606" s="144" t="n">
        <f aca="false">+G:G-H:H</f>
        <v>3851929.3</v>
      </c>
    </row>
    <row r="1607" customFormat="false" ht="17.25" hidden="false" customHeight="true" outlineLevel="0" collapsed="false">
      <c r="A1607" s="140" t="s">
        <v>1818</v>
      </c>
      <c r="C1607" s="142" t="n">
        <v>51110000</v>
      </c>
      <c r="D1607" s="143" t="n">
        <v>51110000</v>
      </c>
      <c r="E1607" s="140" t="s">
        <v>681</v>
      </c>
      <c r="F1607" s="143" t="n">
        <v>2022</v>
      </c>
      <c r="G1607" s="144" t="n">
        <v>306958311</v>
      </c>
      <c r="I1607" s="144" t="n">
        <f aca="false">+G:G-H:H</f>
        <v>306958311</v>
      </c>
    </row>
    <row r="1608" customFormat="false" ht="17.25" hidden="false" customHeight="true" outlineLevel="0" collapsed="false">
      <c r="A1608" s="140" t="s">
        <v>1818</v>
      </c>
      <c r="C1608" s="142" t="n">
        <v>51120000</v>
      </c>
      <c r="D1608" s="143" t="n">
        <v>51120000</v>
      </c>
      <c r="E1608" s="140" t="s">
        <v>687</v>
      </c>
      <c r="F1608" s="143" t="n">
        <v>2022</v>
      </c>
      <c r="G1608" s="144" t="n">
        <v>31671507.35</v>
      </c>
      <c r="I1608" s="144" t="n">
        <f aca="false">+G:G-H:H</f>
        <v>31671507.35</v>
      </c>
    </row>
    <row r="1609" customFormat="false" ht="17.25" hidden="false" customHeight="true" outlineLevel="0" collapsed="false">
      <c r="A1609" s="140" t="s">
        <v>1818</v>
      </c>
      <c r="C1609" s="142" t="n">
        <v>51140000</v>
      </c>
      <c r="D1609" s="143" t="n">
        <v>51140000</v>
      </c>
      <c r="E1609" s="140" t="s">
        <v>373</v>
      </c>
      <c r="F1609" s="143" t="n">
        <v>2022</v>
      </c>
      <c r="G1609" s="144" t="n">
        <v>204000</v>
      </c>
      <c r="I1609" s="144" t="n">
        <f aca="false">+G:G-H:H</f>
        <v>204000</v>
      </c>
    </row>
    <row r="1610" customFormat="false" ht="17.25" hidden="false" customHeight="true" outlineLevel="0" collapsed="false">
      <c r="A1610" s="140" t="s">
        <v>1818</v>
      </c>
      <c r="C1610" s="142" t="n">
        <v>51160000</v>
      </c>
      <c r="D1610" s="143" t="n">
        <v>51160000</v>
      </c>
      <c r="E1610" s="140" t="s">
        <v>3484</v>
      </c>
      <c r="F1610" s="143" t="n">
        <v>2022</v>
      </c>
      <c r="G1610" s="144" t="n">
        <v>448280000</v>
      </c>
      <c r="I1610" s="144" t="n">
        <f aca="false">+G:G-H:H</f>
        <v>448280000</v>
      </c>
    </row>
    <row r="1611" customFormat="false" ht="17.25" hidden="false" customHeight="true" outlineLevel="0" collapsed="false">
      <c r="A1611" s="140" t="s">
        <v>1818</v>
      </c>
      <c r="C1611" s="142" t="n">
        <v>51231000</v>
      </c>
      <c r="D1611" s="143" t="n">
        <v>51231000</v>
      </c>
      <c r="E1611" s="140" t="s">
        <v>325</v>
      </c>
      <c r="F1611" s="143" t="n">
        <v>2022</v>
      </c>
      <c r="H1611" s="144" t="n">
        <v>12600</v>
      </c>
      <c r="I1611" s="144" t="n">
        <f aca="false">+G:G-H:H</f>
        <v>-12600</v>
      </c>
    </row>
    <row r="1612" customFormat="false" ht="17.25" hidden="false" customHeight="true" outlineLevel="0" collapsed="false">
      <c r="A1612" s="140" t="s">
        <v>1818</v>
      </c>
      <c r="C1612" s="142" t="n">
        <v>51241000</v>
      </c>
      <c r="D1612" s="143" t="n">
        <v>51241000</v>
      </c>
      <c r="E1612" s="140" t="s">
        <v>133</v>
      </c>
      <c r="F1612" s="143" t="n">
        <v>2022</v>
      </c>
      <c r="G1612" s="144" t="n">
        <v>287012089.36</v>
      </c>
      <c r="I1612" s="144" t="n">
        <f aca="false">+G:G-H:H</f>
        <v>287012089.36</v>
      </c>
    </row>
    <row r="1613" customFormat="false" ht="17.25" hidden="false" customHeight="true" outlineLevel="0" collapsed="false">
      <c r="A1613" s="140" t="s">
        <v>1818</v>
      </c>
      <c r="C1613" s="142" t="n">
        <v>51244000</v>
      </c>
      <c r="D1613" s="143" t="n">
        <v>51244000</v>
      </c>
      <c r="E1613" s="140" t="s">
        <v>2272</v>
      </c>
      <c r="F1613" s="143" t="n">
        <v>2022</v>
      </c>
      <c r="G1613" s="144" t="n">
        <v>57249.97</v>
      </c>
      <c r="I1613" s="144" t="n">
        <f aca="false">+G:G-H:H</f>
        <v>57249.97</v>
      </c>
    </row>
    <row r="1614" customFormat="false" ht="17.25" hidden="false" customHeight="true" outlineLevel="0" collapsed="false">
      <c r="A1614" s="140" t="s">
        <v>1818</v>
      </c>
      <c r="C1614" s="142" t="n">
        <v>51291000</v>
      </c>
      <c r="D1614" s="143" t="n">
        <v>51291000</v>
      </c>
      <c r="E1614" s="140" t="s">
        <v>319</v>
      </c>
      <c r="F1614" s="143" t="n">
        <v>2022</v>
      </c>
      <c r="G1614" s="144" t="n">
        <v>35341713</v>
      </c>
      <c r="I1614" s="144" t="n">
        <f aca="false">+G:G-H:H</f>
        <v>35341713</v>
      </c>
    </row>
    <row r="1615" customFormat="false" ht="17.25" hidden="false" customHeight="true" outlineLevel="0" collapsed="false">
      <c r="A1615" s="140" t="s">
        <v>1818</v>
      </c>
      <c r="C1615" s="142" t="n">
        <v>53100000</v>
      </c>
      <c r="D1615" s="143" t="n">
        <v>53100000</v>
      </c>
      <c r="E1615" s="140" t="s">
        <v>3165</v>
      </c>
      <c r="F1615" s="143" t="n">
        <v>2022</v>
      </c>
      <c r="G1615" s="144" t="n">
        <v>3181689.33</v>
      </c>
      <c r="I1615" s="144" t="n">
        <f aca="false">+G:G-H:H</f>
        <v>3181689.33</v>
      </c>
    </row>
    <row r="1616" customFormat="false" ht="17.25" hidden="false" customHeight="true" outlineLevel="0" collapsed="false">
      <c r="A1616" s="140" t="s">
        <v>1818</v>
      </c>
      <c r="C1616" s="142" t="n">
        <v>53200000</v>
      </c>
      <c r="D1616" s="143" t="n">
        <v>53200000</v>
      </c>
      <c r="E1616" s="140" t="s">
        <v>2274</v>
      </c>
      <c r="F1616" s="143" t="n">
        <v>2022</v>
      </c>
      <c r="G1616" s="144" t="n">
        <v>453725</v>
      </c>
      <c r="I1616" s="144" t="n">
        <f aca="false">+G:G-H:H</f>
        <v>453725</v>
      </c>
    </row>
    <row r="1617" customFormat="false" ht="17.25" hidden="false" customHeight="true" outlineLevel="0" collapsed="false">
      <c r="A1617" s="140" t="s">
        <v>1818</v>
      </c>
      <c r="C1617" s="142" t="n">
        <v>53900000</v>
      </c>
      <c r="D1617" s="143" t="n">
        <v>53900000</v>
      </c>
      <c r="E1617" s="140" t="s">
        <v>2275</v>
      </c>
      <c r="F1617" s="143" t="n">
        <v>2022</v>
      </c>
      <c r="G1617" s="144" t="n">
        <v>5648180</v>
      </c>
      <c r="I1617" s="144" t="n">
        <f aca="false">+G:G-H:H</f>
        <v>5648180</v>
      </c>
    </row>
    <row r="1618" customFormat="false" ht="17.25" hidden="false" customHeight="true" outlineLevel="0" collapsed="false">
      <c r="A1618" s="140" t="s">
        <v>1818</v>
      </c>
      <c r="C1618" s="142" t="n">
        <v>58000000</v>
      </c>
      <c r="D1618" s="143" t="n">
        <v>58000000</v>
      </c>
      <c r="E1618" s="140" t="s">
        <v>704</v>
      </c>
      <c r="F1618" s="143" t="n">
        <v>2022</v>
      </c>
      <c r="I1618" s="144" t="n">
        <f aca="false">+G:G-H:H</f>
        <v>0</v>
      </c>
    </row>
    <row r="1619" customFormat="false" ht="17.25" hidden="false" customHeight="true" outlineLevel="0" collapsed="false">
      <c r="A1619" s="140" t="s">
        <v>1818</v>
      </c>
      <c r="C1619" s="142" t="n">
        <v>60201000</v>
      </c>
      <c r="D1619" s="143" t="n">
        <v>60201000</v>
      </c>
      <c r="E1619" s="140" t="s">
        <v>408</v>
      </c>
      <c r="F1619" s="143" t="n">
        <v>2022</v>
      </c>
      <c r="G1619" s="144" t="n">
        <v>56600</v>
      </c>
      <c r="I1619" s="144" t="n">
        <f aca="false">+G:G-H:H</f>
        <v>56600</v>
      </c>
    </row>
    <row r="1620" customFormat="false" ht="17.25" hidden="false" customHeight="true" outlineLevel="0" collapsed="false">
      <c r="A1620" s="140" t="s">
        <v>1818</v>
      </c>
      <c r="C1620" s="142" t="n">
        <v>60307000</v>
      </c>
      <c r="D1620" s="143" t="n">
        <v>60307000</v>
      </c>
      <c r="E1620" s="140" t="s">
        <v>705</v>
      </c>
      <c r="F1620" s="143" t="n">
        <v>2022</v>
      </c>
      <c r="H1620" s="144" t="n">
        <v>208242844.52</v>
      </c>
      <c r="I1620" s="144" t="n">
        <f aca="false">+G:G-H:H</f>
        <v>-208242844.52</v>
      </c>
    </row>
    <row r="1621" customFormat="false" ht="17.25" hidden="false" customHeight="true" outlineLevel="0" collapsed="false">
      <c r="A1621" s="140" t="s">
        <v>1818</v>
      </c>
      <c r="C1621" s="142" t="n">
        <v>60601000</v>
      </c>
      <c r="D1621" s="143" t="n">
        <v>60601000</v>
      </c>
      <c r="E1621" s="140" t="s">
        <v>420</v>
      </c>
      <c r="F1621" s="143" t="n">
        <v>2022</v>
      </c>
      <c r="G1621" s="144" t="n">
        <v>14918176.08</v>
      </c>
      <c r="I1621" s="144" t="n">
        <f aca="false">+G:G-H:H</f>
        <v>14918176.08</v>
      </c>
    </row>
    <row r="1622" customFormat="false" ht="17.25" hidden="false" customHeight="true" outlineLevel="0" collapsed="false">
      <c r="A1622" s="140" t="s">
        <v>1818</v>
      </c>
      <c r="C1622" s="142" t="n">
        <v>60602000</v>
      </c>
      <c r="D1622" s="143" t="n">
        <v>60602000</v>
      </c>
      <c r="E1622" s="140" t="s">
        <v>356</v>
      </c>
      <c r="F1622" s="143" t="n">
        <v>2022</v>
      </c>
      <c r="G1622" s="144" t="n">
        <v>854900</v>
      </c>
      <c r="I1622" s="144" t="n">
        <f aca="false">+G:G-H:H</f>
        <v>854900</v>
      </c>
    </row>
    <row r="1623" customFormat="false" ht="17.25" hidden="false" customHeight="true" outlineLevel="0" collapsed="false">
      <c r="A1623" s="140" t="s">
        <v>1818</v>
      </c>
      <c r="C1623" s="142" t="n">
        <v>60603000</v>
      </c>
      <c r="D1623" s="143" t="n">
        <v>60603000</v>
      </c>
      <c r="E1623" s="140" t="s">
        <v>358</v>
      </c>
      <c r="F1623" s="143" t="n">
        <v>2022</v>
      </c>
      <c r="G1623" s="144" t="n">
        <v>298000</v>
      </c>
      <c r="I1623" s="144" t="n">
        <f aca="false">+G:G-H:H</f>
        <v>298000</v>
      </c>
    </row>
    <row r="1624" customFormat="false" ht="17.25" hidden="false" customHeight="true" outlineLevel="0" collapsed="false">
      <c r="A1624" s="140" t="s">
        <v>1818</v>
      </c>
      <c r="C1624" s="142" t="n">
        <v>60604000</v>
      </c>
      <c r="D1624" s="143" t="n">
        <v>60604000</v>
      </c>
      <c r="E1624" s="140" t="s">
        <v>360</v>
      </c>
      <c r="F1624" s="143" t="n">
        <v>2022</v>
      </c>
      <c r="G1624" s="144" t="n">
        <v>1468820</v>
      </c>
      <c r="I1624" s="144" t="n">
        <f aca="false">+G:G-H:H</f>
        <v>1468820</v>
      </c>
    </row>
    <row r="1625" customFormat="false" ht="17.25" hidden="false" customHeight="true" outlineLevel="0" collapsed="false">
      <c r="A1625" s="140" t="s">
        <v>1818</v>
      </c>
      <c r="C1625" s="142" t="n">
        <v>60605000</v>
      </c>
      <c r="D1625" s="143" t="n">
        <v>60605000</v>
      </c>
      <c r="E1625" s="140" t="s">
        <v>141</v>
      </c>
      <c r="F1625" s="143" t="n">
        <v>2022</v>
      </c>
      <c r="G1625" s="144" t="n">
        <v>4822258</v>
      </c>
      <c r="I1625" s="144" t="n">
        <f aca="false">+G:G-H:H</f>
        <v>4822258</v>
      </c>
    </row>
    <row r="1626" customFormat="false" ht="17.25" hidden="false" customHeight="true" outlineLevel="0" collapsed="false">
      <c r="A1626" s="140" t="s">
        <v>1818</v>
      </c>
      <c r="C1626" s="142" t="n">
        <v>60607000</v>
      </c>
      <c r="D1626" s="143" t="n">
        <v>60607000</v>
      </c>
      <c r="E1626" s="140" t="s">
        <v>363</v>
      </c>
      <c r="F1626" s="143" t="n">
        <v>2022</v>
      </c>
      <c r="G1626" s="144" t="n">
        <v>2025800</v>
      </c>
      <c r="I1626" s="144" t="n">
        <f aca="false">+G:G-H:H</f>
        <v>2025800</v>
      </c>
    </row>
    <row r="1627" customFormat="false" ht="17.25" hidden="false" customHeight="true" outlineLevel="0" collapsed="false">
      <c r="A1627" s="140" t="s">
        <v>1818</v>
      </c>
      <c r="C1627" s="142" t="n">
        <v>60608000</v>
      </c>
      <c r="D1627" s="143" t="n">
        <v>60608000</v>
      </c>
      <c r="E1627" s="140" t="s">
        <v>353</v>
      </c>
      <c r="F1627" s="143" t="n">
        <v>2022</v>
      </c>
      <c r="G1627" s="144" t="n">
        <v>8855767.72</v>
      </c>
      <c r="I1627" s="144" t="n">
        <f aca="false">+G:G-H:H</f>
        <v>8855767.72</v>
      </c>
    </row>
    <row r="1628" customFormat="false" ht="17.25" hidden="false" customHeight="true" outlineLevel="0" collapsed="false">
      <c r="A1628" s="140" t="s">
        <v>1818</v>
      </c>
      <c r="C1628" s="142" t="n">
        <v>60701000</v>
      </c>
      <c r="D1628" s="143" t="n">
        <v>60701000</v>
      </c>
      <c r="E1628" s="140" t="s">
        <v>431</v>
      </c>
      <c r="F1628" s="143" t="n">
        <v>2022</v>
      </c>
      <c r="G1628" s="144" t="n">
        <v>15598113405.15</v>
      </c>
      <c r="I1628" s="144" t="n">
        <f aca="false">+G:G-H:H</f>
        <v>15598113405.15</v>
      </c>
    </row>
    <row r="1629" customFormat="false" ht="17.25" hidden="false" customHeight="true" outlineLevel="0" collapsed="false">
      <c r="A1629" s="140" t="s">
        <v>1818</v>
      </c>
      <c r="C1629" s="142" t="n">
        <v>60807000</v>
      </c>
      <c r="D1629" s="143" t="n">
        <v>60807000</v>
      </c>
      <c r="E1629" s="140" t="s">
        <v>1835</v>
      </c>
      <c r="F1629" s="143" t="n">
        <v>2022</v>
      </c>
      <c r="I1629" s="144" t="n">
        <f aca="false">+G:G-H:H</f>
        <v>0</v>
      </c>
    </row>
    <row r="1630" customFormat="false" ht="17.25" hidden="false" customHeight="true" outlineLevel="0" collapsed="false">
      <c r="A1630" s="140" t="s">
        <v>1818</v>
      </c>
      <c r="C1630" s="142" t="n">
        <v>60808000</v>
      </c>
      <c r="D1630" s="143" t="n">
        <v>60808000</v>
      </c>
      <c r="E1630" s="140" t="s">
        <v>442</v>
      </c>
      <c r="F1630" s="143" t="n">
        <v>2022</v>
      </c>
      <c r="G1630" s="144" t="n">
        <v>480037942.19</v>
      </c>
      <c r="I1630" s="144" t="n">
        <f aca="false">+G:G-H:H</f>
        <v>480037942.19</v>
      </c>
    </row>
    <row r="1631" customFormat="false" ht="17.25" hidden="false" customHeight="true" outlineLevel="0" collapsed="false">
      <c r="A1631" s="140" t="s">
        <v>1818</v>
      </c>
      <c r="C1631" s="142" t="n">
        <v>60900000</v>
      </c>
      <c r="D1631" s="143" t="n">
        <v>60900000</v>
      </c>
      <c r="E1631" s="140" t="s">
        <v>715</v>
      </c>
      <c r="F1631" s="143" t="n">
        <v>2022</v>
      </c>
      <c r="H1631" s="144" t="n">
        <v>7450744</v>
      </c>
      <c r="I1631" s="144" t="n">
        <f aca="false">+G:G-H:H</f>
        <v>-7450744</v>
      </c>
    </row>
    <row r="1632" customFormat="false" ht="17.25" hidden="false" customHeight="true" outlineLevel="0" collapsed="false">
      <c r="A1632" s="140" t="s">
        <v>1818</v>
      </c>
      <c r="C1632" s="142" t="n">
        <v>613010000</v>
      </c>
      <c r="D1632" s="143" t="n">
        <v>61301000</v>
      </c>
      <c r="E1632" s="140" t="s">
        <v>3485</v>
      </c>
      <c r="F1632" s="143" t="n">
        <v>2022</v>
      </c>
      <c r="I1632" s="144" t="n">
        <f aca="false">+G:G-H:H</f>
        <v>0</v>
      </c>
    </row>
    <row r="1633" customFormat="false" ht="17.25" hidden="false" customHeight="true" outlineLevel="0" collapsed="false">
      <c r="A1633" s="140" t="s">
        <v>1818</v>
      </c>
      <c r="C1633" s="142" t="n">
        <v>61301000</v>
      </c>
      <c r="D1633" s="143" t="n">
        <v>61301000</v>
      </c>
      <c r="E1633" s="140" t="s">
        <v>3270</v>
      </c>
      <c r="F1633" s="143" t="n">
        <v>2022</v>
      </c>
      <c r="G1633" s="144" t="n">
        <v>56947368.43</v>
      </c>
      <c r="I1633" s="144" t="n">
        <f aca="false">+G:G-H:H</f>
        <v>56947368.43</v>
      </c>
    </row>
    <row r="1634" customFormat="false" ht="17.25" hidden="false" customHeight="true" outlineLevel="0" collapsed="false">
      <c r="A1634" s="140" t="s">
        <v>1818</v>
      </c>
      <c r="C1634" s="142" t="n">
        <v>61302000</v>
      </c>
      <c r="D1634" s="143" t="n">
        <v>61302000</v>
      </c>
      <c r="E1634" s="140" t="s">
        <v>1650</v>
      </c>
      <c r="F1634" s="143" t="n">
        <v>2022</v>
      </c>
      <c r="G1634" s="144" t="n">
        <v>16458565.97</v>
      </c>
      <c r="I1634" s="144" t="n">
        <f aca="false">+G:G-H:H</f>
        <v>16458565.97</v>
      </c>
    </row>
    <row r="1635" customFormat="false" ht="17.25" hidden="false" customHeight="true" outlineLevel="0" collapsed="false">
      <c r="A1635" s="140" t="s">
        <v>1818</v>
      </c>
      <c r="C1635" s="142" t="n">
        <v>61500000</v>
      </c>
      <c r="D1635" s="143" t="n">
        <v>61500000</v>
      </c>
      <c r="E1635" s="140" t="s">
        <v>1289</v>
      </c>
      <c r="F1635" s="143" t="n">
        <v>2022</v>
      </c>
      <c r="G1635" s="144" t="n">
        <v>2373000</v>
      </c>
      <c r="I1635" s="144" t="n">
        <f aca="false">+G:G-H:H</f>
        <v>2373000</v>
      </c>
    </row>
    <row r="1636" customFormat="false" ht="17.25" hidden="false" customHeight="true" outlineLevel="0" collapsed="false">
      <c r="A1636" s="140" t="s">
        <v>1818</v>
      </c>
      <c r="C1636" s="142" t="n">
        <v>61501000</v>
      </c>
      <c r="D1636" s="143" t="n">
        <v>61501000</v>
      </c>
      <c r="E1636" s="140" t="s">
        <v>458</v>
      </c>
      <c r="F1636" s="143" t="n">
        <v>2022</v>
      </c>
      <c r="G1636" s="144" t="n">
        <v>5778226.08</v>
      </c>
      <c r="I1636" s="144" t="n">
        <f aca="false">+G:G-H:H</f>
        <v>5778226.08</v>
      </c>
    </row>
    <row r="1637" customFormat="false" ht="17.25" hidden="false" customHeight="true" outlineLevel="0" collapsed="false">
      <c r="A1637" s="140" t="s">
        <v>1818</v>
      </c>
      <c r="C1637" s="142" t="n">
        <v>61502000</v>
      </c>
      <c r="D1637" s="143" t="n">
        <v>61502000</v>
      </c>
      <c r="E1637" s="140" t="s">
        <v>154</v>
      </c>
      <c r="F1637" s="143" t="n">
        <v>2022</v>
      </c>
      <c r="G1637" s="144" t="n">
        <v>180000</v>
      </c>
      <c r="I1637" s="144" t="n">
        <f aca="false">+G:G-H:H</f>
        <v>180000</v>
      </c>
    </row>
    <row r="1638" customFormat="false" ht="17.25" hidden="false" customHeight="true" outlineLevel="0" collapsed="false">
      <c r="A1638" s="140" t="s">
        <v>1818</v>
      </c>
      <c r="C1638" s="142" t="n">
        <v>61503000</v>
      </c>
      <c r="D1638" s="143" t="n">
        <v>61503000</v>
      </c>
      <c r="E1638" s="140" t="s">
        <v>459</v>
      </c>
      <c r="F1638" s="143" t="n">
        <v>2022</v>
      </c>
      <c r="G1638" s="144" t="n">
        <v>22863205.09</v>
      </c>
      <c r="I1638" s="144" t="n">
        <f aca="false">+G:G-H:H</f>
        <v>22863205.09</v>
      </c>
    </row>
    <row r="1639" customFormat="false" ht="17.25" hidden="false" customHeight="true" outlineLevel="0" collapsed="false">
      <c r="A1639" s="140" t="s">
        <v>1818</v>
      </c>
      <c r="C1639" s="142" t="n">
        <v>61504000</v>
      </c>
      <c r="D1639" s="143" t="n">
        <v>61504000</v>
      </c>
      <c r="E1639" s="140" t="s">
        <v>1838</v>
      </c>
      <c r="F1639" s="143" t="n">
        <v>2022</v>
      </c>
      <c r="G1639" s="144" t="n">
        <v>287000</v>
      </c>
      <c r="I1639" s="144" t="n">
        <f aca="false">+G:G-H:H</f>
        <v>287000</v>
      </c>
    </row>
    <row r="1640" customFormat="false" ht="17.25" hidden="false" customHeight="true" outlineLevel="0" collapsed="false">
      <c r="A1640" s="140" t="s">
        <v>1818</v>
      </c>
      <c r="C1640" s="142" t="n">
        <v>61601000</v>
      </c>
      <c r="D1640" s="143" t="n">
        <v>61601000</v>
      </c>
      <c r="E1640" s="140" t="s">
        <v>156</v>
      </c>
      <c r="F1640" s="143" t="n">
        <v>2022</v>
      </c>
      <c r="G1640" s="144" t="n">
        <v>41786.64</v>
      </c>
      <c r="I1640" s="144" t="n">
        <f aca="false">+G:G-H:H</f>
        <v>41786.64</v>
      </c>
    </row>
    <row r="1641" customFormat="false" ht="17.25" hidden="false" customHeight="true" outlineLevel="0" collapsed="false">
      <c r="A1641" s="140" t="s">
        <v>1818</v>
      </c>
      <c r="C1641" s="142" t="n">
        <v>61602000</v>
      </c>
      <c r="D1641" s="143" t="n">
        <v>61602000</v>
      </c>
      <c r="E1641" s="140" t="s">
        <v>466</v>
      </c>
      <c r="F1641" s="143" t="n">
        <v>2022</v>
      </c>
      <c r="G1641" s="144" t="n">
        <v>2813535.77</v>
      </c>
      <c r="I1641" s="144" t="n">
        <f aca="false">+G:G-H:H</f>
        <v>2813535.77</v>
      </c>
    </row>
    <row r="1642" customFormat="false" ht="17.25" hidden="false" customHeight="true" outlineLevel="0" collapsed="false">
      <c r="A1642" s="140" t="s">
        <v>1818</v>
      </c>
      <c r="C1642" s="142" t="n">
        <v>61604000</v>
      </c>
      <c r="D1642" s="143" t="n">
        <v>61604000</v>
      </c>
      <c r="E1642" s="140" t="s">
        <v>157</v>
      </c>
      <c r="F1642" s="143" t="n">
        <v>2022</v>
      </c>
      <c r="H1642" s="144" t="n">
        <v>335445</v>
      </c>
      <c r="I1642" s="144" t="n">
        <f aca="false">+G:G-H:H</f>
        <v>-335445</v>
      </c>
    </row>
    <row r="1643" customFormat="false" ht="17.25" hidden="false" customHeight="true" outlineLevel="0" collapsed="false">
      <c r="A1643" s="140" t="s">
        <v>1818</v>
      </c>
      <c r="C1643" s="142" t="n">
        <v>61801000</v>
      </c>
      <c r="D1643" s="143" t="n">
        <v>61801000</v>
      </c>
      <c r="E1643" s="140" t="s">
        <v>470</v>
      </c>
      <c r="F1643" s="143" t="n">
        <v>2022</v>
      </c>
      <c r="G1643" s="144" t="n">
        <v>3600</v>
      </c>
      <c r="I1643" s="144" t="n">
        <f aca="false">+G:G-H:H</f>
        <v>3600</v>
      </c>
    </row>
    <row r="1644" customFormat="false" ht="17.25" hidden="false" customHeight="true" outlineLevel="0" collapsed="false">
      <c r="A1644" s="140" t="s">
        <v>1818</v>
      </c>
      <c r="C1644" s="142" t="n">
        <v>61802000</v>
      </c>
      <c r="D1644" s="143" t="n">
        <v>61802000</v>
      </c>
      <c r="E1644" s="140" t="s">
        <v>472</v>
      </c>
      <c r="F1644" s="143" t="n">
        <v>2022</v>
      </c>
      <c r="G1644" s="144" t="n">
        <v>133400</v>
      </c>
      <c r="I1644" s="144" t="n">
        <f aca="false">+G:G-H:H</f>
        <v>133400</v>
      </c>
    </row>
    <row r="1645" customFormat="false" ht="17.25" hidden="false" customHeight="true" outlineLevel="0" collapsed="false">
      <c r="A1645" s="140" t="s">
        <v>1818</v>
      </c>
      <c r="C1645" s="142" t="n">
        <v>62100000</v>
      </c>
      <c r="D1645" s="143" t="n">
        <v>62100000</v>
      </c>
      <c r="E1645" s="140" t="s">
        <v>499</v>
      </c>
      <c r="F1645" s="143" t="n">
        <v>2022</v>
      </c>
      <c r="G1645" s="144" t="n">
        <v>408172447.76</v>
      </c>
      <c r="I1645" s="144" t="n">
        <f aca="false">+G:G-H:H</f>
        <v>408172447.76</v>
      </c>
    </row>
    <row r="1646" customFormat="false" ht="17.25" hidden="false" customHeight="true" outlineLevel="0" collapsed="false">
      <c r="A1646" s="140" t="s">
        <v>1818</v>
      </c>
      <c r="C1646" s="142" t="n">
        <v>62102000</v>
      </c>
      <c r="D1646" s="143" t="n">
        <v>62102000</v>
      </c>
      <c r="E1646" s="140" t="s">
        <v>1842</v>
      </c>
      <c r="F1646" s="143" t="n">
        <v>2022</v>
      </c>
      <c r="G1646" s="144" t="n">
        <v>36360000</v>
      </c>
      <c r="I1646" s="144" t="n">
        <f aca="false">+G:G-H:H</f>
        <v>36360000</v>
      </c>
    </row>
    <row r="1647" customFormat="false" ht="17.25" hidden="false" customHeight="true" outlineLevel="0" collapsed="false">
      <c r="A1647" s="140" t="s">
        <v>1818</v>
      </c>
      <c r="C1647" s="142" t="n">
        <v>62201000</v>
      </c>
      <c r="D1647" s="143" t="n">
        <v>62201000</v>
      </c>
      <c r="E1647" s="140" t="s">
        <v>481</v>
      </c>
      <c r="F1647" s="143" t="n">
        <v>2022</v>
      </c>
      <c r="G1647" s="144" t="n">
        <v>3000000</v>
      </c>
      <c r="I1647" s="144" t="n">
        <f aca="false">+G:G-H:H</f>
        <v>3000000</v>
      </c>
    </row>
    <row r="1648" customFormat="false" ht="17.25" hidden="false" customHeight="true" outlineLevel="0" collapsed="false">
      <c r="A1648" s="140" t="s">
        <v>1818</v>
      </c>
      <c r="C1648" s="142" t="n">
        <v>62202000</v>
      </c>
      <c r="D1648" s="143" t="n">
        <v>62202000</v>
      </c>
      <c r="E1648" s="140" t="s">
        <v>483</v>
      </c>
      <c r="F1648" s="143" t="n">
        <v>2022</v>
      </c>
      <c r="G1648" s="144" t="n">
        <v>1663565.45</v>
      </c>
      <c r="I1648" s="144" t="n">
        <f aca="false">+G:G-H:H</f>
        <v>1663565.45</v>
      </c>
    </row>
    <row r="1649" customFormat="false" ht="17.25" hidden="false" customHeight="true" outlineLevel="0" collapsed="false">
      <c r="A1649" s="140" t="s">
        <v>1818</v>
      </c>
      <c r="C1649" s="142" t="n">
        <v>62203000</v>
      </c>
      <c r="D1649" s="143" t="n">
        <v>62203000</v>
      </c>
      <c r="E1649" s="140" t="s">
        <v>1843</v>
      </c>
      <c r="F1649" s="143" t="n">
        <v>2022</v>
      </c>
      <c r="G1649" s="144" t="n">
        <v>17500000</v>
      </c>
      <c r="I1649" s="144" t="n">
        <f aca="false">+G:G-H:H</f>
        <v>17500000</v>
      </c>
    </row>
    <row r="1650" customFormat="false" ht="17.25" hidden="false" customHeight="true" outlineLevel="0" collapsed="false">
      <c r="A1650" s="140" t="s">
        <v>1818</v>
      </c>
      <c r="C1650" s="142" t="n">
        <v>62501000</v>
      </c>
      <c r="D1650" s="143" t="n">
        <v>62501000</v>
      </c>
      <c r="E1650" s="140" t="s">
        <v>726</v>
      </c>
      <c r="F1650" s="143" t="n">
        <v>2022</v>
      </c>
      <c r="G1650" s="144" t="n">
        <v>10138600</v>
      </c>
      <c r="I1650" s="144" t="n">
        <f aca="false">+G:G-H:H</f>
        <v>10138600</v>
      </c>
    </row>
    <row r="1651" customFormat="false" ht="17.25" hidden="false" customHeight="true" outlineLevel="0" collapsed="false">
      <c r="A1651" s="140" t="s">
        <v>1818</v>
      </c>
      <c r="C1651" s="142" t="n">
        <v>62506000</v>
      </c>
      <c r="D1651" s="143" t="n">
        <v>62506000</v>
      </c>
      <c r="E1651" s="140" t="s">
        <v>509</v>
      </c>
      <c r="F1651" s="143" t="n">
        <v>2022</v>
      </c>
      <c r="G1651" s="144" t="n">
        <v>254500</v>
      </c>
      <c r="I1651" s="144" t="n">
        <f aca="false">+G:G-H:H</f>
        <v>254500</v>
      </c>
    </row>
    <row r="1652" customFormat="false" ht="17.25" hidden="false" customHeight="true" outlineLevel="0" collapsed="false">
      <c r="A1652" s="140" t="s">
        <v>1818</v>
      </c>
      <c r="C1652" s="142" t="n">
        <v>62507000</v>
      </c>
      <c r="D1652" s="143" t="n">
        <v>62507000</v>
      </c>
      <c r="E1652" s="140" t="s">
        <v>416</v>
      </c>
      <c r="F1652" s="143" t="n">
        <v>2022</v>
      </c>
      <c r="G1652" s="144" t="n">
        <v>3275370</v>
      </c>
      <c r="I1652" s="144" t="n">
        <f aca="false">+G:G-H:H</f>
        <v>3275370</v>
      </c>
    </row>
    <row r="1653" customFormat="false" ht="17.25" hidden="false" customHeight="true" outlineLevel="0" collapsed="false">
      <c r="A1653" s="140" t="s">
        <v>1818</v>
      </c>
      <c r="C1653" s="142" t="n">
        <v>62602000</v>
      </c>
      <c r="D1653" s="143" t="n">
        <v>62602000</v>
      </c>
      <c r="E1653" s="140" t="s">
        <v>511</v>
      </c>
      <c r="F1653" s="143" t="n">
        <v>2022</v>
      </c>
      <c r="G1653" s="144" t="n">
        <v>6689761.27</v>
      </c>
      <c r="I1653" s="144" t="n">
        <f aca="false">+G:G-H:H</f>
        <v>6689761.27</v>
      </c>
    </row>
    <row r="1654" customFormat="false" ht="17.25" hidden="false" customHeight="true" outlineLevel="0" collapsed="false">
      <c r="A1654" s="140" t="s">
        <v>1818</v>
      </c>
      <c r="C1654" s="142" t="n">
        <v>62603000</v>
      </c>
      <c r="D1654" s="143" t="n">
        <v>62603000</v>
      </c>
      <c r="E1654" s="140" t="s">
        <v>512</v>
      </c>
      <c r="F1654" s="143" t="n">
        <v>2022</v>
      </c>
      <c r="G1654" s="144" t="n">
        <v>5504739.4</v>
      </c>
      <c r="I1654" s="144" t="n">
        <f aca="false">+G:G-H:H</f>
        <v>5504739.4</v>
      </c>
    </row>
    <row r="1655" customFormat="false" ht="17.25" hidden="false" customHeight="true" outlineLevel="0" collapsed="false">
      <c r="A1655" s="140" t="s">
        <v>1818</v>
      </c>
      <c r="C1655" s="142" t="n">
        <v>62604000</v>
      </c>
      <c r="D1655" s="143" t="n">
        <v>62604000</v>
      </c>
      <c r="E1655" s="140" t="s">
        <v>2295</v>
      </c>
      <c r="F1655" s="143" t="n">
        <v>2022</v>
      </c>
      <c r="G1655" s="144" t="n">
        <v>667900</v>
      </c>
      <c r="I1655" s="144" t="n">
        <f aca="false">+G:G-H:H</f>
        <v>667900</v>
      </c>
    </row>
    <row r="1656" customFormat="false" ht="17.25" hidden="false" customHeight="true" outlineLevel="0" collapsed="false">
      <c r="A1656" s="140" t="s">
        <v>1818</v>
      </c>
      <c r="C1656" s="142" t="n">
        <v>62701000</v>
      </c>
      <c r="D1656" s="143" t="n">
        <v>62701000</v>
      </c>
      <c r="E1656" s="140" t="s">
        <v>1850</v>
      </c>
      <c r="F1656" s="143" t="n">
        <v>2022</v>
      </c>
      <c r="G1656" s="144" t="n">
        <v>170200</v>
      </c>
      <c r="I1656" s="144" t="n">
        <f aca="false">+G:G-H:H</f>
        <v>170200</v>
      </c>
    </row>
    <row r="1657" customFormat="false" ht="17.25" hidden="false" customHeight="true" outlineLevel="0" collapsed="false">
      <c r="A1657" s="140" t="s">
        <v>1818</v>
      </c>
      <c r="C1657" s="142" t="n">
        <v>62703000</v>
      </c>
      <c r="D1657" s="143" t="n">
        <v>62703000</v>
      </c>
      <c r="E1657" s="140" t="s">
        <v>516</v>
      </c>
      <c r="F1657" s="143" t="n">
        <v>2022</v>
      </c>
      <c r="G1657" s="144" t="n">
        <v>1394613.27</v>
      </c>
      <c r="I1657" s="144" t="n">
        <f aca="false">+G:G-H:H</f>
        <v>1394613.27</v>
      </c>
    </row>
    <row r="1658" customFormat="false" ht="17.25" hidden="false" customHeight="true" outlineLevel="0" collapsed="false">
      <c r="A1658" s="140" t="s">
        <v>1818</v>
      </c>
      <c r="C1658" s="142" t="n">
        <v>63504000</v>
      </c>
      <c r="D1658" s="143" t="n">
        <v>63504000</v>
      </c>
      <c r="E1658" s="140" t="s">
        <v>732</v>
      </c>
      <c r="F1658" s="143" t="n">
        <v>2022</v>
      </c>
      <c r="G1658" s="144" t="n">
        <v>25200</v>
      </c>
      <c r="I1658" s="144" t="n">
        <f aca="false">+G:G-H:H</f>
        <v>25200</v>
      </c>
    </row>
    <row r="1659" customFormat="false" ht="17.25" hidden="false" customHeight="true" outlineLevel="0" collapsed="false">
      <c r="A1659" s="140" t="s">
        <v>1818</v>
      </c>
      <c r="C1659" s="142" t="n">
        <v>63505000</v>
      </c>
      <c r="D1659" s="143" t="n">
        <v>63505000</v>
      </c>
      <c r="E1659" s="140" t="s">
        <v>733</v>
      </c>
      <c r="F1659" s="143" t="n">
        <v>2022</v>
      </c>
      <c r="G1659" s="144" t="n">
        <v>4012500</v>
      </c>
      <c r="I1659" s="144" t="n">
        <f aca="false">+G:G-H:H</f>
        <v>4012500</v>
      </c>
    </row>
    <row r="1660" customFormat="false" ht="17.25" hidden="false" customHeight="true" outlineLevel="0" collapsed="false">
      <c r="A1660" s="140" t="s">
        <v>1818</v>
      </c>
      <c r="C1660" s="142" t="n">
        <v>63506000</v>
      </c>
      <c r="D1660" s="143" t="n">
        <v>63506000</v>
      </c>
      <c r="E1660" s="140" t="s">
        <v>189</v>
      </c>
      <c r="F1660" s="143" t="n">
        <v>2022</v>
      </c>
      <c r="G1660" s="144" t="n">
        <v>46400</v>
      </c>
      <c r="I1660" s="144" t="n">
        <f aca="false">+G:G-H:H</f>
        <v>46400</v>
      </c>
    </row>
    <row r="1661" customFormat="false" ht="17.25" hidden="false" customHeight="true" outlineLevel="0" collapsed="false">
      <c r="A1661" s="140" t="s">
        <v>1818</v>
      </c>
      <c r="C1661" s="142" t="n">
        <v>63507000</v>
      </c>
      <c r="D1661" s="143" t="n">
        <v>63507000</v>
      </c>
      <c r="E1661" s="140" t="s">
        <v>734</v>
      </c>
      <c r="F1661" s="143" t="n">
        <v>2022</v>
      </c>
      <c r="G1661" s="144" t="n">
        <v>52865594.76</v>
      </c>
      <c r="I1661" s="144" t="n">
        <f aca="false">+G:G-H:H</f>
        <v>52865594.76</v>
      </c>
    </row>
    <row r="1662" customFormat="false" ht="17.25" hidden="false" customHeight="true" outlineLevel="0" collapsed="false">
      <c r="A1662" s="140" t="s">
        <v>1818</v>
      </c>
      <c r="C1662" s="142" t="n">
        <v>64101000</v>
      </c>
      <c r="D1662" s="143" t="n">
        <v>64101000</v>
      </c>
      <c r="E1662" s="140" t="s">
        <v>735</v>
      </c>
      <c r="F1662" s="143" t="n">
        <v>2022</v>
      </c>
      <c r="G1662" s="144" t="n">
        <v>127617284.97</v>
      </c>
      <c r="I1662" s="144" t="n">
        <f aca="false">+G:G-H:H</f>
        <v>127617284.97</v>
      </c>
    </row>
    <row r="1663" customFormat="false" ht="17.25" hidden="false" customHeight="true" outlineLevel="0" collapsed="false">
      <c r="A1663" s="140" t="s">
        <v>1818</v>
      </c>
      <c r="C1663" s="142" t="n">
        <v>64101300</v>
      </c>
      <c r="D1663" s="143" t="n">
        <v>64101300</v>
      </c>
      <c r="E1663" s="140" t="s">
        <v>456</v>
      </c>
      <c r="F1663" s="143" t="n">
        <v>2022</v>
      </c>
      <c r="G1663" s="144" t="n">
        <v>6891354</v>
      </c>
      <c r="I1663" s="144" t="n">
        <f aca="false">+G:G-H:H</f>
        <v>6891354</v>
      </c>
    </row>
    <row r="1664" customFormat="false" ht="17.25" hidden="false" customHeight="true" outlineLevel="0" collapsed="false">
      <c r="A1664" s="140" t="s">
        <v>1818</v>
      </c>
      <c r="C1664" s="142" t="n">
        <v>64102000</v>
      </c>
      <c r="D1664" s="143" t="n">
        <v>64102000</v>
      </c>
      <c r="E1664" s="140" t="s">
        <v>528</v>
      </c>
      <c r="F1664" s="143" t="n">
        <v>2022</v>
      </c>
      <c r="G1664" s="144" t="n">
        <v>16452611</v>
      </c>
      <c r="I1664" s="144" t="n">
        <f aca="false">+G:G-H:H</f>
        <v>16452611</v>
      </c>
    </row>
    <row r="1665" customFormat="false" ht="17.25" hidden="false" customHeight="true" outlineLevel="0" collapsed="false">
      <c r="A1665" s="140" t="s">
        <v>1818</v>
      </c>
      <c r="C1665" s="142" t="n">
        <v>64103000</v>
      </c>
      <c r="D1665" s="143" t="n">
        <v>64103000</v>
      </c>
      <c r="E1665" s="140" t="s">
        <v>529</v>
      </c>
      <c r="F1665" s="143" t="n">
        <v>2022</v>
      </c>
      <c r="G1665" s="144" t="n">
        <v>4094971.1</v>
      </c>
      <c r="I1665" s="144" t="n">
        <f aca="false">+G:G-H:H</f>
        <v>4094971.1</v>
      </c>
    </row>
    <row r="1666" customFormat="false" ht="17.25" hidden="false" customHeight="true" outlineLevel="0" collapsed="false">
      <c r="A1666" s="140" t="s">
        <v>1818</v>
      </c>
      <c r="C1666" s="142" t="n">
        <v>64104000</v>
      </c>
      <c r="D1666" s="143" t="n">
        <v>64104000</v>
      </c>
      <c r="E1666" s="140" t="s">
        <v>194</v>
      </c>
      <c r="F1666" s="143" t="n">
        <v>2022</v>
      </c>
      <c r="G1666" s="144" t="n">
        <v>2414653.14</v>
      </c>
      <c r="I1666" s="144" t="n">
        <f aca="false">+G:G-H:H</f>
        <v>2414653.14</v>
      </c>
    </row>
    <row r="1667" customFormat="false" ht="17.25" hidden="false" customHeight="true" outlineLevel="0" collapsed="false">
      <c r="A1667" s="140" t="s">
        <v>1818</v>
      </c>
      <c r="C1667" s="142" t="n">
        <v>64105000</v>
      </c>
      <c r="D1667" s="143" t="n">
        <v>64105000</v>
      </c>
      <c r="E1667" s="140" t="s">
        <v>530</v>
      </c>
      <c r="F1667" s="143" t="n">
        <v>2022</v>
      </c>
      <c r="G1667" s="144" t="n">
        <v>2535521.07</v>
      </c>
      <c r="I1667" s="144" t="n">
        <f aca="false">+G:G-H:H</f>
        <v>2535521.07</v>
      </c>
    </row>
    <row r="1668" customFormat="false" ht="17.25" hidden="false" customHeight="true" outlineLevel="0" collapsed="false">
      <c r="A1668" s="140" t="s">
        <v>1818</v>
      </c>
      <c r="C1668" s="142" t="n">
        <v>64180000</v>
      </c>
      <c r="D1668" s="143" t="n">
        <v>64180000</v>
      </c>
      <c r="E1668" s="140" t="s">
        <v>531</v>
      </c>
      <c r="F1668" s="143" t="n">
        <v>2022</v>
      </c>
      <c r="G1668" s="144" t="n">
        <v>7803872.14</v>
      </c>
      <c r="I1668" s="144" t="n">
        <f aca="false">+G:G-H:H</f>
        <v>7803872.14</v>
      </c>
    </row>
    <row r="1669" customFormat="false" ht="17.25" hidden="false" customHeight="true" outlineLevel="0" collapsed="false">
      <c r="A1669" s="140" t="s">
        <v>1818</v>
      </c>
      <c r="C1669" s="142" t="n">
        <v>6418800</v>
      </c>
      <c r="D1669" s="143" t="n">
        <v>64180000</v>
      </c>
      <c r="E1669" s="140" t="s">
        <v>3414</v>
      </c>
      <c r="F1669" s="143" t="n">
        <v>2022</v>
      </c>
      <c r="G1669" s="144" t="n">
        <v>505600</v>
      </c>
      <c r="I1669" s="144" t="n">
        <f aca="false">+G:G-H:H</f>
        <v>505600</v>
      </c>
    </row>
    <row r="1670" customFormat="false" ht="17.25" hidden="false" customHeight="true" outlineLevel="0" collapsed="false">
      <c r="A1670" s="140" t="s">
        <v>1818</v>
      </c>
      <c r="C1670" s="142" t="n">
        <v>6419000</v>
      </c>
      <c r="D1670" s="143" t="n">
        <v>64180000</v>
      </c>
      <c r="E1670" s="140" t="s">
        <v>3486</v>
      </c>
      <c r="F1670" s="143" t="n">
        <v>2022</v>
      </c>
      <c r="G1670" s="144" t="n">
        <v>21823188</v>
      </c>
      <c r="I1670" s="144" t="n">
        <f aca="false">+G:G-H:H</f>
        <v>21823188</v>
      </c>
    </row>
    <row r="1671" customFormat="false" ht="17.25" hidden="false" customHeight="true" outlineLevel="0" collapsed="false">
      <c r="A1671" s="140" t="s">
        <v>1818</v>
      </c>
      <c r="C1671" s="142" t="n">
        <v>64501000</v>
      </c>
      <c r="D1671" s="143" t="n">
        <v>64501000</v>
      </c>
      <c r="E1671" s="140" t="s">
        <v>736</v>
      </c>
      <c r="F1671" s="143" t="n">
        <v>2022</v>
      </c>
      <c r="G1671" s="144" t="n">
        <v>19679850.19</v>
      </c>
      <c r="I1671" s="144" t="n">
        <f aca="false">+G:G-H:H</f>
        <v>19679850.19</v>
      </c>
    </row>
    <row r="1672" customFormat="false" ht="17.25" hidden="false" customHeight="true" outlineLevel="0" collapsed="false">
      <c r="A1672" s="140" t="s">
        <v>1818</v>
      </c>
      <c r="C1672" s="142" t="n">
        <v>64502000</v>
      </c>
      <c r="D1672" s="143" t="n">
        <v>64502000</v>
      </c>
      <c r="E1672" s="140" t="s">
        <v>533</v>
      </c>
      <c r="F1672" s="143" t="n">
        <v>2022</v>
      </c>
      <c r="G1672" s="144" t="n">
        <v>10423408.51</v>
      </c>
      <c r="I1672" s="144" t="n">
        <f aca="false">+G:G-H:H</f>
        <v>10423408.51</v>
      </c>
    </row>
    <row r="1673" customFormat="false" ht="17.25" hidden="false" customHeight="true" outlineLevel="0" collapsed="false">
      <c r="A1673" s="140" t="s">
        <v>1818</v>
      </c>
      <c r="C1673" s="142" t="n">
        <v>64504000</v>
      </c>
      <c r="D1673" s="143" t="n">
        <v>64504000</v>
      </c>
      <c r="E1673" s="140" t="s">
        <v>2305</v>
      </c>
      <c r="F1673" s="143" t="n">
        <v>2022</v>
      </c>
      <c r="G1673" s="144" t="n">
        <v>1513834.63</v>
      </c>
      <c r="I1673" s="144" t="n">
        <f aca="false">+G:G-H:H</f>
        <v>1513834.63</v>
      </c>
    </row>
    <row r="1674" customFormat="false" ht="17.25" hidden="false" customHeight="true" outlineLevel="0" collapsed="false">
      <c r="A1674" s="140" t="s">
        <v>1818</v>
      </c>
      <c r="C1674" s="142" t="n">
        <v>64580000</v>
      </c>
      <c r="D1674" s="143" t="n">
        <v>64580000</v>
      </c>
      <c r="E1674" s="140" t="s">
        <v>738</v>
      </c>
      <c r="F1674" s="143" t="n">
        <v>2022</v>
      </c>
      <c r="G1674" s="144" t="n">
        <v>1414182.15</v>
      </c>
      <c r="I1674" s="144" t="n">
        <f aca="false">+G:G-H:H</f>
        <v>1414182.15</v>
      </c>
    </row>
    <row r="1675" customFormat="false" ht="17.25" hidden="false" customHeight="true" outlineLevel="0" collapsed="false">
      <c r="A1675" s="140" t="s">
        <v>1818</v>
      </c>
      <c r="C1675" s="142" t="n">
        <v>64801000</v>
      </c>
      <c r="D1675" s="143" t="n">
        <v>64801000</v>
      </c>
      <c r="E1675" s="140" t="s">
        <v>467</v>
      </c>
      <c r="F1675" s="143" t="n">
        <v>2022</v>
      </c>
      <c r="G1675" s="144" t="n">
        <v>30000</v>
      </c>
      <c r="I1675" s="144" t="n">
        <f aca="false">+G:G-H:H</f>
        <v>30000</v>
      </c>
    </row>
    <row r="1676" customFormat="false" ht="17.25" hidden="false" customHeight="true" outlineLevel="0" collapsed="false">
      <c r="A1676" s="140" t="s">
        <v>1818</v>
      </c>
      <c r="C1676" s="142" t="n">
        <v>65100000</v>
      </c>
      <c r="D1676" s="143" t="n">
        <v>65100000</v>
      </c>
      <c r="E1676" s="140" t="s">
        <v>740</v>
      </c>
      <c r="F1676" s="143" t="n">
        <v>2022</v>
      </c>
      <c r="G1676" s="144" t="n">
        <v>966384.66</v>
      </c>
      <c r="I1676" s="144" t="n">
        <f aca="false">+G:G-H:H</f>
        <v>966384.66</v>
      </c>
    </row>
    <row r="1677" customFormat="false" ht="17.25" hidden="false" customHeight="true" outlineLevel="0" collapsed="false">
      <c r="A1677" s="140" t="s">
        <v>1818</v>
      </c>
      <c r="C1677" s="142" t="n">
        <v>65400000</v>
      </c>
      <c r="D1677" s="143" t="n">
        <v>65200000</v>
      </c>
      <c r="E1677" s="140" t="s">
        <v>3487</v>
      </c>
      <c r="F1677" s="143" t="n">
        <v>2022</v>
      </c>
      <c r="G1677" s="144" t="n">
        <v>90345067.28</v>
      </c>
      <c r="I1677" s="144" t="n">
        <f aca="false">+G:G-H:H</f>
        <v>90345067.28</v>
      </c>
    </row>
    <row r="1678" customFormat="false" ht="17.25" hidden="false" customHeight="true" outlineLevel="0" collapsed="false">
      <c r="A1678" s="140" t="s">
        <v>1818</v>
      </c>
      <c r="C1678" s="142" t="n">
        <v>65601000</v>
      </c>
      <c r="D1678" s="143" t="n">
        <v>65601000</v>
      </c>
      <c r="E1678" s="140" t="s">
        <v>742</v>
      </c>
      <c r="F1678" s="143" t="n">
        <v>2022</v>
      </c>
      <c r="G1678" s="144" t="n">
        <v>223522.2</v>
      </c>
      <c r="I1678" s="144" t="n">
        <f aca="false">+G:G-H:H</f>
        <v>223522.2</v>
      </c>
    </row>
    <row r="1679" customFormat="false" ht="17.25" hidden="false" customHeight="true" outlineLevel="0" collapsed="false">
      <c r="A1679" s="140" t="s">
        <v>1818</v>
      </c>
      <c r="C1679" s="142" t="n">
        <v>65700000</v>
      </c>
      <c r="D1679" s="143" t="n">
        <v>65700000</v>
      </c>
      <c r="E1679" s="140" t="s">
        <v>1652</v>
      </c>
      <c r="F1679" s="143" t="n">
        <v>2022</v>
      </c>
      <c r="G1679" s="144" t="n">
        <v>103116.72</v>
      </c>
      <c r="I1679" s="144" t="n">
        <f aca="false">+G:G-H:H</f>
        <v>103116.72</v>
      </c>
    </row>
    <row r="1680" customFormat="false" ht="17.25" hidden="false" customHeight="true" outlineLevel="0" collapsed="false">
      <c r="A1680" s="140" t="s">
        <v>1818</v>
      </c>
      <c r="C1680" s="142" t="n">
        <v>65800000</v>
      </c>
      <c r="D1680" s="143" t="n">
        <v>65800000</v>
      </c>
      <c r="E1680" s="140" t="s">
        <v>744</v>
      </c>
      <c r="F1680" s="143" t="n">
        <v>2022</v>
      </c>
      <c r="G1680" s="144" t="n">
        <v>126634631.12</v>
      </c>
      <c r="I1680" s="144" t="n">
        <f aca="false">+G:G-H:H</f>
        <v>126634631.12</v>
      </c>
    </row>
    <row r="1681" customFormat="false" ht="17.25" hidden="false" customHeight="true" outlineLevel="0" collapsed="false">
      <c r="A1681" s="140" t="s">
        <v>1818</v>
      </c>
      <c r="C1681" s="142" t="n">
        <v>68112000</v>
      </c>
      <c r="D1681" s="143" t="n">
        <v>68112000</v>
      </c>
      <c r="E1681" s="140" t="s">
        <v>752</v>
      </c>
      <c r="F1681" s="143" t="n">
        <v>2022</v>
      </c>
      <c r="G1681" s="144" t="n">
        <v>22123888.52</v>
      </c>
      <c r="I1681" s="144" t="n">
        <f aca="false">+G:G-H:H</f>
        <v>22123888.52</v>
      </c>
    </row>
    <row r="1682" customFormat="false" ht="17.25" hidden="false" customHeight="true" outlineLevel="0" collapsed="false">
      <c r="A1682" s="140" t="s">
        <v>1818</v>
      </c>
      <c r="C1682" s="142" t="n">
        <v>69500000</v>
      </c>
      <c r="D1682" s="143" t="n">
        <v>69500000</v>
      </c>
      <c r="F1682" s="143" t="n">
        <v>2022</v>
      </c>
      <c r="G1682" s="144" t="n">
        <v>82780470.9037</v>
      </c>
      <c r="I1682" s="144" t="n">
        <f aca="false">+G:G-H:H</f>
        <v>82780470.9037</v>
      </c>
    </row>
    <row r="1683" customFormat="false" ht="17.25" hidden="false" customHeight="true" outlineLevel="0" collapsed="false">
      <c r="A1683" s="140" t="s">
        <v>1818</v>
      </c>
      <c r="C1683" s="142" t="n">
        <v>70100000</v>
      </c>
      <c r="D1683" s="143" t="n">
        <v>70100000</v>
      </c>
      <c r="E1683" s="140" t="s">
        <v>1312</v>
      </c>
      <c r="F1683" s="143" t="n">
        <v>2022</v>
      </c>
      <c r="H1683" s="144" t="n">
        <v>1941252137</v>
      </c>
      <c r="I1683" s="144" t="n">
        <f aca="false">+G:G-H:H</f>
        <v>-1941252137</v>
      </c>
    </row>
    <row r="1684" customFormat="false" ht="17.25" hidden="false" customHeight="true" outlineLevel="0" collapsed="false">
      <c r="A1684" s="140" t="s">
        <v>1818</v>
      </c>
      <c r="C1684" s="142" t="n">
        <v>70700000</v>
      </c>
      <c r="D1684" s="143" t="n">
        <v>70700000</v>
      </c>
      <c r="E1684" s="140" t="s">
        <v>2181</v>
      </c>
      <c r="F1684" s="143" t="n">
        <v>2022</v>
      </c>
      <c r="H1684" s="144" t="n">
        <v>9661083409.24</v>
      </c>
      <c r="I1684" s="144" t="n">
        <f aca="false">+G:G-H:H</f>
        <v>-9661083409.24</v>
      </c>
    </row>
    <row r="1685" customFormat="false" ht="17.25" hidden="false" customHeight="true" outlineLevel="0" collapsed="false">
      <c r="A1685" s="140" t="s">
        <v>1818</v>
      </c>
      <c r="C1685" s="142" t="n">
        <v>70710000</v>
      </c>
      <c r="D1685" s="143" t="n">
        <v>70710000</v>
      </c>
      <c r="E1685" s="140" t="s">
        <v>2317</v>
      </c>
      <c r="F1685" s="143" t="n">
        <v>2022</v>
      </c>
      <c r="H1685" s="144" t="n">
        <v>4889758634.5</v>
      </c>
      <c r="I1685" s="144" t="n">
        <f aca="false">+G:G-H:H</f>
        <v>-4889758634.5</v>
      </c>
    </row>
    <row r="1686" customFormat="false" ht="17.25" hidden="false" customHeight="true" outlineLevel="0" collapsed="false">
      <c r="A1686" s="140" t="s">
        <v>1818</v>
      </c>
      <c r="C1686" s="142" t="n">
        <v>75800000</v>
      </c>
      <c r="D1686" s="143" t="n">
        <v>75800000</v>
      </c>
      <c r="E1686" s="140" t="s">
        <v>211</v>
      </c>
      <c r="F1686" s="143" t="n">
        <v>2022</v>
      </c>
      <c r="H1686" s="144" t="n">
        <v>2286897.52</v>
      </c>
      <c r="I1686" s="144" t="n">
        <f aca="false">+G:G-H:H</f>
        <v>-2286897.52</v>
      </c>
    </row>
    <row r="1687" customFormat="false" ht="17.25" hidden="false" customHeight="true" outlineLevel="0" collapsed="false">
      <c r="A1687" s="140" t="s">
        <v>1818</v>
      </c>
      <c r="C1687" s="142" t="n">
        <v>76500000</v>
      </c>
      <c r="D1687" s="143" t="n">
        <v>76500000</v>
      </c>
      <c r="E1687" s="140" t="s">
        <v>765</v>
      </c>
      <c r="F1687" s="143" t="n">
        <v>2022</v>
      </c>
      <c r="H1687" s="144" t="n">
        <v>9748916.85</v>
      </c>
      <c r="I1687" s="144" t="n">
        <f aca="false">+G:G-H:H</f>
        <v>-9748916.85</v>
      </c>
    </row>
    <row r="1688" customFormat="false" ht="17.25" hidden="false" customHeight="true" outlineLevel="0" collapsed="false">
      <c r="A1688" s="140" t="s">
        <v>111</v>
      </c>
      <c r="C1688" s="142" t="n">
        <v>10100000</v>
      </c>
      <c r="D1688" s="143" t="n">
        <v>10100000</v>
      </c>
      <c r="E1688" s="140" t="s">
        <v>559</v>
      </c>
      <c r="F1688" s="143" t="n">
        <v>2022</v>
      </c>
      <c r="G1688" s="144" t="n">
        <v>0</v>
      </c>
      <c r="H1688" s="144" t="n">
        <v>2440000000</v>
      </c>
      <c r="I1688" s="144" t="n">
        <f aca="false">+G:G-H:H</f>
        <v>-2440000000</v>
      </c>
    </row>
    <row r="1689" customFormat="false" ht="17.25" hidden="false" customHeight="true" outlineLevel="0" collapsed="false">
      <c r="A1689" s="140" t="s">
        <v>111</v>
      </c>
      <c r="C1689" s="142" t="n">
        <v>11900000</v>
      </c>
      <c r="D1689" s="143" t="n">
        <v>11900000</v>
      </c>
      <c r="E1689" s="140" t="s">
        <v>1158</v>
      </c>
      <c r="F1689" s="143" t="n">
        <v>2022</v>
      </c>
      <c r="G1689" s="144" t="n">
        <v>1387084701.93</v>
      </c>
      <c r="H1689" s="144" t="n">
        <v>0</v>
      </c>
      <c r="I1689" s="144" t="n">
        <f aca="false">+G:G-H:H</f>
        <v>1387084701.93</v>
      </c>
    </row>
    <row r="1690" customFormat="false" ht="17.25" hidden="false" customHeight="true" outlineLevel="0" collapsed="false">
      <c r="A1690" s="140" t="s">
        <v>111</v>
      </c>
      <c r="C1690" s="142" t="n">
        <v>13110000</v>
      </c>
      <c r="D1690" s="143" t="n">
        <v>13110000</v>
      </c>
      <c r="E1690" s="140" t="s">
        <v>2037</v>
      </c>
      <c r="F1690" s="143" t="n">
        <v>2022</v>
      </c>
      <c r="G1690" s="144" t="n">
        <v>0</v>
      </c>
      <c r="H1690" s="144" t="n">
        <v>2565977682.93</v>
      </c>
      <c r="I1690" s="144" t="n">
        <f aca="false">+G:G-H:H</f>
        <v>-2565977682.93</v>
      </c>
    </row>
    <row r="1691" customFormat="false" ht="17.25" hidden="false" customHeight="true" outlineLevel="0" collapsed="false">
      <c r="A1691" s="140" t="s">
        <v>111</v>
      </c>
      <c r="C1691" s="142" t="n">
        <v>16110000</v>
      </c>
      <c r="D1691" s="143" t="n">
        <v>16110000</v>
      </c>
      <c r="E1691" s="140" t="s">
        <v>2038</v>
      </c>
      <c r="F1691" s="143" t="n">
        <v>2022</v>
      </c>
      <c r="G1691" s="144" t="n">
        <v>0</v>
      </c>
      <c r="H1691" s="144" t="n">
        <v>4664846088.83</v>
      </c>
      <c r="I1691" s="144" t="n">
        <f aca="false">+G:G-H:H</f>
        <v>-4664846088.83</v>
      </c>
    </row>
    <row r="1692" customFormat="false" ht="17.25" hidden="false" customHeight="true" outlineLevel="0" collapsed="false">
      <c r="A1692" s="140" t="s">
        <v>111</v>
      </c>
      <c r="C1692" s="142" t="n">
        <v>16120000</v>
      </c>
      <c r="D1692" s="143" t="n">
        <v>16120000</v>
      </c>
      <c r="E1692" s="140" t="s">
        <v>2039</v>
      </c>
      <c r="F1692" s="143" t="n">
        <v>2022</v>
      </c>
      <c r="G1692" s="144" t="n">
        <v>0</v>
      </c>
      <c r="H1692" s="144" t="n">
        <v>1283009159.84</v>
      </c>
      <c r="I1692" s="144" t="n">
        <f aca="false">+G:G-H:H</f>
        <v>-1283009159.84</v>
      </c>
    </row>
    <row r="1693" customFormat="false" ht="17.25" hidden="false" customHeight="true" outlineLevel="0" collapsed="false">
      <c r="A1693" s="140" t="s">
        <v>111</v>
      </c>
      <c r="C1693" s="142" t="n">
        <v>16400000</v>
      </c>
      <c r="D1693" s="143" t="n">
        <v>16400000</v>
      </c>
      <c r="E1693" s="140" t="s">
        <v>2040</v>
      </c>
      <c r="F1693" s="143" t="n">
        <v>2022</v>
      </c>
      <c r="G1693" s="144" t="n">
        <v>0</v>
      </c>
      <c r="H1693" s="144" t="n">
        <v>33354595713.6389</v>
      </c>
      <c r="I1693" s="144" t="n">
        <f aca="false">+G:G-H:H</f>
        <v>-33354595713.6389</v>
      </c>
    </row>
    <row r="1694" customFormat="false" ht="17.25" hidden="false" customHeight="true" outlineLevel="0" collapsed="false">
      <c r="A1694" s="140" t="s">
        <v>111</v>
      </c>
      <c r="C1694" s="142" t="n">
        <v>21100000</v>
      </c>
      <c r="D1694" s="143" t="n">
        <v>21100000</v>
      </c>
      <c r="E1694" s="140" t="s">
        <v>772</v>
      </c>
      <c r="F1694" s="143" t="n">
        <v>2022</v>
      </c>
      <c r="G1694" s="144" t="n">
        <v>1173530000</v>
      </c>
      <c r="H1694" s="144" t="n">
        <v>0</v>
      </c>
      <c r="I1694" s="144" t="n">
        <f aca="false">+G:G-H:H</f>
        <v>1173530000</v>
      </c>
    </row>
    <row r="1695" customFormat="false" ht="17.25" hidden="false" customHeight="true" outlineLevel="0" collapsed="false">
      <c r="A1695" s="140" t="s">
        <v>111</v>
      </c>
      <c r="C1695" s="142" t="n">
        <v>21300000</v>
      </c>
      <c r="D1695" s="143" t="n">
        <v>21300000</v>
      </c>
      <c r="E1695" s="140" t="s">
        <v>569</v>
      </c>
      <c r="F1695" s="143" t="n">
        <v>2022</v>
      </c>
      <c r="G1695" s="144" t="n">
        <v>72015038.5</v>
      </c>
      <c r="H1695" s="144" t="n">
        <v>0</v>
      </c>
      <c r="I1695" s="144" t="n">
        <f aca="false">+G:G-H:H</f>
        <v>72015038.5</v>
      </c>
    </row>
    <row r="1696" customFormat="false" ht="17.25" hidden="false" customHeight="true" outlineLevel="0" collapsed="false">
      <c r="A1696" s="140" t="s">
        <v>111</v>
      </c>
      <c r="C1696" s="142" t="n">
        <v>21810000</v>
      </c>
      <c r="D1696" s="143" t="n">
        <v>21810000</v>
      </c>
      <c r="E1696" s="140" t="s">
        <v>234</v>
      </c>
      <c r="F1696" s="143" t="n">
        <v>2022</v>
      </c>
      <c r="G1696" s="144" t="n">
        <v>1196138590.03</v>
      </c>
      <c r="H1696" s="144" t="n">
        <v>0</v>
      </c>
      <c r="I1696" s="144" t="n">
        <f aca="false">+G:G-H:H</f>
        <v>1196138590.03</v>
      </c>
    </row>
    <row r="1697" customFormat="false" ht="17.25" hidden="false" customHeight="true" outlineLevel="0" collapsed="false">
      <c r="A1697" s="140" t="s">
        <v>111</v>
      </c>
      <c r="C1697" s="142" t="n">
        <v>21820000</v>
      </c>
      <c r="D1697" s="143" t="n">
        <v>21820000</v>
      </c>
      <c r="E1697" s="140" t="s">
        <v>10</v>
      </c>
      <c r="F1697" s="143" t="n">
        <v>2022</v>
      </c>
      <c r="G1697" s="144" t="n">
        <v>18148124.17</v>
      </c>
      <c r="H1697" s="144" t="n">
        <v>0</v>
      </c>
      <c r="I1697" s="144" t="n">
        <f aca="false">+G:G-H:H</f>
        <v>18148124.17</v>
      </c>
    </row>
    <row r="1698" customFormat="false" ht="17.25" hidden="false" customHeight="true" outlineLevel="0" collapsed="false">
      <c r="A1698" s="140" t="s">
        <v>111</v>
      </c>
      <c r="C1698" s="142" t="n">
        <v>21830000</v>
      </c>
      <c r="D1698" s="143" t="n">
        <v>21830000</v>
      </c>
      <c r="E1698" s="140" t="s">
        <v>574</v>
      </c>
      <c r="F1698" s="143" t="n">
        <v>2022</v>
      </c>
      <c r="G1698" s="144" t="n">
        <v>1753883736.3</v>
      </c>
      <c r="H1698" s="144" t="n">
        <v>0</v>
      </c>
      <c r="I1698" s="144" t="n">
        <f aca="false">+G:G-H:H</f>
        <v>1753883736.3</v>
      </c>
    </row>
    <row r="1699" customFormat="false" ht="17.25" hidden="false" customHeight="true" outlineLevel="0" collapsed="false">
      <c r="A1699" s="140" t="s">
        <v>111</v>
      </c>
      <c r="C1699" s="142" t="n">
        <v>21840000</v>
      </c>
      <c r="D1699" s="143" t="n">
        <v>21840000</v>
      </c>
      <c r="E1699" s="140" t="s">
        <v>575</v>
      </c>
      <c r="F1699" s="143" t="n">
        <v>2022</v>
      </c>
      <c r="G1699" s="144" t="n">
        <v>74907923.84</v>
      </c>
      <c r="H1699" s="144" t="n">
        <v>0</v>
      </c>
      <c r="I1699" s="144" t="n">
        <f aca="false">+G:G-H:H</f>
        <v>74907923.84</v>
      </c>
    </row>
    <row r="1700" customFormat="false" ht="17.25" hidden="false" customHeight="true" outlineLevel="0" collapsed="false">
      <c r="A1700" s="140" t="s">
        <v>111</v>
      </c>
      <c r="C1700" s="142" t="n">
        <v>21850000</v>
      </c>
      <c r="D1700" s="143" t="n">
        <v>21850000</v>
      </c>
      <c r="E1700" s="140" t="s">
        <v>1775</v>
      </c>
      <c r="F1700" s="143" t="n">
        <v>2022</v>
      </c>
      <c r="G1700" s="144" t="n">
        <v>13672939.95</v>
      </c>
      <c r="H1700" s="144" t="n">
        <v>0</v>
      </c>
      <c r="I1700" s="144" t="n">
        <f aca="false">+G:G-H:H</f>
        <v>13672939.95</v>
      </c>
    </row>
    <row r="1701" customFormat="false" ht="17.25" hidden="false" customHeight="true" outlineLevel="0" collapsed="false">
      <c r="A1701" s="140" t="s">
        <v>111</v>
      </c>
      <c r="C1701" s="142" t="n">
        <v>23000000</v>
      </c>
      <c r="D1701" s="143" t="n">
        <v>23000000</v>
      </c>
      <c r="E1701" s="140" t="s">
        <v>240</v>
      </c>
      <c r="F1701" s="143" t="n">
        <v>2022</v>
      </c>
      <c r="G1701" s="144" t="n">
        <v>48323391773.7589</v>
      </c>
      <c r="H1701" s="144" t="n">
        <v>0</v>
      </c>
      <c r="I1701" s="144" t="n">
        <f aca="false">+G:G-H:H</f>
        <v>48323391773.7589</v>
      </c>
    </row>
    <row r="1702" customFormat="false" ht="17.25" hidden="false" customHeight="true" outlineLevel="0" collapsed="false">
      <c r="A1702" s="140" t="s">
        <v>111</v>
      </c>
      <c r="C1702" s="142" t="n">
        <v>23100000</v>
      </c>
      <c r="D1702" s="143" t="n">
        <v>23100000</v>
      </c>
      <c r="E1702" s="140" t="s">
        <v>236</v>
      </c>
      <c r="F1702" s="143" t="n">
        <v>2022</v>
      </c>
      <c r="G1702" s="144" t="n">
        <v>13135998803.84</v>
      </c>
      <c r="H1702" s="144" t="n">
        <v>0</v>
      </c>
      <c r="I1702" s="144" t="n">
        <f aca="false">+G:G-H:H</f>
        <v>13135998803.84</v>
      </c>
    </row>
    <row r="1703" customFormat="false" ht="17.25" hidden="false" customHeight="true" outlineLevel="0" collapsed="false">
      <c r="A1703" s="140" t="s">
        <v>111</v>
      </c>
      <c r="C1703" s="142" t="n">
        <v>23213001</v>
      </c>
      <c r="D1703" s="143" t="n">
        <v>23213001</v>
      </c>
      <c r="E1703" s="140" t="s">
        <v>3488</v>
      </c>
      <c r="F1703" s="143" t="n">
        <v>2022</v>
      </c>
      <c r="G1703" s="144" t="n">
        <v>2002800</v>
      </c>
      <c r="H1703" s="144" t="n">
        <v>0</v>
      </c>
      <c r="I1703" s="144" t="n">
        <f aca="false">+G:G-H:H</f>
        <v>2002800</v>
      </c>
    </row>
    <row r="1704" customFormat="false" ht="17.25" hidden="false" customHeight="true" outlineLevel="0" collapsed="false">
      <c r="A1704" s="140" t="s">
        <v>111</v>
      </c>
      <c r="C1704" s="142" t="n">
        <v>23213010</v>
      </c>
      <c r="D1704" s="143" t="n">
        <v>23213010</v>
      </c>
      <c r="E1704" s="140" t="s">
        <v>2070</v>
      </c>
      <c r="F1704" s="143" t="n">
        <v>2022</v>
      </c>
      <c r="G1704" s="144" t="n">
        <v>90988181.9</v>
      </c>
      <c r="H1704" s="144" t="n">
        <v>0</v>
      </c>
      <c r="I1704" s="144" t="n">
        <f aca="false">+G:G-H:H</f>
        <v>90988181.9</v>
      </c>
    </row>
    <row r="1705" customFormat="false" ht="17.25" hidden="false" customHeight="true" outlineLevel="0" collapsed="false">
      <c r="A1705" s="140" t="s">
        <v>111</v>
      </c>
      <c r="C1705" s="142" t="n">
        <v>23213012</v>
      </c>
      <c r="D1705" s="143" t="n">
        <v>23213012</v>
      </c>
      <c r="E1705" s="140" t="s">
        <v>3489</v>
      </c>
      <c r="F1705" s="143" t="n">
        <v>2022</v>
      </c>
      <c r="G1705" s="144" t="n">
        <v>6900000</v>
      </c>
      <c r="H1705" s="144" t="n">
        <v>0</v>
      </c>
      <c r="I1705" s="144" t="n">
        <f aca="false">+G:G-H:H</f>
        <v>6900000</v>
      </c>
    </row>
    <row r="1706" customFormat="false" ht="17.25" hidden="false" customHeight="true" outlineLevel="0" collapsed="false">
      <c r="A1706" s="140" t="s">
        <v>111</v>
      </c>
      <c r="C1706" s="142" t="n">
        <v>27500000</v>
      </c>
      <c r="D1706" s="143" t="n">
        <v>27500000</v>
      </c>
      <c r="E1706" s="140" t="s">
        <v>577</v>
      </c>
      <c r="F1706" s="143" t="n">
        <v>2022</v>
      </c>
      <c r="G1706" s="144" t="n">
        <v>1100000</v>
      </c>
      <c r="H1706" s="144" t="n">
        <v>0</v>
      </c>
      <c r="I1706" s="144" t="n">
        <f aca="false">+G:G-H:H</f>
        <v>1100000</v>
      </c>
    </row>
    <row r="1707" customFormat="false" ht="17.25" hidden="false" customHeight="true" outlineLevel="0" collapsed="false">
      <c r="A1707" s="140" t="s">
        <v>111</v>
      </c>
      <c r="C1707" s="142" t="n">
        <v>28130000</v>
      </c>
      <c r="D1707" s="143" t="n">
        <v>28130000</v>
      </c>
      <c r="E1707" s="140" t="s">
        <v>581</v>
      </c>
      <c r="F1707" s="143" t="n">
        <v>2022</v>
      </c>
      <c r="G1707" s="144" t="n">
        <v>0</v>
      </c>
      <c r="H1707" s="144" t="n">
        <v>35067322.91</v>
      </c>
      <c r="I1707" s="144" t="n">
        <f aca="false">+G:G-H:H</f>
        <v>-35067322.91</v>
      </c>
    </row>
    <row r="1708" customFormat="false" ht="17.25" hidden="false" customHeight="true" outlineLevel="0" collapsed="false">
      <c r="A1708" s="140" t="s">
        <v>111</v>
      </c>
      <c r="C1708" s="142" t="n">
        <v>28181000</v>
      </c>
      <c r="D1708" s="143" t="n">
        <v>28181000</v>
      </c>
      <c r="E1708" s="140" t="s">
        <v>250</v>
      </c>
      <c r="F1708" s="143" t="n">
        <v>2022</v>
      </c>
      <c r="G1708" s="144" t="n">
        <v>0</v>
      </c>
      <c r="H1708" s="144" t="n">
        <v>484782181.44</v>
      </c>
      <c r="I1708" s="144" t="n">
        <f aca="false">+G:G-H:H</f>
        <v>-484782181.44</v>
      </c>
    </row>
    <row r="1709" customFormat="false" ht="17.25" hidden="false" customHeight="true" outlineLevel="0" collapsed="false">
      <c r="A1709" s="140" t="s">
        <v>111</v>
      </c>
      <c r="C1709" s="142" t="n">
        <v>28182000</v>
      </c>
      <c r="D1709" s="143" t="n">
        <v>28182000</v>
      </c>
      <c r="E1709" s="140" t="s">
        <v>585</v>
      </c>
      <c r="F1709" s="143" t="n">
        <v>2022</v>
      </c>
      <c r="G1709" s="144" t="n">
        <v>0</v>
      </c>
      <c r="H1709" s="144" t="n">
        <v>4889997.24</v>
      </c>
      <c r="I1709" s="144" t="n">
        <f aca="false">+G:G-H:H</f>
        <v>-4889997.24</v>
      </c>
    </row>
    <row r="1710" customFormat="false" ht="17.25" hidden="false" customHeight="true" outlineLevel="0" collapsed="false">
      <c r="A1710" s="140" t="s">
        <v>111</v>
      </c>
      <c r="C1710" s="142" t="n">
        <v>28183000</v>
      </c>
      <c r="D1710" s="143" t="n">
        <v>28183000</v>
      </c>
      <c r="E1710" s="140" t="s">
        <v>588</v>
      </c>
      <c r="F1710" s="143" t="n">
        <v>2022</v>
      </c>
      <c r="G1710" s="144" t="n">
        <v>0</v>
      </c>
      <c r="H1710" s="144" t="n">
        <v>1331313153.82</v>
      </c>
      <c r="I1710" s="144" t="n">
        <f aca="false">+G:G-H:H</f>
        <v>-1331313153.82</v>
      </c>
    </row>
    <row r="1711" customFormat="false" ht="17.25" hidden="false" customHeight="true" outlineLevel="0" collapsed="false">
      <c r="A1711" s="140" t="s">
        <v>111</v>
      </c>
      <c r="C1711" s="142" t="n">
        <v>28184000</v>
      </c>
      <c r="D1711" s="143" t="n">
        <v>28184000</v>
      </c>
      <c r="E1711" s="140" t="s">
        <v>586</v>
      </c>
      <c r="F1711" s="143" t="n">
        <v>2022</v>
      </c>
      <c r="G1711" s="144" t="n">
        <v>0</v>
      </c>
      <c r="H1711" s="144" t="n">
        <v>34259556.49</v>
      </c>
      <c r="I1711" s="144" t="n">
        <f aca="false">+G:G-H:H</f>
        <v>-34259556.49</v>
      </c>
    </row>
    <row r="1712" customFormat="false" ht="17.25" hidden="false" customHeight="true" outlineLevel="0" collapsed="false">
      <c r="A1712" s="140" t="s">
        <v>111</v>
      </c>
      <c r="C1712" s="142" t="n">
        <v>28185000</v>
      </c>
      <c r="D1712" s="143" t="n">
        <v>28185000</v>
      </c>
      <c r="E1712" s="140" t="s">
        <v>253</v>
      </c>
      <c r="F1712" s="143" t="n">
        <v>2022</v>
      </c>
      <c r="G1712" s="144" t="n">
        <v>0</v>
      </c>
      <c r="H1712" s="144" t="n">
        <v>4379005.68</v>
      </c>
      <c r="I1712" s="144" t="n">
        <f aca="false">+G:G-H:H</f>
        <v>-4379005.68</v>
      </c>
    </row>
    <row r="1713" customFormat="false" ht="17.25" hidden="false" customHeight="true" outlineLevel="0" collapsed="false">
      <c r="A1713" s="140" t="s">
        <v>111</v>
      </c>
      <c r="C1713" s="142" t="n">
        <v>31100000</v>
      </c>
      <c r="D1713" s="143" t="n">
        <v>31100000</v>
      </c>
      <c r="E1713" s="140" t="s">
        <v>2041</v>
      </c>
      <c r="F1713" s="143" t="n">
        <v>2022</v>
      </c>
      <c r="G1713" s="144" t="n">
        <v>78839885.94</v>
      </c>
      <c r="H1713" s="144" t="n">
        <v>0</v>
      </c>
      <c r="I1713" s="144" t="n">
        <f aca="false">+G:G-H:H</f>
        <v>78839885.94</v>
      </c>
    </row>
    <row r="1714" customFormat="false" ht="17.25" hidden="false" customHeight="true" outlineLevel="0" collapsed="false">
      <c r="A1714" s="140" t="s">
        <v>111</v>
      </c>
      <c r="C1714" s="142" t="n">
        <v>31200000</v>
      </c>
      <c r="D1714" s="143" t="n">
        <v>31000000</v>
      </c>
      <c r="E1714" s="140" t="s">
        <v>2042</v>
      </c>
      <c r="F1714" s="143" t="n">
        <v>2022</v>
      </c>
      <c r="G1714" s="144" t="n">
        <v>716899492.62</v>
      </c>
      <c r="H1714" s="144" t="n">
        <v>0</v>
      </c>
      <c r="I1714" s="144" t="n">
        <f aca="false">+G:G-H:H</f>
        <v>716899492.62</v>
      </c>
    </row>
    <row r="1715" customFormat="false" ht="17.25" hidden="false" customHeight="true" outlineLevel="0" collapsed="false">
      <c r="A1715" s="140" t="s">
        <v>111</v>
      </c>
      <c r="C1715" s="142" t="n">
        <v>40100000</v>
      </c>
      <c r="D1715" s="143" t="n">
        <v>40100000</v>
      </c>
      <c r="E1715" s="140" t="s">
        <v>1640</v>
      </c>
      <c r="F1715" s="143" t="n">
        <v>2022</v>
      </c>
      <c r="G1715" s="144" t="n">
        <v>0</v>
      </c>
      <c r="H1715" s="144" t="n">
        <v>1435822340.54</v>
      </c>
      <c r="I1715" s="144" t="n">
        <f aca="false">+G:G-H:H</f>
        <v>-1435822340.54</v>
      </c>
    </row>
    <row r="1716" customFormat="false" ht="17.25" hidden="false" customHeight="true" outlineLevel="0" collapsed="false">
      <c r="A1716" s="140" t="s">
        <v>111</v>
      </c>
      <c r="C1716" s="142" t="n">
        <v>40120000</v>
      </c>
      <c r="D1716" s="143" t="n">
        <v>40120000</v>
      </c>
      <c r="E1716" s="140" t="s">
        <v>23</v>
      </c>
      <c r="F1716" s="143" t="n">
        <v>2022</v>
      </c>
      <c r="G1716" s="144" t="n">
        <v>0</v>
      </c>
      <c r="H1716" s="144" t="n">
        <v>348092315.9</v>
      </c>
      <c r="I1716" s="144" t="n">
        <f aca="false">+G:G-H:H</f>
        <v>-348092315.9</v>
      </c>
    </row>
    <row r="1717" customFormat="false" ht="17.25" hidden="false" customHeight="true" outlineLevel="0" collapsed="false">
      <c r="A1717" s="140" t="s">
        <v>111</v>
      </c>
      <c r="C1717" s="142" t="n">
        <v>40221000</v>
      </c>
      <c r="D1717" s="143" t="n">
        <v>40231000</v>
      </c>
      <c r="E1717" s="140" t="s">
        <v>2043</v>
      </c>
      <c r="F1717" s="143" t="n">
        <v>2022</v>
      </c>
      <c r="G1717" s="144" t="n">
        <v>0</v>
      </c>
      <c r="H1717" s="144" t="n">
        <v>35633871.03</v>
      </c>
      <c r="I1717" s="144" t="n">
        <f aca="false">+G:G-H:H</f>
        <v>-35633871.03</v>
      </c>
    </row>
    <row r="1718" customFormat="false" ht="17.25" hidden="false" customHeight="true" outlineLevel="0" collapsed="false">
      <c r="A1718" s="140" t="s">
        <v>111</v>
      </c>
      <c r="C1718" s="142" t="n">
        <v>40241000</v>
      </c>
      <c r="D1718" s="143" t="n">
        <v>40241000</v>
      </c>
      <c r="E1718" s="140" t="s">
        <v>2044</v>
      </c>
      <c r="F1718" s="143" t="n">
        <v>2022</v>
      </c>
      <c r="G1718" s="144" t="n">
        <v>0</v>
      </c>
      <c r="H1718" s="144" t="n">
        <v>40747226</v>
      </c>
      <c r="I1718" s="144" t="n">
        <f aca="false">+G:G-H:H</f>
        <v>-40747226</v>
      </c>
    </row>
    <row r="1719" customFormat="false" ht="17.25" hidden="false" customHeight="true" outlineLevel="0" collapsed="false">
      <c r="A1719" s="140" t="s">
        <v>111</v>
      </c>
      <c r="C1719" s="142" t="n">
        <v>40340000</v>
      </c>
      <c r="D1719" s="143" t="n">
        <v>40340000</v>
      </c>
      <c r="E1719" s="140" t="s">
        <v>25</v>
      </c>
      <c r="F1719" s="143" t="n">
        <v>2022</v>
      </c>
      <c r="G1719" s="144" t="n">
        <v>0</v>
      </c>
      <c r="H1719" s="144" t="n">
        <v>55926523.24</v>
      </c>
      <c r="I1719" s="144" t="n">
        <f aca="false">+G:G-H:H</f>
        <v>-55926523.24</v>
      </c>
    </row>
    <row r="1720" customFormat="false" ht="17.25" hidden="false" customHeight="true" outlineLevel="0" collapsed="false">
      <c r="A1720" s="140" t="s">
        <v>111</v>
      </c>
      <c r="C1720" s="142" t="n">
        <v>40400000</v>
      </c>
      <c r="D1720" s="143" t="n">
        <v>40400000</v>
      </c>
      <c r="E1720" s="140" t="s">
        <v>1165</v>
      </c>
      <c r="F1720" s="143" t="n">
        <v>2022</v>
      </c>
      <c r="G1720" s="144" t="n">
        <v>0</v>
      </c>
      <c r="H1720" s="144" t="n">
        <v>9184154675.65</v>
      </c>
      <c r="I1720" s="144" t="n">
        <f aca="false">+G:G-H:H</f>
        <v>-9184154675.65</v>
      </c>
    </row>
    <row r="1721" customFormat="false" ht="17.25" hidden="false" customHeight="true" outlineLevel="0" collapsed="false">
      <c r="A1721" s="140" t="s">
        <v>111</v>
      </c>
      <c r="C1721" s="142" t="n">
        <v>40800000</v>
      </c>
      <c r="D1721" s="143" t="n">
        <v>40800000</v>
      </c>
      <c r="E1721" s="140" t="s">
        <v>1641</v>
      </c>
      <c r="F1721" s="143" t="n">
        <v>2022</v>
      </c>
      <c r="G1721" s="144" t="n">
        <v>0</v>
      </c>
      <c r="H1721" s="144" t="n">
        <v>407876725.09</v>
      </c>
      <c r="I1721" s="144" t="n">
        <f aca="false">+G:G-H:H</f>
        <v>-407876725.09</v>
      </c>
    </row>
    <row r="1722" customFormat="false" ht="17.25" hidden="false" customHeight="true" outlineLevel="0" collapsed="false">
      <c r="A1722" s="140" t="s">
        <v>111</v>
      </c>
      <c r="C1722" s="142" t="n">
        <v>40910000</v>
      </c>
      <c r="D1722" s="143" t="n">
        <v>40910000</v>
      </c>
      <c r="E1722" s="140" t="s">
        <v>1787</v>
      </c>
      <c r="F1722" s="143" t="n">
        <v>2022</v>
      </c>
      <c r="G1722" s="144" t="n">
        <v>23727144.52</v>
      </c>
      <c r="H1722" s="144" t="n">
        <v>0</v>
      </c>
      <c r="I1722" s="144" t="n">
        <f aca="false">+G:G-H:H</f>
        <v>23727144.52</v>
      </c>
    </row>
    <row r="1723" customFormat="false" ht="17.25" hidden="false" customHeight="true" outlineLevel="0" collapsed="false">
      <c r="A1723" s="140" t="s">
        <v>111</v>
      </c>
      <c r="C1723" s="142" t="n">
        <v>42100000</v>
      </c>
      <c r="D1723" s="143" t="n">
        <v>42100000</v>
      </c>
      <c r="E1723" s="140" t="s">
        <v>1643</v>
      </c>
      <c r="F1723" s="143" t="n">
        <v>2022</v>
      </c>
      <c r="G1723" s="144" t="n">
        <v>8026827.94999999</v>
      </c>
      <c r="H1723" s="144" t="n">
        <v>0</v>
      </c>
      <c r="I1723" s="144" t="n">
        <f aca="false">+G:G-H:H</f>
        <v>8026827.94999999</v>
      </c>
    </row>
    <row r="1724" customFormat="false" ht="17.25" hidden="false" customHeight="true" outlineLevel="0" collapsed="false">
      <c r="A1724" s="140" t="s">
        <v>111</v>
      </c>
      <c r="C1724" s="142" t="n">
        <v>42110000</v>
      </c>
      <c r="D1724" s="143" t="n">
        <v>42110000</v>
      </c>
      <c r="E1724" s="140" t="s">
        <v>456</v>
      </c>
      <c r="F1724" s="143" t="n">
        <v>2022</v>
      </c>
      <c r="G1724" s="144" t="n">
        <v>664800</v>
      </c>
      <c r="H1724" s="144" t="n">
        <v>0</v>
      </c>
      <c r="I1724" s="144" t="n">
        <f aca="false">+G:G-H:H</f>
        <v>664800</v>
      </c>
    </row>
    <row r="1725" customFormat="false" ht="17.25" hidden="false" customHeight="true" outlineLevel="0" collapsed="false">
      <c r="A1725" s="140" t="s">
        <v>111</v>
      </c>
      <c r="C1725" s="142" t="n">
        <v>42510000</v>
      </c>
      <c r="D1725" s="143" t="n">
        <v>42510000</v>
      </c>
      <c r="E1725" s="140" t="s">
        <v>33</v>
      </c>
      <c r="F1725" s="143" t="n">
        <v>2022</v>
      </c>
      <c r="G1725" s="144" t="n">
        <v>420000</v>
      </c>
      <c r="H1725" s="144" t="n">
        <v>0</v>
      </c>
      <c r="I1725" s="144" t="n">
        <f aca="false">+G:G-H:H</f>
        <v>420000</v>
      </c>
    </row>
    <row r="1726" customFormat="false" ht="17.25" hidden="false" customHeight="true" outlineLevel="0" collapsed="false">
      <c r="A1726" s="140" t="s">
        <v>111</v>
      </c>
      <c r="C1726" s="142" t="n">
        <v>42540000</v>
      </c>
      <c r="D1726" s="143" t="n">
        <v>42540000</v>
      </c>
      <c r="E1726" s="140" t="s">
        <v>34</v>
      </c>
      <c r="F1726" s="143" t="n">
        <v>2022</v>
      </c>
      <c r="G1726" s="144" t="n">
        <v>0</v>
      </c>
      <c r="H1726" s="144" t="n">
        <v>89999</v>
      </c>
      <c r="I1726" s="144" t="n">
        <f aca="false">+G:G-H:H</f>
        <v>-89999</v>
      </c>
    </row>
    <row r="1727" customFormat="false" ht="17.25" hidden="false" customHeight="true" outlineLevel="0" collapsed="false">
      <c r="A1727" s="140" t="s">
        <v>111</v>
      </c>
      <c r="C1727" s="142" t="n">
        <v>42820000</v>
      </c>
      <c r="D1727" s="143" t="n">
        <v>42820000</v>
      </c>
      <c r="E1727" s="140" t="s">
        <v>604</v>
      </c>
      <c r="F1727" s="143" t="n">
        <v>2022</v>
      </c>
      <c r="G1727" s="144" t="n">
        <v>0</v>
      </c>
      <c r="H1727" s="144" t="n">
        <v>54618345.75</v>
      </c>
      <c r="I1727" s="144" t="n">
        <f aca="false">+G:G-H:H</f>
        <v>-54618345.75</v>
      </c>
    </row>
    <row r="1728" customFormat="false" ht="17.25" hidden="false" customHeight="true" outlineLevel="0" collapsed="false">
      <c r="A1728" s="140" t="s">
        <v>111</v>
      </c>
      <c r="C1728" s="142" t="n">
        <v>43100000</v>
      </c>
      <c r="D1728" s="143" t="n">
        <v>43100000</v>
      </c>
      <c r="E1728" s="140" t="s">
        <v>605</v>
      </c>
      <c r="F1728" s="143" t="n">
        <v>2022</v>
      </c>
      <c r="G1728" s="144" t="n">
        <v>0</v>
      </c>
      <c r="H1728" s="144" t="n">
        <v>20519042.3</v>
      </c>
      <c r="I1728" s="144" t="n">
        <f aca="false">+G:G-H:H</f>
        <v>-20519042.3</v>
      </c>
    </row>
    <row r="1729" customFormat="false" ht="17.25" hidden="false" customHeight="true" outlineLevel="0" collapsed="false">
      <c r="A1729" s="140" t="s">
        <v>111</v>
      </c>
      <c r="C1729" s="142" t="n">
        <v>43110000</v>
      </c>
      <c r="D1729" s="143" t="n">
        <v>43110000</v>
      </c>
      <c r="E1729" s="140" t="s">
        <v>606</v>
      </c>
      <c r="F1729" s="143" t="n">
        <v>2022</v>
      </c>
      <c r="G1729" s="144" t="n">
        <v>0</v>
      </c>
      <c r="H1729" s="144" t="n">
        <v>866300</v>
      </c>
      <c r="I1729" s="144" t="n">
        <f aca="false">+G:G-H:H</f>
        <v>-866300</v>
      </c>
    </row>
    <row r="1730" customFormat="false" ht="17.25" hidden="false" customHeight="true" outlineLevel="0" collapsed="false">
      <c r="A1730" s="140" t="s">
        <v>111</v>
      </c>
      <c r="C1730" s="142" t="n">
        <v>43200000</v>
      </c>
      <c r="D1730" s="143" t="n">
        <v>43200000</v>
      </c>
      <c r="E1730" s="140" t="s">
        <v>37</v>
      </c>
      <c r="F1730" s="143" t="n">
        <v>2022</v>
      </c>
      <c r="G1730" s="144" t="n">
        <v>0</v>
      </c>
      <c r="H1730" s="144" t="n">
        <v>983071.02</v>
      </c>
      <c r="I1730" s="144" t="n">
        <f aca="false">+G:G-H:H</f>
        <v>-983071.02</v>
      </c>
    </row>
    <row r="1731" customFormat="false" ht="17.25" hidden="false" customHeight="true" outlineLevel="0" collapsed="false">
      <c r="A1731" s="140" t="s">
        <v>111</v>
      </c>
      <c r="C1731" s="142" t="n">
        <v>43220000</v>
      </c>
      <c r="D1731" s="143" t="n">
        <v>43220000</v>
      </c>
      <c r="E1731" s="140" t="s">
        <v>607</v>
      </c>
      <c r="F1731" s="143" t="n">
        <v>2022</v>
      </c>
      <c r="G1731" s="144" t="n">
        <v>0</v>
      </c>
      <c r="H1731" s="144" t="n">
        <v>7837775.68</v>
      </c>
      <c r="I1731" s="144" t="n">
        <f aca="false">+G:G-H:H</f>
        <v>-7837775.68</v>
      </c>
    </row>
    <row r="1732" customFormat="false" ht="17.25" hidden="false" customHeight="true" outlineLevel="0" collapsed="false">
      <c r="A1732" s="140" t="s">
        <v>111</v>
      </c>
      <c r="C1732" s="142" t="n">
        <v>43300000</v>
      </c>
      <c r="D1732" s="143" t="n">
        <v>43300000</v>
      </c>
      <c r="E1732" s="140" t="s">
        <v>38</v>
      </c>
      <c r="F1732" s="143" t="n">
        <v>2022</v>
      </c>
      <c r="G1732" s="144" t="n">
        <v>0</v>
      </c>
      <c r="H1732" s="144" t="n">
        <v>1472074.45</v>
      </c>
      <c r="I1732" s="144" t="n">
        <f aca="false">+G:G-H:H</f>
        <v>-1472074.45</v>
      </c>
    </row>
    <row r="1733" customFormat="false" ht="17.25" hidden="false" customHeight="true" outlineLevel="0" collapsed="false">
      <c r="A1733" s="140" t="s">
        <v>111</v>
      </c>
      <c r="C1733" s="142" t="n">
        <v>43400000</v>
      </c>
      <c r="D1733" s="143" t="n">
        <v>43400000</v>
      </c>
      <c r="E1733" s="140" t="s">
        <v>39</v>
      </c>
      <c r="F1733" s="143" t="n">
        <v>2022</v>
      </c>
      <c r="G1733" s="144" t="n">
        <v>0</v>
      </c>
      <c r="H1733" s="144" t="n">
        <v>486000</v>
      </c>
      <c r="I1733" s="144" t="n">
        <f aca="false">+G:G-H:H</f>
        <v>-486000</v>
      </c>
    </row>
    <row r="1734" customFormat="false" ht="17.25" hidden="false" customHeight="true" outlineLevel="0" collapsed="false">
      <c r="A1734" s="140" t="s">
        <v>111</v>
      </c>
      <c r="C1734" s="142" t="n">
        <v>44100000</v>
      </c>
      <c r="D1734" s="143" t="n">
        <v>44100000</v>
      </c>
      <c r="E1734" s="140" t="s">
        <v>610</v>
      </c>
      <c r="F1734" s="143" t="n">
        <v>2022</v>
      </c>
      <c r="G1734" s="144" t="n">
        <v>0</v>
      </c>
      <c r="H1734" s="144" t="n">
        <v>1462980</v>
      </c>
      <c r="I1734" s="144" t="n">
        <f aca="false">+G:G-H:H</f>
        <v>-1462980</v>
      </c>
    </row>
    <row r="1735" customFormat="false" ht="17.25" hidden="false" customHeight="true" outlineLevel="0" collapsed="false">
      <c r="A1735" s="140" t="s">
        <v>111</v>
      </c>
      <c r="C1735" s="142" t="n">
        <v>44410000</v>
      </c>
      <c r="D1735" s="143" t="n">
        <v>44410000</v>
      </c>
      <c r="E1735" s="140" t="s">
        <v>2045</v>
      </c>
      <c r="F1735" s="143" t="n">
        <v>2022</v>
      </c>
      <c r="G1735" s="144" t="n">
        <v>226666.66</v>
      </c>
      <c r="H1735" s="144" t="n">
        <v>0</v>
      </c>
      <c r="I1735" s="144" t="n">
        <f aca="false">+G:G-H:H</f>
        <v>226666.66</v>
      </c>
    </row>
    <row r="1736" customFormat="false" ht="17.25" hidden="false" customHeight="true" outlineLevel="0" collapsed="false">
      <c r="A1736" s="140" t="s">
        <v>111</v>
      </c>
      <c r="C1736" s="142" t="n">
        <v>44411000</v>
      </c>
      <c r="D1736" s="143" t="n">
        <v>44411000</v>
      </c>
      <c r="E1736" s="140" t="s">
        <v>2046</v>
      </c>
      <c r="F1736" s="143" t="n">
        <v>2022</v>
      </c>
      <c r="G1736" s="144" t="n">
        <v>0</v>
      </c>
      <c r="H1736" s="144" t="n">
        <v>156389.48</v>
      </c>
      <c r="I1736" s="144" t="n">
        <f aca="false">+G:G-H:H</f>
        <v>-156389.48</v>
      </c>
    </row>
    <row r="1737" customFormat="false" ht="17.25" hidden="false" customHeight="true" outlineLevel="0" collapsed="false">
      <c r="A1737" s="140" t="s">
        <v>111</v>
      </c>
      <c r="C1737" s="142" t="n">
        <v>44413000</v>
      </c>
      <c r="D1737" s="143" t="n">
        <v>44411000</v>
      </c>
      <c r="E1737" s="140" t="s">
        <v>2047</v>
      </c>
      <c r="F1737" s="143" t="n">
        <v>2022</v>
      </c>
      <c r="G1737" s="144" t="n">
        <v>0</v>
      </c>
      <c r="H1737" s="144" t="n">
        <v>12563650.68</v>
      </c>
      <c r="I1737" s="144" t="n">
        <f aca="false">+G:G-H:H</f>
        <v>-12563650.68</v>
      </c>
    </row>
    <row r="1738" customFormat="false" ht="17.25" hidden="false" customHeight="true" outlineLevel="0" collapsed="false">
      <c r="A1738" s="140" t="s">
        <v>111</v>
      </c>
      <c r="C1738" s="142" t="n">
        <v>44540000</v>
      </c>
      <c r="D1738" s="143" t="n">
        <v>44540000</v>
      </c>
      <c r="E1738" s="140" t="s">
        <v>615</v>
      </c>
      <c r="F1738" s="143" t="n">
        <v>2022</v>
      </c>
      <c r="G1738" s="144" t="n">
        <v>544320</v>
      </c>
      <c r="H1738" s="144" t="n">
        <v>0</v>
      </c>
      <c r="I1738" s="144" t="n">
        <f aca="false">+G:G-H:H</f>
        <v>544320</v>
      </c>
    </row>
    <row r="1739" customFormat="false" ht="17.25" hidden="false" customHeight="true" outlineLevel="0" collapsed="false">
      <c r="A1739" s="140" t="s">
        <v>111</v>
      </c>
      <c r="C1739" s="142" t="n">
        <v>44550000</v>
      </c>
      <c r="D1739" s="143" t="n">
        <v>44550000</v>
      </c>
      <c r="E1739" s="140" t="s">
        <v>617</v>
      </c>
      <c r="F1739" s="143" t="n">
        <v>2022</v>
      </c>
      <c r="G1739" s="144" t="n">
        <v>986059291.13</v>
      </c>
      <c r="H1739" s="144" t="n">
        <v>0</v>
      </c>
      <c r="I1739" s="144" t="n">
        <f aca="false">+G:G-H:H</f>
        <v>986059291.13</v>
      </c>
    </row>
    <row r="1740" customFormat="false" ht="17.25" hidden="false" customHeight="true" outlineLevel="0" collapsed="false">
      <c r="A1740" s="140" t="s">
        <v>111</v>
      </c>
      <c r="C1740" s="142" t="n">
        <v>44562000</v>
      </c>
      <c r="D1740" s="143" t="n">
        <v>44562000</v>
      </c>
      <c r="E1740" s="140" t="s">
        <v>47</v>
      </c>
      <c r="F1740" s="143" t="n">
        <v>2022</v>
      </c>
      <c r="G1740" s="144" t="n">
        <v>1358211.07</v>
      </c>
      <c r="H1740" s="144" t="n">
        <v>0</v>
      </c>
      <c r="I1740" s="144" t="n">
        <f aca="false">+G:G-H:H</f>
        <v>1358211.07</v>
      </c>
    </row>
    <row r="1741" customFormat="false" ht="17.25" hidden="false" customHeight="true" outlineLevel="0" collapsed="false">
      <c r="A1741" s="140" t="s">
        <v>111</v>
      </c>
      <c r="C1741" s="142" t="n">
        <v>44564000</v>
      </c>
      <c r="D1741" s="143" t="n">
        <v>44564000</v>
      </c>
      <c r="E1741" s="140" t="s">
        <v>49</v>
      </c>
      <c r="F1741" s="143" t="n">
        <v>2022</v>
      </c>
      <c r="G1741" s="144" t="n">
        <v>0</v>
      </c>
      <c r="H1741" s="144" t="n">
        <v>10564135.42</v>
      </c>
      <c r="I1741" s="144" t="n">
        <f aca="false">+G:G-H:H</f>
        <v>-10564135.42</v>
      </c>
    </row>
    <row r="1742" customFormat="false" ht="17.25" hidden="false" customHeight="true" outlineLevel="0" collapsed="false">
      <c r="A1742" s="140" t="s">
        <v>111</v>
      </c>
      <c r="C1742" s="142" t="n">
        <v>44570000</v>
      </c>
      <c r="D1742" s="143" t="n">
        <v>44570000</v>
      </c>
      <c r="E1742" s="140" t="s">
        <v>1887</v>
      </c>
      <c r="F1742" s="143" t="n">
        <v>2022</v>
      </c>
      <c r="G1742" s="144" t="n">
        <v>0</v>
      </c>
      <c r="H1742" s="144" t="n">
        <v>2160000</v>
      </c>
      <c r="I1742" s="144" t="n">
        <f aca="false">+G:G-H:H</f>
        <v>-2160000</v>
      </c>
    </row>
    <row r="1743" customFormat="false" ht="17.25" hidden="false" customHeight="true" outlineLevel="0" collapsed="false">
      <c r="A1743" s="140" t="s">
        <v>111</v>
      </c>
      <c r="C1743" s="142" t="n">
        <v>44572000</v>
      </c>
      <c r="D1743" s="143" t="n">
        <v>44572000</v>
      </c>
      <c r="E1743" s="140" t="s">
        <v>285</v>
      </c>
      <c r="F1743" s="143" t="n">
        <v>2022</v>
      </c>
      <c r="G1743" s="144" t="n">
        <v>2160000</v>
      </c>
      <c r="H1743" s="144" t="n">
        <v>0</v>
      </c>
      <c r="I1743" s="144" t="n">
        <f aca="false">+G:G-H:H</f>
        <v>2160000</v>
      </c>
    </row>
    <row r="1744" customFormat="false" ht="17.25" hidden="false" customHeight="true" outlineLevel="0" collapsed="false">
      <c r="A1744" s="140" t="s">
        <v>111</v>
      </c>
      <c r="C1744" s="142" t="n">
        <v>44583000</v>
      </c>
      <c r="D1744" s="143" t="n">
        <v>44583000</v>
      </c>
      <c r="E1744" s="140" t="s">
        <v>1802</v>
      </c>
      <c r="F1744" s="143" t="n">
        <v>2022</v>
      </c>
      <c r="G1744" s="144" t="n">
        <v>33244060</v>
      </c>
      <c r="H1744" s="144" t="n">
        <v>0</v>
      </c>
      <c r="I1744" s="144" t="n">
        <f aca="false">+G:G-H:H</f>
        <v>33244060</v>
      </c>
    </row>
    <row r="1745" customFormat="false" ht="17.25" hidden="false" customHeight="true" outlineLevel="0" collapsed="false">
      <c r="A1745" s="140" t="s">
        <v>111</v>
      </c>
      <c r="C1745" s="142" t="n">
        <v>45511000</v>
      </c>
      <c r="D1745" s="143" t="n">
        <v>45511000</v>
      </c>
      <c r="E1745" s="140" t="s">
        <v>304</v>
      </c>
      <c r="F1745" s="143" t="n">
        <v>2022</v>
      </c>
      <c r="G1745" s="144" t="n">
        <v>0</v>
      </c>
      <c r="H1745" s="144" t="n">
        <v>5458959899.7</v>
      </c>
      <c r="I1745" s="144" t="n">
        <f aca="false">+G:G-H:H</f>
        <v>-5458959899.7</v>
      </c>
    </row>
    <row r="1746" customFormat="false" ht="17.25" hidden="false" customHeight="true" outlineLevel="0" collapsed="false">
      <c r="A1746" s="140" t="s">
        <v>111</v>
      </c>
      <c r="C1746" s="142" t="n">
        <v>45512000</v>
      </c>
      <c r="D1746" s="143" t="n">
        <v>45512000</v>
      </c>
      <c r="E1746" s="140" t="s">
        <v>288</v>
      </c>
      <c r="F1746" s="143" t="n">
        <v>2022</v>
      </c>
      <c r="G1746" s="144" t="n">
        <v>0</v>
      </c>
      <c r="H1746" s="144" t="n">
        <v>1090695488.27</v>
      </c>
      <c r="I1746" s="144" t="n">
        <f aca="false">+G:G-H:H</f>
        <v>-1090695488.27</v>
      </c>
    </row>
    <row r="1747" customFormat="false" ht="17.25" hidden="false" customHeight="true" outlineLevel="0" collapsed="false">
      <c r="A1747" s="140" t="s">
        <v>111</v>
      </c>
      <c r="C1747" s="142" t="n">
        <v>45514000</v>
      </c>
      <c r="D1747" s="143" t="n">
        <v>45514000</v>
      </c>
      <c r="E1747" s="140" t="s">
        <v>1564</v>
      </c>
      <c r="F1747" s="143" t="n">
        <v>2022</v>
      </c>
      <c r="G1747" s="144" t="n">
        <v>0</v>
      </c>
      <c r="H1747" s="144" t="n">
        <v>418496000</v>
      </c>
      <c r="I1747" s="144" t="n">
        <f aca="false">+G:G-H:H</f>
        <v>-418496000</v>
      </c>
    </row>
    <row r="1748" customFormat="false" ht="17.25" hidden="false" customHeight="true" outlineLevel="0" collapsed="false">
      <c r="A1748" s="140" t="s">
        <v>111</v>
      </c>
      <c r="C1748" s="142" t="n">
        <v>46600000</v>
      </c>
      <c r="D1748" s="143" t="n">
        <v>46600000</v>
      </c>
      <c r="E1748" s="140" t="s">
        <v>1810</v>
      </c>
      <c r="F1748" s="143" t="n">
        <v>2022</v>
      </c>
      <c r="G1748" s="144" t="n">
        <v>1045329797.1</v>
      </c>
      <c r="H1748" s="144" t="n">
        <v>0</v>
      </c>
      <c r="I1748" s="144" t="n">
        <f aca="false">+G:G-H:H</f>
        <v>1045329797.1</v>
      </c>
    </row>
    <row r="1749" customFormat="false" ht="17.25" hidden="false" customHeight="true" outlineLevel="0" collapsed="false">
      <c r="A1749" s="140" t="s">
        <v>111</v>
      </c>
      <c r="C1749" s="142" t="n">
        <v>46610000</v>
      </c>
      <c r="D1749" s="143" t="n">
        <v>46610000</v>
      </c>
      <c r="E1749" s="140" t="s">
        <v>2048</v>
      </c>
      <c r="F1749" s="143" t="n">
        <v>2022</v>
      </c>
      <c r="G1749" s="144" t="n">
        <v>11726643.0900001</v>
      </c>
      <c r="H1749" s="144" t="n">
        <v>0</v>
      </c>
      <c r="I1749" s="144" t="n">
        <f aca="false">+G:G-H:H</f>
        <v>11726643.0900001</v>
      </c>
    </row>
    <row r="1750" customFormat="false" ht="17.25" hidden="false" customHeight="true" outlineLevel="0" collapsed="false">
      <c r="A1750" s="140" t="s">
        <v>111</v>
      </c>
      <c r="C1750" s="142" t="n">
        <v>46700000</v>
      </c>
      <c r="D1750" s="143" t="n">
        <v>46700000</v>
      </c>
      <c r="E1750" s="140" t="s">
        <v>1811</v>
      </c>
      <c r="F1750" s="143" t="n">
        <v>2022</v>
      </c>
      <c r="G1750" s="144" t="n">
        <v>0</v>
      </c>
      <c r="H1750" s="144" t="n">
        <v>5861875063</v>
      </c>
      <c r="I1750" s="144" t="n">
        <f aca="false">+G:G-H:H</f>
        <v>-5861875063</v>
      </c>
    </row>
    <row r="1751" customFormat="false" ht="17.25" hidden="false" customHeight="true" outlineLevel="0" collapsed="false">
      <c r="A1751" s="140" t="s">
        <v>111</v>
      </c>
      <c r="C1751" s="142" t="n">
        <v>48600000</v>
      </c>
      <c r="D1751" s="143" t="n">
        <v>48600000</v>
      </c>
      <c r="E1751" s="140" t="s">
        <v>678</v>
      </c>
      <c r="F1751" s="143" t="n">
        <v>2022</v>
      </c>
      <c r="G1751" s="144" t="n">
        <v>2673674.94</v>
      </c>
      <c r="H1751" s="144" t="n">
        <v>0</v>
      </c>
      <c r="I1751" s="144" t="n">
        <f aca="false">+G:G-H:H</f>
        <v>2673674.94</v>
      </c>
    </row>
    <row r="1752" customFormat="false" ht="17.25" hidden="false" customHeight="true" outlineLevel="0" collapsed="false">
      <c r="A1752" s="140" t="s">
        <v>111</v>
      </c>
      <c r="C1752" s="142" t="n">
        <v>48700000</v>
      </c>
      <c r="D1752" s="143" t="n">
        <v>48700000</v>
      </c>
      <c r="E1752" s="140" t="s">
        <v>965</v>
      </c>
      <c r="F1752" s="143" t="n">
        <v>2022</v>
      </c>
      <c r="G1752" s="144" t="n">
        <v>0</v>
      </c>
      <c r="H1752" s="144" t="n">
        <v>5638846.15</v>
      </c>
      <c r="I1752" s="144" t="n">
        <f aca="false">+G:G-H:H</f>
        <v>-5638846.15</v>
      </c>
    </row>
    <row r="1753" customFormat="false" ht="17.25" hidden="false" customHeight="true" outlineLevel="0" collapsed="false">
      <c r="A1753" s="140" t="s">
        <v>111</v>
      </c>
      <c r="C1753" s="142" t="n">
        <v>51221000</v>
      </c>
      <c r="D1753" s="143" t="n">
        <v>51221000</v>
      </c>
      <c r="E1753" s="140" t="s">
        <v>323</v>
      </c>
      <c r="F1753" s="143" t="n">
        <v>2022</v>
      </c>
      <c r="G1753" s="144" t="n">
        <v>49366399.62</v>
      </c>
      <c r="H1753" s="144" t="n">
        <v>0</v>
      </c>
      <c r="I1753" s="144" t="n">
        <f aca="false">+G:G-H:H</f>
        <v>49366399.62</v>
      </c>
    </row>
    <row r="1754" customFormat="false" ht="17.25" hidden="false" customHeight="true" outlineLevel="0" collapsed="false">
      <c r="A1754" s="140" t="s">
        <v>111</v>
      </c>
      <c r="C1754" s="142" t="n">
        <v>51241000</v>
      </c>
      <c r="D1754" s="143" t="n">
        <v>51241000</v>
      </c>
      <c r="E1754" s="140" t="s">
        <v>133</v>
      </c>
      <c r="F1754" s="143" t="n">
        <v>2022</v>
      </c>
      <c r="G1754" s="144" t="n">
        <v>26956710.3499997</v>
      </c>
      <c r="H1754" s="144" t="n">
        <v>0</v>
      </c>
      <c r="I1754" s="144" t="n">
        <f aca="false">+G:G-H:H</f>
        <v>26956710.3499997</v>
      </c>
    </row>
    <row r="1755" customFormat="false" ht="17.25" hidden="false" customHeight="true" outlineLevel="0" collapsed="false">
      <c r="A1755" s="140" t="s">
        <v>111</v>
      </c>
      <c r="C1755" s="142" t="n">
        <v>51242000</v>
      </c>
      <c r="D1755" s="143" t="n">
        <v>51242000</v>
      </c>
      <c r="E1755" s="140" t="s">
        <v>2052</v>
      </c>
      <c r="F1755" s="143" t="n">
        <v>2022</v>
      </c>
      <c r="G1755" s="144" t="n">
        <v>9800629.16</v>
      </c>
      <c r="H1755" s="144" t="n">
        <v>0</v>
      </c>
      <c r="I1755" s="144" t="n">
        <f aca="false">+G:G-H:H</f>
        <v>9800629.16</v>
      </c>
    </row>
    <row r="1756" customFormat="false" ht="17.25" hidden="false" customHeight="true" outlineLevel="0" collapsed="false">
      <c r="A1756" s="140" t="s">
        <v>111</v>
      </c>
      <c r="C1756" s="142" t="n">
        <v>51243000</v>
      </c>
      <c r="D1756" s="143" t="n">
        <v>51243000</v>
      </c>
      <c r="E1756" s="140" t="s">
        <v>2053</v>
      </c>
      <c r="F1756" s="143" t="n">
        <v>2022</v>
      </c>
      <c r="G1756" s="144" t="n">
        <v>5424562.95</v>
      </c>
      <c r="H1756" s="144" t="n">
        <v>0</v>
      </c>
      <c r="I1756" s="144" t="n">
        <f aca="false">+G:G-H:H</f>
        <v>5424562.95</v>
      </c>
    </row>
    <row r="1757" customFormat="false" ht="17.25" hidden="false" customHeight="true" outlineLevel="0" collapsed="false">
      <c r="A1757" s="140" t="s">
        <v>111</v>
      </c>
      <c r="C1757" s="142" t="n">
        <v>51261000</v>
      </c>
      <c r="D1757" s="143" t="n">
        <v>51261000</v>
      </c>
      <c r="E1757" s="140" t="s">
        <v>2054</v>
      </c>
      <c r="F1757" s="143" t="n">
        <v>2022</v>
      </c>
      <c r="G1757" s="144" t="n">
        <v>3975</v>
      </c>
      <c r="H1757" s="144" t="n">
        <v>0</v>
      </c>
      <c r="I1757" s="144" t="n">
        <f aca="false">+G:G-H:H</f>
        <v>3975</v>
      </c>
    </row>
    <row r="1758" customFormat="false" ht="17.25" hidden="false" customHeight="true" outlineLevel="0" collapsed="false">
      <c r="A1758" s="140" t="s">
        <v>111</v>
      </c>
      <c r="C1758" s="142" t="n">
        <v>53100000</v>
      </c>
      <c r="D1758" s="143" t="n">
        <v>53100000</v>
      </c>
      <c r="E1758" s="140" t="s">
        <v>1648</v>
      </c>
      <c r="F1758" s="143" t="n">
        <v>2022</v>
      </c>
      <c r="G1758" s="144" t="n">
        <v>1450854.87999998</v>
      </c>
      <c r="H1758" s="144" t="n">
        <v>0</v>
      </c>
      <c r="I1758" s="144" t="n">
        <f aca="false">+G:G-H:H</f>
        <v>1450854.87999998</v>
      </c>
    </row>
    <row r="1759" customFormat="false" ht="17.25" hidden="false" customHeight="true" outlineLevel="0" collapsed="false">
      <c r="A1759" s="140" t="s">
        <v>111</v>
      </c>
      <c r="C1759" s="142" t="n">
        <v>53200000</v>
      </c>
      <c r="D1759" s="143" t="n">
        <v>53200000</v>
      </c>
      <c r="E1759" s="140" t="s">
        <v>2055</v>
      </c>
      <c r="F1759" s="143" t="n">
        <v>2022</v>
      </c>
      <c r="G1759" s="144" t="n">
        <v>5110358.17</v>
      </c>
      <c r="H1759" s="144" t="n">
        <v>0</v>
      </c>
      <c r="I1759" s="144" t="n">
        <f aca="false">+G:G-H:H</f>
        <v>5110358.17</v>
      </c>
    </row>
    <row r="1760" customFormat="false" ht="17.25" hidden="false" customHeight="true" outlineLevel="0" collapsed="false">
      <c r="A1760" s="140" t="s">
        <v>111</v>
      </c>
      <c r="C1760" s="142" t="n">
        <v>60301000</v>
      </c>
      <c r="D1760" s="143" t="n">
        <v>60301000</v>
      </c>
      <c r="E1760" s="140" t="s">
        <v>1282</v>
      </c>
      <c r="F1760" s="143" t="n">
        <v>2022</v>
      </c>
      <c r="G1760" s="144" t="n">
        <v>0</v>
      </c>
      <c r="H1760" s="144" t="n">
        <v>52386890.4399999</v>
      </c>
      <c r="I1760" s="144" t="n">
        <f aca="false">+G:G-H:H</f>
        <v>-52386890.4399999</v>
      </c>
    </row>
    <row r="1761" customFormat="false" ht="17.25" hidden="false" customHeight="true" outlineLevel="0" collapsed="false">
      <c r="A1761" s="140" t="s">
        <v>111</v>
      </c>
      <c r="C1761" s="142" t="n">
        <v>60601000</v>
      </c>
      <c r="D1761" s="143" t="n">
        <v>60601000</v>
      </c>
      <c r="E1761" s="140" t="s">
        <v>420</v>
      </c>
      <c r="F1761" s="143" t="n">
        <v>2022</v>
      </c>
      <c r="G1761" s="144" t="n">
        <v>13936684.63</v>
      </c>
      <c r="H1761" s="144" t="n">
        <v>0</v>
      </c>
      <c r="I1761" s="144" t="n">
        <f aca="false">+G:G-H:H</f>
        <v>13936684.63</v>
      </c>
    </row>
    <row r="1762" customFormat="false" ht="17.25" hidden="false" customHeight="true" outlineLevel="0" collapsed="false">
      <c r="A1762" s="140" t="s">
        <v>111</v>
      </c>
      <c r="C1762" s="142" t="n">
        <v>60602000</v>
      </c>
      <c r="D1762" s="143" t="n">
        <v>60602000</v>
      </c>
      <c r="E1762" s="140" t="s">
        <v>3490</v>
      </c>
      <c r="F1762" s="143" t="n">
        <v>2022</v>
      </c>
      <c r="G1762" s="144" t="n">
        <v>652440485.83</v>
      </c>
      <c r="H1762" s="144" t="n">
        <v>0</v>
      </c>
      <c r="I1762" s="144" t="n">
        <f aca="false">+G:G-H:H</f>
        <v>652440485.83</v>
      </c>
    </row>
    <row r="1763" customFormat="false" ht="17.25" hidden="false" customHeight="true" outlineLevel="0" collapsed="false">
      <c r="A1763" s="140" t="s">
        <v>111</v>
      </c>
      <c r="C1763" s="142" t="n">
        <v>60603000</v>
      </c>
      <c r="D1763" s="143" t="n">
        <v>60603000</v>
      </c>
      <c r="E1763" s="140" t="s">
        <v>2057</v>
      </c>
      <c r="F1763" s="143" t="n">
        <v>2022</v>
      </c>
      <c r="G1763" s="144" t="n">
        <v>28324450</v>
      </c>
      <c r="H1763" s="144" t="n">
        <v>0</v>
      </c>
      <c r="I1763" s="144" t="n">
        <f aca="false">+G:G-H:H</f>
        <v>28324450</v>
      </c>
    </row>
    <row r="1764" customFormat="false" ht="17.25" hidden="false" customHeight="true" outlineLevel="0" collapsed="false">
      <c r="A1764" s="140" t="s">
        <v>111</v>
      </c>
      <c r="C1764" s="142" t="n">
        <v>60604000</v>
      </c>
      <c r="D1764" s="143" t="n">
        <v>60604000</v>
      </c>
      <c r="E1764" s="140" t="s">
        <v>360</v>
      </c>
      <c r="F1764" s="143" t="n">
        <v>2022</v>
      </c>
      <c r="G1764" s="144" t="n">
        <v>16153428.01</v>
      </c>
      <c r="H1764" s="144" t="n">
        <v>0</v>
      </c>
      <c r="I1764" s="144" t="n">
        <f aca="false">+G:G-H:H</f>
        <v>16153428.01</v>
      </c>
    </row>
    <row r="1765" customFormat="false" ht="17.25" hidden="false" customHeight="true" outlineLevel="0" collapsed="false">
      <c r="A1765" s="140" t="s">
        <v>111</v>
      </c>
      <c r="C1765" s="142" t="n">
        <v>60605000</v>
      </c>
      <c r="D1765" s="143" t="n">
        <v>60605000</v>
      </c>
      <c r="E1765" s="140" t="s">
        <v>141</v>
      </c>
      <c r="F1765" s="143" t="n">
        <v>2022</v>
      </c>
      <c r="G1765" s="144" t="n">
        <v>86748043.83</v>
      </c>
      <c r="H1765" s="144" t="n">
        <v>0</v>
      </c>
      <c r="I1765" s="144" t="n">
        <f aca="false">+G:G-H:H</f>
        <v>86748043.83</v>
      </c>
    </row>
    <row r="1766" customFormat="false" ht="17.25" hidden="false" customHeight="true" outlineLevel="0" collapsed="false">
      <c r="A1766" s="140" t="s">
        <v>111</v>
      </c>
      <c r="C1766" s="142" t="n">
        <v>60607000</v>
      </c>
      <c r="D1766" s="143" t="n">
        <v>60607000</v>
      </c>
      <c r="E1766" s="140" t="s">
        <v>363</v>
      </c>
      <c r="F1766" s="143" t="n">
        <v>2022</v>
      </c>
      <c r="G1766" s="144" t="n">
        <v>2494947.06</v>
      </c>
      <c r="H1766" s="144" t="n">
        <v>0</v>
      </c>
      <c r="I1766" s="144" t="n">
        <f aca="false">+G:G-H:H</f>
        <v>2494947.06</v>
      </c>
    </row>
    <row r="1767" customFormat="false" ht="17.25" hidden="false" customHeight="true" outlineLevel="0" collapsed="false">
      <c r="A1767" s="140" t="s">
        <v>111</v>
      </c>
      <c r="C1767" s="142" t="n">
        <v>60608000</v>
      </c>
      <c r="D1767" s="143" t="n">
        <v>60608000</v>
      </c>
      <c r="E1767" s="140" t="s">
        <v>353</v>
      </c>
      <c r="F1767" s="143" t="n">
        <v>2022</v>
      </c>
      <c r="G1767" s="144" t="n">
        <v>7379016.56</v>
      </c>
      <c r="H1767" s="144" t="n">
        <v>0</v>
      </c>
      <c r="I1767" s="144" t="n">
        <f aca="false">+G:G-H:H</f>
        <v>7379016.56</v>
      </c>
    </row>
    <row r="1768" customFormat="false" ht="17.25" hidden="false" customHeight="true" outlineLevel="0" collapsed="false">
      <c r="A1768" s="140" t="s">
        <v>111</v>
      </c>
      <c r="C1768" s="142" t="n">
        <v>60609000</v>
      </c>
      <c r="D1768" s="143" t="n">
        <v>60609000</v>
      </c>
      <c r="E1768" s="140" t="s">
        <v>145</v>
      </c>
      <c r="F1768" s="143" t="n">
        <v>2022</v>
      </c>
      <c r="G1768" s="144" t="n">
        <v>267324538.13</v>
      </c>
      <c r="H1768" s="144" t="n">
        <v>0</v>
      </c>
      <c r="I1768" s="144" t="n">
        <f aca="false">+G:G-H:H</f>
        <v>267324538.13</v>
      </c>
    </row>
    <row r="1769" customFormat="false" ht="17.25" hidden="false" customHeight="true" outlineLevel="0" collapsed="false">
      <c r="A1769" s="140" t="s">
        <v>111</v>
      </c>
      <c r="C1769" s="142" t="n">
        <v>60610000</v>
      </c>
      <c r="D1769" s="143" t="n">
        <v>60610000</v>
      </c>
      <c r="E1769" s="140" t="s">
        <v>2058</v>
      </c>
      <c r="F1769" s="143" t="n">
        <v>2022</v>
      </c>
      <c r="G1769" s="144" t="n">
        <v>26298880</v>
      </c>
      <c r="H1769" s="144" t="n">
        <v>0</v>
      </c>
      <c r="I1769" s="144" t="n">
        <f aca="false">+G:G-H:H</f>
        <v>26298880</v>
      </c>
    </row>
    <row r="1770" customFormat="false" ht="17.25" hidden="false" customHeight="true" outlineLevel="0" collapsed="false">
      <c r="A1770" s="140" t="s">
        <v>111</v>
      </c>
      <c r="C1770" s="142" t="n">
        <v>60801000</v>
      </c>
      <c r="D1770" s="143" t="n">
        <v>60801000</v>
      </c>
      <c r="E1770" s="140" t="s">
        <v>435</v>
      </c>
      <c r="F1770" s="143" t="n">
        <v>2022</v>
      </c>
      <c r="G1770" s="144" t="n">
        <v>51518484.32</v>
      </c>
      <c r="H1770" s="144" t="n">
        <v>0</v>
      </c>
      <c r="I1770" s="144" t="n">
        <f aca="false">+G:G-H:H</f>
        <v>51518484.32</v>
      </c>
    </row>
    <row r="1771" customFormat="false" ht="17.25" hidden="false" customHeight="true" outlineLevel="0" collapsed="false">
      <c r="A1771" s="140" t="s">
        <v>111</v>
      </c>
      <c r="C1771" s="142" t="n">
        <v>60802000</v>
      </c>
      <c r="D1771" s="143" t="n">
        <v>60802000</v>
      </c>
      <c r="E1771" s="140" t="s">
        <v>712</v>
      </c>
      <c r="F1771" s="143" t="n">
        <v>2022</v>
      </c>
      <c r="G1771" s="144" t="n">
        <v>11969253</v>
      </c>
      <c r="H1771" s="144" t="n">
        <v>0</v>
      </c>
      <c r="I1771" s="144" t="n">
        <f aca="false">+G:G-H:H</f>
        <v>11969253</v>
      </c>
    </row>
    <row r="1772" customFormat="false" ht="17.25" hidden="false" customHeight="true" outlineLevel="0" collapsed="false">
      <c r="A1772" s="140" t="s">
        <v>111</v>
      </c>
      <c r="C1772" s="142" t="n">
        <v>60804000</v>
      </c>
      <c r="D1772" s="143" t="n">
        <v>60804000</v>
      </c>
      <c r="E1772" s="140" t="s">
        <v>439</v>
      </c>
      <c r="F1772" s="143" t="n">
        <v>2022</v>
      </c>
      <c r="G1772" s="144" t="n">
        <v>165591825.56</v>
      </c>
      <c r="H1772" s="144" t="n">
        <v>0</v>
      </c>
      <c r="I1772" s="144" t="n">
        <f aca="false">+G:G-H:H</f>
        <v>165591825.56</v>
      </c>
    </row>
    <row r="1773" customFormat="false" ht="17.25" hidden="false" customHeight="true" outlineLevel="0" collapsed="false">
      <c r="A1773" s="140" t="s">
        <v>111</v>
      </c>
      <c r="C1773" s="142" t="n">
        <v>60806000</v>
      </c>
      <c r="D1773" s="143" t="n">
        <v>60806000</v>
      </c>
      <c r="E1773" s="140" t="s">
        <v>440</v>
      </c>
      <c r="F1773" s="143" t="n">
        <v>2022</v>
      </c>
      <c r="G1773" s="144" t="n">
        <v>22661509.51</v>
      </c>
      <c r="H1773" s="144" t="n">
        <v>0</v>
      </c>
      <c r="I1773" s="144" t="n">
        <f aca="false">+G:G-H:H</f>
        <v>22661509.51</v>
      </c>
    </row>
    <row r="1774" customFormat="false" ht="17.25" hidden="false" customHeight="true" outlineLevel="0" collapsed="false">
      <c r="A1774" s="140" t="s">
        <v>111</v>
      </c>
      <c r="C1774" s="142" t="n">
        <v>60807000</v>
      </c>
      <c r="D1774" s="143" t="n">
        <v>60807000</v>
      </c>
      <c r="E1774" s="140" t="s">
        <v>1835</v>
      </c>
      <c r="F1774" s="143" t="n">
        <v>2022</v>
      </c>
      <c r="G1774" s="144" t="n">
        <v>128475.32</v>
      </c>
      <c r="H1774" s="144" t="n">
        <v>0</v>
      </c>
      <c r="I1774" s="144" t="n">
        <f aca="false">+G:G-H:H</f>
        <v>128475.32</v>
      </c>
    </row>
    <row r="1775" customFormat="false" ht="17.25" hidden="false" customHeight="true" outlineLevel="0" collapsed="false">
      <c r="A1775" s="140" t="s">
        <v>111</v>
      </c>
      <c r="C1775" s="142" t="n">
        <v>60808000</v>
      </c>
      <c r="D1775" s="143" t="n">
        <v>60808000</v>
      </c>
      <c r="E1775" s="140" t="s">
        <v>442</v>
      </c>
      <c r="F1775" s="143" t="n">
        <v>2022</v>
      </c>
      <c r="G1775" s="144" t="n">
        <v>41501478.96</v>
      </c>
      <c r="H1775" s="144" t="n">
        <v>0</v>
      </c>
      <c r="I1775" s="144" t="n">
        <f aca="false">+G:G-H:H</f>
        <v>41501478.96</v>
      </c>
    </row>
    <row r="1776" customFormat="false" ht="17.25" hidden="false" customHeight="true" outlineLevel="0" collapsed="false">
      <c r="A1776" s="140" t="s">
        <v>111</v>
      </c>
      <c r="C1776" s="142" t="n">
        <v>60811000</v>
      </c>
      <c r="D1776" s="143" t="n">
        <v>60811000</v>
      </c>
      <c r="E1776" s="140" t="s">
        <v>444</v>
      </c>
      <c r="F1776" s="143" t="n">
        <v>2022</v>
      </c>
      <c r="G1776" s="144" t="n">
        <v>2618187</v>
      </c>
      <c r="H1776" s="144" t="n">
        <v>0</v>
      </c>
      <c r="I1776" s="144" t="n">
        <f aca="false">+G:G-H:H</f>
        <v>2618187</v>
      </c>
    </row>
    <row r="1777" customFormat="false" ht="17.25" hidden="false" customHeight="true" outlineLevel="0" collapsed="false">
      <c r="A1777" s="140" t="s">
        <v>111</v>
      </c>
      <c r="C1777" s="142" t="n">
        <v>60812000</v>
      </c>
      <c r="D1777" s="143" t="n">
        <v>60812000</v>
      </c>
      <c r="E1777" s="140" t="s">
        <v>381</v>
      </c>
      <c r="F1777" s="143" t="n">
        <v>2022</v>
      </c>
      <c r="G1777" s="144" t="n">
        <v>21066784.33</v>
      </c>
      <c r="H1777" s="144" t="n">
        <v>0</v>
      </c>
      <c r="I1777" s="144" t="n">
        <f aca="false">+G:G-H:H</f>
        <v>21066784.33</v>
      </c>
    </row>
    <row r="1778" customFormat="false" ht="17.25" hidden="false" customHeight="true" outlineLevel="0" collapsed="false">
      <c r="A1778" s="140" t="s">
        <v>111</v>
      </c>
      <c r="C1778" s="142" t="n">
        <v>61301000</v>
      </c>
      <c r="D1778" s="143" t="n">
        <v>61301000</v>
      </c>
      <c r="E1778" s="140" t="s">
        <v>2059</v>
      </c>
      <c r="F1778" s="143" t="n">
        <v>2022</v>
      </c>
      <c r="G1778" s="144" t="n">
        <v>360000</v>
      </c>
      <c r="H1778" s="144" t="n">
        <v>0</v>
      </c>
      <c r="I1778" s="144" t="n">
        <f aca="false">+G:G-H:H</f>
        <v>360000</v>
      </c>
    </row>
    <row r="1779" customFormat="false" ht="17.25" hidden="false" customHeight="true" outlineLevel="0" collapsed="false">
      <c r="A1779" s="140" t="s">
        <v>111</v>
      </c>
      <c r="C1779" s="142" t="n">
        <v>61302000</v>
      </c>
      <c r="D1779" s="143" t="n">
        <v>61302000</v>
      </c>
      <c r="E1779" s="140" t="s">
        <v>1650</v>
      </c>
      <c r="F1779" s="143" t="n">
        <v>2022</v>
      </c>
      <c r="G1779" s="144" t="n">
        <v>223577492.8</v>
      </c>
      <c r="H1779" s="144" t="n">
        <v>0</v>
      </c>
      <c r="I1779" s="144" t="n">
        <f aca="false">+G:G-H:H</f>
        <v>223577492.8</v>
      </c>
    </row>
    <row r="1780" customFormat="false" ht="17.25" hidden="false" customHeight="true" outlineLevel="0" collapsed="false">
      <c r="A1780" s="140" t="s">
        <v>111</v>
      </c>
      <c r="C1780" s="142" t="n">
        <v>61303000</v>
      </c>
      <c r="D1780" s="143" t="n">
        <v>61303000</v>
      </c>
      <c r="E1780" s="140" t="s">
        <v>3273</v>
      </c>
      <c r="F1780" s="143" t="n">
        <v>2022</v>
      </c>
      <c r="G1780" s="144" t="n">
        <v>10229280</v>
      </c>
      <c r="H1780" s="144" t="n">
        <v>0</v>
      </c>
      <c r="I1780" s="144" t="n">
        <f aca="false">+G:G-H:H</f>
        <v>10229280</v>
      </c>
    </row>
    <row r="1781" customFormat="false" ht="17.25" hidden="false" customHeight="true" outlineLevel="0" collapsed="false">
      <c r="A1781" s="140" t="s">
        <v>111</v>
      </c>
      <c r="C1781" s="142" t="n">
        <v>61304000</v>
      </c>
      <c r="D1781" s="143" t="n">
        <v>61304000</v>
      </c>
      <c r="E1781" s="140" t="s">
        <v>2073</v>
      </c>
      <c r="F1781" s="143" t="n">
        <v>2022</v>
      </c>
      <c r="G1781" s="144" t="n">
        <v>29417.5500000007</v>
      </c>
      <c r="H1781" s="144" t="n">
        <v>0</v>
      </c>
      <c r="I1781" s="144" t="n">
        <f aca="false">+G:G-H:H</f>
        <v>29417.5500000007</v>
      </c>
    </row>
    <row r="1782" customFormat="false" ht="17.25" hidden="false" customHeight="true" outlineLevel="0" collapsed="false">
      <c r="A1782" s="140" t="s">
        <v>111</v>
      </c>
      <c r="C1782" s="142" t="n">
        <v>61500000</v>
      </c>
      <c r="D1782" s="143" t="n">
        <v>61500000</v>
      </c>
      <c r="E1782" s="140" t="s">
        <v>1289</v>
      </c>
      <c r="F1782" s="143" t="n">
        <v>2022</v>
      </c>
      <c r="G1782" s="144" t="n">
        <v>12215393.6</v>
      </c>
      <c r="H1782" s="144" t="n">
        <v>0</v>
      </c>
      <c r="I1782" s="144" t="n">
        <f aca="false">+G:G-H:H</f>
        <v>12215393.6</v>
      </c>
    </row>
    <row r="1783" customFormat="false" ht="17.25" hidden="false" customHeight="true" outlineLevel="0" collapsed="false">
      <c r="A1783" s="140" t="s">
        <v>111</v>
      </c>
      <c r="C1783" s="142" t="n">
        <v>61503000</v>
      </c>
      <c r="D1783" s="143" t="n">
        <v>61503000</v>
      </c>
      <c r="E1783" s="140" t="s">
        <v>459</v>
      </c>
      <c r="F1783" s="143" t="n">
        <v>2022</v>
      </c>
      <c r="G1783" s="144" t="n">
        <v>45000498.85</v>
      </c>
      <c r="H1783" s="144" t="n">
        <v>0</v>
      </c>
      <c r="I1783" s="144" t="n">
        <f aca="false">+G:G-H:H</f>
        <v>45000498.85</v>
      </c>
    </row>
    <row r="1784" customFormat="false" ht="17.25" hidden="false" customHeight="true" outlineLevel="0" collapsed="false">
      <c r="A1784" s="140" t="s">
        <v>111</v>
      </c>
      <c r="C1784" s="142" t="n">
        <v>61601000</v>
      </c>
      <c r="D1784" s="143" t="n">
        <v>61601000</v>
      </c>
      <c r="E1784" s="140" t="s">
        <v>156</v>
      </c>
      <c r="F1784" s="143" t="n">
        <v>2022</v>
      </c>
      <c r="G1784" s="144" t="n">
        <v>137285.96</v>
      </c>
      <c r="H1784" s="144" t="n">
        <v>0</v>
      </c>
      <c r="I1784" s="144" t="n">
        <f aca="false">+G:G-H:H</f>
        <v>137285.96</v>
      </c>
    </row>
    <row r="1785" customFormat="false" ht="17.25" hidden="false" customHeight="true" outlineLevel="0" collapsed="false">
      <c r="A1785" s="145" t="s">
        <v>111</v>
      </c>
      <c r="C1785" s="146" t="n">
        <v>61602000</v>
      </c>
      <c r="D1785" s="147" t="n">
        <v>61602000</v>
      </c>
      <c r="E1785" s="145" t="s">
        <v>466</v>
      </c>
      <c r="F1785" s="143" t="n">
        <v>2022</v>
      </c>
      <c r="G1785" s="148" t="n">
        <v>102151585.05</v>
      </c>
      <c r="H1785" s="148" t="n">
        <v>0</v>
      </c>
      <c r="I1785" s="144" t="n">
        <f aca="false">+G:G-H:H</f>
        <v>102151585.05</v>
      </c>
    </row>
    <row r="1786" customFormat="false" ht="17.25" hidden="false" customHeight="true" outlineLevel="0" collapsed="false">
      <c r="A1786" s="140" t="s">
        <v>111</v>
      </c>
      <c r="C1786" s="142" t="n">
        <v>61604000</v>
      </c>
      <c r="D1786" s="143" t="n">
        <v>61604000</v>
      </c>
      <c r="E1786" s="140" t="s">
        <v>157</v>
      </c>
      <c r="F1786" s="143" t="n">
        <v>2022</v>
      </c>
      <c r="G1786" s="144" t="n">
        <v>16522868.87</v>
      </c>
      <c r="H1786" s="144" t="n">
        <v>0</v>
      </c>
      <c r="I1786" s="144" t="n">
        <f aca="false">+G:G-H:H</f>
        <v>16522868.87</v>
      </c>
    </row>
    <row r="1787" customFormat="false" ht="17.25" hidden="false" customHeight="true" outlineLevel="0" collapsed="false">
      <c r="A1787" s="140" t="s">
        <v>111</v>
      </c>
      <c r="C1787" s="142" t="n">
        <v>61802000</v>
      </c>
      <c r="D1787" s="143" t="n">
        <v>61802000</v>
      </c>
      <c r="E1787" s="140" t="s">
        <v>472</v>
      </c>
      <c r="F1787" s="143" t="n">
        <v>2022</v>
      </c>
      <c r="G1787" s="144" t="n">
        <v>194600</v>
      </c>
      <c r="H1787" s="144" t="n">
        <v>0</v>
      </c>
      <c r="I1787" s="144" t="n">
        <f aca="false">+G:G-H:H</f>
        <v>194600</v>
      </c>
    </row>
    <row r="1788" customFormat="false" ht="17.25" hidden="false" customHeight="true" outlineLevel="0" collapsed="false">
      <c r="A1788" s="140" t="s">
        <v>111</v>
      </c>
      <c r="C1788" s="142" t="n">
        <v>62100000</v>
      </c>
      <c r="D1788" s="143" t="n">
        <v>62100000</v>
      </c>
      <c r="E1788" s="140" t="s">
        <v>499</v>
      </c>
      <c r="F1788" s="143" t="n">
        <v>2022</v>
      </c>
      <c r="G1788" s="144" t="n">
        <v>273902104.93</v>
      </c>
      <c r="H1788" s="144" t="n">
        <v>0</v>
      </c>
      <c r="I1788" s="144" t="n">
        <f aca="false">+G:G-H:H</f>
        <v>273902104.93</v>
      </c>
    </row>
    <row r="1789" customFormat="false" ht="17.25" hidden="false" customHeight="true" outlineLevel="0" collapsed="false">
      <c r="A1789" s="140" t="s">
        <v>111</v>
      </c>
      <c r="C1789" s="142" t="n">
        <v>62102000</v>
      </c>
      <c r="D1789" s="143" t="n">
        <v>62102000</v>
      </c>
      <c r="E1789" s="140" t="s">
        <v>1842</v>
      </c>
      <c r="F1789" s="143" t="n">
        <v>2022</v>
      </c>
      <c r="G1789" s="144" t="n">
        <v>350000</v>
      </c>
      <c r="H1789" s="144" t="n">
        <v>0</v>
      </c>
      <c r="I1789" s="144" t="n">
        <f aca="false">+G:G-H:H</f>
        <v>350000</v>
      </c>
    </row>
    <row r="1790" customFormat="false" ht="17.25" hidden="false" customHeight="true" outlineLevel="0" collapsed="false">
      <c r="A1790" s="140" t="s">
        <v>111</v>
      </c>
      <c r="C1790" s="142" t="n">
        <v>62103000</v>
      </c>
      <c r="D1790" s="143" t="n">
        <v>62103000</v>
      </c>
      <c r="E1790" s="140" t="s">
        <v>2074</v>
      </c>
      <c r="F1790" s="143" t="n">
        <v>2022</v>
      </c>
      <c r="G1790" s="144" t="n">
        <v>62231685</v>
      </c>
      <c r="H1790" s="144" t="n">
        <v>0</v>
      </c>
      <c r="I1790" s="144" t="n">
        <f aca="false">+G:G-H:H</f>
        <v>62231685</v>
      </c>
    </row>
    <row r="1791" customFormat="false" ht="17.25" hidden="false" customHeight="true" outlineLevel="0" collapsed="false">
      <c r="A1791" s="140" t="s">
        <v>111</v>
      </c>
      <c r="C1791" s="142" t="n">
        <v>62201000</v>
      </c>
      <c r="D1791" s="143" t="n">
        <v>62201000</v>
      </c>
      <c r="E1791" s="140" t="s">
        <v>2060</v>
      </c>
      <c r="F1791" s="143" t="n">
        <v>2022</v>
      </c>
      <c r="G1791" s="144" t="n">
        <v>926911520.88</v>
      </c>
      <c r="H1791" s="144" t="n">
        <v>0</v>
      </c>
      <c r="I1791" s="144" t="n">
        <f aca="false">+G:G-H:H</f>
        <v>926911520.88</v>
      </c>
    </row>
    <row r="1792" customFormat="false" ht="17.25" hidden="false" customHeight="true" outlineLevel="0" collapsed="false">
      <c r="A1792" s="140" t="s">
        <v>111</v>
      </c>
      <c r="C1792" s="142" t="n">
        <v>62202000</v>
      </c>
      <c r="D1792" s="143" t="n">
        <v>62202000</v>
      </c>
      <c r="E1792" s="140" t="s">
        <v>483</v>
      </c>
      <c r="F1792" s="143" t="n">
        <v>2022</v>
      </c>
      <c r="G1792" s="144" t="n">
        <v>300000</v>
      </c>
      <c r="H1792" s="144" t="n">
        <v>0</v>
      </c>
      <c r="I1792" s="144" t="n">
        <f aca="false">+G:G-H:H</f>
        <v>300000</v>
      </c>
    </row>
    <row r="1793" customFormat="false" ht="17.25" hidden="false" customHeight="true" outlineLevel="0" collapsed="false">
      <c r="A1793" s="140" t="s">
        <v>111</v>
      </c>
      <c r="C1793" s="142" t="n">
        <v>62203000</v>
      </c>
      <c r="D1793" s="143" t="n">
        <v>62203000</v>
      </c>
      <c r="E1793" s="140" t="s">
        <v>1843</v>
      </c>
      <c r="F1793" s="143" t="n">
        <v>2022</v>
      </c>
      <c r="G1793" s="144" t="n">
        <v>30365952</v>
      </c>
      <c r="H1793" s="144" t="n">
        <v>0</v>
      </c>
      <c r="I1793" s="144" t="n">
        <f aca="false">+G:G-H:H</f>
        <v>30365952</v>
      </c>
    </row>
    <row r="1794" customFormat="false" ht="17.25" hidden="false" customHeight="true" outlineLevel="0" collapsed="false">
      <c r="A1794" s="140" t="s">
        <v>111</v>
      </c>
      <c r="C1794" s="142" t="n">
        <v>62208000</v>
      </c>
      <c r="D1794" s="143" t="n">
        <v>62208000</v>
      </c>
      <c r="E1794" s="140" t="s">
        <v>403</v>
      </c>
      <c r="F1794" s="143" t="n">
        <v>2022</v>
      </c>
      <c r="G1794" s="144" t="n">
        <v>6959360</v>
      </c>
      <c r="H1794" s="144" t="n">
        <v>0</v>
      </c>
      <c r="I1794" s="144" t="n">
        <f aca="false">+G:G-H:H</f>
        <v>6959360</v>
      </c>
    </row>
    <row r="1795" customFormat="false" ht="17.25" hidden="false" customHeight="true" outlineLevel="0" collapsed="false">
      <c r="A1795" s="140" t="s">
        <v>111</v>
      </c>
      <c r="C1795" s="142" t="n">
        <v>62301000</v>
      </c>
      <c r="D1795" s="143" t="n">
        <v>62301000</v>
      </c>
      <c r="E1795" s="140" t="s">
        <v>165</v>
      </c>
      <c r="F1795" s="143" t="n">
        <v>2022</v>
      </c>
      <c r="G1795" s="144" t="n">
        <v>3535000</v>
      </c>
      <c r="H1795" s="144" t="n">
        <v>0</v>
      </c>
      <c r="I1795" s="144" t="n">
        <f aca="false">+G:G-H:H</f>
        <v>3535000</v>
      </c>
    </row>
    <row r="1796" customFormat="false" ht="17.25" hidden="false" customHeight="true" outlineLevel="0" collapsed="false">
      <c r="A1796" s="140" t="s">
        <v>111</v>
      </c>
      <c r="C1796" s="142" t="n">
        <v>62303000</v>
      </c>
      <c r="D1796" s="143" t="n">
        <v>62303000</v>
      </c>
      <c r="E1796" s="140" t="s">
        <v>495</v>
      </c>
      <c r="F1796" s="143" t="n">
        <v>2022</v>
      </c>
      <c r="G1796" s="144" t="n">
        <v>7186472</v>
      </c>
      <c r="H1796" s="144" t="n">
        <v>0</v>
      </c>
      <c r="I1796" s="144" t="n">
        <f aca="false">+G:G-H:H</f>
        <v>7186472</v>
      </c>
    </row>
    <row r="1797" customFormat="false" ht="17.25" hidden="false" customHeight="true" outlineLevel="0" collapsed="false">
      <c r="A1797" s="140" t="s">
        <v>111</v>
      </c>
      <c r="C1797" s="142" t="n">
        <v>62401000</v>
      </c>
      <c r="D1797" s="143" t="n">
        <v>62401000</v>
      </c>
      <c r="E1797" s="140" t="s">
        <v>725</v>
      </c>
      <c r="F1797" s="143" t="n">
        <v>2022</v>
      </c>
      <c r="G1797" s="144" t="n">
        <v>134603101.47</v>
      </c>
      <c r="H1797" s="144" t="n">
        <v>0</v>
      </c>
      <c r="I1797" s="144" t="n">
        <f aca="false">+G:G-H:H</f>
        <v>134603101.47</v>
      </c>
    </row>
    <row r="1798" customFormat="false" ht="17.25" hidden="false" customHeight="true" outlineLevel="0" collapsed="false">
      <c r="A1798" s="140" t="s">
        <v>111</v>
      </c>
      <c r="C1798" s="142" t="n">
        <v>62501000</v>
      </c>
      <c r="D1798" s="143" t="n">
        <v>62501000</v>
      </c>
      <c r="E1798" s="140" t="s">
        <v>726</v>
      </c>
      <c r="F1798" s="143" t="n">
        <v>2022</v>
      </c>
      <c r="G1798" s="144" t="n">
        <v>185980600</v>
      </c>
      <c r="H1798" s="144" t="n">
        <v>0</v>
      </c>
      <c r="I1798" s="144" t="n">
        <f aca="false">+G:G-H:H</f>
        <v>185980600</v>
      </c>
    </row>
    <row r="1799" customFormat="false" ht="17.25" hidden="false" customHeight="true" outlineLevel="0" collapsed="false">
      <c r="A1799" s="140" t="s">
        <v>111</v>
      </c>
      <c r="C1799" s="142" t="n">
        <v>62505000</v>
      </c>
      <c r="D1799" s="143" t="n">
        <v>62505000</v>
      </c>
      <c r="E1799" s="140" t="s">
        <v>2061</v>
      </c>
      <c r="F1799" s="143" t="n">
        <v>2022</v>
      </c>
      <c r="G1799" s="144" t="n">
        <v>6651250.8</v>
      </c>
      <c r="H1799" s="144" t="n">
        <v>0</v>
      </c>
      <c r="I1799" s="144" t="n">
        <f aca="false">+G:G-H:H</f>
        <v>6651250.8</v>
      </c>
    </row>
    <row r="1800" customFormat="false" ht="17.25" hidden="false" customHeight="true" outlineLevel="0" collapsed="false">
      <c r="A1800" s="140" t="s">
        <v>111</v>
      </c>
      <c r="C1800" s="142" t="n">
        <v>62506000</v>
      </c>
      <c r="D1800" s="143" t="n">
        <v>62506000</v>
      </c>
      <c r="E1800" s="140" t="s">
        <v>509</v>
      </c>
      <c r="F1800" s="143" t="n">
        <v>2022</v>
      </c>
      <c r="G1800" s="144" t="n">
        <v>31115700</v>
      </c>
      <c r="H1800" s="144" t="n">
        <v>0</v>
      </c>
      <c r="I1800" s="144" t="n">
        <f aca="false">+G:G-H:H</f>
        <v>31115700</v>
      </c>
    </row>
    <row r="1801" customFormat="false" ht="17.25" hidden="false" customHeight="true" outlineLevel="0" collapsed="false">
      <c r="A1801" s="140" t="s">
        <v>111</v>
      </c>
      <c r="C1801" s="142" t="n">
        <v>62507000</v>
      </c>
      <c r="D1801" s="143" t="n">
        <v>62507000</v>
      </c>
      <c r="E1801" s="140" t="s">
        <v>416</v>
      </c>
      <c r="F1801" s="143" t="n">
        <v>2022</v>
      </c>
      <c r="G1801" s="144" t="n">
        <v>211973547.4</v>
      </c>
      <c r="H1801" s="144" t="n">
        <v>0</v>
      </c>
      <c r="I1801" s="144" t="n">
        <f aca="false">+G:G-H:H</f>
        <v>211973547.4</v>
      </c>
    </row>
    <row r="1802" customFormat="false" ht="17.25" hidden="false" customHeight="true" outlineLevel="0" collapsed="false">
      <c r="A1802" s="140" t="s">
        <v>111</v>
      </c>
      <c r="C1802" s="142" t="n">
        <v>62602000</v>
      </c>
      <c r="D1802" s="143" t="n">
        <v>62602000</v>
      </c>
      <c r="E1802" s="140" t="s">
        <v>511</v>
      </c>
      <c r="F1802" s="143" t="n">
        <v>2022</v>
      </c>
      <c r="G1802" s="144" t="n">
        <v>37324799.45</v>
      </c>
      <c r="H1802" s="144" t="n">
        <v>0</v>
      </c>
      <c r="I1802" s="144" t="n">
        <f aca="false">+G:G-H:H</f>
        <v>37324799.45</v>
      </c>
    </row>
    <row r="1803" customFormat="false" ht="17.25" hidden="false" customHeight="true" outlineLevel="0" collapsed="false">
      <c r="A1803" s="140" t="s">
        <v>111</v>
      </c>
      <c r="C1803" s="143" t="n">
        <v>62603000</v>
      </c>
      <c r="D1803" s="143" t="n">
        <v>62603000</v>
      </c>
      <c r="E1803" s="140" t="s">
        <v>512</v>
      </c>
      <c r="F1803" s="143" t="n">
        <v>2022</v>
      </c>
      <c r="G1803" s="144" t="n">
        <v>19530973.79</v>
      </c>
      <c r="H1803" s="144" t="n">
        <v>0</v>
      </c>
      <c r="I1803" s="144" t="n">
        <f aca="false">+G:G-H:H</f>
        <v>19530973.79</v>
      </c>
    </row>
    <row r="1804" customFormat="false" ht="17.25" hidden="false" customHeight="true" outlineLevel="0" collapsed="false">
      <c r="A1804" s="140" t="s">
        <v>111</v>
      </c>
      <c r="C1804" s="143" t="n">
        <v>62607000</v>
      </c>
      <c r="D1804" s="143" t="n">
        <v>62607000</v>
      </c>
      <c r="E1804" s="140" t="s">
        <v>3491</v>
      </c>
      <c r="F1804" s="143" t="n">
        <v>2022</v>
      </c>
      <c r="G1804" s="144" t="n">
        <v>21988800</v>
      </c>
      <c r="H1804" s="144" t="n">
        <v>0</v>
      </c>
      <c r="I1804" s="144" t="n">
        <f aca="false">+G:G-H:H</f>
        <v>21988800</v>
      </c>
    </row>
    <row r="1805" customFormat="false" ht="17.25" hidden="false" customHeight="true" outlineLevel="0" collapsed="false">
      <c r="A1805" s="140" t="s">
        <v>111</v>
      </c>
      <c r="C1805" s="143" t="n">
        <v>62703000</v>
      </c>
      <c r="D1805" s="143" t="n">
        <v>62703000</v>
      </c>
      <c r="E1805" s="140" t="s">
        <v>516</v>
      </c>
      <c r="F1805" s="143" t="n">
        <v>2022</v>
      </c>
      <c r="G1805" s="144" t="n">
        <v>9329382.95</v>
      </c>
      <c r="H1805" s="144" t="n">
        <v>0</v>
      </c>
      <c r="I1805" s="144" t="n">
        <f aca="false">+G:G-H:H</f>
        <v>9329382.95</v>
      </c>
    </row>
    <row r="1806" customFormat="false" ht="17.25" hidden="false" customHeight="true" outlineLevel="0" collapsed="false">
      <c r="A1806" s="140" t="s">
        <v>111</v>
      </c>
      <c r="C1806" s="143" t="n">
        <v>63501000</v>
      </c>
      <c r="D1806" s="143" t="n">
        <v>63501000</v>
      </c>
      <c r="E1806" s="140" t="s">
        <v>2063</v>
      </c>
      <c r="F1806" s="143" t="n">
        <v>2022</v>
      </c>
      <c r="G1806" s="144" t="n">
        <v>649000</v>
      </c>
      <c r="H1806" s="144" t="n">
        <v>0</v>
      </c>
      <c r="I1806" s="144" t="n">
        <f aca="false">+G:G-H:H</f>
        <v>649000</v>
      </c>
    </row>
    <row r="1807" customFormat="false" ht="17.25" hidden="false" customHeight="true" outlineLevel="0" collapsed="false">
      <c r="A1807" s="140" t="s">
        <v>111</v>
      </c>
      <c r="C1807" s="143" t="n">
        <v>63504000</v>
      </c>
      <c r="D1807" s="143" t="n">
        <v>63504000</v>
      </c>
      <c r="E1807" s="140" t="s">
        <v>732</v>
      </c>
      <c r="F1807" s="143" t="n">
        <v>2022</v>
      </c>
      <c r="G1807" s="144" t="n">
        <v>46902314.9</v>
      </c>
      <c r="H1807" s="144" t="n">
        <v>0</v>
      </c>
      <c r="I1807" s="144" t="n">
        <f aca="false">+G:G-H:H</f>
        <v>46902314.9</v>
      </c>
    </row>
    <row r="1808" customFormat="false" ht="17.25" hidden="false" customHeight="true" outlineLevel="0" collapsed="false">
      <c r="A1808" s="140" t="s">
        <v>111</v>
      </c>
      <c r="C1808" s="143" t="n">
        <v>64101000</v>
      </c>
      <c r="D1808" s="143" t="n">
        <v>64101000</v>
      </c>
      <c r="E1808" s="140" t="s">
        <v>735</v>
      </c>
      <c r="F1808" s="143" t="n">
        <v>2022</v>
      </c>
      <c r="G1808" s="144" t="n">
        <v>694462547.09</v>
      </c>
      <c r="H1808" s="144" t="n">
        <v>0</v>
      </c>
      <c r="I1808" s="144" t="n">
        <f aca="false">+G:G-H:H</f>
        <v>694462547.09</v>
      </c>
    </row>
    <row r="1809" customFormat="false" ht="17.25" hidden="false" customHeight="true" outlineLevel="0" collapsed="false">
      <c r="A1809" s="140" t="s">
        <v>111</v>
      </c>
      <c r="C1809" s="143" t="n">
        <v>64102000</v>
      </c>
      <c r="D1809" s="143" t="n">
        <v>64102000</v>
      </c>
      <c r="E1809" s="140" t="s">
        <v>528</v>
      </c>
      <c r="F1809" s="143" t="n">
        <v>2022</v>
      </c>
      <c r="G1809" s="144" t="n">
        <v>53063448.48</v>
      </c>
      <c r="H1809" s="144" t="n">
        <v>0</v>
      </c>
      <c r="I1809" s="144" t="n">
        <f aca="false">+G:G-H:H</f>
        <v>53063448.48</v>
      </c>
    </row>
    <row r="1810" customFormat="false" ht="17.25" hidden="false" customHeight="true" outlineLevel="0" collapsed="false">
      <c r="A1810" s="140" t="s">
        <v>111</v>
      </c>
      <c r="C1810" s="143" t="n">
        <v>64103000</v>
      </c>
      <c r="D1810" s="143" t="n">
        <v>64103000</v>
      </c>
      <c r="E1810" s="140" t="s">
        <v>529</v>
      </c>
      <c r="F1810" s="143" t="n">
        <v>2022</v>
      </c>
      <c r="G1810" s="144" t="n">
        <v>12901497.44</v>
      </c>
      <c r="H1810" s="144" t="n">
        <v>0</v>
      </c>
      <c r="I1810" s="144" t="n">
        <f aca="false">+G:G-H:H</f>
        <v>12901497.44</v>
      </c>
    </row>
    <row r="1811" customFormat="false" ht="17.25" hidden="false" customHeight="true" outlineLevel="0" collapsed="false">
      <c r="A1811" s="140" t="s">
        <v>111</v>
      </c>
      <c r="C1811" s="143" t="n">
        <v>64104000</v>
      </c>
      <c r="D1811" s="143" t="n">
        <v>64104000</v>
      </c>
      <c r="E1811" s="140" t="s">
        <v>194</v>
      </c>
      <c r="F1811" s="143" t="n">
        <v>2022</v>
      </c>
      <c r="G1811" s="144" t="n">
        <v>26360758.47</v>
      </c>
      <c r="H1811" s="144" t="n">
        <v>0</v>
      </c>
      <c r="I1811" s="144" t="n">
        <f aca="false">+G:G-H:H</f>
        <v>26360758.47</v>
      </c>
    </row>
    <row r="1812" customFormat="false" ht="17.25" hidden="false" customHeight="true" outlineLevel="0" collapsed="false">
      <c r="A1812" s="140" t="s">
        <v>111</v>
      </c>
      <c r="C1812" s="143" t="n">
        <v>64105000</v>
      </c>
      <c r="D1812" s="143" t="n">
        <v>64105000</v>
      </c>
      <c r="E1812" s="140" t="s">
        <v>530</v>
      </c>
      <c r="F1812" s="143" t="n">
        <v>2022</v>
      </c>
      <c r="G1812" s="144" t="n">
        <v>11508225.46</v>
      </c>
      <c r="H1812" s="144" t="n">
        <v>0</v>
      </c>
      <c r="I1812" s="144" t="n">
        <f aca="false">+G:G-H:H</f>
        <v>11508225.46</v>
      </c>
    </row>
    <row r="1813" customFormat="false" ht="17.25" hidden="false" customHeight="true" outlineLevel="0" collapsed="false">
      <c r="A1813" s="140" t="s">
        <v>111</v>
      </c>
      <c r="C1813" s="143" t="n">
        <v>64180000</v>
      </c>
      <c r="D1813" s="143" t="n">
        <v>64180000</v>
      </c>
      <c r="E1813" s="140" t="s">
        <v>531</v>
      </c>
      <c r="F1813" s="143" t="n">
        <v>2022</v>
      </c>
      <c r="G1813" s="144" t="n">
        <v>0</v>
      </c>
      <c r="H1813" s="144" t="n">
        <v>5008888.35</v>
      </c>
      <c r="I1813" s="144" t="n">
        <f aca="false">+G:G-H:H</f>
        <v>-5008888.35</v>
      </c>
    </row>
    <row r="1814" customFormat="false" ht="17.25" hidden="false" customHeight="true" outlineLevel="0" collapsed="false">
      <c r="A1814" s="140" t="s">
        <v>111</v>
      </c>
      <c r="C1814" s="143" t="n">
        <v>64188000</v>
      </c>
      <c r="D1814" s="143" t="n">
        <v>64180000</v>
      </c>
      <c r="E1814" s="140" t="s">
        <v>3414</v>
      </c>
      <c r="F1814" s="143" t="n">
        <v>2022</v>
      </c>
      <c r="G1814" s="144" t="n">
        <v>1141325.6</v>
      </c>
      <c r="H1814" s="144" t="n">
        <v>0</v>
      </c>
      <c r="I1814" s="144" t="n">
        <f aca="false">+G:G-H:H</f>
        <v>1141325.6</v>
      </c>
    </row>
    <row r="1815" customFormat="false" ht="17.25" hidden="false" customHeight="true" outlineLevel="0" collapsed="false">
      <c r="A1815" s="140" t="s">
        <v>111</v>
      </c>
      <c r="C1815" s="143" t="n">
        <v>64501000</v>
      </c>
      <c r="D1815" s="143" t="n">
        <v>64501000</v>
      </c>
      <c r="E1815" s="140" t="s">
        <v>736</v>
      </c>
      <c r="F1815" s="143" t="n">
        <v>2022</v>
      </c>
      <c r="G1815" s="144" t="n">
        <v>60857444.31</v>
      </c>
      <c r="H1815" s="144" t="n">
        <v>0</v>
      </c>
      <c r="I1815" s="144" t="n">
        <f aca="false">+G:G-H:H</f>
        <v>60857444.31</v>
      </c>
    </row>
    <row r="1816" customFormat="false" ht="17.25" hidden="false" customHeight="true" outlineLevel="0" collapsed="false">
      <c r="A1816" s="140" t="s">
        <v>111</v>
      </c>
      <c r="C1816" s="143" t="n">
        <v>64502000</v>
      </c>
      <c r="D1816" s="143" t="n">
        <v>64502000</v>
      </c>
      <c r="E1816" s="140" t="s">
        <v>533</v>
      </c>
      <c r="F1816" s="143" t="n">
        <v>2022</v>
      </c>
      <c r="G1816" s="144" t="n">
        <v>2706988.75</v>
      </c>
      <c r="H1816" s="144" t="n">
        <v>0</v>
      </c>
      <c r="I1816" s="144" t="n">
        <f aca="false">+G:G-H:H</f>
        <v>2706988.75</v>
      </c>
    </row>
    <row r="1817" customFormat="false" ht="17.25" hidden="false" customHeight="true" outlineLevel="0" collapsed="false">
      <c r="A1817" s="140" t="s">
        <v>111</v>
      </c>
      <c r="C1817" s="143" t="n">
        <v>64503000</v>
      </c>
      <c r="D1817" s="143" t="n">
        <v>64503000</v>
      </c>
      <c r="E1817" s="140" t="s">
        <v>2064</v>
      </c>
      <c r="F1817" s="143" t="n">
        <v>2022</v>
      </c>
      <c r="G1817" s="144" t="n">
        <v>20699720.6</v>
      </c>
      <c r="H1817" s="144" t="n">
        <v>0</v>
      </c>
      <c r="I1817" s="144" t="n">
        <f aca="false">+G:G-H:H</f>
        <v>20699720.6</v>
      </c>
    </row>
    <row r="1818" customFormat="false" ht="17.25" hidden="false" customHeight="true" outlineLevel="0" collapsed="false">
      <c r="A1818" s="140" t="s">
        <v>111</v>
      </c>
      <c r="C1818" s="143" t="n">
        <v>64504000</v>
      </c>
      <c r="D1818" s="143" t="n">
        <v>64504000</v>
      </c>
      <c r="E1818" s="140" t="s">
        <v>2065</v>
      </c>
      <c r="F1818" s="143" t="n">
        <v>2022</v>
      </c>
      <c r="G1818" s="144" t="n">
        <v>4681341.87</v>
      </c>
      <c r="H1818" s="144" t="n">
        <v>0</v>
      </c>
      <c r="I1818" s="144" t="n">
        <f aca="false">+G:G-H:H</f>
        <v>4681341.87</v>
      </c>
    </row>
    <row r="1819" customFormat="false" ht="17.25" hidden="false" customHeight="true" outlineLevel="0" collapsed="false">
      <c r="A1819" s="140" t="s">
        <v>111</v>
      </c>
      <c r="C1819" s="143" t="n">
        <v>64580000</v>
      </c>
      <c r="D1819" s="143" t="n">
        <v>64580000</v>
      </c>
      <c r="E1819" s="140" t="s">
        <v>738</v>
      </c>
      <c r="F1819" s="143" t="n">
        <v>2022</v>
      </c>
      <c r="G1819" s="144" t="n">
        <v>1140639.28</v>
      </c>
      <c r="H1819" s="144" t="n">
        <v>0</v>
      </c>
      <c r="I1819" s="144" t="n">
        <f aca="false">+G:G-H:H</f>
        <v>1140639.28</v>
      </c>
    </row>
    <row r="1820" customFormat="false" ht="17.25" hidden="false" customHeight="true" outlineLevel="0" collapsed="false">
      <c r="A1820" s="140" t="s">
        <v>111</v>
      </c>
      <c r="C1820" s="143" t="n">
        <v>64801000</v>
      </c>
      <c r="D1820" s="143" t="n">
        <v>64801000</v>
      </c>
      <c r="E1820" s="140" t="s">
        <v>467</v>
      </c>
      <c r="F1820" s="143" t="n">
        <v>2022</v>
      </c>
      <c r="G1820" s="144" t="n">
        <v>15284165</v>
      </c>
      <c r="H1820" s="144" t="n">
        <v>0</v>
      </c>
      <c r="I1820" s="144" t="n">
        <f aca="false">+G:G-H:H</f>
        <v>15284165</v>
      </c>
    </row>
    <row r="1821" customFormat="false" ht="17.25" hidden="false" customHeight="true" outlineLevel="0" collapsed="false">
      <c r="A1821" s="140" t="s">
        <v>111</v>
      </c>
      <c r="C1821" s="143" t="n">
        <v>64803000</v>
      </c>
      <c r="D1821" s="143" t="n">
        <v>64803000</v>
      </c>
      <c r="E1821" s="140" t="s">
        <v>536</v>
      </c>
      <c r="F1821" s="143" t="n">
        <v>2022</v>
      </c>
      <c r="G1821" s="144" t="n">
        <v>2687735</v>
      </c>
      <c r="H1821" s="144" t="n">
        <v>0</v>
      </c>
      <c r="I1821" s="144" t="n">
        <f aca="false">+G:G-H:H</f>
        <v>2687735</v>
      </c>
    </row>
    <row r="1822" customFormat="false" ht="17.25" hidden="false" customHeight="true" outlineLevel="0" collapsed="false">
      <c r="A1822" s="140" t="s">
        <v>111</v>
      </c>
      <c r="C1822" s="143" t="n">
        <v>65100000</v>
      </c>
      <c r="D1822" s="143" t="n">
        <v>65100000</v>
      </c>
      <c r="E1822" s="140" t="s">
        <v>740</v>
      </c>
      <c r="F1822" s="143" t="n">
        <v>2022</v>
      </c>
      <c r="G1822" s="144" t="n">
        <v>11793257.27</v>
      </c>
      <c r="H1822" s="144" t="n">
        <v>0</v>
      </c>
      <c r="I1822" s="144" t="n">
        <f aca="false">+G:G-H:H</f>
        <v>11793257.27</v>
      </c>
    </row>
    <row r="1823" customFormat="false" ht="17.25" hidden="false" customHeight="true" outlineLevel="0" collapsed="false">
      <c r="A1823" s="140" t="s">
        <v>111</v>
      </c>
      <c r="C1823" s="143" t="n">
        <v>65200000</v>
      </c>
      <c r="D1823" s="143" t="n">
        <v>65200000</v>
      </c>
      <c r="E1823" s="140" t="s">
        <v>473</v>
      </c>
      <c r="F1823" s="143" t="n">
        <v>2022</v>
      </c>
      <c r="G1823" s="144" t="n">
        <v>15644720</v>
      </c>
      <c r="H1823" s="144" t="n">
        <v>0</v>
      </c>
      <c r="I1823" s="144" t="n">
        <f aca="false">+G:G-H:H</f>
        <v>15644720</v>
      </c>
    </row>
    <row r="1824" customFormat="false" ht="17.25" hidden="false" customHeight="true" outlineLevel="0" collapsed="false">
      <c r="A1824" s="140" t="s">
        <v>111</v>
      </c>
      <c r="C1824" s="143" t="n">
        <v>65601000</v>
      </c>
      <c r="D1824" s="143" t="n">
        <v>65601000</v>
      </c>
      <c r="E1824" s="140" t="s">
        <v>742</v>
      </c>
      <c r="F1824" s="143" t="n">
        <v>2022</v>
      </c>
      <c r="G1824" s="144" t="n">
        <v>124584.2</v>
      </c>
      <c r="H1824" s="144" t="n">
        <v>0</v>
      </c>
      <c r="I1824" s="144" t="n">
        <f aca="false">+G:G-H:H</f>
        <v>124584.2</v>
      </c>
    </row>
    <row r="1825" customFormat="false" ht="17.25" hidden="false" customHeight="true" outlineLevel="0" collapsed="false">
      <c r="A1825" s="140" t="s">
        <v>111</v>
      </c>
      <c r="C1825" s="143" t="n">
        <v>65602000</v>
      </c>
      <c r="D1825" s="143" t="n">
        <v>65602000</v>
      </c>
      <c r="E1825" s="140" t="s">
        <v>743</v>
      </c>
      <c r="F1825" s="143" t="n">
        <v>2022</v>
      </c>
      <c r="G1825" s="144" t="n">
        <v>400000</v>
      </c>
      <c r="H1825" s="144" t="n">
        <v>0</v>
      </c>
      <c r="I1825" s="144" t="n">
        <f aca="false">+G:G-H:H</f>
        <v>400000</v>
      </c>
    </row>
    <row r="1826" customFormat="false" ht="17.25" hidden="false" customHeight="true" outlineLevel="0" collapsed="false">
      <c r="A1826" s="140" t="s">
        <v>111</v>
      </c>
      <c r="C1826" s="143" t="n">
        <v>65700000</v>
      </c>
      <c r="D1826" s="143" t="n">
        <v>65700000</v>
      </c>
      <c r="E1826" s="140" t="s">
        <v>1652</v>
      </c>
      <c r="F1826" s="143" t="n">
        <v>2022</v>
      </c>
      <c r="G1826" s="144" t="n">
        <v>2834448.5</v>
      </c>
      <c r="H1826" s="144" t="n">
        <v>0</v>
      </c>
      <c r="I1826" s="144" t="n">
        <f aca="false">+G:G-H:H</f>
        <v>2834448.5</v>
      </c>
    </row>
    <row r="1827" customFormat="false" ht="17.25" hidden="false" customHeight="true" outlineLevel="0" collapsed="false">
      <c r="A1827" s="140" t="s">
        <v>111</v>
      </c>
      <c r="C1827" s="143" t="n">
        <v>66103000</v>
      </c>
      <c r="D1827" s="143" t="n">
        <v>66103000</v>
      </c>
      <c r="E1827" s="140" t="s">
        <v>3492</v>
      </c>
      <c r="F1827" s="143" t="n">
        <v>2022</v>
      </c>
      <c r="G1827" s="144" t="n">
        <v>470663537.48</v>
      </c>
      <c r="H1827" s="144" t="n">
        <v>0</v>
      </c>
      <c r="I1827" s="144" t="n">
        <f aca="false">+G:G-H:H</f>
        <v>470663537.48</v>
      </c>
    </row>
    <row r="1828" customFormat="false" ht="17.25" hidden="false" customHeight="true" outlineLevel="0" collapsed="false">
      <c r="A1828" s="140" t="s">
        <v>111</v>
      </c>
      <c r="C1828" s="143" t="n">
        <v>66104000</v>
      </c>
      <c r="D1828" s="143" t="n">
        <v>66104000</v>
      </c>
      <c r="E1828" s="140" t="s">
        <v>3493</v>
      </c>
      <c r="F1828" s="143" t="n">
        <v>2022</v>
      </c>
      <c r="G1828" s="144" t="n">
        <v>2120735713.63889</v>
      </c>
      <c r="H1828" s="144" t="n">
        <v>0</v>
      </c>
      <c r="I1828" s="144" t="n">
        <f aca="false">+G:G-H:H</f>
        <v>2120735713.63889</v>
      </c>
    </row>
    <row r="1829" customFormat="false" ht="17.25" hidden="false" customHeight="true" outlineLevel="0" collapsed="false">
      <c r="A1829" s="140" t="s">
        <v>111</v>
      </c>
      <c r="C1829" s="143" t="n">
        <v>66600000</v>
      </c>
      <c r="D1829" s="143" t="n">
        <v>66600000</v>
      </c>
      <c r="E1829" s="140" t="s">
        <v>750</v>
      </c>
      <c r="F1829" s="143" t="n">
        <v>2022</v>
      </c>
      <c r="G1829" s="144" t="n">
        <v>4547149490</v>
      </c>
      <c r="H1829" s="144" t="n">
        <v>0</v>
      </c>
      <c r="I1829" s="144" t="n">
        <f aca="false">+G:G-H:H</f>
        <v>4547149490</v>
      </c>
    </row>
    <row r="1830" customFormat="false" ht="17.25" hidden="false" customHeight="true" outlineLevel="0" collapsed="false">
      <c r="A1830" s="140" t="s">
        <v>111</v>
      </c>
      <c r="C1830" s="143" t="n">
        <v>68112000</v>
      </c>
      <c r="D1830" s="143" t="n">
        <v>68112000</v>
      </c>
      <c r="E1830" s="140" t="s">
        <v>752</v>
      </c>
      <c r="F1830" s="143" t="n">
        <v>2022</v>
      </c>
      <c r="G1830" s="144" t="n">
        <v>450310424.58</v>
      </c>
      <c r="H1830" s="144" t="n">
        <v>0</v>
      </c>
      <c r="I1830" s="144" t="n">
        <f aca="false">+G:G-H:H</f>
        <v>450310424.58</v>
      </c>
    </row>
    <row r="1831" customFormat="false" ht="17.25" hidden="false" customHeight="true" outlineLevel="0" collapsed="false">
      <c r="A1831" s="140" t="s">
        <v>111</v>
      </c>
      <c r="C1831" s="143" t="n">
        <v>69500000</v>
      </c>
      <c r="D1831" s="143" t="n">
        <v>69500000</v>
      </c>
      <c r="E1831" s="140" t="s">
        <v>753</v>
      </c>
      <c r="F1831" s="143" t="n">
        <v>2022</v>
      </c>
      <c r="G1831" s="144" t="n">
        <v>100000</v>
      </c>
      <c r="H1831" s="144" t="n">
        <v>0</v>
      </c>
      <c r="I1831" s="144" t="n">
        <f aca="false">+G:G-H:H</f>
        <v>100000</v>
      </c>
    </row>
    <row r="1832" customFormat="false" ht="17.25" hidden="false" customHeight="true" outlineLevel="0" collapsed="false">
      <c r="A1832" s="140" t="s">
        <v>111</v>
      </c>
      <c r="C1832" s="143" t="n">
        <v>72000000</v>
      </c>
      <c r="D1832" s="143" t="n">
        <v>72000000</v>
      </c>
      <c r="E1832" s="140" t="s">
        <v>2068</v>
      </c>
      <c r="F1832" s="143" t="n">
        <v>2022</v>
      </c>
      <c r="G1832" s="144" t="n">
        <v>0</v>
      </c>
      <c r="H1832" s="144" t="n">
        <v>11711542413.4489</v>
      </c>
      <c r="I1832" s="144" t="n">
        <f aca="false">+G:G-H:H</f>
        <v>-11711542413.4489</v>
      </c>
    </row>
    <row r="1833" customFormat="false" ht="17.25" hidden="false" customHeight="true" outlineLevel="0" collapsed="false">
      <c r="A1833" s="140" t="s">
        <v>111</v>
      </c>
      <c r="C1833" s="143" t="n">
        <v>75800000</v>
      </c>
      <c r="D1833" s="143" t="n">
        <v>75800000</v>
      </c>
      <c r="E1833" s="140" t="s">
        <v>211</v>
      </c>
      <c r="F1833" s="143" t="n">
        <v>2022</v>
      </c>
      <c r="G1833" s="144" t="n">
        <v>0</v>
      </c>
      <c r="H1833" s="144" t="n">
        <v>397424.93</v>
      </c>
      <c r="I1833" s="144" t="n">
        <f aca="false">+G:G-H:H</f>
        <v>-397424.93</v>
      </c>
    </row>
    <row r="1834" customFormat="false" ht="17.25" hidden="false" customHeight="true" outlineLevel="0" collapsed="false">
      <c r="A1834" s="140" t="s">
        <v>111</v>
      </c>
      <c r="C1834" s="143" t="n">
        <v>75810000</v>
      </c>
      <c r="D1834" s="143" t="n">
        <v>75810000</v>
      </c>
      <c r="E1834" s="140" t="s">
        <v>551</v>
      </c>
      <c r="F1834" s="143" t="n">
        <v>2022</v>
      </c>
      <c r="G1834" s="144" t="n">
        <v>0</v>
      </c>
      <c r="H1834" s="144" t="n">
        <v>8911500</v>
      </c>
      <c r="I1834" s="144" t="n">
        <f aca="false">+G:G-H:H</f>
        <v>-8911500</v>
      </c>
    </row>
    <row r="1835" customFormat="false" ht="17.25" hidden="false" customHeight="true" outlineLevel="0" collapsed="false">
      <c r="A1835" s="140" t="s">
        <v>111</v>
      </c>
      <c r="C1835" s="143" t="n">
        <v>75850000</v>
      </c>
      <c r="D1835" s="143" t="n">
        <v>75850000</v>
      </c>
      <c r="E1835" s="140" t="s">
        <v>1322</v>
      </c>
      <c r="F1835" s="143" t="n">
        <v>2022</v>
      </c>
      <c r="G1835" s="144" t="n">
        <v>0</v>
      </c>
      <c r="H1835" s="144" t="n">
        <v>11611483.52</v>
      </c>
      <c r="I1835" s="144" t="n">
        <f aca="false">+G:G-H:H</f>
        <v>-11611483.52</v>
      </c>
    </row>
    <row r="1836" customFormat="false" ht="17.25" hidden="false" customHeight="true" outlineLevel="0" collapsed="false">
      <c r="A1836" s="140" t="s">
        <v>111</v>
      </c>
      <c r="C1836" s="143" t="n">
        <v>76500000</v>
      </c>
      <c r="D1836" s="143" t="n">
        <v>76500000</v>
      </c>
      <c r="E1836" s="140" t="s">
        <v>765</v>
      </c>
      <c r="F1836" s="143" t="n">
        <v>2022</v>
      </c>
      <c r="G1836" s="144" t="n">
        <v>0</v>
      </c>
      <c r="H1836" s="144" t="n">
        <v>577387.81</v>
      </c>
      <c r="I1836" s="144" t="n">
        <f aca="false">+G:G-H:H</f>
        <v>-577387.81</v>
      </c>
    </row>
    <row r="1837" customFormat="false" ht="17.25" hidden="false" customHeight="true" outlineLevel="0" collapsed="false">
      <c r="A1837" s="140" t="s">
        <v>111</v>
      </c>
      <c r="C1837" s="143" t="n">
        <v>76600000</v>
      </c>
      <c r="D1837" s="143" t="n">
        <v>76600000</v>
      </c>
      <c r="E1837" s="140" t="s">
        <v>766</v>
      </c>
      <c r="F1837" s="143" t="n">
        <v>2022</v>
      </c>
      <c r="G1837" s="144" t="n">
        <v>0</v>
      </c>
      <c r="H1837" s="144" t="n">
        <v>182140803.02</v>
      </c>
      <c r="I1837" s="144" t="n">
        <f aca="false">+G:G-H:H</f>
        <v>-182140803.02</v>
      </c>
    </row>
    <row r="1838" customFormat="false" ht="17.25" hidden="false" customHeight="true" outlineLevel="0" collapsed="false">
      <c r="A1838" s="140" t="s">
        <v>2899</v>
      </c>
      <c r="C1838" s="142" t="n">
        <v>10100000</v>
      </c>
      <c r="D1838" s="143" t="n">
        <v>10100000</v>
      </c>
      <c r="E1838" s="140" t="s">
        <v>1</v>
      </c>
      <c r="F1838" s="143" t="n">
        <v>2022</v>
      </c>
      <c r="G1838" s="144" t="n">
        <v>0</v>
      </c>
      <c r="H1838" s="144" t="n">
        <v>2000000</v>
      </c>
      <c r="I1838" s="144" t="n">
        <f aca="false">+G:G-H:H</f>
        <v>-2000000</v>
      </c>
    </row>
    <row r="1839" customFormat="false" ht="17.25" hidden="false" customHeight="true" outlineLevel="0" collapsed="false">
      <c r="A1839" s="140" t="s">
        <v>2899</v>
      </c>
      <c r="C1839" s="142" t="n">
        <v>11900000</v>
      </c>
      <c r="D1839" s="143" t="n">
        <v>11900000</v>
      </c>
      <c r="E1839" s="140" t="s">
        <v>2</v>
      </c>
      <c r="F1839" s="143" t="n">
        <v>2022</v>
      </c>
      <c r="G1839" s="144" t="n">
        <v>2662741.54</v>
      </c>
      <c r="H1839" s="144" t="n">
        <v>0</v>
      </c>
      <c r="I1839" s="144" t="n">
        <f aca="false">+G:G-H:H</f>
        <v>2662741.54</v>
      </c>
    </row>
    <row r="1840" customFormat="false" ht="17.25" hidden="false" customHeight="true" outlineLevel="0" collapsed="false">
      <c r="A1840" s="140" t="s">
        <v>2899</v>
      </c>
      <c r="C1840" s="142" t="n">
        <v>12900000</v>
      </c>
      <c r="D1840" s="143" t="n">
        <v>12900000</v>
      </c>
      <c r="E1840" s="140" t="s">
        <v>4</v>
      </c>
      <c r="F1840" s="143" t="n">
        <v>2022</v>
      </c>
      <c r="G1840" s="144" t="n">
        <v>340881.05</v>
      </c>
      <c r="H1840" s="144" t="n">
        <v>0</v>
      </c>
      <c r="I1840" s="144" t="n">
        <f aca="false">+G:G-H:H</f>
        <v>340881.05</v>
      </c>
    </row>
    <row r="1841" customFormat="false" ht="17.25" hidden="false" customHeight="true" outlineLevel="0" collapsed="false">
      <c r="A1841" s="140" t="s">
        <v>2899</v>
      </c>
      <c r="C1841" s="142" t="n">
        <v>45510000</v>
      </c>
      <c r="D1841" s="143" t="n">
        <v>45510000</v>
      </c>
      <c r="E1841" s="140" t="s">
        <v>53</v>
      </c>
      <c r="F1841" s="143" t="n">
        <v>2022</v>
      </c>
      <c r="G1841" s="144" t="n">
        <v>0</v>
      </c>
      <c r="H1841" s="144" t="n">
        <v>2975100</v>
      </c>
      <c r="I1841" s="144" t="n">
        <f aca="false">+G:G-H:H</f>
        <v>-2975100</v>
      </c>
    </row>
    <row r="1842" customFormat="false" ht="17.25" hidden="false" customHeight="true" outlineLevel="0" collapsed="false">
      <c r="A1842" s="140" t="s">
        <v>2899</v>
      </c>
      <c r="C1842" s="142" t="n">
        <v>48600000</v>
      </c>
      <c r="D1842" s="143" t="n">
        <v>48600000</v>
      </c>
      <c r="E1842" s="140" t="s">
        <v>132</v>
      </c>
      <c r="F1842" s="143" t="n">
        <v>2022</v>
      </c>
      <c r="G1842" s="144" t="n">
        <v>207297.57</v>
      </c>
      <c r="H1842" s="144" t="n">
        <v>0</v>
      </c>
      <c r="I1842" s="144" t="n">
        <f aca="false">+G:G-H:H</f>
        <v>207297.57</v>
      </c>
    </row>
    <row r="1843" customFormat="false" ht="17.25" hidden="false" customHeight="true" outlineLevel="0" collapsed="false">
      <c r="A1843" s="140" t="s">
        <v>2899</v>
      </c>
      <c r="C1843" s="142" t="n">
        <v>51241000</v>
      </c>
      <c r="D1843" s="143" t="n">
        <v>51241000</v>
      </c>
      <c r="E1843" s="140" t="s">
        <v>133</v>
      </c>
      <c r="F1843" s="143" t="n">
        <v>2022</v>
      </c>
      <c r="G1843" s="144" t="n">
        <v>221078.73</v>
      </c>
      <c r="H1843" s="144" t="n">
        <v>0</v>
      </c>
      <c r="I1843" s="144" t="n">
        <f aca="false">+G:G-H:H</f>
        <v>221078.73</v>
      </c>
    </row>
    <row r="1844" customFormat="false" ht="17.25" hidden="false" customHeight="true" outlineLevel="0" collapsed="false">
      <c r="A1844" s="140" t="s">
        <v>2899</v>
      </c>
      <c r="C1844" s="142" t="n">
        <v>53100000</v>
      </c>
      <c r="D1844" s="143" t="n">
        <v>53100000</v>
      </c>
      <c r="E1844" s="140" t="s">
        <v>134</v>
      </c>
      <c r="F1844" s="143" t="n">
        <v>2022</v>
      </c>
      <c r="G1844" s="144" t="n">
        <v>452977</v>
      </c>
      <c r="H1844" s="144" t="n">
        <v>0</v>
      </c>
      <c r="I1844" s="144" t="n">
        <f aca="false">+G:G-H:H</f>
        <v>452977</v>
      </c>
    </row>
    <row r="1845" customFormat="false" ht="17.25" hidden="false" customHeight="true" outlineLevel="0" collapsed="false">
      <c r="A1845" s="140" t="s">
        <v>2899</v>
      </c>
      <c r="C1845" s="142" t="n">
        <v>61301000</v>
      </c>
      <c r="D1845" s="143" t="n">
        <v>61301000</v>
      </c>
      <c r="E1845" s="140" t="s">
        <v>1090</v>
      </c>
      <c r="F1845" s="143" t="n">
        <v>2022</v>
      </c>
      <c r="G1845" s="144" t="n">
        <v>23</v>
      </c>
      <c r="H1845" s="144" t="n">
        <v>0</v>
      </c>
      <c r="I1845" s="144" t="n">
        <f aca="false">+G:G-H:H</f>
        <v>23</v>
      </c>
    </row>
    <row r="1846" customFormat="false" ht="17.25" hidden="false" customHeight="true" outlineLevel="0" collapsed="false">
      <c r="A1846" s="140" t="s">
        <v>2899</v>
      </c>
      <c r="C1846" s="142" t="n">
        <v>61602000</v>
      </c>
      <c r="D1846" s="143" t="n">
        <v>61602000</v>
      </c>
      <c r="E1846" s="140" t="s">
        <v>396</v>
      </c>
      <c r="F1846" s="143" t="n">
        <v>2022</v>
      </c>
      <c r="G1846" s="144" t="n">
        <v>745389.16</v>
      </c>
      <c r="H1846" s="144" t="n">
        <v>0</v>
      </c>
      <c r="I1846" s="144" t="n">
        <f aca="false">+G:G-H:H</f>
        <v>745389.16</v>
      </c>
    </row>
    <row r="1847" customFormat="false" ht="17.25" hidden="false" customHeight="true" outlineLevel="0" collapsed="false">
      <c r="A1847" s="140" t="s">
        <v>2899</v>
      </c>
      <c r="C1847" s="142" t="n">
        <v>62703000</v>
      </c>
      <c r="D1847" s="143" t="n">
        <v>62703000</v>
      </c>
      <c r="E1847" s="140" t="s">
        <v>182</v>
      </c>
      <c r="F1847" s="143" t="n">
        <v>2022</v>
      </c>
      <c r="G1847" s="144" t="n">
        <v>44000</v>
      </c>
      <c r="H1847" s="144" t="n">
        <v>0</v>
      </c>
      <c r="I1847" s="144" t="n">
        <f aca="false">+G:G-H:H</f>
        <v>44000</v>
      </c>
    </row>
    <row r="1848" customFormat="false" ht="17.25" hidden="false" customHeight="true" outlineLevel="0" collapsed="false">
      <c r="A1848" s="140" t="s">
        <v>2899</v>
      </c>
      <c r="C1848" s="142" t="n">
        <v>66102000</v>
      </c>
      <c r="D1848" s="143" t="n">
        <v>66102000</v>
      </c>
      <c r="E1848" s="140" t="s">
        <v>205</v>
      </c>
      <c r="F1848" s="143" t="n">
        <v>2022</v>
      </c>
      <c r="G1848" s="144" t="n">
        <v>150711.95</v>
      </c>
      <c r="H1848" s="144" t="n">
        <v>0</v>
      </c>
      <c r="I1848" s="144" t="n">
        <f aca="false">+G:G-H:H</f>
        <v>150711.95</v>
      </c>
    </row>
    <row r="1849" customFormat="false" ht="17.25" hidden="false" customHeight="true" outlineLevel="0" collapsed="false">
      <c r="A1849" s="140" t="s">
        <v>2899</v>
      </c>
      <c r="C1849" s="142" t="n">
        <v>69800000</v>
      </c>
      <c r="D1849" s="143" t="n">
        <v>69500000</v>
      </c>
      <c r="E1849" s="140" t="s">
        <v>491</v>
      </c>
      <c r="F1849" s="143" t="n">
        <v>2022</v>
      </c>
      <c r="G1849" s="144" t="n">
        <v>150000</v>
      </c>
      <c r="H1849" s="144" t="n">
        <v>0</v>
      </c>
      <c r="I1849" s="144" t="n">
        <f aca="false">+G:G-H:H</f>
        <v>150000</v>
      </c>
    </row>
    <row r="1850" customFormat="false" ht="17.25" hidden="false" customHeight="true" outlineLevel="0" collapsed="false">
      <c r="A1850" s="140" t="s">
        <v>2902</v>
      </c>
      <c r="C1850" s="142" t="n">
        <v>10100000</v>
      </c>
      <c r="D1850" s="143" t="n">
        <v>10100000</v>
      </c>
      <c r="E1850" s="140" t="s">
        <v>559</v>
      </c>
      <c r="F1850" s="143" t="n">
        <v>2022</v>
      </c>
      <c r="G1850" s="144" t="n">
        <v>0</v>
      </c>
      <c r="H1850" s="144" t="n">
        <v>2000000</v>
      </c>
      <c r="I1850" s="144" t="n">
        <f aca="false">+G:G-H:H</f>
        <v>-2000000</v>
      </c>
    </row>
    <row r="1851" customFormat="false" ht="17.25" hidden="false" customHeight="true" outlineLevel="0" collapsed="false">
      <c r="A1851" s="140" t="s">
        <v>2902</v>
      </c>
      <c r="C1851" s="142" t="n">
        <v>11900000</v>
      </c>
      <c r="D1851" s="143" t="n">
        <v>11900000</v>
      </c>
      <c r="E1851" s="140" t="s">
        <v>1158</v>
      </c>
      <c r="F1851" s="143" t="n">
        <v>2022</v>
      </c>
      <c r="G1851" s="144" t="n">
        <v>19556682.86</v>
      </c>
      <c r="H1851" s="144" t="n">
        <v>0</v>
      </c>
      <c r="I1851" s="144" t="n">
        <f aca="false">+G:G-H:H</f>
        <v>19556682.86</v>
      </c>
    </row>
    <row r="1852" customFormat="false" ht="17.25" hidden="false" customHeight="true" outlineLevel="0" collapsed="false">
      <c r="A1852" s="140" t="s">
        <v>2902</v>
      </c>
      <c r="C1852" s="142" t="n">
        <v>12900000</v>
      </c>
      <c r="D1852" s="143" t="n">
        <v>12900000</v>
      </c>
      <c r="E1852" s="140" t="s">
        <v>1635</v>
      </c>
      <c r="F1852" s="143" t="n">
        <v>2022</v>
      </c>
      <c r="G1852" s="144" t="n">
        <v>5116680.49</v>
      </c>
      <c r="H1852" s="144" t="n">
        <v>0</v>
      </c>
      <c r="I1852" s="144" t="n">
        <f aca="false">+G:G-H:H</f>
        <v>5116680.49</v>
      </c>
    </row>
    <row r="1853" customFormat="false" ht="17.25" hidden="false" customHeight="true" outlineLevel="0" collapsed="false">
      <c r="A1853" s="140" t="s">
        <v>2902</v>
      </c>
      <c r="C1853" s="142" t="n">
        <v>21810000</v>
      </c>
      <c r="D1853" s="143" t="n">
        <v>21810000</v>
      </c>
      <c r="E1853" s="140" t="s">
        <v>234</v>
      </c>
      <c r="F1853" s="143" t="n">
        <v>2022</v>
      </c>
      <c r="G1853" s="144" t="n">
        <v>412500</v>
      </c>
      <c r="H1853" s="144" t="n">
        <v>0</v>
      </c>
      <c r="I1853" s="144" t="n">
        <f aca="false">+G:G-H:H</f>
        <v>412500</v>
      </c>
    </row>
    <row r="1854" customFormat="false" ht="17.25" hidden="false" customHeight="true" outlineLevel="0" collapsed="false">
      <c r="A1854" s="140" t="s">
        <v>2902</v>
      </c>
      <c r="C1854" s="142" t="n">
        <v>21840000</v>
      </c>
      <c r="D1854" s="143" t="n">
        <v>21840000</v>
      </c>
      <c r="E1854" s="140" t="s">
        <v>575</v>
      </c>
      <c r="F1854" s="143" t="n">
        <v>2022</v>
      </c>
      <c r="G1854" s="144" t="n">
        <v>3019200</v>
      </c>
      <c r="H1854" s="144" t="n">
        <v>0</v>
      </c>
      <c r="I1854" s="144" t="n">
        <f aca="false">+G:G-H:H</f>
        <v>3019200</v>
      </c>
    </row>
    <row r="1855" customFormat="false" ht="17.25" hidden="false" customHeight="true" outlineLevel="0" collapsed="false">
      <c r="A1855" s="140" t="s">
        <v>2902</v>
      </c>
      <c r="C1855" s="142" t="n">
        <v>28181000</v>
      </c>
      <c r="D1855" s="143" t="n">
        <v>28181000</v>
      </c>
      <c r="E1855" s="140" t="s">
        <v>250</v>
      </c>
      <c r="F1855" s="143" t="n">
        <v>2022</v>
      </c>
      <c r="G1855" s="144" t="n">
        <v>0</v>
      </c>
      <c r="H1855" s="144" t="n">
        <v>164197.92</v>
      </c>
      <c r="I1855" s="144" t="n">
        <f aca="false">+G:G-H:H</f>
        <v>-164197.92</v>
      </c>
    </row>
    <row r="1856" customFormat="false" ht="17.25" hidden="false" customHeight="true" outlineLevel="0" collapsed="false">
      <c r="A1856" s="140" t="s">
        <v>2902</v>
      </c>
      <c r="C1856" s="142" t="n">
        <v>28184000</v>
      </c>
      <c r="D1856" s="143" t="n">
        <v>28184000</v>
      </c>
      <c r="E1856" s="140" t="s">
        <v>586</v>
      </c>
      <c r="F1856" s="143" t="n">
        <v>2022</v>
      </c>
      <c r="G1856" s="144" t="n">
        <v>0</v>
      </c>
      <c r="H1856" s="144" t="n">
        <v>3019199.99</v>
      </c>
      <c r="I1856" s="144" t="n">
        <f aca="false">+G:G-H:H</f>
        <v>-3019199.99</v>
      </c>
    </row>
    <row r="1857" customFormat="false" ht="17.25" hidden="false" customHeight="true" outlineLevel="0" collapsed="false">
      <c r="A1857" s="140" t="s">
        <v>2902</v>
      </c>
      <c r="C1857" s="142" t="n">
        <v>40100000</v>
      </c>
      <c r="D1857" s="143" t="n">
        <v>40100000</v>
      </c>
      <c r="E1857" s="140" t="s">
        <v>1640</v>
      </c>
      <c r="F1857" s="143" t="n">
        <v>2022</v>
      </c>
      <c r="G1857" s="144" t="n">
        <v>0</v>
      </c>
      <c r="H1857" s="144" t="n">
        <v>1548771.55</v>
      </c>
      <c r="I1857" s="144" t="n">
        <f aca="false">+G:G-H:H</f>
        <v>-1548771.55</v>
      </c>
    </row>
    <row r="1858" customFormat="false" ht="17.25" hidden="false" customHeight="true" outlineLevel="0" collapsed="false">
      <c r="A1858" s="140" t="s">
        <v>2902</v>
      </c>
      <c r="C1858" s="142" t="n">
        <v>44300000</v>
      </c>
      <c r="D1858" s="143" t="n">
        <v>44300000</v>
      </c>
      <c r="E1858" s="140" t="s">
        <v>611</v>
      </c>
      <c r="F1858" s="143" t="n">
        <v>2022</v>
      </c>
      <c r="G1858" s="144" t="n">
        <v>672134.5</v>
      </c>
      <c r="H1858" s="144" t="n">
        <v>0</v>
      </c>
      <c r="I1858" s="144" t="n">
        <f aca="false">+G:G-H:H</f>
        <v>672134.5</v>
      </c>
    </row>
    <row r="1859" customFormat="false" ht="17.25" hidden="false" customHeight="true" outlineLevel="0" collapsed="false">
      <c r="A1859" s="140" t="s">
        <v>2902</v>
      </c>
      <c r="C1859" s="142" t="n">
        <v>44420000</v>
      </c>
      <c r="D1859" s="143" t="n">
        <v>44420000</v>
      </c>
      <c r="E1859" s="140" t="s">
        <v>2446</v>
      </c>
      <c r="F1859" s="143" t="n">
        <v>2022</v>
      </c>
      <c r="G1859" s="144" t="n">
        <v>844538</v>
      </c>
      <c r="H1859" s="144" t="n">
        <v>0</v>
      </c>
      <c r="I1859" s="144" t="n">
        <f aca="false">+G:G-H:H</f>
        <v>844538</v>
      </c>
    </row>
    <row r="1860" customFormat="false" ht="17.25" hidden="false" customHeight="true" outlineLevel="0" collapsed="false">
      <c r="A1860" s="140" t="s">
        <v>2902</v>
      </c>
      <c r="C1860" s="142" t="n">
        <v>44550000</v>
      </c>
      <c r="D1860" s="143" t="n">
        <v>44550000</v>
      </c>
      <c r="E1860" s="140" t="s">
        <v>617</v>
      </c>
      <c r="F1860" s="143" t="n">
        <v>2022</v>
      </c>
      <c r="G1860" s="144" t="n">
        <v>2262463.16</v>
      </c>
      <c r="H1860" s="144" t="n">
        <v>0</v>
      </c>
      <c r="I1860" s="144" t="n">
        <f aca="false">+G:G-H:H</f>
        <v>2262463.16</v>
      </c>
    </row>
    <row r="1861" customFormat="false" ht="17.25" hidden="false" customHeight="true" outlineLevel="0" collapsed="false">
      <c r="A1861" s="140" t="s">
        <v>2902</v>
      </c>
      <c r="C1861" s="142" t="n">
        <v>44564000</v>
      </c>
      <c r="D1861" s="143" t="n">
        <v>44564000</v>
      </c>
      <c r="E1861" s="140" t="s">
        <v>49</v>
      </c>
      <c r="F1861" s="143" t="n">
        <v>2022</v>
      </c>
      <c r="G1861" s="144" t="n">
        <v>3280</v>
      </c>
      <c r="H1861" s="144" t="n">
        <v>0</v>
      </c>
      <c r="I1861" s="144" t="n">
        <f aca="false">+G:G-H:H</f>
        <v>3280</v>
      </c>
    </row>
    <row r="1862" customFormat="false" ht="17.25" hidden="false" customHeight="true" outlineLevel="0" collapsed="false">
      <c r="A1862" s="140" t="s">
        <v>2902</v>
      </c>
      <c r="C1862" s="142" t="n">
        <v>46600000</v>
      </c>
      <c r="D1862" s="143" t="n">
        <v>46600000</v>
      </c>
      <c r="E1862" s="140" t="s">
        <v>1810</v>
      </c>
      <c r="F1862" s="143" t="n">
        <v>2022</v>
      </c>
      <c r="G1862" s="144" t="n">
        <v>20012500</v>
      </c>
      <c r="H1862" s="144" t="n">
        <v>0</v>
      </c>
      <c r="I1862" s="144" t="n">
        <f aca="false">+G:G-H:H</f>
        <v>20012500</v>
      </c>
    </row>
    <row r="1863" customFormat="false" ht="17.25" hidden="false" customHeight="true" outlineLevel="0" collapsed="false">
      <c r="A1863" s="140" t="s">
        <v>2902</v>
      </c>
      <c r="C1863" s="142" t="n">
        <v>46610000</v>
      </c>
      <c r="D1863" s="143" t="n">
        <v>46610000</v>
      </c>
      <c r="E1863" s="140" t="s">
        <v>3494</v>
      </c>
      <c r="F1863" s="143" t="n">
        <v>2022</v>
      </c>
      <c r="G1863" s="144" t="n">
        <v>0</v>
      </c>
      <c r="H1863" s="144" t="n">
        <v>62665.88</v>
      </c>
      <c r="I1863" s="144" t="n">
        <f aca="false">+G:G-H:H</f>
        <v>-62665.88</v>
      </c>
    </row>
    <row r="1864" customFormat="false" ht="17.25" hidden="false" customHeight="true" outlineLevel="0" collapsed="false">
      <c r="A1864" s="140" t="s">
        <v>2902</v>
      </c>
      <c r="C1864" s="142" t="n">
        <v>46700005</v>
      </c>
      <c r="D1864" s="143" t="n">
        <v>46700005</v>
      </c>
      <c r="E1864" s="140" t="s">
        <v>105</v>
      </c>
      <c r="F1864" s="143" t="n">
        <v>2022</v>
      </c>
      <c r="G1864" s="144" t="n">
        <v>0</v>
      </c>
      <c r="H1864" s="144" t="n">
        <v>55000000</v>
      </c>
      <c r="I1864" s="144" t="n">
        <f aca="false">+G:G-H:H</f>
        <v>-55000000</v>
      </c>
    </row>
    <row r="1865" customFormat="false" ht="17.25" hidden="false" customHeight="true" outlineLevel="0" collapsed="false">
      <c r="A1865" s="140" t="s">
        <v>2902</v>
      </c>
      <c r="C1865" s="142" t="n">
        <v>51231000</v>
      </c>
      <c r="D1865" s="143" t="n">
        <v>51231000</v>
      </c>
      <c r="E1865" s="140" t="s">
        <v>325</v>
      </c>
      <c r="F1865" s="143" t="n">
        <v>2022</v>
      </c>
      <c r="G1865" s="144" t="n">
        <v>5545980.95</v>
      </c>
      <c r="H1865" s="144" t="n">
        <v>0</v>
      </c>
      <c r="I1865" s="144" t="n">
        <f aca="false">+G:G-H:H</f>
        <v>5545980.95</v>
      </c>
    </row>
    <row r="1866" customFormat="false" ht="17.25" hidden="false" customHeight="true" outlineLevel="0" collapsed="false">
      <c r="A1866" s="140" t="s">
        <v>2902</v>
      </c>
      <c r="C1866" s="142" t="n">
        <v>53100000</v>
      </c>
      <c r="D1866" s="143" t="n">
        <v>53100000</v>
      </c>
      <c r="E1866" s="140" t="s">
        <v>2470</v>
      </c>
      <c r="F1866" s="143" t="n">
        <v>2022</v>
      </c>
      <c r="G1866" s="144" t="n">
        <v>978000</v>
      </c>
      <c r="H1866" s="144" t="n">
        <v>0</v>
      </c>
      <c r="I1866" s="144" t="n">
        <f aca="false">+G:G-H:H</f>
        <v>978000</v>
      </c>
    </row>
    <row r="1867" customFormat="false" ht="17.25" hidden="false" customHeight="true" outlineLevel="0" collapsed="false">
      <c r="A1867" s="140" t="s">
        <v>2902</v>
      </c>
      <c r="C1867" s="142" t="n">
        <v>61802000</v>
      </c>
      <c r="D1867" s="143" t="n">
        <v>61802000</v>
      </c>
      <c r="E1867" s="140" t="s">
        <v>472</v>
      </c>
      <c r="F1867" s="143" t="n">
        <v>2022</v>
      </c>
      <c r="G1867" s="144" t="n">
        <v>46000</v>
      </c>
      <c r="H1867" s="144" t="n">
        <v>0</v>
      </c>
      <c r="I1867" s="144" t="n">
        <f aca="false">+G:G-H:H</f>
        <v>46000</v>
      </c>
    </row>
    <row r="1868" customFormat="false" ht="17.25" hidden="false" customHeight="true" outlineLevel="0" collapsed="false">
      <c r="A1868" s="140" t="s">
        <v>2902</v>
      </c>
      <c r="C1868" s="142" t="n">
        <v>62100000</v>
      </c>
      <c r="D1868" s="143" t="n">
        <v>62100000</v>
      </c>
      <c r="E1868" s="140" t="s">
        <v>499</v>
      </c>
      <c r="F1868" s="143" t="n">
        <v>2022</v>
      </c>
      <c r="G1868" s="144" t="n">
        <v>1548771.55</v>
      </c>
      <c r="H1868" s="144" t="n">
        <v>0</v>
      </c>
      <c r="I1868" s="144" t="n">
        <f aca="false">+G:G-H:H</f>
        <v>1548771.55</v>
      </c>
    </row>
    <row r="1869" customFormat="false" ht="17.25" hidden="false" customHeight="true" outlineLevel="0" collapsed="false">
      <c r="A1869" s="140" t="s">
        <v>2902</v>
      </c>
      <c r="C1869" s="142" t="n">
        <v>62703000</v>
      </c>
      <c r="D1869" s="143" t="n">
        <v>62703000</v>
      </c>
      <c r="E1869" s="140" t="s">
        <v>516</v>
      </c>
      <c r="F1869" s="143" t="n">
        <v>2022</v>
      </c>
      <c r="G1869" s="144" t="n">
        <v>595803.92</v>
      </c>
      <c r="H1869" s="144" t="n">
        <v>0</v>
      </c>
      <c r="I1869" s="144" t="n">
        <f aca="false">+G:G-H:H</f>
        <v>595803.92</v>
      </c>
    </row>
    <row r="1870" customFormat="false" ht="17.25" hidden="false" customHeight="true" outlineLevel="0" collapsed="false">
      <c r="A1870" s="140" t="s">
        <v>2902</v>
      </c>
      <c r="C1870" s="142" t="n">
        <v>63504000</v>
      </c>
      <c r="D1870" s="143" t="n">
        <v>63504000</v>
      </c>
      <c r="E1870" s="140" t="s">
        <v>732</v>
      </c>
      <c r="F1870" s="143" t="n">
        <v>2022</v>
      </c>
      <c r="G1870" s="144" t="n">
        <v>30000</v>
      </c>
      <c r="H1870" s="144" t="n">
        <v>0</v>
      </c>
      <c r="I1870" s="144" t="n">
        <f aca="false">+G:G-H:H</f>
        <v>30000</v>
      </c>
    </row>
    <row r="1871" customFormat="false" ht="17.25" hidden="false" customHeight="true" outlineLevel="0" collapsed="false">
      <c r="A1871" s="140" t="s">
        <v>2902</v>
      </c>
      <c r="C1871" s="142" t="n">
        <v>65100000</v>
      </c>
      <c r="D1871" s="143" t="n">
        <v>65100000</v>
      </c>
      <c r="E1871" s="140" t="s">
        <v>740</v>
      </c>
      <c r="F1871" s="143" t="n">
        <v>2022</v>
      </c>
      <c r="G1871" s="144" t="n">
        <v>62665.88</v>
      </c>
      <c r="H1871" s="144" t="n">
        <v>0</v>
      </c>
      <c r="I1871" s="144" t="n">
        <f aca="false">+G:G-H:H</f>
        <v>62665.88</v>
      </c>
    </row>
    <row r="1872" customFormat="false" ht="17.25" hidden="false" customHeight="true" outlineLevel="0" collapsed="false">
      <c r="A1872" s="140" t="s">
        <v>2902</v>
      </c>
      <c r="C1872" s="142" t="n">
        <v>65601000</v>
      </c>
      <c r="D1872" s="143" t="n">
        <v>65601000</v>
      </c>
      <c r="E1872" s="140" t="s">
        <v>742</v>
      </c>
      <c r="F1872" s="143" t="n">
        <v>2022</v>
      </c>
      <c r="G1872" s="144" t="n">
        <v>200000</v>
      </c>
      <c r="H1872" s="144" t="n">
        <v>0</v>
      </c>
      <c r="I1872" s="144" t="n">
        <f aca="false">+G:G-H:H</f>
        <v>200000</v>
      </c>
    </row>
    <row r="1873" customFormat="false" ht="17.25" hidden="false" customHeight="true" outlineLevel="0" collapsed="false">
      <c r="A1873" s="140" t="s">
        <v>2902</v>
      </c>
      <c r="C1873" s="142" t="n">
        <v>68112000</v>
      </c>
      <c r="D1873" s="143" t="n">
        <v>68112000</v>
      </c>
      <c r="E1873" s="140" t="s">
        <v>752</v>
      </c>
      <c r="F1873" s="143" t="n">
        <v>2022</v>
      </c>
      <c r="G1873" s="144" t="n">
        <v>787663.33</v>
      </c>
      <c r="H1873" s="144" t="n">
        <v>0</v>
      </c>
      <c r="I1873" s="144" t="n">
        <f aca="false">+G:G-H:H</f>
        <v>787663.33</v>
      </c>
    </row>
    <row r="1874" customFormat="false" ht="17.25" hidden="false" customHeight="true" outlineLevel="0" collapsed="false">
      <c r="A1874" s="140" t="s">
        <v>2902</v>
      </c>
      <c r="C1874" s="142" t="n">
        <v>69500000</v>
      </c>
      <c r="D1874" s="143" t="n">
        <v>69500000</v>
      </c>
      <c r="E1874" s="140" t="s">
        <v>2440</v>
      </c>
      <c r="F1874" s="143" t="n">
        <v>2022</v>
      </c>
      <c r="G1874" s="144" t="n">
        <v>100000</v>
      </c>
      <c r="H1874" s="144" t="n">
        <v>0</v>
      </c>
      <c r="I1874" s="144" t="n">
        <f aca="false">+G:G-H:H</f>
        <v>100000</v>
      </c>
    </row>
    <row r="1875" customFormat="false" ht="17.25" hidden="false" customHeight="true" outlineLevel="0" collapsed="false">
      <c r="A1875" s="140" t="s">
        <v>2902</v>
      </c>
      <c r="C1875" s="142" t="n">
        <v>75800000</v>
      </c>
      <c r="D1875" s="143" t="n">
        <v>75800000</v>
      </c>
      <c r="E1875" s="140" t="s">
        <v>211</v>
      </c>
      <c r="F1875" s="143" t="n">
        <v>2022</v>
      </c>
      <c r="G1875" s="144" t="n">
        <v>0</v>
      </c>
      <c r="H1875" s="144" t="n">
        <v>29.3</v>
      </c>
      <c r="I1875" s="144" t="n">
        <f aca="false">+G:G-H:H</f>
        <v>-29.3</v>
      </c>
    </row>
    <row r="1876" customFormat="false" ht="17.25" hidden="false" customHeight="true" outlineLevel="0" collapsed="false">
      <c r="A1876" s="140" t="s">
        <v>1478</v>
      </c>
      <c r="C1876" s="142" t="n">
        <v>101000</v>
      </c>
      <c r="D1876" s="143" t="n">
        <v>10100000</v>
      </c>
      <c r="E1876" s="140" t="s">
        <v>1</v>
      </c>
      <c r="F1876" s="143" t="n">
        <v>2022</v>
      </c>
      <c r="H1876" s="144" t="n">
        <v>1130000000</v>
      </c>
      <c r="I1876" s="144" t="n">
        <f aca="false">+G:G-H:H</f>
        <v>-1130000000</v>
      </c>
    </row>
    <row r="1877" customFormat="false" ht="17.25" hidden="false" customHeight="true" outlineLevel="0" collapsed="false">
      <c r="A1877" s="140" t="s">
        <v>1478</v>
      </c>
      <c r="C1877" s="142" t="n">
        <v>106100</v>
      </c>
      <c r="D1877" s="143" t="n">
        <v>10610000</v>
      </c>
      <c r="E1877" s="140" t="s">
        <v>813</v>
      </c>
      <c r="F1877" s="143" t="n">
        <v>2022</v>
      </c>
      <c r="H1877" s="144" t="n">
        <v>113000000</v>
      </c>
      <c r="I1877" s="144" t="n">
        <f aca="false">+G:G-H:H</f>
        <v>-113000000</v>
      </c>
    </row>
    <row r="1878" customFormat="false" ht="17.25" hidden="false" customHeight="true" outlineLevel="0" collapsed="false">
      <c r="A1878" s="140" t="s">
        <v>1478</v>
      </c>
      <c r="C1878" s="142" t="n">
        <v>110000</v>
      </c>
      <c r="D1878" s="143" t="n">
        <v>11000000</v>
      </c>
      <c r="E1878" s="140" t="s">
        <v>816</v>
      </c>
      <c r="F1878" s="143" t="n">
        <v>2022</v>
      </c>
      <c r="H1878" s="144" t="n">
        <v>2946169845.85</v>
      </c>
      <c r="I1878" s="144" t="n">
        <f aca="false">+G:G-H:H</f>
        <v>-2946169845.85</v>
      </c>
    </row>
    <row r="1879" customFormat="false" ht="17.25" hidden="false" customHeight="true" outlineLevel="0" collapsed="false">
      <c r="A1879" s="140" t="s">
        <v>1478</v>
      </c>
      <c r="C1879" s="142" t="n">
        <v>120000</v>
      </c>
      <c r="D1879" s="143" t="n">
        <v>12000000</v>
      </c>
      <c r="E1879" s="140" t="s">
        <v>1077</v>
      </c>
      <c r="F1879" s="143" t="n">
        <v>2022</v>
      </c>
      <c r="G1879" s="144" t="n">
        <v>51512637.16</v>
      </c>
      <c r="I1879" s="144" t="n">
        <f aca="false">+G:G-H:H</f>
        <v>51512637.16</v>
      </c>
    </row>
    <row r="1880" customFormat="false" ht="17.25" hidden="false" customHeight="true" outlineLevel="0" collapsed="false">
      <c r="A1880" s="140" t="s">
        <v>1478</v>
      </c>
      <c r="C1880" s="142" t="n">
        <v>129000</v>
      </c>
      <c r="D1880" s="143" t="n">
        <v>12900000</v>
      </c>
      <c r="E1880" s="140" t="s">
        <v>1535</v>
      </c>
      <c r="F1880" s="143" t="n">
        <v>2022</v>
      </c>
      <c r="G1880" s="144" t="n">
        <v>153992094.47</v>
      </c>
      <c r="I1880" s="144" t="n">
        <f aca="false">+G:G-H:H</f>
        <v>153992094.47</v>
      </c>
    </row>
    <row r="1881" customFormat="false" ht="17.25" hidden="false" customHeight="true" outlineLevel="0" collapsed="false">
      <c r="A1881" s="140" t="s">
        <v>1478</v>
      </c>
      <c r="C1881" s="142" t="n">
        <v>204000</v>
      </c>
      <c r="D1881" s="143" t="n">
        <v>20400000</v>
      </c>
      <c r="E1881" s="140" t="s">
        <v>828</v>
      </c>
      <c r="F1881" s="143" t="n">
        <v>2022</v>
      </c>
      <c r="G1881" s="144" t="n">
        <v>4832320.36</v>
      </c>
      <c r="I1881" s="144" t="n">
        <f aca="false">+G:G-H:H</f>
        <v>4832320.36</v>
      </c>
    </row>
    <row r="1882" customFormat="false" ht="17.25" hidden="false" customHeight="true" outlineLevel="0" collapsed="false">
      <c r="A1882" s="140" t="s">
        <v>1478</v>
      </c>
      <c r="C1882" s="142" t="n">
        <v>215000</v>
      </c>
      <c r="D1882" s="143" t="n">
        <v>21500000</v>
      </c>
      <c r="E1882" s="140" t="s">
        <v>2114</v>
      </c>
      <c r="F1882" s="143" t="n">
        <v>2022</v>
      </c>
      <c r="G1882" s="144" t="n">
        <v>35000000</v>
      </c>
      <c r="I1882" s="144" t="n">
        <f aca="false">+G:G-H:H</f>
        <v>35000000</v>
      </c>
    </row>
    <row r="1883" customFormat="false" ht="17.25" hidden="false" customHeight="true" outlineLevel="0" collapsed="false">
      <c r="A1883" s="140" t="s">
        <v>1478</v>
      </c>
      <c r="C1883" s="142" t="n">
        <v>215700</v>
      </c>
      <c r="D1883" s="143" t="n">
        <v>21570000</v>
      </c>
      <c r="E1883" s="140" t="s">
        <v>2115</v>
      </c>
      <c r="F1883" s="143" t="n">
        <v>2022</v>
      </c>
      <c r="G1883" s="144" t="n">
        <v>232779073.42</v>
      </c>
      <c r="I1883" s="144" t="n">
        <f aca="false">+G:G-H:H</f>
        <v>232779073.42</v>
      </c>
    </row>
    <row r="1884" customFormat="false" ht="17.25" hidden="false" customHeight="true" outlineLevel="0" collapsed="false">
      <c r="A1884" s="140" t="s">
        <v>1478</v>
      </c>
      <c r="C1884" s="142" t="n">
        <v>218100</v>
      </c>
      <c r="D1884" s="143" t="n">
        <v>21810000</v>
      </c>
      <c r="E1884" s="140" t="s">
        <v>3429</v>
      </c>
      <c r="F1884" s="143" t="n">
        <v>2022</v>
      </c>
      <c r="G1884" s="144" t="n">
        <v>315651130.91</v>
      </c>
      <c r="I1884" s="144" t="n">
        <f aca="false">+G:G-H:H</f>
        <v>315651130.91</v>
      </c>
    </row>
    <row r="1885" customFormat="false" ht="17.25" hidden="false" customHeight="true" outlineLevel="0" collapsed="false">
      <c r="A1885" s="140" t="s">
        <v>1478</v>
      </c>
      <c r="C1885" s="142" t="n">
        <v>218300</v>
      </c>
      <c r="D1885" s="143" t="n">
        <v>21830000</v>
      </c>
      <c r="E1885" s="140" t="s">
        <v>3430</v>
      </c>
      <c r="F1885" s="143" t="n">
        <v>2022</v>
      </c>
      <c r="G1885" s="144" t="n">
        <v>567907282.67</v>
      </c>
      <c r="I1885" s="144" t="n">
        <f aca="false">+G:G-H:H</f>
        <v>567907282.67</v>
      </c>
    </row>
    <row r="1886" customFormat="false" ht="17.25" hidden="false" customHeight="true" outlineLevel="0" collapsed="false">
      <c r="A1886" s="140" t="s">
        <v>1478</v>
      </c>
      <c r="C1886" s="142" t="n">
        <v>218310</v>
      </c>
      <c r="D1886" s="143" t="n">
        <v>21831000</v>
      </c>
      <c r="E1886" s="140" t="s">
        <v>2116</v>
      </c>
      <c r="F1886" s="143" t="n">
        <v>2022</v>
      </c>
      <c r="G1886" s="144" t="n">
        <v>17412887.89</v>
      </c>
      <c r="I1886" s="144" t="n">
        <f aca="false">+G:G-H:H</f>
        <v>17412887.89</v>
      </c>
    </row>
    <row r="1887" customFormat="false" ht="17.25" hidden="false" customHeight="true" outlineLevel="0" collapsed="false">
      <c r="A1887" s="140" t="s">
        <v>1478</v>
      </c>
      <c r="C1887" s="142" t="n">
        <v>218400</v>
      </c>
      <c r="D1887" s="143" t="n">
        <v>21840000</v>
      </c>
      <c r="E1887" s="140" t="s">
        <v>2117</v>
      </c>
      <c r="F1887" s="143" t="n">
        <v>2022</v>
      </c>
      <c r="G1887" s="144" t="n">
        <v>22230924.27</v>
      </c>
      <c r="I1887" s="144" t="n">
        <f aca="false">+G:G-H:H</f>
        <v>22230924.27</v>
      </c>
    </row>
    <row r="1888" customFormat="false" ht="17.25" hidden="false" customHeight="true" outlineLevel="0" collapsed="false">
      <c r="A1888" s="140" t="s">
        <v>1478</v>
      </c>
      <c r="C1888" s="142" t="n">
        <v>218600</v>
      </c>
      <c r="D1888" s="143" t="n">
        <v>21860000</v>
      </c>
      <c r="E1888" s="140" t="s">
        <v>3431</v>
      </c>
      <c r="F1888" s="143" t="n">
        <v>2022</v>
      </c>
      <c r="G1888" s="144" t="n">
        <v>56959480</v>
      </c>
      <c r="I1888" s="144" t="n">
        <f aca="false">+G:G-H:H</f>
        <v>56959480</v>
      </c>
    </row>
    <row r="1889" customFormat="false" ht="17.25" hidden="false" customHeight="true" outlineLevel="0" collapsed="false">
      <c r="A1889" s="140" t="s">
        <v>1478</v>
      </c>
      <c r="C1889" s="142" t="n">
        <v>275000</v>
      </c>
      <c r="D1889" s="143" t="n">
        <v>27500000</v>
      </c>
      <c r="E1889" s="140" t="s">
        <v>855</v>
      </c>
      <c r="F1889" s="143" t="n">
        <v>2022</v>
      </c>
      <c r="G1889" s="144" t="n">
        <v>17865468</v>
      </c>
      <c r="I1889" s="144" t="n">
        <f aca="false">+G:G-H:H</f>
        <v>17865468</v>
      </c>
    </row>
    <row r="1890" customFormat="false" ht="17.25" hidden="false" customHeight="true" outlineLevel="0" collapsed="false">
      <c r="A1890" s="140" t="s">
        <v>1478</v>
      </c>
      <c r="C1890" s="142" t="n">
        <v>280400</v>
      </c>
      <c r="D1890" s="143" t="n">
        <v>28040000</v>
      </c>
      <c r="E1890" s="140" t="s">
        <v>856</v>
      </c>
      <c r="F1890" s="143" t="n">
        <v>2022</v>
      </c>
      <c r="H1890" s="144" t="n">
        <v>4832320.37</v>
      </c>
      <c r="I1890" s="144" t="n">
        <f aca="false">+G:G-H:H</f>
        <v>-4832320.37</v>
      </c>
    </row>
    <row r="1891" customFormat="false" ht="17.25" hidden="false" customHeight="true" outlineLevel="0" collapsed="false">
      <c r="A1891" s="140" t="s">
        <v>1478</v>
      </c>
      <c r="C1891" s="142" t="n">
        <v>281500</v>
      </c>
      <c r="D1891" s="143" t="n">
        <v>28150000</v>
      </c>
      <c r="E1891" s="140" t="s">
        <v>2119</v>
      </c>
      <c r="F1891" s="143" t="n">
        <v>2022</v>
      </c>
      <c r="H1891" s="144" t="n">
        <v>20125000</v>
      </c>
      <c r="I1891" s="144" t="n">
        <f aca="false">+G:G-H:H</f>
        <v>-20125000</v>
      </c>
    </row>
    <row r="1892" customFormat="false" ht="17.25" hidden="false" customHeight="true" outlineLevel="0" collapsed="false">
      <c r="A1892" s="140" t="s">
        <v>1478</v>
      </c>
      <c r="C1892" s="142" t="n">
        <v>281550</v>
      </c>
      <c r="D1892" s="143" t="n">
        <v>28155000</v>
      </c>
      <c r="E1892" s="140" t="s">
        <v>3495</v>
      </c>
      <c r="F1892" s="143" t="n">
        <v>2022</v>
      </c>
      <c r="H1892" s="144" t="n">
        <v>147593457.15</v>
      </c>
      <c r="I1892" s="144" t="n">
        <f aca="false">+G:G-H:H</f>
        <v>-147593457.15</v>
      </c>
    </row>
    <row r="1893" customFormat="false" ht="17.25" hidden="false" customHeight="true" outlineLevel="0" collapsed="false">
      <c r="A1893" s="140" t="s">
        <v>1478</v>
      </c>
      <c r="C1893" s="142" t="n">
        <v>281570</v>
      </c>
      <c r="D1893" s="143" t="n">
        <v>28157000</v>
      </c>
      <c r="E1893" s="140" t="s">
        <v>2121</v>
      </c>
      <c r="F1893" s="143" t="n">
        <v>2022</v>
      </c>
      <c r="H1893" s="144" t="n">
        <v>195343388.28</v>
      </c>
      <c r="I1893" s="144" t="n">
        <f aca="false">+G:G-H:H</f>
        <v>-195343388.28</v>
      </c>
    </row>
    <row r="1894" customFormat="false" ht="17.25" hidden="false" customHeight="true" outlineLevel="0" collapsed="false">
      <c r="A1894" s="140" t="s">
        <v>1478</v>
      </c>
      <c r="C1894" s="142" t="n">
        <v>281830</v>
      </c>
      <c r="D1894" s="143" t="n">
        <v>28183000</v>
      </c>
      <c r="E1894" s="140" t="s">
        <v>3434</v>
      </c>
      <c r="F1894" s="143" t="n">
        <v>2022</v>
      </c>
      <c r="H1894" s="144" t="n">
        <v>567792616.01</v>
      </c>
      <c r="I1894" s="144" t="n">
        <f aca="false">+G:G-H:H</f>
        <v>-567792616.01</v>
      </c>
    </row>
    <row r="1895" customFormat="false" ht="17.25" hidden="false" customHeight="true" outlineLevel="0" collapsed="false">
      <c r="A1895" s="140" t="s">
        <v>1478</v>
      </c>
      <c r="C1895" s="142" t="n">
        <v>281832</v>
      </c>
      <c r="D1895" s="143" t="n">
        <v>28183100</v>
      </c>
      <c r="E1895" s="140" t="s">
        <v>2122</v>
      </c>
      <c r="F1895" s="143" t="n">
        <v>2022</v>
      </c>
      <c r="H1895" s="144" t="n">
        <v>14757470.44</v>
      </c>
      <c r="I1895" s="144" t="n">
        <f aca="false">+G:G-H:H</f>
        <v>-14757470.44</v>
      </c>
    </row>
    <row r="1896" customFormat="false" ht="17.25" hidden="false" customHeight="true" outlineLevel="0" collapsed="false">
      <c r="A1896" s="140" t="s">
        <v>1478</v>
      </c>
      <c r="C1896" s="142" t="n">
        <v>281840</v>
      </c>
      <c r="D1896" s="143" t="n">
        <v>28184000</v>
      </c>
      <c r="E1896" s="140" t="s">
        <v>3435</v>
      </c>
      <c r="F1896" s="143" t="n">
        <v>2022</v>
      </c>
      <c r="H1896" s="144" t="n">
        <v>12933846.96</v>
      </c>
      <c r="I1896" s="144" t="n">
        <f aca="false">+G:G-H:H</f>
        <v>-12933846.96</v>
      </c>
    </row>
    <row r="1897" customFormat="false" ht="17.25" hidden="false" customHeight="true" outlineLevel="0" collapsed="false">
      <c r="A1897" s="140" t="s">
        <v>1478</v>
      </c>
      <c r="C1897" s="142" t="n">
        <v>281860</v>
      </c>
      <c r="D1897" s="143" t="n">
        <v>28186000</v>
      </c>
      <c r="E1897" s="140" t="s">
        <v>3436</v>
      </c>
      <c r="F1897" s="143" t="n">
        <v>2022</v>
      </c>
      <c r="H1897" s="144" t="n">
        <v>56095940.9</v>
      </c>
      <c r="I1897" s="144" t="n">
        <f aca="false">+G:G-H:H</f>
        <v>-56095940.9</v>
      </c>
    </row>
    <row r="1898" customFormat="false" ht="17.25" hidden="false" customHeight="true" outlineLevel="0" collapsed="false">
      <c r="A1898" s="140" t="s">
        <v>1478</v>
      </c>
      <c r="C1898" s="142" t="n">
        <v>401000</v>
      </c>
      <c r="D1898" s="143" t="n">
        <v>40100000</v>
      </c>
      <c r="E1898" s="140" t="s">
        <v>21</v>
      </c>
      <c r="F1898" s="143" t="n">
        <v>2022</v>
      </c>
      <c r="G1898" s="144" t="n">
        <v>1331212.06</v>
      </c>
      <c r="I1898" s="144" t="n">
        <f aca="false">+G:G-H:H</f>
        <v>1331212.06</v>
      </c>
    </row>
    <row r="1899" customFormat="false" ht="17.25" hidden="false" customHeight="true" outlineLevel="0" collapsed="false">
      <c r="A1899" s="140" t="s">
        <v>1478</v>
      </c>
      <c r="C1899" s="142" t="n">
        <v>401200</v>
      </c>
      <c r="D1899" s="143" t="n">
        <v>40120000</v>
      </c>
      <c r="E1899" s="140" t="s">
        <v>891</v>
      </c>
      <c r="F1899" s="143" t="n">
        <v>2022</v>
      </c>
      <c r="H1899" s="144" t="n">
        <v>1830421.705</v>
      </c>
      <c r="I1899" s="144" t="n">
        <f aca="false">+G:G-H:H</f>
        <v>-1830421.705</v>
      </c>
    </row>
    <row r="1900" customFormat="false" ht="17.25" hidden="false" customHeight="true" outlineLevel="0" collapsed="false">
      <c r="A1900" s="140" t="s">
        <v>1478</v>
      </c>
      <c r="C1900" s="142" t="n">
        <v>409100</v>
      </c>
      <c r="D1900" s="143" t="n">
        <v>40910000</v>
      </c>
      <c r="E1900" s="140" t="s">
        <v>901</v>
      </c>
      <c r="F1900" s="143" t="n">
        <v>2022</v>
      </c>
      <c r="G1900" s="144" t="n">
        <v>709070.86</v>
      </c>
      <c r="I1900" s="144" t="n">
        <f aca="false">+G:G-H:H</f>
        <v>709070.86</v>
      </c>
    </row>
    <row r="1901" customFormat="false" ht="17.25" hidden="false" customHeight="true" outlineLevel="0" collapsed="false">
      <c r="A1901" s="140" t="s">
        <v>1478</v>
      </c>
      <c r="C1901" s="142" t="n">
        <v>411000</v>
      </c>
      <c r="D1901" s="143" t="n">
        <v>41100000</v>
      </c>
      <c r="E1901" s="140" t="s">
        <v>1554</v>
      </c>
      <c r="F1901" s="143" t="n">
        <v>2022</v>
      </c>
      <c r="G1901" s="144" t="n">
        <v>797704556.72</v>
      </c>
      <c r="I1901" s="144" t="n">
        <f aca="false">+G:G-H:H</f>
        <v>797704556.72</v>
      </c>
    </row>
    <row r="1902" customFormat="false" ht="17.25" hidden="false" customHeight="true" outlineLevel="0" collapsed="false">
      <c r="A1902" s="140" t="s">
        <v>1478</v>
      </c>
      <c r="C1902" s="142" t="n">
        <v>419100</v>
      </c>
      <c r="D1902" s="143" t="n">
        <v>41910000</v>
      </c>
      <c r="E1902" s="140" t="s">
        <v>603</v>
      </c>
      <c r="F1902" s="143" t="n">
        <v>2022</v>
      </c>
      <c r="H1902" s="144" t="n">
        <v>151213.36</v>
      </c>
      <c r="I1902" s="144" t="n">
        <f aca="false">+G:G-H:H</f>
        <v>-151213.36</v>
      </c>
    </row>
    <row r="1903" customFormat="false" ht="17.25" hidden="false" customHeight="true" outlineLevel="0" collapsed="false">
      <c r="A1903" s="140" t="s">
        <v>1478</v>
      </c>
      <c r="C1903" s="142" t="n">
        <v>443000</v>
      </c>
      <c r="D1903" s="143" t="n">
        <v>44300000</v>
      </c>
      <c r="E1903" s="140" t="s">
        <v>279</v>
      </c>
      <c r="F1903" s="143" t="n">
        <v>2022</v>
      </c>
      <c r="G1903" s="144" t="n">
        <v>2038932.06</v>
      </c>
      <c r="I1903" s="144" t="n">
        <f aca="false">+G:G-H:H</f>
        <v>2038932.06</v>
      </c>
    </row>
    <row r="1904" customFormat="false" ht="17.25" hidden="false" customHeight="true" outlineLevel="0" collapsed="false">
      <c r="A1904" s="140" t="s">
        <v>1478</v>
      </c>
      <c r="C1904" s="142" t="n">
        <v>444000</v>
      </c>
      <c r="D1904" s="143" t="n">
        <v>44400000</v>
      </c>
      <c r="E1904" s="140" t="s">
        <v>282</v>
      </c>
      <c r="F1904" s="143" t="n">
        <v>2022</v>
      </c>
      <c r="G1904" s="144" t="n">
        <v>111914882.53</v>
      </c>
      <c r="I1904" s="144" t="n">
        <f aca="false">+G:G-H:H</f>
        <v>111914882.53</v>
      </c>
    </row>
    <row r="1905" customFormat="false" ht="17.25" hidden="false" customHeight="true" outlineLevel="0" collapsed="false">
      <c r="A1905" s="140" t="s">
        <v>1478</v>
      </c>
      <c r="C1905" s="142" t="n">
        <v>444200</v>
      </c>
      <c r="D1905" s="143" t="n">
        <v>44420000</v>
      </c>
      <c r="E1905" s="140" t="s">
        <v>928</v>
      </c>
      <c r="F1905" s="143" t="n">
        <v>2022</v>
      </c>
      <c r="G1905" s="144" t="n">
        <v>8585850</v>
      </c>
      <c r="I1905" s="144" t="n">
        <f aca="false">+G:G-H:H</f>
        <v>8585850</v>
      </c>
    </row>
    <row r="1906" customFormat="false" ht="17.25" hidden="false" customHeight="true" outlineLevel="0" collapsed="false">
      <c r="A1906" s="140" t="s">
        <v>1478</v>
      </c>
      <c r="C1906" s="142" t="n">
        <v>444300</v>
      </c>
      <c r="D1906" s="143" t="n">
        <v>44430000</v>
      </c>
      <c r="E1906" s="140" t="s">
        <v>1558</v>
      </c>
      <c r="F1906" s="143" t="n">
        <v>2022</v>
      </c>
      <c r="H1906" s="144" t="n">
        <v>320000</v>
      </c>
      <c r="I1906" s="144" t="n">
        <f aca="false">+G:G-H:H</f>
        <v>-320000</v>
      </c>
    </row>
    <row r="1907" customFormat="false" ht="17.25" hidden="false" customHeight="true" outlineLevel="0" collapsed="false">
      <c r="A1907" s="140" t="s">
        <v>1478</v>
      </c>
      <c r="C1907" s="142" t="n">
        <v>445500</v>
      </c>
      <c r="D1907" s="143" t="n">
        <v>44550000</v>
      </c>
      <c r="E1907" s="140" t="s">
        <v>46</v>
      </c>
      <c r="F1907" s="143" t="n">
        <v>2022</v>
      </c>
      <c r="G1907" s="144" t="n">
        <v>526437.26</v>
      </c>
      <c r="I1907" s="144" t="n">
        <f aca="false">+G:G-H:H</f>
        <v>526437.26</v>
      </c>
    </row>
    <row r="1908" customFormat="false" ht="17.25" hidden="false" customHeight="true" outlineLevel="0" collapsed="false">
      <c r="A1908" s="140" t="s">
        <v>1478</v>
      </c>
      <c r="C1908" s="142" t="n">
        <v>466000</v>
      </c>
      <c r="D1908" s="143" t="n">
        <v>46600000</v>
      </c>
      <c r="E1908" s="140" t="s">
        <v>291</v>
      </c>
      <c r="F1908" s="143" t="n">
        <v>2022</v>
      </c>
      <c r="G1908" s="144" t="n">
        <v>661687158.45</v>
      </c>
      <c r="I1908" s="144" t="n">
        <f aca="false">+G:G-H:H</f>
        <v>661687158.45</v>
      </c>
    </row>
    <row r="1909" customFormat="false" ht="17.25" hidden="false" customHeight="true" outlineLevel="0" collapsed="false">
      <c r="A1909" s="140" t="s">
        <v>1478</v>
      </c>
      <c r="C1909" s="142" t="n">
        <v>466100</v>
      </c>
      <c r="D1909" s="143" t="n">
        <v>46610000</v>
      </c>
      <c r="E1909" s="140" t="s">
        <v>2126</v>
      </c>
      <c r="F1909" s="143" t="n">
        <v>2022</v>
      </c>
      <c r="G1909" s="144" t="n">
        <v>1461659.37</v>
      </c>
      <c r="I1909" s="144" t="n">
        <f aca="false">+G:G-H:H</f>
        <v>1461659.37</v>
      </c>
    </row>
    <row r="1910" customFormat="false" ht="17.25" hidden="false" customHeight="true" outlineLevel="0" collapsed="false">
      <c r="A1910" s="140" t="s">
        <v>1478</v>
      </c>
      <c r="C1910" s="142" t="n">
        <v>467000</v>
      </c>
      <c r="D1910" s="143" t="n">
        <v>46700000</v>
      </c>
      <c r="E1910" s="140" t="s">
        <v>1658</v>
      </c>
      <c r="F1910" s="143" t="n">
        <v>2022</v>
      </c>
      <c r="G1910" s="144" t="n">
        <v>1600596329.94</v>
      </c>
      <c r="I1910" s="144" t="n">
        <f aca="false">+G:G-H:H</f>
        <v>1600596329.94</v>
      </c>
    </row>
    <row r="1911" customFormat="false" ht="17.25" hidden="false" customHeight="true" outlineLevel="0" collapsed="false">
      <c r="A1911" s="140" t="s">
        <v>1478</v>
      </c>
      <c r="C1911" s="142" t="n">
        <v>511100</v>
      </c>
      <c r="D1911" s="143" t="n">
        <v>51110000</v>
      </c>
      <c r="E1911" s="140" t="s">
        <v>3476</v>
      </c>
      <c r="F1911" s="143" t="n">
        <v>2022</v>
      </c>
      <c r="G1911" s="144" t="n">
        <v>893189.02</v>
      </c>
      <c r="I1911" s="144" t="n">
        <f aca="false">+G:G-H:H</f>
        <v>893189.02</v>
      </c>
    </row>
    <row r="1912" customFormat="false" ht="17.25" hidden="false" customHeight="true" outlineLevel="0" collapsed="false">
      <c r="A1912" s="140" t="s">
        <v>1478</v>
      </c>
      <c r="C1912" s="142" t="n">
        <v>512110</v>
      </c>
      <c r="D1912" s="143" t="n">
        <v>51211000</v>
      </c>
      <c r="E1912" s="140" t="s">
        <v>3496</v>
      </c>
      <c r="F1912" s="143" t="n">
        <v>2022</v>
      </c>
      <c r="G1912" s="144" t="n">
        <v>181547168.02</v>
      </c>
      <c r="I1912" s="144" t="n">
        <f aca="false">+G:G-H:H</f>
        <v>181547168.02</v>
      </c>
    </row>
    <row r="1913" customFormat="false" ht="17.25" hidden="false" customHeight="true" outlineLevel="0" collapsed="false">
      <c r="A1913" s="140" t="s">
        <v>1478</v>
      </c>
      <c r="C1913" s="142" t="n">
        <v>512210</v>
      </c>
      <c r="D1913" s="143" t="n">
        <v>51221000</v>
      </c>
      <c r="E1913" s="140" t="s">
        <v>1570</v>
      </c>
      <c r="F1913" s="143" t="n">
        <v>2022</v>
      </c>
      <c r="G1913" s="144" t="n">
        <v>26643.85</v>
      </c>
      <c r="I1913" s="144" t="n">
        <f aca="false">+G:G-H:H</f>
        <v>26643.85</v>
      </c>
    </row>
    <row r="1914" customFormat="false" ht="17.25" hidden="false" customHeight="true" outlineLevel="0" collapsed="false">
      <c r="A1914" s="140" t="s">
        <v>1478</v>
      </c>
      <c r="C1914" s="142" t="n">
        <v>627040</v>
      </c>
      <c r="D1914" s="143" t="n">
        <v>62704000</v>
      </c>
      <c r="E1914" s="140" t="s">
        <v>3497</v>
      </c>
      <c r="F1914" s="143" t="n">
        <v>2022</v>
      </c>
      <c r="G1914" s="144" t="n">
        <v>240000</v>
      </c>
      <c r="I1914" s="144" t="n">
        <f aca="false">+G:G-H:H</f>
        <v>240000</v>
      </c>
    </row>
    <row r="1915" customFormat="false" ht="17.25" hidden="false" customHeight="true" outlineLevel="0" collapsed="false">
      <c r="A1915" s="140" t="s">
        <v>1478</v>
      </c>
      <c r="C1915" s="142" t="n">
        <v>627080</v>
      </c>
      <c r="D1915" s="143" t="n">
        <v>62708000</v>
      </c>
      <c r="E1915" s="140" t="s">
        <v>1615</v>
      </c>
      <c r="F1915" s="143" t="n">
        <v>2022</v>
      </c>
      <c r="G1915" s="144" t="n">
        <v>42000</v>
      </c>
      <c r="I1915" s="144" t="n">
        <f aca="false">+G:G-H:H</f>
        <v>42000</v>
      </c>
    </row>
    <row r="1916" customFormat="false" ht="17.25" hidden="false" customHeight="true" outlineLevel="0" collapsed="false">
      <c r="A1916" s="140" t="s">
        <v>1478</v>
      </c>
      <c r="C1916" s="142" t="n">
        <v>627090</v>
      </c>
      <c r="D1916" s="143" t="n">
        <v>62709000</v>
      </c>
      <c r="E1916" s="140" t="s">
        <v>3460</v>
      </c>
      <c r="F1916" s="143" t="n">
        <v>2022</v>
      </c>
      <c r="G1916" s="144" t="n">
        <v>177600</v>
      </c>
      <c r="I1916" s="144" t="n">
        <f aca="false">+G:G-H:H</f>
        <v>177600</v>
      </c>
    </row>
    <row r="1917" customFormat="false" ht="17.25" hidden="false" customHeight="true" outlineLevel="0" collapsed="false">
      <c r="A1917" s="140" t="s">
        <v>1478</v>
      </c>
      <c r="C1917" s="142" t="n">
        <v>631000</v>
      </c>
      <c r="D1917" s="143" t="n">
        <v>63500000</v>
      </c>
      <c r="E1917" s="140" t="s">
        <v>3498</v>
      </c>
      <c r="F1917" s="143" t="n">
        <v>2022</v>
      </c>
      <c r="G1917" s="144" t="n">
        <v>216706061</v>
      </c>
      <c r="I1917" s="144" t="n">
        <f aca="false">+G:G-H:H</f>
        <v>216706061</v>
      </c>
    </row>
    <row r="1918" customFormat="false" ht="17.25" hidden="false" customHeight="true" outlineLevel="0" collapsed="false">
      <c r="A1918" s="140" t="s">
        <v>1478</v>
      </c>
      <c r="C1918" s="142" t="n">
        <v>656010</v>
      </c>
      <c r="D1918" s="143" t="n">
        <v>65601000</v>
      </c>
      <c r="E1918" s="140" t="s">
        <v>3471</v>
      </c>
      <c r="F1918" s="143" t="n">
        <v>2022</v>
      </c>
      <c r="G1918" s="144" t="n">
        <v>90494192.67</v>
      </c>
      <c r="I1918" s="144" t="n">
        <f aca="false">+G:G-H:H</f>
        <v>90494192.67</v>
      </c>
    </row>
    <row r="1919" customFormat="false" ht="17.25" hidden="false" customHeight="true" outlineLevel="0" collapsed="false">
      <c r="A1919" s="140" t="s">
        <v>1478</v>
      </c>
      <c r="C1919" s="142" t="n">
        <v>661020</v>
      </c>
      <c r="D1919" s="143" t="n">
        <v>66102000</v>
      </c>
      <c r="E1919" s="140" t="s">
        <v>1135</v>
      </c>
      <c r="F1919" s="143" t="n">
        <v>2022</v>
      </c>
      <c r="G1919" s="144" t="n">
        <v>1174831.08</v>
      </c>
      <c r="I1919" s="144" t="n">
        <f aca="false">+G:G-H:H</f>
        <v>1174831.08</v>
      </c>
    </row>
    <row r="1920" customFormat="false" ht="17.25" hidden="false" customHeight="true" outlineLevel="0" collapsed="false">
      <c r="A1920" s="140" t="s">
        <v>1478</v>
      </c>
      <c r="C1920" s="142" t="n">
        <v>681120</v>
      </c>
      <c r="D1920" s="143" t="n">
        <v>68112000</v>
      </c>
      <c r="E1920" s="140" t="s">
        <v>3473</v>
      </c>
      <c r="F1920" s="143" t="n">
        <v>2022</v>
      </c>
      <c r="G1920" s="144" t="n">
        <v>73846172.72</v>
      </c>
      <c r="I1920" s="144" t="n">
        <f aca="false">+G:G-H:H</f>
        <v>73846172.72</v>
      </c>
    </row>
    <row r="1921" customFormat="false" ht="17.25" hidden="false" customHeight="true" outlineLevel="0" collapsed="false">
      <c r="A1921" s="140" t="s">
        <v>1478</v>
      </c>
      <c r="C1921" s="142" t="n">
        <v>698000</v>
      </c>
      <c r="D1921" s="143" t="n">
        <v>69500000</v>
      </c>
      <c r="E1921" s="140" t="s">
        <v>3499</v>
      </c>
      <c r="F1921" s="143" t="n">
        <v>2022</v>
      </c>
      <c r="G1921" s="144" t="n">
        <v>320000</v>
      </c>
      <c r="I1921" s="144" t="n">
        <f aca="false">+G:G-H:H</f>
        <v>320000</v>
      </c>
    </row>
    <row r="1922" customFormat="false" ht="17.25" hidden="false" customHeight="true" outlineLevel="0" collapsed="false">
      <c r="A1922" s="140" t="s">
        <v>1478</v>
      </c>
      <c r="C1922" s="142" t="n">
        <v>758000</v>
      </c>
      <c r="D1922" s="143" t="n">
        <v>75800000</v>
      </c>
      <c r="E1922" s="140" t="s">
        <v>1144</v>
      </c>
      <c r="F1922" s="143" t="n">
        <v>2022</v>
      </c>
      <c r="H1922" s="144" t="n">
        <v>2833333.67</v>
      </c>
      <c r="I1922" s="144" t="n">
        <f aca="false">+G:G-H:H</f>
        <v>-2833333.67</v>
      </c>
    </row>
    <row r="1923" customFormat="false" ht="17.25" hidden="false" customHeight="true" outlineLevel="0" collapsed="false">
      <c r="A1923" s="140" t="s">
        <v>1478</v>
      </c>
      <c r="C1923" s="142" t="n">
        <v>766000</v>
      </c>
      <c r="D1923" s="143" t="n">
        <v>76600000</v>
      </c>
      <c r="E1923" s="140" t="s">
        <v>3500</v>
      </c>
      <c r="F1923" s="143" t="n">
        <v>2022</v>
      </c>
      <c r="H1923" s="144" t="n">
        <v>14388392.065</v>
      </c>
      <c r="I1923" s="144" t="n">
        <f aca="false">+G:G-H:H</f>
        <v>-14388392.065</v>
      </c>
    </row>
    <row r="1924" customFormat="false" ht="17.25" hidden="false" customHeight="true" outlineLevel="0" collapsed="false">
      <c r="A1924" s="140" t="s">
        <v>930</v>
      </c>
      <c r="C1924" s="142" t="n">
        <v>10100000</v>
      </c>
      <c r="D1924" s="143" t="n">
        <v>10100000</v>
      </c>
      <c r="E1924" s="140" t="s">
        <v>1</v>
      </c>
      <c r="F1924" s="143" t="n">
        <v>2022</v>
      </c>
      <c r="G1924" s="144" t="n">
        <v>0</v>
      </c>
      <c r="H1924" s="144" t="n">
        <v>1500000000</v>
      </c>
      <c r="I1924" s="144" t="n">
        <f aca="false">+G:G-H:H</f>
        <v>-1500000000</v>
      </c>
    </row>
    <row r="1925" customFormat="false" ht="17.25" hidden="false" customHeight="true" outlineLevel="0" collapsed="false">
      <c r="A1925" s="140" t="s">
        <v>930</v>
      </c>
      <c r="C1925" s="142" t="n">
        <v>10610000</v>
      </c>
      <c r="D1925" s="143" t="n">
        <v>10610000</v>
      </c>
      <c r="E1925" s="140" t="s">
        <v>560</v>
      </c>
      <c r="F1925" s="143" t="n">
        <v>2022</v>
      </c>
      <c r="G1925" s="144" t="n">
        <v>0</v>
      </c>
      <c r="H1925" s="144" t="n">
        <v>200000</v>
      </c>
      <c r="I1925" s="144" t="n">
        <f aca="false">+G:G-H:H</f>
        <v>-200000</v>
      </c>
    </row>
    <row r="1926" customFormat="false" ht="17.25" hidden="false" customHeight="true" outlineLevel="0" collapsed="false">
      <c r="A1926" s="140" t="s">
        <v>930</v>
      </c>
      <c r="C1926" s="142" t="n">
        <v>11000000</v>
      </c>
      <c r="D1926" s="143" t="n">
        <v>11000000</v>
      </c>
      <c r="E1926" s="140" t="s">
        <v>1324</v>
      </c>
      <c r="F1926" s="143" t="n">
        <v>2022</v>
      </c>
      <c r="G1926" s="144" t="n">
        <v>0</v>
      </c>
      <c r="H1926" s="144" t="n">
        <v>80135900.57</v>
      </c>
      <c r="I1926" s="144" t="n">
        <f aca="false">+G:G-H:H</f>
        <v>-80135900.57</v>
      </c>
    </row>
    <row r="1927" customFormat="false" ht="17.25" hidden="false" customHeight="true" outlineLevel="0" collapsed="false">
      <c r="A1927" s="140" t="s">
        <v>930</v>
      </c>
      <c r="C1927" s="142" t="n">
        <v>12800000</v>
      </c>
      <c r="D1927" s="143" t="n">
        <v>12800000</v>
      </c>
      <c r="E1927" s="140" t="s">
        <v>1341</v>
      </c>
      <c r="F1927" s="143" t="n">
        <v>2022</v>
      </c>
      <c r="G1927" s="144" t="n">
        <v>407798542.31</v>
      </c>
      <c r="H1927" s="144" t="n">
        <v>0</v>
      </c>
      <c r="I1927" s="144" t="n">
        <f aca="false">+G:G-H:H</f>
        <v>407798542.31</v>
      </c>
    </row>
    <row r="1928" customFormat="false" ht="17.25" hidden="false" customHeight="true" outlineLevel="0" collapsed="false">
      <c r="A1928" s="140" t="s">
        <v>930</v>
      </c>
      <c r="C1928" s="142" t="n">
        <v>16400000</v>
      </c>
      <c r="D1928" s="143" t="n">
        <v>16400000</v>
      </c>
      <c r="E1928" s="140" t="s">
        <v>3501</v>
      </c>
      <c r="F1928" s="143" t="n">
        <v>2022</v>
      </c>
      <c r="G1928" s="144" t="n">
        <v>0</v>
      </c>
      <c r="H1928" s="144" t="n">
        <v>885904821.54</v>
      </c>
      <c r="I1928" s="144" t="n">
        <f aca="false">+G:G-H:H</f>
        <v>-885904821.54</v>
      </c>
    </row>
    <row r="1929" customFormat="false" ht="17.25" hidden="false" customHeight="true" outlineLevel="0" collapsed="false">
      <c r="A1929" s="140" t="s">
        <v>930</v>
      </c>
      <c r="C1929" s="142" t="n">
        <v>21100000</v>
      </c>
      <c r="D1929" s="143" t="n">
        <v>21100000</v>
      </c>
      <c r="E1929" s="140" t="s">
        <v>772</v>
      </c>
      <c r="F1929" s="143" t="n">
        <v>2022</v>
      </c>
      <c r="G1929" s="144" t="n">
        <v>65366941.67</v>
      </c>
      <c r="H1929" s="144" t="n">
        <v>0</v>
      </c>
      <c r="I1929" s="144" t="n">
        <f aca="false">+G:G-H:H</f>
        <v>65366941.67</v>
      </c>
    </row>
    <row r="1930" customFormat="false" ht="17.25" hidden="false" customHeight="true" outlineLevel="0" collapsed="false">
      <c r="A1930" s="140" t="s">
        <v>930</v>
      </c>
      <c r="C1930" s="142" t="n">
        <v>21800000</v>
      </c>
      <c r="D1930" s="143" t="n">
        <v>21800000</v>
      </c>
      <c r="E1930" s="140" t="s">
        <v>1676</v>
      </c>
      <c r="F1930" s="143" t="n">
        <v>2022</v>
      </c>
      <c r="G1930" s="144" t="n">
        <v>398546199.71</v>
      </c>
      <c r="H1930" s="144" t="n">
        <v>0</v>
      </c>
      <c r="I1930" s="144" t="n">
        <f aca="false">+G:G-H:H</f>
        <v>398546199.71</v>
      </c>
    </row>
    <row r="1931" customFormat="false" ht="17.25" hidden="false" customHeight="true" outlineLevel="0" collapsed="false">
      <c r="A1931" s="140" t="s">
        <v>930</v>
      </c>
      <c r="C1931" s="142" t="n">
        <v>21810000</v>
      </c>
      <c r="D1931" s="143" t="n">
        <v>21810000</v>
      </c>
      <c r="E1931" s="140" t="s">
        <v>9</v>
      </c>
      <c r="F1931" s="143" t="n">
        <v>2022</v>
      </c>
      <c r="G1931" s="144" t="n">
        <v>1769266692.94</v>
      </c>
      <c r="H1931" s="144" t="n">
        <v>0</v>
      </c>
      <c r="I1931" s="144" t="n">
        <f aca="false">+G:G-H:H</f>
        <v>1769266692.94</v>
      </c>
    </row>
    <row r="1932" customFormat="false" ht="17.25" hidden="false" customHeight="true" outlineLevel="0" collapsed="false">
      <c r="A1932" s="140" t="s">
        <v>930</v>
      </c>
      <c r="C1932" s="142" t="n">
        <v>21820000</v>
      </c>
      <c r="D1932" s="143" t="n">
        <v>21820000</v>
      </c>
      <c r="E1932" s="140" t="s">
        <v>10</v>
      </c>
      <c r="F1932" s="143" t="n">
        <v>2022</v>
      </c>
      <c r="G1932" s="144" t="n">
        <v>14580863</v>
      </c>
      <c r="H1932" s="144" t="n">
        <v>0</v>
      </c>
      <c r="I1932" s="144" t="n">
        <f aca="false">+G:G-H:H</f>
        <v>14580863</v>
      </c>
    </row>
    <row r="1933" customFormat="false" ht="17.25" hidden="false" customHeight="true" outlineLevel="0" collapsed="false">
      <c r="A1933" s="140" t="s">
        <v>930</v>
      </c>
      <c r="C1933" s="142" t="n">
        <v>21830000</v>
      </c>
      <c r="D1933" s="143" t="n">
        <v>21830000</v>
      </c>
      <c r="E1933" s="140" t="s">
        <v>11</v>
      </c>
      <c r="F1933" s="143" t="n">
        <v>2022</v>
      </c>
      <c r="G1933" s="144" t="n">
        <v>5357364134.38</v>
      </c>
      <c r="H1933" s="144" t="n">
        <v>0</v>
      </c>
      <c r="I1933" s="144" t="n">
        <f aca="false">+G:G-H:H</f>
        <v>5357364134.38</v>
      </c>
    </row>
    <row r="1934" customFormat="false" ht="17.25" hidden="false" customHeight="true" outlineLevel="0" collapsed="false">
      <c r="A1934" s="140" t="s">
        <v>930</v>
      </c>
      <c r="C1934" s="142" t="n">
        <v>21831000</v>
      </c>
      <c r="D1934" s="143" t="n">
        <v>21831000</v>
      </c>
      <c r="E1934" s="140" t="s">
        <v>2488</v>
      </c>
      <c r="F1934" s="143" t="n">
        <v>2022</v>
      </c>
      <c r="G1934" s="144" t="n">
        <v>11046544151.78</v>
      </c>
      <c r="H1934" s="144" t="n">
        <v>0</v>
      </c>
      <c r="I1934" s="144" t="n">
        <f aca="false">+G:G-H:H</f>
        <v>11046544151.78</v>
      </c>
    </row>
    <row r="1935" customFormat="false" ht="17.25" hidden="false" customHeight="true" outlineLevel="0" collapsed="false">
      <c r="A1935" s="140" t="s">
        <v>930</v>
      </c>
      <c r="C1935" s="142" t="n">
        <v>21840000</v>
      </c>
      <c r="D1935" s="143" t="n">
        <v>21840000</v>
      </c>
      <c r="E1935" s="140" t="s">
        <v>12</v>
      </c>
      <c r="F1935" s="143" t="n">
        <v>2022</v>
      </c>
      <c r="G1935" s="144" t="n">
        <v>74723861.7</v>
      </c>
      <c r="H1935" s="144" t="n">
        <v>0</v>
      </c>
      <c r="I1935" s="144" t="n">
        <f aca="false">+G:G-H:H</f>
        <v>74723861.7</v>
      </c>
    </row>
    <row r="1936" customFormat="false" ht="17.25" hidden="false" customHeight="true" outlineLevel="0" collapsed="false">
      <c r="A1936" s="140" t="s">
        <v>930</v>
      </c>
      <c r="C1936" s="142" t="n">
        <v>21850000</v>
      </c>
      <c r="D1936" s="143" t="n">
        <v>21850000</v>
      </c>
      <c r="E1936" s="140" t="s">
        <v>235</v>
      </c>
      <c r="F1936" s="143" t="n">
        <v>2022</v>
      </c>
      <c r="G1936" s="144" t="n">
        <v>49328031</v>
      </c>
      <c r="H1936" s="144" t="n">
        <v>0</v>
      </c>
      <c r="I1936" s="144" t="n">
        <f aca="false">+G:G-H:H</f>
        <v>49328031</v>
      </c>
    </row>
    <row r="1937" customFormat="false" ht="17.25" hidden="false" customHeight="true" outlineLevel="0" collapsed="false">
      <c r="A1937" s="140" t="s">
        <v>930</v>
      </c>
      <c r="C1937" s="142" t="n">
        <v>27500000</v>
      </c>
      <c r="D1937" s="143" t="n">
        <v>27500000</v>
      </c>
      <c r="E1937" s="140" t="s">
        <v>14</v>
      </c>
      <c r="F1937" s="143" t="n">
        <v>2022</v>
      </c>
      <c r="G1937" s="144" t="n">
        <v>3780000</v>
      </c>
      <c r="H1937" s="144" t="n">
        <v>0</v>
      </c>
      <c r="I1937" s="144" t="n">
        <f aca="false">+G:G-H:H</f>
        <v>3780000</v>
      </c>
    </row>
    <row r="1938" customFormat="false" ht="17.25" hidden="false" customHeight="true" outlineLevel="0" collapsed="false">
      <c r="A1938" s="140" t="s">
        <v>930</v>
      </c>
      <c r="C1938" s="142" t="n">
        <v>28180000</v>
      </c>
      <c r="D1938" s="143" t="n">
        <v>28180000</v>
      </c>
      <c r="E1938" s="140" t="s">
        <v>1691</v>
      </c>
      <c r="F1938" s="143" t="n">
        <v>2022</v>
      </c>
      <c r="G1938" s="144" t="n">
        <v>0</v>
      </c>
      <c r="H1938" s="144" t="n">
        <v>316257484.16</v>
      </c>
      <c r="I1938" s="144" t="n">
        <f aca="false">+G:G-H:H</f>
        <v>-316257484.16</v>
      </c>
    </row>
    <row r="1939" customFormat="false" ht="17.25" hidden="false" customHeight="true" outlineLevel="0" collapsed="false">
      <c r="A1939" s="140" t="s">
        <v>930</v>
      </c>
      <c r="C1939" s="142" t="n">
        <v>28181000</v>
      </c>
      <c r="D1939" s="143" t="n">
        <v>28181000</v>
      </c>
      <c r="E1939" s="140" t="s">
        <v>245</v>
      </c>
      <c r="F1939" s="143" t="n">
        <v>2022</v>
      </c>
      <c r="G1939" s="144" t="n">
        <v>0</v>
      </c>
      <c r="H1939" s="144" t="n">
        <v>426314601.15</v>
      </c>
      <c r="I1939" s="144" t="n">
        <f aca="false">+G:G-H:H</f>
        <v>-426314601.15</v>
      </c>
    </row>
    <row r="1940" customFormat="false" ht="17.25" hidden="false" customHeight="true" outlineLevel="0" collapsed="false">
      <c r="A1940" s="140" t="s">
        <v>930</v>
      </c>
      <c r="C1940" s="142" t="n">
        <v>28182000</v>
      </c>
      <c r="D1940" s="143" t="n">
        <v>28182000</v>
      </c>
      <c r="E1940" s="140" t="s">
        <v>17</v>
      </c>
      <c r="F1940" s="143" t="n">
        <v>2022</v>
      </c>
      <c r="G1940" s="144" t="n">
        <v>0</v>
      </c>
      <c r="H1940" s="144" t="n">
        <v>12171823.5</v>
      </c>
      <c r="I1940" s="144" t="n">
        <f aca="false">+G:G-H:H</f>
        <v>-12171823.5</v>
      </c>
    </row>
    <row r="1941" customFormat="false" ht="17.25" hidden="false" customHeight="true" outlineLevel="0" collapsed="false">
      <c r="A1941" s="140" t="s">
        <v>930</v>
      </c>
      <c r="C1941" s="142" t="n">
        <v>28183000</v>
      </c>
      <c r="D1941" s="143" t="n">
        <v>28183000</v>
      </c>
      <c r="E1941" s="140" t="s">
        <v>18</v>
      </c>
      <c r="F1941" s="143" t="n">
        <v>2022</v>
      </c>
      <c r="G1941" s="144" t="n">
        <v>0</v>
      </c>
      <c r="H1941" s="144" t="n">
        <v>2348843727.8</v>
      </c>
      <c r="I1941" s="144" t="n">
        <f aca="false">+G:G-H:H</f>
        <v>-2348843727.8</v>
      </c>
    </row>
    <row r="1942" customFormat="false" ht="17.25" hidden="false" customHeight="true" outlineLevel="0" collapsed="false">
      <c r="A1942" s="140" t="s">
        <v>930</v>
      </c>
      <c r="C1942" s="142" t="n">
        <v>28183100</v>
      </c>
      <c r="D1942" s="143" t="n">
        <v>28183100</v>
      </c>
      <c r="E1942" s="140" t="s">
        <v>2489</v>
      </c>
      <c r="F1942" s="143" t="n">
        <v>2022</v>
      </c>
      <c r="G1942" s="144" t="n">
        <v>0</v>
      </c>
      <c r="H1942" s="144" t="n">
        <v>6363863247.47</v>
      </c>
      <c r="I1942" s="144" t="n">
        <f aca="false">+G:G-H:H</f>
        <v>-6363863247.47</v>
      </c>
    </row>
    <row r="1943" customFormat="false" ht="17.25" hidden="false" customHeight="true" outlineLevel="0" collapsed="false">
      <c r="A1943" s="140" t="s">
        <v>930</v>
      </c>
      <c r="C1943" s="142" t="n">
        <v>28184000</v>
      </c>
      <c r="D1943" s="143" t="n">
        <v>28184000</v>
      </c>
      <c r="E1943" s="140" t="s">
        <v>19</v>
      </c>
      <c r="F1943" s="143" t="n">
        <v>2022</v>
      </c>
      <c r="G1943" s="144" t="n">
        <v>0</v>
      </c>
      <c r="H1943" s="144" t="n">
        <v>58713377.56</v>
      </c>
      <c r="I1943" s="144" t="n">
        <f aca="false">+G:G-H:H</f>
        <v>-58713377.56</v>
      </c>
    </row>
    <row r="1944" customFormat="false" ht="17.25" hidden="false" customHeight="true" outlineLevel="0" collapsed="false">
      <c r="A1944" s="140" t="s">
        <v>930</v>
      </c>
      <c r="C1944" s="142" t="n">
        <v>28185000</v>
      </c>
      <c r="D1944" s="143" t="n">
        <v>28185000</v>
      </c>
      <c r="E1944" s="140" t="s">
        <v>20</v>
      </c>
      <c r="F1944" s="143" t="n">
        <v>2022</v>
      </c>
      <c r="G1944" s="144" t="n">
        <v>0</v>
      </c>
      <c r="H1944" s="144" t="n">
        <v>33605197.29</v>
      </c>
      <c r="I1944" s="144" t="n">
        <f aca="false">+G:G-H:H</f>
        <v>-33605197.29</v>
      </c>
    </row>
    <row r="1945" customFormat="false" ht="17.25" hidden="false" customHeight="true" outlineLevel="0" collapsed="false">
      <c r="A1945" s="140" t="s">
        <v>930</v>
      </c>
      <c r="C1945" s="142" t="n">
        <v>37300000</v>
      </c>
      <c r="D1945" s="143" t="n">
        <v>37100000</v>
      </c>
      <c r="E1945" s="140" t="s">
        <v>3502</v>
      </c>
      <c r="F1945" s="143" t="n">
        <v>2022</v>
      </c>
      <c r="G1945" s="144" t="n">
        <v>33034324</v>
      </c>
      <c r="H1945" s="144" t="n">
        <v>0</v>
      </c>
      <c r="I1945" s="144" t="n">
        <f aca="false">+G:G-H:H</f>
        <v>33034324</v>
      </c>
    </row>
    <row r="1946" customFormat="false" ht="17.25" hidden="false" customHeight="true" outlineLevel="0" collapsed="false">
      <c r="A1946" s="140" t="s">
        <v>930</v>
      </c>
      <c r="C1946" s="142" t="n">
        <v>40100000</v>
      </c>
      <c r="D1946" s="143" t="n">
        <v>40100000</v>
      </c>
      <c r="E1946" s="140" t="s">
        <v>2100</v>
      </c>
      <c r="F1946" s="143" t="n">
        <v>2022</v>
      </c>
      <c r="G1946" s="144" t="n">
        <v>0</v>
      </c>
      <c r="H1946" s="144" t="n">
        <v>835984286.68</v>
      </c>
      <c r="I1946" s="144" t="n">
        <f aca="false">+G:G-H:H</f>
        <v>-835984286.68</v>
      </c>
    </row>
    <row r="1947" customFormat="false" ht="17.25" hidden="false" customHeight="true" outlineLevel="0" collapsed="false">
      <c r="A1947" s="140" t="s">
        <v>930</v>
      </c>
      <c r="C1947" s="142" t="n">
        <v>40310000</v>
      </c>
      <c r="D1947" s="143" t="n">
        <v>40310000</v>
      </c>
      <c r="E1947" s="140" t="s">
        <v>254</v>
      </c>
      <c r="F1947" s="143" t="n">
        <v>2022</v>
      </c>
      <c r="G1947" s="144" t="n">
        <v>0</v>
      </c>
      <c r="H1947" s="144" t="n">
        <v>1225766318.68</v>
      </c>
      <c r="I1947" s="144" t="n">
        <f aca="false">+G:G-H:H</f>
        <v>-1225766318.68</v>
      </c>
    </row>
    <row r="1948" customFormat="false" ht="17.25" hidden="false" customHeight="true" outlineLevel="0" collapsed="false">
      <c r="A1948" s="140" t="s">
        <v>930</v>
      </c>
      <c r="C1948" s="142" t="n">
        <v>40800000</v>
      </c>
      <c r="D1948" s="143" t="n">
        <v>40800000</v>
      </c>
      <c r="E1948" s="140" t="s">
        <v>26</v>
      </c>
      <c r="F1948" s="143" t="n">
        <v>2022</v>
      </c>
      <c r="G1948" s="144" t="n">
        <v>0</v>
      </c>
      <c r="H1948" s="144" t="n">
        <v>333762896.44</v>
      </c>
      <c r="I1948" s="144" t="n">
        <f aca="false">+G:G-H:H</f>
        <v>-333762896.44</v>
      </c>
    </row>
    <row r="1949" customFormat="false" ht="17.25" hidden="false" customHeight="true" outlineLevel="0" collapsed="false">
      <c r="A1949" s="140" t="s">
        <v>930</v>
      </c>
      <c r="C1949" s="142" t="n">
        <v>40900000</v>
      </c>
      <c r="D1949" s="143" t="n">
        <v>40900000</v>
      </c>
      <c r="E1949" s="140" t="s">
        <v>27</v>
      </c>
      <c r="F1949" s="143" t="n">
        <v>2022</v>
      </c>
      <c r="G1949" s="144" t="n">
        <v>501455000</v>
      </c>
      <c r="H1949" s="144" t="n">
        <v>0</v>
      </c>
      <c r="I1949" s="144" t="n">
        <f aca="false">+G:G-H:H</f>
        <v>501455000</v>
      </c>
    </row>
    <row r="1950" customFormat="false" ht="17.25" hidden="false" customHeight="true" outlineLevel="0" collapsed="false">
      <c r="A1950" s="140" t="s">
        <v>930</v>
      </c>
      <c r="C1950" s="142" t="n">
        <v>41100000</v>
      </c>
      <c r="D1950" s="143" t="n">
        <v>41100000</v>
      </c>
      <c r="E1950" s="140" t="s">
        <v>28</v>
      </c>
      <c r="F1950" s="143" t="n">
        <v>2022</v>
      </c>
      <c r="G1950" s="144" t="n">
        <v>855667895.73</v>
      </c>
      <c r="H1950" s="144" t="n">
        <v>0</v>
      </c>
      <c r="I1950" s="144" t="n">
        <f aca="false">+G:G-H:H</f>
        <v>855667895.73</v>
      </c>
    </row>
    <row r="1951" customFormat="false" ht="17.25" hidden="false" customHeight="true" outlineLevel="0" collapsed="false">
      <c r="A1951" s="140" t="s">
        <v>930</v>
      </c>
      <c r="C1951" s="142" t="n">
        <v>41600000</v>
      </c>
      <c r="D1951" s="143" t="n">
        <v>41600000</v>
      </c>
      <c r="E1951" s="140" t="s">
        <v>1263</v>
      </c>
      <c r="F1951" s="143" t="n">
        <v>2022</v>
      </c>
      <c r="G1951" s="144" t="n">
        <v>1293600000</v>
      </c>
      <c r="H1951" s="144" t="n">
        <v>0</v>
      </c>
      <c r="I1951" s="144" t="n">
        <f aca="false">+G:G-H:H</f>
        <v>1293600000</v>
      </c>
    </row>
    <row r="1952" customFormat="false" ht="17.25" hidden="false" customHeight="true" outlineLevel="0" collapsed="false">
      <c r="A1952" s="140" t="s">
        <v>930</v>
      </c>
      <c r="C1952" s="142" t="n">
        <v>41810000</v>
      </c>
      <c r="D1952" s="143" t="n">
        <v>41810000</v>
      </c>
      <c r="E1952" s="140" t="s">
        <v>266</v>
      </c>
      <c r="F1952" s="143" t="n">
        <v>2022</v>
      </c>
      <c r="G1952" s="144" t="n">
        <v>0</v>
      </c>
      <c r="H1952" s="144" t="n">
        <v>0</v>
      </c>
      <c r="I1952" s="144" t="n">
        <f aca="false">+G:G-H:H</f>
        <v>0</v>
      </c>
    </row>
    <row r="1953" customFormat="false" ht="17.25" hidden="false" customHeight="true" outlineLevel="0" collapsed="false">
      <c r="A1953" s="140" t="s">
        <v>930</v>
      </c>
      <c r="C1953" s="142" t="n">
        <v>41910000</v>
      </c>
      <c r="D1953" s="143" t="n">
        <v>41910000</v>
      </c>
      <c r="E1953" s="140" t="s">
        <v>2192</v>
      </c>
      <c r="F1953" s="143" t="n">
        <v>2022</v>
      </c>
      <c r="G1953" s="144" t="n">
        <v>0</v>
      </c>
      <c r="H1953" s="144" t="n">
        <v>914883432.07</v>
      </c>
      <c r="I1953" s="144" t="n">
        <f aca="false">+G:G-H:H</f>
        <v>-914883432.07</v>
      </c>
    </row>
    <row r="1954" customFormat="false" ht="17.25" hidden="false" customHeight="true" outlineLevel="0" collapsed="false">
      <c r="A1954" s="140" t="s">
        <v>930</v>
      </c>
      <c r="C1954" s="142" t="n">
        <v>42100000</v>
      </c>
      <c r="D1954" s="143" t="n">
        <v>42100000</v>
      </c>
      <c r="E1954" s="140" t="s">
        <v>30</v>
      </c>
      <c r="F1954" s="143" t="n">
        <v>2022</v>
      </c>
      <c r="G1954" s="144" t="n">
        <v>2878.68</v>
      </c>
      <c r="H1954" s="144" t="n">
        <v>0</v>
      </c>
      <c r="I1954" s="144" t="n">
        <f aca="false">+G:G-H:H</f>
        <v>2878.68</v>
      </c>
    </row>
    <row r="1955" customFormat="false" ht="17.25" hidden="false" customHeight="true" outlineLevel="0" collapsed="false">
      <c r="A1955" s="140" t="s">
        <v>930</v>
      </c>
      <c r="C1955" s="142" t="n">
        <v>42510000</v>
      </c>
      <c r="D1955" s="143" t="n">
        <v>42510000</v>
      </c>
      <c r="E1955" s="140" t="s">
        <v>280</v>
      </c>
      <c r="F1955" s="143" t="n">
        <v>2022</v>
      </c>
      <c r="G1955" s="144" t="n">
        <v>4405200</v>
      </c>
      <c r="H1955" s="144" t="n">
        <v>0</v>
      </c>
      <c r="I1955" s="144" t="n">
        <f aca="false">+G:G-H:H</f>
        <v>4405200</v>
      </c>
    </row>
    <row r="1956" customFormat="false" ht="17.25" hidden="false" customHeight="true" outlineLevel="0" collapsed="false">
      <c r="A1956" s="140" t="s">
        <v>930</v>
      </c>
      <c r="C1956" s="142" t="n">
        <v>42800000</v>
      </c>
      <c r="D1956" s="143" t="n">
        <v>42800000</v>
      </c>
      <c r="E1956" s="140" t="s">
        <v>3503</v>
      </c>
      <c r="F1956" s="143" t="n">
        <v>2022</v>
      </c>
      <c r="G1956" s="144" t="n">
        <v>0</v>
      </c>
      <c r="H1956" s="144" t="n">
        <v>236054487.91</v>
      </c>
      <c r="I1956" s="144" t="n">
        <f aca="false">+G:G-H:H</f>
        <v>-236054487.91</v>
      </c>
    </row>
    <row r="1957" customFormat="false" ht="17.25" hidden="false" customHeight="true" outlineLevel="0" collapsed="false">
      <c r="A1957" s="140" t="s">
        <v>930</v>
      </c>
      <c r="C1957" s="142" t="n">
        <v>43100000</v>
      </c>
      <c r="D1957" s="143" t="n">
        <v>43100000</v>
      </c>
      <c r="E1957" s="140" t="s">
        <v>35</v>
      </c>
      <c r="F1957" s="143" t="n">
        <v>2022</v>
      </c>
      <c r="G1957" s="144" t="n">
        <v>0</v>
      </c>
      <c r="H1957" s="144" t="n">
        <v>31337275.58</v>
      </c>
      <c r="I1957" s="144" t="n">
        <f aca="false">+G:G-H:H</f>
        <v>-31337275.58</v>
      </c>
    </row>
    <row r="1958" customFormat="false" ht="17.25" hidden="false" customHeight="true" outlineLevel="0" collapsed="false">
      <c r="A1958" s="140" t="s">
        <v>930</v>
      </c>
      <c r="C1958" s="142" t="n">
        <v>43110000</v>
      </c>
      <c r="D1958" s="143" t="n">
        <v>43110000</v>
      </c>
      <c r="E1958" s="140" t="s">
        <v>275</v>
      </c>
      <c r="F1958" s="143" t="n">
        <v>2022</v>
      </c>
      <c r="G1958" s="144" t="n">
        <v>0</v>
      </c>
      <c r="H1958" s="144" t="n">
        <v>346000</v>
      </c>
      <c r="I1958" s="144" t="n">
        <f aca="false">+G:G-H:H</f>
        <v>-346000</v>
      </c>
    </row>
    <row r="1959" customFormat="false" ht="17.25" hidden="false" customHeight="true" outlineLevel="0" collapsed="false">
      <c r="A1959" s="140" t="s">
        <v>930</v>
      </c>
      <c r="C1959" s="142" t="n">
        <v>43220000</v>
      </c>
      <c r="D1959" s="143" t="n">
        <v>43220000</v>
      </c>
      <c r="E1959" s="140" t="s">
        <v>608</v>
      </c>
      <c r="F1959" s="143" t="n">
        <v>2022</v>
      </c>
      <c r="G1959" s="144" t="n">
        <v>0</v>
      </c>
      <c r="H1959" s="144" t="n">
        <v>19066365.82</v>
      </c>
      <c r="I1959" s="144" t="n">
        <f aca="false">+G:G-H:H</f>
        <v>-19066365.82</v>
      </c>
    </row>
    <row r="1960" customFormat="false" ht="17.25" hidden="false" customHeight="true" outlineLevel="0" collapsed="false">
      <c r="A1960" s="140" t="s">
        <v>930</v>
      </c>
      <c r="C1960" s="142" t="n">
        <v>43860000</v>
      </c>
      <c r="D1960" s="143" t="n">
        <v>43860000</v>
      </c>
      <c r="E1960" s="140" t="s">
        <v>3504</v>
      </c>
      <c r="F1960" s="143" t="n">
        <v>2022</v>
      </c>
      <c r="G1960" s="144" t="n">
        <v>0</v>
      </c>
      <c r="H1960" s="144" t="n">
        <v>5875615.8</v>
      </c>
      <c r="I1960" s="144" t="n">
        <f aca="false">+G:G-H:H</f>
        <v>-5875615.8</v>
      </c>
    </row>
    <row r="1961" customFormat="false" ht="17.25" hidden="false" customHeight="true" outlineLevel="0" collapsed="false">
      <c r="A1961" s="140" t="s">
        <v>930</v>
      </c>
      <c r="C1961" s="142" t="n">
        <v>44100000</v>
      </c>
      <c r="D1961" s="143" t="n">
        <v>44100000</v>
      </c>
      <c r="E1961" s="140" t="s">
        <v>40</v>
      </c>
      <c r="F1961" s="143" t="n">
        <v>2022</v>
      </c>
      <c r="G1961" s="144" t="n">
        <v>0</v>
      </c>
      <c r="H1961" s="144" t="n">
        <v>33177753.01</v>
      </c>
      <c r="I1961" s="144" t="n">
        <f aca="false">+G:G-H:H</f>
        <v>-33177753.01</v>
      </c>
    </row>
    <row r="1962" customFormat="false" ht="17.25" hidden="false" customHeight="true" outlineLevel="0" collapsed="false">
      <c r="A1962" s="140" t="s">
        <v>930</v>
      </c>
      <c r="C1962" s="142" t="n">
        <v>44300000</v>
      </c>
      <c r="D1962" s="143" t="n">
        <v>44300000</v>
      </c>
      <c r="E1962" s="140" t="s">
        <v>41</v>
      </c>
      <c r="F1962" s="143" t="n">
        <v>2022</v>
      </c>
      <c r="G1962" s="144" t="n">
        <v>140792797.35</v>
      </c>
      <c r="H1962" s="144" t="n">
        <v>0</v>
      </c>
      <c r="I1962" s="144" t="n">
        <f aca="false">+G:G-H:H</f>
        <v>140792797.35</v>
      </c>
    </row>
    <row r="1963" customFormat="false" ht="17.25" hidden="false" customHeight="true" outlineLevel="0" collapsed="false">
      <c r="A1963" s="140" t="s">
        <v>930</v>
      </c>
      <c r="C1963" s="142" t="n">
        <v>44400000</v>
      </c>
      <c r="D1963" s="143" t="n">
        <v>44400000</v>
      </c>
      <c r="E1963" s="140" t="s">
        <v>3505</v>
      </c>
      <c r="F1963" s="143" t="n">
        <v>2022</v>
      </c>
      <c r="G1963" s="144" t="n">
        <v>0</v>
      </c>
      <c r="H1963" s="144" t="n">
        <v>367564389.447484</v>
      </c>
      <c r="I1963" s="144" t="n">
        <f aca="false">+G:G-H:H</f>
        <v>-367564389.447484</v>
      </c>
    </row>
    <row r="1964" customFormat="false" ht="17.25" hidden="false" customHeight="true" outlineLevel="0" collapsed="false">
      <c r="A1964" s="140" t="s">
        <v>930</v>
      </c>
      <c r="C1964" s="142" t="n">
        <v>44401000</v>
      </c>
      <c r="D1964" s="143" t="n">
        <v>44440000</v>
      </c>
      <c r="E1964" s="140" t="s">
        <v>3506</v>
      </c>
      <c r="F1964" s="143" t="n">
        <v>2022</v>
      </c>
      <c r="G1964" s="144" t="n">
        <v>0</v>
      </c>
      <c r="H1964" s="144" t="n">
        <v>0</v>
      </c>
      <c r="I1964" s="144" t="n">
        <f aca="false">+G:G-H:H</f>
        <v>0</v>
      </c>
    </row>
    <row r="1965" customFormat="false" ht="17.25" hidden="false" customHeight="true" outlineLevel="0" collapsed="false">
      <c r="A1965" s="140" t="s">
        <v>930</v>
      </c>
      <c r="C1965" s="142" t="n">
        <v>44410000</v>
      </c>
      <c r="D1965" s="143" t="n">
        <v>44410000</v>
      </c>
      <c r="E1965" s="140" t="s">
        <v>2336</v>
      </c>
      <c r="F1965" s="143" t="n">
        <v>2022</v>
      </c>
      <c r="G1965" s="144" t="n">
        <v>0</v>
      </c>
      <c r="H1965" s="144" t="n">
        <v>53865508.37</v>
      </c>
      <c r="I1965" s="144" t="n">
        <f aca="false">+G:G-H:H</f>
        <v>-53865508.37</v>
      </c>
    </row>
    <row r="1966" customFormat="false" ht="17.25" hidden="false" customHeight="true" outlineLevel="0" collapsed="false">
      <c r="A1966" s="140" t="s">
        <v>930</v>
      </c>
      <c r="C1966" s="142" t="n">
        <v>44540000</v>
      </c>
      <c r="D1966" s="143" t="n">
        <v>44540000</v>
      </c>
      <c r="E1966" s="140" t="s">
        <v>616</v>
      </c>
      <c r="F1966" s="143" t="n">
        <v>2022</v>
      </c>
      <c r="G1966" s="144" t="n">
        <v>0</v>
      </c>
      <c r="H1966" s="144" t="n">
        <v>0.02</v>
      </c>
      <c r="I1966" s="144" t="n">
        <f aca="false">+G:G-H:H</f>
        <v>-0.02</v>
      </c>
    </row>
    <row r="1967" customFormat="false" ht="17.25" hidden="false" customHeight="true" outlineLevel="0" collapsed="false">
      <c r="A1967" s="140" t="s">
        <v>930</v>
      </c>
      <c r="C1967" s="142" t="n">
        <v>44550000</v>
      </c>
      <c r="D1967" s="143" t="n">
        <v>44550000</v>
      </c>
      <c r="E1967" s="140" t="s">
        <v>46</v>
      </c>
      <c r="F1967" s="143" t="n">
        <v>2022</v>
      </c>
      <c r="G1967" s="144" t="n">
        <v>36775592.36</v>
      </c>
      <c r="H1967" s="144" t="n">
        <v>0</v>
      </c>
      <c r="I1967" s="144" t="n">
        <f aca="false">+G:G-H:H</f>
        <v>36775592.36</v>
      </c>
    </row>
    <row r="1968" customFormat="false" ht="17.25" hidden="false" customHeight="true" outlineLevel="0" collapsed="false">
      <c r="A1968" s="140" t="s">
        <v>930</v>
      </c>
      <c r="C1968" s="142" t="n">
        <v>44561000</v>
      </c>
      <c r="D1968" s="143" t="n">
        <v>44561000</v>
      </c>
      <c r="E1968" s="140" t="s">
        <v>2492</v>
      </c>
      <c r="F1968" s="143" t="n">
        <v>2022</v>
      </c>
      <c r="G1968" s="144" t="n">
        <v>170134434.49</v>
      </c>
      <c r="H1968" s="144" t="n">
        <v>0</v>
      </c>
      <c r="I1968" s="144" t="n">
        <f aca="false">+G:G-H:H</f>
        <v>170134434.49</v>
      </c>
    </row>
    <row r="1969" customFormat="false" ht="17.25" hidden="false" customHeight="true" outlineLevel="0" collapsed="false">
      <c r="A1969" s="140" t="s">
        <v>930</v>
      </c>
      <c r="C1969" s="142" t="n">
        <v>44562000</v>
      </c>
      <c r="D1969" s="143" t="n">
        <v>44562000</v>
      </c>
      <c r="E1969" s="140" t="s">
        <v>2493</v>
      </c>
      <c r="F1969" s="143" t="n">
        <v>2022</v>
      </c>
      <c r="G1969" s="144" t="n">
        <v>85115395.75</v>
      </c>
      <c r="H1969" s="144" t="n">
        <v>0</v>
      </c>
      <c r="I1969" s="144" t="n">
        <f aca="false">+G:G-H:H</f>
        <v>85115395.75</v>
      </c>
    </row>
    <row r="1970" customFormat="false" ht="17.25" hidden="false" customHeight="true" outlineLevel="0" collapsed="false">
      <c r="A1970" s="140" t="s">
        <v>930</v>
      </c>
      <c r="C1970" s="142" t="n">
        <v>44563000</v>
      </c>
      <c r="D1970" s="143" t="n">
        <v>44563000</v>
      </c>
      <c r="E1970" s="140" t="s">
        <v>2494</v>
      </c>
      <c r="F1970" s="143" t="n">
        <v>2022</v>
      </c>
      <c r="G1970" s="144" t="n">
        <v>238270127.27</v>
      </c>
      <c r="H1970" s="144" t="n">
        <v>0</v>
      </c>
      <c r="I1970" s="144" t="n">
        <f aca="false">+G:G-H:H</f>
        <v>238270127.27</v>
      </c>
    </row>
    <row r="1971" customFormat="false" ht="17.25" hidden="false" customHeight="true" outlineLevel="0" collapsed="false">
      <c r="A1971" s="140" t="s">
        <v>930</v>
      </c>
      <c r="C1971" s="142" t="n">
        <v>44570000</v>
      </c>
      <c r="D1971" s="143" t="n">
        <v>44570000</v>
      </c>
      <c r="E1971" s="140" t="s">
        <v>52</v>
      </c>
      <c r="F1971" s="143" t="n">
        <v>2022</v>
      </c>
      <c r="G1971" s="144" t="n">
        <v>0</v>
      </c>
      <c r="H1971" s="144" t="n">
        <v>1318798384.52</v>
      </c>
      <c r="I1971" s="144" t="n">
        <f aca="false">+G:G-H:H</f>
        <v>-1318798384.52</v>
      </c>
    </row>
    <row r="1972" customFormat="false" ht="17.25" hidden="false" customHeight="true" outlineLevel="0" collapsed="false">
      <c r="A1972" s="140" t="s">
        <v>930</v>
      </c>
      <c r="C1972" s="142" t="n">
        <v>44583000</v>
      </c>
      <c r="D1972" s="143" t="n">
        <v>44583000</v>
      </c>
      <c r="E1972" s="140" t="s">
        <v>1471</v>
      </c>
      <c r="F1972" s="143" t="n">
        <v>2022</v>
      </c>
      <c r="G1972" s="144" t="n">
        <v>0</v>
      </c>
      <c r="H1972" s="144" t="n">
        <v>68308248.02</v>
      </c>
      <c r="I1972" s="144" t="n">
        <f aca="false">+G:G-H:H</f>
        <v>-68308248.02</v>
      </c>
    </row>
    <row r="1973" customFormat="false" ht="17.25" hidden="false" customHeight="true" outlineLevel="0" collapsed="false">
      <c r="A1973" s="140" t="s">
        <v>930</v>
      </c>
      <c r="C1973" s="142" t="n">
        <v>44860000</v>
      </c>
      <c r="D1973" s="143" t="n">
        <v>44600000</v>
      </c>
      <c r="E1973" s="140" t="s">
        <v>1474</v>
      </c>
      <c r="F1973" s="143" t="n">
        <v>2022</v>
      </c>
      <c r="G1973" s="144" t="n">
        <v>0</v>
      </c>
      <c r="H1973" s="144" t="n">
        <v>54895689.1</v>
      </c>
      <c r="I1973" s="144" t="n">
        <f aca="false">+G:G-H:H</f>
        <v>-54895689.1</v>
      </c>
    </row>
    <row r="1974" customFormat="false" ht="17.25" hidden="false" customHeight="true" outlineLevel="0" collapsed="false">
      <c r="A1974" s="140" t="s">
        <v>930</v>
      </c>
      <c r="C1974" s="142" t="n">
        <v>45530000</v>
      </c>
      <c r="D1974" s="143" t="n">
        <v>45530000</v>
      </c>
      <c r="E1974" s="140" t="s">
        <v>55</v>
      </c>
      <c r="F1974" s="143" t="n">
        <v>2022</v>
      </c>
      <c r="G1974" s="144" t="n">
        <v>0</v>
      </c>
      <c r="H1974" s="144" t="n">
        <v>188200082.85</v>
      </c>
      <c r="I1974" s="144" t="n">
        <f aca="false">+G:G-H:H</f>
        <v>-188200082.85</v>
      </c>
    </row>
    <row r="1975" customFormat="false" ht="17.25" hidden="false" customHeight="true" outlineLevel="0" collapsed="false">
      <c r="A1975" s="140" t="s">
        <v>930</v>
      </c>
      <c r="C1975" s="142" t="n">
        <v>45550000</v>
      </c>
      <c r="D1975" s="143" t="n">
        <v>45550000</v>
      </c>
      <c r="E1975" s="140" t="s">
        <v>2495</v>
      </c>
      <c r="F1975" s="143" t="n">
        <v>2022</v>
      </c>
      <c r="G1975" s="144" t="n">
        <v>0</v>
      </c>
      <c r="H1975" s="144" t="n">
        <v>365248888.36</v>
      </c>
      <c r="I1975" s="144" t="n">
        <f aca="false">+G:G-H:H</f>
        <v>-365248888.36</v>
      </c>
    </row>
    <row r="1976" customFormat="false" ht="17.25" hidden="false" customHeight="true" outlineLevel="0" collapsed="false">
      <c r="A1976" s="140" t="s">
        <v>930</v>
      </c>
      <c r="C1976" s="142" t="n">
        <v>45700000</v>
      </c>
      <c r="D1976" s="143" t="n">
        <v>45540000</v>
      </c>
      <c r="E1976" s="140" t="s">
        <v>3507</v>
      </c>
      <c r="F1976" s="143" t="n">
        <v>2022</v>
      </c>
      <c r="G1976" s="144" t="n">
        <v>0</v>
      </c>
      <c r="H1976" s="144" t="n">
        <v>0</v>
      </c>
      <c r="I1976" s="144" t="n">
        <f aca="false">+G:G-H:H</f>
        <v>0</v>
      </c>
    </row>
    <row r="1977" customFormat="false" ht="17.25" hidden="false" customHeight="true" outlineLevel="0" collapsed="false">
      <c r="A1977" s="140" t="s">
        <v>930</v>
      </c>
      <c r="C1977" s="142" t="n">
        <v>46600000</v>
      </c>
      <c r="D1977" s="143" t="n">
        <v>46600000</v>
      </c>
      <c r="E1977" s="140" t="s">
        <v>291</v>
      </c>
      <c r="F1977" s="143" t="n">
        <v>2022</v>
      </c>
      <c r="G1977" s="144" t="n">
        <v>0</v>
      </c>
      <c r="H1977" s="144" t="n">
        <v>2832521246.58</v>
      </c>
      <c r="I1977" s="144" t="n">
        <f aca="false">+G:G-H:H</f>
        <v>-2832521246.58</v>
      </c>
    </row>
    <row r="1978" customFormat="false" ht="17.25" hidden="false" customHeight="true" outlineLevel="0" collapsed="false">
      <c r="A1978" s="140" t="s">
        <v>930</v>
      </c>
      <c r="C1978" s="142" t="n">
        <v>46610000</v>
      </c>
      <c r="D1978" s="143" t="n">
        <v>46610000</v>
      </c>
      <c r="E1978" s="140" t="s">
        <v>2496</v>
      </c>
      <c r="F1978" s="143" t="n">
        <v>2022</v>
      </c>
      <c r="G1978" s="144" t="n">
        <v>0</v>
      </c>
      <c r="H1978" s="144" t="n">
        <v>448745.02</v>
      </c>
      <c r="I1978" s="144" t="n">
        <f aca="false">+G:G-H:H</f>
        <v>-448745.02</v>
      </c>
    </row>
    <row r="1979" customFormat="false" ht="17.25" hidden="false" customHeight="true" outlineLevel="0" collapsed="false">
      <c r="A1979" s="140" t="s">
        <v>930</v>
      </c>
      <c r="C1979" s="142" t="n">
        <v>46720000</v>
      </c>
      <c r="D1979" s="143" t="n">
        <v>46720000</v>
      </c>
      <c r="E1979" s="140" t="s">
        <v>115</v>
      </c>
      <c r="F1979" s="143" t="n">
        <v>2022</v>
      </c>
      <c r="G1979" s="144" t="n">
        <v>1500000000</v>
      </c>
      <c r="I1979" s="144" t="n">
        <f aca="false">+G:G-H:H</f>
        <v>1500000000</v>
      </c>
    </row>
    <row r="1980" customFormat="false" ht="17.25" hidden="false" customHeight="true" outlineLevel="0" collapsed="false">
      <c r="A1980" s="140" t="s">
        <v>930</v>
      </c>
      <c r="C1980" s="142" t="n">
        <v>46720700</v>
      </c>
      <c r="D1980" s="143" t="n">
        <v>46720120</v>
      </c>
      <c r="E1980" s="140" t="s">
        <v>3508</v>
      </c>
      <c r="F1980" s="143" t="n">
        <v>2022</v>
      </c>
      <c r="G1980" s="144" t="n">
        <v>0</v>
      </c>
      <c r="H1980" s="144" t="n">
        <v>0</v>
      </c>
      <c r="I1980" s="144" t="n">
        <f aca="false">+G:G-H:H</f>
        <v>0</v>
      </c>
    </row>
    <row r="1981" customFormat="false" ht="17.25" hidden="false" customHeight="true" outlineLevel="0" collapsed="false">
      <c r="A1981" s="140" t="s">
        <v>930</v>
      </c>
      <c r="C1981" s="142" t="n">
        <v>47100000</v>
      </c>
      <c r="D1981" s="143" t="n">
        <v>47100000</v>
      </c>
      <c r="E1981" s="140" t="s">
        <v>131</v>
      </c>
      <c r="F1981" s="143" t="n">
        <v>2022</v>
      </c>
      <c r="G1981" s="144" t="n">
        <v>34160500.6</v>
      </c>
      <c r="H1981" s="144" t="n">
        <v>0</v>
      </c>
      <c r="I1981" s="144" t="n">
        <f aca="false">+G:G-H:H</f>
        <v>34160500.6</v>
      </c>
    </row>
    <row r="1982" customFormat="false" ht="17.25" hidden="false" customHeight="true" outlineLevel="0" collapsed="false">
      <c r="A1982" s="140" t="s">
        <v>930</v>
      </c>
      <c r="C1982" s="142" t="n">
        <v>48600000</v>
      </c>
      <c r="D1982" s="143" t="n">
        <v>48600000</v>
      </c>
      <c r="E1982" s="140" t="s">
        <v>132</v>
      </c>
      <c r="F1982" s="143" t="n">
        <v>2022</v>
      </c>
      <c r="G1982" s="144" t="n">
        <v>245723673.64</v>
      </c>
      <c r="H1982" s="144" t="n">
        <v>0</v>
      </c>
      <c r="I1982" s="144" t="n">
        <f aca="false">+G:G-H:H</f>
        <v>245723673.64</v>
      </c>
    </row>
    <row r="1983" customFormat="false" ht="17.25" hidden="false" customHeight="true" outlineLevel="0" collapsed="false">
      <c r="A1983" s="140" t="s">
        <v>930</v>
      </c>
      <c r="C1983" s="142" t="n">
        <v>48700000</v>
      </c>
      <c r="D1983" s="143" t="n">
        <v>48700000</v>
      </c>
      <c r="E1983" s="140" t="s">
        <v>3509</v>
      </c>
      <c r="F1983" s="143" t="n">
        <v>2022</v>
      </c>
      <c r="G1983" s="144" t="n">
        <v>0</v>
      </c>
      <c r="H1983" s="144" t="n">
        <v>1627576980.01</v>
      </c>
      <c r="I1983" s="144" t="n">
        <f aca="false">+G:G-H:H</f>
        <v>-1627576980.01</v>
      </c>
    </row>
    <row r="1984" customFormat="false" ht="17.25" hidden="false" customHeight="true" outlineLevel="0" collapsed="false">
      <c r="A1984" s="140" t="s">
        <v>930</v>
      </c>
      <c r="C1984" s="142" t="n">
        <v>49100000</v>
      </c>
      <c r="D1984" s="143" t="n">
        <v>49100000</v>
      </c>
      <c r="E1984" s="140" t="s">
        <v>1017</v>
      </c>
      <c r="F1984" s="143" t="n">
        <v>2022</v>
      </c>
      <c r="G1984" s="144" t="n">
        <v>0</v>
      </c>
      <c r="H1984" s="144" t="n">
        <v>1293600000</v>
      </c>
      <c r="I1984" s="144" t="n">
        <f aca="false">+G:G-H:H</f>
        <v>-1293600000</v>
      </c>
    </row>
    <row r="1985" customFormat="false" ht="17.25" hidden="false" customHeight="true" outlineLevel="0" collapsed="false">
      <c r="A1985" s="140" t="s">
        <v>930</v>
      </c>
      <c r="C1985" s="142" t="n">
        <v>51221000</v>
      </c>
      <c r="D1985" s="143" t="n">
        <v>51221000</v>
      </c>
      <c r="E1985" s="140" t="s">
        <v>323</v>
      </c>
      <c r="F1985" s="143" t="n">
        <v>2022</v>
      </c>
      <c r="G1985" s="144" t="n">
        <v>176597737.99</v>
      </c>
      <c r="H1985" s="144" t="n">
        <v>0</v>
      </c>
      <c r="I1985" s="144" t="n">
        <f aca="false">+G:G-H:H</f>
        <v>176597737.99</v>
      </c>
    </row>
    <row r="1986" customFormat="false" ht="17.25" hidden="false" customHeight="true" outlineLevel="0" collapsed="false">
      <c r="A1986" s="140" t="s">
        <v>930</v>
      </c>
      <c r="C1986" s="142" t="n">
        <v>51241000</v>
      </c>
      <c r="D1986" s="143" t="n">
        <v>51241000</v>
      </c>
      <c r="E1986" s="140" t="s">
        <v>133</v>
      </c>
      <c r="F1986" s="143" t="n">
        <v>2022</v>
      </c>
      <c r="G1986" s="144" t="n">
        <v>1974729.36</v>
      </c>
      <c r="H1986" s="144" t="n">
        <v>0</v>
      </c>
      <c r="I1986" s="144" t="n">
        <f aca="false">+G:G-H:H</f>
        <v>1974729.36</v>
      </c>
    </row>
    <row r="1987" customFormat="false" ht="17.25" hidden="false" customHeight="true" outlineLevel="0" collapsed="false">
      <c r="A1987" s="140" t="s">
        <v>930</v>
      </c>
      <c r="C1987" s="142" t="n">
        <v>51251000</v>
      </c>
      <c r="D1987" s="143" t="n">
        <v>51251000</v>
      </c>
      <c r="E1987" s="140" t="s">
        <v>2737</v>
      </c>
      <c r="F1987" s="143" t="n">
        <v>2022</v>
      </c>
      <c r="G1987" s="144" t="n">
        <v>574206354.82</v>
      </c>
      <c r="H1987" s="144" t="n">
        <v>0</v>
      </c>
      <c r="I1987" s="144" t="n">
        <f aca="false">+G:G-H:H</f>
        <v>574206354.82</v>
      </c>
    </row>
    <row r="1988" customFormat="false" ht="17.25" hidden="false" customHeight="true" outlineLevel="0" collapsed="false">
      <c r="A1988" s="140" t="s">
        <v>930</v>
      </c>
      <c r="C1988" s="142" t="n">
        <v>51252000</v>
      </c>
      <c r="D1988" s="143" t="n">
        <v>51251000</v>
      </c>
      <c r="E1988" s="140" t="s">
        <v>133</v>
      </c>
      <c r="F1988" s="143" t="n">
        <v>2022</v>
      </c>
      <c r="G1988" s="144" t="n">
        <v>0</v>
      </c>
      <c r="H1988" s="144" t="n">
        <v>247878082.76</v>
      </c>
      <c r="I1988" s="144" t="n">
        <f aca="false">+G:G-H:H</f>
        <v>-247878082.76</v>
      </c>
    </row>
    <row r="1989" customFormat="false" ht="17.25" hidden="false" customHeight="true" outlineLevel="0" collapsed="false">
      <c r="A1989" s="140" t="s">
        <v>930</v>
      </c>
      <c r="C1989" s="142" t="n">
        <v>51261000</v>
      </c>
      <c r="D1989" s="143" t="n">
        <v>51261000</v>
      </c>
      <c r="E1989" s="140" t="s">
        <v>1719</v>
      </c>
      <c r="F1989" s="143" t="n">
        <v>2022</v>
      </c>
      <c r="G1989" s="144" t="n">
        <v>4766000</v>
      </c>
      <c r="H1989" s="144" t="n">
        <v>0</v>
      </c>
      <c r="I1989" s="144" t="n">
        <f aca="false">+G:G-H:H</f>
        <v>4766000</v>
      </c>
    </row>
    <row r="1990" customFormat="false" ht="17.25" hidden="false" customHeight="true" outlineLevel="0" collapsed="false">
      <c r="A1990" s="140" t="s">
        <v>930</v>
      </c>
      <c r="C1990" s="142" t="n">
        <v>53100000</v>
      </c>
      <c r="D1990" s="143" t="n">
        <v>53100000</v>
      </c>
      <c r="E1990" s="140" t="s">
        <v>134</v>
      </c>
      <c r="F1990" s="143" t="n">
        <v>2022</v>
      </c>
      <c r="G1990" s="144" t="n">
        <v>0</v>
      </c>
      <c r="H1990" s="144" t="n">
        <v>0</v>
      </c>
      <c r="I1990" s="144" t="n">
        <f aca="false">+G:G-H:H</f>
        <v>0</v>
      </c>
    </row>
    <row r="1991" customFormat="false" ht="17.25" hidden="false" customHeight="true" outlineLevel="0" collapsed="false">
      <c r="A1991" s="140" t="s">
        <v>930</v>
      </c>
      <c r="C1991" s="142" t="n">
        <v>53110000</v>
      </c>
      <c r="D1991" s="143" t="n">
        <v>53110000</v>
      </c>
      <c r="E1991" s="140" t="s">
        <v>3510</v>
      </c>
      <c r="F1991" s="143" t="n">
        <v>2022</v>
      </c>
      <c r="G1991" s="144" t="n">
        <v>0</v>
      </c>
      <c r="H1991" s="144" t="n">
        <v>0</v>
      </c>
      <c r="I1991" s="144" t="n">
        <f aca="false">+G:G-H:H</f>
        <v>0</v>
      </c>
    </row>
    <row r="1992" customFormat="false" ht="17.25" hidden="false" customHeight="true" outlineLevel="0" collapsed="false">
      <c r="A1992" s="140" t="s">
        <v>930</v>
      </c>
      <c r="C1992" s="142" t="n">
        <v>5320000</v>
      </c>
      <c r="D1992" s="143" t="n">
        <v>53200000</v>
      </c>
      <c r="E1992" s="140" t="s">
        <v>2498</v>
      </c>
      <c r="F1992" s="143" t="n">
        <v>2022</v>
      </c>
      <c r="G1992" s="144" t="n">
        <v>0</v>
      </c>
      <c r="H1992" s="144" t="n">
        <v>0</v>
      </c>
      <c r="I1992" s="144" t="n">
        <f aca="false">+G:G-H:H</f>
        <v>0</v>
      </c>
    </row>
    <row r="1993" customFormat="false" ht="17.25" hidden="false" customHeight="true" outlineLevel="0" collapsed="false">
      <c r="A1993" s="140" t="s">
        <v>930</v>
      </c>
      <c r="C1993" s="142" t="n">
        <v>5330000</v>
      </c>
      <c r="D1993" s="143" t="n">
        <v>53300000</v>
      </c>
      <c r="E1993" s="140" t="s">
        <v>2499</v>
      </c>
      <c r="F1993" s="143" t="n">
        <v>2022</v>
      </c>
      <c r="G1993" s="144" t="n">
        <v>0</v>
      </c>
      <c r="H1993" s="144" t="n">
        <v>0</v>
      </c>
      <c r="I1993" s="144" t="n">
        <f aca="false">+G:G-H:H</f>
        <v>0</v>
      </c>
    </row>
    <row r="1994" customFormat="false" ht="17.25" hidden="false" customHeight="true" outlineLevel="0" collapsed="false">
      <c r="A1994" s="140" t="s">
        <v>930</v>
      </c>
      <c r="C1994" s="142" t="n">
        <v>53400000</v>
      </c>
      <c r="D1994" s="143" t="n">
        <v>53400000</v>
      </c>
      <c r="E1994" s="140" t="s">
        <v>3511</v>
      </c>
      <c r="F1994" s="143" t="n">
        <v>2022</v>
      </c>
      <c r="G1994" s="144" t="n">
        <v>0</v>
      </c>
      <c r="H1994" s="144" t="n">
        <v>0</v>
      </c>
      <c r="I1994" s="144" t="n">
        <f aca="false">+G:G-H:H</f>
        <v>0</v>
      </c>
    </row>
    <row r="1995" customFormat="false" ht="17.25" hidden="false" customHeight="true" outlineLevel="0" collapsed="false">
      <c r="A1995" s="140" t="s">
        <v>930</v>
      </c>
      <c r="C1995" s="142" t="n">
        <v>53500000</v>
      </c>
      <c r="D1995" s="143" t="n">
        <v>53500000</v>
      </c>
      <c r="E1995" s="140" t="s">
        <v>2501</v>
      </c>
      <c r="F1995" s="143" t="n">
        <v>2022</v>
      </c>
      <c r="G1995" s="144" t="n">
        <v>0</v>
      </c>
      <c r="H1995" s="144" t="n">
        <v>0</v>
      </c>
      <c r="I1995" s="144" t="n">
        <f aca="false">+G:G-H:H</f>
        <v>0</v>
      </c>
    </row>
    <row r="1996" customFormat="false" ht="17.25" hidden="false" customHeight="true" outlineLevel="0" collapsed="false">
      <c r="A1996" s="140" t="s">
        <v>930</v>
      </c>
      <c r="C1996" s="142" t="n">
        <v>53600000</v>
      </c>
      <c r="D1996" s="143" t="n">
        <v>53600000</v>
      </c>
      <c r="E1996" s="140" t="s">
        <v>2502</v>
      </c>
      <c r="F1996" s="143" t="n">
        <v>2022</v>
      </c>
      <c r="G1996" s="144" t="n">
        <v>0</v>
      </c>
      <c r="H1996" s="144" t="n">
        <v>0</v>
      </c>
      <c r="I1996" s="144" t="n">
        <f aca="false">+G:G-H:H</f>
        <v>0</v>
      </c>
    </row>
    <row r="1997" customFormat="false" ht="17.25" hidden="false" customHeight="true" outlineLevel="0" collapsed="false">
      <c r="A1997" s="140" t="s">
        <v>930</v>
      </c>
      <c r="C1997" s="142" t="n">
        <v>53700000</v>
      </c>
      <c r="D1997" s="143" t="n">
        <v>53700000</v>
      </c>
      <c r="E1997" s="140" t="s">
        <v>2503</v>
      </c>
      <c r="F1997" s="143" t="n">
        <v>2022</v>
      </c>
      <c r="G1997" s="144" t="n">
        <v>0</v>
      </c>
      <c r="H1997" s="144" t="n">
        <v>0</v>
      </c>
      <c r="I1997" s="144" t="n">
        <f aca="false">+G:G-H:H</f>
        <v>0</v>
      </c>
    </row>
    <row r="1998" customFormat="false" ht="17.25" hidden="false" customHeight="true" outlineLevel="0" collapsed="false">
      <c r="A1998" s="140" t="s">
        <v>930</v>
      </c>
      <c r="C1998" s="142" t="n">
        <v>53800000</v>
      </c>
      <c r="D1998" s="143" t="n">
        <v>53800000</v>
      </c>
      <c r="E1998" s="140" t="s">
        <v>3512</v>
      </c>
      <c r="F1998" s="143" t="n">
        <v>2022</v>
      </c>
      <c r="G1998" s="144" t="n">
        <v>0</v>
      </c>
      <c r="H1998" s="144" t="n">
        <v>0</v>
      </c>
      <c r="I1998" s="144" t="n">
        <f aca="false">+G:G-H:H</f>
        <v>0</v>
      </c>
    </row>
    <row r="1999" customFormat="false" ht="17.25" hidden="false" customHeight="true" outlineLevel="0" collapsed="false">
      <c r="A1999" s="140" t="s">
        <v>930</v>
      </c>
      <c r="C1999" s="142" t="n">
        <v>53900000</v>
      </c>
      <c r="D1999" s="143" t="n">
        <v>53900000</v>
      </c>
      <c r="E1999" s="140" t="s">
        <v>2506</v>
      </c>
      <c r="F1999" s="143" t="n">
        <v>2022</v>
      </c>
      <c r="G1999" s="144" t="n">
        <v>0</v>
      </c>
      <c r="H1999" s="144" t="n">
        <v>0</v>
      </c>
      <c r="I1999" s="144" t="n">
        <f aca="false">+G:G-H:H</f>
        <v>0</v>
      </c>
    </row>
    <row r="2000" customFormat="false" ht="17.25" hidden="false" customHeight="true" outlineLevel="0" collapsed="false">
      <c r="A2000" s="140" t="s">
        <v>930</v>
      </c>
      <c r="C2000" s="142" t="n">
        <v>58000000</v>
      </c>
      <c r="D2000" s="143" t="n">
        <v>58000000</v>
      </c>
      <c r="E2000" s="140" t="s">
        <v>137</v>
      </c>
      <c r="F2000" s="143" t="n">
        <v>2022</v>
      </c>
      <c r="G2000" s="144" t="n">
        <v>0</v>
      </c>
      <c r="H2000" s="144" t="n">
        <v>0</v>
      </c>
      <c r="I2000" s="144" t="n">
        <f aca="false">+G:G-H:H</f>
        <v>0</v>
      </c>
    </row>
    <row r="2001" customFormat="false" ht="17.25" hidden="false" customHeight="true" outlineLevel="0" collapsed="false">
      <c r="A2001" s="140" t="s">
        <v>930</v>
      </c>
      <c r="C2001" s="142" t="n">
        <v>60101000</v>
      </c>
      <c r="D2001" s="143" t="n">
        <v>60101000</v>
      </c>
      <c r="E2001" s="140" t="s">
        <v>338</v>
      </c>
      <c r="F2001" s="143" t="n">
        <v>2022</v>
      </c>
      <c r="G2001" s="144" t="n">
        <v>1254684947.38</v>
      </c>
      <c r="H2001" s="144" t="n">
        <v>0</v>
      </c>
      <c r="I2001" s="144" t="n">
        <f aca="false">+G:G-H:H</f>
        <v>1254684947.38</v>
      </c>
    </row>
    <row r="2002" customFormat="false" ht="17.25" hidden="false" customHeight="true" outlineLevel="0" collapsed="false">
      <c r="A2002" s="140" t="s">
        <v>930</v>
      </c>
      <c r="C2002" s="142" t="n">
        <v>60205100</v>
      </c>
      <c r="D2002" s="143" t="n">
        <v>60205000</v>
      </c>
      <c r="E2002" s="140" t="s">
        <v>343</v>
      </c>
      <c r="F2002" s="143" t="n">
        <v>2022</v>
      </c>
      <c r="G2002" s="144" t="n">
        <v>170798297.73</v>
      </c>
      <c r="H2002" s="144" t="n">
        <v>0</v>
      </c>
      <c r="I2002" s="144" t="n">
        <f aca="false">+G:G-H:H</f>
        <v>170798297.73</v>
      </c>
    </row>
    <row r="2003" customFormat="false" ht="17.25" hidden="false" customHeight="true" outlineLevel="0" collapsed="false">
      <c r="A2003" s="140" t="s">
        <v>930</v>
      </c>
      <c r="C2003" s="142" t="n">
        <v>60205200</v>
      </c>
      <c r="D2003" s="143" t="n">
        <v>60205200</v>
      </c>
      <c r="E2003" s="140" t="s">
        <v>344</v>
      </c>
      <c r="F2003" s="143" t="n">
        <v>2022</v>
      </c>
      <c r="G2003" s="144" t="n">
        <v>15224371.43</v>
      </c>
      <c r="H2003" s="144" t="n">
        <v>0</v>
      </c>
      <c r="I2003" s="144" t="n">
        <f aca="false">+G:G-H:H</f>
        <v>15224371.43</v>
      </c>
    </row>
    <row r="2004" customFormat="false" ht="17.25" hidden="false" customHeight="true" outlineLevel="0" collapsed="false">
      <c r="A2004" s="140" t="s">
        <v>930</v>
      </c>
      <c r="C2004" s="142" t="n">
        <v>60205300</v>
      </c>
      <c r="D2004" s="143" t="n">
        <v>60205300</v>
      </c>
      <c r="E2004" s="140" t="s">
        <v>2212</v>
      </c>
      <c r="F2004" s="143" t="n">
        <v>2022</v>
      </c>
      <c r="G2004" s="144" t="n">
        <v>6004410951.59</v>
      </c>
      <c r="H2004" s="144" t="n">
        <v>0</v>
      </c>
      <c r="I2004" s="144" t="n">
        <f aca="false">+G:G-H:H</f>
        <v>6004410951.59</v>
      </c>
    </row>
    <row r="2005" customFormat="false" ht="17.25" hidden="false" customHeight="true" outlineLevel="0" collapsed="false">
      <c r="A2005" s="140" t="s">
        <v>930</v>
      </c>
      <c r="C2005" s="142" t="n">
        <v>60206000</v>
      </c>
      <c r="D2005" s="143" t="n">
        <v>60206000</v>
      </c>
      <c r="E2005" s="140" t="s">
        <v>346</v>
      </c>
      <c r="F2005" s="143" t="n">
        <v>2022</v>
      </c>
      <c r="G2005" s="144" t="n">
        <v>508281622.42</v>
      </c>
      <c r="H2005" s="144" t="n">
        <v>0</v>
      </c>
      <c r="I2005" s="144" t="n">
        <f aca="false">+G:G-H:H</f>
        <v>508281622.42</v>
      </c>
    </row>
    <row r="2006" customFormat="false" ht="17.25" hidden="false" customHeight="true" outlineLevel="0" collapsed="false">
      <c r="A2006" s="140" t="s">
        <v>930</v>
      </c>
      <c r="C2006" s="142" t="n">
        <v>60320000</v>
      </c>
      <c r="D2006" s="143" t="n">
        <v>60310000</v>
      </c>
      <c r="E2006" s="140" t="s">
        <v>3513</v>
      </c>
      <c r="F2006" s="143" t="n">
        <v>2022</v>
      </c>
      <c r="G2006" s="144" t="n">
        <v>0</v>
      </c>
      <c r="H2006" s="144" t="n">
        <v>33034324</v>
      </c>
      <c r="I2006" s="144" t="n">
        <f aca="false">+G:G-H:H</f>
        <v>-33034324</v>
      </c>
    </row>
    <row r="2007" customFormat="false" ht="17.25" hidden="false" customHeight="true" outlineLevel="0" collapsed="false">
      <c r="A2007" s="140" t="s">
        <v>930</v>
      </c>
      <c r="C2007" s="142" t="n">
        <v>60410000</v>
      </c>
      <c r="D2007" s="143" t="n">
        <v>60400000</v>
      </c>
      <c r="E2007" s="140" t="s">
        <v>3514</v>
      </c>
      <c r="F2007" s="143" t="n">
        <v>2022</v>
      </c>
      <c r="G2007" s="144" t="n">
        <v>2583883200.66</v>
      </c>
      <c r="H2007" s="144" t="n">
        <v>0</v>
      </c>
      <c r="I2007" s="144" t="n">
        <f aca="false">+G:G-H:H</f>
        <v>2583883200.66</v>
      </c>
    </row>
    <row r="2008" customFormat="false" ht="17.25" hidden="false" customHeight="true" outlineLevel="0" collapsed="false">
      <c r="A2008" s="140" t="s">
        <v>930</v>
      </c>
      <c r="C2008" s="142" t="n">
        <v>60411000</v>
      </c>
      <c r="D2008" s="143" t="n">
        <v>60400000</v>
      </c>
      <c r="E2008" s="140" t="s">
        <v>2508</v>
      </c>
      <c r="F2008" s="143" t="n">
        <v>2022</v>
      </c>
      <c r="G2008" s="144" t="n">
        <v>176945070</v>
      </c>
      <c r="H2008" s="144" t="n">
        <v>0</v>
      </c>
      <c r="I2008" s="144" t="n">
        <f aca="false">+G:G-H:H</f>
        <v>176945070</v>
      </c>
    </row>
    <row r="2009" customFormat="false" ht="17.25" hidden="false" customHeight="true" outlineLevel="0" collapsed="false">
      <c r="A2009" s="140" t="s">
        <v>930</v>
      </c>
      <c r="C2009" s="142" t="n">
        <v>60420000</v>
      </c>
      <c r="D2009" s="143" t="n">
        <v>60400000</v>
      </c>
      <c r="E2009" s="140" t="s">
        <v>2509</v>
      </c>
      <c r="F2009" s="143" t="n">
        <v>2022</v>
      </c>
      <c r="G2009" s="144" t="n">
        <v>306903584.51</v>
      </c>
      <c r="H2009" s="144" t="n">
        <v>0</v>
      </c>
      <c r="I2009" s="144" t="n">
        <f aca="false">+G:G-H:H</f>
        <v>306903584.51</v>
      </c>
    </row>
    <row r="2010" customFormat="false" ht="17.25" hidden="false" customHeight="true" outlineLevel="0" collapsed="false">
      <c r="A2010" s="140" t="s">
        <v>930</v>
      </c>
      <c r="C2010" s="142" t="n">
        <v>60430000</v>
      </c>
      <c r="D2010" s="143" t="n">
        <v>60400000</v>
      </c>
      <c r="E2010" s="140" t="s">
        <v>3515</v>
      </c>
      <c r="F2010" s="143" t="n">
        <v>2022</v>
      </c>
      <c r="G2010" s="144" t="n">
        <v>585922597.66</v>
      </c>
      <c r="H2010" s="144" t="n">
        <v>0</v>
      </c>
      <c r="I2010" s="144" t="n">
        <f aca="false">+G:G-H:H</f>
        <v>585922597.66</v>
      </c>
    </row>
    <row r="2011" customFormat="false" ht="17.25" hidden="false" customHeight="true" outlineLevel="0" collapsed="false">
      <c r="A2011" s="140" t="s">
        <v>930</v>
      </c>
      <c r="C2011" s="142" t="n">
        <v>60500000</v>
      </c>
      <c r="D2011" s="143" t="n">
        <v>60500000</v>
      </c>
      <c r="E2011" s="140" t="s">
        <v>3516</v>
      </c>
      <c r="F2011" s="143" t="n">
        <v>2022</v>
      </c>
      <c r="G2011" s="144" t="n">
        <v>184105408.82</v>
      </c>
      <c r="H2011" s="144" t="n">
        <v>0</v>
      </c>
      <c r="I2011" s="144" t="n">
        <f aca="false">+G:G-H:H</f>
        <v>184105408.82</v>
      </c>
    </row>
    <row r="2012" customFormat="false" ht="17.25" hidden="false" customHeight="true" outlineLevel="0" collapsed="false">
      <c r="A2012" s="140" t="s">
        <v>930</v>
      </c>
      <c r="C2012" s="142" t="n">
        <v>60601000</v>
      </c>
      <c r="D2012" s="143" t="n">
        <v>60601000</v>
      </c>
      <c r="E2012" s="140" t="s">
        <v>138</v>
      </c>
      <c r="F2012" s="143" t="n">
        <v>2022</v>
      </c>
      <c r="G2012" s="144" t="n">
        <v>31214944.73</v>
      </c>
      <c r="H2012" s="144" t="n">
        <v>0</v>
      </c>
      <c r="I2012" s="144" t="n">
        <f aca="false">+G:G-H:H</f>
        <v>31214944.73</v>
      </c>
    </row>
    <row r="2013" customFormat="false" ht="17.25" hidden="false" customHeight="true" outlineLevel="0" collapsed="false">
      <c r="A2013" s="140" t="s">
        <v>930</v>
      </c>
      <c r="C2013" s="142" t="n">
        <v>60602000</v>
      </c>
      <c r="D2013" s="143" t="n">
        <v>60602000</v>
      </c>
      <c r="E2013" s="140" t="s">
        <v>139</v>
      </c>
      <c r="F2013" s="143" t="n">
        <v>2022</v>
      </c>
      <c r="G2013" s="144" t="n">
        <v>1615356018.21</v>
      </c>
      <c r="H2013" s="144" t="n">
        <v>0</v>
      </c>
      <c r="I2013" s="144" t="n">
        <f aca="false">+G:G-H:H</f>
        <v>1615356018.21</v>
      </c>
    </row>
    <row r="2014" customFormat="false" ht="17.25" hidden="false" customHeight="true" outlineLevel="0" collapsed="false">
      <c r="A2014" s="140" t="s">
        <v>930</v>
      </c>
      <c r="C2014" s="142" t="n">
        <v>60604000</v>
      </c>
      <c r="D2014" s="143" t="n">
        <v>60604000</v>
      </c>
      <c r="E2014" s="140" t="s">
        <v>140</v>
      </c>
      <c r="F2014" s="143" t="n">
        <v>2022</v>
      </c>
      <c r="G2014" s="144" t="n">
        <v>9815631.62</v>
      </c>
      <c r="H2014" s="144" t="n">
        <v>0</v>
      </c>
      <c r="I2014" s="144" t="n">
        <f aca="false">+G:G-H:H</f>
        <v>9815631.62</v>
      </c>
    </row>
    <row r="2015" customFormat="false" ht="17.25" hidden="false" customHeight="true" outlineLevel="0" collapsed="false">
      <c r="A2015" s="140" t="s">
        <v>930</v>
      </c>
      <c r="C2015" s="142" t="n">
        <v>60605000</v>
      </c>
      <c r="D2015" s="143" t="n">
        <v>60605000</v>
      </c>
      <c r="E2015" s="140" t="s">
        <v>141</v>
      </c>
      <c r="F2015" s="143" t="n">
        <v>2022</v>
      </c>
      <c r="G2015" s="144" t="n">
        <v>144116098.51</v>
      </c>
      <c r="H2015" s="144" t="n">
        <v>0</v>
      </c>
      <c r="I2015" s="144" t="n">
        <f aca="false">+G:G-H:H</f>
        <v>144116098.51</v>
      </c>
    </row>
    <row r="2016" customFormat="false" ht="17.25" hidden="false" customHeight="true" outlineLevel="0" collapsed="false">
      <c r="A2016" s="140" t="s">
        <v>930</v>
      </c>
      <c r="C2016" s="142" t="n">
        <v>60607000</v>
      </c>
      <c r="D2016" s="143" t="n">
        <v>60607000</v>
      </c>
      <c r="E2016" s="140" t="s">
        <v>142</v>
      </c>
      <c r="F2016" s="143" t="n">
        <v>2022</v>
      </c>
      <c r="G2016" s="144" t="n">
        <v>4829453.89</v>
      </c>
      <c r="H2016" s="144" t="n">
        <v>0</v>
      </c>
      <c r="I2016" s="144" t="n">
        <f aca="false">+G:G-H:H</f>
        <v>4829453.89</v>
      </c>
    </row>
    <row r="2017" customFormat="false" ht="17.25" hidden="false" customHeight="true" outlineLevel="0" collapsed="false">
      <c r="A2017" s="140" t="s">
        <v>930</v>
      </c>
      <c r="C2017" s="142" t="n">
        <v>60608000</v>
      </c>
      <c r="D2017" s="143" t="n">
        <v>60608000</v>
      </c>
      <c r="E2017" s="140" t="s">
        <v>143</v>
      </c>
      <c r="F2017" s="143" t="n">
        <v>2022</v>
      </c>
      <c r="G2017" s="144" t="n">
        <v>37260481.22</v>
      </c>
      <c r="H2017" s="144" t="n">
        <v>0</v>
      </c>
      <c r="I2017" s="144" t="n">
        <f aca="false">+G:G-H:H</f>
        <v>37260481.22</v>
      </c>
    </row>
    <row r="2018" customFormat="false" ht="17.25" hidden="false" customHeight="true" outlineLevel="0" collapsed="false">
      <c r="A2018" s="140" t="s">
        <v>930</v>
      </c>
      <c r="C2018" s="142" t="n">
        <v>60701000</v>
      </c>
      <c r="D2018" s="143" t="n">
        <v>60701000</v>
      </c>
      <c r="E2018" s="140" t="s">
        <v>431</v>
      </c>
      <c r="F2018" s="143" t="n">
        <v>2022</v>
      </c>
      <c r="G2018" s="144" t="n">
        <v>23045605.2</v>
      </c>
      <c r="H2018" s="144" t="n">
        <v>0</v>
      </c>
      <c r="I2018" s="144" t="n">
        <f aca="false">+G:G-H:H</f>
        <v>23045605.2</v>
      </c>
    </row>
    <row r="2019" customFormat="false" ht="17.25" hidden="false" customHeight="true" outlineLevel="0" collapsed="false">
      <c r="A2019" s="140" t="s">
        <v>930</v>
      </c>
      <c r="C2019" s="142" t="n">
        <v>60801000</v>
      </c>
      <c r="D2019" s="143" t="n">
        <v>60801000</v>
      </c>
      <c r="E2019" s="140" t="s">
        <v>368</v>
      </c>
      <c r="F2019" s="143" t="n">
        <v>2022</v>
      </c>
      <c r="G2019" s="144" t="n">
        <v>154390903.78</v>
      </c>
      <c r="H2019" s="144" t="n">
        <v>0</v>
      </c>
      <c r="I2019" s="144" t="n">
        <f aca="false">+G:G-H:H</f>
        <v>154390903.78</v>
      </c>
    </row>
    <row r="2020" customFormat="false" ht="17.25" hidden="false" customHeight="true" outlineLevel="0" collapsed="false">
      <c r="A2020" s="140" t="s">
        <v>930</v>
      </c>
      <c r="C2020" s="142" t="n">
        <v>60802000</v>
      </c>
      <c r="D2020" s="143" t="n">
        <v>60802000</v>
      </c>
      <c r="E2020" s="140" t="s">
        <v>712</v>
      </c>
      <c r="F2020" s="143" t="n">
        <v>2022</v>
      </c>
      <c r="G2020" s="144" t="n">
        <v>13574132</v>
      </c>
      <c r="H2020" s="144" t="n">
        <v>0</v>
      </c>
      <c r="I2020" s="144" t="n">
        <f aca="false">+G:G-H:H</f>
        <v>13574132</v>
      </c>
    </row>
    <row r="2021" customFormat="false" ht="17.25" hidden="false" customHeight="true" outlineLevel="0" collapsed="false">
      <c r="A2021" s="140" t="s">
        <v>930</v>
      </c>
      <c r="C2021" s="142" t="n">
        <v>60803000</v>
      </c>
      <c r="D2021" s="143" t="n">
        <v>60803000</v>
      </c>
      <c r="E2021" s="140" t="s">
        <v>372</v>
      </c>
      <c r="F2021" s="143" t="n">
        <v>2022</v>
      </c>
      <c r="G2021" s="144" t="n">
        <v>1337166.66</v>
      </c>
      <c r="H2021" s="144" t="n">
        <v>0</v>
      </c>
      <c r="I2021" s="144" t="n">
        <f aca="false">+G:G-H:H</f>
        <v>1337166.66</v>
      </c>
    </row>
    <row r="2022" customFormat="false" ht="17.25" hidden="false" customHeight="true" outlineLevel="0" collapsed="false">
      <c r="A2022" s="140" t="s">
        <v>930</v>
      </c>
      <c r="C2022" s="142" t="n">
        <v>60804000</v>
      </c>
      <c r="D2022" s="143" t="n">
        <v>60804000</v>
      </c>
      <c r="E2022" s="140" t="s">
        <v>374</v>
      </c>
      <c r="F2022" s="143" t="n">
        <v>2022</v>
      </c>
      <c r="G2022" s="144" t="n">
        <v>3355707.34</v>
      </c>
      <c r="H2022" s="144" t="n">
        <v>0</v>
      </c>
      <c r="I2022" s="144" t="n">
        <f aca="false">+G:G-H:H</f>
        <v>3355707.34</v>
      </c>
    </row>
    <row r="2023" customFormat="false" ht="17.25" hidden="false" customHeight="true" outlineLevel="0" collapsed="false">
      <c r="A2023" s="140" t="s">
        <v>930</v>
      </c>
      <c r="C2023" s="142" t="n">
        <v>60806000</v>
      </c>
      <c r="D2023" s="143" t="n">
        <v>60806000</v>
      </c>
      <c r="E2023" s="140" t="s">
        <v>376</v>
      </c>
      <c r="F2023" s="143" t="n">
        <v>2022</v>
      </c>
      <c r="G2023" s="144" t="n">
        <v>9431432.06</v>
      </c>
      <c r="H2023" s="144" t="n">
        <v>0</v>
      </c>
      <c r="I2023" s="144" t="n">
        <f aca="false">+G:G-H:H</f>
        <v>9431432.06</v>
      </c>
    </row>
    <row r="2024" customFormat="false" ht="17.25" hidden="false" customHeight="true" outlineLevel="0" collapsed="false">
      <c r="A2024" s="140" t="s">
        <v>930</v>
      </c>
      <c r="C2024" s="142" t="n">
        <v>60811000</v>
      </c>
      <c r="D2024" s="143" t="n">
        <v>60811000</v>
      </c>
      <c r="E2024" s="140" t="s">
        <v>379</v>
      </c>
      <c r="F2024" s="143" t="n">
        <v>2022</v>
      </c>
      <c r="G2024" s="144" t="n">
        <v>8964257</v>
      </c>
      <c r="H2024" s="144" t="n">
        <v>0</v>
      </c>
      <c r="I2024" s="144" t="n">
        <f aca="false">+G:G-H:H</f>
        <v>8964257</v>
      </c>
    </row>
    <row r="2025" customFormat="false" ht="17.25" hidden="false" customHeight="true" outlineLevel="0" collapsed="false">
      <c r="A2025" s="140" t="s">
        <v>930</v>
      </c>
      <c r="C2025" s="142" t="n">
        <v>60812000</v>
      </c>
      <c r="D2025" s="143" t="n">
        <v>60812000</v>
      </c>
      <c r="E2025" s="140" t="s">
        <v>381</v>
      </c>
      <c r="F2025" s="143" t="n">
        <v>2022</v>
      </c>
      <c r="G2025" s="144" t="n">
        <v>12882540</v>
      </c>
      <c r="H2025" s="144" t="n">
        <v>0</v>
      </c>
      <c r="I2025" s="144" t="n">
        <f aca="false">+G:G-H:H</f>
        <v>12882540</v>
      </c>
    </row>
    <row r="2026" customFormat="false" ht="17.25" hidden="false" customHeight="true" outlineLevel="0" collapsed="false">
      <c r="A2026" s="140" t="s">
        <v>930</v>
      </c>
      <c r="C2026" s="142" t="n">
        <v>60900000</v>
      </c>
      <c r="D2026" s="143" t="n">
        <v>60900000</v>
      </c>
      <c r="E2026" s="140" t="s">
        <v>715</v>
      </c>
      <c r="F2026" s="143" t="n">
        <v>2022</v>
      </c>
      <c r="G2026" s="144" t="n">
        <v>0</v>
      </c>
      <c r="H2026" s="144" t="n">
        <v>20188600.77</v>
      </c>
      <c r="I2026" s="144" t="n">
        <f aca="false">+G:G-H:H</f>
        <v>-20188600.77</v>
      </c>
    </row>
    <row r="2027" customFormat="false" ht="17.25" hidden="false" customHeight="true" outlineLevel="0" collapsed="false">
      <c r="A2027" s="140" t="s">
        <v>930</v>
      </c>
      <c r="C2027" s="142" t="n">
        <v>61301000</v>
      </c>
      <c r="D2027" s="143" t="n">
        <v>61301000</v>
      </c>
      <c r="E2027" s="140" t="s">
        <v>1090</v>
      </c>
      <c r="F2027" s="143" t="n">
        <v>2022</v>
      </c>
      <c r="G2027" s="144" t="n">
        <v>114902315</v>
      </c>
      <c r="H2027" s="144" t="n">
        <v>0</v>
      </c>
      <c r="I2027" s="144" t="n">
        <f aca="false">+G:G-H:H</f>
        <v>114902315</v>
      </c>
    </row>
    <row r="2028" customFormat="false" ht="17.25" hidden="false" customHeight="true" outlineLevel="0" collapsed="false">
      <c r="A2028" s="140" t="s">
        <v>930</v>
      </c>
      <c r="C2028" s="142" t="n">
        <v>61303000</v>
      </c>
      <c r="D2028" s="143" t="n">
        <v>61303000</v>
      </c>
      <c r="E2028" s="140" t="s">
        <v>2517</v>
      </c>
      <c r="F2028" s="143" t="n">
        <v>2022</v>
      </c>
      <c r="G2028" s="144" t="n">
        <v>6147700</v>
      </c>
      <c r="H2028" s="144" t="n">
        <v>0</v>
      </c>
      <c r="I2028" s="144" t="n">
        <f aca="false">+G:G-H:H</f>
        <v>6147700</v>
      </c>
    </row>
    <row r="2029" customFormat="false" ht="17.25" hidden="false" customHeight="true" outlineLevel="0" collapsed="false">
      <c r="A2029" s="140" t="s">
        <v>930</v>
      </c>
      <c r="C2029" s="142" t="n">
        <v>61304000</v>
      </c>
      <c r="D2029" s="143" t="n">
        <v>61304000</v>
      </c>
      <c r="E2029" s="140" t="s">
        <v>3517</v>
      </c>
      <c r="F2029" s="143" t="n">
        <v>2022</v>
      </c>
      <c r="G2029" s="144" t="n">
        <v>41293615.54</v>
      </c>
      <c r="H2029" s="144" t="n">
        <v>0</v>
      </c>
      <c r="I2029" s="144" t="n">
        <f aca="false">+G:G-H:H</f>
        <v>41293615.54</v>
      </c>
    </row>
    <row r="2030" customFormat="false" ht="17.25" hidden="false" customHeight="true" outlineLevel="0" collapsed="false">
      <c r="A2030" s="140" t="s">
        <v>930</v>
      </c>
      <c r="C2030" s="142" t="n">
        <v>61501000</v>
      </c>
      <c r="D2030" s="143" t="n">
        <v>61501000</v>
      </c>
      <c r="E2030" s="140" t="s">
        <v>152</v>
      </c>
      <c r="F2030" s="143" t="n">
        <v>2022</v>
      </c>
      <c r="G2030" s="144" t="n">
        <v>5788200</v>
      </c>
      <c r="H2030" s="144" t="n">
        <v>0</v>
      </c>
      <c r="I2030" s="144" t="n">
        <f aca="false">+G:G-H:H</f>
        <v>5788200</v>
      </c>
    </row>
    <row r="2031" customFormat="false" ht="17.25" hidden="false" customHeight="true" outlineLevel="0" collapsed="false">
      <c r="A2031" s="140" t="s">
        <v>930</v>
      </c>
      <c r="C2031" s="142" t="n">
        <v>61502000</v>
      </c>
      <c r="D2031" s="143" t="n">
        <v>61502000</v>
      </c>
      <c r="E2031" s="140" t="s">
        <v>154</v>
      </c>
      <c r="F2031" s="143" t="n">
        <v>2022</v>
      </c>
      <c r="G2031" s="144" t="n">
        <v>80000</v>
      </c>
      <c r="H2031" s="144" t="n">
        <v>0</v>
      </c>
      <c r="I2031" s="144" t="n">
        <f aca="false">+G:G-H:H</f>
        <v>80000</v>
      </c>
    </row>
    <row r="2032" customFormat="false" ht="17.25" hidden="false" customHeight="true" outlineLevel="0" collapsed="false">
      <c r="A2032" s="140" t="s">
        <v>930</v>
      </c>
      <c r="C2032" s="142" t="n">
        <v>61503000</v>
      </c>
      <c r="D2032" s="143" t="n">
        <v>61503000</v>
      </c>
      <c r="E2032" s="140" t="s">
        <v>155</v>
      </c>
      <c r="F2032" s="143" t="n">
        <v>2022</v>
      </c>
      <c r="G2032" s="144" t="n">
        <v>57017657.43</v>
      </c>
      <c r="H2032" s="144" t="n">
        <v>0</v>
      </c>
      <c r="I2032" s="144" t="n">
        <f aca="false">+G:G-H:H</f>
        <v>57017657.43</v>
      </c>
    </row>
    <row r="2033" customFormat="false" ht="17.25" hidden="false" customHeight="true" outlineLevel="0" collapsed="false">
      <c r="A2033" s="140" t="s">
        <v>930</v>
      </c>
      <c r="C2033" s="142" t="n">
        <v>61503100</v>
      </c>
      <c r="D2033" s="143" t="n">
        <v>61503000</v>
      </c>
      <c r="E2033" s="140" t="s">
        <v>2520</v>
      </c>
      <c r="F2033" s="143" t="n">
        <v>2022</v>
      </c>
      <c r="G2033" s="144" t="n">
        <v>9828541.64</v>
      </c>
      <c r="H2033" s="144" t="n">
        <v>0</v>
      </c>
      <c r="I2033" s="144" t="n">
        <f aca="false">+G:G-H:H</f>
        <v>9828541.64</v>
      </c>
    </row>
    <row r="2034" customFormat="false" ht="17.25" hidden="false" customHeight="true" outlineLevel="0" collapsed="false">
      <c r="A2034" s="140" t="s">
        <v>930</v>
      </c>
      <c r="C2034" s="142" t="n">
        <v>61505000</v>
      </c>
      <c r="D2034" s="143" t="n">
        <v>61505000</v>
      </c>
      <c r="E2034" s="140" t="s">
        <v>1739</v>
      </c>
      <c r="F2034" s="143" t="n">
        <v>2022</v>
      </c>
      <c r="G2034" s="144" t="n">
        <v>45000</v>
      </c>
      <c r="H2034" s="144" t="n">
        <v>0</v>
      </c>
      <c r="I2034" s="144" t="n">
        <f aca="false">+G:G-H:H</f>
        <v>45000</v>
      </c>
    </row>
    <row r="2035" customFormat="false" ht="17.25" hidden="false" customHeight="true" outlineLevel="0" collapsed="false">
      <c r="A2035" s="140" t="s">
        <v>930</v>
      </c>
      <c r="C2035" s="142" t="n">
        <v>61506000</v>
      </c>
      <c r="D2035" s="143" t="n">
        <v>61506000</v>
      </c>
      <c r="E2035" s="140" t="s">
        <v>2521</v>
      </c>
      <c r="F2035" s="143" t="n">
        <v>2022</v>
      </c>
      <c r="G2035" s="144" t="n">
        <v>4023500</v>
      </c>
      <c r="H2035" s="144" t="n">
        <v>0</v>
      </c>
      <c r="I2035" s="144" t="n">
        <f aca="false">+G:G-H:H</f>
        <v>4023500</v>
      </c>
    </row>
    <row r="2036" customFormat="false" ht="17.25" hidden="false" customHeight="true" outlineLevel="0" collapsed="false">
      <c r="A2036" s="140" t="s">
        <v>930</v>
      </c>
      <c r="C2036" s="142" t="n">
        <v>61601000</v>
      </c>
      <c r="D2036" s="143" t="n">
        <v>61601000</v>
      </c>
      <c r="E2036" s="140" t="s">
        <v>395</v>
      </c>
      <c r="F2036" s="143" t="n">
        <v>2022</v>
      </c>
      <c r="G2036" s="144" t="n">
        <v>9264092.2</v>
      </c>
      <c r="H2036" s="144" t="n">
        <v>0</v>
      </c>
      <c r="I2036" s="144" t="n">
        <f aca="false">+G:G-H:H</f>
        <v>9264092.2</v>
      </c>
    </row>
    <row r="2037" customFormat="false" ht="17.25" hidden="false" customHeight="true" outlineLevel="0" collapsed="false">
      <c r="A2037" s="140" t="s">
        <v>930</v>
      </c>
      <c r="C2037" s="142" t="n">
        <v>61602000</v>
      </c>
      <c r="D2037" s="143" t="n">
        <v>61602000</v>
      </c>
      <c r="E2037" s="140" t="s">
        <v>396</v>
      </c>
      <c r="F2037" s="143" t="n">
        <v>2022</v>
      </c>
      <c r="G2037" s="144" t="n">
        <v>2495984.55</v>
      </c>
      <c r="H2037" s="144" t="n">
        <v>0</v>
      </c>
      <c r="I2037" s="144" t="n">
        <f aca="false">+G:G-H:H</f>
        <v>2495984.55</v>
      </c>
    </row>
    <row r="2038" customFormat="false" ht="17.25" hidden="false" customHeight="true" outlineLevel="0" collapsed="false">
      <c r="A2038" s="140" t="s">
        <v>930</v>
      </c>
      <c r="C2038" s="142" t="n">
        <v>61603000</v>
      </c>
      <c r="D2038" s="143" t="n">
        <v>61603000</v>
      </c>
      <c r="E2038" s="140" t="s">
        <v>1291</v>
      </c>
      <c r="F2038" s="143" t="n">
        <v>2022</v>
      </c>
      <c r="G2038" s="144" t="n">
        <v>888250</v>
      </c>
      <c r="H2038" s="144" t="n">
        <v>0</v>
      </c>
      <c r="I2038" s="144" t="n">
        <f aca="false">+G:G-H:H</f>
        <v>888250</v>
      </c>
    </row>
    <row r="2039" customFormat="false" ht="17.25" hidden="false" customHeight="true" outlineLevel="0" collapsed="false">
      <c r="A2039" s="140" t="s">
        <v>930</v>
      </c>
      <c r="C2039" s="142" t="n">
        <v>61604000</v>
      </c>
      <c r="D2039" s="143" t="n">
        <v>61604000</v>
      </c>
      <c r="E2039" s="140" t="s">
        <v>157</v>
      </c>
      <c r="F2039" s="143" t="n">
        <v>2022</v>
      </c>
      <c r="G2039" s="144" t="n">
        <v>64186092.57</v>
      </c>
      <c r="H2039" s="144" t="n">
        <v>0</v>
      </c>
      <c r="I2039" s="144" t="n">
        <f aca="false">+G:G-H:H</f>
        <v>64186092.57</v>
      </c>
    </row>
    <row r="2040" customFormat="false" ht="17.25" hidden="false" customHeight="true" outlineLevel="0" collapsed="false">
      <c r="A2040" s="140" t="s">
        <v>930</v>
      </c>
      <c r="C2040" s="142" t="n">
        <v>61802000</v>
      </c>
      <c r="D2040" s="143" t="n">
        <v>61802000</v>
      </c>
      <c r="E2040" s="140" t="s">
        <v>159</v>
      </c>
      <c r="F2040" s="143" t="n">
        <v>2022</v>
      </c>
      <c r="G2040" s="144" t="n">
        <v>2006400</v>
      </c>
      <c r="H2040" s="144" t="n">
        <v>0</v>
      </c>
      <c r="I2040" s="144" t="n">
        <f aca="false">+G:G-H:H</f>
        <v>2006400</v>
      </c>
    </row>
    <row r="2041" customFormat="false" ht="17.25" hidden="false" customHeight="true" outlineLevel="0" collapsed="false">
      <c r="A2041" s="140" t="s">
        <v>930</v>
      </c>
      <c r="C2041" s="142" t="n">
        <v>62102000</v>
      </c>
      <c r="D2041" s="143" t="n">
        <v>62102000</v>
      </c>
      <c r="E2041" s="140" t="s">
        <v>401</v>
      </c>
      <c r="F2041" s="143" t="n">
        <v>2022</v>
      </c>
      <c r="G2041" s="144" t="n">
        <v>2672456</v>
      </c>
      <c r="H2041" s="144" t="n">
        <v>0</v>
      </c>
      <c r="I2041" s="144" t="n">
        <f aca="false">+G:G-H:H</f>
        <v>2672456</v>
      </c>
    </row>
    <row r="2042" customFormat="false" ht="17.25" hidden="false" customHeight="true" outlineLevel="0" collapsed="false">
      <c r="A2042" s="140" t="s">
        <v>930</v>
      </c>
      <c r="C2042" s="142" t="n">
        <v>62203000</v>
      </c>
      <c r="D2042" s="143" t="n">
        <v>62203000</v>
      </c>
      <c r="E2042" s="140" t="s">
        <v>163</v>
      </c>
      <c r="F2042" s="143" t="n">
        <v>2022</v>
      </c>
      <c r="G2042" s="144" t="n">
        <v>30000000</v>
      </c>
      <c r="H2042" s="144" t="n">
        <v>0</v>
      </c>
      <c r="I2042" s="144" t="n">
        <f aca="false">+G:G-H:H</f>
        <v>30000000</v>
      </c>
    </row>
    <row r="2043" customFormat="false" ht="17.25" hidden="false" customHeight="true" outlineLevel="0" collapsed="false">
      <c r="A2043" s="140" t="s">
        <v>930</v>
      </c>
      <c r="C2043" s="142" t="n">
        <v>62208000</v>
      </c>
      <c r="D2043" s="143" t="n">
        <v>62208000</v>
      </c>
      <c r="E2043" s="140" t="s">
        <v>164</v>
      </c>
      <c r="F2043" s="143" t="n">
        <v>2022</v>
      </c>
      <c r="G2043" s="144" t="n">
        <v>3385719.47</v>
      </c>
      <c r="H2043" s="144" t="n">
        <v>0</v>
      </c>
      <c r="I2043" s="144" t="n">
        <f aca="false">+G:G-H:H</f>
        <v>3385719.47</v>
      </c>
    </row>
    <row r="2044" customFormat="false" ht="17.25" hidden="false" customHeight="true" outlineLevel="0" collapsed="false">
      <c r="A2044" s="140" t="s">
        <v>930</v>
      </c>
      <c r="C2044" s="142" t="n">
        <v>62401000</v>
      </c>
      <c r="D2044" s="143" t="n">
        <v>62401000</v>
      </c>
      <c r="E2044" s="140" t="s">
        <v>1106</v>
      </c>
      <c r="F2044" s="143" t="n">
        <v>2022</v>
      </c>
      <c r="G2044" s="144" t="n">
        <v>390000</v>
      </c>
      <c r="H2044" s="144" t="n">
        <v>0</v>
      </c>
      <c r="I2044" s="144" t="n">
        <f aca="false">+G:G-H:H</f>
        <v>390000</v>
      </c>
    </row>
    <row r="2045" customFormat="false" ht="17.25" hidden="false" customHeight="true" outlineLevel="0" collapsed="false">
      <c r="A2045" s="140" t="s">
        <v>930</v>
      </c>
      <c r="C2045" s="142" t="n">
        <v>62501000</v>
      </c>
      <c r="D2045" s="143" t="n">
        <v>62501000</v>
      </c>
      <c r="E2045" s="140" t="s">
        <v>169</v>
      </c>
      <c r="F2045" s="143" t="n">
        <v>2022</v>
      </c>
      <c r="G2045" s="144" t="n">
        <v>102092000</v>
      </c>
      <c r="H2045" s="144" t="n">
        <v>0</v>
      </c>
      <c r="I2045" s="144" t="n">
        <f aca="false">+G:G-H:H</f>
        <v>102092000</v>
      </c>
    </row>
    <row r="2046" customFormat="false" ht="17.25" hidden="false" customHeight="true" outlineLevel="0" collapsed="false">
      <c r="A2046" s="140" t="s">
        <v>930</v>
      </c>
      <c r="C2046" s="142" t="n">
        <v>62503000</v>
      </c>
      <c r="D2046" s="143" t="n">
        <v>62503000</v>
      </c>
      <c r="E2046" s="140" t="s">
        <v>171</v>
      </c>
      <c r="F2046" s="143" t="n">
        <v>2022</v>
      </c>
      <c r="G2046" s="144" t="n">
        <v>160293900</v>
      </c>
      <c r="H2046" s="144" t="n">
        <v>0</v>
      </c>
      <c r="I2046" s="144" t="n">
        <f aca="false">+G:G-H:H</f>
        <v>160293900</v>
      </c>
    </row>
    <row r="2047" customFormat="false" ht="17.25" hidden="false" customHeight="true" outlineLevel="0" collapsed="false">
      <c r="A2047" s="140" t="s">
        <v>930</v>
      </c>
      <c r="C2047" s="142" t="n">
        <v>62504000</v>
      </c>
      <c r="D2047" s="143" t="n">
        <v>62504000</v>
      </c>
      <c r="E2047" s="140" t="s">
        <v>172</v>
      </c>
      <c r="F2047" s="143" t="n">
        <v>2022</v>
      </c>
      <c r="G2047" s="144" t="n">
        <v>35826515.07</v>
      </c>
      <c r="H2047" s="144" t="n">
        <v>0</v>
      </c>
      <c r="I2047" s="144" t="n">
        <f aca="false">+G:G-H:H</f>
        <v>35826515.07</v>
      </c>
    </row>
    <row r="2048" customFormat="false" ht="17.25" hidden="false" customHeight="true" outlineLevel="0" collapsed="false">
      <c r="A2048" s="140" t="s">
        <v>930</v>
      </c>
      <c r="C2048" s="142" t="n">
        <v>62505000</v>
      </c>
      <c r="D2048" s="143" t="n">
        <v>62505000</v>
      </c>
      <c r="E2048" s="140" t="s">
        <v>173</v>
      </c>
      <c r="F2048" s="143" t="n">
        <v>2022</v>
      </c>
      <c r="G2048" s="144" t="n">
        <v>28847900</v>
      </c>
      <c r="H2048" s="144" t="n">
        <v>0</v>
      </c>
      <c r="I2048" s="144" t="n">
        <f aca="false">+G:G-H:H</f>
        <v>28847900</v>
      </c>
    </row>
    <row r="2049" customFormat="false" ht="17.25" hidden="false" customHeight="true" outlineLevel="0" collapsed="false">
      <c r="A2049" s="140" t="s">
        <v>930</v>
      </c>
      <c r="C2049" s="142" t="n">
        <v>62506000</v>
      </c>
      <c r="D2049" s="143" t="n">
        <v>62506000</v>
      </c>
      <c r="E2049" s="140" t="s">
        <v>174</v>
      </c>
      <c r="F2049" s="143" t="n">
        <v>2022</v>
      </c>
      <c r="G2049" s="144" t="n">
        <v>644200</v>
      </c>
      <c r="H2049" s="144" t="n">
        <v>0</v>
      </c>
      <c r="I2049" s="144" t="n">
        <f aca="false">+G:G-H:H</f>
        <v>644200</v>
      </c>
    </row>
    <row r="2050" customFormat="false" ht="17.25" hidden="false" customHeight="true" outlineLevel="0" collapsed="false">
      <c r="A2050" s="140" t="s">
        <v>930</v>
      </c>
      <c r="C2050" s="142" t="n">
        <v>62507000</v>
      </c>
      <c r="D2050" s="143" t="n">
        <v>62507000</v>
      </c>
      <c r="E2050" s="140" t="s">
        <v>175</v>
      </c>
      <c r="F2050" s="143" t="n">
        <v>2022</v>
      </c>
      <c r="G2050" s="144" t="n">
        <v>145334684.7</v>
      </c>
      <c r="H2050" s="144" t="n">
        <v>0</v>
      </c>
      <c r="I2050" s="144" t="n">
        <f aca="false">+G:G-H:H</f>
        <v>145334684.7</v>
      </c>
    </row>
    <row r="2051" customFormat="false" ht="17.25" hidden="false" customHeight="true" outlineLevel="0" collapsed="false">
      <c r="A2051" s="140" t="s">
        <v>930</v>
      </c>
      <c r="C2051" s="143" t="n">
        <v>62602000</v>
      </c>
      <c r="D2051" s="143" t="n">
        <v>62602000</v>
      </c>
      <c r="E2051" s="140" t="s">
        <v>176</v>
      </c>
      <c r="F2051" s="143" t="n">
        <v>2022</v>
      </c>
      <c r="G2051" s="144" t="n">
        <v>49959796.65</v>
      </c>
      <c r="H2051" s="144" t="n">
        <v>0</v>
      </c>
      <c r="I2051" s="144" t="n">
        <f aca="false">+G:G-H:H</f>
        <v>49959796.65</v>
      </c>
    </row>
    <row r="2052" customFormat="false" ht="17.25" hidden="false" customHeight="true" outlineLevel="0" collapsed="false">
      <c r="A2052" s="140" t="s">
        <v>930</v>
      </c>
      <c r="C2052" s="143" t="n">
        <v>62603000</v>
      </c>
      <c r="D2052" s="143" t="n">
        <v>62603000</v>
      </c>
      <c r="E2052" s="140" t="s">
        <v>177</v>
      </c>
      <c r="F2052" s="143" t="n">
        <v>2022</v>
      </c>
      <c r="G2052" s="144" t="n">
        <v>10565859.36</v>
      </c>
      <c r="H2052" s="144" t="n">
        <v>0</v>
      </c>
      <c r="I2052" s="144" t="n">
        <f aca="false">+G:G-H:H</f>
        <v>10565859.36</v>
      </c>
    </row>
    <row r="2053" customFormat="false" ht="17.25" hidden="false" customHeight="true" outlineLevel="0" collapsed="false">
      <c r="A2053" s="140" t="s">
        <v>930</v>
      </c>
      <c r="C2053" s="143" t="n">
        <v>62604000</v>
      </c>
      <c r="D2053" s="143" t="n">
        <v>62604000</v>
      </c>
      <c r="E2053" s="140" t="s">
        <v>178</v>
      </c>
      <c r="F2053" s="143" t="n">
        <v>2022</v>
      </c>
      <c r="G2053" s="144" t="n">
        <v>15064383.1</v>
      </c>
      <c r="H2053" s="144" t="n">
        <v>0</v>
      </c>
      <c r="I2053" s="144" t="n">
        <f aca="false">+G:G-H:H</f>
        <v>15064383.1</v>
      </c>
    </row>
    <row r="2054" customFormat="false" ht="17.25" hidden="false" customHeight="true" outlineLevel="0" collapsed="false">
      <c r="A2054" s="140" t="s">
        <v>930</v>
      </c>
      <c r="C2054" s="143" t="n">
        <v>62703000</v>
      </c>
      <c r="D2054" s="143" t="n">
        <v>62703000</v>
      </c>
      <c r="E2054" s="140" t="s">
        <v>182</v>
      </c>
      <c r="F2054" s="143" t="n">
        <v>2022</v>
      </c>
      <c r="G2054" s="144" t="n">
        <v>136143837.22</v>
      </c>
      <c r="H2054" s="144" t="n">
        <v>0</v>
      </c>
      <c r="I2054" s="144" t="n">
        <f aca="false">+G:G-H:H</f>
        <v>136143837.22</v>
      </c>
    </row>
    <row r="2055" customFormat="false" ht="17.25" hidden="false" customHeight="true" outlineLevel="0" collapsed="false">
      <c r="A2055" s="140" t="s">
        <v>930</v>
      </c>
      <c r="C2055" s="143" t="n">
        <v>62708000</v>
      </c>
      <c r="D2055" s="143" t="n">
        <v>62708000</v>
      </c>
      <c r="E2055" s="140" t="s">
        <v>2221</v>
      </c>
      <c r="F2055" s="143" t="n">
        <v>2022</v>
      </c>
      <c r="G2055" s="144" t="n">
        <v>717700</v>
      </c>
      <c r="H2055" s="144" t="n">
        <v>0</v>
      </c>
      <c r="I2055" s="144" t="n">
        <f aca="false">+G:G-H:H</f>
        <v>717700</v>
      </c>
    </row>
    <row r="2056" customFormat="false" ht="17.25" hidden="false" customHeight="true" outlineLevel="0" collapsed="false">
      <c r="A2056" s="140" t="s">
        <v>930</v>
      </c>
      <c r="C2056" s="143" t="n">
        <v>63501000</v>
      </c>
      <c r="D2056" s="143" t="n">
        <v>63501000</v>
      </c>
      <c r="E2056" s="140" t="s">
        <v>186</v>
      </c>
      <c r="F2056" s="143" t="n">
        <v>2022</v>
      </c>
      <c r="G2056" s="144" t="n">
        <v>7323573</v>
      </c>
      <c r="H2056" s="144" t="n">
        <v>0</v>
      </c>
      <c r="I2056" s="144" t="n">
        <f aca="false">+G:G-H:H</f>
        <v>7323573</v>
      </c>
    </row>
    <row r="2057" customFormat="false" ht="17.25" hidden="false" customHeight="true" outlineLevel="0" collapsed="false">
      <c r="A2057" s="140" t="s">
        <v>930</v>
      </c>
      <c r="C2057" s="143" t="n">
        <v>63503000</v>
      </c>
      <c r="D2057" s="143" t="n">
        <v>63503000</v>
      </c>
      <c r="E2057" s="140" t="s">
        <v>187</v>
      </c>
      <c r="F2057" s="143" t="n">
        <v>2022</v>
      </c>
      <c r="G2057" s="144" t="n">
        <v>4920000</v>
      </c>
      <c r="H2057" s="144" t="n">
        <v>0</v>
      </c>
      <c r="I2057" s="144" t="n">
        <f aca="false">+G:G-H:H</f>
        <v>4920000</v>
      </c>
    </row>
    <row r="2058" customFormat="false" ht="17.25" hidden="false" customHeight="true" outlineLevel="0" collapsed="false">
      <c r="A2058" s="140" t="s">
        <v>930</v>
      </c>
      <c r="C2058" s="143" t="n">
        <v>63504000</v>
      </c>
      <c r="D2058" s="143" t="n">
        <v>63504000</v>
      </c>
      <c r="E2058" s="140" t="s">
        <v>188</v>
      </c>
      <c r="F2058" s="143" t="n">
        <v>2022</v>
      </c>
      <c r="G2058" s="144" t="n">
        <v>84583685.93</v>
      </c>
      <c r="H2058" s="144" t="n">
        <v>0</v>
      </c>
      <c r="I2058" s="144" t="n">
        <f aca="false">+G:G-H:H</f>
        <v>84583685.93</v>
      </c>
    </row>
    <row r="2059" customFormat="false" ht="17.25" hidden="false" customHeight="true" outlineLevel="0" collapsed="false">
      <c r="A2059" s="140" t="s">
        <v>930</v>
      </c>
      <c r="C2059" s="143" t="n">
        <v>64101000</v>
      </c>
      <c r="D2059" s="143" t="n">
        <v>64101000</v>
      </c>
      <c r="E2059" s="140" t="s">
        <v>190</v>
      </c>
      <c r="F2059" s="143" t="n">
        <v>2022</v>
      </c>
      <c r="G2059" s="144" t="n">
        <v>966464617.73</v>
      </c>
      <c r="H2059" s="144" t="n">
        <v>0</v>
      </c>
      <c r="I2059" s="144" t="n">
        <f aca="false">+G:G-H:H</f>
        <v>966464617.73</v>
      </c>
    </row>
    <row r="2060" customFormat="false" ht="17.25" hidden="false" customHeight="true" outlineLevel="0" collapsed="false">
      <c r="A2060" s="140" t="s">
        <v>930</v>
      </c>
      <c r="C2060" s="143" t="n">
        <v>64103000</v>
      </c>
      <c r="D2060" s="143" t="n">
        <v>64103000</v>
      </c>
      <c r="E2060" s="140" t="s">
        <v>529</v>
      </c>
      <c r="F2060" s="143" t="n">
        <v>2022</v>
      </c>
      <c r="G2060" s="144" t="n">
        <v>295198959.42</v>
      </c>
      <c r="H2060" s="144" t="n">
        <v>0</v>
      </c>
      <c r="I2060" s="144" t="n">
        <f aca="false">+G:G-H:H</f>
        <v>295198959.42</v>
      </c>
    </row>
    <row r="2061" customFormat="false" ht="17.25" hidden="false" customHeight="true" outlineLevel="0" collapsed="false">
      <c r="A2061" s="140" t="s">
        <v>930</v>
      </c>
      <c r="C2061" s="143" t="n">
        <v>64104000</v>
      </c>
      <c r="D2061" s="143" t="n">
        <v>64104000</v>
      </c>
      <c r="E2061" s="140" t="s">
        <v>193</v>
      </c>
      <c r="F2061" s="143" t="n">
        <v>2022</v>
      </c>
      <c r="G2061" s="144" t="n">
        <v>16593961.57</v>
      </c>
      <c r="H2061" s="144" t="n">
        <v>0</v>
      </c>
      <c r="I2061" s="144" t="n">
        <f aca="false">+G:G-H:H</f>
        <v>16593961.57</v>
      </c>
    </row>
    <row r="2062" customFormat="false" ht="17.25" hidden="false" customHeight="true" outlineLevel="0" collapsed="false">
      <c r="A2062" s="140" t="s">
        <v>930</v>
      </c>
      <c r="C2062" s="143" t="n">
        <v>64104100</v>
      </c>
      <c r="D2062" s="143" t="n">
        <v>64104000</v>
      </c>
      <c r="E2062" s="140" t="s">
        <v>3518</v>
      </c>
      <c r="F2062" s="143" t="n">
        <v>2022</v>
      </c>
      <c r="G2062" s="144" t="n">
        <v>22380910.77</v>
      </c>
      <c r="H2062" s="144" t="n">
        <v>0</v>
      </c>
      <c r="I2062" s="144" t="n">
        <f aca="false">+G:G-H:H</f>
        <v>22380910.77</v>
      </c>
    </row>
    <row r="2063" customFormat="false" ht="17.25" hidden="false" customHeight="true" outlineLevel="0" collapsed="false">
      <c r="A2063" s="140" t="s">
        <v>930</v>
      </c>
      <c r="C2063" s="143" t="n">
        <v>64501000</v>
      </c>
      <c r="D2063" s="143" t="n">
        <v>64501000</v>
      </c>
      <c r="E2063" s="140" t="s">
        <v>35</v>
      </c>
      <c r="F2063" s="143" t="n">
        <v>2022</v>
      </c>
      <c r="G2063" s="144" t="n">
        <v>79257223.62</v>
      </c>
      <c r="H2063" s="144" t="n">
        <v>0</v>
      </c>
      <c r="I2063" s="144" t="n">
        <f aca="false">+G:G-H:H</f>
        <v>79257223.62</v>
      </c>
    </row>
    <row r="2064" customFormat="false" ht="17.25" hidden="false" customHeight="true" outlineLevel="0" collapsed="false">
      <c r="A2064" s="140" t="s">
        <v>930</v>
      </c>
      <c r="C2064" s="143" t="n">
        <v>64501100</v>
      </c>
      <c r="D2064" s="143" t="n">
        <v>64501000</v>
      </c>
      <c r="E2064" s="140" t="s">
        <v>3519</v>
      </c>
      <c r="F2064" s="143" t="n">
        <v>2022</v>
      </c>
      <c r="G2064" s="144" t="n">
        <v>6096712.47</v>
      </c>
      <c r="H2064" s="144" t="n">
        <v>0</v>
      </c>
      <c r="I2064" s="144" t="n">
        <f aca="false">+G:G-H:H</f>
        <v>6096712.47</v>
      </c>
    </row>
    <row r="2065" customFormat="false" ht="17.25" hidden="false" customHeight="true" outlineLevel="0" collapsed="false">
      <c r="A2065" s="140" t="s">
        <v>930</v>
      </c>
      <c r="C2065" s="143" t="n">
        <v>64503000</v>
      </c>
      <c r="D2065" s="143" t="n">
        <v>64503000</v>
      </c>
      <c r="E2065" s="140" t="s">
        <v>1856</v>
      </c>
      <c r="F2065" s="143" t="n">
        <v>2022</v>
      </c>
      <c r="G2065" s="144" t="n">
        <v>27788899.39</v>
      </c>
      <c r="H2065" s="144" t="n">
        <v>0</v>
      </c>
      <c r="I2065" s="144" t="n">
        <f aca="false">+G:G-H:H</f>
        <v>27788899.39</v>
      </c>
    </row>
    <row r="2066" customFormat="false" ht="17.25" hidden="false" customHeight="true" outlineLevel="0" collapsed="false">
      <c r="A2066" s="140" t="s">
        <v>930</v>
      </c>
      <c r="C2066" s="143" t="n">
        <v>64504000</v>
      </c>
      <c r="D2066" s="143" t="n">
        <v>64504000</v>
      </c>
      <c r="E2066" s="140" t="s">
        <v>2535</v>
      </c>
      <c r="F2066" s="143" t="n">
        <v>2022</v>
      </c>
      <c r="G2066" s="144" t="n">
        <v>9734175</v>
      </c>
      <c r="H2066" s="144" t="n">
        <v>0</v>
      </c>
      <c r="I2066" s="144" t="n">
        <f aca="false">+G:G-H:H</f>
        <v>9734175</v>
      </c>
    </row>
    <row r="2067" customFormat="false" ht="17.25" hidden="false" customHeight="true" outlineLevel="0" collapsed="false">
      <c r="A2067" s="140" t="s">
        <v>930</v>
      </c>
      <c r="C2067" s="143" t="n">
        <v>64580000</v>
      </c>
      <c r="D2067" s="143" t="n">
        <v>64580000</v>
      </c>
      <c r="E2067" s="140" t="s">
        <v>1128</v>
      </c>
      <c r="F2067" s="143" t="n">
        <v>2022</v>
      </c>
      <c r="G2067" s="144" t="n">
        <v>33915332.7</v>
      </c>
      <c r="H2067" s="144" t="n">
        <v>0</v>
      </c>
      <c r="I2067" s="144" t="n">
        <f aca="false">+G:G-H:H</f>
        <v>33915332.7</v>
      </c>
    </row>
    <row r="2068" customFormat="false" ht="17.25" hidden="false" customHeight="true" outlineLevel="0" collapsed="false">
      <c r="A2068" s="140" t="s">
        <v>930</v>
      </c>
      <c r="C2068" s="143" t="n">
        <v>64801000</v>
      </c>
      <c r="D2068" s="143" t="n">
        <v>64801000</v>
      </c>
      <c r="E2068" s="140" t="s">
        <v>198</v>
      </c>
      <c r="F2068" s="143" t="n">
        <v>2022</v>
      </c>
      <c r="G2068" s="144" t="n">
        <v>8950995.57</v>
      </c>
      <c r="H2068" s="144" t="n">
        <v>0</v>
      </c>
      <c r="I2068" s="144" t="n">
        <f aca="false">+G:G-H:H</f>
        <v>8950995.57</v>
      </c>
    </row>
    <row r="2069" customFormat="false" ht="17.25" hidden="false" customHeight="true" outlineLevel="0" collapsed="false">
      <c r="A2069" s="140" t="s">
        <v>930</v>
      </c>
      <c r="C2069" s="143" t="n">
        <v>64802000</v>
      </c>
      <c r="D2069" s="143" t="n">
        <v>64802000</v>
      </c>
      <c r="E2069" s="140" t="s">
        <v>471</v>
      </c>
      <c r="F2069" s="143" t="n">
        <v>2022</v>
      </c>
      <c r="G2069" s="144" t="n">
        <v>49507367</v>
      </c>
      <c r="H2069" s="144" t="n">
        <v>0</v>
      </c>
      <c r="I2069" s="144" t="n">
        <f aca="false">+G:G-H:H</f>
        <v>49507367</v>
      </c>
    </row>
    <row r="2070" customFormat="false" ht="17.25" hidden="false" customHeight="true" outlineLevel="0" collapsed="false">
      <c r="A2070" s="140" t="s">
        <v>930</v>
      </c>
      <c r="C2070" s="143" t="n">
        <v>64803000</v>
      </c>
      <c r="D2070" s="143" t="n">
        <v>64803000</v>
      </c>
      <c r="E2070" s="140" t="s">
        <v>199</v>
      </c>
      <c r="F2070" s="143" t="n">
        <v>2022</v>
      </c>
      <c r="G2070" s="144" t="n">
        <v>957300</v>
      </c>
      <c r="H2070" s="144" t="n">
        <v>0</v>
      </c>
      <c r="I2070" s="144" t="n">
        <f aca="false">+G:G-H:H</f>
        <v>957300</v>
      </c>
    </row>
    <row r="2071" customFormat="false" ht="17.25" hidden="false" customHeight="true" outlineLevel="0" collapsed="false">
      <c r="A2071" s="140" t="s">
        <v>930</v>
      </c>
      <c r="C2071" s="143" t="n">
        <v>65602000</v>
      </c>
      <c r="D2071" s="143" t="n">
        <v>65602000</v>
      </c>
      <c r="E2071" s="140" t="s">
        <v>203</v>
      </c>
      <c r="F2071" s="143" t="n">
        <v>2022</v>
      </c>
      <c r="G2071" s="144" t="n">
        <v>29608758.33</v>
      </c>
      <c r="H2071" s="144" t="n">
        <v>0</v>
      </c>
      <c r="I2071" s="144" t="n">
        <f aca="false">+G:G-H:H</f>
        <v>29608758.33</v>
      </c>
    </row>
    <row r="2072" customFormat="false" ht="17.25" hidden="false" customHeight="true" outlineLevel="0" collapsed="false">
      <c r="A2072" s="140" t="s">
        <v>930</v>
      </c>
      <c r="C2072" s="143" t="n">
        <v>65700000</v>
      </c>
      <c r="D2072" s="143" t="n">
        <v>65700000</v>
      </c>
      <c r="E2072" s="140" t="s">
        <v>204</v>
      </c>
      <c r="F2072" s="143" t="n">
        <v>2022</v>
      </c>
      <c r="G2072" s="144" t="n">
        <v>22169152.82</v>
      </c>
      <c r="H2072" s="144" t="n">
        <v>0</v>
      </c>
      <c r="I2072" s="144" t="n">
        <f aca="false">+G:G-H:H</f>
        <v>22169152.82</v>
      </c>
    </row>
    <row r="2073" customFormat="false" ht="17.25" hidden="false" customHeight="true" outlineLevel="0" collapsed="false">
      <c r="A2073" s="140" t="s">
        <v>930</v>
      </c>
      <c r="C2073" s="143" t="n">
        <v>65800000</v>
      </c>
      <c r="D2073" s="143" t="n">
        <v>65800000</v>
      </c>
      <c r="E2073" s="140" t="s">
        <v>1652</v>
      </c>
      <c r="F2073" s="143" t="n">
        <v>2022</v>
      </c>
      <c r="G2073" s="144" t="n">
        <v>10395470</v>
      </c>
      <c r="H2073" s="144" t="n">
        <v>0</v>
      </c>
      <c r="I2073" s="144" t="n">
        <f aca="false">+G:G-H:H</f>
        <v>10395470</v>
      </c>
    </row>
    <row r="2074" customFormat="false" ht="17.25" hidden="false" customHeight="true" outlineLevel="0" collapsed="false">
      <c r="A2074" s="140" t="s">
        <v>930</v>
      </c>
      <c r="C2074" s="143" t="n">
        <v>66102000</v>
      </c>
      <c r="D2074" s="143" t="n">
        <v>66102000</v>
      </c>
      <c r="E2074" s="140" t="s">
        <v>205</v>
      </c>
      <c r="F2074" s="143" t="n">
        <v>2022</v>
      </c>
      <c r="G2074" s="144" t="n">
        <v>56877703.97</v>
      </c>
      <c r="H2074" s="144" t="n">
        <v>0</v>
      </c>
      <c r="I2074" s="144" t="n">
        <f aca="false">+G:G-H:H</f>
        <v>56877703.97</v>
      </c>
    </row>
    <row r="2075" customFormat="false" ht="17.25" hidden="false" customHeight="true" outlineLevel="0" collapsed="false">
      <c r="A2075" s="140" t="s">
        <v>930</v>
      </c>
      <c r="C2075" s="143" t="n">
        <v>66600000</v>
      </c>
      <c r="D2075" s="143" t="n">
        <v>66600000</v>
      </c>
      <c r="E2075" s="140" t="s">
        <v>206</v>
      </c>
      <c r="F2075" s="143" t="n">
        <v>2022</v>
      </c>
      <c r="G2075" s="144" t="n">
        <v>89995910.81</v>
      </c>
      <c r="H2075" s="144" t="n">
        <v>0</v>
      </c>
      <c r="I2075" s="144" t="n">
        <f aca="false">+G:G-H:H</f>
        <v>89995910.81</v>
      </c>
    </row>
    <row r="2076" customFormat="false" ht="17.25" hidden="false" customHeight="true" outlineLevel="0" collapsed="false">
      <c r="A2076" s="140" t="s">
        <v>930</v>
      </c>
      <c r="C2076" s="143" t="n">
        <v>68112000</v>
      </c>
      <c r="D2076" s="143" t="n">
        <v>68112000</v>
      </c>
      <c r="E2076" s="140" t="s">
        <v>207</v>
      </c>
      <c r="F2076" s="143" t="n">
        <v>2022</v>
      </c>
      <c r="G2076" s="144" t="n">
        <v>3265398268.16258</v>
      </c>
      <c r="H2076" s="144" t="n">
        <v>0</v>
      </c>
      <c r="I2076" s="144" t="n">
        <f aca="false">+G:G-H:H</f>
        <v>3265398268.16258</v>
      </c>
    </row>
    <row r="2077" customFormat="false" ht="17.25" hidden="false" customHeight="true" outlineLevel="0" collapsed="false">
      <c r="A2077" s="140" t="s">
        <v>930</v>
      </c>
      <c r="C2077" s="143" t="n">
        <v>68500000</v>
      </c>
      <c r="D2077" s="143" t="n">
        <v>68112000</v>
      </c>
      <c r="E2077" s="140" t="s">
        <v>3520</v>
      </c>
      <c r="F2077" s="143" t="n">
        <v>2022</v>
      </c>
      <c r="G2077" s="144" t="n">
        <v>1293600000</v>
      </c>
      <c r="H2077" s="144" t="n">
        <v>0</v>
      </c>
      <c r="I2077" s="144" t="n">
        <f aca="false">+G:G-H:H</f>
        <v>1293600000</v>
      </c>
    </row>
    <row r="2078" customFormat="false" ht="17.25" hidden="false" customHeight="true" outlineLevel="0" collapsed="false">
      <c r="A2078" s="140" t="s">
        <v>930</v>
      </c>
      <c r="C2078" s="143" t="n">
        <v>69500000</v>
      </c>
      <c r="D2078" s="143" t="n">
        <v>69500000</v>
      </c>
      <c r="E2078" s="140" t="s">
        <v>3521</v>
      </c>
      <c r="F2078" s="143" t="n">
        <v>2022</v>
      </c>
      <c r="G2078" s="144" t="n">
        <v>367564389.447484</v>
      </c>
      <c r="H2078" s="144" t="n">
        <v>0</v>
      </c>
      <c r="I2078" s="144" t="n">
        <f aca="false">+G:G-H:H</f>
        <v>367564389.447484</v>
      </c>
    </row>
    <row r="2079" customFormat="false" ht="17.25" hidden="false" customHeight="true" outlineLevel="0" collapsed="false">
      <c r="A2079" s="140" t="s">
        <v>930</v>
      </c>
      <c r="C2079" s="143" t="n">
        <v>69800000</v>
      </c>
      <c r="D2079" s="143" t="n">
        <v>69500000</v>
      </c>
      <c r="E2079" s="140" t="s">
        <v>2491</v>
      </c>
      <c r="F2079" s="143" t="n">
        <v>2022</v>
      </c>
      <c r="G2079" s="144" t="n">
        <v>12006169.92</v>
      </c>
      <c r="H2079" s="144" t="n">
        <v>0</v>
      </c>
      <c r="I2079" s="144" t="n">
        <f aca="false">+G:G-H:H</f>
        <v>12006169.92</v>
      </c>
    </row>
    <row r="2080" customFormat="false" ht="17.25" hidden="false" customHeight="true" outlineLevel="0" collapsed="false">
      <c r="A2080" s="140" t="s">
        <v>930</v>
      </c>
      <c r="C2080" s="143" t="n">
        <v>70600000</v>
      </c>
      <c r="D2080" s="143" t="n">
        <v>70600000</v>
      </c>
      <c r="E2080" s="140" t="s">
        <v>1511</v>
      </c>
      <c r="F2080" s="143" t="n">
        <v>2022</v>
      </c>
      <c r="G2080" s="144" t="n">
        <v>0</v>
      </c>
      <c r="H2080" s="144" t="n">
        <v>752301459.69</v>
      </c>
      <c r="I2080" s="144" t="n">
        <f aca="false">+G:G-H:H</f>
        <v>-752301459.69</v>
      </c>
    </row>
    <row r="2081" customFormat="false" ht="17.25" hidden="false" customHeight="true" outlineLevel="0" collapsed="false">
      <c r="A2081" s="140" t="s">
        <v>930</v>
      </c>
      <c r="C2081" s="143" t="n">
        <v>70620000</v>
      </c>
      <c r="D2081" s="143" t="n">
        <v>70620000</v>
      </c>
      <c r="E2081" s="140" t="s">
        <v>3522</v>
      </c>
      <c r="F2081" s="143" t="n">
        <v>2022</v>
      </c>
      <c r="G2081" s="144" t="n">
        <v>0</v>
      </c>
      <c r="H2081" s="144" t="n">
        <v>21328491285.07</v>
      </c>
      <c r="I2081" s="144" t="n">
        <f aca="false">+G:G-H:H</f>
        <v>-21328491285.07</v>
      </c>
    </row>
    <row r="2082" customFormat="false" ht="17.25" hidden="false" customHeight="true" outlineLevel="0" collapsed="false">
      <c r="A2082" s="140" t="s">
        <v>930</v>
      </c>
      <c r="C2082" s="143" t="n">
        <v>70760000</v>
      </c>
      <c r="D2082" s="143" t="n">
        <v>70720000</v>
      </c>
      <c r="E2082" s="140" t="s">
        <v>3523</v>
      </c>
      <c r="F2082" s="143" t="n">
        <v>2022</v>
      </c>
      <c r="G2082" s="144" t="n">
        <v>0</v>
      </c>
      <c r="H2082" s="144" t="n">
        <v>35760360</v>
      </c>
      <c r="I2082" s="144" t="n">
        <f aca="false">+G:G-H:H</f>
        <v>-35760360</v>
      </c>
    </row>
    <row r="2083" customFormat="false" ht="17.25" hidden="false" customHeight="true" outlineLevel="0" collapsed="false">
      <c r="A2083" s="140" t="s">
        <v>930</v>
      </c>
      <c r="C2083" s="143" t="n">
        <v>70860000</v>
      </c>
      <c r="D2083" s="143" t="n">
        <v>70840000</v>
      </c>
      <c r="E2083" s="140" t="s">
        <v>3524</v>
      </c>
      <c r="F2083" s="143" t="n">
        <v>2022</v>
      </c>
      <c r="G2083" s="144" t="n">
        <v>0</v>
      </c>
      <c r="H2083" s="144" t="n">
        <v>428406555</v>
      </c>
      <c r="I2083" s="144" t="n">
        <f aca="false">+G:G-H:H</f>
        <v>-428406555</v>
      </c>
    </row>
    <row r="2084" customFormat="false" ht="17.25" hidden="false" customHeight="true" outlineLevel="0" collapsed="false">
      <c r="A2084" s="140" t="s">
        <v>930</v>
      </c>
      <c r="C2084" s="143" t="n">
        <v>70900000</v>
      </c>
      <c r="D2084" s="143" t="n">
        <v>70900000</v>
      </c>
      <c r="E2084" s="140" t="s">
        <v>1869</v>
      </c>
      <c r="F2084" s="143" t="n">
        <v>2022</v>
      </c>
      <c r="G2084" s="144" t="n">
        <v>0</v>
      </c>
      <c r="H2084" s="144" t="n">
        <v>-18121158</v>
      </c>
      <c r="I2084" s="144" t="n">
        <f aca="false">+G:G-H:H</f>
        <v>18121158</v>
      </c>
    </row>
    <row r="2085" customFormat="false" ht="17.25" hidden="false" customHeight="true" outlineLevel="0" collapsed="false">
      <c r="A2085" s="140" t="s">
        <v>930</v>
      </c>
      <c r="C2085" s="143" t="n">
        <v>75800000</v>
      </c>
      <c r="D2085" s="143" t="n">
        <v>75800000</v>
      </c>
      <c r="E2085" s="140" t="s">
        <v>211</v>
      </c>
      <c r="F2085" s="143" t="n">
        <v>2022</v>
      </c>
      <c r="G2085" s="144" t="n">
        <v>0</v>
      </c>
      <c r="H2085" s="144" t="n">
        <v>52641993.91</v>
      </c>
      <c r="I2085" s="144" t="n">
        <f aca="false">+G:G-H:H</f>
        <v>-52641993.91</v>
      </c>
    </row>
    <row r="2086" customFormat="false" ht="17.25" hidden="false" customHeight="true" outlineLevel="0" collapsed="false">
      <c r="A2086" s="140" t="s">
        <v>930</v>
      </c>
      <c r="C2086" s="143" t="n">
        <v>76500000</v>
      </c>
      <c r="D2086" s="143" t="n">
        <v>76500000</v>
      </c>
      <c r="E2086" s="140" t="s">
        <v>765</v>
      </c>
      <c r="F2086" s="143" t="n">
        <v>2022</v>
      </c>
      <c r="G2086" s="144" t="n">
        <v>0</v>
      </c>
      <c r="H2086" s="144" t="n">
        <v>2204531.51</v>
      </c>
      <c r="I2086" s="144" t="n">
        <f aca="false">+G:G-H:H</f>
        <v>-2204531.51</v>
      </c>
    </row>
    <row r="2087" customFormat="false" ht="17.25" hidden="false" customHeight="true" outlineLevel="0" collapsed="false">
      <c r="A2087" s="140" t="s">
        <v>930</v>
      </c>
      <c r="C2087" s="143" t="n">
        <v>76600000</v>
      </c>
      <c r="D2087" s="143" t="n">
        <v>76600000</v>
      </c>
      <c r="E2087" s="140" t="s">
        <v>213</v>
      </c>
      <c r="F2087" s="143" t="n">
        <v>2022</v>
      </c>
      <c r="G2087" s="144" t="n">
        <v>0</v>
      </c>
      <c r="H2087" s="144" t="n">
        <v>29833513.04</v>
      </c>
      <c r="I2087" s="144" t="n">
        <f aca="false">+G:G-H:H</f>
        <v>-29833513.04</v>
      </c>
    </row>
    <row r="2088" customFormat="false" ht="17.25" hidden="false" customHeight="true" outlineLevel="0" collapsed="false">
      <c r="A2088" s="140" t="s">
        <v>112</v>
      </c>
      <c r="C2088" s="142" t="n">
        <v>10100000</v>
      </c>
      <c r="D2088" s="143" t="n">
        <v>10100000</v>
      </c>
      <c r="E2088" s="140" t="s">
        <v>1</v>
      </c>
      <c r="F2088" s="143" t="n">
        <v>2022</v>
      </c>
      <c r="H2088" s="144" t="n">
        <v>2000000</v>
      </c>
      <c r="I2088" s="144" t="n">
        <f aca="false">+G:G-H:H</f>
        <v>-2000000</v>
      </c>
    </row>
    <row r="2089" customFormat="false" ht="17.25" hidden="false" customHeight="true" outlineLevel="0" collapsed="false">
      <c r="A2089" s="140" t="s">
        <v>112</v>
      </c>
      <c r="C2089" s="142" t="n">
        <v>10610000</v>
      </c>
      <c r="D2089" s="143" t="n">
        <v>10610000</v>
      </c>
      <c r="E2089" s="140" t="s">
        <v>3055</v>
      </c>
      <c r="F2089" s="143" t="n">
        <v>2022</v>
      </c>
      <c r="H2089" s="144" t="n">
        <v>200000</v>
      </c>
      <c r="I2089" s="144" t="n">
        <f aca="false">+G:G-H:H</f>
        <v>-200000</v>
      </c>
    </row>
    <row r="2090" customFormat="false" ht="17.25" hidden="false" customHeight="true" outlineLevel="0" collapsed="false">
      <c r="A2090" s="140" t="s">
        <v>112</v>
      </c>
      <c r="C2090" s="142" t="n">
        <v>11000000</v>
      </c>
      <c r="D2090" s="143" t="n">
        <v>11000000</v>
      </c>
      <c r="E2090" s="140" t="s">
        <v>1324</v>
      </c>
      <c r="F2090" s="143" t="n">
        <v>2022</v>
      </c>
      <c r="H2090" s="144" t="n">
        <v>7800034118.13</v>
      </c>
      <c r="I2090" s="144" t="n">
        <f aca="false">+G:G-H:H</f>
        <v>-7800034118.13</v>
      </c>
    </row>
    <row r="2091" customFormat="false" ht="17.25" hidden="false" customHeight="true" outlineLevel="0" collapsed="false">
      <c r="A2091" s="140" t="s">
        <v>112</v>
      </c>
      <c r="C2091" s="142" t="n">
        <v>12000000</v>
      </c>
      <c r="D2091" s="143" t="n">
        <v>12000000</v>
      </c>
      <c r="E2091" s="140" t="s">
        <v>3</v>
      </c>
      <c r="F2091" s="143" t="n">
        <v>2022</v>
      </c>
      <c r="H2091" s="144" t="n">
        <v>907998567.24</v>
      </c>
      <c r="I2091" s="144" t="n">
        <f aca="false">+G:G-H:H</f>
        <v>-907998567.24</v>
      </c>
    </row>
    <row r="2092" customFormat="false" ht="17.25" hidden="false" customHeight="true" outlineLevel="0" collapsed="false">
      <c r="A2092" s="140" t="s">
        <v>112</v>
      </c>
      <c r="C2092" s="142" t="n">
        <v>13300000</v>
      </c>
      <c r="D2092" s="143" t="n">
        <v>13110000</v>
      </c>
      <c r="E2092" s="140" t="s">
        <v>3525</v>
      </c>
      <c r="F2092" s="143" t="n">
        <v>2022</v>
      </c>
      <c r="G2092" s="144" t="n">
        <v>30683586.67</v>
      </c>
      <c r="I2092" s="144" t="n">
        <f aca="false">+G:G-H:H</f>
        <v>30683586.67</v>
      </c>
    </row>
    <row r="2093" customFormat="false" ht="17.25" hidden="false" customHeight="true" outlineLevel="0" collapsed="false">
      <c r="A2093" s="140" t="s">
        <v>112</v>
      </c>
      <c r="C2093" s="142" t="n">
        <v>20400000</v>
      </c>
      <c r="D2093" s="143" t="n">
        <v>20400000</v>
      </c>
      <c r="E2093" s="140" t="s">
        <v>3069</v>
      </c>
      <c r="F2093" s="143" t="n">
        <v>2022</v>
      </c>
      <c r="G2093" s="144" t="n">
        <v>4832320.36</v>
      </c>
      <c r="I2093" s="144" t="n">
        <f aca="false">+G:G-H:H</f>
        <v>4832320.36</v>
      </c>
    </row>
    <row r="2094" customFormat="false" ht="17.25" hidden="false" customHeight="true" outlineLevel="0" collapsed="false">
      <c r="A2094" s="140" t="s">
        <v>112</v>
      </c>
      <c r="C2094" s="142" t="n">
        <v>21100000</v>
      </c>
      <c r="D2094" s="143" t="n">
        <v>21100000</v>
      </c>
      <c r="E2094" s="140" t="s">
        <v>224</v>
      </c>
      <c r="F2094" s="143" t="n">
        <v>2022</v>
      </c>
      <c r="G2094" s="144" t="n">
        <v>87050320</v>
      </c>
      <c r="I2094" s="144" t="n">
        <f aca="false">+G:G-H:H</f>
        <v>87050320</v>
      </c>
    </row>
    <row r="2095" customFormat="false" ht="17.25" hidden="false" customHeight="true" outlineLevel="0" collapsed="false">
      <c r="A2095" s="140" t="s">
        <v>112</v>
      </c>
      <c r="C2095" s="142" t="n">
        <v>21200000</v>
      </c>
      <c r="D2095" s="143" t="n">
        <v>21200000</v>
      </c>
      <c r="E2095" s="140" t="s">
        <v>225</v>
      </c>
      <c r="F2095" s="143" t="n">
        <v>2022</v>
      </c>
      <c r="G2095" s="144" t="n">
        <v>5757579</v>
      </c>
      <c r="I2095" s="144" t="n">
        <f aca="false">+G:G-H:H</f>
        <v>5757579</v>
      </c>
    </row>
    <row r="2096" customFormat="false" ht="17.25" hidden="false" customHeight="true" outlineLevel="0" collapsed="false">
      <c r="A2096" s="140" t="s">
        <v>112</v>
      </c>
      <c r="C2096" s="142" t="n">
        <v>21300000</v>
      </c>
      <c r="D2096" s="143" t="n">
        <v>21300000</v>
      </c>
      <c r="E2096" s="140" t="s">
        <v>1458</v>
      </c>
      <c r="F2096" s="143" t="n">
        <v>2022</v>
      </c>
      <c r="G2096" s="144" t="n">
        <v>822334857.88</v>
      </c>
      <c r="I2096" s="144" t="n">
        <f aca="false">+G:G-H:H</f>
        <v>822334857.88</v>
      </c>
    </row>
    <row r="2097" customFormat="false" ht="17.25" hidden="false" customHeight="true" outlineLevel="0" collapsed="false">
      <c r="A2097" s="140" t="s">
        <v>112</v>
      </c>
      <c r="C2097" s="142" t="n">
        <v>21310000</v>
      </c>
      <c r="D2097" s="143" t="n">
        <v>21310000</v>
      </c>
      <c r="E2097" s="140" t="s">
        <v>1671</v>
      </c>
      <c r="F2097" s="143" t="n">
        <v>2022</v>
      </c>
      <c r="G2097" s="144" t="n">
        <v>163895301.42</v>
      </c>
      <c r="I2097" s="144" t="n">
        <f aca="false">+G:G-H:H</f>
        <v>163895301.42</v>
      </c>
    </row>
    <row r="2098" customFormat="false" ht="17.25" hidden="false" customHeight="true" outlineLevel="0" collapsed="false">
      <c r="A2098" s="140" t="s">
        <v>112</v>
      </c>
      <c r="C2098" s="142" t="n">
        <v>21500000</v>
      </c>
      <c r="D2098" s="143" t="n">
        <v>21500000</v>
      </c>
      <c r="E2098" s="140" t="s">
        <v>1672</v>
      </c>
      <c r="F2098" s="143" t="n">
        <v>2022</v>
      </c>
      <c r="G2098" s="144" t="n">
        <v>1408017937.52</v>
      </c>
      <c r="I2098" s="144" t="n">
        <f aca="false">+G:G-H:H</f>
        <v>1408017937.52</v>
      </c>
    </row>
    <row r="2099" customFormat="false" ht="17.25" hidden="false" customHeight="true" outlineLevel="0" collapsed="false">
      <c r="A2099" s="140" t="s">
        <v>112</v>
      </c>
      <c r="C2099" s="142" t="n">
        <v>21510000</v>
      </c>
      <c r="D2099" s="143" t="n">
        <v>21510000</v>
      </c>
      <c r="E2099" s="140" t="s">
        <v>3526</v>
      </c>
      <c r="F2099" s="143" t="n">
        <v>2022</v>
      </c>
      <c r="G2099" s="144" t="n">
        <v>5091494603.77</v>
      </c>
      <c r="I2099" s="144" t="n">
        <f aca="false">+G:G-H:H</f>
        <v>5091494603.77</v>
      </c>
    </row>
    <row r="2100" customFormat="false" ht="17.25" hidden="false" customHeight="true" outlineLevel="0" collapsed="false">
      <c r="A2100" s="140" t="s">
        <v>112</v>
      </c>
      <c r="C2100" s="142" t="n">
        <v>21520000</v>
      </c>
      <c r="D2100" s="143" t="n">
        <v>21520000</v>
      </c>
      <c r="E2100" s="140" t="s">
        <v>1674</v>
      </c>
      <c r="F2100" s="143" t="n">
        <v>2022</v>
      </c>
      <c r="G2100" s="144" t="n">
        <v>838704995.66</v>
      </c>
      <c r="I2100" s="144" t="n">
        <f aca="false">+G:G-H:H</f>
        <v>838704995.66</v>
      </c>
    </row>
    <row r="2101" customFormat="false" ht="17.25" hidden="false" customHeight="true" outlineLevel="0" collapsed="false">
      <c r="A2101" s="140" t="s">
        <v>112</v>
      </c>
      <c r="C2101" s="142" t="n">
        <v>21530000</v>
      </c>
      <c r="D2101" s="143" t="n">
        <v>21530000</v>
      </c>
      <c r="E2101" s="140" t="s">
        <v>1675</v>
      </c>
      <c r="F2101" s="143" t="n">
        <v>2022</v>
      </c>
      <c r="G2101" s="144" t="n">
        <v>5663936126.72</v>
      </c>
      <c r="I2101" s="144" t="n">
        <f aca="false">+G:G-H:H</f>
        <v>5663936126.72</v>
      </c>
    </row>
    <row r="2102" customFormat="false" ht="17.25" hidden="false" customHeight="true" outlineLevel="0" collapsed="false">
      <c r="A2102" s="140" t="s">
        <v>112</v>
      </c>
      <c r="C2102" s="142" t="n">
        <v>21800000</v>
      </c>
      <c r="D2102" s="143" t="n">
        <v>21800000</v>
      </c>
      <c r="E2102" s="140" t="s">
        <v>1676</v>
      </c>
      <c r="F2102" s="143" t="n">
        <v>2022</v>
      </c>
      <c r="G2102" s="144" t="n">
        <v>30223951.08</v>
      </c>
      <c r="I2102" s="144" t="n">
        <f aca="false">+G:G-H:H</f>
        <v>30223951.08</v>
      </c>
    </row>
    <row r="2103" customFormat="false" ht="17.25" hidden="false" customHeight="true" outlineLevel="0" collapsed="false">
      <c r="A2103" s="140" t="s">
        <v>112</v>
      </c>
      <c r="C2103" s="142" t="n">
        <v>21810000</v>
      </c>
      <c r="D2103" s="143" t="n">
        <v>21810000</v>
      </c>
      <c r="E2103" s="140" t="s">
        <v>3075</v>
      </c>
      <c r="F2103" s="143" t="n">
        <v>2022</v>
      </c>
      <c r="G2103" s="144" t="n">
        <v>376945574.46</v>
      </c>
      <c r="I2103" s="144" t="n">
        <f aca="false">+G:G-H:H</f>
        <v>376945574.46</v>
      </c>
    </row>
    <row r="2104" customFormat="false" ht="17.25" hidden="false" customHeight="true" outlineLevel="0" collapsed="false">
      <c r="A2104" s="140" t="s">
        <v>112</v>
      </c>
      <c r="C2104" s="142" t="n">
        <v>21820000</v>
      </c>
      <c r="D2104" s="143" t="n">
        <v>21820000</v>
      </c>
      <c r="E2104" s="140" t="s">
        <v>10</v>
      </c>
      <c r="F2104" s="143" t="n">
        <v>2022</v>
      </c>
      <c r="G2104" s="144" t="n">
        <v>8826515.91</v>
      </c>
      <c r="I2104" s="144" t="n">
        <f aca="false">+G:G-H:H</f>
        <v>8826515.91</v>
      </c>
    </row>
    <row r="2105" customFormat="false" ht="17.25" hidden="false" customHeight="true" outlineLevel="0" collapsed="false">
      <c r="A2105" s="140" t="s">
        <v>112</v>
      </c>
      <c r="C2105" s="142" t="n">
        <v>21830000</v>
      </c>
      <c r="D2105" s="143" t="n">
        <v>21830000</v>
      </c>
      <c r="E2105" s="140" t="s">
        <v>11</v>
      </c>
      <c r="F2105" s="143" t="n">
        <v>2022</v>
      </c>
      <c r="G2105" s="144" t="n">
        <v>589098340.83</v>
      </c>
      <c r="I2105" s="144" t="n">
        <f aca="false">+G:G-H:H</f>
        <v>589098340.83</v>
      </c>
    </row>
    <row r="2106" customFormat="false" ht="17.25" hidden="false" customHeight="true" outlineLevel="0" collapsed="false">
      <c r="A2106" s="140" t="s">
        <v>112</v>
      </c>
      <c r="C2106" s="142" t="n">
        <v>21840000</v>
      </c>
      <c r="D2106" s="143" t="n">
        <v>21840000</v>
      </c>
      <c r="E2106" s="140" t="s">
        <v>3077</v>
      </c>
      <c r="F2106" s="143" t="n">
        <v>2022</v>
      </c>
      <c r="G2106" s="144" t="n">
        <v>46694186.25</v>
      </c>
      <c r="I2106" s="144" t="n">
        <f aca="false">+G:G-H:H</f>
        <v>46694186.25</v>
      </c>
    </row>
    <row r="2107" customFormat="false" ht="17.25" hidden="false" customHeight="true" outlineLevel="0" collapsed="false">
      <c r="A2107" s="140" t="s">
        <v>112</v>
      </c>
      <c r="C2107" s="142" t="n">
        <v>21850000</v>
      </c>
      <c r="D2107" s="143" t="n">
        <v>21850000</v>
      </c>
      <c r="E2107" s="140" t="s">
        <v>235</v>
      </c>
      <c r="F2107" s="143" t="n">
        <v>2022</v>
      </c>
      <c r="G2107" s="144" t="n">
        <v>19538125</v>
      </c>
      <c r="I2107" s="144" t="n">
        <f aca="false">+G:G-H:H</f>
        <v>19538125</v>
      </c>
    </row>
    <row r="2108" customFormat="false" ht="17.25" hidden="false" customHeight="true" outlineLevel="0" collapsed="false">
      <c r="A2108" s="140" t="s">
        <v>112</v>
      </c>
      <c r="C2108" s="142" t="n">
        <v>23000000</v>
      </c>
      <c r="D2108" s="143" t="n">
        <v>23000000</v>
      </c>
      <c r="E2108" s="140" t="s">
        <v>1678</v>
      </c>
      <c r="F2108" s="143" t="n">
        <v>2022</v>
      </c>
      <c r="H2108" s="144" t="n">
        <v>1000000</v>
      </c>
      <c r="I2108" s="144" t="n">
        <f aca="false">+G:G-H:H</f>
        <v>-1000000</v>
      </c>
    </row>
    <row r="2109" customFormat="false" ht="17.25" hidden="false" customHeight="true" outlineLevel="0" collapsed="false">
      <c r="A2109" s="140" t="s">
        <v>112</v>
      </c>
      <c r="C2109" s="142" t="n">
        <v>23130000</v>
      </c>
      <c r="D2109" s="143" t="n">
        <v>23130000</v>
      </c>
      <c r="E2109" s="140" t="s">
        <v>3527</v>
      </c>
      <c r="F2109" s="143" t="n">
        <v>2022</v>
      </c>
      <c r="G2109" s="144" t="n">
        <v>2565957261.75</v>
      </c>
      <c r="I2109" s="144" t="n">
        <f aca="false">+G:G-H:H</f>
        <v>2565957261.75</v>
      </c>
    </row>
    <row r="2110" customFormat="false" ht="17.25" hidden="false" customHeight="true" outlineLevel="0" collapsed="false">
      <c r="A2110" s="140" t="s">
        <v>112</v>
      </c>
      <c r="C2110" s="142" t="n">
        <v>23140000</v>
      </c>
      <c r="D2110" s="143" t="n">
        <v>23140000</v>
      </c>
      <c r="E2110" s="140" t="s">
        <v>1680</v>
      </c>
      <c r="F2110" s="143" t="n">
        <v>2022</v>
      </c>
      <c r="G2110" s="144" t="n">
        <v>934351244.4</v>
      </c>
      <c r="I2110" s="144" t="n">
        <f aca="false">+G:G-H:H</f>
        <v>934351244.4</v>
      </c>
    </row>
    <row r="2111" customFormat="false" ht="17.25" hidden="false" customHeight="true" outlineLevel="0" collapsed="false">
      <c r="A2111" s="140" t="s">
        <v>112</v>
      </c>
      <c r="C2111" s="142" t="n">
        <v>23160000</v>
      </c>
      <c r="D2111" s="143" t="n">
        <v>23160000</v>
      </c>
      <c r="E2111" s="140" t="s">
        <v>3528</v>
      </c>
      <c r="F2111" s="143" t="n">
        <v>2022</v>
      </c>
      <c r="G2111" s="144" t="n">
        <v>1772789630.75</v>
      </c>
      <c r="I2111" s="144" t="n">
        <f aca="false">+G:G-H:H</f>
        <v>1772789630.75</v>
      </c>
    </row>
    <row r="2112" customFormat="false" ht="17.25" hidden="false" customHeight="true" outlineLevel="0" collapsed="false">
      <c r="A2112" s="140" t="s">
        <v>112</v>
      </c>
      <c r="C2112" s="142" t="n">
        <v>23170000</v>
      </c>
      <c r="D2112" s="143" t="n">
        <v>23170000</v>
      </c>
      <c r="E2112" s="140" t="s">
        <v>2185</v>
      </c>
      <c r="F2112" s="143" t="n">
        <v>2022</v>
      </c>
      <c r="G2112" s="144" t="n">
        <v>1777910840.66</v>
      </c>
      <c r="I2112" s="144" t="n">
        <f aca="false">+G:G-H:H</f>
        <v>1777910840.66</v>
      </c>
    </row>
    <row r="2113" customFormat="false" ht="17.25" hidden="false" customHeight="true" outlineLevel="0" collapsed="false">
      <c r="A2113" s="140" t="s">
        <v>112</v>
      </c>
      <c r="C2113" s="142" t="n">
        <v>23180000</v>
      </c>
      <c r="D2113" s="143" t="n">
        <v>23180000</v>
      </c>
      <c r="E2113" s="140" t="s">
        <v>3529</v>
      </c>
      <c r="F2113" s="143" t="n">
        <v>2022</v>
      </c>
      <c r="G2113" s="144" t="n">
        <v>968043297.19</v>
      </c>
      <c r="I2113" s="144" t="n">
        <f aca="false">+G:G-H:H</f>
        <v>968043297.19</v>
      </c>
    </row>
    <row r="2114" customFormat="false" ht="17.25" hidden="false" customHeight="true" outlineLevel="0" collapsed="false">
      <c r="A2114" s="140" t="s">
        <v>112</v>
      </c>
      <c r="C2114" s="142" t="n">
        <v>23190000</v>
      </c>
      <c r="D2114" s="143" t="n">
        <v>23190000</v>
      </c>
      <c r="E2114" s="140" t="s">
        <v>3041</v>
      </c>
      <c r="F2114" s="143" t="n">
        <v>2022</v>
      </c>
      <c r="G2114" s="144" t="n">
        <v>10000</v>
      </c>
      <c r="I2114" s="144" t="n">
        <f aca="false">+G:G-H:H</f>
        <v>10000</v>
      </c>
    </row>
    <row r="2115" customFormat="false" ht="17.25" hidden="false" customHeight="true" outlineLevel="0" collapsed="false">
      <c r="A2115" s="140" t="s">
        <v>112</v>
      </c>
      <c r="C2115" s="142" t="n">
        <v>27500000</v>
      </c>
      <c r="D2115" s="143" t="n">
        <v>27500000</v>
      </c>
      <c r="E2115" s="140" t="s">
        <v>14</v>
      </c>
      <c r="F2115" s="143" t="n">
        <v>2022</v>
      </c>
      <c r="G2115" s="144" t="n">
        <v>8350000</v>
      </c>
      <c r="I2115" s="144" t="n">
        <f aca="false">+G:G-H:H</f>
        <v>8350000</v>
      </c>
    </row>
    <row r="2116" customFormat="false" ht="17.25" hidden="false" customHeight="true" outlineLevel="0" collapsed="false">
      <c r="A2116" s="140" t="s">
        <v>112</v>
      </c>
      <c r="C2116" s="142" t="n">
        <v>28040000</v>
      </c>
      <c r="D2116" s="143" t="n">
        <v>28040000</v>
      </c>
      <c r="E2116" s="140" t="s">
        <v>239</v>
      </c>
      <c r="F2116" s="143" t="n">
        <v>2022</v>
      </c>
      <c r="H2116" s="144" t="n">
        <v>4832320.36</v>
      </c>
      <c r="I2116" s="144" t="n">
        <f aca="false">+G:G-H:H</f>
        <v>-4832320.36</v>
      </c>
    </row>
    <row r="2117" customFormat="false" ht="17.25" hidden="false" customHeight="true" outlineLevel="0" collapsed="false">
      <c r="A2117" s="140" t="s">
        <v>112</v>
      </c>
      <c r="C2117" s="142" t="n">
        <v>28120000</v>
      </c>
      <c r="D2117" s="143" t="n">
        <v>28120000</v>
      </c>
      <c r="E2117" s="140" t="s">
        <v>3530</v>
      </c>
      <c r="F2117" s="143" t="n">
        <v>2022</v>
      </c>
      <c r="H2117" s="144" t="n">
        <v>3166668.45</v>
      </c>
      <c r="I2117" s="144" t="n">
        <f aca="false">+G:G-H:H</f>
        <v>-3166668.45</v>
      </c>
    </row>
    <row r="2118" customFormat="false" ht="17.25" hidden="false" customHeight="true" outlineLevel="0" collapsed="false">
      <c r="A2118" s="140" t="s">
        <v>112</v>
      </c>
      <c r="C2118" s="142" t="n">
        <v>28130000</v>
      </c>
      <c r="D2118" s="143" t="n">
        <v>28130000</v>
      </c>
      <c r="E2118" s="140" t="s">
        <v>242</v>
      </c>
      <c r="F2118" s="143" t="n">
        <v>2022</v>
      </c>
      <c r="H2118" s="144" t="n">
        <v>89086276.27</v>
      </c>
      <c r="I2118" s="144" t="n">
        <f aca="false">+G:G-H:H</f>
        <v>-89086276.27</v>
      </c>
    </row>
    <row r="2119" customFormat="false" ht="17.25" hidden="false" customHeight="true" outlineLevel="0" collapsed="false">
      <c r="A2119" s="140" t="s">
        <v>112</v>
      </c>
      <c r="C2119" s="142" t="n">
        <v>28131000</v>
      </c>
      <c r="D2119" s="143" t="n">
        <v>28131000</v>
      </c>
      <c r="E2119" s="140" t="s">
        <v>1686</v>
      </c>
      <c r="F2119" s="143" t="n">
        <v>2022</v>
      </c>
      <c r="H2119" s="144" t="n">
        <v>39445507.07</v>
      </c>
      <c r="I2119" s="144" t="n">
        <f aca="false">+G:G-H:H</f>
        <v>-39445507.07</v>
      </c>
    </row>
    <row r="2120" customFormat="false" ht="17.25" hidden="false" customHeight="true" outlineLevel="0" collapsed="false">
      <c r="A2120" s="140" t="s">
        <v>112</v>
      </c>
      <c r="C2120" s="142" t="n">
        <v>28150000</v>
      </c>
      <c r="D2120" s="143" t="n">
        <v>28150000</v>
      </c>
      <c r="E2120" s="140" t="s">
        <v>3531</v>
      </c>
      <c r="F2120" s="143" t="n">
        <v>2022</v>
      </c>
      <c r="H2120" s="144" t="n">
        <v>441590788.71</v>
      </c>
      <c r="I2120" s="144" t="n">
        <f aca="false">+G:G-H:H</f>
        <v>-441590788.71</v>
      </c>
    </row>
    <row r="2121" customFormat="false" ht="17.25" hidden="false" customHeight="true" outlineLevel="0" collapsed="false">
      <c r="A2121" s="140" t="s">
        <v>112</v>
      </c>
      <c r="C2121" s="142" t="n">
        <v>28151000</v>
      </c>
      <c r="D2121" s="143" t="n">
        <v>28151000</v>
      </c>
      <c r="E2121" s="140" t="s">
        <v>3532</v>
      </c>
      <c r="F2121" s="143" t="n">
        <v>2022</v>
      </c>
      <c r="H2121" s="144" t="n">
        <v>3143637397.99</v>
      </c>
      <c r="I2121" s="144" t="n">
        <f aca="false">+G:G-H:H</f>
        <v>-3143637397.99</v>
      </c>
    </row>
    <row r="2122" customFormat="false" ht="17.25" hidden="false" customHeight="true" outlineLevel="0" collapsed="false">
      <c r="A2122" s="140" t="s">
        <v>112</v>
      </c>
      <c r="C2122" s="142" t="n">
        <v>28152000</v>
      </c>
      <c r="D2122" s="143" t="n">
        <v>28152000</v>
      </c>
      <c r="E2122" s="140" t="s">
        <v>1688</v>
      </c>
      <c r="F2122" s="143" t="n">
        <v>2022</v>
      </c>
      <c r="H2122" s="144" t="n">
        <v>443461669.51</v>
      </c>
      <c r="I2122" s="144" t="n">
        <f aca="false">+G:G-H:H</f>
        <v>-443461669.51</v>
      </c>
    </row>
    <row r="2123" customFormat="false" ht="17.25" hidden="false" customHeight="true" outlineLevel="0" collapsed="false">
      <c r="A2123" s="140" t="s">
        <v>112</v>
      </c>
      <c r="C2123" s="142" t="n">
        <v>28153000</v>
      </c>
      <c r="D2123" s="143" t="n">
        <v>28153000</v>
      </c>
      <c r="E2123" s="140" t="s">
        <v>1689</v>
      </c>
      <c r="F2123" s="143" t="n">
        <v>2022</v>
      </c>
      <c r="H2123" s="144" t="n">
        <v>2677857377.43</v>
      </c>
      <c r="I2123" s="144" t="n">
        <f aca="false">+G:G-H:H</f>
        <v>-2677857377.43</v>
      </c>
    </row>
    <row r="2124" customFormat="false" ht="17.25" hidden="false" customHeight="true" outlineLevel="0" collapsed="false">
      <c r="A2124" s="140" t="s">
        <v>112</v>
      </c>
      <c r="C2124" s="142" t="n">
        <v>28180000</v>
      </c>
      <c r="D2124" s="143" t="n">
        <v>28180000</v>
      </c>
      <c r="E2124" s="140" t="s">
        <v>1691</v>
      </c>
      <c r="F2124" s="143" t="n">
        <v>2022</v>
      </c>
      <c r="H2124" s="144" t="n">
        <v>6751726.65</v>
      </c>
      <c r="I2124" s="144" t="n">
        <f aca="false">+G:G-H:H</f>
        <v>-6751726.65</v>
      </c>
    </row>
    <row r="2125" customFormat="false" ht="17.25" hidden="false" customHeight="true" outlineLevel="0" collapsed="false">
      <c r="A2125" s="140" t="s">
        <v>112</v>
      </c>
      <c r="C2125" s="142" t="n">
        <v>28181000</v>
      </c>
      <c r="D2125" s="143" t="n">
        <v>28181000</v>
      </c>
      <c r="E2125" s="140" t="s">
        <v>3084</v>
      </c>
      <c r="F2125" s="143" t="n">
        <v>2022</v>
      </c>
      <c r="H2125" s="144" t="n">
        <v>231861586.21</v>
      </c>
      <c r="I2125" s="144" t="n">
        <f aca="false">+G:G-H:H</f>
        <v>-231861586.21</v>
      </c>
    </row>
    <row r="2126" customFormat="false" ht="17.25" hidden="false" customHeight="true" outlineLevel="0" collapsed="false">
      <c r="A2126" s="140" t="s">
        <v>112</v>
      </c>
      <c r="C2126" s="142" t="n">
        <v>28182000</v>
      </c>
      <c r="D2126" s="143" t="n">
        <v>28182000</v>
      </c>
      <c r="E2126" s="140" t="s">
        <v>17</v>
      </c>
      <c r="F2126" s="143" t="n">
        <v>2022</v>
      </c>
      <c r="H2126" s="144" t="n">
        <v>4563743.43</v>
      </c>
      <c r="I2126" s="144" t="n">
        <f aca="false">+G:G-H:H</f>
        <v>-4563743.43</v>
      </c>
    </row>
    <row r="2127" customFormat="false" ht="17.25" hidden="false" customHeight="true" outlineLevel="0" collapsed="false">
      <c r="A2127" s="140" t="s">
        <v>112</v>
      </c>
      <c r="C2127" s="142" t="n">
        <v>28183000</v>
      </c>
      <c r="D2127" s="143" t="n">
        <v>28183000</v>
      </c>
      <c r="E2127" s="140" t="s">
        <v>3086</v>
      </c>
      <c r="F2127" s="143" t="n">
        <v>2022</v>
      </c>
      <c r="H2127" s="144" t="n">
        <v>579728273.56</v>
      </c>
      <c r="I2127" s="144" t="n">
        <f aca="false">+G:G-H:H</f>
        <v>-579728273.56</v>
      </c>
    </row>
    <row r="2128" customFormat="false" ht="17.25" hidden="false" customHeight="true" outlineLevel="0" collapsed="false">
      <c r="A2128" s="140" t="s">
        <v>112</v>
      </c>
      <c r="C2128" s="142" t="n">
        <v>28184000</v>
      </c>
      <c r="D2128" s="143" t="n">
        <v>28184000</v>
      </c>
      <c r="E2128" s="140" t="s">
        <v>19</v>
      </c>
      <c r="F2128" s="143" t="n">
        <v>2022</v>
      </c>
      <c r="H2128" s="144" t="n">
        <v>36963842</v>
      </c>
      <c r="I2128" s="144" t="n">
        <f aca="false">+G:G-H:H</f>
        <v>-36963842</v>
      </c>
    </row>
    <row r="2129" customFormat="false" ht="17.25" hidden="false" customHeight="true" outlineLevel="0" collapsed="false">
      <c r="A2129" s="140" t="s">
        <v>112</v>
      </c>
      <c r="C2129" s="142" t="n">
        <v>28185000</v>
      </c>
      <c r="D2129" s="143" t="n">
        <v>28185000</v>
      </c>
      <c r="E2129" s="140" t="s">
        <v>20</v>
      </c>
      <c r="F2129" s="143" t="n">
        <v>2022</v>
      </c>
      <c r="H2129" s="144" t="n">
        <v>5678620.5</v>
      </c>
      <c r="I2129" s="144" t="n">
        <f aca="false">+G:G-H:H</f>
        <v>-5678620.5</v>
      </c>
    </row>
    <row r="2130" customFormat="false" ht="17.25" hidden="false" customHeight="true" outlineLevel="0" collapsed="false">
      <c r="A2130" s="140" t="s">
        <v>112</v>
      </c>
      <c r="C2130" s="142" t="n">
        <v>37100000</v>
      </c>
      <c r="D2130" s="143" t="n">
        <v>37100000</v>
      </c>
      <c r="E2130" s="140" t="s">
        <v>593</v>
      </c>
      <c r="F2130" s="143" t="n">
        <v>2022</v>
      </c>
      <c r="G2130" s="144" t="n">
        <v>708782153.17</v>
      </c>
      <c r="I2130" s="144" t="n">
        <f aca="false">+G:G-H:H</f>
        <v>708782153.17</v>
      </c>
    </row>
    <row r="2131" customFormat="false" ht="17.25" hidden="false" customHeight="true" outlineLevel="0" collapsed="false">
      <c r="A2131" s="140" t="s">
        <v>112</v>
      </c>
      <c r="C2131" s="142" t="n">
        <v>40100000</v>
      </c>
      <c r="D2131" s="143" t="n">
        <v>40100000</v>
      </c>
      <c r="E2131" s="140" t="s">
        <v>1694</v>
      </c>
      <c r="F2131" s="143" t="n">
        <v>2022</v>
      </c>
      <c r="G2131" s="144" t="n">
        <v>42064232.1</v>
      </c>
      <c r="I2131" s="144" t="n">
        <f aca="false">+G:G-H:H</f>
        <v>42064232.1</v>
      </c>
    </row>
    <row r="2132" customFormat="false" ht="17.25" hidden="false" customHeight="true" outlineLevel="0" collapsed="false">
      <c r="A2132" s="140" t="s">
        <v>112</v>
      </c>
      <c r="C2132" s="142" t="n">
        <v>40110000</v>
      </c>
      <c r="D2132" s="143" t="n">
        <v>40110000</v>
      </c>
      <c r="E2132" s="140" t="s">
        <v>1695</v>
      </c>
      <c r="F2132" s="143" t="n">
        <v>2022</v>
      </c>
      <c r="H2132" s="144" t="n">
        <v>2128824136.73</v>
      </c>
      <c r="I2132" s="144" t="n">
        <f aca="false">+G:G-H:H</f>
        <v>-2128824136.73</v>
      </c>
    </row>
    <row r="2133" customFormat="false" ht="17.25" hidden="false" customHeight="true" outlineLevel="0" collapsed="false">
      <c r="A2133" s="140" t="s">
        <v>112</v>
      </c>
      <c r="C2133" s="142" t="n">
        <v>40120000</v>
      </c>
      <c r="D2133" s="143" t="n">
        <v>40120000</v>
      </c>
      <c r="E2133" s="140" t="s">
        <v>3533</v>
      </c>
      <c r="F2133" s="143" t="n">
        <v>2022</v>
      </c>
      <c r="H2133" s="144" t="n">
        <v>1581516082.38</v>
      </c>
      <c r="I2133" s="144" t="n">
        <f aca="false">+G:G-H:H</f>
        <v>-1581516082.38</v>
      </c>
    </row>
    <row r="2134" customFormat="false" ht="17.25" hidden="false" customHeight="true" outlineLevel="0" collapsed="false">
      <c r="A2134" s="140" t="s">
        <v>112</v>
      </c>
      <c r="C2134" s="142" t="n">
        <v>40340000</v>
      </c>
      <c r="D2134" s="143" t="n">
        <v>40340000</v>
      </c>
      <c r="E2134" s="140" t="s">
        <v>3090</v>
      </c>
      <c r="F2134" s="143" t="n">
        <v>2022</v>
      </c>
      <c r="H2134" s="144" t="n">
        <v>673063857.99</v>
      </c>
      <c r="I2134" s="144" t="n">
        <f aca="false">+G:G-H:H</f>
        <v>-673063857.99</v>
      </c>
    </row>
    <row r="2135" customFormat="false" ht="17.25" hidden="false" customHeight="true" outlineLevel="0" collapsed="false">
      <c r="A2135" s="140" t="s">
        <v>112</v>
      </c>
      <c r="C2135" s="142" t="n">
        <v>40400000</v>
      </c>
      <c r="D2135" s="143" t="n">
        <v>40400000</v>
      </c>
      <c r="E2135" s="140" t="s">
        <v>257</v>
      </c>
      <c r="F2135" s="143" t="n">
        <v>2022</v>
      </c>
      <c r="H2135" s="144" t="n">
        <v>387307643.77</v>
      </c>
      <c r="I2135" s="144" t="n">
        <f aca="false">+G:G-H:H</f>
        <v>-387307643.77</v>
      </c>
    </row>
    <row r="2136" customFormat="false" ht="17.25" hidden="false" customHeight="true" outlineLevel="0" collapsed="false">
      <c r="A2136" s="140" t="s">
        <v>112</v>
      </c>
      <c r="C2136" s="142" t="n">
        <v>40800000</v>
      </c>
      <c r="D2136" s="143" t="n">
        <v>40800000</v>
      </c>
      <c r="E2136" s="140" t="s">
        <v>3094</v>
      </c>
      <c r="F2136" s="143" t="n">
        <v>2022</v>
      </c>
      <c r="H2136" s="144" t="n">
        <v>96534242.21</v>
      </c>
      <c r="I2136" s="144" t="n">
        <f aca="false">+G:G-H:H</f>
        <v>-96534242.21</v>
      </c>
    </row>
    <row r="2137" customFormat="false" ht="17.25" hidden="false" customHeight="true" outlineLevel="0" collapsed="false">
      <c r="A2137" s="140" t="s">
        <v>112</v>
      </c>
      <c r="C2137" s="142" t="n">
        <v>40900000</v>
      </c>
      <c r="D2137" s="143" t="n">
        <v>40900000</v>
      </c>
      <c r="E2137" s="140" t="s">
        <v>27</v>
      </c>
      <c r="F2137" s="143" t="n">
        <v>2022</v>
      </c>
      <c r="G2137" s="144" t="n">
        <v>195035464.56</v>
      </c>
      <c r="I2137" s="144" t="n">
        <f aca="false">+G:G-H:H</f>
        <v>195035464.56</v>
      </c>
    </row>
    <row r="2138" customFormat="false" ht="17.25" hidden="false" customHeight="true" outlineLevel="0" collapsed="false">
      <c r="A2138" s="140" t="s">
        <v>112</v>
      </c>
      <c r="C2138" s="142" t="n">
        <v>41100000</v>
      </c>
      <c r="D2138" s="143" t="n">
        <v>41100000</v>
      </c>
      <c r="E2138" s="140" t="s">
        <v>28</v>
      </c>
      <c r="F2138" s="143" t="n">
        <v>2022</v>
      </c>
      <c r="G2138" s="144" t="n">
        <v>8735250411.97</v>
      </c>
      <c r="I2138" s="144" t="n">
        <f aca="false">+G:G-H:H</f>
        <v>8735250411.97</v>
      </c>
    </row>
    <row r="2139" customFormat="false" ht="17.25" hidden="false" customHeight="true" outlineLevel="0" collapsed="false">
      <c r="A2139" s="140" t="s">
        <v>112</v>
      </c>
      <c r="C2139" s="142" t="n">
        <v>41351000</v>
      </c>
      <c r="D2139" s="143" t="n">
        <v>41351000</v>
      </c>
      <c r="E2139" s="140" t="s">
        <v>3534</v>
      </c>
      <c r="F2139" s="143" t="n">
        <v>2022</v>
      </c>
      <c r="H2139" s="144" t="n">
        <v>0.01</v>
      </c>
      <c r="I2139" s="144" t="n">
        <f aca="false">+G:G-H:H</f>
        <v>-0.01</v>
      </c>
    </row>
    <row r="2140" customFormat="false" ht="17.25" hidden="false" customHeight="true" outlineLevel="0" collapsed="false">
      <c r="A2140" s="140" t="s">
        <v>112</v>
      </c>
      <c r="C2140" s="142" t="n">
        <v>41600000</v>
      </c>
      <c r="D2140" s="143" t="n">
        <v>41600000</v>
      </c>
      <c r="E2140" s="140" t="s">
        <v>1263</v>
      </c>
      <c r="F2140" s="143" t="n">
        <v>2022</v>
      </c>
      <c r="G2140" s="144" t="n">
        <v>398418459.63</v>
      </c>
      <c r="I2140" s="144" t="n">
        <f aca="false">+G:G-H:H</f>
        <v>398418459.63</v>
      </c>
    </row>
    <row r="2141" customFormat="false" ht="17.25" hidden="false" customHeight="true" outlineLevel="0" collapsed="false">
      <c r="A2141" s="140" t="s">
        <v>112</v>
      </c>
      <c r="C2141" s="142" t="n">
        <v>41810000</v>
      </c>
      <c r="D2141" s="143" t="n">
        <v>41810000</v>
      </c>
      <c r="E2141" s="140" t="s">
        <v>266</v>
      </c>
      <c r="F2141" s="143" t="n">
        <v>2022</v>
      </c>
      <c r="G2141" s="144" t="n">
        <v>2102888908.24</v>
      </c>
      <c r="I2141" s="144" t="n">
        <f aca="false">+G:G-H:H</f>
        <v>2102888908.24</v>
      </c>
    </row>
    <row r="2142" customFormat="false" ht="17.25" hidden="false" customHeight="true" outlineLevel="0" collapsed="false">
      <c r="A2142" s="140" t="s">
        <v>112</v>
      </c>
      <c r="C2142" s="142" t="n">
        <v>41890000</v>
      </c>
      <c r="D2142" s="143" t="n">
        <v>41810000</v>
      </c>
      <c r="E2142" s="140" t="s">
        <v>3535</v>
      </c>
      <c r="F2142" s="143" t="n">
        <v>2022</v>
      </c>
      <c r="H2142" s="144" t="n">
        <v>2148545167.91</v>
      </c>
      <c r="I2142" s="144" t="n">
        <f aca="false">+G:G-H:H</f>
        <v>-2148545167.91</v>
      </c>
    </row>
    <row r="2143" customFormat="false" ht="17.25" hidden="false" customHeight="true" outlineLevel="0" collapsed="false">
      <c r="A2143" s="140" t="s">
        <v>112</v>
      </c>
      <c r="C2143" s="142" t="n">
        <v>41910000</v>
      </c>
      <c r="D2143" s="143" t="n">
        <v>41910000</v>
      </c>
      <c r="E2143" s="140" t="s">
        <v>3102</v>
      </c>
      <c r="F2143" s="143" t="n">
        <v>2022</v>
      </c>
      <c r="H2143" s="144" t="n">
        <v>1396544649.06</v>
      </c>
      <c r="I2143" s="144" t="n">
        <f aca="false">+G:G-H:H</f>
        <v>-1396544649.06</v>
      </c>
    </row>
    <row r="2144" customFormat="false" ht="17.25" hidden="false" customHeight="true" outlineLevel="0" collapsed="false">
      <c r="A2144" s="140" t="s">
        <v>112</v>
      </c>
      <c r="C2144" s="142" t="n">
        <v>42100000</v>
      </c>
      <c r="D2144" s="143" t="n">
        <v>42100000</v>
      </c>
      <c r="E2144" s="140" t="s">
        <v>3103</v>
      </c>
      <c r="F2144" s="143" t="n">
        <v>2022</v>
      </c>
      <c r="H2144" s="144" t="n">
        <v>7864863.7</v>
      </c>
      <c r="I2144" s="144" t="n">
        <f aca="false">+G:G-H:H</f>
        <v>-7864863.7</v>
      </c>
    </row>
    <row r="2145" customFormat="false" ht="17.25" hidden="false" customHeight="true" outlineLevel="0" collapsed="false">
      <c r="A2145" s="140" t="s">
        <v>112</v>
      </c>
      <c r="C2145" s="142" t="n">
        <v>42110000</v>
      </c>
      <c r="D2145" s="143" t="n">
        <v>42110000</v>
      </c>
      <c r="E2145" s="140" t="s">
        <v>270</v>
      </c>
      <c r="F2145" s="143" t="n">
        <v>2022</v>
      </c>
      <c r="G2145" s="144" t="n">
        <v>1341000</v>
      </c>
      <c r="I2145" s="144" t="n">
        <f aca="false">+G:G-H:H</f>
        <v>1341000</v>
      </c>
    </row>
    <row r="2146" customFormat="false" ht="17.25" hidden="false" customHeight="true" outlineLevel="0" collapsed="false">
      <c r="A2146" s="140" t="s">
        <v>112</v>
      </c>
      <c r="C2146" s="142" t="n">
        <v>42500000</v>
      </c>
      <c r="D2146" s="143" t="n">
        <v>42500000</v>
      </c>
      <c r="E2146" s="140" t="s">
        <v>31</v>
      </c>
      <c r="F2146" s="143" t="n">
        <v>2022</v>
      </c>
      <c r="H2146" s="144" t="n">
        <v>1715333.33</v>
      </c>
      <c r="I2146" s="144" t="n">
        <f aca="false">+G:G-H:H</f>
        <v>-1715333.33</v>
      </c>
    </row>
    <row r="2147" customFormat="false" ht="17.25" hidden="false" customHeight="true" outlineLevel="0" collapsed="false">
      <c r="A2147" s="140" t="s">
        <v>112</v>
      </c>
      <c r="C2147" s="142" t="n">
        <v>42510000</v>
      </c>
      <c r="D2147" s="143" t="n">
        <v>42510000</v>
      </c>
      <c r="E2147" s="140" t="s">
        <v>280</v>
      </c>
      <c r="F2147" s="143" t="n">
        <v>2022</v>
      </c>
      <c r="H2147" s="144" t="n">
        <v>100000</v>
      </c>
      <c r="I2147" s="144" t="n">
        <f aca="false">+G:G-H:H</f>
        <v>-100000</v>
      </c>
    </row>
    <row r="2148" customFormat="false" ht="17.25" hidden="false" customHeight="true" outlineLevel="0" collapsed="false">
      <c r="A2148" s="140" t="s">
        <v>112</v>
      </c>
      <c r="C2148" s="142" t="n">
        <v>42520000</v>
      </c>
      <c r="D2148" s="143" t="n">
        <v>42520000</v>
      </c>
      <c r="E2148" s="140" t="s">
        <v>3104</v>
      </c>
      <c r="F2148" s="143" t="n">
        <v>2022</v>
      </c>
      <c r="H2148" s="144" t="n">
        <v>332867.01</v>
      </c>
      <c r="I2148" s="144" t="n">
        <f aca="false">+G:G-H:H</f>
        <v>-332867.01</v>
      </c>
    </row>
    <row r="2149" customFormat="false" ht="17.25" hidden="false" customHeight="true" outlineLevel="0" collapsed="false">
      <c r="A2149" s="140" t="s">
        <v>112</v>
      </c>
      <c r="C2149" s="142" t="n">
        <v>42700000</v>
      </c>
      <c r="D2149" s="143" t="n">
        <v>42700000</v>
      </c>
      <c r="E2149" s="140" t="s">
        <v>1700</v>
      </c>
      <c r="F2149" s="143" t="n">
        <v>2022</v>
      </c>
      <c r="H2149" s="144" t="n">
        <v>114333</v>
      </c>
      <c r="I2149" s="144" t="n">
        <f aca="false">+G:G-H:H</f>
        <v>-114333</v>
      </c>
    </row>
    <row r="2150" customFormat="false" ht="17.25" hidden="false" customHeight="true" outlineLevel="0" collapsed="false">
      <c r="A2150" s="140" t="s">
        <v>112</v>
      </c>
      <c r="C2150" s="142" t="n">
        <v>42820000</v>
      </c>
      <c r="D2150" s="143" t="n">
        <v>42820000</v>
      </c>
      <c r="E2150" s="140" t="s">
        <v>3105</v>
      </c>
      <c r="F2150" s="143" t="n">
        <v>2022</v>
      </c>
      <c r="H2150" s="144" t="n">
        <v>82273301.5</v>
      </c>
      <c r="I2150" s="144" t="n">
        <f aca="false">+G:G-H:H</f>
        <v>-82273301.5</v>
      </c>
    </row>
    <row r="2151" customFormat="false" ht="17.25" hidden="false" customHeight="true" outlineLevel="0" collapsed="false">
      <c r="A2151" s="140" t="s">
        <v>112</v>
      </c>
      <c r="C2151" s="142" t="n">
        <v>43100000</v>
      </c>
      <c r="D2151" s="143" t="n">
        <v>43100000</v>
      </c>
      <c r="E2151" s="140" t="s">
        <v>35</v>
      </c>
      <c r="F2151" s="143" t="n">
        <v>2022</v>
      </c>
      <c r="H2151" s="144" t="n">
        <v>18055388.74</v>
      </c>
      <c r="I2151" s="144" t="n">
        <f aca="false">+G:G-H:H</f>
        <v>-18055388.74</v>
      </c>
    </row>
    <row r="2152" customFormat="false" ht="17.25" hidden="false" customHeight="true" outlineLevel="0" collapsed="false">
      <c r="A2152" s="140" t="s">
        <v>112</v>
      </c>
      <c r="C2152" s="142" t="n">
        <v>43110000</v>
      </c>
      <c r="D2152" s="143" t="n">
        <v>43110000</v>
      </c>
      <c r="E2152" s="140" t="s">
        <v>36</v>
      </c>
      <c r="F2152" s="143" t="n">
        <v>2022</v>
      </c>
      <c r="H2152" s="144" t="n">
        <v>649000</v>
      </c>
      <c r="I2152" s="144" t="n">
        <f aca="false">+G:G-H:H</f>
        <v>-649000</v>
      </c>
    </row>
    <row r="2153" customFormat="false" ht="17.25" hidden="false" customHeight="true" outlineLevel="0" collapsed="false">
      <c r="A2153" s="140" t="s">
        <v>112</v>
      </c>
      <c r="C2153" s="142" t="n">
        <v>43200000</v>
      </c>
      <c r="D2153" s="143" t="n">
        <v>43200000</v>
      </c>
      <c r="E2153" s="140" t="s">
        <v>37</v>
      </c>
      <c r="F2153" s="143" t="n">
        <v>2022</v>
      </c>
      <c r="H2153" s="144" t="n">
        <v>3913078.98</v>
      </c>
      <c r="I2153" s="144" t="n">
        <f aca="false">+G:G-H:H</f>
        <v>-3913078.98</v>
      </c>
    </row>
    <row r="2154" customFormat="false" ht="17.25" hidden="false" customHeight="true" outlineLevel="0" collapsed="false">
      <c r="A2154" s="140" t="s">
        <v>112</v>
      </c>
      <c r="C2154" s="142" t="n">
        <v>43230000</v>
      </c>
      <c r="D2154" s="143" t="n">
        <v>43230000</v>
      </c>
      <c r="E2154" s="140" t="s">
        <v>607</v>
      </c>
      <c r="F2154" s="143" t="n">
        <v>2022</v>
      </c>
      <c r="H2154" s="144" t="n">
        <v>4105949.78</v>
      </c>
      <c r="I2154" s="144" t="n">
        <f aca="false">+G:G-H:H</f>
        <v>-4105949.78</v>
      </c>
    </row>
    <row r="2155" customFormat="false" ht="17.25" hidden="false" customHeight="true" outlineLevel="0" collapsed="false">
      <c r="A2155" s="140" t="s">
        <v>112</v>
      </c>
      <c r="C2155" s="142" t="n">
        <v>43300000</v>
      </c>
      <c r="D2155" s="143" t="n">
        <v>43300000</v>
      </c>
      <c r="E2155" s="140" t="s">
        <v>38</v>
      </c>
      <c r="F2155" s="143" t="n">
        <v>2022</v>
      </c>
      <c r="H2155" s="144" t="n">
        <v>1205669.72</v>
      </c>
      <c r="I2155" s="144" t="n">
        <f aca="false">+G:G-H:H</f>
        <v>-1205669.72</v>
      </c>
    </row>
    <row r="2156" customFormat="false" ht="17.25" hidden="false" customHeight="true" outlineLevel="0" collapsed="false">
      <c r="A2156" s="140" t="s">
        <v>112</v>
      </c>
      <c r="C2156" s="142" t="n">
        <v>43400000</v>
      </c>
      <c r="D2156" s="143" t="n">
        <v>43400000</v>
      </c>
      <c r="E2156" s="140" t="s">
        <v>39</v>
      </c>
      <c r="F2156" s="143" t="n">
        <v>2022</v>
      </c>
      <c r="H2156" s="144" t="n">
        <v>3331000</v>
      </c>
      <c r="I2156" s="144" t="n">
        <f aca="false">+G:G-H:H</f>
        <v>-3331000</v>
      </c>
    </row>
    <row r="2157" customFormat="false" ht="17.25" hidden="false" customHeight="true" outlineLevel="0" collapsed="false">
      <c r="A2157" s="140" t="s">
        <v>112</v>
      </c>
      <c r="C2157" s="142" t="n">
        <v>43500000</v>
      </c>
      <c r="D2157" s="143" t="n">
        <v>43500000</v>
      </c>
      <c r="E2157" s="140" t="s">
        <v>3107</v>
      </c>
      <c r="F2157" s="143" t="n">
        <v>2022</v>
      </c>
      <c r="H2157" s="144" t="n">
        <v>1190855.82</v>
      </c>
      <c r="I2157" s="144" t="n">
        <f aca="false">+G:G-H:H</f>
        <v>-1190855.82</v>
      </c>
    </row>
    <row r="2158" customFormat="false" ht="17.25" hidden="false" customHeight="true" outlineLevel="0" collapsed="false">
      <c r="A2158" s="140" t="s">
        <v>112</v>
      </c>
      <c r="C2158" s="142" t="n">
        <v>44100000</v>
      </c>
      <c r="D2158" s="143" t="n">
        <v>44100000</v>
      </c>
      <c r="E2158" s="140" t="s">
        <v>3110</v>
      </c>
      <c r="F2158" s="143" t="n">
        <v>2022</v>
      </c>
      <c r="H2158" s="144" t="n">
        <v>7797318.4</v>
      </c>
      <c r="I2158" s="144" t="n">
        <f aca="false">+G:G-H:H</f>
        <v>-7797318.4</v>
      </c>
    </row>
    <row r="2159" customFormat="false" ht="17.25" hidden="false" customHeight="true" outlineLevel="0" collapsed="false">
      <c r="A2159" s="140" t="s">
        <v>112</v>
      </c>
      <c r="C2159" s="142" t="n">
        <v>44300000</v>
      </c>
      <c r="D2159" s="143" t="n">
        <v>44300000</v>
      </c>
      <c r="E2159" s="140" t="s">
        <v>41</v>
      </c>
      <c r="F2159" s="143" t="n">
        <v>2022</v>
      </c>
      <c r="G2159" s="144" t="n">
        <v>194003295.56</v>
      </c>
      <c r="I2159" s="144" t="n">
        <f aca="false">+G:G-H:H</f>
        <v>194003295.56</v>
      </c>
    </row>
    <row r="2160" customFormat="false" ht="17.25" hidden="false" customHeight="true" outlineLevel="0" collapsed="false">
      <c r="A2160" s="140" t="s">
        <v>112</v>
      </c>
      <c r="C2160" s="142" t="n">
        <v>44310000</v>
      </c>
      <c r="D2160" s="143" t="n">
        <v>44310000</v>
      </c>
      <c r="E2160" s="140" t="s">
        <v>42</v>
      </c>
      <c r="F2160" s="143" t="n">
        <v>2022</v>
      </c>
      <c r="H2160" s="144" t="n">
        <v>8194679.43</v>
      </c>
      <c r="I2160" s="144" t="n">
        <f aca="false">+G:G-H:H</f>
        <v>-8194679.43</v>
      </c>
    </row>
    <row r="2161" customFormat="false" ht="17.25" hidden="false" customHeight="true" outlineLevel="0" collapsed="false">
      <c r="A2161" s="140" t="s">
        <v>112</v>
      </c>
      <c r="C2161" s="142" t="n">
        <v>44320000</v>
      </c>
      <c r="D2161" s="143" t="n">
        <v>44320000</v>
      </c>
      <c r="E2161" s="140" t="s">
        <v>3536</v>
      </c>
      <c r="F2161" s="143" t="n">
        <v>2022</v>
      </c>
      <c r="H2161" s="144" t="n">
        <v>25958423.49</v>
      </c>
      <c r="I2161" s="144" t="n">
        <f aca="false">+G:G-H:H</f>
        <v>-25958423.49</v>
      </c>
    </row>
    <row r="2162" customFormat="false" ht="17.25" hidden="false" customHeight="true" outlineLevel="0" collapsed="false">
      <c r="A2162" s="140" t="s">
        <v>112</v>
      </c>
      <c r="C2162" s="142" t="n">
        <v>44400000</v>
      </c>
      <c r="D2162" s="143" t="n">
        <v>44400000</v>
      </c>
      <c r="E2162" s="140" t="s">
        <v>1702</v>
      </c>
      <c r="F2162" s="143" t="n">
        <v>2022</v>
      </c>
      <c r="H2162" s="144" t="n">
        <v>525847414.82</v>
      </c>
      <c r="I2162" s="144" t="n">
        <f aca="false">+G:G-H:H</f>
        <v>-525847414.82</v>
      </c>
    </row>
    <row r="2163" customFormat="false" ht="17.25" hidden="false" customHeight="true" outlineLevel="0" collapsed="false">
      <c r="A2163" s="140" t="s">
        <v>112</v>
      </c>
      <c r="C2163" s="142" t="n">
        <v>44410000</v>
      </c>
      <c r="D2163" s="143" t="n">
        <v>44410000</v>
      </c>
      <c r="E2163" s="140" t="s">
        <v>3388</v>
      </c>
      <c r="F2163" s="143" t="n">
        <v>2022</v>
      </c>
      <c r="H2163" s="144" t="n">
        <v>70653999.59</v>
      </c>
      <c r="I2163" s="144" t="n">
        <f aca="false">+G:G-H:H</f>
        <v>-70653999.59</v>
      </c>
    </row>
    <row r="2164" customFormat="false" ht="17.25" hidden="false" customHeight="true" outlineLevel="0" collapsed="false">
      <c r="A2164" s="140" t="s">
        <v>112</v>
      </c>
      <c r="C2164" s="142" t="n">
        <v>44540000</v>
      </c>
      <c r="D2164" s="143" t="n">
        <v>44540000</v>
      </c>
      <c r="E2164" s="140" t="s">
        <v>3537</v>
      </c>
      <c r="F2164" s="143" t="n">
        <v>2022</v>
      </c>
      <c r="H2164" s="144" t="n">
        <v>49766686.79</v>
      </c>
      <c r="I2164" s="144" t="n">
        <f aca="false">+G:G-H:H</f>
        <v>-49766686.79</v>
      </c>
    </row>
    <row r="2165" customFormat="false" ht="17.25" hidden="false" customHeight="true" outlineLevel="0" collapsed="false">
      <c r="A2165" s="140" t="s">
        <v>112</v>
      </c>
      <c r="C2165" s="142" t="n">
        <v>44550000</v>
      </c>
      <c r="D2165" s="143" t="n">
        <v>44550000</v>
      </c>
      <c r="E2165" s="140" t="s">
        <v>46</v>
      </c>
      <c r="F2165" s="143" t="n">
        <v>2022</v>
      </c>
      <c r="H2165" s="144" t="n">
        <v>178267393.17</v>
      </c>
      <c r="I2165" s="144" t="n">
        <f aca="false">+G:G-H:H</f>
        <v>-178267393.17</v>
      </c>
    </row>
    <row r="2166" customFormat="false" ht="17.25" hidden="false" customHeight="true" outlineLevel="0" collapsed="false">
      <c r="A2166" s="140" t="s">
        <v>112</v>
      </c>
      <c r="C2166" s="142" t="n">
        <v>44560000</v>
      </c>
      <c r="D2166" s="143" t="n">
        <v>44560000</v>
      </c>
      <c r="E2166" s="140" t="s">
        <v>3538</v>
      </c>
      <c r="F2166" s="143" t="n">
        <v>2022</v>
      </c>
      <c r="G2166" s="144" t="n">
        <v>1306427.64</v>
      </c>
      <c r="I2166" s="144" t="n">
        <f aca="false">+G:G-H:H</f>
        <v>1306427.64</v>
      </c>
    </row>
    <row r="2167" customFormat="false" ht="17.25" hidden="false" customHeight="true" outlineLevel="0" collapsed="false">
      <c r="A2167" s="140" t="s">
        <v>112</v>
      </c>
      <c r="C2167" s="142" t="n">
        <v>44561000</v>
      </c>
      <c r="D2167" s="143" t="n">
        <v>44561000</v>
      </c>
      <c r="E2167" s="140" t="s">
        <v>3539</v>
      </c>
      <c r="F2167" s="143" t="n">
        <v>2022</v>
      </c>
      <c r="G2167" s="144" t="n">
        <v>7894276</v>
      </c>
      <c r="I2167" s="144" t="n">
        <f aca="false">+G:G-H:H</f>
        <v>7894276</v>
      </c>
    </row>
    <row r="2168" customFormat="false" ht="17.25" hidden="false" customHeight="true" outlineLevel="0" collapsed="false">
      <c r="A2168" s="140" t="s">
        <v>112</v>
      </c>
      <c r="C2168" s="142" t="n">
        <v>44562000</v>
      </c>
      <c r="D2168" s="143" t="n">
        <v>44562000</v>
      </c>
      <c r="E2168" s="140" t="s">
        <v>47</v>
      </c>
      <c r="F2168" s="143" t="n">
        <v>2022</v>
      </c>
      <c r="G2168" s="144" t="n">
        <v>208094518.71</v>
      </c>
      <c r="I2168" s="144" t="n">
        <f aca="false">+G:G-H:H</f>
        <v>208094518.71</v>
      </c>
    </row>
    <row r="2169" customFormat="false" ht="17.25" hidden="false" customHeight="true" outlineLevel="0" collapsed="false">
      <c r="A2169" s="140" t="s">
        <v>112</v>
      </c>
      <c r="C2169" s="142" t="n">
        <v>44563000</v>
      </c>
      <c r="D2169" s="143" t="n">
        <v>44563000</v>
      </c>
      <c r="E2169" s="140" t="s">
        <v>1704</v>
      </c>
      <c r="F2169" s="143" t="n">
        <v>2022</v>
      </c>
      <c r="G2169" s="144" t="n">
        <v>87738976.93</v>
      </c>
      <c r="I2169" s="144" t="n">
        <f aca="false">+G:G-H:H</f>
        <v>87738976.93</v>
      </c>
    </row>
    <row r="2170" customFormat="false" ht="17.25" hidden="false" customHeight="true" outlineLevel="0" collapsed="false">
      <c r="A2170" s="140" t="s">
        <v>112</v>
      </c>
      <c r="C2170" s="142" t="n">
        <v>44564000</v>
      </c>
      <c r="D2170" s="143" t="n">
        <v>44564000</v>
      </c>
      <c r="E2170" s="140" t="s">
        <v>49</v>
      </c>
      <c r="F2170" s="143" t="n">
        <v>2022</v>
      </c>
      <c r="G2170" s="144" t="n">
        <v>123844754.68</v>
      </c>
      <c r="I2170" s="144" t="n">
        <f aca="false">+G:G-H:H</f>
        <v>123844754.68</v>
      </c>
    </row>
    <row r="2171" customFormat="false" ht="17.25" hidden="false" customHeight="true" outlineLevel="0" collapsed="false">
      <c r="A2171" s="140" t="s">
        <v>112</v>
      </c>
      <c r="C2171" s="142" t="n">
        <v>44565000</v>
      </c>
      <c r="D2171" s="143" t="n">
        <v>44565000</v>
      </c>
      <c r="E2171" s="140" t="s">
        <v>1646</v>
      </c>
      <c r="F2171" s="143" t="n">
        <v>2022</v>
      </c>
      <c r="G2171" s="144" t="n">
        <v>111058566.85</v>
      </c>
      <c r="I2171" s="144" t="n">
        <f aca="false">+G:G-H:H</f>
        <v>111058566.85</v>
      </c>
    </row>
    <row r="2172" customFormat="false" ht="17.25" hidden="false" customHeight="true" outlineLevel="0" collapsed="false">
      <c r="A2172" s="140" t="s">
        <v>112</v>
      </c>
      <c r="C2172" s="142" t="n">
        <v>44566000</v>
      </c>
      <c r="D2172" s="143" t="n">
        <v>44566000</v>
      </c>
      <c r="E2172" s="140" t="s">
        <v>1705</v>
      </c>
      <c r="F2172" s="143" t="n">
        <v>2022</v>
      </c>
      <c r="G2172" s="144" t="n">
        <v>21082746</v>
      </c>
      <c r="I2172" s="144" t="n">
        <f aca="false">+G:G-H:H</f>
        <v>21082746</v>
      </c>
    </row>
    <row r="2173" customFormat="false" ht="17.25" hidden="false" customHeight="true" outlineLevel="0" collapsed="false">
      <c r="A2173" s="140" t="s">
        <v>112</v>
      </c>
      <c r="C2173" s="142" t="n">
        <v>44567000</v>
      </c>
      <c r="D2173" s="143" t="n">
        <v>44567000</v>
      </c>
      <c r="E2173" s="140" t="s">
        <v>1706</v>
      </c>
      <c r="F2173" s="143" t="n">
        <v>2022</v>
      </c>
      <c r="G2173" s="144" t="n">
        <v>127208</v>
      </c>
      <c r="I2173" s="144" t="n">
        <f aca="false">+G:G-H:H</f>
        <v>127208</v>
      </c>
    </row>
    <row r="2174" customFormat="false" ht="17.25" hidden="false" customHeight="true" outlineLevel="0" collapsed="false">
      <c r="A2174" s="140" t="s">
        <v>112</v>
      </c>
      <c r="C2174" s="142" t="n">
        <v>44570000</v>
      </c>
      <c r="D2174" s="143" t="n">
        <v>44570000</v>
      </c>
      <c r="E2174" s="140" t="s">
        <v>3540</v>
      </c>
      <c r="F2174" s="143" t="n">
        <v>2022</v>
      </c>
      <c r="H2174" s="144" t="n">
        <v>2163453972.95</v>
      </c>
      <c r="I2174" s="144" t="n">
        <f aca="false">+G:G-H:H</f>
        <v>-2163453972.95</v>
      </c>
    </row>
    <row r="2175" customFormat="false" ht="17.25" hidden="false" customHeight="true" outlineLevel="0" collapsed="false">
      <c r="A2175" s="140" t="s">
        <v>112</v>
      </c>
      <c r="C2175" s="142" t="n">
        <v>44571000</v>
      </c>
      <c r="D2175" s="143" t="n">
        <v>44571000</v>
      </c>
      <c r="E2175" s="140" t="s">
        <v>3541</v>
      </c>
      <c r="F2175" s="143" t="n">
        <v>2022</v>
      </c>
      <c r="H2175" s="144" t="n">
        <v>78111811.33</v>
      </c>
      <c r="I2175" s="144" t="n">
        <f aca="false">+G:G-H:H</f>
        <v>-78111811.33</v>
      </c>
    </row>
    <row r="2176" customFormat="false" ht="17.25" hidden="false" customHeight="true" outlineLevel="0" collapsed="false">
      <c r="A2176" s="140" t="s">
        <v>112</v>
      </c>
      <c r="C2176" s="142" t="n">
        <v>44572000</v>
      </c>
      <c r="D2176" s="143" t="n">
        <v>44572000</v>
      </c>
      <c r="E2176" s="140" t="s">
        <v>3123</v>
      </c>
      <c r="F2176" s="143" t="n">
        <v>2022</v>
      </c>
      <c r="H2176" s="144" t="n">
        <v>1420244209.23</v>
      </c>
      <c r="I2176" s="144" t="n">
        <f aca="false">+G:G-H:H</f>
        <v>-1420244209.23</v>
      </c>
    </row>
    <row r="2177" customFormat="false" ht="17.25" hidden="false" customHeight="true" outlineLevel="0" collapsed="false">
      <c r="A2177" s="140" t="s">
        <v>112</v>
      </c>
      <c r="C2177" s="142" t="n">
        <v>44580000</v>
      </c>
      <c r="D2177" s="143" t="n">
        <v>44580000</v>
      </c>
      <c r="E2177" s="140" t="s">
        <v>3125</v>
      </c>
      <c r="F2177" s="143" t="n">
        <v>2022</v>
      </c>
      <c r="G2177" s="144" t="n">
        <v>470609.56</v>
      </c>
      <c r="I2177" s="144" t="n">
        <f aca="false">+G:G-H:H</f>
        <v>470609.56</v>
      </c>
    </row>
    <row r="2178" customFormat="false" ht="17.25" hidden="false" customHeight="true" outlineLevel="0" collapsed="false">
      <c r="A2178" s="140" t="s">
        <v>112</v>
      </c>
      <c r="C2178" s="142" t="n">
        <v>44583000</v>
      </c>
      <c r="D2178" s="143" t="n">
        <v>44583000</v>
      </c>
      <c r="E2178" s="140" t="s">
        <v>1471</v>
      </c>
      <c r="F2178" s="143" t="n">
        <v>2022</v>
      </c>
      <c r="G2178" s="144" t="n">
        <v>13050747.31</v>
      </c>
      <c r="I2178" s="144" t="n">
        <f aca="false">+G:G-H:H</f>
        <v>13050747.31</v>
      </c>
    </row>
    <row r="2179" customFormat="false" ht="17.25" hidden="false" customHeight="true" outlineLevel="0" collapsed="false">
      <c r="A2179" s="140" t="s">
        <v>112</v>
      </c>
      <c r="C2179" s="142" t="n">
        <v>44587000</v>
      </c>
      <c r="D2179" s="143" t="n">
        <v>44587000</v>
      </c>
      <c r="E2179" s="140" t="s">
        <v>3542</v>
      </c>
      <c r="F2179" s="143" t="n">
        <v>2022</v>
      </c>
      <c r="G2179" s="144" t="n">
        <v>125479710.13</v>
      </c>
      <c r="I2179" s="144" t="n">
        <f aca="false">+G:G-H:H</f>
        <v>125479710.13</v>
      </c>
    </row>
    <row r="2180" customFormat="false" ht="17.25" hidden="false" customHeight="true" outlineLevel="0" collapsed="false">
      <c r="A2180" s="140" t="s">
        <v>112</v>
      </c>
      <c r="C2180" s="142" t="n">
        <v>45510000</v>
      </c>
      <c r="D2180" s="143" t="n">
        <v>45510000</v>
      </c>
      <c r="E2180" s="140" t="s">
        <v>55</v>
      </c>
      <c r="F2180" s="143" t="n">
        <v>2022</v>
      </c>
      <c r="H2180" s="144" t="n">
        <v>238316693.04</v>
      </c>
      <c r="I2180" s="144" t="n">
        <f aca="false">+G:G-H:H</f>
        <v>-238316693.04</v>
      </c>
    </row>
    <row r="2181" customFormat="false" ht="17.25" hidden="false" customHeight="true" outlineLevel="0" collapsed="false">
      <c r="A2181" s="140" t="s">
        <v>112</v>
      </c>
      <c r="C2181" s="142" t="n">
        <v>45520000</v>
      </c>
      <c r="D2181" s="143" t="n">
        <v>45520000</v>
      </c>
      <c r="E2181" s="140" t="s">
        <v>1708</v>
      </c>
      <c r="F2181" s="143" t="n">
        <v>2022</v>
      </c>
      <c r="H2181" s="144" t="n">
        <v>179725000</v>
      </c>
      <c r="I2181" s="144" t="n">
        <f aca="false">+G:G-H:H</f>
        <v>-179725000</v>
      </c>
    </row>
    <row r="2182" customFormat="false" ht="17.25" hidden="false" customHeight="true" outlineLevel="0" collapsed="false">
      <c r="A2182" s="140" t="s">
        <v>112</v>
      </c>
      <c r="C2182" s="142" t="n">
        <v>45530000</v>
      </c>
      <c r="D2182" s="143" t="n">
        <v>45530000</v>
      </c>
      <c r="E2182" s="140" t="s">
        <v>1709</v>
      </c>
      <c r="F2182" s="143" t="n">
        <v>2022</v>
      </c>
      <c r="H2182" s="144" t="n">
        <v>165225000</v>
      </c>
      <c r="I2182" s="144" t="n">
        <f aca="false">+G:G-H:H</f>
        <v>-165225000</v>
      </c>
    </row>
    <row r="2183" customFormat="false" ht="17.25" hidden="false" customHeight="true" outlineLevel="0" collapsed="false">
      <c r="A2183" s="140" t="s">
        <v>112</v>
      </c>
      <c r="C2183" s="142" t="n">
        <v>45540000</v>
      </c>
      <c r="D2183" s="143" t="n">
        <v>45540000</v>
      </c>
      <c r="E2183" s="140" t="s">
        <v>1710</v>
      </c>
      <c r="F2183" s="143" t="n">
        <v>2022</v>
      </c>
      <c r="H2183" s="144" t="n">
        <v>166135000</v>
      </c>
      <c r="I2183" s="144" t="n">
        <f aca="false">+G:G-H:H</f>
        <v>-166135000</v>
      </c>
    </row>
    <row r="2184" customFormat="false" ht="17.25" hidden="false" customHeight="true" outlineLevel="0" collapsed="false">
      <c r="A2184" s="140" t="s">
        <v>112</v>
      </c>
      <c r="C2184" s="142" t="n">
        <v>46600000</v>
      </c>
      <c r="D2184" s="143" t="n">
        <v>46600000</v>
      </c>
      <c r="E2184" s="140" t="s">
        <v>3128</v>
      </c>
      <c r="F2184" s="143" t="n">
        <v>2022</v>
      </c>
      <c r="H2184" s="144" t="n">
        <v>1173214428.34</v>
      </c>
      <c r="I2184" s="144" t="n">
        <f aca="false">+G:G-H:H</f>
        <v>-1173214428.34</v>
      </c>
    </row>
    <row r="2185" customFormat="false" ht="17.25" hidden="false" customHeight="true" outlineLevel="0" collapsed="false">
      <c r="A2185" s="140" t="s">
        <v>112</v>
      </c>
      <c r="C2185" s="142" t="n">
        <v>46610000</v>
      </c>
      <c r="D2185" s="143" t="n">
        <v>46610000</v>
      </c>
      <c r="E2185" s="140" t="s">
        <v>3543</v>
      </c>
      <c r="F2185" s="143" t="n">
        <v>2022</v>
      </c>
      <c r="H2185" s="144" t="n">
        <v>38340789</v>
      </c>
      <c r="I2185" s="144" t="n">
        <f aca="false">+G:G-H:H</f>
        <v>-38340789</v>
      </c>
    </row>
    <row r="2186" customFormat="false" ht="17.25" hidden="false" customHeight="true" outlineLevel="0" collapsed="false">
      <c r="A2186" s="140" t="s">
        <v>112</v>
      </c>
      <c r="C2186" s="142" t="n">
        <v>46700000</v>
      </c>
      <c r="D2186" s="143" t="n">
        <v>46700000</v>
      </c>
      <c r="E2186" s="140" t="s">
        <v>3544</v>
      </c>
      <c r="F2186" s="143" t="n">
        <v>2022</v>
      </c>
      <c r="H2186" s="144" t="n">
        <v>1238323929.7</v>
      </c>
      <c r="I2186" s="144" t="n">
        <f aca="false">+G:G-H:H</f>
        <v>-1238323929.7</v>
      </c>
    </row>
    <row r="2187" customFormat="false" ht="17.25" hidden="false" customHeight="true" outlineLevel="0" collapsed="false">
      <c r="A2187" s="140" t="s">
        <v>112</v>
      </c>
      <c r="C2187" s="142" t="n">
        <v>47100000</v>
      </c>
      <c r="D2187" s="143" t="n">
        <v>47100000</v>
      </c>
      <c r="E2187" s="140" t="s">
        <v>131</v>
      </c>
      <c r="F2187" s="143" t="n">
        <v>2022</v>
      </c>
      <c r="G2187" s="144" t="n">
        <v>0.91</v>
      </c>
      <c r="I2187" s="144" t="n">
        <f aca="false">+G:G-H:H</f>
        <v>0.91</v>
      </c>
    </row>
    <row r="2188" customFormat="false" ht="17.25" hidden="false" customHeight="true" outlineLevel="0" collapsed="false">
      <c r="A2188" s="140" t="s">
        <v>112</v>
      </c>
      <c r="C2188" s="142" t="n">
        <v>48600000</v>
      </c>
      <c r="D2188" s="143" t="n">
        <v>48600000</v>
      </c>
      <c r="E2188" s="140" t="s">
        <v>3148</v>
      </c>
      <c r="F2188" s="143" t="n">
        <v>2022</v>
      </c>
      <c r="G2188" s="144" t="n">
        <v>22143118.2</v>
      </c>
      <c r="I2188" s="144" t="n">
        <f aca="false">+G:G-H:H</f>
        <v>22143118.2</v>
      </c>
    </row>
    <row r="2189" customFormat="false" ht="17.25" hidden="false" customHeight="true" outlineLevel="0" collapsed="false">
      <c r="A2189" s="140" t="s">
        <v>112</v>
      </c>
      <c r="C2189" s="142" t="n">
        <v>51110000</v>
      </c>
      <c r="D2189" s="143" t="n">
        <v>51110000</v>
      </c>
      <c r="E2189" s="140" t="s">
        <v>3149</v>
      </c>
      <c r="F2189" s="143" t="n">
        <v>2022</v>
      </c>
      <c r="G2189" s="144" t="n">
        <v>38118660</v>
      </c>
      <c r="I2189" s="144" t="n">
        <f aca="false">+G:G-H:H</f>
        <v>38118660</v>
      </c>
    </row>
    <row r="2190" customFormat="false" ht="17.25" hidden="false" customHeight="true" outlineLevel="0" collapsed="false">
      <c r="A2190" s="140" t="s">
        <v>112</v>
      </c>
      <c r="C2190" s="142" t="n">
        <v>51201000</v>
      </c>
      <c r="D2190" s="143" t="n">
        <v>51201000</v>
      </c>
      <c r="E2190" s="140" t="s">
        <v>3158</v>
      </c>
      <c r="F2190" s="143" t="n">
        <v>2022</v>
      </c>
      <c r="G2190" s="144" t="n">
        <v>7100</v>
      </c>
      <c r="I2190" s="144" t="n">
        <f aca="false">+G:G-H:H</f>
        <v>7100</v>
      </c>
    </row>
    <row r="2191" customFormat="false" ht="17.25" hidden="false" customHeight="true" outlineLevel="0" collapsed="false">
      <c r="A2191" s="140" t="s">
        <v>112</v>
      </c>
      <c r="C2191" s="142" t="n">
        <v>51211000</v>
      </c>
      <c r="D2191" s="143" t="n">
        <v>51211000</v>
      </c>
      <c r="E2191" s="140" t="s">
        <v>321</v>
      </c>
      <c r="F2191" s="143" t="n">
        <v>2022</v>
      </c>
      <c r="G2191" s="144" t="n">
        <v>961499.36</v>
      </c>
      <c r="I2191" s="144" t="n">
        <f aca="false">+G:G-H:H</f>
        <v>961499.36</v>
      </c>
    </row>
    <row r="2192" customFormat="false" ht="17.25" hidden="false" customHeight="true" outlineLevel="0" collapsed="false">
      <c r="A2192" s="140" t="s">
        <v>112</v>
      </c>
      <c r="C2192" s="142" t="n">
        <v>51221000</v>
      </c>
      <c r="D2192" s="143" t="n">
        <v>51221000</v>
      </c>
      <c r="E2192" s="140" t="s">
        <v>323</v>
      </c>
      <c r="F2192" s="143" t="n">
        <v>2022</v>
      </c>
      <c r="G2192" s="144" t="n">
        <v>3168212.13</v>
      </c>
      <c r="I2192" s="144" t="n">
        <f aca="false">+G:G-H:H</f>
        <v>3168212.13</v>
      </c>
    </row>
    <row r="2193" customFormat="false" ht="17.25" hidden="false" customHeight="true" outlineLevel="0" collapsed="false">
      <c r="A2193" s="140" t="s">
        <v>112</v>
      </c>
      <c r="C2193" s="142" t="n">
        <v>51231000</v>
      </c>
      <c r="D2193" s="143" t="n">
        <v>51231000</v>
      </c>
      <c r="E2193" s="140" t="s">
        <v>325</v>
      </c>
      <c r="F2193" s="143" t="n">
        <v>2022</v>
      </c>
      <c r="G2193" s="144" t="n">
        <v>123685115.76</v>
      </c>
      <c r="I2193" s="144" t="n">
        <f aca="false">+G:G-H:H</f>
        <v>123685115.76</v>
      </c>
    </row>
    <row r="2194" customFormat="false" ht="17.25" hidden="false" customHeight="true" outlineLevel="0" collapsed="false">
      <c r="A2194" s="140" t="s">
        <v>112</v>
      </c>
      <c r="C2194" s="142" t="n">
        <v>51241000</v>
      </c>
      <c r="D2194" s="143" t="n">
        <v>51241000</v>
      </c>
      <c r="E2194" s="140" t="s">
        <v>133</v>
      </c>
      <c r="F2194" s="143" t="n">
        <v>2022</v>
      </c>
      <c r="H2194" s="144" t="n">
        <v>1232635967.45</v>
      </c>
      <c r="I2194" s="144" t="n">
        <f aca="false">+G:G-H:H</f>
        <v>-1232635967.45</v>
      </c>
    </row>
    <row r="2195" customFormat="false" ht="17.25" hidden="false" customHeight="true" outlineLevel="0" collapsed="false">
      <c r="A2195" s="140" t="s">
        <v>112</v>
      </c>
      <c r="C2195" s="142" t="n">
        <v>51261000</v>
      </c>
      <c r="D2195" s="143" t="n">
        <v>51261000</v>
      </c>
      <c r="E2195" s="140" t="s">
        <v>1719</v>
      </c>
      <c r="F2195" s="143" t="n">
        <v>2022</v>
      </c>
      <c r="G2195" s="144" t="n">
        <v>151200</v>
      </c>
      <c r="I2195" s="144" t="n">
        <f aca="false">+G:G-H:H</f>
        <v>151200</v>
      </c>
    </row>
    <row r="2196" customFormat="false" ht="17.25" hidden="false" customHeight="true" outlineLevel="0" collapsed="false">
      <c r="A2196" s="140" t="s">
        <v>112</v>
      </c>
      <c r="C2196" s="142" t="n">
        <v>51271000</v>
      </c>
      <c r="D2196" s="143" t="n">
        <v>51271000</v>
      </c>
      <c r="E2196" s="140" t="s">
        <v>1720</v>
      </c>
      <c r="F2196" s="143" t="n">
        <v>2022</v>
      </c>
      <c r="H2196" s="144" t="n">
        <v>157607.53</v>
      </c>
      <c r="I2196" s="144" t="n">
        <f aca="false">+G:G-H:H</f>
        <v>-157607.53</v>
      </c>
    </row>
    <row r="2197" customFormat="false" ht="17.25" hidden="false" customHeight="true" outlineLevel="0" collapsed="false">
      <c r="A2197" s="140" t="s">
        <v>112</v>
      </c>
      <c r="C2197" s="142" t="n">
        <v>51800000</v>
      </c>
      <c r="D2197" s="143" t="n">
        <v>51800000</v>
      </c>
      <c r="E2197" s="140" t="s">
        <v>3545</v>
      </c>
      <c r="F2197" s="143" t="n">
        <v>2022</v>
      </c>
      <c r="H2197" s="144" t="n">
        <v>861443.48</v>
      </c>
      <c r="I2197" s="144" t="n">
        <f aca="false">+G:G-H:H</f>
        <v>-861443.48</v>
      </c>
    </row>
    <row r="2198" customFormat="false" ht="17.25" hidden="false" customHeight="true" outlineLevel="0" collapsed="false">
      <c r="A2198" s="140" t="s">
        <v>112</v>
      </c>
      <c r="C2198" s="142" t="n">
        <v>51910000</v>
      </c>
      <c r="D2198" s="143" t="n">
        <v>51910000</v>
      </c>
      <c r="E2198" s="140" t="s">
        <v>3546</v>
      </c>
      <c r="F2198" s="143" t="n">
        <v>2022</v>
      </c>
      <c r="H2198" s="144" t="n">
        <v>93976269</v>
      </c>
      <c r="I2198" s="144" t="n">
        <f aca="false">+G:G-H:H</f>
        <v>-93976269</v>
      </c>
    </row>
    <row r="2199" customFormat="false" ht="17.25" hidden="false" customHeight="true" outlineLevel="0" collapsed="false">
      <c r="A2199" s="140" t="s">
        <v>112</v>
      </c>
      <c r="C2199" s="142" t="n">
        <v>51920000</v>
      </c>
      <c r="D2199" s="143" t="n">
        <v>51920000</v>
      </c>
      <c r="E2199" s="140" t="s">
        <v>3547</v>
      </c>
      <c r="F2199" s="143" t="n">
        <v>2022</v>
      </c>
      <c r="H2199" s="144" t="n">
        <v>228661590.53</v>
      </c>
      <c r="I2199" s="144" t="n">
        <f aca="false">+G:G-H:H</f>
        <v>-228661590.53</v>
      </c>
    </row>
    <row r="2200" customFormat="false" ht="17.25" hidden="false" customHeight="true" outlineLevel="0" collapsed="false">
      <c r="A2200" s="140" t="s">
        <v>112</v>
      </c>
      <c r="C2200" s="142" t="n">
        <v>53100000</v>
      </c>
      <c r="D2200" s="143" t="n">
        <v>53100000</v>
      </c>
      <c r="E2200" s="140" t="s">
        <v>134</v>
      </c>
      <c r="F2200" s="143" t="n">
        <v>2022</v>
      </c>
      <c r="G2200" s="144" t="n">
        <v>1158037</v>
      </c>
      <c r="I2200" s="144" t="n">
        <f aca="false">+G:G-H:H</f>
        <v>1158037</v>
      </c>
    </row>
    <row r="2201" customFormat="false" ht="17.25" hidden="false" customHeight="true" outlineLevel="0" collapsed="false">
      <c r="A2201" s="140" t="s">
        <v>112</v>
      </c>
      <c r="C2201" s="142" t="n">
        <v>53400000</v>
      </c>
      <c r="D2201" s="143" t="n">
        <v>53400000</v>
      </c>
      <c r="E2201" s="140" t="s">
        <v>1721</v>
      </c>
      <c r="F2201" s="143" t="n">
        <v>2022</v>
      </c>
      <c r="G2201" s="144" t="n">
        <v>512091.94</v>
      </c>
      <c r="I2201" s="144" t="n">
        <f aca="false">+G:G-H:H</f>
        <v>512091.94</v>
      </c>
    </row>
    <row r="2202" customFormat="false" ht="17.25" hidden="false" customHeight="true" outlineLevel="0" collapsed="false">
      <c r="A2202" s="140" t="s">
        <v>112</v>
      </c>
      <c r="C2202" s="142" t="n">
        <v>53500000</v>
      </c>
      <c r="D2202" s="143" t="n">
        <v>53500000</v>
      </c>
      <c r="E2202" s="140" t="s">
        <v>1722</v>
      </c>
      <c r="F2202" s="143" t="n">
        <v>2022</v>
      </c>
      <c r="H2202" s="144" t="n">
        <v>226000</v>
      </c>
      <c r="I2202" s="144" t="n">
        <f aca="false">+G:G-H:H</f>
        <v>-226000</v>
      </c>
    </row>
    <row r="2203" customFormat="false" ht="17.25" hidden="false" customHeight="true" outlineLevel="0" collapsed="false">
      <c r="A2203" s="140" t="s">
        <v>112</v>
      </c>
      <c r="C2203" s="142" t="n">
        <v>53600000</v>
      </c>
      <c r="D2203" s="143" t="n">
        <v>53600000</v>
      </c>
      <c r="E2203" s="140" t="s">
        <v>1723</v>
      </c>
      <c r="F2203" s="143" t="n">
        <v>2022</v>
      </c>
      <c r="G2203" s="144" t="n">
        <v>300</v>
      </c>
      <c r="I2203" s="144" t="n">
        <f aca="false">+G:G-H:H</f>
        <v>300</v>
      </c>
    </row>
    <row r="2204" customFormat="false" ht="17.25" hidden="false" customHeight="true" outlineLevel="0" collapsed="false">
      <c r="A2204" s="140" t="s">
        <v>112</v>
      </c>
      <c r="C2204" s="142" t="n">
        <v>53700000</v>
      </c>
      <c r="D2204" s="143" t="n">
        <v>53700000</v>
      </c>
      <c r="E2204" s="140" t="s">
        <v>3548</v>
      </c>
      <c r="F2204" s="143" t="n">
        <v>2022</v>
      </c>
      <c r="G2204" s="144" t="n">
        <v>66.04</v>
      </c>
      <c r="I2204" s="144" t="n">
        <f aca="false">+G:G-H:H</f>
        <v>66.04</v>
      </c>
    </row>
    <row r="2205" customFormat="false" ht="17.25" hidden="false" customHeight="true" outlineLevel="0" collapsed="false">
      <c r="A2205" s="140" t="s">
        <v>112</v>
      </c>
      <c r="C2205" s="142" t="n">
        <v>58000000</v>
      </c>
      <c r="D2205" s="143" t="n">
        <v>58000000</v>
      </c>
      <c r="E2205" s="140" t="s">
        <v>137</v>
      </c>
      <c r="F2205" s="143" t="n">
        <v>2022</v>
      </c>
      <c r="G2205" s="144" t="n">
        <v>2849300</v>
      </c>
      <c r="I2205" s="144" t="n">
        <f aca="false">+G:G-H:H</f>
        <v>2849300</v>
      </c>
    </row>
    <row r="2206" customFormat="false" ht="17.25" hidden="false" customHeight="true" outlineLevel="0" collapsed="false">
      <c r="A2206" s="140" t="s">
        <v>112</v>
      </c>
      <c r="C2206" s="142" t="n">
        <v>60206000</v>
      </c>
      <c r="D2206" s="143" t="n">
        <v>60206000</v>
      </c>
      <c r="E2206" s="140" t="s">
        <v>3549</v>
      </c>
      <c r="F2206" s="143" t="n">
        <v>2022</v>
      </c>
      <c r="G2206" s="144" t="n">
        <v>45000</v>
      </c>
      <c r="I2206" s="144" t="n">
        <f aca="false">+G:G-H:H</f>
        <v>45000</v>
      </c>
    </row>
    <row r="2207" customFormat="false" ht="17.25" hidden="false" customHeight="true" outlineLevel="0" collapsed="false">
      <c r="A2207" s="140" t="s">
        <v>112</v>
      </c>
      <c r="C2207" s="142" t="n">
        <v>60302000</v>
      </c>
      <c r="D2207" s="143" t="n">
        <v>60302000</v>
      </c>
      <c r="E2207" s="140" t="s">
        <v>1727</v>
      </c>
      <c r="F2207" s="143" t="n">
        <v>2022</v>
      </c>
      <c r="G2207" s="144" t="n">
        <v>217884838.9</v>
      </c>
      <c r="I2207" s="144" t="n">
        <f aca="false">+G:G-H:H</f>
        <v>217884838.9</v>
      </c>
    </row>
    <row r="2208" customFormat="false" ht="17.25" hidden="false" customHeight="true" outlineLevel="0" collapsed="false">
      <c r="A2208" s="140" t="s">
        <v>112</v>
      </c>
      <c r="C2208" s="142" t="n">
        <v>60602000</v>
      </c>
      <c r="D2208" s="143" t="n">
        <v>60602000</v>
      </c>
      <c r="E2208" s="140" t="s">
        <v>139</v>
      </c>
      <c r="F2208" s="143" t="n">
        <v>2022</v>
      </c>
      <c r="G2208" s="144" t="n">
        <v>24944453.83</v>
      </c>
      <c r="I2208" s="144" t="n">
        <f aca="false">+G:G-H:H</f>
        <v>24944453.83</v>
      </c>
    </row>
    <row r="2209" customFormat="false" ht="17.25" hidden="false" customHeight="true" outlineLevel="0" collapsed="false">
      <c r="A2209" s="140" t="s">
        <v>112</v>
      </c>
      <c r="C2209" s="142" t="n">
        <v>60603100</v>
      </c>
      <c r="D2209" s="143" t="n">
        <v>60603100</v>
      </c>
      <c r="E2209" s="140" t="s">
        <v>1725</v>
      </c>
      <c r="F2209" s="143" t="n">
        <v>2022</v>
      </c>
      <c r="G2209" s="144" t="n">
        <v>202972166.25</v>
      </c>
      <c r="I2209" s="144" t="n">
        <f aca="false">+G:G-H:H</f>
        <v>202972166.25</v>
      </c>
    </row>
    <row r="2210" customFormat="false" ht="17.25" hidden="false" customHeight="true" outlineLevel="0" collapsed="false">
      <c r="A2210" s="140" t="s">
        <v>112</v>
      </c>
      <c r="C2210" s="142" t="n">
        <v>60603200</v>
      </c>
      <c r="D2210" s="143" t="n">
        <v>60603100</v>
      </c>
      <c r="E2210" s="140" t="s">
        <v>3550</v>
      </c>
      <c r="F2210" s="143" t="n">
        <v>2022</v>
      </c>
      <c r="G2210" s="144" t="n">
        <v>51000</v>
      </c>
      <c r="I2210" s="144" t="n">
        <f aca="false">+G:G-H:H</f>
        <v>51000</v>
      </c>
    </row>
    <row r="2211" customFormat="false" ht="17.25" hidden="false" customHeight="true" outlineLevel="0" collapsed="false">
      <c r="A2211" s="140" t="s">
        <v>112</v>
      </c>
      <c r="C2211" s="142" t="n">
        <v>60604000</v>
      </c>
      <c r="D2211" s="143" t="n">
        <v>60604000</v>
      </c>
      <c r="E2211" s="140" t="s">
        <v>3258</v>
      </c>
      <c r="F2211" s="143" t="n">
        <v>2022</v>
      </c>
      <c r="G2211" s="144" t="n">
        <v>1311052.5</v>
      </c>
      <c r="I2211" s="144" t="n">
        <f aca="false">+G:G-H:H</f>
        <v>1311052.5</v>
      </c>
    </row>
    <row r="2212" customFormat="false" ht="17.25" hidden="false" customHeight="true" outlineLevel="0" collapsed="false">
      <c r="A2212" s="140" t="s">
        <v>112</v>
      </c>
      <c r="C2212" s="142" t="n">
        <v>60605000</v>
      </c>
      <c r="D2212" s="143" t="n">
        <v>60605000</v>
      </c>
      <c r="E2212" s="140" t="s">
        <v>141</v>
      </c>
      <c r="F2212" s="143" t="n">
        <v>2022</v>
      </c>
      <c r="G2212" s="144" t="n">
        <v>2311349.12</v>
      </c>
      <c r="I2212" s="144" t="n">
        <f aca="false">+G:G-H:H</f>
        <v>2311349.12</v>
      </c>
    </row>
    <row r="2213" customFormat="false" ht="17.25" hidden="false" customHeight="true" outlineLevel="0" collapsed="false">
      <c r="A2213" s="140" t="s">
        <v>112</v>
      </c>
      <c r="C2213" s="142" t="n">
        <v>60606000</v>
      </c>
      <c r="D2213" s="143" t="n">
        <v>60606000</v>
      </c>
      <c r="E2213" s="140" t="s">
        <v>1729</v>
      </c>
      <c r="F2213" s="143" t="n">
        <v>2022</v>
      </c>
      <c r="G2213" s="144" t="n">
        <v>6000</v>
      </c>
      <c r="I2213" s="144" t="n">
        <f aca="false">+G:G-H:H</f>
        <v>6000</v>
      </c>
    </row>
    <row r="2214" customFormat="false" ht="17.25" hidden="false" customHeight="true" outlineLevel="0" collapsed="false">
      <c r="A2214" s="140" t="s">
        <v>112</v>
      </c>
      <c r="C2214" s="142" t="n">
        <v>60606100</v>
      </c>
      <c r="D2214" s="143" t="n">
        <v>60606100</v>
      </c>
      <c r="E2214" s="140" t="s">
        <v>3551</v>
      </c>
      <c r="F2214" s="143" t="n">
        <v>2022</v>
      </c>
      <c r="G2214" s="144" t="n">
        <v>396979145.24</v>
      </c>
      <c r="I2214" s="144" t="n">
        <f aca="false">+G:G-H:H</f>
        <v>396979145.24</v>
      </c>
    </row>
    <row r="2215" customFormat="false" ht="17.25" hidden="false" customHeight="true" outlineLevel="0" collapsed="false">
      <c r="A2215" s="140" t="s">
        <v>112</v>
      </c>
      <c r="C2215" s="142" t="n">
        <v>60606200</v>
      </c>
      <c r="D2215" s="143" t="n">
        <v>60606200</v>
      </c>
      <c r="E2215" s="140" t="s">
        <v>1730</v>
      </c>
      <c r="F2215" s="143" t="n">
        <v>2022</v>
      </c>
      <c r="G2215" s="144" t="n">
        <v>561507758.95</v>
      </c>
      <c r="I2215" s="144" t="n">
        <f aca="false">+G:G-H:H</f>
        <v>561507758.95</v>
      </c>
    </row>
    <row r="2216" customFormat="false" ht="17.25" hidden="false" customHeight="true" outlineLevel="0" collapsed="false">
      <c r="A2216" s="140" t="s">
        <v>112</v>
      </c>
      <c r="C2216" s="142" t="n">
        <v>60607000</v>
      </c>
      <c r="D2216" s="143" t="n">
        <v>60607000</v>
      </c>
      <c r="E2216" s="140" t="s">
        <v>3552</v>
      </c>
      <c r="F2216" s="143" t="n">
        <v>2022</v>
      </c>
      <c r="G2216" s="144" t="n">
        <v>1831509.53</v>
      </c>
      <c r="I2216" s="144" t="n">
        <f aca="false">+G:G-H:H</f>
        <v>1831509.53</v>
      </c>
    </row>
    <row r="2217" customFormat="false" ht="17.25" hidden="false" customHeight="true" outlineLevel="0" collapsed="false">
      <c r="A2217" s="140" t="s">
        <v>112</v>
      </c>
      <c r="C2217" s="142" t="n">
        <v>60608000</v>
      </c>
      <c r="D2217" s="143" t="n">
        <v>60608000</v>
      </c>
      <c r="E2217" s="140" t="s">
        <v>143</v>
      </c>
      <c r="F2217" s="143" t="n">
        <v>2022</v>
      </c>
      <c r="G2217" s="144" t="n">
        <v>1985846.5</v>
      </c>
      <c r="I2217" s="144" t="n">
        <f aca="false">+G:G-H:H</f>
        <v>1985846.5</v>
      </c>
    </row>
    <row r="2218" customFormat="false" ht="17.25" hidden="false" customHeight="true" outlineLevel="0" collapsed="false">
      <c r="A2218" s="140" t="s">
        <v>112</v>
      </c>
      <c r="C2218" s="142" t="n">
        <v>60609000</v>
      </c>
      <c r="D2218" s="143" t="n">
        <v>60609000</v>
      </c>
      <c r="E2218" s="140" t="s">
        <v>3553</v>
      </c>
      <c r="F2218" s="143" t="n">
        <v>2022</v>
      </c>
      <c r="G2218" s="144" t="n">
        <v>1464059202.05</v>
      </c>
      <c r="I2218" s="144" t="n">
        <f aca="false">+G:G-H:H</f>
        <v>1464059202.05</v>
      </c>
    </row>
    <row r="2219" customFormat="false" ht="17.25" hidden="false" customHeight="true" outlineLevel="0" collapsed="false">
      <c r="A2219" s="140" t="s">
        <v>112</v>
      </c>
      <c r="C2219" s="142" t="n">
        <v>60801000</v>
      </c>
      <c r="D2219" s="143" t="n">
        <v>60801000</v>
      </c>
      <c r="E2219" s="140" t="s">
        <v>368</v>
      </c>
      <c r="F2219" s="143" t="n">
        <v>2022</v>
      </c>
      <c r="G2219" s="144" t="n">
        <v>2204573.28</v>
      </c>
      <c r="I2219" s="144" t="n">
        <f aca="false">+G:G-H:H</f>
        <v>2204573.28</v>
      </c>
    </row>
    <row r="2220" customFormat="false" ht="17.25" hidden="false" customHeight="true" outlineLevel="0" collapsed="false">
      <c r="A2220" s="140" t="s">
        <v>112</v>
      </c>
      <c r="C2220" s="142" t="n">
        <v>61301000</v>
      </c>
      <c r="D2220" s="143" t="n">
        <v>61301000</v>
      </c>
      <c r="E2220" s="140" t="s">
        <v>3268</v>
      </c>
      <c r="F2220" s="143" t="n">
        <v>2022</v>
      </c>
      <c r="G2220" s="144" t="n">
        <v>71648219.56</v>
      </c>
      <c r="I2220" s="144" t="n">
        <f aca="false">+G:G-H:H</f>
        <v>71648219.56</v>
      </c>
    </row>
    <row r="2221" customFormat="false" ht="17.25" hidden="false" customHeight="true" outlineLevel="0" collapsed="false">
      <c r="A2221" s="140" t="s">
        <v>112</v>
      </c>
      <c r="C2221" s="142" t="n">
        <v>61302000</v>
      </c>
      <c r="D2221" s="143" t="n">
        <v>61302000</v>
      </c>
      <c r="E2221" s="140" t="s">
        <v>3272</v>
      </c>
      <c r="F2221" s="143" t="n">
        <v>2022</v>
      </c>
      <c r="G2221" s="144" t="n">
        <v>52632</v>
      </c>
      <c r="I2221" s="144" t="n">
        <f aca="false">+G:G-H:H</f>
        <v>52632</v>
      </c>
    </row>
    <row r="2222" customFormat="false" ht="17.25" hidden="false" customHeight="true" outlineLevel="0" collapsed="false">
      <c r="A2222" s="140" t="s">
        <v>112</v>
      </c>
      <c r="C2222" s="142" t="n">
        <v>61303000</v>
      </c>
      <c r="D2222" s="143" t="n">
        <v>61303000</v>
      </c>
      <c r="E2222" s="140" t="s">
        <v>3554</v>
      </c>
      <c r="F2222" s="143" t="n">
        <v>2022</v>
      </c>
      <c r="G2222" s="144" t="n">
        <v>46364595.83</v>
      </c>
      <c r="I2222" s="144" t="n">
        <f aca="false">+G:G-H:H</f>
        <v>46364595.83</v>
      </c>
    </row>
    <row r="2223" customFormat="false" ht="17.25" hidden="false" customHeight="true" outlineLevel="0" collapsed="false">
      <c r="A2223" s="140" t="s">
        <v>112</v>
      </c>
      <c r="C2223" s="142" t="n">
        <v>61304000</v>
      </c>
      <c r="D2223" s="143" t="n">
        <v>61304000</v>
      </c>
      <c r="E2223" s="140" t="s">
        <v>3555</v>
      </c>
      <c r="F2223" s="143" t="n">
        <v>2022</v>
      </c>
      <c r="G2223" s="144" t="n">
        <v>224179332.41</v>
      </c>
      <c r="I2223" s="144" t="n">
        <f aca="false">+G:G-H:H</f>
        <v>224179332.41</v>
      </c>
    </row>
    <row r="2224" customFormat="false" ht="17.25" hidden="false" customHeight="true" outlineLevel="0" collapsed="false">
      <c r="A2224" s="140" t="s">
        <v>112</v>
      </c>
      <c r="C2224" s="142" t="n">
        <v>61500000</v>
      </c>
      <c r="D2224" s="143" t="n">
        <v>61500000</v>
      </c>
      <c r="E2224" s="140" t="s">
        <v>3275</v>
      </c>
      <c r="F2224" s="143" t="n">
        <v>2022</v>
      </c>
      <c r="G2224" s="144" t="n">
        <v>639579</v>
      </c>
      <c r="I2224" s="144" t="n">
        <f aca="false">+G:G-H:H</f>
        <v>639579</v>
      </c>
    </row>
    <row r="2225" customFormat="false" ht="17.25" hidden="false" customHeight="true" outlineLevel="0" collapsed="false">
      <c r="A2225" s="140" t="s">
        <v>112</v>
      </c>
      <c r="C2225" s="142" t="n">
        <v>61501000</v>
      </c>
      <c r="D2225" s="143" t="n">
        <v>61501000</v>
      </c>
      <c r="E2225" s="140" t="s">
        <v>152</v>
      </c>
      <c r="F2225" s="143" t="n">
        <v>2022</v>
      </c>
      <c r="G2225" s="144" t="n">
        <v>4800000</v>
      </c>
      <c r="I2225" s="144" t="n">
        <f aca="false">+G:G-H:H</f>
        <v>4800000</v>
      </c>
    </row>
    <row r="2226" customFormat="false" ht="17.25" hidden="false" customHeight="true" outlineLevel="0" collapsed="false">
      <c r="A2226" s="140" t="s">
        <v>112</v>
      </c>
      <c r="C2226" s="142" t="n">
        <v>61502000</v>
      </c>
      <c r="D2226" s="143" t="n">
        <v>61502000</v>
      </c>
      <c r="E2226" s="140" t="s">
        <v>154</v>
      </c>
      <c r="F2226" s="143" t="n">
        <v>2022</v>
      </c>
      <c r="G2226" s="144" t="n">
        <v>524284.6</v>
      </c>
      <c r="I2226" s="144" t="n">
        <f aca="false">+G:G-H:H</f>
        <v>524284.6</v>
      </c>
    </row>
    <row r="2227" customFormat="false" ht="17.25" hidden="false" customHeight="true" outlineLevel="0" collapsed="false">
      <c r="A2227" s="140" t="s">
        <v>112</v>
      </c>
      <c r="C2227" s="142" t="n">
        <v>61503000</v>
      </c>
      <c r="D2227" s="143" t="n">
        <v>61503000</v>
      </c>
      <c r="E2227" s="140" t="s">
        <v>155</v>
      </c>
      <c r="F2227" s="143" t="n">
        <v>2022</v>
      </c>
      <c r="G2227" s="144" t="n">
        <v>7703192.83</v>
      </c>
      <c r="I2227" s="144" t="n">
        <f aca="false">+G:G-H:H</f>
        <v>7703192.83</v>
      </c>
    </row>
    <row r="2228" customFormat="false" ht="17.25" hidden="false" customHeight="true" outlineLevel="0" collapsed="false">
      <c r="A2228" s="140" t="s">
        <v>112</v>
      </c>
      <c r="C2228" s="142" t="n">
        <v>61504000</v>
      </c>
      <c r="D2228" s="143" t="n">
        <v>61504000</v>
      </c>
      <c r="E2228" s="140" t="s">
        <v>3556</v>
      </c>
      <c r="F2228" s="143" t="n">
        <v>2022</v>
      </c>
      <c r="G2228" s="144" t="n">
        <v>1720000</v>
      </c>
      <c r="I2228" s="144" t="n">
        <f aca="false">+G:G-H:H</f>
        <v>1720000</v>
      </c>
    </row>
    <row r="2229" customFormat="false" ht="17.25" hidden="false" customHeight="true" outlineLevel="0" collapsed="false">
      <c r="A2229" s="140" t="s">
        <v>112</v>
      </c>
      <c r="C2229" s="142" t="n">
        <v>61602000</v>
      </c>
      <c r="D2229" s="143" t="n">
        <v>61602000</v>
      </c>
      <c r="E2229" s="140" t="s">
        <v>396</v>
      </c>
      <c r="F2229" s="143" t="n">
        <v>2022</v>
      </c>
      <c r="G2229" s="144" t="n">
        <v>28122902.88</v>
      </c>
      <c r="I2229" s="144" t="n">
        <f aca="false">+G:G-H:H</f>
        <v>28122902.88</v>
      </c>
    </row>
    <row r="2230" customFormat="false" ht="17.25" hidden="false" customHeight="true" outlineLevel="0" collapsed="false">
      <c r="A2230" s="140" t="s">
        <v>112</v>
      </c>
      <c r="C2230" s="142" t="n">
        <v>61603000</v>
      </c>
      <c r="D2230" s="143" t="n">
        <v>61603000</v>
      </c>
      <c r="E2230" s="140" t="s">
        <v>3279</v>
      </c>
      <c r="F2230" s="143" t="n">
        <v>2022</v>
      </c>
      <c r="G2230" s="144" t="n">
        <v>719597.25</v>
      </c>
      <c r="I2230" s="144" t="n">
        <f aca="false">+G:G-H:H</f>
        <v>719597.25</v>
      </c>
    </row>
    <row r="2231" customFormat="false" ht="17.25" hidden="false" customHeight="true" outlineLevel="0" collapsed="false">
      <c r="A2231" s="140" t="s">
        <v>112</v>
      </c>
      <c r="C2231" s="142" t="n">
        <v>61604000</v>
      </c>
      <c r="D2231" s="143" t="n">
        <v>61604000</v>
      </c>
      <c r="E2231" s="140" t="s">
        <v>157</v>
      </c>
      <c r="F2231" s="143" t="n">
        <v>2022</v>
      </c>
      <c r="G2231" s="144" t="n">
        <v>5993945.83</v>
      </c>
      <c r="I2231" s="144" t="n">
        <f aca="false">+G:G-H:H</f>
        <v>5993945.83</v>
      </c>
    </row>
    <row r="2232" customFormat="false" ht="17.25" hidden="false" customHeight="true" outlineLevel="0" collapsed="false">
      <c r="A2232" s="140" t="s">
        <v>112</v>
      </c>
      <c r="C2232" s="142" t="n">
        <v>61802000</v>
      </c>
      <c r="D2232" s="143" t="n">
        <v>61802000</v>
      </c>
      <c r="E2232" s="140" t="s">
        <v>159</v>
      </c>
      <c r="F2232" s="143" t="n">
        <v>2022</v>
      </c>
      <c r="G2232" s="144" t="n">
        <v>55200</v>
      </c>
      <c r="I2232" s="144" t="n">
        <f aca="false">+G:G-H:H</f>
        <v>55200</v>
      </c>
    </row>
    <row r="2233" customFormat="false" ht="17.25" hidden="false" customHeight="true" outlineLevel="0" collapsed="false">
      <c r="A2233" s="140" t="s">
        <v>112</v>
      </c>
      <c r="C2233" s="142" t="n">
        <v>62101000</v>
      </c>
      <c r="D2233" s="143" t="n">
        <v>62101000</v>
      </c>
      <c r="E2233" s="140" t="s">
        <v>3284</v>
      </c>
      <c r="F2233" s="143" t="n">
        <v>2022</v>
      </c>
      <c r="G2233" s="144" t="n">
        <v>628449784.92</v>
      </c>
      <c r="I2233" s="144" t="n">
        <f aca="false">+G:G-H:H</f>
        <v>628449784.92</v>
      </c>
    </row>
    <row r="2234" customFormat="false" ht="17.25" hidden="false" customHeight="true" outlineLevel="0" collapsed="false">
      <c r="A2234" s="140" t="s">
        <v>112</v>
      </c>
      <c r="C2234" s="142" t="n">
        <v>62102000</v>
      </c>
      <c r="D2234" s="143" t="n">
        <v>62102000</v>
      </c>
      <c r="E2234" s="140" t="s">
        <v>3290</v>
      </c>
      <c r="F2234" s="143" t="n">
        <v>2022</v>
      </c>
      <c r="G2234" s="144" t="n">
        <v>78157504.29</v>
      </c>
      <c r="I2234" s="144" t="n">
        <f aca="false">+G:G-H:H</f>
        <v>78157504.29</v>
      </c>
    </row>
    <row r="2235" customFormat="false" ht="17.25" hidden="false" customHeight="true" outlineLevel="0" collapsed="false">
      <c r="A2235" s="140" t="s">
        <v>112</v>
      </c>
      <c r="C2235" s="142" t="n">
        <v>62103000</v>
      </c>
      <c r="D2235" s="143" t="n">
        <v>62103000</v>
      </c>
      <c r="E2235" s="140" t="s">
        <v>1741</v>
      </c>
      <c r="F2235" s="143" t="n">
        <v>2022</v>
      </c>
      <c r="G2235" s="144" t="n">
        <v>205000</v>
      </c>
      <c r="I2235" s="144" t="n">
        <f aca="false">+G:G-H:H</f>
        <v>205000</v>
      </c>
    </row>
    <row r="2236" customFormat="false" ht="17.25" hidden="false" customHeight="true" outlineLevel="0" collapsed="false">
      <c r="A2236" s="140" t="s">
        <v>112</v>
      </c>
      <c r="C2236" s="142" t="n">
        <v>62203000</v>
      </c>
      <c r="D2236" s="143" t="n">
        <v>62203000</v>
      </c>
      <c r="E2236" s="140" t="s">
        <v>163</v>
      </c>
      <c r="F2236" s="143" t="n">
        <v>2022</v>
      </c>
      <c r="G2236" s="144" t="n">
        <v>18570000</v>
      </c>
      <c r="I2236" s="144" t="n">
        <f aca="false">+G:G-H:H</f>
        <v>18570000</v>
      </c>
    </row>
    <row r="2237" customFormat="false" ht="17.25" hidden="false" customHeight="true" outlineLevel="0" collapsed="false">
      <c r="A2237" s="140" t="s">
        <v>112</v>
      </c>
      <c r="C2237" s="142" t="n">
        <v>62208000</v>
      </c>
      <c r="D2237" s="143" t="n">
        <v>62208000</v>
      </c>
      <c r="E2237" s="140" t="s">
        <v>164</v>
      </c>
      <c r="F2237" s="143" t="n">
        <v>2022</v>
      </c>
      <c r="G2237" s="144" t="n">
        <v>300812779.44</v>
      </c>
      <c r="I2237" s="144" t="n">
        <f aca="false">+G:G-H:H</f>
        <v>300812779.44</v>
      </c>
    </row>
    <row r="2238" customFormat="false" ht="17.25" hidden="false" customHeight="true" outlineLevel="0" collapsed="false">
      <c r="A2238" s="140" t="s">
        <v>112</v>
      </c>
      <c r="C2238" s="142" t="n">
        <v>62301000</v>
      </c>
      <c r="D2238" s="143" t="n">
        <v>62301000</v>
      </c>
      <c r="E2238" s="140" t="s">
        <v>1598</v>
      </c>
      <c r="F2238" s="143" t="n">
        <v>2022</v>
      </c>
      <c r="G2238" s="144" t="n">
        <v>4800000</v>
      </c>
      <c r="I2238" s="144" t="n">
        <f aca="false">+G:G-H:H</f>
        <v>4800000</v>
      </c>
    </row>
    <row r="2239" customFormat="false" ht="17.25" hidden="false" customHeight="true" outlineLevel="0" collapsed="false">
      <c r="A2239" s="140" t="s">
        <v>112</v>
      </c>
      <c r="C2239" s="142" t="n">
        <v>62305000</v>
      </c>
      <c r="D2239" s="143" t="n">
        <v>62305000</v>
      </c>
      <c r="E2239" s="140" t="s">
        <v>1743</v>
      </c>
      <c r="F2239" s="143" t="n">
        <v>2022</v>
      </c>
      <c r="G2239" s="144" t="n">
        <v>22861976.42</v>
      </c>
      <c r="I2239" s="144" t="n">
        <f aca="false">+G:G-H:H</f>
        <v>22861976.42</v>
      </c>
    </row>
    <row r="2240" customFormat="false" ht="17.25" hidden="false" customHeight="true" outlineLevel="0" collapsed="false">
      <c r="A2240" s="140" t="s">
        <v>112</v>
      </c>
      <c r="C2240" s="142" t="n">
        <v>62401000</v>
      </c>
      <c r="D2240" s="143" t="n">
        <v>62401000</v>
      </c>
      <c r="E2240" s="140" t="s">
        <v>1744</v>
      </c>
      <c r="F2240" s="143" t="n">
        <v>2022</v>
      </c>
      <c r="G2240" s="144" t="n">
        <v>20000</v>
      </c>
      <c r="I2240" s="144" t="n">
        <f aca="false">+G:G-H:H</f>
        <v>20000</v>
      </c>
    </row>
    <row r="2241" customFormat="false" ht="17.25" hidden="false" customHeight="true" outlineLevel="0" collapsed="false">
      <c r="A2241" s="140" t="s">
        <v>112</v>
      </c>
      <c r="C2241" s="142" t="n">
        <v>62501000</v>
      </c>
      <c r="D2241" s="143" t="n">
        <v>62501000</v>
      </c>
      <c r="E2241" s="140" t="s">
        <v>169</v>
      </c>
      <c r="F2241" s="143" t="n">
        <v>2022</v>
      </c>
      <c r="G2241" s="144" t="n">
        <v>4494300</v>
      </c>
      <c r="I2241" s="144" t="n">
        <f aca="false">+G:G-H:H</f>
        <v>4494300</v>
      </c>
    </row>
    <row r="2242" customFormat="false" ht="17.25" hidden="false" customHeight="true" outlineLevel="0" collapsed="false">
      <c r="A2242" s="140" t="s">
        <v>112</v>
      </c>
      <c r="C2242" s="142" t="n">
        <v>62504000</v>
      </c>
      <c r="D2242" s="143" t="n">
        <v>62504000</v>
      </c>
      <c r="E2242" s="140" t="s">
        <v>3557</v>
      </c>
      <c r="F2242" s="143" t="n">
        <v>2022</v>
      </c>
      <c r="H2242" s="144" t="n">
        <v>470679</v>
      </c>
      <c r="I2242" s="144" t="n">
        <f aca="false">+G:G-H:H</f>
        <v>-470679</v>
      </c>
    </row>
    <row r="2243" customFormat="false" ht="17.25" hidden="false" customHeight="true" outlineLevel="0" collapsed="false">
      <c r="A2243" s="140" t="s">
        <v>112</v>
      </c>
      <c r="C2243" s="142" t="n">
        <v>62505000</v>
      </c>
      <c r="D2243" s="143" t="n">
        <v>62505000</v>
      </c>
      <c r="E2243" s="140" t="s">
        <v>3309</v>
      </c>
      <c r="F2243" s="143" t="n">
        <v>2022</v>
      </c>
      <c r="G2243" s="144" t="n">
        <v>25902916.68</v>
      </c>
      <c r="I2243" s="144" t="n">
        <f aca="false">+G:G-H:H</f>
        <v>25902916.68</v>
      </c>
    </row>
    <row r="2244" customFormat="false" ht="17.25" hidden="false" customHeight="true" outlineLevel="0" collapsed="false">
      <c r="A2244" s="140" t="s">
        <v>112</v>
      </c>
      <c r="C2244" s="142" t="n">
        <v>62507000</v>
      </c>
      <c r="D2244" s="143" t="n">
        <v>62507000</v>
      </c>
      <c r="E2244" s="140" t="s">
        <v>175</v>
      </c>
      <c r="F2244" s="143" t="n">
        <v>2022</v>
      </c>
      <c r="G2244" s="144" t="n">
        <v>5172400</v>
      </c>
      <c r="I2244" s="144" t="n">
        <f aca="false">+G:G-H:H</f>
        <v>5172400</v>
      </c>
    </row>
    <row r="2245" customFormat="false" ht="17.25" hidden="false" customHeight="true" outlineLevel="0" collapsed="false">
      <c r="A2245" s="140" t="s">
        <v>112</v>
      </c>
      <c r="C2245" s="142" t="n">
        <v>62602000</v>
      </c>
      <c r="D2245" s="143" t="n">
        <v>62602000</v>
      </c>
      <c r="E2245" s="140" t="s">
        <v>176</v>
      </c>
      <c r="F2245" s="143" t="n">
        <v>2022</v>
      </c>
      <c r="G2245" s="144" t="n">
        <v>13225488.54</v>
      </c>
      <c r="I2245" s="144" t="n">
        <f aca="false">+G:G-H:H</f>
        <v>13225488.54</v>
      </c>
    </row>
    <row r="2246" customFormat="false" ht="17.25" hidden="false" customHeight="true" outlineLevel="0" collapsed="false">
      <c r="A2246" s="140" t="s">
        <v>112</v>
      </c>
      <c r="C2246" s="143" t="n">
        <v>62604000</v>
      </c>
      <c r="D2246" s="143" t="n">
        <v>62604000</v>
      </c>
      <c r="E2246" s="140" t="s">
        <v>178</v>
      </c>
      <c r="F2246" s="143" t="n">
        <v>2022</v>
      </c>
      <c r="G2246" s="144" t="n">
        <v>13302026.33</v>
      </c>
      <c r="I2246" s="144" t="n">
        <f aca="false">+G:G-H:H</f>
        <v>13302026.33</v>
      </c>
    </row>
    <row r="2247" customFormat="false" ht="17.25" hidden="false" customHeight="true" outlineLevel="0" collapsed="false">
      <c r="A2247" s="140" t="s">
        <v>112</v>
      </c>
      <c r="C2247" s="143" t="n">
        <v>62700000</v>
      </c>
      <c r="D2247" s="143" t="n">
        <v>62700000</v>
      </c>
      <c r="E2247" s="140" t="s">
        <v>3558</v>
      </c>
      <c r="F2247" s="143" t="n">
        <v>2022</v>
      </c>
      <c r="G2247" s="144" t="n">
        <v>86200</v>
      </c>
      <c r="I2247" s="144" t="n">
        <f aca="false">+G:G-H:H</f>
        <v>86200</v>
      </c>
    </row>
    <row r="2248" customFormat="false" ht="17.25" hidden="false" customHeight="true" outlineLevel="0" collapsed="false">
      <c r="A2248" s="140" t="s">
        <v>112</v>
      </c>
      <c r="C2248" s="143" t="n">
        <v>62701000</v>
      </c>
      <c r="D2248" s="143" t="n">
        <v>62701000</v>
      </c>
      <c r="E2248" s="140" t="s">
        <v>181</v>
      </c>
      <c r="F2248" s="143" t="n">
        <v>2022</v>
      </c>
      <c r="G2248" s="144" t="n">
        <v>25000</v>
      </c>
      <c r="I2248" s="144" t="n">
        <f aca="false">+G:G-H:H</f>
        <v>25000</v>
      </c>
    </row>
    <row r="2249" customFormat="false" ht="17.25" hidden="false" customHeight="true" outlineLevel="0" collapsed="false">
      <c r="A2249" s="140" t="s">
        <v>112</v>
      </c>
      <c r="C2249" s="143" t="n">
        <v>62702000</v>
      </c>
      <c r="D2249" s="143" t="n">
        <v>62702000</v>
      </c>
      <c r="E2249" s="140" t="s">
        <v>1114</v>
      </c>
      <c r="F2249" s="143" t="n">
        <v>2022</v>
      </c>
      <c r="G2249" s="144" t="n">
        <v>70080</v>
      </c>
      <c r="I2249" s="144" t="n">
        <f aca="false">+G:G-H:H</f>
        <v>70080</v>
      </c>
    </row>
    <row r="2250" customFormat="false" ht="17.25" hidden="false" customHeight="true" outlineLevel="0" collapsed="false">
      <c r="A2250" s="140" t="s">
        <v>112</v>
      </c>
      <c r="C2250" s="143" t="n">
        <v>62703000</v>
      </c>
      <c r="D2250" s="143" t="n">
        <v>62703000</v>
      </c>
      <c r="E2250" s="140" t="s">
        <v>182</v>
      </c>
      <c r="F2250" s="143" t="n">
        <v>2022</v>
      </c>
      <c r="G2250" s="144" t="n">
        <v>14438288.1</v>
      </c>
      <c r="I2250" s="144" t="n">
        <f aca="false">+G:G-H:H</f>
        <v>14438288.1</v>
      </c>
    </row>
    <row r="2251" customFormat="false" ht="17.25" hidden="false" customHeight="true" outlineLevel="0" collapsed="false">
      <c r="A2251" s="140" t="s">
        <v>112</v>
      </c>
      <c r="C2251" s="143" t="n">
        <v>62705000</v>
      </c>
      <c r="D2251" s="143" t="n">
        <v>62705000</v>
      </c>
      <c r="E2251" s="140" t="s">
        <v>1116</v>
      </c>
      <c r="F2251" s="143" t="n">
        <v>2022</v>
      </c>
      <c r="G2251" s="144" t="n">
        <v>65000.01</v>
      </c>
      <c r="I2251" s="144" t="n">
        <f aca="false">+G:G-H:H</f>
        <v>65000.01</v>
      </c>
    </row>
    <row r="2252" customFormat="false" ht="17.25" hidden="false" customHeight="true" outlineLevel="0" collapsed="false">
      <c r="A2252" s="140" t="s">
        <v>112</v>
      </c>
      <c r="C2252" s="143" t="n">
        <v>62706000</v>
      </c>
      <c r="D2252" s="143" t="n">
        <v>62706000</v>
      </c>
      <c r="E2252" s="140" t="s">
        <v>183</v>
      </c>
      <c r="F2252" s="143" t="n">
        <v>2022</v>
      </c>
      <c r="G2252" s="144" t="n">
        <v>1006482.3</v>
      </c>
      <c r="I2252" s="144" t="n">
        <f aca="false">+G:G-H:H</f>
        <v>1006482.3</v>
      </c>
    </row>
    <row r="2253" customFormat="false" ht="17.25" hidden="false" customHeight="true" outlineLevel="0" collapsed="false">
      <c r="A2253" s="140" t="s">
        <v>112</v>
      </c>
      <c r="C2253" s="143" t="n">
        <v>63501000</v>
      </c>
      <c r="D2253" s="143" t="n">
        <v>63501000</v>
      </c>
      <c r="E2253" s="140" t="s">
        <v>3559</v>
      </c>
      <c r="F2253" s="143" t="n">
        <v>2022</v>
      </c>
      <c r="G2253" s="144" t="n">
        <v>868000</v>
      </c>
      <c r="I2253" s="144" t="n">
        <f aca="false">+G:G-H:H</f>
        <v>868000</v>
      </c>
    </row>
    <row r="2254" customFormat="false" ht="17.25" hidden="false" customHeight="true" outlineLevel="0" collapsed="false">
      <c r="A2254" s="140" t="s">
        <v>112</v>
      </c>
      <c r="C2254" s="143" t="n">
        <v>63503000</v>
      </c>
      <c r="D2254" s="143" t="n">
        <v>63503000</v>
      </c>
      <c r="E2254" s="140" t="s">
        <v>187</v>
      </c>
      <c r="F2254" s="143" t="n">
        <v>2022</v>
      </c>
      <c r="G2254" s="144" t="n">
        <v>80000</v>
      </c>
      <c r="I2254" s="144" t="n">
        <f aca="false">+G:G-H:H</f>
        <v>80000</v>
      </c>
    </row>
    <row r="2255" customFormat="false" ht="17.25" hidden="false" customHeight="true" outlineLevel="0" collapsed="false">
      <c r="A2255" s="140" t="s">
        <v>112</v>
      </c>
      <c r="C2255" s="143" t="n">
        <v>63504000</v>
      </c>
      <c r="D2255" s="143" t="n">
        <v>63504000</v>
      </c>
      <c r="E2255" s="140" t="s">
        <v>188</v>
      </c>
      <c r="F2255" s="143" t="n">
        <v>2022</v>
      </c>
      <c r="G2255" s="144" t="n">
        <v>15460638.97</v>
      </c>
      <c r="I2255" s="144" t="n">
        <f aca="false">+G:G-H:H</f>
        <v>15460638.97</v>
      </c>
    </row>
    <row r="2256" customFormat="false" ht="17.25" hidden="false" customHeight="true" outlineLevel="0" collapsed="false">
      <c r="A2256" s="140" t="s">
        <v>112</v>
      </c>
      <c r="C2256" s="143" t="n">
        <v>63506000</v>
      </c>
      <c r="D2256" s="143" t="n">
        <v>63506000</v>
      </c>
      <c r="E2256" s="140" t="s">
        <v>3560</v>
      </c>
      <c r="F2256" s="143" t="n">
        <v>2022</v>
      </c>
      <c r="G2256" s="144" t="n">
        <v>3842128</v>
      </c>
      <c r="I2256" s="144" t="n">
        <f aca="false">+G:G-H:H</f>
        <v>3842128</v>
      </c>
    </row>
    <row r="2257" customFormat="false" ht="17.25" hidden="false" customHeight="true" outlineLevel="0" collapsed="false">
      <c r="A2257" s="140" t="s">
        <v>112</v>
      </c>
      <c r="C2257" s="143" t="n">
        <v>63507000</v>
      </c>
      <c r="D2257" s="143" t="n">
        <v>63507000</v>
      </c>
      <c r="E2257" s="140" t="s">
        <v>3322</v>
      </c>
      <c r="F2257" s="143" t="n">
        <v>2022</v>
      </c>
      <c r="G2257" s="144" t="n">
        <v>10100617.45</v>
      </c>
      <c r="I2257" s="144" t="n">
        <f aca="false">+G:G-H:H</f>
        <v>10100617.45</v>
      </c>
    </row>
    <row r="2258" customFormat="false" ht="17.25" hidden="false" customHeight="true" outlineLevel="0" collapsed="false">
      <c r="A2258" s="140" t="s">
        <v>112</v>
      </c>
      <c r="C2258" s="143" t="n">
        <v>64101000</v>
      </c>
      <c r="D2258" s="143" t="n">
        <v>64101000</v>
      </c>
      <c r="E2258" s="140" t="s">
        <v>190</v>
      </c>
      <c r="F2258" s="143" t="n">
        <v>2022</v>
      </c>
      <c r="G2258" s="144" t="n">
        <v>660940190.6</v>
      </c>
      <c r="I2258" s="144" t="n">
        <f aca="false">+G:G-H:H</f>
        <v>660940190.6</v>
      </c>
    </row>
    <row r="2259" customFormat="false" ht="17.25" hidden="false" customHeight="true" outlineLevel="0" collapsed="false">
      <c r="A2259" s="140" t="s">
        <v>112</v>
      </c>
      <c r="C2259" s="143" t="n">
        <v>64102000</v>
      </c>
      <c r="D2259" s="143" t="n">
        <v>64102000</v>
      </c>
      <c r="E2259" s="140" t="s">
        <v>191</v>
      </c>
      <c r="F2259" s="143" t="n">
        <v>2022</v>
      </c>
      <c r="G2259" s="144" t="n">
        <v>21824627.91</v>
      </c>
      <c r="I2259" s="144" t="n">
        <f aca="false">+G:G-H:H</f>
        <v>21824627.91</v>
      </c>
    </row>
    <row r="2260" customFormat="false" ht="17.25" hidden="false" customHeight="true" outlineLevel="0" collapsed="false">
      <c r="A2260" s="140" t="s">
        <v>112</v>
      </c>
      <c r="C2260" s="143" t="n">
        <v>64103000</v>
      </c>
      <c r="D2260" s="143" t="n">
        <v>64103000</v>
      </c>
      <c r="E2260" s="140" t="s">
        <v>192</v>
      </c>
      <c r="F2260" s="143" t="n">
        <v>2022</v>
      </c>
      <c r="G2260" s="144" t="n">
        <v>20136761.6</v>
      </c>
      <c r="I2260" s="144" t="n">
        <f aca="false">+G:G-H:H</f>
        <v>20136761.6</v>
      </c>
    </row>
    <row r="2261" customFormat="false" ht="17.25" hidden="false" customHeight="true" outlineLevel="0" collapsed="false">
      <c r="A2261" s="140" t="s">
        <v>112</v>
      </c>
      <c r="C2261" s="143" t="n">
        <v>64105000</v>
      </c>
      <c r="D2261" s="143" t="n">
        <v>64105000</v>
      </c>
      <c r="E2261" s="140" t="s">
        <v>1332</v>
      </c>
      <c r="F2261" s="143" t="n">
        <v>2022</v>
      </c>
      <c r="G2261" s="144" t="n">
        <v>87353894.34</v>
      </c>
      <c r="I2261" s="144" t="n">
        <f aca="false">+G:G-H:H</f>
        <v>87353894.34</v>
      </c>
    </row>
    <row r="2262" customFormat="false" ht="17.25" hidden="false" customHeight="true" outlineLevel="0" collapsed="false">
      <c r="A2262" s="140" t="s">
        <v>112</v>
      </c>
      <c r="C2262" s="143" t="n">
        <v>64188000</v>
      </c>
      <c r="D2262" s="143" t="n">
        <v>64180000</v>
      </c>
      <c r="E2262" s="140" t="s">
        <v>3561</v>
      </c>
      <c r="F2262" s="143" t="n">
        <v>2022</v>
      </c>
      <c r="G2262" s="144" t="n">
        <v>5547035.2</v>
      </c>
      <c r="I2262" s="144" t="n">
        <f aca="false">+G:G-H:H</f>
        <v>5547035.2</v>
      </c>
    </row>
    <row r="2263" customFormat="false" ht="17.25" hidden="false" customHeight="true" outlineLevel="0" collapsed="false">
      <c r="A2263" s="140" t="s">
        <v>112</v>
      </c>
      <c r="C2263" s="143" t="n">
        <v>64501000</v>
      </c>
      <c r="D2263" s="143" t="n">
        <v>64501000</v>
      </c>
      <c r="E2263" s="140" t="s">
        <v>1747</v>
      </c>
      <c r="F2263" s="143" t="n">
        <v>2022</v>
      </c>
      <c r="G2263" s="144" t="n">
        <v>64188362.6</v>
      </c>
      <c r="I2263" s="144" t="n">
        <f aca="false">+G:G-H:H</f>
        <v>64188362.6</v>
      </c>
    </row>
    <row r="2264" customFormat="false" ht="17.25" hidden="false" customHeight="true" outlineLevel="0" collapsed="false">
      <c r="A2264" s="140" t="s">
        <v>112</v>
      </c>
      <c r="C2264" s="143" t="n">
        <v>64502000</v>
      </c>
      <c r="D2264" s="143" t="n">
        <v>64502000</v>
      </c>
      <c r="E2264" s="140" t="s">
        <v>1748</v>
      </c>
      <c r="F2264" s="143" t="n">
        <v>2022</v>
      </c>
      <c r="G2264" s="144" t="n">
        <v>13060786.06</v>
      </c>
      <c r="I2264" s="144" t="n">
        <f aca="false">+G:G-H:H</f>
        <v>13060786.06</v>
      </c>
    </row>
    <row r="2265" customFormat="false" ht="17.25" hidden="false" customHeight="true" outlineLevel="0" collapsed="false">
      <c r="A2265" s="140" t="s">
        <v>112</v>
      </c>
      <c r="C2265" s="143" t="n">
        <v>64503000</v>
      </c>
      <c r="D2265" s="143" t="n">
        <v>64503000</v>
      </c>
      <c r="E2265" s="140" t="s">
        <v>1749</v>
      </c>
      <c r="F2265" s="143" t="n">
        <v>2022</v>
      </c>
      <c r="G2265" s="144" t="n">
        <v>10634664.75</v>
      </c>
      <c r="I2265" s="144" t="n">
        <f aca="false">+G:G-H:H</f>
        <v>10634664.75</v>
      </c>
    </row>
    <row r="2266" customFormat="false" ht="17.25" hidden="false" customHeight="true" outlineLevel="0" collapsed="false">
      <c r="A2266" s="140" t="s">
        <v>112</v>
      </c>
      <c r="C2266" s="143" t="n">
        <v>64504000</v>
      </c>
      <c r="D2266" s="143" t="n">
        <v>64504000</v>
      </c>
      <c r="E2266" s="140" t="s">
        <v>1750</v>
      </c>
      <c r="F2266" s="143" t="n">
        <v>2022</v>
      </c>
      <c r="G2266" s="144" t="n">
        <v>5878462.88</v>
      </c>
      <c r="I2266" s="144" t="n">
        <f aca="false">+G:G-H:H</f>
        <v>5878462.88</v>
      </c>
    </row>
    <row r="2267" customFormat="false" ht="17.25" hidden="false" customHeight="true" outlineLevel="0" collapsed="false">
      <c r="A2267" s="140" t="s">
        <v>112</v>
      </c>
      <c r="C2267" s="143" t="n">
        <v>64505000</v>
      </c>
      <c r="D2267" s="143" t="n">
        <v>64505000</v>
      </c>
      <c r="E2267" s="140" t="s">
        <v>3562</v>
      </c>
      <c r="F2267" s="143" t="n">
        <v>2022</v>
      </c>
      <c r="G2267" s="144" t="n">
        <v>992379.85</v>
      </c>
      <c r="I2267" s="144" t="n">
        <f aca="false">+G:G-H:H</f>
        <v>992379.85</v>
      </c>
    </row>
    <row r="2268" customFormat="false" ht="17.25" hidden="false" customHeight="true" outlineLevel="0" collapsed="false">
      <c r="A2268" s="140" t="s">
        <v>112</v>
      </c>
      <c r="C2268" s="143" t="n">
        <v>64700000</v>
      </c>
      <c r="D2268" s="143" t="n">
        <v>64700000</v>
      </c>
      <c r="E2268" s="140" t="s">
        <v>197</v>
      </c>
      <c r="F2268" s="143" t="n">
        <v>2022</v>
      </c>
      <c r="G2268" s="144" t="n">
        <v>163946</v>
      </c>
      <c r="I2268" s="144" t="n">
        <f aca="false">+G:G-H:H</f>
        <v>163946</v>
      </c>
    </row>
    <row r="2269" customFormat="false" ht="17.25" hidden="false" customHeight="true" outlineLevel="0" collapsed="false">
      <c r="A2269" s="140" t="s">
        <v>112</v>
      </c>
      <c r="C2269" s="143" t="n">
        <v>64802000</v>
      </c>
      <c r="D2269" s="143" t="n">
        <v>64802000</v>
      </c>
      <c r="E2269" s="140" t="s">
        <v>535</v>
      </c>
      <c r="F2269" s="143" t="n">
        <v>2022</v>
      </c>
      <c r="G2269" s="144" t="n">
        <v>3940800</v>
      </c>
      <c r="I2269" s="144" t="n">
        <f aca="false">+G:G-H:H</f>
        <v>3940800</v>
      </c>
    </row>
    <row r="2270" customFormat="false" ht="17.25" hidden="false" customHeight="true" outlineLevel="0" collapsed="false">
      <c r="A2270" s="140" t="s">
        <v>112</v>
      </c>
      <c r="C2270" s="143" t="n">
        <v>64803000</v>
      </c>
      <c r="D2270" s="143" t="n">
        <v>64803000</v>
      </c>
      <c r="E2270" s="140" t="s">
        <v>3333</v>
      </c>
      <c r="F2270" s="143" t="n">
        <v>2022</v>
      </c>
      <c r="H2270" s="144" t="n">
        <v>79500</v>
      </c>
      <c r="I2270" s="144" t="n">
        <f aca="false">+G:G-H:H</f>
        <v>-79500</v>
      </c>
    </row>
    <row r="2271" customFormat="false" ht="17.25" hidden="false" customHeight="true" outlineLevel="0" collapsed="false">
      <c r="A2271" s="140" t="s">
        <v>112</v>
      </c>
      <c r="C2271" s="143" t="n">
        <v>65100000</v>
      </c>
      <c r="D2271" s="143" t="n">
        <v>65100000</v>
      </c>
      <c r="E2271" s="140" t="s">
        <v>3563</v>
      </c>
      <c r="F2271" s="143" t="n">
        <v>2022</v>
      </c>
      <c r="G2271" s="144" t="n">
        <v>4460390.74</v>
      </c>
      <c r="I2271" s="144" t="n">
        <f aca="false">+G:G-H:H</f>
        <v>4460390.74</v>
      </c>
    </row>
    <row r="2272" customFormat="false" ht="17.25" hidden="false" customHeight="true" outlineLevel="0" collapsed="false">
      <c r="A2272" s="140" t="s">
        <v>112</v>
      </c>
      <c r="C2272" s="143" t="n">
        <v>65601000</v>
      </c>
      <c r="D2272" s="143" t="n">
        <v>65601000</v>
      </c>
      <c r="E2272" s="140" t="s">
        <v>539</v>
      </c>
      <c r="F2272" s="143" t="n">
        <v>2022</v>
      </c>
      <c r="G2272" s="144" t="n">
        <v>2465434.8</v>
      </c>
      <c r="I2272" s="144" t="n">
        <f aca="false">+G:G-H:H</f>
        <v>2465434.8</v>
      </c>
    </row>
    <row r="2273" customFormat="false" ht="17.25" hidden="false" customHeight="true" outlineLevel="0" collapsed="false">
      <c r="A2273" s="140" t="s">
        <v>112</v>
      </c>
      <c r="C2273" s="143" t="n">
        <v>65700000</v>
      </c>
      <c r="D2273" s="143" t="n">
        <v>65700000</v>
      </c>
      <c r="E2273" s="140" t="s">
        <v>3337</v>
      </c>
      <c r="F2273" s="143" t="n">
        <v>2022</v>
      </c>
      <c r="G2273" s="144" t="n">
        <v>4154578.39</v>
      </c>
      <c r="I2273" s="144" t="n">
        <f aca="false">+G:G-H:H</f>
        <v>4154578.39</v>
      </c>
    </row>
    <row r="2274" customFormat="false" ht="17.25" hidden="false" customHeight="true" outlineLevel="0" collapsed="false">
      <c r="A2274" s="140" t="s">
        <v>112</v>
      </c>
      <c r="C2274" s="143" t="n">
        <v>65710000</v>
      </c>
      <c r="D2274" s="143" t="n">
        <v>65710000</v>
      </c>
      <c r="E2274" s="140" t="s">
        <v>3564</v>
      </c>
      <c r="F2274" s="143" t="n">
        <v>2022</v>
      </c>
      <c r="G2274" s="144" t="n">
        <v>2022500</v>
      </c>
      <c r="I2274" s="144" t="n">
        <f aca="false">+G:G-H:H</f>
        <v>2022500</v>
      </c>
    </row>
    <row r="2275" customFormat="false" ht="17.25" hidden="false" customHeight="true" outlineLevel="0" collapsed="false">
      <c r="A2275" s="140" t="s">
        <v>112</v>
      </c>
      <c r="C2275" s="143" t="n">
        <v>65810000</v>
      </c>
      <c r="D2275" s="143" t="n">
        <v>65810000</v>
      </c>
      <c r="E2275" s="140" t="s">
        <v>3338</v>
      </c>
      <c r="F2275" s="143" t="n">
        <v>2022</v>
      </c>
      <c r="G2275" s="144" t="n">
        <v>3.02</v>
      </c>
      <c r="I2275" s="144" t="n">
        <f aca="false">+G:G-H:H</f>
        <v>3.02</v>
      </c>
    </row>
    <row r="2276" customFormat="false" ht="17.25" hidden="false" customHeight="true" outlineLevel="0" collapsed="false">
      <c r="A2276" s="140" t="s">
        <v>112</v>
      </c>
      <c r="C2276" s="143" t="n">
        <v>66101000</v>
      </c>
      <c r="D2276" s="143" t="n">
        <v>66101000</v>
      </c>
      <c r="E2276" s="140" t="s">
        <v>478</v>
      </c>
      <c r="F2276" s="143" t="n">
        <v>2022</v>
      </c>
      <c r="G2276" s="144" t="n">
        <v>71949333.38</v>
      </c>
      <c r="I2276" s="144" t="n">
        <f aca="false">+G:G-H:H</f>
        <v>71949333.38</v>
      </c>
    </row>
    <row r="2277" customFormat="false" ht="17.25" hidden="false" customHeight="true" outlineLevel="0" collapsed="false">
      <c r="A2277" s="140" t="s">
        <v>112</v>
      </c>
      <c r="C2277" s="143" t="n">
        <v>66102000</v>
      </c>
      <c r="D2277" s="143" t="n">
        <v>66102000</v>
      </c>
      <c r="E2277" s="140" t="s">
        <v>205</v>
      </c>
      <c r="F2277" s="143" t="n">
        <v>2022</v>
      </c>
      <c r="G2277" s="144" t="n">
        <v>143947509.9</v>
      </c>
      <c r="I2277" s="144" t="n">
        <f aca="false">+G:G-H:H</f>
        <v>143947509.9</v>
      </c>
    </row>
    <row r="2278" customFormat="false" ht="17.25" hidden="false" customHeight="true" outlineLevel="0" collapsed="false">
      <c r="A2278" s="140" t="s">
        <v>112</v>
      </c>
      <c r="C2278" s="143" t="n">
        <v>66103000</v>
      </c>
      <c r="D2278" s="143" t="n">
        <v>66103000</v>
      </c>
      <c r="E2278" s="140" t="s">
        <v>3339</v>
      </c>
      <c r="F2278" s="143" t="n">
        <v>2022</v>
      </c>
      <c r="G2278" s="144" t="n">
        <v>64369672.01</v>
      </c>
      <c r="I2278" s="144" t="n">
        <f aca="false">+G:G-H:H</f>
        <v>64369672.01</v>
      </c>
    </row>
    <row r="2279" customFormat="false" ht="17.25" hidden="false" customHeight="true" outlineLevel="0" collapsed="false">
      <c r="A2279" s="140" t="s">
        <v>112</v>
      </c>
      <c r="C2279" s="143" t="n">
        <v>67500000</v>
      </c>
      <c r="D2279" s="143" t="n">
        <v>67500000</v>
      </c>
      <c r="E2279" s="140" t="s">
        <v>3342</v>
      </c>
      <c r="F2279" s="143" t="n">
        <v>2022</v>
      </c>
      <c r="G2279" s="144" t="n">
        <v>19235185.19</v>
      </c>
      <c r="I2279" s="144" t="n">
        <f aca="false">+G:G-H:H</f>
        <v>19235185.19</v>
      </c>
    </row>
    <row r="2280" customFormat="false" ht="17.25" hidden="false" customHeight="true" outlineLevel="0" collapsed="false">
      <c r="A2280" s="140" t="s">
        <v>112</v>
      </c>
      <c r="C2280" s="143" t="n">
        <v>68112000</v>
      </c>
      <c r="D2280" s="143" t="n">
        <v>68112000</v>
      </c>
      <c r="E2280" s="140" t="s">
        <v>207</v>
      </c>
      <c r="F2280" s="143" t="n">
        <v>2022</v>
      </c>
      <c r="G2280" s="144" t="n">
        <v>1438649143.59</v>
      </c>
      <c r="I2280" s="144" t="n">
        <f aca="false">+G:G-H:H</f>
        <v>1438649143.59</v>
      </c>
    </row>
    <row r="2281" customFormat="false" ht="17.25" hidden="false" customHeight="true" outlineLevel="0" collapsed="false">
      <c r="A2281" s="140" t="s">
        <v>112</v>
      </c>
      <c r="C2281" s="143" t="n">
        <v>69300000</v>
      </c>
      <c r="D2281" s="143" t="n">
        <v>69500000</v>
      </c>
      <c r="E2281" s="140" t="s">
        <v>3565</v>
      </c>
      <c r="F2281" s="143" t="n">
        <v>2022</v>
      </c>
      <c r="H2281" s="144" t="n">
        <v>30683586.67</v>
      </c>
      <c r="I2281" s="144" t="n">
        <f aca="false">+G:G-H:H</f>
        <v>-30683586.67</v>
      </c>
    </row>
    <row r="2282" customFormat="false" ht="17.25" hidden="false" customHeight="true" outlineLevel="0" collapsed="false">
      <c r="A2282" s="140" t="s">
        <v>112</v>
      </c>
      <c r="C2282" s="143" t="n">
        <v>69500000</v>
      </c>
      <c r="D2282" s="143" t="n">
        <v>69500000</v>
      </c>
      <c r="E2282" s="140" t="s">
        <v>3566</v>
      </c>
      <c r="F2282" s="143" t="n">
        <v>2022</v>
      </c>
      <c r="G2282" s="144" t="n">
        <v>567192982.2</v>
      </c>
      <c r="I2282" s="144" t="n">
        <f aca="false">+G:G-H:H</f>
        <v>567192982.2</v>
      </c>
    </row>
    <row r="2283" customFormat="false" ht="17.25" hidden="false" customHeight="true" outlineLevel="0" collapsed="false">
      <c r="A2283" s="140" t="s">
        <v>112</v>
      </c>
      <c r="C2283" s="143" t="n">
        <v>70600000</v>
      </c>
      <c r="D2283" s="143" t="n">
        <v>70600000</v>
      </c>
      <c r="E2283" s="140" t="s">
        <v>1511</v>
      </c>
      <c r="F2283" s="143" t="n">
        <v>2022</v>
      </c>
      <c r="H2283" s="144" t="n">
        <v>898075573.49</v>
      </c>
      <c r="I2283" s="144" t="n">
        <f aca="false">+G:G-H:H</f>
        <v>-898075573.49</v>
      </c>
    </row>
    <row r="2284" customFormat="false" ht="17.25" hidden="false" customHeight="true" outlineLevel="0" collapsed="false">
      <c r="A2284" s="140" t="s">
        <v>112</v>
      </c>
      <c r="C2284" s="143" t="n">
        <v>70610000</v>
      </c>
      <c r="D2284" s="143" t="n">
        <v>70610000</v>
      </c>
      <c r="E2284" s="140" t="s">
        <v>1753</v>
      </c>
      <c r="F2284" s="143" t="n">
        <v>2022</v>
      </c>
      <c r="H2284" s="144" t="n">
        <v>460655262.03</v>
      </c>
      <c r="I2284" s="144" t="n">
        <f aca="false">+G:G-H:H</f>
        <v>-460655262.03</v>
      </c>
    </row>
    <row r="2285" customFormat="false" ht="17.25" hidden="false" customHeight="true" outlineLevel="0" collapsed="false">
      <c r="A2285" s="140" t="s">
        <v>112</v>
      </c>
      <c r="C2285" s="143" t="n">
        <v>70710000</v>
      </c>
      <c r="D2285" s="143" t="n">
        <v>70710000</v>
      </c>
      <c r="E2285" s="140" t="s">
        <v>3567</v>
      </c>
      <c r="F2285" s="143" t="n">
        <v>2022</v>
      </c>
      <c r="H2285" s="144" t="n">
        <v>21409713.77</v>
      </c>
      <c r="I2285" s="144" t="n">
        <f aca="false">+G:G-H:H</f>
        <v>-21409713.77</v>
      </c>
    </row>
    <row r="2286" customFormat="false" ht="17.25" hidden="false" customHeight="true" outlineLevel="0" collapsed="false">
      <c r="A2286" s="140" t="s">
        <v>112</v>
      </c>
      <c r="C2286" s="143" t="n">
        <v>70720000</v>
      </c>
      <c r="D2286" s="143" t="n">
        <v>70720000</v>
      </c>
      <c r="E2286" s="140" t="s">
        <v>1758</v>
      </c>
      <c r="F2286" s="143" t="n">
        <v>2022</v>
      </c>
      <c r="H2286" s="144" t="n">
        <v>6367650665.47</v>
      </c>
      <c r="I2286" s="144" t="n">
        <f aca="false">+G:G-H:H</f>
        <v>-6367650665.47</v>
      </c>
    </row>
    <row r="2287" customFormat="false" ht="17.25" hidden="false" customHeight="true" outlineLevel="0" collapsed="false">
      <c r="A2287" s="140" t="s">
        <v>112</v>
      </c>
      <c r="C2287" s="143" t="n">
        <v>70810000</v>
      </c>
      <c r="D2287" s="143" t="n">
        <v>70810000</v>
      </c>
      <c r="E2287" s="140" t="s">
        <v>3568</v>
      </c>
      <c r="F2287" s="143" t="n">
        <v>2022</v>
      </c>
      <c r="H2287" s="144" t="n">
        <v>113584943.34</v>
      </c>
      <c r="I2287" s="144" t="n">
        <f aca="false">+G:G-H:H</f>
        <v>-113584943.34</v>
      </c>
    </row>
    <row r="2288" customFormat="false" ht="17.25" hidden="false" customHeight="true" outlineLevel="0" collapsed="false">
      <c r="A2288" s="140" t="s">
        <v>112</v>
      </c>
      <c r="C2288" s="143" t="n">
        <v>70820000</v>
      </c>
      <c r="D2288" s="143" t="n">
        <v>70820000</v>
      </c>
      <c r="E2288" s="140" t="s">
        <v>3569</v>
      </c>
      <c r="F2288" s="143" t="n">
        <v>2022</v>
      </c>
      <c r="H2288" s="144" t="n">
        <v>22085811.1</v>
      </c>
      <c r="I2288" s="144" t="n">
        <f aca="false">+G:G-H:H</f>
        <v>-22085811.1</v>
      </c>
    </row>
    <row r="2289" customFormat="false" ht="17.25" hidden="false" customHeight="true" outlineLevel="0" collapsed="false">
      <c r="A2289" s="140" t="s">
        <v>112</v>
      </c>
      <c r="C2289" s="143" t="n">
        <v>72200000</v>
      </c>
      <c r="D2289" s="143" t="n">
        <v>72000000</v>
      </c>
      <c r="E2289" s="140" t="s">
        <v>3570</v>
      </c>
      <c r="F2289" s="143" t="n">
        <v>2022</v>
      </c>
      <c r="H2289" s="144" t="n">
        <v>1696204333.32</v>
      </c>
      <c r="I2289" s="144" t="n">
        <f aca="false">+G:G-H:H</f>
        <v>-1696204333.32</v>
      </c>
    </row>
    <row r="2290" customFormat="false" ht="17.25" hidden="false" customHeight="true" outlineLevel="0" collapsed="false">
      <c r="A2290" s="140" t="s">
        <v>112</v>
      </c>
      <c r="C2290" s="143" t="n">
        <v>75800000</v>
      </c>
      <c r="D2290" s="143" t="n">
        <v>75800000</v>
      </c>
      <c r="E2290" s="140" t="s">
        <v>211</v>
      </c>
      <c r="F2290" s="143" t="n">
        <v>2022</v>
      </c>
      <c r="H2290" s="144" t="n">
        <v>1274758.11</v>
      </c>
      <c r="I2290" s="144" t="n">
        <f aca="false">+G:G-H:H</f>
        <v>-1274758.11</v>
      </c>
    </row>
    <row r="2291" customFormat="false" ht="17.25" hidden="false" customHeight="true" outlineLevel="0" collapsed="false">
      <c r="A2291" s="140" t="s">
        <v>112</v>
      </c>
      <c r="C2291" s="143" t="n">
        <v>75810000</v>
      </c>
      <c r="D2291" s="143" t="n">
        <v>75810000</v>
      </c>
      <c r="E2291" s="140" t="s">
        <v>212</v>
      </c>
      <c r="F2291" s="143" t="n">
        <v>2022</v>
      </c>
      <c r="H2291" s="144" t="n">
        <v>1550000</v>
      </c>
      <c r="I2291" s="144" t="n">
        <f aca="false">+G:G-H:H</f>
        <v>-1550000</v>
      </c>
    </row>
    <row r="2292" customFormat="false" ht="17.25" hidden="false" customHeight="true" outlineLevel="0" collapsed="false">
      <c r="A2292" s="140" t="s">
        <v>112</v>
      </c>
      <c r="C2292" s="143" t="n">
        <v>76600000</v>
      </c>
      <c r="D2292" s="143" t="n">
        <v>76600000</v>
      </c>
      <c r="E2292" s="140" t="s">
        <v>213</v>
      </c>
      <c r="F2292" s="143" t="n">
        <v>2022</v>
      </c>
      <c r="H2292" s="144" t="n">
        <v>59232874.29</v>
      </c>
      <c r="I2292" s="144" t="n">
        <f aca="false">+G:G-H:H</f>
        <v>-59232874.29</v>
      </c>
    </row>
    <row r="2293" customFormat="false" ht="17.25" hidden="false" customHeight="true" outlineLevel="0" collapsed="false">
      <c r="A2293" s="140" t="s">
        <v>112</v>
      </c>
      <c r="C2293" s="143" t="n">
        <v>77500000</v>
      </c>
      <c r="D2293" s="143" t="n">
        <v>77500000</v>
      </c>
      <c r="E2293" s="140" t="s">
        <v>3358</v>
      </c>
      <c r="F2293" s="143" t="n">
        <v>2022</v>
      </c>
      <c r="H2293" s="144" t="n">
        <v>155000000</v>
      </c>
      <c r="I2293" s="144" t="n">
        <f aca="false">+G:G-H:H</f>
        <v>-155000000</v>
      </c>
    </row>
    <row r="2294" customFormat="false" ht="17.25" hidden="false" customHeight="true" outlineLevel="0" collapsed="false">
      <c r="A2294" s="140" t="s">
        <v>112</v>
      </c>
      <c r="C2294" s="143" t="n">
        <v>78500000</v>
      </c>
      <c r="D2294" s="143" t="n">
        <v>78500000</v>
      </c>
      <c r="E2294" s="140" t="s">
        <v>507</v>
      </c>
      <c r="F2294" s="143" t="n">
        <v>2022</v>
      </c>
      <c r="H2294" s="144" t="n">
        <v>62777167.45</v>
      </c>
      <c r="I2294" s="144" t="n">
        <f aca="false">+G:G-H:H</f>
        <v>-62777167.45</v>
      </c>
    </row>
    <row r="2295" customFormat="false" ht="17.25" hidden="false" customHeight="true" outlineLevel="0" collapsed="false">
      <c r="A2295" s="140" t="s">
        <v>931</v>
      </c>
      <c r="C2295" s="142" t="n">
        <v>101000</v>
      </c>
      <c r="D2295" s="143" t="n">
        <v>10100000</v>
      </c>
      <c r="E2295" s="140" t="s">
        <v>1338</v>
      </c>
      <c r="F2295" s="143" t="n">
        <v>2022</v>
      </c>
      <c r="H2295" s="144" t="n">
        <v>10000000</v>
      </c>
      <c r="I2295" s="144" t="n">
        <f aca="false">+G:G-H:H</f>
        <v>-10000000</v>
      </c>
    </row>
    <row r="2296" customFormat="false" ht="17.25" hidden="false" customHeight="true" outlineLevel="0" collapsed="false">
      <c r="A2296" s="140" t="s">
        <v>931</v>
      </c>
      <c r="C2296" s="142" t="n">
        <v>120000</v>
      </c>
      <c r="D2296" s="143" t="n">
        <v>12000000</v>
      </c>
      <c r="E2296" s="140" t="s">
        <v>1340</v>
      </c>
      <c r="F2296" s="143" t="n">
        <v>2022</v>
      </c>
      <c r="G2296" s="144" t="n">
        <v>2003910127.35</v>
      </c>
      <c r="I2296" s="144" t="n">
        <f aca="false">+G:G-H:H</f>
        <v>2003910127.35</v>
      </c>
    </row>
    <row r="2297" customFormat="false" ht="17.25" hidden="false" customHeight="true" outlineLevel="0" collapsed="false">
      <c r="A2297" s="140" t="s">
        <v>931</v>
      </c>
      <c r="C2297" s="142" t="n">
        <v>164100</v>
      </c>
      <c r="D2297" s="143" t="n">
        <v>16410000</v>
      </c>
      <c r="E2297" s="140" t="s">
        <v>2801</v>
      </c>
      <c r="F2297" s="143" t="n">
        <v>2022</v>
      </c>
      <c r="H2297" s="144" t="n">
        <v>63380321.9</v>
      </c>
      <c r="I2297" s="144" t="n">
        <f aca="false">+G:G-H:H</f>
        <v>-63380321.9</v>
      </c>
    </row>
    <row r="2298" customFormat="false" ht="17.25" hidden="false" customHeight="true" outlineLevel="0" collapsed="false">
      <c r="A2298" s="140" t="s">
        <v>931</v>
      </c>
      <c r="C2298" s="142" t="n">
        <v>164200</v>
      </c>
      <c r="D2298" s="143" t="n">
        <v>16420000</v>
      </c>
      <c r="E2298" s="140" t="s">
        <v>2802</v>
      </c>
      <c r="F2298" s="143" t="n">
        <v>2022</v>
      </c>
      <c r="H2298" s="144" t="n">
        <v>123999716.81</v>
      </c>
      <c r="I2298" s="144" t="n">
        <f aca="false">+G:G-H:H</f>
        <v>-123999716.81</v>
      </c>
    </row>
    <row r="2299" customFormat="false" ht="17.25" hidden="false" customHeight="true" outlineLevel="0" collapsed="false">
      <c r="A2299" s="140" t="s">
        <v>931</v>
      </c>
      <c r="C2299" s="142" t="n">
        <v>164300</v>
      </c>
      <c r="D2299" s="143" t="n">
        <v>16430000</v>
      </c>
      <c r="E2299" s="140" t="s">
        <v>2803</v>
      </c>
      <c r="F2299" s="143" t="n">
        <v>2022</v>
      </c>
      <c r="H2299" s="144" t="n">
        <v>4794078935.47</v>
      </c>
      <c r="I2299" s="144" t="n">
        <f aca="false">+G:G-H:H</f>
        <v>-4794078935.47</v>
      </c>
    </row>
    <row r="2300" customFormat="false" ht="17.25" hidden="false" customHeight="true" outlineLevel="0" collapsed="false">
      <c r="A2300" s="140" t="s">
        <v>931</v>
      </c>
      <c r="C2300" s="142" t="n">
        <v>211000</v>
      </c>
      <c r="D2300" s="143" t="n">
        <v>21100000</v>
      </c>
      <c r="E2300" s="140" t="s">
        <v>1636</v>
      </c>
      <c r="F2300" s="143" t="n">
        <v>2022</v>
      </c>
      <c r="G2300" s="144" t="n">
        <v>33300000</v>
      </c>
      <c r="I2300" s="144" t="n">
        <f aca="false">+G:G-H:H</f>
        <v>33300000</v>
      </c>
    </row>
    <row r="2301" customFormat="false" ht="17.25" hidden="false" customHeight="true" outlineLevel="0" collapsed="false">
      <c r="A2301" s="140" t="s">
        <v>931</v>
      </c>
      <c r="C2301" s="142" t="n">
        <v>211100</v>
      </c>
      <c r="D2301" s="143" t="n">
        <v>21110000</v>
      </c>
      <c r="E2301" s="140" t="s">
        <v>2804</v>
      </c>
      <c r="F2301" s="143" t="n">
        <v>2022</v>
      </c>
      <c r="G2301" s="144" t="n">
        <v>250000000</v>
      </c>
      <c r="I2301" s="144" t="n">
        <f aca="false">+G:G-H:H</f>
        <v>250000000</v>
      </c>
    </row>
    <row r="2302" customFormat="false" ht="17.25" hidden="false" customHeight="true" outlineLevel="0" collapsed="false">
      <c r="A2302" s="140" t="s">
        <v>931</v>
      </c>
      <c r="C2302" s="142" t="n">
        <v>211200</v>
      </c>
      <c r="D2302" s="143" t="n">
        <v>21110000</v>
      </c>
      <c r="E2302" s="140" t="s">
        <v>2805</v>
      </c>
      <c r="F2302" s="143" t="n">
        <v>2022</v>
      </c>
      <c r="G2302" s="144" t="n">
        <v>192570000</v>
      </c>
      <c r="I2302" s="144" t="n">
        <f aca="false">+G:G-H:H</f>
        <v>192570000</v>
      </c>
    </row>
    <row r="2303" customFormat="false" ht="17.25" hidden="false" customHeight="true" outlineLevel="0" collapsed="false">
      <c r="A2303" s="140" t="s">
        <v>931</v>
      </c>
      <c r="C2303" s="142" t="n">
        <v>211300</v>
      </c>
      <c r="D2303" s="143" t="n">
        <v>21110000</v>
      </c>
      <c r="E2303" s="140" t="s">
        <v>2806</v>
      </c>
      <c r="F2303" s="143" t="n">
        <v>2022</v>
      </c>
      <c r="G2303" s="144" t="n">
        <v>470000000</v>
      </c>
      <c r="I2303" s="144" t="n">
        <f aca="false">+G:G-H:H</f>
        <v>470000000</v>
      </c>
    </row>
    <row r="2304" customFormat="false" ht="17.25" hidden="false" customHeight="true" outlineLevel="0" collapsed="false">
      <c r="A2304" s="140" t="s">
        <v>931</v>
      </c>
      <c r="C2304" s="142" t="n">
        <v>211400</v>
      </c>
      <c r="D2304" s="143" t="n">
        <v>21110000</v>
      </c>
      <c r="E2304" s="140" t="s">
        <v>2807</v>
      </c>
      <c r="F2304" s="143" t="n">
        <v>2022</v>
      </c>
      <c r="G2304" s="144" t="n">
        <v>23070000</v>
      </c>
      <c r="I2304" s="144" t="n">
        <f aca="false">+G:G-H:H</f>
        <v>23070000</v>
      </c>
    </row>
    <row r="2305" customFormat="false" ht="17.25" hidden="false" customHeight="true" outlineLevel="0" collapsed="false">
      <c r="A2305" s="140" t="s">
        <v>931</v>
      </c>
      <c r="C2305" s="142" t="n">
        <v>211500</v>
      </c>
      <c r="D2305" s="143" t="n">
        <v>21110000</v>
      </c>
      <c r="E2305" s="140" t="s">
        <v>2808</v>
      </c>
      <c r="F2305" s="143" t="n">
        <v>2022</v>
      </c>
      <c r="G2305" s="144" t="n">
        <v>289085000</v>
      </c>
      <c r="I2305" s="144" t="n">
        <f aca="false">+G:G-H:H</f>
        <v>289085000</v>
      </c>
    </row>
    <row r="2306" customFormat="false" ht="17.25" hidden="false" customHeight="true" outlineLevel="0" collapsed="false">
      <c r="A2306" s="140" t="s">
        <v>931</v>
      </c>
      <c r="C2306" s="142" t="n">
        <v>211600</v>
      </c>
      <c r="D2306" s="143" t="n">
        <v>21110000</v>
      </c>
      <c r="E2306" s="140" t="s">
        <v>2809</v>
      </c>
      <c r="F2306" s="143" t="n">
        <v>2022</v>
      </c>
      <c r="G2306" s="144" t="n">
        <v>127721000</v>
      </c>
      <c r="I2306" s="144" t="n">
        <f aca="false">+G:G-H:H</f>
        <v>127721000</v>
      </c>
    </row>
    <row r="2307" customFormat="false" ht="17.25" hidden="false" customHeight="true" outlineLevel="0" collapsed="false">
      <c r="A2307" s="140" t="s">
        <v>931</v>
      </c>
      <c r="C2307" s="142" t="n">
        <v>211700</v>
      </c>
      <c r="D2307" s="143" t="n">
        <v>21110000</v>
      </c>
      <c r="E2307" s="140" t="s">
        <v>2810</v>
      </c>
      <c r="F2307" s="143" t="n">
        <v>2022</v>
      </c>
      <c r="G2307" s="144" t="n">
        <v>215500000</v>
      </c>
      <c r="I2307" s="144" t="n">
        <f aca="false">+G:G-H:H</f>
        <v>215500000</v>
      </c>
    </row>
    <row r="2308" customFormat="false" ht="17.25" hidden="false" customHeight="true" outlineLevel="0" collapsed="false">
      <c r="A2308" s="140" t="s">
        <v>931</v>
      </c>
      <c r="C2308" s="142" t="n">
        <v>211800</v>
      </c>
      <c r="D2308" s="143" t="n">
        <v>21110000</v>
      </c>
      <c r="E2308" s="140" t="s">
        <v>2811</v>
      </c>
      <c r="F2308" s="143" t="n">
        <v>2022</v>
      </c>
      <c r="G2308" s="144" t="n">
        <v>29000000</v>
      </c>
      <c r="I2308" s="144" t="n">
        <f aca="false">+G:G-H:H</f>
        <v>29000000</v>
      </c>
    </row>
    <row r="2309" customFormat="false" ht="17.25" hidden="false" customHeight="true" outlineLevel="0" collapsed="false">
      <c r="A2309" s="140" t="s">
        <v>931</v>
      </c>
      <c r="C2309" s="142" t="n">
        <v>211900</v>
      </c>
      <c r="D2309" s="143" t="n">
        <v>21110000</v>
      </c>
      <c r="E2309" s="140" t="s">
        <v>2812</v>
      </c>
      <c r="F2309" s="143" t="n">
        <v>2022</v>
      </c>
      <c r="G2309" s="144" t="n">
        <v>60000000</v>
      </c>
      <c r="I2309" s="144" t="n">
        <f aca="false">+G:G-H:H</f>
        <v>60000000</v>
      </c>
    </row>
    <row r="2310" customFormat="false" ht="17.25" hidden="false" customHeight="true" outlineLevel="0" collapsed="false">
      <c r="A2310" s="140" t="s">
        <v>931</v>
      </c>
      <c r="C2310" s="142" t="n">
        <v>211910</v>
      </c>
      <c r="D2310" s="143" t="n">
        <v>21110000</v>
      </c>
      <c r="E2310" s="140" t="s">
        <v>2813</v>
      </c>
      <c r="F2310" s="143" t="n">
        <v>2022</v>
      </c>
      <c r="G2310" s="144" t="n">
        <v>23800000</v>
      </c>
      <c r="I2310" s="144" t="n">
        <f aca="false">+G:G-H:H</f>
        <v>23800000</v>
      </c>
    </row>
    <row r="2311" customFormat="false" ht="17.25" hidden="false" customHeight="true" outlineLevel="0" collapsed="false">
      <c r="A2311" s="140" t="s">
        <v>931</v>
      </c>
      <c r="C2311" s="142" t="n">
        <v>211920</v>
      </c>
      <c r="D2311" s="143" t="n">
        <v>21110000</v>
      </c>
      <c r="E2311" s="140" t="s">
        <v>3571</v>
      </c>
      <c r="F2311" s="143" t="n">
        <v>2022</v>
      </c>
      <c r="G2311" s="144" t="n">
        <v>4000000000</v>
      </c>
      <c r="I2311" s="144" t="n">
        <f aca="false">+G:G-H:H</f>
        <v>4000000000</v>
      </c>
    </row>
    <row r="2312" customFormat="false" ht="17.25" hidden="false" customHeight="true" outlineLevel="0" collapsed="false">
      <c r="A2312" s="140" t="s">
        <v>931</v>
      </c>
      <c r="C2312" s="142" t="n">
        <v>212000</v>
      </c>
      <c r="D2312" s="143" t="n">
        <v>21200000</v>
      </c>
      <c r="E2312" s="140" t="s">
        <v>2814</v>
      </c>
      <c r="F2312" s="143" t="n">
        <v>2022</v>
      </c>
      <c r="G2312" s="144" t="n">
        <v>9256000</v>
      </c>
      <c r="I2312" s="144" t="n">
        <f aca="false">+G:G-H:H</f>
        <v>9256000</v>
      </c>
    </row>
    <row r="2313" customFormat="false" ht="17.25" hidden="false" customHeight="true" outlineLevel="0" collapsed="false">
      <c r="A2313" s="140" t="s">
        <v>931</v>
      </c>
      <c r="C2313" s="142" t="n">
        <v>212100</v>
      </c>
      <c r="D2313" s="143" t="n">
        <v>21200000</v>
      </c>
      <c r="E2313" s="140" t="s">
        <v>2815</v>
      </c>
      <c r="F2313" s="143" t="n">
        <v>2022</v>
      </c>
      <c r="G2313" s="144" t="n">
        <v>4944996456</v>
      </c>
      <c r="I2313" s="144" t="n">
        <f aca="false">+G:G-H:H</f>
        <v>4944996456</v>
      </c>
    </row>
    <row r="2314" customFormat="false" ht="17.25" hidden="false" customHeight="true" outlineLevel="0" collapsed="false">
      <c r="A2314" s="140" t="s">
        <v>931</v>
      </c>
      <c r="C2314" s="142" t="n">
        <v>212200</v>
      </c>
      <c r="D2314" s="143" t="n">
        <v>21200000</v>
      </c>
      <c r="E2314" s="140" t="s">
        <v>2816</v>
      </c>
      <c r="F2314" s="143" t="n">
        <v>2022</v>
      </c>
      <c r="G2314" s="144" t="n">
        <v>170000000</v>
      </c>
      <c r="I2314" s="144" t="n">
        <f aca="false">+G:G-H:H</f>
        <v>170000000</v>
      </c>
    </row>
    <row r="2315" customFormat="false" ht="17.25" hidden="false" customHeight="true" outlineLevel="0" collapsed="false">
      <c r="A2315" s="140" t="s">
        <v>931</v>
      </c>
      <c r="C2315" s="142" t="n">
        <v>213000</v>
      </c>
      <c r="D2315" s="143" t="n">
        <v>21300000</v>
      </c>
      <c r="E2315" s="140" t="s">
        <v>1344</v>
      </c>
      <c r="F2315" s="143" t="n">
        <v>2022</v>
      </c>
      <c r="G2315" s="144" t="n">
        <v>1259588247.87</v>
      </c>
      <c r="I2315" s="144" t="n">
        <f aca="false">+G:G-H:H</f>
        <v>1259588247.87</v>
      </c>
    </row>
    <row r="2316" customFormat="false" ht="17.25" hidden="false" customHeight="true" outlineLevel="0" collapsed="false">
      <c r="A2316" s="140" t="s">
        <v>931</v>
      </c>
      <c r="C2316" s="142" t="n">
        <v>213100</v>
      </c>
      <c r="D2316" s="143" t="n">
        <v>21310000</v>
      </c>
      <c r="E2316" s="140" t="s">
        <v>2817</v>
      </c>
      <c r="F2316" s="143" t="n">
        <v>2022</v>
      </c>
      <c r="G2316" s="144" t="n">
        <v>1416315843.8</v>
      </c>
      <c r="I2316" s="144" t="n">
        <f aca="false">+G:G-H:H</f>
        <v>1416315843.8</v>
      </c>
    </row>
    <row r="2317" customFormat="false" ht="17.25" hidden="false" customHeight="true" outlineLevel="0" collapsed="false">
      <c r="A2317" s="140" t="s">
        <v>931</v>
      </c>
      <c r="C2317" s="142" t="n">
        <v>213200</v>
      </c>
      <c r="D2317" s="143" t="n">
        <v>21310000</v>
      </c>
      <c r="E2317" s="140" t="s">
        <v>2818</v>
      </c>
      <c r="F2317" s="143" t="n">
        <v>2022</v>
      </c>
      <c r="G2317" s="144" t="n">
        <v>1147261235.82</v>
      </c>
      <c r="I2317" s="144" t="n">
        <f aca="false">+G:G-H:H</f>
        <v>1147261235.82</v>
      </c>
    </row>
    <row r="2318" customFormat="false" ht="17.25" hidden="false" customHeight="true" outlineLevel="0" collapsed="false">
      <c r="A2318" s="140" t="s">
        <v>931</v>
      </c>
      <c r="C2318" s="142" t="n">
        <v>213300</v>
      </c>
      <c r="D2318" s="143" t="n">
        <v>21310000</v>
      </c>
      <c r="E2318" s="140" t="s">
        <v>2819</v>
      </c>
      <c r="F2318" s="143" t="n">
        <v>2022</v>
      </c>
      <c r="G2318" s="144" t="n">
        <v>1363459728.91</v>
      </c>
      <c r="I2318" s="144" t="n">
        <f aca="false">+G:G-H:H</f>
        <v>1363459728.91</v>
      </c>
    </row>
    <row r="2319" customFormat="false" ht="17.25" hidden="false" customHeight="true" outlineLevel="0" collapsed="false">
      <c r="A2319" s="140" t="s">
        <v>931</v>
      </c>
      <c r="C2319" s="142" t="n">
        <v>213400</v>
      </c>
      <c r="D2319" s="143" t="n">
        <v>21310000</v>
      </c>
      <c r="E2319" s="140" t="s">
        <v>2820</v>
      </c>
      <c r="F2319" s="143" t="n">
        <v>2022</v>
      </c>
      <c r="G2319" s="144" t="n">
        <v>995061540.72</v>
      </c>
      <c r="I2319" s="144" t="n">
        <f aca="false">+G:G-H:H</f>
        <v>995061540.72</v>
      </c>
    </row>
    <row r="2320" customFormat="false" ht="17.25" hidden="false" customHeight="true" outlineLevel="0" collapsed="false">
      <c r="A2320" s="140" t="s">
        <v>931</v>
      </c>
      <c r="C2320" s="142" t="n">
        <v>213500</v>
      </c>
      <c r="D2320" s="143" t="n">
        <v>21350000</v>
      </c>
      <c r="E2320" s="140" t="s">
        <v>2821</v>
      </c>
      <c r="F2320" s="143" t="n">
        <v>2022</v>
      </c>
      <c r="G2320" s="144" t="n">
        <v>29348440.33</v>
      </c>
      <c r="I2320" s="144" t="n">
        <f aca="false">+G:G-H:H</f>
        <v>29348440.33</v>
      </c>
    </row>
    <row r="2321" customFormat="false" ht="17.25" hidden="false" customHeight="true" outlineLevel="0" collapsed="false">
      <c r="A2321" s="140" t="s">
        <v>931</v>
      </c>
      <c r="C2321" s="142" t="n">
        <v>213600</v>
      </c>
      <c r="D2321" s="143" t="n">
        <v>21350000</v>
      </c>
      <c r="E2321" s="140" t="s">
        <v>2822</v>
      </c>
      <c r="F2321" s="143" t="n">
        <v>2022</v>
      </c>
      <c r="G2321" s="144" t="n">
        <v>843254308.1</v>
      </c>
      <c r="I2321" s="144" t="n">
        <f aca="false">+G:G-H:H</f>
        <v>843254308.1</v>
      </c>
    </row>
    <row r="2322" customFormat="false" ht="17.25" hidden="false" customHeight="true" outlineLevel="0" collapsed="false">
      <c r="A2322" s="140" t="s">
        <v>931</v>
      </c>
      <c r="C2322" s="142" t="n">
        <v>213700</v>
      </c>
      <c r="D2322" s="143" t="n">
        <v>21350000</v>
      </c>
      <c r="E2322" s="140" t="s">
        <v>2823</v>
      </c>
      <c r="F2322" s="143" t="n">
        <v>2022</v>
      </c>
      <c r="G2322" s="144" t="n">
        <v>1676712000.81</v>
      </c>
      <c r="I2322" s="144" t="n">
        <f aca="false">+G:G-H:H</f>
        <v>1676712000.81</v>
      </c>
    </row>
    <row r="2323" customFormat="false" ht="17.25" hidden="false" customHeight="true" outlineLevel="0" collapsed="false">
      <c r="A2323" s="140" t="s">
        <v>931</v>
      </c>
      <c r="C2323" s="142" t="n">
        <v>213800</v>
      </c>
      <c r="D2323" s="143" t="n">
        <v>21350000</v>
      </c>
      <c r="E2323" s="140" t="s">
        <v>3572</v>
      </c>
      <c r="F2323" s="143" t="n">
        <v>2022</v>
      </c>
      <c r="G2323" s="144" t="n">
        <v>6684158678.92</v>
      </c>
      <c r="I2323" s="144" t="n">
        <f aca="false">+G:G-H:H</f>
        <v>6684158678.92</v>
      </c>
    </row>
    <row r="2324" customFormat="false" ht="17.25" hidden="false" customHeight="true" outlineLevel="0" collapsed="false">
      <c r="A2324" s="140" t="s">
        <v>931</v>
      </c>
      <c r="C2324" s="142" t="n">
        <v>215000</v>
      </c>
      <c r="D2324" s="143" t="n">
        <v>21500000</v>
      </c>
      <c r="E2324" s="140" t="s">
        <v>2323</v>
      </c>
      <c r="F2324" s="143" t="n">
        <v>2022</v>
      </c>
      <c r="G2324" s="144" t="n">
        <v>40522342.09</v>
      </c>
      <c r="I2324" s="144" t="n">
        <f aca="false">+G:G-H:H</f>
        <v>40522342.09</v>
      </c>
    </row>
    <row r="2325" customFormat="false" ht="17.25" hidden="false" customHeight="true" outlineLevel="0" collapsed="false">
      <c r="A2325" s="140" t="s">
        <v>931</v>
      </c>
      <c r="C2325" s="142" t="n">
        <v>215420</v>
      </c>
      <c r="D2325" s="143" t="n">
        <v>21540000</v>
      </c>
      <c r="E2325" s="140" t="s">
        <v>2551</v>
      </c>
      <c r="F2325" s="143" t="n">
        <v>2022</v>
      </c>
      <c r="G2325" s="144" t="n">
        <v>4446299.97</v>
      </c>
      <c r="I2325" s="144" t="n">
        <f aca="false">+G:G-H:H</f>
        <v>4446299.97</v>
      </c>
    </row>
    <row r="2326" customFormat="false" ht="17.25" hidden="false" customHeight="true" outlineLevel="0" collapsed="false">
      <c r="A2326" s="140" t="s">
        <v>931</v>
      </c>
      <c r="C2326" s="142" t="n">
        <v>218200</v>
      </c>
      <c r="D2326" s="143" t="n">
        <v>21820000</v>
      </c>
      <c r="E2326" s="140" t="s">
        <v>574</v>
      </c>
      <c r="F2326" s="143" t="n">
        <v>2022</v>
      </c>
      <c r="G2326" s="144" t="n">
        <v>137991811.33</v>
      </c>
      <c r="I2326" s="144" t="n">
        <f aca="false">+G:G-H:H</f>
        <v>137991811.33</v>
      </c>
    </row>
    <row r="2327" customFormat="false" ht="17.25" hidden="false" customHeight="true" outlineLevel="0" collapsed="false">
      <c r="A2327" s="140" t="s">
        <v>931</v>
      </c>
      <c r="C2327" s="142" t="n">
        <v>218300</v>
      </c>
      <c r="D2327" s="143" t="n">
        <v>21830000</v>
      </c>
      <c r="E2327" s="140" t="s">
        <v>2553</v>
      </c>
      <c r="F2327" s="143" t="n">
        <v>2022</v>
      </c>
      <c r="G2327" s="144" t="n">
        <v>25200000</v>
      </c>
      <c r="I2327" s="144" t="n">
        <f aca="false">+G:G-H:H</f>
        <v>25200000</v>
      </c>
    </row>
    <row r="2328" customFormat="false" ht="17.25" hidden="false" customHeight="true" outlineLevel="0" collapsed="false">
      <c r="A2328" s="140" t="s">
        <v>931</v>
      </c>
      <c r="C2328" s="142" t="n">
        <v>275000</v>
      </c>
      <c r="D2328" s="143" t="n">
        <v>27500000</v>
      </c>
      <c r="E2328" s="140" t="s">
        <v>2825</v>
      </c>
      <c r="F2328" s="143" t="n">
        <v>2022</v>
      </c>
      <c r="G2328" s="144" t="n">
        <v>48695821.82</v>
      </c>
      <c r="I2328" s="144" t="n">
        <f aca="false">+G:G-H:H</f>
        <v>48695821.82</v>
      </c>
    </row>
    <row r="2329" customFormat="false" ht="17.25" hidden="false" customHeight="true" outlineLevel="0" collapsed="false">
      <c r="A2329" s="140" t="s">
        <v>931</v>
      </c>
      <c r="C2329" s="142" t="n">
        <v>281200</v>
      </c>
      <c r="D2329" s="143" t="n">
        <v>28120000</v>
      </c>
      <c r="E2329" s="140" t="s">
        <v>2826</v>
      </c>
      <c r="F2329" s="143" t="n">
        <v>2022</v>
      </c>
      <c r="H2329" s="144" t="n">
        <v>75940059</v>
      </c>
      <c r="I2329" s="144" t="n">
        <f aca="false">+G:G-H:H</f>
        <v>-75940059</v>
      </c>
    </row>
    <row r="2330" customFormat="false" ht="17.25" hidden="false" customHeight="true" outlineLevel="0" collapsed="false">
      <c r="A2330" s="140" t="s">
        <v>931</v>
      </c>
      <c r="C2330" s="142" t="n">
        <v>281210</v>
      </c>
      <c r="D2330" s="143" t="n">
        <v>28120000</v>
      </c>
      <c r="E2330" s="140" t="s">
        <v>2827</v>
      </c>
      <c r="F2330" s="143" t="n">
        <v>2022</v>
      </c>
      <c r="H2330" s="144" t="n">
        <v>2755301518.8</v>
      </c>
      <c r="I2330" s="144" t="n">
        <f aca="false">+G:G-H:H</f>
        <v>-2755301518.8</v>
      </c>
    </row>
    <row r="2331" customFormat="false" ht="17.25" hidden="false" customHeight="true" outlineLevel="0" collapsed="false">
      <c r="A2331" s="140" t="s">
        <v>931</v>
      </c>
      <c r="C2331" s="142" t="n">
        <v>281220</v>
      </c>
      <c r="D2331" s="143" t="n">
        <v>28120000</v>
      </c>
      <c r="E2331" s="140" t="s">
        <v>2828</v>
      </c>
      <c r="F2331" s="143" t="n">
        <v>2022</v>
      </c>
      <c r="H2331" s="144" t="n">
        <v>72250000</v>
      </c>
      <c r="I2331" s="144" t="n">
        <f aca="false">+G:G-H:H</f>
        <v>-72250000</v>
      </c>
    </row>
    <row r="2332" customFormat="false" ht="17.25" hidden="false" customHeight="true" outlineLevel="0" collapsed="false">
      <c r="A2332" s="140" t="s">
        <v>931</v>
      </c>
      <c r="C2332" s="142" t="n">
        <v>281300</v>
      </c>
      <c r="D2332" s="143" t="n">
        <v>28130000</v>
      </c>
      <c r="E2332" s="140" t="s">
        <v>2829</v>
      </c>
      <c r="F2332" s="143" t="n">
        <v>2022</v>
      </c>
      <c r="H2332" s="144" t="n">
        <v>625774745.79</v>
      </c>
      <c r="I2332" s="144" t="n">
        <f aca="false">+G:G-H:H</f>
        <v>-625774745.79</v>
      </c>
    </row>
    <row r="2333" customFormat="false" ht="17.25" hidden="false" customHeight="true" outlineLevel="0" collapsed="false">
      <c r="A2333" s="140" t="s">
        <v>931</v>
      </c>
      <c r="C2333" s="142" t="n">
        <v>281310</v>
      </c>
      <c r="D2333" s="143" t="n">
        <v>28131000</v>
      </c>
      <c r="E2333" s="140" t="s">
        <v>2830</v>
      </c>
      <c r="F2333" s="143" t="n">
        <v>2022</v>
      </c>
      <c r="H2333" s="144" t="n">
        <v>436545044.18</v>
      </c>
      <c r="I2333" s="144" t="n">
        <f aca="false">+G:G-H:H</f>
        <v>-436545044.18</v>
      </c>
    </row>
    <row r="2334" customFormat="false" ht="17.25" hidden="false" customHeight="true" outlineLevel="0" collapsed="false">
      <c r="A2334" s="140" t="s">
        <v>931</v>
      </c>
      <c r="C2334" s="142" t="n">
        <v>281320</v>
      </c>
      <c r="D2334" s="143" t="n">
        <v>28131000</v>
      </c>
      <c r="E2334" s="140" t="s">
        <v>2831</v>
      </c>
      <c r="F2334" s="143" t="n">
        <v>2022</v>
      </c>
      <c r="H2334" s="144" t="n">
        <v>573843789.1</v>
      </c>
      <c r="I2334" s="144" t="n">
        <f aca="false">+G:G-H:H</f>
        <v>-573843789.1</v>
      </c>
    </row>
    <row r="2335" customFormat="false" ht="17.25" hidden="false" customHeight="true" outlineLevel="0" collapsed="false">
      <c r="A2335" s="140" t="s">
        <v>931</v>
      </c>
      <c r="C2335" s="142" t="n">
        <v>281330</v>
      </c>
      <c r="D2335" s="143" t="n">
        <v>28131000</v>
      </c>
      <c r="E2335" s="140" t="s">
        <v>2832</v>
      </c>
      <c r="F2335" s="143" t="n">
        <v>2022</v>
      </c>
      <c r="H2335" s="144" t="n">
        <v>783748259</v>
      </c>
      <c r="I2335" s="144" t="n">
        <f aca="false">+G:G-H:H</f>
        <v>-783748259</v>
      </c>
    </row>
    <row r="2336" customFormat="false" ht="17.25" hidden="false" customHeight="true" outlineLevel="0" collapsed="false">
      <c r="A2336" s="140" t="s">
        <v>931</v>
      </c>
      <c r="C2336" s="142" t="n">
        <v>281340</v>
      </c>
      <c r="D2336" s="143" t="n">
        <v>28131000</v>
      </c>
      <c r="E2336" s="140" t="s">
        <v>2833</v>
      </c>
      <c r="F2336" s="143" t="n">
        <v>2022</v>
      </c>
      <c r="H2336" s="144" t="n">
        <v>618391221.07</v>
      </c>
      <c r="I2336" s="144" t="n">
        <f aca="false">+G:G-H:H</f>
        <v>-618391221.07</v>
      </c>
    </row>
    <row r="2337" customFormat="false" ht="17.25" hidden="false" customHeight="true" outlineLevel="0" collapsed="false">
      <c r="A2337" s="140" t="s">
        <v>931</v>
      </c>
      <c r="C2337" s="142" t="n">
        <v>281350</v>
      </c>
      <c r="D2337" s="143" t="n">
        <v>28131000</v>
      </c>
      <c r="E2337" s="140" t="s">
        <v>2834</v>
      </c>
      <c r="F2337" s="143" t="n">
        <v>2022</v>
      </c>
      <c r="H2337" s="144" t="n">
        <v>17609064.03</v>
      </c>
      <c r="I2337" s="144" t="n">
        <f aca="false">+G:G-H:H</f>
        <v>-17609064.03</v>
      </c>
    </row>
    <row r="2338" customFormat="false" ht="17.25" hidden="false" customHeight="true" outlineLevel="0" collapsed="false">
      <c r="A2338" s="140" t="s">
        <v>931</v>
      </c>
      <c r="C2338" s="142" t="n">
        <v>281360</v>
      </c>
      <c r="D2338" s="143" t="n">
        <v>28131000</v>
      </c>
      <c r="E2338" s="140" t="s">
        <v>2835</v>
      </c>
      <c r="F2338" s="143" t="n">
        <v>2022</v>
      </c>
      <c r="H2338" s="144" t="n">
        <v>200575149.41</v>
      </c>
      <c r="I2338" s="144" t="n">
        <f aca="false">+G:G-H:H</f>
        <v>-200575149.41</v>
      </c>
    </row>
    <row r="2339" customFormat="false" ht="17.25" hidden="false" customHeight="true" outlineLevel="0" collapsed="false">
      <c r="A2339" s="140" t="s">
        <v>931</v>
      </c>
      <c r="C2339" s="142" t="n">
        <v>281370</v>
      </c>
      <c r="D2339" s="143" t="n">
        <v>28131000</v>
      </c>
      <c r="E2339" s="140" t="s">
        <v>2836</v>
      </c>
      <c r="F2339" s="143" t="n">
        <v>2022</v>
      </c>
      <c r="H2339" s="144" t="n">
        <v>442068367.04</v>
      </c>
      <c r="I2339" s="144" t="n">
        <f aca="false">+G:G-H:H</f>
        <v>-442068367.04</v>
      </c>
    </row>
    <row r="2340" customFormat="false" ht="17.25" hidden="false" customHeight="true" outlineLevel="0" collapsed="false">
      <c r="A2340" s="140" t="s">
        <v>931</v>
      </c>
      <c r="C2340" s="142" t="n">
        <v>281380</v>
      </c>
      <c r="D2340" s="143" t="n">
        <v>28131000</v>
      </c>
      <c r="E2340" s="140" t="s">
        <v>3573</v>
      </c>
      <c r="F2340" s="143" t="n">
        <v>2022</v>
      </c>
      <c r="H2340" s="144" t="n">
        <v>334207934</v>
      </c>
      <c r="I2340" s="144" t="n">
        <f aca="false">+G:G-H:H</f>
        <v>-334207934</v>
      </c>
    </row>
    <row r="2341" customFormat="false" ht="17.25" hidden="false" customHeight="true" outlineLevel="0" collapsed="false">
      <c r="A2341" s="140" t="s">
        <v>931</v>
      </c>
      <c r="C2341" s="142" t="n">
        <v>281500</v>
      </c>
      <c r="D2341" s="143" t="n">
        <v>28150000</v>
      </c>
      <c r="E2341" s="140" t="s">
        <v>2837</v>
      </c>
      <c r="F2341" s="143" t="n">
        <v>2022</v>
      </c>
      <c r="H2341" s="144" t="n">
        <v>33093245.21</v>
      </c>
      <c r="I2341" s="144" t="n">
        <f aca="false">+G:G-H:H</f>
        <v>-33093245.21</v>
      </c>
    </row>
    <row r="2342" customFormat="false" ht="17.25" hidden="false" customHeight="true" outlineLevel="0" collapsed="false">
      <c r="A2342" s="140" t="s">
        <v>931</v>
      </c>
      <c r="C2342" s="142" t="n">
        <v>281550</v>
      </c>
      <c r="D2342" s="143" t="n">
        <v>28155000</v>
      </c>
      <c r="E2342" s="140" t="s">
        <v>1354</v>
      </c>
      <c r="F2342" s="143" t="n">
        <v>2022</v>
      </c>
      <c r="H2342" s="144" t="n">
        <v>4001670</v>
      </c>
      <c r="I2342" s="144" t="n">
        <f aca="false">+G:G-H:H</f>
        <v>-4001670</v>
      </c>
    </row>
    <row r="2343" customFormat="false" ht="17.25" hidden="false" customHeight="true" outlineLevel="0" collapsed="false">
      <c r="A2343" s="140" t="s">
        <v>931</v>
      </c>
      <c r="C2343" s="142" t="n">
        <v>281820</v>
      </c>
      <c r="D2343" s="143" t="n">
        <v>28182000</v>
      </c>
      <c r="E2343" s="140" t="s">
        <v>1356</v>
      </c>
      <c r="F2343" s="143" t="n">
        <v>2022</v>
      </c>
      <c r="H2343" s="144" t="n">
        <v>137991810.33</v>
      </c>
      <c r="I2343" s="144" t="n">
        <f aca="false">+G:G-H:H</f>
        <v>-137991810.33</v>
      </c>
    </row>
    <row r="2344" customFormat="false" ht="17.25" hidden="false" customHeight="true" outlineLevel="0" collapsed="false">
      <c r="A2344" s="140" t="s">
        <v>931</v>
      </c>
      <c r="C2344" s="142" t="n">
        <v>281830</v>
      </c>
      <c r="D2344" s="143" t="n">
        <v>28183000</v>
      </c>
      <c r="E2344" s="140" t="s">
        <v>2558</v>
      </c>
      <c r="F2344" s="143" t="n">
        <v>2022</v>
      </c>
      <c r="H2344" s="144" t="n">
        <v>2520000</v>
      </c>
      <c r="I2344" s="144" t="n">
        <f aca="false">+G:G-H:H</f>
        <v>-2520000</v>
      </c>
    </row>
    <row r="2345" customFormat="false" ht="17.25" hidden="false" customHeight="true" outlineLevel="0" collapsed="false">
      <c r="A2345" s="140" t="s">
        <v>931</v>
      </c>
      <c r="C2345" s="142" t="n">
        <v>281840</v>
      </c>
      <c r="D2345" s="143" t="n">
        <v>28184000</v>
      </c>
      <c r="E2345" s="140" t="s">
        <v>2557</v>
      </c>
      <c r="F2345" s="143" t="n">
        <v>2022</v>
      </c>
      <c r="H2345" s="144" t="n">
        <v>7770000</v>
      </c>
      <c r="I2345" s="144" t="n">
        <f aca="false">+G:G-H:H</f>
        <v>-7770000</v>
      </c>
    </row>
    <row r="2346" customFormat="false" ht="17.25" hidden="false" customHeight="true" outlineLevel="0" collapsed="false">
      <c r="A2346" s="140" t="s">
        <v>931</v>
      </c>
      <c r="C2346" s="142" t="n">
        <v>401000</v>
      </c>
      <c r="D2346" s="143" t="n">
        <v>40100000</v>
      </c>
      <c r="E2346" s="140" t="s">
        <v>1361</v>
      </c>
      <c r="F2346" s="143" t="n">
        <v>2022</v>
      </c>
      <c r="H2346" s="144" t="n">
        <v>841141397</v>
      </c>
      <c r="I2346" s="144" t="n">
        <f aca="false">+G:G-H:H</f>
        <v>-841141397</v>
      </c>
    </row>
    <row r="2347" customFormat="false" ht="17.25" hidden="false" customHeight="true" outlineLevel="0" collapsed="false">
      <c r="A2347" s="140" t="s">
        <v>931</v>
      </c>
      <c r="C2347" s="142" t="n">
        <v>401001</v>
      </c>
      <c r="D2347" s="143" t="n">
        <v>40120000</v>
      </c>
      <c r="E2347" s="140" t="s">
        <v>598</v>
      </c>
      <c r="F2347" s="143" t="n">
        <v>2022</v>
      </c>
      <c r="G2347" s="144" t="n">
        <v>71356997.12</v>
      </c>
      <c r="I2347" s="144" t="n">
        <f aca="false">+G:G-H:H</f>
        <v>71356997.12</v>
      </c>
    </row>
    <row r="2348" customFormat="false" ht="17.25" hidden="false" customHeight="true" outlineLevel="0" collapsed="false">
      <c r="A2348" s="140" t="s">
        <v>931</v>
      </c>
      <c r="C2348" s="142" t="n">
        <v>404000</v>
      </c>
      <c r="D2348" s="143" t="n">
        <v>40400000</v>
      </c>
      <c r="E2348" s="140" t="s">
        <v>1363</v>
      </c>
      <c r="F2348" s="143" t="n">
        <v>2022</v>
      </c>
      <c r="H2348" s="144" t="n">
        <v>5181976630.87</v>
      </c>
      <c r="I2348" s="144" t="n">
        <f aca="false">+G:G-H:H</f>
        <v>-5181976630.87</v>
      </c>
    </row>
    <row r="2349" customFormat="false" ht="17.25" hidden="false" customHeight="true" outlineLevel="0" collapsed="false">
      <c r="A2349" s="140" t="s">
        <v>931</v>
      </c>
      <c r="C2349" s="142" t="n">
        <v>411000</v>
      </c>
      <c r="D2349" s="143" t="n">
        <v>41100000</v>
      </c>
      <c r="E2349" s="140" t="s">
        <v>1364</v>
      </c>
      <c r="F2349" s="143" t="n">
        <v>2022</v>
      </c>
      <c r="G2349" s="144" t="n">
        <v>180174944.98</v>
      </c>
      <c r="I2349" s="144" t="n">
        <f aca="false">+G:G-H:H</f>
        <v>180174944.98</v>
      </c>
    </row>
    <row r="2350" customFormat="false" ht="17.25" hidden="false" customHeight="true" outlineLevel="0" collapsed="false">
      <c r="A2350" s="140" t="s">
        <v>931</v>
      </c>
      <c r="C2350" s="142" t="n">
        <v>425100</v>
      </c>
      <c r="D2350" s="143" t="n">
        <v>42510000</v>
      </c>
      <c r="E2350" s="140" t="s">
        <v>2568</v>
      </c>
      <c r="F2350" s="143" t="n">
        <v>2022</v>
      </c>
      <c r="G2350" s="144" t="n">
        <v>170000</v>
      </c>
      <c r="I2350" s="144" t="n">
        <f aca="false">+G:G-H:H</f>
        <v>170000</v>
      </c>
    </row>
    <row r="2351" customFormat="false" ht="17.25" hidden="false" customHeight="true" outlineLevel="0" collapsed="false">
      <c r="A2351" s="140" t="s">
        <v>931</v>
      </c>
      <c r="C2351" s="142" t="n">
        <v>431000</v>
      </c>
      <c r="D2351" s="143" t="n">
        <v>43100000</v>
      </c>
      <c r="E2351" s="140" t="s">
        <v>2569</v>
      </c>
      <c r="F2351" s="143" t="n">
        <v>2022</v>
      </c>
      <c r="H2351" s="144" t="n">
        <v>1762740</v>
      </c>
      <c r="I2351" s="144" t="n">
        <f aca="false">+G:G-H:H</f>
        <v>-1762740</v>
      </c>
    </row>
    <row r="2352" customFormat="false" ht="17.25" hidden="false" customHeight="true" outlineLevel="0" collapsed="false">
      <c r="A2352" s="140" t="s">
        <v>931</v>
      </c>
      <c r="C2352" s="142" t="n">
        <v>431200</v>
      </c>
      <c r="D2352" s="143" t="n">
        <v>43120000</v>
      </c>
      <c r="E2352" s="140" t="s">
        <v>38</v>
      </c>
      <c r="F2352" s="143" t="n">
        <v>2022</v>
      </c>
      <c r="H2352" s="144" t="n">
        <v>125910</v>
      </c>
      <c r="I2352" s="144" t="n">
        <f aca="false">+G:G-H:H</f>
        <v>-125910</v>
      </c>
    </row>
    <row r="2353" customFormat="false" ht="17.25" hidden="false" customHeight="true" outlineLevel="0" collapsed="false">
      <c r="A2353" s="140" t="s">
        <v>931</v>
      </c>
      <c r="C2353" s="142" t="n">
        <v>432000</v>
      </c>
      <c r="D2353" s="143" t="n">
        <v>43200000</v>
      </c>
      <c r="E2353" s="140" t="s">
        <v>2571</v>
      </c>
      <c r="F2353" s="143" t="n">
        <v>2022</v>
      </c>
      <c r="H2353" s="144" t="n">
        <v>352980</v>
      </c>
      <c r="I2353" s="144" t="n">
        <f aca="false">+G:G-H:H</f>
        <v>-352980</v>
      </c>
    </row>
    <row r="2354" customFormat="false" ht="17.25" hidden="false" customHeight="true" outlineLevel="0" collapsed="false">
      <c r="A2354" s="140" t="s">
        <v>931</v>
      </c>
      <c r="C2354" s="142" t="n">
        <v>432100</v>
      </c>
      <c r="D2354" s="143" t="n">
        <v>43200000</v>
      </c>
      <c r="E2354" s="140" t="s">
        <v>1265</v>
      </c>
      <c r="F2354" s="143" t="n">
        <v>2022</v>
      </c>
      <c r="H2354" s="144" t="n">
        <v>105000</v>
      </c>
      <c r="I2354" s="144" t="n">
        <f aca="false">+G:G-H:H</f>
        <v>-105000</v>
      </c>
    </row>
    <row r="2355" customFormat="false" ht="17.25" hidden="false" customHeight="true" outlineLevel="0" collapsed="false">
      <c r="A2355" s="140" t="s">
        <v>931</v>
      </c>
      <c r="C2355" s="142" t="n">
        <v>444000</v>
      </c>
      <c r="D2355" s="143" t="n">
        <v>44400000</v>
      </c>
      <c r="E2355" s="140" t="s">
        <v>2838</v>
      </c>
      <c r="F2355" s="143" t="n">
        <v>2022</v>
      </c>
      <c r="G2355" s="144" t="n">
        <v>80929814.86</v>
      </c>
      <c r="I2355" s="144" t="n">
        <f aca="false">+G:G-H:H</f>
        <v>80929814.86</v>
      </c>
    </row>
    <row r="2356" customFormat="false" ht="17.25" hidden="false" customHeight="true" outlineLevel="0" collapsed="false">
      <c r="A2356" s="140" t="s">
        <v>931</v>
      </c>
      <c r="C2356" s="142" t="n">
        <v>445500</v>
      </c>
      <c r="D2356" s="143" t="n">
        <v>44550000</v>
      </c>
      <c r="E2356" s="140" t="s">
        <v>1372</v>
      </c>
      <c r="F2356" s="143" t="n">
        <v>2022</v>
      </c>
      <c r="G2356" s="144" t="n">
        <v>908615788.17</v>
      </c>
      <c r="I2356" s="144" t="n">
        <f aca="false">+G:G-H:H</f>
        <v>908615788.17</v>
      </c>
    </row>
    <row r="2357" customFormat="false" ht="17.25" hidden="false" customHeight="true" outlineLevel="0" collapsed="false">
      <c r="A2357" s="140" t="s">
        <v>931</v>
      </c>
      <c r="C2357" s="142" t="n">
        <v>445700</v>
      </c>
      <c r="D2357" s="143" t="n">
        <v>44570000</v>
      </c>
      <c r="E2357" s="140" t="s">
        <v>1374</v>
      </c>
      <c r="F2357" s="143" t="n">
        <v>2022</v>
      </c>
      <c r="H2357" s="144" t="n">
        <v>53722656.71</v>
      </c>
      <c r="I2357" s="144" t="n">
        <f aca="false">+G:G-H:H</f>
        <v>-53722656.71</v>
      </c>
    </row>
    <row r="2358" customFormat="false" ht="17.25" hidden="false" customHeight="true" outlineLevel="0" collapsed="false">
      <c r="A2358" s="140" t="s">
        <v>931</v>
      </c>
      <c r="C2358" s="142" t="n">
        <v>446000</v>
      </c>
      <c r="D2358" s="143" t="n">
        <v>44600000</v>
      </c>
      <c r="E2358" s="140" t="s">
        <v>2572</v>
      </c>
      <c r="F2358" s="143" t="n">
        <v>2022</v>
      </c>
      <c r="H2358" s="144" t="n">
        <v>1925375</v>
      </c>
      <c r="I2358" s="144" t="n">
        <f aca="false">+G:G-H:H</f>
        <v>-1925375</v>
      </c>
    </row>
    <row r="2359" customFormat="false" ht="17.25" hidden="false" customHeight="true" outlineLevel="0" collapsed="false">
      <c r="A2359" s="140" t="s">
        <v>931</v>
      </c>
      <c r="C2359" s="142" t="n">
        <v>455000</v>
      </c>
      <c r="D2359" s="143" t="n">
        <v>45500000</v>
      </c>
      <c r="E2359" s="140" t="s">
        <v>1376</v>
      </c>
      <c r="F2359" s="143" t="n">
        <v>2022</v>
      </c>
      <c r="H2359" s="144" t="n">
        <v>8596522992.99</v>
      </c>
      <c r="I2359" s="144" t="n">
        <f aca="false">+G:G-H:H</f>
        <v>-8596522992.99</v>
      </c>
    </row>
    <row r="2360" customFormat="false" ht="17.25" hidden="false" customHeight="true" outlineLevel="0" collapsed="false">
      <c r="A2360" s="140" t="s">
        <v>931</v>
      </c>
      <c r="C2360" s="142" t="n">
        <v>456000</v>
      </c>
      <c r="D2360" s="143" t="n">
        <v>45540000</v>
      </c>
      <c r="E2360" s="140" t="s">
        <v>2839</v>
      </c>
      <c r="F2360" s="143" t="n">
        <v>2022</v>
      </c>
      <c r="H2360" s="144" t="n">
        <v>3577583330</v>
      </c>
      <c r="I2360" s="144" t="n">
        <f aca="false">+G:G-H:H</f>
        <v>-3577583330</v>
      </c>
    </row>
    <row r="2361" customFormat="false" ht="17.25" hidden="false" customHeight="true" outlineLevel="0" collapsed="false">
      <c r="A2361" s="140" t="s">
        <v>931</v>
      </c>
      <c r="C2361" s="142" t="n">
        <v>467001</v>
      </c>
      <c r="D2361" s="143" t="n">
        <v>46700100</v>
      </c>
      <c r="E2361" s="140" t="s">
        <v>2840</v>
      </c>
      <c r="F2361" s="143" t="n">
        <v>2022</v>
      </c>
      <c r="H2361" s="144" t="n">
        <v>10578200</v>
      </c>
      <c r="I2361" s="144" t="n">
        <f aca="false">+G:G-H:H</f>
        <v>-10578200</v>
      </c>
    </row>
    <row r="2362" customFormat="false" ht="17.25" hidden="false" customHeight="true" outlineLevel="0" collapsed="false">
      <c r="A2362" s="140" t="s">
        <v>931</v>
      </c>
      <c r="C2362" s="142" t="n">
        <v>467002</v>
      </c>
      <c r="D2362" s="143" t="n">
        <v>46700100</v>
      </c>
      <c r="E2362" s="140" t="s">
        <v>2841</v>
      </c>
      <c r="F2362" s="143" t="n">
        <v>2022</v>
      </c>
      <c r="G2362" s="144" t="n">
        <v>1600000</v>
      </c>
      <c r="I2362" s="144" t="n">
        <f aca="false">+G:G-H:H</f>
        <v>1600000</v>
      </c>
    </row>
    <row r="2363" customFormat="false" ht="17.25" hidden="false" customHeight="true" outlineLevel="0" collapsed="false">
      <c r="A2363" s="140" t="s">
        <v>931</v>
      </c>
      <c r="C2363" s="142" t="n">
        <v>512000</v>
      </c>
      <c r="D2363" s="143" t="n">
        <v>51201000</v>
      </c>
      <c r="E2363" s="140" t="s">
        <v>2842</v>
      </c>
      <c r="F2363" s="143" t="n">
        <v>2022</v>
      </c>
      <c r="G2363" s="144" t="n">
        <v>34379119.66</v>
      </c>
      <c r="I2363" s="144" t="n">
        <f aca="false">+G:G-H:H</f>
        <v>34379119.66</v>
      </c>
    </row>
    <row r="2364" customFormat="false" ht="17.25" hidden="false" customHeight="true" outlineLevel="0" collapsed="false">
      <c r="A2364" s="140" t="s">
        <v>931</v>
      </c>
      <c r="C2364" s="142" t="n">
        <v>512001</v>
      </c>
      <c r="D2364" s="143" t="n">
        <v>51201000</v>
      </c>
      <c r="E2364" s="140" t="s">
        <v>2589</v>
      </c>
      <c r="F2364" s="143" t="n">
        <v>2022</v>
      </c>
      <c r="G2364" s="144" t="n">
        <v>64372118.1</v>
      </c>
      <c r="I2364" s="144" t="n">
        <f aca="false">+G:G-H:H</f>
        <v>64372118.1</v>
      </c>
    </row>
    <row r="2365" customFormat="false" ht="17.25" hidden="false" customHeight="true" outlineLevel="0" collapsed="false">
      <c r="A2365" s="140" t="s">
        <v>931</v>
      </c>
      <c r="C2365" s="142" t="n">
        <v>512002</v>
      </c>
      <c r="D2365" s="143" t="n">
        <v>51201000</v>
      </c>
      <c r="E2365" s="140" t="s">
        <v>2590</v>
      </c>
      <c r="F2365" s="143" t="n">
        <v>2022</v>
      </c>
      <c r="G2365" s="144" t="n">
        <v>69542644.01</v>
      </c>
      <c r="I2365" s="144" t="n">
        <f aca="false">+G:G-H:H</f>
        <v>69542644.01</v>
      </c>
    </row>
    <row r="2366" customFormat="false" ht="17.25" hidden="false" customHeight="true" outlineLevel="0" collapsed="false">
      <c r="A2366" s="140" t="s">
        <v>931</v>
      </c>
      <c r="C2366" s="142" t="n">
        <v>512003</v>
      </c>
      <c r="D2366" s="143" t="n">
        <v>51201000</v>
      </c>
      <c r="E2366" s="140" t="s">
        <v>3398</v>
      </c>
      <c r="F2366" s="143" t="n">
        <v>2022</v>
      </c>
      <c r="G2366" s="144" t="n">
        <v>164251772.69</v>
      </c>
      <c r="I2366" s="144" t="n">
        <f aca="false">+G:G-H:H</f>
        <v>164251772.69</v>
      </c>
    </row>
    <row r="2367" customFormat="false" ht="17.25" hidden="false" customHeight="true" outlineLevel="0" collapsed="false">
      <c r="A2367" s="140" t="s">
        <v>931</v>
      </c>
      <c r="C2367" s="142" t="n">
        <v>530000</v>
      </c>
      <c r="D2367" s="143" t="n">
        <v>53000000</v>
      </c>
      <c r="E2367" s="140" t="s">
        <v>1385</v>
      </c>
      <c r="F2367" s="143" t="n">
        <v>2022</v>
      </c>
      <c r="G2367" s="144" t="n">
        <v>347551.51</v>
      </c>
      <c r="I2367" s="144" t="n">
        <f aca="false">+G:G-H:H</f>
        <v>347551.51</v>
      </c>
    </row>
    <row r="2368" customFormat="false" ht="17.25" hidden="false" customHeight="true" outlineLevel="0" collapsed="false">
      <c r="A2368" s="140" t="s">
        <v>931</v>
      </c>
      <c r="C2368" s="142" t="n">
        <v>605200</v>
      </c>
      <c r="D2368" s="143" t="n">
        <v>60500000</v>
      </c>
      <c r="E2368" s="140" t="s">
        <v>1391</v>
      </c>
      <c r="F2368" s="143" t="n">
        <v>2022</v>
      </c>
      <c r="G2368" s="144" t="n">
        <v>1063033.34</v>
      </c>
      <c r="I2368" s="144" t="n">
        <f aca="false">+G:G-H:H</f>
        <v>1063033.34</v>
      </c>
    </row>
    <row r="2369" customFormat="false" ht="17.25" hidden="false" customHeight="true" outlineLevel="0" collapsed="false">
      <c r="A2369" s="140" t="s">
        <v>931</v>
      </c>
      <c r="C2369" s="142" t="n">
        <v>613000</v>
      </c>
      <c r="D2369" s="143" t="n">
        <v>61300000</v>
      </c>
      <c r="E2369" s="140" t="s">
        <v>2846</v>
      </c>
      <c r="F2369" s="143" t="n">
        <v>2022</v>
      </c>
      <c r="G2369" s="144" t="n">
        <v>1200000</v>
      </c>
      <c r="I2369" s="144" t="n">
        <f aca="false">+G:G-H:H</f>
        <v>1200000</v>
      </c>
    </row>
    <row r="2370" customFormat="false" ht="17.25" hidden="false" customHeight="true" outlineLevel="0" collapsed="false">
      <c r="A2370" s="140" t="s">
        <v>931</v>
      </c>
      <c r="C2370" s="142" t="n">
        <v>616000</v>
      </c>
      <c r="D2370" s="143" t="n">
        <v>61600000</v>
      </c>
      <c r="E2370" s="140" t="s">
        <v>1413</v>
      </c>
      <c r="F2370" s="143" t="n">
        <v>2022</v>
      </c>
      <c r="G2370" s="144" t="n">
        <v>7245108.63</v>
      </c>
      <c r="I2370" s="144" t="n">
        <f aca="false">+G:G-H:H</f>
        <v>7245108.63</v>
      </c>
    </row>
    <row r="2371" customFormat="false" ht="17.25" hidden="false" customHeight="true" outlineLevel="0" collapsed="false">
      <c r="A2371" s="140" t="s">
        <v>931</v>
      </c>
      <c r="C2371" s="142" t="n">
        <v>622230</v>
      </c>
      <c r="D2371" s="143" t="n">
        <v>62260000</v>
      </c>
      <c r="E2371" s="140" t="s">
        <v>3574</v>
      </c>
      <c r="F2371" s="143" t="n">
        <v>2022</v>
      </c>
      <c r="G2371" s="144" t="n">
        <v>10133000</v>
      </c>
      <c r="I2371" s="144" t="n">
        <f aca="false">+G:G-H:H</f>
        <v>10133000</v>
      </c>
    </row>
    <row r="2372" customFormat="false" ht="17.25" hidden="false" customHeight="true" outlineLevel="0" collapsed="false">
      <c r="A2372" s="140" t="s">
        <v>931</v>
      </c>
      <c r="C2372" s="142" t="n">
        <v>622300</v>
      </c>
      <c r="D2372" s="143" t="n">
        <v>62260000</v>
      </c>
      <c r="E2372" s="140" t="s">
        <v>2848</v>
      </c>
      <c r="F2372" s="143" t="n">
        <v>2022</v>
      </c>
      <c r="G2372" s="144" t="n">
        <v>6560000</v>
      </c>
      <c r="I2372" s="144" t="n">
        <f aca="false">+G:G-H:H</f>
        <v>6560000</v>
      </c>
    </row>
    <row r="2373" customFormat="false" ht="17.25" hidden="false" customHeight="true" outlineLevel="0" collapsed="false">
      <c r="A2373" s="140" t="s">
        <v>931</v>
      </c>
      <c r="C2373" s="142" t="n">
        <v>622700</v>
      </c>
      <c r="D2373" s="143" t="n">
        <v>62260000</v>
      </c>
      <c r="E2373" s="140" t="s">
        <v>2850</v>
      </c>
      <c r="F2373" s="143" t="n">
        <v>2022</v>
      </c>
      <c r="G2373" s="144" t="n">
        <v>543510000</v>
      </c>
      <c r="I2373" s="144" t="n">
        <f aca="false">+G:G-H:H</f>
        <v>543510000</v>
      </c>
    </row>
    <row r="2374" customFormat="false" ht="17.25" hidden="false" customHeight="true" outlineLevel="0" collapsed="false">
      <c r="A2374" s="140" t="s">
        <v>931</v>
      </c>
      <c r="C2374" s="143" t="n">
        <v>627000</v>
      </c>
      <c r="D2374" s="143" t="n">
        <v>62700000</v>
      </c>
      <c r="E2374" s="140" t="s">
        <v>1427</v>
      </c>
      <c r="F2374" s="143" t="n">
        <v>2022</v>
      </c>
      <c r="G2374" s="144" t="n">
        <v>278247.65</v>
      </c>
      <c r="I2374" s="144" t="n">
        <f aca="false">+G:G-H:H</f>
        <v>278247.65</v>
      </c>
    </row>
    <row r="2375" customFormat="false" ht="17.25" hidden="false" customHeight="true" outlineLevel="0" collapsed="false">
      <c r="A2375" s="140" t="s">
        <v>931</v>
      </c>
      <c r="C2375" s="143" t="n">
        <v>627100</v>
      </c>
      <c r="D2375" s="143" t="n">
        <v>62710000</v>
      </c>
      <c r="E2375" s="140" t="s">
        <v>1428</v>
      </c>
      <c r="F2375" s="143" t="n">
        <v>2022</v>
      </c>
      <c r="G2375" s="144" t="n">
        <v>408000</v>
      </c>
      <c r="I2375" s="144" t="n">
        <f aca="false">+G:G-H:H</f>
        <v>408000</v>
      </c>
    </row>
    <row r="2376" customFormat="false" ht="17.25" hidden="false" customHeight="true" outlineLevel="0" collapsed="false">
      <c r="A2376" s="140" t="s">
        <v>931</v>
      </c>
      <c r="C2376" s="143" t="n">
        <v>627300</v>
      </c>
      <c r="D2376" s="143" t="n">
        <v>62714000</v>
      </c>
      <c r="E2376" s="140" t="s">
        <v>2851</v>
      </c>
      <c r="F2376" s="143" t="n">
        <v>2022</v>
      </c>
      <c r="G2376" s="144" t="n">
        <v>254720</v>
      </c>
      <c r="I2376" s="144" t="n">
        <f aca="false">+G:G-H:H</f>
        <v>254720</v>
      </c>
    </row>
    <row r="2377" customFormat="false" ht="17.25" hidden="false" customHeight="true" outlineLevel="0" collapsed="false">
      <c r="A2377" s="140" t="s">
        <v>931</v>
      </c>
      <c r="C2377" s="143" t="n">
        <v>627800</v>
      </c>
      <c r="D2377" s="143" t="n">
        <v>62714000</v>
      </c>
      <c r="E2377" s="140" t="s">
        <v>2659</v>
      </c>
      <c r="F2377" s="143" t="n">
        <v>2022</v>
      </c>
      <c r="G2377" s="144" t="n">
        <v>25000</v>
      </c>
      <c r="I2377" s="144" t="n">
        <f aca="false">+G:G-H:H</f>
        <v>25000</v>
      </c>
    </row>
    <row r="2378" customFormat="false" ht="17.25" hidden="false" customHeight="true" outlineLevel="0" collapsed="false">
      <c r="A2378" s="140" t="s">
        <v>931</v>
      </c>
      <c r="C2378" s="143" t="n">
        <v>627900</v>
      </c>
      <c r="D2378" s="143" t="n">
        <v>62714000</v>
      </c>
      <c r="E2378" s="140" t="s">
        <v>2662</v>
      </c>
      <c r="F2378" s="143" t="n">
        <v>2022</v>
      </c>
      <c r="G2378" s="144" t="n">
        <v>40000</v>
      </c>
      <c r="I2378" s="144" t="n">
        <f aca="false">+G:G-H:H</f>
        <v>40000</v>
      </c>
    </row>
    <row r="2379" customFormat="false" ht="17.25" hidden="false" customHeight="true" outlineLevel="0" collapsed="false">
      <c r="A2379" s="140" t="s">
        <v>931</v>
      </c>
      <c r="C2379" s="143" t="n">
        <v>627940</v>
      </c>
      <c r="D2379" s="143" t="n">
        <v>62714000</v>
      </c>
      <c r="E2379" s="140" t="s">
        <v>2853</v>
      </c>
      <c r="F2379" s="143" t="n">
        <v>2022</v>
      </c>
      <c r="G2379" s="144" t="n">
        <v>440000</v>
      </c>
      <c r="I2379" s="144" t="n">
        <f aca="false">+G:G-H:H</f>
        <v>440000</v>
      </c>
    </row>
    <row r="2380" customFormat="false" ht="17.25" hidden="false" customHeight="true" outlineLevel="0" collapsed="false">
      <c r="A2380" s="140" t="s">
        <v>931</v>
      </c>
      <c r="C2380" s="143" t="n">
        <v>641000</v>
      </c>
      <c r="D2380" s="143" t="n">
        <v>64101000</v>
      </c>
      <c r="E2380" s="140" t="s">
        <v>2674</v>
      </c>
      <c r="F2380" s="143" t="n">
        <v>2022</v>
      </c>
      <c r="G2380" s="144" t="n">
        <v>144573913.33</v>
      </c>
      <c r="I2380" s="144" t="n">
        <f aca="false">+G:G-H:H</f>
        <v>144573913.33</v>
      </c>
    </row>
    <row r="2381" customFormat="false" ht="17.25" hidden="false" customHeight="true" outlineLevel="0" collapsed="false">
      <c r="A2381" s="140" t="s">
        <v>931</v>
      </c>
      <c r="C2381" s="143" t="n">
        <v>645100</v>
      </c>
      <c r="D2381" s="143" t="n">
        <v>64505000</v>
      </c>
      <c r="E2381" s="140" t="s">
        <v>2675</v>
      </c>
      <c r="F2381" s="143" t="n">
        <v>2022</v>
      </c>
      <c r="G2381" s="144" t="n">
        <v>5898533.34</v>
      </c>
      <c r="I2381" s="144" t="n">
        <f aca="false">+G:G-H:H</f>
        <v>5898533.34</v>
      </c>
    </row>
    <row r="2382" customFormat="false" ht="17.25" hidden="false" customHeight="true" outlineLevel="0" collapsed="false">
      <c r="A2382" s="140" t="s">
        <v>931</v>
      </c>
      <c r="C2382" s="143" t="n">
        <v>645110</v>
      </c>
      <c r="D2382" s="143" t="n">
        <v>64505000</v>
      </c>
      <c r="E2382" s="140" t="s">
        <v>2676</v>
      </c>
      <c r="F2382" s="143" t="n">
        <v>2022</v>
      </c>
      <c r="G2382" s="144" t="n">
        <v>453733.33</v>
      </c>
      <c r="I2382" s="144" t="n">
        <f aca="false">+G:G-H:H</f>
        <v>453733.33</v>
      </c>
    </row>
    <row r="2383" customFormat="false" ht="17.25" hidden="false" customHeight="true" outlineLevel="0" collapsed="false">
      <c r="A2383" s="140" t="s">
        <v>931</v>
      </c>
      <c r="C2383" s="143" t="n">
        <v>645300</v>
      </c>
      <c r="D2383" s="143" t="n">
        <v>64505000</v>
      </c>
      <c r="E2383" s="140" t="s">
        <v>2677</v>
      </c>
      <c r="F2383" s="143" t="n">
        <v>2022</v>
      </c>
      <c r="G2383" s="144" t="n">
        <v>1008266.67</v>
      </c>
      <c r="I2383" s="144" t="n">
        <f aca="false">+G:G-H:H</f>
        <v>1008266.67</v>
      </c>
    </row>
    <row r="2384" customFormat="false" ht="17.25" hidden="false" customHeight="true" outlineLevel="0" collapsed="false">
      <c r="A2384" s="140" t="s">
        <v>931</v>
      </c>
      <c r="C2384" s="143" t="n">
        <v>645310</v>
      </c>
      <c r="D2384" s="143" t="n">
        <v>64505000</v>
      </c>
      <c r="E2384" s="140" t="s">
        <v>2854</v>
      </c>
      <c r="F2384" s="143" t="n">
        <v>2022</v>
      </c>
      <c r="G2384" s="144" t="n">
        <v>308000</v>
      </c>
      <c r="I2384" s="144" t="n">
        <f aca="false">+G:G-H:H</f>
        <v>308000</v>
      </c>
    </row>
    <row r="2385" customFormat="false" ht="17.25" hidden="false" customHeight="true" outlineLevel="0" collapsed="false">
      <c r="A2385" s="140" t="s">
        <v>931</v>
      </c>
      <c r="C2385" s="143" t="n">
        <v>648000</v>
      </c>
      <c r="D2385" s="143" t="n">
        <v>64800000</v>
      </c>
      <c r="E2385" s="140" t="s">
        <v>2855</v>
      </c>
      <c r="F2385" s="143" t="n">
        <v>2022</v>
      </c>
      <c r="G2385" s="144" t="n">
        <v>500000</v>
      </c>
      <c r="I2385" s="144" t="n">
        <f aca="false">+G:G-H:H</f>
        <v>500000</v>
      </c>
    </row>
    <row r="2386" customFormat="false" ht="17.25" hidden="false" customHeight="true" outlineLevel="0" collapsed="false">
      <c r="A2386" s="140" t="s">
        <v>931</v>
      </c>
      <c r="C2386" s="143" t="n">
        <v>656000</v>
      </c>
      <c r="D2386" s="143" t="n">
        <v>65601000</v>
      </c>
      <c r="E2386" s="140" t="s">
        <v>2678</v>
      </c>
      <c r="F2386" s="143" t="n">
        <v>2022</v>
      </c>
      <c r="G2386" s="144" t="n">
        <v>200000</v>
      </c>
      <c r="I2386" s="144" t="n">
        <f aca="false">+G:G-H:H</f>
        <v>200000</v>
      </c>
    </row>
    <row r="2387" customFormat="false" ht="17.25" hidden="false" customHeight="true" outlineLevel="0" collapsed="false">
      <c r="A2387" s="140" t="s">
        <v>931</v>
      </c>
      <c r="C2387" s="143" t="n">
        <v>658000</v>
      </c>
      <c r="D2387" s="143" t="n">
        <v>65800000</v>
      </c>
      <c r="E2387" s="140" t="s">
        <v>2680</v>
      </c>
      <c r="F2387" s="143" t="n">
        <v>2022</v>
      </c>
      <c r="G2387" s="144" t="n">
        <v>28391859.99</v>
      </c>
      <c r="I2387" s="144" t="n">
        <f aca="false">+G:G-H:H</f>
        <v>28391859.99</v>
      </c>
    </row>
    <row r="2388" customFormat="false" ht="17.25" hidden="false" customHeight="true" outlineLevel="0" collapsed="false">
      <c r="A2388" s="140" t="s">
        <v>931</v>
      </c>
      <c r="C2388" s="143" t="n">
        <v>661000</v>
      </c>
      <c r="D2388" s="143" t="n">
        <v>66100000</v>
      </c>
      <c r="E2388" s="140" t="s">
        <v>2856</v>
      </c>
      <c r="F2388" s="143" t="n">
        <v>2022</v>
      </c>
      <c r="G2388" s="144" t="n">
        <v>27410216.19</v>
      </c>
      <c r="I2388" s="144" t="n">
        <f aca="false">+G:G-H:H</f>
        <v>27410216.19</v>
      </c>
    </row>
    <row r="2389" customFormat="false" ht="17.25" hidden="false" customHeight="true" outlineLevel="0" collapsed="false">
      <c r="A2389" s="140" t="s">
        <v>931</v>
      </c>
      <c r="C2389" s="143" t="n">
        <v>661100</v>
      </c>
      <c r="D2389" s="143" t="n">
        <v>66105000</v>
      </c>
      <c r="E2389" s="140" t="s">
        <v>2857</v>
      </c>
      <c r="F2389" s="143" t="n">
        <v>2022</v>
      </c>
      <c r="G2389" s="144" t="n">
        <v>482558286.66</v>
      </c>
      <c r="I2389" s="144" t="n">
        <f aca="false">+G:G-H:H</f>
        <v>482558286.66</v>
      </c>
    </row>
    <row r="2390" customFormat="false" ht="17.25" hidden="false" customHeight="true" outlineLevel="0" collapsed="false">
      <c r="A2390" s="140" t="s">
        <v>931</v>
      </c>
      <c r="C2390" s="143" t="n">
        <v>662000</v>
      </c>
      <c r="D2390" s="143" t="n">
        <v>66105000</v>
      </c>
      <c r="E2390" s="140" t="s">
        <v>1449</v>
      </c>
      <c r="F2390" s="143" t="n">
        <v>2022</v>
      </c>
      <c r="G2390" s="144" t="n">
        <v>176849.71</v>
      </c>
      <c r="I2390" s="144" t="n">
        <f aca="false">+G:G-H:H</f>
        <v>176849.71</v>
      </c>
    </row>
    <row r="2391" customFormat="false" ht="17.25" hidden="false" customHeight="true" outlineLevel="0" collapsed="false">
      <c r="A2391" s="140" t="s">
        <v>931</v>
      </c>
      <c r="C2391" s="143" t="n">
        <v>681000</v>
      </c>
      <c r="D2391" s="143" t="n">
        <v>68111000</v>
      </c>
      <c r="E2391" s="140" t="s">
        <v>2858</v>
      </c>
      <c r="F2391" s="143" t="n">
        <v>2022</v>
      </c>
      <c r="G2391" s="144" t="n">
        <v>1033987488</v>
      </c>
      <c r="I2391" s="144" t="n">
        <f aca="false">+G:G-H:H</f>
        <v>1033987488</v>
      </c>
    </row>
    <row r="2392" customFormat="false" ht="17.25" hidden="false" customHeight="true" outlineLevel="0" collapsed="false">
      <c r="A2392" s="140" t="s">
        <v>931</v>
      </c>
      <c r="C2392" s="143" t="n">
        <v>690000</v>
      </c>
      <c r="D2392" s="143" t="n">
        <v>69500000</v>
      </c>
      <c r="E2392" s="140" t="s">
        <v>2683</v>
      </c>
      <c r="F2392" s="143" t="n">
        <v>2022</v>
      </c>
      <c r="G2392" s="144" t="n">
        <v>10409726.4</v>
      </c>
      <c r="I2392" s="144" t="n">
        <f aca="false">+G:G-H:H</f>
        <v>10409726.4</v>
      </c>
    </row>
    <row r="2393" customFormat="false" ht="17.25" hidden="false" customHeight="true" outlineLevel="0" collapsed="false">
      <c r="A2393" s="140" t="s">
        <v>931</v>
      </c>
      <c r="C2393" s="143" t="n">
        <v>708300</v>
      </c>
      <c r="D2393" s="143" t="n">
        <v>70830000</v>
      </c>
      <c r="E2393" s="140" t="s">
        <v>2705</v>
      </c>
      <c r="F2393" s="143" t="n">
        <v>2022</v>
      </c>
      <c r="H2393" s="144" t="n">
        <v>1196666666.65</v>
      </c>
      <c r="I2393" s="144" t="n">
        <f aca="false">+G:G-H:H</f>
        <v>-1196666666.65</v>
      </c>
    </row>
    <row r="2394" customFormat="false" ht="17.25" hidden="false" customHeight="true" outlineLevel="0" collapsed="false">
      <c r="A2394" s="140" t="s">
        <v>931</v>
      </c>
      <c r="C2394" s="143" t="n">
        <v>708600</v>
      </c>
      <c r="D2394" s="143" t="n">
        <v>70840000</v>
      </c>
      <c r="E2394" s="140" t="s">
        <v>2859</v>
      </c>
      <c r="F2394" s="143" t="n">
        <v>2022</v>
      </c>
      <c r="H2394" s="144" t="n">
        <v>108261389.88</v>
      </c>
      <c r="I2394" s="144" t="n">
        <f aca="false">+G:G-H:H</f>
        <v>-108261389.88</v>
      </c>
    </row>
    <row r="2395" customFormat="false" ht="17.25" hidden="false" customHeight="true" outlineLevel="0" collapsed="false">
      <c r="A2395" s="140" t="s">
        <v>931</v>
      </c>
      <c r="C2395" s="143" t="n">
        <v>708602</v>
      </c>
      <c r="D2395" s="143" t="n">
        <v>70840000</v>
      </c>
      <c r="E2395" s="140" t="s">
        <v>3399</v>
      </c>
      <c r="F2395" s="143" t="n">
        <v>2022</v>
      </c>
      <c r="H2395" s="144" t="n">
        <v>94688000</v>
      </c>
      <c r="I2395" s="144" t="n">
        <f aca="false">+G:G-H:H</f>
        <v>-94688000</v>
      </c>
    </row>
    <row r="2396" customFormat="false" ht="17.25" hidden="false" customHeight="true" outlineLevel="0" collapsed="false">
      <c r="A2396" s="140" t="s">
        <v>931</v>
      </c>
      <c r="C2396" s="143" t="n">
        <v>708603</v>
      </c>
      <c r="D2396" s="143" t="n">
        <v>70840000</v>
      </c>
      <c r="E2396" s="140" t="s">
        <v>2860</v>
      </c>
      <c r="F2396" s="143" t="n">
        <v>2022</v>
      </c>
      <c r="H2396" s="144" t="n">
        <v>143481224.4</v>
      </c>
      <c r="I2396" s="144" t="n">
        <f aca="false">+G:G-H:H</f>
        <v>-143481224.4</v>
      </c>
    </row>
    <row r="2397" customFormat="false" ht="17.25" hidden="false" customHeight="true" outlineLevel="0" collapsed="false">
      <c r="A2397" s="140" t="s">
        <v>931</v>
      </c>
      <c r="C2397" s="143" t="n">
        <v>708605</v>
      </c>
      <c r="D2397" s="143" t="n">
        <v>70840000</v>
      </c>
      <c r="E2397" s="140" t="s">
        <v>2861</v>
      </c>
      <c r="F2397" s="143" t="n">
        <v>2022</v>
      </c>
      <c r="H2397" s="144" t="n">
        <v>474848000</v>
      </c>
      <c r="I2397" s="144" t="n">
        <f aca="false">+G:G-H:H</f>
        <v>-474848000</v>
      </c>
    </row>
    <row r="2398" customFormat="false" ht="17.25" hidden="false" customHeight="true" outlineLevel="0" collapsed="false">
      <c r="A2398" s="140" t="s">
        <v>931</v>
      </c>
      <c r="C2398" s="143" t="n">
        <v>758000</v>
      </c>
      <c r="D2398" s="143" t="n">
        <v>75800000</v>
      </c>
      <c r="E2398" s="140" t="s">
        <v>2706</v>
      </c>
      <c r="F2398" s="143" t="n">
        <v>2022</v>
      </c>
      <c r="H2398" s="144" t="n">
        <v>0.21</v>
      </c>
      <c r="I2398" s="144" t="n">
        <f aca="false">+G:G-H:H</f>
        <v>-0.21</v>
      </c>
    </row>
    <row r="2399" customFormat="false" ht="17.25" hidden="false" customHeight="true" outlineLevel="0" collapsed="false">
      <c r="A2399" s="140" t="s">
        <v>931</v>
      </c>
      <c r="C2399" s="143" t="n">
        <v>761000</v>
      </c>
      <c r="D2399" s="143" t="n">
        <v>76500000</v>
      </c>
      <c r="E2399" s="140" t="s">
        <v>2862</v>
      </c>
      <c r="F2399" s="143" t="n">
        <v>2022</v>
      </c>
      <c r="H2399" s="144" t="n">
        <v>166273.33</v>
      </c>
      <c r="I2399" s="144" t="n">
        <f aca="false">+G:G-H:H</f>
        <v>-166273.33</v>
      </c>
    </row>
    <row r="2400" customFormat="false" ht="17.25" hidden="false" customHeight="true" outlineLevel="0" collapsed="false">
      <c r="A2400" s="140" t="s">
        <v>115</v>
      </c>
      <c r="C2400" s="142" t="n">
        <v>10100000</v>
      </c>
      <c r="D2400" s="143" t="n">
        <v>10100000</v>
      </c>
      <c r="E2400" s="140" t="s">
        <v>559</v>
      </c>
      <c r="F2400" s="143" t="n">
        <v>2022</v>
      </c>
      <c r="G2400" s="144" t="n">
        <v>0</v>
      </c>
      <c r="H2400" s="144" t="n">
        <v>1402000000</v>
      </c>
      <c r="I2400" s="144" t="n">
        <f aca="false">+G:G-H:H</f>
        <v>-1402000000</v>
      </c>
    </row>
    <row r="2401" customFormat="false" ht="17.25" hidden="false" customHeight="true" outlineLevel="0" collapsed="false">
      <c r="A2401" s="140" t="s">
        <v>115</v>
      </c>
      <c r="C2401" s="142" t="n">
        <v>10610000</v>
      </c>
      <c r="D2401" s="143" t="n">
        <v>10610000</v>
      </c>
      <c r="E2401" s="140" t="s">
        <v>3575</v>
      </c>
      <c r="F2401" s="143" t="n">
        <v>2022</v>
      </c>
      <c r="G2401" s="144" t="n">
        <v>0</v>
      </c>
      <c r="H2401" s="144" t="n">
        <v>200000</v>
      </c>
      <c r="I2401" s="144" t="n">
        <f aca="false">+G:G-H:H</f>
        <v>-200000</v>
      </c>
    </row>
    <row r="2402" customFormat="false" ht="17.25" hidden="false" customHeight="true" outlineLevel="0" collapsed="false">
      <c r="A2402" s="140" t="s">
        <v>115</v>
      </c>
      <c r="C2402" s="142" t="n">
        <v>11000000</v>
      </c>
      <c r="D2402" s="143" t="n">
        <v>11000000</v>
      </c>
      <c r="E2402" s="140" t="s">
        <v>562</v>
      </c>
      <c r="F2402" s="143" t="n">
        <v>2022</v>
      </c>
      <c r="G2402" s="144" t="n">
        <v>2626625673.63</v>
      </c>
      <c r="H2402" s="144" t="n">
        <v>0</v>
      </c>
      <c r="I2402" s="144" t="n">
        <f aca="false">+G:G-H:H</f>
        <v>2626625673.63</v>
      </c>
    </row>
    <row r="2403" customFormat="false" ht="17.25" hidden="false" customHeight="true" outlineLevel="0" collapsed="false">
      <c r="A2403" s="140" t="s">
        <v>115</v>
      </c>
      <c r="C2403" s="142" t="n">
        <v>12000000</v>
      </c>
      <c r="D2403" s="143" t="n">
        <v>12000000</v>
      </c>
      <c r="E2403" s="140" t="s">
        <v>1763</v>
      </c>
      <c r="F2403" s="143" t="n">
        <v>2022</v>
      </c>
      <c r="G2403" s="144" t="n">
        <v>0</v>
      </c>
      <c r="H2403" s="144" t="n">
        <v>1457435525.68</v>
      </c>
      <c r="I2403" s="144" t="n">
        <f aca="false">+G:G-H:H</f>
        <v>-1457435525.68</v>
      </c>
    </row>
    <row r="2404" customFormat="false" ht="17.25" hidden="false" customHeight="true" outlineLevel="0" collapsed="false">
      <c r="A2404" s="140" t="s">
        <v>115</v>
      </c>
      <c r="C2404" s="142" t="n">
        <v>12900000</v>
      </c>
      <c r="D2404" s="143" t="n">
        <v>12900000</v>
      </c>
      <c r="E2404" s="140" t="s">
        <v>1635</v>
      </c>
      <c r="F2404" s="143" t="n">
        <v>2022</v>
      </c>
      <c r="G2404" s="144" t="n">
        <v>0</v>
      </c>
      <c r="H2404" s="144" t="n">
        <v>0.03</v>
      </c>
      <c r="I2404" s="144" t="n">
        <f aca="false">+G:G-H:H</f>
        <v>-0.03</v>
      </c>
    </row>
    <row r="2405" customFormat="false" ht="17.25" hidden="false" customHeight="true" outlineLevel="0" collapsed="false">
      <c r="A2405" s="140" t="s">
        <v>115</v>
      </c>
      <c r="C2405" s="142" t="n">
        <v>16300000</v>
      </c>
      <c r="D2405" s="143" t="n">
        <v>16300000</v>
      </c>
      <c r="E2405" s="140" t="s">
        <v>1767</v>
      </c>
      <c r="F2405" s="143" t="n">
        <v>2022</v>
      </c>
      <c r="G2405" s="144" t="n">
        <v>0</v>
      </c>
      <c r="H2405" s="144" t="n">
        <v>123845139.04</v>
      </c>
      <c r="I2405" s="144" t="n">
        <f aca="false">+G:G-H:H</f>
        <v>-123845139.04</v>
      </c>
    </row>
    <row r="2406" customFormat="false" ht="17.25" hidden="false" customHeight="true" outlineLevel="0" collapsed="false">
      <c r="A2406" s="140" t="s">
        <v>115</v>
      </c>
      <c r="C2406" s="142" t="n">
        <v>16400000</v>
      </c>
      <c r="D2406" s="143" t="n">
        <v>16400000</v>
      </c>
      <c r="E2406" s="140" t="s">
        <v>1871</v>
      </c>
      <c r="F2406" s="143" t="n">
        <v>2022</v>
      </c>
      <c r="G2406" s="144" t="n">
        <v>0</v>
      </c>
      <c r="H2406" s="144" t="n">
        <v>2485990968.06</v>
      </c>
      <c r="I2406" s="144" t="n">
        <f aca="false">+G:G-H:H</f>
        <v>-2485990968.06</v>
      </c>
    </row>
    <row r="2407" customFormat="false" ht="17.25" hidden="false" customHeight="true" outlineLevel="0" collapsed="false">
      <c r="A2407" s="140" t="s">
        <v>115</v>
      </c>
      <c r="C2407" s="142" t="n">
        <v>16410000</v>
      </c>
      <c r="D2407" s="143" t="n">
        <v>16410000</v>
      </c>
      <c r="E2407" s="140" t="s">
        <v>1768</v>
      </c>
      <c r="F2407" s="143" t="n">
        <v>2022</v>
      </c>
      <c r="G2407" s="144" t="n">
        <v>0</v>
      </c>
      <c r="H2407" s="144" t="n">
        <v>842078850.25</v>
      </c>
      <c r="I2407" s="144" t="n">
        <f aca="false">+G:G-H:H</f>
        <v>-842078850.25</v>
      </c>
    </row>
    <row r="2408" customFormat="false" ht="17.25" hidden="false" customHeight="true" outlineLevel="0" collapsed="false">
      <c r="A2408" s="140" t="s">
        <v>115</v>
      </c>
      <c r="C2408" s="142" t="n">
        <v>20400000</v>
      </c>
      <c r="D2408" s="143" t="n">
        <v>20400000</v>
      </c>
      <c r="E2408" s="140" t="s">
        <v>2236</v>
      </c>
      <c r="F2408" s="143" t="n">
        <v>2022</v>
      </c>
      <c r="G2408" s="144" t="n">
        <v>4832320.36</v>
      </c>
      <c r="H2408" s="144" t="n">
        <v>0</v>
      </c>
      <c r="I2408" s="144" t="n">
        <f aca="false">+G:G-H:H</f>
        <v>4832320.36</v>
      </c>
    </row>
    <row r="2409" customFormat="false" ht="17.25" hidden="false" customHeight="true" outlineLevel="0" collapsed="false">
      <c r="A2409" s="140" t="s">
        <v>115</v>
      </c>
      <c r="C2409" s="142" t="n">
        <v>21500000</v>
      </c>
      <c r="D2409" s="143" t="n">
        <v>21500000</v>
      </c>
      <c r="E2409" s="140" t="s">
        <v>1771</v>
      </c>
      <c r="F2409" s="143" t="n">
        <v>2022</v>
      </c>
      <c r="G2409" s="144" t="n">
        <v>2248406967.06</v>
      </c>
      <c r="H2409" s="144" t="n">
        <v>0</v>
      </c>
      <c r="I2409" s="144" t="n">
        <f aca="false">+G:G-H:H</f>
        <v>2248406967.06</v>
      </c>
    </row>
    <row r="2410" customFormat="false" ht="17.25" hidden="false" customHeight="true" outlineLevel="0" collapsed="false">
      <c r="A2410" s="140" t="s">
        <v>115</v>
      </c>
      <c r="C2410" s="142" t="n">
        <v>21520000</v>
      </c>
      <c r="D2410" s="143" t="n">
        <v>21520000</v>
      </c>
      <c r="E2410" s="140" t="s">
        <v>228</v>
      </c>
      <c r="F2410" s="143" t="n">
        <v>2022</v>
      </c>
      <c r="G2410" s="144" t="n">
        <v>4631041.9</v>
      </c>
      <c r="H2410" s="144" t="n">
        <v>0</v>
      </c>
      <c r="I2410" s="144" t="n">
        <f aca="false">+G:G-H:H</f>
        <v>4631041.9</v>
      </c>
    </row>
    <row r="2411" customFormat="false" ht="17.25" hidden="false" customHeight="true" outlineLevel="0" collapsed="false">
      <c r="A2411" s="140" t="s">
        <v>115</v>
      </c>
      <c r="C2411" s="142" t="n">
        <v>21810000</v>
      </c>
      <c r="D2411" s="143" t="n">
        <v>21810000</v>
      </c>
      <c r="E2411" s="140" t="s">
        <v>3576</v>
      </c>
      <c r="F2411" s="143" t="n">
        <v>2022</v>
      </c>
      <c r="G2411" s="144" t="n">
        <v>387099971.66</v>
      </c>
      <c r="H2411" s="144" t="n">
        <v>0</v>
      </c>
      <c r="I2411" s="144" t="n">
        <f aca="false">+G:G-H:H</f>
        <v>387099971.66</v>
      </c>
    </row>
    <row r="2412" customFormat="false" ht="17.25" hidden="false" customHeight="true" outlineLevel="0" collapsed="false">
      <c r="A2412" s="140" t="s">
        <v>115</v>
      </c>
      <c r="C2412" s="142" t="n">
        <v>21811000</v>
      </c>
      <c r="D2412" s="143" t="n">
        <v>21811000</v>
      </c>
      <c r="E2412" s="140" t="s">
        <v>1773</v>
      </c>
      <c r="F2412" s="143" t="n">
        <v>2022</v>
      </c>
      <c r="G2412" s="144" t="n">
        <v>278613721.45</v>
      </c>
      <c r="H2412" s="144" t="n">
        <v>0</v>
      </c>
      <c r="I2412" s="144" t="n">
        <f aca="false">+G:G-H:H</f>
        <v>278613721.45</v>
      </c>
    </row>
    <row r="2413" customFormat="false" ht="17.25" hidden="false" customHeight="true" outlineLevel="0" collapsed="false">
      <c r="A2413" s="140" t="s">
        <v>115</v>
      </c>
      <c r="C2413" s="142" t="n">
        <v>21820000</v>
      </c>
      <c r="D2413" s="143" t="n">
        <v>21820000</v>
      </c>
      <c r="E2413" s="140" t="s">
        <v>10</v>
      </c>
      <c r="F2413" s="143" t="n">
        <v>2022</v>
      </c>
      <c r="G2413" s="144" t="n">
        <v>40741293.35</v>
      </c>
      <c r="H2413" s="144" t="n">
        <v>0</v>
      </c>
      <c r="I2413" s="144" t="n">
        <f aca="false">+G:G-H:H</f>
        <v>40741293.35</v>
      </c>
    </row>
    <row r="2414" customFormat="false" ht="17.25" hidden="false" customHeight="true" outlineLevel="0" collapsed="false">
      <c r="A2414" s="140" t="s">
        <v>115</v>
      </c>
      <c r="C2414" s="142" t="n">
        <v>21830000</v>
      </c>
      <c r="D2414" s="143" t="n">
        <v>21830000</v>
      </c>
      <c r="E2414" s="140" t="s">
        <v>574</v>
      </c>
      <c r="F2414" s="143" t="n">
        <v>2022</v>
      </c>
      <c r="G2414" s="144" t="n">
        <v>435230973.7</v>
      </c>
      <c r="H2414" s="144" t="n">
        <v>0</v>
      </c>
      <c r="I2414" s="144" t="n">
        <f aca="false">+G:G-H:H</f>
        <v>435230973.7</v>
      </c>
    </row>
    <row r="2415" customFormat="false" ht="17.25" hidden="false" customHeight="true" outlineLevel="0" collapsed="false">
      <c r="A2415" s="140" t="s">
        <v>115</v>
      </c>
      <c r="C2415" s="142" t="n">
        <v>21831000</v>
      </c>
      <c r="D2415" s="143" t="n">
        <v>21831000</v>
      </c>
      <c r="E2415" s="140" t="s">
        <v>1774</v>
      </c>
      <c r="F2415" s="143" t="n">
        <v>2022</v>
      </c>
      <c r="G2415" s="144" t="n">
        <v>4048123622.3</v>
      </c>
      <c r="H2415" s="144" t="n">
        <v>0</v>
      </c>
      <c r="I2415" s="144" t="n">
        <f aca="false">+G:G-H:H</f>
        <v>4048123622.3</v>
      </c>
    </row>
    <row r="2416" customFormat="false" ht="17.25" hidden="false" customHeight="true" outlineLevel="0" collapsed="false">
      <c r="A2416" s="140" t="s">
        <v>115</v>
      </c>
      <c r="C2416" s="142" t="n">
        <v>21840000</v>
      </c>
      <c r="D2416" s="143" t="n">
        <v>21840000</v>
      </c>
      <c r="E2416" s="140" t="s">
        <v>3076</v>
      </c>
      <c r="F2416" s="143" t="n">
        <v>2022</v>
      </c>
      <c r="G2416" s="144" t="n">
        <v>147758034.22</v>
      </c>
      <c r="H2416" s="144" t="n">
        <v>0</v>
      </c>
      <c r="I2416" s="144" t="n">
        <f aca="false">+G:G-H:H</f>
        <v>147758034.22</v>
      </c>
    </row>
    <row r="2417" customFormat="false" ht="17.25" hidden="false" customHeight="true" outlineLevel="0" collapsed="false">
      <c r="A2417" s="140" t="s">
        <v>115</v>
      </c>
      <c r="C2417" s="142" t="n">
        <v>21850000</v>
      </c>
      <c r="D2417" s="143" t="n">
        <v>21850000</v>
      </c>
      <c r="E2417" s="140" t="s">
        <v>1775</v>
      </c>
      <c r="F2417" s="143" t="n">
        <v>2022</v>
      </c>
      <c r="G2417" s="144" t="n">
        <v>25727019.32</v>
      </c>
      <c r="H2417" s="144" t="n">
        <v>0</v>
      </c>
      <c r="I2417" s="144" t="n">
        <f aca="false">+G:G-H:H</f>
        <v>25727019.32</v>
      </c>
    </row>
    <row r="2418" customFormat="false" ht="17.25" hidden="false" customHeight="true" outlineLevel="0" collapsed="false">
      <c r="A2418" s="140" t="s">
        <v>115</v>
      </c>
      <c r="C2418" s="142" t="n">
        <v>26100000</v>
      </c>
      <c r="D2418" s="143" t="n">
        <v>26100000</v>
      </c>
      <c r="E2418" s="140" t="s">
        <v>576</v>
      </c>
      <c r="F2418" s="143" t="n">
        <v>2022</v>
      </c>
      <c r="G2418" s="144" t="n">
        <v>2000000</v>
      </c>
      <c r="H2418" s="144" t="n">
        <v>0</v>
      </c>
      <c r="I2418" s="144" t="n">
        <f aca="false">+G:G-H:H</f>
        <v>2000000</v>
      </c>
    </row>
    <row r="2419" customFormat="false" ht="17.25" hidden="false" customHeight="true" outlineLevel="0" collapsed="false">
      <c r="A2419" s="140" t="s">
        <v>115</v>
      </c>
      <c r="C2419" s="142" t="n">
        <v>27500000</v>
      </c>
      <c r="D2419" s="143" t="n">
        <v>27500000</v>
      </c>
      <c r="E2419" s="140" t="s">
        <v>577</v>
      </c>
      <c r="F2419" s="143" t="n">
        <v>2022</v>
      </c>
      <c r="G2419" s="144" t="n">
        <v>130458381</v>
      </c>
      <c r="H2419" s="144" t="n">
        <v>0</v>
      </c>
      <c r="I2419" s="144" t="n">
        <f aca="false">+G:G-H:H</f>
        <v>130458381</v>
      </c>
    </row>
    <row r="2420" customFormat="false" ht="17.25" hidden="false" customHeight="true" outlineLevel="0" collapsed="false">
      <c r="A2420" s="140" t="s">
        <v>115</v>
      </c>
      <c r="C2420" s="142" t="n">
        <v>28040000</v>
      </c>
      <c r="D2420" s="143" t="n">
        <v>28040000</v>
      </c>
      <c r="E2420" s="140" t="s">
        <v>578</v>
      </c>
      <c r="F2420" s="143" t="n">
        <v>2022</v>
      </c>
      <c r="G2420" s="144" t="n">
        <v>0</v>
      </c>
      <c r="H2420" s="144" t="n">
        <v>4832320.36</v>
      </c>
      <c r="I2420" s="144" t="n">
        <f aca="false">+G:G-H:H</f>
        <v>-4832320.36</v>
      </c>
    </row>
    <row r="2421" customFormat="false" ht="17.25" hidden="false" customHeight="true" outlineLevel="0" collapsed="false">
      <c r="A2421" s="140" t="s">
        <v>115</v>
      </c>
      <c r="C2421" s="142" t="n">
        <v>28150000</v>
      </c>
      <c r="D2421" s="143" t="n">
        <v>28150000</v>
      </c>
      <c r="E2421" s="140" t="s">
        <v>582</v>
      </c>
      <c r="F2421" s="143" t="n">
        <v>2022</v>
      </c>
      <c r="G2421" s="144" t="n">
        <v>0</v>
      </c>
      <c r="H2421" s="144" t="n">
        <v>136033932.47</v>
      </c>
      <c r="I2421" s="144" t="n">
        <f aca="false">+G:G-H:H</f>
        <v>-136033932.47</v>
      </c>
    </row>
    <row r="2422" customFormat="false" ht="17.25" hidden="false" customHeight="true" outlineLevel="0" collapsed="false">
      <c r="A2422" s="140" t="s">
        <v>115</v>
      </c>
      <c r="C2422" s="142" t="n">
        <v>28152000</v>
      </c>
      <c r="D2422" s="143" t="n">
        <v>28152000</v>
      </c>
      <c r="E2422" s="140" t="s">
        <v>244</v>
      </c>
      <c r="F2422" s="143" t="n">
        <v>2022</v>
      </c>
      <c r="G2422" s="144" t="n">
        <v>0</v>
      </c>
      <c r="H2422" s="144" t="n">
        <v>2905978.79</v>
      </c>
      <c r="I2422" s="144" t="n">
        <f aca="false">+G:G-H:H</f>
        <v>-2905978.79</v>
      </c>
    </row>
    <row r="2423" customFormat="false" ht="17.25" hidden="false" customHeight="true" outlineLevel="0" collapsed="false">
      <c r="A2423" s="140" t="s">
        <v>115</v>
      </c>
      <c r="C2423" s="142" t="n">
        <v>28181000</v>
      </c>
      <c r="D2423" s="143" t="n">
        <v>28181000</v>
      </c>
      <c r="E2423" s="140" t="s">
        <v>1776</v>
      </c>
      <c r="F2423" s="143" t="n">
        <v>2022</v>
      </c>
      <c r="G2423" s="144" t="n">
        <v>0</v>
      </c>
      <c r="H2423" s="144" t="n">
        <v>94516096.85</v>
      </c>
      <c r="I2423" s="144" t="n">
        <f aca="false">+G:G-H:H</f>
        <v>-94516096.85</v>
      </c>
    </row>
    <row r="2424" customFormat="false" ht="17.25" hidden="false" customHeight="true" outlineLevel="0" collapsed="false">
      <c r="A2424" s="140" t="s">
        <v>115</v>
      </c>
      <c r="C2424" s="142" t="n">
        <v>28181100</v>
      </c>
      <c r="D2424" s="143" t="n">
        <v>28181100</v>
      </c>
      <c r="E2424" s="140" t="s">
        <v>1777</v>
      </c>
      <c r="F2424" s="143" t="n">
        <v>2022</v>
      </c>
      <c r="G2424" s="144" t="n">
        <v>0</v>
      </c>
      <c r="H2424" s="144" t="n">
        <v>108025413.13</v>
      </c>
      <c r="I2424" s="144" t="n">
        <f aca="false">+G:G-H:H</f>
        <v>-108025413.13</v>
      </c>
    </row>
    <row r="2425" customFormat="false" ht="17.25" hidden="false" customHeight="true" outlineLevel="0" collapsed="false">
      <c r="A2425" s="140" t="s">
        <v>115</v>
      </c>
      <c r="C2425" s="142" t="n">
        <v>28182000</v>
      </c>
      <c r="D2425" s="143" t="n">
        <v>28182000</v>
      </c>
      <c r="E2425" s="140" t="s">
        <v>585</v>
      </c>
      <c r="F2425" s="143" t="n">
        <v>2022</v>
      </c>
      <c r="G2425" s="144" t="n">
        <v>0</v>
      </c>
      <c r="H2425" s="144" t="n">
        <v>7231919.57</v>
      </c>
      <c r="I2425" s="144" t="n">
        <f aca="false">+G:G-H:H</f>
        <v>-7231919.57</v>
      </c>
    </row>
    <row r="2426" customFormat="false" ht="17.25" hidden="false" customHeight="true" outlineLevel="0" collapsed="false">
      <c r="A2426" s="140" t="s">
        <v>115</v>
      </c>
      <c r="C2426" s="142" t="n">
        <v>28183000</v>
      </c>
      <c r="D2426" s="143" t="n">
        <v>28183000</v>
      </c>
      <c r="E2426" s="140" t="s">
        <v>588</v>
      </c>
      <c r="F2426" s="143" t="n">
        <v>2022</v>
      </c>
      <c r="G2426" s="144" t="n">
        <v>0</v>
      </c>
      <c r="H2426" s="144" t="n">
        <v>385974308.27</v>
      </c>
      <c r="I2426" s="144" t="n">
        <f aca="false">+G:G-H:H</f>
        <v>-385974308.27</v>
      </c>
    </row>
    <row r="2427" customFormat="false" ht="17.25" hidden="false" customHeight="true" outlineLevel="0" collapsed="false">
      <c r="A2427" s="140" t="s">
        <v>115</v>
      </c>
      <c r="C2427" s="142" t="n">
        <v>281831</v>
      </c>
      <c r="D2427" s="143" t="n">
        <v>28183100</v>
      </c>
      <c r="E2427" s="140" t="s">
        <v>1778</v>
      </c>
      <c r="F2427" s="143" t="n">
        <v>2022</v>
      </c>
      <c r="G2427" s="144" t="n">
        <v>0</v>
      </c>
      <c r="H2427" s="144" t="n">
        <v>3163728750.3</v>
      </c>
      <c r="I2427" s="144" t="n">
        <f aca="false">+G:G-H:H</f>
        <v>-3163728750.3</v>
      </c>
    </row>
    <row r="2428" customFormat="false" ht="17.25" hidden="false" customHeight="true" outlineLevel="0" collapsed="false">
      <c r="A2428" s="140" t="s">
        <v>115</v>
      </c>
      <c r="C2428" s="142" t="n">
        <v>28184000</v>
      </c>
      <c r="D2428" s="143" t="n">
        <v>28184000</v>
      </c>
      <c r="E2428" s="140" t="s">
        <v>586</v>
      </c>
      <c r="F2428" s="143" t="n">
        <v>2022</v>
      </c>
      <c r="G2428" s="144" t="n">
        <v>0</v>
      </c>
      <c r="H2428" s="144" t="n">
        <v>86063589.28</v>
      </c>
      <c r="I2428" s="144" t="n">
        <f aca="false">+G:G-H:H</f>
        <v>-86063589.28</v>
      </c>
    </row>
    <row r="2429" customFormat="false" ht="17.25" hidden="false" customHeight="true" outlineLevel="0" collapsed="false">
      <c r="A2429" s="140" t="s">
        <v>115</v>
      </c>
      <c r="C2429" s="142" t="n">
        <v>28185000</v>
      </c>
      <c r="D2429" s="143" t="n">
        <v>28185000</v>
      </c>
      <c r="E2429" s="140" t="s">
        <v>253</v>
      </c>
      <c r="F2429" s="143" t="n">
        <v>2022</v>
      </c>
      <c r="G2429" s="144" t="n">
        <v>0</v>
      </c>
      <c r="H2429" s="144" t="n">
        <v>2810622.63</v>
      </c>
      <c r="I2429" s="144" t="n">
        <f aca="false">+G:G-H:H</f>
        <v>-2810622.63</v>
      </c>
    </row>
    <row r="2430" customFormat="false" ht="17.25" hidden="false" customHeight="true" outlineLevel="0" collapsed="false">
      <c r="A2430" s="140" t="s">
        <v>115</v>
      </c>
      <c r="C2430" s="142" t="n">
        <v>37100000</v>
      </c>
      <c r="D2430" s="143" t="n">
        <v>37100000</v>
      </c>
      <c r="E2430" s="140" t="s">
        <v>592</v>
      </c>
      <c r="F2430" s="143" t="n">
        <v>2022</v>
      </c>
      <c r="G2430" s="144" t="n">
        <v>9868131910.52</v>
      </c>
      <c r="H2430" s="144" t="n">
        <v>0</v>
      </c>
      <c r="I2430" s="144" t="n">
        <f aca="false">+G:G-H:H</f>
        <v>9868131910.52</v>
      </c>
    </row>
    <row r="2431" customFormat="false" ht="17.25" hidden="false" customHeight="true" outlineLevel="0" collapsed="false">
      <c r="A2431" s="140" t="s">
        <v>115</v>
      </c>
      <c r="C2431" s="142" t="n">
        <v>38000000</v>
      </c>
      <c r="D2431" s="143" t="n">
        <v>38000000</v>
      </c>
      <c r="E2431" s="140" t="s">
        <v>594</v>
      </c>
      <c r="F2431" s="143" t="n">
        <v>2022</v>
      </c>
      <c r="G2431" s="144" t="n">
        <v>4143658777</v>
      </c>
      <c r="H2431" s="144" t="n">
        <v>0</v>
      </c>
      <c r="I2431" s="144" t="n">
        <f aca="false">+G:G-H:H</f>
        <v>4143658777</v>
      </c>
    </row>
    <row r="2432" customFormat="false" ht="17.25" hidden="false" customHeight="true" outlineLevel="0" collapsed="false">
      <c r="A2432" s="140" t="s">
        <v>115</v>
      </c>
      <c r="C2432" s="142" t="n">
        <v>40100000</v>
      </c>
      <c r="D2432" s="143" t="n">
        <v>40100000</v>
      </c>
      <c r="E2432" s="140" t="s">
        <v>597</v>
      </c>
      <c r="F2432" s="143" t="n">
        <v>2022</v>
      </c>
      <c r="G2432" s="144" t="n">
        <v>0</v>
      </c>
      <c r="H2432" s="144" t="n">
        <v>6074220043.66</v>
      </c>
      <c r="I2432" s="144" t="n">
        <f aca="false">+G:G-H:H</f>
        <v>-6074220043.66</v>
      </c>
    </row>
    <row r="2433" customFormat="false" ht="17.25" hidden="false" customHeight="true" outlineLevel="0" collapsed="false">
      <c r="A2433" s="140" t="s">
        <v>115</v>
      </c>
      <c r="C2433" s="142" t="n">
        <v>40120000</v>
      </c>
      <c r="D2433" s="143" t="n">
        <v>40120000</v>
      </c>
      <c r="E2433" s="140" t="s">
        <v>23</v>
      </c>
      <c r="F2433" s="143" t="n">
        <v>2022</v>
      </c>
      <c r="G2433" s="144" t="n">
        <v>0</v>
      </c>
      <c r="H2433" s="144" t="n">
        <v>11309963280.23</v>
      </c>
      <c r="I2433" s="144" t="n">
        <f aca="false">+G:G-H:H</f>
        <v>-11309963280.23</v>
      </c>
    </row>
    <row r="2434" customFormat="false" ht="17.25" hidden="false" customHeight="true" outlineLevel="0" collapsed="false">
      <c r="A2434" s="140" t="s">
        <v>115</v>
      </c>
      <c r="C2434" s="142" t="n">
        <v>40300000</v>
      </c>
      <c r="D2434" s="143" t="n">
        <v>40300000</v>
      </c>
      <c r="E2434" s="140" t="s">
        <v>3577</v>
      </c>
      <c r="F2434" s="143" t="n">
        <v>2022</v>
      </c>
      <c r="G2434" s="144" t="n">
        <v>6238998.08</v>
      </c>
      <c r="H2434" s="144" t="n">
        <v>0</v>
      </c>
      <c r="I2434" s="144" t="n">
        <f aca="false">+G:G-H:H</f>
        <v>6238998.08</v>
      </c>
    </row>
    <row r="2435" customFormat="false" ht="17.25" hidden="false" customHeight="true" outlineLevel="0" collapsed="false">
      <c r="A2435" s="140" t="s">
        <v>115</v>
      </c>
      <c r="C2435" s="142" t="n">
        <v>40310000</v>
      </c>
      <c r="D2435" s="143" t="n">
        <v>40310000</v>
      </c>
      <c r="E2435" s="140" t="s">
        <v>1783</v>
      </c>
      <c r="F2435" s="143" t="n">
        <v>2022</v>
      </c>
      <c r="G2435" s="144" t="n">
        <v>0</v>
      </c>
      <c r="H2435" s="144" t="n">
        <v>618487042.48</v>
      </c>
      <c r="I2435" s="144" t="n">
        <f aca="false">+G:G-H:H</f>
        <v>-618487042.48</v>
      </c>
    </row>
    <row r="2436" customFormat="false" ht="17.25" hidden="false" customHeight="true" outlineLevel="0" collapsed="false">
      <c r="A2436" s="140" t="s">
        <v>115</v>
      </c>
      <c r="C2436" s="142" t="n">
        <v>40320000</v>
      </c>
      <c r="D2436" s="143" t="n">
        <v>40320000</v>
      </c>
      <c r="E2436" s="140" t="s">
        <v>1784</v>
      </c>
      <c r="F2436" s="143" t="n">
        <v>2022</v>
      </c>
      <c r="G2436" s="144" t="n">
        <v>0</v>
      </c>
      <c r="H2436" s="144" t="n">
        <v>771389471.31</v>
      </c>
      <c r="I2436" s="144" t="n">
        <f aca="false">+G:G-H:H</f>
        <v>-771389471.31</v>
      </c>
    </row>
    <row r="2437" customFormat="false" ht="17.25" hidden="false" customHeight="true" outlineLevel="0" collapsed="false">
      <c r="A2437" s="140" t="s">
        <v>115</v>
      </c>
      <c r="C2437" s="142" t="n">
        <v>40330000</v>
      </c>
      <c r="D2437" s="143" t="n">
        <v>40330000</v>
      </c>
      <c r="E2437" s="140" t="s">
        <v>3578</v>
      </c>
      <c r="F2437" s="143" t="n">
        <v>2022</v>
      </c>
      <c r="G2437" s="144" t="n">
        <v>0</v>
      </c>
      <c r="H2437" s="144" t="n">
        <v>476864028.84</v>
      </c>
      <c r="I2437" s="144" t="n">
        <f aca="false">+G:G-H:H</f>
        <v>-476864028.84</v>
      </c>
    </row>
    <row r="2438" customFormat="false" ht="17.25" hidden="false" customHeight="true" outlineLevel="0" collapsed="false">
      <c r="A2438" s="140" t="s">
        <v>115</v>
      </c>
      <c r="C2438" s="142" t="n">
        <v>40340000</v>
      </c>
      <c r="D2438" s="143" t="n">
        <v>40340000</v>
      </c>
      <c r="E2438" s="140" t="s">
        <v>3360</v>
      </c>
      <c r="F2438" s="143" t="n">
        <v>2022</v>
      </c>
      <c r="G2438" s="144" t="n">
        <v>0</v>
      </c>
      <c r="H2438" s="144" t="n">
        <v>689851574.57</v>
      </c>
      <c r="I2438" s="144" t="n">
        <f aca="false">+G:G-H:H</f>
        <v>-689851574.57</v>
      </c>
    </row>
    <row r="2439" customFormat="false" ht="17.25" hidden="false" customHeight="true" outlineLevel="0" collapsed="false">
      <c r="A2439" s="140" t="s">
        <v>115</v>
      </c>
      <c r="C2439" s="142" t="n">
        <v>40400000</v>
      </c>
      <c r="D2439" s="143" t="n">
        <v>40400000</v>
      </c>
      <c r="E2439" s="140" t="s">
        <v>1165</v>
      </c>
      <c r="F2439" s="143" t="n">
        <v>2022</v>
      </c>
      <c r="G2439" s="144" t="n">
        <v>0</v>
      </c>
      <c r="H2439" s="144" t="n">
        <v>328907700.4</v>
      </c>
      <c r="I2439" s="144" t="n">
        <f aca="false">+G:G-H:H</f>
        <v>-328907700.4</v>
      </c>
    </row>
    <row r="2440" customFormat="false" ht="17.25" hidden="false" customHeight="true" outlineLevel="0" collapsed="false">
      <c r="A2440" s="140" t="s">
        <v>115</v>
      </c>
      <c r="C2440" s="142" t="n">
        <v>40800000</v>
      </c>
      <c r="D2440" s="143" t="n">
        <v>40800000</v>
      </c>
      <c r="E2440" s="140" t="s">
        <v>3092</v>
      </c>
      <c r="F2440" s="143" t="n">
        <v>2022</v>
      </c>
      <c r="G2440" s="144" t="n">
        <v>0</v>
      </c>
      <c r="H2440" s="144" t="n">
        <v>225361837.23</v>
      </c>
      <c r="I2440" s="144" t="n">
        <f aca="false">+G:G-H:H</f>
        <v>-225361837.23</v>
      </c>
    </row>
    <row r="2441" customFormat="false" ht="17.25" hidden="false" customHeight="true" outlineLevel="0" collapsed="false">
      <c r="A2441" s="140" t="s">
        <v>115</v>
      </c>
      <c r="C2441" s="142" t="n">
        <v>40811000</v>
      </c>
      <c r="D2441" s="143" t="n">
        <v>40811000</v>
      </c>
      <c r="E2441" s="140" t="s">
        <v>1786</v>
      </c>
      <c r="F2441" s="143" t="n">
        <v>2022</v>
      </c>
      <c r="G2441" s="144" t="n">
        <v>3271465.7</v>
      </c>
      <c r="H2441" s="144" t="n">
        <v>0</v>
      </c>
      <c r="I2441" s="144" t="n">
        <f aca="false">+G:G-H:H</f>
        <v>3271465.7</v>
      </c>
    </row>
    <row r="2442" customFormat="false" ht="17.25" hidden="false" customHeight="true" outlineLevel="0" collapsed="false">
      <c r="A2442" s="140" t="s">
        <v>115</v>
      </c>
      <c r="C2442" s="142" t="n">
        <v>40910000</v>
      </c>
      <c r="D2442" s="143" t="n">
        <v>40910000</v>
      </c>
      <c r="E2442" s="140" t="s">
        <v>1787</v>
      </c>
      <c r="F2442" s="143" t="n">
        <v>2022</v>
      </c>
      <c r="G2442" s="144" t="n">
        <v>694893120.85</v>
      </c>
      <c r="H2442" s="144" t="n">
        <v>0</v>
      </c>
      <c r="I2442" s="144" t="n">
        <f aca="false">+G:G-H:H</f>
        <v>694893120.85</v>
      </c>
    </row>
    <row r="2443" customFormat="false" ht="17.25" hidden="false" customHeight="true" outlineLevel="0" collapsed="false">
      <c r="A2443" s="140" t="s">
        <v>115</v>
      </c>
      <c r="C2443" s="142" t="n">
        <v>41100000</v>
      </c>
      <c r="D2443" s="143" t="n">
        <v>41100000</v>
      </c>
      <c r="E2443" s="140" t="s">
        <v>1788</v>
      </c>
      <c r="F2443" s="143" t="n">
        <v>2022</v>
      </c>
      <c r="G2443" s="144" t="n">
        <v>6931157734.87</v>
      </c>
      <c r="H2443" s="144" t="n">
        <v>0</v>
      </c>
      <c r="I2443" s="144" t="n">
        <f aca="false">+G:G-H:H</f>
        <v>6931157734.87</v>
      </c>
    </row>
    <row r="2444" customFormat="false" ht="17.25" hidden="false" customHeight="true" outlineLevel="0" collapsed="false">
      <c r="A2444" s="140" t="s">
        <v>115</v>
      </c>
      <c r="C2444" s="142" t="n">
        <v>41110000</v>
      </c>
      <c r="D2444" s="143" t="n">
        <v>41110000</v>
      </c>
      <c r="E2444" s="140" t="s">
        <v>1768</v>
      </c>
      <c r="F2444" s="143" t="n">
        <v>2022</v>
      </c>
      <c r="G2444" s="144" t="n">
        <v>0</v>
      </c>
      <c r="H2444" s="144" t="n">
        <v>5888482.44</v>
      </c>
      <c r="I2444" s="144" t="n">
        <f aca="false">+G:G-H:H</f>
        <v>-5888482.44</v>
      </c>
    </row>
    <row r="2445" customFormat="false" ht="17.25" hidden="false" customHeight="true" outlineLevel="0" collapsed="false">
      <c r="A2445" s="140" t="s">
        <v>115</v>
      </c>
      <c r="C2445" s="142" t="n">
        <v>41300000</v>
      </c>
      <c r="D2445" s="143" t="n">
        <v>41300000</v>
      </c>
      <c r="E2445" s="140" t="s">
        <v>3100</v>
      </c>
      <c r="F2445" s="143" t="n">
        <v>2022</v>
      </c>
      <c r="G2445" s="144" t="n">
        <v>859230757.19</v>
      </c>
      <c r="H2445" s="144" t="n">
        <v>0</v>
      </c>
      <c r="I2445" s="144" t="n">
        <f aca="false">+G:G-H:H</f>
        <v>859230757.19</v>
      </c>
    </row>
    <row r="2446" customFormat="false" ht="17.25" hidden="false" customHeight="true" outlineLevel="0" collapsed="false">
      <c r="A2446" s="140" t="s">
        <v>115</v>
      </c>
      <c r="C2446" s="142" t="n">
        <v>41311000</v>
      </c>
      <c r="D2446" s="143" t="n">
        <v>41311000</v>
      </c>
      <c r="E2446" s="140" t="s">
        <v>3579</v>
      </c>
      <c r="F2446" s="143" t="n">
        <v>2022</v>
      </c>
      <c r="G2446" s="144" t="n">
        <v>22560846</v>
      </c>
      <c r="H2446" s="144" t="n">
        <v>0</v>
      </c>
      <c r="I2446" s="144" t="n">
        <f aca="false">+G:G-H:H</f>
        <v>22560846</v>
      </c>
    </row>
    <row r="2447" customFormat="false" ht="17.25" hidden="false" customHeight="true" outlineLevel="0" collapsed="false">
      <c r="A2447" s="140" t="s">
        <v>115</v>
      </c>
      <c r="C2447" s="142" t="n">
        <v>41321000</v>
      </c>
      <c r="D2447" s="143" t="n">
        <v>41321000</v>
      </c>
      <c r="E2447" s="140" t="s">
        <v>3580</v>
      </c>
      <c r="F2447" s="143" t="n">
        <v>2022</v>
      </c>
      <c r="G2447" s="144" t="n">
        <v>0</v>
      </c>
      <c r="H2447" s="144" t="n">
        <v>50385796.8</v>
      </c>
      <c r="I2447" s="144" t="n">
        <f aca="false">+G:G-H:H</f>
        <v>-50385796.8</v>
      </c>
    </row>
    <row r="2448" customFormat="false" ht="17.25" hidden="false" customHeight="true" outlineLevel="0" collapsed="false">
      <c r="A2448" s="140" t="s">
        <v>115</v>
      </c>
      <c r="C2448" s="142" t="n">
        <v>41331000</v>
      </c>
      <c r="D2448" s="143" t="n">
        <v>41331000</v>
      </c>
      <c r="E2448" s="140" t="s">
        <v>3581</v>
      </c>
      <c r="F2448" s="143" t="n">
        <v>2022</v>
      </c>
      <c r="G2448" s="144" t="n">
        <v>0</v>
      </c>
      <c r="H2448" s="144" t="n">
        <v>427876875.5</v>
      </c>
      <c r="I2448" s="144" t="n">
        <f aca="false">+G:G-H:H</f>
        <v>-427876875.5</v>
      </c>
    </row>
    <row r="2449" customFormat="false" ht="17.25" hidden="false" customHeight="true" outlineLevel="0" collapsed="false">
      <c r="A2449" s="140" t="s">
        <v>115</v>
      </c>
      <c r="C2449" s="142" t="n">
        <v>41341000</v>
      </c>
      <c r="D2449" s="143" t="n">
        <v>41341000</v>
      </c>
      <c r="E2449" s="140" t="s">
        <v>3534</v>
      </c>
      <c r="F2449" s="143" t="n">
        <v>2022</v>
      </c>
      <c r="G2449" s="144" t="n">
        <v>0</v>
      </c>
      <c r="H2449" s="144" t="n">
        <v>131743184.31</v>
      </c>
      <c r="I2449" s="144" t="n">
        <f aca="false">+G:G-H:H</f>
        <v>-131743184.31</v>
      </c>
    </row>
    <row r="2450" customFormat="false" ht="17.25" hidden="false" customHeight="true" outlineLevel="0" collapsed="false">
      <c r="A2450" s="140" t="s">
        <v>115</v>
      </c>
      <c r="C2450" s="142" t="n">
        <v>41600000</v>
      </c>
      <c r="D2450" s="143" t="n">
        <v>41600000</v>
      </c>
      <c r="E2450" s="140" t="s">
        <v>265</v>
      </c>
      <c r="F2450" s="143" t="n">
        <v>2022</v>
      </c>
      <c r="G2450" s="144" t="n">
        <v>203782446.44</v>
      </c>
      <c r="H2450" s="144" t="n">
        <v>0</v>
      </c>
      <c r="I2450" s="144" t="n">
        <f aca="false">+G:G-H:H</f>
        <v>203782446.44</v>
      </c>
    </row>
    <row r="2451" customFormat="false" ht="17.25" hidden="false" customHeight="true" outlineLevel="0" collapsed="false">
      <c r="A2451" s="140" t="s">
        <v>115</v>
      </c>
      <c r="C2451" s="142" t="n">
        <v>41800000</v>
      </c>
      <c r="D2451" s="143" t="n">
        <v>41800000</v>
      </c>
      <c r="E2451" s="140" t="s">
        <v>1924</v>
      </c>
      <c r="F2451" s="143" t="n">
        <v>2022</v>
      </c>
      <c r="G2451" s="144" t="n">
        <v>12791302310.12</v>
      </c>
      <c r="H2451" s="144" t="n">
        <v>0</v>
      </c>
      <c r="I2451" s="144" t="n">
        <f aca="false">+G:G-H:H</f>
        <v>12791302310.12</v>
      </c>
    </row>
    <row r="2452" customFormat="false" ht="17.25" hidden="false" customHeight="true" outlineLevel="0" collapsed="false">
      <c r="A2452" s="140" t="s">
        <v>115</v>
      </c>
      <c r="C2452" s="142" t="n">
        <v>41890000</v>
      </c>
      <c r="D2452" s="143" t="n">
        <v>41810000</v>
      </c>
      <c r="E2452" s="140" t="s">
        <v>3582</v>
      </c>
      <c r="F2452" s="143" t="n">
        <v>2022</v>
      </c>
      <c r="G2452" s="144" t="n">
        <v>0</v>
      </c>
      <c r="H2452" s="144" t="n">
        <v>71167949.08</v>
      </c>
      <c r="I2452" s="144" t="n">
        <f aca="false">+G:G-H:H</f>
        <v>-71167949.08</v>
      </c>
    </row>
    <row r="2453" customFormat="false" ht="17.25" hidden="false" customHeight="true" outlineLevel="0" collapsed="false">
      <c r="A2453" s="140" t="s">
        <v>115</v>
      </c>
      <c r="C2453" s="142" t="n">
        <v>41900000</v>
      </c>
      <c r="D2453" s="143" t="n">
        <v>41900000</v>
      </c>
      <c r="E2453" s="140" t="s">
        <v>267</v>
      </c>
      <c r="F2453" s="143" t="n">
        <v>2022</v>
      </c>
      <c r="G2453" s="144" t="n">
        <v>0</v>
      </c>
      <c r="H2453" s="144" t="n">
        <v>954538102.85</v>
      </c>
      <c r="I2453" s="144" t="n">
        <f aca="false">+G:G-H:H</f>
        <v>-954538102.85</v>
      </c>
    </row>
    <row r="2454" customFormat="false" ht="17.25" hidden="false" customHeight="true" outlineLevel="0" collapsed="false">
      <c r="A2454" s="140" t="s">
        <v>115</v>
      </c>
      <c r="C2454" s="142" t="n">
        <v>42100000</v>
      </c>
      <c r="D2454" s="143" t="n">
        <v>42100000</v>
      </c>
      <c r="E2454" s="140" t="s">
        <v>2250</v>
      </c>
      <c r="F2454" s="143" t="n">
        <v>2022</v>
      </c>
      <c r="G2454" s="144" t="n">
        <v>49615147.71</v>
      </c>
      <c r="H2454" s="144" t="n">
        <v>0</v>
      </c>
      <c r="I2454" s="144" t="n">
        <f aca="false">+G:G-H:H</f>
        <v>49615147.71</v>
      </c>
    </row>
    <row r="2455" customFormat="false" ht="17.25" hidden="false" customHeight="true" outlineLevel="0" collapsed="false">
      <c r="A2455" s="140" t="s">
        <v>115</v>
      </c>
      <c r="C2455" s="142" t="n">
        <v>42110000</v>
      </c>
      <c r="D2455" s="143" t="n">
        <v>42110000</v>
      </c>
      <c r="E2455" s="140" t="s">
        <v>1873</v>
      </c>
      <c r="F2455" s="143" t="n">
        <v>2022</v>
      </c>
      <c r="G2455" s="144" t="n">
        <v>450000</v>
      </c>
      <c r="H2455" s="144" t="n">
        <v>0</v>
      </c>
      <c r="I2455" s="144" t="n">
        <f aca="false">+G:G-H:H</f>
        <v>450000</v>
      </c>
    </row>
    <row r="2456" customFormat="false" ht="17.25" hidden="false" customHeight="true" outlineLevel="0" collapsed="false">
      <c r="A2456" s="140" t="s">
        <v>115</v>
      </c>
      <c r="C2456" s="142" t="n">
        <v>42500000</v>
      </c>
      <c r="D2456" s="143" t="n">
        <v>42500000</v>
      </c>
      <c r="E2456" s="140" t="s">
        <v>1794</v>
      </c>
      <c r="F2456" s="143" t="n">
        <v>2022</v>
      </c>
      <c r="G2456" s="144" t="n">
        <v>0</v>
      </c>
      <c r="H2456" s="144" t="n">
        <v>3731400</v>
      </c>
      <c r="I2456" s="144" t="n">
        <f aca="false">+G:G-H:H</f>
        <v>-3731400</v>
      </c>
    </row>
    <row r="2457" customFormat="false" ht="17.25" hidden="false" customHeight="true" outlineLevel="0" collapsed="false">
      <c r="A2457" s="140" t="s">
        <v>115</v>
      </c>
      <c r="C2457" s="142" t="n">
        <v>42510000</v>
      </c>
      <c r="D2457" s="143" t="n">
        <v>42510000</v>
      </c>
      <c r="E2457" s="140" t="s">
        <v>1795</v>
      </c>
      <c r="F2457" s="143" t="n">
        <v>2022</v>
      </c>
      <c r="G2457" s="144" t="n">
        <v>646666.64</v>
      </c>
      <c r="H2457" s="144" t="n">
        <v>0</v>
      </c>
      <c r="I2457" s="144" t="n">
        <f aca="false">+G:G-H:H</f>
        <v>646666.64</v>
      </c>
    </row>
    <row r="2458" customFormat="false" ht="17.25" hidden="false" customHeight="true" outlineLevel="0" collapsed="false">
      <c r="A2458" s="140" t="s">
        <v>115</v>
      </c>
      <c r="C2458" s="142" t="n">
        <v>42700000</v>
      </c>
      <c r="D2458" s="143" t="n">
        <v>42700000</v>
      </c>
      <c r="E2458" s="140" t="s">
        <v>1700</v>
      </c>
      <c r="F2458" s="143" t="n">
        <v>2022</v>
      </c>
      <c r="G2458" s="144" t="n">
        <v>155833.34</v>
      </c>
      <c r="H2458" s="144" t="n">
        <v>0</v>
      </c>
      <c r="I2458" s="144" t="n">
        <f aca="false">+G:G-H:H</f>
        <v>155833.34</v>
      </c>
    </row>
    <row r="2459" customFormat="false" ht="17.25" hidden="false" customHeight="true" outlineLevel="0" collapsed="false">
      <c r="A2459" s="140" t="s">
        <v>115</v>
      </c>
      <c r="C2459" s="142" t="n">
        <v>42820000</v>
      </c>
      <c r="D2459" s="143" t="n">
        <v>42820000</v>
      </c>
      <c r="E2459" s="140" t="s">
        <v>604</v>
      </c>
      <c r="F2459" s="143" t="n">
        <v>2022</v>
      </c>
      <c r="G2459" s="144" t="n">
        <v>0</v>
      </c>
      <c r="H2459" s="144" t="n">
        <v>86117072.89</v>
      </c>
      <c r="I2459" s="144" t="n">
        <f aca="false">+G:G-H:H</f>
        <v>-86117072.89</v>
      </c>
    </row>
    <row r="2460" customFormat="false" ht="17.25" hidden="false" customHeight="true" outlineLevel="0" collapsed="false">
      <c r="A2460" s="140" t="s">
        <v>115</v>
      </c>
      <c r="C2460" s="142" t="n">
        <v>43100000</v>
      </c>
      <c r="D2460" s="143" t="n">
        <v>43100000</v>
      </c>
      <c r="E2460" s="140" t="s">
        <v>605</v>
      </c>
      <c r="F2460" s="143" t="n">
        <v>2022</v>
      </c>
      <c r="G2460" s="144" t="n">
        <v>0</v>
      </c>
      <c r="H2460" s="144" t="n">
        <v>36138703.77</v>
      </c>
      <c r="I2460" s="144" t="n">
        <f aca="false">+G:G-H:H</f>
        <v>-36138703.77</v>
      </c>
    </row>
    <row r="2461" customFormat="false" ht="17.25" hidden="false" customHeight="true" outlineLevel="0" collapsed="false">
      <c r="A2461" s="140" t="s">
        <v>115</v>
      </c>
      <c r="C2461" s="142" t="n">
        <v>43110000</v>
      </c>
      <c r="D2461" s="143" t="n">
        <v>43110000</v>
      </c>
      <c r="E2461" s="140" t="s">
        <v>3106</v>
      </c>
      <c r="F2461" s="143" t="n">
        <v>2022</v>
      </c>
      <c r="G2461" s="144" t="n">
        <v>0</v>
      </c>
      <c r="H2461" s="144" t="n">
        <v>741500</v>
      </c>
      <c r="I2461" s="144" t="n">
        <f aca="false">+G:G-H:H</f>
        <v>-741500</v>
      </c>
    </row>
    <row r="2462" customFormat="false" ht="17.25" hidden="false" customHeight="true" outlineLevel="0" collapsed="false">
      <c r="A2462" s="140" t="s">
        <v>115</v>
      </c>
      <c r="C2462" s="142" t="n">
        <v>43200000</v>
      </c>
      <c r="D2462" s="143" t="n">
        <v>43200000</v>
      </c>
      <c r="E2462" s="140" t="s">
        <v>37</v>
      </c>
      <c r="F2462" s="143" t="n">
        <v>2022</v>
      </c>
      <c r="G2462" s="144" t="n">
        <v>0</v>
      </c>
      <c r="H2462" s="144" t="n">
        <v>13268096.71</v>
      </c>
      <c r="I2462" s="144" t="n">
        <f aca="false">+G:G-H:H</f>
        <v>-13268096.71</v>
      </c>
    </row>
    <row r="2463" customFormat="false" ht="17.25" hidden="false" customHeight="true" outlineLevel="0" collapsed="false">
      <c r="A2463" s="140" t="s">
        <v>115</v>
      </c>
      <c r="C2463" s="142" t="n">
        <v>43220000</v>
      </c>
      <c r="D2463" s="143" t="n">
        <v>43220000</v>
      </c>
      <c r="E2463" s="140" t="s">
        <v>608</v>
      </c>
      <c r="F2463" s="143" t="n">
        <v>2022</v>
      </c>
      <c r="G2463" s="144" t="n">
        <v>655012.6</v>
      </c>
      <c r="H2463" s="144" t="n">
        <v>0</v>
      </c>
      <c r="I2463" s="144" t="n">
        <f aca="false">+G:G-H:H</f>
        <v>655012.6</v>
      </c>
    </row>
    <row r="2464" customFormat="false" ht="17.25" hidden="false" customHeight="true" outlineLevel="0" collapsed="false">
      <c r="A2464" s="140" t="s">
        <v>115</v>
      </c>
      <c r="C2464" s="142" t="n">
        <v>43300000</v>
      </c>
      <c r="D2464" s="143" t="n">
        <v>43300000</v>
      </c>
      <c r="E2464" s="140" t="s">
        <v>38</v>
      </c>
      <c r="F2464" s="143" t="n">
        <v>2022</v>
      </c>
      <c r="G2464" s="144" t="n">
        <v>0</v>
      </c>
      <c r="H2464" s="144" t="n">
        <v>17871142.38</v>
      </c>
      <c r="I2464" s="144" t="n">
        <f aca="false">+G:G-H:H</f>
        <v>-17871142.38</v>
      </c>
    </row>
    <row r="2465" customFormat="false" ht="17.25" hidden="false" customHeight="true" outlineLevel="0" collapsed="false">
      <c r="A2465" s="140" t="s">
        <v>115</v>
      </c>
      <c r="C2465" s="142" t="n">
        <v>43400000</v>
      </c>
      <c r="D2465" s="143" t="n">
        <v>43400000</v>
      </c>
      <c r="E2465" s="140" t="s">
        <v>1466</v>
      </c>
      <c r="F2465" s="143" t="n">
        <v>2022</v>
      </c>
      <c r="G2465" s="144" t="n">
        <v>0</v>
      </c>
      <c r="H2465" s="144" t="n">
        <v>3177781.74</v>
      </c>
      <c r="I2465" s="144" t="n">
        <f aca="false">+G:G-H:H</f>
        <v>-3177781.74</v>
      </c>
    </row>
    <row r="2466" customFormat="false" ht="17.25" hidden="false" customHeight="true" outlineLevel="0" collapsed="false">
      <c r="A2466" s="140" t="s">
        <v>115</v>
      </c>
      <c r="C2466" s="142" t="n">
        <v>43600000</v>
      </c>
      <c r="D2466" s="143" t="n">
        <v>43500000</v>
      </c>
      <c r="E2466" s="140" t="s">
        <v>3107</v>
      </c>
      <c r="F2466" s="143" t="n">
        <v>2022</v>
      </c>
      <c r="G2466" s="144" t="n">
        <v>0</v>
      </c>
      <c r="H2466" s="144" t="n">
        <v>1503564.9</v>
      </c>
      <c r="I2466" s="144" t="n">
        <f aca="false">+G:G-H:H</f>
        <v>-1503564.9</v>
      </c>
    </row>
    <row r="2467" customFormat="false" ht="17.25" hidden="false" customHeight="true" outlineLevel="0" collapsed="false">
      <c r="A2467" s="140" t="s">
        <v>115</v>
      </c>
      <c r="C2467" s="142" t="n">
        <v>44100000</v>
      </c>
      <c r="D2467" s="143" t="n">
        <v>44100000</v>
      </c>
      <c r="E2467" s="140" t="s">
        <v>2251</v>
      </c>
      <c r="F2467" s="143" t="n">
        <v>2022</v>
      </c>
      <c r="G2467" s="144" t="n">
        <v>0</v>
      </c>
      <c r="H2467" s="144" t="n">
        <v>32938322.5</v>
      </c>
      <c r="I2467" s="144" t="n">
        <f aca="false">+G:G-H:H</f>
        <v>-32938322.5</v>
      </c>
    </row>
    <row r="2468" customFormat="false" ht="17.25" hidden="false" customHeight="true" outlineLevel="0" collapsed="false">
      <c r="A2468" s="140" t="s">
        <v>115</v>
      </c>
      <c r="C2468" s="142" t="n">
        <v>44310000</v>
      </c>
      <c r="D2468" s="143" t="n">
        <v>44310000</v>
      </c>
      <c r="E2468" s="140" t="s">
        <v>42</v>
      </c>
      <c r="F2468" s="143" t="n">
        <v>2022</v>
      </c>
      <c r="G2468" s="144" t="n">
        <v>0</v>
      </c>
      <c r="H2468" s="144" t="n">
        <v>392332.65</v>
      </c>
      <c r="I2468" s="144" t="n">
        <f aca="false">+G:G-H:H</f>
        <v>-392332.65</v>
      </c>
    </row>
    <row r="2469" customFormat="false" ht="17.25" hidden="false" customHeight="true" outlineLevel="0" collapsed="false">
      <c r="A2469" s="140" t="s">
        <v>115</v>
      </c>
      <c r="C2469" s="142" t="n">
        <v>44320000</v>
      </c>
      <c r="D2469" s="143" t="n">
        <v>44320000</v>
      </c>
      <c r="E2469" s="140" t="s">
        <v>3536</v>
      </c>
      <c r="F2469" s="143" t="n">
        <v>2022</v>
      </c>
      <c r="G2469" s="144" t="n">
        <v>0</v>
      </c>
      <c r="H2469" s="144" t="n">
        <v>19429517.66</v>
      </c>
      <c r="I2469" s="144" t="n">
        <f aca="false">+G:G-H:H</f>
        <v>-19429517.66</v>
      </c>
    </row>
    <row r="2470" customFormat="false" ht="17.25" hidden="false" customHeight="true" outlineLevel="0" collapsed="false">
      <c r="A2470" s="140" t="s">
        <v>115</v>
      </c>
      <c r="C2470" s="142" t="n">
        <v>44420000</v>
      </c>
      <c r="D2470" s="143" t="n">
        <v>44420000</v>
      </c>
      <c r="E2470" s="140" t="s">
        <v>3583</v>
      </c>
      <c r="F2470" s="143" t="n">
        <v>2022</v>
      </c>
      <c r="G2470" s="144" t="n">
        <v>336227532.736403</v>
      </c>
      <c r="H2470" s="144" t="n">
        <v>0</v>
      </c>
      <c r="I2470" s="144" t="n">
        <f aca="false">+G:G-H:H</f>
        <v>336227532.736403</v>
      </c>
    </row>
    <row r="2471" customFormat="false" ht="17.25" hidden="false" customHeight="true" outlineLevel="0" collapsed="false">
      <c r="A2471" s="140" t="s">
        <v>115</v>
      </c>
      <c r="C2471" s="142" t="n">
        <v>44440000</v>
      </c>
      <c r="D2471" s="143" t="n">
        <v>44440000</v>
      </c>
      <c r="E2471" s="140" t="s">
        <v>2876</v>
      </c>
      <c r="F2471" s="143" t="n">
        <v>2022</v>
      </c>
      <c r="G2471" s="144" t="n">
        <v>457730081.78</v>
      </c>
      <c r="H2471" s="144" t="n">
        <v>0</v>
      </c>
      <c r="I2471" s="144" t="n">
        <f aca="false">+G:G-H:H</f>
        <v>457730081.78</v>
      </c>
    </row>
    <row r="2472" customFormat="false" ht="17.25" hidden="false" customHeight="true" outlineLevel="0" collapsed="false">
      <c r="A2472" s="140" t="s">
        <v>115</v>
      </c>
      <c r="C2472" s="142" t="n">
        <v>44450000</v>
      </c>
      <c r="D2472" s="143" t="n">
        <v>44440000</v>
      </c>
      <c r="E2472" s="140" t="s">
        <v>3584</v>
      </c>
      <c r="F2472" s="143" t="n">
        <v>2022</v>
      </c>
      <c r="G2472" s="144" t="n">
        <v>0</v>
      </c>
      <c r="H2472" s="144" t="n">
        <v>46003725.844</v>
      </c>
      <c r="I2472" s="144" t="n">
        <f aca="false">+G:G-H:H</f>
        <v>-46003725.844</v>
      </c>
    </row>
    <row r="2473" customFormat="false" ht="17.25" hidden="false" customHeight="true" outlineLevel="0" collapsed="false">
      <c r="A2473" s="140" t="s">
        <v>115</v>
      </c>
      <c r="C2473" s="142" t="n">
        <v>44540000</v>
      </c>
      <c r="D2473" s="143" t="n">
        <v>44540000</v>
      </c>
      <c r="E2473" s="140" t="s">
        <v>2255</v>
      </c>
      <c r="F2473" s="143" t="n">
        <v>2022</v>
      </c>
      <c r="G2473" s="144" t="n">
        <v>0</v>
      </c>
      <c r="H2473" s="144" t="n">
        <v>8884797.78</v>
      </c>
      <c r="I2473" s="144" t="n">
        <f aca="false">+G:G-H:H</f>
        <v>-8884797.78</v>
      </c>
    </row>
    <row r="2474" customFormat="false" ht="17.25" hidden="false" customHeight="true" outlineLevel="0" collapsed="false">
      <c r="A2474" s="140" t="s">
        <v>115</v>
      </c>
      <c r="C2474" s="142" t="n">
        <v>44550000</v>
      </c>
      <c r="D2474" s="143" t="n">
        <v>44550000</v>
      </c>
      <c r="E2474" s="140" t="s">
        <v>617</v>
      </c>
      <c r="F2474" s="143" t="n">
        <v>2022</v>
      </c>
      <c r="G2474" s="144" t="n">
        <v>632470790.77</v>
      </c>
      <c r="H2474" s="144" t="n">
        <v>0</v>
      </c>
      <c r="I2474" s="144" t="n">
        <f aca="false">+G:G-H:H</f>
        <v>632470790.77</v>
      </c>
    </row>
    <row r="2475" customFormat="false" ht="17.25" hidden="false" customHeight="true" outlineLevel="0" collapsed="false">
      <c r="A2475" s="140" t="s">
        <v>115</v>
      </c>
      <c r="C2475" s="142" t="n">
        <v>44560000</v>
      </c>
      <c r="D2475" s="143" t="n">
        <v>44560000</v>
      </c>
      <c r="E2475" s="140" t="s">
        <v>2256</v>
      </c>
      <c r="F2475" s="143" t="n">
        <v>2022</v>
      </c>
      <c r="G2475" s="144" t="n">
        <v>109757592.96</v>
      </c>
      <c r="H2475" s="144" t="n">
        <v>0</v>
      </c>
      <c r="I2475" s="144" t="n">
        <f aca="false">+G:G-H:H</f>
        <v>109757592.96</v>
      </c>
    </row>
    <row r="2476" customFormat="false" ht="17.25" hidden="false" customHeight="true" outlineLevel="0" collapsed="false">
      <c r="A2476" s="140" t="s">
        <v>115</v>
      </c>
      <c r="C2476" s="142" t="n">
        <v>44561000</v>
      </c>
      <c r="D2476" s="143" t="n">
        <v>44561000</v>
      </c>
      <c r="E2476" s="140" t="s">
        <v>3539</v>
      </c>
      <c r="F2476" s="143" t="n">
        <v>2022</v>
      </c>
      <c r="G2476" s="144" t="n">
        <v>11332389.61</v>
      </c>
      <c r="H2476" s="144" t="n">
        <v>0</v>
      </c>
      <c r="I2476" s="144" t="n">
        <f aca="false">+G:G-H:H</f>
        <v>11332389.61</v>
      </c>
    </row>
    <row r="2477" customFormat="false" ht="17.25" hidden="false" customHeight="true" outlineLevel="0" collapsed="false">
      <c r="A2477" s="140" t="s">
        <v>115</v>
      </c>
      <c r="C2477" s="142" t="n">
        <v>44562000</v>
      </c>
      <c r="D2477" s="143" t="n">
        <v>44562000</v>
      </c>
      <c r="E2477" s="140" t="s">
        <v>47</v>
      </c>
      <c r="F2477" s="143" t="n">
        <v>2022</v>
      </c>
      <c r="G2477" s="144" t="n">
        <v>70837449.34</v>
      </c>
      <c r="H2477" s="144" t="n">
        <v>0</v>
      </c>
      <c r="I2477" s="144" t="n">
        <f aca="false">+G:G-H:H</f>
        <v>70837449.34</v>
      </c>
    </row>
    <row r="2478" customFormat="false" ht="17.25" hidden="false" customHeight="true" outlineLevel="0" collapsed="false">
      <c r="A2478" s="140" t="s">
        <v>115</v>
      </c>
      <c r="C2478" s="142" t="n">
        <v>44563000</v>
      </c>
      <c r="D2478" s="143" t="n">
        <v>44563000</v>
      </c>
      <c r="E2478" s="140" t="s">
        <v>3119</v>
      </c>
      <c r="F2478" s="143" t="n">
        <v>2022</v>
      </c>
      <c r="G2478" s="144" t="n">
        <v>43186257.18</v>
      </c>
      <c r="H2478" s="144" t="n">
        <v>0</v>
      </c>
      <c r="I2478" s="144" t="n">
        <f aca="false">+G:G-H:H</f>
        <v>43186257.18</v>
      </c>
    </row>
    <row r="2479" customFormat="false" ht="17.25" hidden="false" customHeight="true" outlineLevel="0" collapsed="false">
      <c r="A2479" s="140" t="s">
        <v>115</v>
      </c>
      <c r="C2479" s="142" t="n">
        <v>44564000</v>
      </c>
      <c r="D2479" s="143" t="n">
        <v>44564000</v>
      </c>
      <c r="E2479" s="140" t="s">
        <v>49</v>
      </c>
      <c r="F2479" s="143" t="n">
        <v>2022</v>
      </c>
      <c r="G2479" s="144" t="n">
        <v>0</v>
      </c>
      <c r="H2479" s="144" t="n">
        <v>437486940.87</v>
      </c>
      <c r="I2479" s="144" t="n">
        <f aca="false">+G:G-H:H</f>
        <v>-437486940.87</v>
      </c>
    </row>
    <row r="2480" customFormat="false" ht="17.25" hidden="false" customHeight="true" outlineLevel="0" collapsed="false">
      <c r="A2480" s="140" t="s">
        <v>115</v>
      </c>
      <c r="C2480" s="142" t="n">
        <v>44565000</v>
      </c>
      <c r="D2480" s="143" t="n">
        <v>44565000</v>
      </c>
      <c r="E2480" s="140" t="s">
        <v>1646</v>
      </c>
      <c r="F2480" s="143" t="n">
        <v>2022</v>
      </c>
      <c r="G2480" s="144" t="n">
        <v>0</v>
      </c>
      <c r="H2480" s="144" t="n">
        <v>26079395.28</v>
      </c>
      <c r="I2480" s="144" t="n">
        <f aca="false">+G:G-H:H</f>
        <v>-26079395.28</v>
      </c>
    </row>
    <row r="2481" customFormat="false" ht="17.25" hidden="false" customHeight="true" outlineLevel="0" collapsed="false">
      <c r="A2481" s="140" t="s">
        <v>115</v>
      </c>
      <c r="C2481" s="142" t="n">
        <v>44570000</v>
      </c>
      <c r="D2481" s="143" t="n">
        <v>44570000</v>
      </c>
      <c r="E2481" s="140" t="s">
        <v>3585</v>
      </c>
      <c r="F2481" s="143" t="n">
        <v>2022</v>
      </c>
      <c r="G2481" s="144" t="n">
        <v>0</v>
      </c>
      <c r="H2481" s="144" t="n">
        <v>872083128.47</v>
      </c>
      <c r="I2481" s="144" t="n">
        <f aca="false">+G:G-H:H</f>
        <v>-872083128.47</v>
      </c>
    </row>
    <row r="2482" customFormat="false" ht="17.25" hidden="false" customHeight="true" outlineLevel="0" collapsed="false">
      <c r="A2482" s="140" t="s">
        <v>115</v>
      </c>
      <c r="C2482" s="142" t="n">
        <v>44571000</v>
      </c>
      <c r="D2482" s="143" t="n">
        <v>44571000</v>
      </c>
      <c r="E2482" s="140" t="s">
        <v>3368</v>
      </c>
      <c r="F2482" s="143" t="n">
        <v>2022</v>
      </c>
      <c r="G2482" s="144" t="n">
        <v>0</v>
      </c>
      <c r="H2482" s="144" t="n">
        <v>38874035.32</v>
      </c>
      <c r="I2482" s="144" t="n">
        <f aca="false">+G:G-H:H</f>
        <v>-38874035.32</v>
      </c>
    </row>
    <row r="2483" customFormat="false" ht="17.25" hidden="false" customHeight="true" outlineLevel="0" collapsed="false">
      <c r="A2483" s="140" t="s">
        <v>115</v>
      </c>
      <c r="C2483" s="142" t="n">
        <v>44572000</v>
      </c>
      <c r="D2483" s="143" t="n">
        <v>44572000</v>
      </c>
      <c r="E2483" s="140" t="s">
        <v>1800</v>
      </c>
      <c r="F2483" s="143" t="n">
        <v>2022</v>
      </c>
      <c r="G2483" s="144" t="n">
        <v>0</v>
      </c>
      <c r="H2483" s="144" t="n">
        <v>205392116.6</v>
      </c>
      <c r="I2483" s="144" t="n">
        <f aca="false">+G:G-H:H</f>
        <v>-205392116.6</v>
      </c>
    </row>
    <row r="2484" customFormat="false" ht="17.25" hidden="false" customHeight="true" outlineLevel="0" collapsed="false">
      <c r="A2484" s="140" t="s">
        <v>115</v>
      </c>
      <c r="C2484" s="142" t="n">
        <v>44575000</v>
      </c>
      <c r="D2484" s="143" t="n">
        <v>44575000</v>
      </c>
      <c r="E2484" s="140" t="s">
        <v>3586</v>
      </c>
      <c r="F2484" s="143" t="n">
        <v>2022</v>
      </c>
      <c r="G2484" s="144" t="n">
        <v>0</v>
      </c>
      <c r="H2484" s="144" t="n">
        <v>2160</v>
      </c>
      <c r="I2484" s="144" t="n">
        <f aca="false">+G:G-H:H</f>
        <v>-2160</v>
      </c>
    </row>
    <row r="2485" customFormat="false" ht="17.25" hidden="false" customHeight="true" outlineLevel="0" collapsed="false">
      <c r="A2485" s="140" t="s">
        <v>115</v>
      </c>
      <c r="C2485" s="142" t="n">
        <v>44576000</v>
      </c>
      <c r="D2485" s="143" t="n">
        <v>44576000</v>
      </c>
      <c r="E2485" s="140" t="s">
        <v>621</v>
      </c>
      <c r="F2485" s="143" t="n">
        <v>2022</v>
      </c>
      <c r="G2485" s="144" t="n">
        <v>0</v>
      </c>
      <c r="H2485" s="144" t="n">
        <v>48123850</v>
      </c>
      <c r="I2485" s="144" t="n">
        <f aca="false">+G:G-H:H</f>
        <v>-48123850</v>
      </c>
    </row>
    <row r="2486" customFormat="false" ht="17.25" hidden="false" customHeight="true" outlineLevel="0" collapsed="false">
      <c r="A2486" s="140" t="s">
        <v>115</v>
      </c>
      <c r="C2486" s="142" t="n">
        <v>44580000</v>
      </c>
      <c r="D2486" s="143" t="n">
        <v>44580000</v>
      </c>
      <c r="E2486" s="140" t="s">
        <v>3125</v>
      </c>
      <c r="F2486" s="143" t="n">
        <v>2022</v>
      </c>
      <c r="G2486" s="144" t="n">
        <v>0</v>
      </c>
      <c r="H2486" s="144" t="n">
        <v>109544940.663333</v>
      </c>
      <c r="I2486" s="144" t="n">
        <f aca="false">+G:G-H:H</f>
        <v>-109544940.663333</v>
      </c>
    </row>
    <row r="2487" customFormat="false" ht="17.25" hidden="false" customHeight="true" outlineLevel="0" collapsed="false">
      <c r="A2487" s="140" t="s">
        <v>115</v>
      </c>
      <c r="C2487" s="142" t="n">
        <v>44583000</v>
      </c>
      <c r="D2487" s="143" t="n">
        <v>44583000</v>
      </c>
      <c r="E2487" s="140" t="s">
        <v>1802</v>
      </c>
      <c r="F2487" s="143" t="n">
        <v>2022</v>
      </c>
      <c r="G2487" s="144" t="n">
        <v>9894667.46</v>
      </c>
      <c r="H2487" s="144" t="n">
        <v>0</v>
      </c>
      <c r="I2487" s="144" t="n">
        <f aca="false">+G:G-H:H</f>
        <v>9894667.46</v>
      </c>
    </row>
    <row r="2488" customFormat="false" ht="17.25" hidden="false" customHeight="true" outlineLevel="0" collapsed="false">
      <c r="A2488" s="140" t="s">
        <v>115</v>
      </c>
      <c r="C2488" s="142" t="n">
        <v>44600000</v>
      </c>
      <c r="D2488" s="143" t="n">
        <v>44600000</v>
      </c>
      <c r="E2488" s="140" t="s">
        <v>3587</v>
      </c>
      <c r="F2488" s="143" t="n">
        <v>2022</v>
      </c>
      <c r="G2488" s="144" t="n">
        <v>0</v>
      </c>
      <c r="H2488" s="144" t="n">
        <v>53014033.28</v>
      </c>
      <c r="I2488" s="144" t="n">
        <f aca="false">+G:G-H:H</f>
        <v>-53014033.28</v>
      </c>
    </row>
    <row r="2489" customFormat="false" ht="17.25" hidden="false" customHeight="true" outlineLevel="0" collapsed="false">
      <c r="A2489" s="140" t="s">
        <v>115</v>
      </c>
      <c r="C2489" s="142" t="n">
        <v>45510000</v>
      </c>
      <c r="D2489" s="143" t="n">
        <v>45510000</v>
      </c>
      <c r="E2489" s="140" t="s">
        <v>304</v>
      </c>
      <c r="F2489" s="143" t="n">
        <v>2022</v>
      </c>
      <c r="G2489" s="144" t="n">
        <v>0</v>
      </c>
      <c r="H2489" s="144" t="n">
        <v>597760088.59</v>
      </c>
      <c r="I2489" s="144" t="n">
        <f aca="false">+G:G-H:H</f>
        <v>-597760088.59</v>
      </c>
    </row>
    <row r="2490" customFormat="false" ht="17.25" hidden="false" customHeight="true" outlineLevel="0" collapsed="false">
      <c r="A2490" s="140" t="s">
        <v>115</v>
      </c>
      <c r="C2490" s="142" t="n">
        <v>45520000</v>
      </c>
      <c r="D2490" s="143" t="n">
        <v>45520000</v>
      </c>
      <c r="E2490" s="140" t="s">
        <v>1806</v>
      </c>
      <c r="F2490" s="143" t="n">
        <v>2022</v>
      </c>
      <c r="G2490" s="144" t="n">
        <v>0</v>
      </c>
      <c r="H2490" s="144" t="n">
        <v>189000906.9</v>
      </c>
      <c r="I2490" s="144" t="n">
        <f aca="false">+G:G-H:H</f>
        <v>-189000906.9</v>
      </c>
    </row>
    <row r="2491" customFormat="false" ht="17.25" hidden="false" customHeight="true" outlineLevel="0" collapsed="false">
      <c r="A2491" s="140" t="s">
        <v>115</v>
      </c>
      <c r="C2491" s="142" t="n">
        <v>45530000</v>
      </c>
      <c r="D2491" s="143" t="n">
        <v>45530000</v>
      </c>
      <c r="E2491" s="140" t="s">
        <v>288</v>
      </c>
      <c r="F2491" s="143" t="n">
        <v>2022</v>
      </c>
      <c r="G2491" s="144" t="n">
        <v>0</v>
      </c>
      <c r="H2491" s="144" t="n">
        <v>492394800</v>
      </c>
      <c r="I2491" s="144" t="n">
        <f aca="false">+G:G-H:H</f>
        <v>-492394800</v>
      </c>
    </row>
    <row r="2492" customFormat="false" ht="17.25" hidden="false" customHeight="true" outlineLevel="0" collapsed="false">
      <c r="A2492" s="140" t="s">
        <v>115</v>
      </c>
      <c r="C2492" s="142" t="n">
        <v>45540000</v>
      </c>
      <c r="D2492" s="143" t="n">
        <v>45540000</v>
      </c>
      <c r="E2492" s="140" t="s">
        <v>1807</v>
      </c>
      <c r="F2492" s="143" t="n">
        <v>2022</v>
      </c>
      <c r="G2492" s="144" t="n">
        <v>0</v>
      </c>
      <c r="H2492" s="144" t="n">
        <v>183910000</v>
      </c>
      <c r="I2492" s="144" t="n">
        <f aca="false">+G:G-H:H</f>
        <v>-183910000</v>
      </c>
    </row>
    <row r="2493" customFormat="false" ht="17.25" hidden="false" customHeight="true" outlineLevel="0" collapsed="false">
      <c r="A2493" s="140" t="s">
        <v>115</v>
      </c>
      <c r="C2493" s="142" t="n">
        <v>45550000</v>
      </c>
      <c r="D2493" s="143" t="n">
        <v>45550000</v>
      </c>
      <c r="E2493" s="140" t="s">
        <v>1808</v>
      </c>
      <c r="F2493" s="143" t="n">
        <v>2022</v>
      </c>
      <c r="G2493" s="144" t="n">
        <v>0</v>
      </c>
      <c r="H2493" s="144" t="n">
        <v>203910000</v>
      </c>
      <c r="I2493" s="144" t="n">
        <f aca="false">+G:G-H:H</f>
        <v>-203910000</v>
      </c>
    </row>
    <row r="2494" customFormat="false" ht="17.25" hidden="false" customHeight="true" outlineLevel="0" collapsed="false">
      <c r="A2494" s="140" t="s">
        <v>115</v>
      </c>
      <c r="C2494" s="142" t="n">
        <v>45580000</v>
      </c>
      <c r="D2494" s="143" t="n">
        <v>45514000</v>
      </c>
      <c r="E2494" s="140" t="s">
        <v>1564</v>
      </c>
      <c r="F2494" s="143" t="n">
        <v>2022</v>
      </c>
      <c r="G2494" s="144" t="n">
        <v>0</v>
      </c>
      <c r="H2494" s="144" t="n">
        <v>148809975.77</v>
      </c>
      <c r="I2494" s="144" t="n">
        <f aca="false">+G:G-H:H</f>
        <v>-148809975.77</v>
      </c>
    </row>
    <row r="2495" customFormat="false" ht="17.25" hidden="false" customHeight="true" outlineLevel="0" collapsed="false">
      <c r="A2495" s="140" t="s">
        <v>115</v>
      </c>
      <c r="C2495" s="142" t="n">
        <v>46600000</v>
      </c>
      <c r="D2495" s="143" t="n">
        <v>46600000</v>
      </c>
      <c r="E2495" s="140" t="s">
        <v>1810</v>
      </c>
      <c r="F2495" s="143" t="n">
        <v>2022</v>
      </c>
      <c r="G2495" s="144" t="n">
        <v>184239930.68</v>
      </c>
      <c r="H2495" s="144" t="n">
        <v>0</v>
      </c>
      <c r="I2495" s="144" t="n">
        <f aca="false">+G:G-H:H</f>
        <v>184239930.68</v>
      </c>
    </row>
    <row r="2496" customFormat="false" ht="17.25" hidden="false" customHeight="true" outlineLevel="0" collapsed="false">
      <c r="A2496" s="140" t="s">
        <v>115</v>
      </c>
      <c r="C2496" s="142" t="n">
        <v>46610000</v>
      </c>
      <c r="D2496" s="143" t="n">
        <v>46610000</v>
      </c>
      <c r="E2496" s="140" t="s">
        <v>3588</v>
      </c>
      <c r="F2496" s="143" t="n">
        <v>2022</v>
      </c>
      <c r="G2496" s="144" t="n">
        <v>3967997410.32</v>
      </c>
      <c r="H2496" s="144" t="n">
        <v>0</v>
      </c>
      <c r="I2496" s="144" t="n">
        <f aca="false">+G:G-H:H</f>
        <v>3967997410.32</v>
      </c>
    </row>
    <row r="2497" customFormat="false" ht="17.25" hidden="false" customHeight="true" outlineLevel="0" collapsed="false">
      <c r="A2497" s="140" t="s">
        <v>115</v>
      </c>
      <c r="C2497" s="142" t="n">
        <v>46700001</v>
      </c>
      <c r="D2497" s="143" t="n">
        <v>46700001</v>
      </c>
      <c r="E2497" s="140" t="s">
        <v>1768</v>
      </c>
      <c r="F2497" s="143" t="n">
        <v>2022</v>
      </c>
      <c r="G2497" s="144" t="n">
        <v>708924139.45</v>
      </c>
      <c r="H2497" s="144" t="n">
        <v>0</v>
      </c>
      <c r="I2497" s="144" t="n">
        <f aca="false">+G:G-H:H</f>
        <v>708924139.45</v>
      </c>
    </row>
    <row r="2498" customFormat="false" ht="17.25" hidden="false" customHeight="true" outlineLevel="0" collapsed="false">
      <c r="A2498" s="140" t="s">
        <v>115</v>
      </c>
      <c r="C2498" s="142" t="n">
        <v>46700004</v>
      </c>
      <c r="D2498" s="143" t="n">
        <v>46700004</v>
      </c>
      <c r="E2498" s="140" t="s">
        <v>119</v>
      </c>
      <c r="F2498" s="143" t="n">
        <v>2022</v>
      </c>
      <c r="G2498" s="144" t="n">
        <v>150000</v>
      </c>
      <c r="H2498" s="144" t="n">
        <v>0</v>
      </c>
      <c r="I2498" s="144" t="n">
        <f aca="false">+G:G-H:H</f>
        <v>150000</v>
      </c>
    </row>
    <row r="2499" customFormat="false" ht="17.25" hidden="false" customHeight="true" outlineLevel="0" collapsed="false">
      <c r="A2499" s="140" t="s">
        <v>115</v>
      </c>
      <c r="C2499" s="142" t="n">
        <v>46700005</v>
      </c>
      <c r="D2499" s="143" t="n">
        <v>46700005</v>
      </c>
      <c r="E2499" s="140" t="s">
        <v>105</v>
      </c>
      <c r="F2499" s="143" t="n">
        <v>2022</v>
      </c>
      <c r="G2499" s="144" t="n">
        <v>0</v>
      </c>
      <c r="H2499" s="144" t="n">
        <v>202687465.33</v>
      </c>
      <c r="I2499" s="144" t="n">
        <f aca="false">+G:G-H:H</f>
        <v>-202687465.33</v>
      </c>
    </row>
    <row r="2500" customFormat="false" ht="17.25" hidden="false" customHeight="true" outlineLevel="0" collapsed="false">
      <c r="A2500" s="140" t="s">
        <v>115</v>
      </c>
      <c r="C2500" s="142" t="n">
        <v>46700011</v>
      </c>
      <c r="D2500" s="143" t="n">
        <v>46700010</v>
      </c>
      <c r="E2500" s="140" t="s">
        <v>3137</v>
      </c>
      <c r="F2500" s="143" t="n">
        <v>2022</v>
      </c>
      <c r="G2500" s="144" t="n">
        <v>0</v>
      </c>
      <c r="H2500" s="144" t="n">
        <v>244980000</v>
      </c>
      <c r="I2500" s="144" t="n">
        <f aca="false">+G:G-H:H</f>
        <v>-244980000</v>
      </c>
    </row>
    <row r="2501" customFormat="false" ht="17.25" hidden="false" customHeight="true" outlineLevel="0" collapsed="false">
      <c r="A2501" s="140" t="s">
        <v>115</v>
      </c>
      <c r="C2501" s="142" t="n">
        <v>46700012</v>
      </c>
      <c r="D2501" s="143" t="n">
        <v>46700012</v>
      </c>
      <c r="E2501" s="140" t="s">
        <v>112</v>
      </c>
      <c r="F2501" s="143" t="n">
        <v>2022</v>
      </c>
      <c r="G2501" s="144" t="n">
        <v>572005986.78</v>
      </c>
      <c r="H2501" s="144" t="n">
        <v>0</v>
      </c>
      <c r="I2501" s="144" t="n">
        <f aca="false">+G:G-H:H</f>
        <v>572005986.78</v>
      </c>
    </row>
    <row r="2502" customFormat="false" ht="17.25" hidden="false" customHeight="true" outlineLevel="0" collapsed="false">
      <c r="A2502" s="140" t="s">
        <v>115</v>
      </c>
      <c r="C2502" s="142" t="n">
        <v>46710070</v>
      </c>
      <c r="D2502" s="143" t="n">
        <v>46710070</v>
      </c>
      <c r="E2502" s="140" t="s">
        <v>99</v>
      </c>
      <c r="F2502" s="143" t="n">
        <v>2022</v>
      </c>
      <c r="G2502" s="144" t="n">
        <v>0</v>
      </c>
      <c r="H2502" s="144" t="n">
        <v>313264383.94</v>
      </c>
      <c r="I2502" s="144" t="n">
        <f aca="false">+G:G-H:H</f>
        <v>-313264383.94</v>
      </c>
    </row>
    <row r="2503" customFormat="false" ht="17.25" hidden="false" customHeight="true" outlineLevel="0" collapsed="false">
      <c r="A2503" s="140" t="s">
        <v>115</v>
      </c>
      <c r="C2503" s="142" t="n">
        <v>46710071</v>
      </c>
      <c r="D2503" s="143" t="n">
        <v>46710071</v>
      </c>
      <c r="E2503" s="140" t="s">
        <v>1813</v>
      </c>
      <c r="F2503" s="143" t="n">
        <v>2022</v>
      </c>
      <c r="G2503" s="144" t="n">
        <v>0</v>
      </c>
      <c r="H2503" s="144" t="n">
        <v>350000000</v>
      </c>
      <c r="I2503" s="144" t="n">
        <f aca="false">+G:G-H:H</f>
        <v>-350000000</v>
      </c>
    </row>
    <row r="2504" customFormat="false" ht="17.25" hidden="false" customHeight="true" outlineLevel="0" collapsed="false">
      <c r="A2504" s="140" t="s">
        <v>115</v>
      </c>
      <c r="C2504" s="142" t="n">
        <v>46710130</v>
      </c>
      <c r="D2504" s="143" t="n">
        <v>46710130</v>
      </c>
      <c r="E2504" s="140" t="s">
        <v>1814</v>
      </c>
      <c r="F2504" s="143" t="n">
        <v>2022</v>
      </c>
      <c r="G2504" s="144" t="n">
        <v>1898081319</v>
      </c>
      <c r="H2504" s="144" t="n">
        <v>0</v>
      </c>
      <c r="I2504" s="144" t="n">
        <f aca="false">+G:G-H:H</f>
        <v>1898081319</v>
      </c>
    </row>
    <row r="2505" customFormat="false" ht="17.25" hidden="false" customHeight="true" outlineLevel="0" collapsed="false">
      <c r="A2505" s="140" t="s">
        <v>115</v>
      </c>
      <c r="C2505" s="142" t="n">
        <v>46720000</v>
      </c>
      <c r="D2505" s="143" t="n">
        <v>46720000</v>
      </c>
      <c r="E2505" s="140" t="s">
        <v>1816</v>
      </c>
      <c r="F2505" s="143" t="n">
        <v>2022</v>
      </c>
      <c r="G2505" s="144" t="n">
        <v>1204109.36</v>
      </c>
      <c r="H2505" s="144" t="n">
        <v>0</v>
      </c>
      <c r="I2505" s="144" t="n">
        <f aca="false">+G:G-H:H</f>
        <v>1204109.36</v>
      </c>
    </row>
    <row r="2506" customFormat="false" ht="17.25" hidden="false" customHeight="true" outlineLevel="0" collapsed="false">
      <c r="A2506" s="140" t="s">
        <v>115</v>
      </c>
      <c r="C2506" s="142" t="n">
        <v>46720020</v>
      </c>
      <c r="D2506" s="143" t="n">
        <v>46720000</v>
      </c>
      <c r="E2506" s="140" t="s">
        <v>1817</v>
      </c>
      <c r="F2506" s="143" t="n">
        <v>2022</v>
      </c>
      <c r="G2506" s="144" t="n">
        <v>0</v>
      </c>
      <c r="H2506" s="144" t="n">
        <v>48396515</v>
      </c>
      <c r="I2506" s="144" t="n">
        <f aca="false">+G:G-H:H</f>
        <v>-48396515</v>
      </c>
    </row>
    <row r="2507" customFormat="false" ht="17.25" hidden="false" customHeight="true" outlineLevel="0" collapsed="false">
      <c r="A2507" s="140" t="s">
        <v>115</v>
      </c>
      <c r="C2507" s="142" t="n">
        <v>46720040</v>
      </c>
      <c r="D2507" s="143" t="n">
        <v>46720000</v>
      </c>
      <c r="E2507" s="140" t="s">
        <v>2998</v>
      </c>
      <c r="F2507" s="143" t="n">
        <v>2022</v>
      </c>
      <c r="G2507" s="144" t="n">
        <v>0</v>
      </c>
      <c r="H2507" s="144" t="n">
        <v>1500000000</v>
      </c>
      <c r="I2507" s="144" t="n">
        <f aca="false">+G:G-H:H</f>
        <v>-1500000000</v>
      </c>
    </row>
    <row r="2508" customFormat="false" ht="17.25" hidden="false" customHeight="true" outlineLevel="0" collapsed="false">
      <c r="A2508" s="140" t="s">
        <v>115</v>
      </c>
      <c r="C2508" s="142" t="n">
        <v>46720050</v>
      </c>
      <c r="D2508" s="143" t="n">
        <v>46720050</v>
      </c>
      <c r="E2508" s="140" t="s">
        <v>1818</v>
      </c>
      <c r="F2508" s="143" t="n">
        <v>2022</v>
      </c>
      <c r="G2508" s="144" t="n">
        <v>0</v>
      </c>
      <c r="H2508" s="144" t="n">
        <v>217500</v>
      </c>
      <c r="I2508" s="144" t="n">
        <f aca="false">+G:G-H:H</f>
        <v>-217500</v>
      </c>
    </row>
    <row r="2509" customFormat="false" ht="17.25" hidden="false" customHeight="true" outlineLevel="0" collapsed="false">
      <c r="A2509" s="140" t="s">
        <v>115</v>
      </c>
      <c r="C2509" s="142" t="n">
        <v>46720060</v>
      </c>
      <c r="D2509" s="143" t="n">
        <v>46720050</v>
      </c>
      <c r="E2509" s="140" t="s">
        <v>102</v>
      </c>
      <c r="F2509" s="143" t="n">
        <v>2022</v>
      </c>
      <c r="G2509" s="144" t="n">
        <v>700000000</v>
      </c>
      <c r="H2509" s="144" t="n">
        <v>0</v>
      </c>
      <c r="I2509" s="144" t="n">
        <f aca="false">+G:G-H:H</f>
        <v>700000000</v>
      </c>
    </row>
    <row r="2510" customFormat="false" ht="17.25" hidden="false" customHeight="true" outlineLevel="0" collapsed="false">
      <c r="A2510" s="140" t="s">
        <v>115</v>
      </c>
      <c r="C2510" s="142" t="n">
        <v>46720071</v>
      </c>
      <c r="D2510" s="143" t="n">
        <v>46720071</v>
      </c>
      <c r="E2510" s="140" t="s">
        <v>100</v>
      </c>
      <c r="F2510" s="143" t="n">
        <v>2022</v>
      </c>
      <c r="G2510" s="144" t="n">
        <v>0</v>
      </c>
      <c r="H2510" s="144" t="n">
        <v>509520</v>
      </c>
      <c r="I2510" s="144" t="n">
        <f aca="false">+G:G-H:H</f>
        <v>-509520</v>
      </c>
    </row>
    <row r="2511" customFormat="false" ht="17.25" hidden="false" customHeight="true" outlineLevel="0" collapsed="false">
      <c r="A2511" s="140" t="s">
        <v>115</v>
      </c>
      <c r="C2511" s="142" t="n">
        <v>46720072</v>
      </c>
      <c r="D2511" s="143" t="n">
        <v>46720072</v>
      </c>
      <c r="E2511" s="140" t="s">
        <v>931</v>
      </c>
      <c r="F2511" s="143" t="n">
        <v>2022</v>
      </c>
      <c r="G2511" s="144" t="n">
        <v>1770220.8</v>
      </c>
      <c r="H2511" s="144" t="n">
        <v>0</v>
      </c>
      <c r="I2511" s="144" t="n">
        <f aca="false">+G:G-H:H</f>
        <v>1770220.8</v>
      </c>
    </row>
    <row r="2512" customFormat="false" ht="17.25" hidden="false" customHeight="true" outlineLevel="0" collapsed="false">
      <c r="A2512" s="140" t="s">
        <v>115</v>
      </c>
      <c r="C2512" s="142" t="n">
        <v>46720075</v>
      </c>
      <c r="D2512" s="143" t="n">
        <v>46720075</v>
      </c>
      <c r="E2512" s="140" t="s">
        <v>633</v>
      </c>
      <c r="F2512" s="143" t="n">
        <v>2022</v>
      </c>
      <c r="G2512" s="144" t="n">
        <v>570000000</v>
      </c>
      <c r="H2512" s="144" t="n">
        <v>0</v>
      </c>
      <c r="I2512" s="144" t="n">
        <f aca="false">+G:G-H:H</f>
        <v>570000000</v>
      </c>
    </row>
    <row r="2513" customFormat="false" ht="17.25" hidden="false" customHeight="true" outlineLevel="0" collapsed="false">
      <c r="A2513" s="140" t="s">
        <v>115</v>
      </c>
      <c r="C2513" s="142" t="n">
        <v>46720076</v>
      </c>
      <c r="D2513" s="143" t="n">
        <v>46720076</v>
      </c>
      <c r="E2513" s="140" t="s">
        <v>3140</v>
      </c>
      <c r="F2513" s="143" t="n">
        <v>2022</v>
      </c>
      <c r="G2513" s="144" t="n">
        <v>404637922.8</v>
      </c>
      <c r="H2513" s="144" t="n">
        <v>0</v>
      </c>
      <c r="I2513" s="144" t="n">
        <f aca="false">+G:G-H:H</f>
        <v>404637922.8</v>
      </c>
    </row>
    <row r="2514" customFormat="false" ht="17.25" hidden="false" customHeight="true" outlineLevel="0" collapsed="false">
      <c r="A2514" s="140" t="s">
        <v>115</v>
      </c>
      <c r="C2514" s="142" t="n">
        <v>46720078</v>
      </c>
      <c r="D2514" s="143" t="n">
        <v>46720078</v>
      </c>
      <c r="E2514" s="140" t="s">
        <v>1819</v>
      </c>
      <c r="F2514" s="143" t="n">
        <v>2022</v>
      </c>
      <c r="G2514" s="144" t="n">
        <v>0</v>
      </c>
      <c r="H2514" s="144" t="n">
        <v>393000</v>
      </c>
      <c r="I2514" s="144" t="n">
        <f aca="false">+G:G-H:H</f>
        <v>-393000</v>
      </c>
    </row>
    <row r="2515" customFormat="false" ht="17.25" hidden="false" customHeight="true" outlineLevel="0" collapsed="false">
      <c r="A2515" s="140" t="s">
        <v>115</v>
      </c>
      <c r="C2515" s="142" t="n">
        <v>46720079</v>
      </c>
      <c r="D2515" s="143" t="n">
        <v>46720079</v>
      </c>
      <c r="E2515" s="140" t="s">
        <v>116</v>
      </c>
      <c r="F2515" s="143" t="n">
        <v>2022</v>
      </c>
      <c r="G2515" s="144" t="n">
        <v>0</v>
      </c>
      <c r="H2515" s="144" t="n">
        <v>1013100442.65</v>
      </c>
      <c r="I2515" s="144" t="n">
        <f aca="false">+G:G-H:H</f>
        <v>-1013100442.65</v>
      </c>
    </row>
    <row r="2516" customFormat="false" ht="17.25" hidden="false" customHeight="true" outlineLevel="0" collapsed="false">
      <c r="A2516" s="140" t="s">
        <v>115</v>
      </c>
      <c r="C2516" s="142" t="n">
        <v>46720080</v>
      </c>
      <c r="D2516" s="143" t="n">
        <v>46720080</v>
      </c>
      <c r="E2516" s="140" t="s">
        <v>1820</v>
      </c>
      <c r="F2516" s="143" t="n">
        <v>2022</v>
      </c>
      <c r="G2516" s="144" t="n">
        <v>16811907.32</v>
      </c>
      <c r="H2516" s="144" t="n">
        <v>0</v>
      </c>
      <c r="I2516" s="144" t="n">
        <f aca="false">+G:G-H:H</f>
        <v>16811907.32</v>
      </c>
    </row>
    <row r="2517" customFormat="false" ht="17.25" hidden="false" customHeight="true" outlineLevel="0" collapsed="false">
      <c r="A2517" s="140" t="s">
        <v>115</v>
      </c>
      <c r="C2517" s="142" t="n">
        <v>46720081</v>
      </c>
      <c r="D2517" s="143" t="n">
        <v>46720081</v>
      </c>
      <c r="E2517" s="140" t="s">
        <v>307</v>
      </c>
      <c r="F2517" s="143" t="n">
        <v>2022</v>
      </c>
      <c r="G2517" s="144" t="n">
        <v>809217855.24</v>
      </c>
      <c r="H2517" s="144" t="n">
        <v>0</v>
      </c>
      <c r="I2517" s="144" t="n">
        <f aca="false">+G:G-H:H</f>
        <v>809217855.24</v>
      </c>
    </row>
    <row r="2518" customFormat="false" ht="17.25" hidden="false" customHeight="true" outlineLevel="0" collapsed="false">
      <c r="A2518" s="140" t="s">
        <v>115</v>
      </c>
      <c r="C2518" s="142" t="n">
        <v>46720082</v>
      </c>
      <c r="D2518" s="143" t="n">
        <v>46720082</v>
      </c>
      <c r="E2518" s="140" t="s">
        <v>103</v>
      </c>
      <c r="F2518" s="143" t="n">
        <v>2022</v>
      </c>
      <c r="G2518" s="144" t="n">
        <v>0</v>
      </c>
      <c r="H2518" s="144" t="n">
        <v>3490939.6</v>
      </c>
      <c r="I2518" s="144" t="n">
        <f aca="false">+G:G-H:H</f>
        <v>-3490939.6</v>
      </c>
    </row>
    <row r="2519" customFormat="false" ht="17.25" hidden="false" customHeight="true" outlineLevel="0" collapsed="false">
      <c r="A2519" s="140" t="s">
        <v>115</v>
      </c>
      <c r="C2519" s="142" t="n">
        <v>46720083</v>
      </c>
      <c r="D2519" s="143" t="n">
        <v>46720083</v>
      </c>
      <c r="E2519" s="140" t="s">
        <v>126</v>
      </c>
      <c r="F2519" s="143" t="n">
        <v>2022</v>
      </c>
      <c r="G2519" s="144" t="n">
        <v>17346673.82</v>
      </c>
      <c r="H2519" s="144" t="n">
        <v>0</v>
      </c>
      <c r="I2519" s="144" t="n">
        <f aca="false">+G:G-H:H</f>
        <v>17346673.82</v>
      </c>
    </row>
    <row r="2520" customFormat="false" ht="17.25" hidden="false" customHeight="true" outlineLevel="0" collapsed="false">
      <c r="A2520" s="140" t="s">
        <v>115</v>
      </c>
      <c r="C2520" s="142" t="n">
        <v>46720084</v>
      </c>
      <c r="D2520" s="143" t="n">
        <v>46720084</v>
      </c>
      <c r="E2520" s="140" t="s">
        <v>309</v>
      </c>
      <c r="F2520" s="143" t="n">
        <v>2022</v>
      </c>
      <c r="G2520" s="144" t="n">
        <v>449282275.13</v>
      </c>
      <c r="H2520" s="144" t="n">
        <v>0</v>
      </c>
      <c r="I2520" s="144" t="n">
        <f aca="false">+G:G-H:H</f>
        <v>449282275.13</v>
      </c>
    </row>
    <row r="2521" customFormat="false" ht="17.25" hidden="false" customHeight="true" outlineLevel="0" collapsed="false">
      <c r="A2521" s="140" t="s">
        <v>115</v>
      </c>
      <c r="C2521" s="142" t="n">
        <v>46720085</v>
      </c>
      <c r="D2521" s="143" t="n">
        <v>46720084</v>
      </c>
      <c r="E2521" s="140" t="s">
        <v>3589</v>
      </c>
      <c r="F2521" s="143" t="n">
        <v>2022</v>
      </c>
      <c r="G2521" s="144" t="n">
        <v>487780000</v>
      </c>
      <c r="H2521" s="144" t="n">
        <v>0</v>
      </c>
      <c r="I2521" s="144" t="n">
        <f aca="false">+G:G-H:H</f>
        <v>487780000</v>
      </c>
    </row>
    <row r="2522" customFormat="false" ht="17.25" hidden="false" customHeight="true" outlineLevel="0" collapsed="false">
      <c r="A2522" s="140" t="s">
        <v>115</v>
      </c>
      <c r="C2522" s="142" t="n">
        <v>47100000</v>
      </c>
      <c r="D2522" s="143" t="n">
        <v>47100000</v>
      </c>
      <c r="E2522" s="140" t="s">
        <v>362</v>
      </c>
      <c r="F2522" s="143" t="n">
        <v>2022</v>
      </c>
      <c r="G2522" s="144" t="n">
        <v>860000</v>
      </c>
      <c r="H2522" s="144" t="n">
        <v>0</v>
      </c>
      <c r="I2522" s="144" t="n">
        <f aca="false">+G:G-H:H</f>
        <v>860000</v>
      </c>
    </row>
    <row r="2523" customFormat="false" ht="17.25" hidden="false" customHeight="true" outlineLevel="0" collapsed="false">
      <c r="A2523" s="140" t="s">
        <v>115</v>
      </c>
      <c r="C2523" s="142" t="n">
        <v>48600000</v>
      </c>
      <c r="D2523" s="143" t="n">
        <v>48600000</v>
      </c>
      <c r="E2523" s="140" t="s">
        <v>3147</v>
      </c>
      <c r="F2523" s="143" t="n">
        <v>2022</v>
      </c>
      <c r="G2523" s="144" t="n">
        <v>24208856.39</v>
      </c>
      <c r="H2523" s="144" t="n">
        <v>0</v>
      </c>
      <c r="I2523" s="144" t="n">
        <f aca="false">+G:G-H:H</f>
        <v>24208856.39</v>
      </c>
    </row>
    <row r="2524" customFormat="false" ht="17.25" hidden="false" customHeight="true" outlineLevel="0" collapsed="false">
      <c r="A2524" s="140" t="s">
        <v>115</v>
      </c>
      <c r="C2524" s="142" t="n">
        <v>49100000</v>
      </c>
      <c r="D2524" s="143" t="n">
        <v>49100000</v>
      </c>
      <c r="E2524" s="140" t="s">
        <v>679</v>
      </c>
      <c r="F2524" s="143" t="n">
        <v>2022</v>
      </c>
      <c r="G2524" s="144" t="n">
        <v>0</v>
      </c>
      <c r="H2524" s="144" t="n">
        <v>1349654291.09</v>
      </c>
      <c r="I2524" s="144" t="n">
        <f aca="false">+G:G-H:H</f>
        <v>-1349654291.09</v>
      </c>
    </row>
    <row r="2525" customFormat="false" ht="17.25" hidden="false" customHeight="true" outlineLevel="0" collapsed="false">
      <c r="A2525" s="140" t="s">
        <v>115</v>
      </c>
      <c r="C2525" s="142" t="n">
        <v>51110000</v>
      </c>
      <c r="D2525" s="143" t="n">
        <v>51110000</v>
      </c>
      <c r="E2525" s="140" t="s">
        <v>1019</v>
      </c>
      <c r="F2525" s="143" t="n">
        <v>2022</v>
      </c>
      <c r="G2525" s="144" t="n">
        <v>265847735.3</v>
      </c>
      <c r="H2525" s="144" t="n">
        <v>0</v>
      </c>
      <c r="I2525" s="144" t="n">
        <f aca="false">+G:G-H:H</f>
        <v>265847735.3</v>
      </c>
    </row>
    <row r="2526" customFormat="false" ht="17.25" hidden="false" customHeight="true" outlineLevel="0" collapsed="false">
      <c r="A2526" s="140" t="s">
        <v>115</v>
      </c>
      <c r="C2526" s="142" t="n">
        <v>51112000</v>
      </c>
      <c r="D2526" s="143" t="n">
        <v>51112000</v>
      </c>
      <c r="E2526" s="140" t="s">
        <v>3590</v>
      </c>
      <c r="F2526" s="143" t="n">
        <v>2022</v>
      </c>
      <c r="G2526" s="144" t="n">
        <v>0</v>
      </c>
      <c r="H2526" s="144" t="n">
        <v>228814.9</v>
      </c>
      <c r="I2526" s="144" t="n">
        <f aca="false">+G:G-H:H</f>
        <v>-228814.9</v>
      </c>
    </row>
    <row r="2527" customFormat="false" ht="17.25" hidden="false" customHeight="true" outlineLevel="0" collapsed="false">
      <c r="A2527" s="140" t="s">
        <v>115</v>
      </c>
      <c r="C2527" s="142" t="n">
        <v>51120000</v>
      </c>
      <c r="D2527" s="143" t="n">
        <v>51120000</v>
      </c>
      <c r="E2527" s="140" t="s">
        <v>3591</v>
      </c>
      <c r="F2527" s="143" t="n">
        <v>2022</v>
      </c>
      <c r="G2527" s="144" t="n">
        <v>13352855.36</v>
      </c>
      <c r="H2527" s="144" t="n">
        <v>0</v>
      </c>
      <c r="I2527" s="144" t="n">
        <f aca="false">+G:G-H:H</f>
        <v>13352855.36</v>
      </c>
    </row>
    <row r="2528" customFormat="false" ht="17.25" hidden="false" customHeight="true" outlineLevel="0" collapsed="false">
      <c r="A2528" s="140" t="s">
        <v>115</v>
      </c>
      <c r="C2528" s="142" t="n">
        <v>51121000</v>
      </c>
      <c r="D2528" s="143" t="n">
        <v>51121000</v>
      </c>
      <c r="E2528" s="140" t="s">
        <v>3592</v>
      </c>
      <c r="F2528" s="143" t="n">
        <v>2022</v>
      </c>
      <c r="G2528" s="144" t="n">
        <v>190198519.17</v>
      </c>
      <c r="H2528" s="144" t="n">
        <v>0</v>
      </c>
      <c r="I2528" s="144" t="n">
        <f aca="false">+G:G-H:H</f>
        <v>190198519.17</v>
      </c>
    </row>
    <row r="2529" customFormat="false" ht="17.25" hidden="false" customHeight="true" outlineLevel="0" collapsed="false">
      <c r="A2529" s="140" t="s">
        <v>115</v>
      </c>
      <c r="C2529" s="142" t="n">
        <v>51122000</v>
      </c>
      <c r="D2529" s="143" t="n">
        <v>51122000</v>
      </c>
      <c r="E2529" s="140" t="s">
        <v>3593</v>
      </c>
      <c r="F2529" s="143" t="n">
        <v>2022</v>
      </c>
      <c r="G2529" s="144" t="n">
        <v>0</v>
      </c>
      <c r="H2529" s="144" t="n">
        <v>534956768.2</v>
      </c>
      <c r="I2529" s="144" t="n">
        <f aca="false">+G:G-H:H</f>
        <v>-534956768.2</v>
      </c>
    </row>
    <row r="2530" customFormat="false" ht="17.25" hidden="false" customHeight="true" outlineLevel="0" collapsed="false">
      <c r="A2530" s="140" t="s">
        <v>115</v>
      </c>
      <c r="C2530" s="142" t="n">
        <v>51130000</v>
      </c>
      <c r="D2530" s="143" t="n">
        <v>51130000</v>
      </c>
      <c r="E2530" s="140" t="s">
        <v>371</v>
      </c>
      <c r="F2530" s="143" t="n">
        <v>2022</v>
      </c>
      <c r="G2530" s="144" t="n">
        <v>0</v>
      </c>
      <c r="H2530" s="144" t="n">
        <v>300000</v>
      </c>
      <c r="I2530" s="144" t="n">
        <f aca="false">+G:G-H:H</f>
        <v>-300000</v>
      </c>
    </row>
    <row r="2531" customFormat="false" ht="17.25" hidden="false" customHeight="true" outlineLevel="0" collapsed="false">
      <c r="A2531" s="140" t="s">
        <v>115</v>
      </c>
      <c r="C2531" s="142" t="n">
        <v>51140000</v>
      </c>
      <c r="D2531" s="143" t="n">
        <v>51140000</v>
      </c>
      <c r="E2531" s="140" t="s">
        <v>3594</v>
      </c>
      <c r="F2531" s="143" t="n">
        <v>2022</v>
      </c>
      <c r="G2531" s="144" t="n">
        <v>348878384.57</v>
      </c>
      <c r="H2531" s="144" t="n">
        <v>0</v>
      </c>
      <c r="I2531" s="144" t="n">
        <f aca="false">+G:G-H:H</f>
        <v>348878384.57</v>
      </c>
    </row>
    <row r="2532" customFormat="false" ht="17.25" hidden="false" customHeight="true" outlineLevel="0" collapsed="false">
      <c r="A2532" s="140" t="s">
        <v>115</v>
      </c>
      <c r="C2532" s="142" t="n">
        <v>51201000</v>
      </c>
      <c r="D2532" s="143" t="n">
        <v>51201000</v>
      </c>
      <c r="E2532" s="140" t="s">
        <v>3158</v>
      </c>
      <c r="F2532" s="143" t="n">
        <v>2022</v>
      </c>
      <c r="G2532" s="144" t="n">
        <v>2549650</v>
      </c>
      <c r="H2532" s="144" t="n">
        <v>0</v>
      </c>
      <c r="I2532" s="144" t="n">
        <f aca="false">+G:G-H:H</f>
        <v>2549650</v>
      </c>
    </row>
    <row r="2533" customFormat="false" ht="17.25" hidden="false" customHeight="true" outlineLevel="0" collapsed="false">
      <c r="A2533" s="140" t="s">
        <v>115</v>
      </c>
      <c r="C2533" s="142" t="n">
        <v>51211000</v>
      </c>
      <c r="D2533" s="143" t="n">
        <v>51211000</v>
      </c>
      <c r="E2533" s="140" t="s">
        <v>321</v>
      </c>
      <c r="F2533" s="143" t="n">
        <v>2022</v>
      </c>
      <c r="G2533" s="144" t="n">
        <v>0</v>
      </c>
      <c r="H2533" s="144" t="n">
        <v>567386952.29</v>
      </c>
      <c r="I2533" s="144" t="n">
        <f aca="false">+G:G-H:H</f>
        <v>-567386952.29</v>
      </c>
    </row>
    <row r="2534" customFormat="false" ht="17.25" hidden="false" customHeight="true" outlineLevel="0" collapsed="false">
      <c r="A2534" s="140" t="s">
        <v>115</v>
      </c>
      <c r="C2534" s="142" t="n">
        <v>51221000</v>
      </c>
      <c r="D2534" s="143" t="n">
        <v>51221000</v>
      </c>
      <c r="E2534" s="140" t="s">
        <v>323</v>
      </c>
      <c r="F2534" s="143" t="n">
        <v>2022</v>
      </c>
      <c r="G2534" s="144" t="n">
        <v>0</v>
      </c>
      <c r="H2534" s="144" t="n">
        <v>1085496283.41</v>
      </c>
      <c r="I2534" s="144" t="n">
        <f aca="false">+G:G-H:H</f>
        <v>-1085496283.41</v>
      </c>
    </row>
    <row r="2535" customFormat="false" ht="17.25" hidden="false" customHeight="true" outlineLevel="0" collapsed="false">
      <c r="A2535" s="140" t="s">
        <v>115</v>
      </c>
      <c r="C2535" s="142" t="n">
        <v>51231000</v>
      </c>
      <c r="D2535" s="143" t="n">
        <v>51231000</v>
      </c>
      <c r="E2535" s="140" t="s">
        <v>325</v>
      </c>
      <c r="F2535" s="143" t="n">
        <v>2022</v>
      </c>
      <c r="G2535" s="144" t="n">
        <v>10008495.86</v>
      </c>
      <c r="H2535" s="144" t="n">
        <v>0</v>
      </c>
      <c r="I2535" s="144" t="n">
        <f aca="false">+G:G-H:H</f>
        <v>10008495.86</v>
      </c>
    </row>
    <row r="2536" customFormat="false" ht="17.25" hidden="false" customHeight="true" outlineLevel="0" collapsed="false">
      <c r="A2536" s="140" t="s">
        <v>115</v>
      </c>
      <c r="C2536" s="142" t="n">
        <v>51241000</v>
      </c>
      <c r="D2536" s="143" t="n">
        <v>51241000</v>
      </c>
      <c r="E2536" s="140" t="s">
        <v>133</v>
      </c>
      <c r="F2536" s="143" t="n">
        <v>2022</v>
      </c>
      <c r="G2536" s="144" t="n">
        <v>0</v>
      </c>
      <c r="H2536" s="144" t="n">
        <v>1018649051.63</v>
      </c>
      <c r="I2536" s="144" t="n">
        <f aca="false">+G:G-H:H</f>
        <v>-1018649051.63</v>
      </c>
    </row>
    <row r="2537" customFormat="false" ht="17.25" hidden="false" customHeight="true" outlineLevel="0" collapsed="false">
      <c r="A2537" s="140" t="s">
        <v>115</v>
      </c>
      <c r="C2537" s="142" t="n">
        <v>51260000</v>
      </c>
      <c r="D2537" s="143" t="n">
        <v>51260000</v>
      </c>
      <c r="E2537" s="140" t="s">
        <v>794</v>
      </c>
      <c r="F2537" s="143" t="n">
        <v>2022</v>
      </c>
      <c r="G2537" s="144" t="n">
        <v>229500</v>
      </c>
      <c r="H2537" s="144" t="n">
        <v>0</v>
      </c>
      <c r="I2537" s="144" t="n">
        <f aca="false">+G:G-H:H</f>
        <v>229500</v>
      </c>
    </row>
    <row r="2538" customFormat="false" ht="17.25" hidden="false" customHeight="true" outlineLevel="0" collapsed="false">
      <c r="A2538" s="140" t="s">
        <v>115</v>
      </c>
      <c r="C2538" s="142" t="n">
        <v>51270000</v>
      </c>
      <c r="D2538" s="143" t="n">
        <v>51270000</v>
      </c>
      <c r="E2538" s="140" t="s">
        <v>797</v>
      </c>
      <c r="F2538" s="143" t="n">
        <v>2022</v>
      </c>
      <c r="G2538" s="144" t="n">
        <v>614619.5</v>
      </c>
      <c r="H2538" s="144" t="n">
        <v>0</v>
      </c>
      <c r="I2538" s="144" t="n">
        <f aca="false">+G:G-H:H</f>
        <v>614619.5</v>
      </c>
    </row>
    <row r="2539" customFormat="false" ht="17.25" hidden="false" customHeight="true" outlineLevel="0" collapsed="false">
      <c r="A2539" s="140" t="s">
        <v>115</v>
      </c>
      <c r="C2539" s="142" t="n">
        <v>51280000</v>
      </c>
      <c r="D2539" s="143" t="n">
        <v>51280000</v>
      </c>
      <c r="E2539" s="140" t="s">
        <v>1825</v>
      </c>
      <c r="F2539" s="143" t="n">
        <v>2022</v>
      </c>
      <c r="G2539" s="144" t="n">
        <v>52836597.29</v>
      </c>
      <c r="H2539" s="144" t="n">
        <v>0</v>
      </c>
      <c r="I2539" s="144" t="n">
        <f aca="false">+G:G-H:H</f>
        <v>52836597.29</v>
      </c>
    </row>
    <row r="2540" customFormat="false" ht="17.25" hidden="false" customHeight="true" outlineLevel="0" collapsed="false">
      <c r="A2540" s="140" t="s">
        <v>115</v>
      </c>
      <c r="C2540" s="142" t="n">
        <v>51910000</v>
      </c>
      <c r="D2540" s="143" t="n">
        <v>51910000</v>
      </c>
      <c r="E2540" s="140" t="s">
        <v>386</v>
      </c>
      <c r="F2540" s="143" t="n">
        <v>2022</v>
      </c>
      <c r="G2540" s="144" t="n">
        <v>0</v>
      </c>
      <c r="H2540" s="144" t="n">
        <v>6550000000</v>
      </c>
      <c r="I2540" s="144" t="n">
        <f aca="false">+G:G-H:H</f>
        <v>-6550000000</v>
      </c>
    </row>
    <row r="2541" customFormat="false" ht="17.25" hidden="false" customHeight="true" outlineLevel="0" collapsed="false">
      <c r="A2541" s="140" t="s">
        <v>115</v>
      </c>
      <c r="C2541" s="142" t="n">
        <v>51920000</v>
      </c>
      <c r="D2541" s="143" t="n">
        <v>51920000</v>
      </c>
      <c r="E2541" s="140" t="s">
        <v>388</v>
      </c>
      <c r="F2541" s="143" t="n">
        <v>2022</v>
      </c>
      <c r="G2541" s="144" t="n">
        <v>0</v>
      </c>
      <c r="H2541" s="144" t="n">
        <v>250000000</v>
      </c>
      <c r="I2541" s="144" t="n">
        <f aca="false">+G:G-H:H</f>
        <v>-250000000</v>
      </c>
    </row>
    <row r="2542" customFormat="false" ht="17.25" hidden="false" customHeight="true" outlineLevel="0" collapsed="false">
      <c r="A2542" s="140" t="s">
        <v>115</v>
      </c>
      <c r="C2542" s="142" t="n">
        <v>5194</v>
      </c>
      <c r="D2542" s="143" t="n">
        <v>51940000</v>
      </c>
      <c r="E2542" s="140" t="s">
        <v>3595</v>
      </c>
      <c r="F2542" s="143" t="n">
        <v>2022</v>
      </c>
      <c r="G2542" s="144" t="n">
        <v>0</v>
      </c>
      <c r="H2542" s="144" t="n">
        <v>687312789.2</v>
      </c>
      <c r="I2542" s="144" t="n">
        <f aca="false">+G:G-H:H</f>
        <v>-687312789.2</v>
      </c>
    </row>
    <row r="2543" customFormat="false" ht="17.25" hidden="false" customHeight="true" outlineLevel="0" collapsed="false">
      <c r="A2543" s="140" t="s">
        <v>115</v>
      </c>
      <c r="C2543" s="142" t="n">
        <v>53100000</v>
      </c>
      <c r="D2543" s="143" t="n">
        <v>53100000</v>
      </c>
      <c r="E2543" s="140" t="s">
        <v>1827</v>
      </c>
      <c r="F2543" s="143" t="n">
        <v>2022</v>
      </c>
      <c r="G2543" s="144" t="n">
        <v>108062</v>
      </c>
      <c r="H2543" s="144" t="n">
        <v>0</v>
      </c>
      <c r="I2543" s="144" t="n">
        <f aca="false">+G:G-H:H</f>
        <v>108062</v>
      </c>
    </row>
    <row r="2544" customFormat="false" ht="17.25" hidden="false" customHeight="true" outlineLevel="0" collapsed="false">
      <c r="A2544" s="140" t="s">
        <v>115</v>
      </c>
      <c r="C2544" s="142" t="n">
        <v>53200000</v>
      </c>
      <c r="D2544" s="143" t="n">
        <v>53200000</v>
      </c>
      <c r="E2544" s="140" t="s">
        <v>3596</v>
      </c>
      <c r="F2544" s="143" t="n">
        <v>2022</v>
      </c>
      <c r="G2544" s="144" t="n">
        <v>12018.08</v>
      </c>
      <c r="H2544" s="144" t="n">
        <v>0</v>
      </c>
      <c r="I2544" s="144" t="n">
        <f aca="false">+G:G-H:H</f>
        <v>12018.08</v>
      </c>
    </row>
    <row r="2545" customFormat="false" ht="17.25" hidden="false" customHeight="true" outlineLevel="0" collapsed="false">
      <c r="A2545" s="140" t="s">
        <v>115</v>
      </c>
      <c r="C2545" s="142" t="n">
        <v>53700000</v>
      </c>
      <c r="D2545" s="143" t="n">
        <v>53700000</v>
      </c>
      <c r="E2545" s="140" t="s">
        <v>3168</v>
      </c>
      <c r="F2545" s="143" t="n">
        <v>2022</v>
      </c>
      <c r="G2545" s="144" t="n">
        <v>0</v>
      </c>
      <c r="H2545" s="144" t="n">
        <v>2732200</v>
      </c>
      <c r="I2545" s="144" t="n">
        <f aca="false">+G:G-H:H</f>
        <v>-2732200</v>
      </c>
    </row>
    <row r="2546" customFormat="false" ht="17.25" hidden="false" customHeight="true" outlineLevel="0" collapsed="false">
      <c r="A2546" s="140" t="s">
        <v>115</v>
      </c>
      <c r="C2546" s="142" t="n">
        <v>53800000</v>
      </c>
      <c r="D2546" s="143" t="n">
        <v>53800000</v>
      </c>
      <c r="E2546" s="140" t="s">
        <v>3169</v>
      </c>
      <c r="F2546" s="143" t="n">
        <v>2022</v>
      </c>
      <c r="G2546" s="144" t="n">
        <v>1186500</v>
      </c>
      <c r="H2546" s="144" t="n">
        <v>0</v>
      </c>
      <c r="I2546" s="144" t="n">
        <f aca="false">+G:G-H:H</f>
        <v>1186500</v>
      </c>
    </row>
    <row r="2547" customFormat="false" ht="17.25" hidden="false" customHeight="true" outlineLevel="0" collapsed="false">
      <c r="A2547" s="140" t="s">
        <v>115</v>
      </c>
      <c r="C2547" s="142" t="n">
        <v>58000000</v>
      </c>
      <c r="D2547" s="143" t="n">
        <v>58000000</v>
      </c>
      <c r="E2547" s="140" t="s">
        <v>704</v>
      </c>
      <c r="F2547" s="143" t="n">
        <v>2022</v>
      </c>
      <c r="G2547" s="144" t="n">
        <v>14862114.86</v>
      </c>
      <c r="H2547" s="144" t="n">
        <v>0</v>
      </c>
      <c r="I2547" s="144" t="n">
        <f aca="false">+G:G-H:H</f>
        <v>14862114.86</v>
      </c>
    </row>
    <row r="2548" customFormat="false" ht="17.25" hidden="false" customHeight="true" outlineLevel="0" collapsed="false">
      <c r="A2548" s="140" t="s">
        <v>115</v>
      </c>
      <c r="C2548" s="142" t="n">
        <v>60201000</v>
      </c>
      <c r="D2548" s="143" t="n">
        <v>60201000</v>
      </c>
      <c r="E2548" s="140" t="s">
        <v>408</v>
      </c>
      <c r="F2548" s="143" t="n">
        <v>2022</v>
      </c>
      <c r="G2548" s="144" t="n">
        <v>370700</v>
      </c>
      <c r="H2548" s="144" t="n">
        <v>0</v>
      </c>
      <c r="I2548" s="144" t="n">
        <f aca="false">+G:G-H:H</f>
        <v>370700</v>
      </c>
    </row>
    <row r="2549" customFormat="false" ht="17.25" hidden="false" customHeight="true" outlineLevel="0" collapsed="false">
      <c r="A2549" s="140" t="s">
        <v>115</v>
      </c>
      <c r="C2549" s="142" t="n">
        <v>60205000</v>
      </c>
      <c r="D2549" s="143" t="n">
        <v>60205000</v>
      </c>
      <c r="E2549" s="140" t="s">
        <v>2748</v>
      </c>
      <c r="F2549" s="143" t="n">
        <v>2022</v>
      </c>
      <c r="G2549" s="144" t="n">
        <v>1309750.84</v>
      </c>
      <c r="H2549" s="144" t="n">
        <v>0</v>
      </c>
      <c r="I2549" s="144" t="n">
        <f aca="false">+G:G-H:H</f>
        <v>1309750.84</v>
      </c>
    </row>
    <row r="2550" customFormat="false" ht="17.25" hidden="false" customHeight="true" outlineLevel="0" collapsed="false">
      <c r="A2550" s="140" t="s">
        <v>115</v>
      </c>
      <c r="C2550" s="142" t="n">
        <v>60205200</v>
      </c>
      <c r="D2550" s="143" t="n">
        <v>60205200</v>
      </c>
      <c r="E2550" s="140" t="s">
        <v>344</v>
      </c>
      <c r="F2550" s="143" t="n">
        <v>2022</v>
      </c>
      <c r="G2550" s="144" t="n">
        <v>19016119.05</v>
      </c>
      <c r="H2550" s="144" t="n">
        <v>0</v>
      </c>
      <c r="I2550" s="144" t="n">
        <f aca="false">+G:G-H:H</f>
        <v>19016119.05</v>
      </c>
    </row>
    <row r="2551" customFormat="false" ht="17.25" hidden="false" customHeight="true" outlineLevel="0" collapsed="false">
      <c r="A2551" s="140" t="s">
        <v>115</v>
      </c>
      <c r="C2551" s="142" t="n">
        <v>60206000</v>
      </c>
      <c r="D2551" s="143" t="n">
        <v>60206000</v>
      </c>
      <c r="E2551" s="140" t="s">
        <v>3549</v>
      </c>
      <c r="F2551" s="143" t="n">
        <v>2022</v>
      </c>
      <c r="G2551" s="144" t="n">
        <v>706433189.84</v>
      </c>
      <c r="H2551" s="144" t="n">
        <v>0</v>
      </c>
      <c r="I2551" s="144" t="n">
        <f aca="false">+G:G-H:H</f>
        <v>706433189.84</v>
      </c>
    </row>
    <row r="2552" customFormat="false" ht="17.25" hidden="false" customHeight="true" outlineLevel="0" collapsed="false">
      <c r="A2552" s="140" t="s">
        <v>115</v>
      </c>
      <c r="C2552" s="142" t="n">
        <v>60307000</v>
      </c>
      <c r="D2552" s="143" t="n">
        <v>60307000</v>
      </c>
      <c r="E2552" s="140" t="s">
        <v>705</v>
      </c>
      <c r="F2552" s="143" t="n">
        <v>2022</v>
      </c>
      <c r="G2552" s="144" t="n">
        <v>0</v>
      </c>
      <c r="H2552" s="144" t="n">
        <v>68129657.7599998</v>
      </c>
      <c r="I2552" s="144" t="n">
        <f aca="false">+G:G-H:H</f>
        <v>-68129657.7599998</v>
      </c>
    </row>
    <row r="2553" customFormat="false" ht="17.25" hidden="false" customHeight="true" outlineLevel="0" collapsed="false">
      <c r="A2553" s="140" t="s">
        <v>115</v>
      </c>
      <c r="C2553" s="142" t="n">
        <v>60308000</v>
      </c>
      <c r="D2553" s="143" t="n">
        <v>60308000</v>
      </c>
      <c r="E2553" s="140" t="s">
        <v>1061</v>
      </c>
      <c r="F2553" s="143" t="n">
        <v>2022</v>
      </c>
      <c r="G2553" s="144" t="n">
        <v>4820163838</v>
      </c>
      <c r="H2553" s="144" t="n">
        <v>0</v>
      </c>
      <c r="I2553" s="144" t="n">
        <f aca="false">+G:G-H:H</f>
        <v>4820163838</v>
      </c>
    </row>
    <row r="2554" customFormat="false" ht="17.25" hidden="false" customHeight="true" outlineLevel="0" collapsed="false">
      <c r="A2554" s="140" t="s">
        <v>115</v>
      </c>
      <c r="C2554" s="142" t="n">
        <v>60400000</v>
      </c>
      <c r="D2554" s="143" t="n">
        <v>60400000</v>
      </c>
      <c r="E2554" s="140" t="s">
        <v>709</v>
      </c>
      <c r="F2554" s="143" t="n">
        <v>2022</v>
      </c>
      <c r="G2554" s="144" t="n">
        <v>122195751.14</v>
      </c>
      <c r="H2554" s="144" t="n">
        <v>0</v>
      </c>
      <c r="I2554" s="144" t="n">
        <f aca="false">+G:G-H:H</f>
        <v>122195751.14</v>
      </c>
    </row>
    <row r="2555" customFormat="false" ht="17.25" hidden="false" customHeight="true" outlineLevel="0" collapsed="false">
      <c r="A2555" s="140" t="s">
        <v>115</v>
      </c>
      <c r="C2555" s="142" t="n">
        <v>60500000</v>
      </c>
      <c r="D2555" s="143" t="n">
        <v>60500000</v>
      </c>
      <c r="E2555" s="140" t="s">
        <v>1875</v>
      </c>
      <c r="F2555" s="143" t="n">
        <v>2022</v>
      </c>
      <c r="G2555" s="144" t="n">
        <v>29220997.23</v>
      </c>
      <c r="H2555" s="144" t="n">
        <v>0</v>
      </c>
      <c r="I2555" s="144" t="n">
        <f aca="false">+G:G-H:H</f>
        <v>29220997.23</v>
      </c>
    </row>
    <row r="2556" customFormat="false" ht="17.25" hidden="false" customHeight="true" outlineLevel="0" collapsed="false">
      <c r="A2556" s="140" t="s">
        <v>115</v>
      </c>
      <c r="C2556" s="142" t="n">
        <v>60601000</v>
      </c>
      <c r="D2556" s="143" t="n">
        <v>60601000</v>
      </c>
      <c r="E2556" s="140" t="s">
        <v>2107</v>
      </c>
      <c r="F2556" s="143" t="n">
        <v>2022</v>
      </c>
      <c r="G2556" s="144" t="n">
        <v>778124.58</v>
      </c>
      <c r="H2556" s="144" t="n">
        <v>0</v>
      </c>
      <c r="I2556" s="144" t="n">
        <f aca="false">+G:G-H:H</f>
        <v>778124.58</v>
      </c>
    </row>
    <row r="2557" customFormat="false" ht="17.25" hidden="false" customHeight="true" outlineLevel="0" collapsed="false">
      <c r="A2557" s="140" t="s">
        <v>115</v>
      </c>
      <c r="C2557" s="142" t="n">
        <v>60602000</v>
      </c>
      <c r="D2557" s="143" t="n">
        <v>60602000</v>
      </c>
      <c r="E2557" s="140" t="s">
        <v>356</v>
      </c>
      <c r="F2557" s="143" t="n">
        <v>2022</v>
      </c>
      <c r="G2557" s="144" t="n">
        <v>23773074.83</v>
      </c>
      <c r="H2557" s="144" t="n">
        <v>0</v>
      </c>
      <c r="I2557" s="144" t="n">
        <f aca="false">+G:G-H:H</f>
        <v>23773074.83</v>
      </c>
    </row>
    <row r="2558" customFormat="false" ht="17.25" hidden="false" customHeight="true" outlineLevel="0" collapsed="false">
      <c r="A2558" s="140" t="s">
        <v>115</v>
      </c>
      <c r="C2558" s="142" t="n">
        <v>60603000</v>
      </c>
      <c r="D2558" s="143" t="n">
        <v>60603000</v>
      </c>
      <c r="E2558" s="140" t="s">
        <v>2057</v>
      </c>
      <c r="F2558" s="143" t="n">
        <v>2022</v>
      </c>
      <c r="G2558" s="144" t="n">
        <v>9379175</v>
      </c>
      <c r="H2558" s="144" t="n">
        <v>0</v>
      </c>
      <c r="I2558" s="144" t="n">
        <f aca="false">+G:G-H:H</f>
        <v>9379175</v>
      </c>
    </row>
    <row r="2559" customFormat="false" ht="17.25" hidden="false" customHeight="true" outlineLevel="0" collapsed="false">
      <c r="A2559" s="140" t="s">
        <v>115</v>
      </c>
      <c r="C2559" s="142" t="n">
        <v>60604000</v>
      </c>
      <c r="D2559" s="143" t="n">
        <v>60604000</v>
      </c>
      <c r="E2559" s="140" t="s">
        <v>360</v>
      </c>
      <c r="F2559" s="143" t="n">
        <v>2022</v>
      </c>
      <c r="G2559" s="144" t="n">
        <v>5792539.49</v>
      </c>
      <c r="H2559" s="144" t="n">
        <v>0</v>
      </c>
      <c r="I2559" s="144" t="n">
        <f aca="false">+G:G-H:H</f>
        <v>5792539.49</v>
      </c>
    </row>
    <row r="2560" customFormat="false" ht="17.25" hidden="false" customHeight="true" outlineLevel="0" collapsed="false">
      <c r="A2560" s="140" t="s">
        <v>115</v>
      </c>
      <c r="C2560" s="142" t="n">
        <v>60605000</v>
      </c>
      <c r="D2560" s="143" t="n">
        <v>60605000</v>
      </c>
      <c r="E2560" s="140" t="s">
        <v>141</v>
      </c>
      <c r="F2560" s="143" t="n">
        <v>2022</v>
      </c>
      <c r="G2560" s="144" t="n">
        <v>721082915.73</v>
      </c>
      <c r="H2560" s="144" t="n">
        <v>0</v>
      </c>
      <c r="I2560" s="144" t="n">
        <f aca="false">+G:G-H:H</f>
        <v>721082915.73</v>
      </c>
    </row>
    <row r="2561" customFormat="false" ht="17.25" hidden="false" customHeight="true" outlineLevel="0" collapsed="false">
      <c r="A2561" s="140" t="s">
        <v>115</v>
      </c>
      <c r="C2561" s="142" t="n">
        <v>60606200</v>
      </c>
      <c r="D2561" s="143" t="n">
        <v>60606200</v>
      </c>
      <c r="E2561" s="140" t="s">
        <v>3597</v>
      </c>
      <c r="F2561" s="143" t="n">
        <v>2022</v>
      </c>
      <c r="G2561" s="144" t="n">
        <v>5933485.77</v>
      </c>
      <c r="H2561" s="144" t="n">
        <v>0</v>
      </c>
      <c r="I2561" s="144" t="n">
        <f aca="false">+G:G-H:H</f>
        <v>5933485.77</v>
      </c>
    </row>
    <row r="2562" customFormat="false" ht="17.25" hidden="false" customHeight="true" outlineLevel="0" collapsed="false">
      <c r="A2562" s="140" t="s">
        <v>115</v>
      </c>
      <c r="C2562" s="142" t="n">
        <v>60606400</v>
      </c>
      <c r="D2562" s="143" t="n">
        <v>60606200</v>
      </c>
      <c r="E2562" s="140" t="s">
        <v>3598</v>
      </c>
      <c r="F2562" s="143" t="n">
        <v>2022</v>
      </c>
      <c r="G2562" s="144" t="n">
        <v>46750</v>
      </c>
      <c r="H2562" s="144" t="n">
        <v>0</v>
      </c>
      <c r="I2562" s="144" t="n">
        <f aca="false">+G:G-H:H</f>
        <v>46750</v>
      </c>
    </row>
    <row r="2563" customFormat="false" ht="17.25" hidden="false" customHeight="true" outlineLevel="0" collapsed="false">
      <c r="A2563" s="140" t="s">
        <v>115</v>
      </c>
      <c r="C2563" s="142" t="n">
        <v>60606500</v>
      </c>
      <c r="D2563" s="143" t="n">
        <v>60606200</v>
      </c>
      <c r="E2563" s="140" t="s">
        <v>3599</v>
      </c>
      <c r="F2563" s="143" t="n">
        <v>2022</v>
      </c>
      <c r="G2563" s="144" t="n">
        <v>147450.01</v>
      </c>
      <c r="H2563" s="144" t="n">
        <v>0</v>
      </c>
      <c r="I2563" s="144" t="n">
        <f aca="false">+G:G-H:H</f>
        <v>147450.01</v>
      </c>
    </row>
    <row r="2564" customFormat="false" ht="17.25" hidden="false" customHeight="true" outlineLevel="0" collapsed="false">
      <c r="A2564" s="140" t="s">
        <v>115</v>
      </c>
      <c r="C2564" s="142" t="n">
        <v>60607000</v>
      </c>
      <c r="D2564" s="143" t="n">
        <v>60607000</v>
      </c>
      <c r="E2564" s="140" t="s">
        <v>363</v>
      </c>
      <c r="F2564" s="143" t="n">
        <v>2022</v>
      </c>
      <c r="G2564" s="144" t="n">
        <v>23361607.45</v>
      </c>
      <c r="H2564" s="144" t="n">
        <v>0</v>
      </c>
      <c r="I2564" s="144" t="n">
        <f aca="false">+G:G-H:H</f>
        <v>23361607.45</v>
      </c>
    </row>
    <row r="2565" customFormat="false" ht="17.25" hidden="false" customHeight="true" outlineLevel="0" collapsed="false">
      <c r="A2565" s="140" t="s">
        <v>115</v>
      </c>
      <c r="C2565" s="142" t="n">
        <v>60608000</v>
      </c>
      <c r="D2565" s="143" t="n">
        <v>60608000</v>
      </c>
      <c r="E2565" s="140" t="s">
        <v>353</v>
      </c>
      <c r="F2565" s="143" t="n">
        <v>2022</v>
      </c>
      <c r="G2565" s="144" t="n">
        <v>56772951.55</v>
      </c>
      <c r="H2565" s="144" t="n">
        <v>0</v>
      </c>
      <c r="I2565" s="144" t="n">
        <f aca="false">+G:G-H:H</f>
        <v>56772951.55</v>
      </c>
    </row>
    <row r="2566" customFormat="false" ht="17.25" hidden="false" customHeight="true" outlineLevel="0" collapsed="false">
      <c r="A2566" s="140" t="s">
        <v>115</v>
      </c>
      <c r="C2566" s="142" t="n">
        <v>60610000</v>
      </c>
      <c r="D2566" s="143" t="n">
        <v>60610000</v>
      </c>
      <c r="E2566" s="140" t="s">
        <v>3363</v>
      </c>
      <c r="F2566" s="143" t="n">
        <v>2022</v>
      </c>
      <c r="G2566" s="144" t="n">
        <v>100000</v>
      </c>
      <c r="H2566" s="144" t="n">
        <v>0</v>
      </c>
      <c r="I2566" s="144" t="n">
        <f aca="false">+G:G-H:H</f>
        <v>100000</v>
      </c>
    </row>
    <row r="2567" customFormat="false" ht="17.25" hidden="false" customHeight="true" outlineLevel="0" collapsed="false">
      <c r="A2567" s="140" t="s">
        <v>115</v>
      </c>
      <c r="C2567" s="142" t="n">
        <v>60701000</v>
      </c>
      <c r="D2567" s="143" t="n">
        <v>60701000</v>
      </c>
      <c r="E2567" s="140" t="s">
        <v>431</v>
      </c>
      <c r="F2567" s="143" t="n">
        <v>2022</v>
      </c>
      <c r="G2567" s="144" t="n">
        <v>1924993006.41</v>
      </c>
      <c r="H2567" s="144" t="n">
        <v>0</v>
      </c>
      <c r="I2567" s="144" t="n">
        <f aca="false">+G:G-H:H</f>
        <v>1924993006.41</v>
      </c>
    </row>
    <row r="2568" customFormat="false" ht="17.25" hidden="false" customHeight="true" outlineLevel="0" collapsed="false">
      <c r="A2568" s="140" t="s">
        <v>115</v>
      </c>
      <c r="C2568" s="142" t="n">
        <v>60702000</v>
      </c>
      <c r="D2568" s="143" t="n">
        <v>60702000</v>
      </c>
      <c r="E2568" s="140" t="s">
        <v>711</v>
      </c>
      <c r="F2568" s="143" t="n">
        <v>2022</v>
      </c>
      <c r="G2568" s="144" t="n">
        <v>32423428959.24</v>
      </c>
      <c r="H2568" s="144" t="n">
        <v>0</v>
      </c>
      <c r="I2568" s="144" t="n">
        <f aca="false">+G:G-H:H</f>
        <v>32423428959.24</v>
      </c>
    </row>
    <row r="2569" customFormat="false" ht="17.25" hidden="false" customHeight="true" outlineLevel="0" collapsed="false">
      <c r="A2569" s="140" t="s">
        <v>115</v>
      </c>
      <c r="C2569" s="142" t="n">
        <v>60801000</v>
      </c>
      <c r="D2569" s="143" t="n">
        <v>60801000</v>
      </c>
      <c r="E2569" s="140" t="s">
        <v>435</v>
      </c>
      <c r="F2569" s="143" t="n">
        <v>2022</v>
      </c>
      <c r="G2569" s="144" t="n">
        <v>1334374083.63</v>
      </c>
      <c r="H2569" s="144" t="n">
        <v>0</v>
      </c>
      <c r="I2569" s="144" t="n">
        <f aca="false">+G:G-H:H</f>
        <v>1334374083.63</v>
      </c>
    </row>
    <row r="2570" customFormat="false" ht="17.25" hidden="false" customHeight="true" outlineLevel="0" collapsed="false">
      <c r="A2570" s="140" t="s">
        <v>115</v>
      </c>
      <c r="C2570" s="142" t="n">
        <v>60803000</v>
      </c>
      <c r="D2570" s="143" t="n">
        <v>60803000</v>
      </c>
      <c r="E2570" s="140" t="s">
        <v>437</v>
      </c>
      <c r="F2570" s="143" t="n">
        <v>2022</v>
      </c>
      <c r="G2570" s="144" t="n">
        <v>184510094.63</v>
      </c>
      <c r="H2570" s="144" t="n">
        <v>0</v>
      </c>
      <c r="I2570" s="144" t="n">
        <f aca="false">+G:G-H:H</f>
        <v>184510094.63</v>
      </c>
    </row>
    <row r="2571" customFormat="false" ht="17.25" hidden="false" customHeight="true" outlineLevel="0" collapsed="false">
      <c r="A2571" s="140" t="s">
        <v>115</v>
      </c>
      <c r="C2571" s="142" t="n">
        <v>60804000</v>
      </c>
      <c r="D2571" s="143" t="n">
        <v>60804000</v>
      </c>
      <c r="E2571" s="140" t="s">
        <v>439</v>
      </c>
      <c r="F2571" s="143" t="n">
        <v>2022</v>
      </c>
      <c r="G2571" s="144" t="n">
        <v>491780654.17</v>
      </c>
      <c r="H2571" s="144" t="n">
        <v>0</v>
      </c>
      <c r="I2571" s="144" t="n">
        <f aca="false">+G:G-H:H</f>
        <v>491780654.17</v>
      </c>
    </row>
    <row r="2572" customFormat="false" ht="17.25" hidden="false" customHeight="true" outlineLevel="0" collapsed="false">
      <c r="A2572" s="140" t="s">
        <v>115</v>
      </c>
      <c r="C2572" s="142" t="n">
        <v>60805000</v>
      </c>
      <c r="D2572" s="143" t="n">
        <v>60805000</v>
      </c>
      <c r="E2572" s="140" t="s">
        <v>1834</v>
      </c>
      <c r="F2572" s="143" t="n">
        <v>2022</v>
      </c>
      <c r="G2572" s="144" t="n">
        <v>0</v>
      </c>
      <c r="H2572" s="144" t="n">
        <v>4149533.2</v>
      </c>
      <c r="I2572" s="144" t="n">
        <f aca="false">+G:G-H:H</f>
        <v>-4149533.2</v>
      </c>
    </row>
    <row r="2573" customFormat="false" ht="17.25" hidden="false" customHeight="true" outlineLevel="0" collapsed="false">
      <c r="A2573" s="140" t="s">
        <v>115</v>
      </c>
      <c r="C2573" s="142" t="n">
        <v>60807000</v>
      </c>
      <c r="D2573" s="143" t="n">
        <v>60807000</v>
      </c>
      <c r="E2573" s="140" t="s">
        <v>1835</v>
      </c>
      <c r="F2573" s="143" t="n">
        <v>2022</v>
      </c>
      <c r="G2573" s="144" t="n">
        <v>103677928.48</v>
      </c>
      <c r="H2573" s="144" t="n">
        <v>0</v>
      </c>
      <c r="I2573" s="144" t="n">
        <f aca="false">+G:G-H:H</f>
        <v>103677928.48</v>
      </c>
    </row>
    <row r="2574" customFormat="false" ht="17.25" hidden="false" customHeight="true" outlineLevel="0" collapsed="false">
      <c r="A2574" s="140" t="s">
        <v>115</v>
      </c>
      <c r="C2574" s="142" t="n">
        <v>60808000</v>
      </c>
      <c r="D2574" s="143" t="n">
        <v>60808000</v>
      </c>
      <c r="E2574" s="140" t="s">
        <v>442</v>
      </c>
      <c r="F2574" s="143" t="n">
        <v>2022</v>
      </c>
      <c r="G2574" s="144" t="n">
        <v>114017368.32</v>
      </c>
      <c r="H2574" s="144" t="n">
        <v>0</v>
      </c>
      <c r="I2574" s="144" t="n">
        <f aca="false">+G:G-H:H</f>
        <v>114017368.32</v>
      </c>
    </row>
    <row r="2575" customFormat="false" ht="17.25" hidden="false" customHeight="true" outlineLevel="0" collapsed="false">
      <c r="A2575" s="140" t="s">
        <v>115</v>
      </c>
      <c r="C2575" s="142" t="n">
        <v>60811000</v>
      </c>
      <c r="D2575" s="143" t="n">
        <v>60811000</v>
      </c>
      <c r="E2575" s="140" t="s">
        <v>444</v>
      </c>
      <c r="F2575" s="143" t="n">
        <v>2022</v>
      </c>
      <c r="G2575" s="144" t="n">
        <v>1299130055.31</v>
      </c>
      <c r="H2575" s="144" t="n">
        <v>0</v>
      </c>
      <c r="I2575" s="144" t="n">
        <f aca="false">+G:G-H:H</f>
        <v>1299130055.31</v>
      </c>
    </row>
    <row r="2576" customFormat="false" ht="17.25" hidden="false" customHeight="true" outlineLevel="0" collapsed="false">
      <c r="A2576" s="140" t="s">
        <v>115</v>
      </c>
      <c r="C2576" s="142" t="n">
        <v>60811100</v>
      </c>
      <c r="D2576" s="143" t="n">
        <v>60811100</v>
      </c>
      <c r="E2576" s="140" t="s">
        <v>380</v>
      </c>
      <c r="F2576" s="143" t="n">
        <v>2022</v>
      </c>
      <c r="G2576" s="144" t="n">
        <v>197429293.52</v>
      </c>
      <c r="H2576" s="144" t="n">
        <v>0</v>
      </c>
      <c r="I2576" s="144" t="n">
        <f aca="false">+G:G-H:H</f>
        <v>197429293.52</v>
      </c>
    </row>
    <row r="2577" customFormat="false" ht="17.25" hidden="false" customHeight="true" outlineLevel="0" collapsed="false">
      <c r="A2577" s="140" t="s">
        <v>115</v>
      </c>
      <c r="C2577" s="142" t="n">
        <v>60812000</v>
      </c>
      <c r="D2577" s="143" t="n">
        <v>60812000</v>
      </c>
      <c r="E2577" s="140" t="s">
        <v>381</v>
      </c>
      <c r="F2577" s="143" t="n">
        <v>2022</v>
      </c>
      <c r="G2577" s="144" t="n">
        <v>147404422</v>
      </c>
      <c r="H2577" s="144" t="n">
        <v>0</v>
      </c>
      <c r="I2577" s="144" t="n">
        <f aca="false">+G:G-H:H</f>
        <v>147404422</v>
      </c>
    </row>
    <row r="2578" customFormat="false" ht="17.25" hidden="false" customHeight="true" outlineLevel="0" collapsed="false">
      <c r="A2578" s="140" t="s">
        <v>115</v>
      </c>
      <c r="C2578" s="142" t="n">
        <v>60814000</v>
      </c>
      <c r="D2578" s="143" t="n">
        <v>60812000</v>
      </c>
      <c r="E2578" s="140" t="s">
        <v>1836</v>
      </c>
      <c r="F2578" s="143" t="n">
        <v>2022</v>
      </c>
      <c r="G2578" s="144" t="n">
        <v>4268143</v>
      </c>
      <c r="H2578" s="144" t="n">
        <v>0</v>
      </c>
      <c r="I2578" s="144" t="n">
        <f aca="false">+G:G-H:H</f>
        <v>4268143</v>
      </c>
    </row>
    <row r="2579" customFormat="false" ht="17.25" hidden="false" customHeight="true" outlineLevel="0" collapsed="false">
      <c r="A2579" s="140" t="s">
        <v>115</v>
      </c>
      <c r="C2579" s="142" t="n">
        <v>60880000</v>
      </c>
      <c r="D2579" s="143" t="n">
        <v>60880000</v>
      </c>
      <c r="E2579" s="140" t="s">
        <v>801</v>
      </c>
      <c r="F2579" s="143" t="n">
        <v>2022</v>
      </c>
      <c r="G2579" s="144" t="n">
        <v>4903097.24</v>
      </c>
      <c r="H2579" s="144" t="n">
        <v>0</v>
      </c>
      <c r="I2579" s="144" t="n">
        <f aca="false">+G:G-H:H</f>
        <v>4903097.24</v>
      </c>
    </row>
    <row r="2580" customFormat="false" ht="17.25" hidden="false" customHeight="true" outlineLevel="0" collapsed="false">
      <c r="A2580" s="140" t="s">
        <v>115</v>
      </c>
      <c r="C2580" s="142" t="n">
        <v>60900000</v>
      </c>
      <c r="D2580" s="143" t="n">
        <v>60900000</v>
      </c>
      <c r="E2580" s="140" t="s">
        <v>715</v>
      </c>
      <c r="F2580" s="143" t="n">
        <v>2022</v>
      </c>
      <c r="G2580" s="144" t="n">
        <v>0</v>
      </c>
      <c r="H2580" s="144" t="n">
        <v>903391.04</v>
      </c>
      <c r="I2580" s="144" t="n">
        <f aca="false">+G:G-H:H</f>
        <v>-903391.04</v>
      </c>
    </row>
    <row r="2581" customFormat="false" ht="17.25" hidden="false" customHeight="true" outlineLevel="0" collapsed="false">
      <c r="A2581" s="140" t="s">
        <v>115</v>
      </c>
      <c r="C2581" s="142" t="n">
        <v>60940000</v>
      </c>
      <c r="D2581" s="143" t="n">
        <v>60940000</v>
      </c>
      <c r="E2581" s="140" t="s">
        <v>716</v>
      </c>
      <c r="F2581" s="143" t="n">
        <v>2022</v>
      </c>
      <c r="G2581" s="144" t="n">
        <v>0</v>
      </c>
      <c r="H2581" s="144" t="n">
        <v>7149600</v>
      </c>
      <c r="I2581" s="144" t="n">
        <f aca="false">+G:G-H:H</f>
        <v>-7149600</v>
      </c>
    </row>
    <row r="2582" customFormat="false" ht="17.25" hidden="false" customHeight="true" outlineLevel="0" collapsed="false">
      <c r="A2582" s="140" t="s">
        <v>115</v>
      </c>
      <c r="C2582" s="142" t="n">
        <v>60970000</v>
      </c>
      <c r="D2582" s="143" t="n">
        <v>60940000</v>
      </c>
      <c r="E2582" s="140" t="s">
        <v>1735</v>
      </c>
      <c r="F2582" s="143" t="n">
        <v>2022</v>
      </c>
      <c r="G2582" s="144" t="n">
        <v>0</v>
      </c>
      <c r="H2582" s="144" t="n">
        <v>83738.09</v>
      </c>
      <c r="I2582" s="144" t="n">
        <f aca="false">+G:G-H:H</f>
        <v>-83738.09</v>
      </c>
    </row>
    <row r="2583" customFormat="false" ht="17.25" hidden="false" customHeight="true" outlineLevel="0" collapsed="false">
      <c r="A2583" s="140" t="s">
        <v>115</v>
      </c>
      <c r="C2583" s="142" t="n">
        <v>61110000</v>
      </c>
      <c r="D2583" s="143" t="n">
        <v>61110000</v>
      </c>
      <c r="E2583" s="140" t="s">
        <v>451</v>
      </c>
      <c r="F2583" s="143" t="n">
        <v>2022</v>
      </c>
      <c r="G2583" s="144" t="n">
        <v>132402776.95</v>
      </c>
      <c r="H2583" s="144" t="n">
        <v>0</v>
      </c>
      <c r="I2583" s="144" t="n">
        <f aca="false">+G:G-H:H</f>
        <v>132402776.95</v>
      </c>
    </row>
    <row r="2584" customFormat="false" ht="17.25" hidden="false" customHeight="true" outlineLevel="0" collapsed="false">
      <c r="A2584" s="140" t="s">
        <v>115</v>
      </c>
      <c r="C2584" s="142" t="n">
        <v>61301000</v>
      </c>
      <c r="D2584" s="143" t="n">
        <v>61301000</v>
      </c>
      <c r="E2584" s="140" t="s">
        <v>3379</v>
      </c>
      <c r="F2584" s="143" t="n">
        <v>2022</v>
      </c>
      <c r="G2584" s="144" t="n">
        <v>220296171.78</v>
      </c>
      <c r="H2584" s="144" t="n">
        <v>0</v>
      </c>
      <c r="I2584" s="144" t="n">
        <f aca="false">+G:G-H:H</f>
        <v>220296171.78</v>
      </c>
    </row>
    <row r="2585" customFormat="false" ht="17.25" hidden="false" customHeight="true" outlineLevel="0" collapsed="false">
      <c r="A2585" s="140" t="s">
        <v>115</v>
      </c>
      <c r="C2585" s="142" t="n">
        <v>61302000</v>
      </c>
      <c r="D2585" s="143" t="n">
        <v>61302000</v>
      </c>
      <c r="E2585" s="140" t="s">
        <v>1650</v>
      </c>
      <c r="F2585" s="143" t="n">
        <v>2022</v>
      </c>
      <c r="G2585" s="144" t="n">
        <v>601531596.88</v>
      </c>
      <c r="H2585" s="144" t="n">
        <v>0</v>
      </c>
      <c r="I2585" s="144" t="n">
        <f aca="false">+G:G-H:H</f>
        <v>601531596.88</v>
      </c>
    </row>
    <row r="2586" customFormat="false" ht="17.25" hidden="false" customHeight="true" outlineLevel="0" collapsed="false">
      <c r="A2586" s="140" t="s">
        <v>115</v>
      </c>
      <c r="C2586" s="142" t="n">
        <v>61303000</v>
      </c>
      <c r="D2586" s="143" t="n">
        <v>61303000</v>
      </c>
      <c r="E2586" s="140" t="s">
        <v>3600</v>
      </c>
      <c r="F2586" s="143" t="n">
        <v>2022</v>
      </c>
      <c r="G2586" s="144" t="n">
        <v>106832039.98</v>
      </c>
      <c r="H2586" s="144" t="n">
        <v>0</v>
      </c>
      <c r="I2586" s="144" t="n">
        <f aca="false">+G:G-H:H</f>
        <v>106832039.98</v>
      </c>
    </row>
    <row r="2587" customFormat="false" ht="17.25" hidden="false" customHeight="true" outlineLevel="0" collapsed="false">
      <c r="A2587" s="140" t="s">
        <v>115</v>
      </c>
      <c r="C2587" s="142" t="n">
        <v>61304000</v>
      </c>
      <c r="D2587" s="143" t="n">
        <v>61304000</v>
      </c>
      <c r="E2587" s="140" t="s">
        <v>3601</v>
      </c>
      <c r="F2587" s="143" t="n">
        <v>2022</v>
      </c>
      <c r="G2587" s="144" t="n">
        <v>30454366.78</v>
      </c>
      <c r="H2587" s="144" t="n">
        <v>0</v>
      </c>
      <c r="I2587" s="144" t="n">
        <f aca="false">+G:G-H:H</f>
        <v>30454366.78</v>
      </c>
    </row>
    <row r="2588" customFormat="false" ht="17.25" hidden="false" customHeight="true" outlineLevel="0" collapsed="false">
      <c r="A2588" s="140" t="s">
        <v>115</v>
      </c>
      <c r="C2588" s="142" t="n">
        <v>61500000</v>
      </c>
      <c r="D2588" s="143" t="n">
        <v>61500000</v>
      </c>
      <c r="E2588" s="140" t="s">
        <v>3275</v>
      </c>
      <c r="F2588" s="143" t="n">
        <v>2022</v>
      </c>
      <c r="G2588" s="144" t="n">
        <v>72800898.05</v>
      </c>
      <c r="H2588" s="144" t="n">
        <v>0</v>
      </c>
      <c r="I2588" s="144" t="n">
        <f aca="false">+G:G-H:H</f>
        <v>72800898.05</v>
      </c>
    </row>
    <row r="2589" customFormat="false" ht="17.25" hidden="false" customHeight="true" outlineLevel="0" collapsed="false">
      <c r="A2589" s="140" t="s">
        <v>115</v>
      </c>
      <c r="C2589" s="142" t="n">
        <v>61501000</v>
      </c>
      <c r="D2589" s="143" t="n">
        <v>61501000</v>
      </c>
      <c r="E2589" s="140" t="s">
        <v>458</v>
      </c>
      <c r="F2589" s="143" t="n">
        <v>2022</v>
      </c>
      <c r="G2589" s="144" t="n">
        <v>74315902</v>
      </c>
      <c r="H2589" s="144" t="n">
        <v>0</v>
      </c>
      <c r="I2589" s="144" t="n">
        <f aca="false">+G:G-H:H</f>
        <v>74315902</v>
      </c>
    </row>
    <row r="2590" customFormat="false" ht="17.25" hidden="false" customHeight="true" outlineLevel="0" collapsed="false">
      <c r="A2590" s="140" t="s">
        <v>115</v>
      </c>
      <c r="C2590" s="142" t="n">
        <v>61502000</v>
      </c>
      <c r="D2590" s="143" t="n">
        <v>61502000</v>
      </c>
      <c r="E2590" s="140" t="s">
        <v>154</v>
      </c>
      <c r="F2590" s="143" t="n">
        <v>2022</v>
      </c>
      <c r="G2590" s="144" t="n">
        <v>4728700</v>
      </c>
      <c r="H2590" s="144" t="n">
        <v>0</v>
      </c>
      <c r="I2590" s="144" t="n">
        <f aca="false">+G:G-H:H</f>
        <v>4728700</v>
      </c>
    </row>
    <row r="2591" customFormat="false" ht="17.25" hidden="false" customHeight="true" outlineLevel="0" collapsed="false">
      <c r="A2591" s="140" t="s">
        <v>115</v>
      </c>
      <c r="C2591" s="142" t="n">
        <v>61503000</v>
      </c>
      <c r="D2591" s="143" t="n">
        <v>61503000</v>
      </c>
      <c r="E2591" s="140" t="s">
        <v>459</v>
      </c>
      <c r="F2591" s="143" t="n">
        <v>2022</v>
      </c>
      <c r="G2591" s="144" t="n">
        <v>145717264.61</v>
      </c>
      <c r="H2591" s="144" t="n">
        <v>0</v>
      </c>
      <c r="I2591" s="144" t="n">
        <f aca="false">+G:G-H:H</f>
        <v>145717264.61</v>
      </c>
    </row>
    <row r="2592" customFormat="false" ht="17.25" hidden="false" customHeight="true" outlineLevel="0" collapsed="false">
      <c r="A2592" s="140" t="s">
        <v>115</v>
      </c>
      <c r="C2592" s="142" t="n">
        <v>61504000</v>
      </c>
      <c r="D2592" s="143" t="n">
        <v>61504000</v>
      </c>
      <c r="E2592" s="140" t="s">
        <v>1838</v>
      </c>
      <c r="F2592" s="143" t="n">
        <v>2022</v>
      </c>
      <c r="G2592" s="144" t="n">
        <v>15163798.88</v>
      </c>
      <c r="H2592" s="144" t="n">
        <v>0</v>
      </c>
      <c r="I2592" s="144" t="n">
        <f aca="false">+G:G-H:H</f>
        <v>15163798.88</v>
      </c>
    </row>
    <row r="2593" customFormat="false" ht="17.25" hidden="false" customHeight="true" outlineLevel="0" collapsed="false">
      <c r="A2593" s="140" t="s">
        <v>115</v>
      </c>
      <c r="C2593" s="142" t="n">
        <v>61510000</v>
      </c>
      <c r="D2593" s="143" t="n">
        <v>61506000</v>
      </c>
      <c r="E2593" s="140" t="s">
        <v>1839</v>
      </c>
      <c r="F2593" s="143" t="n">
        <v>2022</v>
      </c>
      <c r="G2593" s="144" t="n">
        <v>120936631.01</v>
      </c>
      <c r="H2593" s="144" t="n">
        <v>0</v>
      </c>
      <c r="I2593" s="144" t="n">
        <f aca="false">+G:G-H:H</f>
        <v>120936631.01</v>
      </c>
    </row>
    <row r="2594" customFormat="false" ht="17.25" hidden="false" customHeight="true" outlineLevel="0" collapsed="false">
      <c r="A2594" s="140" t="s">
        <v>115</v>
      </c>
      <c r="C2594" s="142" t="n">
        <v>61513000</v>
      </c>
      <c r="D2594" s="143" t="n">
        <v>61513000</v>
      </c>
      <c r="E2594" s="140" t="s">
        <v>1841</v>
      </c>
      <c r="F2594" s="143" t="n">
        <v>2022</v>
      </c>
      <c r="G2594" s="144" t="n">
        <v>49720483.86</v>
      </c>
      <c r="H2594" s="144" t="n">
        <v>0</v>
      </c>
      <c r="I2594" s="144" t="n">
        <f aca="false">+G:G-H:H</f>
        <v>49720483.86</v>
      </c>
    </row>
    <row r="2595" customFormat="false" ht="17.25" hidden="false" customHeight="true" outlineLevel="0" collapsed="false">
      <c r="A2595" s="140" t="s">
        <v>115</v>
      </c>
      <c r="C2595" s="142" t="n">
        <v>61601000</v>
      </c>
      <c r="D2595" s="143" t="n">
        <v>61601000</v>
      </c>
      <c r="E2595" s="140" t="s">
        <v>156</v>
      </c>
      <c r="F2595" s="143" t="n">
        <v>2022</v>
      </c>
      <c r="G2595" s="144" t="n">
        <v>43591315.4</v>
      </c>
      <c r="H2595" s="144" t="n">
        <v>0</v>
      </c>
      <c r="I2595" s="144" t="n">
        <f aca="false">+G:G-H:H</f>
        <v>43591315.4</v>
      </c>
    </row>
    <row r="2596" customFormat="false" ht="17.25" hidden="false" customHeight="true" outlineLevel="0" collapsed="false">
      <c r="A2596" s="140" t="s">
        <v>115</v>
      </c>
      <c r="C2596" s="142" t="n">
        <v>61602000</v>
      </c>
      <c r="D2596" s="143" t="n">
        <v>61602000</v>
      </c>
      <c r="E2596" s="140" t="s">
        <v>466</v>
      </c>
      <c r="F2596" s="143" t="n">
        <v>2022</v>
      </c>
      <c r="G2596" s="144" t="n">
        <v>15500266</v>
      </c>
      <c r="H2596" s="144" t="n">
        <v>0</v>
      </c>
      <c r="I2596" s="144" t="n">
        <f aca="false">+G:G-H:H</f>
        <v>15500266</v>
      </c>
    </row>
    <row r="2597" customFormat="false" ht="17.25" hidden="false" customHeight="true" outlineLevel="0" collapsed="false">
      <c r="A2597" s="140" t="s">
        <v>115</v>
      </c>
      <c r="C2597" s="142" t="n">
        <v>61604000</v>
      </c>
      <c r="D2597" s="143" t="n">
        <v>61604000</v>
      </c>
      <c r="E2597" s="140" t="s">
        <v>157</v>
      </c>
      <c r="F2597" s="143" t="n">
        <v>2022</v>
      </c>
      <c r="G2597" s="144" t="n">
        <v>5182578.26</v>
      </c>
      <c r="H2597" s="144" t="n">
        <v>0</v>
      </c>
      <c r="I2597" s="144" t="n">
        <f aca="false">+G:G-H:H</f>
        <v>5182578.26</v>
      </c>
    </row>
    <row r="2598" customFormat="false" ht="17.25" hidden="false" customHeight="true" outlineLevel="0" collapsed="false">
      <c r="A2598" s="140" t="s">
        <v>115</v>
      </c>
      <c r="C2598" s="142" t="n">
        <v>61802000</v>
      </c>
      <c r="D2598" s="143" t="n">
        <v>61802000</v>
      </c>
      <c r="E2598" s="140" t="s">
        <v>472</v>
      </c>
      <c r="F2598" s="143" t="n">
        <v>2022</v>
      </c>
      <c r="G2598" s="144" t="n">
        <v>2175452</v>
      </c>
      <c r="H2598" s="144" t="n">
        <v>0</v>
      </c>
      <c r="I2598" s="144" t="n">
        <f aca="false">+G:G-H:H</f>
        <v>2175452</v>
      </c>
    </row>
    <row r="2599" customFormat="false" ht="17.25" hidden="false" customHeight="true" outlineLevel="0" collapsed="false">
      <c r="A2599" s="140" t="s">
        <v>115</v>
      </c>
      <c r="C2599" s="142" t="n">
        <v>62100000</v>
      </c>
      <c r="D2599" s="143" t="n">
        <v>62100000</v>
      </c>
      <c r="E2599" s="140" t="s">
        <v>499</v>
      </c>
      <c r="F2599" s="143" t="n">
        <v>2022</v>
      </c>
      <c r="G2599" s="144" t="n">
        <v>2332417642.29</v>
      </c>
      <c r="H2599" s="144" t="n">
        <v>0</v>
      </c>
      <c r="I2599" s="144" t="n">
        <f aca="false">+G:G-H:H</f>
        <v>2332417642.29</v>
      </c>
    </row>
    <row r="2600" customFormat="false" ht="17.25" hidden="false" customHeight="true" outlineLevel="0" collapsed="false">
      <c r="A2600" s="140" t="s">
        <v>115</v>
      </c>
      <c r="C2600" s="142" t="n">
        <v>62102000</v>
      </c>
      <c r="D2600" s="143" t="n">
        <v>62102000</v>
      </c>
      <c r="E2600" s="140" t="s">
        <v>3383</v>
      </c>
      <c r="F2600" s="143" t="n">
        <v>2022</v>
      </c>
      <c r="G2600" s="144" t="n">
        <v>75495277.5</v>
      </c>
      <c r="H2600" s="144" t="n">
        <v>0</v>
      </c>
      <c r="I2600" s="144" t="n">
        <f aca="false">+G:G-H:H</f>
        <v>75495277.5</v>
      </c>
    </row>
    <row r="2601" customFormat="false" ht="17.25" hidden="false" customHeight="true" outlineLevel="0" collapsed="false">
      <c r="A2601" s="140" t="s">
        <v>115</v>
      </c>
      <c r="C2601" s="142" t="n">
        <v>62201000</v>
      </c>
      <c r="D2601" s="143" t="n">
        <v>62201000</v>
      </c>
      <c r="E2601" s="140" t="s">
        <v>481</v>
      </c>
      <c r="F2601" s="143" t="n">
        <v>2022</v>
      </c>
      <c r="G2601" s="144" t="n">
        <v>556822042.36</v>
      </c>
      <c r="H2601" s="144" t="n">
        <v>0</v>
      </c>
      <c r="I2601" s="144" t="n">
        <f aca="false">+G:G-H:H</f>
        <v>556822042.36</v>
      </c>
    </row>
    <row r="2602" customFormat="false" ht="17.25" hidden="false" customHeight="true" outlineLevel="0" collapsed="false">
      <c r="A2602" s="140" t="s">
        <v>115</v>
      </c>
      <c r="C2602" s="142" t="n">
        <v>62202000</v>
      </c>
      <c r="D2602" s="143" t="n">
        <v>62202000</v>
      </c>
      <c r="E2602" s="140" t="s">
        <v>483</v>
      </c>
      <c r="F2602" s="143" t="n">
        <v>2022</v>
      </c>
      <c r="G2602" s="144" t="n">
        <v>2437000</v>
      </c>
      <c r="H2602" s="144" t="n">
        <v>0</v>
      </c>
      <c r="I2602" s="144" t="n">
        <f aca="false">+G:G-H:H</f>
        <v>2437000</v>
      </c>
    </row>
    <row r="2603" customFormat="false" ht="17.25" hidden="false" customHeight="true" outlineLevel="0" collapsed="false">
      <c r="A2603" s="140" t="s">
        <v>115</v>
      </c>
      <c r="C2603" s="142" t="n">
        <v>62203000</v>
      </c>
      <c r="D2603" s="143" t="n">
        <v>62203000</v>
      </c>
      <c r="E2603" s="140" t="s">
        <v>1843</v>
      </c>
      <c r="F2603" s="143" t="n">
        <v>2022</v>
      </c>
      <c r="G2603" s="144" t="n">
        <v>1237250</v>
      </c>
      <c r="H2603" s="144" t="n">
        <v>0</v>
      </c>
      <c r="I2603" s="144" t="n">
        <f aca="false">+G:G-H:H</f>
        <v>1237250</v>
      </c>
    </row>
    <row r="2604" customFormat="false" ht="17.25" hidden="false" customHeight="true" outlineLevel="0" collapsed="false">
      <c r="A2604" s="140" t="s">
        <v>115</v>
      </c>
      <c r="C2604" s="142" t="n">
        <v>62271000</v>
      </c>
      <c r="D2604" s="143" t="n">
        <v>62260000</v>
      </c>
      <c r="E2604" s="140" t="s">
        <v>3602</v>
      </c>
      <c r="F2604" s="143" t="n">
        <v>2022</v>
      </c>
      <c r="G2604" s="144" t="n">
        <v>27600000</v>
      </c>
      <c r="H2604" s="144" t="n">
        <v>0</v>
      </c>
      <c r="I2604" s="144" t="n">
        <f aca="false">+G:G-H:H</f>
        <v>27600000</v>
      </c>
    </row>
    <row r="2605" customFormat="false" ht="17.25" hidden="false" customHeight="true" outlineLevel="0" collapsed="false">
      <c r="A2605" s="140" t="s">
        <v>115</v>
      </c>
      <c r="C2605" s="142" t="n">
        <v>62301000</v>
      </c>
      <c r="D2605" s="143" t="n">
        <v>62301000</v>
      </c>
      <c r="E2605" s="140" t="s">
        <v>1598</v>
      </c>
      <c r="F2605" s="143" t="n">
        <v>2022</v>
      </c>
      <c r="G2605" s="144" t="n">
        <v>41766496.98</v>
      </c>
      <c r="H2605" s="144" t="n">
        <v>0</v>
      </c>
      <c r="I2605" s="144" t="n">
        <f aca="false">+G:G-H:H</f>
        <v>41766496.98</v>
      </c>
    </row>
    <row r="2606" customFormat="false" ht="17.25" hidden="false" customHeight="true" outlineLevel="0" collapsed="false">
      <c r="A2606" s="140" t="s">
        <v>115</v>
      </c>
      <c r="C2606" s="142" t="n">
        <v>62303000</v>
      </c>
      <c r="D2606" s="143" t="n">
        <v>62303000</v>
      </c>
      <c r="E2606" s="140" t="s">
        <v>495</v>
      </c>
      <c r="F2606" s="143" t="n">
        <v>2022</v>
      </c>
      <c r="G2606" s="144" t="n">
        <v>20218200</v>
      </c>
      <c r="H2606" s="144" t="n">
        <v>0</v>
      </c>
      <c r="I2606" s="144" t="n">
        <f aca="false">+G:G-H:H</f>
        <v>20218200</v>
      </c>
    </row>
    <row r="2607" customFormat="false" ht="17.25" hidden="false" customHeight="true" outlineLevel="0" collapsed="false">
      <c r="A2607" s="140" t="s">
        <v>115</v>
      </c>
      <c r="C2607" s="142" t="n">
        <v>62400000</v>
      </c>
      <c r="D2607" s="143" t="n">
        <v>62400000</v>
      </c>
      <c r="E2607" s="140" t="s">
        <v>1845</v>
      </c>
      <c r="F2607" s="143" t="n">
        <v>2022</v>
      </c>
      <c r="G2607" s="144" t="n">
        <v>22324475.92</v>
      </c>
      <c r="H2607" s="144" t="n">
        <v>0</v>
      </c>
      <c r="I2607" s="144" t="n">
        <f aca="false">+G:G-H:H</f>
        <v>22324475.92</v>
      </c>
    </row>
    <row r="2608" customFormat="false" ht="17.25" hidden="false" customHeight="true" outlineLevel="0" collapsed="false">
      <c r="A2608" s="140" t="s">
        <v>115</v>
      </c>
      <c r="C2608" s="142" t="n">
        <v>62401000</v>
      </c>
      <c r="D2608" s="143" t="n">
        <v>62401000</v>
      </c>
      <c r="E2608" s="140" t="s">
        <v>725</v>
      </c>
      <c r="F2608" s="143" t="n">
        <v>2022</v>
      </c>
      <c r="G2608" s="144" t="n">
        <v>19891708.98</v>
      </c>
      <c r="H2608" s="144" t="n">
        <v>0</v>
      </c>
      <c r="I2608" s="144" t="n">
        <f aca="false">+G:G-H:H</f>
        <v>19891708.98</v>
      </c>
    </row>
    <row r="2609" customFormat="false" ht="17.25" hidden="false" customHeight="true" outlineLevel="0" collapsed="false">
      <c r="A2609" s="140" t="s">
        <v>115</v>
      </c>
      <c r="C2609" s="142" t="n">
        <v>62501000</v>
      </c>
      <c r="D2609" s="143" t="n">
        <v>62501000</v>
      </c>
      <c r="E2609" s="140" t="s">
        <v>726</v>
      </c>
      <c r="F2609" s="143" t="n">
        <v>2022</v>
      </c>
      <c r="G2609" s="144" t="n">
        <v>305300253.42</v>
      </c>
      <c r="H2609" s="144" t="n">
        <v>0</v>
      </c>
      <c r="I2609" s="144" t="n">
        <f aca="false">+G:G-H:H</f>
        <v>305300253.42</v>
      </c>
    </row>
    <row r="2610" customFormat="false" ht="17.25" hidden="false" customHeight="true" outlineLevel="0" collapsed="false">
      <c r="A2610" s="140" t="s">
        <v>115</v>
      </c>
      <c r="C2610" s="142" t="n">
        <v>62503000</v>
      </c>
      <c r="D2610" s="143" t="n">
        <v>62503000</v>
      </c>
      <c r="E2610" s="140" t="s">
        <v>3603</v>
      </c>
      <c r="F2610" s="143" t="n">
        <v>2022</v>
      </c>
      <c r="G2610" s="144" t="n">
        <v>30000</v>
      </c>
      <c r="H2610" s="144" t="n">
        <v>0</v>
      </c>
      <c r="I2610" s="144" t="n">
        <f aca="false">+G:G-H:H</f>
        <v>30000</v>
      </c>
    </row>
    <row r="2611" customFormat="false" ht="17.25" hidden="false" customHeight="true" outlineLevel="0" collapsed="false">
      <c r="A2611" s="140" t="s">
        <v>115</v>
      </c>
      <c r="C2611" s="142" t="n">
        <v>62504000</v>
      </c>
      <c r="D2611" s="143" t="n">
        <v>62504000</v>
      </c>
      <c r="E2611" s="140" t="s">
        <v>3385</v>
      </c>
      <c r="F2611" s="143" t="n">
        <v>2022</v>
      </c>
      <c r="G2611" s="144" t="n">
        <v>17162306.6</v>
      </c>
      <c r="H2611" s="144" t="n">
        <v>0</v>
      </c>
      <c r="I2611" s="144" t="n">
        <f aca="false">+G:G-H:H</f>
        <v>17162306.6</v>
      </c>
    </row>
    <row r="2612" customFormat="false" ht="17.25" hidden="false" customHeight="true" outlineLevel="0" collapsed="false">
      <c r="A2612" s="140" t="s">
        <v>115</v>
      </c>
      <c r="C2612" s="142" t="n">
        <v>62505000</v>
      </c>
      <c r="D2612" s="143" t="n">
        <v>62505000</v>
      </c>
      <c r="E2612" s="140" t="s">
        <v>508</v>
      </c>
      <c r="F2612" s="143" t="n">
        <v>2022</v>
      </c>
      <c r="G2612" s="144" t="n">
        <v>1246000</v>
      </c>
      <c r="H2612" s="144" t="n">
        <v>0</v>
      </c>
      <c r="I2612" s="144" t="n">
        <f aca="false">+G:G-H:H</f>
        <v>1246000</v>
      </c>
    </row>
    <row r="2613" customFormat="false" ht="17.25" hidden="false" customHeight="true" outlineLevel="0" collapsed="false">
      <c r="A2613" s="140" t="s">
        <v>115</v>
      </c>
      <c r="C2613" s="142" t="n">
        <v>62506000</v>
      </c>
      <c r="D2613" s="143" t="n">
        <v>62506000</v>
      </c>
      <c r="E2613" s="140" t="s">
        <v>509</v>
      </c>
      <c r="F2613" s="143" t="n">
        <v>2022</v>
      </c>
      <c r="G2613" s="144" t="n">
        <v>1615700</v>
      </c>
      <c r="H2613" s="144" t="n">
        <v>0</v>
      </c>
      <c r="I2613" s="144" t="n">
        <f aca="false">+G:G-H:H</f>
        <v>1615700</v>
      </c>
    </row>
    <row r="2614" customFormat="false" ht="17.25" hidden="false" customHeight="true" outlineLevel="0" collapsed="false">
      <c r="A2614" s="140" t="s">
        <v>115</v>
      </c>
      <c r="C2614" s="142" t="n">
        <v>62507000</v>
      </c>
      <c r="D2614" s="143" t="n">
        <v>62507000</v>
      </c>
      <c r="E2614" s="140" t="s">
        <v>416</v>
      </c>
      <c r="F2614" s="143" t="n">
        <v>2022</v>
      </c>
      <c r="G2614" s="144" t="n">
        <v>18604597.86</v>
      </c>
      <c r="H2614" s="144" t="n">
        <v>0</v>
      </c>
      <c r="I2614" s="144" t="n">
        <f aca="false">+G:G-H:H</f>
        <v>18604597.86</v>
      </c>
    </row>
    <row r="2615" customFormat="false" ht="17.25" hidden="false" customHeight="true" outlineLevel="0" collapsed="false">
      <c r="A2615" s="140" t="s">
        <v>115</v>
      </c>
      <c r="C2615" s="143" t="n">
        <v>62602000</v>
      </c>
      <c r="D2615" s="143" t="n">
        <v>62602000</v>
      </c>
      <c r="E2615" s="140" t="s">
        <v>511</v>
      </c>
      <c r="F2615" s="143" t="n">
        <v>2022</v>
      </c>
      <c r="G2615" s="144" t="n">
        <v>42634763.81</v>
      </c>
      <c r="H2615" s="144" t="n">
        <v>0</v>
      </c>
      <c r="I2615" s="144" t="n">
        <f aca="false">+G:G-H:H</f>
        <v>42634763.81</v>
      </c>
    </row>
    <row r="2616" customFormat="false" ht="17.25" hidden="false" customHeight="true" outlineLevel="0" collapsed="false">
      <c r="A2616" s="140" t="s">
        <v>115</v>
      </c>
      <c r="C2616" s="143" t="n">
        <v>62603000</v>
      </c>
      <c r="D2616" s="143" t="n">
        <v>62603000</v>
      </c>
      <c r="E2616" s="140" t="s">
        <v>512</v>
      </c>
      <c r="F2616" s="143" t="n">
        <v>2022</v>
      </c>
      <c r="G2616" s="144" t="n">
        <v>20753189.01</v>
      </c>
      <c r="H2616" s="144" t="n">
        <v>0</v>
      </c>
      <c r="I2616" s="144" t="n">
        <f aca="false">+G:G-H:H</f>
        <v>20753189.01</v>
      </c>
    </row>
    <row r="2617" customFormat="false" ht="17.25" hidden="false" customHeight="true" outlineLevel="0" collapsed="false">
      <c r="A2617" s="140" t="s">
        <v>115</v>
      </c>
      <c r="C2617" s="143" t="n">
        <v>62604000</v>
      </c>
      <c r="D2617" s="143" t="n">
        <v>62604000</v>
      </c>
      <c r="E2617" s="140" t="s">
        <v>513</v>
      </c>
      <c r="F2617" s="143" t="n">
        <v>2022</v>
      </c>
      <c r="G2617" s="144" t="n">
        <v>2664500</v>
      </c>
      <c r="H2617" s="144" t="n">
        <v>0</v>
      </c>
      <c r="I2617" s="144" t="n">
        <f aca="false">+G:G-H:H</f>
        <v>2664500</v>
      </c>
    </row>
    <row r="2618" customFormat="false" ht="17.25" hidden="false" customHeight="true" outlineLevel="0" collapsed="false">
      <c r="A2618" s="140" t="s">
        <v>115</v>
      </c>
      <c r="C2618" s="143" t="n">
        <v>62605000</v>
      </c>
      <c r="D2618" s="143" t="n">
        <v>62605000</v>
      </c>
      <c r="E2618" s="140" t="s">
        <v>1847</v>
      </c>
      <c r="F2618" s="143" t="n">
        <v>2022</v>
      </c>
      <c r="G2618" s="144" t="n">
        <v>36737512.5</v>
      </c>
      <c r="H2618" s="144" t="n">
        <v>0</v>
      </c>
      <c r="I2618" s="144" t="n">
        <f aca="false">+G:G-H:H</f>
        <v>36737512.5</v>
      </c>
    </row>
    <row r="2619" customFormat="false" ht="17.25" hidden="false" customHeight="true" outlineLevel="0" collapsed="false">
      <c r="A2619" s="140" t="s">
        <v>115</v>
      </c>
      <c r="C2619" s="143" t="n">
        <v>62606000</v>
      </c>
      <c r="D2619" s="143" t="n">
        <v>62606000</v>
      </c>
      <c r="E2619" s="140" t="s">
        <v>1848</v>
      </c>
      <c r="F2619" s="143" t="n">
        <v>2022</v>
      </c>
      <c r="G2619" s="144" t="n">
        <v>2010000</v>
      </c>
      <c r="H2619" s="144" t="n">
        <v>0</v>
      </c>
      <c r="I2619" s="144" t="n">
        <f aca="false">+G:G-H:H</f>
        <v>2010000</v>
      </c>
    </row>
    <row r="2620" customFormat="false" ht="17.25" hidden="false" customHeight="true" outlineLevel="0" collapsed="false">
      <c r="A2620" s="140" t="s">
        <v>115</v>
      </c>
      <c r="C2620" s="143" t="n">
        <v>62607000</v>
      </c>
      <c r="D2620" s="143" t="n">
        <v>62607000</v>
      </c>
      <c r="E2620" s="140" t="s">
        <v>1849</v>
      </c>
      <c r="F2620" s="143" t="n">
        <v>2022</v>
      </c>
      <c r="G2620" s="144" t="n">
        <v>12210000</v>
      </c>
      <c r="H2620" s="144" t="n">
        <v>0</v>
      </c>
      <c r="I2620" s="144" t="n">
        <f aca="false">+G:G-H:H</f>
        <v>12210000</v>
      </c>
    </row>
    <row r="2621" customFormat="false" ht="17.25" hidden="false" customHeight="true" outlineLevel="0" collapsed="false">
      <c r="A2621" s="140" t="s">
        <v>115</v>
      </c>
      <c r="C2621" s="143" t="n">
        <v>62701000</v>
      </c>
      <c r="D2621" s="143" t="n">
        <v>62701000</v>
      </c>
      <c r="E2621" s="140" t="s">
        <v>1850</v>
      </c>
      <c r="F2621" s="143" t="n">
        <v>2022</v>
      </c>
      <c r="G2621" s="144" t="n">
        <v>894154.97</v>
      </c>
      <c r="H2621" s="144" t="n">
        <v>0</v>
      </c>
      <c r="I2621" s="144" t="n">
        <f aca="false">+G:G-H:H</f>
        <v>894154.97</v>
      </c>
    </row>
    <row r="2622" customFormat="false" ht="17.25" hidden="false" customHeight="true" outlineLevel="0" collapsed="false">
      <c r="A2622" s="140" t="s">
        <v>115</v>
      </c>
      <c r="C2622" s="143" t="n">
        <v>62702000</v>
      </c>
      <c r="D2622" s="143" t="n">
        <v>62702000</v>
      </c>
      <c r="E2622" s="140" t="s">
        <v>1851</v>
      </c>
      <c r="F2622" s="143" t="n">
        <v>2022</v>
      </c>
      <c r="G2622" s="144" t="n">
        <v>89040</v>
      </c>
      <c r="H2622" s="144" t="n">
        <v>0</v>
      </c>
      <c r="I2622" s="144" t="n">
        <f aca="false">+G:G-H:H</f>
        <v>89040</v>
      </c>
    </row>
    <row r="2623" customFormat="false" ht="17.25" hidden="false" customHeight="true" outlineLevel="0" collapsed="false">
      <c r="A2623" s="140" t="s">
        <v>115</v>
      </c>
      <c r="C2623" s="143" t="n">
        <v>62703000</v>
      </c>
      <c r="D2623" s="143" t="n">
        <v>62703000</v>
      </c>
      <c r="E2623" s="140" t="s">
        <v>516</v>
      </c>
      <c r="F2623" s="143" t="n">
        <v>2022</v>
      </c>
      <c r="G2623" s="144" t="n">
        <v>59718480.62</v>
      </c>
      <c r="H2623" s="144" t="n">
        <v>0</v>
      </c>
      <c r="I2623" s="144" t="n">
        <f aca="false">+G:G-H:H</f>
        <v>59718480.62</v>
      </c>
    </row>
    <row r="2624" customFormat="false" ht="17.25" hidden="false" customHeight="true" outlineLevel="0" collapsed="false">
      <c r="A2624" s="140" t="s">
        <v>115</v>
      </c>
      <c r="C2624" s="143" t="n">
        <v>62704000</v>
      </c>
      <c r="D2624" s="143" t="n">
        <v>62704000</v>
      </c>
      <c r="E2624" s="140" t="s">
        <v>3604</v>
      </c>
      <c r="F2624" s="143" t="n">
        <v>2022</v>
      </c>
      <c r="G2624" s="144" t="n">
        <v>435052.97</v>
      </c>
      <c r="H2624" s="144" t="n">
        <v>0</v>
      </c>
      <c r="I2624" s="144" t="n">
        <f aca="false">+G:G-H:H</f>
        <v>435052.97</v>
      </c>
    </row>
    <row r="2625" customFormat="false" ht="17.25" hidden="false" customHeight="true" outlineLevel="0" collapsed="false">
      <c r="A2625" s="140" t="s">
        <v>115</v>
      </c>
      <c r="C2625" s="143" t="n">
        <v>62705000</v>
      </c>
      <c r="D2625" s="143" t="n">
        <v>62705000</v>
      </c>
      <c r="E2625" s="140" t="s">
        <v>517</v>
      </c>
      <c r="F2625" s="143" t="n">
        <v>2022</v>
      </c>
      <c r="G2625" s="144" t="n">
        <v>117393030.69</v>
      </c>
      <c r="H2625" s="144" t="n">
        <v>0</v>
      </c>
      <c r="I2625" s="144" t="n">
        <f aca="false">+G:G-H:H</f>
        <v>117393030.69</v>
      </c>
    </row>
    <row r="2626" customFormat="false" ht="17.25" hidden="false" customHeight="true" outlineLevel="0" collapsed="false">
      <c r="A2626" s="140" t="s">
        <v>115</v>
      </c>
      <c r="C2626" s="143" t="n">
        <v>62706000</v>
      </c>
      <c r="D2626" s="143" t="n">
        <v>62706000</v>
      </c>
      <c r="E2626" s="140" t="s">
        <v>183</v>
      </c>
      <c r="F2626" s="143" t="n">
        <v>2022</v>
      </c>
      <c r="G2626" s="144" t="n">
        <v>14361527.05</v>
      </c>
      <c r="H2626" s="144" t="n">
        <v>0</v>
      </c>
      <c r="I2626" s="144" t="n">
        <f aca="false">+G:G-H:H</f>
        <v>14361527.05</v>
      </c>
    </row>
    <row r="2627" customFormat="false" ht="17.25" hidden="false" customHeight="true" outlineLevel="0" collapsed="false">
      <c r="A2627" s="140" t="s">
        <v>115</v>
      </c>
      <c r="C2627" s="143" t="n">
        <v>62707000</v>
      </c>
      <c r="D2627" s="143" t="n">
        <v>62707000</v>
      </c>
      <c r="E2627" s="140" t="s">
        <v>3605</v>
      </c>
      <c r="F2627" s="143" t="n">
        <v>2022</v>
      </c>
      <c r="G2627" s="144" t="n">
        <v>13692625.61</v>
      </c>
      <c r="H2627" s="144" t="n">
        <v>0</v>
      </c>
      <c r="I2627" s="144" t="n">
        <f aca="false">+G:G-H:H</f>
        <v>13692625.61</v>
      </c>
    </row>
    <row r="2628" customFormat="false" ht="17.25" hidden="false" customHeight="true" outlineLevel="0" collapsed="false">
      <c r="A2628" s="140" t="s">
        <v>115</v>
      </c>
      <c r="C2628" s="143" t="n">
        <v>62709000</v>
      </c>
      <c r="D2628" s="143" t="n">
        <v>62709000</v>
      </c>
      <c r="E2628" s="140" t="s">
        <v>1651</v>
      </c>
      <c r="F2628" s="143" t="n">
        <v>2022</v>
      </c>
      <c r="G2628" s="144" t="n">
        <v>28272096.73</v>
      </c>
      <c r="H2628" s="144" t="n">
        <v>0</v>
      </c>
      <c r="I2628" s="144" t="n">
        <f aca="false">+G:G-H:H</f>
        <v>28272096.73</v>
      </c>
    </row>
    <row r="2629" customFormat="false" ht="17.25" hidden="false" customHeight="true" outlineLevel="0" collapsed="false">
      <c r="A2629" s="140" t="s">
        <v>115</v>
      </c>
      <c r="C2629" s="143" t="n">
        <v>62710000</v>
      </c>
      <c r="D2629" s="143" t="n">
        <v>62710000</v>
      </c>
      <c r="E2629" s="140" t="s">
        <v>184</v>
      </c>
      <c r="F2629" s="143" t="n">
        <v>2022</v>
      </c>
      <c r="G2629" s="144" t="n">
        <v>97659.4</v>
      </c>
      <c r="H2629" s="144" t="n">
        <v>0</v>
      </c>
      <c r="I2629" s="144" t="n">
        <f aca="false">+G:G-H:H</f>
        <v>97659.4</v>
      </c>
    </row>
    <row r="2630" customFormat="false" ht="17.25" hidden="false" customHeight="true" outlineLevel="0" collapsed="false">
      <c r="A2630" s="140" t="s">
        <v>115</v>
      </c>
      <c r="C2630" s="143" t="n">
        <v>62800000</v>
      </c>
      <c r="D2630" s="143" t="n">
        <v>62800000</v>
      </c>
      <c r="E2630" s="140" t="s">
        <v>730</v>
      </c>
      <c r="F2630" s="143" t="n">
        <v>2022</v>
      </c>
      <c r="G2630" s="144" t="n">
        <v>1000000</v>
      </c>
      <c r="H2630" s="144" t="n">
        <v>0</v>
      </c>
      <c r="I2630" s="144" t="n">
        <f aca="false">+G:G-H:H</f>
        <v>1000000</v>
      </c>
    </row>
    <row r="2631" customFormat="false" ht="17.25" hidden="false" customHeight="true" outlineLevel="0" collapsed="false">
      <c r="A2631" s="140" t="s">
        <v>115</v>
      </c>
      <c r="C2631" s="143" t="n">
        <v>63501000</v>
      </c>
      <c r="D2631" s="143" t="n">
        <v>63501000</v>
      </c>
      <c r="E2631" s="140" t="s">
        <v>189</v>
      </c>
      <c r="F2631" s="143" t="n">
        <v>2022</v>
      </c>
      <c r="G2631" s="144" t="n">
        <v>24259892.94</v>
      </c>
      <c r="H2631" s="144" t="n">
        <v>0</v>
      </c>
      <c r="I2631" s="144" t="n">
        <f aca="false">+G:G-H:H</f>
        <v>24259892.94</v>
      </c>
    </row>
    <row r="2632" customFormat="false" ht="17.25" hidden="false" customHeight="true" outlineLevel="0" collapsed="false">
      <c r="A2632" s="140" t="s">
        <v>115</v>
      </c>
      <c r="C2632" s="143" t="n">
        <v>63502000</v>
      </c>
      <c r="D2632" s="143" t="n">
        <v>63502000</v>
      </c>
      <c r="E2632" s="140" t="s">
        <v>2298</v>
      </c>
      <c r="F2632" s="143" t="n">
        <v>2022</v>
      </c>
      <c r="G2632" s="144" t="n">
        <v>20542</v>
      </c>
      <c r="H2632" s="144" t="n">
        <v>0</v>
      </c>
      <c r="I2632" s="144" t="n">
        <f aca="false">+G:G-H:H</f>
        <v>20542</v>
      </c>
    </row>
    <row r="2633" customFormat="false" ht="17.25" hidden="false" customHeight="true" outlineLevel="0" collapsed="false">
      <c r="A2633" s="140" t="s">
        <v>115</v>
      </c>
      <c r="C2633" s="143" t="n">
        <v>63503000</v>
      </c>
      <c r="D2633" s="143" t="n">
        <v>63503000</v>
      </c>
      <c r="E2633" s="140" t="s">
        <v>1852</v>
      </c>
      <c r="F2633" s="143" t="n">
        <v>2022</v>
      </c>
      <c r="G2633" s="144" t="n">
        <v>2400280</v>
      </c>
      <c r="H2633" s="144" t="n">
        <v>0</v>
      </c>
      <c r="I2633" s="144" t="n">
        <f aca="false">+G:G-H:H</f>
        <v>2400280</v>
      </c>
    </row>
    <row r="2634" customFormat="false" ht="17.25" hidden="false" customHeight="true" outlineLevel="0" collapsed="false">
      <c r="A2634" s="140" t="s">
        <v>115</v>
      </c>
      <c r="C2634" s="143" t="n">
        <v>63504000</v>
      </c>
      <c r="D2634" s="143" t="n">
        <v>63504000</v>
      </c>
      <c r="E2634" s="140" t="s">
        <v>732</v>
      </c>
      <c r="F2634" s="143" t="n">
        <v>2022</v>
      </c>
      <c r="G2634" s="144" t="n">
        <v>56094440</v>
      </c>
      <c r="H2634" s="144" t="n">
        <v>0</v>
      </c>
      <c r="I2634" s="144" t="n">
        <f aca="false">+G:G-H:H</f>
        <v>56094440</v>
      </c>
    </row>
    <row r="2635" customFormat="false" ht="17.25" hidden="false" customHeight="true" outlineLevel="0" collapsed="false">
      <c r="A2635" s="140" t="s">
        <v>115</v>
      </c>
      <c r="C2635" s="143" t="n">
        <v>63506000</v>
      </c>
      <c r="D2635" s="143" t="n">
        <v>63506000</v>
      </c>
      <c r="E2635" s="140" t="s">
        <v>1853</v>
      </c>
      <c r="F2635" s="143" t="n">
        <v>2022</v>
      </c>
      <c r="G2635" s="144" t="n">
        <v>591527</v>
      </c>
      <c r="H2635" s="144" t="n">
        <v>0</v>
      </c>
      <c r="I2635" s="144" t="n">
        <f aca="false">+G:G-H:H</f>
        <v>591527</v>
      </c>
    </row>
    <row r="2636" customFormat="false" ht="17.25" hidden="false" customHeight="true" outlineLevel="0" collapsed="false">
      <c r="A2636" s="140" t="s">
        <v>115</v>
      </c>
      <c r="C2636" s="143" t="n">
        <v>63507000</v>
      </c>
      <c r="D2636" s="143" t="n">
        <v>63507000</v>
      </c>
      <c r="E2636" s="140" t="s">
        <v>3606</v>
      </c>
      <c r="F2636" s="143" t="n">
        <v>2022</v>
      </c>
      <c r="G2636" s="144" t="n">
        <v>154337004.03</v>
      </c>
      <c r="H2636" s="144" t="n">
        <v>0</v>
      </c>
      <c r="I2636" s="144" t="n">
        <f aca="false">+G:G-H:H</f>
        <v>154337004.03</v>
      </c>
    </row>
    <row r="2637" customFormat="false" ht="17.25" hidden="false" customHeight="true" outlineLevel="0" collapsed="false">
      <c r="A2637" s="140" t="s">
        <v>115</v>
      </c>
      <c r="C2637" s="143" t="n">
        <v>6350800</v>
      </c>
      <c r="D2637" s="143" t="n">
        <v>63508000</v>
      </c>
      <c r="E2637" s="140" t="s">
        <v>3607</v>
      </c>
      <c r="F2637" s="143" t="n">
        <v>2022</v>
      </c>
      <c r="G2637" s="144" t="n">
        <v>208300</v>
      </c>
      <c r="H2637" s="144" t="n">
        <v>0</v>
      </c>
      <c r="I2637" s="144" t="n">
        <f aca="false">+G:G-H:H</f>
        <v>208300</v>
      </c>
    </row>
    <row r="2638" customFormat="false" ht="17.25" hidden="false" customHeight="true" outlineLevel="0" collapsed="false">
      <c r="A2638" s="140" t="s">
        <v>115</v>
      </c>
      <c r="C2638" s="143" t="n">
        <v>64101000</v>
      </c>
      <c r="D2638" s="143" t="n">
        <v>64101000</v>
      </c>
      <c r="E2638" s="140" t="s">
        <v>735</v>
      </c>
      <c r="F2638" s="143" t="n">
        <v>2022</v>
      </c>
      <c r="G2638" s="144" t="n">
        <v>931058111.16</v>
      </c>
      <c r="H2638" s="144" t="n">
        <v>0</v>
      </c>
      <c r="I2638" s="144" t="n">
        <f aca="false">+G:G-H:H</f>
        <v>931058111.16</v>
      </c>
    </row>
    <row r="2639" customFormat="false" ht="17.25" hidden="false" customHeight="true" outlineLevel="0" collapsed="false">
      <c r="A2639" s="140" t="s">
        <v>115</v>
      </c>
      <c r="C2639" s="143" t="n">
        <v>64101300</v>
      </c>
      <c r="D2639" s="143" t="n">
        <v>64101300</v>
      </c>
      <c r="E2639" s="140" t="s">
        <v>456</v>
      </c>
      <c r="F2639" s="143" t="n">
        <v>2022</v>
      </c>
      <c r="G2639" s="144" t="n">
        <v>2936000</v>
      </c>
      <c r="H2639" s="144" t="n">
        <v>0</v>
      </c>
      <c r="I2639" s="144" t="n">
        <f aca="false">+G:G-H:H</f>
        <v>2936000</v>
      </c>
    </row>
    <row r="2640" customFormat="false" ht="17.25" hidden="false" customHeight="true" outlineLevel="0" collapsed="false">
      <c r="A2640" s="140" t="s">
        <v>115</v>
      </c>
      <c r="C2640" s="143" t="n">
        <v>64102000</v>
      </c>
      <c r="D2640" s="143" t="n">
        <v>64102000</v>
      </c>
      <c r="E2640" s="140" t="s">
        <v>528</v>
      </c>
      <c r="F2640" s="143" t="n">
        <v>2022</v>
      </c>
      <c r="G2640" s="144" t="n">
        <v>35210893.83</v>
      </c>
      <c r="H2640" s="144" t="n">
        <v>0</v>
      </c>
      <c r="I2640" s="144" t="n">
        <f aca="false">+G:G-H:H</f>
        <v>35210893.83</v>
      </c>
    </row>
    <row r="2641" customFormat="false" ht="17.25" hidden="false" customHeight="true" outlineLevel="0" collapsed="false">
      <c r="A2641" s="140" t="s">
        <v>115</v>
      </c>
      <c r="C2641" s="143" t="n">
        <v>64103000</v>
      </c>
      <c r="D2641" s="143" t="n">
        <v>64103000</v>
      </c>
      <c r="E2641" s="140" t="s">
        <v>529</v>
      </c>
      <c r="F2641" s="143" t="n">
        <v>2022</v>
      </c>
      <c r="G2641" s="144" t="n">
        <v>44136044.09</v>
      </c>
      <c r="H2641" s="144" t="n">
        <v>0</v>
      </c>
      <c r="I2641" s="144" t="n">
        <f aca="false">+G:G-H:H</f>
        <v>44136044.09</v>
      </c>
    </row>
    <row r="2642" customFormat="false" ht="17.25" hidden="false" customHeight="true" outlineLevel="0" collapsed="false">
      <c r="A2642" s="140" t="s">
        <v>115</v>
      </c>
      <c r="C2642" s="143" t="n">
        <v>64104000</v>
      </c>
      <c r="D2642" s="143" t="n">
        <v>64104000</v>
      </c>
      <c r="E2642" s="140" t="s">
        <v>194</v>
      </c>
      <c r="F2642" s="143" t="n">
        <v>2022</v>
      </c>
      <c r="G2642" s="144" t="n">
        <v>725602.85</v>
      </c>
      <c r="H2642" s="144" t="n">
        <v>0</v>
      </c>
      <c r="I2642" s="144" t="n">
        <f aca="false">+G:G-H:H</f>
        <v>725602.85</v>
      </c>
    </row>
    <row r="2643" customFormat="false" ht="17.25" hidden="false" customHeight="true" outlineLevel="0" collapsed="false">
      <c r="A2643" s="140" t="s">
        <v>115</v>
      </c>
      <c r="C2643" s="143" t="n">
        <v>64105000</v>
      </c>
      <c r="D2643" s="143" t="n">
        <v>64105000</v>
      </c>
      <c r="E2643" s="140" t="s">
        <v>1854</v>
      </c>
      <c r="F2643" s="143" t="n">
        <v>2022</v>
      </c>
      <c r="G2643" s="144" t="n">
        <v>91488273.75</v>
      </c>
      <c r="H2643" s="144" t="n">
        <v>0</v>
      </c>
      <c r="I2643" s="144" t="n">
        <f aca="false">+G:G-H:H</f>
        <v>91488273.75</v>
      </c>
    </row>
    <row r="2644" customFormat="false" ht="17.25" hidden="false" customHeight="true" outlineLevel="0" collapsed="false">
      <c r="A2644" s="140" t="s">
        <v>115</v>
      </c>
      <c r="C2644" s="143" t="n">
        <v>64106000</v>
      </c>
      <c r="D2644" s="143" t="n">
        <v>64106000</v>
      </c>
      <c r="E2644" s="140" t="s">
        <v>1855</v>
      </c>
      <c r="F2644" s="143" t="n">
        <v>2022</v>
      </c>
      <c r="G2644" s="144" t="n">
        <v>310000</v>
      </c>
      <c r="H2644" s="144" t="n">
        <v>0</v>
      </c>
      <c r="I2644" s="144" t="n">
        <f aca="false">+G:G-H:H</f>
        <v>310000</v>
      </c>
    </row>
    <row r="2645" customFormat="false" ht="17.25" hidden="false" customHeight="true" outlineLevel="0" collapsed="false">
      <c r="A2645" s="140" t="s">
        <v>115</v>
      </c>
      <c r="C2645" s="143" t="n">
        <v>64188000</v>
      </c>
      <c r="D2645" s="143" t="n">
        <v>64180000</v>
      </c>
      <c r="E2645" s="140" t="s">
        <v>3608</v>
      </c>
      <c r="F2645" s="143" t="n">
        <v>2022</v>
      </c>
      <c r="G2645" s="144" t="n">
        <v>1542946.8</v>
      </c>
      <c r="H2645" s="144" t="n">
        <v>0</v>
      </c>
      <c r="I2645" s="144" t="n">
        <f aca="false">+G:G-H:H</f>
        <v>1542946.8</v>
      </c>
    </row>
    <row r="2646" customFormat="false" ht="17.25" hidden="false" customHeight="true" outlineLevel="0" collapsed="false">
      <c r="A2646" s="140" t="s">
        <v>115</v>
      </c>
      <c r="C2646" s="143" t="n">
        <v>64501000</v>
      </c>
      <c r="D2646" s="143" t="n">
        <v>64501000</v>
      </c>
      <c r="E2646" s="140" t="s">
        <v>736</v>
      </c>
      <c r="F2646" s="143" t="n">
        <v>2022</v>
      </c>
      <c r="G2646" s="144" t="n">
        <v>87909963.02</v>
      </c>
      <c r="H2646" s="144" t="n">
        <v>0</v>
      </c>
      <c r="I2646" s="144" t="n">
        <f aca="false">+G:G-H:H</f>
        <v>87909963.02</v>
      </c>
    </row>
    <row r="2647" customFormat="false" ht="17.25" hidden="false" customHeight="true" outlineLevel="0" collapsed="false">
      <c r="A2647" s="140" t="s">
        <v>115</v>
      </c>
      <c r="C2647" s="143" t="n">
        <v>64502000</v>
      </c>
      <c r="D2647" s="143" t="n">
        <v>64502000</v>
      </c>
      <c r="E2647" s="140" t="s">
        <v>533</v>
      </c>
      <c r="F2647" s="143" t="n">
        <v>2022</v>
      </c>
      <c r="G2647" s="144" t="n">
        <v>29308666.88</v>
      </c>
      <c r="H2647" s="144" t="n">
        <v>0</v>
      </c>
      <c r="I2647" s="144" t="n">
        <f aca="false">+G:G-H:H</f>
        <v>29308666.88</v>
      </c>
    </row>
    <row r="2648" customFormat="false" ht="17.25" hidden="false" customHeight="true" outlineLevel="0" collapsed="false">
      <c r="A2648" s="140" t="s">
        <v>115</v>
      </c>
      <c r="C2648" s="143" t="n">
        <v>64504000</v>
      </c>
      <c r="D2648" s="143" t="n">
        <v>64504000</v>
      </c>
      <c r="E2648" s="140" t="s">
        <v>1857</v>
      </c>
      <c r="F2648" s="143" t="n">
        <v>2022</v>
      </c>
      <c r="G2648" s="144" t="n">
        <v>6762304.53</v>
      </c>
      <c r="H2648" s="144" t="n">
        <v>0</v>
      </c>
      <c r="I2648" s="144" t="n">
        <f aca="false">+G:G-H:H</f>
        <v>6762304.53</v>
      </c>
    </row>
    <row r="2649" customFormat="false" ht="17.25" hidden="false" customHeight="true" outlineLevel="0" collapsed="false">
      <c r="A2649" s="140" t="s">
        <v>115</v>
      </c>
      <c r="C2649" s="143" t="n">
        <v>64505000</v>
      </c>
      <c r="D2649" s="143" t="n">
        <v>64505000</v>
      </c>
      <c r="E2649" s="140" t="s">
        <v>1858</v>
      </c>
      <c r="F2649" s="143" t="n">
        <v>2022</v>
      </c>
      <c r="G2649" s="144" t="n">
        <v>3249889.4</v>
      </c>
      <c r="H2649" s="144" t="n">
        <v>0</v>
      </c>
      <c r="I2649" s="144" t="n">
        <f aca="false">+G:G-H:H</f>
        <v>3249889.4</v>
      </c>
    </row>
    <row r="2650" customFormat="false" ht="17.25" hidden="false" customHeight="true" outlineLevel="0" collapsed="false">
      <c r="A2650" s="140" t="s">
        <v>115</v>
      </c>
      <c r="C2650" s="143" t="n">
        <v>64506000</v>
      </c>
      <c r="D2650" s="143" t="n">
        <v>64505000</v>
      </c>
      <c r="E2650" s="140" t="s">
        <v>3562</v>
      </c>
      <c r="F2650" s="143" t="n">
        <v>2022</v>
      </c>
      <c r="G2650" s="144" t="n">
        <v>1252970.75</v>
      </c>
      <c r="H2650" s="144" t="n">
        <v>0</v>
      </c>
      <c r="I2650" s="144" t="n">
        <f aca="false">+G:G-H:H</f>
        <v>1252970.75</v>
      </c>
    </row>
    <row r="2651" customFormat="false" ht="17.25" hidden="false" customHeight="true" outlineLevel="0" collapsed="false">
      <c r="A2651" s="140" t="s">
        <v>115</v>
      </c>
      <c r="C2651" s="143" t="n">
        <v>64700000</v>
      </c>
      <c r="D2651" s="143" t="n">
        <v>64700000</v>
      </c>
      <c r="E2651" s="140" t="s">
        <v>197</v>
      </c>
      <c r="F2651" s="143" t="n">
        <v>2022</v>
      </c>
      <c r="G2651" s="144" t="n">
        <v>403451</v>
      </c>
      <c r="H2651" s="144" t="n">
        <v>0</v>
      </c>
      <c r="I2651" s="144" t="n">
        <f aca="false">+G:G-H:H</f>
        <v>403451</v>
      </c>
    </row>
    <row r="2652" customFormat="false" ht="17.25" hidden="false" customHeight="true" outlineLevel="0" collapsed="false">
      <c r="A2652" s="140" t="s">
        <v>115</v>
      </c>
      <c r="C2652" s="143" t="n">
        <v>64800000</v>
      </c>
      <c r="D2652" s="143" t="n">
        <v>64800000</v>
      </c>
      <c r="E2652" s="140" t="s">
        <v>1859</v>
      </c>
      <c r="F2652" s="143" t="n">
        <v>2022</v>
      </c>
      <c r="G2652" s="144" t="n">
        <v>11194992.32</v>
      </c>
      <c r="H2652" s="144" t="n">
        <v>0</v>
      </c>
      <c r="I2652" s="144" t="n">
        <f aca="false">+G:G-H:H</f>
        <v>11194992.32</v>
      </c>
    </row>
    <row r="2653" customFormat="false" ht="17.25" hidden="false" customHeight="true" outlineLevel="0" collapsed="false">
      <c r="A2653" s="140" t="s">
        <v>115</v>
      </c>
      <c r="C2653" s="143" t="n">
        <v>64802000</v>
      </c>
      <c r="D2653" s="143" t="n">
        <v>64802000</v>
      </c>
      <c r="E2653" s="140" t="s">
        <v>1439</v>
      </c>
      <c r="F2653" s="143" t="n">
        <v>2022</v>
      </c>
      <c r="G2653" s="144" t="n">
        <v>12792000</v>
      </c>
      <c r="H2653" s="144" t="n">
        <v>0</v>
      </c>
      <c r="I2653" s="144" t="n">
        <f aca="false">+G:G-H:H</f>
        <v>12792000</v>
      </c>
    </row>
    <row r="2654" customFormat="false" ht="17.25" hidden="false" customHeight="true" outlineLevel="0" collapsed="false">
      <c r="A2654" s="140" t="s">
        <v>115</v>
      </c>
      <c r="C2654" s="143" t="n">
        <v>64803000</v>
      </c>
      <c r="D2654" s="143" t="n">
        <v>64803000</v>
      </c>
      <c r="E2654" s="140" t="s">
        <v>2306</v>
      </c>
      <c r="F2654" s="143" t="n">
        <v>2022</v>
      </c>
      <c r="G2654" s="144" t="n">
        <v>15198100</v>
      </c>
      <c r="H2654" s="144" t="n">
        <v>0</v>
      </c>
      <c r="I2654" s="144" t="n">
        <f aca="false">+G:G-H:H</f>
        <v>15198100</v>
      </c>
    </row>
    <row r="2655" customFormat="false" ht="17.25" hidden="false" customHeight="true" outlineLevel="0" collapsed="false">
      <c r="A2655" s="140" t="s">
        <v>115</v>
      </c>
      <c r="C2655" s="143" t="n">
        <v>64808000</v>
      </c>
      <c r="D2655" s="143" t="n">
        <v>64808000</v>
      </c>
      <c r="E2655" s="140" t="s">
        <v>535</v>
      </c>
      <c r="F2655" s="143" t="n">
        <v>2022</v>
      </c>
      <c r="G2655" s="144" t="n">
        <v>1000000</v>
      </c>
      <c r="H2655" s="144" t="n">
        <v>0</v>
      </c>
      <c r="I2655" s="144" t="n">
        <f aca="false">+G:G-H:H</f>
        <v>1000000</v>
      </c>
    </row>
    <row r="2656" customFormat="false" ht="17.25" hidden="false" customHeight="true" outlineLevel="0" collapsed="false">
      <c r="A2656" s="140" t="s">
        <v>115</v>
      </c>
      <c r="C2656" s="143" t="n">
        <v>65100000</v>
      </c>
      <c r="D2656" s="143" t="n">
        <v>65100000</v>
      </c>
      <c r="E2656" s="140" t="s">
        <v>3609</v>
      </c>
      <c r="F2656" s="143" t="n">
        <v>2022</v>
      </c>
      <c r="G2656" s="144" t="n">
        <v>8590895.9</v>
      </c>
      <c r="H2656" s="144" t="n">
        <v>0</v>
      </c>
      <c r="I2656" s="144" t="n">
        <f aca="false">+G:G-H:H</f>
        <v>8590895.9</v>
      </c>
    </row>
    <row r="2657" customFormat="false" ht="17.25" hidden="false" customHeight="true" outlineLevel="0" collapsed="false">
      <c r="A2657" s="140" t="s">
        <v>115</v>
      </c>
      <c r="C2657" s="143" t="n">
        <v>65200000</v>
      </c>
      <c r="D2657" s="143" t="n">
        <v>65200000</v>
      </c>
      <c r="E2657" s="140" t="s">
        <v>473</v>
      </c>
      <c r="F2657" s="143" t="n">
        <v>2022</v>
      </c>
      <c r="G2657" s="144" t="n">
        <v>1231848542</v>
      </c>
      <c r="H2657" s="144" t="n">
        <v>0</v>
      </c>
      <c r="I2657" s="144" t="n">
        <f aca="false">+G:G-H:H</f>
        <v>1231848542</v>
      </c>
    </row>
    <row r="2658" customFormat="false" ht="17.25" hidden="false" customHeight="true" outlineLevel="0" collapsed="false">
      <c r="A2658" s="140" t="s">
        <v>115</v>
      </c>
      <c r="C2658" s="143" t="n">
        <v>65601000</v>
      </c>
      <c r="D2658" s="143" t="n">
        <v>65601000</v>
      </c>
      <c r="E2658" s="140" t="s">
        <v>742</v>
      </c>
      <c r="F2658" s="143" t="n">
        <v>2022</v>
      </c>
      <c r="G2658" s="144" t="n">
        <v>10557177.47</v>
      </c>
      <c r="H2658" s="144" t="n">
        <v>0</v>
      </c>
      <c r="I2658" s="144" t="n">
        <f aca="false">+G:G-H:H</f>
        <v>10557177.47</v>
      </c>
    </row>
    <row r="2659" customFormat="false" ht="17.25" hidden="false" customHeight="true" outlineLevel="0" collapsed="false">
      <c r="A2659" s="140" t="s">
        <v>115</v>
      </c>
      <c r="C2659" s="143" t="n">
        <v>65602000</v>
      </c>
      <c r="D2659" s="143" t="n">
        <v>65602000</v>
      </c>
      <c r="E2659" s="140" t="s">
        <v>1894</v>
      </c>
      <c r="F2659" s="143" t="n">
        <v>2022</v>
      </c>
      <c r="G2659" s="144" t="n">
        <v>50000</v>
      </c>
      <c r="H2659" s="144" t="n">
        <v>0</v>
      </c>
      <c r="I2659" s="144" t="n">
        <f aca="false">+G:G-H:H</f>
        <v>50000</v>
      </c>
    </row>
    <row r="2660" customFormat="false" ht="17.25" hidden="false" customHeight="true" outlineLevel="0" collapsed="false">
      <c r="A2660" s="140" t="s">
        <v>115</v>
      </c>
      <c r="C2660" s="143" t="n">
        <v>65700000</v>
      </c>
      <c r="D2660" s="143" t="n">
        <v>65700000</v>
      </c>
      <c r="E2660" s="140" t="s">
        <v>1652</v>
      </c>
      <c r="F2660" s="143" t="n">
        <v>2022</v>
      </c>
      <c r="G2660" s="144" t="n">
        <v>101170914.49</v>
      </c>
      <c r="H2660" s="144" t="n">
        <v>0</v>
      </c>
      <c r="I2660" s="144" t="n">
        <f aca="false">+G:G-H:H</f>
        <v>101170914.49</v>
      </c>
    </row>
    <row r="2661" customFormat="false" ht="17.25" hidden="false" customHeight="true" outlineLevel="0" collapsed="false">
      <c r="A2661" s="140" t="s">
        <v>115</v>
      </c>
      <c r="C2661" s="143" t="n">
        <v>65800000</v>
      </c>
      <c r="D2661" s="143" t="n">
        <v>65800000</v>
      </c>
      <c r="E2661" s="140" t="s">
        <v>744</v>
      </c>
      <c r="F2661" s="143" t="n">
        <v>2022</v>
      </c>
      <c r="G2661" s="144" t="n">
        <v>102454638.84</v>
      </c>
      <c r="H2661" s="144" t="n">
        <v>0</v>
      </c>
      <c r="I2661" s="144" t="n">
        <f aca="false">+G:G-H:H</f>
        <v>102454638.84</v>
      </c>
    </row>
    <row r="2662" customFormat="false" ht="17.25" hidden="false" customHeight="true" outlineLevel="0" collapsed="false">
      <c r="A2662" s="140" t="s">
        <v>115</v>
      </c>
      <c r="C2662" s="143" t="n">
        <v>66101000</v>
      </c>
      <c r="D2662" s="143" t="n">
        <v>66101000</v>
      </c>
      <c r="E2662" s="140" t="s">
        <v>747</v>
      </c>
      <c r="F2662" s="143" t="n">
        <v>2022</v>
      </c>
      <c r="G2662" s="144" t="n">
        <v>522076667.83</v>
      </c>
      <c r="H2662" s="144" t="n">
        <v>0</v>
      </c>
      <c r="I2662" s="144" t="n">
        <f aca="false">+G:G-H:H</f>
        <v>522076667.83</v>
      </c>
    </row>
    <row r="2663" customFormat="false" ht="17.25" hidden="false" customHeight="true" outlineLevel="0" collapsed="false">
      <c r="A2663" s="140" t="s">
        <v>115</v>
      </c>
      <c r="C2663" s="143" t="n">
        <v>66102000</v>
      </c>
      <c r="D2663" s="143" t="n">
        <v>66102000</v>
      </c>
      <c r="E2663" s="140" t="s">
        <v>3610</v>
      </c>
      <c r="F2663" s="143" t="n">
        <v>2022</v>
      </c>
      <c r="G2663" s="144" t="n">
        <v>476038903.29</v>
      </c>
      <c r="H2663" s="144" t="n">
        <v>0</v>
      </c>
      <c r="I2663" s="144" t="n">
        <f aca="false">+G:G-H:H</f>
        <v>476038903.29</v>
      </c>
    </row>
    <row r="2664" customFormat="false" ht="17.25" hidden="false" customHeight="true" outlineLevel="0" collapsed="false">
      <c r="A2664" s="140" t="s">
        <v>115</v>
      </c>
      <c r="C2664" s="143" t="n">
        <v>66103000</v>
      </c>
      <c r="D2664" s="143" t="n">
        <v>66103000</v>
      </c>
      <c r="E2664" s="140" t="s">
        <v>3611</v>
      </c>
      <c r="F2664" s="143" t="n">
        <v>2022</v>
      </c>
      <c r="G2664" s="144" t="n">
        <v>300561657.22</v>
      </c>
      <c r="H2664" s="144" t="n">
        <v>0</v>
      </c>
      <c r="I2664" s="144" t="n">
        <f aca="false">+G:G-H:H</f>
        <v>300561657.22</v>
      </c>
    </row>
    <row r="2665" customFormat="false" ht="17.25" hidden="false" customHeight="true" outlineLevel="0" collapsed="false">
      <c r="A2665" s="140" t="s">
        <v>115</v>
      </c>
      <c r="C2665" s="143" t="n">
        <v>66104000</v>
      </c>
      <c r="D2665" s="143" t="n">
        <v>66104000</v>
      </c>
      <c r="E2665" s="140" t="s">
        <v>3612</v>
      </c>
      <c r="F2665" s="143" t="n">
        <v>2022</v>
      </c>
      <c r="G2665" s="144" t="n">
        <v>38469459.52</v>
      </c>
      <c r="H2665" s="144" t="n">
        <v>0</v>
      </c>
      <c r="I2665" s="144" t="n">
        <f aca="false">+G:G-H:H</f>
        <v>38469459.52</v>
      </c>
    </row>
    <row r="2666" customFormat="false" ht="17.25" hidden="false" customHeight="true" outlineLevel="0" collapsed="false">
      <c r="A2666" s="140" t="s">
        <v>115</v>
      </c>
      <c r="C2666" s="143" t="n">
        <v>66105000</v>
      </c>
      <c r="D2666" s="143" t="n">
        <v>66105000</v>
      </c>
      <c r="E2666" s="140" t="s">
        <v>748</v>
      </c>
      <c r="F2666" s="143" t="n">
        <v>2022</v>
      </c>
      <c r="G2666" s="144" t="n">
        <v>107046897.95</v>
      </c>
      <c r="H2666" s="144" t="n">
        <v>0</v>
      </c>
      <c r="I2666" s="144" t="n">
        <f aca="false">+G:G-H:H</f>
        <v>107046897.95</v>
      </c>
    </row>
    <row r="2667" customFormat="false" ht="17.25" hidden="false" customHeight="true" outlineLevel="0" collapsed="false">
      <c r="A2667" s="140" t="s">
        <v>115</v>
      </c>
      <c r="C2667" s="143" t="n">
        <v>66106</v>
      </c>
      <c r="D2667" s="143" t="n">
        <v>66105000</v>
      </c>
      <c r="E2667" s="140" t="s">
        <v>3613</v>
      </c>
      <c r="F2667" s="143" t="n">
        <v>2022</v>
      </c>
      <c r="G2667" s="144" t="n">
        <v>2062500</v>
      </c>
      <c r="H2667" s="144" t="n">
        <v>0</v>
      </c>
      <c r="I2667" s="144" t="n">
        <f aca="false">+G:G-H:H</f>
        <v>2062500</v>
      </c>
    </row>
    <row r="2668" customFormat="false" ht="17.25" hidden="false" customHeight="true" outlineLevel="0" collapsed="false">
      <c r="A2668" s="140" t="s">
        <v>115</v>
      </c>
      <c r="C2668" s="143" t="n">
        <v>66600000</v>
      </c>
      <c r="D2668" s="143" t="n">
        <v>66600000</v>
      </c>
      <c r="E2668" s="140" t="s">
        <v>750</v>
      </c>
      <c r="F2668" s="143" t="n">
        <v>2022</v>
      </c>
      <c r="G2668" s="144" t="n">
        <v>3.45</v>
      </c>
      <c r="H2668" s="144" t="n">
        <v>0</v>
      </c>
      <c r="I2668" s="144" t="n">
        <f aca="false">+G:G-H:H</f>
        <v>3.45</v>
      </c>
    </row>
    <row r="2669" customFormat="false" ht="17.25" hidden="false" customHeight="true" outlineLevel="0" collapsed="false">
      <c r="A2669" s="140" t="s">
        <v>115</v>
      </c>
      <c r="C2669" s="143" t="n">
        <v>68112000</v>
      </c>
      <c r="D2669" s="143" t="n">
        <v>68112000</v>
      </c>
      <c r="E2669" s="140" t="s">
        <v>752</v>
      </c>
      <c r="F2669" s="143" t="n">
        <v>2022</v>
      </c>
      <c r="G2669" s="144" t="n">
        <v>826616406.71</v>
      </c>
      <c r="H2669" s="144" t="n">
        <v>0</v>
      </c>
      <c r="I2669" s="144" t="n">
        <f aca="false">+G:G-H:H</f>
        <v>826616406.71</v>
      </c>
    </row>
    <row r="2670" customFormat="false" ht="17.25" hidden="false" customHeight="true" outlineLevel="0" collapsed="false">
      <c r="A2670" s="140" t="s">
        <v>115</v>
      </c>
      <c r="C2670" s="143" t="n">
        <v>69300000</v>
      </c>
      <c r="D2670" s="143" t="n">
        <v>69500000</v>
      </c>
      <c r="E2670" s="140" t="s">
        <v>3614</v>
      </c>
      <c r="F2670" s="143" t="n">
        <v>2022</v>
      </c>
      <c r="G2670" s="144" t="n">
        <v>46003725.844</v>
      </c>
      <c r="H2670" s="144" t="n">
        <v>0</v>
      </c>
      <c r="I2670" s="144" t="n">
        <f aca="false">+G:G-H:H</f>
        <v>46003725.844</v>
      </c>
    </row>
    <row r="2671" customFormat="false" ht="17.25" hidden="false" customHeight="true" outlineLevel="0" collapsed="false">
      <c r="A2671" s="140" t="s">
        <v>115</v>
      </c>
      <c r="C2671" s="143" t="n">
        <v>69800000</v>
      </c>
      <c r="D2671" s="143" t="n">
        <v>69500000</v>
      </c>
      <c r="E2671" s="140" t="s">
        <v>1895</v>
      </c>
      <c r="F2671" s="143" t="n">
        <v>2022</v>
      </c>
      <c r="G2671" s="144" t="n">
        <v>759081335.573597</v>
      </c>
      <c r="H2671" s="144" t="n">
        <v>0</v>
      </c>
      <c r="I2671" s="144" t="n">
        <f aca="false">+G:G-H:H</f>
        <v>759081335.573597</v>
      </c>
    </row>
    <row r="2672" customFormat="false" ht="17.25" hidden="false" customHeight="true" outlineLevel="0" collapsed="false">
      <c r="A2672" s="140" t="s">
        <v>115</v>
      </c>
      <c r="C2672" s="143" t="n">
        <v>7060000</v>
      </c>
      <c r="D2672" s="143" t="n">
        <v>70600000</v>
      </c>
      <c r="E2672" s="140" t="s">
        <v>1865</v>
      </c>
      <c r="F2672" s="143" t="n">
        <v>2022</v>
      </c>
      <c r="G2672" s="144" t="n">
        <v>0</v>
      </c>
      <c r="H2672" s="144" t="n">
        <v>1169763392.31</v>
      </c>
      <c r="I2672" s="144" t="n">
        <f aca="false">+G:G-H:H</f>
        <v>-1169763392.31</v>
      </c>
    </row>
    <row r="2673" customFormat="false" ht="17.25" hidden="false" customHeight="true" outlineLevel="0" collapsed="false">
      <c r="A2673" s="140" t="s">
        <v>115</v>
      </c>
      <c r="C2673" s="143" t="n">
        <v>70700000</v>
      </c>
      <c r="D2673" s="143" t="n">
        <v>70700000</v>
      </c>
      <c r="E2673" s="140" t="s">
        <v>1866</v>
      </c>
      <c r="F2673" s="143" t="n">
        <v>2022</v>
      </c>
      <c r="G2673" s="144" t="n">
        <v>0</v>
      </c>
      <c r="H2673" s="144" t="n">
        <v>25028316087.1867</v>
      </c>
      <c r="I2673" s="144" t="n">
        <f aca="false">+G:G-H:H</f>
        <v>-25028316087.1867</v>
      </c>
    </row>
    <row r="2674" customFormat="false" ht="17.25" hidden="false" customHeight="true" outlineLevel="0" collapsed="false">
      <c r="A2674" s="140" t="s">
        <v>115</v>
      </c>
      <c r="C2674" s="143" t="n">
        <v>70710000</v>
      </c>
      <c r="D2674" s="143" t="n">
        <v>70710000</v>
      </c>
      <c r="E2674" s="140" t="s">
        <v>1866</v>
      </c>
      <c r="F2674" s="143" t="n">
        <v>2022</v>
      </c>
      <c r="G2674" s="144" t="n">
        <v>0</v>
      </c>
      <c r="H2674" s="144" t="n">
        <v>34429370091.79</v>
      </c>
      <c r="I2674" s="144" t="n">
        <f aca="false">+G:G-H:H</f>
        <v>-34429370091.79</v>
      </c>
    </row>
    <row r="2675" customFormat="false" ht="17.25" hidden="false" customHeight="true" outlineLevel="0" collapsed="false">
      <c r="A2675" s="140" t="s">
        <v>115</v>
      </c>
      <c r="C2675" s="143" t="n">
        <v>70720000</v>
      </c>
      <c r="D2675" s="143" t="n">
        <v>70720000</v>
      </c>
      <c r="E2675" s="140" t="s">
        <v>1867</v>
      </c>
      <c r="F2675" s="143" t="n">
        <v>2022</v>
      </c>
      <c r="G2675" s="144" t="n">
        <v>0</v>
      </c>
      <c r="H2675" s="144" t="n">
        <v>4323282527.31</v>
      </c>
      <c r="I2675" s="144" t="n">
        <f aca="false">+G:G-H:H</f>
        <v>-4323282527.31</v>
      </c>
    </row>
    <row r="2676" customFormat="false" ht="17.25" hidden="false" customHeight="true" outlineLevel="0" collapsed="false">
      <c r="A2676" s="140" t="s">
        <v>115</v>
      </c>
      <c r="C2676" s="143" t="n">
        <v>70800000</v>
      </c>
      <c r="D2676" s="143" t="n">
        <v>70800000</v>
      </c>
      <c r="E2676" s="140" t="s">
        <v>1868</v>
      </c>
      <c r="F2676" s="143" t="n">
        <v>2022</v>
      </c>
      <c r="G2676" s="144" t="n">
        <v>0</v>
      </c>
      <c r="H2676" s="144" t="n">
        <v>19125000</v>
      </c>
      <c r="I2676" s="144" t="n">
        <f aca="false">+G:G-H:H</f>
        <v>-19125000</v>
      </c>
    </row>
    <row r="2677" customFormat="false" ht="17.25" hidden="false" customHeight="true" outlineLevel="0" collapsed="false">
      <c r="A2677" s="140" t="s">
        <v>115</v>
      </c>
      <c r="C2677" s="143" t="n">
        <v>70830000</v>
      </c>
      <c r="D2677" s="143" t="n">
        <v>70830000</v>
      </c>
      <c r="E2677" s="140" t="s">
        <v>1515</v>
      </c>
      <c r="F2677" s="143" t="n">
        <v>2022</v>
      </c>
      <c r="G2677" s="144" t="n">
        <v>0</v>
      </c>
      <c r="H2677" s="144" t="n">
        <v>669414359.95</v>
      </c>
      <c r="I2677" s="144" t="n">
        <f aca="false">+G:G-H:H</f>
        <v>-669414359.95</v>
      </c>
    </row>
    <row r="2678" customFormat="false" ht="17.25" hidden="false" customHeight="true" outlineLevel="0" collapsed="false">
      <c r="A2678" s="140" t="s">
        <v>115</v>
      </c>
      <c r="C2678" s="143" t="n">
        <v>70900000</v>
      </c>
      <c r="D2678" s="143" t="n">
        <v>70900000</v>
      </c>
      <c r="E2678" s="140" t="s">
        <v>3352</v>
      </c>
      <c r="F2678" s="143" t="n">
        <v>2022</v>
      </c>
      <c r="G2678" s="144" t="n">
        <v>2998263273.4</v>
      </c>
      <c r="H2678" s="144" t="n">
        <v>0</v>
      </c>
      <c r="I2678" s="144" t="n">
        <f aca="false">+G:G-H:H</f>
        <v>2998263273.4</v>
      </c>
    </row>
    <row r="2679" customFormat="false" ht="17.25" hidden="false" customHeight="true" outlineLevel="0" collapsed="false">
      <c r="A2679" s="140" t="s">
        <v>115</v>
      </c>
      <c r="C2679" s="143" t="n">
        <v>75200000</v>
      </c>
      <c r="D2679" s="143" t="n">
        <v>75200000</v>
      </c>
      <c r="E2679" s="140" t="s">
        <v>502</v>
      </c>
      <c r="F2679" s="143" t="n">
        <v>2022</v>
      </c>
      <c r="G2679" s="144" t="n">
        <v>0</v>
      </c>
      <c r="H2679" s="144" t="n">
        <v>572773099.04</v>
      </c>
      <c r="I2679" s="144" t="n">
        <f aca="false">+G:G-H:H</f>
        <v>-572773099.04</v>
      </c>
    </row>
    <row r="2680" customFormat="false" ht="17.25" hidden="false" customHeight="true" outlineLevel="0" collapsed="false">
      <c r="A2680" s="140" t="s">
        <v>115</v>
      </c>
      <c r="C2680" s="143" t="n">
        <v>75800000</v>
      </c>
      <c r="D2680" s="143" t="n">
        <v>75800000</v>
      </c>
      <c r="E2680" s="140" t="s">
        <v>211</v>
      </c>
      <c r="F2680" s="143" t="n">
        <v>2022</v>
      </c>
      <c r="G2680" s="144" t="n">
        <v>0</v>
      </c>
      <c r="H2680" s="144" t="n">
        <v>105349410.110001</v>
      </c>
      <c r="I2680" s="144" t="n">
        <f aca="false">+G:G-H:H</f>
        <v>-105349410.110001</v>
      </c>
    </row>
    <row r="2681" customFormat="false" ht="17.25" hidden="false" customHeight="true" outlineLevel="0" collapsed="false">
      <c r="A2681" s="140" t="s">
        <v>115</v>
      </c>
      <c r="C2681" s="143" t="n">
        <v>75810000</v>
      </c>
      <c r="D2681" s="143" t="n">
        <v>75810000</v>
      </c>
      <c r="E2681" s="140" t="s">
        <v>551</v>
      </c>
      <c r="F2681" s="143" t="n">
        <v>2022</v>
      </c>
      <c r="G2681" s="144" t="n">
        <v>0</v>
      </c>
      <c r="H2681" s="144" t="n">
        <v>6578000</v>
      </c>
      <c r="I2681" s="144" t="n">
        <f aca="false">+G:G-H:H</f>
        <v>-6578000</v>
      </c>
    </row>
    <row r="2682" customFormat="false" ht="17.25" hidden="false" customHeight="true" outlineLevel="0" collapsed="false">
      <c r="A2682" s="140" t="s">
        <v>115</v>
      </c>
      <c r="C2682" s="143" t="n">
        <v>76500000</v>
      </c>
      <c r="D2682" s="143" t="n">
        <v>76500000</v>
      </c>
      <c r="E2682" s="140" t="s">
        <v>2319</v>
      </c>
      <c r="F2682" s="143" t="n">
        <v>2022</v>
      </c>
      <c r="G2682" s="144" t="n">
        <v>0</v>
      </c>
      <c r="H2682" s="144" t="n">
        <v>2675687.48</v>
      </c>
      <c r="I2682" s="144" t="n">
        <f aca="false">+G:G-H:H</f>
        <v>-2675687.48</v>
      </c>
    </row>
    <row r="2683" customFormat="false" ht="17.25" hidden="false" customHeight="true" outlineLevel="0" collapsed="false">
      <c r="A2683" s="140" t="s">
        <v>115</v>
      </c>
      <c r="C2683" s="143" t="n">
        <v>76880000</v>
      </c>
      <c r="D2683" s="143" t="n">
        <v>76880000</v>
      </c>
      <c r="E2683" s="140" t="s">
        <v>553</v>
      </c>
      <c r="F2683" s="143" t="n">
        <v>2022</v>
      </c>
      <c r="G2683" s="144" t="n">
        <v>0</v>
      </c>
      <c r="H2683" s="144" t="n">
        <v>766166.76</v>
      </c>
      <c r="I2683" s="144" t="n">
        <f aca="false">+G:G-H:H</f>
        <v>-766166.76</v>
      </c>
    </row>
    <row r="2684" customFormat="false" ht="17.25" hidden="false" customHeight="true" outlineLevel="0" collapsed="false">
      <c r="A2684" s="140" t="s">
        <v>115</v>
      </c>
      <c r="C2684" s="143" t="n">
        <v>78500000</v>
      </c>
      <c r="D2684" s="143" t="n">
        <v>78500000</v>
      </c>
      <c r="E2684" s="140" t="s">
        <v>507</v>
      </c>
      <c r="F2684" s="143" t="n">
        <v>2022</v>
      </c>
      <c r="G2684" s="144" t="n">
        <v>0</v>
      </c>
      <c r="H2684" s="144" t="n">
        <v>153714243.69</v>
      </c>
      <c r="I2684" s="144" t="n">
        <f aca="false">+G:G-H:H</f>
        <v>-153714243.69</v>
      </c>
    </row>
    <row r="2685" customFormat="false" ht="17.25" hidden="false" customHeight="true" outlineLevel="0" collapsed="false">
      <c r="A2685" s="140" t="s">
        <v>116</v>
      </c>
      <c r="C2685" s="142" t="n">
        <v>1010000</v>
      </c>
      <c r="D2685" s="143" t="n">
        <v>10100000</v>
      </c>
      <c r="E2685" s="140" t="s">
        <v>559</v>
      </c>
      <c r="F2685" s="143" t="n">
        <v>2022</v>
      </c>
      <c r="G2685" s="144" t="n">
        <v>0</v>
      </c>
      <c r="H2685" s="144" t="n">
        <v>2000000</v>
      </c>
      <c r="I2685" s="144" t="n">
        <f aca="false">+G:G-H:H</f>
        <v>-2000000</v>
      </c>
    </row>
    <row r="2686" customFormat="false" ht="17.25" hidden="false" customHeight="true" outlineLevel="0" collapsed="false">
      <c r="A2686" s="140" t="s">
        <v>116</v>
      </c>
      <c r="C2686" s="142" t="n">
        <v>1060000</v>
      </c>
      <c r="D2686" s="143" t="n">
        <v>10610000</v>
      </c>
      <c r="E2686" s="140" t="s">
        <v>3615</v>
      </c>
      <c r="F2686" s="143" t="n">
        <v>2022</v>
      </c>
      <c r="G2686" s="144" t="n">
        <v>0</v>
      </c>
      <c r="H2686" s="144" t="n">
        <v>200000</v>
      </c>
      <c r="I2686" s="144" t="n">
        <f aca="false">+G:G-H:H</f>
        <v>-200000</v>
      </c>
    </row>
    <row r="2687" customFormat="false" ht="17.25" hidden="false" customHeight="true" outlineLevel="0" collapsed="false">
      <c r="A2687" s="140" t="s">
        <v>116</v>
      </c>
      <c r="C2687" s="142" t="n">
        <v>1200000</v>
      </c>
      <c r="D2687" s="143" t="n">
        <v>12000000</v>
      </c>
      <c r="E2687" s="140" t="s">
        <v>1763</v>
      </c>
      <c r="F2687" s="143" t="n">
        <v>2022</v>
      </c>
      <c r="G2687" s="144" t="n">
        <v>267655346.98</v>
      </c>
      <c r="H2687" s="144" t="n">
        <v>0</v>
      </c>
      <c r="I2687" s="144" t="n">
        <f aca="false">+G:G-H:H</f>
        <v>267655346.98</v>
      </c>
    </row>
    <row r="2688" customFormat="false" ht="17.25" hidden="false" customHeight="true" outlineLevel="0" collapsed="false">
      <c r="A2688" s="140" t="s">
        <v>116</v>
      </c>
      <c r="C2688" s="142" t="n">
        <v>1280000</v>
      </c>
      <c r="D2688" s="143" t="n">
        <v>12800000</v>
      </c>
      <c r="E2688" s="140" t="s">
        <v>1341</v>
      </c>
      <c r="F2688" s="143" t="n">
        <v>2022</v>
      </c>
      <c r="G2688" s="144" t="n">
        <v>0</v>
      </c>
      <c r="H2688" s="144" t="n">
        <v>16116334.37</v>
      </c>
      <c r="I2688" s="144" t="n">
        <f aca="false">+G:G-H:H</f>
        <v>-16116334.37</v>
      </c>
    </row>
    <row r="2689" customFormat="false" ht="17.25" hidden="false" customHeight="true" outlineLevel="0" collapsed="false">
      <c r="A2689" s="140" t="s">
        <v>116</v>
      </c>
      <c r="C2689" s="142" t="n">
        <v>1610000</v>
      </c>
      <c r="D2689" s="143" t="n">
        <v>16100000</v>
      </c>
      <c r="E2689" s="140" t="s">
        <v>1766</v>
      </c>
      <c r="F2689" s="143" t="n">
        <v>2022</v>
      </c>
      <c r="G2689" s="144" t="n">
        <v>0</v>
      </c>
      <c r="H2689" s="144" t="n">
        <v>1150949630.7</v>
      </c>
      <c r="I2689" s="144" t="n">
        <f aca="false">+G:G-H:H</f>
        <v>-1150949630.7</v>
      </c>
    </row>
    <row r="2690" customFormat="false" ht="17.25" hidden="false" customHeight="true" outlineLevel="0" collapsed="false">
      <c r="A2690" s="140" t="s">
        <v>116</v>
      </c>
      <c r="C2690" s="142" t="n">
        <v>1620000</v>
      </c>
      <c r="D2690" s="143" t="n">
        <v>16200000</v>
      </c>
      <c r="E2690" s="140" t="s">
        <v>220</v>
      </c>
      <c r="F2690" s="143" t="n">
        <v>2022</v>
      </c>
      <c r="G2690" s="144" t="n">
        <v>0</v>
      </c>
      <c r="H2690" s="144" t="n">
        <v>1239998926.9</v>
      </c>
      <c r="I2690" s="144" t="n">
        <f aca="false">+G:G-H:H</f>
        <v>-1239998926.9</v>
      </c>
    </row>
    <row r="2691" customFormat="false" ht="17.25" hidden="false" customHeight="true" outlineLevel="0" collapsed="false">
      <c r="A2691" s="140" t="s">
        <v>116</v>
      </c>
      <c r="C2691" s="142" t="n">
        <v>1621000</v>
      </c>
      <c r="D2691" s="143" t="n">
        <v>16200000</v>
      </c>
      <c r="E2691" s="140" t="s">
        <v>3060</v>
      </c>
      <c r="F2691" s="143" t="n">
        <v>2022</v>
      </c>
      <c r="G2691" s="144" t="n">
        <v>0</v>
      </c>
      <c r="H2691" s="144" t="n">
        <v>2249001958.6</v>
      </c>
      <c r="I2691" s="144" t="n">
        <f aca="false">+G:G-H:H</f>
        <v>-2249001958.6</v>
      </c>
    </row>
    <row r="2692" customFormat="false" ht="17.25" hidden="false" customHeight="true" outlineLevel="0" collapsed="false">
      <c r="A2692" s="140" t="s">
        <v>116</v>
      </c>
      <c r="C2692" s="142" t="n">
        <v>1622000</v>
      </c>
      <c r="D2692" s="143" t="n">
        <v>16200000</v>
      </c>
      <c r="E2692" s="140" t="s">
        <v>3616</v>
      </c>
      <c r="F2692" s="143" t="n">
        <v>2022</v>
      </c>
      <c r="G2692" s="144" t="n">
        <v>0</v>
      </c>
      <c r="H2692" s="144" t="n">
        <v>520131478</v>
      </c>
      <c r="I2692" s="144" t="n">
        <f aca="false">+G:G-H:H</f>
        <v>-520131478</v>
      </c>
    </row>
    <row r="2693" customFormat="false" ht="17.25" hidden="false" customHeight="true" outlineLevel="0" collapsed="false">
      <c r="A2693" s="140" t="s">
        <v>116</v>
      </c>
      <c r="C2693" s="142" t="n">
        <v>1623000</v>
      </c>
      <c r="D2693" s="143" t="n">
        <v>16200000</v>
      </c>
      <c r="E2693" s="140" t="s">
        <v>3062</v>
      </c>
      <c r="F2693" s="143" t="n">
        <v>2022</v>
      </c>
      <c r="G2693" s="144" t="n">
        <v>0</v>
      </c>
      <c r="H2693" s="144" t="n">
        <v>4354399378.74</v>
      </c>
      <c r="I2693" s="144" t="n">
        <f aca="false">+G:G-H:H</f>
        <v>-4354399378.74</v>
      </c>
    </row>
    <row r="2694" customFormat="false" ht="17.25" hidden="false" customHeight="true" outlineLevel="0" collapsed="false">
      <c r="A2694" s="140" t="s">
        <v>116</v>
      </c>
      <c r="C2694" s="142" t="n">
        <v>1624000</v>
      </c>
      <c r="D2694" s="143" t="n">
        <v>16200000</v>
      </c>
      <c r="E2694" s="140" t="s">
        <v>3617</v>
      </c>
      <c r="F2694" s="143" t="n">
        <v>2022</v>
      </c>
      <c r="G2694" s="144" t="n">
        <v>0</v>
      </c>
      <c r="H2694" s="144" t="n">
        <v>3459907900.49</v>
      </c>
      <c r="I2694" s="144" t="n">
        <f aca="false">+G:G-H:H</f>
        <v>-3459907900.49</v>
      </c>
    </row>
    <row r="2695" customFormat="false" ht="17.25" hidden="false" customHeight="true" outlineLevel="0" collapsed="false">
      <c r="A2695" s="140" t="s">
        <v>116</v>
      </c>
      <c r="C2695" s="142" t="n">
        <v>1625000</v>
      </c>
      <c r="D2695" s="143" t="n">
        <v>16200000</v>
      </c>
      <c r="E2695" s="140" t="s">
        <v>3618</v>
      </c>
      <c r="F2695" s="143" t="n">
        <v>2022</v>
      </c>
      <c r="G2695" s="144" t="n">
        <v>0</v>
      </c>
      <c r="H2695" s="144" t="n">
        <v>947104129.93</v>
      </c>
      <c r="I2695" s="144" t="n">
        <f aca="false">+G:G-H:H</f>
        <v>-947104129.93</v>
      </c>
    </row>
    <row r="2696" customFormat="false" ht="17.25" hidden="false" customHeight="true" outlineLevel="0" collapsed="false">
      <c r="A2696" s="140" t="s">
        <v>116</v>
      </c>
      <c r="C2696" s="142" t="n">
        <v>1626000</v>
      </c>
      <c r="D2696" s="143" t="n">
        <v>16200000</v>
      </c>
      <c r="E2696" s="140" t="s">
        <v>3619</v>
      </c>
      <c r="F2696" s="143" t="n">
        <v>2022</v>
      </c>
      <c r="G2696" s="144" t="n">
        <v>0</v>
      </c>
      <c r="H2696" s="144" t="n">
        <v>1638866537.13</v>
      </c>
      <c r="I2696" s="144" t="n">
        <f aca="false">+G:G-H:H</f>
        <v>-1638866537.13</v>
      </c>
    </row>
    <row r="2697" customFormat="false" ht="17.25" hidden="false" customHeight="true" outlineLevel="0" collapsed="false">
      <c r="A2697" s="140" t="s">
        <v>116</v>
      </c>
      <c r="C2697" s="142" t="n">
        <v>1627000</v>
      </c>
      <c r="D2697" s="143" t="n">
        <v>16200000</v>
      </c>
      <c r="E2697" s="140" t="s">
        <v>3620</v>
      </c>
      <c r="F2697" s="143" t="n">
        <v>2022</v>
      </c>
      <c r="G2697" s="144" t="n">
        <v>0</v>
      </c>
      <c r="H2697" s="144" t="n">
        <v>387986207.24</v>
      </c>
      <c r="I2697" s="144" t="n">
        <f aca="false">+G:G-H:H</f>
        <v>-387986207.24</v>
      </c>
    </row>
    <row r="2698" customFormat="false" ht="17.25" hidden="false" customHeight="true" outlineLevel="0" collapsed="false">
      <c r="A2698" s="140" t="s">
        <v>116</v>
      </c>
      <c r="C2698" s="142" t="n">
        <v>1630000</v>
      </c>
      <c r="D2698" s="143" t="n">
        <v>16300000</v>
      </c>
      <c r="E2698" s="140" t="s">
        <v>1767</v>
      </c>
      <c r="F2698" s="143" t="n">
        <v>2022</v>
      </c>
      <c r="G2698" s="144" t="n">
        <v>0</v>
      </c>
      <c r="H2698" s="144" t="n">
        <v>1468347259.74</v>
      </c>
      <c r="I2698" s="144" t="n">
        <f aca="false">+G:G-H:H</f>
        <v>-1468347259.74</v>
      </c>
    </row>
    <row r="2699" customFormat="false" ht="17.25" hidden="false" customHeight="true" outlineLevel="0" collapsed="false">
      <c r="A2699" s="140" t="s">
        <v>116</v>
      </c>
      <c r="C2699" s="142" t="n">
        <v>1631000</v>
      </c>
      <c r="D2699" s="143" t="n">
        <v>16300000</v>
      </c>
      <c r="E2699" s="140" t="s">
        <v>3064</v>
      </c>
      <c r="F2699" s="143" t="n">
        <v>2022</v>
      </c>
      <c r="G2699" s="144" t="n">
        <v>0</v>
      </c>
      <c r="H2699" s="144" t="n">
        <v>684977623.54</v>
      </c>
      <c r="I2699" s="144" t="n">
        <f aca="false">+G:G-H:H</f>
        <v>-684977623.54</v>
      </c>
    </row>
    <row r="2700" customFormat="false" ht="17.25" hidden="false" customHeight="true" outlineLevel="0" collapsed="false">
      <c r="A2700" s="140" t="s">
        <v>116</v>
      </c>
      <c r="C2700" s="142" t="n">
        <v>1640001</v>
      </c>
      <c r="D2700" s="143" t="n">
        <v>16400010</v>
      </c>
      <c r="E2700" s="140" t="s">
        <v>1898</v>
      </c>
      <c r="F2700" s="143" t="n">
        <v>2022</v>
      </c>
      <c r="G2700" s="144" t="n">
        <v>0</v>
      </c>
      <c r="H2700" s="144" t="n">
        <v>49661503.9</v>
      </c>
      <c r="I2700" s="144" t="n">
        <f aca="false">+G:G-H:H</f>
        <v>-49661503.9</v>
      </c>
    </row>
    <row r="2701" customFormat="false" ht="17.25" hidden="false" customHeight="true" outlineLevel="0" collapsed="false">
      <c r="A2701" s="140" t="s">
        <v>116</v>
      </c>
      <c r="C2701" s="142" t="n">
        <v>1640002</v>
      </c>
      <c r="D2701" s="143" t="n">
        <v>16400020</v>
      </c>
      <c r="E2701" s="140" t="s">
        <v>1899</v>
      </c>
      <c r="F2701" s="143" t="n">
        <v>2022</v>
      </c>
      <c r="G2701" s="144" t="n">
        <v>0</v>
      </c>
      <c r="H2701" s="144" t="n">
        <v>28895265.25</v>
      </c>
      <c r="I2701" s="144" t="n">
        <f aca="false">+G:G-H:H</f>
        <v>-28895265.25</v>
      </c>
    </row>
    <row r="2702" customFormat="false" ht="17.25" hidden="false" customHeight="true" outlineLevel="0" collapsed="false">
      <c r="A2702" s="140" t="s">
        <v>116</v>
      </c>
      <c r="C2702" s="142" t="n">
        <v>1640003</v>
      </c>
      <c r="D2702" s="143" t="n">
        <v>16400030</v>
      </c>
      <c r="E2702" s="140" t="s">
        <v>1900</v>
      </c>
      <c r="F2702" s="143" t="n">
        <v>2022</v>
      </c>
      <c r="G2702" s="144" t="n">
        <v>0</v>
      </c>
      <c r="H2702" s="144" t="n">
        <v>46070273.26</v>
      </c>
      <c r="I2702" s="144" t="n">
        <f aca="false">+G:G-H:H</f>
        <v>-46070273.26</v>
      </c>
    </row>
    <row r="2703" customFormat="false" ht="17.25" hidden="false" customHeight="true" outlineLevel="0" collapsed="false">
      <c r="A2703" s="140" t="s">
        <v>116</v>
      </c>
      <c r="C2703" s="142" t="n">
        <v>1640004</v>
      </c>
      <c r="D2703" s="143" t="n">
        <v>16400040</v>
      </c>
      <c r="E2703" s="140" t="s">
        <v>1901</v>
      </c>
      <c r="F2703" s="143" t="n">
        <v>2022</v>
      </c>
      <c r="G2703" s="144" t="n">
        <v>0</v>
      </c>
      <c r="H2703" s="144" t="n">
        <v>46070273.26</v>
      </c>
      <c r="I2703" s="144" t="n">
        <f aca="false">+G:G-H:H</f>
        <v>-46070273.26</v>
      </c>
    </row>
    <row r="2704" customFormat="false" ht="17.25" hidden="false" customHeight="true" outlineLevel="0" collapsed="false">
      <c r="A2704" s="140" t="s">
        <v>116</v>
      </c>
      <c r="C2704" s="142" t="n">
        <v>1640005</v>
      </c>
      <c r="D2704" s="143" t="n">
        <v>16400050</v>
      </c>
      <c r="E2704" s="140" t="s">
        <v>1902</v>
      </c>
      <c r="F2704" s="143" t="n">
        <v>2022</v>
      </c>
      <c r="G2704" s="144" t="n">
        <v>0</v>
      </c>
      <c r="H2704" s="144" t="n">
        <v>11393242.69</v>
      </c>
      <c r="I2704" s="144" t="n">
        <f aca="false">+G:G-H:H</f>
        <v>-11393242.69</v>
      </c>
    </row>
    <row r="2705" customFormat="false" ht="17.25" hidden="false" customHeight="true" outlineLevel="0" collapsed="false">
      <c r="A2705" s="140" t="s">
        <v>116</v>
      </c>
      <c r="C2705" s="142" t="n">
        <v>1640006</v>
      </c>
      <c r="D2705" s="143" t="n">
        <v>16400060</v>
      </c>
      <c r="E2705" s="140" t="s">
        <v>1903</v>
      </c>
      <c r="F2705" s="143" t="n">
        <v>2022</v>
      </c>
      <c r="G2705" s="144" t="n">
        <v>0</v>
      </c>
      <c r="H2705" s="144" t="n">
        <v>25142893.94</v>
      </c>
      <c r="I2705" s="144" t="n">
        <f aca="false">+G:G-H:H</f>
        <v>-25142893.94</v>
      </c>
    </row>
    <row r="2706" customFormat="false" ht="17.25" hidden="false" customHeight="true" outlineLevel="0" collapsed="false">
      <c r="A2706" s="140" t="s">
        <v>116</v>
      </c>
      <c r="C2706" s="142" t="n">
        <v>1640007</v>
      </c>
      <c r="D2706" s="143" t="n">
        <v>16400070</v>
      </c>
      <c r="E2706" s="140" t="s">
        <v>1904</v>
      </c>
      <c r="F2706" s="143" t="n">
        <v>2022</v>
      </c>
      <c r="G2706" s="144" t="n">
        <v>0</v>
      </c>
      <c r="H2706" s="144" t="n">
        <v>34888171.18</v>
      </c>
      <c r="I2706" s="144" t="n">
        <f aca="false">+G:G-H:H</f>
        <v>-34888171.18</v>
      </c>
    </row>
    <row r="2707" customFormat="false" ht="17.25" hidden="false" customHeight="true" outlineLevel="0" collapsed="false">
      <c r="A2707" s="140" t="s">
        <v>116</v>
      </c>
      <c r="C2707" s="142" t="n">
        <v>1640008</v>
      </c>
      <c r="D2707" s="143" t="n">
        <v>16400080</v>
      </c>
      <c r="E2707" s="140" t="s">
        <v>1905</v>
      </c>
      <c r="F2707" s="143" t="n">
        <v>2022</v>
      </c>
      <c r="G2707" s="144" t="n">
        <v>0</v>
      </c>
      <c r="H2707" s="144" t="n">
        <v>14379923.36</v>
      </c>
      <c r="I2707" s="144" t="n">
        <f aca="false">+G:G-H:H</f>
        <v>-14379923.36</v>
      </c>
    </row>
    <row r="2708" customFormat="false" ht="17.25" hidden="false" customHeight="true" outlineLevel="0" collapsed="false">
      <c r="A2708" s="140" t="s">
        <v>116</v>
      </c>
      <c r="C2708" s="142" t="n">
        <v>1640009</v>
      </c>
      <c r="D2708" s="143" t="n">
        <v>16400090</v>
      </c>
      <c r="E2708" s="140" t="s">
        <v>1906</v>
      </c>
      <c r="F2708" s="143" t="n">
        <v>2022</v>
      </c>
      <c r="G2708" s="144" t="n">
        <v>0</v>
      </c>
      <c r="H2708" s="144" t="n">
        <v>25172477.58</v>
      </c>
      <c r="I2708" s="144" t="n">
        <f aca="false">+G:G-H:H</f>
        <v>-25172477.58</v>
      </c>
    </row>
    <row r="2709" customFormat="false" ht="17.25" hidden="false" customHeight="true" outlineLevel="0" collapsed="false">
      <c r="A2709" s="140" t="s">
        <v>116</v>
      </c>
      <c r="C2709" s="142" t="n">
        <v>1640010</v>
      </c>
      <c r="D2709" s="143" t="n">
        <v>16400100</v>
      </c>
      <c r="E2709" s="140" t="s">
        <v>1907</v>
      </c>
      <c r="F2709" s="143" t="n">
        <v>2022</v>
      </c>
      <c r="G2709" s="144" t="n">
        <v>0</v>
      </c>
      <c r="H2709" s="144" t="n">
        <v>53187985.69</v>
      </c>
      <c r="I2709" s="144" t="n">
        <f aca="false">+G:G-H:H</f>
        <v>-53187985.69</v>
      </c>
    </row>
    <row r="2710" customFormat="false" ht="17.25" hidden="false" customHeight="true" outlineLevel="0" collapsed="false">
      <c r="A2710" s="140" t="s">
        <v>116</v>
      </c>
      <c r="C2710" s="142" t="n">
        <v>1640011</v>
      </c>
      <c r="D2710" s="143" t="n">
        <v>16400110</v>
      </c>
      <c r="E2710" s="140" t="s">
        <v>1908</v>
      </c>
      <c r="F2710" s="143" t="n">
        <v>2022</v>
      </c>
      <c r="G2710" s="144" t="n">
        <v>0</v>
      </c>
      <c r="H2710" s="144" t="n">
        <v>49661503.9</v>
      </c>
      <c r="I2710" s="144" t="n">
        <f aca="false">+G:G-H:H</f>
        <v>-49661503.9</v>
      </c>
    </row>
    <row r="2711" customFormat="false" ht="17.25" hidden="false" customHeight="true" outlineLevel="0" collapsed="false">
      <c r="A2711" s="140" t="s">
        <v>116</v>
      </c>
      <c r="C2711" s="142" t="n">
        <v>1640012</v>
      </c>
      <c r="D2711" s="143" t="n">
        <v>16400120</v>
      </c>
      <c r="E2711" s="140" t="s">
        <v>1909</v>
      </c>
      <c r="F2711" s="143" t="n">
        <v>2022</v>
      </c>
      <c r="G2711" s="144" t="n">
        <v>0</v>
      </c>
      <c r="H2711" s="144" t="n">
        <v>27724666.01</v>
      </c>
      <c r="I2711" s="144" t="n">
        <f aca="false">+G:G-H:H</f>
        <v>-27724666.01</v>
      </c>
    </row>
    <row r="2712" customFormat="false" ht="17.25" hidden="false" customHeight="true" outlineLevel="0" collapsed="false">
      <c r="A2712" s="140" t="s">
        <v>116</v>
      </c>
      <c r="C2712" s="142" t="n">
        <v>1640013</v>
      </c>
      <c r="D2712" s="143" t="n">
        <v>16400130</v>
      </c>
      <c r="E2712" s="140" t="s">
        <v>1910</v>
      </c>
      <c r="F2712" s="143" t="n">
        <v>2022</v>
      </c>
      <c r="G2712" s="144" t="n">
        <v>0</v>
      </c>
      <c r="H2712" s="144" t="n">
        <v>55160925.4</v>
      </c>
      <c r="I2712" s="144" t="n">
        <f aca="false">+G:G-H:H</f>
        <v>-55160925.4</v>
      </c>
    </row>
    <row r="2713" customFormat="false" ht="17.25" hidden="false" customHeight="true" outlineLevel="0" collapsed="false">
      <c r="A2713" s="140" t="s">
        <v>116</v>
      </c>
      <c r="C2713" s="142" t="n">
        <v>1640014</v>
      </c>
      <c r="D2713" s="143" t="n">
        <v>16400140</v>
      </c>
      <c r="E2713" s="140" t="s">
        <v>1911</v>
      </c>
      <c r="F2713" s="143" t="n">
        <v>2022</v>
      </c>
      <c r="G2713" s="144" t="n">
        <v>0</v>
      </c>
      <c r="H2713" s="144" t="n">
        <v>53187985.69</v>
      </c>
      <c r="I2713" s="144" t="n">
        <f aca="false">+G:G-H:H</f>
        <v>-53187985.69</v>
      </c>
    </row>
    <row r="2714" customFormat="false" ht="17.25" hidden="false" customHeight="true" outlineLevel="0" collapsed="false">
      <c r="A2714" s="140" t="s">
        <v>116</v>
      </c>
      <c r="C2714" s="142" t="n">
        <v>1640015</v>
      </c>
      <c r="D2714" s="143" t="n">
        <v>16400150</v>
      </c>
      <c r="E2714" s="140" t="s">
        <v>1912</v>
      </c>
      <c r="F2714" s="143" t="n">
        <v>2022</v>
      </c>
      <c r="G2714" s="144" t="n">
        <v>0</v>
      </c>
      <c r="H2714" s="144" t="n">
        <v>119289100.41</v>
      </c>
      <c r="I2714" s="144" t="n">
        <f aca="false">+G:G-H:H</f>
        <v>-119289100.41</v>
      </c>
    </row>
    <row r="2715" customFormat="false" ht="17.25" hidden="false" customHeight="true" outlineLevel="0" collapsed="false">
      <c r="A2715" s="140" t="s">
        <v>116</v>
      </c>
      <c r="C2715" s="142" t="n">
        <v>1640016</v>
      </c>
      <c r="D2715" s="143" t="n">
        <v>16400150</v>
      </c>
      <c r="E2715" s="140" t="s">
        <v>3621</v>
      </c>
      <c r="F2715" s="143" t="n">
        <v>2022</v>
      </c>
      <c r="G2715" s="144" t="n">
        <v>0</v>
      </c>
      <c r="H2715" s="144" t="n">
        <v>278264088.77</v>
      </c>
      <c r="I2715" s="144" t="n">
        <f aca="false">+G:G-H:H</f>
        <v>-278264088.77</v>
      </c>
    </row>
    <row r="2716" customFormat="false" ht="17.25" hidden="false" customHeight="true" outlineLevel="0" collapsed="false">
      <c r="A2716" s="140" t="s">
        <v>116</v>
      </c>
      <c r="C2716" s="142" t="n">
        <v>1640017</v>
      </c>
      <c r="D2716" s="143" t="n">
        <v>16400150</v>
      </c>
      <c r="E2716" s="140" t="s">
        <v>3622</v>
      </c>
      <c r="F2716" s="143" t="n">
        <v>2022</v>
      </c>
      <c r="G2716" s="144" t="n">
        <v>0</v>
      </c>
      <c r="H2716" s="144" t="n">
        <v>300000000</v>
      </c>
      <c r="I2716" s="144" t="n">
        <f aca="false">+G:G-H:H</f>
        <v>-300000000</v>
      </c>
    </row>
    <row r="2717" customFormat="false" ht="17.25" hidden="false" customHeight="true" outlineLevel="0" collapsed="false">
      <c r="A2717" s="140" t="s">
        <v>116</v>
      </c>
      <c r="C2717" s="142" t="n">
        <v>1640018</v>
      </c>
      <c r="D2717" s="143" t="n">
        <v>16400150</v>
      </c>
      <c r="E2717" s="140" t="s">
        <v>3623</v>
      </c>
      <c r="F2717" s="143" t="n">
        <v>2022</v>
      </c>
      <c r="G2717" s="144" t="n">
        <v>0</v>
      </c>
      <c r="H2717" s="144" t="n">
        <v>292837463.93</v>
      </c>
      <c r="I2717" s="144" t="n">
        <f aca="false">+G:G-H:H</f>
        <v>-292837463.93</v>
      </c>
    </row>
    <row r="2718" customFormat="false" ht="17.25" hidden="false" customHeight="true" outlineLevel="0" collapsed="false">
      <c r="A2718" s="140" t="s">
        <v>116</v>
      </c>
      <c r="C2718" s="142" t="n">
        <v>1640019</v>
      </c>
      <c r="D2718" s="143" t="n">
        <v>16400150</v>
      </c>
      <c r="E2718" s="140" t="s">
        <v>3624</v>
      </c>
      <c r="F2718" s="143" t="n">
        <v>2022</v>
      </c>
      <c r="G2718" s="144" t="n">
        <v>0</v>
      </c>
      <c r="H2718" s="144" t="n">
        <v>146906794.4</v>
      </c>
      <c r="I2718" s="144" t="n">
        <f aca="false">+G:G-H:H</f>
        <v>-146906794.4</v>
      </c>
    </row>
    <row r="2719" customFormat="false" ht="17.25" hidden="false" customHeight="true" outlineLevel="0" collapsed="false">
      <c r="A2719" s="140" t="s">
        <v>116</v>
      </c>
      <c r="C2719" s="142" t="n">
        <v>1640020</v>
      </c>
      <c r="D2719" s="143" t="n">
        <v>16400150</v>
      </c>
      <c r="E2719" s="140" t="s">
        <v>3625</v>
      </c>
      <c r="F2719" s="143" t="n">
        <v>2022</v>
      </c>
      <c r="G2719" s="144" t="n">
        <v>0</v>
      </c>
      <c r="H2719" s="144" t="n">
        <v>589042627.71</v>
      </c>
      <c r="I2719" s="144" t="n">
        <f aca="false">+G:G-H:H</f>
        <v>-589042627.71</v>
      </c>
    </row>
    <row r="2720" customFormat="false" ht="17.25" hidden="false" customHeight="true" outlineLevel="0" collapsed="false">
      <c r="A2720" s="140" t="s">
        <v>116</v>
      </c>
      <c r="C2720" s="142" t="n">
        <v>1640021</v>
      </c>
      <c r="D2720" s="143" t="n">
        <v>16400150</v>
      </c>
      <c r="E2720" s="140" t="s">
        <v>3626</v>
      </c>
      <c r="F2720" s="143" t="n">
        <v>2022</v>
      </c>
      <c r="G2720" s="144" t="n">
        <v>0</v>
      </c>
      <c r="H2720" s="144" t="n">
        <v>233260880</v>
      </c>
      <c r="I2720" s="144" t="n">
        <f aca="false">+G:G-H:H</f>
        <v>-233260880</v>
      </c>
    </row>
    <row r="2721" customFormat="false" ht="17.25" hidden="false" customHeight="true" outlineLevel="0" collapsed="false">
      <c r="A2721" s="140" t="s">
        <v>116</v>
      </c>
      <c r="C2721" s="142" t="n">
        <v>1640022</v>
      </c>
      <c r="D2721" s="143" t="n">
        <v>16400150</v>
      </c>
      <c r="E2721" s="140" t="s">
        <v>3627</v>
      </c>
      <c r="F2721" s="143" t="n">
        <v>2022</v>
      </c>
      <c r="G2721" s="144" t="n">
        <v>0</v>
      </c>
      <c r="H2721" s="144" t="n">
        <v>233260880</v>
      </c>
      <c r="I2721" s="144" t="n">
        <f aca="false">+G:G-H:H</f>
        <v>-233260880</v>
      </c>
    </row>
    <row r="2722" customFormat="false" ht="17.25" hidden="false" customHeight="true" outlineLevel="0" collapsed="false">
      <c r="A2722" s="140" t="s">
        <v>116</v>
      </c>
      <c r="C2722" s="142" t="n">
        <v>1640023</v>
      </c>
      <c r="D2722" s="143" t="n">
        <v>16400150</v>
      </c>
      <c r="E2722" s="140" t="s">
        <v>3628</v>
      </c>
      <c r="F2722" s="143" t="n">
        <v>2022</v>
      </c>
      <c r="G2722" s="144" t="n">
        <v>0</v>
      </c>
      <c r="H2722" s="144" t="n">
        <v>233260880</v>
      </c>
      <c r="I2722" s="144" t="n">
        <f aca="false">+G:G-H:H</f>
        <v>-233260880</v>
      </c>
    </row>
    <row r="2723" customFormat="false" ht="17.25" hidden="false" customHeight="true" outlineLevel="0" collapsed="false">
      <c r="A2723" s="140" t="s">
        <v>116</v>
      </c>
      <c r="C2723" s="142" t="n">
        <v>1640024</v>
      </c>
      <c r="D2723" s="143" t="n">
        <v>16400150</v>
      </c>
      <c r="E2723" s="140" t="s">
        <v>3629</v>
      </c>
      <c r="F2723" s="143" t="n">
        <v>2022</v>
      </c>
      <c r="G2723" s="144" t="n">
        <v>0</v>
      </c>
      <c r="H2723" s="144" t="n">
        <v>142548315.57</v>
      </c>
      <c r="I2723" s="144" t="n">
        <f aca="false">+G:G-H:H</f>
        <v>-142548315.57</v>
      </c>
    </row>
    <row r="2724" customFormat="false" ht="17.25" hidden="false" customHeight="true" outlineLevel="0" collapsed="false">
      <c r="A2724" s="140" t="s">
        <v>116</v>
      </c>
      <c r="C2724" s="142" t="n">
        <v>2153000</v>
      </c>
      <c r="D2724" s="143" t="n">
        <v>21530000</v>
      </c>
      <c r="E2724" s="140" t="s">
        <v>3630</v>
      </c>
      <c r="F2724" s="143" t="n">
        <v>2022</v>
      </c>
      <c r="G2724" s="144" t="n">
        <v>69436778.5</v>
      </c>
      <c r="H2724" s="144" t="n">
        <v>0</v>
      </c>
      <c r="I2724" s="144" t="n">
        <f aca="false">+G:G-H:H</f>
        <v>69436778.5</v>
      </c>
    </row>
    <row r="2725" customFormat="false" ht="17.25" hidden="false" customHeight="true" outlineLevel="0" collapsed="false">
      <c r="A2725" s="140" t="s">
        <v>116</v>
      </c>
      <c r="C2725" s="142" t="n">
        <v>2181100</v>
      </c>
      <c r="D2725" s="143" t="n">
        <v>21811000</v>
      </c>
      <c r="E2725" s="140" t="s">
        <v>1773</v>
      </c>
      <c r="F2725" s="143" t="n">
        <v>2022</v>
      </c>
      <c r="G2725" s="144" t="n">
        <v>9500000</v>
      </c>
      <c r="H2725" s="144" t="n">
        <v>0</v>
      </c>
      <c r="I2725" s="144" t="n">
        <f aca="false">+G:G-H:H</f>
        <v>9500000</v>
      </c>
    </row>
    <row r="2726" customFormat="false" ht="17.25" hidden="false" customHeight="true" outlineLevel="0" collapsed="false">
      <c r="A2726" s="140" t="s">
        <v>116</v>
      </c>
      <c r="C2726" s="142" t="n">
        <v>2182000</v>
      </c>
      <c r="D2726" s="143" t="n">
        <v>21820000</v>
      </c>
      <c r="E2726" s="140" t="s">
        <v>10</v>
      </c>
      <c r="F2726" s="143" t="n">
        <v>2022</v>
      </c>
      <c r="G2726" s="144" t="n">
        <v>3441791.67</v>
      </c>
      <c r="H2726" s="144" t="n">
        <v>0</v>
      </c>
      <c r="I2726" s="144" t="n">
        <f aca="false">+G:G-H:H</f>
        <v>3441791.67</v>
      </c>
    </row>
    <row r="2727" customFormat="false" ht="17.25" hidden="false" customHeight="true" outlineLevel="0" collapsed="false">
      <c r="A2727" s="140" t="s">
        <v>116</v>
      </c>
      <c r="C2727" s="142" t="n">
        <v>2183000</v>
      </c>
      <c r="D2727" s="143" t="n">
        <v>21830000</v>
      </c>
      <c r="E2727" s="140" t="s">
        <v>574</v>
      </c>
      <c r="F2727" s="143" t="n">
        <v>2022</v>
      </c>
      <c r="G2727" s="144" t="n">
        <v>50404885435.49</v>
      </c>
      <c r="H2727" s="144" t="n">
        <v>0</v>
      </c>
      <c r="I2727" s="144" t="n">
        <f aca="false">+G:G-H:H</f>
        <v>50404885435.49</v>
      </c>
    </row>
    <row r="2728" customFormat="false" ht="17.25" hidden="false" customHeight="true" outlineLevel="0" collapsed="false">
      <c r="A2728" s="140" t="s">
        <v>116</v>
      </c>
      <c r="C2728" s="142" t="n">
        <v>2184000</v>
      </c>
      <c r="D2728" s="143" t="n">
        <v>21840000</v>
      </c>
      <c r="E2728" s="140" t="s">
        <v>3076</v>
      </c>
      <c r="F2728" s="143" t="n">
        <v>2022</v>
      </c>
      <c r="G2728" s="144" t="n">
        <v>72623397.4</v>
      </c>
      <c r="H2728" s="144" t="n">
        <v>0</v>
      </c>
      <c r="I2728" s="144" t="n">
        <f aca="false">+G:G-H:H</f>
        <v>72623397.4</v>
      </c>
    </row>
    <row r="2729" customFormat="false" ht="17.25" hidden="false" customHeight="true" outlineLevel="0" collapsed="false">
      <c r="A2729" s="140" t="s">
        <v>116</v>
      </c>
      <c r="C2729" s="142" t="n">
        <v>2750000</v>
      </c>
      <c r="D2729" s="143" t="n">
        <v>27500000</v>
      </c>
      <c r="E2729" s="140" t="s">
        <v>577</v>
      </c>
      <c r="F2729" s="143" t="n">
        <v>2022</v>
      </c>
      <c r="G2729" s="144" t="n">
        <v>41792108.09</v>
      </c>
      <c r="H2729" s="144" t="n">
        <v>0</v>
      </c>
      <c r="I2729" s="144" t="n">
        <f aca="false">+G:G-H:H</f>
        <v>41792108.09</v>
      </c>
    </row>
    <row r="2730" customFormat="false" ht="17.25" hidden="false" customHeight="true" outlineLevel="0" collapsed="false">
      <c r="A2730" s="140" t="s">
        <v>116</v>
      </c>
      <c r="C2730" s="142" t="n">
        <v>2815300</v>
      </c>
      <c r="D2730" s="143" t="n">
        <v>28153000</v>
      </c>
      <c r="E2730" s="140" t="s">
        <v>3631</v>
      </c>
      <c r="F2730" s="143" t="n">
        <v>2022</v>
      </c>
      <c r="G2730" s="144" t="n">
        <v>0</v>
      </c>
      <c r="H2730" s="144" t="n">
        <v>418523.05</v>
      </c>
      <c r="I2730" s="144" t="n">
        <f aca="false">+G:G-H:H</f>
        <v>-418523.05</v>
      </c>
    </row>
    <row r="2731" customFormat="false" ht="17.25" hidden="false" customHeight="true" outlineLevel="0" collapsed="false">
      <c r="A2731" s="140" t="s">
        <v>116</v>
      </c>
      <c r="C2731" s="142" t="n">
        <v>2818110</v>
      </c>
      <c r="D2731" s="143" t="n">
        <v>28181100</v>
      </c>
      <c r="E2731" s="140" t="s">
        <v>1777</v>
      </c>
      <c r="F2731" s="143" t="n">
        <v>2022</v>
      </c>
      <c r="G2731" s="144" t="n">
        <v>0</v>
      </c>
      <c r="H2731" s="144" t="n">
        <v>148356.16</v>
      </c>
      <c r="I2731" s="144" t="n">
        <f aca="false">+G:G-H:H</f>
        <v>-148356.16</v>
      </c>
    </row>
    <row r="2732" customFormat="false" ht="17.25" hidden="false" customHeight="true" outlineLevel="0" collapsed="false">
      <c r="A2732" s="140" t="s">
        <v>116</v>
      </c>
      <c r="C2732" s="142" t="n">
        <v>2818200</v>
      </c>
      <c r="D2732" s="143" t="n">
        <v>28182000</v>
      </c>
      <c r="E2732" s="140" t="s">
        <v>585</v>
      </c>
      <c r="F2732" s="143" t="n">
        <v>2022</v>
      </c>
      <c r="G2732" s="144" t="n">
        <v>0</v>
      </c>
      <c r="H2732" s="144" t="n">
        <v>151486.55</v>
      </c>
      <c r="I2732" s="144" t="n">
        <f aca="false">+G:G-H:H</f>
        <v>-151486.55</v>
      </c>
    </row>
    <row r="2733" customFormat="false" ht="17.25" hidden="false" customHeight="true" outlineLevel="0" collapsed="false">
      <c r="A2733" s="140" t="s">
        <v>116</v>
      </c>
      <c r="C2733" s="142" t="n">
        <v>2818300</v>
      </c>
      <c r="D2733" s="143" t="n">
        <v>28183000</v>
      </c>
      <c r="E2733" s="140" t="s">
        <v>588</v>
      </c>
      <c r="F2733" s="143" t="n">
        <v>2022</v>
      </c>
      <c r="G2733" s="144" t="n">
        <v>0</v>
      </c>
      <c r="H2733" s="144" t="n">
        <v>11524738289.8648</v>
      </c>
      <c r="I2733" s="144" t="n">
        <f aca="false">+G:G-H:H</f>
        <v>-11524738289.8648</v>
      </c>
    </row>
    <row r="2734" customFormat="false" ht="17.25" hidden="false" customHeight="true" outlineLevel="0" collapsed="false">
      <c r="A2734" s="140" t="s">
        <v>116</v>
      </c>
      <c r="C2734" s="142" t="n">
        <v>2818400</v>
      </c>
      <c r="D2734" s="143" t="n">
        <v>28184000</v>
      </c>
      <c r="E2734" s="140" t="s">
        <v>586</v>
      </c>
      <c r="F2734" s="143" t="n">
        <v>2022</v>
      </c>
      <c r="G2734" s="144" t="n">
        <v>0</v>
      </c>
      <c r="H2734" s="144" t="n">
        <v>10316349.83</v>
      </c>
      <c r="I2734" s="144" t="n">
        <f aca="false">+G:G-H:H</f>
        <v>-10316349.83</v>
      </c>
    </row>
    <row r="2735" customFormat="false" ht="17.25" hidden="false" customHeight="true" outlineLevel="0" collapsed="false">
      <c r="A2735" s="140" t="s">
        <v>116</v>
      </c>
      <c r="C2735" s="142" t="n">
        <v>4010000</v>
      </c>
      <c r="D2735" s="143" t="n">
        <v>40100000</v>
      </c>
      <c r="E2735" s="140" t="s">
        <v>597</v>
      </c>
      <c r="F2735" s="143" t="n">
        <v>2022</v>
      </c>
      <c r="G2735" s="144" t="n">
        <v>0</v>
      </c>
      <c r="H2735" s="144" t="n">
        <v>203950034.48</v>
      </c>
      <c r="I2735" s="144" t="n">
        <f aca="false">+G:G-H:H</f>
        <v>-203950034.48</v>
      </c>
    </row>
    <row r="2736" customFormat="false" ht="17.25" hidden="false" customHeight="true" outlineLevel="0" collapsed="false">
      <c r="A2736" s="140" t="s">
        <v>116</v>
      </c>
      <c r="C2736" s="142" t="n">
        <v>4011000</v>
      </c>
      <c r="D2736" s="143" t="n">
        <v>40110000</v>
      </c>
      <c r="E2736" s="140" t="s">
        <v>597</v>
      </c>
      <c r="F2736" s="143" t="n">
        <v>2022</v>
      </c>
      <c r="G2736" s="144" t="n">
        <v>0</v>
      </c>
      <c r="H2736" s="144" t="n">
        <v>22520821.31</v>
      </c>
      <c r="I2736" s="144" t="n">
        <f aca="false">+G:G-H:H</f>
        <v>-22520821.31</v>
      </c>
    </row>
    <row r="2737" customFormat="false" ht="17.25" hidden="false" customHeight="true" outlineLevel="0" collapsed="false">
      <c r="A2737" s="140" t="s">
        <v>116</v>
      </c>
      <c r="C2737" s="142" t="n">
        <v>4012000</v>
      </c>
      <c r="D2737" s="143" t="n">
        <v>40120000</v>
      </c>
      <c r="E2737" s="140" t="s">
        <v>23</v>
      </c>
      <c r="F2737" s="143" t="n">
        <v>2022</v>
      </c>
      <c r="G2737" s="144" t="n">
        <v>0</v>
      </c>
      <c r="H2737" s="144" t="n">
        <v>10402810</v>
      </c>
      <c r="I2737" s="144" t="n">
        <f aca="false">+G:G-H:H</f>
        <v>-10402810</v>
      </c>
    </row>
    <row r="2738" customFormat="false" ht="17.25" hidden="false" customHeight="true" outlineLevel="0" collapsed="false">
      <c r="A2738" s="140" t="s">
        <v>116</v>
      </c>
      <c r="C2738" s="142" t="n">
        <v>4031000</v>
      </c>
      <c r="D2738" s="143" t="n">
        <v>40310000</v>
      </c>
      <c r="E2738" s="140" t="s">
        <v>1783</v>
      </c>
      <c r="F2738" s="143" t="n">
        <v>2022</v>
      </c>
      <c r="G2738" s="144" t="n">
        <v>0</v>
      </c>
      <c r="H2738" s="144" t="n">
        <v>118748797.4</v>
      </c>
      <c r="I2738" s="144" t="n">
        <f aca="false">+G:G-H:H</f>
        <v>-118748797.4</v>
      </c>
    </row>
    <row r="2739" customFormat="false" ht="17.25" hidden="false" customHeight="true" outlineLevel="0" collapsed="false">
      <c r="A2739" s="140" t="s">
        <v>116</v>
      </c>
      <c r="C2739" s="142" t="n">
        <v>4032000</v>
      </c>
      <c r="D2739" s="143" t="n">
        <v>40320000</v>
      </c>
      <c r="E2739" s="140" t="s">
        <v>1784</v>
      </c>
      <c r="F2739" s="143" t="n">
        <v>2022</v>
      </c>
      <c r="G2739" s="144" t="n">
        <v>0</v>
      </c>
      <c r="H2739" s="144" t="n">
        <v>82048797.4</v>
      </c>
      <c r="I2739" s="144" t="n">
        <f aca="false">+G:G-H:H</f>
        <v>-82048797.4</v>
      </c>
    </row>
    <row r="2740" customFormat="false" ht="17.25" hidden="false" customHeight="true" outlineLevel="0" collapsed="false">
      <c r="A2740" s="140" t="s">
        <v>116</v>
      </c>
      <c r="C2740" s="142" t="n">
        <v>4034000</v>
      </c>
      <c r="D2740" s="143" t="n">
        <v>40340000</v>
      </c>
      <c r="E2740" s="140" t="s">
        <v>3360</v>
      </c>
      <c r="F2740" s="143" t="n">
        <v>2022</v>
      </c>
      <c r="G2740" s="144" t="n">
        <v>0</v>
      </c>
      <c r="H2740" s="144" t="n">
        <v>602608797.4</v>
      </c>
      <c r="I2740" s="144" t="n">
        <f aca="false">+G:G-H:H</f>
        <v>-602608797.4</v>
      </c>
    </row>
    <row r="2741" customFormat="false" ht="17.25" hidden="false" customHeight="true" outlineLevel="0" collapsed="false">
      <c r="A2741" s="140" t="s">
        <v>116</v>
      </c>
      <c r="C2741" s="142" t="n">
        <v>4040000</v>
      </c>
      <c r="D2741" s="143" t="n">
        <v>40400000</v>
      </c>
      <c r="E2741" s="140" t="s">
        <v>1165</v>
      </c>
      <c r="F2741" s="143" t="n">
        <v>2022</v>
      </c>
      <c r="G2741" s="144" t="n">
        <v>0</v>
      </c>
      <c r="H2741" s="144" t="n">
        <v>6084679858.38</v>
      </c>
      <c r="I2741" s="144" t="n">
        <f aca="false">+G:G-H:H</f>
        <v>-6084679858.38</v>
      </c>
    </row>
    <row r="2742" customFormat="false" ht="17.25" hidden="false" customHeight="true" outlineLevel="0" collapsed="false">
      <c r="A2742" s="140" t="s">
        <v>116</v>
      </c>
      <c r="C2742" s="142" t="n">
        <v>4080000</v>
      </c>
      <c r="D2742" s="143" t="n">
        <v>40800000</v>
      </c>
      <c r="E2742" s="140" t="s">
        <v>3092</v>
      </c>
      <c r="F2742" s="143" t="n">
        <v>2022</v>
      </c>
      <c r="G2742" s="144" t="n">
        <v>0</v>
      </c>
      <c r="H2742" s="144" t="n">
        <v>8598820918.38</v>
      </c>
      <c r="I2742" s="144" t="n">
        <f aca="false">+G:G-H:H</f>
        <v>-8598820918.38</v>
      </c>
    </row>
    <row r="2743" customFormat="false" ht="17.25" hidden="false" customHeight="true" outlineLevel="0" collapsed="false">
      <c r="A2743" s="140" t="s">
        <v>116</v>
      </c>
      <c r="C2743" s="142" t="n">
        <v>4081100</v>
      </c>
      <c r="D2743" s="143" t="n">
        <v>40811000</v>
      </c>
      <c r="E2743" s="140" t="s">
        <v>1786</v>
      </c>
      <c r="F2743" s="143" t="n">
        <v>2022</v>
      </c>
      <c r="G2743" s="144" t="n">
        <v>0</v>
      </c>
      <c r="H2743" s="144" t="n">
        <v>446533333.34</v>
      </c>
      <c r="I2743" s="144" t="n">
        <f aca="false">+G:G-H:H</f>
        <v>-446533333.34</v>
      </c>
    </row>
    <row r="2744" customFormat="false" ht="17.25" hidden="false" customHeight="true" outlineLevel="0" collapsed="false">
      <c r="A2744" s="140" t="s">
        <v>116</v>
      </c>
      <c r="C2744" s="142" t="n">
        <v>4091000</v>
      </c>
      <c r="D2744" s="143" t="n">
        <v>40910000</v>
      </c>
      <c r="E2744" s="140" t="s">
        <v>1787</v>
      </c>
      <c r="F2744" s="143" t="n">
        <v>2022</v>
      </c>
      <c r="G2744" s="144" t="n">
        <v>141919179</v>
      </c>
      <c r="H2744" s="144" t="n">
        <v>0</v>
      </c>
      <c r="I2744" s="144" t="n">
        <f aca="false">+G:G-H:H</f>
        <v>141919179</v>
      </c>
    </row>
    <row r="2745" customFormat="false" ht="17.25" hidden="false" customHeight="true" outlineLevel="0" collapsed="false">
      <c r="A2745" s="140" t="s">
        <v>116</v>
      </c>
      <c r="C2745" s="142" t="n">
        <v>4111000</v>
      </c>
      <c r="D2745" s="143" t="n">
        <v>41110000</v>
      </c>
      <c r="E2745" s="140" t="s">
        <v>271</v>
      </c>
      <c r="F2745" s="143" t="n">
        <v>2022</v>
      </c>
      <c r="G2745" s="144" t="n">
        <v>5425454447.21</v>
      </c>
      <c r="H2745" s="144" t="n">
        <v>0</v>
      </c>
      <c r="I2745" s="144" t="n">
        <f aca="false">+G:G-H:H</f>
        <v>5425454447.21</v>
      </c>
    </row>
    <row r="2746" customFormat="false" ht="17.25" hidden="false" customHeight="true" outlineLevel="0" collapsed="false">
      <c r="A2746" s="140" t="s">
        <v>116</v>
      </c>
      <c r="C2746" s="142" t="n">
        <v>4130000</v>
      </c>
      <c r="D2746" s="143" t="n">
        <v>41300000</v>
      </c>
      <c r="E2746" s="140" t="s">
        <v>3100</v>
      </c>
      <c r="F2746" s="143" t="n">
        <v>2022</v>
      </c>
      <c r="G2746" s="144" t="n">
        <v>417451560</v>
      </c>
      <c r="H2746" s="144" t="n">
        <v>0</v>
      </c>
      <c r="I2746" s="144" t="n">
        <f aca="false">+G:G-H:H</f>
        <v>417451560</v>
      </c>
    </row>
    <row r="2747" customFormat="false" ht="17.25" hidden="false" customHeight="true" outlineLevel="0" collapsed="false">
      <c r="A2747" s="140" t="s">
        <v>116</v>
      </c>
      <c r="C2747" s="142" t="n">
        <v>4180000</v>
      </c>
      <c r="D2747" s="143" t="n">
        <v>41800000</v>
      </c>
      <c r="E2747" s="140" t="s">
        <v>1924</v>
      </c>
      <c r="F2747" s="143" t="n">
        <v>2022</v>
      </c>
      <c r="G2747" s="144" t="n">
        <v>325700920.48</v>
      </c>
      <c r="H2747" s="144" t="n">
        <v>0</v>
      </c>
      <c r="I2747" s="144" t="n">
        <f aca="false">+G:G-H:H</f>
        <v>325700920.48</v>
      </c>
    </row>
    <row r="2748" customFormat="false" ht="17.25" hidden="false" customHeight="true" outlineLevel="0" collapsed="false">
      <c r="A2748" s="140" t="s">
        <v>116</v>
      </c>
      <c r="C2748" s="142" t="n">
        <v>4190000</v>
      </c>
      <c r="D2748" s="143" t="n">
        <v>41900000</v>
      </c>
      <c r="E2748" s="140" t="s">
        <v>267</v>
      </c>
      <c r="F2748" s="143" t="n">
        <v>2022</v>
      </c>
      <c r="G2748" s="144" t="n">
        <v>0</v>
      </c>
      <c r="H2748" s="144" t="n">
        <v>58240126.64</v>
      </c>
      <c r="I2748" s="144" t="n">
        <f aca="false">+G:G-H:H</f>
        <v>-58240126.64</v>
      </c>
    </row>
    <row r="2749" customFormat="false" ht="17.25" hidden="false" customHeight="true" outlineLevel="0" collapsed="false">
      <c r="A2749" s="140" t="s">
        <v>116</v>
      </c>
      <c r="C2749" s="142" t="n">
        <v>4210000</v>
      </c>
      <c r="D2749" s="143" t="n">
        <v>42100000</v>
      </c>
      <c r="E2749" s="140" t="s">
        <v>2250</v>
      </c>
      <c r="F2749" s="143" t="n">
        <v>2022</v>
      </c>
      <c r="G2749" s="144" t="n">
        <v>27305946.75</v>
      </c>
      <c r="H2749" s="144" t="n">
        <v>0</v>
      </c>
      <c r="I2749" s="144" t="n">
        <f aca="false">+G:G-H:H</f>
        <v>27305946.75</v>
      </c>
    </row>
    <row r="2750" customFormat="false" ht="17.25" hidden="false" customHeight="true" outlineLevel="0" collapsed="false">
      <c r="A2750" s="140" t="s">
        <v>116</v>
      </c>
      <c r="C2750" s="142" t="n">
        <v>4251000</v>
      </c>
      <c r="D2750" s="143" t="n">
        <v>42510000</v>
      </c>
      <c r="E2750" s="140" t="s">
        <v>1795</v>
      </c>
      <c r="F2750" s="143" t="n">
        <v>2022</v>
      </c>
      <c r="G2750" s="144" t="n">
        <v>12100166.35</v>
      </c>
      <c r="H2750" s="144" t="n">
        <v>0</v>
      </c>
      <c r="I2750" s="144" t="n">
        <f aca="false">+G:G-H:H</f>
        <v>12100166.35</v>
      </c>
    </row>
    <row r="2751" customFormat="false" ht="17.25" hidden="false" customHeight="true" outlineLevel="0" collapsed="false">
      <c r="A2751" s="140" t="s">
        <v>116</v>
      </c>
      <c r="C2751" s="142" t="n">
        <v>4282000</v>
      </c>
      <c r="D2751" s="143" t="n">
        <v>42820000</v>
      </c>
      <c r="E2751" s="140" t="s">
        <v>604</v>
      </c>
      <c r="F2751" s="143" t="n">
        <v>2022</v>
      </c>
      <c r="G2751" s="144" t="n">
        <v>0</v>
      </c>
      <c r="H2751" s="144" t="n">
        <v>141576675.03</v>
      </c>
      <c r="I2751" s="144" t="n">
        <f aca="false">+G:G-H:H</f>
        <v>-141576675.03</v>
      </c>
    </row>
    <row r="2752" customFormat="false" ht="17.25" hidden="false" customHeight="true" outlineLevel="0" collapsed="false">
      <c r="A2752" s="140" t="s">
        <v>116</v>
      </c>
      <c r="C2752" s="142" t="n">
        <v>4310000</v>
      </c>
      <c r="D2752" s="143" t="n">
        <v>43100000</v>
      </c>
      <c r="E2752" s="140" t="s">
        <v>605</v>
      </c>
      <c r="F2752" s="143" t="n">
        <v>2022</v>
      </c>
      <c r="G2752" s="144" t="n">
        <v>0</v>
      </c>
      <c r="H2752" s="144" t="n">
        <v>92537632.34</v>
      </c>
      <c r="I2752" s="144" t="n">
        <f aca="false">+G:G-H:H</f>
        <v>-92537632.34</v>
      </c>
    </row>
    <row r="2753" customFormat="false" ht="17.25" hidden="false" customHeight="true" outlineLevel="0" collapsed="false">
      <c r="A2753" s="140" t="s">
        <v>116</v>
      </c>
      <c r="C2753" s="142" t="n">
        <v>4311000</v>
      </c>
      <c r="D2753" s="143" t="n">
        <v>43110000</v>
      </c>
      <c r="E2753" s="140" t="s">
        <v>3106</v>
      </c>
      <c r="F2753" s="143" t="n">
        <v>2022</v>
      </c>
      <c r="G2753" s="144" t="n">
        <v>0</v>
      </c>
      <c r="H2753" s="144" t="n">
        <v>4575900</v>
      </c>
      <c r="I2753" s="144" t="n">
        <f aca="false">+G:G-H:H</f>
        <v>-4575900</v>
      </c>
    </row>
    <row r="2754" customFormat="false" ht="17.25" hidden="false" customHeight="true" outlineLevel="0" collapsed="false">
      <c r="A2754" s="140" t="s">
        <v>116</v>
      </c>
      <c r="C2754" s="142" t="n">
        <v>4312000</v>
      </c>
      <c r="D2754" s="143" t="n">
        <v>43120000</v>
      </c>
      <c r="E2754" s="140" t="s">
        <v>38</v>
      </c>
      <c r="F2754" s="143" t="n">
        <v>2022</v>
      </c>
      <c r="G2754" s="144" t="n">
        <v>0</v>
      </c>
      <c r="H2754" s="144" t="n">
        <v>5897006.14</v>
      </c>
      <c r="I2754" s="144" t="n">
        <f aca="false">+G:G-H:H</f>
        <v>-5897006.14</v>
      </c>
    </row>
    <row r="2755" customFormat="false" ht="17.25" hidden="false" customHeight="true" outlineLevel="0" collapsed="false">
      <c r="A2755" s="140" t="s">
        <v>116</v>
      </c>
      <c r="C2755" s="142" t="n">
        <v>4320000</v>
      </c>
      <c r="D2755" s="143" t="n">
        <v>43200000</v>
      </c>
      <c r="E2755" s="140" t="s">
        <v>37</v>
      </c>
      <c r="F2755" s="143" t="n">
        <v>2022</v>
      </c>
      <c r="G2755" s="144" t="n">
        <v>0</v>
      </c>
      <c r="H2755" s="144" t="n">
        <v>28376521.44</v>
      </c>
      <c r="I2755" s="144" t="n">
        <f aca="false">+G:G-H:H</f>
        <v>-28376521.44</v>
      </c>
    </row>
    <row r="2756" customFormat="false" ht="17.25" hidden="false" customHeight="true" outlineLevel="0" collapsed="false">
      <c r="A2756" s="140" t="s">
        <v>116</v>
      </c>
      <c r="C2756" s="142" t="n">
        <v>4322000</v>
      </c>
      <c r="D2756" s="143" t="n">
        <v>43220000</v>
      </c>
      <c r="E2756" s="140" t="s">
        <v>608</v>
      </c>
      <c r="F2756" s="143" t="n">
        <v>2022</v>
      </c>
      <c r="G2756" s="144" t="n">
        <v>0</v>
      </c>
      <c r="H2756" s="144" t="n">
        <v>103920</v>
      </c>
      <c r="I2756" s="144" t="n">
        <f aca="false">+G:G-H:H</f>
        <v>-103920</v>
      </c>
    </row>
    <row r="2757" customFormat="false" ht="17.25" hidden="false" customHeight="true" outlineLevel="0" collapsed="false">
      <c r="A2757" s="140" t="s">
        <v>116</v>
      </c>
      <c r="C2757" s="142" t="n">
        <v>4330000</v>
      </c>
      <c r="D2757" s="143" t="n">
        <v>43300000</v>
      </c>
      <c r="E2757" s="140" t="s">
        <v>607</v>
      </c>
      <c r="F2757" s="143" t="n">
        <v>2022</v>
      </c>
      <c r="G2757" s="144" t="n">
        <v>0</v>
      </c>
      <c r="H2757" s="144" t="n">
        <v>11173685.26</v>
      </c>
      <c r="I2757" s="144" t="n">
        <f aca="false">+G:G-H:H</f>
        <v>-11173685.26</v>
      </c>
    </row>
    <row r="2758" customFormat="false" ht="17.25" hidden="false" customHeight="true" outlineLevel="0" collapsed="false">
      <c r="A2758" s="140" t="s">
        <v>116</v>
      </c>
      <c r="C2758" s="142" t="n">
        <v>4340000</v>
      </c>
      <c r="D2758" s="143" t="n">
        <v>43400000</v>
      </c>
      <c r="E2758" s="140" t="s">
        <v>39</v>
      </c>
      <c r="F2758" s="143" t="n">
        <v>2022</v>
      </c>
      <c r="G2758" s="144" t="n">
        <v>0</v>
      </c>
      <c r="H2758" s="144" t="n">
        <v>4037000</v>
      </c>
      <c r="I2758" s="144" t="n">
        <f aca="false">+G:G-H:H</f>
        <v>-4037000</v>
      </c>
    </row>
    <row r="2759" customFormat="false" ht="17.25" hidden="false" customHeight="true" outlineLevel="0" collapsed="false">
      <c r="A2759" s="140" t="s">
        <v>116</v>
      </c>
      <c r="C2759" s="142" t="n">
        <v>4410000</v>
      </c>
      <c r="D2759" s="143" t="n">
        <v>44100000</v>
      </c>
      <c r="E2759" s="140" t="s">
        <v>2251</v>
      </c>
      <c r="F2759" s="143" t="n">
        <v>2022</v>
      </c>
      <c r="G2759" s="144" t="n">
        <v>0</v>
      </c>
      <c r="H2759" s="144" t="n">
        <v>27702422.07</v>
      </c>
      <c r="I2759" s="144" t="n">
        <f aca="false">+G:G-H:H</f>
        <v>-27702422.07</v>
      </c>
    </row>
    <row r="2760" customFormat="false" ht="17.25" hidden="false" customHeight="true" outlineLevel="0" collapsed="false">
      <c r="A2760" s="140" t="s">
        <v>116</v>
      </c>
      <c r="C2760" s="142" t="n">
        <v>4430000</v>
      </c>
      <c r="D2760" s="143" t="n">
        <v>44300000</v>
      </c>
      <c r="E2760" s="140" t="s">
        <v>611</v>
      </c>
      <c r="F2760" s="143" t="n">
        <v>2022</v>
      </c>
      <c r="G2760" s="144" t="n">
        <v>14692480.38</v>
      </c>
      <c r="H2760" s="144" t="n">
        <v>0</v>
      </c>
      <c r="I2760" s="144" t="n">
        <f aca="false">+G:G-H:H</f>
        <v>14692480.38</v>
      </c>
    </row>
    <row r="2761" customFormat="false" ht="17.25" hidden="false" customHeight="true" outlineLevel="0" collapsed="false">
      <c r="A2761" s="140" t="s">
        <v>116</v>
      </c>
      <c r="C2761" s="142" t="n">
        <v>4431000</v>
      </c>
      <c r="D2761" s="143" t="n">
        <v>44310000</v>
      </c>
      <c r="E2761" s="140" t="s">
        <v>42</v>
      </c>
      <c r="F2761" s="143" t="n">
        <v>2022</v>
      </c>
      <c r="G2761" s="144" t="n">
        <v>0</v>
      </c>
      <c r="H2761" s="144" t="n">
        <v>286853.16</v>
      </c>
      <c r="I2761" s="144" t="n">
        <f aca="false">+G:G-H:H</f>
        <v>-286853.16</v>
      </c>
    </row>
    <row r="2762" customFormat="false" ht="17.25" hidden="false" customHeight="true" outlineLevel="0" collapsed="false">
      <c r="A2762" s="140" t="s">
        <v>116</v>
      </c>
      <c r="C2762" s="142" t="n">
        <v>4432000</v>
      </c>
      <c r="D2762" s="143" t="n">
        <v>44320000</v>
      </c>
      <c r="E2762" s="140" t="s">
        <v>3536</v>
      </c>
      <c r="F2762" s="143" t="n">
        <v>2022</v>
      </c>
      <c r="G2762" s="144" t="n">
        <v>0</v>
      </c>
      <c r="H2762" s="144" t="n">
        <v>3052834.9</v>
      </c>
      <c r="I2762" s="144" t="n">
        <f aca="false">+G:G-H:H</f>
        <v>-3052834.9</v>
      </c>
    </row>
    <row r="2763" customFormat="false" ht="17.25" hidden="false" customHeight="true" outlineLevel="0" collapsed="false">
      <c r="A2763" s="140" t="s">
        <v>116</v>
      </c>
      <c r="C2763" s="142" t="n">
        <v>4441000</v>
      </c>
      <c r="D2763" s="143" t="n">
        <v>44410000</v>
      </c>
      <c r="E2763" s="140" t="s">
        <v>1645</v>
      </c>
      <c r="F2763" s="143" t="n">
        <v>2022</v>
      </c>
      <c r="G2763" s="144" t="n">
        <v>0</v>
      </c>
      <c r="H2763" s="144" t="n">
        <v>635837979.667047</v>
      </c>
      <c r="I2763" s="144" t="n">
        <f aca="false">+G:G-H:H</f>
        <v>-635837979.667047</v>
      </c>
    </row>
    <row r="2764" customFormat="false" ht="17.25" hidden="false" customHeight="true" outlineLevel="0" collapsed="false">
      <c r="A2764" s="140" t="s">
        <v>116</v>
      </c>
      <c r="C2764" s="142" t="n">
        <v>4442000</v>
      </c>
      <c r="D2764" s="143" t="n">
        <v>44420000</v>
      </c>
      <c r="E2764" s="140" t="s">
        <v>614</v>
      </c>
      <c r="F2764" s="143" t="n">
        <v>2022</v>
      </c>
      <c r="G2764" s="144" t="n">
        <v>78241603.43</v>
      </c>
      <c r="H2764" s="144" t="n">
        <v>0</v>
      </c>
      <c r="I2764" s="144" t="n">
        <f aca="false">+G:G-H:H</f>
        <v>78241603.43</v>
      </c>
    </row>
    <row r="2765" customFormat="false" ht="17.25" hidden="false" customHeight="true" outlineLevel="0" collapsed="false">
      <c r="A2765" s="140" t="s">
        <v>116</v>
      </c>
      <c r="C2765" s="142" t="n">
        <v>4455000</v>
      </c>
      <c r="D2765" s="143" t="n">
        <v>44550000</v>
      </c>
      <c r="E2765" s="140" t="s">
        <v>617</v>
      </c>
      <c r="F2765" s="143" t="n">
        <v>2022</v>
      </c>
      <c r="G2765" s="144" t="n">
        <v>1982393416.05</v>
      </c>
      <c r="H2765" s="144" t="n">
        <v>0</v>
      </c>
      <c r="I2765" s="144" t="n">
        <f aca="false">+G:G-H:H</f>
        <v>1982393416.05</v>
      </c>
    </row>
    <row r="2766" customFormat="false" ht="17.25" hidden="false" customHeight="true" outlineLevel="0" collapsed="false">
      <c r="A2766" s="140" t="s">
        <v>116</v>
      </c>
      <c r="C2766" s="142" t="n">
        <v>4456200</v>
      </c>
      <c r="D2766" s="143" t="n">
        <v>44562000</v>
      </c>
      <c r="E2766" s="140" t="s">
        <v>47</v>
      </c>
      <c r="F2766" s="143" t="n">
        <v>2022</v>
      </c>
      <c r="G2766" s="144" t="n">
        <v>73246877.74</v>
      </c>
      <c r="H2766" s="144" t="n">
        <v>0</v>
      </c>
      <c r="I2766" s="144" t="n">
        <f aca="false">+G:G-H:H</f>
        <v>73246877.74</v>
      </c>
    </row>
    <row r="2767" customFormat="false" ht="17.25" hidden="false" customHeight="true" outlineLevel="0" collapsed="false">
      <c r="A2767" s="140" t="s">
        <v>116</v>
      </c>
      <c r="C2767" s="142" t="n">
        <v>4456400</v>
      </c>
      <c r="D2767" s="143" t="n">
        <v>44564000</v>
      </c>
      <c r="E2767" s="140" t="s">
        <v>49</v>
      </c>
      <c r="F2767" s="143" t="n">
        <v>2022</v>
      </c>
      <c r="G2767" s="144" t="n">
        <v>18946174.91</v>
      </c>
      <c r="H2767" s="144" t="n">
        <v>0</v>
      </c>
      <c r="I2767" s="144" t="n">
        <f aca="false">+G:G-H:H</f>
        <v>18946174.91</v>
      </c>
    </row>
    <row r="2768" customFormat="false" ht="17.25" hidden="false" customHeight="true" outlineLevel="0" collapsed="false">
      <c r="A2768" s="140" t="s">
        <v>116</v>
      </c>
      <c r="C2768" s="142" t="n">
        <v>4456500</v>
      </c>
      <c r="D2768" s="143" t="n">
        <v>44565000</v>
      </c>
      <c r="E2768" s="140" t="s">
        <v>1646</v>
      </c>
      <c r="F2768" s="143" t="n">
        <v>2022</v>
      </c>
      <c r="G2768" s="144" t="n">
        <v>58094349.95</v>
      </c>
      <c r="H2768" s="144" t="n">
        <v>0</v>
      </c>
      <c r="I2768" s="144" t="n">
        <f aca="false">+G:G-H:H</f>
        <v>58094349.95</v>
      </c>
    </row>
    <row r="2769" customFormat="false" ht="17.25" hidden="false" customHeight="true" outlineLevel="0" collapsed="false">
      <c r="A2769" s="140" t="s">
        <v>116</v>
      </c>
      <c r="C2769" s="142" t="n">
        <v>4457000</v>
      </c>
      <c r="D2769" s="143" t="n">
        <v>44570000</v>
      </c>
      <c r="E2769" s="140" t="s">
        <v>2257</v>
      </c>
      <c r="F2769" s="143" t="n">
        <v>2022</v>
      </c>
      <c r="G2769" s="144" t="n">
        <v>0</v>
      </c>
      <c r="H2769" s="144" t="n">
        <v>389184641.14</v>
      </c>
      <c r="I2769" s="144" t="n">
        <f aca="false">+G:G-H:H</f>
        <v>-389184641.14</v>
      </c>
    </row>
    <row r="2770" customFormat="false" ht="17.25" hidden="false" customHeight="true" outlineLevel="0" collapsed="false">
      <c r="A2770" s="140" t="s">
        <v>116</v>
      </c>
      <c r="C2770" s="142" t="n">
        <v>4457400</v>
      </c>
      <c r="D2770" s="143" t="n">
        <v>44574000</v>
      </c>
      <c r="E2770" s="140" t="s">
        <v>1888</v>
      </c>
      <c r="F2770" s="143" t="n">
        <v>2022</v>
      </c>
      <c r="G2770" s="144" t="n">
        <v>0</v>
      </c>
      <c r="H2770" s="144" t="n">
        <v>184776000</v>
      </c>
      <c r="I2770" s="144" t="n">
        <f aca="false">+G:G-H:H</f>
        <v>-184776000</v>
      </c>
    </row>
    <row r="2771" customFormat="false" ht="17.25" hidden="false" customHeight="true" outlineLevel="0" collapsed="false">
      <c r="A2771" s="140" t="s">
        <v>116</v>
      </c>
      <c r="C2771" s="142" t="n">
        <v>4458000</v>
      </c>
      <c r="D2771" s="143" t="n">
        <v>44580000</v>
      </c>
      <c r="E2771" s="140" t="s">
        <v>3125</v>
      </c>
      <c r="F2771" s="143" t="n">
        <v>2022</v>
      </c>
      <c r="G2771" s="144" t="n">
        <v>0</v>
      </c>
      <c r="H2771" s="144" t="n">
        <v>116820.08</v>
      </c>
      <c r="I2771" s="144" t="n">
        <f aca="false">+G:G-H:H</f>
        <v>-116820.08</v>
      </c>
    </row>
    <row r="2772" customFormat="false" ht="17.25" hidden="false" customHeight="true" outlineLevel="0" collapsed="false">
      <c r="A2772" s="140" t="s">
        <v>116</v>
      </c>
      <c r="C2772" s="142" t="n">
        <v>4458300</v>
      </c>
      <c r="D2772" s="143" t="n">
        <v>44583000</v>
      </c>
      <c r="E2772" s="140" t="s">
        <v>1802</v>
      </c>
      <c r="F2772" s="143" t="n">
        <v>2022</v>
      </c>
      <c r="G2772" s="144" t="n">
        <v>0</v>
      </c>
      <c r="H2772" s="144" t="n">
        <v>49334621.59</v>
      </c>
      <c r="I2772" s="144" t="n">
        <f aca="false">+G:G-H:H</f>
        <v>-49334621.59</v>
      </c>
    </row>
    <row r="2773" customFormat="false" ht="17.25" hidden="false" customHeight="true" outlineLevel="0" collapsed="false">
      <c r="A2773" s="140" t="s">
        <v>116</v>
      </c>
      <c r="C2773" s="142" t="n">
        <v>4550000</v>
      </c>
      <c r="D2773" s="143" t="n">
        <v>45500000</v>
      </c>
      <c r="E2773" s="140" t="s">
        <v>1889</v>
      </c>
      <c r="F2773" s="143" t="n">
        <v>2022</v>
      </c>
      <c r="G2773" s="144" t="n">
        <v>0</v>
      </c>
      <c r="H2773" s="144" t="n">
        <v>3967997410.15</v>
      </c>
      <c r="I2773" s="144" t="n">
        <f aca="false">+G:G-H:H</f>
        <v>-3967997410.15</v>
      </c>
    </row>
    <row r="2774" customFormat="false" ht="17.25" hidden="false" customHeight="true" outlineLevel="0" collapsed="false">
      <c r="A2774" s="140" t="s">
        <v>116</v>
      </c>
      <c r="C2774" s="142" t="n">
        <v>4620000</v>
      </c>
      <c r="D2774" s="143" t="n">
        <v>46200000</v>
      </c>
      <c r="E2774" s="140" t="s">
        <v>1476</v>
      </c>
      <c r="F2774" s="143" t="n">
        <v>2022</v>
      </c>
      <c r="G2774" s="144" t="n">
        <v>83640000</v>
      </c>
      <c r="H2774" s="144" t="n">
        <v>0</v>
      </c>
      <c r="I2774" s="144" t="n">
        <f aca="false">+G:G-H:H</f>
        <v>83640000</v>
      </c>
    </row>
    <row r="2775" customFormat="false" ht="17.25" hidden="false" customHeight="true" outlineLevel="0" collapsed="false">
      <c r="A2775" s="140" t="s">
        <v>116</v>
      </c>
      <c r="C2775" s="142" t="n">
        <v>4660000</v>
      </c>
      <c r="D2775" s="143" t="n">
        <v>46600000</v>
      </c>
      <c r="E2775" s="140" t="s">
        <v>1810</v>
      </c>
      <c r="F2775" s="143" t="n">
        <v>2022</v>
      </c>
      <c r="G2775" s="144" t="n">
        <v>0</v>
      </c>
      <c r="H2775" s="144" t="n">
        <v>5635771094.77</v>
      </c>
      <c r="I2775" s="144" t="n">
        <f aca="false">+G:G-H:H</f>
        <v>-5635771094.77</v>
      </c>
    </row>
    <row r="2776" customFormat="false" ht="17.25" hidden="false" customHeight="true" outlineLevel="0" collapsed="false">
      <c r="A2776" s="140" t="s">
        <v>116</v>
      </c>
      <c r="C2776" s="142" t="n">
        <v>4661000</v>
      </c>
      <c r="D2776" s="143" t="n">
        <v>46610000</v>
      </c>
      <c r="E2776" s="140" t="s">
        <v>3632</v>
      </c>
      <c r="F2776" s="143" t="n">
        <v>2022</v>
      </c>
      <c r="G2776" s="144" t="n">
        <v>0</v>
      </c>
      <c r="H2776" s="144" t="n">
        <v>56441999.94</v>
      </c>
      <c r="I2776" s="144" t="n">
        <f aca="false">+G:G-H:H</f>
        <v>-56441999.94</v>
      </c>
    </row>
    <row r="2777" customFormat="false" ht="17.25" hidden="false" customHeight="true" outlineLevel="0" collapsed="false">
      <c r="A2777" s="140" t="s">
        <v>116</v>
      </c>
      <c r="C2777" s="142" t="n">
        <v>4670000</v>
      </c>
      <c r="D2777" s="143" t="n">
        <v>46700000</v>
      </c>
      <c r="E2777" s="140" t="s">
        <v>3371</v>
      </c>
      <c r="F2777" s="143" t="n">
        <v>2022</v>
      </c>
      <c r="G2777" s="144" t="n">
        <v>451956720</v>
      </c>
      <c r="H2777" s="144" t="n">
        <v>0</v>
      </c>
      <c r="I2777" s="144" t="n">
        <f aca="false">+G:G-H:H</f>
        <v>451956720</v>
      </c>
    </row>
    <row r="2778" customFormat="false" ht="17.25" hidden="false" customHeight="true" outlineLevel="0" collapsed="false">
      <c r="A2778" s="140" t="s">
        <v>116</v>
      </c>
      <c r="C2778" s="142" t="n">
        <v>4670001</v>
      </c>
      <c r="D2778" s="143" t="n">
        <v>46700010</v>
      </c>
      <c r="E2778" s="140" t="s">
        <v>115</v>
      </c>
      <c r="F2778" s="143" t="n">
        <v>2022</v>
      </c>
      <c r="G2778" s="144" t="n">
        <v>1013100442.66</v>
      </c>
      <c r="H2778" s="144" t="n">
        <v>0</v>
      </c>
      <c r="I2778" s="144" t="n">
        <f aca="false">+G:G-H:H</f>
        <v>1013100442.66</v>
      </c>
    </row>
    <row r="2779" customFormat="false" ht="17.25" hidden="false" customHeight="true" outlineLevel="0" collapsed="false">
      <c r="A2779" s="140" t="s">
        <v>116</v>
      </c>
      <c r="C2779" s="142" t="n">
        <v>4671007</v>
      </c>
      <c r="D2779" s="143" t="n">
        <v>46710070</v>
      </c>
      <c r="E2779" s="140" t="s">
        <v>99</v>
      </c>
      <c r="F2779" s="143" t="n">
        <v>2022</v>
      </c>
      <c r="G2779" s="144" t="n">
        <v>0</v>
      </c>
      <c r="H2779" s="144" t="n">
        <v>18921100</v>
      </c>
      <c r="I2779" s="144" t="n">
        <f aca="false">+G:G-H:H</f>
        <v>-18921100</v>
      </c>
    </row>
    <row r="2780" customFormat="false" ht="17.25" hidden="false" customHeight="true" outlineLevel="0" collapsed="false">
      <c r="A2780" s="140" t="s">
        <v>116</v>
      </c>
      <c r="C2780" s="142" t="n">
        <v>4671016</v>
      </c>
      <c r="D2780" s="143" t="n">
        <v>46710160</v>
      </c>
      <c r="E2780" s="140" t="s">
        <v>1815</v>
      </c>
      <c r="F2780" s="143" t="n">
        <v>2022</v>
      </c>
      <c r="G2780" s="144" t="n">
        <v>0</v>
      </c>
      <c r="H2780" s="144" t="n">
        <v>556000</v>
      </c>
      <c r="I2780" s="144" t="n">
        <f aca="false">+G:G-H:H</f>
        <v>-556000</v>
      </c>
    </row>
    <row r="2781" customFormat="false" ht="17.25" hidden="false" customHeight="true" outlineLevel="0" collapsed="false">
      <c r="A2781" s="140" t="s">
        <v>116</v>
      </c>
      <c r="C2781" s="142" t="n">
        <v>4671017</v>
      </c>
      <c r="D2781" s="143" t="n">
        <v>46710170</v>
      </c>
      <c r="E2781" s="140" t="s">
        <v>105</v>
      </c>
      <c r="F2781" s="143" t="n">
        <v>2022</v>
      </c>
      <c r="G2781" s="144" t="n">
        <v>57919960</v>
      </c>
      <c r="H2781" s="144" t="n">
        <v>0</v>
      </c>
      <c r="I2781" s="144" t="n">
        <f aca="false">+G:G-H:H</f>
        <v>57919960</v>
      </c>
    </row>
    <row r="2782" customFormat="false" ht="17.25" hidden="false" customHeight="true" outlineLevel="0" collapsed="false">
      <c r="A2782" s="140" t="s">
        <v>116</v>
      </c>
      <c r="C2782" s="142" t="n">
        <v>4672012</v>
      </c>
      <c r="D2782" s="143" t="n">
        <v>46720120</v>
      </c>
      <c r="E2782" s="140" t="s">
        <v>126</v>
      </c>
      <c r="F2782" s="143" t="n">
        <v>2022</v>
      </c>
      <c r="G2782" s="144" t="n">
        <v>3485232.97</v>
      </c>
      <c r="H2782" s="144" t="n">
        <v>0</v>
      </c>
      <c r="I2782" s="144" t="n">
        <f aca="false">+G:G-H:H</f>
        <v>3485232.97</v>
      </c>
    </row>
    <row r="2783" customFormat="false" ht="17.25" hidden="false" customHeight="true" outlineLevel="0" collapsed="false">
      <c r="A2783" s="140" t="s">
        <v>116</v>
      </c>
      <c r="C2783" s="142" t="n">
        <v>4710000</v>
      </c>
      <c r="D2783" s="143" t="n">
        <v>47100000</v>
      </c>
      <c r="E2783" s="140" t="s">
        <v>362</v>
      </c>
      <c r="F2783" s="143" t="n">
        <v>2022</v>
      </c>
      <c r="G2783" s="144" t="n">
        <v>0</v>
      </c>
      <c r="H2783" s="144" t="n">
        <v>682.8</v>
      </c>
      <c r="I2783" s="144" t="n">
        <f aca="false">+G:G-H:H</f>
        <v>-682.8</v>
      </c>
    </row>
    <row r="2784" customFormat="false" ht="17.25" hidden="false" customHeight="true" outlineLevel="0" collapsed="false">
      <c r="A2784" s="140" t="s">
        <v>116</v>
      </c>
      <c r="C2784" s="142" t="n">
        <v>4860000</v>
      </c>
      <c r="D2784" s="143" t="n">
        <v>48600000</v>
      </c>
      <c r="E2784" s="140" t="s">
        <v>3147</v>
      </c>
      <c r="F2784" s="143" t="n">
        <v>2022</v>
      </c>
      <c r="G2784" s="144" t="n">
        <v>164838597.95</v>
      </c>
      <c r="H2784" s="144" t="n">
        <v>0</v>
      </c>
      <c r="I2784" s="144" t="n">
        <f aca="false">+G:G-H:H</f>
        <v>164838597.95</v>
      </c>
    </row>
    <row r="2785" customFormat="false" ht="17.25" hidden="false" customHeight="true" outlineLevel="0" collapsed="false">
      <c r="A2785" s="140" t="s">
        <v>116</v>
      </c>
      <c r="C2785" s="142" t="n">
        <v>4870000</v>
      </c>
      <c r="D2785" s="143" t="n">
        <v>48700000</v>
      </c>
      <c r="E2785" s="140" t="s">
        <v>965</v>
      </c>
      <c r="F2785" s="143" t="n">
        <v>2022</v>
      </c>
      <c r="G2785" s="144" t="n">
        <v>0</v>
      </c>
      <c r="H2785" s="144" t="n">
        <v>159592958.18</v>
      </c>
      <c r="I2785" s="144" t="n">
        <f aca="false">+G:G-H:H</f>
        <v>-159592958.18</v>
      </c>
    </row>
    <row r="2786" customFormat="false" ht="17.25" hidden="false" customHeight="true" outlineLevel="0" collapsed="false">
      <c r="A2786" s="140" t="s">
        <v>116</v>
      </c>
      <c r="C2786" s="142" t="n">
        <v>5111000</v>
      </c>
      <c r="D2786" s="143" t="n">
        <v>51110000</v>
      </c>
      <c r="E2786" s="140" t="s">
        <v>2268</v>
      </c>
      <c r="F2786" s="143" t="n">
        <v>2022</v>
      </c>
      <c r="G2786" s="144" t="n">
        <v>33339190.72</v>
      </c>
      <c r="H2786" s="144" t="n">
        <v>0</v>
      </c>
      <c r="I2786" s="144" t="n">
        <f aca="false">+G:G-H:H</f>
        <v>33339190.72</v>
      </c>
    </row>
    <row r="2787" customFormat="false" ht="17.25" hidden="false" customHeight="true" outlineLevel="0" collapsed="false">
      <c r="A2787" s="140" t="s">
        <v>116</v>
      </c>
      <c r="C2787" s="142" t="n">
        <v>5112000</v>
      </c>
      <c r="D2787" s="143" t="n">
        <v>51120000</v>
      </c>
      <c r="E2787" s="140" t="s">
        <v>2269</v>
      </c>
      <c r="F2787" s="143" t="n">
        <v>2022</v>
      </c>
      <c r="G2787" s="144" t="n">
        <v>170519182</v>
      </c>
      <c r="H2787" s="144" t="n">
        <v>0</v>
      </c>
      <c r="I2787" s="144" t="n">
        <f aca="false">+G:G-H:H</f>
        <v>170519182</v>
      </c>
    </row>
    <row r="2788" customFormat="false" ht="17.25" hidden="false" customHeight="true" outlineLevel="0" collapsed="false">
      <c r="A2788" s="140" t="s">
        <v>116</v>
      </c>
      <c r="C2788" s="142" t="n">
        <v>5114000</v>
      </c>
      <c r="D2788" s="143" t="n">
        <v>51140000</v>
      </c>
      <c r="E2788" s="140" t="s">
        <v>2270</v>
      </c>
      <c r="F2788" s="143" t="n">
        <v>2022</v>
      </c>
      <c r="G2788" s="144" t="n">
        <v>44124000</v>
      </c>
      <c r="H2788" s="144" t="n">
        <v>0</v>
      </c>
      <c r="I2788" s="144" t="n">
        <f aca="false">+G:G-H:H</f>
        <v>44124000</v>
      </c>
    </row>
    <row r="2789" customFormat="false" ht="17.25" hidden="false" customHeight="true" outlineLevel="0" collapsed="false">
      <c r="A2789" s="140" t="s">
        <v>116</v>
      </c>
      <c r="C2789" s="142" t="n">
        <v>5120100</v>
      </c>
      <c r="D2789" s="143" t="n">
        <v>51201000</v>
      </c>
      <c r="E2789" s="140" t="s">
        <v>3158</v>
      </c>
      <c r="F2789" s="143" t="n">
        <v>2022</v>
      </c>
      <c r="G2789" s="144" t="n">
        <v>2009968</v>
      </c>
      <c r="H2789" s="144" t="n">
        <v>0</v>
      </c>
      <c r="I2789" s="144" t="n">
        <f aca="false">+G:G-H:H</f>
        <v>2009968</v>
      </c>
    </row>
    <row r="2790" customFormat="false" ht="17.25" hidden="false" customHeight="true" outlineLevel="0" collapsed="false">
      <c r="A2790" s="140" t="s">
        <v>116</v>
      </c>
      <c r="C2790" s="142" t="n">
        <v>5121100</v>
      </c>
      <c r="D2790" s="143" t="n">
        <v>51211000</v>
      </c>
      <c r="E2790" s="140" t="s">
        <v>321</v>
      </c>
      <c r="F2790" s="143" t="n">
        <v>2022</v>
      </c>
      <c r="G2790" s="144" t="n">
        <v>79601772.41</v>
      </c>
      <c r="H2790" s="144" t="n">
        <v>0</v>
      </c>
      <c r="I2790" s="144" t="n">
        <f aca="false">+G:G-H:H</f>
        <v>79601772.41</v>
      </c>
    </row>
    <row r="2791" customFormat="false" ht="17.25" hidden="false" customHeight="true" outlineLevel="0" collapsed="false">
      <c r="A2791" s="140" t="s">
        <v>116</v>
      </c>
      <c r="C2791" s="142" t="n">
        <v>5122100</v>
      </c>
      <c r="D2791" s="143" t="n">
        <v>51221000</v>
      </c>
      <c r="E2791" s="140" t="s">
        <v>323</v>
      </c>
      <c r="F2791" s="143" t="n">
        <v>2022</v>
      </c>
      <c r="G2791" s="144" t="n">
        <v>201933478.11</v>
      </c>
      <c r="H2791" s="144" t="n">
        <v>0</v>
      </c>
      <c r="I2791" s="144" t="n">
        <f aca="false">+G:G-H:H</f>
        <v>201933478.11</v>
      </c>
    </row>
    <row r="2792" customFormat="false" ht="17.25" hidden="false" customHeight="true" outlineLevel="0" collapsed="false">
      <c r="A2792" s="140" t="s">
        <v>116</v>
      </c>
      <c r="C2792" s="142" t="n">
        <v>5123100</v>
      </c>
      <c r="D2792" s="143" t="n">
        <v>51231000</v>
      </c>
      <c r="E2792" s="140" t="s">
        <v>325</v>
      </c>
      <c r="F2792" s="143" t="n">
        <v>2022</v>
      </c>
      <c r="G2792" s="144" t="n">
        <v>4385431.76</v>
      </c>
      <c r="H2792" s="144" t="n">
        <v>0</v>
      </c>
      <c r="I2792" s="144" t="n">
        <f aca="false">+G:G-H:H</f>
        <v>4385431.76</v>
      </c>
    </row>
    <row r="2793" customFormat="false" ht="17.25" hidden="false" customHeight="true" outlineLevel="0" collapsed="false">
      <c r="A2793" s="140" t="s">
        <v>116</v>
      </c>
      <c r="C2793" s="142" t="n">
        <v>5124100</v>
      </c>
      <c r="D2793" s="143" t="n">
        <v>51241000</v>
      </c>
      <c r="E2793" s="140" t="s">
        <v>699</v>
      </c>
      <c r="F2793" s="143" t="n">
        <v>2022</v>
      </c>
      <c r="G2793" s="144" t="n">
        <v>912558301.63</v>
      </c>
      <c r="H2793" s="144" t="n">
        <v>0</v>
      </c>
      <c r="I2793" s="144" t="n">
        <f aca="false">+G:G-H:H</f>
        <v>912558301.63</v>
      </c>
    </row>
    <row r="2794" customFormat="false" ht="17.25" hidden="false" customHeight="true" outlineLevel="0" collapsed="false">
      <c r="A2794" s="140" t="s">
        <v>116</v>
      </c>
      <c r="C2794" s="142" t="n">
        <v>5180000</v>
      </c>
      <c r="D2794" s="143" t="n">
        <v>51800000</v>
      </c>
      <c r="E2794" s="140" t="s">
        <v>3633</v>
      </c>
      <c r="F2794" s="143" t="n">
        <v>2022</v>
      </c>
      <c r="G2794" s="144" t="n">
        <v>0</v>
      </c>
      <c r="H2794" s="144" t="n">
        <v>17918366.8</v>
      </c>
      <c r="I2794" s="144" t="n">
        <f aca="false">+G:G-H:H</f>
        <v>-17918366.8</v>
      </c>
    </row>
    <row r="2795" customFormat="false" ht="17.25" hidden="false" customHeight="true" outlineLevel="0" collapsed="false">
      <c r="A2795" s="140" t="s">
        <v>116</v>
      </c>
      <c r="C2795" s="142" t="n">
        <v>5320000</v>
      </c>
      <c r="D2795" s="143" t="n">
        <v>53200000</v>
      </c>
      <c r="E2795" s="140" t="s">
        <v>1892</v>
      </c>
      <c r="F2795" s="143" t="n">
        <v>2022</v>
      </c>
      <c r="G2795" s="144" t="n">
        <v>4979072.67</v>
      </c>
      <c r="H2795" s="144" t="n">
        <v>0</v>
      </c>
      <c r="I2795" s="144" t="n">
        <f aca="false">+G:G-H:H</f>
        <v>4979072.67</v>
      </c>
    </row>
    <row r="2796" customFormat="false" ht="17.25" hidden="false" customHeight="true" outlineLevel="0" collapsed="false">
      <c r="A2796" s="140" t="s">
        <v>116</v>
      </c>
      <c r="C2796" s="142" t="n">
        <v>6040000</v>
      </c>
      <c r="D2796" s="143" t="n">
        <v>60400000</v>
      </c>
      <c r="E2796" s="140" t="s">
        <v>709</v>
      </c>
      <c r="F2796" s="143" t="n">
        <v>2022</v>
      </c>
      <c r="G2796" s="144" t="n">
        <v>89000000</v>
      </c>
      <c r="H2796" s="144" t="n">
        <v>0</v>
      </c>
      <c r="I2796" s="144" t="n">
        <f aca="false">+G:G-H:H</f>
        <v>89000000</v>
      </c>
    </row>
    <row r="2797" customFormat="false" ht="17.25" hidden="false" customHeight="true" outlineLevel="0" collapsed="false">
      <c r="A2797" s="140" t="s">
        <v>116</v>
      </c>
      <c r="C2797" s="142" t="n">
        <v>6060200</v>
      </c>
      <c r="D2797" s="143" t="n">
        <v>60602000</v>
      </c>
      <c r="E2797" s="140" t="s">
        <v>356</v>
      </c>
      <c r="F2797" s="143" t="n">
        <v>2022</v>
      </c>
      <c r="G2797" s="144" t="n">
        <v>2531810730.8</v>
      </c>
      <c r="H2797" s="144" t="n">
        <v>0</v>
      </c>
      <c r="I2797" s="144" t="n">
        <f aca="false">+G:G-H:H</f>
        <v>2531810730.8</v>
      </c>
    </row>
    <row r="2798" customFormat="false" ht="17.25" hidden="false" customHeight="true" outlineLevel="0" collapsed="false">
      <c r="A2798" s="140" t="s">
        <v>116</v>
      </c>
      <c r="C2798" s="142" t="n">
        <v>6060300</v>
      </c>
      <c r="D2798" s="143" t="n">
        <v>60603000</v>
      </c>
      <c r="E2798" s="140" t="s">
        <v>1725</v>
      </c>
      <c r="F2798" s="143" t="n">
        <v>2022</v>
      </c>
      <c r="G2798" s="144" t="n">
        <v>157038316.28</v>
      </c>
      <c r="H2798" s="144" t="n">
        <v>0</v>
      </c>
      <c r="I2798" s="144" t="n">
        <f aca="false">+G:G-H:H</f>
        <v>157038316.28</v>
      </c>
    </row>
    <row r="2799" customFormat="false" ht="17.25" hidden="false" customHeight="true" outlineLevel="0" collapsed="false">
      <c r="A2799" s="140" t="s">
        <v>116</v>
      </c>
      <c r="C2799" s="142" t="n">
        <v>6060500</v>
      </c>
      <c r="D2799" s="143" t="n">
        <v>60605000</v>
      </c>
      <c r="E2799" s="140" t="s">
        <v>141</v>
      </c>
      <c r="F2799" s="143" t="n">
        <v>2022</v>
      </c>
      <c r="G2799" s="144" t="n">
        <v>83835009.04</v>
      </c>
      <c r="H2799" s="144" t="n">
        <v>0</v>
      </c>
      <c r="I2799" s="144" t="n">
        <f aca="false">+G:G-H:H</f>
        <v>83835009.04</v>
      </c>
    </row>
    <row r="2800" customFormat="false" ht="17.25" hidden="false" customHeight="true" outlineLevel="0" collapsed="false">
      <c r="A2800" s="140" t="s">
        <v>116</v>
      </c>
      <c r="C2800" s="142" t="n">
        <v>6060600</v>
      </c>
      <c r="D2800" s="143" t="n">
        <v>60606000</v>
      </c>
      <c r="E2800" s="140" t="s">
        <v>3259</v>
      </c>
      <c r="F2800" s="143" t="n">
        <v>2022</v>
      </c>
      <c r="G2800" s="144" t="n">
        <v>608813989.95</v>
      </c>
      <c r="H2800" s="144" t="n">
        <v>0</v>
      </c>
      <c r="I2800" s="144" t="n">
        <f aca="false">+G:G-H:H</f>
        <v>608813989.95</v>
      </c>
    </row>
    <row r="2801" customFormat="false" ht="17.25" hidden="false" customHeight="true" outlineLevel="0" collapsed="false">
      <c r="A2801" s="140" t="s">
        <v>116</v>
      </c>
      <c r="C2801" s="142" t="n">
        <v>6060700</v>
      </c>
      <c r="D2801" s="143" t="n">
        <v>60607000</v>
      </c>
      <c r="E2801" s="140" t="s">
        <v>363</v>
      </c>
      <c r="F2801" s="143" t="n">
        <v>2022</v>
      </c>
      <c r="G2801" s="144" t="n">
        <v>22284112.06</v>
      </c>
      <c r="H2801" s="144" t="n">
        <v>0</v>
      </c>
      <c r="I2801" s="144" t="n">
        <f aca="false">+G:G-H:H</f>
        <v>22284112.06</v>
      </c>
    </row>
    <row r="2802" customFormat="false" ht="17.25" hidden="false" customHeight="true" outlineLevel="0" collapsed="false">
      <c r="A2802" s="140" t="s">
        <v>116</v>
      </c>
      <c r="C2802" s="142" t="n">
        <v>6060800</v>
      </c>
      <c r="D2802" s="143" t="n">
        <v>60608000</v>
      </c>
      <c r="E2802" s="140" t="s">
        <v>353</v>
      </c>
      <c r="F2802" s="143" t="n">
        <v>2022</v>
      </c>
      <c r="G2802" s="144" t="n">
        <v>9258905</v>
      </c>
      <c r="H2802" s="144" t="n">
        <v>0</v>
      </c>
      <c r="I2802" s="144" t="n">
        <f aca="false">+G:G-H:H</f>
        <v>9258905</v>
      </c>
    </row>
    <row r="2803" customFormat="false" ht="17.25" hidden="false" customHeight="true" outlineLevel="0" collapsed="false">
      <c r="A2803" s="140" t="s">
        <v>116</v>
      </c>
      <c r="C2803" s="142" t="n">
        <v>6060900</v>
      </c>
      <c r="D2803" s="143" t="n">
        <v>60609000</v>
      </c>
      <c r="E2803" s="140" t="s">
        <v>3634</v>
      </c>
      <c r="F2803" s="143" t="n">
        <v>2022</v>
      </c>
      <c r="G2803" s="144" t="n">
        <v>52425</v>
      </c>
      <c r="H2803" s="144" t="n">
        <v>0</v>
      </c>
      <c r="I2803" s="144" t="n">
        <f aca="false">+G:G-H:H</f>
        <v>52425</v>
      </c>
    </row>
    <row r="2804" customFormat="false" ht="17.25" hidden="false" customHeight="true" outlineLevel="0" collapsed="false">
      <c r="A2804" s="140" t="s">
        <v>116</v>
      </c>
      <c r="C2804" s="142" t="n">
        <v>6090000</v>
      </c>
      <c r="D2804" s="143" t="n">
        <v>60900000</v>
      </c>
      <c r="E2804" s="140" t="s">
        <v>715</v>
      </c>
      <c r="F2804" s="143" t="n">
        <v>2022</v>
      </c>
      <c r="G2804" s="144" t="n">
        <v>0</v>
      </c>
      <c r="H2804" s="144" t="n">
        <v>2676500000</v>
      </c>
      <c r="I2804" s="144" t="n">
        <f aca="false">+G:G-H:H</f>
        <v>-2676500000</v>
      </c>
    </row>
    <row r="2805" customFormat="false" ht="17.25" hidden="false" customHeight="true" outlineLevel="0" collapsed="false">
      <c r="A2805" s="140" t="s">
        <v>116</v>
      </c>
      <c r="C2805" s="142" t="n">
        <v>6111000</v>
      </c>
      <c r="D2805" s="143" t="n">
        <v>61110000</v>
      </c>
      <c r="E2805" s="140" t="s">
        <v>451</v>
      </c>
      <c r="F2805" s="143" t="n">
        <v>2022</v>
      </c>
      <c r="G2805" s="144" t="n">
        <v>74790208.18</v>
      </c>
      <c r="H2805" s="144" t="n">
        <v>0</v>
      </c>
      <c r="I2805" s="144" t="n">
        <f aca="false">+G:G-H:H</f>
        <v>74790208.18</v>
      </c>
    </row>
    <row r="2806" customFormat="false" ht="17.25" hidden="false" customHeight="true" outlineLevel="0" collapsed="false">
      <c r="A2806" s="140" t="s">
        <v>116</v>
      </c>
      <c r="C2806" s="142" t="n">
        <v>6130200</v>
      </c>
      <c r="D2806" s="143" t="n">
        <v>61302000</v>
      </c>
      <c r="E2806" s="140" t="s">
        <v>3635</v>
      </c>
      <c r="F2806" s="143" t="n">
        <v>2022</v>
      </c>
      <c r="G2806" s="144" t="n">
        <v>27517400</v>
      </c>
      <c r="H2806" s="144" t="n">
        <v>0</v>
      </c>
      <c r="I2806" s="144" t="n">
        <f aca="false">+G:G-H:H</f>
        <v>27517400</v>
      </c>
    </row>
    <row r="2807" customFormat="false" ht="17.25" hidden="false" customHeight="true" outlineLevel="0" collapsed="false">
      <c r="A2807" s="140" t="s">
        <v>116</v>
      </c>
      <c r="C2807" s="142" t="n">
        <v>6150000</v>
      </c>
      <c r="D2807" s="143" t="n">
        <v>61500000</v>
      </c>
      <c r="E2807" s="140" t="s">
        <v>3275</v>
      </c>
      <c r="F2807" s="143" t="n">
        <v>2022</v>
      </c>
      <c r="G2807" s="144" t="n">
        <v>9038048.75</v>
      </c>
      <c r="H2807" s="144" t="n">
        <v>0</v>
      </c>
      <c r="I2807" s="144" t="n">
        <f aca="false">+G:G-H:H</f>
        <v>9038048.75</v>
      </c>
    </row>
    <row r="2808" customFormat="false" ht="17.25" hidden="false" customHeight="true" outlineLevel="0" collapsed="false">
      <c r="A2808" s="140" t="s">
        <v>116</v>
      </c>
      <c r="C2808" s="142" t="n">
        <v>6150100</v>
      </c>
      <c r="D2808" s="143" t="n">
        <v>61501000</v>
      </c>
      <c r="E2808" s="140" t="s">
        <v>458</v>
      </c>
      <c r="F2808" s="143" t="n">
        <v>2022</v>
      </c>
      <c r="G2808" s="144" t="n">
        <v>168000</v>
      </c>
      <c r="H2808" s="144" t="n">
        <v>0</v>
      </c>
      <c r="I2808" s="144" t="n">
        <f aca="false">+G:G-H:H</f>
        <v>168000</v>
      </c>
    </row>
    <row r="2809" customFormat="false" ht="17.25" hidden="false" customHeight="true" outlineLevel="0" collapsed="false">
      <c r="A2809" s="140" t="s">
        <v>116</v>
      </c>
      <c r="C2809" s="142" t="n">
        <v>6150200</v>
      </c>
      <c r="D2809" s="143" t="n">
        <v>61502000</v>
      </c>
      <c r="E2809" s="140" t="s">
        <v>154</v>
      </c>
      <c r="F2809" s="143" t="n">
        <v>2022</v>
      </c>
      <c r="G2809" s="144" t="n">
        <v>466686.2</v>
      </c>
      <c r="H2809" s="144" t="n">
        <v>0</v>
      </c>
      <c r="I2809" s="144" t="n">
        <f aca="false">+G:G-H:H</f>
        <v>466686.2</v>
      </c>
    </row>
    <row r="2810" customFormat="false" ht="17.25" hidden="false" customHeight="true" outlineLevel="0" collapsed="false">
      <c r="A2810" s="140" t="s">
        <v>116</v>
      </c>
      <c r="C2810" s="142" t="n">
        <v>6150300</v>
      </c>
      <c r="D2810" s="143" t="n">
        <v>61503000</v>
      </c>
      <c r="E2810" s="140" t="s">
        <v>459</v>
      </c>
      <c r="F2810" s="143" t="n">
        <v>2022</v>
      </c>
      <c r="G2810" s="144" t="n">
        <v>1374563702.46</v>
      </c>
      <c r="H2810" s="144" t="n">
        <v>0</v>
      </c>
      <c r="I2810" s="144" t="n">
        <f aca="false">+G:G-H:H</f>
        <v>1374563702.46</v>
      </c>
    </row>
    <row r="2811" customFormat="false" ht="17.25" hidden="false" customHeight="true" outlineLevel="0" collapsed="false">
      <c r="A2811" s="140" t="s">
        <v>116</v>
      </c>
      <c r="C2811" s="142" t="n">
        <v>6160100</v>
      </c>
      <c r="D2811" s="143" t="n">
        <v>61601000</v>
      </c>
      <c r="E2811" s="140" t="s">
        <v>156</v>
      </c>
      <c r="F2811" s="143" t="n">
        <v>2022</v>
      </c>
      <c r="G2811" s="144" t="n">
        <v>353130360.03</v>
      </c>
      <c r="H2811" s="144" t="n">
        <v>0</v>
      </c>
      <c r="I2811" s="144" t="n">
        <f aca="false">+G:G-H:H</f>
        <v>353130360.03</v>
      </c>
    </row>
    <row r="2812" customFormat="false" ht="17.25" hidden="false" customHeight="true" outlineLevel="0" collapsed="false">
      <c r="A2812" s="140" t="s">
        <v>116</v>
      </c>
      <c r="C2812" s="142" t="n">
        <v>6160200</v>
      </c>
      <c r="D2812" s="143" t="n">
        <v>61602000</v>
      </c>
      <c r="E2812" s="140" t="s">
        <v>466</v>
      </c>
      <c r="F2812" s="143" t="n">
        <v>2022</v>
      </c>
      <c r="G2812" s="144" t="n">
        <v>12118958.93</v>
      </c>
      <c r="H2812" s="144" t="n">
        <v>0</v>
      </c>
      <c r="I2812" s="144" t="n">
        <f aca="false">+G:G-H:H</f>
        <v>12118958.93</v>
      </c>
    </row>
    <row r="2813" customFormat="false" ht="17.25" hidden="false" customHeight="true" outlineLevel="0" collapsed="false">
      <c r="A2813" s="140" t="s">
        <v>116</v>
      </c>
      <c r="C2813" s="142" t="n">
        <v>6160300</v>
      </c>
      <c r="D2813" s="143" t="n">
        <v>61603000</v>
      </c>
      <c r="E2813" s="140" t="s">
        <v>3279</v>
      </c>
      <c r="F2813" s="143" t="n">
        <v>2022</v>
      </c>
      <c r="G2813" s="144" t="n">
        <v>1107700</v>
      </c>
      <c r="H2813" s="144" t="n">
        <v>0</v>
      </c>
      <c r="I2813" s="144" t="n">
        <f aca="false">+G:G-H:H</f>
        <v>1107700</v>
      </c>
    </row>
    <row r="2814" customFormat="false" ht="17.25" hidden="false" customHeight="true" outlineLevel="0" collapsed="false">
      <c r="A2814" s="140" t="s">
        <v>116</v>
      </c>
      <c r="C2814" s="142" t="n">
        <v>6160400</v>
      </c>
      <c r="D2814" s="143" t="n">
        <v>61604000</v>
      </c>
      <c r="E2814" s="140" t="s">
        <v>157</v>
      </c>
      <c r="F2814" s="143" t="n">
        <v>2022</v>
      </c>
      <c r="G2814" s="144" t="n">
        <v>6047240.12</v>
      </c>
      <c r="H2814" s="144" t="n">
        <v>0</v>
      </c>
      <c r="I2814" s="144" t="n">
        <f aca="false">+G:G-H:H</f>
        <v>6047240.12</v>
      </c>
    </row>
    <row r="2815" customFormat="false" ht="17.25" hidden="false" customHeight="true" outlineLevel="0" collapsed="false">
      <c r="A2815" s="140" t="s">
        <v>116</v>
      </c>
      <c r="C2815" s="142" t="n">
        <v>6180100</v>
      </c>
      <c r="D2815" s="143" t="n">
        <v>61801000</v>
      </c>
      <c r="E2815" s="140" t="s">
        <v>470</v>
      </c>
      <c r="F2815" s="143" t="n">
        <v>2022</v>
      </c>
      <c r="G2815" s="144" t="n">
        <v>3215500</v>
      </c>
      <c r="H2815" s="144" t="n">
        <v>0</v>
      </c>
      <c r="I2815" s="144" t="n">
        <f aca="false">+G:G-H:H</f>
        <v>3215500</v>
      </c>
    </row>
    <row r="2816" customFormat="false" ht="17.25" hidden="false" customHeight="true" outlineLevel="0" collapsed="false">
      <c r="A2816" s="140" t="s">
        <v>116</v>
      </c>
      <c r="C2816" s="142" t="n">
        <v>6180200</v>
      </c>
      <c r="D2816" s="143" t="n">
        <v>61802000</v>
      </c>
      <c r="E2816" s="140" t="s">
        <v>472</v>
      </c>
      <c r="F2816" s="143" t="n">
        <v>2022</v>
      </c>
      <c r="G2816" s="144" t="n">
        <v>7857690.3</v>
      </c>
      <c r="H2816" s="144" t="n">
        <v>0</v>
      </c>
      <c r="I2816" s="144" t="n">
        <f aca="false">+G:G-H:H</f>
        <v>7857690.3</v>
      </c>
    </row>
    <row r="2817" customFormat="false" ht="17.25" hidden="false" customHeight="true" outlineLevel="0" collapsed="false">
      <c r="A2817" s="140" t="s">
        <v>116</v>
      </c>
      <c r="C2817" s="142" t="n">
        <v>6210000</v>
      </c>
      <c r="D2817" s="143" t="n">
        <v>62100000</v>
      </c>
      <c r="E2817" s="140" t="s">
        <v>499</v>
      </c>
      <c r="F2817" s="143" t="n">
        <v>2022</v>
      </c>
      <c r="G2817" s="144" t="n">
        <v>331097709.8</v>
      </c>
      <c r="H2817" s="144" t="n">
        <v>0</v>
      </c>
      <c r="I2817" s="144" t="n">
        <f aca="false">+G:G-H:H</f>
        <v>331097709.8</v>
      </c>
    </row>
    <row r="2818" customFormat="false" ht="17.25" hidden="false" customHeight="true" outlineLevel="0" collapsed="false">
      <c r="A2818" s="140" t="s">
        <v>116</v>
      </c>
      <c r="C2818" s="142" t="n">
        <v>6210200</v>
      </c>
      <c r="D2818" s="143" t="n">
        <v>62102000</v>
      </c>
      <c r="E2818" s="140" t="s">
        <v>3383</v>
      </c>
      <c r="F2818" s="143" t="n">
        <v>2022</v>
      </c>
      <c r="G2818" s="144" t="n">
        <v>1790346.1</v>
      </c>
      <c r="H2818" s="144" t="n">
        <v>0</v>
      </c>
      <c r="I2818" s="144" t="n">
        <f aca="false">+G:G-H:H</f>
        <v>1790346.1</v>
      </c>
    </row>
    <row r="2819" customFormat="false" ht="17.25" hidden="false" customHeight="true" outlineLevel="0" collapsed="false">
      <c r="A2819" s="140" t="s">
        <v>116</v>
      </c>
      <c r="C2819" s="142" t="n">
        <v>6220100</v>
      </c>
      <c r="D2819" s="143" t="n">
        <v>62201000</v>
      </c>
      <c r="E2819" s="140" t="s">
        <v>481</v>
      </c>
      <c r="F2819" s="143" t="n">
        <v>2022</v>
      </c>
      <c r="G2819" s="144" t="n">
        <v>201445368</v>
      </c>
      <c r="H2819" s="144" t="n">
        <v>0</v>
      </c>
      <c r="I2819" s="144" t="n">
        <f aca="false">+G:G-H:H</f>
        <v>201445368</v>
      </c>
    </row>
    <row r="2820" customFormat="false" ht="17.25" hidden="false" customHeight="true" outlineLevel="0" collapsed="false">
      <c r="A2820" s="140" t="s">
        <v>116</v>
      </c>
      <c r="C2820" s="142" t="n">
        <v>6220200</v>
      </c>
      <c r="D2820" s="143" t="n">
        <v>62202000</v>
      </c>
      <c r="E2820" s="140" t="s">
        <v>483</v>
      </c>
      <c r="F2820" s="143" t="n">
        <v>2022</v>
      </c>
      <c r="G2820" s="144" t="n">
        <v>300000</v>
      </c>
      <c r="H2820" s="144" t="n">
        <v>0</v>
      </c>
      <c r="I2820" s="144" t="n">
        <f aca="false">+G:G-H:H</f>
        <v>300000</v>
      </c>
    </row>
    <row r="2821" customFormat="false" ht="17.25" hidden="false" customHeight="true" outlineLevel="0" collapsed="false">
      <c r="A2821" s="140" t="s">
        <v>116</v>
      </c>
      <c r="C2821" s="142" t="n">
        <v>6220300</v>
      </c>
      <c r="D2821" s="143" t="n">
        <v>62203000</v>
      </c>
      <c r="E2821" s="140" t="s">
        <v>1843</v>
      </c>
      <c r="F2821" s="143" t="n">
        <v>2022</v>
      </c>
      <c r="G2821" s="144" t="n">
        <v>13102500</v>
      </c>
      <c r="H2821" s="144" t="n">
        <v>0</v>
      </c>
      <c r="I2821" s="144" t="n">
        <f aca="false">+G:G-H:H</f>
        <v>13102500</v>
      </c>
    </row>
    <row r="2822" customFormat="false" ht="17.25" hidden="false" customHeight="true" outlineLevel="0" collapsed="false">
      <c r="A2822" s="140" t="s">
        <v>116</v>
      </c>
      <c r="C2822" s="142" t="n">
        <v>6230100</v>
      </c>
      <c r="D2822" s="143" t="n">
        <v>62301000</v>
      </c>
      <c r="E2822" s="140" t="s">
        <v>1598</v>
      </c>
      <c r="F2822" s="143" t="n">
        <v>2022</v>
      </c>
      <c r="G2822" s="144" t="n">
        <v>17531700</v>
      </c>
      <c r="H2822" s="144" t="n">
        <v>0</v>
      </c>
      <c r="I2822" s="144" t="n">
        <f aca="false">+G:G-H:H</f>
        <v>17531700</v>
      </c>
    </row>
    <row r="2823" customFormat="false" ht="17.25" hidden="false" customHeight="true" outlineLevel="0" collapsed="false">
      <c r="A2823" s="140" t="s">
        <v>116</v>
      </c>
      <c r="C2823" s="142" t="n">
        <v>6230300</v>
      </c>
      <c r="D2823" s="143" t="n">
        <v>62303000</v>
      </c>
      <c r="E2823" s="140" t="s">
        <v>495</v>
      </c>
      <c r="F2823" s="143" t="n">
        <v>2022</v>
      </c>
      <c r="G2823" s="144" t="n">
        <v>28739765.34</v>
      </c>
      <c r="H2823" s="144" t="n">
        <v>0</v>
      </c>
      <c r="I2823" s="144" t="n">
        <f aca="false">+G:G-H:H</f>
        <v>28739765.34</v>
      </c>
    </row>
    <row r="2824" customFormat="false" ht="17.25" hidden="false" customHeight="true" outlineLevel="0" collapsed="false">
      <c r="A2824" s="140" t="s">
        <v>116</v>
      </c>
      <c r="C2824" s="142" t="n">
        <v>6240000</v>
      </c>
      <c r="D2824" s="143" t="n">
        <v>62400000</v>
      </c>
      <c r="E2824" s="140" t="s">
        <v>1845</v>
      </c>
      <c r="F2824" s="143" t="n">
        <v>2022</v>
      </c>
      <c r="G2824" s="144" t="n">
        <v>1420000</v>
      </c>
      <c r="H2824" s="144" t="n">
        <v>0</v>
      </c>
      <c r="I2824" s="144" t="n">
        <f aca="false">+G:G-H:H</f>
        <v>1420000</v>
      </c>
    </row>
    <row r="2825" customFormat="false" ht="17.25" hidden="false" customHeight="true" outlineLevel="0" collapsed="false">
      <c r="A2825" s="140" t="s">
        <v>116</v>
      </c>
      <c r="C2825" s="142" t="n">
        <v>6250000</v>
      </c>
      <c r="D2825" s="143" t="n">
        <v>62500000</v>
      </c>
      <c r="E2825" s="140" t="s">
        <v>169</v>
      </c>
      <c r="F2825" s="143" t="n">
        <v>2022</v>
      </c>
      <c r="G2825" s="144" t="n">
        <v>1255900</v>
      </c>
      <c r="H2825" s="144" t="n">
        <v>0</v>
      </c>
      <c r="I2825" s="144" t="n">
        <f aca="false">+G:G-H:H</f>
        <v>1255900</v>
      </c>
    </row>
    <row r="2826" customFormat="false" ht="17.25" hidden="false" customHeight="true" outlineLevel="0" collapsed="false">
      <c r="A2826" s="140" t="s">
        <v>116</v>
      </c>
      <c r="C2826" s="142" t="n">
        <v>6250100</v>
      </c>
      <c r="D2826" s="143" t="n">
        <v>62501000</v>
      </c>
      <c r="E2826" s="140" t="s">
        <v>726</v>
      </c>
      <c r="F2826" s="143" t="n">
        <v>2022</v>
      </c>
      <c r="G2826" s="144" t="n">
        <v>104458500</v>
      </c>
      <c r="H2826" s="144" t="n">
        <v>0</v>
      </c>
      <c r="I2826" s="144" t="n">
        <f aca="false">+G:G-H:H</f>
        <v>104458500</v>
      </c>
    </row>
    <row r="2827" customFormat="false" ht="17.25" hidden="false" customHeight="true" outlineLevel="0" collapsed="false">
      <c r="A2827" s="140" t="s">
        <v>116</v>
      </c>
      <c r="C2827" s="142" t="n">
        <v>6250300</v>
      </c>
      <c r="D2827" s="143" t="n">
        <v>62503000</v>
      </c>
      <c r="E2827" s="140" t="s">
        <v>3603</v>
      </c>
      <c r="F2827" s="143" t="n">
        <v>2022</v>
      </c>
      <c r="G2827" s="144" t="n">
        <v>45520000</v>
      </c>
      <c r="H2827" s="144" t="n">
        <v>0</v>
      </c>
      <c r="I2827" s="144" t="n">
        <f aca="false">+G:G-H:H</f>
        <v>45520000</v>
      </c>
    </row>
    <row r="2828" customFormat="false" ht="17.25" hidden="false" customHeight="true" outlineLevel="0" collapsed="false">
      <c r="A2828" s="140" t="s">
        <v>116</v>
      </c>
      <c r="C2828" s="142" t="n">
        <v>6250400</v>
      </c>
      <c r="D2828" s="143" t="n">
        <v>62504000</v>
      </c>
      <c r="E2828" s="140" t="s">
        <v>3385</v>
      </c>
      <c r="F2828" s="143" t="n">
        <v>2022</v>
      </c>
      <c r="G2828" s="144" t="n">
        <v>8936250</v>
      </c>
      <c r="H2828" s="144" t="n">
        <v>0</v>
      </c>
      <c r="I2828" s="144" t="n">
        <f aca="false">+G:G-H:H</f>
        <v>8936250</v>
      </c>
    </row>
    <row r="2829" customFormat="false" ht="17.25" hidden="false" customHeight="true" outlineLevel="0" collapsed="false">
      <c r="A2829" s="140" t="s">
        <v>116</v>
      </c>
      <c r="C2829" s="142" t="n">
        <v>6250500</v>
      </c>
      <c r="D2829" s="143" t="n">
        <v>62505000</v>
      </c>
      <c r="E2829" s="140" t="s">
        <v>508</v>
      </c>
      <c r="F2829" s="143" t="n">
        <v>2022</v>
      </c>
      <c r="G2829" s="144" t="n">
        <v>9842500</v>
      </c>
      <c r="H2829" s="144" t="n">
        <v>0</v>
      </c>
      <c r="I2829" s="144" t="n">
        <f aca="false">+G:G-H:H</f>
        <v>9842500</v>
      </c>
    </row>
    <row r="2830" customFormat="false" ht="17.25" hidden="false" customHeight="true" outlineLevel="0" collapsed="false">
      <c r="A2830" s="140" t="s">
        <v>116</v>
      </c>
      <c r="C2830" s="142" t="n">
        <v>6250600</v>
      </c>
      <c r="D2830" s="143" t="n">
        <v>62506000</v>
      </c>
      <c r="E2830" s="140" t="s">
        <v>509</v>
      </c>
      <c r="F2830" s="143" t="n">
        <v>2022</v>
      </c>
      <c r="G2830" s="144" t="n">
        <v>2485800</v>
      </c>
      <c r="H2830" s="144" t="n">
        <v>0</v>
      </c>
      <c r="I2830" s="144" t="n">
        <f aca="false">+G:G-H:H</f>
        <v>2485800</v>
      </c>
    </row>
    <row r="2831" customFormat="false" ht="17.25" hidden="false" customHeight="true" outlineLevel="0" collapsed="false">
      <c r="A2831" s="140" t="s">
        <v>116</v>
      </c>
      <c r="C2831" s="142" t="n">
        <v>6250700</v>
      </c>
      <c r="D2831" s="143" t="n">
        <v>62507000</v>
      </c>
      <c r="E2831" s="140" t="s">
        <v>416</v>
      </c>
      <c r="F2831" s="143" t="n">
        <v>2022</v>
      </c>
      <c r="G2831" s="144" t="n">
        <v>25185108.34</v>
      </c>
      <c r="H2831" s="144" t="n">
        <v>0</v>
      </c>
      <c r="I2831" s="144" t="n">
        <f aca="false">+G:G-H:H</f>
        <v>25185108.34</v>
      </c>
    </row>
    <row r="2832" customFormat="false" ht="17.25" hidden="false" customHeight="true" outlineLevel="0" collapsed="false">
      <c r="A2832" s="140" t="s">
        <v>116</v>
      </c>
      <c r="C2832" s="143" t="n">
        <v>6260200</v>
      </c>
      <c r="D2832" s="143" t="n">
        <v>62602000</v>
      </c>
      <c r="E2832" s="140" t="s">
        <v>511</v>
      </c>
      <c r="F2832" s="143" t="n">
        <v>2022</v>
      </c>
      <c r="G2832" s="144" t="n">
        <v>43570492.76</v>
      </c>
      <c r="H2832" s="144" t="n">
        <v>0</v>
      </c>
      <c r="I2832" s="144" t="n">
        <f aca="false">+G:G-H:H</f>
        <v>43570492.76</v>
      </c>
    </row>
    <row r="2833" customFormat="false" ht="17.25" hidden="false" customHeight="true" outlineLevel="0" collapsed="false">
      <c r="A2833" s="140" t="s">
        <v>116</v>
      </c>
      <c r="C2833" s="143" t="n">
        <v>6260400</v>
      </c>
      <c r="D2833" s="143" t="n">
        <v>62604000</v>
      </c>
      <c r="E2833" s="140" t="s">
        <v>513</v>
      </c>
      <c r="F2833" s="143" t="n">
        <v>2022</v>
      </c>
      <c r="G2833" s="144" t="n">
        <v>940460</v>
      </c>
      <c r="H2833" s="144" t="n">
        <v>0</v>
      </c>
      <c r="I2833" s="144" t="n">
        <f aca="false">+G:G-H:H</f>
        <v>940460</v>
      </c>
    </row>
    <row r="2834" customFormat="false" ht="17.25" hidden="false" customHeight="true" outlineLevel="0" collapsed="false">
      <c r="A2834" s="140" t="s">
        <v>116</v>
      </c>
      <c r="C2834" s="143" t="n">
        <v>6260500</v>
      </c>
      <c r="D2834" s="143" t="n">
        <v>62605000</v>
      </c>
      <c r="E2834" s="140" t="s">
        <v>1847</v>
      </c>
      <c r="F2834" s="143" t="n">
        <v>2022</v>
      </c>
      <c r="G2834" s="144" t="n">
        <v>151736275</v>
      </c>
      <c r="H2834" s="144" t="n">
        <v>0</v>
      </c>
      <c r="I2834" s="144" t="n">
        <f aca="false">+G:G-H:H</f>
        <v>151736275</v>
      </c>
    </row>
    <row r="2835" customFormat="false" ht="17.25" hidden="false" customHeight="true" outlineLevel="0" collapsed="false">
      <c r="A2835" s="140" t="s">
        <v>116</v>
      </c>
      <c r="C2835" s="143" t="n">
        <v>6270000</v>
      </c>
      <c r="D2835" s="143" t="n">
        <v>62700000</v>
      </c>
      <c r="E2835" s="140" t="s">
        <v>3558</v>
      </c>
      <c r="F2835" s="143" t="n">
        <v>2022</v>
      </c>
      <c r="G2835" s="144" t="n">
        <v>498610</v>
      </c>
      <c r="H2835" s="144" t="n">
        <v>0</v>
      </c>
      <c r="I2835" s="144" t="n">
        <f aca="false">+G:G-H:H</f>
        <v>498610</v>
      </c>
    </row>
    <row r="2836" customFormat="false" ht="17.25" hidden="false" customHeight="true" outlineLevel="0" collapsed="false">
      <c r="A2836" s="140" t="s">
        <v>116</v>
      </c>
      <c r="C2836" s="143" t="n">
        <v>6270100</v>
      </c>
      <c r="D2836" s="143" t="n">
        <v>62701000</v>
      </c>
      <c r="E2836" s="140" t="s">
        <v>1850</v>
      </c>
      <c r="F2836" s="143" t="n">
        <v>2022</v>
      </c>
      <c r="G2836" s="144" t="n">
        <v>76833.33</v>
      </c>
      <c r="H2836" s="144" t="n">
        <v>0</v>
      </c>
      <c r="I2836" s="144" t="n">
        <f aca="false">+G:G-H:H</f>
        <v>76833.33</v>
      </c>
    </row>
    <row r="2837" customFormat="false" ht="17.25" hidden="false" customHeight="true" outlineLevel="0" collapsed="false">
      <c r="A2837" s="140" t="s">
        <v>116</v>
      </c>
      <c r="C2837" s="143" t="n">
        <v>6270200</v>
      </c>
      <c r="D2837" s="143" t="n">
        <v>62702000</v>
      </c>
      <c r="E2837" s="140" t="s">
        <v>1851</v>
      </c>
      <c r="F2837" s="143" t="n">
        <v>2022</v>
      </c>
      <c r="G2837" s="144" t="n">
        <v>80533.34</v>
      </c>
      <c r="H2837" s="144" t="n">
        <v>0</v>
      </c>
      <c r="I2837" s="144" t="n">
        <f aca="false">+G:G-H:H</f>
        <v>80533.34</v>
      </c>
    </row>
    <row r="2838" customFormat="false" ht="17.25" hidden="false" customHeight="true" outlineLevel="0" collapsed="false">
      <c r="A2838" s="140" t="s">
        <v>116</v>
      </c>
      <c r="C2838" s="143" t="n">
        <v>6270300</v>
      </c>
      <c r="D2838" s="143" t="n">
        <v>62703000</v>
      </c>
      <c r="E2838" s="140" t="s">
        <v>516</v>
      </c>
      <c r="F2838" s="143" t="n">
        <v>2022</v>
      </c>
      <c r="G2838" s="144" t="n">
        <v>38817009.43</v>
      </c>
      <c r="H2838" s="144" t="n">
        <v>0</v>
      </c>
      <c r="I2838" s="144" t="n">
        <f aca="false">+G:G-H:H</f>
        <v>38817009.43</v>
      </c>
    </row>
    <row r="2839" customFormat="false" ht="17.25" hidden="false" customHeight="true" outlineLevel="0" collapsed="false">
      <c r="A2839" s="140" t="s">
        <v>116</v>
      </c>
      <c r="C2839" s="143" t="n">
        <v>6270600</v>
      </c>
      <c r="D2839" s="143" t="n">
        <v>62706000</v>
      </c>
      <c r="E2839" s="140" t="s">
        <v>183</v>
      </c>
      <c r="F2839" s="143" t="n">
        <v>2022</v>
      </c>
      <c r="G2839" s="144" t="n">
        <v>547747.51</v>
      </c>
      <c r="H2839" s="144" t="n">
        <v>0</v>
      </c>
      <c r="I2839" s="144" t="n">
        <f aca="false">+G:G-H:H</f>
        <v>547747.51</v>
      </c>
    </row>
    <row r="2840" customFormat="false" ht="17.25" hidden="false" customHeight="true" outlineLevel="0" collapsed="false">
      <c r="A2840" s="140" t="s">
        <v>116</v>
      </c>
      <c r="C2840" s="143" t="n">
        <v>6280000</v>
      </c>
      <c r="D2840" s="143" t="n">
        <v>62800000</v>
      </c>
      <c r="E2840" s="140" t="s">
        <v>730</v>
      </c>
      <c r="F2840" s="143" t="n">
        <v>2022</v>
      </c>
      <c r="G2840" s="144" t="n">
        <v>17947.16</v>
      </c>
      <c r="H2840" s="144" t="n">
        <v>0</v>
      </c>
      <c r="I2840" s="144" t="n">
        <f aca="false">+G:G-H:H</f>
        <v>17947.16</v>
      </c>
    </row>
    <row r="2841" customFormat="false" ht="17.25" hidden="false" customHeight="true" outlineLevel="0" collapsed="false">
      <c r="A2841" s="140" t="s">
        <v>116</v>
      </c>
      <c r="C2841" s="143" t="n">
        <v>6281000</v>
      </c>
      <c r="D2841" s="143" t="n">
        <v>62800000</v>
      </c>
      <c r="E2841" s="140" t="s">
        <v>3636</v>
      </c>
      <c r="F2841" s="143" t="n">
        <v>2022</v>
      </c>
      <c r="G2841" s="144" t="n">
        <v>130000</v>
      </c>
      <c r="H2841" s="144" t="n">
        <v>0</v>
      </c>
      <c r="I2841" s="144" t="n">
        <f aca="false">+G:G-H:H</f>
        <v>130000</v>
      </c>
    </row>
    <row r="2842" customFormat="false" ht="17.25" hidden="false" customHeight="true" outlineLevel="0" collapsed="false">
      <c r="A2842" s="140" t="s">
        <v>116</v>
      </c>
      <c r="C2842" s="143" t="n">
        <v>6350000</v>
      </c>
      <c r="D2842" s="143" t="n">
        <v>63500000</v>
      </c>
      <c r="E2842" s="140" t="s">
        <v>3317</v>
      </c>
      <c r="F2842" s="143" t="n">
        <v>2022</v>
      </c>
      <c r="G2842" s="144" t="n">
        <v>150104700</v>
      </c>
      <c r="H2842" s="144" t="n">
        <v>0</v>
      </c>
      <c r="I2842" s="144" t="n">
        <f aca="false">+G:G-H:H</f>
        <v>150104700</v>
      </c>
    </row>
    <row r="2843" customFormat="false" ht="17.25" hidden="false" customHeight="true" outlineLevel="0" collapsed="false">
      <c r="A2843" s="140" t="s">
        <v>116</v>
      </c>
      <c r="C2843" s="143" t="n">
        <v>6350100</v>
      </c>
      <c r="D2843" s="143" t="n">
        <v>63501000</v>
      </c>
      <c r="E2843" s="140" t="s">
        <v>189</v>
      </c>
      <c r="F2843" s="143" t="n">
        <v>2022</v>
      </c>
      <c r="G2843" s="144" t="n">
        <v>74034791.2</v>
      </c>
      <c r="H2843" s="144" t="n">
        <v>0</v>
      </c>
      <c r="I2843" s="144" t="n">
        <f aca="false">+G:G-H:H</f>
        <v>74034791.2</v>
      </c>
    </row>
    <row r="2844" customFormat="false" ht="17.25" hidden="false" customHeight="true" outlineLevel="0" collapsed="false">
      <c r="A2844" s="140" t="s">
        <v>116</v>
      </c>
      <c r="C2844" s="143" t="n">
        <v>6350300</v>
      </c>
      <c r="D2844" s="143" t="n">
        <v>63503000</v>
      </c>
      <c r="E2844" s="140" t="s">
        <v>3320</v>
      </c>
      <c r="F2844" s="143" t="n">
        <v>2022</v>
      </c>
      <c r="G2844" s="144" t="n">
        <v>29533600</v>
      </c>
      <c r="H2844" s="144" t="n">
        <v>0</v>
      </c>
      <c r="I2844" s="144" t="n">
        <f aca="false">+G:G-H:H</f>
        <v>29533600</v>
      </c>
    </row>
    <row r="2845" customFormat="false" ht="17.25" hidden="false" customHeight="true" outlineLevel="0" collapsed="false">
      <c r="A2845" s="140" t="s">
        <v>116</v>
      </c>
      <c r="C2845" s="143" t="n">
        <v>6350400</v>
      </c>
      <c r="D2845" s="143" t="n">
        <v>63504000</v>
      </c>
      <c r="E2845" s="140" t="s">
        <v>732</v>
      </c>
      <c r="F2845" s="143" t="n">
        <v>2022</v>
      </c>
      <c r="G2845" s="144" t="n">
        <v>23100771.8</v>
      </c>
      <c r="H2845" s="144" t="n">
        <v>0</v>
      </c>
      <c r="I2845" s="144" t="n">
        <f aca="false">+G:G-H:H</f>
        <v>23100771.8</v>
      </c>
    </row>
    <row r="2846" customFormat="false" ht="17.25" hidden="false" customHeight="true" outlineLevel="0" collapsed="false">
      <c r="A2846" s="140" t="s">
        <v>116</v>
      </c>
      <c r="C2846" s="143" t="n">
        <v>6350700</v>
      </c>
      <c r="D2846" s="143" t="n">
        <v>63507000</v>
      </c>
      <c r="E2846" s="140" t="s">
        <v>3606</v>
      </c>
      <c r="F2846" s="143" t="n">
        <v>2022</v>
      </c>
      <c r="G2846" s="144" t="n">
        <v>44074959.77</v>
      </c>
      <c r="H2846" s="144" t="n">
        <v>0</v>
      </c>
      <c r="I2846" s="144" t="n">
        <f aca="false">+G:G-H:H</f>
        <v>44074959.77</v>
      </c>
    </row>
    <row r="2847" customFormat="false" ht="17.25" hidden="false" customHeight="true" outlineLevel="0" collapsed="false">
      <c r="A2847" s="140" t="s">
        <v>116</v>
      </c>
      <c r="C2847" s="143" t="n">
        <v>6410100</v>
      </c>
      <c r="D2847" s="143" t="n">
        <v>64101000</v>
      </c>
      <c r="E2847" s="140" t="s">
        <v>735</v>
      </c>
      <c r="F2847" s="143" t="n">
        <v>2022</v>
      </c>
      <c r="G2847" s="144" t="n">
        <v>1664642377.16</v>
      </c>
      <c r="H2847" s="144" t="n">
        <v>0</v>
      </c>
      <c r="I2847" s="144" t="n">
        <f aca="false">+G:G-H:H</f>
        <v>1664642377.16</v>
      </c>
    </row>
    <row r="2848" customFormat="false" ht="17.25" hidden="false" customHeight="true" outlineLevel="0" collapsed="false">
      <c r="A2848" s="140" t="s">
        <v>116</v>
      </c>
      <c r="C2848" s="143" t="n">
        <v>6410200</v>
      </c>
      <c r="D2848" s="143" t="n">
        <v>64102000</v>
      </c>
      <c r="E2848" s="140" t="s">
        <v>528</v>
      </c>
      <c r="F2848" s="143" t="n">
        <v>2022</v>
      </c>
      <c r="G2848" s="144" t="n">
        <v>196225113.71</v>
      </c>
      <c r="H2848" s="144" t="n">
        <v>0</v>
      </c>
      <c r="I2848" s="144" t="n">
        <f aca="false">+G:G-H:H</f>
        <v>196225113.71</v>
      </c>
    </row>
    <row r="2849" customFormat="false" ht="17.25" hidden="false" customHeight="true" outlineLevel="0" collapsed="false">
      <c r="A2849" s="140" t="s">
        <v>116</v>
      </c>
      <c r="C2849" s="143" t="n">
        <v>6410300</v>
      </c>
      <c r="D2849" s="143" t="n">
        <v>64103000</v>
      </c>
      <c r="E2849" s="140" t="s">
        <v>529</v>
      </c>
      <c r="F2849" s="143" t="n">
        <v>2022</v>
      </c>
      <c r="G2849" s="144" t="n">
        <v>79001073.47</v>
      </c>
      <c r="H2849" s="144" t="n">
        <v>0</v>
      </c>
      <c r="I2849" s="144" t="n">
        <f aca="false">+G:G-H:H</f>
        <v>79001073.47</v>
      </c>
    </row>
    <row r="2850" customFormat="false" ht="17.25" hidden="false" customHeight="true" outlineLevel="0" collapsed="false">
      <c r="A2850" s="140" t="s">
        <v>116</v>
      </c>
      <c r="C2850" s="143" t="n">
        <v>6410400</v>
      </c>
      <c r="D2850" s="143" t="n">
        <v>64104000</v>
      </c>
      <c r="E2850" s="140" t="s">
        <v>194</v>
      </c>
      <c r="F2850" s="143" t="n">
        <v>2022</v>
      </c>
      <c r="G2850" s="144" t="n">
        <v>139015508.71</v>
      </c>
      <c r="H2850" s="144" t="n">
        <v>0</v>
      </c>
      <c r="I2850" s="144" t="n">
        <f aca="false">+G:G-H:H</f>
        <v>139015508.71</v>
      </c>
    </row>
    <row r="2851" customFormat="false" ht="17.25" hidden="false" customHeight="true" outlineLevel="0" collapsed="false">
      <c r="A2851" s="140" t="s">
        <v>116</v>
      </c>
      <c r="C2851" s="143" t="n">
        <v>6410500</v>
      </c>
      <c r="D2851" s="143" t="n">
        <v>64105000</v>
      </c>
      <c r="E2851" s="140" t="s">
        <v>1854</v>
      </c>
      <c r="F2851" s="143" t="n">
        <v>2022</v>
      </c>
      <c r="G2851" s="144" t="n">
        <v>0</v>
      </c>
      <c r="H2851" s="144" t="n">
        <v>1825529.05</v>
      </c>
      <c r="I2851" s="144" t="n">
        <f aca="false">+G:G-H:H</f>
        <v>-1825529.05</v>
      </c>
    </row>
    <row r="2852" customFormat="false" ht="17.25" hidden="false" customHeight="true" outlineLevel="0" collapsed="false">
      <c r="A2852" s="140" t="s">
        <v>116</v>
      </c>
      <c r="C2852" s="143" t="n">
        <v>6410600</v>
      </c>
      <c r="D2852" s="143" t="n">
        <v>64106000</v>
      </c>
      <c r="E2852" s="140" t="s">
        <v>1855</v>
      </c>
      <c r="F2852" s="143" t="n">
        <v>2022</v>
      </c>
      <c r="G2852" s="144" t="n">
        <v>63000</v>
      </c>
      <c r="H2852" s="144" t="n">
        <v>0</v>
      </c>
      <c r="I2852" s="144" t="n">
        <f aca="false">+G:G-H:H</f>
        <v>63000</v>
      </c>
    </row>
    <row r="2853" customFormat="false" ht="17.25" hidden="false" customHeight="true" outlineLevel="0" collapsed="false">
      <c r="A2853" s="140" t="s">
        <v>116</v>
      </c>
      <c r="C2853" s="143" t="n">
        <v>6418800</v>
      </c>
      <c r="D2853" s="143" t="n">
        <v>64180000</v>
      </c>
      <c r="E2853" s="140" t="s">
        <v>3561</v>
      </c>
      <c r="F2853" s="143" t="n">
        <v>2022</v>
      </c>
      <c r="G2853" s="144" t="n">
        <v>8238003.39</v>
      </c>
      <c r="H2853" s="144" t="n">
        <v>0</v>
      </c>
      <c r="I2853" s="144" t="n">
        <f aca="false">+G:G-H:H</f>
        <v>8238003.39</v>
      </c>
    </row>
    <row r="2854" customFormat="false" ht="17.25" hidden="false" customHeight="true" outlineLevel="0" collapsed="false">
      <c r="A2854" s="140" t="s">
        <v>116</v>
      </c>
      <c r="C2854" s="143" t="n">
        <v>6450100</v>
      </c>
      <c r="D2854" s="143" t="n">
        <v>64501000</v>
      </c>
      <c r="E2854" s="140" t="s">
        <v>736</v>
      </c>
      <c r="F2854" s="143" t="n">
        <v>2022</v>
      </c>
      <c r="G2854" s="144" t="n">
        <v>247051940.17</v>
      </c>
      <c r="H2854" s="144" t="n">
        <v>0</v>
      </c>
      <c r="I2854" s="144" t="n">
        <f aca="false">+G:G-H:H</f>
        <v>247051940.17</v>
      </c>
    </row>
    <row r="2855" customFormat="false" ht="17.25" hidden="false" customHeight="true" outlineLevel="0" collapsed="false">
      <c r="A2855" s="140" t="s">
        <v>116</v>
      </c>
      <c r="C2855" s="143" t="n">
        <v>6450200</v>
      </c>
      <c r="D2855" s="143" t="n">
        <v>64502000</v>
      </c>
      <c r="E2855" s="140" t="s">
        <v>533</v>
      </c>
      <c r="F2855" s="143" t="n">
        <v>2022</v>
      </c>
      <c r="G2855" s="144" t="n">
        <v>69753070.58</v>
      </c>
      <c r="H2855" s="144" t="n">
        <v>0</v>
      </c>
      <c r="I2855" s="144" t="n">
        <f aca="false">+G:G-H:H</f>
        <v>69753070.58</v>
      </c>
    </row>
    <row r="2856" customFormat="false" ht="17.25" hidden="false" customHeight="true" outlineLevel="0" collapsed="false">
      <c r="A2856" s="140" t="s">
        <v>116</v>
      </c>
      <c r="C2856" s="143" t="n">
        <v>6450300</v>
      </c>
      <c r="D2856" s="143" t="n">
        <v>64503000</v>
      </c>
      <c r="E2856" s="140" t="s">
        <v>1856</v>
      </c>
      <c r="F2856" s="143" t="n">
        <v>2022</v>
      </c>
      <c r="G2856" s="144" t="n">
        <v>1048176.5</v>
      </c>
      <c r="H2856" s="144" t="n">
        <v>0</v>
      </c>
      <c r="I2856" s="144" t="n">
        <f aca="false">+G:G-H:H</f>
        <v>1048176.5</v>
      </c>
    </row>
    <row r="2857" customFormat="false" ht="17.25" hidden="false" customHeight="true" outlineLevel="0" collapsed="false">
      <c r="A2857" s="140" t="s">
        <v>116</v>
      </c>
      <c r="C2857" s="143" t="n">
        <v>6450400</v>
      </c>
      <c r="D2857" s="143" t="n">
        <v>64504000</v>
      </c>
      <c r="E2857" s="140" t="s">
        <v>1857</v>
      </c>
      <c r="F2857" s="143" t="n">
        <v>2022</v>
      </c>
      <c r="G2857" s="144" t="n">
        <v>19003995.01</v>
      </c>
      <c r="H2857" s="144" t="n">
        <v>0</v>
      </c>
      <c r="I2857" s="144" t="n">
        <f aca="false">+G:G-H:H</f>
        <v>19003995.01</v>
      </c>
    </row>
    <row r="2858" customFormat="false" ht="17.25" hidden="false" customHeight="true" outlineLevel="0" collapsed="false">
      <c r="A2858" s="140" t="s">
        <v>116</v>
      </c>
      <c r="C2858" s="143" t="n">
        <v>6458000</v>
      </c>
      <c r="D2858" s="143" t="n">
        <v>64580000</v>
      </c>
      <c r="E2858" s="140" t="s">
        <v>738</v>
      </c>
      <c r="F2858" s="143" t="n">
        <v>2022</v>
      </c>
      <c r="G2858" s="144" t="n">
        <v>24218730.8</v>
      </c>
      <c r="H2858" s="144" t="n">
        <v>0</v>
      </c>
      <c r="I2858" s="144" t="n">
        <f aca="false">+G:G-H:H</f>
        <v>24218730.8</v>
      </c>
    </row>
    <row r="2859" customFormat="false" ht="17.25" hidden="false" customHeight="true" outlineLevel="0" collapsed="false">
      <c r="A2859" s="140" t="s">
        <v>116</v>
      </c>
      <c r="C2859" s="143" t="n">
        <v>6480000</v>
      </c>
      <c r="D2859" s="143" t="n">
        <v>64800000</v>
      </c>
      <c r="E2859" s="140" t="s">
        <v>1859</v>
      </c>
      <c r="F2859" s="143" t="n">
        <v>2022</v>
      </c>
      <c r="G2859" s="144" t="n">
        <v>190000</v>
      </c>
      <c r="H2859" s="144" t="n">
        <v>0</v>
      </c>
      <c r="I2859" s="144" t="n">
        <f aca="false">+G:G-H:H</f>
        <v>190000</v>
      </c>
    </row>
    <row r="2860" customFormat="false" ht="17.25" hidden="false" customHeight="true" outlineLevel="0" collapsed="false">
      <c r="A2860" s="140" t="s">
        <v>116</v>
      </c>
      <c r="C2860" s="143" t="n">
        <v>6480300</v>
      </c>
      <c r="D2860" s="143" t="n">
        <v>64803000</v>
      </c>
      <c r="E2860" s="140" t="s">
        <v>2306</v>
      </c>
      <c r="F2860" s="143" t="n">
        <v>2022</v>
      </c>
      <c r="G2860" s="144" t="n">
        <v>285600</v>
      </c>
      <c r="H2860" s="144" t="n">
        <v>0</v>
      </c>
      <c r="I2860" s="144" t="n">
        <f aca="false">+G:G-H:H</f>
        <v>285600</v>
      </c>
    </row>
    <row r="2861" customFormat="false" ht="17.25" hidden="false" customHeight="true" outlineLevel="0" collapsed="false">
      <c r="A2861" s="140" t="s">
        <v>116</v>
      </c>
      <c r="C2861" s="143" t="n">
        <v>6510000</v>
      </c>
      <c r="D2861" s="143" t="n">
        <v>65100000</v>
      </c>
      <c r="E2861" s="140" t="s">
        <v>740</v>
      </c>
      <c r="F2861" s="143" t="n">
        <v>2022</v>
      </c>
      <c r="G2861" s="144" t="n">
        <v>7597303.88</v>
      </c>
      <c r="H2861" s="144" t="n">
        <v>0</v>
      </c>
      <c r="I2861" s="144" t="n">
        <f aca="false">+G:G-H:H</f>
        <v>7597303.88</v>
      </c>
    </row>
    <row r="2862" customFormat="false" ht="17.25" hidden="false" customHeight="true" outlineLevel="0" collapsed="false">
      <c r="A2862" s="140" t="s">
        <v>116</v>
      </c>
      <c r="C2862" s="143" t="n">
        <v>6520000</v>
      </c>
      <c r="D2862" s="143" t="n">
        <v>65200000</v>
      </c>
      <c r="E2862" s="140" t="s">
        <v>473</v>
      </c>
      <c r="F2862" s="143" t="n">
        <v>2022</v>
      </c>
      <c r="G2862" s="144" t="n">
        <v>1919557289.32978</v>
      </c>
      <c r="H2862" s="144" t="n">
        <v>0</v>
      </c>
      <c r="I2862" s="144" t="n">
        <f aca="false">+G:G-H:H</f>
        <v>1919557289.32978</v>
      </c>
    </row>
    <row r="2863" customFormat="false" ht="17.25" hidden="false" customHeight="true" outlineLevel="0" collapsed="false">
      <c r="A2863" s="140" t="s">
        <v>116</v>
      </c>
      <c r="C2863" s="143" t="n">
        <v>6560100</v>
      </c>
      <c r="D2863" s="143" t="n">
        <v>65601000</v>
      </c>
      <c r="E2863" s="140" t="s">
        <v>742</v>
      </c>
      <c r="F2863" s="143" t="n">
        <v>2022</v>
      </c>
      <c r="G2863" s="144" t="n">
        <v>202000</v>
      </c>
      <c r="H2863" s="144" t="n">
        <v>0</v>
      </c>
      <c r="I2863" s="144" t="n">
        <f aca="false">+G:G-H:H</f>
        <v>202000</v>
      </c>
    </row>
    <row r="2864" customFormat="false" ht="17.25" hidden="false" customHeight="true" outlineLevel="0" collapsed="false">
      <c r="A2864" s="140" t="s">
        <v>116</v>
      </c>
      <c r="C2864" s="143" t="n">
        <v>6570000</v>
      </c>
      <c r="D2864" s="143" t="n">
        <v>65700000</v>
      </c>
      <c r="E2864" s="140" t="s">
        <v>1652</v>
      </c>
      <c r="F2864" s="143" t="n">
        <v>2022</v>
      </c>
      <c r="G2864" s="144" t="n">
        <v>34085419.01</v>
      </c>
      <c r="H2864" s="144" t="n">
        <v>0</v>
      </c>
      <c r="I2864" s="144" t="n">
        <f aca="false">+G:G-H:H</f>
        <v>34085419.01</v>
      </c>
    </row>
    <row r="2865" customFormat="false" ht="17.25" hidden="false" customHeight="true" outlineLevel="0" collapsed="false">
      <c r="A2865" s="140" t="s">
        <v>116</v>
      </c>
      <c r="C2865" s="143" t="n">
        <v>6580000</v>
      </c>
      <c r="D2865" s="143" t="n">
        <v>65800000</v>
      </c>
      <c r="E2865" s="140" t="s">
        <v>744</v>
      </c>
      <c r="F2865" s="143" t="n">
        <v>2022</v>
      </c>
      <c r="G2865" s="144" t="n">
        <v>103567406.29</v>
      </c>
      <c r="H2865" s="144" t="n">
        <v>0</v>
      </c>
      <c r="I2865" s="144" t="n">
        <f aca="false">+G:G-H:H</f>
        <v>103567406.29</v>
      </c>
    </row>
    <row r="2866" customFormat="false" ht="17.25" hidden="false" customHeight="true" outlineLevel="0" collapsed="false">
      <c r="A2866" s="140" t="s">
        <v>116</v>
      </c>
      <c r="C2866" s="143" t="n">
        <v>6610100</v>
      </c>
      <c r="D2866" s="143" t="n">
        <v>66101000</v>
      </c>
      <c r="E2866" s="140" t="s">
        <v>747</v>
      </c>
      <c r="F2866" s="143" t="n">
        <v>2022</v>
      </c>
      <c r="G2866" s="144" t="n">
        <v>71561211.73</v>
      </c>
      <c r="H2866" s="144" t="n">
        <v>0</v>
      </c>
      <c r="I2866" s="144" t="n">
        <f aca="false">+G:G-H:H</f>
        <v>71561211.73</v>
      </c>
    </row>
    <row r="2867" customFormat="false" ht="17.25" hidden="false" customHeight="true" outlineLevel="0" collapsed="false">
      <c r="A2867" s="140" t="s">
        <v>116</v>
      </c>
      <c r="C2867" s="143" t="n">
        <v>6610200</v>
      </c>
      <c r="D2867" s="143" t="n">
        <v>66102000</v>
      </c>
      <c r="E2867" s="140" t="s">
        <v>2111</v>
      </c>
      <c r="F2867" s="143" t="n">
        <v>2022</v>
      </c>
      <c r="G2867" s="144" t="n">
        <v>133178820.11</v>
      </c>
      <c r="H2867" s="144" t="n">
        <v>0</v>
      </c>
      <c r="I2867" s="144" t="n">
        <f aca="false">+G:G-H:H</f>
        <v>133178820.11</v>
      </c>
    </row>
    <row r="2868" customFormat="false" ht="17.25" hidden="false" customHeight="true" outlineLevel="0" collapsed="false">
      <c r="A2868" s="140" t="s">
        <v>116</v>
      </c>
      <c r="C2868" s="143" t="n">
        <v>6610300</v>
      </c>
      <c r="D2868" s="143" t="n">
        <v>66103000</v>
      </c>
      <c r="E2868" s="140" t="s">
        <v>3611</v>
      </c>
      <c r="F2868" s="143" t="n">
        <v>2022</v>
      </c>
      <c r="G2868" s="144" t="n">
        <v>834097690.51</v>
      </c>
      <c r="H2868" s="144" t="n">
        <v>0</v>
      </c>
      <c r="I2868" s="144" t="n">
        <f aca="false">+G:G-H:H</f>
        <v>834097690.51</v>
      </c>
    </row>
    <row r="2869" customFormat="false" ht="17.25" hidden="false" customHeight="true" outlineLevel="0" collapsed="false">
      <c r="A2869" s="140" t="s">
        <v>116</v>
      </c>
      <c r="C2869" s="143" t="n">
        <v>6610500</v>
      </c>
      <c r="D2869" s="143" t="n">
        <v>66105000</v>
      </c>
      <c r="E2869" s="140" t="s">
        <v>748</v>
      </c>
      <c r="F2869" s="143" t="n">
        <v>2022</v>
      </c>
      <c r="G2869" s="144" t="n">
        <v>218845614.73</v>
      </c>
      <c r="H2869" s="144" t="n">
        <v>0</v>
      </c>
      <c r="I2869" s="144" t="n">
        <f aca="false">+G:G-H:H</f>
        <v>218845614.73</v>
      </c>
    </row>
    <row r="2870" customFormat="false" ht="17.25" hidden="false" customHeight="true" outlineLevel="0" collapsed="false">
      <c r="A2870" s="140" t="s">
        <v>116</v>
      </c>
      <c r="C2870" s="143" t="n">
        <v>6660000</v>
      </c>
      <c r="D2870" s="143" t="n">
        <v>66600000</v>
      </c>
      <c r="E2870" s="140" t="s">
        <v>750</v>
      </c>
      <c r="F2870" s="143" t="n">
        <v>2022</v>
      </c>
      <c r="G2870" s="144" t="n">
        <v>2871965.4</v>
      </c>
      <c r="H2870" s="144" t="n">
        <v>0</v>
      </c>
      <c r="I2870" s="144" t="n">
        <f aca="false">+G:G-H:H</f>
        <v>2871965.4</v>
      </c>
    </row>
    <row r="2871" customFormat="false" ht="17.25" hidden="false" customHeight="true" outlineLevel="0" collapsed="false">
      <c r="A2871" s="140" t="s">
        <v>116</v>
      </c>
      <c r="C2871" s="143" t="n">
        <v>6811200</v>
      </c>
      <c r="D2871" s="143" t="n">
        <v>68112000</v>
      </c>
      <c r="E2871" s="140" t="s">
        <v>752</v>
      </c>
      <c r="F2871" s="143" t="n">
        <v>2022</v>
      </c>
      <c r="G2871" s="144" t="n">
        <v>8619461997.16498</v>
      </c>
      <c r="H2871" s="144" t="n">
        <v>0</v>
      </c>
      <c r="I2871" s="144" t="n">
        <f aca="false">+G:G-H:H</f>
        <v>8619461997.16498</v>
      </c>
    </row>
    <row r="2872" customFormat="false" ht="17.25" hidden="false" customHeight="true" outlineLevel="0" collapsed="false">
      <c r="A2872" s="140" t="s">
        <v>116</v>
      </c>
      <c r="C2872" s="142" t="n">
        <v>6980000</v>
      </c>
      <c r="D2872" s="143" t="n">
        <v>69500000</v>
      </c>
      <c r="E2872" s="140" t="s">
        <v>1895</v>
      </c>
      <c r="F2872" s="143" t="n">
        <v>2022</v>
      </c>
      <c r="G2872" s="144" t="n">
        <v>635837979.667047</v>
      </c>
      <c r="H2872" s="144" t="n">
        <v>0</v>
      </c>
      <c r="I2872" s="144" t="n">
        <f aca="false">+G:G-H:H</f>
        <v>635837979.667047</v>
      </c>
    </row>
    <row r="2873" customFormat="false" ht="17.25" hidden="false" customHeight="true" outlineLevel="0" collapsed="false">
      <c r="A2873" s="140" t="s">
        <v>116</v>
      </c>
      <c r="C2873" s="143" t="n">
        <v>7060000</v>
      </c>
      <c r="D2873" s="143" t="n">
        <v>70600000</v>
      </c>
      <c r="E2873" s="140" t="s">
        <v>1865</v>
      </c>
      <c r="F2873" s="143" t="n">
        <v>2022</v>
      </c>
      <c r="G2873" s="144" t="n">
        <v>325030508.09</v>
      </c>
      <c r="H2873" s="144" t="n">
        <v>0</v>
      </c>
      <c r="I2873" s="144" t="n">
        <f aca="false">+G:G-H:H</f>
        <v>325030508.09</v>
      </c>
    </row>
    <row r="2874" customFormat="false" ht="17.25" hidden="false" customHeight="true" outlineLevel="0" collapsed="false">
      <c r="A2874" s="140" t="s">
        <v>116</v>
      </c>
      <c r="C2874" s="143" t="n">
        <v>7061000</v>
      </c>
      <c r="D2874" s="143" t="n">
        <v>70610000</v>
      </c>
      <c r="E2874" s="140" t="s">
        <v>1896</v>
      </c>
      <c r="F2874" s="143" t="n">
        <v>2022</v>
      </c>
      <c r="G2874" s="144" t="n">
        <v>0</v>
      </c>
      <c r="H2874" s="144" t="n">
        <v>18507020899.41</v>
      </c>
      <c r="I2874" s="144" t="n">
        <f aca="false">+G:G-H:H</f>
        <v>-18507020899.41</v>
      </c>
    </row>
    <row r="2875" customFormat="false" ht="17.25" hidden="false" customHeight="true" outlineLevel="0" collapsed="false">
      <c r="A2875" s="140" t="s">
        <v>116</v>
      </c>
      <c r="C2875" s="143" t="n">
        <v>7080000</v>
      </c>
      <c r="D2875" s="143" t="n">
        <v>70800000</v>
      </c>
      <c r="E2875" s="140" t="s">
        <v>1868</v>
      </c>
      <c r="F2875" s="143" t="n">
        <v>2022</v>
      </c>
      <c r="G2875" s="144" t="n">
        <v>0</v>
      </c>
      <c r="H2875" s="144" t="n">
        <v>62768631.05</v>
      </c>
      <c r="I2875" s="144" t="n">
        <f aca="false">+G:G-H:H</f>
        <v>-62768631.05</v>
      </c>
    </row>
    <row r="2876" customFormat="false" ht="17.25" hidden="false" customHeight="true" outlineLevel="0" collapsed="false">
      <c r="A2876" s="140" t="s">
        <v>116</v>
      </c>
      <c r="C2876" s="143" t="n">
        <v>7083000</v>
      </c>
      <c r="D2876" s="143" t="n">
        <v>70830000</v>
      </c>
      <c r="E2876" s="140" t="s">
        <v>1515</v>
      </c>
      <c r="F2876" s="143" t="n">
        <v>2022</v>
      </c>
      <c r="G2876" s="144" t="n">
        <v>0</v>
      </c>
      <c r="H2876" s="144" t="n">
        <v>210000</v>
      </c>
      <c r="I2876" s="144" t="n">
        <f aca="false">+G:G-H:H</f>
        <v>-210000</v>
      </c>
    </row>
    <row r="2877" customFormat="false" ht="17.25" hidden="false" customHeight="true" outlineLevel="0" collapsed="false">
      <c r="A2877" s="140" t="s">
        <v>116</v>
      </c>
      <c r="C2877" s="143" t="n">
        <v>7084000</v>
      </c>
      <c r="D2877" s="143" t="n">
        <v>70840000</v>
      </c>
      <c r="E2877" s="140" t="s">
        <v>1915</v>
      </c>
      <c r="F2877" s="143" t="n">
        <v>2022</v>
      </c>
      <c r="G2877" s="144" t="n">
        <v>0</v>
      </c>
      <c r="H2877" s="144" t="n">
        <v>1806445844.13</v>
      </c>
      <c r="I2877" s="144" t="n">
        <f aca="false">+G:G-H:H</f>
        <v>-1806445844.13</v>
      </c>
    </row>
    <row r="2878" customFormat="false" ht="17.25" hidden="false" customHeight="true" outlineLevel="0" collapsed="false">
      <c r="A2878" s="140" t="s">
        <v>116</v>
      </c>
      <c r="C2878" s="143" t="n">
        <v>7520000</v>
      </c>
      <c r="D2878" s="143" t="n">
        <v>75200000</v>
      </c>
      <c r="E2878" s="140" t="s">
        <v>502</v>
      </c>
      <c r="F2878" s="143" t="n">
        <v>2022</v>
      </c>
      <c r="G2878" s="144" t="n">
        <v>0</v>
      </c>
      <c r="H2878" s="144" t="n">
        <v>1223880000.03</v>
      </c>
      <c r="I2878" s="144" t="n">
        <f aca="false">+G:G-H:H</f>
        <v>-1223880000.03</v>
      </c>
    </row>
    <row r="2879" customFormat="false" ht="17.25" hidden="false" customHeight="true" outlineLevel="0" collapsed="false">
      <c r="A2879" s="140" t="s">
        <v>116</v>
      </c>
      <c r="C2879" s="143" t="n">
        <v>7580000</v>
      </c>
      <c r="D2879" s="143" t="n">
        <v>75800000</v>
      </c>
      <c r="E2879" s="140" t="s">
        <v>211</v>
      </c>
      <c r="F2879" s="143" t="n">
        <v>2022</v>
      </c>
      <c r="G2879" s="144" t="n">
        <v>0</v>
      </c>
      <c r="H2879" s="144" t="n">
        <v>51387117.43</v>
      </c>
      <c r="I2879" s="144" t="n">
        <f aca="false">+G:G-H:H</f>
        <v>-51387117.43</v>
      </c>
    </row>
    <row r="2880" customFormat="false" ht="17.25" hidden="false" customHeight="true" outlineLevel="0" collapsed="false">
      <c r="A2880" s="140" t="s">
        <v>116</v>
      </c>
      <c r="C2880" s="143" t="n">
        <v>7581000</v>
      </c>
      <c r="D2880" s="143" t="n">
        <v>75810000</v>
      </c>
      <c r="E2880" s="140" t="s">
        <v>551</v>
      </c>
      <c r="F2880" s="143" t="n">
        <v>2022</v>
      </c>
      <c r="G2880" s="144" t="n">
        <v>0</v>
      </c>
      <c r="H2880" s="144" t="n">
        <v>10857000</v>
      </c>
      <c r="I2880" s="144" t="n">
        <f aca="false">+G:G-H:H</f>
        <v>-10857000</v>
      </c>
    </row>
    <row r="2881" customFormat="false" ht="17.25" hidden="false" customHeight="true" outlineLevel="0" collapsed="false">
      <c r="A2881" s="140" t="s">
        <v>116</v>
      </c>
      <c r="C2881" s="143" t="n">
        <v>7585000</v>
      </c>
      <c r="D2881" s="143" t="n">
        <v>75850000</v>
      </c>
      <c r="E2881" s="140" t="s">
        <v>1322</v>
      </c>
      <c r="F2881" s="143" t="n">
        <v>2022</v>
      </c>
      <c r="G2881" s="144" t="n">
        <v>0</v>
      </c>
      <c r="H2881" s="144" t="n">
        <v>148354.63</v>
      </c>
      <c r="I2881" s="144" t="n">
        <f aca="false">+G:G-H:H</f>
        <v>-148354.63</v>
      </c>
    </row>
    <row r="2882" customFormat="false" ht="17.25" hidden="false" customHeight="true" outlineLevel="0" collapsed="false">
      <c r="A2882" s="140" t="s">
        <v>317</v>
      </c>
      <c r="C2882" s="142" t="n">
        <v>10100000</v>
      </c>
      <c r="D2882" s="143" t="n">
        <v>10100000</v>
      </c>
      <c r="E2882" s="140" t="s">
        <v>1</v>
      </c>
      <c r="F2882" s="143" t="n">
        <v>2022</v>
      </c>
      <c r="H2882" s="144" t="n">
        <v>4520000000</v>
      </c>
      <c r="I2882" s="144" t="n">
        <f aca="false">+G:G-H:H</f>
        <v>-4520000000</v>
      </c>
    </row>
    <row r="2883" customFormat="false" ht="17.25" hidden="false" customHeight="true" outlineLevel="0" collapsed="false">
      <c r="A2883" s="140" t="s">
        <v>317</v>
      </c>
      <c r="C2883" s="142" t="n">
        <v>10610000</v>
      </c>
      <c r="D2883" s="143" t="n">
        <v>10610000</v>
      </c>
      <c r="E2883" s="140" t="s">
        <v>560</v>
      </c>
      <c r="F2883" s="143" t="n">
        <v>2022</v>
      </c>
      <c r="H2883" s="144" t="n">
        <v>452000000</v>
      </c>
      <c r="I2883" s="144" t="n">
        <f aca="false">+G:G-H:H</f>
        <v>-452000000</v>
      </c>
    </row>
    <row r="2884" customFormat="false" ht="17.25" hidden="false" customHeight="true" outlineLevel="0" collapsed="false">
      <c r="A2884" s="140" t="s">
        <v>317</v>
      </c>
      <c r="C2884" s="142" t="n">
        <v>11000000</v>
      </c>
      <c r="D2884" s="143" t="n">
        <v>11000000</v>
      </c>
      <c r="E2884" s="140" t="s">
        <v>562</v>
      </c>
      <c r="F2884" s="143" t="n">
        <v>2022</v>
      </c>
      <c r="H2884" s="144" t="n">
        <v>5345387183.75</v>
      </c>
      <c r="I2884" s="144" t="n">
        <f aca="false">+G:G-H:H</f>
        <v>-5345387183.75</v>
      </c>
    </row>
    <row r="2885" customFormat="false" ht="17.25" hidden="false" customHeight="true" outlineLevel="0" collapsed="false">
      <c r="A2885" s="140" t="s">
        <v>317</v>
      </c>
      <c r="C2885" s="142" t="n">
        <v>12000000</v>
      </c>
      <c r="D2885" s="143" t="n">
        <v>12000000</v>
      </c>
      <c r="E2885" s="140" t="s">
        <v>3</v>
      </c>
      <c r="F2885" s="143" t="n">
        <v>2022</v>
      </c>
      <c r="H2885" s="144" t="n">
        <v>981055357.76</v>
      </c>
      <c r="I2885" s="144" t="n">
        <f aca="false">+G:G-H:H</f>
        <v>-981055357.76</v>
      </c>
    </row>
    <row r="2886" customFormat="false" ht="17.25" hidden="false" customHeight="true" outlineLevel="0" collapsed="false">
      <c r="A2886" s="140" t="s">
        <v>317</v>
      </c>
      <c r="C2886" s="142" t="n">
        <v>12800000</v>
      </c>
      <c r="D2886" s="143" t="n">
        <v>12800000</v>
      </c>
      <c r="E2886" s="140" t="s">
        <v>1178</v>
      </c>
      <c r="F2886" s="143" t="n">
        <v>2022</v>
      </c>
      <c r="H2886" s="144" t="n">
        <v>3711421805.45</v>
      </c>
      <c r="I2886" s="144" t="n">
        <f aca="false">+G:G-H:H</f>
        <v>-3711421805.45</v>
      </c>
    </row>
    <row r="2887" customFormat="false" ht="17.25" hidden="false" customHeight="true" outlineLevel="0" collapsed="false">
      <c r="A2887" s="140" t="s">
        <v>317</v>
      </c>
      <c r="C2887" s="142" t="n">
        <v>16200000</v>
      </c>
      <c r="D2887" s="143" t="n">
        <v>16200000</v>
      </c>
      <c r="E2887" s="140" t="s">
        <v>3057</v>
      </c>
      <c r="F2887" s="143" t="n">
        <v>2022</v>
      </c>
      <c r="H2887" s="144" t="n">
        <v>132899903.12</v>
      </c>
      <c r="I2887" s="144" t="n">
        <f aca="false">+G:G-H:H</f>
        <v>-132899903.12</v>
      </c>
    </row>
    <row r="2888" customFormat="false" ht="17.25" hidden="false" customHeight="true" outlineLevel="0" collapsed="false">
      <c r="A2888" s="140" t="s">
        <v>317</v>
      </c>
      <c r="C2888" s="142" t="n">
        <v>16220000</v>
      </c>
      <c r="D2888" s="143" t="n">
        <v>16200000</v>
      </c>
      <c r="E2888" s="140" t="s">
        <v>3061</v>
      </c>
      <c r="F2888" s="143" t="n">
        <v>2022</v>
      </c>
      <c r="H2888" s="144" t="n">
        <v>451112606.09</v>
      </c>
      <c r="I2888" s="144" t="n">
        <f aca="false">+G:G-H:H</f>
        <v>-451112606.09</v>
      </c>
    </row>
    <row r="2889" customFormat="false" ht="17.25" hidden="false" customHeight="true" outlineLevel="0" collapsed="false">
      <c r="A2889" s="140" t="s">
        <v>317</v>
      </c>
      <c r="C2889" s="142" t="n">
        <v>16230000</v>
      </c>
      <c r="D2889" s="143" t="n">
        <v>16200000</v>
      </c>
      <c r="E2889" s="140" t="s">
        <v>3063</v>
      </c>
      <c r="F2889" s="143" t="n">
        <v>2022</v>
      </c>
      <c r="H2889" s="144" t="n">
        <v>134900853.21</v>
      </c>
      <c r="I2889" s="144" t="n">
        <f aca="false">+G:G-H:H</f>
        <v>-134900853.21</v>
      </c>
    </row>
    <row r="2890" customFormat="false" ht="17.25" hidden="false" customHeight="true" outlineLevel="0" collapsed="false">
      <c r="A2890" s="140" t="s">
        <v>317</v>
      </c>
      <c r="C2890" s="142" t="n">
        <v>16500000</v>
      </c>
      <c r="D2890" s="143" t="n">
        <v>16500000</v>
      </c>
      <c r="E2890" s="140" t="s">
        <v>3067</v>
      </c>
      <c r="F2890" s="143" t="n">
        <v>2022</v>
      </c>
      <c r="H2890" s="144" t="n">
        <v>126022929.99</v>
      </c>
      <c r="I2890" s="144" t="n">
        <f aca="false">+G:G-H:H</f>
        <v>-126022929.99</v>
      </c>
    </row>
    <row r="2891" customFormat="false" ht="17.25" hidden="false" customHeight="true" outlineLevel="0" collapsed="false">
      <c r="A2891" s="140" t="s">
        <v>317</v>
      </c>
      <c r="C2891" s="142" t="n">
        <v>16510000</v>
      </c>
      <c r="D2891" s="143" t="n">
        <v>16500000</v>
      </c>
      <c r="E2891" s="140" t="s">
        <v>1455</v>
      </c>
      <c r="F2891" s="143" t="n">
        <v>2022</v>
      </c>
      <c r="H2891" s="144" t="n">
        <v>830119772.01</v>
      </c>
      <c r="I2891" s="144" t="n">
        <f aca="false">+G:G-H:H</f>
        <v>-830119772.01</v>
      </c>
    </row>
    <row r="2892" customFormat="false" ht="17.25" hidden="false" customHeight="true" outlineLevel="0" collapsed="false">
      <c r="A2892" s="140" t="s">
        <v>317</v>
      </c>
      <c r="C2892" s="142" t="n">
        <v>20400000</v>
      </c>
      <c r="D2892" s="143" t="n">
        <v>20400000</v>
      </c>
      <c r="E2892" s="140" t="s">
        <v>1770</v>
      </c>
      <c r="F2892" s="143" t="n">
        <v>2022</v>
      </c>
      <c r="G2892" s="144" t="n">
        <v>4832320.36</v>
      </c>
      <c r="I2892" s="144" t="n">
        <f aca="false">+G:G-H:H</f>
        <v>4832320.36</v>
      </c>
    </row>
    <row r="2893" customFormat="false" ht="17.25" hidden="false" customHeight="true" outlineLevel="0" collapsed="false">
      <c r="A2893" s="140" t="s">
        <v>317</v>
      </c>
      <c r="C2893" s="142" t="n">
        <v>20800000</v>
      </c>
      <c r="D2893" s="143" t="n">
        <v>20800000</v>
      </c>
      <c r="E2893" s="140" t="s">
        <v>1457</v>
      </c>
      <c r="F2893" s="143" t="n">
        <v>2022</v>
      </c>
      <c r="G2893" s="144" t="n">
        <v>2347216993</v>
      </c>
      <c r="I2893" s="144" t="n">
        <f aca="false">+G:G-H:H</f>
        <v>2347216993</v>
      </c>
    </row>
    <row r="2894" customFormat="false" ht="17.25" hidden="false" customHeight="true" outlineLevel="0" collapsed="false">
      <c r="A2894" s="140" t="s">
        <v>317</v>
      </c>
      <c r="C2894" s="142" t="n">
        <v>21100000</v>
      </c>
      <c r="D2894" s="143" t="n">
        <v>21100000</v>
      </c>
      <c r="E2894" s="140" t="s">
        <v>224</v>
      </c>
      <c r="F2894" s="143" t="n">
        <v>2022</v>
      </c>
      <c r="G2894" s="144" t="n">
        <v>1602971140</v>
      </c>
      <c r="I2894" s="144" t="n">
        <f aca="false">+G:G-H:H</f>
        <v>1602971140</v>
      </c>
    </row>
    <row r="2895" customFormat="false" ht="17.25" hidden="false" customHeight="true" outlineLevel="0" collapsed="false">
      <c r="A2895" s="140" t="s">
        <v>317</v>
      </c>
      <c r="C2895" s="142" t="n">
        <v>21110000</v>
      </c>
      <c r="D2895" s="143" t="n">
        <v>21110000</v>
      </c>
      <c r="E2895" s="140" t="s">
        <v>225</v>
      </c>
      <c r="F2895" s="143" t="n">
        <v>2022</v>
      </c>
      <c r="G2895" s="144" t="n">
        <v>496337938.23</v>
      </c>
      <c r="I2895" s="144" t="n">
        <f aca="false">+G:G-H:H</f>
        <v>496337938.23</v>
      </c>
    </row>
    <row r="2896" customFormat="false" ht="17.25" hidden="false" customHeight="true" outlineLevel="0" collapsed="false">
      <c r="A2896" s="140" t="s">
        <v>317</v>
      </c>
      <c r="C2896" s="142" t="n">
        <v>21310000</v>
      </c>
      <c r="D2896" s="143" t="n">
        <v>21310000</v>
      </c>
      <c r="E2896" s="140" t="s">
        <v>1458</v>
      </c>
      <c r="F2896" s="143" t="n">
        <v>2022</v>
      </c>
      <c r="G2896" s="144" t="n">
        <v>30568860844.11</v>
      </c>
      <c r="I2896" s="144" t="n">
        <f aca="false">+G:G-H:H</f>
        <v>30568860844.11</v>
      </c>
    </row>
    <row r="2897" customFormat="false" ht="17.25" hidden="false" customHeight="true" outlineLevel="0" collapsed="false">
      <c r="A2897" s="140" t="s">
        <v>317</v>
      </c>
      <c r="C2897" s="142" t="n">
        <v>21500000</v>
      </c>
      <c r="D2897" s="143" t="n">
        <v>21500000</v>
      </c>
      <c r="E2897" s="140" t="s">
        <v>2323</v>
      </c>
      <c r="F2897" s="143" t="n">
        <v>2022</v>
      </c>
      <c r="G2897" s="144" t="n">
        <v>6214723899.5</v>
      </c>
      <c r="I2897" s="144" t="n">
        <f aca="false">+G:G-H:H</f>
        <v>6214723899.5</v>
      </c>
    </row>
    <row r="2898" customFormat="false" ht="17.25" hidden="false" customHeight="true" outlineLevel="0" collapsed="false">
      <c r="A2898" s="140" t="s">
        <v>317</v>
      </c>
      <c r="C2898" s="142" t="n">
        <v>21510000</v>
      </c>
      <c r="D2898" s="143" t="n">
        <v>21510000</v>
      </c>
      <c r="E2898" s="140" t="s">
        <v>1459</v>
      </c>
      <c r="F2898" s="143" t="n">
        <v>2022</v>
      </c>
      <c r="G2898" s="144" t="n">
        <v>379671412.6</v>
      </c>
      <c r="I2898" s="144" t="n">
        <f aca="false">+G:G-H:H</f>
        <v>379671412.6</v>
      </c>
    </row>
    <row r="2899" customFormat="false" ht="17.25" hidden="false" customHeight="true" outlineLevel="0" collapsed="false">
      <c r="A2899" s="140" t="s">
        <v>317</v>
      </c>
      <c r="C2899" s="142" t="n">
        <v>21810000</v>
      </c>
      <c r="D2899" s="143" t="n">
        <v>21810000</v>
      </c>
      <c r="E2899" s="140" t="s">
        <v>234</v>
      </c>
      <c r="F2899" s="143" t="n">
        <v>2022</v>
      </c>
      <c r="G2899" s="144" t="n">
        <v>826539941.46</v>
      </c>
      <c r="I2899" s="144" t="n">
        <f aca="false">+G:G-H:H</f>
        <v>826539941.46</v>
      </c>
    </row>
    <row r="2900" customFormat="false" ht="17.25" hidden="false" customHeight="true" outlineLevel="0" collapsed="false">
      <c r="A2900" s="140" t="s">
        <v>317</v>
      </c>
      <c r="C2900" s="142" t="n">
        <v>21820000</v>
      </c>
      <c r="D2900" s="143" t="n">
        <v>21820000</v>
      </c>
      <c r="E2900" s="140" t="s">
        <v>10</v>
      </c>
      <c r="F2900" s="143" t="n">
        <v>2022</v>
      </c>
      <c r="G2900" s="144" t="n">
        <v>221283855.29</v>
      </c>
      <c r="I2900" s="144" t="n">
        <f aca="false">+G:G-H:H</f>
        <v>221283855.29</v>
      </c>
    </row>
    <row r="2901" customFormat="false" ht="17.25" hidden="false" customHeight="true" outlineLevel="0" collapsed="false">
      <c r="A2901" s="140" t="s">
        <v>317</v>
      </c>
      <c r="C2901" s="142" t="n">
        <v>21830000</v>
      </c>
      <c r="D2901" s="143" t="n">
        <v>21830000</v>
      </c>
      <c r="E2901" s="140" t="s">
        <v>574</v>
      </c>
      <c r="F2901" s="143" t="n">
        <v>2022</v>
      </c>
      <c r="G2901" s="144" t="n">
        <v>538459087.85</v>
      </c>
      <c r="I2901" s="144" t="n">
        <f aca="false">+G:G-H:H</f>
        <v>538459087.85</v>
      </c>
    </row>
    <row r="2902" customFormat="false" ht="17.25" hidden="false" customHeight="true" outlineLevel="0" collapsed="false">
      <c r="A2902" s="140" t="s">
        <v>317</v>
      </c>
      <c r="C2902" s="142" t="n">
        <v>21840000</v>
      </c>
      <c r="D2902" s="143" t="n">
        <v>21840000</v>
      </c>
      <c r="E2902" s="140" t="s">
        <v>575</v>
      </c>
      <c r="F2902" s="143" t="n">
        <v>2022</v>
      </c>
      <c r="G2902" s="144" t="n">
        <v>46005139.38</v>
      </c>
      <c r="I2902" s="144" t="n">
        <f aca="false">+G:G-H:H</f>
        <v>46005139.38</v>
      </c>
    </row>
    <row r="2903" customFormat="false" ht="17.25" hidden="false" customHeight="true" outlineLevel="0" collapsed="false">
      <c r="A2903" s="140" t="s">
        <v>317</v>
      </c>
      <c r="C2903" s="142" t="n">
        <v>21850000</v>
      </c>
      <c r="D2903" s="143" t="n">
        <v>21850000</v>
      </c>
      <c r="E2903" s="140" t="s">
        <v>235</v>
      </c>
      <c r="F2903" s="143" t="n">
        <v>2022</v>
      </c>
      <c r="G2903" s="144" t="n">
        <v>637190416.98</v>
      </c>
      <c r="I2903" s="144" t="n">
        <f aca="false">+G:G-H:H</f>
        <v>637190416.98</v>
      </c>
    </row>
    <row r="2904" customFormat="false" ht="17.25" hidden="false" customHeight="true" outlineLevel="0" collapsed="false">
      <c r="A2904" s="140" t="s">
        <v>317</v>
      </c>
      <c r="C2904" s="142" t="n">
        <v>23000000</v>
      </c>
      <c r="D2904" s="143" t="n">
        <v>23000000</v>
      </c>
      <c r="E2904" s="140" t="s">
        <v>3079</v>
      </c>
      <c r="F2904" s="143" t="n">
        <v>2022</v>
      </c>
      <c r="G2904" s="144" t="n">
        <v>1075641325.56</v>
      </c>
      <c r="I2904" s="144" t="n">
        <f aca="false">+G:G-H:H</f>
        <v>1075641325.56</v>
      </c>
    </row>
    <row r="2905" customFormat="false" ht="17.25" hidden="false" customHeight="true" outlineLevel="0" collapsed="false">
      <c r="A2905" s="140" t="s">
        <v>317</v>
      </c>
      <c r="C2905" s="142" t="n">
        <v>23120000</v>
      </c>
      <c r="D2905" s="143" t="n">
        <v>23120000</v>
      </c>
      <c r="E2905" s="140" t="s">
        <v>1461</v>
      </c>
      <c r="F2905" s="143" t="n">
        <v>2022</v>
      </c>
      <c r="G2905" s="144" t="n">
        <v>58.6</v>
      </c>
      <c r="I2905" s="144" t="n">
        <f aca="false">+G:G-H:H</f>
        <v>58.6</v>
      </c>
    </row>
    <row r="2906" customFormat="false" ht="17.25" hidden="false" customHeight="true" outlineLevel="0" collapsed="false">
      <c r="A2906" s="140" t="s">
        <v>317</v>
      </c>
      <c r="C2906" s="142" t="n">
        <v>23140000</v>
      </c>
      <c r="D2906" s="143" t="n">
        <v>23140000</v>
      </c>
      <c r="E2906" s="140" t="s">
        <v>1519</v>
      </c>
      <c r="F2906" s="143" t="n">
        <v>2022</v>
      </c>
      <c r="G2906" s="144" t="n">
        <v>391114609.79</v>
      </c>
      <c r="I2906" s="144" t="n">
        <f aca="false">+G:G-H:H</f>
        <v>391114609.79</v>
      </c>
    </row>
    <row r="2907" customFormat="false" ht="17.25" hidden="false" customHeight="true" outlineLevel="0" collapsed="false">
      <c r="A2907" s="140" t="s">
        <v>317</v>
      </c>
      <c r="C2907" s="142" t="n">
        <v>27500000</v>
      </c>
      <c r="D2907" s="143" t="n">
        <v>27500000</v>
      </c>
      <c r="E2907" s="140" t="s">
        <v>14</v>
      </c>
      <c r="F2907" s="143" t="n">
        <v>2022</v>
      </c>
      <c r="G2907" s="144" t="n">
        <v>1052077.28</v>
      </c>
      <c r="I2907" s="144" t="n">
        <f aca="false">+G:G-H:H</f>
        <v>1052077.28</v>
      </c>
    </row>
    <row r="2908" customFormat="false" ht="17.25" hidden="false" customHeight="true" outlineLevel="0" collapsed="false">
      <c r="A2908" s="140" t="s">
        <v>317</v>
      </c>
      <c r="C2908" s="142" t="n">
        <v>28040000</v>
      </c>
      <c r="D2908" s="143" t="n">
        <v>28040000</v>
      </c>
      <c r="E2908" s="140" t="s">
        <v>578</v>
      </c>
      <c r="F2908" s="143" t="n">
        <v>2022</v>
      </c>
      <c r="H2908" s="144" t="n">
        <v>4832320.36</v>
      </c>
      <c r="I2908" s="144" t="n">
        <f aca="false">+G:G-H:H</f>
        <v>-4832320.36</v>
      </c>
    </row>
    <row r="2909" customFormat="false" ht="17.25" hidden="false" customHeight="true" outlineLevel="0" collapsed="false">
      <c r="A2909" s="140" t="s">
        <v>317</v>
      </c>
      <c r="C2909" s="142" t="n">
        <v>28111000</v>
      </c>
      <c r="D2909" s="143" t="n">
        <v>28120000</v>
      </c>
      <c r="E2909" s="140" t="s">
        <v>1462</v>
      </c>
      <c r="F2909" s="143" t="n">
        <v>2022</v>
      </c>
      <c r="H2909" s="144" t="n">
        <v>425204412.18</v>
      </c>
      <c r="I2909" s="144" t="n">
        <f aca="false">+G:G-H:H</f>
        <v>-425204412.18</v>
      </c>
    </row>
    <row r="2910" customFormat="false" ht="17.25" hidden="false" customHeight="true" outlineLevel="0" collapsed="false">
      <c r="A2910" s="140" t="s">
        <v>317</v>
      </c>
      <c r="C2910" s="142" t="n">
        <v>28130000</v>
      </c>
      <c r="D2910" s="143" t="n">
        <v>28130000</v>
      </c>
      <c r="E2910" s="140" t="s">
        <v>242</v>
      </c>
      <c r="F2910" s="143" t="n">
        <v>2022</v>
      </c>
      <c r="H2910" s="144" t="n">
        <v>17857510427.84</v>
      </c>
      <c r="I2910" s="144" t="n">
        <f aca="false">+G:G-H:H</f>
        <v>-17857510427.84</v>
      </c>
    </row>
    <row r="2911" customFormat="false" ht="17.25" hidden="false" customHeight="true" outlineLevel="0" collapsed="false">
      <c r="A2911" s="140" t="s">
        <v>317</v>
      </c>
      <c r="C2911" s="142" t="n">
        <v>28150000</v>
      </c>
      <c r="D2911" s="143" t="n">
        <v>28150000</v>
      </c>
      <c r="E2911" s="140" t="s">
        <v>582</v>
      </c>
      <c r="F2911" s="143" t="n">
        <v>2022</v>
      </c>
      <c r="H2911" s="144" t="n">
        <v>1755314614.33</v>
      </c>
      <c r="I2911" s="144" t="n">
        <f aca="false">+G:G-H:H</f>
        <v>-1755314614.33</v>
      </c>
    </row>
    <row r="2912" customFormat="false" ht="17.25" hidden="false" customHeight="true" outlineLevel="0" collapsed="false">
      <c r="A2912" s="140" t="s">
        <v>317</v>
      </c>
      <c r="C2912" s="142" t="n">
        <v>28151000</v>
      </c>
      <c r="D2912" s="143" t="n">
        <v>28151000</v>
      </c>
      <c r="E2912" s="140" t="s">
        <v>1463</v>
      </c>
      <c r="F2912" s="143" t="n">
        <v>2022</v>
      </c>
      <c r="H2912" s="144" t="n">
        <v>63064262.7</v>
      </c>
      <c r="I2912" s="144" t="n">
        <f aca="false">+G:G-H:H</f>
        <v>-63064262.7</v>
      </c>
    </row>
    <row r="2913" customFormat="false" ht="17.25" hidden="false" customHeight="true" outlineLevel="0" collapsed="false">
      <c r="A2913" s="140" t="s">
        <v>317</v>
      </c>
      <c r="C2913" s="142" t="n">
        <v>28181000</v>
      </c>
      <c r="D2913" s="143" t="n">
        <v>28181000</v>
      </c>
      <c r="E2913" s="140" t="s">
        <v>250</v>
      </c>
      <c r="F2913" s="143" t="n">
        <v>2022</v>
      </c>
      <c r="H2913" s="144" t="n">
        <v>535122649.39</v>
      </c>
      <c r="I2913" s="144" t="n">
        <f aca="false">+G:G-H:H</f>
        <v>-535122649.39</v>
      </c>
    </row>
    <row r="2914" customFormat="false" ht="17.25" hidden="false" customHeight="true" outlineLevel="0" collapsed="false">
      <c r="A2914" s="140" t="s">
        <v>317</v>
      </c>
      <c r="C2914" s="142" t="n">
        <v>28182000</v>
      </c>
      <c r="D2914" s="143" t="n">
        <v>28182000</v>
      </c>
      <c r="E2914" s="140" t="s">
        <v>585</v>
      </c>
      <c r="F2914" s="143" t="n">
        <v>2022</v>
      </c>
      <c r="H2914" s="144" t="n">
        <v>144416643.65</v>
      </c>
      <c r="I2914" s="144" t="n">
        <f aca="false">+G:G-H:H</f>
        <v>-144416643.65</v>
      </c>
    </row>
    <row r="2915" customFormat="false" ht="17.25" hidden="false" customHeight="true" outlineLevel="0" collapsed="false">
      <c r="A2915" s="140" t="s">
        <v>317</v>
      </c>
      <c r="C2915" s="142" t="n">
        <v>28183000</v>
      </c>
      <c r="D2915" s="143" t="n">
        <v>28183000</v>
      </c>
      <c r="E2915" s="140" t="s">
        <v>588</v>
      </c>
      <c r="F2915" s="143" t="n">
        <v>2022</v>
      </c>
      <c r="H2915" s="144" t="n">
        <v>315132105.35</v>
      </c>
      <c r="I2915" s="144" t="n">
        <f aca="false">+G:G-H:H</f>
        <v>-315132105.35</v>
      </c>
    </row>
    <row r="2916" customFormat="false" ht="17.25" hidden="false" customHeight="true" outlineLevel="0" collapsed="false">
      <c r="A2916" s="140" t="s">
        <v>317</v>
      </c>
      <c r="C2916" s="142" t="n">
        <v>28184000</v>
      </c>
      <c r="D2916" s="143" t="n">
        <v>28184000</v>
      </c>
      <c r="E2916" s="140" t="s">
        <v>586</v>
      </c>
      <c r="F2916" s="143" t="n">
        <v>2022</v>
      </c>
      <c r="H2916" s="144" t="n">
        <v>31305170.16</v>
      </c>
      <c r="I2916" s="144" t="n">
        <f aca="false">+G:G-H:H</f>
        <v>-31305170.16</v>
      </c>
    </row>
    <row r="2917" customFormat="false" ht="17.25" hidden="false" customHeight="true" outlineLevel="0" collapsed="false">
      <c r="A2917" s="140" t="s">
        <v>317</v>
      </c>
      <c r="C2917" s="142" t="n">
        <v>28185000</v>
      </c>
      <c r="D2917" s="143" t="n">
        <v>28185000</v>
      </c>
      <c r="E2917" s="140" t="s">
        <v>20</v>
      </c>
      <c r="F2917" s="143" t="n">
        <v>2022</v>
      </c>
      <c r="H2917" s="144" t="n">
        <v>534592267.25</v>
      </c>
      <c r="I2917" s="144" t="n">
        <f aca="false">+G:G-H:H</f>
        <v>-534592267.25</v>
      </c>
    </row>
    <row r="2918" customFormat="false" ht="17.25" hidden="false" customHeight="true" outlineLevel="0" collapsed="false">
      <c r="A2918" s="140" t="s">
        <v>317</v>
      </c>
      <c r="C2918" s="142" t="n">
        <v>40100000</v>
      </c>
      <c r="D2918" s="143" t="n">
        <v>40100000</v>
      </c>
      <c r="E2918" s="140" t="s">
        <v>1640</v>
      </c>
      <c r="F2918" s="143" t="n">
        <v>2022</v>
      </c>
      <c r="H2918" s="144" t="n">
        <v>4003652103.82</v>
      </c>
      <c r="I2918" s="144" t="n">
        <f aca="false">+G:G-H:H</f>
        <v>-4003652103.82</v>
      </c>
    </row>
    <row r="2919" customFormat="false" ht="17.25" hidden="false" customHeight="true" outlineLevel="0" collapsed="false">
      <c r="A2919" s="140" t="s">
        <v>317</v>
      </c>
      <c r="C2919" s="142" t="n">
        <v>40310000</v>
      </c>
      <c r="D2919" s="143" t="n">
        <v>40310000</v>
      </c>
      <c r="E2919" s="140" t="s">
        <v>599</v>
      </c>
      <c r="F2919" s="143" t="n">
        <v>2022</v>
      </c>
      <c r="H2919" s="144" t="n">
        <v>7407873.26</v>
      </c>
      <c r="I2919" s="144" t="n">
        <f aca="false">+G:G-H:H</f>
        <v>-7407873.26</v>
      </c>
    </row>
    <row r="2920" customFormat="false" ht="17.25" hidden="false" customHeight="true" outlineLevel="0" collapsed="false">
      <c r="A2920" s="140" t="s">
        <v>317</v>
      </c>
      <c r="C2920" s="142" t="n">
        <v>40320000</v>
      </c>
      <c r="D2920" s="143" t="n">
        <v>40320000</v>
      </c>
      <c r="E2920" s="140" t="s">
        <v>896</v>
      </c>
      <c r="F2920" s="143" t="n">
        <v>2022</v>
      </c>
      <c r="H2920" s="144" t="n">
        <v>299880</v>
      </c>
      <c r="I2920" s="144" t="n">
        <f aca="false">+G:G-H:H</f>
        <v>-299880</v>
      </c>
    </row>
    <row r="2921" customFormat="false" ht="17.25" hidden="false" customHeight="true" outlineLevel="0" collapsed="false">
      <c r="A2921" s="140" t="s">
        <v>317</v>
      </c>
      <c r="C2921" s="142" t="n">
        <v>40400000</v>
      </c>
      <c r="D2921" s="143" t="n">
        <v>40400000</v>
      </c>
      <c r="E2921" s="140" t="s">
        <v>257</v>
      </c>
      <c r="F2921" s="143" t="n">
        <v>2022</v>
      </c>
      <c r="H2921" s="144" t="n">
        <v>160970642.8</v>
      </c>
      <c r="I2921" s="144" t="n">
        <f aca="false">+G:G-H:H</f>
        <v>-160970642.8</v>
      </c>
    </row>
    <row r="2922" customFormat="false" ht="17.25" hidden="false" customHeight="true" outlineLevel="0" collapsed="false">
      <c r="A2922" s="140" t="s">
        <v>317</v>
      </c>
      <c r="C2922" s="142" t="n">
        <v>40800000</v>
      </c>
      <c r="D2922" s="143" t="n">
        <v>40800000</v>
      </c>
      <c r="E2922" s="140" t="s">
        <v>1641</v>
      </c>
      <c r="F2922" s="143" t="n">
        <v>2022</v>
      </c>
      <c r="H2922" s="144" t="n">
        <v>45877630.36</v>
      </c>
      <c r="I2922" s="144" t="n">
        <f aca="false">+G:G-H:H</f>
        <v>-45877630.36</v>
      </c>
    </row>
    <row r="2923" customFormat="false" ht="17.25" hidden="false" customHeight="true" outlineLevel="0" collapsed="false">
      <c r="A2923" s="140" t="s">
        <v>317</v>
      </c>
      <c r="C2923" s="142" t="n">
        <v>40900000</v>
      </c>
      <c r="D2923" s="143" t="n">
        <v>40900000</v>
      </c>
      <c r="E2923" s="140" t="s">
        <v>27</v>
      </c>
      <c r="F2923" s="143" t="n">
        <v>2022</v>
      </c>
      <c r="G2923" s="144" t="n">
        <v>161027638.54</v>
      </c>
      <c r="I2923" s="144" t="n">
        <f aca="false">+G:G-H:H</f>
        <v>161027638.54</v>
      </c>
    </row>
    <row r="2924" customFormat="false" ht="17.25" hidden="false" customHeight="true" outlineLevel="0" collapsed="false">
      <c r="A2924" s="140" t="s">
        <v>317</v>
      </c>
      <c r="C2924" s="142" t="n">
        <v>41100000</v>
      </c>
      <c r="D2924" s="143" t="n">
        <v>41100000</v>
      </c>
      <c r="E2924" s="140" t="s">
        <v>1788</v>
      </c>
      <c r="F2924" s="143" t="n">
        <v>2022</v>
      </c>
      <c r="G2924" s="144" t="n">
        <v>831297723.99</v>
      </c>
      <c r="I2924" s="144" t="n">
        <f aca="false">+G:G-H:H</f>
        <v>831297723.99</v>
      </c>
    </row>
    <row r="2925" customFormat="false" ht="17.25" hidden="false" customHeight="true" outlineLevel="0" collapsed="false">
      <c r="A2925" s="140" t="s">
        <v>317</v>
      </c>
      <c r="C2925" s="142" t="n">
        <v>41110000</v>
      </c>
      <c r="D2925" s="143" t="n">
        <v>41110000</v>
      </c>
      <c r="E2925" s="140" t="s">
        <v>3637</v>
      </c>
      <c r="F2925" s="143" t="n">
        <v>2022</v>
      </c>
      <c r="H2925" s="144" t="n">
        <v>0.1</v>
      </c>
      <c r="I2925" s="144" t="n">
        <f aca="false">+G:G-H:H</f>
        <v>-0.1</v>
      </c>
    </row>
    <row r="2926" customFormat="false" ht="17.25" hidden="false" customHeight="true" outlineLevel="0" collapsed="false">
      <c r="A2926" s="140" t="s">
        <v>317</v>
      </c>
      <c r="C2926" s="142" t="n">
        <v>41600000</v>
      </c>
      <c r="D2926" s="143" t="n">
        <v>41600000</v>
      </c>
      <c r="E2926" s="140" t="s">
        <v>265</v>
      </c>
      <c r="F2926" s="143" t="n">
        <v>2022</v>
      </c>
      <c r="G2926" s="144" t="n">
        <v>1121661351.34</v>
      </c>
      <c r="I2926" s="144" t="n">
        <f aca="false">+G:G-H:H</f>
        <v>1121661351.34</v>
      </c>
    </row>
    <row r="2927" customFormat="false" ht="17.25" hidden="false" customHeight="true" outlineLevel="0" collapsed="false">
      <c r="A2927" s="140" t="s">
        <v>317</v>
      </c>
      <c r="C2927" s="142" t="n">
        <v>41810000</v>
      </c>
      <c r="D2927" s="143" t="n">
        <v>41810000</v>
      </c>
      <c r="E2927" s="140" t="s">
        <v>266</v>
      </c>
      <c r="F2927" s="143" t="n">
        <v>2022</v>
      </c>
      <c r="G2927" s="144" t="n">
        <v>3559900.78</v>
      </c>
      <c r="I2927" s="144" t="n">
        <f aca="false">+G:G-H:H</f>
        <v>3559900.78</v>
      </c>
    </row>
    <row r="2928" customFormat="false" ht="17.25" hidden="false" customHeight="true" outlineLevel="0" collapsed="false">
      <c r="A2928" s="140" t="s">
        <v>317</v>
      </c>
      <c r="C2928" s="142" t="n">
        <v>41890000</v>
      </c>
      <c r="D2928" s="143" t="n">
        <v>41810000</v>
      </c>
      <c r="E2928" s="140" t="s">
        <v>269</v>
      </c>
      <c r="F2928" s="143" t="n">
        <v>2022</v>
      </c>
      <c r="H2928" s="144" t="n">
        <v>4849732.8</v>
      </c>
      <c r="I2928" s="144" t="n">
        <f aca="false">+G:G-H:H</f>
        <v>-4849732.8</v>
      </c>
    </row>
    <row r="2929" customFormat="false" ht="17.25" hidden="false" customHeight="true" outlineLevel="0" collapsed="false">
      <c r="A2929" s="140" t="s">
        <v>317</v>
      </c>
      <c r="C2929" s="142" t="n">
        <v>41910000</v>
      </c>
      <c r="D2929" s="143" t="n">
        <v>41910000</v>
      </c>
      <c r="E2929" s="140" t="s">
        <v>1699</v>
      </c>
      <c r="F2929" s="143" t="n">
        <v>2022</v>
      </c>
      <c r="H2929" s="144" t="n">
        <v>1214510164.95</v>
      </c>
      <c r="I2929" s="144" t="n">
        <f aca="false">+G:G-H:H</f>
        <v>-1214510164.95</v>
      </c>
    </row>
    <row r="2930" customFormat="false" ht="17.25" hidden="false" customHeight="true" outlineLevel="0" collapsed="false">
      <c r="A2930" s="140" t="s">
        <v>317</v>
      </c>
      <c r="C2930" s="142" t="n">
        <v>42100000</v>
      </c>
      <c r="D2930" s="143" t="n">
        <v>42100000</v>
      </c>
      <c r="E2930" s="140" t="s">
        <v>1643</v>
      </c>
      <c r="F2930" s="143" t="n">
        <v>2022</v>
      </c>
      <c r="H2930" s="144" t="n">
        <v>7781411.31</v>
      </c>
      <c r="I2930" s="144" t="n">
        <f aca="false">+G:G-H:H</f>
        <v>-7781411.31</v>
      </c>
    </row>
    <row r="2931" customFormat="false" ht="17.25" hidden="false" customHeight="true" outlineLevel="0" collapsed="false">
      <c r="A2931" s="140" t="s">
        <v>317</v>
      </c>
      <c r="C2931" s="142" t="n">
        <v>42510000</v>
      </c>
      <c r="D2931" s="143" t="n">
        <v>42510000</v>
      </c>
      <c r="E2931" s="140" t="s">
        <v>280</v>
      </c>
      <c r="F2931" s="143" t="n">
        <v>2022</v>
      </c>
      <c r="G2931" s="144" t="n">
        <v>230000</v>
      </c>
      <c r="I2931" s="144" t="n">
        <f aca="false">+G:G-H:H</f>
        <v>230000</v>
      </c>
    </row>
    <row r="2932" customFormat="false" ht="17.25" hidden="false" customHeight="true" outlineLevel="0" collapsed="false">
      <c r="A2932" s="140" t="s">
        <v>317</v>
      </c>
      <c r="C2932" s="142" t="n">
        <v>42520000</v>
      </c>
      <c r="D2932" s="143" t="n">
        <v>42520000</v>
      </c>
      <c r="E2932" s="140" t="s">
        <v>33</v>
      </c>
      <c r="F2932" s="143" t="n">
        <v>2022</v>
      </c>
      <c r="H2932" s="144" t="n">
        <v>280003.31</v>
      </c>
      <c r="I2932" s="144" t="n">
        <f aca="false">+G:G-H:H</f>
        <v>-280003.31</v>
      </c>
    </row>
    <row r="2933" customFormat="false" ht="17.25" hidden="false" customHeight="true" outlineLevel="0" collapsed="false">
      <c r="A2933" s="140" t="s">
        <v>317</v>
      </c>
      <c r="C2933" s="142" t="n">
        <v>42540000</v>
      </c>
      <c r="D2933" s="143" t="n">
        <v>42540000</v>
      </c>
      <c r="E2933" s="140" t="s">
        <v>34</v>
      </c>
      <c r="F2933" s="143" t="n">
        <v>2022</v>
      </c>
      <c r="G2933" s="144" t="n">
        <v>1257835.66</v>
      </c>
      <c r="I2933" s="144" t="n">
        <f aca="false">+G:G-H:H</f>
        <v>1257835.66</v>
      </c>
    </row>
    <row r="2934" customFormat="false" ht="17.25" hidden="false" customHeight="true" outlineLevel="0" collapsed="false">
      <c r="A2934" s="140" t="s">
        <v>317</v>
      </c>
      <c r="C2934" s="142" t="n">
        <v>42800000</v>
      </c>
      <c r="D2934" s="143" t="n">
        <v>42800000</v>
      </c>
      <c r="E2934" s="140" t="s">
        <v>274</v>
      </c>
      <c r="F2934" s="143" t="n">
        <v>2022</v>
      </c>
      <c r="H2934" s="144" t="n">
        <v>32459329.65</v>
      </c>
      <c r="I2934" s="144" t="n">
        <f aca="false">+G:G-H:H</f>
        <v>-32459329.65</v>
      </c>
    </row>
    <row r="2935" customFormat="false" ht="17.25" hidden="false" customHeight="true" outlineLevel="0" collapsed="false">
      <c r="A2935" s="140" t="s">
        <v>317</v>
      </c>
      <c r="C2935" s="142" t="n">
        <v>43100000</v>
      </c>
      <c r="D2935" s="143" t="n">
        <v>43100000</v>
      </c>
      <c r="E2935" s="140" t="s">
        <v>605</v>
      </c>
      <c r="F2935" s="143" t="n">
        <v>2022</v>
      </c>
      <c r="H2935" s="144" t="n">
        <v>15207115.26</v>
      </c>
      <c r="I2935" s="144" t="n">
        <f aca="false">+G:G-H:H</f>
        <v>-15207115.26</v>
      </c>
    </row>
    <row r="2936" customFormat="false" ht="17.25" hidden="false" customHeight="true" outlineLevel="0" collapsed="false">
      <c r="A2936" s="140" t="s">
        <v>317</v>
      </c>
      <c r="C2936" s="142" t="n">
        <v>43110000</v>
      </c>
      <c r="D2936" s="143" t="n">
        <v>43110000</v>
      </c>
      <c r="E2936" s="140" t="s">
        <v>606</v>
      </c>
      <c r="F2936" s="143" t="n">
        <v>2022</v>
      </c>
      <c r="H2936" s="144" t="n">
        <v>855000</v>
      </c>
      <c r="I2936" s="144" t="n">
        <f aca="false">+G:G-H:H</f>
        <v>-855000</v>
      </c>
    </row>
    <row r="2937" customFormat="false" ht="17.25" hidden="false" customHeight="true" outlineLevel="0" collapsed="false">
      <c r="A2937" s="140" t="s">
        <v>317</v>
      </c>
      <c r="C2937" s="142" t="n">
        <v>43200000</v>
      </c>
      <c r="D2937" s="143" t="n">
        <v>43200000</v>
      </c>
      <c r="E2937" s="140" t="s">
        <v>1265</v>
      </c>
      <c r="F2937" s="143" t="n">
        <v>2022</v>
      </c>
      <c r="H2937" s="144" t="n">
        <v>4479688.08</v>
      </c>
      <c r="I2937" s="144" t="n">
        <f aca="false">+G:G-H:H</f>
        <v>-4479688.08</v>
      </c>
    </row>
    <row r="2938" customFormat="false" ht="17.25" hidden="false" customHeight="true" outlineLevel="0" collapsed="false">
      <c r="A2938" s="140" t="s">
        <v>317</v>
      </c>
      <c r="C2938" s="142" t="n">
        <v>43220000</v>
      </c>
      <c r="D2938" s="143" t="n">
        <v>43220000</v>
      </c>
      <c r="E2938" s="140" t="s">
        <v>1466</v>
      </c>
      <c r="F2938" s="143" t="n">
        <v>2022</v>
      </c>
      <c r="H2938" s="144" t="n">
        <v>61036</v>
      </c>
      <c r="I2938" s="144" t="n">
        <f aca="false">+G:G-H:H</f>
        <v>-61036</v>
      </c>
    </row>
    <row r="2939" customFormat="false" ht="17.25" hidden="false" customHeight="true" outlineLevel="0" collapsed="false">
      <c r="A2939" s="140" t="s">
        <v>317</v>
      </c>
      <c r="C2939" s="142" t="n">
        <v>43300000</v>
      </c>
      <c r="D2939" s="143" t="n">
        <v>43300000</v>
      </c>
      <c r="E2939" s="140" t="s">
        <v>38</v>
      </c>
      <c r="F2939" s="143" t="n">
        <v>2022</v>
      </c>
      <c r="H2939" s="144" t="n">
        <v>1006501.09</v>
      </c>
      <c r="I2939" s="144" t="n">
        <f aca="false">+G:G-H:H</f>
        <v>-1006501.09</v>
      </c>
    </row>
    <row r="2940" customFormat="false" ht="17.25" hidden="false" customHeight="true" outlineLevel="0" collapsed="false">
      <c r="A2940" s="140" t="s">
        <v>317</v>
      </c>
      <c r="C2940" s="142" t="n">
        <v>43700000</v>
      </c>
      <c r="D2940" s="143" t="n">
        <v>43500000</v>
      </c>
      <c r="E2940" s="140" t="s">
        <v>3107</v>
      </c>
      <c r="F2940" s="143" t="n">
        <v>2022</v>
      </c>
      <c r="H2940" s="144" t="n">
        <v>1490282.46</v>
      </c>
      <c r="I2940" s="144" t="n">
        <f aca="false">+G:G-H:H</f>
        <v>-1490282.46</v>
      </c>
    </row>
    <row r="2941" customFormat="false" ht="17.25" hidden="false" customHeight="true" outlineLevel="0" collapsed="false">
      <c r="A2941" s="140" t="s">
        <v>317</v>
      </c>
      <c r="C2941" s="142" t="n">
        <v>43800000</v>
      </c>
      <c r="D2941" s="143" t="n">
        <v>43800000</v>
      </c>
      <c r="E2941" s="140" t="s">
        <v>1521</v>
      </c>
      <c r="F2941" s="143" t="n">
        <v>2022</v>
      </c>
      <c r="H2941" s="144" t="n">
        <v>4625178.89</v>
      </c>
      <c r="I2941" s="144" t="n">
        <f aca="false">+G:G-H:H</f>
        <v>-4625178.89</v>
      </c>
    </row>
    <row r="2942" customFormat="false" ht="17.25" hidden="false" customHeight="true" outlineLevel="0" collapsed="false">
      <c r="A2942" s="140" t="s">
        <v>317</v>
      </c>
      <c r="C2942" s="142" t="n">
        <v>44000000</v>
      </c>
      <c r="D2942" s="143" t="n">
        <v>44000000</v>
      </c>
      <c r="E2942" s="140" t="s">
        <v>281</v>
      </c>
      <c r="F2942" s="143" t="n">
        <v>2022</v>
      </c>
      <c r="H2942" s="144" t="n">
        <v>128478625</v>
      </c>
      <c r="I2942" s="144" t="n">
        <f aca="false">+G:G-H:H</f>
        <v>-128478625</v>
      </c>
    </row>
    <row r="2943" customFormat="false" ht="17.25" hidden="false" customHeight="true" outlineLevel="0" collapsed="false">
      <c r="A2943" s="140" t="s">
        <v>317</v>
      </c>
      <c r="C2943" s="142" t="n">
        <v>44100000</v>
      </c>
      <c r="D2943" s="143" t="n">
        <v>44100000</v>
      </c>
      <c r="E2943" s="140" t="s">
        <v>610</v>
      </c>
      <c r="F2943" s="143" t="n">
        <v>2022</v>
      </c>
      <c r="H2943" s="144" t="n">
        <v>14310080</v>
      </c>
      <c r="I2943" s="144" t="n">
        <f aca="false">+G:G-H:H</f>
        <v>-14310080</v>
      </c>
    </row>
    <row r="2944" customFormat="false" ht="17.25" hidden="false" customHeight="true" outlineLevel="0" collapsed="false">
      <c r="A2944" s="140" t="s">
        <v>317</v>
      </c>
      <c r="C2944" s="142" t="n">
        <v>44200000</v>
      </c>
      <c r="D2944" s="143" t="n">
        <v>44200000</v>
      </c>
      <c r="E2944" s="140" t="s">
        <v>2252</v>
      </c>
      <c r="F2944" s="143" t="n">
        <v>2022</v>
      </c>
      <c r="H2944" s="144" t="n">
        <v>931894220</v>
      </c>
      <c r="I2944" s="144" t="n">
        <f aca="false">+G:G-H:H</f>
        <v>-931894220</v>
      </c>
    </row>
    <row r="2945" customFormat="false" ht="17.25" hidden="false" customHeight="true" outlineLevel="0" collapsed="false">
      <c r="A2945" s="140" t="s">
        <v>317</v>
      </c>
      <c r="C2945" s="142" t="n">
        <v>44300000</v>
      </c>
      <c r="D2945" s="143" t="n">
        <v>44300000</v>
      </c>
      <c r="E2945" s="140" t="s">
        <v>611</v>
      </c>
      <c r="F2945" s="143" t="n">
        <v>2022</v>
      </c>
      <c r="G2945" s="144" t="n">
        <v>147179597</v>
      </c>
      <c r="I2945" s="144" t="n">
        <f aca="false">+G:G-H:H</f>
        <v>147179597</v>
      </c>
    </row>
    <row r="2946" customFormat="false" ht="17.25" hidden="false" customHeight="true" outlineLevel="0" collapsed="false">
      <c r="A2946" s="140" t="s">
        <v>317</v>
      </c>
      <c r="C2946" s="142" t="n">
        <v>44350000</v>
      </c>
      <c r="D2946" s="143" t="n">
        <v>44440000</v>
      </c>
      <c r="E2946" s="140" t="s">
        <v>3638</v>
      </c>
      <c r="F2946" s="143" t="n">
        <v>2022</v>
      </c>
      <c r="H2946" s="144" t="n">
        <v>43696054.57</v>
      </c>
      <c r="I2946" s="144" t="n">
        <f aca="false">+G:G-H:H</f>
        <v>-43696054.57</v>
      </c>
    </row>
    <row r="2947" customFormat="false" ht="17.25" hidden="false" customHeight="true" outlineLevel="0" collapsed="false">
      <c r="A2947" s="140" t="s">
        <v>317</v>
      </c>
      <c r="C2947" s="142" t="n">
        <v>44400000</v>
      </c>
      <c r="D2947" s="143" t="n">
        <v>44400000</v>
      </c>
      <c r="E2947" s="140" t="s">
        <v>613</v>
      </c>
      <c r="F2947" s="143" t="n">
        <v>2022</v>
      </c>
      <c r="G2947" s="144" t="n">
        <v>244486209.45</v>
      </c>
      <c r="I2947" s="144" t="n">
        <f aca="false">+G:G-H:H</f>
        <v>244486209.45</v>
      </c>
    </row>
    <row r="2948" customFormat="false" ht="17.25" hidden="false" customHeight="true" outlineLevel="0" collapsed="false">
      <c r="A2948" s="140" t="s">
        <v>317</v>
      </c>
      <c r="C2948" s="142" t="n">
        <v>44410000</v>
      </c>
      <c r="D2948" s="143" t="n">
        <v>44410000</v>
      </c>
      <c r="E2948" s="140" t="s">
        <v>1645</v>
      </c>
      <c r="F2948" s="143" t="n">
        <v>2022</v>
      </c>
      <c r="H2948" s="144" t="n">
        <v>58632.91</v>
      </c>
      <c r="I2948" s="144" t="n">
        <f aca="false">+G:G-H:H</f>
        <v>-58632.91</v>
      </c>
    </row>
    <row r="2949" customFormat="false" ht="17.25" hidden="false" customHeight="true" outlineLevel="0" collapsed="false">
      <c r="A2949" s="140" t="s">
        <v>317</v>
      </c>
      <c r="C2949" s="142" t="n">
        <v>44430000</v>
      </c>
      <c r="D2949" s="143" t="n">
        <v>44430000</v>
      </c>
      <c r="E2949" s="140" t="s">
        <v>1469</v>
      </c>
      <c r="F2949" s="143" t="n">
        <v>2022</v>
      </c>
      <c r="H2949" s="144" t="n">
        <v>269190305.869949</v>
      </c>
      <c r="I2949" s="144" t="n">
        <f aca="false">+G:G-H:H</f>
        <v>-269190305.869949</v>
      </c>
    </row>
    <row r="2950" customFormat="false" ht="17.25" hidden="false" customHeight="true" outlineLevel="0" collapsed="false">
      <c r="A2950" s="140" t="s">
        <v>317</v>
      </c>
      <c r="C2950" s="142" t="n">
        <v>44550000</v>
      </c>
      <c r="D2950" s="143" t="n">
        <v>44550000</v>
      </c>
      <c r="E2950" s="140" t="s">
        <v>617</v>
      </c>
      <c r="F2950" s="143" t="n">
        <v>2022</v>
      </c>
      <c r="G2950" s="144" t="n">
        <v>50664769.81</v>
      </c>
      <c r="I2950" s="144" t="n">
        <f aca="false">+G:G-H:H</f>
        <v>50664769.81</v>
      </c>
    </row>
    <row r="2951" customFormat="false" ht="17.25" hidden="false" customHeight="true" outlineLevel="0" collapsed="false">
      <c r="A2951" s="140" t="s">
        <v>317</v>
      </c>
      <c r="C2951" s="142" t="n">
        <v>44562000</v>
      </c>
      <c r="D2951" s="143" t="n">
        <v>44562000</v>
      </c>
      <c r="E2951" s="140" t="s">
        <v>932</v>
      </c>
      <c r="F2951" s="143" t="n">
        <v>2022</v>
      </c>
      <c r="G2951" s="144" t="n">
        <v>4008391.85</v>
      </c>
      <c r="I2951" s="144" t="n">
        <f aca="false">+G:G-H:H</f>
        <v>4008391.85</v>
      </c>
    </row>
    <row r="2952" customFormat="false" ht="17.25" hidden="false" customHeight="true" outlineLevel="0" collapsed="false">
      <c r="A2952" s="140" t="s">
        <v>317</v>
      </c>
      <c r="C2952" s="142" t="n">
        <v>44564000</v>
      </c>
      <c r="D2952" s="143" t="n">
        <v>44564000</v>
      </c>
      <c r="E2952" s="140" t="s">
        <v>49</v>
      </c>
      <c r="F2952" s="143" t="n">
        <v>2022</v>
      </c>
      <c r="G2952" s="144" t="n">
        <v>165141968.57</v>
      </c>
      <c r="I2952" s="144" t="n">
        <f aca="false">+G:G-H:H</f>
        <v>165141968.57</v>
      </c>
    </row>
    <row r="2953" customFormat="false" ht="17.25" hidden="false" customHeight="true" outlineLevel="0" collapsed="false">
      <c r="A2953" s="140" t="s">
        <v>317</v>
      </c>
      <c r="C2953" s="142" t="n">
        <v>44565000</v>
      </c>
      <c r="D2953" s="143" t="n">
        <v>44565000</v>
      </c>
      <c r="E2953" s="140" t="s">
        <v>47</v>
      </c>
      <c r="F2953" s="143" t="n">
        <v>2022</v>
      </c>
      <c r="G2953" s="144" t="n">
        <v>1891070</v>
      </c>
      <c r="I2953" s="144" t="n">
        <f aca="false">+G:G-H:H</f>
        <v>1891070</v>
      </c>
    </row>
    <row r="2954" customFormat="false" ht="17.25" hidden="false" customHeight="true" outlineLevel="0" collapsed="false">
      <c r="A2954" s="140" t="s">
        <v>317</v>
      </c>
      <c r="C2954" s="142" t="n">
        <v>44572000</v>
      </c>
      <c r="D2954" s="143" t="n">
        <v>44572000</v>
      </c>
      <c r="E2954" s="140" t="s">
        <v>285</v>
      </c>
      <c r="F2954" s="143" t="n">
        <v>2022</v>
      </c>
      <c r="H2954" s="144" t="n">
        <v>841754380.46</v>
      </c>
      <c r="I2954" s="144" t="n">
        <f aca="false">+G:G-H:H</f>
        <v>-841754380.46</v>
      </c>
    </row>
    <row r="2955" customFormat="false" ht="17.25" hidden="false" customHeight="true" outlineLevel="0" collapsed="false">
      <c r="A2955" s="140" t="s">
        <v>317</v>
      </c>
      <c r="C2955" s="142" t="n">
        <v>44576000</v>
      </c>
      <c r="D2955" s="143" t="n">
        <v>44576000</v>
      </c>
      <c r="E2955" s="140" t="s">
        <v>621</v>
      </c>
      <c r="F2955" s="143" t="n">
        <v>2022</v>
      </c>
      <c r="H2955" s="144" t="n">
        <v>3339637.4</v>
      </c>
      <c r="I2955" s="144" t="n">
        <f aca="false">+G:G-H:H</f>
        <v>-3339637.4</v>
      </c>
    </row>
    <row r="2956" customFormat="false" ht="17.25" hidden="false" customHeight="true" outlineLevel="0" collapsed="false">
      <c r="A2956" s="140" t="s">
        <v>317</v>
      </c>
      <c r="C2956" s="142" t="n">
        <v>44580000</v>
      </c>
      <c r="D2956" s="143" t="n">
        <v>44580000</v>
      </c>
      <c r="E2956" s="140" t="s">
        <v>622</v>
      </c>
      <c r="F2956" s="143" t="n">
        <v>2022</v>
      </c>
      <c r="H2956" s="144" t="n">
        <v>26986470.14</v>
      </c>
      <c r="I2956" s="144" t="n">
        <f aca="false">+G:G-H:H</f>
        <v>-26986470.14</v>
      </c>
    </row>
    <row r="2957" customFormat="false" ht="17.25" hidden="false" customHeight="true" outlineLevel="0" collapsed="false">
      <c r="A2957" s="140" t="s">
        <v>317</v>
      </c>
      <c r="C2957" s="142" t="n">
        <v>44583000</v>
      </c>
      <c r="D2957" s="143" t="n">
        <v>44583000</v>
      </c>
      <c r="E2957" s="140" t="s">
        <v>286</v>
      </c>
      <c r="F2957" s="143" t="n">
        <v>2022</v>
      </c>
      <c r="H2957" s="144" t="n">
        <v>1616418.93</v>
      </c>
      <c r="I2957" s="144" t="n">
        <f aca="false">+G:G-H:H</f>
        <v>-1616418.93</v>
      </c>
    </row>
    <row r="2958" customFormat="false" ht="17.25" hidden="false" customHeight="true" outlineLevel="0" collapsed="false">
      <c r="A2958" s="140" t="s">
        <v>317</v>
      </c>
      <c r="C2958" s="142" t="n">
        <v>44587000</v>
      </c>
      <c r="D2958" s="143" t="n">
        <v>44587000</v>
      </c>
      <c r="E2958" s="140" t="s">
        <v>1472</v>
      </c>
      <c r="F2958" s="143" t="n">
        <v>2022</v>
      </c>
      <c r="G2958" s="144" t="n">
        <v>214971.99</v>
      </c>
      <c r="I2958" s="144" t="n">
        <f aca="false">+G:G-H:H</f>
        <v>214971.99</v>
      </c>
    </row>
    <row r="2959" customFormat="false" ht="17.25" hidden="false" customHeight="true" outlineLevel="0" collapsed="false">
      <c r="A2959" s="140" t="s">
        <v>317</v>
      </c>
      <c r="C2959" s="142" t="n">
        <v>45510000</v>
      </c>
      <c r="D2959" s="143" t="n">
        <v>45510000</v>
      </c>
      <c r="E2959" s="140" t="s">
        <v>2337</v>
      </c>
      <c r="F2959" s="143" t="n">
        <v>2022</v>
      </c>
      <c r="H2959" s="144" t="n">
        <v>2930374415.38</v>
      </c>
      <c r="I2959" s="144" t="n">
        <f aca="false">+G:G-H:H</f>
        <v>-2930374415.38</v>
      </c>
    </row>
    <row r="2960" customFormat="false" ht="17.25" hidden="false" customHeight="true" outlineLevel="0" collapsed="false">
      <c r="A2960" s="140" t="s">
        <v>317</v>
      </c>
      <c r="C2960" s="142" t="n">
        <v>45540000</v>
      </c>
      <c r="D2960" s="143" t="n">
        <v>45540000</v>
      </c>
      <c r="E2960" s="140" t="s">
        <v>1475</v>
      </c>
      <c r="F2960" s="143" t="n">
        <v>2022</v>
      </c>
      <c r="H2960" s="144" t="n">
        <v>331845690.65</v>
      </c>
      <c r="I2960" s="144" t="n">
        <f aca="false">+G:G-H:H</f>
        <v>-331845690.65</v>
      </c>
    </row>
    <row r="2961" customFormat="false" ht="17.25" hidden="false" customHeight="true" outlineLevel="0" collapsed="false">
      <c r="A2961" s="140" t="s">
        <v>317</v>
      </c>
      <c r="C2961" s="142" t="n">
        <v>46200000</v>
      </c>
      <c r="D2961" s="143" t="n">
        <v>46200000</v>
      </c>
      <c r="E2961" s="140" t="s">
        <v>1476</v>
      </c>
      <c r="F2961" s="143" t="n">
        <v>2022</v>
      </c>
      <c r="H2961" s="144" t="n">
        <v>65377200</v>
      </c>
      <c r="I2961" s="144" t="n">
        <f aca="false">+G:G-H:H</f>
        <v>-65377200</v>
      </c>
    </row>
    <row r="2962" customFormat="false" ht="17.25" hidden="false" customHeight="true" outlineLevel="0" collapsed="false">
      <c r="A2962" s="140" t="s">
        <v>317</v>
      </c>
      <c r="C2962" s="142" t="n">
        <v>46600000</v>
      </c>
      <c r="D2962" s="143" t="n">
        <v>46600000</v>
      </c>
      <c r="E2962" s="140" t="s">
        <v>1810</v>
      </c>
      <c r="F2962" s="143" t="n">
        <v>2022</v>
      </c>
      <c r="G2962" s="144" t="n">
        <v>3477489.41</v>
      </c>
      <c r="I2962" s="144" t="n">
        <f aca="false">+G:G-H:H</f>
        <v>3477489.41</v>
      </c>
    </row>
    <row r="2963" customFormat="false" ht="17.25" hidden="false" customHeight="true" outlineLevel="0" collapsed="false">
      <c r="A2963" s="140" t="s">
        <v>317</v>
      </c>
      <c r="C2963" s="142" t="n">
        <v>46610000</v>
      </c>
      <c r="D2963" s="143" t="n">
        <v>46610000</v>
      </c>
      <c r="E2963" s="140" t="s">
        <v>1522</v>
      </c>
      <c r="F2963" s="143" t="n">
        <v>2022</v>
      </c>
      <c r="G2963" s="144" t="n">
        <v>442322135.03</v>
      </c>
      <c r="I2963" s="144" t="n">
        <f aca="false">+G:G-H:H</f>
        <v>442322135.03</v>
      </c>
    </row>
    <row r="2964" customFormat="false" ht="17.25" hidden="false" customHeight="true" outlineLevel="0" collapsed="false">
      <c r="A2964" s="140" t="s">
        <v>317</v>
      </c>
      <c r="C2964" s="142" t="n">
        <v>46610000</v>
      </c>
      <c r="D2964" s="143" t="n">
        <v>46610000</v>
      </c>
      <c r="E2964" s="140" t="s">
        <v>1522</v>
      </c>
      <c r="F2964" s="143" t="n">
        <v>2022</v>
      </c>
      <c r="H2964" s="144" t="n">
        <v>95547933.83</v>
      </c>
      <c r="I2964" s="144" t="n">
        <f aca="false">+G:G-H:H</f>
        <v>-95547933.83</v>
      </c>
    </row>
    <row r="2965" customFormat="false" ht="17.25" hidden="false" customHeight="true" outlineLevel="0" collapsed="false">
      <c r="A2965" s="140" t="s">
        <v>317</v>
      </c>
      <c r="C2965" s="142" t="n">
        <v>46700000</v>
      </c>
      <c r="D2965" s="143" t="n">
        <v>46700000</v>
      </c>
      <c r="E2965" s="140" t="s">
        <v>3136</v>
      </c>
      <c r="F2965" s="143" t="n">
        <v>2022</v>
      </c>
      <c r="G2965" s="144" t="n">
        <v>2133058618.66</v>
      </c>
      <c r="I2965" s="144" t="n">
        <f aca="false">+G:G-H:H</f>
        <v>2133058618.66</v>
      </c>
    </row>
    <row r="2966" customFormat="false" ht="17.25" hidden="false" customHeight="true" outlineLevel="0" collapsed="false">
      <c r="A2966" s="140" t="s">
        <v>317</v>
      </c>
      <c r="C2966" s="142" t="n">
        <v>46700000</v>
      </c>
      <c r="D2966" s="143" t="n">
        <v>46700000</v>
      </c>
      <c r="E2966" s="140" t="s">
        <v>3136</v>
      </c>
      <c r="F2966" s="143" t="n">
        <v>2022</v>
      </c>
      <c r="H2966" s="144" t="n">
        <v>500000000</v>
      </c>
      <c r="I2966" s="144" t="n">
        <f aca="false">+G:G-H:H</f>
        <v>-500000000</v>
      </c>
    </row>
    <row r="2967" customFormat="false" ht="17.25" hidden="false" customHeight="true" outlineLevel="0" collapsed="false">
      <c r="A2967" s="140" t="s">
        <v>317</v>
      </c>
      <c r="C2967" s="142" t="n">
        <v>46710050</v>
      </c>
      <c r="D2967" s="143" t="n">
        <v>46710000</v>
      </c>
      <c r="E2967" s="140" t="s">
        <v>1477</v>
      </c>
      <c r="F2967" s="143" t="n">
        <v>2022</v>
      </c>
      <c r="G2967" s="144" t="n">
        <v>53914677.37</v>
      </c>
      <c r="I2967" s="144" t="n">
        <f aca="false">+G:G-H:H</f>
        <v>53914677.37</v>
      </c>
    </row>
    <row r="2968" customFormat="false" ht="17.25" hidden="false" customHeight="true" outlineLevel="0" collapsed="false">
      <c r="A2968" s="140" t="s">
        <v>317</v>
      </c>
      <c r="C2968" s="142" t="n">
        <v>46720600</v>
      </c>
      <c r="D2968" s="143" t="n">
        <v>46720120</v>
      </c>
      <c r="E2968" s="140" t="s">
        <v>1478</v>
      </c>
      <c r="F2968" s="143" t="n">
        <v>2022</v>
      </c>
      <c r="H2968" s="144" t="n">
        <v>66743.36</v>
      </c>
      <c r="I2968" s="144" t="n">
        <f aca="false">+G:G-H:H</f>
        <v>-66743.36</v>
      </c>
    </row>
    <row r="2969" customFormat="false" ht="17.25" hidden="false" customHeight="true" outlineLevel="0" collapsed="false">
      <c r="A2969" s="140" t="s">
        <v>317</v>
      </c>
      <c r="C2969" s="142" t="n">
        <v>46720900</v>
      </c>
      <c r="D2969" s="143" t="n">
        <v>46720900</v>
      </c>
      <c r="E2969" s="140" t="s">
        <v>1819</v>
      </c>
      <c r="F2969" s="143" t="n">
        <v>2022</v>
      </c>
      <c r="G2969" s="144" t="n">
        <v>25000000</v>
      </c>
      <c r="I2969" s="144" t="n">
        <f aca="false">+G:G-H:H</f>
        <v>25000000</v>
      </c>
    </row>
    <row r="2970" customFormat="false" ht="17.25" hidden="false" customHeight="true" outlineLevel="0" collapsed="false">
      <c r="A2970" s="140" t="s">
        <v>317</v>
      </c>
      <c r="C2970" s="142" t="n">
        <v>46722000</v>
      </c>
      <c r="D2970" s="143" t="n">
        <v>46720900</v>
      </c>
      <c r="E2970" s="140" t="s">
        <v>128</v>
      </c>
      <c r="F2970" s="143" t="n">
        <v>2022</v>
      </c>
      <c r="G2970" s="144" t="n">
        <v>220626</v>
      </c>
      <c r="I2970" s="144" t="n">
        <f aca="false">+G:G-H:H</f>
        <v>220626</v>
      </c>
    </row>
    <row r="2971" customFormat="false" ht="17.25" hidden="false" customHeight="true" outlineLevel="0" collapsed="false">
      <c r="A2971" s="140" t="s">
        <v>317</v>
      </c>
      <c r="C2971" s="142" t="n">
        <v>46800000</v>
      </c>
      <c r="D2971" s="143" t="n">
        <v>46800000</v>
      </c>
      <c r="E2971" s="140" t="s">
        <v>1524</v>
      </c>
      <c r="F2971" s="143" t="n">
        <v>2022</v>
      </c>
      <c r="G2971" s="144" t="n">
        <v>914002500</v>
      </c>
      <c r="I2971" s="144" t="n">
        <f aca="false">+G:G-H:H</f>
        <v>914002500</v>
      </c>
    </row>
    <row r="2972" customFormat="false" ht="17.25" hidden="false" customHeight="true" outlineLevel="0" collapsed="false">
      <c r="A2972" s="140" t="s">
        <v>317</v>
      </c>
      <c r="C2972" s="142" t="n">
        <v>47100000</v>
      </c>
      <c r="D2972" s="143" t="n">
        <v>47100000</v>
      </c>
      <c r="E2972" s="140" t="s">
        <v>362</v>
      </c>
      <c r="F2972" s="143" t="n">
        <v>2022</v>
      </c>
      <c r="G2972" s="144" t="n">
        <v>18</v>
      </c>
      <c r="I2972" s="144" t="n">
        <f aca="false">+G:G-H:H</f>
        <v>18</v>
      </c>
    </row>
    <row r="2973" customFormat="false" ht="17.25" hidden="false" customHeight="true" outlineLevel="0" collapsed="false">
      <c r="A2973" s="140" t="s">
        <v>317</v>
      </c>
      <c r="C2973" s="142" t="n">
        <v>47110000</v>
      </c>
      <c r="D2973" s="143" t="n">
        <v>47100000</v>
      </c>
      <c r="E2973" s="140" t="s">
        <v>362</v>
      </c>
      <c r="F2973" s="143" t="n">
        <v>2022</v>
      </c>
      <c r="H2973" s="144" t="n">
        <v>2</v>
      </c>
      <c r="I2973" s="144" t="n">
        <f aca="false">+G:G-H:H</f>
        <v>-2</v>
      </c>
    </row>
    <row r="2974" customFormat="false" ht="17.25" hidden="false" customHeight="true" outlineLevel="0" collapsed="false">
      <c r="A2974" s="140" t="s">
        <v>317</v>
      </c>
      <c r="C2974" s="142" t="n">
        <v>48600000</v>
      </c>
      <c r="D2974" s="143" t="n">
        <v>48600000</v>
      </c>
      <c r="E2974" s="140" t="s">
        <v>678</v>
      </c>
      <c r="F2974" s="143" t="n">
        <v>2022</v>
      </c>
      <c r="G2974" s="144" t="n">
        <v>35689636.27</v>
      </c>
      <c r="I2974" s="144" t="n">
        <f aca="false">+G:G-H:H</f>
        <v>35689636.27</v>
      </c>
    </row>
    <row r="2975" customFormat="false" ht="17.25" hidden="false" customHeight="true" outlineLevel="0" collapsed="false">
      <c r="A2975" s="140" t="s">
        <v>317</v>
      </c>
      <c r="C2975" s="142" t="n">
        <v>49100000</v>
      </c>
      <c r="D2975" s="143" t="n">
        <v>49100000</v>
      </c>
      <c r="E2975" s="140" t="s">
        <v>679</v>
      </c>
      <c r="F2975" s="143" t="n">
        <v>2022</v>
      </c>
      <c r="H2975" s="144" t="n">
        <v>818140769.9</v>
      </c>
      <c r="I2975" s="144" t="n">
        <f aca="false">+G:G-H:H</f>
        <v>-818140769.9</v>
      </c>
    </row>
    <row r="2976" customFormat="false" ht="17.25" hidden="false" customHeight="true" outlineLevel="0" collapsed="false">
      <c r="A2976" s="140" t="s">
        <v>317</v>
      </c>
      <c r="C2976" s="142" t="n">
        <v>51110000</v>
      </c>
      <c r="D2976" s="143" t="n">
        <v>51110000</v>
      </c>
      <c r="E2976" s="140" t="s">
        <v>681</v>
      </c>
      <c r="F2976" s="143" t="n">
        <v>2022</v>
      </c>
      <c r="G2976" s="144" t="n">
        <v>52866815.34</v>
      </c>
      <c r="H2976" s="144" t="n">
        <v>0</v>
      </c>
      <c r="I2976" s="144" t="n">
        <f aca="false">+G:G-H:H</f>
        <v>52866815.34</v>
      </c>
    </row>
    <row r="2977" customFormat="false" ht="17.25" hidden="false" customHeight="true" outlineLevel="0" collapsed="false">
      <c r="A2977" s="140" t="s">
        <v>317</v>
      </c>
      <c r="C2977" s="142" t="n">
        <v>51140000</v>
      </c>
      <c r="D2977" s="143" t="n">
        <v>51140000</v>
      </c>
      <c r="E2977" s="140" t="s">
        <v>373</v>
      </c>
      <c r="F2977" s="143" t="n">
        <v>2022</v>
      </c>
      <c r="H2977" s="144" t="n">
        <v>59825709.03</v>
      </c>
      <c r="I2977" s="144" t="n">
        <f aca="false">+G:G-H:H</f>
        <v>-59825709.03</v>
      </c>
    </row>
    <row r="2978" customFormat="false" ht="17.25" hidden="false" customHeight="true" outlineLevel="0" collapsed="false">
      <c r="A2978" s="140" t="s">
        <v>317</v>
      </c>
      <c r="C2978" s="142" t="n">
        <v>51211000</v>
      </c>
      <c r="D2978" s="143" t="n">
        <v>51211000</v>
      </c>
      <c r="E2978" s="140" t="s">
        <v>321</v>
      </c>
      <c r="F2978" s="143" t="n">
        <v>2022</v>
      </c>
      <c r="H2978" s="144" t="n">
        <v>9563447.84</v>
      </c>
      <c r="I2978" s="144" t="n">
        <f aca="false">+G:G-H:H</f>
        <v>-9563447.84</v>
      </c>
    </row>
    <row r="2979" customFormat="false" ht="17.25" hidden="false" customHeight="true" outlineLevel="0" collapsed="false">
      <c r="A2979" s="140" t="s">
        <v>317</v>
      </c>
      <c r="C2979" s="142" t="n">
        <v>51221000</v>
      </c>
      <c r="D2979" s="143" t="n">
        <v>51221000</v>
      </c>
      <c r="E2979" s="140" t="s">
        <v>323</v>
      </c>
      <c r="F2979" s="143" t="n">
        <v>2022</v>
      </c>
      <c r="H2979" s="144" t="n">
        <v>8926891.7</v>
      </c>
      <c r="I2979" s="144" t="n">
        <f aca="false">+G:G-H:H</f>
        <v>-8926891.7</v>
      </c>
    </row>
    <row r="2980" customFormat="false" ht="17.25" hidden="false" customHeight="true" outlineLevel="0" collapsed="false">
      <c r="A2980" s="140" t="s">
        <v>317</v>
      </c>
      <c r="C2980" s="142" t="n">
        <v>51231000</v>
      </c>
      <c r="D2980" s="143" t="n">
        <v>51231000</v>
      </c>
      <c r="E2980" s="140" t="s">
        <v>325</v>
      </c>
      <c r="F2980" s="143" t="n">
        <v>2022</v>
      </c>
      <c r="H2980" s="144" t="n">
        <v>333276.39</v>
      </c>
      <c r="I2980" s="144" t="n">
        <f aca="false">+G:G-H:H</f>
        <v>-333276.39</v>
      </c>
    </row>
    <row r="2981" customFormat="false" ht="17.25" hidden="false" customHeight="true" outlineLevel="0" collapsed="false">
      <c r="A2981" s="140" t="s">
        <v>317</v>
      </c>
      <c r="C2981" s="142" t="n">
        <v>51241000</v>
      </c>
      <c r="D2981" s="143" t="n">
        <v>51241000</v>
      </c>
      <c r="E2981" s="140" t="s">
        <v>133</v>
      </c>
      <c r="F2981" s="143" t="n">
        <v>2022</v>
      </c>
      <c r="G2981" s="144" t="n">
        <v>181638732.76</v>
      </c>
      <c r="I2981" s="144" t="n">
        <f aca="false">+G:G-H:H</f>
        <v>181638732.76</v>
      </c>
    </row>
    <row r="2982" customFormat="false" ht="17.25" hidden="false" customHeight="true" outlineLevel="0" collapsed="false">
      <c r="A2982" s="140" t="s">
        <v>317</v>
      </c>
      <c r="C2982" s="142" t="n">
        <v>51251000</v>
      </c>
      <c r="D2982" s="143" t="n">
        <v>51251000</v>
      </c>
      <c r="E2982" s="140" t="s">
        <v>1483</v>
      </c>
      <c r="F2982" s="143" t="n">
        <v>2022</v>
      </c>
      <c r="G2982" s="144" t="n">
        <v>88317174.29</v>
      </c>
      <c r="I2982" s="144" t="n">
        <f aca="false">+G:G-H:H</f>
        <v>88317174.29</v>
      </c>
    </row>
    <row r="2983" customFormat="false" ht="17.25" hidden="false" customHeight="true" outlineLevel="0" collapsed="false">
      <c r="A2983" s="140" t="s">
        <v>317</v>
      </c>
      <c r="C2983" s="142" t="n">
        <v>51800000</v>
      </c>
      <c r="D2983" s="143" t="n">
        <v>51800000</v>
      </c>
      <c r="E2983" s="140" t="s">
        <v>822</v>
      </c>
      <c r="F2983" s="143" t="n">
        <v>2022</v>
      </c>
      <c r="H2983" s="144" t="n">
        <v>6709237.52</v>
      </c>
      <c r="I2983" s="144" t="n">
        <f aca="false">+G:G-H:H</f>
        <v>-6709237.52</v>
      </c>
    </row>
    <row r="2984" customFormat="false" ht="17.25" hidden="false" customHeight="true" outlineLevel="0" collapsed="false">
      <c r="A2984" s="140" t="s">
        <v>317</v>
      </c>
      <c r="C2984" s="142" t="n">
        <v>53100000</v>
      </c>
      <c r="D2984" s="143" t="n">
        <v>53100000</v>
      </c>
      <c r="E2984" s="140" t="s">
        <v>3165</v>
      </c>
      <c r="F2984" s="143" t="n">
        <v>2022</v>
      </c>
      <c r="G2984" s="144" t="n">
        <v>9267.79</v>
      </c>
      <c r="I2984" s="144" t="n">
        <f aca="false">+G:G-H:H</f>
        <v>9267.79</v>
      </c>
    </row>
    <row r="2985" customFormat="false" ht="17.25" hidden="false" customHeight="true" outlineLevel="0" collapsed="false">
      <c r="A2985" s="140" t="s">
        <v>317</v>
      </c>
      <c r="C2985" s="142" t="n">
        <v>53400000</v>
      </c>
      <c r="D2985" s="143" t="n">
        <v>53400000</v>
      </c>
      <c r="E2985" s="140" t="s">
        <v>1526</v>
      </c>
      <c r="F2985" s="143" t="n">
        <v>2022</v>
      </c>
      <c r="G2985" s="144" t="n">
        <v>1425431.98</v>
      </c>
      <c r="I2985" s="144" t="n">
        <f aca="false">+G:G-H:H</f>
        <v>1425431.98</v>
      </c>
    </row>
    <row r="2986" customFormat="false" ht="17.25" hidden="false" customHeight="true" outlineLevel="0" collapsed="false">
      <c r="A2986" s="140" t="s">
        <v>317</v>
      </c>
      <c r="C2986" s="142" t="n">
        <v>60601000</v>
      </c>
      <c r="D2986" s="143" t="n">
        <v>60601000</v>
      </c>
      <c r="E2986" s="140" t="s">
        <v>420</v>
      </c>
      <c r="F2986" s="143" t="n">
        <v>2022</v>
      </c>
      <c r="G2986" s="144" t="n">
        <v>503516332.51</v>
      </c>
      <c r="I2986" s="144" t="n">
        <f aca="false">+G:G-H:H</f>
        <v>503516332.51</v>
      </c>
    </row>
    <row r="2987" customFormat="false" ht="17.25" hidden="false" customHeight="true" outlineLevel="0" collapsed="false">
      <c r="A2987" s="140" t="s">
        <v>317</v>
      </c>
      <c r="C2987" s="142" t="n">
        <v>60602000</v>
      </c>
      <c r="D2987" s="143" t="n">
        <v>60602000</v>
      </c>
      <c r="E2987" s="140" t="s">
        <v>356</v>
      </c>
      <c r="F2987" s="143" t="n">
        <v>2022</v>
      </c>
      <c r="G2987" s="144" t="n">
        <v>18499165.83</v>
      </c>
      <c r="I2987" s="144" t="n">
        <f aca="false">+G:G-H:H</f>
        <v>18499165.83</v>
      </c>
    </row>
    <row r="2988" customFormat="false" ht="17.25" hidden="false" customHeight="true" outlineLevel="0" collapsed="false">
      <c r="A2988" s="140" t="s">
        <v>317</v>
      </c>
      <c r="C2988" s="142" t="n">
        <v>60603000</v>
      </c>
      <c r="D2988" s="143" t="n">
        <v>60603000</v>
      </c>
      <c r="E2988" s="140" t="s">
        <v>358</v>
      </c>
      <c r="F2988" s="143" t="n">
        <v>2022</v>
      </c>
      <c r="G2988" s="144" t="n">
        <v>104189698.91</v>
      </c>
      <c r="I2988" s="144" t="n">
        <f aca="false">+G:G-H:H</f>
        <v>104189698.91</v>
      </c>
    </row>
    <row r="2989" customFormat="false" ht="17.25" hidden="false" customHeight="true" outlineLevel="0" collapsed="false">
      <c r="A2989" s="140" t="s">
        <v>317</v>
      </c>
      <c r="C2989" s="142" t="n">
        <v>60604000</v>
      </c>
      <c r="D2989" s="143" t="n">
        <v>60604000</v>
      </c>
      <c r="E2989" s="140" t="s">
        <v>360</v>
      </c>
      <c r="F2989" s="143" t="n">
        <v>2022</v>
      </c>
      <c r="G2989" s="144" t="n">
        <v>1102299.83</v>
      </c>
      <c r="I2989" s="144" t="n">
        <f aca="false">+G:G-H:H</f>
        <v>1102299.83</v>
      </c>
    </row>
    <row r="2990" customFormat="false" ht="17.25" hidden="false" customHeight="true" outlineLevel="0" collapsed="false">
      <c r="A2990" s="140" t="s">
        <v>317</v>
      </c>
      <c r="C2990" s="142" t="n">
        <v>60605000</v>
      </c>
      <c r="D2990" s="143" t="n">
        <v>60605000</v>
      </c>
      <c r="E2990" s="140" t="s">
        <v>141</v>
      </c>
      <c r="F2990" s="143" t="n">
        <v>2022</v>
      </c>
      <c r="G2990" s="144" t="n">
        <v>93253160.37</v>
      </c>
      <c r="I2990" s="144" t="n">
        <f aca="false">+G:G-H:H</f>
        <v>93253160.37</v>
      </c>
    </row>
    <row r="2991" customFormat="false" ht="17.25" hidden="false" customHeight="true" outlineLevel="0" collapsed="false">
      <c r="A2991" s="140" t="s">
        <v>317</v>
      </c>
      <c r="C2991" s="142" t="n">
        <v>60607000</v>
      </c>
      <c r="D2991" s="143" t="n">
        <v>60607000</v>
      </c>
      <c r="E2991" s="140" t="s">
        <v>363</v>
      </c>
      <c r="F2991" s="143" t="n">
        <v>2022</v>
      </c>
      <c r="G2991" s="144" t="n">
        <v>3788581.54</v>
      </c>
      <c r="I2991" s="144" t="n">
        <f aca="false">+G:G-H:H</f>
        <v>3788581.54</v>
      </c>
    </row>
    <row r="2992" customFormat="false" ht="17.25" hidden="false" customHeight="true" outlineLevel="0" collapsed="false">
      <c r="A2992" s="140" t="s">
        <v>317</v>
      </c>
      <c r="C2992" s="142" t="n">
        <v>60608000</v>
      </c>
      <c r="D2992" s="143" t="n">
        <v>60608000</v>
      </c>
      <c r="E2992" s="140" t="s">
        <v>353</v>
      </c>
      <c r="F2992" s="143" t="n">
        <v>2022</v>
      </c>
      <c r="G2992" s="144" t="n">
        <v>2424618.45</v>
      </c>
      <c r="I2992" s="144" t="n">
        <f aca="false">+G:G-H:H</f>
        <v>2424618.45</v>
      </c>
    </row>
    <row r="2993" customFormat="false" ht="17.25" hidden="false" customHeight="true" outlineLevel="0" collapsed="false">
      <c r="A2993" s="140" t="s">
        <v>317</v>
      </c>
      <c r="C2993" s="142" t="n">
        <v>60609000</v>
      </c>
      <c r="D2993" s="143" t="n">
        <v>60609000</v>
      </c>
      <c r="E2993" s="140" t="s">
        <v>1663</v>
      </c>
      <c r="F2993" s="143" t="n">
        <v>2022</v>
      </c>
      <c r="G2993" s="144" t="n">
        <v>14717305.25</v>
      </c>
      <c r="I2993" s="144" t="n">
        <f aca="false">+G:G-H:H</f>
        <v>14717305.25</v>
      </c>
    </row>
    <row r="2994" customFormat="false" ht="17.25" hidden="false" customHeight="true" outlineLevel="0" collapsed="false">
      <c r="A2994" s="140" t="s">
        <v>317</v>
      </c>
      <c r="C2994" s="142" t="n">
        <v>60670000</v>
      </c>
      <c r="D2994" s="143" t="n">
        <v>60670000</v>
      </c>
      <c r="E2994" s="140" t="s">
        <v>1278</v>
      </c>
      <c r="F2994" s="143" t="n">
        <v>2022</v>
      </c>
      <c r="G2994" s="144" t="n">
        <v>587700</v>
      </c>
      <c r="I2994" s="144" t="n">
        <f aca="false">+G:G-H:H</f>
        <v>587700</v>
      </c>
    </row>
    <row r="2995" customFormat="false" ht="17.25" hidden="false" customHeight="true" outlineLevel="0" collapsed="false">
      <c r="A2995" s="140" t="s">
        <v>317</v>
      </c>
      <c r="C2995" s="142" t="n">
        <v>60900000</v>
      </c>
      <c r="D2995" s="143" t="n">
        <v>60900000</v>
      </c>
      <c r="E2995" s="140" t="s">
        <v>715</v>
      </c>
      <c r="F2995" s="143" t="n">
        <v>2022</v>
      </c>
      <c r="H2995" s="144" t="n">
        <v>752752.01</v>
      </c>
      <c r="I2995" s="144" t="n">
        <f aca="false">+G:G-H:H</f>
        <v>-752752.01</v>
      </c>
    </row>
    <row r="2996" customFormat="false" ht="17.25" hidden="false" customHeight="true" outlineLevel="0" collapsed="false">
      <c r="A2996" s="140" t="s">
        <v>317</v>
      </c>
      <c r="C2996" s="142" t="n">
        <v>61101000</v>
      </c>
      <c r="D2996" s="143" t="n">
        <v>61100000</v>
      </c>
      <c r="E2996" s="140" t="s">
        <v>1489</v>
      </c>
      <c r="F2996" s="143" t="n">
        <v>2022</v>
      </c>
      <c r="G2996" s="144" t="n">
        <v>63301300.56</v>
      </c>
      <c r="I2996" s="144" t="n">
        <f aca="false">+G:G-H:H</f>
        <v>63301300.56</v>
      </c>
    </row>
    <row r="2997" customFormat="false" ht="17.25" hidden="false" customHeight="true" outlineLevel="0" collapsed="false">
      <c r="A2997" s="140" t="s">
        <v>317</v>
      </c>
      <c r="C2997" s="142" t="n">
        <v>61301000</v>
      </c>
      <c r="D2997" s="143" t="n">
        <v>61301000</v>
      </c>
      <c r="E2997" s="140" t="s">
        <v>3270</v>
      </c>
      <c r="F2997" s="143" t="n">
        <v>2022</v>
      </c>
      <c r="G2997" s="144" t="n">
        <v>383977771.28</v>
      </c>
      <c r="I2997" s="144" t="n">
        <f aca="false">+G:G-H:H</f>
        <v>383977771.28</v>
      </c>
    </row>
    <row r="2998" customFormat="false" ht="17.25" hidden="false" customHeight="true" outlineLevel="0" collapsed="false">
      <c r="A2998" s="140" t="s">
        <v>317</v>
      </c>
      <c r="C2998" s="142" t="n">
        <v>61302000</v>
      </c>
      <c r="D2998" s="143" t="n">
        <v>61302000</v>
      </c>
      <c r="E2998" s="140" t="s">
        <v>1091</v>
      </c>
      <c r="F2998" s="143" t="n">
        <v>2022</v>
      </c>
      <c r="G2998" s="144" t="n">
        <v>36442752.73</v>
      </c>
      <c r="I2998" s="144" t="n">
        <f aca="false">+G:G-H:H</f>
        <v>36442752.73</v>
      </c>
    </row>
    <row r="2999" customFormat="false" ht="17.25" hidden="false" customHeight="true" outlineLevel="0" collapsed="false">
      <c r="A2999" s="140" t="s">
        <v>317</v>
      </c>
      <c r="C2999" s="142" t="n">
        <v>61303000</v>
      </c>
      <c r="D2999" s="143" t="n">
        <v>61303000</v>
      </c>
      <c r="E2999" s="140" t="s">
        <v>1527</v>
      </c>
      <c r="F2999" s="143" t="n">
        <v>2022</v>
      </c>
      <c r="G2999" s="144" t="n">
        <v>5851450</v>
      </c>
      <c r="I2999" s="144" t="n">
        <f aca="false">+G:G-H:H</f>
        <v>5851450</v>
      </c>
    </row>
    <row r="3000" customFormat="false" ht="17.25" hidden="false" customHeight="true" outlineLevel="0" collapsed="false">
      <c r="A3000" s="140" t="s">
        <v>317</v>
      </c>
      <c r="C3000" s="142" t="n">
        <v>61400000</v>
      </c>
      <c r="D3000" s="143" t="n">
        <v>61400000</v>
      </c>
      <c r="E3000" s="140" t="s">
        <v>719</v>
      </c>
      <c r="F3000" s="143" t="n">
        <v>2022</v>
      </c>
      <c r="G3000" s="144" t="n">
        <v>2676484.93</v>
      </c>
      <c r="I3000" s="144" t="n">
        <f aca="false">+G:G-H:H</f>
        <v>2676484.93</v>
      </c>
    </row>
    <row r="3001" customFormat="false" ht="17.25" hidden="false" customHeight="true" outlineLevel="0" collapsed="false">
      <c r="A3001" s="140" t="s">
        <v>317</v>
      </c>
      <c r="C3001" s="142" t="n">
        <v>61500000</v>
      </c>
      <c r="D3001" s="143" t="n">
        <v>61500000</v>
      </c>
      <c r="E3001" s="140" t="s">
        <v>1289</v>
      </c>
      <c r="F3001" s="143" t="n">
        <v>2022</v>
      </c>
      <c r="G3001" s="144" t="n">
        <v>940845.83</v>
      </c>
      <c r="I3001" s="144" t="n">
        <f aca="false">+G:G-H:H</f>
        <v>940845.83</v>
      </c>
    </row>
    <row r="3002" customFormat="false" ht="17.25" hidden="false" customHeight="true" outlineLevel="0" collapsed="false">
      <c r="A3002" s="140" t="s">
        <v>317</v>
      </c>
      <c r="C3002" s="142" t="n">
        <v>61501000</v>
      </c>
      <c r="D3002" s="143" t="n">
        <v>61501000</v>
      </c>
      <c r="E3002" s="140" t="s">
        <v>458</v>
      </c>
      <c r="F3002" s="143" t="n">
        <v>2022</v>
      </c>
      <c r="G3002" s="144" t="n">
        <v>487124</v>
      </c>
      <c r="I3002" s="144" t="n">
        <f aca="false">+G:G-H:H</f>
        <v>487124</v>
      </c>
    </row>
    <row r="3003" customFormat="false" ht="17.25" hidden="false" customHeight="true" outlineLevel="0" collapsed="false">
      <c r="A3003" s="140" t="s">
        <v>317</v>
      </c>
      <c r="C3003" s="142" t="n">
        <v>61501120</v>
      </c>
      <c r="D3003" s="143" t="n">
        <v>61501000</v>
      </c>
      <c r="E3003" s="140" t="s">
        <v>1491</v>
      </c>
      <c r="F3003" s="143" t="n">
        <v>2022</v>
      </c>
      <c r="G3003" s="144" t="n">
        <v>6592097</v>
      </c>
      <c r="I3003" s="144" t="n">
        <f aca="false">+G:G-H:H</f>
        <v>6592097</v>
      </c>
    </row>
    <row r="3004" customFormat="false" ht="17.25" hidden="false" customHeight="true" outlineLevel="0" collapsed="false">
      <c r="A3004" s="140" t="s">
        <v>317</v>
      </c>
      <c r="C3004" s="142" t="n">
        <v>61501700</v>
      </c>
      <c r="D3004" s="143" t="n">
        <v>61501000</v>
      </c>
      <c r="E3004" s="140" t="s">
        <v>1494</v>
      </c>
      <c r="F3004" s="143" t="n">
        <v>2022</v>
      </c>
      <c r="G3004" s="144" t="n">
        <v>313989637.23</v>
      </c>
      <c r="I3004" s="144" t="n">
        <f aca="false">+G:G-H:H</f>
        <v>313989637.23</v>
      </c>
    </row>
    <row r="3005" customFormat="false" ht="17.25" hidden="false" customHeight="true" outlineLevel="0" collapsed="false">
      <c r="A3005" s="140" t="s">
        <v>317</v>
      </c>
      <c r="C3005" s="142" t="n">
        <v>61502000</v>
      </c>
      <c r="D3005" s="143" t="n">
        <v>61502000</v>
      </c>
      <c r="E3005" s="140" t="s">
        <v>154</v>
      </c>
      <c r="F3005" s="143" t="n">
        <v>2022</v>
      </c>
      <c r="G3005" s="144" t="n">
        <v>550000</v>
      </c>
      <c r="I3005" s="144" t="n">
        <f aca="false">+G:G-H:H</f>
        <v>550000</v>
      </c>
    </row>
    <row r="3006" customFormat="false" ht="17.25" hidden="false" customHeight="true" outlineLevel="0" collapsed="false">
      <c r="A3006" s="140" t="s">
        <v>317</v>
      </c>
      <c r="C3006" s="142" t="n">
        <v>61503000</v>
      </c>
      <c r="D3006" s="143" t="n">
        <v>61503000</v>
      </c>
      <c r="E3006" s="140" t="s">
        <v>459</v>
      </c>
      <c r="F3006" s="143" t="n">
        <v>2022</v>
      </c>
      <c r="G3006" s="144" t="n">
        <v>4667381.38</v>
      </c>
      <c r="I3006" s="144" t="n">
        <f aca="false">+G:G-H:H</f>
        <v>4667381.38</v>
      </c>
    </row>
    <row r="3007" customFormat="false" ht="17.25" hidden="false" customHeight="true" outlineLevel="0" collapsed="false">
      <c r="A3007" s="140" t="s">
        <v>317</v>
      </c>
      <c r="C3007" s="142" t="n">
        <v>61601000</v>
      </c>
      <c r="D3007" s="143" t="n">
        <v>61601000</v>
      </c>
      <c r="E3007" s="140" t="s">
        <v>156</v>
      </c>
      <c r="F3007" s="143" t="n">
        <v>2022</v>
      </c>
      <c r="G3007" s="144" t="n">
        <v>16218.77</v>
      </c>
      <c r="I3007" s="144" t="n">
        <f aca="false">+G:G-H:H</f>
        <v>16218.77</v>
      </c>
    </row>
    <row r="3008" customFormat="false" ht="17.25" hidden="false" customHeight="true" outlineLevel="0" collapsed="false">
      <c r="A3008" s="140" t="s">
        <v>317</v>
      </c>
      <c r="C3008" s="142" t="n">
        <v>61602000</v>
      </c>
      <c r="D3008" s="143" t="n">
        <v>61602000</v>
      </c>
      <c r="E3008" s="140" t="s">
        <v>466</v>
      </c>
      <c r="F3008" s="143" t="n">
        <v>2022</v>
      </c>
      <c r="G3008" s="144" t="n">
        <v>200201189.04</v>
      </c>
      <c r="I3008" s="144" t="n">
        <f aca="false">+G:G-H:H</f>
        <v>200201189.04</v>
      </c>
    </row>
    <row r="3009" customFormat="false" ht="17.25" hidden="false" customHeight="true" outlineLevel="0" collapsed="false">
      <c r="A3009" s="140" t="s">
        <v>317</v>
      </c>
      <c r="C3009" s="142" t="n">
        <v>61603000</v>
      </c>
      <c r="D3009" s="143" t="n">
        <v>61603000</v>
      </c>
      <c r="E3009" s="140" t="s">
        <v>1291</v>
      </c>
      <c r="F3009" s="143" t="n">
        <v>2022</v>
      </c>
      <c r="G3009" s="144" t="n">
        <v>471817.5</v>
      </c>
      <c r="I3009" s="144" t="n">
        <f aca="false">+G:G-H:H</f>
        <v>471817.5</v>
      </c>
    </row>
    <row r="3010" customFormat="false" ht="17.25" hidden="false" customHeight="true" outlineLevel="0" collapsed="false">
      <c r="A3010" s="140" t="s">
        <v>317</v>
      </c>
      <c r="C3010" s="142" t="n">
        <v>61604000</v>
      </c>
      <c r="D3010" s="143" t="n">
        <v>61604000</v>
      </c>
      <c r="E3010" s="140" t="s">
        <v>157</v>
      </c>
      <c r="F3010" s="143" t="n">
        <v>2022</v>
      </c>
      <c r="G3010" s="144" t="n">
        <v>48985544.83</v>
      </c>
      <c r="I3010" s="144" t="n">
        <f aca="false">+G:G-H:H</f>
        <v>48985544.83</v>
      </c>
    </row>
    <row r="3011" customFormat="false" ht="17.25" hidden="false" customHeight="true" outlineLevel="0" collapsed="false">
      <c r="A3011" s="140" t="s">
        <v>317</v>
      </c>
      <c r="C3011" s="142" t="n">
        <v>61801000</v>
      </c>
      <c r="D3011" s="143" t="n">
        <v>61801000</v>
      </c>
      <c r="E3011" s="140" t="s">
        <v>470</v>
      </c>
      <c r="F3011" s="143" t="n">
        <v>2022</v>
      </c>
      <c r="G3011" s="144" t="n">
        <v>3525800</v>
      </c>
      <c r="I3011" s="144" t="n">
        <f aca="false">+G:G-H:H</f>
        <v>3525800</v>
      </c>
    </row>
    <row r="3012" customFormat="false" ht="17.25" hidden="false" customHeight="true" outlineLevel="0" collapsed="false">
      <c r="A3012" s="140" t="s">
        <v>317</v>
      </c>
      <c r="C3012" s="142" t="n">
        <v>62101000</v>
      </c>
      <c r="D3012" s="143" t="n">
        <v>62101000</v>
      </c>
      <c r="E3012" s="140" t="s">
        <v>1496</v>
      </c>
      <c r="F3012" s="143" t="n">
        <v>2022</v>
      </c>
      <c r="G3012" s="144" t="n">
        <v>942323083.75</v>
      </c>
      <c r="I3012" s="144" t="n">
        <f aca="false">+G:G-H:H</f>
        <v>942323083.75</v>
      </c>
    </row>
    <row r="3013" customFormat="false" ht="17.25" hidden="false" customHeight="true" outlineLevel="0" collapsed="false">
      <c r="A3013" s="140" t="s">
        <v>317</v>
      </c>
      <c r="C3013" s="142" t="n">
        <v>62102000</v>
      </c>
      <c r="D3013" s="143" t="n">
        <v>62102000</v>
      </c>
      <c r="E3013" s="140" t="s">
        <v>1842</v>
      </c>
      <c r="F3013" s="143" t="n">
        <v>2022</v>
      </c>
      <c r="G3013" s="144" t="n">
        <v>161645800</v>
      </c>
      <c r="I3013" s="144" t="n">
        <f aca="false">+G:G-H:H</f>
        <v>161645800</v>
      </c>
    </row>
    <row r="3014" customFormat="false" ht="17.25" hidden="false" customHeight="true" outlineLevel="0" collapsed="false">
      <c r="A3014" s="140" t="s">
        <v>317</v>
      </c>
      <c r="C3014" s="142" t="n">
        <v>62106000</v>
      </c>
      <c r="D3014" s="143" t="n">
        <v>62105000</v>
      </c>
      <c r="E3014" s="140" t="s">
        <v>1100</v>
      </c>
      <c r="F3014" s="143" t="n">
        <v>2022</v>
      </c>
      <c r="G3014" s="144" t="n">
        <v>1125000</v>
      </c>
      <c r="I3014" s="144" t="n">
        <f aca="false">+G:G-H:H</f>
        <v>1125000</v>
      </c>
    </row>
    <row r="3015" customFormat="false" ht="17.25" hidden="false" customHeight="true" outlineLevel="0" collapsed="false">
      <c r="A3015" s="140" t="s">
        <v>317</v>
      </c>
      <c r="C3015" s="142" t="n">
        <v>62110000</v>
      </c>
      <c r="D3015" s="143" t="n">
        <v>62105000</v>
      </c>
      <c r="E3015" s="140" t="s">
        <v>162</v>
      </c>
      <c r="F3015" s="143" t="n">
        <v>2022</v>
      </c>
      <c r="G3015" s="144" t="n">
        <v>959696.5</v>
      </c>
      <c r="I3015" s="144" t="n">
        <f aca="false">+G:G-H:H</f>
        <v>959696.5</v>
      </c>
    </row>
    <row r="3016" customFormat="false" ht="17.25" hidden="false" customHeight="true" outlineLevel="0" collapsed="false">
      <c r="A3016" s="140" t="s">
        <v>317</v>
      </c>
      <c r="C3016" s="142" t="n">
        <v>62201000</v>
      </c>
      <c r="D3016" s="143" t="n">
        <v>62201000</v>
      </c>
      <c r="E3016" s="140" t="s">
        <v>481</v>
      </c>
      <c r="F3016" s="143" t="n">
        <v>2022</v>
      </c>
      <c r="G3016" s="144" t="n">
        <v>98372255</v>
      </c>
      <c r="I3016" s="144" t="n">
        <f aca="false">+G:G-H:H</f>
        <v>98372255</v>
      </c>
    </row>
    <row r="3017" customFormat="false" ht="17.25" hidden="false" customHeight="true" outlineLevel="0" collapsed="false">
      <c r="A3017" s="140" t="s">
        <v>317</v>
      </c>
      <c r="C3017" s="142" t="n">
        <v>62203000</v>
      </c>
      <c r="D3017" s="143" t="n">
        <v>62203000</v>
      </c>
      <c r="E3017" s="140" t="s">
        <v>163</v>
      </c>
      <c r="F3017" s="143" t="n">
        <v>2022</v>
      </c>
      <c r="G3017" s="144" t="n">
        <v>6000000</v>
      </c>
      <c r="I3017" s="144" t="n">
        <f aca="false">+G:G-H:H</f>
        <v>6000000</v>
      </c>
    </row>
    <row r="3018" customFormat="false" ht="17.25" hidden="false" customHeight="true" outlineLevel="0" collapsed="false">
      <c r="A3018" s="140" t="s">
        <v>317</v>
      </c>
      <c r="C3018" s="142" t="n">
        <v>62205000</v>
      </c>
      <c r="D3018" s="143" t="n">
        <v>62204000</v>
      </c>
      <c r="E3018" s="140" t="s">
        <v>3296</v>
      </c>
      <c r="F3018" s="143" t="n">
        <v>2022</v>
      </c>
      <c r="G3018" s="144" t="n">
        <v>30793116</v>
      </c>
      <c r="I3018" s="144" t="n">
        <f aca="false">+G:G-H:H</f>
        <v>30793116</v>
      </c>
    </row>
    <row r="3019" customFormat="false" ht="17.25" hidden="false" customHeight="true" outlineLevel="0" collapsed="false">
      <c r="A3019" s="140" t="s">
        <v>317</v>
      </c>
      <c r="C3019" s="142" t="n">
        <v>62208000</v>
      </c>
      <c r="D3019" s="143" t="n">
        <v>62208000</v>
      </c>
      <c r="E3019" s="140" t="s">
        <v>3639</v>
      </c>
      <c r="F3019" s="143" t="n">
        <v>2022</v>
      </c>
      <c r="G3019" s="144" t="n">
        <v>12017806</v>
      </c>
      <c r="I3019" s="144" t="n">
        <f aca="false">+G:G-H:H</f>
        <v>12017806</v>
      </c>
    </row>
    <row r="3020" customFormat="false" ht="17.25" hidden="false" customHeight="true" outlineLevel="0" collapsed="false">
      <c r="A3020" s="140" t="s">
        <v>317</v>
      </c>
      <c r="C3020" s="142" t="n">
        <v>62301000</v>
      </c>
      <c r="D3020" s="143" t="n">
        <v>62301000</v>
      </c>
      <c r="E3020" s="140" t="s">
        <v>165</v>
      </c>
      <c r="F3020" s="143" t="n">
        <v>2022</v>
      </c>
      <c r="G3020" s="144" t="n">
        <v>9300000</v>
      </c>
      <c r="I3020" s="144" t="n">
        <f aca="false">+G:G-H:H</f>
        <v>9300000</v>
      </c>
    </row>
    <row r="3021" customFormat="false" ht="17.25" hidden="false" customHeight="true" outlineLevel="0" collapsed="false">
      <c r="A3021" s="140" t="s">
        <v>317</v>
      </c>
      <c r="C3021" s="142" t="n">
        <v>62303000</v>
      </c>
      <c r="D3021" s="143" t="n">
        <v>62303000</v>
      </c>
      <c r="E3021" s="140" t="s">
        <v>167</v>
      </c>
      <c r="F3021" s="143" t="n">
        <v>2022</v>
      </c>
      <c r="G3021" s="144" t="n">
        <v>32757375</v>
      </c>
      <c r="I3021" s="144" t="n">
        <f aca="false">+G:G-H:H</f>
        <v>32757375</v>
      </c>
    </row>
    <row r="3022" customFormat="false" ht="17.25" hidden="false" customHeight="true" outlineLevel="0" collapsed="false">
      <c r="A3022" s="140" t="s">
        <v>317</v>
      </c>
      <c r="C3022" s="142" t="n">
        <v>62304000</v>
      </c>
      <c r="D3022" s="143" t="n">
        <v>62304000</v>
      </c>
      <c r="E3022" s="140" t="s">
        <v>409</v>
      </c>
      <c r="F3022" s="143" t="n">
        <v>2022</v>
      </c>
      <c r="G3022" s="144" t="n">
        <v>107330500</v>
      </c>
      <c r="I3022" s="144" t="n">
        <f aca="false">+G:G-H:H</f>
        <v>107330500</v>
      </c>
    </row>
    <row r="3023" customFormat="false" ht="17.25" hidden="false" customHeight="true" outlineLevel="0" collapsed="false">
      <c r="A3023" s="140" t="s">
        <v>317</v>
      </c>
      <c r="C3023" s="142" t="n">
        <v>62401000</v>
      </c>
      <c r="D3023" s="143" t="n">
        <v>62401000</v>
      </c>
      <c r="E3023" s="140" t="s">
        <v>1106</v>
      </c>
      <c r="F3023" s="143" t="n">
        <v>2022</v>
      </c>
      <c r="G3023" s="144" t="n">
        <v>961666.67</v>
      </c>
      <c r="I3023" s="144" t="n">
        <f aca="false">+G:G-H:H</f>
        <v>961666.67</v>
      </c>
    </row>
    <row r="3024" customFormat="false" ht="17.25" hidden="false" customHeight="true" outlineLevel="0" collapsed="false">
      <c r="A3024" s="140" t="s">
        <v>317</v>
      </c>
      <c r="C3024" s="142" t="n">
        <v>62505000</v>
      </c>
      <c r="D3024" s="143" t="n">
        <v>62505000</v>
      </c>
      <c r="E3024" s="140" t="s">
        <v>173</v>
      </c>
      <c r="F3024" s="143" t="n">
        <v>2022</v>
      </c>
      <c r="G3024" s="144" t="n">
        <v>1300000</v>
      </c>
      <c r="I3024" s="144" t="n">
        <f aca="false">+G:G-H:H</f>
        <v>1300000</v>
      </c>
    </row>
    <row r="3025" customFormat="false" ht="17.25" hidden="false" customHeight="true" outlineLevel="0" collapsed="false">
      <c r="A3025" s="140" t="s">
        <v>317</v>
      </c>
      <c r="C3025" s="142" t="n">
        <v>62506000</v>
      </c>
      <c r="D3025" s="143" t="n">
        <v>62506000</v>
      </c>
      <c r="E3025" s="140" t="s">
        <v>509</v>
      </c>
      <c r="F3025" s="143" t="n">
        <v>2022</v>
      </c>
      <c r="G3025" s="144" t="n">
        <v>2698200</v>
      </c>
      <c r="I3025" s="144" t="n">
        <f aca="false">+G:G-H:H</f>
        <v>2698200</v>
      </c>
    </row>
    <row r="3026" customFormat="false" ht="17.25" hidden="false" customHeight="true" outlineLevel="0" collapsed="false">
      <c r="A3026" s="140" t="s">
        <v>317</v>
      </c>
      <c r="C3026" s="142" t="n">
        <v>62507000</v>
      </c>
      <c r="D3026" s="143" t="n">
        <v>62507000</v>
      </c>
      <c r="E3026" s="140" t="s">
        <v>2294</v>
      </c>
      <c r="F3026" s="143" t="n">
        <v>2022</v>
      </c>
      <c r="G3026" s="144" t="n">
        <v>44332380</v>
      </c>
      <c r="I3026" s="144" t="n">
        <f aca="false">+G:G-H:H</f>
        <v>44332380</v>
      </c>
    </row>
    <row r="3027" customFormat="false" ht="17.25" hidden="false" customHeight="true" outlineLevel="0" collapsed="false">
      <c r="A3027" s="140" t="s">
        <v>317</v>
      </c>
      <c r="C3027" s="142" t="n">
        <v>62601000</v>
      </c>
      <c r="D3027" s="143" t="n">
        <v>62601000</v>
      </c>
      <c r="E3027" s="140" t="s">
        <v>727</v>
      </c>
      <c r="F3027" s="143" t="n">
        <v>2022</v>
      </c>
      <c r="G3027" s="144" t="n">
        <v>68426.8</v>
      </c>
      <c r="I3027" s="144" t="n">
        <f aca="false">+G:G-H:H</f>
        <v>68426.8</v>
      </c>
    </row>
    <row r="3028" customFormat="false" ht="17.25" hidden="false" customHeight="true" outlineLevel="0" collapsed="false">
      <c r="A3028" s="140" t="s">
        <v>317</v>
      </c>
      <c r="C3028" s="142" t="n">
        <v>62602000</v>
      </c>
      <c r="D3028" s="143" t="n">
        <v>62602000</v>
      </c>
      <c r="E3028" s="140" t="s">
        <v>511</v>
      </c>
      <c r="F3028" s="143" t="n">
        <v>2022</v>
      </c>
      <c r="G3028" s="144" t="n">
        <v>22321579.28</v>
      </c>
      <c r="I3028" s="144" t="n">
        <f aca="false">+G:G-H:H</f>
        <v>22321579.28</v>
      </c>
    </row>
    <row r="3029" customFormat="false" ht="17.25" hidden="false" customHeight="true" outlineLevel="0" collapsed="false">
      <c r="A3029" s="140" t="s">
        <v>317</v>
      </c>
      <c r="C3029" s="142" t="n">
        <v>62603000</v>
      </c>
      <c r="D3029" s="143" t="n">
        <v>62603000</v>
      </c>
      <c r="E3029" s="140" t="s">
        <v>512</v>
      </c>
      <c r="F3029" s="143" t="n">
        <v>2022</v>
      </c>
      <c r="G3029" s="144" t="n">
        <v>211621.62</v>
      </c>
      <c r="I3029" s="144" t="n">
        <f aca="false">+G:G-H:H</f>
        <v>211621.62</v>
      </c>
    </row>
    <row r="3030" customFormat="false" ht="17.25" hidden="false" customHeight="true" outlineLevel="0" collapsed="false">
      <c r="A3030" s="140" t="s">
        <v>317</v>
      </c>
      <c r="C3030" s="142" t="n">
        <v>62604000</v>
      </c>
      <c r="D3030" s="143" t="n">
        <v>62604000</v>
      </c>
      <c r="E3030" s="140" t="s">
        <v>2295</v>
      </c>
      <c r="F3030" s="143" t="n">
        <v>2022</v>
      </c>
      <c r="G3030" s="144" t="n">
        <v>634220</v>
      </c>
      <c r="I3030" s="144" t="n">
        <f aca="false">+G:G-H:H</f>
        <v>634220</v>
      </c>
    </row>
    <row r="3031" customFormat="false" ht="17.25" hidden="false" customHeight="true" outlineLevel="0" collapsed="false">
      <c r="A3031" s="140" t="s">
        <v>317</v>
      </c>
      <c r="C3031" s="142" t="n">
        <v>62605000</v>
      </c>
      <c r="D3031" s="143" t="n">
        <v>62605000</v>
      </c>
      <c r="E3031" s="140" t="s">
        <v>1528</v>
      </c>
      <c r="F3031" s="143" t="n">
        <v>2022</v>
      </c>
      <c r="G3031" s="144" t="n">
        <v>2230214.43</v>
      </c>
      <c r="I3031" s="144" t="n">
        <f aca="false">+G:G-H:H</f>
        <v>2230214.43</v>
      </c>
    </row>
    <row r="3032" customFormat="false" ht="17.25" hidden="false" customHeight="true" outlineLevel="0" collapsed="false">
      <c r="A3032" s="140" t="s">
        <v>317</v>
      </c>
      <c r="C3032" s="142" t="n">
        <v>62607000</v>
      </c>
      <c r="D3032" s="143" t="n">
        <v>62607000</v>
      </c>
      <c r="E3032" s="140" t="s">
        <v>179</v>
      </c>
      <c r="F3032" s="143" t="n">
        <v>2022</v>
      </c>
      <c r="G3032" s="144" t="n">
        <v>17507000</v>
      </c>
      <c r="I3032" s="144" t="n">
        <f aca="false">+G:G-H:H</f>
        <v>17507000</v>
      </c>
    </row>
    <row r="3033" customFormat="false" ht="17.25" hidden="false" customHeight="true" outlineLevel="0" collapsed="false">
      <c r="A3033" s="140" t="s">
        <v>317</v>
      </c>
      <c r="C3033" s="142" t="n">
        <v>62608000</v>
      </c>
      <c r="D3033" s="143" t="n">
        <v>62608000</v>
      </c>
      <c r="E3033" s="140" t="s">
        <v>180</v>
      </c>
      <c r="F3033" s="143" t="n">
        <v>2022</v>
      </c>
      <c r="G3033" s="144" t="n">
        <v>1068000</v>
      </c>
      <c r="I3033" s="144" t="n">
        <f aca="false">+G:G-H:H</f>
        <v>1068000</v>
      </c>
    </row>
    <row r="3034" customFormat="false" ht="17.25" hidden="false" customHeight="true" outlineLevel="0" collapsed="false">
      <c r="A3034" s="140" t="s">
        <v>317</v>
      </c>
      <c r="C3034" s="142" t="n">
        <v>62701000</v>
      </c>
      <c r="D3034" s="143" t="n">
        <v>62701000</v>
      </c>
      <c r="E3034" s="140" t="s">
        <v>1850</v>
      </c>
      <c r="F3034" s="143" t="n">
        <v>2022</v>
      </c>
      <c r="G3034" s="144" t="n">
        <v>14300</v>
      </c>
      <c r="I3034" s="144" t="n">
        <f aca="false">+G:G-H:H</f>
        <v>14300</v>
      </c>
    </row>
    <row r="3035" customFormat="false" ht="17.25" hidden="false" customHeight="true" outlineLevel="0" collapsed="false">
      <c r="A3035" s="140" t="s">
        <v>317</v>
      </c>
      <c r="C3035" s="142" t="n">
        <v>62703000</v>
      </c>
      <c r="D3035" s="143" t="n">
        <v>62703000</v>
      </c>
      <c r="E3035" s="140" t="s">
        <v>516</v>
      </c>
      <c r="F3035" s="143" t="n">
        <v>2022</v>
      </c>
      <c r="G3035" s="144" t="n">
        <v>382565.34</v>
      </c>
      <c r="I3035" s="144" t="n">
        <f aca="false">+G:G-H:H</f>
        <v>382565.34</v>
      </c>
    </row>
    <row r="3036" customFormat="false" ht="17.25" hidden="false" customHeight="true" outlineLevel="0" collapsed="false">
      <c r="A3036" s="140" t="s">
        <v>317</v>
      </c>
      <c r="C3036" s="142" t="n">
        <v>62704000</v>
      </c>
      <c r="D3036" s="143" t="n">
        <v>62704000</v>
      </c>
      <c r="E3036" s="140" t="s">
        <v>426</v>
      </c>
      <c r="F3036" s="143" t="n">
        <v>2022</v>
      </c>
      <c r="G3036" s="144" t="n">
        <v>687866.64</v>
      </c>
      <c r="I3036" s="144" t="n">
        <f aca="false">+G:G-H:H</f>
        <v>687866.64</v>
      </c>
    </row>
    <row r="3037" customFormat="false" ht="17.25" hidden="false" customHeight="true" outlineLevel="0" collapsed="false">
      <c r="A3037" s="140" t="s">
        <v>317</v>
      </c>
      <c r="C3037" s="142" t="n">
        <v>62707000</v>
      </c>
      <c r="D3037" s="143" t="n">
        <v>62707000</v>
      </c>
      <c r="E3037" s="140" t="s">
        <v>2351</v>
      </c>
      <c r="F3037" s="143" t="n">
        <v>2022</v>
      </c>
      <c r="G3037" s="144" t="n">
        <v>462215.35</v>
      </c>
      <c r="I3037" s="144" t="n">
        <f aca="false">+G:G-H:H</f>
        <v>462215.35</v>
      </c>
    </row>
    <row r="3038" customFormat="false" ht="17.25" hidden="false" customHeight="true" outlineLevel="0" collapsed="false">
      <c r="A3038" s="140" t="s">
        <v>317</v>
      </c>
      <c r="C3038" s="142" t="n">
        <v>62708000</v>
      </c>
      <c r="D3038" s="143" t="n">
        <v>62708000</v>
      </c>
      <c r="E3038" s="140" t="s">
        <v>2352</v>
      </c>
      <c r="F3038" s="143" t="n">
        <v>2022</v>
      </c>
      <c r="G3038" s="144" t="n">
        <v>1276500</v>
      </c>
      <c r="I3038" s="144" t="n">
        <f aca="false">+G:G-H:H</f>
        <v>1276500</v>
      </c>
    </row>
    <row r="3039" customFormat="false" ht="17.25" hidden="false" customHeight="true" outlineLevel="0" collapsed="false">
      <c r="A3039" s="140" t="s">
        <v>317</v>
      </c>
      <c r="C3039" s="142" t="n">
        <v>62709000</v>
      </c>
      <c r="D3039" s="143" t="n">
        <v>62709000</v>
      </c>
      <c r="E3039" s="140" t="s">
        <v>1118</v>
      </c>
      <c r="F3039" s="143" t="n">
        <v>2022</v>
      </c>
      <c r="G3039" s="144" t="n">
        <v>2275166.76</v>
      </c>
      <c r="I3039" s="144" t="n">
        <f aca="false">+G:G-H:H</f>
        <v>2275166.76</v>
      </c>
    </row>
    <row r="3040" customFormat="false" ht="17.25" hidden="false" customHeight="true" outlineLevel="0" collapsed="false">
      <c r="A3040" s="140" t="s">
        <v>317</v>
      </c>
      <c r="C3040" s="143" t="n">
        <v>62800000</v>
      </c>
      <c r="D3040" s="143" t="n">
        <v>62800000</v>
      </c>
      <c r="E3040" s="140" t="s">
        <v>441</v>
      </c>
      <c r="F3040" s="143" t="n">
        <v>2022</v>
      </c>
      <c r="G3040" s="144" t="n">
        <v>100346</v>
      </c>
      <c r="I3040" s="144" t="n">
        <f aca="false">+G:G-H:H</f>
        <v>100346</v>
      </c>
    </row>
    <row r="3041" customFormat="false" ht="17.25" hidden="false" customHeight="true" outlineLevel="0" collapsed="false">
      <c r="A3041" s="140" t="s">
        <v>317</v>
      </c>
      <c r="C3041" s="142" t="n">
        <v>63501000</v>
      </c>
      <c r="D3041" s="143" t="n">
        <v>63501000</v>
      </c>
      <c r="E3041" s="140" t="s">
        <v>186</v>
      </c>
      <c r="F3041" s="143" t="n">
        <v>2022</v>
      </c>
      <c r="G3041" s="144" t="n">
        <v>205600</v>
      </c>
      <c r="I3041" s="144" t="n">
        <f aca="false">+G:G-H:H</f>
        <v>205600</v>
      </c>
    </row>
    <row r="3042" customFormat="false" ht="17.25" hidden="false" customHeight="true" outlineLevel="0" collapsed="false">
      <c r="A3042" s="140" t="s">
        <v>317</v>
      </c>
      <c r="C3042" s="142" t="n">
        <v>63502000</v>
      </c>
      <c r="D3042" s="143" t="n">
        <v>63502000</v>
      </c>
      <c r="E3042" s="140" t="s">
        <v>524</v>
      </c>
      <c r="F3042" s="143" t="n">
        <v>2022</v>
      </c>
      <c r="G3042" s="144" t="n">
        <v>598500628.8</v>
      </c>
      <c r="I3042" s="144" t="n">
        <f aca="false">+G:G-H:H</f>
        <v>598500628.8</v>
      </c>
    </row>
    <row r="3043" customFormat="false" ht="17.25" hidden="false" customHeight="true" outlineLevel="0" collapsed="false">
      <c r="A3043" s="140" t="s">
        <v>317</v>
      </c>
      <c r="C3043" s="142" t="n">
        <v>63504000</v>
      </c>
      <c r="D3043" s="143" t="n">
        <v>63504000</v>
      </c>
      <c r="E3043" s="140" t="s">
        <v>732</v>
      </c>
      <c r="F3043" s="143" t="n">
        <v>2022</v>
      </c>
      <c r="G3043" s="144" t="n">
        <v>89148080</v>
      </c>
      <c r="I3043" s="144" t="n">
        <f aca="false">+G:G-H:H</f>
        <v>89148080</v>
      </c>
    </row>
    <row r="3044" customFormat="false" ht="17.25" hidden="false" customHeight="true" outlineLevel="0" collapsed="false">
      <c r="A3044" s="140" t="s">
        <v>317</v>
      </c>
      <c r="C3044" s="142" t="n">
        <v>63506000</v>
      </c>
      <c r="D3044" s="143" t="n">
        <v>63506000</v>
      </c>
      <c r="E3044" s="140" t="s">
        <v>2353</v>
      </c>
      <c r="F3044" s="143" t="n">
        <v>2022</v>
      </c>
      <c r="G3044" s="144" t="n">
        <v>2304280</v>
      </c>
      <c r="I3044" s="144" t="n">
        <f aca="false">+G:G-H:H</f>
        <v>2304280</v>
      </c>
    </row>
    <row r="3045" customFormat="false" ht="17.25" hidden="false" customHeight="true" outlineLevel="0" collapsed="false">
      <c r="A3045" s="140" t="s">
        <v>317</v>
      </c>
      <c r="C3045" s="142" t="n">
        <v>63508000</v>
      </c>
      <c r="D3045" s="143" t="n">
        <v>63508000</v>
      </c>
      <c r="E3045" s="140" t="s">
        <v>452</v>
      </c>
      <c r="F3045" s="143" t="n">
        <v>2022</v>
      </c>
      <c r="G3045" s="144" t="n">
        <v>1572755.8</v>
      </c>
      <c r="I3045" s="144" t="n">
        <f aca="false">+G:G-H:H</f>
        <v>1572755.8</v>
      </c>
    </row>
    <row r="3046" customFormat="false" ht="17.25" hidden="false" customHeight="true" outlineLevel="0" collapsed="false">
      <c r="A3046" s="140" t="s">
        <v>317</v>
      </c>
      <c r="C3046" s="142" t="n">
        <v>64101000</v>
      </c>
      <c r="D3046" s="143" t="n">
        <v>64101000</v>
      </c>
      <c r="E3046" s="140" t="s">
        <v>735</v>
      </c>
      <c r="F3046" s="143" t="n">
        <v>2022</v>
      </c>
      <c r="G3046" s="144" t="n">
        <v>727183850.42</v>
      </c>
      <c r="I3046" s="144" t="n">
        <f aca="false">+G:G-H:H</f>
        <v>727183850.42</v>
      </c>
    </row>
    <row r="3047" customFormat="false" ht="17.25" hidden="false" customHeight="true" outlineLevel="0" collapsed="false">
      <c r="A3047" s="140" t="s">
        <v>317</v>
      </c>
      <c r="C3047" s="142" t="n">
        <v>64102000</v>
      </c>
      <c r="D3047" s="143" t="n">
        <v>64102000</v>
      </c>
      <c r="E3047" s="140" t="s">
        <v>528</v>
      </c>
      <c r="F3047" s="143" t="n">
        <v>2022</v>
      </c>
      <c r="G3047" s="144" t="n">
        <v>4257849.77</v>
      </c>
      <c r="I3047" s="144" t="n">
        <f aca="false">+G:G-H:H</f>
        <v>4257849.77</v>
      </c>
    </row>
    <row r="3048" customFormat="false" ht="17.25" hidden="false" customHeight="true" outlineLevel="0" collapsed="false">
      <c r="A3048" s="140" t="s">
        <v>317</v>
      </c>
      <c r="C3048" s="142" t="n">
        <v>64103000</v>
      </c>
      <c r="D3048" s="143" t="n">
        <v>64103000</v>
      </c>
      <c r="E3048" s="140" t="s">
        <v>529</v>
      </c>
      <c r="F3048" s="143" t="n">
        <v>2022</v>
      </c>
      <c r="G3048" s="144" t="n">
        <v>47349720</v>
      </c>
      <c r="I3048" s="144" t="n">
        <f aca="false">+G:G-H:H</f>
        <v>47349720</v>
      </c>
    </row>
    <row r="3049" customFormat="false" ht="17.25" hidden="false" customHeight="true" outlineLevel="0" collapsed="false">
      <c r="A3049" s="140" t="s">
        <v>317</v>
      </c>
      <c r="C3049" s="142" t="n">
        <v>64104000</v>
      </c>
      <c r="D3049" s="143" t="n">
        <v>64104000</v>
      </c>
      <c r="E3049" s="140" t="s">
        <v>194</v>
      </c>
      <c r="F3049" s="143" t="n">
        <v>2022</v>
      </c>
      <c r="G3049" s="144" t="n">
        <v>29537380.25</v>
      </c>
      <c r="I3049" s="144" t="n">
        <f aca="false">+G:G-H:H</f>
        <v>29537380.25</v>
      </c>
    </row>
    <row r="3050" customFormat="false" ht="17.25" hidden="false" customHeight="true" outlineLevel="0" collapsed="false">
      <c r="A3050" s="140" t="s">
        <v>317</v>
      </c>
      <c r="C3050" s="142" t="n">
        <v>64105000</v>
      </c>
      <c r="D3050" s="143" t="n">
        <v>64105000</v>
      </c>
      <c r="E3050" s="140" t="s">
        <v>195</v>
      </c>
      <c r="F3050" s="143" t="n">
        <v>2022</v>
      </c>
      <c r="G3050" s="144" t="n">
        <v>8327056.8</v>
      </c>
      <c r="I3050" s="144" t="n">
        <f aca="false">+G:G-H:H</f>
        <v>8327056.8</v>
      </c>
    </row>
    <row r="3051" customFormat="false" ht="17.25" hidden="false" customHeight="true" outlineLevel="0" collapsed="false">
      <c r="A3051" s="140" t="s">
        <v>317</v>
      </c>
      <c r="C3051" s="142" t="n">
        <v>64180000</v>
      </c>
      <c r="D3051" s="143" t="n">
        <v>64180000</v>
      </c>
      <c r="E3051" s="140" t="s">
        <v>531</v>
      </c>
      <c r="F3051" s="143" t="n">
        <v>2022</v>
      </c>
      <c r="G3051" s="144" t="n">
        <v>32459329.65</v>
      </c>
      <c r="I3051" s="144" t="n">
        <f aca="false">+G:G-H:H</f>
        <v>32459329.65</v>
      </c>
    </row>
    <row r="3052" customFormat="false" ht="17.25" hidden="false" customHeight="true" outlineLevel="0" collapsed="false">
      <c r="A3052" s="140" t="s">
        <v>317</v>
      </c>
      <c r="C3052" s="143" t="n">
        <v>64188000</v>
      </c>
      <c r="D3052" s="143" t="n">
        <v>64180000</v>
      </c>
      <c r="E3052" s="140" t="s">
        <v>3561</v>
      </c>
      <c r="F3052" s="143" t="n">
        <v>2022</v>
      </c>
      <c r="G3052" s="144" t="n">
        <v>1051200</v>
      </c>
      <c r="I3052" s="144" t="n">
        <f aca="false">+G:G-H:H</f>
        <v>1051200</v>
      </c>
    </row>
    <row r="3053" customFormat="false" ht="17.25" hidden="false" customHeight="true" outlineLevel="0" collapsed="false">
      <c r="A3053" s="140" t="s">
        <v>317</v>
      </c>
      <c r="C3053" s="142" t="n">
        <v>64501000</v>
      </c>
      <c r="D3053" s="143" t="n">
        <v>64501000</v>
      </c>
      <c r="E3053" s="140" t="s">
        <v>736</v>
      </c>
      <c r="F3053" s="143" t="n">
        <v>2022</v>
      </c>
      <c r="G3053" s="144" t="n">
        <v>54449773.43</v>
      </c>
      <c r="I3053" s="144" t="n">
        <f aca="false">+G:G-H:H</f>
        <v>54449773.43</v>
      </c>
    </row>
    <row r="3054" customFormat="false" ht="17.25" hidden="false" customHeight="true" outlineLevel="0" collapsed="false">
      <c r="A3054" s="140" t="s">
        <v>317</v>
      </c>
      <c r="C3054" s="142" t="n">
        <v>64502000</v>
      </c>
      <c r="D3054" s="143" t="n">
        <v>64502000</v>
      </c>
      <c r="E3054" s="140" t="s">
        <v>533</v>
      </c>
      <c r="F3054" s="143" t="n">
        <v>2022</v>
      </c>
      <c r="G3054" s="144" t="n">
        <v>19547601.35</v>
      </c>
      <c r="I3054" s="144" t="n">
        <f aca="false">+G:G-H:H</f>
        <v>19547601.35</v>
      </c>
    </row>
    <row r="3055" customFormat="false" ht="17.25" hidden="false" customHeight="true" outlineLevel="0" collapsed="false">
      <c r="A3055" s="140" t="s">
        <v>317</v>
      </c>
      <c r="C3055" s="142" t="n">
        <v>64503000</v>
      </c>
      <c r="D3055" s="143" t="n">
        <v>64503000</v>
      </c>
      <c r="E3055" s="140" t="s">
        <v>1507</v>
      </c>
      <c r="F3055" s="143" t="n">
        <v>2022</v>
      </c>
      <c r="G3055" s="144" t="n">
        <v>152732.15</v>
      </c>
      <c r="I3055" s="144" t="n">
        <f aca="false">+G:G-H:H</f>
        <v>152732.15</v>
      </c>
    </row>
    <row r="3056" customFormat="false" ht="17.25" hidden="false" customHeight="true" outlineLevel="0" collapsed="false">
      <c r="A3056" s="140" t="s">
        <v>317</v>
      </c>
      <c r="C3056" s="142" t="n">
        <v>64504000</v>
      </c>
      <c r="D3056" s="143" t="n">
        <v>64504000</v>
      </c>
      <c r="E3056" s="140" t="s">
        <v>2305</v>
      </c>
      <c r="F3056" s="143" t="n">
        <v>2022</v>
      </c>
      <c r="G3056" s="144" t="n">
        <v>4188444.11</v>
      </c>
      <c r="I3056" s="144" t="n">
        <f aca="false">+G:G-H:H</f>
        <v>4188444.11</v>
      </c>
    </row>
    <row r="3057" customFormat="false" ht="17.25" hidden="false" customHeight="true" outlineLevel="0" collapsed="false">
      <c r="A3057" s="140" t="s">
        <v>317</v>
      </c>
      <c r="C3057" s="143" t="n">
        <v>64507000</v>
      </c>
      <c r="D3057" s="143" t="n">
        <v>64505000</v>
      </c>
      <c r="E3057" s="140" t="s">
        <v>3640</v>
      </c>
      <c r="F3057" s="143" t="n">
        <v>2022</v>
      </c>
      <c r="G3057" s="144" t="n">
        <v>1241902.05</v>
      </c>
      <c r="I3057" s="144" t="n">
        <f aca="false">+G:G-H:H</f>
        <v>1241902.05</v>
      </c>
    </row>
    <row r="3058" customFormat="false" ht="17.25" hidden="false" customHeight="true" outlineLevel="0" collapsed="false">
      <c r="A3058" s="140" t="s">
        <v>317</v>
      </c>
      <c r="C3058" s="142" t="n">
        <v>64580000</v>
      </c>
      <c r="D3058" s="143" t="n">
        <v>64580000</v>
      </c>
      <c r="E3058" s="140" t="s">
        <v>738</v>
      </c>
      <c r="F3058" s="143" t="n">
        <v>2022</v>
      </c>
      <c r="H3058" s="144" t="n">
        <v>1400369.11</v>
      </c>
      <c r="I3058" s="144" t="n">
        <f aca="false">+G:G-H:H</f>
        <v>-1400369.11</v>
      </c>
    </row>
    <row r="3059" customFormat="false" ht="17.25" hidden="false" customHeight="true" outlineLevel="0" collapsed="false">
      <c r="A3059" s="140" t="s">
        <v>317</v>
      </c>
      <c r="C3059" s="142" t="n">
        <v>64801000</v>
      </c>
      <c r="D3059" s="143" t="n">
        <v>64801000</v>
      </c>
      <c r="E3059" s="140" t="s">
        <v>198</v>
      </c>
      <c r="F3059" s="143" t="n">
        <v>2022</v>
      </c>
      <c r="G3059" s="144" t="n">
        <v>6819766.98</v>
      </c>
      <c r="I3059" s="144" t="n">
        <f aca="false">+G:G-H:H</f>
        <v>6819766.98</v>
      </c>
    </row>
    <row r="3060" customFormat="false" ht="17.25" hidden="false" customHeight="true" outlineLevel="0" collapsed="false">
      <c r="A3060" s="140" t="s">
        <v>317</v>
      </c>
      <c r="C3060" s="142" t="n">
        <v>64803000</v>
      </c>
      <c r="D3060" s="143" t="n">
        <v>64803000</v>
      </c>
      <c r="E3060" s="140" t="s">
        <v>199</v>
      </c>
      <c r="F3060" s="143" t="n">
        <v>2022</v>
      </c>
      <c r="G3060" s="144" t="n">
        <v>7700</v>
      </c>
      <c r="I3060" s="144" t="n">
        <f aca="false">+G:G-H:H</f>
        <v>7700</v>
      </c>
    </row>
    <row r="3061" customFormat="false" ht="17.25" hidden="false" customHeight="true" outlineLevel="0" collapsed="false">
      <c r="A3061" s="140" t="s">
        <v>317</v>
      </c>
      <c r="C3061" s="142" t="n">
        <v>65100000</v>
      </c>
      <c r="D3061" s="143" t="n">
        <v>65100000</v>
      </c>
      <c r="E3061" s="140" t="s">
        <v>202</v>
      </c>
      <c r="F3061" s="143" t="n">
        <v>2022</v>
      </c>
      <c r="G3061" s="144" t="n">
        <v>6421884.74</v>
      </c>
      <c r="I3061" s="144" t="n">
        <f aca="false">+G:G-H:H</f>
        <v>6421884.74</v>
      </c>
    </row>
    <row r="3062" customFormat="false" ht="17.25" hidden="false" customHeight="true" outlineLevel="0" collapsed="false">
      <c r="A3062" s="140" t="s">
        <v>317</v>
      </c>
      <c r="C3062" s="142" t="n">
        <v>65601000</v>
      </c>
      <c r="D3062" s="143" t="n">
        <v>65601000</v>
      </c>
      <c r="E3062" s="140" t="s">
        <v>742</v>
      </c>
      <c r="F3062" s="143" t="n">
        <v>2022</v>
      </c>
      <c r="G3062" s="144" t="n">
        <v>40027325</v>
      </c>
      <c r="I3062" s="144" t="n">
        <f aca="false">+G:G-H:H</f>
        <v>40027325</v>
      </c>
    </row>
    <row r="3063" customFormat="false" ht="17.25" hidden="false" customHeight="true" outlineLevel="0" collapsed="false">
      <c r="A3063" s="140" t="s">
        <v>317</v>
      </c>
      <c r="C3063" s="142" t="n">
        <v>65602000</v>
      </c>
      <c r="D3063" s="143" t="n">
        <v>65602000</v>
      </c>
      <c r="E3063" s="140" t="s">
        <v>203</v>
      </c>
      <c r="F3063" s="143" t="n">
        <v>2022</v>
      </c>
      <c r="G3063" s="144" t="n">
        <v>21480</v>
      </c>
      <c r="I3063" s="144" t="n">
        <f aca="false">+G:G-H:H</f>
        <v>21480</v>
      </c>
    </row>
    <row r="3064" customFormat="false" ht="17.25" hidden="false" customHeight="true" outlineLevel="0" collapsed="false">
      <c r="A3064" s="140" t="s">
        <v>317</v>
      </c>
      <c r="C3064" s="142" t="n">
        <v>65700000</v>
      </c>
      <c r="D3064" s="143" t="n">
        <v>65700000</v>
      </c>
      <c r="E3064" s="140" t="s">
        <v>1652</v>
      </c>
      <c r="F3064" s="143" t="n">
        <v>2022</v>
      </c>
      <c r="G3064" s="144" t="n">
        <v>213109.11</v>
      </c>
      <c r="I3064" s="144" t="n">
        <f aca="false">+G:G-H:H</f>
        <v>213109.11</v>
      </c>
    </row>
    <row r="3065" customFormat="false" ht="17.25" hidden="false" customHeight="true" outlineLevel="0" collapsed="false">
      <c r="A3065" s="140" t="s">
        <v>317</v>
      </c>
      <c r="C3065" s="142" t="n">
        <v>65800000</v>
      </c>
      <c r="D3065" s="143" t="n">
        <v>65800000</v>
      </c>
      <c r="E3065" s="140" t="s">
        <v>744</v>
      </c>
      <c r="F3065" s="143" t="n">
        <v>2022</v>
      </c>
      <c r="G3065" s="144" t="n">
        <v>10894792.93</v>
      </c>
      <c r="I3065" s="144" t="n">
        <f aca="false">+G:G-H:H</f>
        <v>10894792.93</v>
      </c>
    </row>
    <row r="3066" customFormat="false" ht="17.25" hidden="false" customHeight="true" outlineLevel="0" collapsed="false">
      <c r="A3066" s="140" t="s">
        <v>317</v>
      </c>
      <c r="C3066" s="142" t="n">
        <v>66102000</v>
      </c>
      <c r="D3066" s="143" t="n">
        <v>66102000</v>
      </c>
      <c r="E3066" s="140" t="s">
        <v>2359</v>
      </c>
      <c r="F3066" s="143" t="n">
        <v>2022</v>
      </c>
      <c r="G3066" s="144" t="n">
        <v>3448286.4</v>
      </c>
      <c r="I3066" s="144" t="n">
        <f aca="false">+G:G-H:H</f>
        <v>3448286.4</v>
      </c>
    </row>
    <row r="3067" customFormat="false" ht="17.25" hidden="false" customHeight="true" outlineLevel="0" collapsed="false">
      <c r="A3067" s="140" t="s">
        <v>317</v>
      </c>
      <c r="C3067" s="142" t="n">
        <v>66103000</v>
      </c>
      <c r="D3067" s="143" t="n">
        <v>66103000</v>
      </c>
      <c r="E3067" s="140" t="s">
        <v>1509</v>
      </c>
      <c r="F3067" s="143" t="n">
        <v>2022</v>
      </c>
      <c r="G3067" s="144" t="n">
        <v>136855702.96</v>
      </c>
      <c r="I3067" s="144" t="n">
        <f aca="false">+G:G-H:H</f>
        <v>136855702.96</v>
      </c>
    </row>
    <row r="3068" customFormat="false" ht="17.25" hidden="false" customHeight="true" outlineLevel="0" collapsed="false">
      <c r="A3068" s="140" t="s">
        <v>317</v>
      </c>
      <c r="C3068" s="142" t="n">
        <v>66600000</v>
      </c>
      <c r="D3068" s="143" t="n">
        <v>66600000</v>
      </c>
      <c r="E3068" s="140" t="s">
        <v>206</v>
      </c>
      <c r="F3068" s="143" t="n">
        <v>2022</v>
      </c>
      <c r="G3068" s="144" t="n">
        <v>1134387.93</v>
      </c>
      <c r="I3068" s="144" t="n">
        <f aca="false">+G:G-H:H</f>
        <v>1134387.93</v>
      </c>
    </row>
    <row r="3069" customFormat="false" ht="17.25" hidden="false" customHeight="true" outlineLevel="0" collapsed="false">
      <c r="A3069" s="140" t="s">
        <v>317</v>
      </c>
      <c r="C3069" s="142" t="n">
        <v>68112000</v>
      </c>
      <c r="D3069" s="143" t="n">
        <v>68112000</v>
      </c>
      <c r="E3069" s="140" t="s">
        <v>752</v>
      </c>
      <c r="F3069" s="143" t="n">
        <v>2022</v>
      </c>
      <c r="G3069" s="144" t="n">
        <v>2084320407.84</v>
      </c>
      <c r="I3069" s="144" t="n">
        <f aca="false">+G:G-H:H</f>
        <v>2084320407.84</v>
      </c>
    </row>
    <row r="3070" customFormat="false" ht="17.25" hidden="false" customHeight="true" outlineLevel="0" collapsed="false">
      <c r="A3070" s="140" t="s">
        <v>317</v>
      </c>
      <c r="C3070" s="142" t="n">
        <v>69520000</v>
      </c>
      <c r="D3070" s="143" t="n">
        <v>69500000</v>
      </c>
      <c r="E3070" s="140" t="s">
        <v>3344</v>
      </c>
      <c r="F3070" s="143" t="n">
        <v>2022</v>
      </c>
      <c r="G3070" s="144" t="n">
        <v>43696054.57</v>
      </c>
      <c r="I3070" s="144" t="n">
        <f aca="false">+G:G-H:H</f>
        <v>43696054.57</v>
      </c>
    </row>
    <row r="3071" customFormat="false" ht="17.25" hidden="false" customHeight="true" outlineLevel="0" collapsed="false">
      <c r="A3071" s="140" t="s">
        <v>317</v>
      </c>
      <c r="C3071" s="142" t="n">
        <v>69800000</v>
      </c>
      <c r="D3071" s="143" t="n">
        <v>69500000</v>
      </c>
      <c r="E3071" s="140" t="s">
        <v>1864</v>
      </c>
      <c r="F3071" s="143" t="n">
        <v>2022</v>
      </c>
      <c r="G3071" s="144" t="n">
        <v>269190305.869949</v>
      </c>
      <c r="I3071" s="144" t="n">
        <f aca="false">+G:G-H:H</f>
        <v>269190305.869949</v>
      </c>
    </row>
    <row r="3072" customFormat="false" ht="17.25" hidden="false" customHeight="true" outlineLevel="0" collapsed="false">
      <c r="A3072" s="140" t="s">
        <v>317</v>
      </c>
      <c r="C3072" s="142" t="n">
        <v>70610000</v>
      </c>
      <c r="D3072" s="143" t="n">
        <v>70610000</v>
      </c>
      <c r="E3072" s="140" t="s">
        <v>454</v>
      </c>
      <c r="F3072" s="143" t="n">
        <v>2022</v>
      </c>
      <c r="H3072" s="144" t="n">
        <v>893617281.32</v>
      </c>
      <c r="I3072" s="144" t="n">
        <f aca="false">+G:G-H:H</f>
        <v>-893617281.32</v>
      </c>
    </row>
    <row r="3073" customFormat="false" ht="17.25" hidden="false" customHeight="true" outlineLevel="0" collapsed="false">
      <c r="A3073" s="140" t="s">
        <v>317</v>
      </c>
      <c r="C3073" s="142" t="n">
        <v>70620000</v>
      </c>
      <c r="D3073" s="143" t="n">
        <v>70620000</v>
      </c>
      <c r="E3073" s="140" t="s">
        <v>1512</v>
      </c>
      <c r="F3073" s="143" t="n">
        <v>2022</v>
      </c>
      <c r="H3073" s="144" t="n">
        <v>5477931524.22</v>
      </c>
      <c r="I3073" s="144" t="n">
        <f aca="false">+G:G-H:H</f>
        <v>-5477931524.22</v>
      </c>
    </row>
    <row r="3074" customFormat="false" ht="17.25" hidden="false" customHeight="true" outlineLevel="0" collapsed="false">
      <c r="A3074" s="140" t="s">
        <v>317</v>
      </c>
      <c r="C3074" s="142" t="n">
        <v>70700000</v>
      </c>
      <c r="D3074" s="143" t="n">
        <v>70700000</v>
      </c>
      <c r="E3074" s="140" t="s">
        <v>2181</v>
      </c>
      <c r="F3074" s="143" t="n">
        <v>2022</v>
      </c>
      <c r="G3074" s="144" t="n">
        <v>3611930</v>
      </c>
      <c r="I3074" s="144" t="n">
        <f aca="false">+G:G-H:H</f>
        <v>3611930</v>
      </c>
    </row>
    <row r="3075" customFormat="false" ht="17.25" hidden="false" customHeight="true" outlineLevel="0" collapsed="false">
      <c r="A3075" s="140" t="s">
        <v>317</v>
      </c>
      <c r="C3075" s="142" t="n">
        <v>70820000</v>
      </c>
      <c r="D3075" s="143" t="n">
        <v>70820000</v>
      </c>
      <c r="E3075" s="140" t="s">
        <v>1514</v>
      </c>
      <c r="F3075" s="143" t="n">
        <v>2022</v>
      </c>
      <c r="H3075" s="144" t="n">
        <v>419426698.34</v>
      </c>
      <c r="I3075" s="144" t="n">
        <f aca="false">+G:G-H:H</f>
        <v>-419426698.34</v>
      </c>
    </row>
    <row r="3076" customFormat="false" ht="17.25" hidden="false" customHeight="true" outlineLevel="0" collapsed="false">
      <c r="A3076" s="140" t="s">
        <v>317</v>
      </c>
      <c r="C3076" s="142" t="n">
        <v>70850000</v>
      </c>
      <c r="D3076" s="143" t="n">
        <v>70840000</v>
      </c>
      <c r="E3076" s="140" t="s">
        <v>1516</v>
      </c>
      <c r="F3076" s="143" t="n">
        <v>2022</v>
      </c>
      <c r="H3076" s="144" t="n">
        <v>450060955.15</v>
      </c>
      <c r="I3076" s="144" t="n">
        <f aca="false">+G:G-H:H</f>
        <v>-450060955.15</v>
      </c>
    </row>
    <row r="3077" customFormat="false" ht="17.25" hidden="false" customHeight="true" outlineLevel="0" collapsed="false">
      <c r="A3077" s="140" t="s">
        <v>317</v>
      </c>
      <c r="C3077" s="142" t="n">
        <v>70900000</v>
      </c>
      <c r="D3077" s="143" t="n">
        <v>70900000</v>
      </c>
      <c r="E3077" s="140" t="s">
        <v>1869</v>
      </c>
      <c r="F3077" s="143" t="n">
        <v>2022</v>
      </c>
      <c r="G3077" s="144" t="n">
        <v>1715989.58</v>
      </c>
      <c r="I3077" s="144" t="n">
        <f aca="false">+G:G-H:H</f>
        <v>1715989.58</v>
      </c>
    </row>
    <row r="3078" customFormat="false" ht="17.25" hidden="false" customHeight="true" outlineLevel="0" collapsed="false">
      <c r="A3078" s="140" t="s">
        <v>317</v>
      </c>
      <c r="C3078" s="142" t="n">
        <v>75200000</v>
      </c>
      <c r="D3078" s="143" t="n">
        <v>75200000</v>
      </c>
      <c r="E3078" s="140" t="s">
        <v>502</v>
      </c>
      <c r="F3078" s="143" t="n">
        <v>2022</v>
      </c>
      <c r="H3078" s="144" t="n">
        <v>914002500</v>
      </c>
      <c r="I3078" s="144" t="n">
        <f aca="false">+G:G-H:H</f>
        <v>-914002500</v>
      </c>
    </row>
    <row r="3079" customFormat="false" ht="17.25" hidden="false" customHeight="true" outlineLevel="0" collapsed="false">
      <c r="A3079" s="140" t="s">
        <v>317</v>
      </c>
      <c r="C3079" s="142" t="n">
        <v>75800000</v>
      </c>
      <c r="D3079" s="143" t="n">
        <v>75800000</v>
      </c>
      <c r="E3079" s="140" t="s">
        <v>211</v>
      </c>
      <c r="F3079" s="143" t="n">
        <v>2022</v>
      </c>
      <c r="H3079" s="144" t="n">
        <v>155870114.23</v>
      </c>
      <c r="I3079" s="144" t="n">
        <f aca="false">+G:G-H:H</f>
        <v>-155870114.23</v>
      </c>
    </row>
    <row r="3080" customFormat="false" ht="17.25" hidden="false" customHeight="true" outlineLevel="0" collapsed="false">
      <c r="A3080" s="140" t="s">
        <v>317</v>
      </c>
      <c r="C3080" s="142" t="n">
        <v>75810000</v>
      </c>
      <c r="D3080" s="143" t="n">
        <v>75810000</v>
      </c>
      <c r="E3080" s="140" t="s">
        <v>2363</v>
      </c>
      <c r="F3080" s="143" t="n">
        <v>2022</v>
      </c>
      <c r="H3080" s="144" t="n">
        <v>10282000</v>
      </c>
      <c r="I3080" s="144" t="n">
        <f aca="false">+G:G-H:H</f>
        <v>-10282000</v>
      </c>
    </row>
    <row r="3081" customFormat="false" ht="17.25" hidden="false" customHeight="true" outlineLevel="0" collapsed="false">
      <c r="A3081" s="140" t="s">
        <v>317</v>
      </c>
      <c r="C3081" s="142" t="n">
        <v>75811000</v>
      </c>
      <c r="D3081" s="143" t="n">
        <v>75810000</v>
      </c>
      <c r="E3081" s="140" t="s">
        <v>2363</v>
      </c>
      <c r="F3081" s="143" t="n">
        <v>2022</v>
      </c>
      <c r="H3081" s="144" t="n">
        <v>2091000</v>
      </c>
      <c r="I3081" s="144" t="n">
        <f aca="false">+G:G-H:H</f>
        <v>-2091000</v>
      </c>
    </row>
    <row r="3082" customFormat="false" ht="17.25" hidden="false" customHeight="true" outlineLevel="0" collapsed="false">
      <c r="A3082" s="140" t="s">
        <v>317</v>
      </c>
      <c r="C3082" s="142" t="n">
        <v>75850000</v>
      </c>
      <c r="D3082" s="143" t="n">
        <v>75850000</v>
      </c>
      <c r="E3082" s="140" t="s">
        <v>3641</v>
      </c>
      <c r="F3082" s="143" t="n">
        <v>2022</v>
      </c>
      <c r="H3082" s="144" t="n">
        <v>209672464.57</v>
      </c>
      <c r="I3082" s="144" t="n">
        <f aca="false">+G:G-H:H</f>
        <v>-209672464.57</v>
      </c>
    </row>
    <row r="3083" customFormat="false" ht="17.25" hidden="false" customHeight="true" outlineLevel="0" collapsed="false">
      <c r="A3083" s="140" t="s">
        <v>317</v>
      </c>
      <c r="C3083" s="142" t="n">
        <v>76500000</v>
      </c>
      <c r="D3083" s="143" t="n">
        <v>76500000</v>
      </c>
      <c r="E3083" s="140" t="s">
        <v>765</v>
      </c>
      <c r="F3083" s="143" t="n">
        <v>2022</v>
      </c>
      <c r="H3083" s="144" t="n">
        <v>2510319.6</v>
      </c>
      <c r="I3083" s="144" t="n">
        <f aca="false">+G:G-H:H</f>
        <v>-2510319.6</v>
      </c>
    </row>
    <row r="3084" customFormat="false" ht="17.25" hidden="false" customHeight="true" outlineLevel="0" collapsed="false">
      <c r="A3084" s="140" t="s">
        <v>317</v>
      </c>
      <c r="C3084" s="142" t="n">
        <v>76880000</v>
      </c>
      <c r="D3084" s="143" t="n">
        <v>76880000</v>
      </c>
      <c r="E3084" s="140" t="s">
        <v>1335</v>
      </c>
      <c r="F3084" s="143" t="n">
        <v>2022</v>
      </c>
      <c r="H3084" s="144" t="n">
        <v>5430335.11</v>
      </c>
      <c r="I3084" s="144" t="n">
        <f aca="false">+G:G-H:H</f>
        <v>-5430335.11</v>
      </c>
    </row>
    <row r="3085" customFormat="false" ht="17.25" hidden="false" customHeight="true" outlineLevel="0" collapsed="false">
      <c r="A3085" s="140" t="s">
        <v>317</v>
      </c>
      <c r="C3085" s="142" t="n">
        <v>78500000</v>
      </c>
      <c r="D3085" s="143" t="n">
        <v>78500000</v>
      </c>
      <c r="E3085" s="140" t="s">
        <v>507</v>
      </c>
      <c r="F3085" s="143" t="n">
        <v>2022</v>
      </c>
      <c r="H3085" s="144" t="n">
        <v>73922784</v>
      </c>
      <c r="I3085" s="144" t="n">
        <f aca="false">+G:G-H:H</f>
        <v>-73922784</v>
      </c>
    </row>
    <row r="3086" customFormat="false" ht="17.25" hidden="false" customHeight="true" outlineLevel="0" collapsed="false">
      <c r="A3086" s="140" t="s">
        <v>3095</v>
      </c>
      <c r="C3086" s="142" t="n">
        <v>10100000</v>
      </c>
      <c r="D3086" s="143" t="n">
        <v>10100000</v>
      </c>
      <c r="E3086" s="140" t="s">
        <v>1</v>
      </c>
      <c r="F3086" s="143" t="n">
        <v>2022</v>
      </c>
      <c r="G3086" s="144" t="n">
        <v>0</v>
      </c>
      <c r="H3086" s="144" t="n">
        <v>10000000</v>
      </c>
      <c r="I3086" s="144" t="n">
        <f aca="false">+G:G-H:H</f>
        <v>-10000000</v>
      </c>
    </row>
    <row r="3087" customFormat="false" ht="17.25" hidden="false" customHeight="true" outlineLevel="0" collapsed="false">
      <c r="A3087" s="140" t="s">
        <v>3095</v>
      </c>
      <c r="C3087" s="142" t="n">
        <v>11900000</v>
      </c>
      <c r="D3087" s="143" t="n">
        <v>11900000</v>
      </c>
      <c r="E3087" s="140" t="s">
        <v>3056</v>
      </c>
      <c r="F3087" s="143" t="n">
        <v>2022</v>
      </c>
      <c r="G3087" s="144" t="n">
        <v>2419584.21</v>
      </c>
      <c r="H3087" s="144" t="n">
        <v>0</v>
      </c>
      <c r="I3087" s="144" t="n">
        <f aca="false">+G:G-H:H</f>
        <v>2419584.21</v>
      </c>
    </row>
    <row r="3088" customFormat="false" ht="17.25" hidden="false" customHeight="true" outlineLevel="0" collapsed="false">
      <c r="A3088" s="140" t="s">
        <v>3095</v>
      </c>
      <c r="C3088" s="142" t="n">
        <v>12800000</v>
      </c>
      <c r="D3088" s="143" t="n">
        <v>12800000</v>
      </c>
      <c r="E3088" s="140" t="s">
        <v>1178</v>
      </c>
      <c r="F3088" s="143" t="n">
        <v>2022</v>
      </c>
      <c r="G3088" s="144" t="n">
        <v>29217384.58</v>
      </c>
      <c r="H3088" s="144" t="n">
        <v>0</v>
      </c>
      <c r="I3088" s="144" t="n">
        <f aca="false">+G:G-H:H</f>
        <v>29217384.58</v>
      </c>
    </row>
    <row r="3089" customFormat="false" ht="17.25" hidden="false" customHeight="true" outlineLevel="0" collapsed="false">
      <c r="A3089" s="140" t="s">
        <v>3095</v>
      </c>
      <c r="C3089" s="142" t="n">
        <v>20400000</v>
      </c>
      <c r="D3089" s="143" t="n">
        <v>20400000</v>
      </c>
      <c r="E3089" s="140" t="s">
        <v>3069</v>
      </c>
      <c r="F3089" s="143" t="n">
        <v>2022</v>
      </c>
      <c r="G3089" s="144" t="n">
        <v>11643000</v>
      </c>
      <c r="H3089" s="144" t="n">
        <v>0</v>
      </c>
      <c r="I3089" s="144" t="n">
        <f aca="false">+G:G-H:H</f>
        <v>11643000</v>
      </c>
    </row>
    <row r="3090" customFormat="false" ht="17.25" hidden="false" customHeight="true" outlineLevel="0" collapsed="false">
      <c r="A3090" s="140" t="s">
        <v>3095</v>
      </c>
      <c r="C3090" s="142" t="n">
        <v>21500000</v>
      </c>
      <c r="D3090" s="143" t="n">
        <v>21500000</v>
      </c>
      <c r="E3090" s="140" t="s">
        <v>6</v>
      </c>
      <c r="F3090" s="143" t="n">
        <v>2022</v>
      </c>
      <c r="G3090" s="144" t="n">
        <v>12966115.72</v>
      </c>
      <c r="H3090" s="144" t="n">
        <v>0</v>
      </c>
      <c r="I3090" s="144" t="n">
        <f aca="false">+G:G-H:H</f>
        <v>12966115.72</v>
      </c>
    </row>
    <row r="3091" customFormat="false" ht="17.25" hidden="false" customHeight="true" outlineLevel="0" collapsed="false">
      <c r="A3091" s="140" t="s">
        <v>3095</v>
      </c>
      <c r="C3091" s="142" t="n">
        <v>21510000</v>
      </c>
      <c r="D3091" s="143" t="n">
        <v>21510000</v>
      </c>
      <c r="E3091" s="140" t="s">
        <v>3642</v>
      </c>
      <c r="F3091" s="143" t="n">
        <v>2022</v>
      </c>
      <c r="G3091" s="144" t="n">
        <v>555117110.95</v>
      </c>
      <c r="H3091" s="144" t="n">
        <v>0</v>
      </c>
      <c r="I3091" s="144" t="n">
        <f aca="false">+G:G-H:H</f>
        <v>555117110.95</v>
      </c>
    </row>
    <row r="3092" customFormat="false" ht="17.25" hidden="false" customHeight="true" outlineLevel="0" collapsed="false">
      <c r="A3092" s="140" t="s">
        <v>3095</v>
      </c>
      <c r="C3092" s="142" t="n">
        <v>21800000</v>
      </c>
      <c r="D3092" s="143" t="n">
        <v>21800000</v>
      </c>
      <c r="E3092" s="140" t="s">
        <v>3643</v>
      </c>
      <c r="F3092" s="143" t="n">
        <v>2022</v>
      </c>
      <c r="G3092" s="144" t="n">
        <v>38746882.02</v>
      </c>
      <c r="H3092" s="144" t="n">
        <v>0</v>
      </c>
      <c r="I3092" s="144" t="n">
        <f aca="false">+G:G-H:H</f>
        <v>38746882.02</v>
      </c>
    </row>
    <row r="3093" customFormat="false" ht="17.25" hidden="false" customHeight="true" outlineLevel="0" collapsed="false">
      <c r="A3093" s="140" t="s">
        <v>3095</v>
      </c>
      <c r="C3093" s="142" t="n">
        <v>21810000</v>
      </c>
      <c r="D3093" s="143" t="n">
        <v>21810000</v>
      </c>
      <c r="E3093" s="140" t="s">
        <v>3075</v>
      </c>
      <c r="F3093" s="143" t="n">
        <v>2022</v>
      </c>
      <c r="G3093" s="144" t="n">
        <v>1794337.1</v>
      </c>
      <c r="H3093" s="144" t="n">
        <v>0</v>
      </c>
      <c r="I3093" s="144" t="n">
        <f aca="false">+G:G-H:H</f>
        <v>1794337.1</v>
      </c>
    </row>
    <row r="3094" customFormat="false" ht="17.25" hidden="false" customHeight="true" outlineLevel="0" collapsed="false">
      <c r="A3094" s="140" t="s">
        <v>3095</v>
      </c>
      <c r="C3094" s="142" t="n">
        <v>21820000</v>
      </c>
      <c r="D3094" s="143" t="n">
        <v>21820000</v>
      </c>
      <c r="E3094" s="140" t="s">
        <v>10</v>
      </c>
      <c r="F3094" s="143" t="n">
        <v>2022</v>
      </c>
      <c r="G3094" s="144" t="n">
        <v>102233619.11</v>
      </c>
      <c r="H3094" s="144" t="n">
        <v>0</v>
      </c>
      <c r="I3094" s="144" t="n">
        <f aca="false">+G:G-H:H</f>
        <v>102233619.11</v>
      </c>
    </row>
    <row r="3095" customFormat="false" ht="17.25" hidden="false" customHeight="true" outlineLevel="0" collapsed="false">
      <c r="A3095" s="140" t="s">
        <v>3095</v>
      </c>
      <c r="C3095" s="142" t="n">
        <v>21830000</v>
      </c>
      <c r="D3095" s="143" t="n">
        <v>21830000</v>
      </c>
      <c r="E3095" s="140" t="s">
        <v>11</v>
      </c>
      <c r="F3095" s="143" t="n">
        <v>2022</v>
      </c>
      <c r="G3095" s="144" t="n">
        <v>36822193.87</v>
      </c>
      <c r="H3095" s="144" t="n">
        <v>0</v>
      </c>
      <c r="I3095" s="144" t="n">
        <f aca="false">+G:G-H:H</f>
        <v>36822193.87</v>
      </c>
    </row>
    <row r="3096" customFormat="false" ht="17.25" hidden="false" customHeight="true" outlineLevel="0" collapsed="false">
      <c r="A3096" s="140" t="s">
        <v>3095</v>
      </c>
      <c r="C3096" s="142" t="n">
        <v>21840000</v>
      </c>
      <c r="D3096" s="143" t="n">
        <v>21840000</v>
      </c>
      <c r="E3096" s="140" t="s">
        <v>3077</v>
      </c>
      <c r="F3096" s="143" t="n">
        <v>2022</v>
      </c>
      <c r="G3096" s="144" t="n">
        <v>309367107.44</v>
      </c>
      <c r="H3096" s="144" t="n">
        <v>0</v>
      </c>
      <c r="I3096" s="144" t="n">
        <f aca="false">+G:G-H:H</f>
        <v>309367107.44</v>
      </c>
    </row>
    <row r="3097" customFormat="false" ht="17.25" hidden="false" customHeight="true" outlineLevel="0" collapsed="false">
      <c r="A3097" s="140" t="s">
        <v>3095</v>
      </c>
      <c r="C3097" s="142" t="n">
        <v>23120000</v>
      </c>
      <c r="D3097" s="143" t="n">
        <v>23120000</v>
      </c>
      <c r="E3097" s="140" t="s">
        <v>3644</v>
      </c>
      <c r="F3097" s="143" t="n">
        <v>2022</v>
      </c>
      <c r="G3097" s="144" t="n">
        <v>400151087.63</v>
      </c>
      <c r="H3097" s="144" t="n">
        <v>0</v>
      </c>
      <c r="I3097" s="144" t="n">
        <f aca="false">+G:G-H:H</f>
        <v>400151087.63</v>
      </c>
    </row>
    <row r="3098" customFormat="false" ht="17.25" hidden="false" customHeight="true" outlineLevel="0" collapsed="false">
      <c r="A3098" s="140" t="s">
        <v>3095</v>
      </c>
      <c r="C3098" s="142" t="n">
        <v>26100000</v>
      </c>
      <c r="D3098" s="143" t="n">
        <v>26100000</v>
      </c>
      <c r="E3098" s="140" t="s">
        <v>13</v>
      </c>
      <c r="F3098" s="143" t="n">
        <v>2022</v>
      </c>
      <c r="G3098" s="144" t="n">
        <v>3980000</v>
      </c>
      <c r="H3098" s="144" t="n">
        <v>0</v>
      </c>
      <c r="I3098" s="144" t="n">
        <f aca="false">+G:G-H:H</f>
        <v>3980000</v>
      </c>
    </row>
    <row r="3099" customFormat="false" ht="17.25" hidden="false" customHeight="true" outlineLevel="0" collapsed="false">
      <c r="A3099" s="140" t="s">
        <v>3095</v>
      </c>
      <c r="C3099" s="142" t="n">
        <v>27500000</v>
      </c>
      <c r="D3099" s="143" t="n">
        <v>27500000</v>
      </c>
      <c r="E3099" s="140" t="s">
        <v>14</v>
      </c>
      <c r="F3099" s="143" t="n">
        <v>2022</v>
      </c>
      <c r="G3099" s="144" t="n">
        <v>9856570.05</v>
      </c>
      <c r="H3099" s="144" t="n">
        <v>0</v>
      </c>
      <c r="I3099" s="144" t="n">
        <f aca="false">+G:G-H:H</f>
        <v>9856570.05</v>
      </c>
    </row>
    <row r="3100" customFormat="false" ht="17.25" hidden="false" customHeight="true" outlineLevel="0" collapsed="false">
      <c r="A3100" s="140" t="s">
        <v>3095</v>
      </c>
      <c r="C3100" s="142" t="n">
        <v>28040000</v>
      </c>
      <c r="D3100" s="143" t="n">
        <v>28040000</v>
      </c>
      <c r="E3100" s="140" t="s">
        <v>239</v>
      </c>
      <c r="F3100" s="143" t="n">
        <v>2022</v>
      </c>
      <c r="G3100" s="144" t="n">
        <v>0</v>
      </c>
      <c r="H3100" s="144" t="n">
        <v>2328600</v>
      </c>
      <c r="I3100" s="144" t="n">
        <f aca="false">+G:G-H:H</f>
        <v>-2328600</v>
      </c>
    </row>
    <row r="3101" customFormat="false" ht="17.25" hidden="false" customHeight="true" outlineLevel="0" collapsed="false">
      <c r="A3101" s="140" t="s">
        <v>3095</v>
      </c>
      <c r="C3101" s="142" t="n">
        <v>28150000</v>
      </c>
      <c r="D3101" s="143" t="n">
        <v>28150000</v>
      </c>
      <c r="E3101" s="140" t="s">
        <v>15</v>
      </c>
      <c r="F3101" s="143" t="n">
        <v>2022</v>
      </c>
      <c r="G3101" s="144" t="n">
        <v>0</v>
      </c>
      <c r="H3101" s="144" t="n">
        <v>527767.85</v>
      </c>
      <c r="I3101" s="144" t="n">
        <f aca="false">+G:G-H:H</f>
        <v>-527767.85</v>
      </c>
    </row>
    <row r="3102" customFormat="false" ht="17.25" hidden="false" customHeight="true" outlineLevel="0" collapsed="false">
      <c r="A3102" s="140" t="s">
        <v>3095</v>
      </c>
      <c r="C3102" s="142" t="n">
        <v>28151000</v>
      </c>
      <c r="D3102" s="143" t="n">
        <v>28151000</v>
      </c>
      <c r="E3102" s="140" t="s">
        <v>3645</v>
      </c>
      <c r="F3102" s="143" t="n">
        <v>2022</v>
      </c>
      <c r="G3102" s="144" t="n">
        <v>0</v>
      </c>
      <c r="H3102" s="144" t="n">
        <v>15401908.3</v>
      </c>
      <c r="I3102" s="144" t="n">
        <f aca="false">+G:G-H:H</f>
        <v>-15401908.3</v>
      </c>
    </row>
    <row r="3103" customFormat="false" ht="17.25" hidden="false" customHeight="true" outlineLevel="0" collapsed="false">
      <c r="A3103" s="140" t="s">
        <v>3095</v>
      </c>
      <c r="C3103" s="142" t="n">
        <v>28181000</v>
      </c>
      <c r="D3103" s="143" t="n">
        <v>28181000</v>
      </c>
      <c r="E3103" s="140" t="s">
        <v>3084</v>
      </c>
      <c r="F3103" s="143" t="n">
        <v>2022</v>
      </c>
      <c r="G3103" s="144" t="n">
        <v>0</v>
      </c>
      <c r="H3103" s="144" t="n">
        <v>52334.83</v>
      </c>
      <c r="I3103" s="144" t="n">
        <f aca="false">+G:G-H:H</f>
        <v>-52334.83</v>
      </c>
    </row>
    <row r="3104" customFormat="false" ht="17.25" hidden="false" customHeight="true" outlineLevel="0" collapsed="false">
      <c r="A3104" s="140" t="s">
        <v>3095</v>
      </c>
      <c r="C3104" s="142" t="n">
        <v>28182000</v>
      </c>
      <c r="D3104" s="143" t="n">
        <v>28182000</v>
      </c>
      <c r="E3104" s="140" t="s">
        <v>17</v>
      </c>
      <c r="F3104" s="143" t="n">
        <v>2022</v>
      </c>
      <c r="G3104" s="144" t="n">
        <v>0</v>
      </c>
      <c r="H3104" s="144" t="n">
        <v>5456697.31</v>
      </c>
      <c r="I3104" s="144" t="n">
        <f aca="false">+G:G-H:H</f>
        <v>-5456697.31</v>
      </c>
    </row>
    <row r="3105" customFormat="false" ht="17.25" hidden="false" customHeight="true" outlineLevel="0" collapsed="false">
      <c r="A3105" s="140" t="s">
        <v>3095</v>
      </c>
      <c r="C3105" s="142" t="n">
        <v>28183000</v>
      </c>
      <c r="D3105" s="143" t="n">
        <v>28183000</v>
      </c>
      <c r="E3105" s="140" t="s">
        <v>3086</v>
      </c>
      <c r="F3105" s="143" t="n">
        <v>2022</v>
      </c>
      <c r="G3105" s="144" t="n">
        <v>0</v>
      </c>
      <c r="H3105" s="144" t="n">
        <v>8493424.84</v>
      </c>
      <c r="I3105" s="144" t="n">
        <f aca="false">+G:G-H:H</f>
        <v>-8493424.84</v>
      </c>
    </row>
    <row r="3106" customFormat="false" ht="17.25" hidden="false" customHeight="true" outlineLevel="0" collapsed="false">
      <c r="A3106" s="140" t="s">
        <v>3095</v>
      </c>
      <c r="C3106" s="142" t="n">
        <v>28184000</v>
      </c>
      <c r="D3106" s="143" t="n">
        <v>28184000</v>
      </c>
      <c r="E3106" s="140" t="s">
        <v>19</v>
      </c>
      <c r="F3106" s="143" t="n">
        <v>2022</v>
      </c>
      <c r="G3106" s="144" t="n">
        <v>0</v>
      </c>
      <c r="H3106" s="144" t="n">
        <v>76565691.69</v>
      </c>
      <c r="I3106" s="144" t="n">
        <f aca="false">+G:G-H:H</f>
        <v>-76565691.69</v>
      </c>
    </row>
    <row r="3107" customFormat="false" ht="17.25" hidden="false" customHeight="true" outlineLevel="0" collapsed="false">
      <c r="A3107" s="140" t="s">
        <v>3095</v>
      </c>
      <c r="C3107" s="142" t="n">
        <v>28185000</v>
      </c>
      <c r="D3107" s="143" t="n">
        <v>28185000</v>
      </c>
      <c r="E3107" s="140" t="s">
        <v>20</v>
      </c>
      <c r="F3107" s="143" t="n">
        <v>2022</v>
      </c>
      <c r="G3107" s="144" t="n">
        <v>0</v>
      </c>
      <c r="H3107" s="144" t="n">
        <v>2844357.47</v>
      </c>
      <c r="I3107" s="144" t="n">
        <f aca="false">+G:G-H:H</f>
        <v>-2844357.47</v>
      </c>
    </row>
    <row r="3108" customFormat="false" ht="17.25" hidden="false" customHeight="true" outlineLevel="0" collapsed="false">
      <c r="A3108" s="140" t="s">
        <v>3095</v>
      </c>
      <c r="C3108" s="142" t="n">
        <v>40100000</v>
      </c>
      <c r="D3108" s="143" t="n">
        <v>40100000</v>
      </c>
      <c r="E3108" s="140" t="s">
        <v>21</v>
      </c>
      <c r="F3108" s="143" t="n">
        <v>2022</v>
      </c>
      <c r="G3108" s="144" t="n">
        <v>0</v>
      </c>
      <c r="H3108" s="144" t="n">
        <v>1738766982.78</v>
      </c>
      <c r="I3108" s="144" t="n">
        <f aca="false">+G:G-H:H</f>
        <v>-1738766982.78</v>
      </c>
    </row>
    <row r="3109" customFormat="false" ht="17.25" hidden="false" customHeight="true" outlineLevel="0" collapsed="false">
      <c r="A3109" s="140" t="s">
        <v>3095</v>
      </c>
      <c r="C3109" s="142" t="n">
        <v>40340000</v>
      </c>
      <c r="D3109" s="143" t="n">
        <v>40340000</v>
      </c>
      <c r="E3109" s="140" t="s">
        <v>3090</v>
      </c>
      <c r="F3109" s="143" t="n">
        <v>2022</v>
      </c>
      <c r="G3109" s="144" t="n">
        <v>0</v>
      </c>
      <c r="H3109" s="144" t="n">
        <v>1268370</v>
      </c>
      <c r="I3109" s="144" t="n">
        <f aca="false">+G:G-H:H</f>
        <v>-1268370</v>
      </c>
    </row>
    <row r="3110" customFormat="false" ht="17.25" hidden="false" customHeight="true" outlineLevel="0" collapsed="false">
      <c r="A3110" s="140" t="s">
        <v>3095</v>
      </c>
      <c r="C3110" s="142" t="n">
        <v>40800000</v>
      </c>
      <c r="D3110" s="143" t="n">
        <v>40800000</v>
      </c>
      <c r="E3110" s="140" t="s">
        <v>3094</v>
      </c>
      <c r="F3110" s="143" t="n">
        <v>2022</v>
      </c>
      <c r="G3110" s="144" t="n">
        <v>0</v>
      </c>
      <c r="H3110" s="144" t="n">
        <v>25407557</v>
      </c>
      <c r="I3110" s="144" t="n">
        <f aca="false">+G:G-H:H</f>
        <v>-25407557</v>
      </c>
    </row>
    <row r="3111" customFormat="false" ht="17.25" hidden="false" customHeight="true" outlineLevel="0" collapsed="false">
      <c r="A3111" s="140" t="s">
        <v>3095</v>
      </c>
      <c r="C3111" s="142" t="n">
        <v>40900000</v>
      </c>
      <c r="D3111" s="143" t="n">
        <v>40900000</v>
      </c>
      <c r="E3111" s="140" t="s">
        <v>27</v>
      </c>
      <c r="F3111" s="143" t="n">
        <v>2022</v>
      </c>
      <c r="G3111" s="144" t="n">
        <v>112435254.84</v>
      </c>
      <c r="H3111" s="144" t="n">
        <v>0</v>
      </c>
      <c r="I3111" s="144" t="n">
        <f aca="false">+G:G-H:H</f>
        <v>112435254.84</v>
      </c>
    </row>
    <row r="3112" customFormat="false" ht="17.25" hidden="false" customHeight="true" outlineLevel="0" collapsed="false">
      <c r="A3112" s="140" t="s">
        <v>3095</v>
      </c>
      <c r="C3112" s="142" t="n">
        <v>41100000</v>
      </c>
      <c r="D3112" s="143" t="n">
        <v>41100000</v>
      </c>
      <c r="E3112" s="140" t="s">
        <v>28</v>
      </c>
      <c r="F3112" s="143" t="n">
        <v>2022</v>
      </c>
      <c r="G3112" s="144" t="n">
        <v>12799611150.54</v>
      </c>
      <c r="H3112" s="144" t="n">
        <v>0</v>
      </c>
      <c r="I3112" s="144" t="n">
        <f aca="false">+G:G-H:H</f>
        <v>12799611150.54</v>
      </c>
    </row>
    <row r="3113" customFormat="false" ht="17.25" hidden="false" customHeight="true" outlineLevel="0" collapsed="false">
      <c r="A3113" s="140" t="s">
        <v>3095</v>
      </c>
      <c r="C3113" s="142" t="n">
        <v>42100000</v>
      </c>
      <c r="D3113" s="143" t="n">
        <v>42100000</v>
      </c>
      <c r="E3113" s="140" t="s">
        <v>3103</v>
      </c>
      <c r="F3113" s="143" t="n">
        <v>2022</v>
      </c>
      <c r="G3113" s="144" t="n">
        <v>5690613.51</v>
      </c>
      <c r="H3113" s="144" t="n">
        <v>0</v>
      </c>
      <c r="I3113" s="144" t="n">
        <f aca="false">+G:G-H:H</f>
        <v>5690613.51</v>
      </c>
    </row>
    <row r="3114" customFormat="false" ht="17.25" hidden="false" customHeight="true" outlineLevel="0" collapsed="false">
      <c r="A3114" s="140" t="s">
        <v>3095</v>
      </c>
      <c r="C3114" s="142" t="n">
        <v>42510000</v>
      </c>
      <c r="D3114" s="143" t="n">
        <v>42510000</v>
      </c>
      <c r="E3114" s="140" t="s">
        <v>280</v>
      </c>
      <c r="F3114" s="143" t="n">
        <v>2022</v>
      </c>
      <c r="G3114" s="144" t="n">
        <v>416600</v>
      </c>
      <c r="H3114" s="144" t="n">
        <v>0</v>
      </c>
      <c r="I3114" s="144" t="n">
        <f aca="false">+G:G-H:H</f>
        <v>416600</v>
      </c>
    </row>
    <row r="3115" customFormat="false" ht="17.25" hidden="false" customHeight="true" outlineLevel="0" collapsed="false">
      <c r="A3115" s="140" t="s">
        <v>3095</v>
      </c>
      <c r="C3115" s="142" t="n">
        <v>42520000</v>
      </c>
      <c r="D3115" s="143" t="n">
        <v>42520000</v>
      </c>
      <c r="E3115" s="140" t="s">
        <v>3104</v>
      </c>
      <c r="F3115" s="143" t="n">
        <v>2022</v>
      </c>
      <c r="G3115" s="144" t="n">
        <v>0</v>
      </c>
      <c r="H3115" s="144" t="n">
        <v>3850409.84</v>
      </c>
      <c r="I3115" s="144" t="n">
        <f aca="false">+G:G-H:H</f>
        <v>-3850409.84</v>
      </c>
    </row>
    <row r="3116" customFormat="false" ht="17.25" hidden="false" customHeight="true" outlineLevel="0" collapsed="false">
      <c r="A3116" s="140" t="s">
        <v>3095</v>
      </c>
      <c r="C3116" s="142" t="n">
        <v>42540000</v>
      </c>
      <c r="D3116" s="143" t="n">
        <v>42540000</v>
      </c>
      <c r="E3116" s="140" t="s">
        <v>34</v>
      </c>
      <c r="F3116" s="143" t="n">
        <v>2022</v>
      </c>
      <c r="G3116" s="144" t="n">
        <v>0</v>
      </c>
      <c r="H3116" s="144" t="n">
        <v>7147666.56</v>
      </c>
      <c r="I3116" s="144" t="n">
        <f aca="false">+G:G-H:H</f>
        <v>-7147666.56</v>
      </c>
    </row>
    <row r="3117" customFormat="false" ht="17.25" hidden="false" customHeight="true" outlineLevel="0" collapsed="false">
      <c r="A3117" s="140" t="s">
        <v>3095</v>
      </c>
      <c r="C3117" s="142" t="n">
        <v>42800000</v>
      </c>
      <c r="D3117" s="143" t="n">
        <v>42800000</v>
      </c>
      <c r="E3117" s="140" t="s">
        <v>1556</v>
      </c>
      <c r="F3117" s="143" t="n">
        <v>2022</v>
      </c>
      <c r="G3117" s="144" t="n">
        <v>0</v>
      </c>
      <c r="H3117" s="144" t="n">
        <v>426619924.23</v>
      </c>
      <c r="I3117" s="144" t="n">
        <f aca="false">+G:G-H:H</f>
        <v>-426619924.23</v>
      </c>
    </row>
    <row r="3118" customFormat="false" ht="17.25" hidden="false" customHeight="true" outlineLevel="0" collapsed="false">
      <c r="A3118" s="140" t="s">
        <v>3095</v>
      </c>
      <c r="C3118" s="142" t="n">
        <v>43100000</v>
      </c>
      <c r="D3118" s="143" t="n">
        <v>43100000</v>
      </c>
      <c r="E3118" s="140" t="s">
        <v>35</v>
      </c>
      <c r="F3118" s="143" t="n">
        <v>2022</v>
      </c>
      <c r="G3118" s="144" t="n">
        <v>0</v>
      </c>
      <c r="H3118" s="144" t="n">
        <v>124723854.08</v>
      </c>
      <c r="I3118" s="144" t="n">
        <f aca="false">+G:G-H:H</f>
        <v>-124723854.08</v>
      </c>
    </row>
    <row r="3119" customFormat="false" ht="17.25" hidden="false" customHeight="true" outlineLevel="0" collapsed="false">
      <c r="A3119" s="140" t="s">
        <v>3095</v>
      </c>
      <c r="C3119" s="142" t="n">
        <v>43110000</v>
      </c>
      <c r="D3119" s="143" t="n">
        <v>43110000</v>
      </c>
      <c r="E3119" s="140" t="s">
        <v>36</v>
      </c>
      <c r="F3119" s="143" t="n">
        <v>2022</v>
      </c>
      <c r="G3119" s="144" t="n">
        <v>0</v>
      </c>
      <c r="H3119" s="144" t="n">
        <v>947600</v>
      </c>
      <c r="I3119" s="144" t="n">
        <f aca="false">+G:G-H:H</f>
        <v>-947600</v>
      </c>
    </row>
    <row r="3120" customFormat="false" ht="17.25" hidden="false" customHeight="true" outlineLevel="0" collapsed="false">
      <c r="A3120" s="140" t="s">
        <v>3095</v>
      </c>
      <c r="C3120" s="142" t="n">
        <v>43200000</v>
      </c>
      <c r="D3120" s="143" t="n">
        <v>43200000</v>
      </c>
      <c r="E3120" s="140" t="s">
        <v>37</v>
      </c>
      <c r="F3120" s="143" t="n">
        <v>2022</v>
      </c>
      <c r="G3120" s="144" t="n">
        <v>0</v>
      </c>
      <c r="H3120" s="144" t="n">
        <v>47321500.92</v>
      </c>
      <c r="I3120" s="144" t="n">
        <f aca="false">+G:G-H:H</f>
        <v>-47321500.92</v>
      </c>
    </row>
    <row r="3121" customFormat="false" ht="17.25" hidden="false" customHeight="true" outlineLevel="0" collapsed="false">
      <c r="A3121" s="140" t="s">
        <v>3095</v>
      </c>
      <c r="C3121" s="142" t="n">
        <v>43300000</v>
      </c>
      <c r="D3121" s="143" t="n">
        <v>43300000</v>
      </c>
      <c r="E3121" s="140" t="s">
        <v>38</v>
      </c>
      <c r="F3121" s="143" t="n">
        <v>2022</v>
      </c>
      <c r="G3121" s="144" t="n">
        <v>0</v>
      </c>
      <c r="H3121" s="144" t="n">
        <v>8908846.72</v>
      </c>
      <c r="I3121" s="144" t="n">
        <f aca="false">+G:G-H:H</f>
        <v>-8908846.72</v>
      </c>
    </row>
    <row r="3122" customFormat="false" ht="17.25" hidden="false" customHeight="true" outlineLevel="0" collapsed="false">
      <c r="A3122" s="140" t="s">
        <v>3095</v>
      </c>
      <c r="C3122" s="142" t="n">
        <v>43600000</v>
      </c>
      <c r="D3122" s="143" t="n">
        <v>43500000</v>
      </c>
      <c r="E3122" s="140" t="s">
        <v>607</v>
      </c>
      <c r="F3122" s="143" t="n">
        <v>2022</v>
      </c>
      <c r="G3122" s="144" t="n">
        <v>0</v>
      </c>
      <c r="H3122" s="144" t="n">
        <v>1726007.1</v>
      </c>
      <c r="I3122" s="144" t="n">
        <f aca="false">+G:G-H:H</f>
        <v>-1726007.1</v>
      </c>
    </row>
    <row r="3123" customFormat="false" ht="17.25" hidden="false" customHeight="true" outlineLevel="0" collapsed="false">
      <c r="A3123" s="140" t="s">
        <v>3095</v>
      </c>
      <c r="C3123" s="142" t="n">
        <v>43700000</v>
      </c>
      <c r="D3123" s="143" t="n">
        <v>43500000</v>
      </c>
      <c r="E3123" s="140" t="s">
        <v>3107</v>
      </c>
      <c r="F3123" s="143" t="n">
        <v>2022</v>
      </c>
      <c r="G3123" s="144" t="n">
        <v>0</v>
      </c>
      <c r="H3123" s="144" t="n">
        <v>4405571.9</v>
      </c>
      <c r="I3123" s="144" t="n">
        <f aca="false">+G:G-H:H</f>
        <v>-4405571.9</v>
      </c>
    </row>
    <row r="3124" customFormat="false" ht="17.25" hidden="false" customHeight="true" outlineLevel="0" collapsed="false">
      <c r="A3124" s="140" t="s">
        <v>3095</v>
      </c>
      <c r="C3124" s="142" t="n">
        <v>43860000</v>
      </c>
      <c r="D3124" s="143" t="n">
        <v>43860000</v>
      </c>
      <c r="E3124" s="140" t="s">
        <v>3504</v>
      </c>
      <c r="F3124" s="143" t="n">
        <v>2022</v>
      </c>
      <c r="G3124" s="144" t="n">
        <v>0</v>
      </c>
      <c r="H3124" s="144" t="n">
        <v>38184595.32</v>
      </c>
      <c r="I3124" s="144" t="n">
        <f aca="false">+G:G-H:H</f>
        <v>-38184595.32</v>
      </c>
    </row>
    <row r="3125" customFormat="false" ht="17.25" hidden="false" customHeight="true" outlineLevel="0" collapsed="false">
      <c r="A3125" s="140" t="s">
        <v>3095</v>
      </c>
      <c r="C3125" s="142" t="n">
        <v>44100000</v>
      </c>
      <c r="D3125" s="143" t="n">
        <v>44100000</v>
      </c>
      <c r="E3125" s="140" t="s">
        <v>3110</v>
      </c>
      <c r="F3125" s="143" t="n">
        <v>2022</v>
      </c>
      <c r="G3125" s="144" t="n">
        <v>0</v>
      </c>
      <c r="H3125" s="144" t="n">
        <v>117384175</v>
      </c>
      <c r="I3125" s="144" t="n">
        <f aca="false">+G:G-H:H</f>
        <v>-117384175</v>
      </c>
    </row>
    <row r="3126" customFormat="false" ht="17.25" hidden="false" customHeight="true" outlineLevel="0" collapsed="false">
      <c r="A3126" s="140" t="s">
        <v>3095</v>
      </c>
      <c r="C3126" s="142" t="n">
        <v>44310000</v>
      </c>
      <c r="D3126" s="143" t="n">
        <v>44310000</v>
      </c>
      <c r="E3126" s="140" t="s">
        <v>42</v>
      </c>
      <c r="F3126" s="143" t="n">
        <v>2022</v>
      </c>
      <c r="G3126" s="144" t="n">
        <v>0</v>
      </c>
      <c r="H3126" s="144" t="n">
        <v>510336.84</v>
      </c>
      <c r="I3126" s="144" t="n">
        <f aca="false">+G:G-H:H</f>
        <v>-510336.84</v>
      </c>
    </row>
    <row r="3127" customFormat="false" ht="17.25" hidden="false" customHeight="true" outlineLevel="0" collapsed="false">
      <c r="A3127" s="140" t="s">
        <v>3095</v>
      </c>
      <c r="C3127" s="142" t="n">
        <v>44320000</v>
      </c>
      <c r="D3127" s="143" t="n">
        <v>44320000</v>
      </c>
      <c r="E3127" s="140" t="s">
        <v>3536</v>
      </c>
      <c r="F3127" s="143" t="n">
        <v>2022</v>
      </c>
      <c r="G3127" s="144" t="n">
        <v>0</v>
      </c>
      <c r="H3127" s="144" t="n">
        <v>7054840.5</v>
      </c>
      <c r="I3127" s="144" t="n">
        <f aca="false">+G:G-H:H</f>
        <v>-7054840.5</v>
      </c>
    </row>
    <row r="3128" customFormat="false" ht="17.25" hidden="false" customHeight="true" outlineLevel="0" collapsed="false">
      <c r="A3128" s="140" t="s">
        <v>3095</v>
      </c>
      <c r="C3128" s="142" t="n">
        <v>44330000</v>
      </c>
      <c r="D3128" s="143" t="n">
        <v>44330000</v>
      </c>
      <c r="E3128" s="140" t="s">
        <v>3646</v>
      </c>
      <c r="F3128" s="143" t="n">
        <v>2022</v>
      </c>
      <c r="G3128" s="144" t="n">
        <v>7511181.73</v>
      </c>
      <c r="H3128" s="144" t="n">
        <v>0</v>
      </c>
      <c r="I3128" s="144" t="n">
        <f aca="false">+G:G-H:H</f>
        <v>7511181.73</v>
      </c>
    </row>
    <row r="3129" customFormat="false" ht="17.25" hidden="false" customHeight="true" outlineLevel="0" collapsed="false">
      <c r="A3129" s="140" t="s">
        <v>3095</v>
      </c>
      <c r="C3129" s="142" t="n">
        <v>44430000</v>
      </c>
      <c r="D3129" s="143" t="n">
        <v>44430000</v>
      </c>
      <c r="E3129" s="140" t="s">
        <v>3647</v>
      </c>
      <c r="F3129" s="143" t="n">
        <v>2022</v>
      </c>
      <c r="G3129" s="144" t="n">
        <v>0</v>
      </c>
      <c r="H3129" s="144" t="n">
        <v>54062984.25065</v>
      </c>
      <c r="I3129" s="144" t="n">
        <f aca="false">+G:G-H:H</f>
        <v>-54062984.25065</v>
      </c>
    </row>
    <row r="3130" customFormat="false" ht="17.25" hidden="false" customHeight="true" outlineLevel="0" collapsed="false">
      <c r="A3130" s="140" t="s">
        <v>3095</v>
      </c>
      <c r="C3130" s="142" t="n">
        <v>44550000</v>
      </c>
      <c r="D3130" s="143" t="n">
        <v>44550000</v>
      </c>
      <c r="E3130" s="140" t="s">
        <v>45</v>
      </c>
      <c r="F3130" s="143" t="n">
        <v>2022</v>
      </c>
      <c r="G3130" s="144" t="n">
        <v>622218534.43</v>
      </c>
      <c r="H3130" s="144" t="n">
        <v>0</v>
      </c>
      <c r="I3130" s="144" t="n">
        <f aca="false">+G:G-H:H</f>
        <v>622218534.43</v>
      </c>
    </row>
    <row r="3131" customFormat="false" ht="17.25" hidden="false" customHeight="true" outlineLevel="0" collapsed="false">
      <c r="A3131" s="140" t="s">
        <v>3095</v>
      </c>
      <c r="C3131" s="142" t="n">
        <v>44562000</v>
      </c>
      <c r="D3131" s="143" t="n">
        <v>44562000</v>
      </c>
      <c r="E3131" s="140" t="s">
        <v>47</v>
      </c>
      <c r="F3131" s="143" t="n">
        <v>2022</v>
      </c>
      <c r="G3131" s="144" t="n">
        <v>8535448.66</v>
      </c>
      <c r="H3131" s="144" t="n">
        <v>0</v>
      </c>
      <c r="I3131" s="144" t="n">
        <f aca="false">+G:G-H:H</f>
        <v>8535448.66</v>
      </c>
    </row>
    <row r="3132" customFormat="false" ht="17.25" hidden="false" customHeight="true" outlineLevel="0" collapsed="false">
      <c r="A3132" s="140" t="s">
        <v>3095</v>
      </c>
      <c r="C3132" s="142" t="n">
        <v>44563000</v>
      </c>
      <c r="D3132" s="143" t="n">
        <v>44563000</v>
      </c>
      <c r="E3132" s="140" t="s">
        <v>3119</v>
      </c>
      <c r="F3132" s="143" t="n">
        <v>2022</v>
      </c>
      <c r="G3132" s="144" t="n">
        <v>28219362</v>
      </c>
      <c r="H3132" s="144" t="n">
        <v>0</v>
      </c>
      <c r="I3132" s="144" t="n">
        <f aca="false">+G:G-H:H</f>
        <v>28219362</v>
      </c>
    </row>
    <row r="3133" customFormat="false" ht="17.25" hidden="false" customHeight="true" outlineLevel="0" collapsed="false">
      <c r="A3133" s="140" t="s">
        <v>3095</v>
      </c>
      <c r="C3133" s="142" t="n">
        <v>44564000</v>
      </c>
      <c r="D3133" s="143" t="n">
        <v>44564000</v>
      </c>
      <c r="E3133" s="140" t="s">
        <v>49</v>
      </c>
      <c r="F3133" s="143" t="n">
        <v>2022</v>
      </c>
      <c r="G3133" s="144" t="n">
        <v>80342180.35</v>
      </c>
      <c r="H3133" s="144" t="n">
        <v>0</v>
      </c>
      <c r="I3133" s="144" t="n">
        <f aca="false">+G:G-H:H</f>
        <v>80342180.35</v>
      </c>
    </row>
    <row r="3134" customFormat="false" ht="17.25" hidden="false" customHeight="true" outlineLevel="0" collapsed="false">
      <c r="A3134" s="140" t="s">
        <v>3095</v>
      </c>
      <c r="C3134" s="142" t="n">
        <v>44565000</v>
      </c>
      <c r="D3134" s="143" t="n">
        <v>44565000</v>
      </c>
      <c r="E3134" s="140" t="s">
        <v>1646</v>
      </c>
      <c r="F3134" s="143" t="n">
        <v>2022</v>
      </c>
      <c r="G3134" s="144" t="n">
        <v>576300</v>
      </c>
      <c r="H3134" s="144" t="n">
        <v>0</v>
      </c>
      <c r="I3134" s="144" t="n">
        <f aca="false">+G:G-H:H</f>
        <v>576300</v>
      </c>
    </row>
    <row r="3135" customFormat="false" ht="17.25" hidden="false" customHeight="true" outlineLevel="0" collapsed="false">
      <c r="A3135" s="140" t="s">
        <v>3095</v>
      </c>
      <c r="C3135" s="142" t="n">
        <v>44570000</v>
      </c>
      <c r="D3135" s="143" t="n">
        <v>44570000</v>
      </c>
      <c r="E3135" s="140" t="s">
        <v>3540</v>
      </c>
      <c r="F3135" s="143" t="n">
        <v>2022</v>
      </c>
      <c r="G3135" s="144" t="n">
        <v>0</v>
      </c>
      <c r="H3135" s="144" t="n">
        <v>2149564492.9</v>
      </c>
      <c r="I3135" s="144" t="n">
        <f aca="false">+G:G-H:H</f>
        <v>-2149564492.9</v>
      </c>
    </row>
    <row r="3136" customFormat="false" ht="17.25" hidden="false" customHeight="true" outlineLevel="0" collapsed="false">
      <c r="A3136" s="140" t="s">
        <v>3095</v>
      </c>
      <c r="C3136" s="142" t="n">
        <v>44571000</v>
      </c>
      <c r="D3136" s="143" t="n">
        <v>44571000</v>
      </c>
      <c r="E3136" s="140" t="s">
        <v>3368</v>
      </c>
      <c r="F3136" s="143" t="n">
        <v>2022</v>
      </c>
      <c r="G3136" s="144" t="n">
        <v>0</v>
      </c>
      <c r="H3136" s="144" t="n">
        <v>28219362</v>
      </c>
      <c r="I3136" s="144" t="n">
        <f aca="false">+G:G-H:H</f>
        <v>-28219362</v>
      </c>
    </row>
    <row r="3137" customFormat="false" ht="17.25" hidden="false" customHeight="true" outlineLevel="0" collapsed="false">
      <c r="A3137" s="140" t="s">
        <v>3095</v>
      </c>
      <c r="C3137" s="142" t="n">
        <v>44580000</v>
      </c>
      <c r="D3137" s="143" t="n">
        <v>44580000</v>
      </c>
      <c r="E3137" s="140" t="s">
        <v>3125</v>
      </c>
      <c r="F3137" s="143" t="n">
        <v>2022</v>
      </c>
      <c r="G3137" s="144" t="n">
        <v>16201680</v>
      </c>
      <c r="H3137" s="144" t="n">
        <v>0</v>
      </c>
      <c r="I3137" s="144" t="n">
        <f aca="false">+G:G-H:H</f>
        <v>16201680</v>
      </c>
    </row>
    <row r="3138" customFormat="false" ht="17.25" hidden="false" customHeight="true" outlineLevel="0" collapsed="false">
      <c r="A3138" s="140" t="s">
        <v>3095</v>
      </c>
      <c r="C3138" s="142" t="n">
        <v>44583000</v>
      </c>
      <c r="D3138" s="143" t="n">
        <v>44583000</v>
      </c>
      <c r="E3138" s="140" t="s">
        <v>1471</v>
      </c>
      <c r="F3138" s="143" t="n">
        <v>2022</v>
      </c>
      <c r="G3138" s="144" t="n">
        <v>193957.55</v>
      </c>
      <c r="H3138" s="144" t="n">
        <v>0</v>
      </c>
      <c r="I3138" s="144" t="n">
        <f aca="false">+G:G-H:H</f>
        <v>193957.55</v>
      </c>
    </row>
    <row r="3139" customFormat="false" ht="17.25" hidden="false" customHeight="true" outlineLevel="0" collapsed="false">
      <c r="A3139" s="140" t="s">
        <v>3095</v>
      </c>
      <c r="C3139" s="142" t="n">
        <v>45510000</v>
      </c>
      <c r="D3139" s="143" t="n">
        <v>45510000</v>
      </c>
      <c r="E3139" s="140" t="s">
        <v>53</v>
      </c>
      <c r="F3139" s="143" t="n">
        <v>2022</v>
      </c>
      <c r="G3139" s="144" t="n">
        <v>0</v>
      </c>
      <c r="H3139" s="144" t="n">
        <v>1420000</v>
      </c>
      <c r="I3139" s="144" t="n">
        <f aca="false">+G:G-H:H</f>
        <v>-1420000</v>
      </c>
    </row>
    <row r="3140" customFormat="false" ht="17.25" hidden="false" customHeight="true" outlineLevel="0" collapsed="false">
      <c r="A3140" s="140" t="s">
        <v>3095</v>
      </c>
      <c r="C3140" s="142" t="n">
        <v>45520000</v>
      </c>
      <c r="D3140" s="143" t="n">
        <v>45520000</v>
      </c>
      <c r="E3140" s="140" t="s">
        <v>54</v>
      </c>
      <c r="F3140" s="143" t="n">
        <v>2022</v>
      </c>
      <c r="G3140" s="144" t="n">
        <v>75000</v>
      </c>
      <c r="H3140" s="144" t="n">
        <v>0</v>
      </c>
      <c r="I3140" s="144" t="n">
        <f aca="false">+G:G-H:H</f>
        <v>75000</v>
      </c>
    </row>
    <row r="3141" customFormat="false" ht="17.25" hidden="false" customHeight="true" outlineLevel="0" collapsed="false">
      <c r="A3141" s="140" t="s">
        <v>3095</v>
      </c>
      <c r="C3141" s="142" t="n">
        <v>45530000</v>
      </c>
      <c r="D3141" s="143" t="n">
        <v>45530000</v>
      </c>
      <c r="E3141" s="140" t="s">
        <v>55</v>
      </c>
      <c r="F3141" s="143" t="n">
        <v>2022</v>
      </c>
      <c r="G3141" s="144" t="n">
        <v>1140000</v>
      </c>
      <c r="H3141" s="144" t="n">
        <v>0</v>
      </c>
      <c r="I3141" s="144" t="n">
        <f aca="false">+G:G-H:H</f>
        <v>1140000</v>
      </c>
    </row>
    <row r="3142" customFormat="false" ht="17.25" hidden="false" customHeight="true" outlineLevel="0" collapsed="false">
      <c r="A3142" s="140" t="s">
        <v>3095</v>
      </c>
      <c r="C3142" s="142" t="n">
        <v>45540000</v>
      </c>
      <c r="D3142" s="143" t="n">
        <v>45540000</v>
      </c>
      <c r="E3142" s="140" t="s">
        <v>56</v>
      </c>
      <c r="F3142" s="143" t="n">
        <v>2022</v>
      </c>
      <c r="G3142" s="144" t="n">
        <v>1725000</v>
      </c>
      <c r="H3142" s="144" t="n">
        <v>0</v>
      </c>
      <c r="I3142" s="144" t="n">
        <f aca="false">+G:G-H:H</f>
        <v>1725000</v>
      </c>
    </row>
    <row r="3143" customFormat="false" ht="17.25" hidden="false" customHeight="true" outlineLevel="0" collapsed="false">
      <c r="A3143" s="145" t="s">
        <v>3095</v>
      </c>
      <c r="C3143" s="146" t="n">
        <v>46600000</v>
      </c>
      <c r="D3143" s="147" t="n">
        <v>46600000</v>
      </c>
      <c r="E3143" s="145" t="s">
        <v>291</v>
      </c>
      <c r="F3143" s="143" t="n">
        <v>2022</v>
      </c>
      <c r="G3143" s="148" t="n">
        <v>9513998.35</v>
      </c>
      <c r="H3143" s="148" t="n">
        <v>0</v>
      </c>
      <c r="I3143" s="144" t="n">
        <f aca="false">+G:G-H:H</f>
        <v>9513998.35</v>
      </c>
    </row>
    <row r="3144" customFormat="false" ht="17.25" hidden="false" customHeight="true" outlineLevel="0" collapsed="false">
      <c r="A3144" s="140" t="s">
        <v>3095</v>
      </c>
      <c r="C3144" s="142" t="n">
        <v>46610000</v>
      </c>
      <c r="D3144" s="143" t="n">
        <v>46610000</v>
      </c>
      <c r="E3144" s="140" t="s">
        <v>3648</v>
      </c>
      <c r="F3144" s="143" t="n">
        <v>2022</v>
      </c>
      <c r="G3144" s="144" t="n">
        <v>62665.88</v>
      </c>
      <c r="H3144" s="144" t="n">
        <v>0</v>
      </c>
      <c r="I3144" s="144" t="n">
        <f aca="false">+G:G-H:H</f>
        <v>62665.88</v>
      </c>
    </row>
    <row r="3145" customFormat="false" ht="17.25" hidden="false" customHeight="true" outlineLevel="0" collapsed="false">
      <c r="A3145" s="140" t="s">
        <v>3095</v>
      </c>
      <c r="C3145" s="142" t="n">
        <v>46610000</v>
      </c>
      <c r="D3145" s="143" t="n">
        <v>46610000</v>
      </c>
      <c r="E3145" s="140" t="s">
        <v>3649</v>
      </c>
      <c r="F3145" s="143" t="n">
        <v>2022</v>
      </c>
      <c r="G3145" s="144" t="n">
        <v>407698.75</v>
      </c>
      <c r="H3145" s="144" t="n">
        <v>0</v>
      </c>
      <c r="I3145" s="144" t="n">
        <f aca="false">+G:G-H:H</f>
        <v>407698.75</v>
      </c>
    </row>
    <row r="3146" customFormat="false" ht="17.25" hidden="false" customHeight="true" outlineLevel="0" collapsed="false">
      <c r="A3146" s="140" t="s">
        <v>3095</v>
      </c>
      <c r="C3146" s="142" t="n">
        <v>46610000</v>
      </c>
      <c r="D3146" s="143" t="n">
        <v>46610000</v>
      </c>
      <c r="E3146" s="140" t="s">
        <v>3650</v>
      </c>
      <c r="F3146" s="143" t="n">
        <v>2022</v>
      </c>
      <c r="G3146" s="144" t="n">
        <v>1225200</v>
      </c>
      <c r="H3146" s="144" t="n">
        <v>0</v>
      </c>
      <c r="I3146" s="144" t="n">
        <f aca="false">+G:G-H:H</f>
        <v>1225200</v>
      </c>
    </row>
    <row r="3147" customFormat="false" ht="17.25" hidden="false" customHeight="true" outlineLevel="0" collapsed="false">
      <c r="A3147" s="140" t="s">
        <v>3095</v>
      </c>
      <c r="C3147" s="142" t="n">
        <v>46610000</v>
      </c>
      <c r="D3147" s="143" t="n">
        <v>46610000</v>
      </c>
      <c r="E3147" s="140" t="s">
        <v>301</v>
      </c>
      <c r="F3147" s="143" t="n">
        <v>2022</v>
      </c>
      <c r="G3147" s="144" t="n">
        <v>1589017.78</v>
      </c>
      <c r="H3147" s="144" t="n">
        <v>0</v>
      </c>
      <c r="I3147" s="144" t="n">
        <f aca="false">+G:G-H:H</f>
        <v>1589017.78</v>
      </c>
    </row>
    <row r="3148" customFormat="false" ht="17.25" hidden="false" customHeight="true" outlineLevel="0" collapsed="false">
      <c r="A3148" s="140" t="s">
        <v>3095</v>
      </c>
      <c r="C3148" s="142" t="n">
        <v>46610000</v>
      </c>
      <c r="D3148" s="143" t="n">
        <v>46610000</v>
      </c>
      <c r="E3148" s="140" t="s">
        <v>3651</v>
      </c>
      <c r="F3148" s="143" t="n">
        <v>2022</v>
      </c>
      <c r="G3148" s="144" t="n">
        <v>1610713.17</v>
      </c>
      <c r="H3148" s="144" t="n">
        <v>0</v>
      </c>
      <c r="I3148" s="144" t="n">
        <f aca="false">+G:G-H:H</f>
        <v>1610713.17</v>
      </c>
    </row>
    <row r="3149" customFormat="false" ht="17.25" hidden="false" customHeight="true" outlineLevel="0" collapsed="false">
      <c r="A3149" s="140" t="s">
        <v>3095</v>
      </c>
      <c r="C3149" s="142" t="n">
        <v>46610000</v>
      </c>
      <c r="D3149" s="143" t="n">
        <v>46610000</v>
      </c>
      <c r="E3149" s="140" t="s">
        <v>3652</v>
      </c>
      <c r="F3149" s="143" t="n">
        <v>2022</v>
      </c>
      <c r="G3149" s="144" t="n">
        <v>1986272.22</v>
      </c>
      <c r="H3149" s="144" t="n">
        <v>0</v>
      </c>
      <c r="I3149" s="144" t="n">
        <f aca="false">+G:G-H:H</f>
        <v>1986272.22</v>
      </c>
    </row>
    <row r="3150" customFormat="false" ht="17.25" hidden="false" customHeight="true" outlineLevel="0" collapsed="false">
      <c r="A3150" s="140" t="s">
        <v>3095</v>
      </c>
      <c r="C3150" s="142" t="n">
        <v>46610000</v>
      </c>
      <c r="D3150" s="143" t="n">
        <v>46610000</v>
      </c>
      <c r="E3150" s="140" t="s">
        <v>61</v>
      </c>
      <c r="F3150" s="143" t="n">
        <v>2022</v>
      </c>
      <c r="G3150" s="144" t="n">
        <v>2102623.36</v>
      </c>
      <c r="H3150" s="144" t="n">
        <v>0</v>
      </c>
      <c r="I3150" s="144" t="n">
        <f aca="false">+G:G-H:H</f>
        <v>2102623.36</v>
      </c>
    </row>
    <row r="3151" customFormat="false" ht="17.25" hidden="false" customHeight="true" outlineLevel="0" collapsed="false">
      <c r="A3151" s="140" t="s">
        <v>3095</v>
      </c>
      <c r="C3151" s="142" t="n">
        <v>46610000</v>
      </c>
      <c r="D3151" s="143" t="n">
        <v>46610000</v>
      </c>
      <c r="E3151" s="140" t="s">
        <v>66</v>
      </c>
      <c r="F3151" s="143" t="n">
        <v>2022</v>
      </c>
      <c r="G3151" s="144" t="n">
        <v>3432283.43</v>
      </c>
      <c r="H3151" s="144" t="n">
        <v>0</v>
      </c>
      <c r="I3151" s="144" t="n">
        <f aca="false">+G:G-H:H</f>
        <v>3432283.43</v>
      </c>
    </row>
    <row r="3152" customFormat="false" ht="17.25" hidden="false" customHeight="true" outlineLevel="0" collapsed="false">
      <c r="A3152" s="140" t="s">
        <v>3095</v>
      </c>
      <c r="C3152" s="142" t="n">
        <v>46610000</v>
      </c>
      <c r="D3152" s="143" t="n">
        <v>46610000</v>
      </c>
      <c r="E3152" s="140" t="s">
        <v>65</v>
      </c>
      <c r="F3152" s="143" t="n">
        <v>2022</v>
      </c>
      <c r="G3152" s="144" t="n">
        <v>3566684.07</v>
      </c>
      <c r="H3152" s="144" t="n">
        <v>0</v>
      </c>
      <c r="I3152" s="144" t="n">
        <f aca="false">+G:G-H:H</f>
        <v>3566684.07</v>
      </c>
    </row>
    <row r="3153" customFormat="false" ht="17.25" hidden="false" customHeight="true" outlineLevel="0" collapsed="false">
      <c r="A3153" s="140" t="s">
        <v>3095</v>
      </c>
      <c r="C3153" s="142" t="n">
        <v>46610000</v>
      </c>
      <c r="D3153" s="143" t="n">
        <v>46610000</v>
      </c>
      <c r="E3153" s="140" t="s">
        <v>60</v>
      </c>
      <c r="F3153" s="143" t="n">
        <v>2022</v>
      </c>
      <c r="G3153" s="144" t="n">
        <v>4607137.87</v>
      </c>
      <c r="H3153" s="144" t="n">
        <v>0</v>
      </c>
      <c r="I3153" s="144" t="n">
        <f aca="false">+G:G-H:H</f>
        <v>4607137.87</v>
      </c>
    </row>
    <row r="3154" customFormat="false" ht="17.25" hidden="false" customHeight="true" outlineLevel="0" collapsed="false">
      <c r="A3154" s="140" t="s">
        <v>3095</v>
      </c>
      <c r="C3154" s="142" t="n">
        <v>46610000</v>
      </c>
      <c r="D3154" s="143" t="n">
        <v>46610000</v>
      </c>
      <c r="E3154" s="140" t="s">
        <v>3653</v>
      </c>
      <c r="F3154" s="143" t="n">
        <v>2022</v>
      </c>
      <c r="G3154" s="144" t="n">
        <v>5576628.1</v>
      </c>
      <c r="H3154" s="144" t="n">
        <v>0</v>
      </c>
      <c r="I3154" s="144" t="n">
        <f aca="false">+G:G-H:H</f>
        <v>5576628.1</v>
      </c>
    </row>
    <row r="3155" customFormat="false" ht="17.25" hidden="false" customHeight="true" outlineLevel="0" collapsed="false">
      <c r="A3155" s="140" t="s">
        <v>3095</v>
      </c>
      <c r="C3155" s="142" t="n">
        <v>46610000</v>
      </c>
      <c r="D3155" s="143" t="n">
        <v>46610000</v>
      </c>
      <c r="E3155" s="140" t="s">
        <v>3654</v>
      </c>
      <c r="F3155" s="143" t="n">
        <v>2022</v>
      </c>
      <c r="G3155" s="144" t="n">
        <v>6358640.48</v>
      </c>
      <c r="H3155" s="144" t="n">
        <v>0</v>
      </c>
      <c r="I3155" s="144" t="n">
        <f aca="false">+G:G-H:H</f>
        <v>6358640.48</v>
      </c>
    </row>
    <row r="3156" customFormat="false" ht="17.25" hidden="false" customHeight="true" outlineLevel="0" collapsed="false">
      <c r="A3156" s="140" t="s">
        <v>3095</v>
      </c>
      <c r="C3156" s="142" t="n">
        <v>46610000</v>
      </c>
      <c r="D3156" s="143" t="n">
        <v>46610000</v>
      </c>
      <c r="E3156" s="140" t="s">
        <v>63</v>
      </c>
      <c r="F3156" s="143" t="n">
        <v>2022</v>
      </c>
      <c r="G3156" s="144" t="n">
        <v>7225528.58</v>
      </c>
      <c r="H3156" s="144" t="n">
        <v>0</v>
      </c>
      <c r="I3156" s="144" t="n">
        <f aca="false">+G:G-H:H</f>
        <v>7225528.58</v>
      </c>
    </row>
    <row r="3157" customFormat="false" ht="17.25" hidden="false" customHeight="true" outlineLevel="0" collapsed="false">
      <c r="A3157" s="140" t="s">
        <v>3095</v>
      </c>
      <c r="C3157" s="142" t="n">
        <v>46610000</v>
      </c>
      <c r="D3157" s="143" t="n">
        <v>46610000</v>
      </c>
      <c r="E3157" s="140" t="s">
        <v>62</v>
      </c>
      <c r="F3157" s="143" t="n">
        <v>2022</v>
      </c>
      <c r="G3157" s="144" t="n">
        <v>7246417.2</v>
      </c>
      <c r="H3157" s="144" t="n">
        <v>0</v>
      </c>
      <c r="I3157" s="144" t="n">
        <f aca="false">+G:G-H:H</f>
        <v>7246417.2</v>
      </c>
    </row>
    <row r="3158" customFormat="false" ht="17.25" hidden="false" customHeight="true" outlineLevel="0" collapsed="false">
      <c r="A3158" s="140" t="s">
        <v>3095</v>
      </c>
      <c r="C3158" s="142" t="n">
        <v>46610000</v>
      </c>
      <c r="D3158" s="143" t="n">
        <v>46610000</v>
      </c>
      <c r="E3158" s="140" t="s">
        <v>3655</v>
      </c>
      <c r="F3158" s="143" t="n">
        <v>2022</v>
      </c>
      <c r="G3158" s="144" t="n">
        <v>10186612.13</v>
      </c>
      <c r="H3158" s="144" t="n">
        <v>0</v>
      </c>
      <c r="I3158" s="144" t="n">
        <f aca="false">+G:G-H:H</f>
        <v>10186612.13</v>
      </c>
    </row>
    <row r="3159" customFormat="false" ht="17.25" hidden="false" customHeight="true" outlineLevel="0" collapsed="false">
      <c r="A3159" s="140" t="s">
        <v>3095</v>
      </c>
      <c r="C3159" s="142" t="n">
        <v>46610000</v>
      </c>
      <c r="D3159" s="143" t="n">
        <v>46610000</v>
      </c>
      <c r="E3159" s="140" t="s">
        <v>84</v>
      </c>
      <c r="F3159" s="143" t="n">
        <v>2022</v>
      </c>
      <c r="G3159" s="144" t="n">
        <v>13212008.47</v>
      </c>
      <c r="H3159" s="144" t="n">
        <v>0</v>
      </c>
      <c r="I3159" s="144" t="n">
        <f aca="false">+G:G-H:H</f>
        <v>13212008.47</v>
      </c>
    </row>
    <row r="3160" customFormat="false" ht="17.25" hidden="false" customHeight="true" outlineLevel="0" collapsed="false">
      <c r="A3160" s="140" t="s">
        <v>3095</v>
      </c>
      <c r="C3160" s="142" t="n">
        <v>46610000</v>
      </c>
      <c r="D3160" s="143" t="n">
        <v>46610000</v>
      </c>
      <c r="E3160" s="140" t="s">
        <v>64</v>
      </c>
      <c r="F3160" s="143" t="n">
        <v>2022</v>
      </c>
      <c r="G3160" s="144" t="n">
        <v>13257455.45</v>
      </c>
      <c r="H3160" s="144" t="n">
        <v>0</v>
      </c>
      <c r="I3160" s="144" t="n">
        <f aca="false">+G:G-H:H</f>
        <v>13257455.45</v>
      </c>
    </row>
    <row r="3161" customFormat="false" ht="17.25" hidden="false" customHeight="true" outlineLevel="0" collapsed="false">
      <c r="A3161" s="140" t="s">
        <v>3095</v>
      </c>
      <c r="C3161" s="142" t="n">
        <v>46610000</v>
      </c>
      <c r="D3161" s="143" t="n">
        <v>46610000</v>
      </c>
      <c r="E3161" s="140" t="s">
        <v>3656</v>
      </c>
      <c r="F3161" s="143" t="n">
        <v>2022</v>
      </c>
      <c r="G3161" s="144" t="n">
        <v>14403691.57</v>
      </c>
      <c r="H3161" s="144" t="n">
        <v>0</v>
      </c>
      <c r="I3161" s="144" t="n">
        <f aca="false">+G:G-H:H</f>
        <v>14403691.57</v>
      </c>
    </row>
    <row r="3162" customFormat="false" ht="17.25" hidden="false" customHeight="true" outlineLevel="0" collapsed="false">
      <c r="A3162" s="140" t="s">
        <v>3095</v>
      </c>
      <c r="C3162" s="142" t="n">
        <v>46610000</v>
      </c>
      <c r="D3162" s="143" t="n">
        <v>46610000</v>
      </c>
      <c r="E3162" s="140" t="s">
        <v>73</v>
      </c>
      <c r="F3162" s="143" t="n">
        <v>2022</v>
      </c>
      <c r="G3162" s="144" t="n">
        <v>14804730.68</v>
      </c>
      <c r="H3162" s="144" t="n">
        <v>0</v>
      </c>
      <c r="I3162" s="144" t="n">
        <f aca="false">+G:G-H:H</f>
        <v>14804730.68</v>
      </c>
    </row>
    <row r="3163" customFormat="false" ht="17.25" hidden="false" customHeight="true" outlineLevel="0" collapsed="false">
      <c r="A3163" s="140" t="s">
        <v>3095</v>
      </c>
      <c r="C3163" s="142" t="n">
        <v>46610000</v>
      </c>
      <c r="D3163" s="143" t="n">
        <v>46610000</v>
      </c>
      <c r="E3163" s="140" t="s">
        <v>59</v>
      </c>
      <c r="F3163" s="143" t="n">
        <v>2022</v>
      </c>
      <c r="G3163" s="144" t="n">
        <v>15431613.72</v>
      </c>
      <c r="H3163" s="144" t="n">
        <v>0</v>
      </c>
      <c r="I3163" s="144" t="n">
        <f aca="false">+G:G-H:H</f>
        <v>15431613.72</v>
      </c>
    </row>
    <row r="3164" customFormat="false" ht="17.25" hidden="false" customHeight="true" outlineLevel="0" collapsed="false">
      <c r="A3164" s="140" t="s">
        <v>3095</v>
      </c>
      <c r="C3164" s="142" t="n">
        <v>46610000</v>
      </c>
      <c r="D3164" s="143" t="n">
        <v>46610000</v>
      </c>
      <c r="E3164" s="140" t="s">
        <v>3657</v>
      </c>
      <c r="F3164" s="143" t="n">
        <v>2022</v>
      </c>
      <c r="G3164" s="144" t="n">
        <v>17876449.99</v>
      </c>
      <c r="H3164" s="144" t="n">
        <v>0</v>
      </c>
      <c r="I3164" s="144" t="n">
        <f aca="false">+G:G-H:H</f>
        <v>17876449.99</v>
      </c>
    </row>
    <row r="3165" customFormat="false" ht="17.25" hidden="false" customHeight="true" outlineLevel="0" collapsed="false">
      <c r="A3165" s="140" t="s">
        <v>3095</v>
      </c>
      <c r="C3165" s="142" t="n">
        <v>46610000</v>
      </c>
      <c r="D3165" s="143" t="n">
        <v>46610000</v>
      </c>
      <c r="E3165" s="140" t="s">
        <v>67</v>
      </c>
      <c r="F3165" s="143" t="n">
        <v>2022</v>
      </c>
      <c r="G3165" s="144" t="n">
        <v>21219665.98</v>
      </c>
      <c r="H3165" s="144" t="n">
        <v>0</v>
      </c>
      <c r="I3165" s="144" t="n">
        <f aca="false">+G:G-H:H</f>
        <v>21219665.98</v>
      </c>
    </row>
    <row r="3166" customFormat="false" ht="17.25" hidden="false" customHeight="true" outlineLevel="0" collapsed="false">
      <c r="A3166" s="140" t="s">
        <v>3095</v>
      </c>
      <c r="C3166" s="142" t="n">
        <v>46610000</v>
      </c>
      <c r="D3166" s="143" t="n">
        <v>46610000</v>
      </c>
      <c r="E3166" s="140" t="s">
        <v>298</v>
      </c>
      <c r="F3166" s="143" t="n">
        <v>2022</v>
      </c>
      <c r="G3166" s="144" t="n">
        <v>22735848.86</v>
      </c>
      <c r="H3166" s="144" t="n">
        <v>0</v>
      </c>
      <c r="I3166" s="144" t="n">
        <f aca="false">+G:G-H:H</f>
        <v>22735848.86</v>
      </c>
    </row>
    <row r="3167" customFormat="false" ht="17.25" hidden="false" customHeight="true" outlineLevel="0" collapsed="false">
      <c r="A3167" s="140" t="s">
        <v>3095</v>
      </c>
      <c r="C3167" s="142" t="n">
        <v>46610000</v>
      </c>
      <c r="D3167" s="143" t="n">
        <v>46610000</v>
      </c>
      <c r="E3167" s="140" t="s">
        <v>297</v>
      </c>
      <c r="F3167" s="143" t="n">
        <v>2022</v>
      </c>
      <c r="G3167" s="144" t="n">
        <v>33152604.4</v>
      </c>
      <c r="H3167" s="144" t="n">
        <v>0</v>
      </c>
      <c r="I3167" s="144" t="n">
        <f aca="false">+G:G-H:H</f>
        <v>33152604.4</v>
      </c>
    </row>
    <row r="3168" customFormat="false" ht="17.25" hidden="false" customHeight="true" outlineLevel="0" collapsed="false">
      <c r="A3168" s="140" t="s">
        <v>3095</v>
      </c>
      <c r="C3168" s="142" t="n">
        <v>46610000</v>
      </c>
      <c r="D3168" s="143" t="n">
        <v>46610000</v>
      </c>
      <c r="E3168" s="140" t="s">
        <v>77</v>
      </c>
      <c r="F3168" s="143" t="n">
        <v>2022</v>
      </c>
      <c r="G3168" s="144" t="n">
        <v>42595010.1</v>
      </c>
      <c r="H3168" s="144" t="n">
        <v>0</v>
      </c>
      <c r="I3168" s="144" t="n">
        <f aca="false">+G:G-H:H</f>
        <v>42595010.1</v>
      </c>
    </row>
    <row r="3169" customFormat="false" ht="17.25" hidden="false" customHeight="true" outlineLevel="0" collapsed="false">
      <c r="A3169" s="140" t="s">
        <v>3095</v>
      </c>
      <c r="C3169" s="142" t="n">
        <v>46610000</v>
      </c>
      <c r="D3169" s="143" t="n">
        <v>46610000</v>
      </c>
      <c r="E3169" s="140" t="s">
        <v>76</v>
      </c>
      <c r="F3169" s="143" t="n">
        <v>2022</v>
      </c>
      <c r="G3169" s="144" t="n">
        <v>47359927.81</v>
      </c>
      <c r="H3169" s="144" t="n">
        <v>0</v>
      </c>
      <c r="I3169" s="144" t="n">
        <f aca="false">+G:G-H:H</f>
        <v>47359927.81</v>
      </c>
    </row>
    <row r="3170" customFormat="false" ht="17.25" hidden="false" customHeight="true" outlineLevel="0" collapsed="false">
      <c r="A3170" s="140" t="s">
        <v>3095</v>
      </c>
      <c r="C3170" s="142" t="n">
        <v>46610000</v>
      </c>
      <c r="D3170" s="143" t="n">
        <v>46610000</v>
      </c>
      <c r="E3170" s="140" t="s">
        <v>69</v>
      </c>
      <c r="F3170" s="143" t="n">
        <v>2022</v>
      </c>
      <c r="G3170" s="144" t="n">
        <v>54586003.28</v>
      </c>
      <c r="H3170" s="144" t="n">
        <v>0</v>
      </c>
      <c r="I3170" s="144" t="n">
        <f aca="false">+G:G-H:H</f>
        <v>54586003.28</v>
      </c>
    </row>
    <row r="3171" customFormat="false" ht="17.25" hidden="false" customHeight="true" outlineLevel="0" collapsed="false">
      <c r="A3171" s="140" t="s">
        <v>3095</v>
      </c>
      <c r="C3171" s="142" t="n">
        <v>46610000</v>
      </c>
      <c r="D3171" s="143" t="n">
        <v>46610000</v>
      </c>
      <c r="E3171" s="140" t="s">
        <v>81</v>
      </c>
      <c r="F3171" s="143" t="n">
        <v>2022</v>
      </c>
      <c r="G3171" s="144" t="n">
        <v>55804707.81</v>
      </c>
      <c r="H3171" s="144" t="n">
        <v>0</v>
      </c>
      <c r="I3171" s="144" t="n">
        <f aca="false">+G:G-H:H</f>
        <v>55804707.81</v>
      </c>
    </row>
    <row r="3172" customFormat="false" ht="17.25" hidden="false" customHeight="true" outlineLevel="0" collapsed="false">
      <c r="A3172" s="140" t="s">
        <v>3095</v>
      </c>
      <c r="C3172" s="142" t="n">
        <v>46610000</v>
      </c>
      <c r="D3172" s="143" t="n">
        <v>46610000</v>
      </c>
      <c r="E3172" s="140" t="s">
        <v>79</v>
      </c>
      <c r="F3172" s="143" t="n">
        <v>2022</v>
      </c>
      <c r="G3172" s="144" t="n">
        <v>58413037.79</v>
      </c>
      <c r="H3172" s="144" t="n">
        <v>0</v>
      </c>
      <c r="I3172" s="144" t="n">
        <f aca="false">+G:G-H:H</f>
        <v>58413037.79</v>
      </c>
    </row>
    <row r="3173" customFormat="false" ht="17.25" hidden="false" customHeight="true" outlineLevel="0" collapsed="false">
      <c r="A3173" s="140" t="s">
        <v>3095</v>
      </c>
      <c r="C3173" s="142" t="n">
        <v>46610000</v>
      </c>
      <c r="D3173" s="143" t="n">
        <v>46610000</v>
      </c>
      <c r="E3173" s="140" t="s">
        <v>3658</v>
      </c>
      <c r="F3173" s="143" t="n">
        <v>2022</v>
      </c>
      <c r="G3173" s="144" t="n">
        <v>68660571.86</v>
      </c>
      <c r="H3173" s="144" t="n">
        <v>0</v>
      </c>
      <c r="I3173" s="144" t="n">
        <f aca="false">+G:G-H:H</f>
        <v>68660571.86</v>
      </c>
    </row>
    <row r="3174" customFormat="false" ht="17.25" hidden="false" customHeight="true" outlineLevel="0" collapsed="false">
      <c r="A3174" s="140" t="s">
        <v>3095</v>
      </c>
      <c r="C3174" s="142" t="n">
        <v>46610000</v>
      </c>
      <c r="D3174" s="143" t="n">
        <v>46610000</v>
      </c>
      <c r="E3174" s="140" t="s">
        <v>72</v>
      </c>
      <c r="F3174" s="143" t="n">
        <v>2022</v>
      </c>
      <c r="G3174" s="144" t="n">
        <v>95434300.05</v>
      </c>
      <c r="H3174" s="144" t="n">
        <v>0</v>
      </c>
      <c r="I3174" s="144" t="n">
        <f aca="false">+G:G-H:H</f>
        <v>95434300.05</v>
      </c>
    </row>
    <row r="3175" customFormat="false" ht="17.25" hidden="false" customHeight="true" outlineLevel="0" collapsed="false">
      <c r="A3175" s="140" t="s">
        <v>3095</v>
      </c>
      <c r="C3175" s="142" t="n">
        <v>46610000</v>
      </c>
      <c r="D3175" s="143" t="n">
        <v>46610000</v>
      </c>
      <c r="E3175" s="140" t="s">
        <v>82</v>
      </c>
      <c r="F3175" s="143" t="n">
        <v>2022</v>
      </c>
      <c r="G3175" s="144" t="n">
        <v>104191812.01</v>
      </c>
      <c r="H3175" s="144" t="n">
        <v>0</v>
      </c>
      <c r="I3175" s="144" t="n">
        <f aca="false">+G:G-H:H</f>
        <v>104191812.01</v>
      </c>
    </row>
    <row r="3176" customFormat="false" ht="17.25" hidden="false" customHeight="true" outlineLevel="0" collapsed="false">
      <c r="A3176" s="140" t="s">
        <v>3095</v>
      </c>
      <c r="C3176" s="142" t="n">
        <v>46610000</v>
      </c>
      <c r="D3176" s="143" t="n">
        <v>46610000</v>
      </c>
      <c r="E3176" s="140" t="s">
        <v>75</v>
      </c>
      <c r="F3176" s="143" t="n">
        <v>2022</v>
      </c>
      <c r="G3176" s="144" t="n">
        <v>105811621.2</v>
      </c>
      <c r="H3176" s="144" t="n">
        <v>0</v>
      </c>
      <c r="I3176" s="144" t="n">
        <f aca="false">+G:G-H:H</f>
        <v>105811621.2</v>
      </c>
    </row>
    <row r="3177" customFormat="false" ht="17.25" hidden="false" customHeight="true" outlineLevel="0" collapsed="false">
      <c r="A3177" s="140" t="s">
        <v>3095</v>
      </c>
      <c r="C3177" s="142" t="n">
        <v>46610000</v>
      </c>
      <c r="D3177" s="143" t="n">
        <v>46610000</v>
      </c>
      <c r="E3177" s="140" t="s">
        <v>71</v>
      </c>
      <c r="F3177" s="143" t="n">
        <v>2022</v>
      </c>
      <c r="G3177" s="144" t="n">
        <v>116381311.53</v>
      </c>
      <c r="H3177" s="144" t="n">
        <v>0</v>
      </c>
      <c r="I3177" s="144" t="n">
        <f aca="false">+G:G-H:H</f>
        <v>116381311.53</v>
      </c>
    </row>
    <row r="3178" customFormat="false" ht="17.25" hidden="false" customHeight="true" outlineLevel="0" collapsed="false">
      <c r="A3178" s="140" t="s">
        <v>3095</v>
      </c>
      <c r="C3178" s="142" t="n">
        <v>46610000</v>
      </c>
      <c r="D3178" s="143" t="n">
        <v>46610000</v>
      </c>
      <c r="E3178" s="140" t="s">
        <v>630</v>
      </c>
      <c r="F3178" s="143" t="n">
        <v>2022</v>
      </c>
      <c r="G3178" s="144" t="n">
        <v>139331471.22</v>
      </c>
      <c r="H3178" s="144" t="n">
        <v>0</v>
      </c>
      <c r="I3178" s="144" t="n">
        <f aca="false">+G:G-H:H</f>
        <v>139331471.22</v>
      </c>
    </row>
    <row r="3179" customFormat="false" ht="17.25" hidden="false" customHeight="true" outlineLevel="0" collapsed="false">
      <c r="A3179" s="140" t="s">
        <v>3095</v>
      </c>
      <c r="C3179" s="142" t="n">
        <v>46610000</v>
      </c>
      <c r="D3179" s="143" t="n">
        <v>46610000</v>
      </c>
      <c r="E3179" s="140" t="s">
        <v>80</v>
      </c>
      <c r="F3179" s="143" t="n">
        <v>2022</v>
      </c>
      <c r="G3179" s="144" t="n">
        <v>215782151.35</v>
      </c>
      <c r="H3179" s="144" t="n">
        <v>0</v>
      </c>
      <c r="I3179" s="144" t="n">
        <f aca="false">+G:G-H:H</f>
        <v>215782151.35</v>
      </c>
    </row>
    <row r="3180" customFormat="false" ht="17.25" hidden="false" customHeight="true" outlineLevel="0" collapsed="false">
      <c r="A3180" s="140" t="s">
        <v>3095</v>
      </c>
      <c r="C3180" s="142" t="n">
        <v>46610000</v>
      </c>
      <c r="D3180" s="143" t="n">
        <v>46610000</v>
      </c>
      <c r="E3180" s="140" t="s">
        <v>83</v>
      </c>
      <c r="F3180" s="143" t="n">
        <v>2022</v>
      </c>
      <c r="G3180" s="144" t="n">
        <v>745271468.54</v>
      </c>
      <c r="H3180" s="144" t="n">
        <v>0</v>
      </c>
      <c r="I3180" s="144" t="n">
        <f aca="false">+G:G-H:H</f>
        <v>745271468.54</v>
      </c>
    </row>
    <row r="3181" customFormat="false" ht="17.25" hidden="false" customHeight="true" outlineLevel="0" collapsed="false">
      <c r="A3181" s="140" t="s">
        <v>3095</v>
      </c>
      <c r="C3181" s="142" t="n">
        <v>46610000</v>
      </c>
      <c r="D3181" s="143" t="n">
        <v>46610000</v>
      </c>
      <c r="E3181" s="140" t="s">
        <v>299</v>
      </c>
      <c r="F3181" s="143" t="n">
        <v>2022</v>
      </c>
      <c r="G3181" s="144" t="n">
        <v>0</v>
      </c>
      <c r="H3181" s="144" t="n">
        <v>1643001.96</v>
      </c>
      <c r="I3181" s="144" t="n">
        <f aca="false">+G:G-H:H</f>
        <v>-1643001.96</v>
      </c>
    </row>
    <row r="3182" customFormat="false" ht="17.25" hidden="false" customHeight="true" outlineLevel="0" collapsed="false">
      <c r="A3182" s="140" t="s">
        <v>3095</v>
      </c>
      <c r="C3182" s="142" t="n">
        <v>46610000</v>
      </c>
      <c r="D3182" s="143" t="n">
        <v>46610000</v>
      </c>
      <c r="E3182" s="140" t="s">
        <v>3659</v>
      </c>
      <c r="F3182" s="143" t="n">
        <v>2022</v>
      </c>
      <c r="G3182" s="144" t="n">
        <v>0</v>
      </c>
      <c r="H3182" s="144" t="n">
        <v>1643001.96</v>
      </c>
      <c r="I3182" s="144" t="n">
        <f aca="false">+G:G-H:H</f>
        <v>-1643001.96</v>
      </c>
    </row>
    <row r="3183" customFormat="false" ht="17.25" hidden="false" customHeight="true" outlineLevel="0" collapsed="false">
      <c r="A3183" s="140" t="s">
        <v>3095</v>
      </c>
      <c r="C3183" s="142" t="n">
        <v>46610000</v>
      </c>
      <c r="D3183" s="143" t="n">
        <v>46610000</v>
      </c>
      <c r="E3183" s="140" t="s">
        <v>3660</v>
      </c>
      <c r="F3183" s="143" t="n">
        <v>2022</v>
      </c>
      <c r="G3183" s="144" t="n">
        <v>0</v>
      </c>
      <c r="H3183" s="144" t="n">
        <v>5000000</v>
      </c>
      <c r="I3183" s="144" t="n">
        <f aca="false">+G:G-H:H</f>
        <v>-5000000</v>
      </c>
    </row>
    <row r="3184" customFormat="false" ht="17.25" hidden="false" customHeight="true" outlineLevel="0" collapsed="false">
      <c r="A3184" s="140" t="s">
        <v>3095</v>
      </c>
      <c r="C3184" s="142" t="n">
        <v>46610000</v>
      </c>
      <c r="D3184" s="143" t="n">
        <v>46610000</v>
      </c>
      <c r="E3184" s="140" t="s">
        <v>3661</v>
      </c>
      <c r="F3184" s="143" t="n">
        <v>2022</v>
      </c>
      <c r="G3184" s="144" t="n">
        <v>0</v>
      </c>
      <c r="H3184" s="144" t="n">
        <v>5000000</v>
      </c>
      <c r="I3184" s="144" t="n">
        <f aca="false">+G:G-H:H</f>
        <v>-5000000</v>
      </c>
    </row>
    <row r="3185" customFormat="false" ht="17.25" hidden="false" customHeight="true" outlineLevel="0" collapsed="false">
      <c r="A3185" s="140" t="s">
        <v>3095</v>
      </c>
      <c r="C3185" s="142" t="n">
        <v>46610000</v>
      </c>
      <c r="D3185" s="143" t="n">
        <v>46610000</v>
      </c>
      <c r="E3185" s="140" t="s">
        <v>78</v>
      </c>
      <c r="F3185" s="143" t="n">
        <v>2022</v>
      </c>
      <c r="G3185" s="144" t="n">
        <v>0</v>
      </c>
      <c r="H3185" s="144" t="n">
        <v>9359266.98</v>
      </c>
      <c r="I3185" s="144" t="n">
        <f aca="false">+G:G-H:H</f>
        <v>-9359266.98</v>
      </c>
    </row>
    <row r="3186" customFormat="false" ht="17.25" hidden="false" customHeight="true" outlineLevel="0" collapsed="false">
      <c r="A3186" s="140" t="s">
        <v>3095</v>
      </c>
      <c r="C3186" s="142" t="n">
        <v>46610000</v>
      </c>
      <c r="D3186" s="143" t="n">
        <v>46610000</v>
      </c>
      <c r="E3186" s="140" t="s">
        <v>85</v>
      </c>
      <c r="F3186" s="143" t="n">
        <v>2022</v>
      </c>
      <c r="G3186" s="144" t="n">
        <v>0</v>
      </c>
      <c r="H3186" s="144" t="n">
        <v>381869095.84</v>
      </c>
      <c r="I3186" s="144" t="n">
        <f aca="false">+G:G-H:H</f>
        <v>-381869095.84</v>
      </c>
    </row>
    <row r="3187" customFormat="false" ht="17.25" hidden="false" customHeight="true" outlineLevel="0" collapsed="false">
      <c r="A3187" s="140" t="s">
        <v>3095</v>
      </c>
      <c r="C3187" s="142" t="n">
        <v>46700000</v>
      </c>
      <c r="D3187" s="143" t="n">
        <v>46700000</v>
      </c>
      <c r="E3187" s="140" t="s">
        <v>87</v>
      </c>
      <c r="F3187" s="143" t="n">
        <v>2022</v>
      </c>
      <c r="G3187" s="144" t="n">
        <v>0</v>
      </c>
      <c r="H3187" s="144" t="n">
        <v>20000000</v>
      </c>
      <c r="I3187" s="144" t="n">
        <f aca="false">+G:G-H:H</f>
        <v>-20000000</v>
      </c>
    </row>
    <row r="3188" customFormat="false" ht="17.25" hidden="false" customHeight="true" outlineLevel="0" collapsed="false">
      <c r="A3188" s="140" t="s">
        <v>3095</v>
      </c>
      <c r="C3188" s="142" t="n">
        <v>46700000</v>
      </c>
      <c r="D3188" s="143" t="n">
        <v>46700000</v>
      </c>
      <c r="E3188" s="140" t="s">
        <v>3662</v>
      </c>
      <c r="F3188" s="143" t="n">
        <v>2022</v>
      </c>
      <c r="G3188" s="144" t="n">
        <v>0</v>
      </c>
      <c r="H3188" s="144" t="n">
        <v>50000000</v>
      </c>
      <c r="I3188" s="144" t="n">
        <f aca="false">+G:G-H:H</f>
        <v>-50000000</v>
      </c>
    </row>
    <row r="3189" customFormat="false" ht="17.25" hidden="false" customHeight="true" outlineLevel="0" collapsed="false">
      <c r="A3189" s="140" t="s">
        <v>3095</v>
      </c>
      <c r="C3189" s="142" t="n">
        <v>46700000</v>
      </c>
      <c r="D3189" s="143" t="n">
        <v>46700000</v>
      </c>
      <c r="E3189" s="140" t="s">
        <v>311</v>
      </c>
      <c r="F3189" s="143" t="n">
        <v>2022</v>
      </c>
      <c r="G3189" s="144" t="n">
        <v>0</v>
      </c>
      <c r="H3189" s="144" t="n">
        <v>55000000</v>
      </c>
      <c r="I3189" s="144" t="n">
        <f aca="false">+G:G-H:H</f>
        <v>-55000000</v>
      </c>
    </row>
    <row r="3190" customFormat="false" ht="17.25" hidden="false" customHeight="true" outlineLevel="0" collapsed="false">
      <c r="A3190" s="140" t="s">
        <v>3095</v>
      </c>
      <c r="C3190" s="142" t="n">
        <v>46700000</v>
      </c>
      <c r="D3190" s="143" t="n">
        <v>46700000</v>
      </c>
      <c r="E3190" s="140" t="s">
        <v>3663</v>
      </c>
      <c r="F3190" s="143" t="n">
        <v>2022</v>
      </c>
      <c r="G3190" s="144" t="n">
        <v>0</v>
      </c>
      <c r="H3190" s="144" t="n">
        <v>75000000</v>
      </c>
      <c r="I3190" s="144" t="n">
        <f aca="false">+G:G-H:H</f>
        <v>-75000000</v>
      </c>
    </row>
    <row r="3191" customFormat="false" ht="17.25" hidden="false" customHeight="true" outlineLevel="0" collapsed="false">
      <c r="A3191" s="140" t="s">
        <v>3095</v>
      </c>
      <c r="C3191" s="142" t="n">
        <v>46700000</v>
      </c>
      <c r="D3191" s="143" t="n">
        <v>46700000</v>
      </c>
      <c r="E3191" s="140" t="s">
        <v>3664</v>
      </c>
      <c r="F3191" s="143" t="n">
        <v>2022</v>
      </c>
      <c r="G3191" s="144" t="n">
        <v>0</v>
      </c>
      <c r="H3191" s="144" t="n">
        <v>85000000</v>
      </c>
      <c r="I3191" s="144" t="n">
        <f aca="false">+G:G-H:H</f>
        <v>-85000000</v>
      </c>
    </row>
    <row r="3192" customFormat="false" ht="17.25" hidden="false" customHeight="true" outlineLevel="0" collapsed="false">
      <c r="A3192" s="140" t="s">
        <v>3095</v>
      </c>
      <c r="C3192" s="142" t="n">
        <v>46700000</v>
      </c>
      <c r="D3192" s="143" t="n">
        <v>46700000</v>
      </c>
      <c r="E3192" s="140" t="s">
        <v>93</v>
      </c>
      <c r="F3192" s="143" t="n">
        <v>2022</v>
      </c>
      <c r="G3192" s="144" t="n">
        <v>0</v>
      </c>
      <c r="H3192" s="144" t="n">
        <v>156000000</v>
      </c>
      <c r="I3192" s="144" t="n">
        <f aca="false">+G:G-H:H</f>
        <v>-156000000</v>
      </c>
    </row>
    <row r="3193" customFormat="false" ht="17.25" hidden="false" customHeight="true" outlineLevel="0" collapsed="false">
      <c r="A3193" s="140" t="s">
        <v>3095</v>
      </c>
      <c r="C3193" s="142" t="n">
        <v>46700000</v>
      </c>
      <c r="D3193" s="143" t="n">
        <v>46700000</v>
      </c>
      <c r="E3193" s="140" t="s">
        <v>3660</v>
      </c>
      <c r="F3193" s="143" t="n">
        <v>2022</v>
      </c>
      <c r="G3193" s="144" t="n">
        <v>0</v>
      </c>
      <c r="H3193" s="144" t="n">
        <v>170000000</v>
      </c>
      <c r="I3193" s="144" t="n">
        <f aca="false">+G:G-H:H</f>
        <v>-170000000</v>
      </c>
    </row>
    <row r="3194" customFormat="false" ht="17.25" hidden="false" customHeight="true" outlineLevel="0" collapsed="false">
      <c r="A3194" s="140" t="s">
        <v>3095</v>
      </c>
      <c r="C3194" s="142" t="n">
        <v>46700000</v>
      </c>
      <c r="D3194" s="143" t="n">
        <v>46700000</v>
      </c>
      <c r="E3194" s="140" t="s">
        <v>3661</v>
      </c>
      <c r="F3194" s="143" t="n">
        <v>2022</v>
      </c>
      <c r="G3194" s="144" t="n">
        <v>0</v>
      </c>
      <c r="H3194" s="144" t="n">
        <v>175000000</v>
      </c>
      <c r="I3194" s="144" t="n">
        <f aca="false">+G:G-H:H</f>
        <v>-175000000</v>
      </c>
    </row>
    <row r="3195" customFormat="false" ht="17.25" hidden="false" customHeight="true" outlineLevel="0" collapsed="false">
      <c r="A3195" s="140" t="s">
        <v>3095</v>
      </c>
      <c r="C3195" s="142" t="n">
        <v>46700000</v>
      </c>
      <c r="D3195" s="143" t="n">
        <v>46700000</v>
      </c>
      <c r="E3195" s="140" t="s">
        <v>3665</v>
      </c>
      <c r="F3195" s="143" t="n">
        <v>2022</v>
      </c>
      <c r="G3195" s="144" t="n">
        <v>0</v>
      </c>
      <c r="H3195" s="144" t="n">
        <v>180000000</v>
      </c>
      <c r="I3195" s="144" t="n">
        <f aca="false">+G:G-H:H</f>
        <v>-180000000</v>
      </c>
    </row>
    <row r="3196" customFormat="false" ht="17.25" hidden="false" customHeight="true" outlineLevel="0" collapsed="false">
      <c r="A3196" s="140" t="s">
        <v>3095</v>
      </c>
      <c r="C3196" s="142" t="n">
        <v>46700000</v>
      </c>
      <c r="D3196" s="143" t="n">
        <v>46700000</v>
      </c>
      <c r="E3196" s="140" t="s">
        <v>89</v>
      </c>
      <c r="F3196" s="143" t="n">
        <v>2022</v>
      </c>
      <c r="G3196" s="144" t="n">
        <v>0</v>
      </c>
      <c r="H3196" s="144" t="n">
        <v>216000000</v>
      </c>
      <c r="I3196" s="144" t="n">
        <f aca="false">+G:G-H:H</f>
        <v>-216000000</v>
      </c>
    </row>
    <row r="3197" customFormat="false" ht="17.25" hidden="false" customHeight="true" outlineLevel="0" collapsed="false">
      <c r="A3197" s="140" t="s">
        <v>3095</v>
      </c>
      <c r="C3197" s="142" t="n">
        <v>46700000</v>
      </c>
      <c r="D3197" s="143" t="n">
        <v>46700000</v>
      </c>
      <c r="E3197" s="140" t="s">
        <v>3666</v>
      </c>
      <c r="F3197" s="143" t="n">
        <v>2022</v>
      </c>
      <c r="G3197" s="144" t="n">
        <v>0</v>
      </c>
      <c r="H3197" s="144" t="n">
        <v>235000000</v>
      </c>
      <c r="I3197" s="144" t="n">
        <f aca="false">+G:G-H:H</f>
        <v>-235000000</v>
      </c>
    </row>
    <row r="3198" customFormat="false" ht="17.25" hidden="false" customHeight="true" outlineLevel="0" collapsed="false">
      <c r="A3198" s="140" t="s">
        <v>3095</v>
      </c>
      <c r="C3198" s="142" t="n">
        <v>46700000</v>
      </c>
      <c r="D3198" s="143" t="n">
        <v>46700000</v>
      </c>
      <c r="E3198" s="140" t="s">
        <v>3667</v>
      </c>
      <c r="F3198" s="143" t="n">
        <v>2022</v>
      </c>
      <c r="G3198" s="144" t="n">
        <v>0</v>
      </c>
      <c r="H3198" s="144" t="n">
        <v>388000000</v>
      </c>
      <c r="I3198" s="144" t="n">
        <f aca="false">+G:G-H:H</f>
        <v>-388000000</v>
      </c>
    </row>
    <row r="3199" customFormat="false" ht="17.25" hidden="false" customHeight="true" outlineLevel="0" collapsed="false">
      <c r="A3199" s="140" t="s">
        <v>3095</v>
      </c>
      <c r="C3199" s="142" t="n">
        <v>46700000</v>
      </c>
      <c r="D3199" s="143" t="n">
        <v>46700000</v>
      </c>
      <c r="E3199" s="140" t="s">
        <v>90</v>
      </c>
      <c r="F3199" s="143" t="n">
        <v>2022</v>
      </c>
      <c r="G3199" s="144" t="n">
        <v>0</v>
      </c>
      <c r="H3199" s="144" t="n">
        <v>428000000</v>
      </c>
      <c r="I3199" s="144" t="n">
        <f aca="false">+G:G-H:H</f>
        <v>-428000000</v>
      </c>
    </row>
    <row r="3200" customFormat="false" ht="17.25" hidden="false" customHeight="true" outlineLevel="0" collapsed="false">
      <c r="A3200" s="140" t="s">
        <v>3095</v>
      </c>
      <c r="C3200" s="142" t="n">
        <v>46700000</v>
      </c>
      <c r="D3200" s="143" t="n">
        <v>46700000</v>
      </c>
      <c r="E3200" s="140" t="s">
        <v>88</v>
      </c>
      <c r="F3200" s="143" t="n">
        <v>2022</v>
      </c>
      <c r="G3200" s="144" t="n">
        <v>0</v>
      </c>
      <c r="H3200" s="144" t="n">
        <v>475000000</v>
      </c>
      <c r="I3200" s="144" t="n">
        <f aca="false">+G:G-H:H</f>
        <v>-475000000</v>
      </c>
    </row>
    <row r="3201" customFormat="false" ht="17.25" hidden="false" customHeight="true" outlineLevel="0" collapsed="false">
      <c r="A3201" s="140" t="s">
        <v>3095</v>
      </c>
      <c r="C3201" s="142" t="n">
        <v>46700000</v>
      </c>
      <c r="D3201" s="143" t="n">
        <v>46700000</v>
      </c>
      <c r="E3201" s="140" t="s">
        <v>94</v>
      </c>
      <c r="F3201" s="143" t="n">
        <v>2022</v>
      </c>
      <c r="G3201" s="144" t="n">
        <v>0</v>
      </c>
      <c r="H3201" s="144" t="n">
        <v>812000000</v>
      </c>
      <c r="I3201" s="144" t="n">
        <f aca="false">+G:G-H:H</f>
        <v>-812000000</v>
      </c>
    </row>
    <row r="3202" customFormat="false" ht="17.25" hidden="false" customHeight="true" outlineLevel="0" collapsed="false">
      <c r="A3202" s="140" t="s">
        <v>3095</v>
      </c>
      <c r="C3202" s="142" t="n">
        <v>46700000</v>
      </c>
      <c r="D3202" s="143" t="n">
        <v>46700000</v>
      </c>
      <c r="E3202" s="140" t="s">
        <v>92</v>
      </c>
      <c r="F3202" s="143" t="n">
        <v>2022</v>
      </c>
      <c r="G3202" s="144" t="n">
        <v>0</v>
      </c>
      <c r="H3202" s="144" t="n">
        <v>1025000000</v>
      </c>
      <c r="I3202" s="144" t="n">
        <f aca="false">+G:G-H:H</f>
        <v>-1025000000</v>
      </c>
    </row>
    <row r="3203" customFormat="false" ht="17.25" hidden="false" customHeight="true" outlineLevel="0" collapsed="false">
      <c r="A3203" s="140" t="s">
        <v>3095</v>
      </c>
      <c r="C3203" s="142" t="n">
        <v>46700000</v>
      </c>
      <c r="D3203" s="143" t="n">
        <v>46700000</v>
      </c>
      <c r="E3203" s="140" t="s">
        <v>95</v>
      </c>
      <c r="F3203" s="143" t="n">
        <v>2022</v>
      </c>
      <c r="G3203" s="144" t="n">
        <v>0</v>
      </c>
      <c r="H3203" s="144" t="n">
        <v>1390000000</v>
      </c>
      <c r="I3203" s="144" t="n">
        <f aca="false">+G:G-H:H</f>
        <v>-1390000000</v>
      </c>
    </row>
    <row r="3204" customFormat="false" ht="17.25" hidden="false" customHeight="true" outlineLevel="0" collapsed="false">
      <c r="A3204" s="140" t="s">
        <v>3095</v>
      </c>
      <c r="C3204" s="142" t="n">
        <v>46700000</v>
      </c>
      <c r="D3204" s="143" t="n">
        <v>46700000</v>
      </c>
      <c r="E3204" s="140" t="s">
        <v>96</v>
      </c>
      <c r="F3204" s="143" t="n">
        <v>2022</v>
      </c>
      <c r="G3204" s="144" t="n">
        <v>0</v>
      </c>
      <c r="H3204" s="144" t="n">
        <v>1525000000</v>
      </c>
      <c r="I3204" s="144" t="n">
        <f aca="false">+G:G-H:H</f>
        <v>-1525000000</v>
      </c>
    </row>
    <row r="3205" customFormat="false" ht="17.25" hidden="false" customHeight="true" outlineLevel="0" collapsed="false">
      <c r="A3205" s="140" t="s">
        <v>3095</v>
      </c>
      <c r="C3205" s="142" t="n">
        <v>46700000</v>
      </c>
      <c r="D3205" s="143" t="n">
        <v>46700000</v>
      </c>
      <c r="E3205" s="140" t="s">
        <v>97</v>
      </c>
      <c r="F3205" s="143" t="n">
        <v>2022</v>
      </c>
      <c r="G3205" s="144" t="n">
        <v>0</v>
      </c>
      <c r="H3205" s="144" t="n">
        <v>2137888267</v>
      </c>
      <c r="I3205" s="144" t="n">
        <f aca="false">+G:G-H:H</f>
        <v>-2137888267</v>
      </c>
    </row>
    <row r="3206" customFormat="false" ht="17.25" hidden="false" customHeight="true" outlineLevel="0" collapsed="false">
      <c r="A3206" s="140" t="s">
        <v>3095</v>
      </c>
      <c r="C3206" s="142" t="n">
        <v>46700000</v>
      </c>
      <c r="D3206" s="143" t="n">
        <v>46700000</v>
      </c>
      <c r="E3206" s="140" t="s">
        <v>98</v>
      </c>
      <c r="F3206" s="143" t="n">
        <v>2022</v>
      </c>
      <c r="G3206" s="144" t="n">
        <v>0</v>
      </c>
      <c r="H3206" s="144" t="n">
        <v>2855000000</v>
      </c>
      <c r="I3206" s="144" t="n">
        <f aca="false">+G:G-H:H</f>
        <v>-2855000000</v>
      </c>
    </row>
    <row r="3207" customFormat="false" ht="17.25" hidden="false" customHeight="true" outlineLevel="0" collapsed="false">
      <c r="A3207" s="140" t="s">
        <v>3095</v>
      </c>
      <c r="C3207" s="142" t="n">
        <v>47100000</v>
      </c>
      <c r="D3207" s="143" t="n">
        <v>47100000</v>
      </c>
      <c r="E3207" s="140" t="s">
        <v>131</v>
      </c>
      <c r="F3207" s="143" t="n">
        <v>2022</v>
      </c>
      <c r="G3207" s="144" t="n">
        <v>0</v>
      </c>
      <c r="H3207" s="144" t="n">
        <v>47999.99</v>
      </c>
      <c r="I3207" s="144" t="n">
        <f aca="false">+G:G-H:H</f>
        <v>-47999.99</v>
      </c>
    </row>
    <row r="3208" customFormat="false" ht="17.25" hidden="false" customHeight="true" outlineLevel="0" collapsed="false">
      <c r="A3208" s="140" t="s">
        <v>3095</v>
      </c>
      <c r="C3208" s="142" t="n">
        <v>48600000</v>
      </c>
      <c r="D3208" s="143" t="n">
        <v>48600000</v>
      </c>
      <c r="E3208" s="140" t="s">
        <v>3148</v>
      </c>
      <c r="F3208" s="143" t="n">
        <v>2022</v>
      </c>
      <c r="G3208" s="144" t="n">
        <v>53631948.48</v>
      </c>
      <c r="H3208" s="144" t="n">
        <v>0</v>
      </c>
      <c r="I3208" s="144" t="n">
        <f aca="false">+G:G-H:H</f>
        <v>53631948.48</v>
      </c>
    </row>
    <row r="3209" customFormat="false" ht="17.25" hidden="false" customHeight="true" outlineLevel="0" collapsed="false">
      <c r="A3209" s="140" t="s">
        <v>3095</v>
      </c>
      <c r="C3209" s="142" t="n">
        <v>51110000</v>
      </c>
      <c r="D3209" s="143" t="n">
        <v>51110000</v>
      </c>
      <c r="E3209" s="140" t="s">
        <v>3149</v>
      </c>
      <c r="F3209" s="143" t="n">
        <v>2022</v>
      </c>
      <c r="G3209" s="144" t="n">
        <v>1474937.09</v>
      </c>
      <c r="H3209" s="144" t="n">
        <v>0</v>
      </c>
      <c r="I3209" s="144" t="n">
        <f aca="false">+G:G-H:H</f>
        <v>1474937.09</v>
      </c>
    </row>
    <row r="3210" customFormat="false" ht="17.25" hidden="false" customHeight="true" outlineLevel="0" collapsed="false">
      <c r="A3210" s="140" t="s">
        <v>3095</v>
      </c>
      <c r="C3210" s="142" t="n">
        <v>51140000</v>
      </c>
      <c r="D3210" s="143" t="n">
        <v>51140000</v>
      </c>
      <c r="E3210" s="140" t="s">
        <v>3157</v>
      </c>
      <c r="F3210" s="143" t="n">
        <v>2022</v>
      </c>
      <c r="G3210" s="144" t="n">
        <v>0</v>
      </c>
      <c r="H3210" s="144" t="n">
        <v>3858704.64</v>
      </c>
      <c r="I3210" s="144" t="n">
        <f aca="false">+G:G-H:H</f>
        <v>-3858704.64</v>
      </c>
    </row>
    <row r="3211" customFormat="false" ht="17.25" hidden="false" customHeight="true" outlineLevel="0" collapsed="false">
      <c r="A3211" s="140" t="s">
        <v>3095</v>
      </c>
      <c r="C3211" s="142" t="n">
        <v>51241000</v>
      </c>
      <c r="D3211" s="143" t="n">
        <v>51241000</v>
      </c>
      <c r="E3211" s="140" t="s">
        <v>3668</v>
      </c>
      <c r="F3211" s="143" t="n">
        <v>2022</v>
      </c>
      <c r="G3211" s="144" t="n">
        <v>84924768.88</v>
      </c>
      <c r="H3211" s="144" t="n">
        <v>0</v>
      </c>
      <c r="I3211" s="144" t="n">
        <f aca="false">+G:G-H:H</f>
        <v>84924768.88</v>
      </c>
    </row>
    <row r="3212" customFormat="false" ht="17.25" hidden="false" customHeight="true" outlineLevel="0" collapsed="false">
      <c r="A3212" s="140" t="s">
        <v>3095</v>
      </c>
      <c r="C3212" s="142" t="n">
        <v>53100000</v>
      </c>
      <c r="D3212" s="143" t="n">
        <v>53100000</v>
      </c>
      <c r="E3212" s="140" t="s">
        <v>3669</v>
      </c>
      <c r="F3212" s="143" t="n">
        <v>2022</v>
      </c>
      <c r="G3212" s="144" t="n">
        <v>219600</v>
      </c>
      <c r="H3212" s="144" t="n">
        <v>0</v>
      </c>
      <c r="I3212" s="144" t="n">
        <f aca="false">+G:G-H:H</f>
        <v>219600</v>
      </c>
    </row>
    <row r="3213" customFormat="false" ht="17.25" hidden="false" customHeight="true" outlineLevel="0" collapsed="false">
      <c r="A3213" s="140" t="s">
        <v>3095</v>
      </c>
      <c r="C3213" s="142" t="n">
        <v>58000000</v>
      </c>
      <c r="D3213" s="143" t="n">
        <v>58000000</v>
      </c>
      <c r="E3213" s="140" t="s">
        <v>137</v>
      </c>
      <c r="F3213" s="143" t="n">
        <v>2022</v>
      </c>
      <c r="G3213" s="144" t="n">
        <v>764000</v>
      </c>
      <c r="H3213" s="144" t="n">
        <v>0</v>
      </c>
      <c r="I3213" s="144" t="n">
        <f aca="false">+G:G-H:H</f>
        <v>764000</v>
      </c>
    </row>
    <row r="3214" customFormat="false" ht="17.25" hidden="false" customHeight="true" outlineLevel="0" collapsed="false">
      <c r="A3214" s="140" t="s">
        <v>3095</v>
      </c>
      <c r="C3214" s="142" t="n">
        <v>60601000</v>
      </c>
      <c r="D3214" s="143" t="n">
        <v>60601000</v>
      </c>
      <c r="E3214" s="140" t="s">
        <v>3253</v>
      </c>
      <c r="F3214" s="143" t="n">
        <v>2022</v>
      </c>
      <c r="G3214" s="144" t="n">
        <v>6208252.21</v>
      </c>
      <c r="H3214" s="144" t="n">
        <v>0</v>
      </c>
      <c r="I3214" s="144" t="n">
        <f aca="false">+G:G-H:H</f>
        <v>6208252.21</v>
      </c>
    </row>
    <row r="3215" customFormat="false" ht="17.25" hidden="false" customHeight="true" outlineLevel="0" collapsed="false">
      <c r="A3215" s="140" t="s">
        <v>3095</v>
      </c>
      <c r="C3215" s="142" t="n">
        <v>60602000</v>
      </c>
      <c r="D3215" s="143" t="n">
        <v>60602000</v>
      </c>
      <c r="E3215" s="140" t="s">
        <v>139</v>
      </c>
      <c r="F3215" s="143" t="n">
        <v>2022</v>
      </c>
      <c r="G3215" s="144" t="n">
        <v>107298210.4</v>
      </c>
      <c r="H3215" s="144" t="n">
        <v>0</v>
      </c>
      <c r="I3215" s="144" t="n">
        <f aca="false">+G:G-H:H</f>
        <v>107298210.4</v>
      </c>
    </row>
    <row r="3216" customFormat="false" ht="17.25" hidden="false" customHeight="true" outlineLevel="0" collapsed="false">
      <c r="A3216" s="140" t="s">
        <v>3095</v>
      </c>
      <c r="C3216" s="142" t="n">
        <v>60604000</v>
      </c>
      <c r="D3216" s="143" t="n">
        <v>60604000</v>
      </c>
      <c r="E3216" s="140" t="s">
        <v>3258</v>
      </c>
      <c r="F3216" s="143" t="n">
        <v>2022</v>
      </c>
      <c r="G3216" s="144" t="n">
        <v>32346258.21</v>
      </c>
      <c r="H3216" s="144" t="n">
        <v>0</v>
      </c>
      <c r="I3216" s="144" t="n">
        <f aca="false">+G:G-H:H</f>
        <v>32346258.21</v>
      </c>
    </row>
    <row r="3217" customFormat="false" ht="17.25" hidden="false" customHeight="true" outlineLevel="0" collapsed="false">
      <c r="A3217" s="140" t="s">
        <v>3095</v>
      </c>
      <c r="C3217" s="142" t="n">
        <v>60605000</v>
      </c>
      <c r="D3217" s="143" t="n">
        <v>60605000</v>
      </c>
      <c r="E3217" s="140" t="s">
        <v>141</v>
      </c>
      <c r="F3217" s="143" t="n">
        <v>2022</v>
      </c>
      <c r="G3217" s="144" t="n">
        <v>118940723.92</v>
      </c>
      <c r="H3217" s="144" t="n">
        <v>0</v>
      </c>
      <c r="I3217" s="144" t="n">
        <f aca="false">+G:G-H:H</f>
        <v>118940723.92</v>
      </c>
    </row>
    <row r="3218" customFormat="false" ht="17.25" hidden="false" customHeight="true" outlineLevel="0" collapsed="false">
      <c r="A3218" s="140" t="s">
        <v>3095</v>
      </c>
      <c r="C3218" s="142" t="n">
        <v>60605100</v>
      </c>
      <c r="D3218" s="143" t="n">
        <v>60605000</v>
      </c>
      <c r="E3218" s="140" t="s">
        <v>3670</v>
      </c>
      <c r="F3218" s="143" t="n">
        <v>2022</v>
      </c>
      <c r="G3218" s="144" t="n">
        <v>0</v>
      </c>
      <c r="H3218" s="144" t="n">
        <v>456673.85</v>
      </c>
      <c r="I3218" s="144" t="n">
        <f aca="false">+G:G-H:H</f>
        <v>-456673.85</v>
      </c>
    </row>
    <row r="3219" customFormat="false" ht="17.25" hidden="false" customHeight="true" outlineLevel="0" collapsed="false">
      <c r="A3219" s="140" t="s">
        <v>3095</v>
      </c>
      <c r="C3219" s="142" t="n">
        <v>60607000</v>
      </c>
      <c r="D3219" s="143" t="n">
        <v>60607000</v>
      </c>
      <c r="E3219" s="140" t="s">
        <v>142</v>
      </c>
      <c r="F3219" s="143" t="n">
        <v>2022</v>
      </c>
      <c r="G3219" s="144" t="n">
        <v>48936485.94</v>
      </c>
      <c r="H3219" s="144" t="n">
        <v>0</v>
      </c>
      <c r="I3219" s="144" t="n">
        <f aca="false">+G:G-H:H</f>
        <v>48936485.94</v>
      </c>
    </row>
    <row r="3220" customFormat="false" ht="17.25" hidden="false" customHeight="true" outlineLevel="0" collapsed="false">
      <c r="A3220" s="140" t="s">
        <v>3095</v>
      </c>
      <c r="C3220" s="142" t="n">
        <v>60608000</v>
      </c>
      <c r="D3220" s="143" t="n">
        <v>60608000</v>
      </c>
      <c r="E3220" s="140" t="s">
        <v>143</v>
      </c>
      <c r="F3220" s="143" t="n">
        <v>2022</v>
      </c>
      <c r="G3220" s="144" t="n">
        <v>61971884.58</v>
      </c>
      <c r="H3220" s="144" t="n">
        <v>0</v>
      </c>
      <c r="I3220" s="144" t="n">
        <f aca="false">+G:G-H:H</f>
        <v>61971884.58</v>
      </c>
    </row>
    <row r="3221" customFormat="false" ht="17.25" hidden="false" customHeight="true" outlineLevel="0" collapsed="false">
      <c r="A3221" s="140" t="s">
        <v>3095</v>
      </c>
      <c r="C3221" s="142" t="n">
        <v>60804000</v>
      </c>
      <c r="D3221" s="143" t="n">
        <v>60804000</v>
      </c>
      <c r="E3221" s="140" t="s">
        <v>374</v>
      </c>
      <c r="F3221" s="143" t="n">
        <v>2022</v>
      </c>
      <c r="G3221" s="144" t="n">
        <v>405000</v>
      </c>
      <c r="H3221" s="144" t="n">
        <v>0</v>
      </c>
      <c r="I3221" s="144" t="n">
        <f aca="false">+G:G-H:H</f>
        <v>405000</v>
      </c>
    </row>
    <row r="3222" customFormat="false" ht="17.25" hidden="false" customHeight="true" outlineLevel="0" collapsed="false">
      <c r="A3222" s="140" t="s">
        <v>3095</v>
      </c>
      <c r="C3222" s="142" t="n">
        <v>60809000</v>
      </c>
      <c r="D3222" s="143" t="n">
        <v>60809000</v>
      </c>
      <c r="E3222" s="140" t="s">
        <v>1733</v>
      </c>
      <c r="F3222" s="143" t="n">
        <v>2022</v>
      </c>
      <c r="G3222" s="144" t="n">
        <v>0</v>
      </c>
      <c r="H3222" s="144" t="n">
        <v>519709.55</v>
      </c>
      <c r="I3222" s="144" t="n">
        <f aca="false">+G:G-H:H</f>
        <v>-519709.55</v>
      </c>
    </row>
    <row r="3223" customFormat="false" ht="17.25" hidden="false" customHeight="true" outlineLevel="0" collapsed="false">
      <c r="A3223" s="140" t="s">
        <v>3095</v>
      </c>
      <c r="C3223" s="142" t="n">
        <v>61100000</v>
      </c>
      <c r="D3223" s="143" t="n">
        <v>61100000</v>
      </c>
      <c r="E3223" s="140" t="s">
        <v>146</v>
      </c>
      <c r="F3223" s="143" t="n">
        <v>2022</v>
      </c>
      <c r="G3223" s="144" t="n">
        <v>33664105</v>
      </c>
      <c r="H3223" s="144" t="n">
        <v>0</v>
      </c>
      <c r="I3223" s="144" t="n">
        <f aca="false">+G:G-H:H</f>
        <v>33664105</v>
      </c>
    </row>
    <row r="3224" customFormat="false" ht="17.25" hidden="false" customHeight="true" outlineLevel="0" collapsed="false">
      <c r="A3224" s="140" t="s">
        <v>3095</v>
      </c>
      <c r="C3224" s="142" t="n">
        <v>61301000</v>
      </c>
      <c r="D3224" s="143" t="n">
        <v>61301000</v>
      </c>
      <c r="E3224" s="140" t="s">
        <v>148</v>
      </c>
      <c r="F3224" s="143" t="n">
        <v>2022</v>
      </c>
      <c r="G3224" s="144" t="n">
        <v>75717074</v>
      </c>
      <c r="H3224" s="144" t="n">
        <v>0</v>
      </c>
      <c r="I3224" s="144" t="n">
        <f aca="false">+G:G-H:H</f>
        <v>75717074</v>
      </c>
    </row>
    <row r="3225" customFormat="false" ht="17.25" hidden="false" customHeight="true" outlineLevel="0" collapsed="false">
      <c r="A3225" s="140" t="s">
        <v>3095</v>
      </c>
      <c r="C3225" s="142" t="n">
        <v>61302000</v>
      </c>
      <c r="D3225" s="143" t="n">
        <v>61302000</v>
      </c>
      <c r="E3225" s="140" t="s">
        <v>3378</v>
      </c>
      <c r="F3225" s="143" t="n">
        <v>2022</v>
      </c>
      <c r="G3225" s="144" t="n">
        <v>816741108.49</v>
      </c>
      <c r="H3225" s="144" t="n">
        <v>0</v>
      </c>
      <c r="I3225" s="144" t="n">
        <f aca="false">+G:G-H:H</f>
        <v>816741108.49</v>
      </c>
    </row>
    <row r="3226" customFormat="false" ht="17.25" hidden="false" customHeight="true" outlineLevel="0" collapsed="false">
      <c r="A3226" s="140" t="s">
        <v>3095</v>
      </c>
      <c r="C3226" s="142" t="n">
        <v>61303000</v>
      </c>
      <c r="D3226" s="143" t="n">
        <v>61303000</v>
      </c>
      <c r="E3226" s="140" t="s">
        <v>150</v>
      </c>
      <c r="F3226" s="143" t="n">
        <v>2022</v>
      </c>
      <c r="G3226" s="144" t="n">
        <v>270048456.77</v>
      </c>
      <c r="H3226" s="144" t="n">
        <v>0</v>
      </c>
      <c r="I3226" s="144" t="n">
        <f aca="false">+G:G-H:H</f>
        <v>270048456.77</v>
      </c>
    </row>
    <row r="3227" customFormat="false" ht="17.25" hidden="false" customHeight="true" outlineLevel="0" collapsed="false">
      <c r="A3227" s="140" t="s">
        <v>3095</v>
      </c>
      <c r="C3227" s="142" t="n">
        <v>61500000</v>
      </c>
      <c r="D3227" s="143" t="n">
        <v>61500000</v>
      </c>
      <c r="E3227" s="140" t="s">
        <v>151</v>
      </c>
      <c r="F3227" s="143" t="n">
        <v>2022</v>
      </c>
      <c r="G3227" s="144" t="n">
        <v>28612985.51</v>
      </c>
      <c r="H3227" s="144" t="n">
        <v>0</v>
      </c>
      <c r="I3227" s="144" t="n">
        <f aca="false">+G:G-H:H</f>
        <v>28612985.51</v>
      </c>
    </row>
    <row r="3228" customFormat="false" ht="17.25" hidden="false" customHeight="true" outlineLevel="0" collapsed="false">
      <c r="A3228" s="140" t="s">
        <v>3095</v>
      </c>
      <c r="C3228" s="142" t="n">
        <v>61501000</v>
      </c>
      <c r="D3228" s="143" t="n">
        <v>61501000</v>
      </c>
      <c r="E3228" s="140" t="s">
        <v>152</v>
      </c>
      <c r="F3228" s="143" t="n">
        <v>2022</v>
      </c>
      <c r="G3228" s="144" t="n">
        <v>13826166.92</v>
      </c>
      <c r="H3228" s="144" t="n">
        <v>0</v>
      </c>
      <c r="I3228" s="144" t="n">
        <f aca="false">+G:G-H:H</f>
        <v>13826166.92</v>
      </c>
    </row>
    <row r="3229" customFormat="false" ht="17.25" hidden="false" customHeight="true" outlineLevel="0" collapsed="false">
      <c r="A3229" s="140" t="s">
        <v>3095</v>
      </c>
      <c r="C3229" s="142" t="n">
        <v>61501400</v>
      </c>
      <c r="D3229" s="143" t="n">
        <v>61501000</v>
      </c>
      <c r="E3229" s="140" t="s">
        <v>153</v>
      </c>
      <c r="F3229" s="143" t="n">
        <v>2022</v>
      </c>
      <c r="G3229" s="144" t="n">
        <v>2210526.32</v>
      </c>
      <c r="H3229" s="144" t="n">
        <v>0</v>
      </c>
      <c r="I3229" s="144" t="n">
        <f aca="false">+G:G-H:H</f>
        <v>2210526.32</v>
      </c>
    </row>
    <row r="3230" customFormat="false" ht="17.25" hidden="false" customHeight="true" outlineLevel="0" collapsed="false">
      <c r="A3230" s="140" t="s">
        <v>3095</v>
      </c>
      <c r="C3230" s="142" t="n">
        <v>61503000</v>
      </c>
      <c r="D3230" s="143" t="n">
        <v>61503000</v>
      </c>
      <c r="E3230" s="140" t="s">
        <v>155</v>
      </c>
      <c r="F3230" s="143" t="n">
        <v>2022</v>
      </c>
      <c r="G3230" s="144" t="n">
        <v>209885085.48</v>
      </c>
      <c r="H3230" s="144" t="n">
        <v>0</v>
      </c>
      <c r="I3230" s="144" t="n">
        <f aca="false">+G:G-H:H</f>
        <v>209885085.48</v>
      </c>
    </row>
    <row r="3231" customFormat="false" ht="17.25" hidden="false" customHeight="true" outlineLevel="0" collapsed="false">
      <c r="A3231" s="140" t="s">
        <v>3095</v>
      </c>
      <c r="C3231" s="142" t="n">
        <v>61601000</v>
      </c>
      <c r="D3231" s="143" t="n">
        <v>61601000</v>
      </c>
      <c r="E3231" s="140" t="s">
        <v>156</v>
      </c>
      <c r="F3231" s="143" t="n">
        <v>2022</v>
      </c>
      <c r="G3231" s="144" t="n">
        <v>30976.64</v>
      </c>
      <c r="H3231" s="144" t="n">
        <v>0</v>
      </c>
      <c r="I3231" s="144" t="n">
        <f aca="false">+G:G-H:H</f>
        <v>30976.64</v>
      </c>
    </row>
    <row r="3232" customFormat="false" ht="17.25" hidden="false" customHeight="true" outlineLevel="0" collapsed="false">
      <c r="A3232" s="140" t="s">
        <v>3095</v>
      </c>
      <c r="C3232" s="142" t="n">
        <v>61602000</v>
      </c>
      <c r="D3232" s="143" t="n">
        <v>61602000</v>
      </c>
      <c r="E3232" s="140" t="s">
        <v>396</v>
      </c>
      <c r="F3232" s="143" t="n">
        <v>2022</v>
      </c>
      <c r="G3232" s="144" t="n">
        <v>376032.87</v>
      </c>
      <c r="H3232" s="144" t="n">
        <v>0</v>
      </c>
      <c r="I3232" s="144" t="n">
        <f aca="false">+G:G-H:H</f>
        <v>376032.87</v>
      </c>
    </row>
    <row r="3233" customFormat="false" ht="17.25" hidden="false" customHeight="true" outlineLevel="0" collapsed="false">
      <c r="A3233" s="140" t="s">
        <v>3095</v>
      </c>
      <c r="C3233" s="142" t="n">
        <v>61604000</v>
      </c>
      <c r="D3233" s="143" t="n">
        <v>61604000</v>
      </c>
      <c r="E3233" s="140" t="s">
        <v>157</v>
      </c>
      <c r="F3233" s="143" t="n">
        <v>2022</v>
      </c>
      <c r="G3233" s="144" t="n">
        <v>35944032.48</v>
      </c>
      <c r="H3233" s="144" t="n">
        <v>0</v>
      </c>
      <c r="I3233" s="144" t="n">
        <f aca="false">+G:G-H:H</f>
        <v>35944032.48</v>
      </c>
    </row>
    <row r="3234" customFormat="false" ht="17.25" hidden="false" customHeight="true" outlineLevel="0" collapsed="false">
      <c r="A3234" s="140" t="s">
        <v>3095</v>
      </c>
      <c r="C3234" s="142" t="n">
        <v>61801000</v>
      </c>
      <c r="D3234" s="143" t="n">
        <v>61801000</v>
      </c>
      <c r="E3234" s="140" t="s">
        <v>158</v>
      </c>
      <c r="F3234" s="143" t="n">
        <v>2022</v>
      </c>
      <c r="G3234" s="144" t="n">
        <v>2280000</v>
      </c>
      <c r="H3234" s="144" t="n">
        <v>0</v>
      </c>
      <c r="I3234" s="144" t="n">
        <f aca="false">+G:G-H:H</f>
        <v>2280000</v>
      </c>
    </row>
    <row r="3235" customFormat="false" ht="17.25" hidden="false" customHeight="true" outlineLevel="0" collapsed="false">
      <c r="A3235" s="140" t="s">
        <v>3095</v>
      </c>
      <c r="C3235" s="142" t="n">
        <v>61802000</v>
      </c>
      <c r="D3235" s="143" t="n">
        <v>61802000</v>
      </c>
      <c r="E3235" s="140" t="s">
        <v>159</v>
      </c>
      <c r="F3235" s="143" t="n">
        <v>2022</v>
      </c>
      <c r="G3235" s="144" t="n">
        <v>310300</v>
      </c>
      <c r="H3235" s="144" t="n">
        <v>0</v>
      </c>
      <c r="I3235" s="144" t="n">
        <f aca="false">+G:G-H:H</f>
        <v>310300</v>
      </c>
    </row>
    <row r="3236" customFormat="false" ht="17.25" hidden="false" customHeight="true" outlineLevel="0" collapsed="false">
      <c r="A3236" s="140" t="s">
        <v>3095</v>
      </c>
      <c r="C3236" s="142" t="n">
        <v>62101000</v>
      </c>
      <c r="D3236" s="143" t="n">
        <v>62101000</v>
      </c>
      <c r="E3236" s="140" t="s">
        <v>3286</v>
      </c>
      <c r="F3236" s="143" t="n">
        <v>2022</v>
      </c>
      <c r="G3236" s="144" t="n">
        <v>84331098.08</v>
      </c>
      <c r="H3236" s="144" t="n">
        <v>0</v>
      </c>
      <c r="I3236" s="144" t="n">
        <f aca="false">+G:G-H:H</f>
        <v>84331098.08</v>
      </c>
    </row>
    <row r="3237" customFormat="false" ht="17.25" hidden="false" customHeight="true" outlineLevel="0" collapsed="false">
      <c r="A3237" s="140" t="s">
        <v>3095</v>
      </c>
      <c r="C3237" s="142" t="n">
        <v>62102000</v>
      </c>
      <c r="D3237" s="143" t="n">
        <v>62102000</v>
      </c>
      <c r="E3237" s="140" t="s">
        <v>3290</v>
      </c>
      <c r="F3237" s="143" t="n">
        <v>2022</v>
      </c>
      <c r="G3237" s="144" t="n">
        <v>179144531.04</v>
      </c>
      <c r="H3237" s="144" t="n">
        <v>0</v>
      </c>
      <c r="I3237" s="144" t="n">
        <f aca="false">+G:G-H:H</f>
        <v>179144531.04</v>
      </c>
    </row>
    <row r="3238" customFormat="false" ht="17.25" hidden="false" customHeight="true" outlineLevel="0" collapsed="false">
      <c r="A3238" s="140" t="s">
        <v>3095</v>
      </c>
      <c r="C3238" s="142" t="n">
        <v>62103000</v>
      </c>
      <c r="D3238" s="143" t="n">
        <v>62103000</v>
      </c>
      <c r="E3238" s="140" t="s">
        <v>162</v>
      </c>
      <c r="F3238" s="143" t="n">
        <v>2022</v>
      </c>
      <c r="G3238" s="144" t="n">
        <v>4723314.28</v>
      </c>
      <c r="H3238" s="144" t="n">
        <v>0</v>
      </c>
      <c r="I3238" s="144" t="n">
        <f aca="false">+G:G-H:H</f>
        <v>4723314.28</v>
      </c>
    </row>
    <row r="3239" customFormat="false" ht="17.25" hidden="false" customHeight="true" outlineLevel="0" collapsed="false">
      <c r="A3239" s="140" t="s">
        <v>3095</v>
      </c>
      <c r="C3239" s="142" t="n">
        <v>62202000</v>
      </c>
      <c r="D3239" s="143" t="n">
        <v>62202000</v>
      </c>
      <c r="E3239" s="140" t="s">
        <v>3671</v>
      </c>
      <c r="F3239" s="143" t="n">
        <v>2022</v>
      </c>
      <c r="G3239" s="144" t="n">
        <v>1500000</v>
      </c>
      <c r="H3239" s="144" t="n">
        <v>0</v>
      </c>
      <c r="I3239" s="144" t="n">
        <f aca="false">+G:G-H:H</f>
        <v>1500000</v>
      </c>
    </row>
    <row r="3240" customFormat="false" ht="17.25" hidden="false" customHeight="true" outlineLevel="0" collapsed="false">
      <c r="A3240" s="140" t="s">
        <v>3095</v>
      </c>
      <c r="C3240" s="142" t="n">
        <v>62203000</v>
      </c>
      <c r="D3240" s="143" t="n">
        <v>62203000</v>
      </c>
      <c r="E3240" s="140" t="s">
        <v>163</v>
      </c>
      <c r="F3240" s="143" t="n">
        <v>2022</v>
      </c>
      <c r="G3240" s="144" t="n">
        <v>19500000</v>
      </c>
      <c r="H3240" s="144" t="n">
        <v>0</v>
      </c>
      <c r="I3240" s="144" t="n">
        <f aca="false">+G:G-H:H</f>
        <v>19500000</v>
      </c>
    </row>
    <row r="3241" customFormat="false" ht="17.25" hidden="false" customHeight="true" outlineLevel="0" collapsed="false">
      <c r="A3241" s="140" t="s">
        <v>3095</v>
      </c>
      <c r="C3241" s="142" t="n">
        <v>62208000</v>
      </c>
      <c r="D3241" s="143" t="n">
        <v>62208000</v>
      </c>
      <c r="E3241" s="140" t="s">
        <v>164</v>
      </c>
      <c r="F3241" s="143" t="n">
        <v>2022</v>
      </c>
      <c r="G3241" s="144" t="n">
        <v>910771933.51</v>
      </c>
      <c r="H3241" s="144" t="n">
        <v>0</v>
      </c>
      <c r="I3241" s="144" t="n">
        <f aca="false">+G:G-H:H</f>
        <v>910771933.51</v>
      </c>
    </row>
    <row r="3242" customFormat="false" ht="17.25" hidden="false" customHeight="true" outlineLevel="0" collapsed="false">
      <c r="A3242" s="140" t="s">
        <v>3095</v>
      </c>
      <c r="C3242" s="142" t="n">
        <v>62301000</v>
      </c>
      <c r="D3242" s="143" t="n">
        <v>62301000</v>
      </c>
      <c r="E3242" s="140" t="s">
        <v>1598</v>
      </c>
      <c r="F3242" s="143" t="n">
        <v>2022</v>
      </c>
      <c r="G3242" s="144" t="n">
        <v>2977780</v>
      </c>
      <c r="H3242" s="144" t="n">
        <v>0</v>
      </c>
      <c r="I3242" s="144" t="n">
        <f aca="false">+G:G-H:H</f>
        <v>2977780</v>
      </c>
    </row>
    <row r="3243" customFormat="false" ht="17.25" hidden="false" customHeight="true" outlineLevel="0" collapsed="false">
      <c r="A3243" s="140" t="s">
        <v>3095</v>
      </c>
      <c r="C3243" s="142" t="n">
        <v>62302000</v>
      </c>
      <c r="D3243" s="143" t="n">
        <v>62302000</v>
      </c>
      <c r="E3243" s="140" t="s">
        <v>166</v>
      </c>
      <c r="F3243" s="143" t="n">
        <v>2022</v>
      </c>
      <c r="G3243" s="144" t="n">
        <v>60890000</v>
      </c>
      <c r="H3243" s="144" t="n">
        <v>0</v>
      </c>
      <c r="I3243" s="144" t="n">
        <f aca="false">+G:G-H:H</f>
        <v>60890000</v>
      </c>
    </row>
    <row r="3244" customFormat="false" ht="17.25" hidden="false" customHeight="true" outlineLevel="0" collapsed="false">
      <c r="A3244" s="140" t="s">
        <v>3095</v>
      </c>
      <c r="C3244" s="142" t="n">
        <v>62303000</v>
      </c>
      <c r="D3244" s="143" t="n">
        <v>62303000</v>
      </c>
      <c r="E3244" s="140" t="s">
        <v>167</v>
      </c>
      <c r="F3244" s="143" t="n">
        <v>2022</v>
      </c>
      <c r="G3244" s="144" t="n">
        <v>81727391.14</v>
      </c>
      <c r="H3244" s="144" t="n">
        <v>0</v>
      </c>
      <c r="I3244" s="144" t="n">
        <f aca="false">+G:G-H:H</f>
        <v>81727391.14</v>
      </c>
    </row>
    <row r="3245" customFormat="false" ht="17.25" hidden="false" customHeight="true" outlineLevel="0" collapsed="false">
      <c r="A3245" s="140" t="s">
        <v>3095</v>
      </c>
      <c r="C3245" s="142" t="n">
        <v>62304000</v>
      </c>
      <c r="D3245" s="143" t="n">
        <v>62304000</v>
      </c>
      <c r="E3245" s="140" t="s">
        <v>3672</v>
      </c>
      <c r="F3245" s="143" t="n">
        <v>2022</v>
      </c>
      <c r="G3245" s="144" t="n">
        <v>56176338.5</v>
      </c>
      <c r="H3245" s="144" t="n">
        <v>0</v>
      </c>
      <c r="I3245" s="144" t="n">
        <f aca="false">+G:G-H:H</f>
        <v>56176338.5</v>
      </c>
    </row>
    <row r="3246" customFormat="false" ht="17.25" hidden="false" customHeight="true" outlineLevel="0" collapsed="false">
      <c r="A3246" s="140" t="s">
        <v>3095</v>
      </c>
      <c r="C3246" s="142" t="n">
        <v>62501000</v>
      </c>
      <c r="D3246" s="143" t="n">
        <v>62501000</v>
      </c>
      <c r="E3246" s="140" t="s">
        <v>169</v>
      </c>
      <c r="F3246" s="143" t="n">
        <v>2022</v>
      </c>
      <c r="G3246" s="144" t="n">
        <v>436038536.65</v>
      </c>
      <c r="H3246" s="144" t="n">
        <v>0</v>
      </c>
      <c r="I3246" s="144" t="n">
        <f aca="false">+G:G-H:H</f>
        <v>436038536.65</v>
      </c>
    </row>
    <row r="3247" customFormat="false" ht="17.25" hidden="false" customHeight="true" outlineLevel="0" collapsed="false">
      <c r="A3247" s="140" t="s">
        <v>3095</v>
      </c>
      <c r="C3247" s="142" t="n">
        <v>62502000</v>
      </c>
      <c r="D3247" s="143" t="n">
        <v>62502000</v>
      </c>
      <c r="E3247" s="140" t="s">
        <v>170</v>
      </c>
      <c r="F3247" s="143" t="n">
        <v>2022</v>
      </c>
      <c r="G3247" s="144" t="n">
        <v>4100528</v>
      </c>
      <c r="H3247" s="144" t="n">
        <v>0</v>
      </c>
      <c r="I3247" s="144" t="n">
        <f aca="false">+G:G-H:H</f>
        <v>4100528</v>
      </c>
    </row>
    <row r="3248" customFormat="false" ht="17.25" hidden="false" customHeight="true" outlineLevel="0" collapsed="false">
      <c r="A3248" s="140" t="s">
        <v>3095</v>
      </c>
      <c r="C3248" s="142" t="n">
        <v>62503000</v>
      </c>
      <c r="D3248" s="143" t="n">
        <v>62503000</v>
      </c>
      <c r="E3248" s="140" t="s">
        <v>3603</v>
      </c>
      <c r="F3248" s="143" t="n">
        <v>2022</v>
      </c>
      <c r="G3248" s="144" t="n">
        <v>70000</v>
      </c>
      <c r="H3248" s="144" t="n">
        <v>0</v>
      </c>
      <c r="I3248" s="144" t="n">
        <f aca="false">+G:G-H:H</f>
        <v>70000</v>
      </c>
    </row>
    <row r="3249" customFormat="false" ht="17.25" hidden="false" customHeight="true" outlineLevel="0" collapsed="false">
      <c r="A3249" s="140" t="s">
        <v>3095</v>
      </c>
      <c r="C3249" s="142" t="n">
        <v>62504000</v>
      </c>
      <c r="D3249" s="143" t="n">
        <v>62504000</v>
      </c>
      <c r="E3249" s="140" t="s">
        <v>3557</v>
      </c>
      <c r="F3249" s="143" t="n">
        <v>2022</v>
      </c>
      <c r="G3249" s="144" t="n">
        <v>45088877.35</v>
      </c>
      <c r="H3249" s="144" t="n">
        <v>0</v>
      </c>
      <c r="I3249" s="144" t="n">
        <f aca="false">+G:G-H:H</f>
        <v>45088877.35</v>
      </c>
    </row>
    <row r="3250" customFormat="false" ht="17.25" hidden="false" customHeight="true" outlineLevel="0" collapsed="false">
      <c r="A3250" s="140" t="s">
        <v>3095</v>
      </c>
      <c r="C3250" s="142" t="n">
        <v>62505000</v>
      </c>
      <c r="D3250" s="143" t="n">
        <v>62505000</v>
      </c>
      <c r="E3250" s="140" t="s">
        <v>173</v>
      </c>
      <c r="F3250" s="143" t="n">
        <v>2022</v>
      </c>
      <c r="G3250" s="144" t="n">
        <v>9849457.75</v>
      </c>
      <c r="H3250" s="144" t="n">
        <v>0</v>
      </c>
      <c r="I3250" s="144" t="n">
        <f aca="false">+G:G-H:H</f>
        <v>9849457.75</v>
      </c>
    </row>
    <row r="3251" customFormat="false" ht="17.25" hidden="false" customHeight="true" outlineLevel="0" collapsed="false">
      <c r="A3251" s="140" t="s">
        <v>3095</v>
      </c>
      <c r="C3251" s="142" t="n">
        <v>62506000</v>
      </c>
      <c r="D3251" s="143" t="n">
        <v>62506000</v>
      </c>
      <c r="E3251" s="140" t="s">
        <v>174</v>
      </c>
      <c r="F3251" s="143" t="n">
        <v>2022</v>
      </c>
      <c r="G3251" s="144" t="n">
        <v>5556600</v>
      </c>
      <c r="H3251" s="144" t="n">
        <v>0</v>
      </c>
      <c r="I3251" s="144" t="n">
        <f aca="false">+G:G-H:H</f>
        <v>5556600</v>
      </c>
    </row>
    <row r="3252" customFormat="false" ht="17.25" hidden="false" customHeight="true" outlineLevel="0" collapsed="false">
      <c r="A3252" s="140" t="s">
        <v>3095</v>
      </c>
      <c r="C3252" s="142" t="n">
        <v>62507000</v>
      </c>
      <c r="D3252" s="143" t="n">
        <v>62507000</v>
      </c>
      <c r="E3252" s="140" t="s">
        <v>175</v>
      </c>
      <c r="F3252" s="143" t="n">
        <v>2022</v>
      </c>
      <c r="G3252" s="144" t="n">
        <v>330883486.68</v>
      </c>
      <c r="H3252" s="144" t="n">
        <v>0</v>
      </c>
      <c r="I3252" s="144" t="n">
        <f aca="false">+G:G-H:H</f>
        <v>330883486.68</v>
      </c>
    </row>
    <row r="3253" customFormat="false" ht="17.25" hidden="false" customHeight="true" outlineLevel="0" collapsed="false">
      <c r="A3253" s="140" t="s">
        <v>3095</v>
      </c>
      <c r="C3253" s="142" t="n">
        <v>62601000</v>
      </c>
      <c r="D3253" s="143" t="n">
        <v>62601000</v>
      </c>
      <c r="E3253" s="140" t="s">
        <v>418</v>
      </c>
      <c r="F3253" s="143" t="n">
        <v>2022</v>
      </c>
      <c r="G3253" s="144" t="n">
        <v>345000</v>
      </c>
      <c r="H3253" s="144" t="n">
        <v>0</v>
      </c>
      <c r="I3253" s="144" t="n">
        <f aca="false">+G:G-H:H</f>
        <v>345000</v>
      </c>
    </row>
    <row r="3254" customFormat="false" ht="17.25" hidden="false" customHeight="true" outlineLevel="0" collapsed="false">
      <c r="A3254" s="140" t="s">
        <v>3095</v>
      </c>
      <c r="C3254" s="143" t="n">
        <v>62602000</v>
      </c>
      <c r="D3254" s="143" t="n">
        <v>62602000</v>
      </c>
      <c r="E3254" s="140" t="s">
        <v>176</v>
      </c>
      <c r="F3254" s="143" t="n">
        <v>2022</v>
      </c>
      <c r="G3254" s="144" t="n">
        <v>7173615.58</v>
      </c>
      <c r="H3254" s="144" t="n">
        <v>0</v>
      </c>
      <c r="I3254" s="144" t="n">
        <f aca="false">+G:G-H:H</f>
        <v>7173615.58</v>
      </c>
    </row>
    <row r="3255" customFormat="false" ht="17.25" hidden="false" customHeight="true" outlineLevel="0" collapsed="false">
      <c r="A3255" s="140" t="s">
        <v>3095</v>
      </c>
      <c r="C3255" s="143" t="n">
        <v>62603000</v>
      </c>
      <c r="D3255" s="143" t="n">
        <v>62603000</v>
      </c>
      <c r="E3255" s="140" t="s">
        <v>177</v>
      </c>
      <c r="F3255" s="143" t="n">
        <v>2022</v>
      </c>
      <c r="G3255" s="144" t="n">
        <v>39543676.38</v>
      </c>
      <c r="H3255" s="144" t="n">
        <v>0</v>
      </c>
      <c r="I3255" s="144" t="n">
        <f aca="false">+G:G-H:H</f>
        <v>39543676.38</v>
      </c>
    </row>
    <row r="3256" customFormat="false" ht="17.25" hidden="false" customHeight="true" outlineLevel="0" collapsed="false">
      <c r="A3256" s="140" t="s">
        <v>3095</v>
      </c>
      <c r="C3256" s="143" t="n">
        <v>62604000</v>
      </c>
      <c r="D3256" s="143" t="n">
        <v>62604000</v>
      </c>
      <c r="E3256" s="140" t="s">
        <v>178</v>
      </c>
      <c r="F3256" s="143" t="n">
        <v>2022</v>
      </c>
      <c r="G3256" s="144" t="n">
        <v>2140258.57</v>
      </c>
      <c r="H3256" s="144" t="n">
        <v>0</v>
      </c>
      <c r="I3256" s="144" t="n">
        <f aca="false">+G:G-H:H</f>
        <v>2140258.57</v>
      </c>
    </row>
    <row r="3257" customFormat="false" ht="17.25" hidden="false" customHeight="true" outlineLevel="0" collapsed="false">
      <c r="A3257" s="140" t="s">
        <v>3095</v>
      </c>
      <c r="C3257" s="143" t="n">
        <v>62607000</v>
      </c>
      <c r="D3257" s="143" t="n">
        <v>62607000</v>
      </c>
      <c r="E3257" s="140" t="s">
        <v>2397</v>
      </c>
      <c r="F3257" s="143" t="n">
        <v>2022</v>
      </c>
      <c r="G3257" s="144" t="n">
        <v>23607460</v>
      </c>
      <c r="H3257" s="144" t="n">
        <v>0</v>
      </c>
      <c r="I3257" s="144" t="n">
        <f aca="false">+G:G-H:H</f>
        <v>23607460</v>
      </c>
    </row>
    <row r="3258" customFormat="false" ht="17.25" hidden="false" customHeight="true" outlineLevel="0" collapsed="false">
      <c r="A3258" s="140" t="s">
        <v>3095</v>
      </c>
      <c r="C3258" s="143" t="n">
        <v>62608000</v>
      </c>
      <c r="D3258" s="143" t="n">
        <v>62608000</v>
      </c>
      <c r="E3258" s="140" t="s">
        <v>3312</v>
      </c>
      <c r="F3258" s="143" t="n">
        <v>2022</v>
      </c>
      <c r="G3258" s="144" t="n">
        <v>4485120</v>
      </c>
      <c r="H3258" s="144" t="n">
        <v>0</v>
      </c>
      <c r="I3258" s="144" t="n">
        <f aca="false">+G:G-H:H</f>
        <v>4485120</v>
      </c>
    </row>
    <row r="3259" customFormat="false" ht="17.25" hidden="false" customHeight="true" outlineLevel="0" collapsed="false">
      <c r="A3259" s="140" t="s">
        <v>3095</v>
      </c>
      <c r="C3259" s="143" t="n">
        <v>62701000</v>
      </c>
      <c r="D3259" s="143" t="n">
        <v>62701000</v>
      </c>
      <c r="E3259" s="140" t="s">
        <v>181</v>
      </c>
      <c r="F3259" s="143" t="n">
        <v>2022</v>
      </c>
      <c r="G3259" s="144" t="n">
        <v>124666.67</v>
      </c>
      <c r="H3259" s="144" t="n">
        <v>0</v>
      </c>
      <c r="I3259" s="144" t="n">
        <f aca="false">+G:G-H:H</f>
        <v>124666.67</v>
      </c>
    </row>
    <row r="3260" customFormat="false" ht="17.25" hidden="false" customHeight="true" outlineLevel="0" collapsed="false">
      <c r="A3260" s="140" t="s">
        <v>3095</v>
      </c>
      <c r="C3260" s="143" t="n">
        <v>62703000</v>
      </c>
      <c r="D3260" s="143" t="n">
        <v>62703000</v>
      </c>
      <c r="E3260" s="140" t="s">
        <v>182</v>
      </c>
      <c r="F3260" s="143" t="n">
        <v>2022</v>
      </c>
      <c r="G3260" s="144" t="n">
        <v>3957286.43</v>
      </c>
      <c r="H3260" s="144" t="n">
        <v>0</v>
      </c>
      <c r="I3260" s="144" t="n">
        <f aca="false">+G:G-H:H</f>
        <v>3957286.43</v>
      </c>
    </row>
    <row r="3261" customFormat="false" ht="17.25" hidden="false" customHeight="true" outlineLevel="0" collapsed="false">
      <c r="A3261" s="140" t="s">
        <v>3095</v>
      </c>
      <c r="C3261" s="143" t="n">
        <v>62705000</v>
      </c>
      <c r="D3261" s="143" t="n">
        <v>62705000</v>
      </c>
      <c r="E3261" s="140" t="s">
        <v>1116</v>
      </c>
      <c r="F3261" s="143" t="n">
        <v>2022</v>
      </c>
      <c r="G3261" s="144" t="n">
        <v>1043721.52</v>
      </c>
      <c r="H3261" s="144" t="n">
        <v>0</v>
      </c>
      <c r="I3261" s="144" t="n">
        <f aca="false">+G:G-H:H</f>
        <v>1043721.52</v>
      </c>
    </row>
    <row r="3262" customFormat="false" ht="17.25" hidden="false" customHeight="true" outlineLevel="0" collapsed="false">
      <c r="A3262" s="140" t="s">
        <v>3095</v>
      </c>
      <c r="C3262" s="143" t="n">
        <v>62706000</v>
      </c>
      <c r="D3262" s="143" t="n">
        <v>62706000</v>
      </c>
      <c r="E3262" s="140" t="s">
        <v>183</v>
      </c>
      <c r="F3262" s="143" t="n">
        <v>2022</v>
      </c>
      <c r="G3262" s="144" t="n">
        <v>8196836.86</v>
      </c>
      <c r="H3262" s="144" t="n">
        <v>0</v>
      </c>
      <c r="I3262" s="144" t="n">
        <f aca="false">+G:G-H:H</f>
        <v>8196836.86</v>
      </c>
    </row>
    <row r="3263" customFormat="false" ht="17.25" hidden="false" customHeight="true" outlineLevel="0" collapsed="false">
      <c r="A3263" s="140" t="s">
        <v>3095</v>
      </c>
      <c r="C3263" s="143" t="n">
        <v>62710000</v>
      </c>
      <c r="D3263" s="143" t="n">
        <v>62710000</v>
      </c>
      <c r="E3263" s="140" t="s">
        <v>184</v>
      </c>
      <c r="F3263" s="143" t="n">
        <v>2022</v>
      </c>
      <c r="G3263" s="144" t="n">
        <v>1260000</v>
      </c>
      <c r="H3263" s="144" t="n">
        <v>0</v>
      </c>
      <c r="I3263" s="144" t="n">
        <f aca="false">+G:G-H:H</f>
        <v>1260000</v>
      </c>
    </row>
    <row r="3264" customFormat="false" ht="17.25" hidden="false" customHeight="true" outlineLevel="0" collapsed="false">
      <c r="A3264" s="140" t="s">
        <v>3095</v>
      </c>
      <c r="C3264" s="143" t="n">
        <v>63501000</v>
      </c>
      <c r="D3264" s="143" t="n">
        <v>63501000</v>
      </c>
      <c r="E3264" s="140" t="s">
        <v>3318</v>
      </c>
      <c r="F3264" s="143" t="n">
        <v>2022</v>
      </c>
      <c r="G3264" s="144" t="n">
        <v>267500</v>
      </c>
      <c r="H3264" s="144" t="n">
        <v>0</v>
      </c>
      <c r="I3264" s="144" t="n">
        <f aca="false">+G:G-H:H</f>
        <v>267500</v>
      </c>
    </row>
    <row r="3265" customFormat="false" ht="17.25" hidden="false" customHeight="true" outlineLevel="0" collapsed="false">
      <c r="A3265" s="140" t="s">
        <v>3095</v>
      </c>
      <c r="C3265" s="143" t="n">
        <v>63504000</v>
      </c>
      <c r="D3265" s="143" t="n">
        <v>63504000</v>
      </c>
      <c r="E3265" s="140" t="s">
        <v>188</v>
      </c>
      <c r="F3265" s="143" t="n">
        <v>2022</v>
      </c>
      <c r="G3265" s="144" t="n">
        <v>9190694.7</v>
      </c>
      <c r="H3265" s="144" t="n">
        <v>0</v>
      </c>
      <c r="I3265" s="144" t="n">
        <f aca="false">+G:G-H:H</f>
        <v>9190694.7</v>
      </c>
    </row>
    <row r="3266" customFormat="false" ht="17.25" hidden="false" customHeight="true" outlineLevel="0" collapsed="false">
      <c r="A3266" s="140" t="s">
        <v>3095</v>
      </c>
      <c r="C3266" s="143" t="n">
        <v>63506000</v>
      </c>
      <c r="D3266" s="143" t="n">
        <v>63506000</v>
      </c>
      <c r="E3266" s="140" t="s">
        <v>189</v>
      </c>
      <c r="F3266" s="143" t="n">
        <v>2022</v>
      </c>
      <c r="G3266" s="144" t="n">
        <v>1642000</v>
      </c>
      <c r="H3266" s="144" t="n">
        <v>0</v>
      </c>
      <c r="I3266" s="144" t="n">
        <f aca="false">+G:G-H:H</f>
        <v>1642000</v>
      </c>
    </row>
    <row r="3267" customFormat="false" ht="17.25" hidden="false" customHeight="true" outlineLevel="0" collapsed="false">
      <c r="A3267" s="140" t="s">
        <v>3095</v>
      </c>
      <c r="C3267" s="143" t="n">
        <v>63508000</v>
      </c>
      <c r="D3267" s="143" t="n">
        <v>63508000</v>
      </c>
      <c r="E3267" s="140" t="s">
        <v>2336</v>
      </c>
      <c r="F3267" s="143" t="n">
        <v>2022</v>
      </c>
      <c r="G3267" s="144" t="n">
        <v>36380989.98</v>
      </c>
      <c r="H3267" s="144" t="n">
        <v>0</v>
      </c>
      <c r="I3267" s="144" t="n">
        <f aca="false">+G:G-H:H</f>
        <v>36380989.98</v>
      </c>
    </row>
    <row r="3268" customFormat="false" ht="17.25" hidden="false" customHeight="true" outlineLevel="0" collapsed="false">
      <c r="A3268" s="140" t="s">
        <v>3095</v>
      </c>
      <c r="C3268" s="143" t="n">
        <v>64101000</v>
      </c>
      <c r="D3268" s="143" t="n">
        <v>64101000</v>
      </c>
      <c r="E3268" s="140" t="s">
        <v>190</v>
      </c>
      <c r="F3268" s="143" t="n">
        <v>2022</v>
      </c>
      <c r="G3268" s="144" t="n">
        <v>4963112279.23</v>
      </c>
      <c r="H3268" s="144" t="n">
        <v>0</v>
      </c>
      <c r="I3268" s="144" t="n">
        <f aca="false">+G:G-H:H</f>
        <v>4963112279.23</v>
      </c>
    </row>
    <row r="3269" customFormat="false" ht="17.25" hidden="false" customHeight="true" outlineLevel="0" collapsed="false">
      <c r="A3269" s="140" t="s">
        <v>3095</v>
      </c>
      <c r="C3269" s="143" t="n">
        <v>64102000</v>
      </c>
      <c r="D3269" s="143" t="n">
        <v>64102000</v>
      </c>
      <c r="E3269" s="140" t="s">
        <v>191</v>
      </c>
      <c r="F3269" s="143" t="n">
        <v>2022</v>
      </c>
      <c r="G3269" s="144" t="n">
        <v>204279427.93</v>
      </c>
      <c r="H3269" s="144" t="n">
        <v>0</v>
      </c>
      <c r="I3269" s="144" t="n">
        <f aca="false">+G:G-H:H</f>
        <v>204279427.93</v>
      </c>
    </row>
    <row r="3270" customFormat="false" ht="17.25" hidden="false" customHeight="true" outlineLevel="0" collapsed="false">
      <c r="A3270" s="140" t="s">
        <v>3095</v>
      </c>
      <c r="C3270" s="143" t="n">
        <v>64103000</v>
      </c>
      <c r="D3270" s="143" t="n">
        <v>64103000</v>
      </c>
      <c r="E3270" s="140" t="s">
        <v>192</v>
      </c>
      <c r="F3270" s="143" t="n">
        <v>2022</v>
      </c>
      <c r="G3270" s="144" t="n">
        <v>279631251.67</v>
      </c>
      <c r="H3270" s="144" t="n">
        <v>0</v>
      </c>
      <c r="I3270" s="144" t="n">
        <f aca="false">+G:G-H:H</f>
        <v>279631251.67</v>
      </c>
    </row>
    <row r="3271" customFormat="false" ht="17.25" hidden="false" customHeight="true" outlineLevel="0" collapsed="false">
      <c r="A3271" s="140" t="s">
        <v>3095</v>
      </c>
      <c r="C3271" s="143" t="n">
        <v>64104000</v>
      </c>
      <c r="D3271" s="143" t="n">
        <v>64104000</v>
      </c>
      <c r="E3271" s="140" t="s">
        <v>193</v>
      </c>
      <c r="F3271" s="143" t="n">
        <v>2022</v>
      </c>
      <c r="G3271" s="144" t="n">
        <v>17932711.48</v>
      </c>
      <c r="H3271" s="144" t="n">
        <v>0</v>
      </c>
      <c r="I3271" s="144" t="n">
        <f aca="false">+G:G-H:H</f>
        <v>17932711.48</v>
      </c>
    </row>
    <row r="3272" customFormat="false" ht="17.25" hidden="false" customHeight="true" outlineLevel="0" collapsed="false">
      <c r="A3272" s="140" t="s">
        <v>3095</v>
      </c>
      <c r="C3272" s="143" t="n">
        <v>64105000</v>
      </c>
      <c r="D3272" s="143" t="n">
        <v>64105000</v>
      </c>
      <c r="E3272" s="140" t="s">
        <v>1332</v>
      </c>
      <c r="F3272" s="143" t="n">
        <v>2022</v>
      </c>
      <c r="G3272" s="144" t="n">
        <v>72702013.95</v>
      </c>
      <c r="H3272" s="144" t="n">
        <v>0</v>
      </c>
      <c r="I3272" s="144" t="n">
        <f aca="false">+G:G-H:H</f>
        <v>72702013.95</v>
      </c>
    </row>
    <row r="3273" customFormat="false" ht="17.25" hidden="false" customHeight="true" outlineLevel="0" collapsed="false">
      <c r="A3273" s="140" t="s">
        <v>3095</v>
      </c>
      <c r="C3273" s="143" t="n">
        <v>64180000</v>
      </c>
      <c r="D3273" s="143" t="n">
        <v>64180000</v>
      </c>
      <c r="E3273" s="140" t="s">
        <v>3673</v>
      </c>
      <c r="F3273" s="143" t="n">
        <v>2022</v>
      </c>
      <c r="G3273" s="144" t="n">
        <v>464804519.55</v>
      </c>
      <c r="H3273" s="144" t="n">
        <v>0</v>
      </c>
      <c r="I3273" s="144" t="n">
        <f aca="false">+G:G-H:H</f>
        <v>464804519.55</v>
      </c>
    </row>
    <row r="3274" customFormat="false" ht="17.25" hidden="false" customHeight="true" outlineLevel="0" collapsed="false">
      <c r="A3274" s="140" t="s">
        <v>3095</v>
      </c>
      <c r="C3274" s="143" t="n">
        <v>64188000</v>
      </c>
      <c r="D3274" s="143" t="n">
        <v>64180000</v>
      </c>
      <c r="E3274" s="140" t="s">
        <v>3561</v>
      </c>
      <c r="F3274" s="143" t="n">
        <v>2022</v>
      </c>
      <c r="G3274" s="144" t="n">
        <v>2071479.2</v>
      </c>
      <c r="H3274" s="144" t="n">
        <v>0</v>
      </c>
      <c r="I3274" s="144" t="n">
        <f aca="false">+G:G-H:H</f>
        <v>2071479.2</v>
      </c>
    </row>
    <row r="3275" customFormat="false" ht="17.25" hidden="false" customHeight="true" outlineLevel="0" collapsed="false">
      <c r="A3275" s="140" t="s">
        <v>3095</v>
      </c>
      <c r="C3275" s="143" t="n">
        <v>64501000</v>
      </c>
      <c r="D3275" s="143" t="n">
        <v>64501000</v>
      </c>
      <c r="E3275" s="140" t="s">
        <v>35</v>
      </c>
      <c r="F3275" s="143" t="n">
        <v>2022</v>
      </c>
      <c r="G3275" s="144" t="n">
        <v>365895796.76</v>
      </c>
      <c r="H3275" s="144" t="n">
        <v>0</v>
      </c>
      <c r="I3275" s="144" t="n">
        <f aca="false">+G:G-H:H</f>
        <v>365895796.76</v>
      </c>
    </row>
    <row r="3276" customFormat="false" ht="17.25" hidden="false" customHeight="true" outlineLevel="0" collapsed="false">
      <c r="A3276" s="140" t="s">
        <v>3095</v>
      </c>
      <c r="C3276" s="143" t="n">
        <v>64502000</v>
      </c>
      <c r="D3276" s="143" t="n">
        <v>64502000</v>
      </c>
      <c r="E3276" s="140" t="s">
        <v>37</v>
      </c>
      <c r="F3276" s="143" t="n">
        <v>2022</v>
      </c>
      <c r="G3276" s="144" t="n">
        <v>135619503.1</v>
      </c>
      <c r="H3276" s="144" t="n">
        <v>0</v>
      </c>
      <c r="I3276" s="144" t="n">
        <f aca="false">+G:G-H:H</f>
        <v>135619503.1</v>
      </c>
    </row>
    <row r="3277" customFormat="false" ht="17.25" hidden="false" customHeight="true" outlineLevel="0" collapsed="false">
      <c r="A3277" s="140" t="s">
        <v>3095</v>
      </c>
      <c r="C3277" s="143" t="n">
        <v>64504000</v>
      </c>
      <c r="D3277" s="143" t="n">
        <v>64504000</v>
      </c>
      <c r="E3277" s="140" t="s">
        <v>196</v>
      </c>
      <c r="F3277" s="143" t="n">
        <v>2022</v>
      </c>
      <c r="G3277" s="144" t="n">
        <v>28145830.52</v>
      </c>
      <c r="H3277" s="144" t="n">
        <v>0</v>
      </c>
      <c r="I3277" s="144" t="n">
        <f aca="false">+G:G-H:H</f>
        <v>28145830.52</v>
      </c>
    </row>
    <row r="3278" customFormat="false" ht="17.25" hidden="false" customHeight="true" outlineLevel="0" collapsed="false">
      <c r="A3278" s="140" t="s">
        <v>3095</v>
      </c>
      <c r="C3278" s="143" t="n">
        <v>64506000</v>
      </c>
      <c r="D3278" s="143" t="n">
        <v>64505000</v>
      </c>
      <c r="E3278" s="140" t="s">
        <v>3674</v>
      </c>
      <c r="F3278" s="143" t="n">
        <v>2022</v>
      </c>
      <c r="G3278" s="144" t="n">
        <v>1560320.25</v>
      </c>
      <c r="H3278" s="144" t="n">
        <v>0</v>
      </c>
      <c r="I3278" s="144" t="n">
        <f aca="false">+G:G-H:H</f>
        <v>1560320.25</v>
      </c>
    </row>
    <row r="3279" customFormat="false" ht="17.25" hidden="false" customHeight="true" outlineLevel="0" collapsed="false">
      <c r="A3279" s="140" t="s">
        <v>3095</v>
      </c>
      <c r="C3279" s="143" t="n">
        <v>64507000</v>
      </c>
      <c r="D3279" s="143" t="n">
        <v>64505000</v>
      </c>
      <c r="E3279" s="140" t="s">
        <v>3675</v>
      </c>
      <c r="F3279" s="143" t="n">
        <v>2022</v>
      </c>
      <c r="G3279" s="144" t="n">
        <v>3815270.85</v>
      </c>
      <c r="H3279" s="144" t="n">
        <v>0</v>
      </c>
      <c r="I3279" s="144" t="n">
        <f aca="false">+G:G-H:H</f>
        <v>3815270.85</v>
      </c>
    </row>
    <row r="3280" customFormat="false" ht="17.25" hidden="false" customHeight="true" outlineLevel="0" collapsed="false">
      <c r="A3280" s="140" t="s">
        <v>3095</v>
      </c>
      <c r="C3280" s="143" t="n">
        <v>64700000</v>
      </c>
      <c r="D3280" s="143" t="n">
        <v>64700000</v>
      </c>
      <c r="E3280" s="140" t="s">
        <v>197</v>
      </c>
      <c r="F3280" s="143" t="n">
        <v>2022</v>
      </c>
      <c r="G3280" s="144" t="n">
        <v>1573000</v>
      </c>
      <c r="H3280" s="144" t="n">
        <v>0</v>
      </c>
      <c r="I3280" s="144" t="n">
        <f aca="false">+G:G-H:H</f>
        <v>1573000</v>
      </c>
    </row>
    <row r="3281" customFormat="false" ht="17.25" hidden="false" customHeight="true" outlineLevel="0" collapsed="false">
      <c r="A3281" s="140" t="s">
        <v>3095</v>
      </c>
      <c r="C3281" s="143" t="n">
        <v>64801000</v>
      </c>
      <c r="D3281" s="143" t="n">
        <v>64801000</v>
      </c>
      <c r="E3281" s="140" t="s">
        <v>198</v>
      </c>
      <c r="F3281" s="143" t="n">
        <v>2022</v>
      </c>
      <c r="G3281" s="144" t="n">
        <v>19930093.87</v>
      </c>
      <c r="H3281" s="144" t="n">
        <v>0</v>
      </c>
      <c r="I3281" s="144" t="n">
        <f aca="false">+G:G-H:H</f>
        <v>19930093.87</v>
      </c>
    </row>
    <row r="3282" customFormat="false" ht="17.25" hidden="false" customHeight="true" outlineLevel="0" collapsed="false">
      <c r="A3282" s="140" t="s">
        <v>3095</v>
      </c>
      <c r="C3282" s="143" t="n">
        <v>64803000</v>
      </c>
      <c r="D3282" s="143" t="n">
        <v>64803000</v>
      </c>
      <c r="E3282" s="140" t="s">
        <v>3333</v>
      </c>
      <c r="F3282" s="143" t="n">
        <v>2022</v>
      </c>
      <c r="G3282" s="144" t="n">
        <v>248600</v>
      </c>
      <c r="H3282" s="144" t="n">
        <v>0</v>
      </c>
      <c r="I3282" s="144" t="n">
        <f aca="false">+G:G-H:H</f>
        <v>248600</v>
      </c>
    </row>
    <row r="3283" customFormat="false" ht="17.25" hidden="false" customHeight="true" outlineLevel="0" collapsed="false">
      <c r="A3283" s="140" t="s">
        <v>3095</v>
      </c>
      <c r="C3283" s="143" t="n">
        <v>64804000</v>
      </c>
      <c r="D3283" s="143" t="n">
        <v>64804000</v>
      </c>
      <c r="E3283" s="140" t="s">
        <v>200</v>
      </c>
      <c r="F3283" s="143" t="n">
        <v>2022</v>
      </c>
      <c r="G3283" s="144" t="n">
        <v>55048976.01</v>
      </c>
      <c r="H3283" s="144" t="n">
        <v>0</v>
      </c>
      <c r="I3283" s="144" t="n">
        <f aca="false">+G:G-H:H</f>
        <v>55048976.01</v>
      </c>
    </row>
    <row r="3284" customFormat="false" ht="17.25" hidden="false" customHeight="true" outlineLevel="0" collapsed="false">
      <c r="A3284" s="140" t="s">
        <v>3095</v>
      </c>
      <c r="C3284" s="143" t="n">
        <v>64805000</v>
      </c>
      <c r="D3284" s="143" t="n">
        <v>64805000</v>
      </c>
      <c r="E3284" s="140" t="s">
        <v>201</v>
      </c>
      <c r="F3284" s="143" t="n">
        <v>2022</v>
      </c>
      <c r="G3284" s="144" t="n">
        <v>10126499.69</v>
      </c>
      <c r="H3284" s="144" t="n">
        <v>0</v>
      </c>
      <c r="I3284" s="144" t="n">
        <f aca="false">+G:G-H:H</f>
        <v>10126499.69</v>
      </c>
    </row>
    <row r="3285" customFormat="false" ht="17.25" hidden="false" customHeight="true" outlineLevel="0" collapsed="false">
      <c r="A3285" s="140" t="s">
        <v>3095</v>
      </c>
      <c r="C3285" s="143" t="n">
        <v>65100000</v>
      </c>
      <c r="D3285" s="143" t="n">
        <v>65100000</v>
      </c>
      <c r="E3285" s="140" t="s">
        <v>3563</v>
      </c>
      <c r="F3285" s="143" t="n">
        <v>2022</v>
      </c>
      <c r="G3285" s="144" t="n">
        <v>73066838.03</v>
      </c>
      <c r="H3285" s="144" t="n">
        <v>0</v>
      </c>
      <c r="I3285" s="144" t="n">
        <f aca="false">+G:G-H:H</f>
        <v>73066838.03</v>
      </c>
    </row>
    <row r="3286" customFormat="false" ht="17.25" hidden="false" customHeight="true" outlineLevel="0" collapsed="false">
      <c r="A3286" s="140" t="s">
        <v>3095</v>
      </c>
      <c r="C3286" s="143" t="n">
        <v>65601000</v>
      </c>
      <c r="D3286" s="143" t="n">
        <v>65601000</v>
      </c>
      <c r="E3286" s="140" t="s">
        <v>539</v>
      </c>
      <c r="F3286" s="143" t="n">
        <v>2022</v>
      </c>
      <c r="G3286" s="144" t="n">
        <v>732683</v>
      </c>
      <c r="H3286" s="144" t="n">
        <v>0</v>
      </c>
      <c r="I3286" s="144" t="n">
        <f aca="false">+G:G-H:H</f>
        <v>732683</v>
      </c>
    </row>
    <row r="3287" customFormat="false" ht="17.25" hidden="false" customHeight="true" outlineLevel="0" collapsed="false">
      <c r="A3287" s="140" t="s">
        <v>3095</v>
      </c>
      <c r="C3287" s="143" t="n">
        <v>65602000</v>
      </c>
      <c r="D3287" s="143" t="n">
        <v>65602000</v>
      </c>
      <c r="E3287" s="140" t="s">
        <v>3335</v>
      </c>
      <c r="F3287" s="143" t="n">
        <v>2022</v>
      </c>
      <c r="G3287" s="144" t="n">
        <v>22091916.75</v>
      </c>
      <c r="H3287" s="144" t="n">
        <v>0</v>
      </c>
      <c r="I3287" s="144" t="n">
        <f aca="false">+G:G-H:H</f>
        <v>22091916.75</v>
      </c>
    </row>
    <row r="3288" customFormat="false" ht="17.25" hidden="false" customHeight="true" outlineLevel="0" collapsed="false">
      <c r="A3288" s="140" t="s">
        <v>3095</v>
      </c>
      <c r="C3288" s="143" t="n">
        <v>65700000</v>
      </c>
      <c r="D3288" s="143" t="n">
        <v>65700000</v>
      </c>
      <c r="E3288" s="140" t="s">
        <v>3676</v>
      </c>
      <c r="F3288" s="143" t="n">
        <v>2022</v>
      </c>
      <c r="G3288" s="144" t="n">
        <v>33121848.27</v>
      </c>
      <c r="H3288" s="144" t="n">
        <v>0</v>
      </c>
      <c r="I3288" s="144" t="n">
        <f aca="false">+G:G-H:H</f>
        <v>33121848.27</v>
      </c>
    </row>
    <row r="3289" customFormat="false" ht="17.25" hidden="false" customHeight="true" outlineLevel="0" collapsed="false">
      <c r="A3289" s="140" t="s">
        <v>3095</v>
      </c>
      <c r="C3289" s="143" t="n">
        <v>66600000</v>
      </c>
      <c r="D3289" s="143" t="n">
        <v>66600000</v>
      </c>
      <c r="E3289" s="140" t="s">
        <v>206</v>
      </c>
      <c r="F3289" s="143" t="n">
        <v>2022</v>
      </c>
      <c r="G3289" s="144" t="n">
        <v>4683318.5</v>
      </c>
      <c r="H3289" s="144" t="n">
        <v>0</v>
      </c>
      <c r="I3289" s="144" t="n">
        <f aca="false">+G:G-H:H</f>
        <v>4683318.5</v>
      </c>
    </row>
    <row r="3290" customFormat="false" ht="17.25" hidden="false" customHeight="true" outlineLevel="0" collapsed="false">
      <c r="A3290" s="140" t="s">
        <v>3095</v>
      </c>
      <c r="C3290" s="143" t="n">
        <v>68112000</v>
      </c>
      <c r="D3290" s="143" t="n">
        <v>68112000</v>
      </c>
      <c r="E3290" s="140" t="s">
        <v>207</v>
      </c>
      <c r="F3290" s="143" t="n">
        <v>2022</v>
      </c>
      <c r="G3290" s="144" t="n">
        <v>93427695.26</v>
      </c>
      <c r="H3290" s="144" t="n">
        <v>0</v>
      </c>
      <c r="I3290" s="144" t="n">
        <f aca="false">+G:G-H:H</f>
        <v>93427695.26</v>
      </c>
    </row>
    <row r="3291" customFormat="false" ht="17.25" hidden="false" customHeight="true" outlineLevel="0" collapsed="false">
      <c r="A3291" s="140" t="s">
        <v>3095</v>
      </c>
      <c r="C3291" s="143" t="n">
        <v>69500000</v>
      </c>
      <c r="D3291" s="143" t="n">
        <v>69500000</v>
      </c>
      <c r="E3291" s="140" t="s">
        <v>3677</v>
      </c>
      <c r="F3291" s="143" t="n">
        <v>2022</v>
      </c>
      <c r="G3291" s="144" t="n">
        <v>54062984.25065</v>
      </c>
      <c r="H3291" s="144" t="n">
        <v>0</v>
      </c>
      <c r="I3291" s="144" t="n">
        <f aca="false">+G:G-H:H</f>
        <v>54062984.25065</v>
      </c>
    </row>
    <row r="3292" customFormat="false" ht="17.25" hidden="false" customHeight="true" outlineLevel="0" collapsed="false">
      <c r="A3292" s="140" t="s">
        <v>3095</v>
      </c>
      <c r="C3292" s="143" t="n">
        <v>70600000</v>
      </c>
      <c r="D3292" s="143" t="n">
        <v>70600000</v>
      </c>
      <c r="E3292" s="140" t="s">
        <v>2541</v>
      </c>
      <c r="F3292" s="143" t="n">
        <v>2022</v>
      </c>
      <c r="G3292" s="144" t="n">
        <v>0</v>
      </c>
      <c r="H3292" s="144" t="n">
        <v>10748596850.13</v>
      </c>
      <c r="I3292" s="144" t="n">
        <f aca="false">+G:G-H:H</f>
        <v>-10748596850.13</v>
      </c>
    </row>
    <row r="3293" customFormat="false" ht="17.25" hidden="false" customHeight="true" outlineLevel="0" collapsed="false">
      <c r="A3293" s="140" t="s">
        <v>3095</v>
      </c>
      <c r="C3293" s="143" t="n">
        <v>75800000</v>
      </c>
      <c r="D3293" s="143" t="n">
        <v>75800000</v>
      </c>
      <c r="E3293" s="140" t="s">
        <v>211</v>
      </c>
      <c r="F3293" s="143" t="n">
        <v>2022</v>
      </c>
      <c r="G3293" s="144" t="n">
        <v>0</v>
      </c>
      <c r="H3293" s="144" t="n">
        <v>23420762.18</v>
      </c>
      <c r="I3293" s="144" t="n">
        <f aca="false">+G:G-H:H</f>
        <v>-23420762.18</v>
      </c>
    </row>
    <row r="3294" customFormat="false" ht="17.25" hidden="false" customHeight="true" outlineLevel="0" collapsed="false">
      <c r="A3294" s="140" t="s">
        <v>3095</v>
      </c>
      <c r="C3294" s="143" t="n">
        <v>75810000</v>
      </c>
      <c r="D3294" s="143" t="n">
        <v>75810000</v>
      </c>
      <c r="E3294" s="140" t="s">
        <v>212</v>
      </c>
      <c r="F3294" s="143" t="n">
        <v>2022</v>
      </c>
      <c r="G3294" s="144" t="n">
        <v>0</v>
      </c>
      <c r="H3294" s="144" t="n">
        <v>24291000</v>
      </c>
      <c r="I3294" s="144" t="n">
        <f aca="false">+G:G-H:H</f>
        <v>-24291000</v>
      </c>
    </row>
    <row r="3295" customFormat="false" ht="17.25" hidden="false" customHeight="true" outlineLevel="0" collapsed="false">
      <c r="A3295" s="140" t="s">
        <v>3095</v>
      </c>
      <c r="C3295" s="143" t="n">
        <v>76600000</v>
      </c>
      <c r="D3295" s="143" t="n">
        <v>76600000</v>
      </c>
      <c r="E3295" s="140" t="s">
        <v>213</v>
      </c>
      <c r="F3295" s="143" t="n">
        <v>2022</v>
      </c>
      <c r="G3295" s="144" t="n">
        <v>0</v>
      </c>
      <c r="H3295" s="144" t="n">
        <v>1005125</v>
      </c>
      <c r="I3295" s="144" t="n">
        <f aca="false">+G:G-H:H</f>
        <v>-1005125</v>
      </c>
    </row>
    <row r="3296" customFormat="false" ht="17.25" hidden="false" customHeight="true" outlineLevel="0" collapsed="false">
      <c r="A3296" s="140" t="s">
        <v>130</v>
      </c>
      <c r="C3296" s="142" t="n">
        <v>1010000</v>
      </c>
      <c r="D3296" s="143" t="n">
        <v>10100000</v>
      </c>
      <c r="E3296" s="140" t="s">
        <v>559</v>
      </c>
      <c r="F3296" s="143" t="n">
        <v>2022</v>
      </c>
      <c r="G3296" s="144" t="n">
        <v>0</v>
      </c>
      <c r="H3296" s="144" t="n">
        <v>2000000</v>
      </c>
      <c r="I3296" s="144" t="n">
        <f aca="false">+G:G-H:H</f>
        <v>-2000000</v>
      </c>
    </row>
    <row r="3297" customFormat="false" ht="17.25" hidden="false" customHeight="true" outlineLevel="0" collapsed="false">
      <c r="A3297" s="140" t="s">
        <v>130</v>
      </c>
      <c r="C3297" s="142" t="n">
        <v>1061000</v>
      </c>
      <c r="D3297" s="143" t="n">
        <v>10610000</v>
      </c>
      <c r="E3297" s="140" t="s">
        <v>560</v>
      </c>
      <c r="F3297" s="143" t="n">
        <v>2022</v>
      </c>
      <c r="G3297" s="144" t="n">
        <v>0</v>
      </c>
      <c r="H3297" s="144" t="n">
        <v>100000</v>
      </c>
      <c r="I3297" s="144" t="n">
        <f aca="false">+G:G-H:H</f>
        <v>-100000</v>
      </c>
    </row>
    <row r="3298" customFormat="false" ht="17.25" hidden="false" customHeight="true" outlineLevel="0" collapsed="false">
      <c r="A3298" s="140" t="s">
        <v>130</v>
      </c>
      <c r="C3298" s="142" t="n">
        <v>1190000</v>
      </c>
      <c r="D3298" s="143" t="n">
        <v>11900000</v>
      </c>
      <c r="E3298" s="140" t="s">
        <v>1158</v>
      </c>
      <c r="F3298" s="143" t="n">
        <v>2022</v>
      </c>
      <c r="G3298" s="144" t="n">
        <v>2376000</v>
      </c>
      <c r="H3298" s="144" t="n">
        <v>0</v>
      </c>
      <c r="I3298" s="144" t="n">
        <f aca="false">+G:G-H:H</f>
        <v>2376000</v>
      </c>
    </row>
    <row r="3299" customFormat="false" ht="17.25" hidden="false" customHeight="true" outlineLevel="0" collapsed="false">
      <c r="A3299" s="140" t="s">
        <v>130</v>
      </c>
      <c r="C3299" s="142" t="n">
        <v>1280000</v>
      </c>
      <c r="D3299" s="143" t="n">
        <v>12800000</v>
      </c>
      <c r="E3299" s="140" t="s">
        <v>564</v>
      </c>
      <c r="F3299" s="143" t="n">
        <v>2022</v>
      </c>
      <c r="G3299" s="144" t="n">
        <v>0</v>
      </c>
      <c r="H3299" s="144" t="n">
        <v>306281623.77</v>
      </c>
      <c r="I3299" s="144" t="n">
        <f aca="false">+G:G-H:H</f>
        <v>-306281623.77</v>
      </c>
    </row>
    <row r="3300" customFormat="false" ht="17.25" hidden="false" customHeight="true" outlineLevel="0" collapsed="false">
      <c r="A3300" s="140" t="s">
        <v>130</v>
      </c>
      <c r="C3300" s="142" t="n">
        <v>1650000</v>
      </c>
      <c r="D3300" s="143" t="n">
        <v>16500000</v>
      </c>
      <c r="E3300" s="140" t="s">
        <v>2227</v>
      </c>
      <c r="F3300" s="143" t="n">
        <v>2022</v>
      </c>
      <c r="G3300" s="144" t="n">
        <v>0</v>
      </c>
      <c r="H3300" s="144" t="n">
        <v>32323933.18</v>
      </c>
      <c r="I3300" s="144" t="n">
        <f aca="false">+G:G-H:H</f>
        <v>-32323933.18</v>
      </c>
    </row>
    <row r="3301" customFormat="false" ht="17.25" hidden="false" customHeight="true" outlineLevel="0" collapsed="false">
      <c r="A3301" s="140" t="s">
        <v>130</v>
      </c>
      <c r="C3301" s="142" t="n">
        <v>2110000</v>
      </c>
      <c r="D3301" s="143" t="n">
        <v>21100000</v>
      </c>
      <c r="E3301" s="140" t="s">
        <v>772</v>
      </c>
      <c r="F3301" s="143" t="n">
        <v>2022</v>
      </c>
      <c r="G3301" s="144" t="n">
        <v>1400000000</v>
      </c>
      <c r="H3301" s="144" t="n">
        <v>0</v>
      </c>
      <c r="I3301" s="144" t="n">
        <f aca="false">+G:G-H:H</f>
        <v>1400000000</v>
      </c>
    </row>
    <row r="3302" customFormat="false" ht="17.25" hidden="false" customHeight="true" outlineLevel="0" collapsed="false">
      <c r="A3302" s="140" t="s">
        <v>130</v>
      </c>
      <c r="C3302" s="142" t="n">
        <v>2130000</v>
      </c>
      <c r="D3302" s="143" t="n">
        <v>21300000</v>
      </c>
      <c r="E3302" s="140" t="s">
        <v>569</v>
      </c>
      <c r="F3302" s="143" t="n">
        <v>2022</v>
      </c>
      <c r="G3302" s="144" t="n">
        <v>1196100270</v>
      </c>
      <c r="H3302" s="144" t="n">
        <v>0</v>
      </c>
      <c r="I3302" s="144" t="n">
        <f aca="false">+G:G-H:H</f>
        <v>1196100270</v>
      </c>
    </row>
    <row r="3303" customFormat="false" ht="17.25" hidden="false" customHeight="true" outlineLevel="0" collapsed="false">
      <c r="A3303" s="140" t="s">
        <v>130</v>
      </c>
      <c r="C3303" s="142" t="n">
        <v>2150000</v>
      </c>
      <c r="D3303" s="143" t="n">
        <v>21500000</v>
      </c>
      <c r="E3303" s="140" t="s">
        <v>570</v>
      </c>
      <c r="F3303" s="143" t="n">
        <v>2022</v>
      </c>
      <c r="G3303" s="144" t="n">
        <v>9516666</v>
      </c>
      <c r="H3303" s="144" t="n">
        <v>0</v>
      </c>
      <c r="I3303" s="144" t="n">
        <f aca="false">+G:G-H:H</f>
        <v>9516666</v>
      </c>
    </row>
    <row r="3304" customFormat="false" ht="17.25" hidden="false" customHeight="true" outlineLevel="0" collapsed="false">
      <c r="A3304" s="140" t="s">
        <v>130</v>
      </c>
      <c r="C3304" s="142" t="n">
        <v>2181000</v>
      </c>
      <c r="D3304" s="143" t="n">
        <v>21810000</v>
      </c>
      <c r="E3304" s="140" t="s">
        <v>234</v>
      </c>
      <c r="F3304" s="143" t="n">
        <v>2022</v>
      </c>
      <c r="G3304" s="144" t="n">
        <v>1225785</v>
      </c>
      <c r="H3304" s="144" t="n">
        <v>0</v>
      </c>
      <c r="I3304" s="144" t="n">
        <f aca="false">+G:G-H:H</f>
        <v>1225785</v>
      </c>
    </row>
    <row r="3305" customFormat="false" ht="17.25" hidden="false" customHeight="true" outlineLevel="0" collapsed="false">
      <c r="A3305" s="140" t="s">
        <v>130</v>
      </c>
      <c r="C3305" s="142" t="n">
        <v>2185000</v>
      </c>
      <c r="D3305" s="143" t="n">
        <v>21850000</v>
      </c>
      <c r="E3305" s="140" t="s">
        <v>238</v>
      </c>
      <c r="F3305" s="143" t="n">
        <v>2022</v>
      </c>
      <c r="G3305" s="144" t="n">
        <v>2233220.83</v>
      </c>
      <c r="H3305" s="144" t="n">
        <v>0</v>
      </c>
      <c r="I3305" s="144" t="n">
        <f aca="false">+G:G-H:H</f>
        <v>2233220.83</v>
      </c>
    </row>
    <row r="3306" customFormat="false" ht="17.25" hidden="false" customHeight="true" outlineLevel="0" collapsed="false">
      <c r="A3306" s="140" t="s">
        <v>130</v>
      </c>
      <c r="C3306" s="142" t="n">
        <v>2813000</v>
      </c>
      <c r="D3306" s="143" t="n">
        <v>28130000</v>
      </c>
      <c r="E3306" s="140" t="s">
        <v>581</v>
      </c>
      <c r="F3306" s="143" t="n">
        <v>2022</v>
      </c>
      <c r="G3306" s="144" t="n">
        <v>0</v>
      </c>
      <c r="H3306" s="144" t="n">
        <v>119610027</v>
      </c>
      <c r="I3306" s="144" t="n">
        <f aca="false">+G:G-H:H</f>
        <v>-119610027</v>
      </c>
    </row>
    <row r="3307" customFormat="false" ht="17.25" hidden="false" customHeight="true" outlineLevel="0" collapsed="false">
      <c r="A3307" s="140" t="s">
        <v>130</v>
      </c>
      <c r="C3307" s="142" t="n">
        <v>2815000</v>
      </c>
      <c r="D3307" s="143" t="n">
        <v>28150000</v>
      </c>
      <c r="E3307" s="140" t="s">
        <v>582</v>
      </c>
      <c r="F3307" s="143" t="n">
        <v>2022</v>
      </c>
      <c r="G3307" s="144" t="n">
        <v>0</v>
      </c>
      <c r="H3307" s="144" t="n">
        <v>1161289.25</v>
      </c>
      <c r="I3307" s="144" t="n">
        <f aca="false">+G:G-H:H</f>
        <v>-1161289.25</v>
      </c>
    </row>
    <row r="3308" customFormat="false" ht="17.25" hidden="false" customHeight="true" outlineLevel="0" collapsed="false">
      <c r="A3308" s="140" t="s">
        <v>130</v>
      </c>
      <c r="C3308" s="142" t="n">
        <v>2818100</v>
      </c>
      <c r="D3308" s="143" t="n">
        <v>28181000</v>
      </c>
      <c r="E3308" s="140" t="s">
        <v>250</v>
      </c>
      <c r="F3308" s="143" t="n">
        <v>2022</v>
      </c>
      <c r="G3308" s="144" t="n">
        <v>0</v>
      </c>
      <c r="H3308" s="144" t="n">
        <v>169147.14</v>
      </c>
      <c r="I3308" s="144" t="n">
        <f aca="false">+G:G-H:H</f>
        <v>-169147.14</v>
      </c>
    </row>
    <row r="3309" customFormat="false" ht="17.25" hidden="false" customHeight="true" outlineLevel="0" collapsed="false">
      <c r="A3309" s="140" t="s">
        <v>130</v>
      </c>
      <c r="C3309" s="142" t="n">
        <v>2818500</v>
      </c>
      <c r="D3309" s="143" t="n">
        <v>28185000</v>
      </c>
      <c r="E3309" s="140" t="s">
        <v>253</v>
      </c>
      <c r="F3309" s="143" t="n">
        <v>2022</v>
      </c>
      <c r="G3309" s="144" t="n">
        <v>0</v>
      </c>
      <c r="H3309" s="144" t="n">
        <v>426505.27</v>
      </c>
      <c r="I3309" s="144" t="n">
        <f aca="false">+G:G-H:H</f>
        <v>-426505.27</v>
      </c>
    </row>
    <row r="3310" customFormat="false" ht="17.25" hidden="false" customHeight="true" outlineLevel="0" collapsed="false">
      <c r="A3310" s="140" t="s">
        <v>130</v>
      </c>
      <c r="C3310" s="142" t="n">
        <v>4011000</v>
      </c>
      <c r="D3310" s="143" t="n">
        <v>40110000</v>
      </c>
      <c r="E3310" s="140" t="s">
        <v>597</v>
      </c>
      <c r="F3310" s="143" t="n">
        <v>2022</v>
      </c>
      <c r="G3310" s="144" t="n">
        <v>0</v>
      </c>
      <c r="H3310" s="144" t="n">
        <v>45887</v>
      </c>
      <c r="I3310" s="144" t="n">
        <f aca="false">+G:G-H:H</f>
        <v>-45887</v>
      </c>
    </row>
    <row r="3311" customFormat="false" ht="17.25" hidden="false" customHeight="true" outlineLevel="0" collapsed="false">
      <c r="A3311" s="140" t="s">
        <v>130</v>
      </c>
      <c r="C3311" s="142" t="n">
        <v>4081000</v>
      </c>
      <c r="D3311" s="143" t="n">
        <v>40810000</v>
      </c>
      <c r="E3311" s="140" t="s">
        <v>600</v>
      </c>
      <c r="F3311" s="143" t="n">
        <v>2022</v>
      </c>
      <c r="G3311" s="144" t="n">
        <v>0</v>
      </c>
      <c r="H3311" s="144" t="n">
        <v>1146803000</v>
      </c>
      <c r="I3311" s="144" t="n">
        <f aca="false">+G:G-H:H</f>
        <v>-1146803000</v>
      </c>
    </row>
    <row r="3312" customFormat="false" ht="17.25" hidden="false" customHeight="true" outlineLevel="0" collapsed="false">
      <c r="A3312" s="140" t="s">
        <v>130</v>
      </c>
      <c r="C3312" s="142" t="n">
        <v>4111000</v>
      </c>
      <c r="D3312" s="143" t="n">
        <v>41110000</v>
      </c>
      <c r="E3312" s="140" t="s">
        <v>271</v>
      </c>
      <c r="F3312" s="143" t="n">
        <v>2022</v>
      </c>
      <c r="G3312" s="144" t="n">
        <v>68911290.36</v>
      </c>
      <c r="H3312" s="144" t="n">
        <v>0</v>
      </c>
      <c r="I3312" s="144" t="n">
        <f aca="false">+G:G-H:H</f>
        <v>68911290.36</v>
      </c>
    </row>
    <row r="3313" customFormat="false" ht="17.25" hidden="false" customHeight="true" outlineLevel="0" collapsed="false">
      <c r="A3313" s="140" t="s">
        <v>130</v>
      </c>
      <c r="C3313" s="142" t="n">
        <v>4160000</v>
      </c>
      <c r="D3313" s="143" t="n">
        <v>41600000</v>
      </c>
      <c r="E3313" s="140" t="s">
        <v>265</v>
      </c>
      <c r="F3313" s="143" t="n">
        <v>2022</v>
      </c>
      <c r="G3313" s="144" t="n">
        <v>11462424.04</v>
      </c>
      <c r="H3313" s="144" t="n">
        <v>0</v>
      </c>
      <c r="I3313" s="144" t="n">
        <f aca="false">+G:G-H:H</f>
        <v>11462424.04</v>
      </c>
    </row>
    <row r="3314" customFormat="false" ht="17.25" hidden="false" customHeight="true" outlineLevel="0" collapsed="false">
      <c r="A3314" s="140" t="s">
        <v>130</v>
      </c>
      <c r="C3314" s="142" t="n">
        <v>4181000</v>
      </c>
      <c r="D3314" s="143" t="n">
        <v>41810000</v>
      </c>
      <c r="E3314" s="140" t="s">
        <v>602</v>
      </c>
      <c r="F3314" s="143" t="n">
        <v>2022</v>
      </c>
      <c r="G3314" s="144" t="n">
        <v>30471302.59</v>
      </c>
      <c r="H3314" s="144" t="n">
        <v>0</v>
      </c>
      <c r="I3314" s="144" t="n">
        <f aca="false">+G:G-H:H</f>
        <v>30471302.59</v>
      </c>
    </row>
    <row r="3315" customFormat="false" ht="17.25" hidden="false" customHeight="true" outlineLevel="0" collapsed="false">
      <c r="A3315" s="140" t="s">
        <v>130</v>
      </c>
      <c r="C3315" s="142" t="n">
        <v>4430000</v>
      </c>
      <c r="D3315" s="143" t="n">
        <v>44300000</v>
      </c>
      <c r="E3315" s="140" t="s">
        <v>611</v>
      </c>
      <c r="F3315" s="143" t="n">
        <v>2022</v>
      </c>
      <c r="G3315" s="144" t="n">
        <v>39354587.4</v>
      </c>
      <c r="H3315" s="144" t="n">
        <v>0</v>
      </c>
      <c r="I3315" s="144" t="n">
        <f aca="false">+G:G-H:H</f>
        <v>39354587.4</v>
      </c>
    </row>
    <row r="3316" customFormat="false" ht="17.25" hidden="false" customHeight="true" outlineLevel="0" collapsed="false">
      <c r="A3316" s="140" t="s">
        <v>130</v>
      </c>
      <c r="C3316" s="142" t="n">
        <v>4454000</v>
      </c>
      <c r="D3316" s="143" t="n">
        <v>44540000</v>
      </c>
      <c r="E3316" s="140" t="s">
        <v>615</v>
      </c>
      <c r="F3316" s="143" t="n">
        <v>2022</v>
      </c>
      <c r="G3316" s="144" t="n">
        <v>0</v>
      </c>
      <c r="H3316" s="144" t="n">
        <v>11402357.73</v>
      </c>
      <c r="I3316" s="144" t="n">
        <f aca="false">+G:G-H:H</f>
        <v>-11402357.73</v>
      </c>
    </row>
    <row r="3317" customFormat="false" ht="17.25" hidden="false" customHeight="true" outlineLevel="0" collapsed="false">
      <c r="A3317" s="140" t="s">
        <v>130</v>
      </c>
      <c r="C3317" s="142" t="n">
        <v>4456200</v>
      </c>
      <c r="D3317" s="143" t="n">
        <v>44562000</v>
      </c>
      <c r="E3317" s="140" t="s">
        <v>47</v>
      </c>
      <c r="F3317" s="143" t="n">
        <v>2022</v>
      </c>
      <c r="G3317" s="144" t="n">
        <v>0</v>
      </c>
      <c r="H3317" s="144" t="n">
        <v>408329.92</v>
      </c>
      <c r="I3317" s="144" t="n">
        <f aca="false">+G:G-H:H</f>
        <v>-408329.92</v>
      </c>
    </row>
    <row r="3318" customFormat="false" ht="17.25" hidden="false" customHeight="true" outlineLevel="0" collapsed="false">
      <c r="A3318" s="140" t="s">
        <v>130</v>
      </c>
      <c r="C3318" s="142" t="n">
        <v>4456400</v>
      </c>
      <c r="D3318" s="143" t="n">
        <v>44564000</v>
      </c>
      <c r="E3318" s="140" t="s">
        <v>49</v>
      </c>
      <c r="F3318" s="143" t="n">
        <v>2022</v>
      </c>
      <c r="G3318" s="144" t="n">
        <v>14048</v>
      </c>
      <c r="H3318" s="144" t="n">
        <v>0</v>
      </c>
      <c r="I3318" s="144" t="n">
        <f aca="false">+G:G-H:H</f>
        <v>14048</v>
      </c>
    </row>
    <row r="3319" customFormat="false" ht="17.25" hidden="false" customHeight="true" outlineLevel="0" collapsed="false">
      <c r="A3319" s="140" t="s">
        <v>130</v>
      </c>
      <c r="C3319" s="142" t="n">
        <v>4457200</v>
      </c>
      <c r="D3319" s="143" t="n">
        <v>44572000</v>
      </c>
      <c r="E3319" s="140" t="s">
        <v>302</v>
      </c>
      <c r="F3319" s="143" t="n">
        <v>2022</v>
      </c>
      <c r="G3319" s="144" t="n">
        <v>0</v>
      </c>
      <c r="H3319" s="144" t="n">
        <v>9025706.51</v>
      </c>
      <c r="I3319" s="144" t="n">
        <f aca="false">+G:G-H:H</f>
        <v>-9025706.51</v>
      </c>
    </row>
    <row r="3320" customFormat="false" ht="17.25" hidden="false" customHeight="true" outlineLevel="0" collapsed="false">
      <c r="A3320" s="140" t="s">
        <v>130</v>
      </c>
      <c r="C3320" s="142" t="n">
        <v>4551300</v>
      </c>
      <c r="D3320" s="143" t="n">
        <v>45513000</v>
      </c>
      <c r="E3320" s="140" t="s">
        <v>626</v>
      </c>
      <c r="F3320" s="143" t="n">
        <v>2022</v>
      </c>
      <c r="G3320" s="144" t="n">
        <v>0</v>
      </c>
      <c r="H3320" s="144" t="n">
        <v>1190640000</v>
      </c>
      <c r="I3320" s="144" t="n">
        <f aca="false">+G:G-H:H</f>
        <v>-1190640000</v>
      </c>
    </row>
    <row r="3321" customFormat="false" ht="17.25" hidden="false" customHeight="true" outlineLevel="0" collapsed="false">
      <c r="A3321" s="140" t="s">
        <v>130</v>
      </c>
      <c r="C3321" s="142" t="n">
        <v>4660000</v>
      </c>
      <c r="D3321" s="143" t="n">
        <v>46600000</v>
      </c>
      <c r="E3321" s="140" t="s">
        <v>291</v>
      </c>
      <c r="F3321" s="143" t="n">
        <v>2022</v>
      </c>
      <c r="G3321" s="144" t="n">
        <v>491460.77</v>
      </c>
      <c r="H3321" s="144" t="n">
        <v>0</v>
      </c>
      <c r="I3321" s="144" t="n">
        <f aca="false">+G:G-H:H</f>
        <v>491460.77</v>
      </c>
    </row>
    <row r="3322" customFormat="false" ht="17.25" hidden="false" customHeight="true" outlineLevel="0" collapsed="false">
      <c r="A3322" s="140" t="s">
        <v>130</v>
      </c>
      <c r="C3322" s="142" t="n">
        <v>4661000</v>
      </c>
      <c r="D3322" s="143" t="n">
        <v>46610000</v>
      </c>
      <c r="E3322" s="140" t="s">
        <v>629</v>
      </c>
      <c r="F3322" s="143" t="n">
        <v>2022</v>
      </c>
      <c r="G3322" s="144" t="n">
        <v>0</v>
      </c>
      <c r="H3322" s="144" t="n">
        <v>23831500.49</v>
      </c>
      <c r="I3322" s="144" t="n">
        <f aca="false">+G:G-H:H</f>
        <v>-23831500.49</v>
      </c>
    </row>
    <row r="3323" customFormat="false" ht="17.25" hidden="false" customHeight="true" outlineLevel="0" collapsed="false">
      <c r="A3323" s="140" t="s">
        <v>130</v>
      </c>
      <c r="C3323" s="142" t="n">
        <v>4670000</v>
      </c>
      <c r="D3323" s="143" t="n">
        <v>46700000</v>
      </c>
      <c r="E3323" s="140" t="s">
        <v>785</v>
      </c>
      <c r="F3323" s="143" t="n">
        <v>2022</v>
      </c>
      <c r="G3323" s="144" t="n">
        <v>300000000</v>
      </c>
      <c r="H3323" s="144" t="n">
        <v>0</v>
      </c>
      <c r="I3323" s="144" t="n">
        <f aca="false">+G:G-H:H</f>
        <v>300000000</v>
      </c>
    </row>
    <row r="3324" customFormat="false" ht="17.25" hidden="false" customHeight="true" outlineLevel="0" collapsed="false">
      <c r="A3324" s="140" t="s">
        <v>130</v>
      </c>
      <c r="C3324" s="142" t="n">
        <v>4680000</v>
      </c>
      <c r="D3324" s="143" t="n">
        <v>46800000</v>
      </c>
      <c r="E3324" s="140" t="s">
        <v>2230</v>
      </c>
      <c r="F3324" s="143" t="n">
        <v>2022</v>
      </c>
      <c r="G3324" s="144" t="n">
        <v>0</v>
      </c>
      <c r="H3324" s="144" t="n">
        <v>9760374.89</v>
      </c>
      <c r="I3324" s="144" t="n">
        <f aca="false">+G:G-H:H</f>
        <v>-9760374.89</v>
      </c>
    </row>
    <row r="3325" customFormat="false" ht="17.25" hidden="false" customHeight="true" outlineLevel="0" collapsed="false">
      <c r="A3325" s="140" t="s">
        <v>130</v>
      </c>
      <c r="C3325" s="142" t="n">
        <v>4860000</v>
      </c>
      <c r="D3325" s="143" t="n">
        <v>48600000</v>
      </c>
      <c r="E3325" s="140" t="s">
        <v>678</v>
      </c>
      <c r="F3325" s="143" t="n">
        <v>2022</v>
      </c>
      <c r="G3325" s="144" t="n">
        <v>684584.15</v>
      </c>
      <c r="H3325" s="144" t="n">
        <v>0</v>
      </c>
      <c r="I3325" s="144" t="n">
        <f aca="false">+G:G-H:H</f>
        <v>684584.15</v>
      </c>
    </row>
    <row r="3326" customFormat="false" ht="17.25" hidden="false" customHeight="true" outlineLevel="0" collapsed="false">
      <c r="A3326" s="140" t="s">
        <v>130</v>
      </c>
      <c r="C3326" s="142" t="n">
        <v>4910000</v>
      </c>
      <c r="D3326" s="143" t="n">
        <v>49100000</v>
      </c>
      <c r="E3326" s="140" t="s">
        <v>679</v>
      </c>
      <c r="F3326" s="143" t="n">
        <v>2022</v>
      </c>
      <c r="G3326" s="144" t="n">
        <v>0</v>
      </c>
      <c r="H3326" s="144" t="n">
        <v>11462424.04</v>
      </c>
      <c r="I3326" s="144" t="n">
        <f aca="false">+G:G-H:H</f>
        <v>-11462424.04</v>
      </c>
    </row>
    <row r="3327" customFormat="false" ht="17.25" hidden="false" customHeight="true" outlineLevel="0" collapsed="false">
      <c r="A3327" s="140" t="s">
        <v>130</v>
      </c>
      <c r="C3327" s="142" t="n">
        <v>5121100</v>
      </c>
      <c r="D3327" s="143" t="n">
        <v>51211000</v>
      </c>
      <c r="E3327" s="140" t="s">
        <v>688</v>
      </c>
      <c r="F3327" s="143" t="n">
        <v>2022</v>
      </c>
      <c r="G3327" s="144" t="n">
        <v>102960963.36</v>
      </c>
      <c r="H3327" s="144" t="n">
        <v>0</v>
      </c>
      <c r="I3327" s="144" t="n">
        <f aca="false">+G:G-H:H</f>
        <v>102960963.36</v>
      </c>
    </row>
    <row r="3328" customFormat="false" ht="17.25" hidden="false" customHeight="true" outlineLevel="0" collapsed="false">
      <c r="A3328" s="140" t="s">
        <v>130</v>
      </c>
      <c r="C3328" s="142" t="n">
        <v>5310000</v>
      </c>
      <c r="D3328" s="143" t="n">
        <v>53100000</v>
      </c>
      <c r="E3328" s="140" t="s">
        <v>329</v>
      </c>
      <c r="F3328" s="143" t="n">
        <v>2022</v>
      </c>
      <c r="G3328" s="144" t="n">
        <v>4000</v>
      </c>
      <c r="H3328" s="144" t="n">
        <v>0</v>
      </c>
      <c r="I3328" s="144" t="n">
        <f aca="false">+G:G-H:H</f>
        <v>4000</v>
      </c>
    </row>
    <row r="3329" customFormat="false" ht="17.25" hidden="false" customHeight="true" outlineLevel="0" collapsed="false">
      <c r="A3329" s="140" t="s">
        <v>130</v>
      </c>
      <c r="C3329" s="142" t="n">
        <v>6061000</v>
      </c>
      <c r="D3329" s="143" t="n">
        <v>60610000</v>
      </c>
      <c r="E3329" s="140" t="s">
        <v>420</v>
      </c>
      <c r="F3329" s="143" t="n">
        <v>2022</v>
      </c>
      <c r="G3329" s="144" t="n">
        <v>18291162.31</v>
      </c>
      <c r="H3329" s="144" t="n">
        <v>0</v>
      </c>
      <c r="I3329" s="144" t="n">
        <f aca="false">+G:G-H:H</f>
        <v>18291162.31</v>
      </c>
    </row>
    <row r="3330" customFormat="false" ht="17.25" hidden="false" customHeight="true" outlineLevel="0" collapsed="false">
      <c r="A3330" s="140" t="s">
        <v>130</v>
      </c>
      <c r="C3330" s="142" t="n">
        <v>6065000</v>
      </c>
      <c r="D3330" s="143" t="n">
        <v>60650000</v>
      </c>
      <c r="E3330" s="140" t="s">
        <v>141</v>
      </c>
      <c r="F3330" s="143" t="n">
        <v>2022</v>
      </c>
      <c r="G3330" s="144" t="n">
        <v>1062005</v>
      </c>
      <c r="H3330" s="144" t="n">
        <v>0</v>
      </c>
      <c r="I3330" s="144" t="n">
        <f aca="false">+G:G-H:H</f>
        <v>1062005</v>
      </c>
    </row>
    <row r="3331" customFormat="false" ht="17.25" hidden="false" customHeight="true" outlineLevel="0" collapsed="false">
      <c r="A3331" s="140" t="s">
        <v>130</v>
      </c>
      <c r="C3331" s="142" t="n">
        <v>6130200</v>
      </c>
      <c r="D3331" s="143" t="n">
        <v>61302000</v>
      </c>
      <c r="E3331" s="140" t="s">
        <v>718</v>
      </c>
      <c r="F3331" s="143" t="n">
        <v>2022</v>
      </c>
      <c r="G3331" s="144" t="n">
        <v>542724</v>
      </c>
      <c r="H3331" s="144" t="n">
        <v>0</v>
      </c>
      <c r="I3331" s="144" t="n">
        <f aca="false">+G:G-H:H</f>
        <v>542724</v>
      </c>
    </row>
    <row r="3332" customFormat="false" ht="17.25" hidden="false" customHeight="true" outlineLevel="0" collapsed="false">
      <c r="A3332" s="140" t="s">
        <v>130</v>
      </c>
      <c r="C3332" s="142" t="n">
        <v>6150100</v>
      </c>
      <c r="D3332" s="143" t="n">
        <v>61501000</v>
      </c>
      <c r="E3332" s="140" t="s">
        <v>458</v>
      </c>
      <c r="F3332" s="143" t="n">
        <v>2022</v>
      </c>
      <c r="G3332" s="144" t="n">
        <v>830000</v>
      </c>
      <c r="H3332" s="144" t="n">
        <v>0</v>
      </c>
      <c r="I3332" s="144" t="n">
        <f aca="false">+G:G-H:H</f>
        <v>830000</v>
      </c>
    </row>
    <row r="3333" customFormat="false" ht="17.25" hidden="false" customHeight="true" outlineLevel="0" collapsed="false">
      <c r="A3333" s="140" t="s">
        <v>130</v>
      </c>
      <c r="C3333" s="142" t="n">
        <v>6160200</v>
      </c>
      <c r="D3333" s="143" t="n">
        <v>61602000</v>
      </c>
      <c r="E3333" s="140" t="s">
        <v>466</v>
      </c>
      <c r="F3333" s="143" t="n">
        <v>2022</v>
      </c>
      <c r="G3333" s="144" t="n">
        <v>38239</v>
      </c>
      <c r="H3333" s="144" t="n">
        <v>0</v>
      </c>
      <c r="I3333" s="144" t="n">
        <f aca="false">+G:G-H:H</f>
        <v>38239</v>
      </c>
    </row>
    <row r="3334" customFormat="false" ht="17.25" hidden="false" customHeight="true" outlineLevel="0" collapsed="false">
      <c r="A3334" s="140" t="s">
        <v>130</v>
      </c>
      <c r="C3334" s="142" t="n">
        <v>6210000</v>
      </c>
      <c r="D3334" s="143" t="n">
        <v>62100000</v>
      </c>
      <c r="E3334" s="140" t="s">
        <v>499</v>
      </c>
      <c r="F3334" s="143" t="n">
        <v>2022</v>
      </c>
      <c r="G3334" s="144" t="n">
        <v>1200000</v>
      </c>
      <c r="H3334" s="144" t="n">
        <v>0</v>
      </c>
      <c r="I3334" s="144" t="n">
        <f aca="false">+G:G-H:H</f>
        <v>1200000</v>
      </c>
    </row>
    <row r="3335" customFormat="false" ht="17.25" hidden="false" customHeight="true" outlineLevel="0" collapsed="false">
      <c r="A3335" s="140" t="s">
        <v>130</v>
      </c>
      <c r="C3335" s="142" t="n">
        <v>6210200</v>
      </c>
      <c r="D3335" s="143" t="n">
        <v>62102000</v>
      </c>
      <c r="E3335" s="140" t="s">
        <v>476</v>
      </c>
      <c r="F3335" s="143" t="n">
        <v>2022</v>
      </c>
      <c r="G3335" s="144" t="n">
        <v>7920000</v>
      </c>
      <c r="H3335" s="144" t="n">
        <v>0</v>
      </c>
      <c r="I3335" s="144" t="n">
        <f aca="false">+G:G-H:H</f>
        <v>7920000</v>
      </c>
    </row>
    <row r="3336" customFormat="false" ht="17.25" hidden="false" customHeight="true" outlineLevel="0" collapsed="false">
      <c r="A3336" s="140" t="s">
        <v>130</v>
      </c>
      <c r="C3336" s="142" t="n">
        <v>6270300</v>
      </c>
      <c r="D3336" s="143" t="n">
        <v>62703000</v>
      </c>
      <c r="E3336" s="140" t="s">
        <v>516</v>
      </c>
      <c r="F3336" s="143" t="n">
        <v>2022</v>
      </c>
      <c r="G3336" s="144" t="n">
        <v>62000</v>
      </c>
      <c r="H3336" s="144" t="n">
        <v>0</v>
      </c>
      <c r="I3336" s="144" t="n">
        <f aca="false">+G:G-H:H</f>
        <v>62000</v>
      </c>
    </row>
    <row r="3337" customFormat="false" ht="17.25" hidden="false" customHeight="true" outlineLevel="0" collapsed="false">
      <c r="A3337" s="140" t="s">
        <v>130</v>
      </c>
      <c r="C3337" s="142" t="n">
        <v>6270400</v>
      </c>
      <c r="D3337" s="143" t="n">
        <v>62704000</v>
      </c>
      <c r="E3337" s="140" t="s">
        <v>423</v>
      </c>
      <c r="F3337" s="143" t="n">
        <v>2022</v>
      </c>
      <c r="G3337" s="144" t="n">
        <v>230000</v>
      </c>
      <c r="H3337" s="144" t="n">
        <v>0</v>
      </c>
      <c r="I3337" s="144" t="n">
        <f aca="false">+G:G-H:H</f>
        <v>230000</v>
      </c>
    </row>
    <row r="3338" customFormat="false" ht="17.25" hidden="false" customHeight="true" outlineLevel="0" collapsed="false">
      <c r="A3338" s="140" t="s">
        <v>130</v>
      </c>
      <c r="C3338" s="142" t="n">
        <v>6270800</v>
      </c>
      <c r="D3338" s="143" t="n">
        <v>62708000</v>
      </c>
      <c r="E3338" s="140" t="s">
        <v>519</v>
      </c>
      <c r="F3338" s="143" t="n">
        <v>2022</v>
      </c>
      <c r="G3338" s="144" t="n">
        <v>48000</v>
      </c>
      <c r="H3338" s="144" t="n">
        <v>0</v>
      </c>
      <c r="I3338" s="144" t="n">
        <f aca="false">+G:G-H:H</f>
        <v>48000</v>
      </c>
    </row>
    <row r="3339" customFormat="false" ht="17.25" hidden="false" customHeight="true" outlineLevel="0" collapsed="false">
      <c r="A3339" s="140" t="s">
        <v>130</v>
      </c>
      <c r="C3339" s="142" t="n">
        <v>6270900</v>
      </c>
      <c r="D3339" s="143" t="n">
        <v>62709000</v>
      </c>
      <c r="E3339" s="140" t="s">
        <v>428</v>
      </c>
      <c r="F3339" s="143" t="n">
        <v>2022</v>
      </c>
      <c r="G3339" s="144" t="n">
        <v>132000</v>
      </c>
      <c r="H3339" s="144" t="n">
        <v>0</v>
      </c>
      <c r="I3339" s="144" t="n">
        <f aca="false">+G:G-H:H</f>
        <v>132000</v>
      </c>
    </row>
    <row r="3340" customFormat="false" ht="17.25" hidden="false" customHeight="true" outlineLevel="0" collapsed="false">
      <c r="A3340" s="140" t="s">
        <v>130</v>
      </c>
      <c r="C3340" s="142" t="n">
        <v>6271300</v>
      </c>
      <c r="D3340" s="143" t="n">
        <v>62713000</v>
      </c>
      <c r="E3340" s="140" t="s">
        <v>438</v>
      </c>
      <c r="F3340" s="143" t="n">
        <v>2022</v>
      </c>
      <c r="G3340" s="144" t="n">
        <v>80000</v>
      </c>
      <c r="H3340" s="144" t="n">
        <v>0</v>
      </c>
      <c r="I3340" s="144" t="n">
        <f aca="false">+G:G-H:H</f>
        <v>80000</v>
      </c>
    </row>
    <row r="3341" customFormat="false" ht="17.25" hidden="false" customHeight="true" outlineLevel="0" collapsed="false">
      <c r="A3341" s="140" t="s">
        <v>130</v>
      </c>
      <c r="C3341" s="142" t="n">
        <v>6350200</v>
      </c>
      <c r="D3341" s="143" t="n">
        <v>63502000</v>
      </c>
      <c r="E3341" s="140" t="s">
        <v>448</v>
      </c>
      <c r="F3341" s="143" t="n">
        <v>2022</v>
      </c>
      <c r="G3341" s="144" t="n">
        <v>22394523.89</v>
      </c>
      <c r="H3341" s="144" t="n">
        <v>0</v>
      </c>
      <c r="I3341" s="144" t="n">
        <f aca="false">+G:G-H:H</f>
        <v>22394523.89</v>
      </c>
    </row>
    <row r="3342" customFormat="false" ht="17.25" hidden="false" customHeight="true" outlineLevel="0" collapsed="false">
      <c r="A3342" s="140" t="s">
        <v>130</v>
      </c>
      <c r="C3342" s="142" t="n">
        <v>6510000</v>
      </c>
      <c r="D3342" s="143" t="n">
        <v>65100000</v>
      </c>
      <c r="E3342" s="140" t="s">
        <v>740</v>
      </c>
      <c r="F3342" s="143" t="n">
        <v>2022</v>
      </c>
      <c r="G3342" s="144" t="n">
        <v>684584.15</v>
      </c>
      <c r="H3342" s="144" t="n">
        <v>0</v>
      </c>
      <c r="I3342" s="144" t="n">
        <f aca="false">+G:G-H:H</f>
        <v>684584.15</v>
      </c>
    </row>
    <row r="3343" customFormat="false" ht="17.25" hidden="false" customHeight="true" outlineLevel="0" collapsed="false">
      <c r="A3343" s="140" t="s">
        <v>130</v>
      </c>
      <c r="C3343" s="142" t="n">
        <v>6570000</v>
      </c>
      <c r="D3343" s="143" t="n">
        <v>65700000</v>
      </c>
      <c r="E3343" s="140" t="s">
        <v>745</v>
      </c>
      <c r="F3343" s="143" t="n">
        <v>2022</v>
      </c>
      <c r="G3343" s="144" t="n">
        <v>31.55</v>
      </c>
      <c r="H3343" s="144" t="n">
        <v>0</v>
      </c>
      <c r="I3343" s="144" t="n">
        <f aca="false">+G:G-H:H</f>
        <v>31.55</v>
      </c>
    </row>
    <row r="3344" customFormat="false" ht="17.25" hidden="false" customHeight="true" outlineLevel="0" collapsed="false">
      <c r="A3344" s="140" t="s">
        <v>130</v>
      </c>
      <c r="C3344" s="142" t="n">
        <v>6580000</v>
      </c>
      <c r="D3344" s="143" t="n">
        <v>65800000</v>
      </c>
      <c r="E3344" s="140" t="s">
        <v>744</v>
      </c>
      <c r="F3344" s="143" t="n">
        <v>2022</v>
      </c>
      <c r="G3344" s="144" t="n">
        <v>1371168</v>
      </c>
      <c r="H3344" s="144" t="n">
        <v>0</v>
      </c>
      <c r="I3344" s="144" t="n">
        <f aca="false">+G:G-H:H</f>
        <v>1371168</v>
      </c>
    </row>
    <row r="3345" customFormat="false" ht="17.25" hidden="false" customHeight="true" outlineLevel="0" collapsed="false">
      <c r="A3345" s="140" t="s">
        <v>130</v>
      </c>
      <c r="C3345" s="142" t="n">
        <v>6610200</v>
      </c>
      <c r="D3345" s="143" t="n">
        <v>66102000</v>
      </c>
      <c r="E3345" s="140" t="s">
        <v>542</v>
      </c>
      <c r="F3345" s="143" t="n">
        <v>2022</v>
      </c>
      <c r="G3345" s="144" t="n">
        <v>1352193.29</v>
      </c>
      <c r="H3345" s="144" t="n">
        <v>0</v>
      </c>
      <c r="I3345" s="144" t="n">
        <f aca="false">+G:G-H:H</f>
        <v>1352193.29</v>
      </c>
    </row>
    <row r="3346" customFormat="false" ht="17.25" hidden="false" customHeight="true" outlineLevel="0" collapsed="false">
      <c r="A3346" s="140" t="s">
        <v>130</v>
      </c>
      <c r="C3346" s="142" t="n">
        <v>6811200</v>
      </c>
      <c r="D3346" s="143" t="n">
        <v>68112000</v>
      </c>
      <c r="E3346" s="140" t="s">
        <v>752</v>
      </c>
      <c r="F3346" s="143" t="n">
        <v>2022</v>
      </c>
      <c r="G3346" s="144" t="n">
        <v>120898076.83</v>
      </c>
      <c r="H3346" s="144" t="n">
        <v>0</v>
      </c>
      <c r="I3346" s="144" t="n">
        <f aca="false">+G:G-H:H</f>
        <v>120898076.83</v>
      </c>
    </row>
    <row r="3347" customFormat="false" ht="17.25" hidden="false" customHeight="true" outlineLevel="0" collapsed="false">
      <c r="A3347" s="140" t="s">
        <v>130</v>
      </c>
      <c r="C3347" s="142" t="n">
        <v>6850000</v>
      </c>
      <c r="D3347" s="143" t="n">
        <v>68112000</v>
      </c>
      <c r="E3347" s="140" t="s">
        <v>490</v>
      </c>
      <c r="F3347" s="143" t="n">
        <v>2022</v>
      </c>
      <c r="G3347" s="144" t="n">
        <v>11462424.04</v>
      </c>
      <c r="H3347" s="144" t="n">
        <v>0</v>
      </c>
      <c r="I3347" s="144" t="n">
        <f aca="false">+G:G-H:H</f>
        <v>11462424.04</v>
      </c>
    </row>
    <row r="3348" customFormat="false" ht="17.25" hidden="false" customHeight="true" outlineLevel="0" collapsed="false">
      <c r="A3348" s="140" t="s">
        <v>130</v>
      </c>
      <c r="C3348" s="142" t="n">
        <v>7061000</v>
      </c>
      <c r="D3348" s="143" t="n">
        <v>70610000</v>
      </c>
      <c r="E3348" s="140" t="s">
        <v>454</v>
      </c>
      <c r="F3348" s="143" t="n">
        <v>2022</v>
      </c>
      <c r="G3348" s="144" t="n">
        <v>0</v>
      </c>
      <c r="H3348" s="144" t="n">
        <v>488946265.34</v>
      </c>
      <c r="I3348" s="144" t="n">
        <f aca="false">+G:G-H:H</f>
        <v>-488946265.34</v>
      </c>
    </row>
    <row r="3349" customFormat="false" ht="17.25" hidden="false" customHeight="true" outlineLevel="0" collapsed="false">
      <c r="A3349" s="140" t="s">
        <v>130</v>
      </c>
      <c r="C3349" s="142" t="n">
        <v>7580000</v>
      </c>
      <c r="D3349" s="143" t="n">
        <v>75800000</v>
      </c>
      <c r="E3349" s="140" t="s">
        <v>763</v>
      </c>
      <c r="F3349" s="143" t="n">
        <v>2022</v>
      </c>
      <c r="G3349" s="144" t="n">
        <v>0</v>
      </c>
      <c r="H3349" s="144" t="n">
        <v>7363.03</v>
      </c>
      <c r="I3349" s="144" t="n">
        <f aca="false">+G:G-H:H</f>
        <v>-7363.03</v>
      </c>
    </row>
    <row r="3350" customFormat="false" ht="17.25" hidden="false" customHeight="true" outlineLevel="0" collapsed="false">
      <c r="A3350" s="140" t="s">
        <v>2898</v>
      </c>
      <c r="C3350" s="142" t="n">
        <v>1010000</v>
      </c>
      <c r="D3350" s="143" t="n">
        <v>10100000</v>
      </c>
      <c r="E3350" s="140" t="s">
        <v>559</v>
      </c>
      <c r="F3350" s="143" t="n">
        <v>2022</v>
      </c>
      <c r="H3350" s="144" t="n">
        <v>1000000</v>
      </c>
      <c r="I3350" s="144" t="n">
        <f aca="false">+G:G-H:H</f>
        <v>-1000000</v>
      </c>
    </row>
    <row r="3351" customFormat="false" ht="17.25" hidden="false" customHeight="true" outlineLevel="0" collapsed="false">
      <c r="A3351" s="140" t="s">
        <v>2898</v>
      </c>
      <c r="C3351" s="142" t="n">
        <v>1190000</v>
      </c>
      <c r="D3351" s="143" t="n">
        <v>11900000</v>
      </c>
      <c r="E3351" s="140" t="s">
        <v>1158</v>
      </c>
      <c r="F3351" s="143" t="n">
        <v>2022</v>
      </c>
      <c r="G3351" s="144" t="n">
        <v>465039.45</v>
      </c>
      <c r="I3351" s="144" t="n">
        <f aca="false">+G:G-H:H</f>
        <v>465039.45</v>
      </c>
    </row>
    <row r="3352" customFormat="false" ht="17.25" hidden="false" customHeight="true" outlineLevel="0" collapsed="false">
      <c r="A3352" s="140" t="s">
        <v>2898</v>
      </c>
      <c r="C3352" s="142" t="n">
        <v>1200000</v>
      </c>
      <c r="D3352" s="143" t="n">
        <v>12000000</v>
      </c>
      <c r="E3352" s="140" t="s">
        <v>563</v>
      </c>
      <c r="F3352" s="143" t="n">
        <v>2022</v>
      </c>
      <c r="G3352" s="144" t="n">
        <v>23009169.76</v>
      </c>
      <c r="I3352" s="144" t="n">
        <f aca="false">+G:G-H:H</f>
        <v>23009169.76</v>
      </c>
    </row>
    <row r="3353" customFormat="false" ht="17.25" hidden="false" customHeight="true" outlineLevel="0" collapsed="false">
      <c r="A3353" s="140" t="s">
        <v>2898</v>
      </c>
      <c r="C3353" s="142" t="n">
        <v>1280000</v>
      </c>
      <c r="D3353" s="143" t="n">
        <v>12800000</v>
      </c>
      <c r="E3353" s="140" t="s">
        <v>564</v>
      </c>
      <c r="F3353" s="143" t="n">
        <v>2022</v>
      </c>
      <c r="G3353" s="144" t="n">
        <v>73089716.81</v>
      </c>
      <c r="I3353" s="144" t="n">
        <f aca="false">+G:G-H:H</f>
        <v>73089716.81</v>
      </c>
    </row>
    <row r="3354" customFormat="false" ht="17.25" hidden="false" customHeight="true" outlineLevel="0" collapsed="false">
      <c r="A3354" s="140" t="s">
        <v>2898</v>
      </c>
      <c r="C3354" s="142" t="n">
        <v>2120000</v>
      </c>
      <c r="D3354" s="143" t="n">
        <v>21200000</v>
      </c>
      <c r="E3354" s="140" t="s">
        <v>3678</v>
      </c>
      <c r="F3354" s="143" t="n">
        <v>2022</v>
      </c>
      <c r="G3354" s="144" t="n">
        <v>20578968.8</v>
      </c>
      <c r="I3354" s="144" t="n">
        <f aca="false">+G:G-H:H</f>
        <v>20578968.8</v>
      </c>
    </row>
    <row r="3355" customFormat="false" ht="17.25" hidden="false" customHeight="true" outlineLevel="0" collapsed="false">
      <c r="A3355" s="140" t="s">
        <v>2898</v>
      </c>
      <c r="C3355" s="142" t="n">
        <v>2130000</v>
      </c>
      <c r="D3355" s="143" t="n">
        <v>21300000</v>
      </c>
      <c r="E3355" s="140" t="s">
        <v>569</v>
      </c>
      <c r="F3355" s="143" t="n">
        <v>2022</v>
      </c>
      <c r="G3355" s="144" t="n">
        <v>294345000</v>
      </c>
      <c r="I3355" s="144" t="n">
        <f aca="false">+G:G-H:H</f>
        <v>294345000</v>
      </c>
    </row>
    <row r="3356" customFormat="false" ht="17.25" hidden="false" customHeight="true" outlineLevel="0" collapsed="false">
      <c r="A3356" s="140" t="s">
        <v>2898</v>
      </c>
      <c r="C3356" s="142" t="n">
        <v>2813000</v>
      </c>
      <c r="D3356" s="143" t="n">
        <v>28130000</v>
      </c>
      <c r="E3356" s="140" t="s">
        <v>581</v>
      </c>
      <c r="F3356" s="143" t="n">
        <v>2022</v>
      </c>
      <c r="H3356" s="144" t="n">
        <v>44151750</v>
      </c>
      <c r="I3356" s="144" t="n">
        <f aca="false">+G:G-H:H</f>
        <v>-44151750</v>
      </c>
    </row>
    <row r="3357" customFormat="false" ht="17.25" hidden="false" customHeight="true" outlineLevel="0" collapsed="false">
      <c r="A3357" s="140" t="s">
        <v>2898</v>
      </c>
      <c r="C3357" s="142" t="n">
        <v>4011000</v>
      </c>
      <c r="D3357" s="143" t="n">
        <v>40110000</v>
      </c>
      <c r="E3357" s="140" t="s">
        <v>597</v>
      </c>
      <c r="F3357" s="143" t="n">
        <v>2022</v>
      </c>
      <c r="H3357" s="144" t="n">
        <v>900000</v>
      </c>
      <c r="I3357" s="144" t="n">
        <f aca="false">+G:G-H:H</f>
        <v>-900000</v>
      </c>
    </row>
    <row r="3358" customFormat="false" ht="17.25" hidden="false" customHeight="true" outlineLevel="0" collapsed="false">
      <c r="A3358" s="140" t="s">
        <v>2898</v>
      </c>
      <c r="C3358" s="142" t="n">
        <v>4431000</v>
      </c>
      <c r="D3358" s="143" t="n">
        <v>44310000</v>
      </c>
      <c r="E3358" s="140" t="s">
        <v>3679</v>
      </c>
      <c r="F3358" s="143" t="n">
        <v>2022</v>
      </c>
      <c r="G3358" s="144" t="n">
        <v>320000</v>
      </c>
      <c r="I3358" s="144" t="n">
        <f aca="false">+G:G-H:H</f>
        <v>320000</v>
      </c>
    </row>
    <row r="3359" customFormat="false" ht="17.25" hidden="false" customHeight="true" outlineLevel="0" collapsed="false">
      <c r="A3359" s="140" t="s">
        <v>2898</v>
      </c>
      <c r="C3359" s="142" t="n">
        <v>4442000</v>
      </c>
      <c r="D3359" s="143" t="n">
        <v>44420000</v>
      </c>
      <c r="E3359" s="140" t="s">
        <v>294</v>
      </c>
      <c r="F3359" s="143" t="n">
        <v>2022</v>
      </c>
      <c r="H3359" s="144" t="n">
        <v>150000</v>
      </c>
      <c r="I3359" s="144" t="n">
        <f aca="false">+G:G-H:H</f>
        <v>-150000</v>
      </c>
    </row>
    <row r="3360" customFormat="false" ht="17.25" hidden="false" customHeight="true" outlineLevel="0" collapsed="false">
      <c r="A3360" s="140" t="s">
        <v>2898</v>
      </c>
      <c r="C3360" s="142" t="n">
        <v>4455000</v>
      </c>
      <c r="D3360" s="143" t="n">
        <v>44550000</v>
      </c>
      <c r="E3360" s="140" t="s">
        <v>617</v>
      </c>
      <c r="F3360" s="143" t="n">
        <v>2022</v>
      </c>
      <c r="G3360" s="144" t="n">
        <v>5104656.15</v>
      </c>
      <c r="I3360" s="144" t="n">
        <f aca="false">+G:G-H:H</f>
        <v>5104656.15</v>
      </c>
    </row>
    <row r="3361" customFormat="false" ht="17.25" hidden="false" customHeight="true" outlineLevel="0" collapsed="false">
      <c r="A3361" s="140" t="s">
        <v>2898</v>
      </c>
      <c r="C3361" s="142" t="n">
        <v>4551100</v>
      </c>
      <c r="D3361" s="143" t="n">
        <v>45511000</v>
      </c>
      <c r="E3361" s="140" t="s">
        <v>2105</v>
      </c>
      <c r="F3361" s="143" t="n">
        <v>2022</v>
      </c>
      <c r="H3361" s="144" t="n">
        <v>294899400</v>
      </c>
      <c r="I3361" s="144" t="n">
        <f aca="false">+G:G-H:H</f>
        <v>-294899400</v>
      </c>
    </row>
    <row r="3362" customFormat="false" ht="17.25" hidden="false" customHeight="true" outlineLevel="0" collapsed="false">
      <c r="A3362" s="140" t="s">
        <v>2898</v>
      </c>
      <c r="C3362" s="142" t="n">
        <v>4662000</v>
      </c>
      <c r="D3362" s="143" t="n">
        <v>46620000</v>
      </c>
      <c r="E3362" s="140" t="s">
        <v>1815</v>
      </c>
      <c r="F3362" s="143" t="n">
        <v>2022</v>
      </c>
      <c r="H3362" s="144" t="n">
        <v>3036215.78</v>
      </c>
      <c r="I3362" s="144" t="n">
        <f aca="false">+G:G-H:H</f>
        <v>-3036215.78</v>
      </c>
    </row>
    <row r="3363" customFormat="false" ht="17.25" hidden="false" customHeight="true" outlineLevel="0" collapsed="false">
      <c r="A3363" s="140" t="s">
        <v>2898</v>
      </c>
      <c r="C3363" s="142" t="n">
        <v>4670000</v>
      </c>
      <c r="D3363" s="143" t="n">
        <v>46700000</v>
      </c>
      <c r="E3363" s="140" t="s">
        <v>1811</v>
      </c>
      <c r="F3363" s="143" t="n">
        <v>2022</v>
      </c>
      <c r="H3363" s="144" t="n">
        <v>100000000</v>
      </c>
      <c r="I3363" s="144" t="n">
        <f aca="false">+G:G-H:H</f>
        <v>-100000000</v>
      </c>
    </row>
    <row r="3364" customFormat="false" ht="17.25" hidden="false" customHeight="true" outlineLevel="0" collapsed="false">
      <c r="A3364" s="140" t="s">
        <v>2898</v>
      </c>
      <c r="C3364" s="142" t="n">
        <v>5124100</v>
      </c>
      <c r="D3364" s="143" t="n">
        <v>51241000</v>
      </c>
      <c r="E3364" s="140" t="s">
        <v>699</v>
      </c>
      <c r="F3364" s="143" t="n">
        <v>2022</v>
      </c>
      <c r="G3364" s="144" t="n">
        <v>6854978.63</v>
      </c>
      <c r="I3364" s="144" t="n">
        <f aca="false">+G:G-H:H</f>
        <v>6854978.63</v>
      </c>
    </row>
    <row r="3365" customFormat="false" ht="17.25" hidden="false" customHeight="true" outlineLevel="0" collapsed="false">
      <c r="A3365" s="140" t="s">
        <v>2898</v>
      </c>
      <c r="C3365" s="142" t="n">
        <v>6061000</v>
      </c>
      <c r="D3365" s="143" t="n">
        <v>60610000</v>
      </c>
      <c r="E3365" s="140" t="s">
        <v>420</v>
      </c>
      <c r="F3365" s="143" t="n">
        <v>2022</v>
      </c>
      <c r="G3365" s="144" t="n">
        <v>1744072.97</v>
      </c>
      <c r="I3365" s="144" t="n">
        <f aca="false">+G:G-H:H</f>
        <v>1744072.97</v>
      </c>
    </row>
    <row r="3366" customFormat="false" ht="17.25" hidden="false" customHeight="true" outlineLevel="0" collapsed="false">
      <c r="A3366" s="140" t="s">
        <v>2898</v>
      </c>
      <c r="C3366" s="142" t="n">
        <v>6065000</v>
      </c>
      <c r="D3366" s="143" t="n">
        <v>60650000</v>
      </c>
      <c r="E3366" s="140" t="s">
        <v>141</v>
      </c>
      <c r="F3366" s="143" t="n">
        <v>2022</v>
      </c>
      <c r="G3366" s="144" t="n">
        <v>1186215.78</v>
      </c>
      <c r="I3366" s="144" t="n">
        <f aca="false">+G:G-H:H</f>
        <v>1186215.78</v>
      </c>
    </row>
    <row r="3367" customFormat="false" ht="17.25" hidden="false" customHeight="true" outlineLevel="0" collapsed="false">
      <c r="A3367" s="140" t="s">
        <v>2898</v>
      </c>
      <c r="C3367" s="142" t="n">
        <v>6150000</v>
      </c>
      <c r="D3367" s="143" t="n">
        <v>61500000</v>
      </c>
      <c r="E3367" s="140" t="s">
        <v>720</v>
      </c>
      <c r="F3367" s="143" t="n">
        <v>2022</v>
      </c>
      <c r="G3367" s="144" t="n">
        <v>1850000</v>
      </c>
      <c r="I3367" s="144" t="n">
        <f aca="false">+G:G-H:H</f>
        <v>1850000</v>
      </c>
    </row>
    <row r="3368" customFormat="false" ht="17.25" hidden="false" customHeight="true" outlineLevel="0" collapsed="false">
      <c r="A3368" s="140" t="s">
        <v>2898</v>
      </c>
      <c r="C3368" s="142" t="n">
        <v>6220100</v>
      </c>
      <c r="D3368" s="143" t="n">
        <v>62201000</v>
      </c>
      <c r="E3368" s="140" t="s">
        <v>481</v>
      </c>
      <c r="F3368" s="143" t="n">
        <v>2022</v>
      </c>
      <c r="G3368" s="144" t="n">
        <v>855000</v>
      </c>
      <c r="I3368" s="144" t="n">
        <f aca="false">+G:G-H:H</f>
        <v>855000</v>
      </c>
    </row>
    <row r="3369" customFormat="false" ht="17.25" hidden="false" customHeight="true" outlineLevel="0" collapsed="false">
      <c r="A3369" s="140" t="s">
        <v>2898</v>
      </c>
      <c r="C3369" s="142" t="n">
        <v>6271300</v>
      </c>
      <c r="D3369" s="143" t="n">
        <v>62713000</v>
      </c>
      <c r="E3369" s="140" t="s">
        <v>438</v>
      </c>
      <c r="F3369" s="143" t="n">
        <v>2022</v>
      </c>
      <c r="G3369" s="144" t="n">
        <v>6000</v>
      </c>
      <c r="I3369" s="144" t="n">
        <f aca="false">+G:G-H:H</f>
        <v>6000</v>
      </c>
    </row>
    <row r="3370" customFormat="false" ht="17.25" hidden="false" customHeight="true" outlineLevel="0" collapsed="false">
      <c r="A3370" s="140" t="s">
        <v>2898</v>
      </c>
      <c r="C3370" s="142" t="n">
        <v>6570000</v>
      </c>
      <c r="D3370" s="143" t="n">
        <v>65700000</v>
      </c>
      <c r="E3370" s="140" t="s">
        <v>745</v>
      </c>
      <c r="F3370" s="143" t="n">
        <v>2022</v>
      </c>
      <c r="G3370" s="144" t="n">
        <v>16297.43</v>
      </c>
      <c r="I3370" s="144" t="n">
        <f aca="false">+G:G-H:H</f>
        <v>16297.43</v>
      </c>
    </row>
    <row r="3371" customFormat="false" ht="17.25" hidden="false" customHeight="true" outlineLevel="0" collapsed="false">
      <c r="A3371" s="140" t="s">
        <v>2898</v>
      </c>
      <c r="C3371" s="142" t="n">
        <v>6811200</v>
      </c>
      <c r="D3371" s="143" t="n">
        <v>68112000</v>
      </c>
      <c r="E3371" s="140" t="s">
        <v>3680</v>
      </c>
      <c r="F3371" s="143" t="n">
        <v>2022</v>
      </c>
      <c r="G3371" s="144" t="n">
        <v>14717250</v>
      </c>
      <c r="I3371" s="144" t="n">
        <f aca="false">+G:G-H:H</f>
        <v>14717250</v>
      </c>
    </row>
    <row r="3372" customFormat="false" ht="17.25" hidden="false" customHeight="true" outlineLevel="0" collapsed="false">
      <c r="A3372" s="140" t="s">
        <v>2898</v>
      </c>
      <c r="C3372" s="142" t="n">
        <v>7580000</v>
      </c>
      <c r="D3372" s="143" t="n">
        <v>75800000</v>
      </c>
      <c r="E3372" s="140" t="s">
        <v>763</v>
      </c>
      <c r="F3372" s="143" t="n">
        <v>2022</v>
      </c>
      <c r="H3372" s="144" t="n">
        <v>5000</v>
      </c>
      <c r="I3372" s="144" t="n">
        <f aca="false">+G:G-H:H</f>
        <v>-5000</v>
      </c>
    </row>
    <row r="3373" customFormat="false" ht="17.25" hidden="false" customHeight="true" outlineLevel="0" collapsed="false">
      <c r="A3373" s="140" t="s">
        <v>1712</v>
      </c>
      <c r="C3373" s="142" t="n">
        <v>10100000</v>
      </c>
      <c r="D3373" s="143" t="n">
        <v>10100000</v>
      </c>
      <c r="E3373" s="140" t="s">
        <v>1</v>
      </c>
      <c r="F3373" s="143" t="n">
        <v>2022</v>
      </c>
      <c r="H3373" s="144" t="n">
        <v>12500000000</v>
      </c>
      <c r="I3373" s="144" t="n">
        <f aca="false">+G:G-H:H</f>
        <v>-12500000000</v>
      </c>
    </row>
    <row r="3374" customFormat="false" ht="17.25" hidden="false" customHeight="true" outlineLevel="0" collapsed="false">
      <c r="A3374" s="140" t="s">
        <v>1712</v>
      </c>
      <c r="C3374" s="142" t="n">
        <v>10500000</v>
      </c>
      <c r="D3374" s="143" t="n">
        <v>10500000</v>
      </c>
      <c r="E3374" s="140" t="s">
        <v>3054</v>
      </c>
      <c r="F3374" s="143" t="n">
        <v>2022</v>
      </c>
      <c r="H3374" s="144" t="n">
        <v>868162581.52</v>
      </c>
      <c r="I3374" s="144" t="n">
        <f aca="false">+G:G-H:H</f>
        <v>-868162581.52</v>
      </c>
    </row>
    <row r="3375" customFormat="false" ht="17.25" hidden="false" customHeight="true" outlineLevel="0" collapsed="false">
      <c r="A3375" s="140" t="s">
        <v>1712</v>
      </c>
      <c r="C3375" s="142" t="n">
        <v>10610000</v>
      </c>
      <c r="D3375" s="143" t="n">
        <v>10610000</v>
      </c>
      <c r="E3375" s="140" t="s">
        <v>3055</v>
      </c>
      <c r="F3375" s="143" t="n">
        <v>2022</v>
      </c>
      <c r="H3375" s="144" t="n">
        <v>250000000</v>
      </c>
      <c r="I3375" s="144" t="n">
        <f aca="false">+G:G-H:H</f>
        <v>-250000000</v>
      </c>
    </row>
    <row r="3376" customFormat="false" ht="17.25" hidden="false" customHeight="true" outlineLevel="0" collapsed="false">
      <c r="A3376" s="140" t="s">
        <v>1712</v>
      </c>
      <c r="C3376" s="142" t="n">
        <v>11000000</v>
      </c>
      <c r="D3376" s="143" t="n">
        <v>11000000</v>
      </c>
      <c r="E3376" s="140" t="s">
        <v>1324</v>
      </c>
      <c r="F3376" s="143" t="n">
        <v>2022</v>
      </c>
      <c r="H3376" s="144" t="n">
        <v>7414557230.48</v>
      </c>
      <c r="I3376" s="144" t="n">
        <f aca="false">+G:G-H:H</f>
        <v>-7414557230.48</v>
      </c>
    </row>
    <row r="3377" customFormat="false" ht="17.25" hidden="false" customHeight="true" outlineLevel="0" collapsed="false">
      <c r="A3377" s="140" t="s">
        <v>1712</v>
      </c>
      <c r="C3377" s="142" t="n">
        <v>11900000</v>
      </c>
      <c r="D3377" s="143" t="n">
        <v>11900000</v>
      </c>
      <c r="E3377" s="140" t="s">
        <v>3056</v>
      </c>
      <c r="F3377" s="143" t="n">
        <v>2022</v>
      </c>
      <c r="G3377" s="144" t="n">
        <v>44761037.67</v>
      </c>
      <c r="I3377" s="144" t="n">
        <f aca="false">+G:G-H:H</f>
        <v>44761037.67</v>
      </c>
    </row>
    <row r="3378" customFormat="false" ht="17.25" hidden="false" customHeight="true" outlineLevel="0" collapsed="false">
      <c r="A3378" s="140" t="s">
        <v>1712</v>
      </c>
      <c r="C3378" s="142" t="n">
        <v>16100000</v>
      </c>
      <c r="D3378" s="143" t="n">
        <v>16100000</v>
      </c>
      <c r="E3378" s="140" t="s">
        <v>218</v>
      </c>
      <c r="F3378" s="143" t="n">
        <v>2022</v>
      </c>
      <c r="H3378" s="144" t="n">
        <v>3155105511.24</v>
      </c>
      <c r="I3378" s="144" t="n">
        <f aca="false">+G:G-H:H</f>
        <v>-3155105511.24</v>
      </c>
    </row>
    <row r="3379" customFormat="false" ht="17.25" hidden="false" customHeight="true" outlineLevel="0" collapsed="false">
      <c r="A3379" s="140" t="s">
        <v>1712</v>
      </c>
      <c r="C3379" s="142" t="n">
        <v>16110000</v>
      </c>
      <c r="D3379" s="143" t="n">
        <v>16110000</v>
      </c>
      <c r="E3379" s="140" t="s">
        <v>1179</v>
      </c>
      <c r="F3379" s="143" t="n">
        <v>2022</v>
      </c>
      <c r="H3379" s="144" t="n">
        <v>6033734460.25</v>
      </c>
      <c r="I3379" s="144" t="n">
        <f aca="false">+G:G-H:H</f>
        <v>-6033734460.25</v>
      </c>
    </row>
    <row r="3380" customFormat="false" ht="17.25" hidden="false" customHeight="true" outlineLevel="0" collapsed="false">
      <c r="A3380" s="140" t="s">
        <v>1712</v>
      </c>
      <c r="C3380" s="142" t="n">
        <v>16200000</v>
      </c>
      <c r="D3380" s="143" t="n">
        <v>16200000</v>
      </c>
      <c r="E3380" s="140" t="s">
        <v>3058</v>
      </c>
      <c r="F3380" s="143" t="n">
        <v>2022</v>
      </c>
      <c r="H3380" s="144" t="n">
        <v>3180363496.97</v>
      </c>
      <c r="I3380" s="144" t="n">
        <f aca="false">+G:G-H:H</f>
        <v>-3180363496.97</v>
      </c>
    </row>
    <row r="3381" customFormat="false" ht="17.25" hidden="false" customHeight="true" outlineLevel="0" collapsed="false">
      <c r="A3381" s="140" t="s">
        <v>1712</v>
      </c>
      <c r="C3381" s="142" t="n">
        <v>16411000</v>
      </c>
      <c r="D3381" s="143" t="n">
        <v>16411000</v>
      </c>
      <c r="E3381" s="140" t="s">
        <v>1180</v>
      </c>
      <c r="F3381" s="143" t="n">
        <v>2022</v>
      </c>
      <c r="H3381" s="144" t="n">
        <v>2632039199</v>
      </c>
      <c r="I3381" s="144" t="n">
        <f aca="false">+G:G-H:H</f>
        <v>-2632039199</v>
      </c>
    </row>
    <row r="3382" customFormat="false" ht="17.25" hidden="false" customHeight="true" outlineLevel="0" collapsed="false">
      <c r="A3382" s="140" t="s">
        <v>1712</v>
      </c>
      <c r="C3382" s="142" t="n">
        <v>16412000</v>
      </c>
      <c r="D3382" s="143" t="n">
        <v>16412000</v>
      </c>
      <c r="E3382" s="140" t="s">
        <v>1325</v>
      </c>
      <c r="F3382" s="143" t="n">
        <v>2022</v>
      </c>
      <c r="H3382" s="144" t="n">
        <v>6033643460.26</v>
      </c>
      <c r="I3382" s="144" t="n">
        <f aca="false">+G:G-H:H</f>
        <v>-6033643460.26</v>
      </c>
    </row>
    <row r="3383" customFormat="false" ht="17.25" hidden="false" customHeight="true" outlineLevel="0" collapsed="false">
      <c r="A3383" s="140" t="s">
        <v>1712</v>
      </c>
      <c r="C3383" s="142" t="n">
        <v>16413000</v>
      </c>
      <c r="D3383" s="143" t="n">
        <v>16413000</v>
      </c>
      <c r="E3383" s="140" t="s">
        <v>1181</v>
      </c>
      <c r="F3383" s="143" t="n">
        <v>2022</v>
      </c>
      <c r="H3383" s="144" t="n">
        <v>2137030947.3</v>
      </c>
      <c r="I3383" s="144" t="n">
        <f aca="false">+G:G-H:H</f>
        <v>-2137030947.3</v>
      </c>
    </row>
    <row r="3384" customFormat="false" ht="17.25" hidden="false" customHeight="true" outlineLevel="0" collapsed="false">
      <c r="A3384" s="140" t="s">
        <v>1712</v>
      </c>
      <c r="C3384" s="142" t="n">
        <v>16414000</v>
      </c>
      <c r="D3384" s="143" t="n">
        <v>16413000</v>
      </c>
      <c r="E3384" s="140" t="s">
        <v>1182</v>
      </c>
      <c r="F3384" s="143" t="n">
        <v>2022</v>
      </c>
      <c r="H3384" s="144" t="n">
        <v>443460282</v>
      </c>
      <c r="I3384" s="144" t="n">
        <f aca="false">+G:G-H:H</f>
        <v>-443460282</v>
      </c>
    </row>
    <row r="3385" customFormat="false" ht="17.25" hidden="false" customHeight="true" outlineLevel="0" collapsed="false">
      <c r="A3385" s="140" t="s">
        <v>1712</v>
      </c>
      <c r="C3385" s="142" t="n">
        <v>16885000</v>
      </c>
      <c r="D3385" s="143" t="n">
        <v>16500000</v>
      </c>
      <c r="E3385" s="140" t="s">
        <v>3681</v>
      </c>
      <c r="F3385" s="143" t="n">
        <v>2022</v>
      </c>
      <c r="H3385" s="144" t="n">
        <v>33462757.01</v>
      </c>
      <c r="I3385" s="144" t="n">
        <f aca="false">+G:G-H:H</f>
        <v>-33462757.01</v>
      </c>
    </row>
    <row r="3386" customFormat="false" ht="17.25" hidden="false" customHeight="true" outlineLevel="0" collapsed="false">
      <c r="A3386" s="140" t="s">
        <v>1712</v>
      </c>
      <c r="C3386" s="142" t="n">
        <v>20400000</v>
      </c>
      <c r="D3386" s="143" t="n">
        <v>20400000</v>
      </c>
      <c r="E3386" s="140" t="s">
        <v>3069</v>
      </c>
      <c r="F3386" s="143" t="n">
        <v>2022</v>
      </c>
      <c r="G3386" s="144" t="n">
        <v>245000</v>
      </c>
      <c r="I3386" s="144" t="n">
        <f aca="false">+G:G-H:H</f>
        <v>245000</v>
      </c>
    </row>
    <row r="3387" customFormat="false" ht="17.25" hidden="false" customHeight="true" outlineLevel="0" collapsed="false">
      <c r="A3387" s="140" t="s">
        <v>1712</v>
      </c>
      <c r="C3387" s="142" t="n">
        <v>21110000</v>
      </c>
      <c r="D3387" s="143" t="n">
        <v>21110000</v>
      </c>
      <c r="E3387" s="140" t="s">
        <v>1184</v>
      </c>
      <c r="F3387" s="143" t="n">
        <v>2022</v>
      </c>
      <c r="G3387" s="144" t="n">
        <v>4111650000</v>
      </c>
      <c r="I3387" s="144" t="n">
        <f aca="false">+G:G-H:H</f>
        <v>4111650000</v>
      </c>
    </row>
    <row r="3388" customFormat="false" ht="17.25" hidden="false" customHeight="true" outlineLevel="0" collapsed="false">
      <c r="A3388" s="140" t="s">
        <v>1712</v>
      </c>
      <c r="C3388" s="142" t="n">
        <v>21120000</v>
      </c>
      <c r="D3388" s="143" t="n">
        <v>21110000</v>
      </c>
      <c r="E3388" s="140" t="s">
        <v>1185</v>
      </c>
      <c r="F3388" s="143" t="n">
        <v>2022</v>
      </c>
      <c r="G3388" s="144" t="n">
        <v>3215850000</v>
      </c>
      <c r="I3388" s="144" t="n">
        <f aca="false">+G:G-H:H</f>
        <v>3215850000</v>
      </c>
    </row>
    <row r="3389" customFormat="false" ht="17.25" hidden="false" customHeight="true" outlineLevel="0" collapsed="false">
      <c r="A3389" s="140" t="s">
        <v>1712</v>
      </c>
      <c r="C3389" s="142" t="n">
        <v>21210000</v>
      </c>
      <c r="D3389" s="143" t="n">
        <v>21200000</v>
      </c>
      <c r="E3389" s="140" t="s">
        <v>1187</v>
      </c>
      <c r="F3389" s="143" t="n">
        <v>2022</v>
      </c>
      <c r="G3389" s="144" t="n">
        <v>3177732000</v>
      </c>
      <c r="I3389" s="144" t="n">
        <f aca="false">+G:G-H:H</f>
        <v>3177732000</v>
      </c>
    </row>
    <row r="3390" customFormat="false" ht="17.25" hidden="false" customHeight="true" outlineLevel="0" collapsed="false">
      <c r="A3390" s="140" t="s">
        <v>1712</v>
      </c>
      <c r="C3390" s="142" t="n">
        <v>21310000</v>
      </c>
      <c r="D3390" s="143" t="n">
        <v>21310000</v>
      </c>
      <c r="E3390" s="140" t="s">
        <v>1188</v>
      </c>
      <c r="F3390" s="143" t="n">
        <v>2022</v>
      </c>
      <c r="G3390" s="144" t="n">
        <v>22729000</v>
      </c>
      <c r="I3390" s="144" t="n">
        <f aca="false">+G:G-H:H</f>
        <v>22729000</v>
      </c>
    </row>
    <row r="3391" customFormat="false" ht="17.25" hidden="false" customHeight="true" outlineLevel="0" collapsed="false">
      <c r="A3391" s="140" t="s">
        <v>1712</v>
      </c>
      <c r="C3391" s="142" t="n">
        <v>21321000</v>
      </c>
      <c r="D3391" s="143" t="n">
        <v>21310000</v>
      </c>
      <c r="E3391" s="140" t="s">
        <v>1190</v>
      </c>
      <c r="F3391" s="143" t="n">
        <v>2022</v>
      </c>
      <c r="G3391" s="144" t="n">
        <v>2803198000</v>
      </c>
      <c r="I3391" s="144" t="n">
        <f aca="false">+G:G-H:H</f>
        <v>2803198000</v>
      </c>
    </row>
    <row r="3392" customFormat="false" ht="17.25" hidden="false" customHeight="true" outlineLevel="0" collapsed="false">
      <c r="A3392" s="140" t="s">
        <v>1712</v>
      </c>
      <c r="C3392" s="142" t="n">
        <v>21322000</v>
      </c>
      <c r="D3392" s="143" t="n">
        <v>21310000</v>
      </c>
      <c r="E3392" s="140" t="s">
        <v>1191</v>
      </c>
      <c r="F3392" s="143" t="n">
        <v>2022</v>
      </c>
      <c r="G3392" s="144" t="n">
        <v>2548413000</v>
      </c>
      <c r="I3392" s="144" t="n">
        <f aca="false">+G:G-H:H</f>
        <v>2548413000</v>
      </c>
    </row>
    <row r="3393" customFormat="false" ht="17.25" hidden="false" customHeight="true" outlineLevel="0" collapsed="false">
      <c r="A3393" s="140" t="s">
        <v>1712</v>
      </c>
      <c r="C3393" s="142" t="n">
        <v>21323000</v>
      </c>
      <c r="D3393" s="143" t="n">
        <v>21310000</v>
      </c>
      <c r="E3393" s="140" t="s">
        <v>1192</v>
      </c>
      <c r="F3393" s="143" t="n">
        <v>2022</v>
      </c>
      <c r="G3393" s="144" t="n">
        <v>478800000</v>
      </c>
      <c r="I3393" s="144" t="n">
        <f aca="false">+G:G-H:H</f>
        <v>478800000</v>
      </c>
    </row>
    <row r="3394" customFormat="false" ht="17.25" hidden="false" customHeight="true" outlineLevel="0" collapsed="false">
      <c r="A3394" s="140" t="s">
        <v>1712</v>
      </c>
      <c r="C3394" s="142" t="n">
        <v>21324000</v>
      </c>
      <c r="D3394" s="143" t="n">
        <v>21310000</v>
      </c>
      <c r="E3394" s="140" t="s">
        <v>1193</v>
      </c>
      <c r="F3394" s="143" t="n">
        <v>2022</v>
      </c>
      <c r="G3394" s="144" t="n">
        <v>1210686000</v>
      </c>
      <c r="I3394" s="144" t="n">
        <f aca="false">+G:G-H:H</f>
        <v>1210686000</v>
      </c>
    </row>
    <row r="3395" customFormat="false" ht="17.25" hidden="false" customHeight="true" outlineLevel="0" collapsed="false">
      <c r="A3395" s="140" t="s">
        <v>1712</v>
      </c>
      <c r="C3395" s="142" t="n">
        <v>21331000</v>
      </c>
      <c r="D3395" s="143" t="n">
        <v>21310000</v>
      </c>
      <c r="E3395" s="140" t="s">
        <v>1195</v>
      </c>
      <c r="F3395" s="143" t="n">
        <v>2022</v>
      </c>
      <c r="G3395" s="144" t="n">
        <v>478397000</v>
      </c>
      <c r="I3395" s="144" t="n">
        <f aca="false">+G:G-H:H</f>
        <v>478397000</v>
      </c>
    </row>
    <row r="3396" customFormat="false" ht="17.25" hidden="false" customHeight="true" outlineLevel="0" collapsed="false">
      <c r="A3396" s="140" t="s">
        <v>1712</v>
      </c>
      <c r="C3396" s="142" t="n">
        <v>21332000</v>
      </c>
      <c r="D3396" s="143" t="n">
        <v>21310000</v>
      </c>
      <c r="E3396" s="140" t="s">
        <v>1196</v>
      </c>
      <c r="F3396" s="143" t="n">
        <v>2022</v>
      </c>
      <c r="G3396" s="144" t="n">
        <v>478397000</v>
      </c>
      <c r="I3396" s="144" t="n">
        <f aca="false">+G:G-H:H</f>
        <v>478397000</v>
      </c>
    </row>
    <row r="3397" customFormat="false" ht="17.25" hidden="false" customHeight="true" outlineLevel="0" collapsed="false">
      <c r="A3397" s="140" t="s">
        <v>1712</v>
      </c>
      <c r="C3397" s="142" t="n">
        <v>21333000</v>
      </c>
      <c r="D3397" s="143" t="n">
        <v>21310000</v>
      </c>
      <c r="E3397" s="140" t="s">
        <v>1197</v>
      </c>
      <c r="F3397" s="143" t="n">
        <v>2022</v>
      </c>
      <c r="G3397" s="144" t="n">
        <v>478397000</v>
      </c>
      <c r="I3397" s="144" t="n">
        <f aca="false">+G:G-H:H</f>
        <v>478397000</v>
      </c>
    </row>
    <row r="3398" customFormat="false" ht="17.25" hidden="false" customHeight="true" outlineLevel="0" collapsed="false">
      <c r="A3398" s="140" t="s">
        <v>1712</v>
      </c>
      <c r="C3398" s="142" t="n">
        <v>21334000</v>
      </c>
      <c r="D3398" s="143" t="n">
        <v>21310000</v>
      </c>
      <c r="E3398" s="140" t="s">
        <v>1198</v>
      </c>
      <c r="F3398" s="143" t="n">
        <v>2022</v>
      </c>
      <c r="G3398" s="144" t="n">
        <v>478397000</v>
      </c>
      <c r="I3398" s="144" t="n">
        <f aca="false">+G:G-H:H</f>
        <v>478397000</v>
      </c>
    </row>
    <row r="3399" customFormat="false" ht="17.25" hidden="false" customHeight="true" outlineLevel="0" collapsed="false">
      <c r="A3399" s="140" t="s">
        <v>1712</v>
      </c>
      <c r="C3399" s="142" t="n">
        <v>21335000</v>
      </c>
      <c r="D3399" s="143" t="n">
        <v>21310000</v>
      </c>
      <c r="E3399" s="140" t="s">
        <v>1199</v>
      </c>
      <c r="F3399" s="143" t="n">
        <v>2022</v>
      </c>
      <c r="G3399" s="144" t="n">
        <v>478397000</v>
      </c>
      <c r="I3399" s="144" t="n">
        <f aca="false">+G:G-H:H</f>
        <v>478397000</v>
      </c>
    </row>
    <row r="3400" customFormat="false" ht="17.25" hidden="false" customHeight="true" outlineLevel="0" collapsed="false">
      <c r="A3400" s="140" t="s">
        <v>1712</v>
      </c>
      <c r="C3400" s="142" t="n">
        <v>21336000</v>
      </c>
      <c r="D3400" s="143" t="n">
        <v>21310000</v>
      </c>
      <c r="E3400" s="140" t="s">
        <v>1200</v>
      </c>
      <c r="F3400" s="143" t="n">
        <v>2022</v>
      </c>
      <c r="G3400" s="144" t="n">
        <v>478397000</v>
      </c>
      <c r="I3400" s="144" t="n">
        <f aca="false">+G:G-H:H</f>
        <v>478397000</v>
      </c>
    </row>
    <row r="3401" customFormat="false" ht="17.25" hidden="false" customHeight="true" outlineLevel="0" collapsed="false">
      <c r="A3401" s="140" t="s">
        <v>1712</v>
      </c>
      <c r="C3401" s="142" t="n">
        <v>21341000</v>
      </c>
      <c r="D3401" s="143" t="n">
        <v>21310000</v>
      </c>
      <c r="E3401" s="140" t="s">
        <v>1201</v>
      </c>
      <c r="F3401" s="143" t="n">
        <v>2022</v>
      </c>
      <c r="G3401" s="144" t="n">
        <v>221232000</v>
      </c>
      <c r="I3401" s="144" t="n">
        <f aca="false">+G:G-H:H</f>
        <v>221232000</v>
      </c>
    </row>
    <row r="3402" customFormat="false" ht="17.25" hidden="false" customHeight="true" outlineLevel="0" collapsed="false">
      <c r="A3402" s="140" t="s">
        <v>1712</v>
      </c>
      <c r="C3402" s="142" t="n">
        <v>21342000</v>
      </c>
      <c r="D3402" s="143" t="n">
        <v>21310000</v>
      </c>
      <c r="E3402" s="140" t="s">
        <v>1202</v>
      </c>
      <c r="F3402" s="143" t="n">
        <v>2022</v>
      </c>
      <c r="G3402" s="144" t="n">
        <v>104058000</v>
      </c>
      <c r="I3402" s="144" t="n">
        <f aca="false">+G:G-H:H</f>
        <v>104058000</v>
      </c>
    </row>
    <row r="3403" customFormat="false" ht="17.25" hidden="false" customHeight="true" outlineLevel="0" collapsed="false">
      <c r="A3403" s="140" t="s">
        <v>1712</v>
      </c>
      <c r="C3403" s="142" t="n">
        <v>21350000</v>
      </c>
      <c r="D3403" s="143" t="n">
        <v>21350000</v>
      </c>
      <c r="E3403" s="140" t="s">
        <v>1203</v>
      </c>
      <c r="F3403" s="143" t="n">
        <v>2022</v>
      </c>
      <c r="G3403" s="144" t="n">
        <v>1637500000</v>
      </c>
      <c r="I3403" s="144" t="n">
        <f aca="false">+G:G-H:H</f>
        <v>1637500000</v>
      </c>
    </row>
    <row r="3404" customFormat="false" ht="17.25" hidden="false" customHeight="true" outlineLevel="0" collapsed="false">
      <c r="A3404" s="140" t="s">
        <v>1712</v>
      </c>
      <c r="C3404" s="142" t="n">
        <v>21360000</v>
      </c>
      <c r="D3404" s="143" t="n">
        <v>21350000</v>
      </c>
      <c r="E3404" s="140" t="s">
        <v>1204</v>
      </c>
      <c r="F3404" s="143" t="n">
        <v>2022</v>
      </c>
      <c r="G3404" s="144" t="n">
        <v>1551316000</v>
      </c>
      <c r="I3404" s="144" t="n">
        <f aca="false">+G:G-H:H</f>
        <v>1551316000</v>
      </c>
    </row>
    <row r="3405" customFormat="false" ht="17.25" hidden="false" customHeight="true" outlineLevel="0" collapsed="false">
      <c r="A3405" s="140" t="s">
        <v>1712</v>
      </c>
      <c r="C3405" s="142" t="n">
        <v>21370000</v>
      </c>
      <c r="D3405" s="143" t="n">
        <v>21350000</v>
      </c>
      <c r="E3405" s="140" t="s">
        <v>1205</v>
      </c>
      <c r="F3405" s="143" t="n">
        <v>2022</v>
      </c>
      <c r="G3405" s="144" t="n">
        <v>1551316000</v>
      </c>
      <c r="I3405" s="144" t="n">
        <f aca="false">+G:G-H:H</f>
        <v>1551316000</v>
      </c>
    </row>
    <row r="3406" customFormat="false" ht="17.25" hidden="false" customHeight="true" outlineLevel="0" collapsed="false">
      <c r="A3406" s="140" t="s">
        <v>1712</v>
      </c>
      <c r="C3406" s="142" t="n">
        <v>21380000</v>
      </c>
      <c r="D3406" s="143" t="n">
        <v>21350000</v>
      </c>
      <c r="E3406" s="140" t="s">
        <v>1206</v>
      </c>
      <c r="F3406" s="143" t="n">
        <v>2022</v>
      </c>
      <c r="G3406" s="144" t="n">
        <v>1551316000</v>
      </c>
      <c r="I3406" s="144" t="n">
        <f aca="false">+G:G-H:H</f>
        <v>1551316000</v>
      </c>
    </row>
    <row r="3407" customFormat="false" ht="17.25" hidden="false" customHeight="true" outlineLevel="0" collapsed="false">
      <c r="A3407" s="140" t="s">
        <v>1712</v>
      </c>
      <c r="C3407" s="142" t="n">
        <v>21390000</v>
      </c>
      <c r="D3407" s="143" t="n">
        <v>21350000</v>
      </c>
      <c r="E3407" s="140" t="s">
        <v>1207</v>
      </c>
      <c r="F3407" s="143" t="n">
        <v>2022</v>
      </c>
      <c r="G3407" s="144" t="n">
        <v>1551316000</v>
      </c>
      <c r="I3407" s="144" t="n">
        <f aca="false">+G:G-H:H</f>
        <v>1551316000</v>
      </c>
    </row>
    <row r="3408" customFormat="false" ht="17.25" hidden="false" customHeight="true" outlineLevel="0" collapsed="false">
      <c r="A3408" s="140" t="s">
        <v>1712</v>
      </c>
      <c r="C3408" s="142" t="n">
        <v>21391000</v>
      </c>
      <c r="D3408" s="143" t="n">
        <v>21350000</v>
      </c>
      <c r="E3408" s="140" t="s">
        <v>1208</v>
      </c>
      <c r="F3408" s="143" t="n">
        <v>2022</v>
      </c>
      <c r="G3408" s="144" t="n">
        <v>1551316000</v>
      </c>
      <c r="I3408" s="144" t="n">
        <f aca="false">+G:G-H:H</f>
        <v>1551316000</v>
      </c>
    </row>
    <row r="3409" customFormat="false" ht="17.25" hidden="false" customHeight="true" outlineLevel="0" collapsed="false">
      <c r="A3409" s="140" t="s">
        <v>1712</v>
      </c>
      <c r="C3409" s="142" t="n">
        <v>21392000</v>
      </c>
      <c r="D3409" s="143" t="n">
        <v>21350000</v>
      </c>
      <c r="E3409" s="140" t="s">
        <v>1209</v>
      </c>
      <c r="F3409" s="143" t="n">
        <v>2022</v>
      </c>
      <c r="G3409" s="144" t="n">
        <v>8837607000</v>
      </c>
      <c r="I3409" s="144" t="n">
        <f aca="false">+G:G-H:H</f>
        <v>8837607000</v>
      </c>
    </row>
    <row r="3410" customFormat="false" ht="17.25" hidden="false" customHeight="true" outlineLevel="0" collapsed="false">
      <c r="A3410" s="140" t="s">
        <v>1712</v>
      </c>
      <c r="C3410" s="142" t="n">
        <v>21394000</v>
      </c>
      <c r="D3410" s="143" t="n">
        <v>21350000</v>
      </c>
      <c r="E3410" s="140" t="s">
        <v>1210</v>
      </c>
      <c r="F3410" s="143" t="n">
        <v>2022</v>
      </c>
      <c r="G3410" s="144" t="n">
        <v>714517000</v>
      </c>
      <c r="I3410" s="144" t="n">
        <f aca="false">+G:G-H:H</f>
        <v>714517000</v>
      </c>
    </row>
    <row r="3411" customFormat="false" ht="17.25" hidden="false" customHeight="true" outlineLevel="0" collapsed="false">
      <c r="A3411" s="140" t="s">
        <v>1712</v>
      </c>
      <c r="C3411" s="142" t="n">
        <v>213950000</v>
      </c>
      <c r="D3411" s="143" t="n">
        <v>21350000</v>
      </c>
      <c r="E3411" s="140" t="s">
        <v>1211</v>
      </c>
      <c r="F3411" s="143" t="n">
        <v>2022</v>
      </c>
      <c r="G3411" s="144" t="n">
        <v>36699000</v>
      </c>
      <c r="I3411" s="144" t="n">
        <f aca="false">+G:G-H:H</f>
        <v>36699000</v>
      </c>
    </row>
    <row r="3412" customFormat="false" ht="17.25" hidden="false" customHeight="true" outlineLevel="0" collapsed="false">
      <c r="A3412" s="140" t="s">
        <v>1712</v>
      </c>
      <c r="C3412" s="142" t="n">
        <v>21396000</v>
      </c>
      <c r="D3412" s="143" t="n">
        <v>21350000</v>
      </c>
      <c r="E3412" s="140" t="s">
        <v>1212</v>
      </c>
      <c r="F3412" s="143" t="n">
        <v>2022</v>
      </c>
      <c r="G3412" s="144" t="n">
        <v>23705000</v>
      </c>
      <c r="I3412" s="144" t="n">
        <f aca="false">+G:G-H:H</f>
        <v>23705000</v>
      </c>
    </row>
    <row r="3413" customFormat="false" ht="17.25" hidden="false" customHeight="true" outlineLevel="0" collapsed="false">
      <c r="A3413" s="140" t="s">
        <v>1712</v>
      </c>
      <c r="C3413" s="142" t="n">
        <v>21540000</v>
      </c>
      <c r="D3413" s="143" t="n">
        <v>21540000</v>
      </c>
      <c r="E3413" s="140" t="s">
        <v>3073</v>
      </c>
      <c r="F3413" s="143" t="n">
        <v>2022</v>
      </c>
      <c r="G3413" s="144" t="n">
        <v>702904425.56</v>
      </c>
      <c r="I3413" s="144" t="n">
        <f aca="false">+G:G-H:H</f>
        <v>702904425.56</v>
      </c>
    </row>
    <row r="3414" customFormat="false" ht="17.25" hidden="false" customHeight="true" outlineLevel="0" collapsed="false">
      <c r="A3414" s="140" t="s">
        <v>1712</v>
      </c>
      <c r="C3414" s="142" t="n">
        <v>21543000</v>
      </c>
      <c r="D3414" s="143" t="n">
        <v>21540000</v>
      </c>
      <c r="E3414" s="140" t="s">
        <v>1213</v>
      </c>
      <c r="F3414" s="143" t="n">
        <v>2022</v>
      </c>
      <c r="G3414" s="144" t="n">
        <v>976254736.27</v>
      </c>
      <c r="I3414" s="144" t="n">
        <f aca="false">+G:G-H:H</f>
        <v>976254736.27</v>
      </c>
    </row>
    <row r="3415" customFormat="false" ht="17.25" hidden="false" customHeight="true" outlineLevel="0" collapsed="false">
      <c r="A3415" s="140" t="s">
        <v>1712</v>
      </c>
      <c r="C3415" s="142" t="n">
        <v>21560000</v>
      </c>
      <c r="D3415" s="143" t="n">
        <v>21550000</v>
      </c>
      <c r="E3415" s="140" t="s">
        <v>3074</v>
      </c>
      <c r="F3415" s="143" t="n">
        <v>2022</v>
      </c>
      <c r="G3415" s="144" t="n">
        <v>1747294112.45</v>
      </c>
      <c r="I3415" s="144" t="n">
        <f aca="false">+G:G-H:H</f>
        <v>1747294112.45</v>
      </c>
    </row>
    <row r="3416" customFormat="false" ht="17.25" hidden="false" customHeight="true" outlineLevel="0" collapsed="false">
      <c r="A3416" s="140" t="s">
        <v>1712</v>
      </c>
      <c r="C3416" s="142" t="n">
        <v>21570000</v>
      </c>
      <c r="D3416" s="143" t="n">
        <v>21570000</v>
      </c>
      <c r="E3416" s="140" t="s">
        <v>1215</v>
      </c>
      <c r="F3416" s="143" t="n">
        <v>2022</v>
      </c>
      <c r="G3416" s="144" t="n">
        <v>28210654758.44</v>
      </c>
      <c r="I3416" s="144" t="n">
        <f aca="false">+G:G-H:H</f>
        <v>28210654758.44</v>
      </c>
    </row>
    <row r="3417" customFormat="false" ht="17.25" hidden="false" customHeight="true" outlineLevel="0" collapsed="false">
      <c r="A3417" s="140" t="s">
        <v>1712</v>
      </c>
      <c r="C3417" s="142" t="n">
        <v>21810000</v>
      </c>
      <c r="D3417" s="143" t="n">
        <v>21810000</v>
      </c>
      <c r="E3417" s="140" t="s">
        <v>3075</v>
      </c>
      <c r="F3417" s="143" t="n">
        <v>2022</v>
      </c>
      <c r="G3417" s="144" t="n">
        <v>337102084.47</v>
      </c>
      <c r="I3417" s="144" t="n">
        <f aca="false">+G:G-H:H</f>
        <v>337102084.47</v>
      </c>
    </row>
    <row r="3418" customFormat="false" ht="17.25" hidden="false" customHeight="true" outlineLevel="0" collapsed="false">
      <c r="A3418" s="140" t="s">
        <v>1712</v>
      </c>
      <c r="C3418" s="142" t="n">
        <v>21820000</v>
      </c>
      <c r="D3418" s="143" t="n">
        <v>21820000</v>
      </c>
      <c r="E3418" s="140" t="s">
        <v>10</v>
      </c>
      <c r="F3418" s="143" t="n">
        <v>2022</v>
      </c>
      <c r="G3418" s="144" t="n">
        <v>21700815</v>
      </c>
      <c r="I3418" s="144" t="n">
        <f aca="false">+G:G-H:H</f>
        <v>21700815</v>
      </c>
    </row>
    <row r="3419" customFormat="false" ht="17.25" hidden="false" customHeight="true" outlineLevel="0" collapsed="false">
      <c r="A3419" s="140" t="s">
        <v>1712</v>
      </c>
      <c r="C3419" s="142" t="n">
        <v>21830000</v>
      </c>
      <c r="D3419" s="143" t="n">
        <v>21830000</v>
      </c>
      <c r="E3419" s="140" t="s">
        <v>11</v>
      </c>
      <c r="F3419" s="143" t="n">
        <v>2022</v>
      </c>
      <c r="G3419" s="144" t="n">
        <v>1844200703.77</v>
      </c>
      <c r="I3419" s="144" t="n">
        <f aca="false">+G:G-H:H</f>
        <v>1844200703.77</v>
      </c>
    </row>
    <row r="3420" customFormat="false" ht="17.25" hidden="false" customHeight="true" outlineLevel="0" collapsed="false">
      <c r="A3420" s="140" t="s">
        <v>1712</v>
      </c>
      <c r="C3420" s="142" t="n">
        <v>21840000</v>
      </c>
      <c r="D3420" s="143" t="n">
        <v>21840000</v>
      </c>
      <c r="E3420" s="140" t="s">
        <v>3077</v>
      </c>
      <c r="F3420" s="143" t="n">
        <v>2022</v>
      </c>
      <c r="G3420" s="144" t="n">
        <v>270615315.79</v>
      </c>
      <c r="I3420" s="144" t="n">
        <f aca="false">+G:G-H:H</f>
        <v>270615315.79</v>
      </c>
    </row>
    <row r="3421" customFormat="false" ht="17.25" hidden="false" customHeight="true" outlineLevel="0" collapsed="false">
      <c r="A3421" s="140" t="s">
        <v>1712</v>
      </c>
      <c r="C3421" s="142" t="n">
        <v>21850000</v>
      </c>
      <c r="D3421" s="143" t="n">
        <v>21850000</v>
      </c>
      <c r="E3421" s="140" t="s">
        <v>235</v>
      </c>
      <c r="F3421" s="143" t="n">
        <v>2022</v>
      </c>
      <c r="G3421" s="144" t="n">
        <v>53121082.33</v>
      </c>
      <c r="I3421" s="144" t="n">
        <f aca="false">+G:G-H:H</f>
        <v>53121082.33</v>
      </c>
    </row>
    <row r="3422" customFormat="false" ht="17.25" hidden="false" customHeight="true" outlineLevel="0" collapsed="false">
      <c r="A3422" s="140" t="s">
        <v>1712</v>
      </c>
      <c r="C3422" s="142" t="n">
        <v>23000000</v>
      </c>
      <c r="D3422" s="143" t="n">
        <v>23000000</v>
      </c>
      <c r="E3422" s="140" t="s">
        <v>1216</v>
      </c>
      <c r="F3422" s="143" t="n">
        <v>2022</v>
      </c>
      <c r="G3422" s="144" t="n">
        <v>6807640644.21</v>
      </c>
      <c r="I3422" s="144" t="n">
        <f aca="false">+G:G-H:H</f>
        <v>6807640644.21</v>
      </c>
    </row>
    <row r="3423" customFormat="false" ht="17.25" hidden="false" customHeight="true" outlineLevel="0" collapsed="false">
      <c r="A3423" s="140" t="s">
        <v>1712</v>
      </c>
      <c r="C3423" s="142" t="n">
        <v>23010000</v>
      </c>
      <c r="D3423" s="143" t="n">
        <v>23100000</v>
      </c>
      <c r="E3423" s="140" t="s">
        <v>1217</v>
      </c>
      <c r="F3423" s="143" t="n">
        <v>2022</v>
      </c>
      <c r="G3423" s="144" t="n">
        <v>731038000</v>
      </c>
      <c r="I3423" s="144" t="n">
        <f aca="false">+G:G-H:H</f>
        <v>731038000</v>
      </c>
    </row>
    <row r="3424" customFormat="false" ht="17.25" hidden="false" customHeight="true" outlineLevel="0" collapsed="false">
      <c r="A3424" s="140" t="s">
        <v>1712</v>
      </c>
      <c r="C3424" s="142" t="n">
        <v>23020000</v>
      </c>
      <c r="D3424" s="143" t="n">
        <v>23100000</v>
      </c>
      <c r="E3424" s="140" t="s">
        <v>1218</v>
      </c>
      <c r="F3424" s="143" t="n">
        <v>2022</v>
      </c>
      <c r="G3424" s="144" t="n">
        <v>56100000</v>
      </c>
      <c r="I3424" s="144" t="n">
        <f aca="false">+G:G-H:H</f>
        <v>56100000</v>
      </c>
    </row>
    <row r="3425" customFormat="false" ht="17.25" hidden="false" customHeight="true" outlineLevel="0" collapsed="false">
      <c r="A3425" s="140" t="s">
        <v>1712</v>
      </c>
      <c r="C3425" s="142" t="n">
        <v>23030000</v>
      </c>
      <c r="D3425" s="143" t="n">
        <v>23100000</v>
      </c>
      <c r="E3425" s="140" t="s">
        <v>1219</v>
      </c>
      <c r="F3425" s="143" t="n">
        <v>2022</v>
      </c>
      <c r="G3425" s="144" t="n">
        <v>132561000</v>
      </c>
      <c r="I3425" s="144" t="n">
        <f aca="false">+G:G-H:H</f>
        <v>132561000</v>
      </c>
    </row>
    <row r="3426" customFormat="false" ht="17.25" hidden="false" customHeight="true" outlineLevel="0" collapsed="false">
      <c r="A3426" s="140" t="s">
        <v>1712</v>
      </c>
      <c r="C3426" s="142" t="n">
        <v>23040000</v>
      </c>
      <c r="D3426" s="143" t="n">
        <v>23100000</v>
      </c>
      <c r="E3426" s="140" t="s">
        <v>1220</v>
      </c>
      <c r="F3426" s="143" t="n">
        <v>2022</v>
      </c>
      <c r="G3426" s="144" t="n">
        <v>446533000</v>
      </c>
      <c r="I3426" s="144" t="n">
        <f aca="false">+G:G-H:H</f>
        <v>446533000</v>
      </c>
    </row>
    <row r="3427" customFormat="false" ht="17.25" hidden="false" customHeight="true" outlineLevel="0" collapsed="false">
      <c r="A3427" s="140" t="s">
        <v>1712</v>
      </c>
      <c r="C3427" s="142" t="n">
        <v>23050000</v>
      </c>
      <c r="D3427" s="143" t="n">
        <v>23100000</v>
      </c>
      <c r="E3427" s="140" t="s">
        <v>1221</v>
      </c>
      <c r="F3427" s="143" t="n">
        <v>2022</v>
      </c>
      <c r="G3427" s="144" t="n">
        <v>284991000</v>
      </c>
      <c r="I3427" s="144" t="n">
        <f aca="false">+G:G-H:H</f>
        <v>284991000</v>
      </c>
    </row>
    <row r="3428" customFormat="false" ht="17.25" hidden="false" customHeight="true" outlineLevel="0" collapsed="false">
      <c r="A3428" s="140" t="s">
        <v>1712</v>
      </c>
      <c r="C3428" s="142" t="n">
        <v>23060000</v>
      </c>
      <c r="D3428" s="143" t="n">
        <v>23100000</v>
      </c>
      <c r="E3428" s="140" t="s">
        <v>1222</v>
      </c>
      <c r="F3428" s="143" t="n">
        <v>2022</v>
      </c>
      <c r="G3428" s="144" t="n">
        <v>343276833.33</v>
      </c>
      <c r="I3428" s="144" t="n">
        <f aca="false">+G:G-H:H</f>
        <v>343276833.33</v>
      </c>
    </row>
    <row r="3429" customFormat="false" ht="17.25" hidden="false" customHeight="true" outlineLevel="0" collapsed="false">
      <c r="A3429" s="140" t="s">
        <v>1712</v>
      </c>
      <c r="C3429" s="142" t="n">
        <v>27500000</v>
      </c>
      <c r="D3429" s="143" t="n">
        <v>27500000</v>
      </c>
      <c r="E3429" s="140" t="s">
        <v>14</v>
      </c>
      <c r="F3429" s="143" t="n">
        <v>2022</v>
      </c>
      <c r="G3429" s="144" t="n">
        <v>10077655.53</v>
      </c>
      <c r="I3429" s="144" t="n">
        <f aca="false">+G:G-H:H</f>
        <v>10077655.53</v>
      </c>
    </row>
    <row r="3430" customFormat="false" ht="17.25" hidden="false" customHeight="true" outlineLevel="0" collapsed="false">
      <c r="A3430" s="140" t="s">
        <v>1712</v>
      </c>
      <c r="C3430" s="142" t="n">
        <v>28040000</v>
      </c>
      <c r="D3430" s="143" t="n">
        <v>28040000</v>
      </c>
      <c r="E3430" s="140" t="s">
        <v>239</v>
      </c>
      <c r="F3430" s="143" t="n">
        <v>2022</v>
      </c>
      <c r="H3430" s="144" t="n">
        <v>183004.53</v>
      </c>
      <c r="I3430" s="144" t="n">
        <f aca="false">+G:G-H:H</f>
        <v>-183004.53</v>
      </c>
    </row>
    <row r="3431" customFormat="false" ht="17.25" hidden="false" customHeight="true" outlineLevel="0" collapsed="false">
      <c r="A3431" s="140" t="s">
        <v>1712</v>
      </c>
      <c r="C3431" s="142" t="n">
        <v>28120000</v>
      </c>
      <c r="D3431" s="143" t="n">
        <v>28120000</v>
      </c>
      <c r="E3431" s="140" t="s">
        <v>241</v>
      </c>
      <c r="F3431" s="143" t="n">
        <v>2022</v>
      </c>
      <c r="H3431" s="144" t="n">
        <v>907177190.14</v>
      </c>
      <c r="I3431" s="144" t="n">
        <f aca="false">+G:G-H:H</f>
        <v>-907177190.14</v>
      </c>
    </row>
    <row r="3432" customFormat="false" ht="17.25" hidden="false" customHeight="true" outlineLevel="0" collapsed="false">
      <c r="A3432" s="140" t="s">
        <v>1712</v>
      </c>
      <c r="C3432" s="142" t="n">
        <v>28130000</v>
      </c>
      <c r="D3432" s="143" t="n">
        <v>28130000</v>
      </c>
      <c r="E3432" s="140" t="s">
        <v>1326</v>
      </c>
      <c r="F3432" s="143" t="n">
        <v>2022</v>
      </c>
      <c r="H3432" s="144" t="n">
        <v>2992980200</v>
      </c>
      <c r="I3432" s="144" t="n">
        <f aca="false">+G:G-H:H</f>
        <v>-2992980200</v>
      </c>
    </row>
    <row r="3433" customFormat="false" ht="17.25" hidden="false" customHeight="true" outlineLevel="0" collapsed="false">
      <c r="A3433" s="140" t="s">
        <v>1712</v>
      </c>
      <c r="C3433" s="142" t="n">
        <v>28131000</v>
      </c>
      <c r="D3433" s="143" t="n">
        <v>28131000</v>
      </c>
      <c r="E3433" s="140" t="s">
        <v>1223</v>
      </c>
      <c r="F3433" s="143" t="n">
        <v>2022</v>
      </c>
      <c r="H3433" s="144" t="n">
        <v>1329490.82</v>
      </c>
      <c r="I3433" s="144" t="n">
        <f aca="false">+G:G-H:H</f>
        <v>-1329490.82</v>
      </c>
    </row>
    <row r="3434" customFormat="false" ht="17.25" hidden="false" customHeight="true" outlineLevel="0" collapsed="false">
      <c r="A3434" s="140" t="s">
        <v>1712</v>
      </c>
      <c r="C3434" s="142" t="n">
        <v>281321000</v>
      </c>
      <c r="D3434" s="143" t="n">
        <v>28131000</v>
      </c>
      <c r="E3434" s="140" t="s">
        <v>1225</v>
      </c>
      <c r="F3434" s="143" t="n">
        <v>2022</v>
      </c>
      <c r="H3434" s="144" t="n">
        <v>313032588.63</v>
      </c>
      <c r="I3434" s="144" t="n">
        <f aca="false">+G:G-H:H</f>
        <v>-313032588.63</v>
      </c>
    </row>
    <row r="3435" customFormat="false" ht="17.25" hidden="false" customHeight="true" outlineLevel="0" collapsed="false">
      <c r="A3435" s="140" t="s">
        <v>1712</v>
      </c>
      <c r="C3435" s="142" t="n">
        <v>28132300</v>
      </c>
      <c r="D3435" s="143" t="n">
        <v>28131000</v>
      </c>
      <c r="E3435" s="140" t="s">
        <v>1226</v>
      </c>
      <c r="F3435" s="143" t="n">
        <v>2022</v>
      </c>
      <c r="H3435" s="144" t="n">
        <v>28006520.55</v>
      </c>
      <c r="I3435" s="144" t="n">
        <f aca="false">+G:G-H:H</f>
        <v>-28006520.55</v>
      </c>
    </row>
    <row r="3436" customFormat="false" ht="17.25" hidden="false" customHeight="true" outlineLevel="0" collapsed="false">
      <c r="A3436" s="140" t="s">
        <v>1712</v>
      </c>
      <c r="C3436" s="142" t="n">
        <v>28132400</v>
      </c>
      <c r="D3436" s="143" t="n">
        <v>28131000</v>
      </c>
      <c r="E3436" s="140" t="s">
        <v>1227</v>
      </c>
      <c r="F3436" s="143" t="n">
        <v>2022</v>
      </c>
      <c r="H3436" s="144" t="n">
        <v>70816838.63</v>
      </c>
      <c r="I3436" s="144" t="n">
        <f aca="false">+G:G-H:H</f>
        <v>-70816838.63</v>
      </c>
    </row>
    <row r="3437" customFormat="false" ht="17.25" hidden="false" customHeight="true" outlineLevel="0" collapsed="false">
      <c r="A3437" s="140" t="s">
        <v>1712</v>
      </c>
      <c r="C3437" s="142" t="n">
        <v>281331</v>
      </c>
      <c r="D3437" s="143" t="n">
        <v>28131000</v>
      </c>
      <c r="E3437" s="140" t="s">
        <v>1229</v>
      </c>
      <c r="F3437" s="143" t="n">
        <v>2022</v>
      </c>
      <c r="H3437" s="144" t="n">
        <v>27982947.81</v>
      </c>
      <c r="I3437" s="144" t="n">
        <f aca="false">+G:G-H:H</f>
        <v>-27982947.81</v>
      </c>
    </row>
    <row r="3438" customFormat="false" ht="17.25" hidden="false" customHeight="true" outlineLevel="0" collapsed="false">
      <c r="A3438" s="140" t="s">
        <v>1712</v>
      </c>
      <c r="C3438" s="142" t="n">
        <v>28133200</v>
      </c>
      <c r="D3438" s="143" t="n">
        <v>28131000</v>
      </c>
      <c r="E3438" s="140" t="s">
        <v>1230</v>
      </c>
      <c r="F3438" s="143" t="n">
        <v>2022</v>
      </c>
      <c r="H3438" s="144" t="n">
        <v>27982947.81</v>
      </c>
      <c r="I3438" s="144" t="n">
        <f aca="false">+G:G-H:H</f>
        <v>-27982947.81</v>
      </c>
    </row>
    <row r="3439" customFormat="false" ht="17.25" hidden="false" customHeight="true" outlineLevel="0" collapsed="false">
      <c r="A3439" s="140" t="s">
        <v>1712</v>
      </c>
      <c r="C3439" s="142" t="n">
        <v>28133300</v>
      </c>
      <c r="D3439" s="143" t="n">
        <v>28131000</v>
      </c>
      <c r="E3439" s="140" t="s">
        <v>1231</v>
      </c>
      <c r="F3439" s="143" t="n">
        <v>2022</v>
      </c>
      <c r="H3439" s="144" t="n">
        <v>27982947.81</v>
      </c>
      <c r="I3439" s="144" t="n">
        <f aca="false">+G:G-H:H</f>
        <v>-27982947.81</v>
      </c>
    </row>
    <row r="3440" customFormat="false" ht="17.25" hidden="false" customHeight="true" outlineLevel="0" collapsed="false">
      <c r="A3440" s="140" t="s">
        <v>1712</v>
      </c>
      <c r="C3440" s="142" t="n">
        <v>28133400</v>
      </c>
      <c r="D3440" s="143" t="n">
        <v>28131000</v>
      </c>
      <c r="E3440" s="140" t="s">
        <v>1232</v>
      </c>
      <c r="F3440" s="143" t="n">
        <v>2022</v>
      </c>
      <c r="H3440" s="144" t="n">
        <v>27982947.81</v>
      </c>
      <c r="I3440" s="144" t="n">
        <f aca="false">+G:G-H:H</f>
        <v>-27982947.81</v>
      </c>
    </row>
    <row r="3441" customFormat="false" ht="17.25" hidden="false" customHeight="true" outlineLevel="0" collapsed="false">
      <c r="A3441" s="145" t="s">
        <v>1712</v>
      </c>
      <c r="C3441" s="146" t="n">
        <v>28133500</v>
      </c>
      <c r="D3441" s="147" t="n">
        <v>28131000</v>
      </c>
      <c r="E3441" s="145" t="s">
        <v>1233</v>
      </c>
      <c r="F3441" s="143" t="n">
        <v>2022</v>
      </c>
      <c r="G3441" s="148"/>
      <c r="H3441" s="148" t="n">
        <v>27982947.81</v>
      </c>
      <c r="I3441" s="144" t="n">
        <f aca="false">+G:G-H:H</f>
        <v>-27982947.81</v>
      </c>
    </row>
    <row r="3442" customFormat="false" ht="17.25" hidden="false" customHeight="true" outlineLevel="0" collapsed="false">
      <c r="A3442" s="140" t="s">
        <v>1712</v>
      </c>
      <c r="C3442" s="142" t="n">
        <v>28133600</v>
      </c>
      <c r="D3442" s="143" t="n">
        <v>28131000</v>
      </c>
      <c r="E3442" s="140" t="s">
        <v>1234</v>
      </c>
      <c r="F3442" s="143" t="n">
        <v>2022</v>
      </c>
      <c r="H3442" s="144" t="n">
        <v>27982947.81</v>
      </c>
      <c r="I3442" s="144" t="n">
        <f aca="false">+G:G-H:H</f>
        <v>-27982947.81</v>
      </c>
    </row>
    <row r="3443" customFormat="false" ht="17.25" hidden="false" customHeight="true" outlineLevel="0" collapsed="false">
      <c r="A3443" s="140" t="s">
        <v>1712</v>
      </c>
      <c r="C3443" s="142" t="n">
        <v>28134100</v>
      </c>
      <c r="D3443" s="143" t="n">
        <v>28131000</v>
      </c>
      <c r="E3443" s="140" t="s">
        <v>1235</v>
      </c>
      <c r="F3443" s="143" t="n">
        <v>2022</v>
      </c>
      <c r="H3443" s="144" t="n">
        <v>51762226.82</v>
      </c>
      <c r="I3443" s="144" t="n">
        <f aca="false">+G:G-H:H</f>
        <v>-51762226.82</v>
      </c>
    </row>
    <row r="3444" customFormat="false" ht="17.25" hidden="false" customHeight="true" outlineLevel="0" collapsed="false">
      <c r="A3444" s="140" t="s">
        <v>1712</v>
      </c>
      <c r="C3444" s="142" t="n">
        <v>28135000</v>
      </c>
      <c r="D3444" s="143" t="n">
        <v>28131000</v>
      </c>
      <c r="E3444" s="140" t="s">
        <v>1236</v>
      </c>
      <c r="F3444" s="143" t="n">
        <v>2022</v>
      </c>
      <c r="H3444" s="144" t="n">
        <v>95782534.25</v>
      </c>
      <c r="I3444" s="144" t="n">
        <f aca="false">+G:G-H:H</f>
        <v>-95782534.25</v>
      </c>
    </row>
    <row r="3445" customFormat="false" ht="17.25" hidden="false" customHeight="true" outlineLevel="0" collapsed="false">
      <c r="A3445" s="140" t="s">
        <v>1712</v>
      </c>
      <c r="C3445" s="142" t="n">
        <v>28136000</v>
      </c>
      <c r="D3445" s="143" t="n">
        <v>28131000</v>
      </c>
      <c r="E3445" s="140" t="s">
        <v>1237</v>
      </c>
      <c r="F3445" s="143" t="n">
        <v>2022</v>
      </c>
      <c r="H3445" s="144" t="n">
        <v>90741360.55</v>
      </c>
      <c r="I3445" s="144" t="n">
        <f aca="false">+G:G-H:H</f>
        <v>-90741360.55</v>
      </c>
    </row>
    <row r="3446" customFormat="false" ht="17.25" hidden="false" customHeight="true" outlineLevel="0" collapsed="false">
      <c r="A3446" s="140" t="s">
        <v>1712</v>
      </c>
      <c r="C3446" s="142" t="n">
        <v>28137000</v>
      </c>
      <c r="D3446" s="143" t="n">
        <v>28131000</v>
      </c>
      <c r="E3446" s="140" t="s">
        <v>1238</v>
      </c>
      <c r="F3446" s="143" t="n">
        <v>2022</v>
      </c>
      <c r="H3446" s="144" t="n">
        <v>90741360.55</v>
      </c>
      <c r="I3446" s="144" t="n">
        <f aca="false">+G:G-H:H</f>
        <v>-90741360.55</v>
      </c>
    </row>
    <row r="3447" customFormat="false" ht="17.25" hidden="false" customHeight="true" outlineLevel="0" collapsed="false">
      <c r="A3447" s="140" t="s">
        <v>1712</v>
      </c>
      <c r="C3447" s="142" t="n">
        <v>28138000</v>
      </c>
      <c r="D3447" s="143" t="n">
        <v>28131000</v>
      </c>
      <c r="E3447" s="140" t="s">
        <v>1239</v>
      </c>
      <c r="F3447" s="143" t="n">
        <v>2022</v>
      </c>
      <c r="H3447" s="144" t="n">
        <v>90741360.55</v>
      </c>
      <c r="I3447" s="144" t="n">
        <f aca="false">+G:G-H:H</f>
        <v>-90741360.55</v>
      </c>
    </row>
    <row r="3448" customFormat="false" ht="17.25" hidden="false" customHeight="true" outlineLevel="0" collapsed="false">
      <c r="A3448" s="140" t="s">
        <v>1712</v>
      </c>
      <c r="C3448" s="142" t="n">
        <v>28139000</v>
      </c>
      <c r="D3448" s="143" t="n">
        <v>28131000</v>
      </c>
      <c r="E3448" s="140" t="s">
        <v>1240</v>
      </c>
      <c r="F3448" s="143" t="n">
        <v>2022</v>
      </c>
      <c r="H3448" s="144" t="n">
        <v>90741360.55</v>
      </c>
      <c r="I3448" s="144" t="n">
        <f aca="false">+G:G-H:H</f>
        <v>-90741360.55</v>
      </c>
    </row>
    <row r="3449" customFormat="false" ht="17.25" hidden="false" customHeight="true" outlineLevel="0" collapsed="false">
      <c r="A3449" s="140" t="s">
        <v>1712</v>
      </c>
      <c r="C3449" s="142" t="n">
        <v>28139100</v>
      </c>
      <c r="D3449" s="143" t="n">
        <v>28131000</v>
      </c>
      <c r="E3449" s="140" t="s">
        <v>1241</v>
      </c>
      <c r="F3449" s="143" t="n">
        <v>2022</v>
      </c>
      <c r="H3449" s="144" t="n">
        <v>90741360.55</v>
      </c>
      <c r="I3449" s="144" t="n">
        <f aca="false">+G:G-H:H</f>
        <v>-90741360.55</v>
      </c>
    </row>
    <row r="3450" customFormat="false" ht="17.25" hidden="false" customHeight="true" outlineLevel="0" collapsed="false">
      <c r="A3450" s="140" t="s">
        <v>1712</v>
      </c>
      <c r="C3450" s="142" t="n">
        <v>28139200</v>
      </c>
      <c r="D3450" s="143" t="n">
        <v>28131000</v>
      </c>
      <c r="E3450" s="140" t="s">
        <v>1242</v>
      </c>
      <c r="F3450" s="143" t="n">
        <v>2022</v>
      </c>
      <c r="H3450" s="144" t="n">
        <v>523026158.22</v>
      </c>
      <c r="I3450" s="144" t="n">
        <f aca="false">+G:G-H:H</f>
        <v>-523026158.22</v>
      </c>
    </row>
    <row r="3451" customFormat="false" ht="17.25" hidden="false" customHeight="true" outlineLevel="0" collapsed="false">
      <c r="A3451" s="140" t="s">
        <v>1712</v>
      </c>
      <c r="C3451" s="142" t="n">
        <v>28139400</v>
      </c>
      <c r="D3451" s="143" t="n">
        <v>28131000</v>
      </c>
      <c r="E3451" s="140" t="s">
        <v>1243</v>
      </c>
      <c r="F3451" s="143" t="n">
        <v>2022</v>
      </c>
      <c r="H3451" s="144" t="n">
        <v>41794350.55</v>
      </c>
      <c r="I3451" s="144" t="n">
        <f aca="false">+G:G-H:H</f>
        <v>-41794350.55</v>
      </c>
    </row>
    <row r="3452" customFormat="false" ht="17.25" hidden="false" customHeight="true" outlineLevel="0" collapsed="false">
      <c r="A3452" s="140" t="s">
        <v>1712</v>
      </c>
      <c r="C3452" s="142" t="n">
        <v>28139500</v>
      </c>
      <c r="D3452" s="143" t="n">
        <v>28131000</v>
      </c>
      <c r="E3452" s="140" t="s">
        <v>1244</v>
      </c>
      <c r="F3452" s="143" t="n">
        <v>2022</v>
      </c>
      <c r="H3452" s="144" t="n">
        <v>2146640.14</v>
      </c>
      <c r="I3452" s="144" t="n">
        <f aca="false">+G:G-H:H</f>
        <v>-2146640.14</v>
      </c>
    </row>
    <row r="3453" customFormat="false" ht="17.25" hidden="false" customHeight="true" outlineLevel="0" collapsed="false">
      <c r="A3453" s="140" t="s">
        <v>1712</v>
      </c>
      <c r="C3453" s="142" t="n">
        <v>28139600</v>
      </c>
      <c r="D3453" s="143" t="n">
        <v>28131000</v>
      </c>
      <c r="E3453" s="140" t="s">
        <v>1245</v>
      </c>
      <c r="F3453" s="143" t="n">
        <v>2022</v>
      </c>
      <c r="H3453" s="144" t="n">
        <v>1386580.14</v>
      </c>
      <c r="I3453" s="144" t="n">
        <f aca="false">+G:G-H:H</f>
        <v>-1386580.14</v>
      </c>
    </row>
    <row r="3454" customFormat="false" ht="17.25" hidden="false" customHeight="true" outlineLevel="0" collapsed="false">
      <c r="A3454" s="140" t="s">
        <v>1712</v>
      </c>
      <c r="C3454" s="142" t="n">
        <v>28154000</v>
      </c>
      <c r="D3454" s="143" t="n">
        <v>28154000</v>
      </c>
      <c r="E3454" s="140" t="s">
        <v>1246</v>
      </c>
      <c r="F3454" s="143" t="n">
        <v>2022</v>
      </c>
      <c r="H3454" s="144" t="n">
        <v>4128626.9</v>
      </c>
      <c r="I3454" s="144" t="n">
        <f aca="false">+G:G-H:H</f>
        <v>-4128626.9</v>
      </c>
    </row>
    <row r="3455" customFormat="false" ht="17.25" hidden="false" customHeight="true" outlineLevel="0" collapsed="false">
      <c r="A3455" s="140" t="s">
        <v>1712</v>
      </c>
      <c r="C3455" s="142" t="n">
        <v>28154300</v>
      </c>
      <c r="D3455" s="143" t="n">
        <v>28154000</v>
      </c>
      <c r="E3455" s="140" t="s">
        <v>1247</v>
      </c>
      <c r="F3455" s="143" t="n">
        <v>2022</v>
      </c>
      <c r="H3455" s="144" t="n">
        <v>5983162315.36</v>
      </c>
      <c r="I3455" s="144" t="n">
        <f aca="false">+G:G-H:H</f>
        <v>-5983162315.36</v>
      </c>
    </row>
    <row r="3456" customFormat="false" ht="17.25" hidden="false" customHeight="true" outlineLevel="0" collapsed="false">
      <c r="A3456" s="140" t="s">
        <v>1712</v>
      </c>
      <c r="C3456" s="142" t="n">
        <v>28156000</v>
      </c>
      <c r="D3456" s="143" t="n">
        <v>28156000</v>
      </c>
      <c r="E3456" s="140" t="s">
        <v>1248</v>
      </c>
      <c r="F3456" s="143" t="n">
        <v>2022</v>
      </c>
      <c r="H3456" s="144" t="n">
        <v>1064320107.84</v>
      </c>
      <c r="I3456" s="144" t="n">
        <f aca="false">+G:G-H:H</f>
        <v>-1064320107.84</v>
      </c>
    </row>
    <row r="3457" customFormat="false" ht="17.25" hidden="false" customHeight="true" outlineLevel="0" collapsed="false">
      <c r="A3457" s="140" t="s">
        <v>1712</v>
      </c>
      <c r="C3457" s="142" t="n">
        <v>28157000</v>
      </c>
      <c r="D3457" s="143" t="n">
        <v>28157000</v>
      </c>
      <c r="E3457" s="140" t="s">
        <v>1249</v>
      </c>
      <c r="F3457" s="143" t="n">
        <v>2022</v>
      </c>
      <c r="H3457" s="144" t="n">
        <v>3334715224.35</v>
      </c>
      <c r="I3457" s="144" t="n">
        <f aca="false">+G:G-H:H</f>
        <v>-3334715224.35</v>
      </c>
    </row>
    <row r="3458" customFormat="false" ht="17.25" hidden="false" customHeight="true" outlineLevel="0" collapsed="false">
      <c r="A3458" s="140" t="s">
        <v>1712</v>
      </c>
      <c r="C3458" s="142" t="n">
        <v>28181000</v>
      </c>
      <c r="D3458" s="143" t="n">
        <v>28181000</v>
      </c>
      <c r="E3458" s="140" t="s">
        <v>3084</v>
      </c>
      <c r="F3458" s="143" t="n">
        <v>2022</v>
      </c>
      <c r="H3458" s="144" t="n">
        <v>60656322.85</v>
      </c>
      <c r="I3458" s="144" t="n">
        <f aca="false">+G:G-H:H</f>
        <v>-60656322.85</v>
      </c>
    </row>
    <row r="3459" customFormat="false" ht="17.25" hidden="false" customHeight="true" outlineLevel="0" collapsed="false">
      <c r="A3459" s="140" t="s">
        <v>1712</v>
      </c>
      <c r="C3459" s="142" t="n">
        <v>28182000</v>
      </c>
      <c r="D3459" s="143" t="n">
        <v>28182000</v>
      </c>
      <c r="E3459" s="140" t="s">
        <v>17</v>
      </c>
      <c r="F3459" s="143" t="n">
        <v>2022</v>
      </c>
      <c r="H3459" s="144" t="n">
        <v>4789450.65</v>
      </c>
      <c r="I3459" s="144" t="n">
        <f aca="false">+G:G-H:H</f>
        <v>-4789450.65</v>
      </c>
    </row>
    <row r="3460" customFormat="false" ht="17.25" hidden="false" customHeight="true" outlineLevel="0" collapsed="false">
      <c r="A3460" s="140" t="s">
        <v>1712</v>
      </c>
      <c r="C3460" s="142" t="n">
        <v>28183000</v>
      </c>
      <c r="D3460" s="143" t="n">
        <v>28183000</v>
      </c>
      <c r="E3460" s="140" t="s">
        <v>3086</v>
      </c>
      <c r="F3460" s="143" t="n">
        <v>2022</v>
      </c>
      <c r="H3460" s="144" t="n">
        <v>1237094396.63</v>
      </c>
      <c r="I3460" s="144" t="n">
        <f aca="false">+G:G-H:H</f>
        <v>-1237094396.63</v>
      </c>
    </row>
    <row r="3461" customFormat="false" ht="17.25" hidden="false" customHeight="true" outlineLevel="0" collapsed="false">
      <c r="A3461" s="140" t="s">
        <v>1712</v>
      </c>
      <c r="C3461" s="142" t="n">
        <v>28184000</v>
      </c>
      <c r="D3461" s="143" t="n">
        <v>28184000</v>
      </c>
      <c r="E3461" s="140" t="s">
        <v>19</v>
      </c>
      <c r="F3461" s="143" t="n">
        <v>2022</v>
      </c>
      <c r="H3461" s="144" t="n">
        <v>167424149</v>
      </c>
      <c r="I3461" s="144" t="n">
        <f aca="false">+G:G-H:H</f>
        <v>-167424149</v>
      </c>
    </row>
    <row r="3462" customFormat="false" ht="17.25" hidden="false" customHeight="true" outlineLevel="0" collapsed="false">
      <c r="A3462" s="140" t="s">
        <v>1712</v>
      </c>
      <c r="C3462" s="142" t="n">
        <v>28185000</v>
      </c>
      <c r="D3462" s="143" t="n">
        <v>28185000</v>
      </c>
      <c r="E3462" s="140" t="s">
        <v>20</v>
      </c>
      <c r="F3462" s="143" t="n">
        <v>2022</v>
      </c>
      <c r="H3462" s="144" t="n">
        <v>9642178.25</v>
      </c>
      <c r="I3462" s="144" t="n">
        <f aca="false">+G:G-H:H</f>
        <v>-9642178.25</v>
      </c>
    </row>
    <row r="3463" customFormat="false" ht="17.25" hidden="false" customHeight="true" outlineLevel="0" collapsed="false">
      <c r="A3463" s="140" t="s">
        <v>1712</v>
      </c>
      <c r="C3463" s="142" t="n">
        <v>31000000</v>
      </c>
      <c r="D3463" s="143" t="n">
        <v>31000000</v>
      </c>
      <c r="E3463" s="140" t="s">
        <v>3682</v>
      </c>
      <c r="F3463" s="143" t="n">
        <v>2022</v>
      </c>
      <c r="G3463" s="144" t="n">
        <v>75133937333.52</v>
      </c>
      <c r="I3463" s="144" t="n">
        <f aca="false">+G:G-H:H</f>
        <v>75133937333.52</v>
      </c>
    </row>
    <row r="3464" customFormat="false" ht="17.25" hidden="false" customHeight="true" outlineLevel="0" collapsed="false">
      <c r="A3464" s="140" t="s">
        <v>1712</v>
      </c>
      <c r="C3464" s="142" t="n">
        <v>31020000</v>
      </c>
      <c r="D3464" s="143" t="n">
        <v>31000000</v>
      </c>
      <c r="E3464" s="140" t="s">
        <v>3683</v>
      </c>
      <c r="F3464" s="143" t="n">
        <v>2022</v>
      </c>
      <c r="G3464" s="144" t="n">
        <v>1079421258.58</v>
      </c>
      <c r="I3464" s="144" t="n">
        <f aca="false">+G:G-H:H</f>
        <v>1079421258.58</v>
      </c>
    </row>
    <row r="3465" customFormat="false" ht="17.25" hidden="false" customHeight="true" outlineLevel="0" collapsed="false">
      <c r="A3465" s="140" t="s">
        <v>1712</v>
      </c>
      <c r="C3465" s="142" t="n">
        <v>32000000</v>
      </c>
      <c r="D3465" s="143" t="n">
        <v>32600000</v>
      </c>
      <c r="E3465" s="140" t="s">
        <v>1252</v>
      </c>
      <c r="F3465" s="143" t="n">
        <v>2022</v>
      </c>
      <c r="G3465" s="144" t="n">
        <v>291496977.64</v>
      </c>
      <c r="I3465" s="144" t="n">
        <f aca="false">+G:G-H:H</f>
        <v>291496977.64</v>
      </c>
    </row>
    <row r="3466" customFormat="false" ht="17.25" hidden="false" customHeight="true" outlineLevel="0" collapsed="false">
      <c r="A3466" s="140" t="s">
        <v>1712</v>
      </c>
      <c r="C3466" s="142" t="n">
        <v>35501000</v>
      </c>
      <c r="D3466" s="143" t="n">
        <v>35500000</v>
      </c>
      <c r="E3466" s="140" t="s">
        <v>1253</v>
      </c>
      <c r="F3466" s="143" t="n">
        <v>2022</v>
      </c>
      <c r="G3466" s="144" t="n">
        <v>1228143901.27</v>
      </c>
      <c r="I3466" s="144" t="n">
        <f aca="false">+G:G-H:H</f>
        <v>1228143901.27</v>
      </c>
    </row>
    <row r="3467" customFormat="false" ht="17.25" hidden="false" customHeight="true" outlineLevel="0" collapsed="false">
      <c r="A3467" s="140" t="s">
        <v>1712</v>
      </c>
      <c r="C3467" s="142" t="n">
        <v>35502000</v>
      </c>
      <c r="D3467" s="143" t="n">
        <v>35500000</v>
      </c>
      <c r="E3467" s="140" t="s">
        <v>1254</v>
      </c>
      <c r="F3467" s="143" t="n">
        <v>2022</v>
      </c>
      <c r="G3467" s="144" t="n">
        <v>230765667.59</v>
      </c>
      <c r="I3467" s="144" t="n">
        <f aca="false">+G:G-H:H</f>
        <v>230765667.59</v>
      </c>
    </row>
    <row r="3468" customFormat="false" ht="17.25" hidden="false" customHeight="true" outlineLevel="0" collapsed="false">
      <c r="A3468" s="140" t="s">
        <v>1712</v>
      </c>
      <c r="C3468" s="142" t="n">
        <v>35503000</v>
      </c>
      <c r="D3468" s="143" t="n">
        <v>35500000</v>
      </c>
      <c r="E3468" s="140" t="s">
        <v>1255</v>
      </c>
      <c r="F3468" s="143" t="n">
        <v>2022</v>
      </c>
      <c r="G3468" s="144" t="n">
        <v>214809757.64</v>
      </c>
      <c r="I3468" s="144" t="n">
        <f aca="false">+G:G-H:H</f>
        <v>214809757.64</v>
      </c>
    </row>
    <row r="3469" customFormat="false" ht="17.25" hidden="false" customHeight="true" outlineLevel="0" collapsed="false">
      <c r="A3469" s="140" t="s">
        <v>1712</v>
      </c>
      <c r="C3469" s="142" t="n">
        <v>39500000</v>
      </c>
      <c r="D3469" s="143" t="n">
        <v>39500000</v>
      </c>
      <c r="E3469" s="140" t="s">
        <v>1257</v>
      </c>
      <c r="F3469" s="143" t="n">
        <v>2022</v>
      </c>
      <c r="H3469" s="144" t="n">
        <v>66200000</v>
      </c>
      <c r="I3469" s="144" t="n">
        <f aca="false">+G:G-H:H</f>
        <v>-66200000</v>
      </c>
    </row>
    <row r="3470" customFormat="false" ht="17.25" hidden="false" customHeight="true" outlineLevel="0" collapsed="false">
      <c r="A3470" s="140" t="s">
        <v>1712</v>
      </c>
      <c r="C3470" s="142" t="n">
        <v>40110000</v>
      </c>
      <c r="D3470" s="143" t="n">
        <v>40110000</v>
      </c>
      <c r="E3470" s="140" t="s">
        <v>1258</v>
      </c>
      <c r="F3470" s="143" t="n">
        <v>2022</v>
      </c>
      <c r="H3470" s="144" t="n">
        <v>4668207936.37</v>
      </c>
      <c r="I3470" s="144" t="n">
        <f aca="false">+G:G-H:H</f>
        <v>-4668207936.37</v>
      </c>
    </row>
    <row r="3471" customFormat="false" ht="17.25" hidden="false" customHeight="true" outlineLevel="0" collapsed="false">
      <c r="A3471" s="140" t="s">
        <v>1712</v>
      </c>
      <c r="C3471" s="142" t="n">
        <v>40120000</v>
      </c>
      <c r="D3471" s="143" t="n">
        <v>40120000</v>
      </c>
      <c r="E3471" s="140" t="s">
        <v>3089</v>
      </c>
      <c r="F3471" s="143" t="n">
        <v>2022</v>
      </c>
      <c r="H3471" s="144" t="n">
        <v>74630691253.56</v>
      </c>
      <c r="I3471" s="144" t="n">
        <f aca="false">+G:G-H:H</f>
        <v>-74630691253.56</v>
      </c>
    </row>
    <row r="3472" customFormat="false" ht="17.25" hidden="false" customHeight="true" outlineLevel="0" collapsed="false">
      <c r="A3472" s="140" t="s">
        <v>1712</v>
      </c>
      <c r="C3472" s="142" t="n">
        <v>40400000</v>
      </c>
      <c r="D3472" s="143" t="n">
        <v>40400000</v>
      </c>
      <c r="E3472" s="140" t="s">
        <v>257</v>
      </c>
      <c r="F3472" s="143" t="n">
        <v>2022</v>
      </c>
      <c r="H3472" s="144" t="n">
        <v>16018348585.13</v>
      </c>
      <c r="I3472" s="144" t="n">
        <f aca="false">+G:G-H:H</f>
        <v>-16018348585.13</v>
      </c>
    </row>
    <row r="3473" customFormat="false" ht="17.25" hidden="false" customHeight="true" outlineLevel="0" collapsed="false">
      <c r="A3473" s="140" t="s">
        <v>1712</v>
      </c>
      <c r="C3473" s="142" t="n">
        <v>40800000</v>
      </c>
      <c r="D3473" s="143" t="n">
        <v>40800000</v>
      </c>
      <c r="E3473" s="140" t="s">
        <v>3094</v>
      </c>
      <c r="F3473" s="143" t="n">
        <v>2022</v>
      </c>
      <c r="G3473" s="144"/>
      <c r="H3473" s="144" t="n">
        <v>3191163.73</v>
      </c>
      <c r="I3473" s="144" t="n">
        <f aca="false">+G:G-H:H</f>
        <v>-3191163.73</v>
      </c>
    </row>
    <row r="3474" customFormat="false" ht="17.25" hidden="false" customHeight="true" outlineLevel="0" collapsed="false">
      <c r="A3474" s="140" t="s">
        <v>1712</v>
      </c>
      <c r="C3474" s="142" t="n">
        <v>40910000</v>
      </c>
      <c r="D3474" s="143" t="n">
        <v>40910000</v>
      </c>
      <c r="E3474" s="140" t="s">
        <v>3096</v>
      </c>
      <c r="F3474" s="143" t="n">
        <v>2022</v>
      </c>
      <c r="G3474" s="144" t="n">
        <v>1397307761.34</v>
      </c>
      <c r="I3474" s="144" t="n">
        <f aca="false">+G:G-H:H</f>
        <v>1397307761.34</v>
      </c>
    </row>
    <row r="3475" customFormat="false" ht="17.25" hidden="false" customHeight="true" outlineLevel="0" collapsed="false">
      <c r="A3475" s="140" t="s">
        <v>1712</v>
      </c>
      <c r="C3475" s="142" t="n">
        <v>41100000</v>
      </c>
      <c r="D3475" s="143" t="n">
        <v>41100000</v>
      </c>
      <c r="E3475" s="140" t="s">
        <v>28</v>
      </c>
      <c r="F3475" s="143" t="n">
        <v>2022</v>
      </c>
      <c r="G3475" s="144" t="n">
        <v>5473887470.96</v>
      </c>
      <c r="I3475" s="144" t="n">
        <f aca="false">+G:G-H:H</f>
        <v>5473887470.96</v>
      </c>
    </row>
    <row r="3476" customFormat="false" ht="17.25" hidden="false" customHeight="true" outlineLevel="0" collapsed="false">
      <c r="A3476" s="140" t="s">
        <v>1712</v>
      </c>
      <c r="C3476" s="142" t="n">
        <v>41310000</v>
      </c>
      <c r="D3476" s="143" t="n">
        <v>41300000</v>
      </c>
      <c r="E3476" s="140" t="s">
        <v>1327</v>
      </c>
      <c r="F3476" s="143" t="n">
        <v>2022</v>
      </c>
      <c r="G3476" s="144" t="n">
        <v>538789000</v>
      </c>
      <c r="I3476" s="144" t="n">
        <f aca="false">+G:G-H:H</f>
        <v>538789000</v>
      </c>
    </row>
    <row r="3477" customFormat="false" ht="17.25" hidden="false" customHeight="true" outlineLevel="0" collapsed="false">
      <c r="A3477" s="140" t="s">
        <v>1712</v>
      </c>
      <c r="C3477" s="142" t="n">
        <v>41311000</v>
      </c>
      <c r="D3477" s="143" t="n">
        <v>41311000</v>
      </c>
      <c r="E3477" s="140" t="s">
        <v>3579</v>
      </c>
      <c r="F3477" s="143" t="n">
        <v>2022</v>
      </c>
      <c r="G3477" s="144" t="n">
        <v>462644000</v>
      </c>
      <c r="I3477" s="144" t="n">
        <f aca="false">+G:G-H:H</f>
        <v>462644000</v>
      </c>
    </row>
    <row r="3478" customFormat="false" ht="17.25" hidden="false" customHeight="true" outlineLevel="0" collapsed="false">
      <c r="A3478" s="140" t="s">
        <v>1712</v>
      </c>
      <c r="C3478" s="142" t="n">
        <v>41600000</v>
      </c>
      <c r="D3478" s="143" t="n">
        <v>41600000</v>
      </c>
      <c r="E3478" s="140" t="s">
        <v>1263</v>
      </c>
      <c r="F3478" s="143" t="n">
        <v>2022</v>
      </c>
      <c r="G3478" s="144" t="n">
        <v>54425004</v>
      </c>
      <c r="I3478" s="144" t="n">
        <f aca="false">+G:G-H:H</f>
        <v>54425004</v>
      </c>
    </row>
    <row r="3479" customFormat="false" ht="17.25" hidden="false" customHeight="true" outlineLevel="0" collapsed="false">
      <c r="A3479" s="140" t="s">
        <v>1712</v>
      </c>
      <c r="C3479" s="142" t="n">
        <v>41910000</v>
      </c>
      <c r="D3479" s="143" t="n">
        <v>41910000</v>
      </c>
      <c r="E3479" s="140" t="s">
        <v>3102</v>
      </c>
      <c r="F3479" s="143" t="n">
        <v>2022</v>
      </c>
      <c r="H3479" s="144" t="n">
        <v>4755100000</v>
      </c>
      <c r="I3479" s="144" t="n">
        <f aca="false">+G:G-H:H</f>
        <v>-4755100000</v>
      </c>
    </row>
    <row r="3480" customFormat="false" ht="17.25" hidden="false" customHeight="true" outlineLevel="0" collapsed="false">
      <c r="A3480" s="140" t="s">
        <v>1712</v>
      </c>
      <c r="C3480" s="142" t="n">
        <v>42520000</v>
      </c>
      <c r="D3480" s="143" t="n">
        <v>42520000</v>
      </c>
      <c r="E3480" s="140" t="s">
        <v>272</v>
      </c>
      <c r="F3480" s="143" t="n">
        <v>2022</v>
      </c>
      <c r="G3480" s="144" t="n">
        <v>5580000</v>
      </c>
      <c r="I3480" s="144" t="n">
        <f aca="false">+G:G-H:H</f>
        <v>5580000</v>
      </c>
    </row>
    <row r="3481" customFormat="false" ht="17.25" hidden="false" customHeight="true" outlineLevel="0" collapsed="false">
      <c r="A3481" s="140" t="s">
        <v>1712</v>
      </c>
      <c r="C3481" s="142" t="n">
        <v>42800000</v>
      </c>
      <c r="D3481" s="143" t="n">
        <v>42800000</v>
      </c>
      <c r="E3481" s="140" t="s">
        <v>604</v>
      </c>
      <c r="F3481" s="143" t="n">
        <v>2022</v>
      </c>
      <c r="H3481" s="144" t="n">
        <v>68889787.48</v>
      </c>
      <c r="I3481" s="144" t="n">
        <f aca="false">+G:G-H:H</f>
        <v>-68889787.48</v>
      </c>
    </row>
    <row r="3482" customFormat="false" ht="17.25" hidden="false" customHeight="true" outlineLevel="0" collapsed="false">
      <c r="A3482" s="140" t="s">
        <v>1712</v>
      </c>
      <c r="C3482" s="142" t="n">
        <v>43100000</v>
      </c>
      <c r="D3482" s="143" t="n">
        <v>43100000</v>
      </c>
      <c r="E3482" s="140" t="s">
        <v>35</v>
      </c>
      <c r="F3482" s="143" t="n">
        <v>2022</v>
      </c>
      <c r="H3482" s="144" t="n">
        <v>37856839.33</v>
      </c>
      <c r="I3482" s="144" t="n">
        <f aca="false">+G:G-H:H</f>
        <v>-37856839.33</v>
      </c>
    </row>
    <row r="3483" customFormat="false" ht="17.25" hidden="false" customHeight="true" outlineLevel="0" collapsed="false">
      <c r="A3483" s="140" t="s">
        <v>1712</v>
      </c>
      <c r="C3483" s="142" t="n">
        <v>43110000</v>
      </c>
      <c r="D3483" s="143" t="n">
        <v>43110000</v>
      </c>
      <c r="E3483" s="140" t="s">
        <v>3106</v>
      </c>
      <c r="F3483" s="143" t="n">
        <v>2022</v>
      </c>
      <c r="H3483" s="144" t="n">
        <v>513000</v>
      </c>
      <c r="I3483" s="144" t="n">
        <f aca="false">+G:G-H:H</f>
        <v>-513000</v>
      </c>
    </row>
    <row r="3484" customFormat="false" ht="17.25" hidden="false" customHeight="true" outlineLevel="0" collapsed="false">
      <c r="A3484" s="140" t="s">
        <v>1712</v>
      </c>
      <c r="C3484" s="142" t="n">
        <v>43200000</v>
      </c>
      <c r="D3484" s="143" t="n">
        <v>43200000</v>
      </c>
      <c r="E3484" s="140" t="s">
        <v>37</v>
      </c>
      <c r="F3484" s="143" t="n">
        <v>2022</v>
      </c>
      <c r="H3484" s="144" t="n">
        <v>1633240.11</v>
      </c>
      <c r="I3484" s="144" t="n">
        <f aca="false">+G:G-H:H</f>
        <v>-1633240.11</v>
      </c>
    </row>
    <row r="3485" customFormat="false" ht="17.25" hidden="false" customHeight="true" outlineLevel="0" collapsed="false">
      <c r="A3485" s="140" t="s">
        <v>1712</v>
      </c>
      <c r="C3485" s="142" t="n">
        <v>43220000</v>
      </c>
      <c r="D3485" s="143" t="n">
        <v>43220000</v>
      </c>
      <c r="E3485" s="140" t="s">
        <v>1265</v>
      </c>
      <c r="F3485" s="143" t="n">
        <v>2022</v>
      </c>
      <c r="H3485" s="144" t="n">
        <v>26340654</v>
      </c>
      <c r="I3485" s="144" t="n">
        <f aca="false">+G:G-H:H</f>
        <v>-26340654</v>
      </c>
    </row>
    <row r="3486" customFormat="false" ht="17.25" hidden="false" customHeight="true" outlineLevel="0" collapsed="false">
      <c r="A3486" s="140" t="s">
        <v>1712</v>
      </c>
      <c r="C3486" s="142" t="n">
        <v>43300000</v>
      </c>
      <c r="D3486" s="143" t="n">
        <v>43300000</v>
      </c>
      <c r="E3486" s="140" t="s">
        <v>38</v>
      </c>
      <c r="F3486" s="143" t="n">
        <v>2022</v>
      </c>
      <c r="H3486" s="144" t="n">
        <v>2710282.77</v>
      </c>
      <c r="I3486" s="144" t="n">
        <f aca="false">+G:G-H:H</f>
        <v>-2710282.77</v>
      </c>
    </row>
    <row r="3487" customFormat="false" ht="17.25" hidden="false" customHeight="true" outlineLevel="0" collapsed="false">
      <c r="A3487" s="140" t="s">
        <v>1712</v>
      </c>
      <c r="C3487" s="142" t="n">
        <v>44100000</v>
      </c>
      <c r="D3487" s="143" t="n">
        <v>44100000</v>
      </c>
      <c r="E3487" s="140" t="s">
        <v>3110</v>
      </c>
      <c r="F3487" s="143" t="n">
        <v>2022</v>
      </c>
      <c r="H3487" s="144" t="n">
        <v>24121941.34</v>
      </c>
      <c r="I3487" s="144" t="n">
        <f aca="false">+G:G-H:H</f>
        <v>-24121941.34</v>
      </c>
    </row>
    <row r="3488" customFormat="false" ht="17.25" hidden="false" customHeight="true" outlineLevel="0" collapsed="false">
      <c r="A3488" s="140" t="s">
        <v>1712</v>
      </c>
      <c r="C3488" s="142" t="n">
        <v>44300000</v>
      </c>
      <c r="D3488" s="143" t="n">
        <v>44300000</v>
      </c>
      <c r="E3488" s="140" t="s">
        <v>41</v>
      </c>
      <c r="F3488" s="143" t="n">
        <v>2022</v>
      </c>
      <c r="G3488" s="144" t="n">
        <v>1880998527.2</v>
      </c>
      <c r="I3488" s="144" t="n">
        <f aca="false">+G:G-H:H</f>
        <v>1880998527.2</v>
      </c>
    </row>
    <row r="3489" customFormat="false" ht="17.25" hidden="false" customHeight="true" outlineLevel="0" collapsed="false">
      <c r="A3489" s="140" t="s">
        <v>1712</v>
      </c>
      <c r="C3489" s="142" t="n">
        <v>44400000</v>
      </c>
      <c r="D3489" s="143" t="n">
        <v>44400000</v>
      </c>
      <c r="E3489" s="140" t="s">
        <v>42</v>
      </c>
      <c r="F3489" s="143" t="n">
        <v>2022</v>
      </c>
      <c r="H3489" s="144" t="n">
        <v>2024183.59</v>
      </c>
      <c r="I3489" s="144" t="n">
        <f aca="false">+G:G-H:H</f>
        <v>-2024183.59</v>
      </c>
    </row>
    <row r="3490" customFormat="false" ht="17.25" hidden="false" customHeight="true" outlineLevel="0" collapsed="false">
      <c r="A3490" s="140" t="s">
        <v>1712</v>
      </c>
      <c r="C3490" s="142" t="n">
        <v>44410000</v>
      </c>
      <c r="D3490" s="143" t="n">
        <v>44410000</v>
      </c>
      <c r="E3490" s="140" t="s">
        <v>3684</v>
      </c>
      <c r="F3490" s="143" t="n">
        <v>2022</v>
      </c>
      <c r="H3490" s="144" t="n">
        <v>1776509888.74</v>
      </c>
      <c r="I3490" s="144" t="n">
        <f aca="false">+G:G-H:H</f>
        <v>-1776509888.74</v>
      </c>
    </row>
    <row r="3491" customFormat="false" ht="17.25" hidden="false" customHeight="true" outlineLevel="0" collapsed="false">
      <c r="A3491" s="140" t="s">
        <v>1712</v>
      </c>
      <c r="C3491" s="142" t="n">
        <v>44420000</v>
      </c>
      <c r="D3491" s="143" t="n">
        <v>44420000</v>
      </c>
      <c r="E3491" s="140" t="s">
        <v>3685</v>
      </c>
      <c r="F3491" s="143" t="n">
        <v>2022</v>
      </c>
      <c r="H3491" s="144" t="n">
        <v>16952603.58</v>
      </c>
      <c r="I3491" s="144" t="n">
        <f aca="false">+G:G-H:H</f>
        <v>-16952603.58</v>
      </c>
    </row>
    <row r="3492" customFormat="false" ht="17.25" hidden="false" customHeight="true" outlineLevel="0" collapsed="false">
      <c r="A3492" s="140" t="s">
        <v>1712</v>
      </c>
      <c r="C3492" s="142" t="n">
        <v>44430000</v>
      </c>
      <c r="D3492" s="143" t="n">
        <v>44430000</v>
      </c>
      <c r="E3492" s="140" t="s">
        <v>3536</v>
      </c>
      <c r="F3492" s="143" t="n">
        <v>2022</v>
      </c>
      <c r="H3492" s="144" t="n">
        <v>8476301.79</v>
      </c>
      <c r="I3492" s="144" t="n">
        <f aca="false">+G:G-H:H</f>
        <v>-8476301.79</v>
      </c>
    </row>
    <row r="3493" customFormat="false" ht="17.25" hidden="false" customHeight="true" outlineLevel="0" collapsed="false">
      <c r="A3493" s="140" t="s">
        <v>1712</v>
      </c>
      <c r="C3493" s="142" t="n">
        <v>44550000</v>
      </c>
      <c r="D3493" s="143" t="n">
        <v>44550000</v>
      </c>
      <c r="E3493" s="140" t="s">
        <v>46</v>
      </c>
      <c r="F3493" s="143" t="n">
        <v>2022</v>
      </c>
      <c r="G3493" s="144" t="n">
        <v>149079461.5</v>
      </c>
      <c r="I3493" s="144" t="n">
        <f aca="false">+G:G-H:H</f>
        <v>149079461.5</v>
      </c>
    </row>
    <row r="3494" customFormat="false" ht="17.25" hidden="false" customHeight="true" outlineLevel="0" collapsed="false">
      <c r="A3494" s="140" t="s">
        <v>1712</v>
      </c>
      <c r="C3494" s="142" t="n">
        <v>44562000</v>
      </c>
      <c r="D3494" s="143" t="n">
        <v>44562000</v>
      </c>
      <c r="E3494" s="140" t="s">
        <v>47</v>
      </c>
      <c r="F3494" s="143" t="n">
        <v>2022</v>
      </c>
      <c r="G3494" s="144" t="n">
        <v>3315764.28</v>
      </c>
      <c r="I3494" s="144" t="n">
        <f aca="false">+G:G-H:H</f>
        <v>3315764.28</v>
      </c>
    </row>
    <row r="3495" customFormat="false" ht="17.25" hidden="false" customHeight="true" outlineLevel="0" collapsed="false">
      <c r="A3495" s="140" t="s">
        <v>1712</v>
      </c>
      <c r="C3495" s="142" t="n">
        <v>44564000</v>
      </c>
      <c r="D3495" s="143" t="n">
        <v>44564000</v>
      </c>
      <c r="E3495" s="140" t="s">
        <v>49</v>
      </c>
      <c r="F3495" s="143" t="n">
        <v>2022</v>
      </c>
      <c r="G3495" s="144" t="n">
        <v>137368264.14</v>
      </c>
      <c r="I3495" s="144" t="n">
        <f aca="false">+G:G-H:H</f>
        <v>137368264.14</v>
      </c>
    </row>
    <row r="3496" customFormat="false" ht="17.25" hidden="false" customHeight="true" outlineLevel="0" collapsed="false">
      <c r="A3496" s="140" t="s">
        <v>1712</v>
      </c>
      <c r="C3496" s="142" t="n">
        <v>45510000</v>
      </c>
      <c r="D3496" s="143" t="n">
        <v>45510000</v>
      </c>
      <c r="E3496" s="140" t="s">
        <v>3127</v>
      </c>
      <c r="F3496" s="143" t="n">
        <v>2022</v>
      </c>
      <c r="H3496" s="144" t="n">
        <v>1585486200</v>
      </c>
      <c r="I3496" s="144" t="n">
        <f aca="false">+G:G-H:H</f>
        <v>-1585486200</v>
      </c>
    </row>
    <row r="3497" customFormat="false" ht="17.25" hidden="false" customHeight="true" outlineLevel="0" collapsed="false">
      <c r="A3497" s="140" t="s">
        <v>1712</v>
      </c>
      <c r="C3497" s="142" t="n">
        <v>45520000</v>
      </c>
      <c r="D3497" s="143" t="n">
        <v>45520000</v>
      </c>
      <c r="E3497" s="140" t="s">
        <v>1271</v>
      </c>
      <c r="F3497" s="143" t="n">
        <v>2022</v>
      </c>
      <c r="H3497" s="144" t="n">
        <v>363219110.75</v>
      </c>
      <c r="I3497" s="144" t="n">
        <f aca="false">+G:G-H:H</f>
        <v>-363219110.75</v>
      </c>
    </row>
    <row r="3498" customFormat="false" ht="17.25" hidden="false" customHeight="true" outlineLevel="0" collapsed="false">
      <c r="A3498" s="140" t="s">
        <v>1712</v>
      </c>
      <c r="C3498" s="142" t="n">
        <v>45530000</v>
      </c>
      <c r="D3498" s="143" t="n">
        <v>45530000</v>
      </c>
      <c r="E3498" s="140" t="s">
        <v>1272</v>
      </c>
      <c r="F3498" s="143" t="n">
        <v>2022</v>
      </c>
      <c r="H3498" s="144" t="n">
        <v>32148043.77</v>
      </c>
      <c r="I3498" s="144" t="n">
        <f aca="false">+G:G-H:H</f>
        <v>-32148043.77</v>
      </c>
    </row>
    <row r="3499" customFormat="false" ht="17.25" hidden="false" customHeight="true" outlineLevel="0" collapsed="false">
      <c r="A3499" s="140" t="s">
        <v>1712</v>
      </c>
      <c r="C3499" s="142" t="n">
        <v>45540000</v>
      </c>
      <c r="D3499" s="143" t="n">
        <v>45540000</v>
      </c>
      <c r="E3499" s="140" t="s">
        <v>1273</v>
      </c>
      <c r="F3499" s="143" t="n">
        <v>2022</v>
      </c>
      <c r="H3499" s="144" t="n">
        <v>18670943.67</v>
      </c>
      <c r="I3499" s="144" t="n">
        <f aca="false">+G:G-H:H</f>
        <v>-18670943.67</v>
      </c>
    </row>
    <row r="3500" customFormat="false" ht="17.25" hidden="false" customHeight="true" outlineLevel="0" collapsed="false">
      <c r="A3500" s="140" t="s">
        <v>1712</v>
      </c>
      <c r="C3500" s="142" t="n">
        <v>45550000</v>
      </c>
      <c r="D3500" s="143" t="n">
        <v>45550000</v>
      </c>
      <c r="E3500" s="140" t="s">
        <v>1274</v>
      </c>
      <c r="F3500" s="143" t="n">
        <v>2022</v>
      </c>
      <c r="H3500" s="144" t="n">
        <v>167588766.54</v>
      </c>
      <c r="I3500" s="144" t="n">
        <f aca="false">+G:G-H:H</f>
        <v>-167588766.54</v>
      </c>
    </row>
    <row r="3501" customFormat="false" ht="17.25" hidden="false" customHeight="true" outlineLevel="0" collapsed="false">
      <c r="A3501" s="140" t="s">
        <v>1712</v>
      </c>
      <c r="C3501" s="142" t="n">
        <v>46600000</v>
      </c>
      <c r="D3501" s="143" t="n">
        <v>46600000</v>
      </c>
      <c r="E3501" s="140" t="s">
        <v>291</v>
      </c>
      <c r="F3501" s="143" t="n">
        <v>2022</v>
      </c>
      <c r="G3501" s="144" t="n">
        <v>67857555.86</v>
      </c>
      <c r="I3501" s="144" t="n">
        <f aca="false">+G:G-H:H</f>
        <v>67857555.86</v>
      </c>
    </row>
    <row r="3502" customFormat="false" ht="17.25" hidden="false" customHeight="true" outlineLevel="0" collapsed="false">
      <c r="A3502" s="140" t="s">
        <v>1712</v>
      </c>
      <c r="C3502" s="142" t="n">
        <v>46700002</v>
      </c>
      <c r="D3502" s="143" t="n">
        <v>46700002</v>
      </c>
      <c r="E3502" s="140" t="s">
        <v>952</v>
      </c>
      <c r="F3502" s="143" t="n">
        <v>2022</v>
      </c>
      <c r="H3502" s="144" t="n">
        <v>1320655718</v>
      </c>
      <c r="I3502" s="144" t="n">
        <f aca="false">+G:G-H:H</f>
        <v>-1320655718</v>
      </c>
    </row>
    <row r="3503" customFormat="false" ht="17.25" hidden="false" customHeight="true" outlineLevel="0" collapsed="false">
      <c r="A3503" s="140" t="s">
        <v>1712</v>
      </c>
      <c r="C3503" s="142" t="n">
        <v>46700004</v>
      </c>
      <c r="D3503" s="143" t="n">
        <v>46700004</v>
      </c>
      <c r="E3503" s="140" t="s">
        <v>104</v>
      </c>
      <c r="F3503" s="143" t="n">
        <v>2022</v>
      </c>
      <c r="H3503" s="144" t="n">
        <v>120000000</v>
      </c>
      <c r="I3503" s="144" t="n">
        <f aca="false">+G:G-H:H</f>
        <v>-120000000</v>
      </c>
    </row>
    <row r="3504" customFormat="false" ht="17.25" hidden="false" customHeight="true" outlineLevel="0" collapsed="false">
      <c r="A3504" s="140" t="s">
        <v>1712</v>
      </c>
      <c r="C3504" s="142" t="n">
        <v>46710070</v>
      </c>
      <c r="D3504" s="143" t="n">
        <v>46710070</v>
      </c>
      <c r="E3504" s="140" t="s">
        <v>99</v>
      </c>
      <c r="F3504" s="143" t="n">
        <v>2022</v>
      </c>
      <c r="H3504" s="144" t="n">
        <v>4454871.94</v>
      </c>
      <c r="I3504" s="144" t="n">
        <f aca="false">+G:G-H:H</f>
        <v>-4454871.94</v>
      </c>
    </row>
    <row r="3505" customFormat="false" ht="17.25" hidden="false" customHeight="true" outlineLevel="0" collapsed="false">
      <c r="A3505" s="140" t="s">
        <v>1712</v>
      </c>
      <c r="C3505" s="142" t="n">
        <v>48600000</v>
      </c>
      <c r="D3505" s="143" t="n">
        <v>48600000</v>
      </c>
      <c r="E3505" s="140" t="s">
        <v>3148</v>
      </c>
      <c r="F3505" s="143" t="n">
        <v>2022</v>
      </c>
      <c r="G3505" s="144" t="n">
        <v>16921617.29</v>
      </c>
      <c r="I3505" s="144" t="n">
        <f aca="false">+G:G-H:H</f>
        <v>16921617.29</v>
      </c>
    </row>
    <row r="3506" customFormat="false" ht="17.25" hidden="false" customHeight="true" outlineLevel="0" collapsed="false">
      <c r="A3506" s="140" t="s">
        <v>1712</v>
      </c>
      <c r="C3506" s="142" t="n">
        <v>48610000</v>
      </c>
      <c r="D3506" s="143" t="n">
        <v>48600000</v>
      </c>
      <c r="E3506" s="140" t="s">
        <v>3686</v>
      </c>
      <c r="F3506" s="143" t="n">
        <v>2022</v>
      </c>
      <c r="G3506" s="144" t="n">
        <v>650528770.65</v>
      </c>
      <c r="I3506" s="144" t="n">
        <f aca="false">+G:G-H:H</f>
        <v>650528770.65</v>
      </c>
    </row>
    <row r="3507" customFormat="false" ht="17.25" hidden="false" customHeight="true" outlineLevel="0" collapsed="false">
      <c r="A3507" s="140" t="s">
        <v>1712</v>
      </c>
      <c r="C3507" s="142" t="n">
        <v>49100000</v>
      </c>
      <c r="D3507" s="143" t="n">
        <v>49100000</v>
      </c>
      <c r="E3507" s="140" t="s">
        <v>1017</v>
      </c>
      <c r="F3507" s="143" t="n">
        <v>2022</v>
      </c>
      <c r="H3507" s="144" t="n">
        <v>42500004</v>
      </c>
      <c r="I3507" s="144" t="n">
        <f aca="false">+G:G-H:H</f>
        <v>-42500004</v>
      </c>
    </row>
    <row r="3508" customFormat="false" ht="17.25" hidden="false" customHeight="true" outlineLevel="0" collapsed="false">
      <c r="A3508" s="140" t="s">
        <v>1712</v>
      </c>
      <c r="C3508" s="142" t="n">
        <v>51211000</v>
      </c>
      <c r="D3508" s="143" t="n">
        <v>51211000</v>
      </c>
      <c r="E3508" s="140" t="s">
        <v>321</v>
      </c>
      <c r="F3508" s="143" t="n">
        <v>2022</v>
      </c>
      <c r="H3508" s="144" t="n">
        <v>990217798.6</v>
      </c>
      <c r="I3508" s="144" t="n">
        <f aca="false">+G:G-H:H</f>
        <v>-990217798.6</v>
      </c>
    </row>
    <row r="3509" customFormat="false" ht="17.25" hidden="false" customHeight="true" outlineLevel="0" collapsed="false">
      <c r="A3509" s="140" t="s">
        <v>1712</v>
      </c>
      <c r="C3509" s="142" t="n">
        <v>51211100</v>
      </c>
      <c r="D3509" s="143" t="n">
        <v>51211100</v>
      </c>
      <c r="E3509" s="140" t="s">
        <v>133</v>
      </c>
      <c r="F3509" s="143" t="n">
        <v>2022</v>
      </c>
      <c r="H3509" s="144" t="n">
        <v>349255739.12</v>
      </c>
      <c r="I3509" s="144" t="n">
        <f aca="false">+G:G-H:H</f>
        <v>-349255739.12</v>
      </c>
    </row>
    <row r="3510" customFormat="false" ht="17.25" hidden="false" customHeight="true" outlineLevel="0" collapsed="false">
      <c r="A3510" s="140" t="s">
        <v>1712</v>
      </c>
      <c r="C3510" s="142" t="n">
        <v>51221000</v>
      </c>
      <c r="D3510" s="143" t="n">
        <v>51221000</v>
      </c>
      <c r="E3510" s="140" t="s">
        <v>323</v>
      </c>
      <c r="F3510" s="143" t="n">
        <v>2022</v>
      </c>
      <c r="G3510" s="144" t="n">
        <v>82541403.94</v>
      </c>
      <c r="I3510" s="144" t="n">
        <f aca="false">+G:G-H:H</f>
        <v>82541403.94</v>
      </c>
    </row>
    <row r="3511" customFormat="false" ht="17.25" hidden="false" customHeight="true" outlineLevel="0" collapsed="false">
      <c r="A3511" s="140" t="s">
        <v>1712</v>
      </c>
      <c r="C3511" s="142" t="n">
        <v>51231000</v>
      </c>
      <c r="D3511" s="143" t="n">
        <v>51231000</v>
      </c>
      <c r="E3511" s="140" t="s">
        <v>3687</v>
      </c>
      <c r="F3511" s="143" t="n">
        <v>2022</v>
      </c>
      <c r="H3511" s="144" t="n">
        <v>6913224515.99</v>
      </c>
      <c r="I3511" s="144" t="n">
        <f aca="false">+G:G-H:H</f>
        <v>-6913224515.99</v>
      </c>
    </row>
    <row r="3512" customFormat="false" ht="17.25" hidden="false" customHeight="true" outlineLevel="0" collapsed="false">
      <c r="A3512" s="140" t="s">
        <v>1712</v>
      </c>
      <c r="C3512" s="142" t="n">
        <v>53100000</v>
      </c>
      <c r="D3512" s="143" t="n">
        <v>53100000</v>
      </c>
      <c r="E3512" s="140" t="s">
        <v>134</v>
      </c>
      <c r="F3512" s="143" t="n">
        <v>2022</v>
      </c>
      <c r="G3512" s="144" t="n">
        <v>18020</v>
      </c>
      <c r="I3512" s="144" t="n">
        <f aca="false">+G:G-H:H</f>
        <v>18020</v>
      </c>
    </row>
    <row r="3513" customFormat="false" ht="17.25" hidden="false" customHeight="true" outlineLevel="0" collapsed="false">
      <c r="A3513" s="140" t="s">
        <v>1712</v>
      </c>
      <c r="C3513" s="142" t="n">
        <v>53300000</v>
      </c>
      <c r="D3513" s="143" t="n">
        <v>53300000</v>
      </c>
      <c r="E3513" s="140" t="s">
        <v>1276</v>
      </c>
      <c r="F3513" s="143" t="n">
        <v>2022</v>
      </c>
      <c r="G3513" s="144" t="n">
        <v>529133</v>
      </c>
      <c r="I3513" s="144" t="n">
        <f aca="false">+G:G-H:H</f>
        <v>529133</v>
      </c>
    </row>
    <row r="3514" customFormat="false" ht="17.25" hidden="false" customHeight="true" outlineLevel="0" collapsed="false">
      <c r="A3514" s="140" t="s">
        <v>1712</v>
      </c>
      <c r="C3514" s="142" t="n">
        <v>53400000</v>
      </c>
      <c r="D3514" s="143" t="n">
        <v>53400000</v>
      </c>
      <c r="E3514" s="140" t="s">
        <v>1328</v>
      </c>
      <c r="F3514" s="143" t="n">
        <v>2022</v>
      </c>
      <c r="G3514" s="144" t="n">
        <v>6838</v>
      </c>
      <c r="I3514" s="144" t="n">
        <f aca="false">+G:G-H:H</f>
        <v>6838</v>
      </c>
    </row>
    <row r="3515" customFormat="false" ht="17.25" hidden="false" customHeight="true" outlineLevel="0" collapsed="false">
      <c r="A3515" s="140" t="s">
        <v>1712</v>
      </c>
      <c r="C3515" s="142" t="n">
        <v>53600000</v>
      </c>
      <c r="D3515" s="143" t="n">
        <v>53600000</v>
      </c>
      <c r="E3515" s="140" t="s">
        <v>1277</v>
      </c>
      <c r="F3515" s="143" t="n">
        <v>2022</v>
      </c>
      <c r="G3515" s="144" t="n">
        <v>2764279.43</v>
      </c>
      <c r="I3515" s="144" t="n">
        <f aca="false">+G:G-H:H</f>
        <v>2764279.43</v>
      </c>
    </row>
    <row r="3516" customFormat="false" ht="17.25" hidden="false" customHeight="true" outlineLevel="0" collapsed="false">
      <c r="A3516" s="140" t="s">
        <v>1712</v>
      </c>
      <c r="C3516" s="142" t="n">
        <v>58000000</v>
      </c>
      <c r="D3516" s="143" t="n">
        <v>58000000</v>
      </c>
      <c r="E3516" s="140" t="s">
        <v>137</v>
      </c>
      <c r="F3516" s="143" t="n">
        <v>2022</v>
      </c>
      <c r="H3516" s="144" t="n">
        <v>70000</v>
      </c>
      <c r="I3516" s="144" t="n">
        <f aca="false">+G:G-H:H</f>
        <v>-70000</v>
      </c>
    </row>
    <row r="3517" customFormat="false" ht="17.25" hidden="false" customHeight="true" outlineLevel="0" collapsed="false">
      <c r="A3517" s="140" t="s">
        <v>1712</v>
      </c>
      <c r="C3517" s="142" t="n">
        <v>60101000</v>
      </c>
      <c r="D3517" s="143" t="n">
        <v>60101000</v>
      </c>
      <c r="E3517" s="140" t="s">
        <v>3172</v>
      </c>
      <c r="F3517" s="143" t="n">
        <v>2022</v>
      </c>
      <c r="G3517" s="144" t="n">
        <v>328908401585.22</v>
      </c>
      <c r="I3517" s="144" t="n">
        <f aca="false">+G:G-H:H</f>
        <v>328908401585.22</v>
      </c>
    </row>
    <row r="3518" customFormat="false" ht="17.25" hidden="false" customHeight="true" outlineLevel="0" collapsed="false">
      <c r="A3518" s="140" t="s">
        <v>1712</v>
      </c>
      <c r="C3518" s="142" t="n">
        <v>60201000</v>
      </c>
      <c r="D3518" s="143" t="n">
        <v>60201000</v>
      </c>
      <c r="E3518" s="140" t="s">
        <v>341</v>
      </c>
      <c r="F3518" s="143" t="n">
        <v>2022</v>
      </c>
      <c r="G3518" s="144" t="n">
        <v>3003381524</v>
      </c>
      <c r="I3518" s="144" t="n">
        <f aca="false">+G:G-H:H</f>
        <v>3003381524</v>
      </c>
    </row>
    <row r="3519" customFormat="false" ht="17.25" hidden="false" customHeight="true" outlineLevel="0" collapsed="false">
      <c r="A3519" s="140" t="s">
        <v>1712</v>
      </c>
      <c r="C3519" s="142" t="n">
        <v>60205000</v>
      </c>
      <c r="D3519" s="143" t="n">
        <v>60205000</v>
      </c>
      <c r="E3519" s="140" t="s">
        <v>1280</v>
      </c>
      <c r="F3519" s="143" t="n">
        <v>2022</v>
      </c>
      <c r="H3519" s="144" t="n">
        <v>281084.04</v>
      </c>
      <c r="I3519" s="144" t="n">
        <f aca="false">+G:G-H:H</f>
        <v>-281084.04</v>
      </c>
    </row>
    <row r="3520" customFormat="false" ht="17.25" hidden="false" customHeight="true" outlineLevel="0" collapsed="false">
      <c r="A3520" s="140" t="s">
        <v>1712</v>
      </c>
      <c r="C3520" s="142" t="n">
        <v>60223000</v>
      </c>
      <c r="D3520" s="143" t="n">
        <v>60220000</v>
      </c>
      <c r="E3520" s="140" t="s">
        <v>1281</v>
      </c>
      <c r="F3520" s="143" t="n">
        <v>2022</v>
      </c>
      <c r="G3520" s="144" t="n">
        <v>427873566.64</v>
      </c>
      <c r="I3520" s="144" t="n">
        <f aca="false">+G:G-H:H</f>
        <v>427873566.64</v>
      </c>
    </row>
    <row r="3521" customFormat="false" ht="17.25" hidden="false" customHeight="true" outlineLevel="0" collapsed="false">
      <c r="A3521" s="140" t="s">
        <v>1712</v>
      </c>
      <c r="C3521" s="142" t="n">
        <v>60301000</v>
      </c>
      <c r="D3521" s="143" t="n">
        <v>60301000</v>
      </c>
      <c r="E3521" s="140" t="s">
        <v>3247</v>
      </c>
      <c r="F3521" s="143" t="n">
        <v>2022</v>
      </c>
      <c r="H3521" s="144" t="n">
        <v>25644501365.54</v>
      </c>
      <c r="I3521" s="144" t="n">
        <f aca="false">+G:G-H:H</f>
        <v>-25644501365.54</v>
      </c>
    </row>
    <row r="3522" customFormat="false" ht="17.25" hidden="false" customHeight="true" outlineLevel="0" collapsed="false">
      <c r="A3522" s="140" t="s">
        <v>1712</v>
      </c>
      <c r="C3522" s="142" t="n">
        <v>60302000</v>
      </c>
      <c r="D3522" s="143" t="n">
        <v>60302000</v>
      </c>
      <c r="E3522" s="140" t="s">
        <v>1283</v>
      </c>
      <c r="F3522" s="143" t="n">
        <v>2022</v>
      </c>
      <c r="G3522" s="144" t="n">
        <v>347817123.51</v>
      </c>
      <c r="I3522" s="144" t="n">
        <f aca="false">+G:G-H:H</f>
        <v>347817123.51</v>
      </c>
    </row>
    <row r="3523" customFormat="false" ht="17.25" hidden="false" customHeight="true" outlineLevel="0" collapsed="false">
      <c r="A3523" s="140" t="s">
        <v>1712</v>
      </c>
      <c r="C3523" s="142" t="n">
        <v>60303000</v>
      </c>
      <c r="D3523" s="143" t="n">
        <v>60303000</v>
      </c>
      <c r="E3523" s="140" t="s">
        <v>3249</v>
      </c>
      <c r="F3523" s="143" t="n">
        <v>2022</v>
      </c>
      <c r="H3523" s="144" t="n">
        <v>181508015.83</v>
      </c>
      <c r="I3523" s="144" t="n">
        <f aca="false">+G:G-H:H</f>
        <v>-181508015.83</v>
      </c>
    </row>
    <row r="3524" customFormat="false" ht="17.25" hidden="false" customHeight="true" outlineLevel="0" collapsed="false">
      <c r="A3524" s="140" t="s">
        <v>1712</v>
      </c>
      <c r="C3524" s="142" t="n">
        <v>60500000</v>
      </c>
      <c r="D3524" s="143" t="n">
        <v>60500000</v>
      </c>
      <c r="E3524" s="140" t="s">
        <v>1329</v>
      </c>
      <c r="F3524" s="143" t="n">
        <v>2022</v>
      </c>
      <c r="G3524" s="144" t="n">
        <v>51247738.38</v>
      </c>
      <c r="I3524" s="144" t="n">
        <f aca="false">+G:G-H:H</f>
        <v>51247738.38</v>
      </c>
    </row>
    <row r="3525" customFormat="false" ht="17.25" hidden="false" customHeight="true" outlineLevel="0" collapsed="false">
      <c r="A3525" s="140" t="s">
        <v>1712</v>
      </c>
      <c r="C3525" s="142" t="n">
        <v>60607000</v>
      </c>
      <c r="D3525" s="143" t="n">
        <v>60607000</v>
      </c>
      <c r="E3525" s="140" t="s">
        <v>363</v>
      </c>
      <c r="F3525" s="143" t="n">
        <v>2022</v>
      </c>
      <c r="G3525" s="144" t="n">
        <v>13543730.17</v>
      </c>
      <c r="I3525" s="144" t="n">
        <f aca="false">+G:G-H:H</f>
        <v>13543730.17</v>
      </c>
    </row>
    <row r="3526" customFormat="false" ht="17.25" hidden="false" customHeight="true" outlineLevel="0" collapsed="false">
      <c r="A3526" s="140" t="s">
        <v>1712</v>
      </c>
      <c r="C3526" s="142" t="n">
        <v>60611000</v>
      </c>
      <c r="D3526" s="143" t="n">
        <v>60611000</v>
      </c>
      <c r="E3526" s="140" t="s">
        <v>1330</v>
      </c>
      <c r="F3526" s="143" t="n">
        <v>2022</v>
      </c>
      <c r="G3526" s="144" t="n">
        <v>3060199689.75</v>
      </c>
      <c r="I3526" s="144" t="n">
        <f aca="false">+G:G-H:H</f>
        <v>3060199689.75</v>
      </c>
    </row>
    <row r="3527" customFormat="false" ht="17.25" hidden="false" customHeight="true" outlineLevel="0" collapsed="false">
      <c r="A3527" s="140" t="s">
        <v>1712</v>
      </c>
      <c r="C3527" s="142" t="n">
        <v>60612000</v>
      </c>
      <c r="D3527" s="143" t="n">
        <v>60611000</v>
      </c>
      <c r="E3527" s="140" t="s">
        <v>1284</v>
      </c>
      <c r="F3527" s="143" t="n">
        <v>2022</v>
      </c>
      <c r="G3527" s="144" t="n">
        <v>303866277.2</v>
      </c>
      <c r="I3527" s="144" t="n">
        <f aca="false">+G:G-H:H</f>
        <v>303866277.2</v>
      </c>
    </row>
    <row r="3528" customFormat="false" ht="17.25" hidden="false" customHeight="true" outlineLevel="0" collapsed="false">
      <c r="A3528" s="140" t="s">
        <v>1712</v>
      </c>
      <c r="C3528" s="142" t="n">
        <v>60630000</v>
      </c>
      <c r="D3528" s="143" t="n">
        <v>60630000</v>
      </c>
      <c r="E3528" s="140" t="s">
        <v>1285</v>
      </c>
      <c r="F3528" s="143" t="n">
        <v>2022</v>
      </c>
      <c r="G3528" s="144" t="n">
        <v>8440601.68</v>
      </c>
      <c r="I3528" s="144" t="n">
        <f aca="false">+G:G-H:H</f>
        <v>8440601.68</v>
      </c>
    </row>
    <row r="3529" customFormat="false" ht="17.25" hidden="false" customHeight="true" outlineLevel="0" collapsed="false">
      <c r="A3529" s="140" t="s">
        <v>1712</v>
      </c>
      <c r="C3529" s="142" t="n">
        <v>60631000</v>
      </c>
      <c r="D3529" s="143" t="n">
        <v>60630000</v>
      </c>
      <c r="E3529" s="140" t="s">
        <v>1286</v>
      </c>
      <c r="F3529" s="143" t="n">
        <v>2022</v>
      </c>
      <c r="G3529" s="144" t="n">
        <v>23123757.43</v>
      </c>
      <c r="I3529" s="144" t="n">
        <f aca="false">+G:G-H:H</f>
        <v>23123757.43</v>
      </c>
    </row>
    <row r="3530" customFormat="false" ht="17.25" hidden="false" customHeight="true" outlineLevel="0" collapsed="false">
      <c r="A3530" s="140" t="s">
        <v>1712</v>
      </c>
      <c r="C3530" s="142" t="n">
        <v>60636000</v>
      </c>
      <c r="D3530" s="143" t="n">
        <v>60630000</v>
      </c>
      <c r="E3530" s="140" t="s">
        <v>3262</v>
      </c>
      <c r="F3530" s="143" t="n">
        <v>2022</v>
      </c>
      <c r="G3530" s="144" t="n">
        <v>35475325.8</v>
      </c>
      <c r="I3530" s="144" t="n">
        <f aca="false">+G:G-H:H</f>
        <v>35475325.8</v>
      </c>
    </row>
    <row r="3531" customFormat="false" ht="17.25" hidden="false" customHeight="true" outlineLevel="0" collapsed="false">
      <c r="A3531" s="140" t="s">
        <v>1712</v>
      </c>
      <c r="C3531" s="142" t="n">
        <v>60640000</v>
      </c>
      <c r="D3531" s="143" t="n">
        <v>60640000</v>
      </c>
      <c r="E3531" s="140" t="s">
        <v>1288</v>
      </c>
      <c r="F3531" s="143" t="n">
        <v>2022</v>
      </c>
      <c r="G3531" s="144" t="n">
        <v>6990167.56</v>
      </c>
      <c r="I3531" s="144" t="n">
        <f aca="false">+G:G-H:H</f>
        <v>6990167.56</v>
      </c>
    </row>
    <row r="3532" customFormat="false" ht="17.25" hidden="false" customHeight="true" outlineLevel="0" collapsed="false">
      <c r="A3532" s="140" t="s">
        <v>1712</v>
      </c>
      <c r="C3532" s="142" t="n">
        <v>60801000</v>
      </c>
      <c r="D3532" s="143" t="n">
        <v>60801000</v>
      </c>
      <c r="E3532" s="140" t="s">
        <v>368</v>
      </c>
      <c r="F3532" s="143" t="n">
        <v>2022</v>
      </c>
      <c r="G3532" s="144" t="n">
        <v>59399798.51</v>
      </c>
      <c r="I3532" s="144" t="n">
        <f aca="false">+G:G-H:H</f>
        <v>59399798.51</v>
      </c>
    </row>
    <row r="3533" customFormat="false" ht="17.25" hidden="false" customHeight="true" outlineLevel="0" collapsed="false">
      <c r="A3533" s="140" t="s">
        <v>1712</v>
      </c>
      <c r="C3533" s="142" t="n">
        <v>60802000</v>
      </c>
      <c r="D3533" s="143" t="n">
        <v>60802000</v>
      </c>
      <c r="E3533" s="140" t="s">
        <v>370</v>
      </c>
      <c r="F3533" s="143" t="n">
        <v>2022</v>
      </c>
      <c r="G3533" s="144" t="n">
        <v>91002.99</v>
      </c>
      <c r="I3533" s="144" t="n">
        <f aca="false">+G:G-H:H</f>
        <v>91002.99</v>
      </c>
    </row>
    <row r="3534" customFormat="false" ht="17.25" hidden="false" customHeight="true" outlineLevel="0" collapsed="false">
      <c r="A3534" s="140" t="s">
        <v>1712</v>
      </c>
      <c r="C3534" s="142" t="n">
        <v>60803000</v>
      </c>
      <c r="D3534" s="143" t="n">
        <v>60803000</v>
      </c>
      <c r="E3534" s="140" t="s">
        <v>372</v>
      </c>
      <c r="F3534" s="143" t="n">
        <v>2022</v>
      </c>
      <c r="G3534" s="144" t="n">
        <v>6374164.04</v>
      </c>
      <c r="I3534" s="144" t="n">
        <f aca="false">+G:G-H:H</f>
        <v>6374164.04</v>
      </c>
    </row>
    <row r="3535" customFormat="false" ht="17.25" hidden="false" customHeight="true" outlineLevel="0" collapsed="false">
      <c r="A3535" s="140" t="s">
        <v>1712</v>
      </c>
      <c r="C3535" s="142" t="n">
        <v>60804000</v>
      </c>
      <c r="D3535" s="143" t="n">
        <v>60804000</v>
      </c>
      <c r="E3535" s="140" t="s">
        <v>374</v>
      </c>
      <c r="F3535" s="143" t="n">
        <v>2022</v>
      </c>
      <c r="G3535" s="144" t="n">
        <v>6393575169.81</v>
      </c>
      <c r="I3535" s="144" t="n">
        <f aca="false">+G:G-H:H</f>
        <v>6393575169.81</v>
      </c>
    </row>
    <row r="3536" customFormat="false" ht="17.25" hidden="false" customHeight="true" outlineLevel="0" collapsed="false">
      <c r="A3536" s="140" t="s">
        <v>1712</v>
      </c>
      <c r="C3536" s="142" t="n">
        <v>60808000</v>
      </c>
      <c r="D3536" s="143" t="n">
        <v>60808000</v>
      </c>
      <c r="E3536" s="140" t="s">
        <v>377</v>
      </c>
      <c r="F3536" s="143" t="n">
        <v>2022</v>
      </c>
      <c r="G3536" s="144" t="n">
        <v>22955380.26</v>
      </c>
      <c r="I3536" s="144" t="n">
        <f aca="false">+G:G-H:H</f>
        <v>22955380.26</v>
      </c>
    </row>
    <row r="3537" customFormat="false" ht="17.25" hidden="false" customHeight="true" outlineLevel="0" collapsed="false">
      <c r="A3537" s="140" t="s">
        <v>1712</v>
      </c>
      <c r="C3537" s="142" t="n">
        <v>60811000</v>
      </c>
      <c r="D3537" s="143" t="n">
        <v>60811000</v>
      </c>
      <c r="E3537" s="140" t="s">
        <v>379</v>
      </c>
      <c r="F3537" s="143" t="n">
        <v>2022</v>
      </c>
      <c r="G3537" s="144" t="n">
        <v>80494804</v>
      </c>
      <c r="I3537" s="144" t="n">
        <f aca="false">+G:G-H:H</f>
        <v>80494804</v>
      </c>
    </row>
    <row r="3538" customFormat="false" ht="17.25" hidden="false" customHeight="true" outlineLevel="0" collapsed="false">
      <c r="A3538" s="140" t="s">
        <v>1712</v>
      </c>
      <c r="C3538" s="142" t="n">
        <v>60811100</v>
      </c>
      <c r="D3538" s="143" t="n">
        <v>60811100</v>
      </c>
      <c r="E3538" s="140" t="s">
        <v>1086</v>
      </c>
      <c r="F3538" s="143" t="n">
        <v>2022</v>
      </c>
      <c r="G3538" s="144" t="n">
        <v>550494092</v>
      </c>
      <c r="I3538" s="144" t="n">
        <f aca="false">+G:G-H:H</f>
        <v>550494092</v>
      </c>
    </row>
    <row r="3539" customFormat="false" ht="17.25" hidden="false" customHeight="true" outlineLevel="0" collapsed="false">
      <c r="A3539" s="140" t="s">
        <v>1712</v>
      </c>
      <c r="C3539" s="142" t="n">
        <v>60812000</v>
      </c>
      <c r="D3539" s="143" t="n">
        <v>60812000</v>
      </c>
      <c r="E3539" s="140" t="s">
        <v>381</v>
      </c>
      <c r="F3539" s="143" t="n">
        <v>2022</v>
      </c>
      <c r="G3539" s="144" t="n">
        <v>1308288363</v>
      </c>
      <c r="I3539" s="144" t="n">
        <f aca="false">+G:G-H:H</f>
        <v>1308288363</v>
      </c>
    </row>
    <row r="3540" customFormat="false" ht="17.25" hidden="false" customHeight="true" outlineLevel="0" collapsed="false">
      <c r="A3540" s="140" t="s">
        <v>1712</v>
      </c>
      <c r="C3540" s="142" t="n">
        <v>61301000</v>
      </c>
      <c r="D3540" s="143" t="n">
        <v>61301000</v>
      </c>
      <c r="E3540" s="140" t="s">
        <v>3268</v>
      </c>
      <c r="F3540" s="143" t="n">
        <v>2022</v>
      </c>
      <c r="G3540" s="144" t="n">
        <v>221400000</v>
      </c>
      <c r="I3540" s="144" t="n">
        <f aca="false">+G:G-H:H</f>
        <v>221400000</v>
      </c>
    </row>
    <row r="3541" customFormat="false" ht="17.25" hidden="false" customHeight="true" outlineLevel="0" collapsed="false">
      <c r="A3541" s="140" t="s">
        <v>1712</v>
      </c>
      <c r="C3541" s="142" t="n">
        <v>61400000</v>
      </c>
      <c r="D3541" s="143" t="n">
        <v>61400000</v>
      </c>
      <c r="E3541" s="140" t="s">
        <v>719</v>
      </c>
      <c r="F3541" s="143" t="n">
        <v>2022</v>
      </c>
      <c r="G3541" s="144" t="n">
        <v>40331781.54</v>
      </c>
      <c r="I3541" s="144" t="n">
        <f aca="false">+G:G-H:H</f>
        <v>40331781.54</v>
      </c>
    </row>
    <row r="3542" customFormat="false" ht="17.25" hidden="false" customHeight="true" outlineLevel="0" collapsed="false">
      <c r="A3542" s="140" t="s">
        <v>1712</v>
      </c>
      <c r="C3542" s="142" t="n">
        <v>61500000</v>
      </c>
      <c r="D3542" s="143" t="n">
        <v>61500000</v>
      </c>
      <c r="E3542" s="140" t="s">
        <v>3275</v>
      </c>
      <c r="F3542" s="143" t="n">
        <v>2022</v>
      </c>
      <c r="G3542" s="144" t="n">
        <v>69547408.12</v>
      </c>
      <c r="H3542" s="144"/>
      <c r="I3542" s="144" t="n">
        <f aca="false">+G:G-H:H</f>
        <v>69547408.12</v>
      </c>
    </row>
    <row r="3543" customFormat="false" ht="17.25" hidden="false" customHeight="true" outlineLevel="0" collapsed="false">
      <c r="A3543" s="140" t="s">
        <v>1712</v>
      </c>
      <c r="C3543" s="142" t="n">
        <v>61502000</v>
      </c>
      <c r="D3543" s="143" t="n">
        <v>61502000</v>
      </c>
      <c r="E3543" s="140" t="s">
        <v>154</v>
      </c>
      <c r="F3543" s="143" t="n">
        <v>2022</v>
      </c>
      <c r="G3543" s="144" t="n">
        <v>878300</v>
      </c>
      <c r="I3543" s="144" t="n">
        <f aca="false">+G:G-H:H</f>
        <v>878300</v>
      </c>
    </row>
    <row r="3544" customFormat="false" ht="17.25" hidden="false" customHeight="true" outlineLevel="0" collapsed="false">
      <c r="A3544" s="140" t="s">
        <v>1712</v>
      </c>
      <c r="C3544" s="142" t="n">
        <v>61503000</v>
      </c>
      <c r="D3544" s="143" t="n">
        <v>61503000</v>
      </c>
      <c r="E3544" s="140" t="s">
        <v>1290</v>
      </c>
      <c r="F3544" s="143" t="n">
        <v>2022</v>
      </c>
      <c r="G3544" s="144" t="n">
        <v>25422972.47</v>
      </c>
      <c r="I3544" s="144" t="n">
        <f aca="false">+G:G-H:H</f>
        <v>25422972.47</v>
      </c>
    </row>
    <row r="3545" customFormat="false" ht="17.25" hidden="false" customHeight="true" outlineLevel="0" collapsed="false">
      <c r="A3545" s="140" t="s">
        <v>1712</v>
      </c>
      <c r="C3545" s="142" t="n">
        <v>61504000</v>
      </c>
      <c r="D3545" s="143" t="n">
        <v>61504000</v>
      </c>
      <c r="E3545" s="140" t="s">
        <v>393</v>
      </c>
      <c r="F3545" s="143" t="n">
        <v>2022</v>
      </c>
      <c r="G3545" s="144" t="n">
        <v>717400</v>
      </c>
      <c r="I3545" s="144" t="n">
        <f aca="false">+G:G-H:H</f>
        <v>717400</v>
      </c>
    </row>
    <row r="3546" customFormat="false" ht="17.25" hidden="false" customHeight="true" outlineLevel="0" collapsed="false">
      <c r="A3546" s="140" t="s">
        <v>1712</v>
      </c>
      <c r="C3546" s="142" t="n">
        <v>61601000</v>
      </c>
      <c r="D3546" s="143" t="n">
        <v>61601000</v>
      </c>
      <c r="E3546" s="140" t="s">
        <v>156</v>
      </c>
      <c r="F3546" s="143" t="n">
        <v>2022</v>
      </c>
      <c r="G3546" s="144" t="n">
        <v>6064679.61</v>
      </c>
      <c r="I3546" s="144" t="n">
        <f aca="false">+G:G-H:H</f>
        <v>6064679.61</v>
      </c>
    </row>
    <row r="3547" customFormat="false" ht="17.25" hidden="false" customHeight="true" outlineLevel="0" collapsed="false">
      <c r="A3547" s="140" t="s">
        <v>1712</v>
      </c>
      <c r="C3547" s="142" t="n">
        <v>61602000</v>
      </c>
      <c r="D3547" s="143" t="n">
        <v>61602000</v>
      </c>
      <c r="E3547" s="140" t="s">
        <v>396</v>
      </c>
      <c r="F3547" s="143" t="n">
        <v>2022</v>
      </c>
      <c r="G3547" s="144" t="n">
        <v>236614607.06</v>
      </c>
      <c r="I3547" s="144" t="n">
        <f aca="false">+G:G-H:H</f>
        <v>236614607.06</v>
      </c>
    </row>
    <row r="3548" customFormat="false" ht="17.25" hidden="false" customHeight="true" outlineLevel="0" collapsed="false">
      <c r="A3548" s="140" t="s">
        <v>1712</v>
      </c>
      <c r="C3548" s="142" t="n">
        <v>61603000</v>
      </c>
      <c r="D3548" s="143" t="n">
        <v>61603000</v>
      </c>
      <c r="E3548" s="140" t="s">
        <v>3279</v>
      </c>
      <c r="F3548" s="143" t="n">
        <v>2022</v>
      </c>
      <c r="G3548" s="144" t="n">
        <v>975417.32</v>
      </c>
      <c r="I3548" s="144" t="n">
        <f aca="false">+G:G-H:H</f>
        <v>975417.32</v>
      </c>
    </row>
    <row r="3549" customFormat="false" ht="17.25" hidden="false" customHeight="true" outlineLevel="0" collapsed="false">
      <c r="A3549" s="140" t="s">
        <v>1712</v>
      </c>
      <c r="C3549" s="142" t="n">
        <v>61604000</v>
      </c>
      <c r="D3549" s="143" t="n">
        <v>61604000</v>
      </c>
      <c r="E3549" s="140" t="s">
        <v>157</v>
      </c>
      <c r="F3549" s="143" t="n">
        <v>2022</v>
      </c>
      <c r="G3549" s="144" t="n">
        <v>59033648.67</v>
      </c>
      <c r="I3549" s="144" t="n">
        <f aca="false">+G:G-H:H</f>
        <v>59033648.67</v>
      </c>
    </row>
    <row r="3550" customFormat="false" ht="17.25" hidden="false" customHeight="true" outlineLevel="0" collapsed="false">
      <c r="A3550" s="140" t="s">
        <v>1712</v>
      </c>
      <c r="C3550" s="142" t="n">
        <v>62100000</v>
      </c>
      <c r="D3550" s="143" t="n">
        <v>62100000</v>
      </c>
      <c r="E3550" s="140" t="s">
        <v>1293</v>
      </c>
      <c r="F3550" s="143" t="n">
        <v>2022</v>
      </c>
      <c r="G3550" s="144" t="n">
        <v>99223432.86</v>
      </c>
      <c r="I3550" s="144" t="n">
        <f aca="false">+G:G-H:H</f>
        <v>99223432.86</v>
      </c>
    </row>
    <row r="3551" customFormat="false" ht="17.25" hidden="false" customHeight="true" outlineLevel="0" collapsed="false">
      <c r="A3551" s="140" t="s">
        <v>1712</v>
      </c>
      <c r="C3551" s="142" t="n">
        <v>62102000</v>
      </c>
      <c r="D3551" s="143" t="n">
        <v>62102000</v>
      </c>
      <c r="E3551" s="140" t="s">
        <v>3290</v>
      </c>
      <c r="F3551" s="143" t="n">
        <v>2022</v>
      </c>
      <c r="G3551" s="144" t="n">
        <v>44090889.96</v>
      </c>
      <c r="I3551" s="144" t="n">
        <f aca="false">+G:G-H:H</f>
        <v>44090889.96</v>
      </c>
    </row>
    <row r="3552" customFormat="false" ht="17.25" hidden="false" customHeight="true" outlineLevel="0" collapsed="false">
      <c r="A3552" s="140" t="s">
        <v>1712</v>
      </c>
      <c r="C3552" s="142" t="n">
        <v>62110000</v>
      </c>
      <c r="D3552" s="143" t="n">
        <v>62105000</v>
      </c>
      <c r="E3552" s="140" t="s">
        <v>1294</v>
      </c>
      <c r="F3552" s="143" t="n">
        <v>2022</v>
      </c>
      <c r="G3552" s="144" t="n">
        <v>840746260.49</v>
      </c>
      <c r="I3552" s="144" t="n">
        <f aca="false">+G:G-H:H</f>
        <v>840746260.49</v>
      </c>
    </row>
    <row r="3553" customFormat="false" ht="17.25" hidden="false" customHeight="true" outlineLevel="0" collapsed="false">
      <c r="A3553" s="140" t="s">
        <v>1712</v>
      </c>
      <c r="C3553" s="142" t="n">
        <v>62202000</v>
      </c>
      <c r="D3553" s="143" t="n">
        <v>62202000</v>
      </c>
      <c r="E3553" s="140" t="s">
        <v>3295</v>
      </c>
      <c r="F3553" s="143" t="n">
        <v>2022</v>
      </c>
      <c r="G3553" s="144" t="n">
        <v>656452000</v>
      </c>
      <c r="I3553" s="144" t="n">
        <f aca="false">+G:G-H:H</f>
        <v>656452000</v>
      </c>
    </row>
    <row r="3554" customFormat="false" ht="17.25" hidden="false" customHeight="true" outlineLevel="0" collapsed="false">
      <c r="A3554" s="140" t="s">
        <v>1712</v>
      </c>
      <c r="C3554" s="142" t="n">
        <v>62203000</v>
      </c>
      <c r="D3554" s="143" t="n">
        <v>62203000</v>
      </c>
      <c r="E3554" s="140" t="s">
        <v>163</v>
      </c>
      <c r="F3554" s="143" t="n">
        <v>2022</v>
      </c>
      <c r="G3554" s="144" t="n">
        <v>22182000</v>
      </c>
      <c r="I3554" s="144" t="n">
        <f aca="false">+G:G-H:H</f>
        <v>22182000</v>
      </c>
    </row>
    <row r="3555" customFormat="false" ht="17.25" hidden="false" customHeight="true" outlineLevel="0" collapsed="false">
      <c r="A3555" s="140" t="s">
        <v>1712</v>
      </c>
      <c r="C3555" s="142" t="n">
        <v>62204000</v>
      </c>
      <c r="D3555" s="143" t="n">
        <v>62204000</v>
      </c>
      <c r="E3555" s="140" t="s">
        <v>164</v>
      </c>
      <c r="F3555" s="143" t="n">
        <v>2022</v>
      </c>
      <c r="G3555" s="144" t="n">
        <v>54583666.6</v>
      </c>
      <c r="I3555" s="144" t="n">
        <f aca="false">+G:G-H:H</f>
        <v>54583666.6</v>
      </c>
    </row>
    <row r="3556" customFormat="false" ht="17.25" hidden="false" customHeight="true" outlineLevel="0" collapsed="false">
      <c r="A3556" s="140" t="s">
        <v>1712</v>
      </c>
      <c r="C3556" s="142" t="n">
        <v>62205000</v>
      </c>
      <c r="D3556" s="143" t="n">
        <v>62204000</v>
      </c>
      <c r="E3556" s="140" t="s">
        <v>403</v>
      </c>
      <c r="F3556" s="143" t="n">
        <v>2022</v>
      </c>
      <c r="G3556" s="144" t="n">
        <v>52807981</v>
      </c>
      <c r="I3556" s="144" t="n">
        <f aca="false">+G:G-H:H</f>
        <v>52807981</v>
      </c>
    </row>
    <row r="3557" customFormat="false" ht="17.25" hidden="false" customHeight="true" outlineLevel="0" collapsed="false">
      <c r="A3557" s="140" t="s">
        <v>1712</v>
      </c>
      <c r="C3557" s="142" t="n">
        <v>6226000</v>
      </c>
      <c r="D3557" s="143" t="n">
        <v>62260000</v>
      </c>
      <c r="E3557" s="140" t="s">
        <v>1296</v>
      </c>
      <c r="F3557" s="143" t="n">
        <v>2022</v>
      </c>
      <c r="G3557" s="144" t="n">
        <v>2204891</v>
      </c>
      <c r="I3557" s="144" t="n">
        <f aca="false">+G:G-H:H</f>
        <v>2204891</v>
      </c>
    </row>
    <row r="3558" customFormat="false" ht="17.25" hidden="false" customHeight="true" outlineLevel="0" collapsed="false">
      <c r="A3558" s="140" t="s">
        <v>1712</v>
      </c>
      <c r="C3558" s="142" t="n">
        <v>62301000</v>
      </c>
      <c r="D3558" s="143" t="n">
        <v>62301000</v>
      </c>
      <c r="E3558" s="140" t="s">
        <v>1598</v>
      </c>
      <c r="F3558" s="143" t="n">
        <v>2022</v>
      </c>
      <c r="G3558" s="144" t="n">
        <v>11290000</v>
      </c>
      <c r="I3558" s="144" t="n">
        <f aca="false">+G:G-H:H</f>
        <v>11290000</v>
      </c>
    </row>
    <row r="3559" customFormat="false" ht="17.25" hidden="false" customHeight="true" outlineLevel="0" collapsed="false">
      <c r="A3559" s="140" t="s">
        <v>1712</v>
      </c>
      <c r="C3559" s="142" t="n">
        <v>62302000</v>
      </c>
      <c r="D3559" s="143" t="n">
        <v>62302000</v>
      </c>
      <c r="E3559" s="140" t="s">
        <v>3303</v>
      </c>
      <c r="F3559" s="143" t="n">
        <v>2022</v>
      </c>
      <c r="G3559" s="144" t="n">
        <v>48333333.33</v>
      </c>
      <c r="I3559" s="144" t="n">
        <f aca="false">+G:G-H:H</f>
        <v>48333333.33</v>
      </c>
    </row>
    <row r="3560" customFormat="false" ht="17.25" hidden="false" customHeight="true" outlineLevel="0" collapsed="false">
      <c r="A3560" s="140" t="s">
        <v>1712</v>
      </c>
      <c r="C3560" s="142" t="n">
        <v>62303000</v>
      </c>
      <c r="D3560" s="143" t="n">
        <v>62303000</v>
      </c>
      <c r="E3560" s="140" t="s">
        <v>167</v>
      </c>
      <c r="F3560" s="143" t="n">
        <v>2022</v>
      </c>
      <c r="G3560" s="144" t="n">
        <v>17245000</v>
      </c>
      <c r="I3560" s="144" t="n">
        <f aca="false">+G:G-H:H</f>
        <v>17245000</v>
      </c>
    </row>
    <row r="3561" customFormat="false" ht="17.25" hidden="false" customHeight="true" outlineLevel="0" collapsed="false">
      <c r="A3561" s="140" t="s">
        <v>1712</v>
      </c>
      <c r="C3561" s="142" t="n">
        <v>62402000</v>
      </c>
      <c r="D3561" s="143" t="n">
        <v>62402000</v>
      </c>
      <c r="E3561" s="140" t="s">
        <v>412</v>
      </c>
      <c r="F3561" s="143" t="n">
        <v>2022</v>
      </c>
      <c r="G3561" s="144" t="n">
        <v>3212898796.42</v>
      </c>
      <c r="I3561" s="144" t="n">
        <f aca="false">+G:G-H:H</f>
        <v>3212898796.42</v>
      </c>
    </row>
    <row r="3562" customFormat="false" ht="17.25" hidden="false" customHeight="true" outlineLevel="0" collapsed="false">
      <c r="A3562" s="140" t="s">
        <v>1712</v>
      </c>
      <c r="C3562" s="142" t="n">
        <v>62403000</v>
      </c>
      <c r="D3562" s="143" t="n">
        <v>62403000</v>
      </c>
      <c r="E3562" s="140" t="s">
        <v>413</v>
      </c>
      <c r="F3562" s="143" t="n">
        <v>2022</v>
      </c>
      <c r="G3562" s="144" t="n">
        <v>3100000</v>
      </c>
      <c r="I3562" s="144" t="n">
        <f aca="false">+G:G-H:H</f>
        <v>3100000</v>
      </c>
    </row>
    <row r="3563" customFormat="false" ht="17.25" hidden="false" customHeight="true" outlineLevel="0" collapsed="false">
      <c r="A3563" s="140" t="s">
        <v>1712</v>
      </c>
      <c r="C3563" s="142" t="n">
        <v>62501000</v>
      </c>
      <c r="D3563" s="143" t="n">
        <v>62501000</v>
      </c>
      <c r="E3563" s="140" t="s">
        <v>169</v>
      </c>
      <c r="F3563" s="143" t="n">
        <v>2022</v>
      </c>
      <c r="G3563" s="144" t="n">
        <v>283198741.69</v>
      </c>
      <c r="I3563" s="144" t="n">
        <f aca="false">+G:G-H:H</f>
        <v>283198741.69</v>
      </c>
    </row>
    <row r="3564" customFormat="false" ht="17.25" hidden="false" customHeight="true" outlineLevel="0" collapsed="false">
      <c r="A3564" s="140" t="s">
        <v>1712</v>
      </c>
      <c r="C3564" s="142" t="n">
        <v>62504000</v>
      </c>
      <c r="D3564" s="143" t="n">
        <v>62504000</v>
      </c>
      <c r="E3564" s="140" t="s">
        <v>3307</v>
      </c>
      <c r="F3564" s="143" t="n">
        <v>2022</v>
      </c>
      <c r="G3564" s="144" t="n">
        <v>101931105.72</v>
      </c>
      <c r="I3564" s="144" t="n">
        <f aca="false">+G:G-H:H</f>
        <v>101931105.72</v>
      </c>
    </row>
    <row r="3565" customFormat="false" ht="17.25" hidden="false" customHeight="true" outlineLevel="0" collapsed="false">
      <c r="A3565" s="140" t="s">
        <v>1712</v>
      </c>
      <c r="C3565" s="142" t="n">
        <v>62505000</v>
      </c>
      <c r="D3565" s="143" t="n">
        <v>62505000</v>
      </c>
      <c r="E3565" s="140" t="s">
        <v>3309</v>
      </c>
      <c r="F3565" s="143" t="n">
        <v>2022</v>
      </c>
      <c r="G3565" s="144" t="n">
        <v>18078200</v>
      </c>
      <c r="I3565" s="144" t="n">
        <f aca="false">+G:G-H:H</f>
        <v>18078200</v>
      </c>
    </row>
    <row r="3566" customFormat="false" ht="17.25" hidden="false" customHeight="true" outlineLevel="0" collapsed="false">
      <c r="A3566" s="140" t="s">
        <v>1712</v>
      </c>
      <c r="C3566" s="142" t="n">
        <v>62506000</v>
      </c>
      <c r="D3566" s="143" t="n">
        <v>62506000</v>
      </c>
      <c r="E3566" s="140" t="s">
        <v>174</v>
      </c>
      <c r="F3566" s="143" t="n">
        <v>2022</v>
      </c>
      <c r="G3566" s="144" t="n">
        <v>11457200</v>
      </c>
      <c r="I3566" s="144" t="n">
        <f aca="false">+G:G-H:H</f>
        <v>11457200</v>
      </c>
    </row>
    <row r="3567" customFormat="false" ht="17.25" hidden="false" customHeight="true" outlineLevel="0" collapsed="false">
      <c r="A3567" s="140" t="s">
        <v>1712</v>
      </c>
      <c r="C3567" s="142" t="n">
        <v>62602000</v>
      </c>
      <c r="D3567" s="143" t="n">
        <v>62602000</v>
      </c>
      <c r="E3567" s="140" t="s">
        <v>176</v>
      </c>
      <c r="F3567" s="143" t="n">
        <v>2022</v>
      </c>
      <c r="G3567" s="144" t="n">
        <v>22356064.19</v>
      </c>
      <c r="I3567" s="144" t="n">
        <f aca="false">+G:G-H:H</f>
        <v>22356064.19</v>
      </c>
    </row>
    <row r="3568" customFormat="false" ht="17.25" hidden="false" customHeight="true" outlineLevel="0" collapsed="false">
      <c r="A3568" s="140" t="s">
        <v>1712</v>
      </c>
      <c r="C3568" s="143" t="n">
        <v>62603000</v>
      </c>
      <c r="D3568" s="143" t="n">
        <v>62603000</v>
      </c>
      <c r="E3568" s="140" t="s">
        <v>177</v>
      </c>
      <c r="F3568" s="143" t="n">
        <v>2022</v>
      </c>
      <c r="G3568" s="144" t="n">
        <v>7539996</v>
      </c>
      <c r="I3568" s="144" t="n">
        <f aca="false">+G:G-H:H</f>
        <v>7539996</v>
      </c>
    </row>
    <row r="3569" customFormat="false" ht="17.25" hidden="false" customHeight="true" outlineLevel="0" collapsed="false">
      <c r="A3569" s="140" t="s">
        <v>1712</v>
      </c>
      <c r="C3569" s="143" t="n">
        <v>62604000</v>
      </c>
      <c r="D3569" s="143" t="n">
        <v>62604000</v>
      </c>
      <c r="E3569" s="140" t="s">
        <v>178</v>
      </c>
      <c r="F3569" s="143" t="n">
        <v>2022</v>
      </c>
      <c r="G3569" s="144" t="n">
        <v>6500</v>
      </c>
      <c r="I3569" s="144" t="n">
        <f aca="false">+G:G-H:H</f>
        <v>6500</v>
      </c>
    </row>
    <row r="3570" customFormat="false" ht="17.25" hidden="false" customHeight="true" outlineLevel="0" collapsed="false">
      <c r="A3570" s="140" t="s">
        <v>1712</v>
      </c>
      <c r="C3570" s="143" t="n">
        <v>62701000</v>
      </c>
      <c r="D3570" s="143" t="n">
        <v>62701000</v>
      </c>
      <c r="E3570" s="140" t="s">
        <v>181</v>
      </c>
      <c r="F3570" s="143" t="n">
        <v>2022</v>
      </c>
      <c r="G3570" s="144" t="n">
        <v>60100</v>
      </c>
      <c r="I3570" s="144" t="n">
        <f aca="false">+G:G-H:H</f>
        <v>60100</v>
      </c>
    </row>
    <row r="3571" customFormat="false" ht="17.25" hidden="false" customHeight="true" outlineLevel="0" collapsed="false">
      <c r="A3571" s="140" t="s">
        <v>1712</v>
      </c>
      <c r="C3571" s="143" t="n">
        <v>62702000</v>
      </c>
      <c r="D3571" s="143" t="n">
        <v>62702000</v>
      </c>
      <c r="E3571" s="140" t="s">
        <v>1114</v>
      </c>
      <c r="F3571" s="143" t="n">
        <v>2022</v>
      </c>
      <c r="G3571" s="144" t="n">
        <v>38400</v>
      </c>
      <c r="I3571" s="144" t="n">
        <f aca="false">+G:G-H:H</f>
        <v>38400</v>
      </c>
    </row>
    <row r="3572" customFormat="false" ht="17.25" hidden="false" customHeight="true" outlineLevel="0" collapsed="false">
      <c r="A3572" s="140" t="s">
        <v>1712</v>
      </c>
      <c r="C3572" s="143" t="n">
        <v>62703000</v>
      </c>
      <c r="D3572" s="143" t="n">
        <v>62703000</v>
      </c>
      <c r="E3572" s="140" t="s">
        <v>422</v>
      </c>
      <c r="F3572" s="143" t="n">
        <v>2022</v>
      </c>
      <c r="G3572" s="144" t="n">
        <v>232107573.06</v>
      </c>
      <c r="I3572" s="144" t="n">
        <f aca="false">+G:G-H:H</f>
        <v>232107573.06</v>
      </c>
    </row>
    <row r="3573" customFormat="false" ht="17.25" hidden="false" customHeight="true" outlineLevel="0" collapsed="false">
      <c r="A3573" s="140" t="s">
        <v>1712</v>
      </c>
      <c r="C3573" s="143" t="n">
        <v>62704000</v>
      </c>
      <c r="D3573" s="143" t="n">
        <v>62704000</v>
      </c>
      <c r="E3573" s="140" t="s">
        <v>426</v>
      </c>
      <c r="F3573" s="143" t="n">
        <v>2022</v>
      </c>
      <c r="G3573" s="144" t="n">
        <v>157780998.73</v>
      </c>
      <c r="I3573" s="144" t="n">
        <f aca="false">+G:G-H:H</f>
        <v>157780998.73</v>
      </c>
    </row>
    <row r="3574" customFormat="false" ht="17.25" hidden="false" customHeight="true" outlineLevel="0" collapsed="false">
      <c r="A3574" s="140" t="s">
        <v>1712</v>
      </c>
      <c r="C3574" s="143" t="n">
        <v>62705000</v>
      </c>
      <c r="D3574" s="143" t="n">
        <v>62705000</v>
      </c>
      <c r="E3574" s="140" t="s">
        <v>1116</v>
      </c>
      <c r="F3574" s="143" t="n">
        <v>2022</v>
      </c>
      <c r="G3574" s="144" t="n">
        <v>82816523.22</v>
      </c>
      <c r="I3574" s="144" t="n">
        <f aca="false">+G:G-H:H</f>
        <v>82816523.22</v>
      </c>
    </row>
    <row r="3575" customFormat="false" ht="17.25" hidden="false" customHeight="true" outlineLevel="0" collapsed="false">
      <c r="A3575" s="140" t="s">
        <v>1712</v>
      </c>
      <c r="C3575" s="143" t="n">
        <v>62706000</v>
      </c>
      <c r="D3575" s="143" t="n">
        <v>62706000</v>
      </c>
      <c r="E3575" s="140" t="s">
        <v>183</v>
      </c>
      <c r="F3575" s="143" t="n">
        <v>2022</v>
      </c>
      <c r="G3575" s="144" t="n">
        <v>24704100.96</v>
      </c>
      <c r="I3575" s="144" t="n">
        <f aca="false">+G:G-H:H</f>
        <v>24704100.96</v>
      </c>
    </row>
    <row r="3576" customFormat="false" ht="17.25" hidden="false" customHeight="true" outlineLevel="0" collapsed="false">
      <c r="A3576" s="140" t="s">
        <v>1712</v>
      </c>
      <c r="C3576" s="143" t="n">
        <v>62707000</v>
      </c>
      <c r="D3576" s="143" t="n">
        <v>62707000</v>
      </c>
      <c r="E3576" s="140" t="s">
        <v>3315</v>
      </c>
      <c r="F3576" s="143" t="n">
        <v>2022</v>
      </c>
      <c r="G3576" s="144" t="n">
        <v>200000</v>
      </c>
      <c r="I3576" s="144" t="n">
        <f aca="false">+G:G-H:H</f>
        <v>200000</v>
      </c>
    </row>
    <row r="3577" customFormat="false" ht="17.25" hidden="false" customHeight="true" outlineLevel="0" collapsed="false">
      <c r="A3577" s="140" t="s">
        <v>1712</v>
      </c>
      <c r="C3577" s="143" t="n">
        <v>62709000</v>
      </c>
      <c r="D3577" s="143" t="n">
        <v>62709000</v>
      </c>
      <c r="E3577" s="140" t="s">
        <v>1300</v>
      </c>
      <c r="F3577" s="143" t="n">
        <v>2022</v>
      </c>
      <c r="G3577" s="144" t="n">
        <v>357833024.76</v>
      </c>
      <c r="I3577" s="144" t="n">
        <f aca="false">+G:G-H:H</f>
        <v>357833024.76</v>
      </c>
    </row>
    <row r="3578" customFormat="false" ht="17.25" hidden="false" customHeight="true" outlineLevel="0" collapsed="false">
      <c r="A3578" s="140" t="s">
        <v>1712</v>
      </c>
      <c r="C3578" s="143" t="n">
        <v>62711000</v>
      </c>
      <c r="D3578" s="143" t="n">
        <v>62711000</v>
      </c>
      <c r="E3578" s="140" t="s">
        <v>432</v>
      </c>
      <c r="F3578" s="143" t="n">
        <v>2022</v>
      </c>
      <c r="G3578" s="144" t="n">
        <v>149193678.03</v>
      </c>
      <c r="I3578" s="144" t="n">
        <f aca="false">+G:G-H:H</f>
        <v>149193678.03</v>
      </c>
    </row>
    <row r="3579" customFormat="false" ht="17.25" hidden="false" customHeight="true" outlineLevel="0" collapsed="false">
      <c r="A3579" s="140" t="s">
        <v>1712</v>
      </c>
      <c r="C3579" s="143" t="n">
        <v>62712000</v>
      </c>
      <c r="D3579" s="143" t="n">
        <v>62712000</v>
      </c>
      <c r="E3579" s="140" t="s">
        <v>3316</v>
      </c>
      <c r="F3579" s="143" t="n">
        <v>2022</v>
      </c>
      <c r="G3579" s="144" t="n">
        <v>253333.34</v>
      </c>
      <c r="I3579" s="144" t="n">
        <f aca="false">+G:G-H:H</f>
        <v>253333.34</v>
      </c>
    </row>
    <row r="3580" customFormat="false" ht="17.25" hidden="false" customHeight="true" outlineLevel="0" collapsed="false">
      <c r="A3580" s="140" t="s">
        <v>1712</v>
      </c>
      <c r="C3580" s="143" t="n">
        <v>62713000</v>
      </c>
      <c r="D3580" s="143" t="n">
        <v>62713000</v>
      </c>
      <c r="E3580" s="140" t="s">
        <v>1331</v>
      </c>
      <c r="F3580" s="143" t="n">
        <v>2022</v>
      </c>
      <c r="G3580" s="144" t="n">
        <v>87351070.38</v>
      </c>
      <c r="I3580" s="144" t="n">
        <f aca="false">+G:G-H:H</f>
        <v>87351070.38</v>
      </c>
    </row>
    <row r="3581" customFormat="false" ht="17.25" hidden="false" customHeight="true" outlineLevel="0" collapsed="false">
      <c r="A3581" s="140" t="s">
        <v>1712</v>
      </c>
      <c r="C3581" s="143" t="n">
        <v>62800000</v>
      </c>
      <c r="D3581" s="143" t="n">
        <v>62800000</v>
      </c>
      <c r="E3581" s="140" t="s">
        <v>441</v>
      </c>
      <c r="F3581" s="143" t="n">
        <v>2022</v>
      </c>
      <c r="G3581" s="144" t="n">
        <v>5400000</v>
      </c>
      <c r="I3581" s="144" t="n">
        <f aca="false">+G:G-H:H</f>
        <v>5400000</v>
      </c>
    </row>
    <row r="3582" customFormat="false" ht="17.25" hidden="false" customHeight="true" outlineLevel="0" collapsed="false">
      <c r="A3582" s="140" t="s">
        <v>1712</v>
      </c>
      <c r="C3582" s="143" t="n">
        <v>63501000</v>
      </c>
      <c r="D3582" s="143" t="n">
        <v>63501000</v>
      </c>
      <c r="E3582" s="140" t="s">
        <v>189</v>
      </c>
      <c r="F3582" s="143" t="n">
        <v>2022</v>
      </c>
      <c r="G3582" s="144" t="n">
        <v>53268088</v>
      </c>
      <c r="I3582" s="144" t="n">
        <f aca="false">+G:G-H:H</f>
        <v>53268088</v>
      </c>
    </row>
    <row r="3583" customFormat="false" ht="17.25" hidden="false" customHeight="true" outlineLevel="0" collapsed="false">
      <c r="A3583" s="140" t="s">
        <v>1712</v>
      </c>
      <c r="C3583" s="143" t="n">
        <v>63504000</v>
      </c>
      <c r="D3583" s="143" t="n">
        <v>63504000</v>
      </c>
      <c r="E3583" s="140" t="s">
        <v>188</v>
      </c>
      <c r="F3583" s="143" t="n">
        <v>2022</v>
      </c>
      <c r="G3583" s="144" t="n">
        <v>136378731.39</v>
      </c>
      <c r="I3583" s="144" t="n">
        <f aca="false">+G:G-H:H</f>
        <v>136378731.39</v>
      </c>
    </row>
    <row r="3584" customFormat="false" ht="17.25" hidden="false" customHeight="true" outlineLevel="0" collapsed="false">
      <c r="A3584" s="140" t="s">
        <v>1712</v>
      </c>
      <c r="C3584" s="143" t="n">
        <v>63507000</v>
      </c>
      <c r="D3584" s="143" t="n">
        <v>63507000</v>
      </c>
      <c r="E3584" s="140" t="s">
        <v>3322</v>
      </c>
      <c r="F3584" s="143" t="n">
        <v>2022</v>
      </c>
      <c r="G3584" s="144" t="n">
        <v>11374451.68</v>
      </c>
      <c r="I3584" s="144" t="n">
        <f aca="false">+G:G-H:H</f>
        <v>11374451.68</v>
      </c>
    </row>
    <row r="3585" customFormat="false" ht="17.25" hidden="false" customHeight="true" outlineLevel="0" collapsed="false">
      <c r="A3585" s="140" t="s">
        <v>1712</v>
      </c>
      <c r="C3585" s="143" t="n">
        <v>63508000</v>
      </c>
      <c r="D3585" s="143" t="n">
        <v>63508000</v>
      </c>
      <c r="E3585" s="140" t="s">
        <v>3688</v>
      </c>
      <c r="F3585" s="143" t="n">
        <v>2022</v>
      </c>
      <c r="G3585" s="144" t="n">
        <v>14000</v>
      </c>
      <c r="I3585" s="144" t="n">
        <f aca="false">+G:G-H:H</f>
        <v>14000</v>
      </c>
    </row>
    <row r="3586" customFormat="false" ht="17.25" hidden="false" customHeight="true" outlineLevel="0" collapsed="false">
      <c r="A3586" s="140" t="s">
        <v>1712</v>
      </c>
      <c r="C3586" s="143" t="n">
        <v>63509000</v>
      </c>
      <c r="D3586" s="143" t="n">
        <v>63508000</v>
      </c>
      <c r="E3586" s="140" t="s">
        <v>3324</v>
      </c>
      <c r="F3586" s="143" t="n">
        <v>2022</v>
      </c>
      <c r="G3586" s="144" t="n">
        <v>7962370941.76</v>
      </c>
      <c r="I3586" s="144" t="n">
        <f aca="false">+G:G-H:H</f>
        <v>7962370941.76</v>
      </c>
    </row>
    <row r="3587" customFormat="false" ht="17.25" hidden="false" customHeight="true" outlineLevel="0" collapsed="false">
      <c r="A3587" s="140" t="s">
        <v>1712</v>
      </c>
      <c r="C3587" s="143" t="n">
        <v>64101000</v>
      </c>
      <c r="D3587" s="143" t="n">
        <v>64101000</v>
      </c>
      <c r="E3587" s="140" t="s">
        <v>190</v>
      </c>
      <c r="F3587" s="143" t="n">
        <v>2022</v>
      </c>
      <c r="G3587" s="144" t="n">
        <v>1267980765.54</v>
      </c>
      <c r="I3587" s="144" t="n">
        <f aca="false">+G:G-H:H</f>
        <v>1267980765.54</v>
      </c>
    </row>
    <row r="3588" customFormat="false" ht="17.25" hidden="false" customHeight="true" outlineLevel="0" collapsed="false">
      <c r="A3588" s="140" t="s">
        <v>1712</v>
      </c>
      <c r="C3588" s="143" t="n">
        <v>64101300</v>
      </c>
      <c r="D3588" s="143" t="n">
        <v>64101300</v>
      </c>
      <c r="E3588" s="140" t="s">
        <v>456</v>
      </c>
      <c r="F3588" s="143" t="n">
        <v>2022</v>
      </c>
      <c r="G3588" s="144" t="n">
        <v>40422451.86</v>
      </c>
      <c r="I3588" s="144" t="n">
        <f aca="false">+G:G-H:H</f>
        <v>40422451.86</v>
      </c>
    </row>
    <row r="3589" customFormat="false" ht="17.25" hidden="false" customHeight="true" outlineLevel="0" collapsed="false">
      <c r="A3589" s="140" t="s">
        <v>1712</v>
      </c>
      <c r="C3589" s="143" t="n">
        <v>64102000</v>
      </c>
      <c r="D3589" s="143" t="n">
        <v>64102000</v>
      </c>
      <c r="E3589" s="140" t="s">
        <v>191</v>
      </c>
      <c r="F3589" s="143" t="n">
        <v>2022</v>
      </c>
      <c r="G3589" s="144" t="n">
        <v>5612714.05</v>
      </c>
      <c r="I3589" s="144" t="n">
        <f aca="false">+G:G-H:H</f>
        <v>5612714.05</v>
      </c>
    </row>
    <row r="3590" customFormat="false" ht="17.25" hidden="false" customHeight="true" outlineLevel="0" collapsed="false">
      <c r="A3590" s="140" t="s">
        <v>1712</v>
      </c>
      <c r="C3590" s="143" t="n">
        <v>64103000</v>
      </c>
      <c r="D3590" s="143" t="n">
        <v>64103000</v>
      </c>
      <c r="E3590" s="140" t="s">
        <v>192</v>
      </c>
      <c r="F3590" s="143" t="n">
        <v>2022</v>
      </c>
      <c r="G3590" s="144" t="n">
        <v>121587339.28</v>
      </c>
      <c r="I3590" s="144" t="n">
        <f aca="false">+G:G-H:H</f>
        <v>121587339.28</v>
      </c>
    </row>
    <row r="3591" customFormat="false" ht="17.25" hidden="false" customHeight="true" outlineLevel="0" collapsed="false">
      <c r="A3591" s="140" t="s">
        <v>1712</v>
      </c>
      <c r="C3591" s="143" t="n">
        <v>64104000</v>
      </c>
      <c r="D3591" s="143" t="n">
        <v>64104000</v>
      </c>
      <c r="E3591" s="140" t="s">
        <v>193</v>
      </c>
      <c r="F3591" s="143" t="n">
        <v>2022</v>
      </c>
      <c r="G3591" s="144" t="n">
        <v>139018103.31</v>
      </c>
      <c r="I3591" s="144" t="n">
        <f aca="false">+G:G-H:H</f>
        <v>139018103.31</v>
      </c>
    </row>
    <row r="3592" customFormat="false" ht="17.25" hidden="false" customHeight="true" outlineLevel="0" collapsed="false">
      <c r="A3592" s="140" t="s">
        <v>1712</v>
      </c>
      <c r="C3592" s="143" t="n">
        <v>64105000</v>
      </c>
      <c r="D3592" s="143" t="n">
        <v>64105000</v>
      </c>
      <c r="E3592" s="140" t="s">
        <v>1332</v>
      </c>
      <c r="F3592" s="143" t="n">
        <v>2022</v>
      </c>
      <c r="G3592" s="144" t="n">
        <v>6139738.92</v>
      </c>
      <c r="I3592" s="144" t="n">
        <f aca="false">+G:G-H:H</f>
        <v>6139738.92</v>
      </c>
    </row>
    <row r="3593" customFormat="false" ht="17.25" hidden="false" customHeight="true" outlineLevel="0" collapsed="false">
      <c r="A3593" s="140" t="s">
        <v>1712</v>
      </c>
      <c r="C3593" s="143" t="n">
        <v>64107000</v>
      </c>
      <c r="D3593" s="143" t="n">
        <v>64107000</v>
      </c>
      <c r="E3593" s="140" t="s">
        <v>3326</v>
      </c>
      <c r="F3593" s="143" t="n">
        <v>2022</v>
      </c>
      <c r="H3593" s="144" t="n">
        <v>551452.37</v>
      </c>
      <c r="I3593" s="144" t="n">
        <f aca="false">+G:G-H:H</f>
        <v>-551452.37</v>
      </c>
    </row>
    <row r="3594" customFormat="false" ht="17.25" hidden="false" customHeight="true" outlineLevel="0" collapsed="false">
      <c r="A3594" s="140" t="s">
        <v>1712</v>
      </c>
      <c r="C3594" s="143" t="n">
        <v>64180000</v>
      </c>
      <c r="D3594" s="143" t="n">
        <v>64180000</v>
      </c>
      <c r="E3594" s="140" t="s">
        <v>3689</v>
      </c>
      <c r="F3594" s="143" t="n">
        <v>2022</v>
      </c>
      <c r="G3594" s="144" t="n">
        <v>13839071.57</v>
      </c>
      <c r="I3594" s="144" t="n">
        <f aca="false">+G:G-H:H</f>
        <v>13839071.57</v>
      </c>
    </row>
    <row r="3595" customFormat="false" ht="17.25" hidden="false" customHeight="true" outlineLevel="0" collapsed="false">
      <c r="A3595" s="140" t="s">
        <v>1712</v>
      </c>
      <c r="C3595" s="143" t="n">
        <v>64501000</v>
      </c>
      <c r="D3595" s="143" t="n">
        <v>64501000</v>
      </c>
      <c r="E3595" s="140" t="s">
        <v>1304</v>
      </c>
      <c r="F3595" s="143" t="n">
        <v>2022</v>
      </c>
      <c r="G3595" s="144" t="n">
        <v>130049705.63</v>
      </c>
      <c r="I3595" s="144" t="n">
        <f aca="false">+G:G-H:H</f>
        <v>130049705.63</v>
      </c>
    </row>
    <row r="3596" customFormat="false" ht="17.25" hidden="false" customHeight="true" outlineLevel="0" collapsed="false">
      <c r="A3596" s="140" t="s">
        <v>1712</v>
      </c>
      <c r="C3596" s="143" t="n">
        <v>64502000</v>
      </c>
      <c r="D3596" s="143" t="n">
        <v>64502000</v>
      </c>
      <c r="E3596" s="140" t="s">
        <v>1305</v>
      </c>
      <c r="F3596" s="143" t="n">
        <v>2022</v>
      </c>
      <c r="G3596" s="144" t="n">
        <v>4866736.94</v>
      </c>
      <c r="I3596" s="144" t="n">
        <f aca="false">+G:G-H:H</f>
        <v>4866736.94</v>
      </c>
    </row>
    <row r="3597" customFormat="false" ht="17.25" hidden="false" customHeight="true" outlineLevel="0" collapsed="false">
      <c r="A3597" s="140" t="s">
        <v>1712</v>
      </c>
      <c r="C3597" s="143" t="n">
        <v>64503000</v>
      </c>
      <c r="D3597" s="143" t="n">
        <v>64503000</v>
      </c>
      <c r="E3597" s="140" t="s">
        <v>1306</v>
      </c>
      <c r="F3597" s="143" t="n">
        <v>2022</v>
      </c>
      <c r="G3597" s="144" t="n">
        <v>71405259.02</v>
      </c>
      <c r="I3597" s="144" t="n">
        <f aca="false">+G:G-H:H</f>
        <v>71405259.02</v>
      </c>
    </row>
    <row r="3598" customFormat="false" ht="17.25" hidden="false" customHeight="true" outlineLevel="0" collapsed="false">
      <c r="A3598" s="140" t="s">
        <v>1712</v>
      </c>
      <c r="C3598" s="143" t="n">
        <v>64504000</v>
      </c>
      <c r="D3598" s="143" t="n">
        <v>64504000</v>
      </c>
      <c r="E3598" s="140" t="s">
        <v>1307</v>
      </c>
      <c r="F3598" s="143" t="n">
        <v>2022</v>
      </c>
      <c r="G3598" s="144" t="n">
        <v>10010521.45</v>
      </c>
      <c r="I3598" s="144" t="n">
        <f aca="false">+G:G-H:H</f>
        <v>10010521.45</v>
      </c>
    </row>
    <row r="3599" customFormat="false" ht="17.25" hidden="false" customHeight="true" outlineLevel="0" collapsed="false">
      <c r="A3599" s="140" t="s">
        <v>1712</v>
      </c>
      <c r="C3599" s="143" t="n">
        <v>64801000</v>
      </c>
      <c r="D3599" s="143" t="n">
        <v>64801000</v>
      </c>
      <c r="E3599" s="140" t="s">
        <v>3332</v>
      </c>
      <c r="F3599" s="143" t="n">
        <v>2022</v>
      </c>
      <c r="G3599" s="144" t="n">
        <v>250000</v>
      </c>
      <c r="I3599" s="144" t="n">
        <f aca="false">+G:G-H:H</f>
        <v>250000</v>
      </c>
    </row>
    <row r="3600" customFormat="false" ht="17.25" hidden="false" customHeight="true" outlineLevel="0" collapsed="false">
      <c r="A3600" s="140" t="s">
        <v>1712</v>
      </c>
      <c r="C3600" s="143" t="n">
        <v>64802000</v>
      </c>
      <c r="D3600" s="143" t="n">
        <v>64802000</v>
      </c>
      <c r="E3600" s="140" t="s">
        <v>535</v>
      </c>
      <c r="F3600" s="143" t="n">
        <v>2022</v>
      </c>
      <c r="G3600" s="144" t="n">
        <v>8345750</v>
      </c>
      <c r="I3600" s="144" t="n">
        <f aca="false">+G:G-H:H</f>
        <v>8345750</v>
      </c>
    </row>
    <row r="3601" customFormat="false" ht="17.25" hidden="false" customHeight="true" outlineLevel="0" collapsed="false">
      <c r="A3601" s="140" t="s">
        <v>1712</v>
      </c>
      <c r="C3601" s="143" t="n">
        <v>64803000</v>
      </c>
      <c r="D3601" s="143" t="n">
        <v>64803000</v>
      </c>
      <c r="E3601" s="140" t="s">
        <v>3333</v>
      </c>
      <c r="F3601" s="143" t="n">
        <v>2022</v>
      </c>
      <c r="G3601" s="144" t="n">
        <v>100000</v>
      </c>
      <c r="I3601" s="144" t="n">
        <f aca="false">+G:G-H:H</f>
        <v>100000</v>
      </c>
    </row>
    <row r="3602" customFormat="false" ht="17.25" hidden="false" customHeight="true" outlineLevel="0" collapsed="false">
      <c r="A3602" s="140" t="s">
        <v>1712</v>
      </c>
      <c r="C3602" s="143" t="n">
        <v>64808000</v>
      </c>
      <c r="D3602" s="143" t="n">
        <v>64808000</v>
      </c>
      <c r="E3602" s="140" t="s">
        <v>469</v>
      </c>
      <c r="F3602" s="143" t="n">
        <v>2022</v>
      </c>
      <c r="G3602" s="144" t="n">
        <v>24254129.75</v>
      </c>
      <c r="I3602" s="144" t="n">
        <f aca="false">+G:G-H:H</f>
        <v>24254129.75</v>
      </c>
    </row>
    <row r="3603" customFormat="false" ht="17.25" hidden="false" customHeight="true" outlineLevel="0" collapsed="false">
      <c r="A3603" s="140" t="s">
        <v>1712</v>
      </c>
      <c r="C3603" s="143" t="n">
        <v>65602000</v>
      </c>
      <c r="D3603" s="143" t="n">
        <v>65602000</v>
      </c>
      <c r="E3603" s="140" t="s">
        <v>3335</v>
      </c>
      <c r="F3603" s="143" t="n">
        <v>2022</v>
      </c>
      <c r="G3603" s="144" t="n">
        <v>57580000</v>
      </c>
      <c r="I3603" s="144" t="n">
        <f aca="false">+G:G-H:H</f>
        <v>57580000</v>
      </c>
    </row>
    <row r="3604" customFormat="false" ht="17.25" hidden="false" customHeight="true" outlineLevel="0" collapsed="false">
      <c r="A3604" s="140" t="s">
        <v>1712</v>
      </c>
      <c r="C3604" s="143" t="n">
        <v>65700000</v>
      </c>
      <c r="D3604" s="143" t="n">
        <v>65700000</v>
      </c>
      <c r="E3604" s="140" t="s">
        <v>3337</v>
      </c>
      <c r="F3604" s="143" t="n">
        <v>2022</v>
      </c>
      <c r="G3604" s="144" t="n">
        <v>64756.19</v>
      </c>
      <c r="I3604" s="144" t="n">
        <f aca="false">+G:G-H:H</f>
        <v>64756.19</v>
      </c>
    </row>
    <row r="3605" customFormat="false" ht="17.25" hidden="false" customHeight="true" outlineLevel="0" collapsed="false">
      <c r="A3605" s="140" t="s">
        <v>1712</v>
      </c>
      <c r="C3605" s="143" t="n">
        <v>65800000</v>
      </c>
      <c r="D3605" s="143" t="n">
        <v>65800000</v>
      </c>
      <c r="E3605" s="140" t="s">
        <v>744</v>
      </c>
      <c r="F3605" s="143" t="n">
        <v>2022</v>
      </c>
      <c r="G3605" s="144" t="n">
        <v>385156873.26</v>
      </c>
      <c r="I3605" s="144" t="n">
        <f aca="false">+G:G-H:H</f>
        <v>385156873.26</v>
      </c>
    </row>
    <row r="3606" customFormat="false" ht="17.25" hidden="false" customHeight="true" outlineLevel="0" collapsed="false">
      <c r="A3606" s="140" t="s">
        <v>1712</v>
      </c>
      <c r="C3606" s="143" t="n">
        <v>66102000</v>
      </c>
      <c r="D3606" s="143" t="n">
        <v>66102000</v>
      </c>
      <c r="E3606" s="140" t="s">
        <v>1301</v>
      </c>
      <c r="F3606" s="143" t="n">
        <v>2022</v>
      </c>
      <c r="G3606" s="144" t="n">
        <v>344363244.12</v>
      </c>
      <c r="I3606" s="144" t="n">
        <f aca="false">+G:G-H:H</f>
        <v>344363244.12</v>
      </c>
    </row>
    <row r="3607" customFormat="false" ht="17.25" hidden="false" customHeight="true" outlineLevel="0" collapsed="false">
      <c r="A3607" s="140" t="s">
        <v>1712</v>
      </c>
      <c r="C3607" s="143" t="n">
        <v>66103000</v>
      </c>
      <c r="D3607" s="143" t="n">
        <v>66103000</v>
      </c>
      <c r="E3607" s="140" t="s">
        <v>3340</v>
      </c>
      <c r="F3607" s="143" t="n">
        <v>2022</v>
      </c>
      <c r="G3607" s="144" t="n">
        <v>1610940300.96</v>
      </c>
      <c r="I3607" s="144" t="n">
        <f aca="false">+G:G-H:H</f>
        <v>1610940300.96</v>
      </c>
    </row>
    <row r="3608" customFormat="false" ht="17.25" hidden="false" customHeight="true" outlineLevel="0" collapsed="false">
      <c r="A3608" s="140" t="s">
        <v>1712</v>
      </c>
      <c r="C3608" s="143" t="n">
        <v>66600000</v>
      </c>
      <c r="D3608" s="143" t="n">
        <v>66600000</v>
      </c>
      <c r="E3608" s="140" t="s">
        <v>206</v>
      </c>
      <c r="F3608" s="143" t="n">
        <v>2022</v>
      </c>
      <c r="G3608" s="144" t="n">
        <v>12988537630.93</v>
      </c>
      <c r="I3608" s="144" t="n">
        <f aca="false">+G:G-H:H</f>
        <v>12988537630.93</v>
      </c>
    </row>
    <row r="3609" customFormat="false" ht="17.25" hidden="false" customHeight="true" outlineLevel="0" collapsed="false">
      <c r="A3609" s="140" t="s">
        <v>1712</v>
      </c>
      <c r="C3609" s="143" t="n">
        <v>68112000</v>
      </c>
      <c r="D3609" s="143" t="n">
        <v>68112000</v>
      </c>
      <c r="E3609" s="140" t="s">
        <v>752</v>
      </c>
      <c r="F3609" s="143" t="n">
        <v>2022</v>
      </c>
      <c r="G3609" s="144" t="n">
        <v>5638065400.59</v>
      </c>
      <c r="I3609" s="144" t="n">
        <f aca="false">+G:G-H:H</f>
        <v>5638065400.59</v>
      </c>
    </row>
    <row r="3610" customFormat="false" ht="17.25" hidden="false" customHeight="true" outlineLevel="0" collapsed="false">
      <c r="A3610" s="140" t="s">
        <v>1712</v>
      </c>
      <c r="C3610" s="143" t="n">
        <v>69500000</v>
      </c>
      <c r="D3610" s="143" t="n">
        <v>69500000</v>
      </c>
      <c r="E3610" s="140" t="s">
        <v>3343</v>
      </c>
      <c r="F3610" s="143" t="n">
        <v>2022</v>
      </c>
      <c r="G3610" s="144" t="n">
        <v>1776509888.74</v>
      </c>
      <c r="I3610" s="144" t="n">
        <f aca="false">+G:G-H:H</f>
        <v>1776509888.74</v>
      </c>
    </row>
    <row r="3611" customFormat="false" ht="17.25" hidden="false" customHeight="true" outlineLevel="0" collapsed="false">
      <c r="A3611" s="140" t="s">
        <v>1712</v>
      </c>
      <c r="C3611" s="143" t="n">
        <v>70110000</v>
      </c>
      <c r="D3611" s="143" t="n">
        <v>70110000</v>
      </c>
      <c r="E3611" s="140" t="s">
        <v>1334</v>
      </c>
      <c r="F3611" s="143" t="n">
        <v>2022</v>
      </c>
      <c r="H3611" s="144" t="n">
        <v>35593433447.67</v>
      </c>
      <c r="I3611" s="144" t="n">
        <f aca="false">+G:G-H:H</f>
        <v>-35593433447.67</v>
      </c>
    </row>
    <row r="3612" customFormat="false" ht="17.25" hidden="false" customHeight="true" outlineLevel="0" collapsed="false">
      <c r="A3612" s="140" t="s">
        <v>1712</v>
      </c>
      <c r="C3612" s="143" t="n">
        <v>70111000</v>
      </c>
      <c r="D3612" s="143" t="n">
        <v>70110000</v>
      </c>
      <c r="E3612" s="140" t="s">
        <v>3346</v>
      </c>
      <c r="F3612" s="143" t="n">
        <v>2022</v>
      </c>
      <c r="H3612" s="144" t="n">
        <v>10508990783.68</v>
      </c>
      <c r="I3612" s="144" t="n">
        <f aca="false">+G:G-H:H</f>
        <v>-10508990783.68</v>
      </c>
    </row>
    <row r="3613" customFormat="false" ht="17.25" hidden="false" customHeight="true" outlineLevel="0" collapsed="false">
      <c r="A3613" s="140" t="s">
        <v>1712</v>
      </c>
      <c r="C3613" s="143" t="n">
        <v>70120000</v>
      </c>
      <c r="D3613" s="143" t="n">
        <v>70120000</v>
      </c>
      <c r="E3613" s="140" t="s">
        <v>1313</v>
      </c>
      <c r="F3613" s="143" t="n">
        <v>2022</v>
      </c>
      <c r="H3613" s="144" t="n">
        <v>241778149360</v>
      </c>
      <c r="I3613" s="144" t="n">
        <f aca="false">+G:G-H:H</f>
        <v>-241778149360</v>
      </c>
    </row>
    <row r="3614" customFormat="false" ht="17.25" hidden="false" customHeight="true" outlineLevel="0" collapsed="false">
      <c r="A3614" s="140" t="s">
        <v>1712</v>
      </c>
      <c r="C3614" s="143" t="n">
        <v>70130000</v>
      </c>
      <c r="D3614" s="143" t="n">
        <v>70120000</v>
      </c>
      <c r="E3614" s="140" t="s">
        <v>1314</v>
      </c>
      <c r="F3614" s="143" t="n">
        <v>2022</v>
      </c>
      <c r="H3614" s="144" t="n">
        <v>35070777000</v>
      </c>
      <c r="I3614" s="144" t="n">
        <f aca="false">+G:G-H:H</f>
        <v>-35070777000</v>
      </c>
    </row>
    <row r="3615" customFormat="false" ht="17.25" hidden="false" customHeight="true" outlineLevel="0" collapsed="false">
      <c r="A3615" s="140" t="s">
        <v>1712</v>
      </c>
      <c r="C3615" s="143" t="n">
        <v>70140000</v>
      </c>
      <c r="D3615" s="143" t="n">
        <v>70120000</v>
      </c>
      <c r="E3615" s="140" t="s">
        <v>1315</v>
      </c>
      <c r="F3615" s="143" t="n">
        <v>2022</v>
      </c>
      <c r="H3615" s="144" t="n">
        <v>22692467000</v>
      </c>
      <c r="I3615" s="144" t="n">
        <f aca="false">+G:G-H:H</f>
        <v>-22692467000</v>
      </c>
    </row>
    <row r="3616" customFormat="false" ht="17.25" hidden="false" customHeight="true" outlineLevel="0" collapsed="false">
      <c r="A3616" s="140" t="s">
        <v>1712</v>
      </c>
      <c r="C3616" s="143" t="n">
        <v>70170000</v>
      </c>
      <c r="D3616" s="143" t="n">
        <v>70120000</v>
      </c>
      <c r="E3616" s="140" t="s">
        <v>1318</v>
      </c>
      <c r="F3616" s="143" t="n">
        <v>2022</v>
      </c>
      <c r="H3616" s="144" t="n">
        <v>125796000</v>
      </c>
      <c r="I3616" s="144" t="n">
        <f aca="false">+G:G-H:H</f>
        <v>-125796000</v>
      </c>
    </row>
    <row r="3617" customFormat="false" ht="17.25" hidden="false" customHeight="true" outlineLevel="0" collapsed="false">
      <c r="A3617" s="140" t="s">
        <v>1712</v>
      </c>
      <c r="C3617" s="143" t="n">
        <v>70190000</v>
      </c>
      <c r="D3617" s="143" t="n">
        <v>70120000</v>
      </c>
      <c r="E3617" s="140" t="s">
        <v>1320</v>
      </c>
      <c r="F3617" s="143" t="n">
        <v>2022</v>
      </c>
      <c r="H3617" s="144" t="n">
        <v>2220000</v>
      </c>
      <c r="I3617" s="144" t="n">
        <f aca="false">+G:G-H:H</f>
        <v>-2220000</v>
      </c>
    </row>
    <row r="3618" customFormat="false" ht="17.25" hidden="false" customHeight="true" outlineLevel="0" collapsed="false">
      <c r="A3618" s="140" t="s">
        <v>1712</v>
      </c>
      <c r="C3618" s="143" t="n">
        <v>70191000</v>
      </c>
      <c r="D3618" s="143" t="n">
        <v>70120000</v>
      </c>
      <c r="E3618" s="140" t="s">
        <v>3347</v>
      </c>
      <c r="F3618" s="143" t="n">
        <v>2022</v>
      </c>
      <c r="H3618" s="144" t="n">
        <v>9461153157.25</v>
      </c>
      <c r="I3618" s="144" t="n">
        <f aca="false">+G:G-H:H</f>
        <v>-9461153157.25</v>
      </c>
    </row>
    <row r="3619" customFormat="false" ht="17.25" hidden="false" customHeight="true" outlineLevel="0" collapsed="false">
      <c r="A3619" s="140" t="s">
        <v>1712</v>
      </c>
      <c r="C3619" s="143" t="n">
        <v>71400000</v>
      </c>
      <c r="D3619" s="143" t="n">
        <v>71400000</v>
      </c>
      <c r="E3619" s="140" t="s">
        <v>1321</v>
      </c>
      <c r="F3619" s="143" t="n">
        <v>2022</v>
      </c>
      <c r="G3619" s="144" t="n">
        <v>1485760600.89</v>
      </c>
      <c r="I3619" s="144" t="n">
        <f aca="false">+G:G-H:H</f>
        <v>1485760600.89</v>
      </c>
    </row>
    <row r="3620" customFormat="false" ht="17.25" hidden="false" customHeight="true" outlineLevel="0" collapsed="false">
      <c r="A3620" s="140" t="s">
        <v>1712</v>
      </c>
      <c r="C3620" s="143" t="n">
        <v>75800000</v>
      </c>
      <c r="D3620" s="143" t="n">
        <v>75800000</v>
      </c>
      <c r="E3620" s="140" t="s">
        <v>211</v>
      </c>
      <c r="F3620" s="143" t="n">
        <v>2022</v>
      </c>
      <c r="H3620" s="144" t="n">
        <v>71051894.23</v>
      </c>
      <c r="I3620" s="144" t="n">
        <f aca="false">+G:G-H:H</f>
        <v>-71051894.23</v>
      </c>
    </row>
    <row r="3621" customFormat="false" ht="17.25" hidden="false" customHeight="true" outlineLevel="0" collapsed="false">
      <c r="A3621" s="140" t="s">
        <v>1712</v>
      </c>
      <c r="C3621" s="143" t="n">
        <v>75850000</v>
      </c>
      <c r="D3621" s="143" t="n">
        <v>75850000</v>
      </c>
      <c r="E3621" s="140" t="s">
        <v>1322</v>
      </c>
      <c r="F3621" s="143" t="n">
        <v>2022</v>
      </c>
      <c r="H3621" s="144" t="n">
        <v>4991000</v>
      </c>
      <c r="I3621" s="144" t="n">
        <f aca="false">+G:G-H:H</f>
        <v>-4991000</v>
      </c>
    </row>
    <row r="3622" customFormat="false" ht="17.25" hidden="false" customHeight="true" outlineLevel="0" collapsed="false">
      <c r="A3622" s="140" t="s">
        <v>1712</v>
      </c>
      <c r="C3622" s="143" t="n">
        <v>76500000</v>
      </c>
      <c r="D3622" s="143" t="n">
        <v>76500000</v>
      </c>
      <c r="E3622" s="140" t="s">
        <v>3357</v>
      </c>
      <c r="F3622" s="143" t="n">
        <v>2022</v>
      </c>
      <c r="H3622" s="144" t="n">
        <v>8926941.59</v>
      </c>
      <c r="I3622" s="144" t="n">
        <f aca="false">+G:G-H:H</f>
        <v>-8926941.59</v>
      </c>
    </row>
    <row r="3623" customFormat="false" ht="17.25" hidden="false" customHeight="true" outlineLevel="0" collapsed="false">
      <c r="A3623" s="140" t="s">
        <v>1712</v>
      </c>
      <c r="C3623" s="143" t="n">
        <v>76600000</v>
      </c>
      <c r="D3623" s="143" t="n">
        <v>76600000</v>
      </c>
      <c r="E3623" s="140" t="s">
        <v>213</v>
      </c>
      <c r="F3623" s="143" t="n">
        <v>2022</v>
      </c>
      <c r="H3623" s="144" t="n">
        <v>710105032.18</v>
      </c>
      <c r="I3623" s="144" t="n">
        <f aca="false">+G:G-H:H</f>
        <v>-710105032.18</v>
      </c>
    </row>
    <row r="3624" customFormat="false" ht="17.25" hidden="false" customHeight="true" outlineLevel="0" collapsed="false">
      <c r="A3624" s="140" t="s">
        <v>1712</v>
      </c>
      <c r="C3624" s="143" t="n">
        <v>78180000</v>
      </c>
      <c r="D3624" s="143" t="n">
        <v>78500000</v>
      </c>
      <c r="E3624" s="140" t="s">
        <v>3359</v>
      </c>
      <c r="F3624" s="143" t="n">
        <v>2022</v>
      </c>
      <c r="H3624" s="144" t="n">
        <v>1615687.79</v>
      </c>
      <c r="I3624" s="144" t="n">
        <f aca="false">+G:G-H:H</f>
        <v>-1615687.79</v>
      </c>
    </row>
    <row r="3625" customFormat="false" ht="17.25" hidden="false" customHeight="true" outlineLevel="0" collapsed="false">
      <c r="A3625" s="140" t="s">
        <v>119</v>
      </c>
      <c r="C3625" s="142" t="n">
        <v>10100000</v>
      </c>
      <c r="D3625" s="143" t="n">
        <v>10100000</v>
      </c>
      <c r="E3625" s="140" t="s">
        <v>559</v>
      </c>
      <c r="F3625" s="143" t="n">
        <v>2022</v>
      </c>
      <c r="G3625" s="144" t="n">
        <v>0</v>
      </c>
      <c r="H3625" s="144" t="n">
        <v>10000000</v>
      </c>
      <c r="I3625" s="144" t="n">
        <f aca="false">+G:G-H:H</f>
        <v>-10000000</v>
      </c>
    </row>
    <row r="3626" customFormat="false" ht="17.25" hidden="false" customHeight="true" outlineLevel="0" collapsed="false">
      <c r="A3626" s="140" t="s">
        <v>119</v>
      </c>
      <c r="C3626" s="142" t="n">
        <v>11900000</v>
      </c>
      <c r="D3626" s="143" t="n">
        <v>11900000</v>
      </c>
      <c r="E3626" s="140" t="s">
        <v>1158</v>
      </c>
      <c r="F3626" s="143" t="n">
        <v>2022</v>
      </c>
      <c r="G3626" s="144" t="n">
        <v>1237639101.29</v>
      </c>
      <c r="H3626" s="144" t="n">
        <v>0</v>
      </c>
      <c r="I3626" s="144" t="n">
        <f aca="false">+G:G-H:H</f>
        <v>1237639101.29</v>
      </c>
    </row>
    <row r="3627" customFormat="false" ht="17.25" hidden="false" customHeight="true" outlineLevel="0" collapsed="false">
      <c r="A3627" s="140" t="s">
        <v>119</v>
      </c>
      <c r="C3627" s="142" t="n">
        <v>13200000</v>
      </c>
      <c r="D3627" s="143" t="n">
        <v>13110000</v>
      </c>
      <c r="E3627" s="140" t="s">
        <v>2142</v>
      </c>
      <c r="F3627" s="143" t="n">
        <v>2022</v>
      </c>
      <c r="G3627" s="144" t="n">
        <v>0</v>
      </c>
      <c r="H3627" s="144" t="n">
        <v>2054013421.22</v>
      </c>
      <c r="I3627" s="144" t="n">
        <f aca="false">+G:G-H:H</f>
        <v>-2054013421.22</v>
      </c>
    </row>
    <row r="3628" customFormat="false" ht="17.25" hidden="false" customHeight="true" outlineLevel="0" collapsed="false">
      <c r="A3628" s="140" t="s">
        <v>119</v>
      </c>
      <c r="C3628" s="142" t="n">
        <v>16413000</v>
      </c>
      <c r="D3628" s="143" t="n">
        <v>16413000</v>
      </c>
      <c r="E3628" s="140" t="s">
        <v>1655</v>
      </c>
      <c r="F3628" s="143" t="n">
        <v>2022</v>
      </c>
      <c r="G3628" s="144" t="n">
        <v>0</v>
      </c>
      <c r="H3628" s="144" t="n">
        <v>3981094715.11694</v>
      </c>
      <c r="I3628" s="144" t="n">
        <f aca="false">+G:G-H:H</f>
        <v>-3981094715.11694</v>
      </c>
    </row>
    <row r="3629" customFormat="false" ht="17.25" hidden="false" customHeight="true" outlineLevel="0" collapsed="false">
      <c r="A3629" s="140" t="s">
        <v>119</v>
      </c>
      <c r="C3629" s="142" t="n">
        <v>16500000</v>
      </c>
      <c r="D3629" s="143" t="n">
        <v>16500000</v>
      </c>
      <c r="E3629" s="140" t="s">
        <v>2040</v>
      </c>
      <c r="F3629" s="143" t="n">
        <v>2022</v>
      </c>
      <c r="G3629" s="144" t="n">
        <v>0</v>
      </c>
      <c r="H3629" s="144" t="n">
        <v>845601815.89</v>
      </c>
      <c r="I3629" s="144" t="n">
        <f aca="false">+G:G-H:H</f>
        <v>-845601815.89</v>
      </c>
    </row>
    <row r="3630" customFormat="false" ht="17.25" hidden="false" customHeight="true" outlineLevel="0" collapsed="false">
      <c r="A3630" s="140" t="s">
        <v>119</v>
      </c>
      <c r="C3630" s="142" t="n">
        <v>16610303</v>
      </c>
      <c r="D3630" s="143" t="n">
        <v>16500000</v>
      </c>
      <c r="E3630" s="140" t="s">
        <v>3690</v>
      </c>
      <c r="F3630" s="143" t="n">
        <v>2022</v>
      </c>
      <c r="G3630" s="144" t="n">
        <v>0</v>
      </c>
      <c r="H3630" s="144" t="n">
        <v>1586458794.89</v>
      </c>
      <c r="I3630" s="144" t="n">
        <f aca="false">+G:G-H:H</f>
        <v>-1586458794.89</v>
      </c>
    </row>
    <row r="3631" customFormat="false" ht="17.25" hidden="false" customHeight="true" outlineLevel="0" collapsed="false">
      <c r="A3631" s="140" t="s">
        <v>119</v>
      </c>
      <c r="C3631" s="142" t="n">
        <v>16610304</v>
      </c>
      <c r="D3631" s="143" t="n">
        <v>16500000</v>
      </c>
      <c r="E3631" s="140" t="s">
        <v>3691</v>
      </c>
      <c r="F3631" s="143" t="n">
        <v>2022</v>
      </c>
      <c r="G3631" s="144" t="n">
        <v>0</v>
      </c>
      <c r="H3631" s="144" t="n">
        <v>63845282.07</v>
      </c>
      <c r="I3631" s="144" t="n">
        <f aca="false">+G:G-H:H</f>
        <v>-63845282.07</v>
      </c>
    </row>
    <row r="3632" customFormat="false" ht="17.25" hidden="false" customHeight="true" outlineLevel="0" collapsed="false">
      <c r="A3632" s="140" t="s">
        <v>119</v>
      </c>
      <c r="C3632" s="142" t="n">
        <v>16610305</v>
      </c>
      <c r="D3632" s="143" t="n">
        <v>16500000</v>
      </c>
      <c r="E3632" s="140" t="s">
        <v>3692</v>
      </c>
      <c r="F3632" s="143" t="n">
        <v>2022</v>
      </c>
      <c r="G3632" s="144" t="n">
        <v>0</v>
      </c>
      <c r="H3632" s="144" t="n">
        <v>35627529.88</v>
      </c>
      <c r="I3632" s="144" t="n">
        <f aca="false">+G:G-H:H</f>
        <v>-35627529.88</v>
      </c>
    </row>
    <row r="3633" customFormat="false" ht="17.25" hidden="false" customHeight="true" outlineLevel="0" collapsed="false">
      <c r="A3633" s="140" t="s">
        <v>119</v>
      </c>
      <c r="C3633" s="142" t="n">
        <v>16610307</v>
      </c>
      <c r="D3633" s="143" t="n">
        <v>16500000</v>
      </c>
      <c r="E3633" s="140" t="s">
        <v>3693</v>
      </c>
      <c r="F3633" s="143" t="n">
        <v>2022</v>
      </c>
      <c r="G3633" s="144" t="n">
        <v>0</v>
      </c>
      <c r="H3633" s="144" t="n">
        <v>10827275.83</v>
      </c>
      <c r="I3633" s="144" t="n">
        <f aca="false">+G:G-H:H</f>
        <v>-10827275.83</v>
      </c>
    </row>
    <row r="3634" customFormat="false" ht="17.25" hidden="false" customHeight="true" outlineLevel="0" collapsed="false">
      <c r="A3634" s="140" t="s">
        <v>119</v>
      </c>
      <c r="C3634" s="142" t="n">
        <v>16610308</v>
      </c>
      <c r="D3634" s="143" t="n">
        <v>16500000</v>
      </c>
      <c r="E3634" s="140" t="s">
        <v>3694</v>
      </c>
      <c r="F3634" s="143" t="n">
        <v>2022</v>
      </c>
      <c r="G3634" s="144" t="n">
        <v>0</v>
      </c>
      <c r="H3634" s="144" t="n">
        <v>202465602.51</v>
      </c>
      <c r="I3634" s="144" t="n">
        <f aca="false">+G:G-H:H</f>
        <v>-202465602.51</v>
      </c>
    </row>
    <row r="3635" customFormat="false" ht="17.25" hidden="false" customHeight="true" outlineLevel="0" collapsed="false">
      <c r="A3635" s="140" t="s">
        <v>119</v>
      </c>
      <c r="C3635" s="142" t="n">
        <v>16610309</v>
      </c>
      <c r="D3635" s="143" t="n">
        <v>16500000</v>
      </c>
      <c r="E3635" s="140" t="s">
        <v>3695</v>
      </c>
      <c r="F3635" s="143" t="n">
        <v>2022</v>
      </c>
      <c r="G3635" s="144" t="n">
        <v>0</v>
      </c>
      <c r="H3635" s="144" t="n">
        <v>158014928.91</v>
      </c>
      <c r="I3635" s="144" t="n">
        <f aca="false">+G:G-H:H</f>
        <v>-158014928.91</v>
      </c>
    </row>
    <row r="3636" customFormat="false" ht="17.25" hidden="false" customHeight="true" outlineLevel="0" collapsed="false">
      <c r="A3636" s="140" t="s">
        <v>119</v>
      </c>
      <c r="C3636" s="142" t="n">
        <v>16610310</v>
      </c>
      <c r="D3636" s="143" t="n">
        <v>16500000</v>
      </c>
      <c r="E3636" s="140" t="s">
        <v>3696</v>
      </c>
      <c r="F3636" s="143" t="n">
        <v>2022</v>
      </c>
      <c r="G3636" s="144" t="n">
        <v>0</v>
      </c>
      <c r="H3636" s="144" t="n">
        <v>80888061.13</v>
      </c>
      <c r="I3636" s="144" t="n">
        <f aca="false">+G:G-H:H</f>
        <v>-80888061.13</v>
      </c>
    </row>
    <row r="3637" customFormat="false" ht="17.25" hidden="false" customHeight="true" outlineLevel="0" collapsed="false">
      <c r="A3637" s="140" t="s">
        <v>119</v>
      </c>
      <c r="C3637" s="142" t="n">
        <v>20300000</v>
      </c>
      <c r="D3637" s="143" t="n">
        <v>20300000</v>
      </c>
      <c r="E3637" s="140" t="s">
        <v>2144</v>
      </c>
      <c r="F3637" s="143" t="n">
        <v>2022</v>
      </c>
      <c r="G3637" s="144" t="n">
        <v>3587904</v>
      </c>
      <c r="H3637" s="144" t="n">
        <v>0</v>
      </c>
      <c r="I3637" s="144" t="n">
        <f aca="false">+G:G-H:H</f>
        <v>3587904</v>
      </c>
    </row>
    <row r="3638" customFormat="false" ht="17.25" hidden="false" customHeight="true" outlineLevel="0" collapsed="false">
      <c r="A3638" s="140" t="s">
        <v>119</v>
      </c>
      <c r="C3638" s="142" t="n">
        <v>21100000</v>
      </c>
      <c r="D3638" s="143" t="n">
        <v>21100000</v>
      </c>
      <c r="E3638" s="140" t="s">
        <v>772</v>
      </c>
      <c r="F3638" s="143" t="n">
        <v>2022</v>
      </c>
      <c r="G3638" s="144" t="n">
        <v>4064167515.24</v>
      </c>
      <c r="H3638" s="144" t="n">
        <v>0</v>
      </c>
      <c r="I3638" s="144" t="n">
        <f aca="false">+G:G-H:H</f>
        <v>4064167515.24</v>
      </c>
    </row>
    <row r="3639" customFormat="false" ht="17.25" hidden="false" customHeight="true" outlineLevel="0" collapsed="false">
      <c r="A3639" s="140" t="s">
        <v>119</v>
      </c>
      <c r="C3639" s="142" t="n">
        <v>21200000</v>
      </c>
      <c r="D3639" s="143" t="n">
        <v>21200000</v>
      </c>
      <c r="E3639" s="140" t="s">
        <v>2145</v>
      </c>
      <c r="F3639" s="143" t="n">
        <v>2022</v>
      </c>
      <c r="G3639" s="144" t="n">
        <v>645491914</v>
      </c>
      <c r="H3639" s="144" t="n">
        <v>0</v>
      </c>
      <c r="I3639" s="144" t="n">
        <f aca="false">+G:G-H:H</f>
        <v>645491914</v>
      </c>
    </row>
    <row r="3640" customFormat="false" ht="17.25" hidden="false" customHeight="true" outlineLevel="0" collapsed="false">
      <c r="A3640" s="140" t="s">
        <v>119</v>
      </c>
      <c r="C3640" s="142" t="n">
        <v>21300000</v>
      </c>
      <c r="D3640" s="143" t="n">
        <v>21300000</v>
      </c>
      <c r="E3640" s="140" t="s">
        <v>569</v>
      </c>
      <c r="F3640" s="143" t="n">
        <v>2022</v>
      </c>
      <c r="G3640" s="144" t="n">
        <v>3870713326.85</v>
      </c>
      <c r="H3640" s="144" t="n">
        <v>0</v>
      </c>
      <c r="I3640" s="144" t="n">
        <f aca="false">+G:G-H:H</f>
        <v>3870713326.85</v>
      </c>
    </row>
    <row r="3641" customFormat="false" ht="17.25" hidden="false" customHeight="true" outlineLevel="0" collapsed="false">
      <c r="A3641" s="140" t="s">
        <v>119</v>
      </c>
      <c r="C3641" s="142" t="n">
        <v>21500000</v>
      </c>
      <c r="D3641" s="143" t="n">
        <v>21500000</v>
      </c>
      <c r="E3641" s="140" t="s">
        <v>3697</v>
      </c>
      <c r="F3641" s="143" t="n">
        <v>2022</v>
      </c>
      <c r="G3641" s="144" t="n">
        <v>1369047641.65</v>
      </c>
      <c r="H3641" s="144" t="n">
        <v>0</v>
      </c>
      <c r="I3641" s="144" t="n">
        <f aca="false">+G:G-H:H</f>
        <v>1369047641.65</v>
      </c>
    </row>
    <row r="3642" customFormat="false" ht="17.25" hidden="false" customHeight="true" outlineLevel="0" collapsed="false">
      <c r="A3642" s="140" t="s">
        <v>119</v>
      </c>
      <c r="C3642" s="142" t="n">
        <v>21510000</v>
      </c>
      <c r="D3642" s="143" t="n">
        <v>21510000</v>
      </c>
      <c r="E3642" s="140" t="s">
        <v>572</v>
      </c>
      <c r="F3642" s="143" t="n">
        <v>2022</v>
      </c>
      <c r="G3642" s="144" t="n">
        <v>43449904.6</v>
      </c>
      <c r="H3642" s="144" t="n">
        <v>0</v>
      </c>
      <c r="I3642" s="144" t="n">
        <f aca="false">+G:G-H:H</f>
        <v>43449904.6</v>
      </c>
    </row>
    <row r="3643" customFormat="false" ht="17.25" hidden="false" customHeight="true" outlineLevel="0" collapsed="false">
      <c r="A3643" s="140" t="s">
        <v>119</v>
      </c>
      <c r="C3643" s="142" t="n">
        <v>21530000</v>
      </c>
      <c r="D3643" s="143" t="n">
        <v>21530000</v>
      </c>
      <c r="E3643" s="140" t="s">
        <v>3698</v>
      </c>
      <c r="F3643" s="143" t="n">
        <v>2022</v>
      </c>
      <c r="G3643" s="144" t="n">
        <v>862163585.05</v>
      </c>
      <c r="H3643" s="144" t="n">
        <v>0</v>
      </c>
      <c r="I3643" s="144" t="n">
        <f aca="false">+G:G-H:H</f>
        <v>862163585.05</v>
      </c>
    </row>
    <row r="3644" customFormat="false" ht="17.25" hidden="false" customHeight="true" outlineLevel="0" collapsed="false">
      <c r="A3644" s="140" t="s">
        <v>119</v>
      </c>
      <c r="C3644" s="142" t="n">
        <v>21540000</v>
      </c>
      <c r="D3644" s="143" t="n">
        <v>21540000</v>
      </c>
      <c r="E3644" s="140" t="s">
        <v>3699</v>
      </c>
      <c r="F3644" s="143" t="n">
        <v>2022</v>
      </c>
      <c r="G3644" s="144" t="n">
        <v>1947718149.18</v>
      </c>
      <c r="H3644" s="144" t="n">
        <v>0</v>
      </c>
      <c r="I3644" s="144" t="n">
        <f aca="false">+G:G-H:H</f>
        <v>1947718149.18</v>
      </c>
    </row>
    <row r="3645" customFormat="false" ht="17.25" hidden="false" customHeight="true" outlineLevel="0" collapsed="false">
      <c r="A3645" s="140" t="s">
        <v>119</v>
      </c>
      <c r="C3645" s="142" t="n">
        <v>2155000</v>
      </c>
      <c r="D3645" s="143" t="n">
        <v>21550000</v>
      </c>
      <c r="E3645" s="140" t="s">
        <v>3700</v>
      </c>
      <c r="F3645" s="143" t="n">
        <v>2022</v>
      </c>
      <c r="G3645" s="144" t="n">
        <v>2039721373.02</v>
      </c>
      <c r="H3645" s="144" t="n">
        <v>0</v>
      </c>
      <c r="I3645" s="144" t="n">
        <f aca="false">+G:G-H:H</f>
        <v>2039721373.02</v>
      </c>
    </row>
    <row r="3646" customFormat="false" ht="17.25" hidden="false" customHeight="true" outlineLevel="0" collapsed="false">
      <c r="A3646" s="140" t="s">
        <v>119</v>
      </c>
      <c r="C3646" s="142" t="n">
        <v>21810000</v>
      </c>
      <c r="D3646" s="143" t="n">
        <v>21810000</v>
      </c>
      <c r="E3646" s="140" t="s">
        <v>2237</v>
      </c>
      <c r="F3646" s="143" t="n">
        <v>2022</v>
      </c>
      <c r="G3646" s="144" t="n">
        <v>1216554175.53</v>
      </c>
      <c r="H3646" s="144" t="n">
        <v>0</v>
      </c>
      <c r="I3646" s="144" t="n">
        <f aca="false">+G:G-H:H</f>
        <v>1216554175.53</v>
      </c>
    </row>
    <row r="3647" customFormat="false" ht="17.25" hidden="false" customHeight="true" outlineLevel="0" collapsed="false">
      <c r="A3647" s="140" t="s">
        <v>119</v>
      </c>
      <c r="C3647" s="142" t="n">
        <v>21820000</v>
      </c>
      <c r="D3647" s="143" t="n">
        <v>21820000</v>
      </c>
      <c r="E3647" s="140" t="s">
        <v>3701</v>
      </c>
      <c r="F3647" s="143" t="n">
        <v>2022</v>
      </c>
      <c r="G3647" s="144" t="n">
        <v>64917934.74</v>
      </c>
      <c r="H3647" s="144" t="n">
        <v>0</v>
      </c>
      <c r="I3647" s="144" t="n">
        <f aca="false">+G:G-H:H</f>
        <v>64917934.74</v>
      </c>
    </row>
    <row r="3648" customFormat="false" ht="17.25" hidden="false" customHeight="true" outlineLevel="0" collapsed="false">
      <c r="A3648" s="140" t="s">
        <v>119</v>
      </c>
      <c r="C3648" s="142" t="n">
        <v>21830000</v>
      </c>
      <c r="D3648" s="143" t="n">
        <v>21830000</v>
      </c>
      <c r="E3648" s="140" t="s">
        <v>574</v>
      </c>
      <c r="F3648" s="143" t="n">
        <v>2022</v>
      </c>
      <c r="G3648" s="144" t="n">
        <v>214381208.98</v>
      </c>
      <c r="H3648" s="144" t="n">
        <v>0</v>
      </c>
      <c r="I3648" s="144" t="n">
        <f aca="false">+G:G-H:H</f>
        <v>214381208.98</v>
      </c>
    </row>
    <row r="3649" customFormat="false" ht="17.25" hidden="false" customHeight="true" outlineLevel="0" collapsed="false">
      <c r="A3649" s="140" t="s">
        <v>119</v>
      </c>
      <c r="C3649" s="142" t="n">
        <v>21840000</v>
      </c>
      <c r="D3649" s="143" t="n">
        <v>21840000</v>
      </c>
      <c r="E3649" s="140" t="s">
        <v>3076</v>
      </c>
      <c r="F3649" s="143" t="n">
        <v>2022</v>
      </c>
      <c r="G3649" s="144" t="n">
        <v>82096678.09</v>
      </c>
      <c r="H3649" s="144" t="n">
        <v>0</v>
      </c>
      <c r="I3649" s="144" t="n">
        <f aca="false">+G:G-H:H</f>
        <v>82096678.09</v>
      </c>
    </row>
    <row r="3650" customFormat="false" ht="17.25" hidden="false" customHeight="true" outlineLevel="0" collapsed="false">
      <c r="A3650" s="140" t="s">
        <v>119</v>
      </c>
      <c r="C3650" s="142" t="n">
        <v>21850000</v>
      </c>
      <c r="D3650" s="143" t="n">
        <v>21850000</v>
      </c>
      <c r="E3650" s="140" t="s">
        <v>1775</v>
      </c>
      <c r="F3650" s="143" t="n">
        <v>2022</v>
      </c>
      <c r="G3650" s="144" t="n">
        <v>114695014.17</v>
      </c>
      <c r="H3650" s="144" t="n">
        <v>0</v>
      </c>
      <c r="I3650" s="144" t="n">
        <f aca="false">+G:G-H:H</f>
        <v>114695014.17</v>
      </c>
    </row>
    <row r="3651" customFormat="false" ht="17.25" hidden="false" customHeight="true" outlineLevel="0" collapsed="false">
      <c r="A3651" s="140" t="s">
        <v>119</v>
      </c>
      <c r="C3651" s="142" t="n">
        <v>23000000</v>
      </c>
      <c r="D3651" s="143" t="n">
        <v>23000000</v>
      </c>
      <c r="E3651" s="140" t="s">
        <v>240</v>
      </c>
      <c r="F3651" s="143" t="n">
        <v>2022</v>
      </c>
      <c r="G3651" s="144" t="n">
        <v>1130100968.88</v>
      </c>
      <c r="H3651" s="144" t="n">
        <v>0</v>
      </c>
      <c r="I3651" s="144" t="n">
        <f aca="false">+G:G-H:H</f>
        <v>1130100968.88</v>
      </c>
    </row>
    <row r="3652" customFormat="false" ht="17.25" hidden="false" customHeight="true" outlineLevel="0" collapsed="false">
      <c r="A3652" s="140" t="s">
        <v>119</v>
      </c>
      <c r="C3652" s="142" t="n">
        <v>23100000</v>
      </c>
      <c r="D3652" s="143" t="n">
        <v>23100000</v>
      </c>
      <c r="E3652" s="140" t="s">
        <v>2146</v>
      </c>
      <c r="F3652" s="143" t="n">
        <v>2022</v>
      </c>
      <c r="G3652" s="144" t="n">
        <v>371554821.19</v>
      </c>
      <c r="H3652" s="144" t="n">
        <v>0</v>
      </c>
      <c r="I3652" s="144" t="n">
        <f aca="false">+G:G-H:H</f>
        <v>371554821.19</v>
      </c>
    </row>
    <row r="3653" customFormat="false" ht="17.25" hidden="false" customHeight="true" outlineLevel="0" collapsed="false">
      <c r="A3653" s="140" t="s">
        <v>119</v>
      </c>
      <c r="C3653" s="142" t="n">
        <v>27400000</v>
      </c>
      <c r="D3653" s="143" t="n">
        <v>27400000</v>
      </c>
      <c r="E3653" s="140" t="s">
        <v>2147</v>
      </c>
      <c r="F3653" s="143" t="n">
        <v>2022</v>
      </c>
      <c r="G3653" s="144" t="n">
        <v>1000000</v>
      </c>
      <c r="H3653" s="144" t="n">
        <v>0</v>
      </c>
      <c r="I3653" s="144" t="n">
        <f aca="false">+G:G-H:H</f>
        <v>1000000</v>
      </c>
    </row>
    <row r="3654" customFormat="false" ht="17.25" hidden="false" customHeight="true" outlineLevel="0" collapsed="false">
      <c r="A3654" s="140" t="s">
        <v>119</v>
      </c>
      <c r="C3654" s="142" t="n">
        <v>27500000</v>
      </c>
      <c r="D3654" s="143" t="n">
        <v>27500000</v>
      </c>
      <c r="E3654" s="140" t="s">
        <v>577</v>
      </c>
      <c r="F3654" s="143" t="n">
        <v>2022</v>
      </c>
      <c r="G3654" s="144" t="n">
        <v>45860000</v>
      </c>
      <c r="H3654" s="144" t="n">
        <v>0</v>
      </c>
      <c r="I3654" s="144" t="n">
        <f aca="false">+G:G-H:H</f>
        <v>45860000</v>
      </c>
    </row>
    <row r="3655" customFormat="false" ht="17.25" hidden="false" customHeight="true" outlineLevel="0" collapsed="false">
      <c r="A3655" s="140" t="s">
        <v>119</v>
      </c>
      <c r="C3655" s="142" t="n">
        <v>28030000</v>
      </c>
      <c r="D3655" s="143" t="n">
        <v>28030000</v>
      </c>
      <c r="E3655" s="140" t="s">
        <v>2148</v>
      </c>
      <c r="F3655" s="143" t="n">
        <v>2022</v>
      </c>
      <c r="G3655" s="144" t="n">
        <v>0</v>
      </c>
      <c r="H3655" s="144" t="n">
        <v>1017958.78</v>
      </c>
      <c r="I3655" s="144" t="n">
        <f aca="false">+G:G-H:H</f>
        <v>-1017958.78</v>
      </c>
    </row>
    <row r="3656" customFormat="false" ht="17.25" hidden="false" customHeight="true" outlineLevel="0" collapsed="false">
      <c r="A3656" s="140" t="s">
        <v>119</v>
      </c>
      <c r="C3656" s="142" t="n">
        <v>28120000</v>
      </c>
      <c r="D3656" s="143" t="n">
        <v>28120000</v>
      </c>
      <c r="E3656" s="140" t="s">
        <v>580</v>
      </c>
      <c r="F3656" s="143" t="n">
        <v>2022</v>
      </c>
      <c r="G3656" s="144" t="n">
        <v>0</v>
      </c>
      <c r="H3656" s="144" t="n">
        <v>142976734.44</v>
      </c>
      <c r="I3656" s="144" t="n">
        <f aca="false">+G:G-H:H</f>
        <v>-142976734.44</v>
      </c>
    </row>
    <row r="3657" customFormat="false" ht="17.25" hidden="false" customHeight="true" outlineLevel="0" collapsed="false">
      <c r="A3657" s="140" t="s">
        <v>119</v>
      </c>
      <c r="C3657" s="142" t="n">
        <v>28130000</v>
      </c>
      <c r="D3657" s="143" t="n">
        <v>28130000</v>
      </c>
      <c r="E3657" s="140" t="s">
        <v>581</v>
      </c>
      <c r="F3657" s="143" t="n">
        <v>2022</v>
      </c>
      <c r="G3657" s="144" t="n">
        <v>0</v>
      </c>
      <c r="H3657" s="144" t="n">
        <v>166578160.91</v>
      </c>
      <c r="I3657" s="144" t="n">
        <f aca="false">+G:G-H:H</f>
        <v>-166578160.91</v>
      </c>
    </row>
    <row r="3658" customFormat="false" ht="17.25" hidden="false" customHeight="true" outlineLevel="0" collapsed="false">
      <c r="A3658" s="140" t="s">
        <v>119</v>
      </c>
      <c r="C3658" s="142" t="n">
        <v>28150000</v>
      </c>
      <c r="D3658" s="143" t="n">
        <v>28150000</v>
      </c>
      <c r="E3658" s="140" t="s">
        <v>582</v>
      </c>
      <c r="F3658" s="143" t="n">
        <v>2022</v>
      </c>
      <c r="G3658" s="144" t="n">
        <v>0</v>
      </c>
      <c r="H3658" s="144" t="n">
        <v>80188718.78</v>
      </c>
      <c r="I3658" s="144" t="n">
        <f aca="false">+G:G-H:H</f>
        <v>-80188718.78</v>
      </c>
    </row>
    <row r="3659" customFormat="false" ht="17.25" hidden="false" customHeight="true" outlineLevel="0" collapsed="false">
      <c r="A3659" s="140" t="s">
        <v>119</v>
      </c>
      <c r="C3659" s="142" t="n">
        <v>28153000</v>
      </c>
      <c r="D3659" s="143" t="n">
        <v>28153000</v>
      </c>
      <c r="E3659" s="140" t="s">
        <v>3702</v>
      </c>
      <c r="F3659" s="143" t="n">
        <v>2022</v>
      </c>
      <c r="G3659" s="144" t="n">
        <v>0</v>
      </c>
      <c r="H3659" s="144" t="n">
        <v>84566789.37</v>
      </c>
      <c r="I3659" s="144" t="n">
        <f aca="false">+G:G-H:H</f>
        <v>-84566789.37</v>
      </c>
    </row>
    <row r="3660" customFormat="false" ht="17.25" hidden="false" customHeight="true" outlineLevel="0" collapsed="false">
      <c r="A3660" s="140" t="s">
        <v>119</v>
      </c>
      <c r="C3660" s="142" t="n">
        <v>28154000</v>
      </c>
      <c r="D3660" s="143" t="n">
        <v>28154000</v>
      </c>
      <c r="E3660" s="140" t="s">
        <v>3703</v>
      </c>
      <c r="F3660" s="143" t="n">
        <v>2022</v>
      </c>
      <c r="G3660" s="144" t="n">
        <v>0</v>
      </c>
      <c r="H3660" s="144" t="n">
        <v>128720458.12</v>
      </c>
      <c r="I3660" s="144" t="n">
        <f aca="false">+G:G-H:H</f>
        <v>-128720458.12</v>
      </c>
    </row>
    <row r="3661" customFormat="false" ht="17.25" hidden="false" customHeight="true" outlineLevel="0" collapsed="false">
      <c r="A3661" s="140" t="s">
        <v>119</v>
      </c>
      <c r="C3661" s="142" t="n">
        <v>28155000</v>
      </c>
      <c r="D3661" s="143" t="n">
        <v>28155000</v>
      </c>
      <c r="E3661" s="140" t="s">
        <v>3704</v>
      </c>
      <c r="F3661" s="143" t="n">
        <v>2022</v>
      </c>
      <c r="G3661" s="144" t="n">
        <v>0</v>
      </c>
      <c r="H3661" s="144" t="n">
        <v>151442326.6</v>
      </c>
      <c r="I3661" s="144" t="n">
        <f aca="false">+G:G-H:H</f>
        <v>-151442326.6</v>
      </c>
    </row>
    <row r="3662" customFormat="false" ht="17.25" hidden="false" customHeight="true" outlineLevel="0" collapsed="false">
      <c r="A3662" s="140" t="s">
        <v>119</v>
      </c>
      <c r="C3662" s="142" t="n">
        <v>28181000</v>
      </c>
      <c r="D3662" s="143" t="n">
        <v>28181000</v>
      </c>
      <c r="E3662" s="140" t="s">
        <v>250</v>
      </c>
      <c r="F3662" s="143" t="n">
        <v>2022</v>
      </c>
      <c r="G3662" s="144" t="n">
        <v>0</v>
      </c>
      <c r="H3662" s="144" t="n">
        <v>185531919.07</v>
      </c>
      <c r="I3662" s="144" t="n">
        <f aca="false">+G:G-H:H</f>
        <v>-185531919.07</v>
      </c>
    </row>
    <row r="3663" customFormat="false" ht="17.25" hidden="false" customHeight="true" outlineLevel="0" collapsed="false">
      <c r="A3663" s="140" t="s">
        <v>119</v>
      </c>
      <c r="C3663" s="142" t="n">
        <v>28182000</v>
      </c>
      <c r="D3663" s="143" t="n">
        <v>28182000</v>
      </c>
      <c r="E3663" s="140" t="s">
        <v>3085</v>
      </c>
      <c r="F3663" s="143" t="n">
        <v>2022</v>
      </c>
      <c r="G3663" s="144" t="n">
        <v>0</v>
      </c>
      <c r="H3663" s="144" t="n">
        <v>4431914.41</v>
      </c>
      <c r="I3663" s="144" t="n">
        <f aca="false">+G:G-H:H</f>
        <v>-4431914.41</v>
      </c>
    </row>
    <row r="3664" customFormat="false" ht="17.25" hidden="false" customHeight="true" outlineLevel="0" collapsed="false">
      <c r="A3664" s="140" t="s">
        <v>119</v>
      </c>
      <c r="C3664" s="142" t="n">
        <v>28183000</v>
      </c>
      <c r="D3664" s="143" t="n">
        <v>28183000</v>
      </c>
      <c r="E3664" s="140" t="s">
        <v>588</v>
      </c>
      <c r="F3664" s="143" t="n">
        <v>2022</v>
      </c>
      <c r="G3664" s="144" t="n">
        <v>0</v>
      </c>
      <c r="H3664" s="144" t="n">
        <v>45283765.95</v>
      </c>
      <c r="I3664" s="144" t="n">
        <f aca="false">+G:G-H:H</f>
        <v>-45283765.95</v>
      </c>
    </row>
    <row r="3665" customFormat="false" ht="17.25" hidden="false" customHeight="true" outlineLevel="0" collapsed="false">
      <c r="A3665" s="140" t="s">
        <v>119</v>
      </c>
      <c r="C3665" s="142" t="n">
        <v>28184000</v>
      </c>
      <c r="D3665" s="143" t="n">
        <v>28184000</v>
      </c>
      <c r="E3665" s="140" t="s">
        <v>586</v>
      </c>
      <c r="F3665" s="143" t="n">
        <v>2022</v>
      </c>
      <c r="G3665" s="144" t="n">
        <v>0</v>
      </c>
      <c r="H3665" s="144" t="n">
        <v>21007145.91</v>
      </c>
      <c r="I3665" s="144" t="n">
        <f aca="false">+G:G-H:H</f>
        <v>-21007145.91</v>
      </c>
    </row>
    <row r="3666" customFormat="false" ht="17.25" hidden="false" customHeight="true" outlineLevel="0" collapsed="false">
      <c r="A3666" s="140" t="s">
        <v>119</v>
      </c>
      <c r="C3666" s="142" t="n">
        <v>28185000</v>
      </c>
      <c r="D3666" s="143" t="n">
        <v>28185000</v>
      </c>
      <c r="E3666" s="140" t="s">
        <v>253</v>
      </c>
      <c r="F3666" s="143" t="n">
        <v>2022</v>
      </c>
      <c r="G3666" s="144" t="n">
        <v>0</v>
      </c>
      <c r="H3666" s="144" t="n">
        <v>7870686.16</v>
      </c>
      <c r="I3666" s="144" t="n">
        <f aca="false">+G:G-H:H</f>
        <v>-7870686.16</v>
      </c>
    </row>
    <row r="3667" customFormat="false" ht="17.25" hidden="false" customHeight="true" outlineLevel="0" collapsed="false">
      <c r="A3667" s="140" t="s">
        <v>119</v>
      </c>
      <c r="C3667" s="142" t="n">
        <v>31000000</v>
      </c>
      <c r="D3667" s="143" t="n">
        <v>31000000</v>
      </c>
      <c r="E3667" s="140" t="s">
        <v>2085</v>
      </c>
      <c r="F3667" s="143" t="n">
        <v>2022</v>
      </c>
      <c r="G3667" s="144" t="n">
        <v>65828085.85</v>
      </c>
      <c r="H3667" s="144" t="n">
        <v>0</v>
      </c>
      <c r="I3667" s="144" t="n">
        <f aca="false">+G:G-H:H</f>
        <v>65828085.85</v>
      </c>
    </row>
    <row r="3668" customFormat="false" ht="17.25" hidden="false" customHeight="true" outlineLevel="0" collapsed="false">
      <c r="A3668" s="140" t="s">
        <v>119</v>
      </c>
      <c r="C3668" s="142" t="n">
        <v>35500000</v>
      </c>
      <c r="D3668" s="143" t="n">
        <v>35500000</v>
      </c>
      <c r="E3668" s="140" t="s">
        <v>590</v>
      </c>
      <c r="F3668" s="143" t="n">
        <v>2022</v>
      </c>
      <c r="G3668" s="144" t="n">
        <v>549467531.51</v>
      </c>
      <c r="H3668" s="144" t="n">
        <v>0</v>
      </c>
      <c r="I3668" s="144" t="n">
        <f aca="false">+G:G-H:H</f>
        <v>549467531.51</v>
      </c>
    </row>
    <row r="3669" customFormat="false" ht="17.25" hidden="false" customHeight="true" outlineLevel="0" collapsed="false">
      <c r="A3669" s="140" t="s">
        <v>119</v>
      </c>
      <c r="C3669" s="142" t="n">
        <v>40100000</v>
      </c>
      <c r="D3669" s="143" t="n">
        <v>40100000</v>
      </c>
      <c r="E3669" s="140" t="s">
        <v>2150</v>
      </c>
      <c r="F3669" s="143" t="n">
        <v>2022</v>
      </c>
      <c r="G3669" s="144" t="n">
        <v>0</v>
      </c>
      <c r="H3669" s="144" t="n">
        <v>4672166277.52</v>
      </c>
      <c r="I3669" s="144" t="n">
        <f aca="false">+G:G-H:H</f>
        <v>-4672166277.52</v>
      </c>
    </row>
    <row r="3670" customFormat="false" ht="17.25" hidden="false" customHeight="true" outlineLevel="0" collapsed="false">
      <c r="A3670" s="140" t="s">
        <v>119</v>
      </c>
      <c r="C3670" s="142" t="n">
        <v>40120000</v>
      </c>
      <c r="D3670" s="143" t="n">
        <v>40120000</v>
      </c>
      <c r="E3670" s="140" t="s">
        <v>23</v>
      </c>
      <c r="F3670" s="143" t="n">
        <v>2022</v>
      </c>
      <c r="G3670" s="144" t="n">
        <v>0</v>
      </c>
      <c r="H3670" s="144" t="n">
        <v>565247265.21</v>
      </c>
      <c r="I3670" s="144" t="n">
        <f aca="false">+G:G-H:H</f>
        <v>-565247265.21</v>
      </c>
    </row>
    <row r="3671" customFormat="false" ht="17.25" hidden="false" customHeight="true" outlineLevel="0" collapsed="false">
      <c r="A3671" s="140" t="s">
        <v>119</v>
      </c>
      <c r="C3671" s="142" t="n">
        <v>40320000</v>
      </c>
      <c r="D3671" s="143" t="n">
        <v>40320000</v>
      </c>
      <c r="E3671" s="140" t="s">
        <v>1784</v>
      </c>
      <c r="F3671" s="143" t="n">
        <v>2022</v>
      </c>
      <c r="G3671" s="144" t="n">
        <v>0</v>
      </c>
      <c r="H3671" s="144" t="n">
        <v>283356080</v>
      </c>
      <c r="I3671" s="144" t="n">
        <f aca="false">+G:G-H:H</f>
        <v>-283356080</v>
      </c>
    </row>
    <row r="3672" customFormat="false" ht="17.25" hidden="false" customHeight="true" outlineLevel="0" collapsed="false">
      <c r="A3672" s="140" t="s">
        <v>119</v>
      </c>
      <c r="C3672" s="142" t="n">
        <v>40800000</v>
      </c>
      <c r="D3672" s="143" t="n">
        <v>40800000</v>
      </c>
      <c r="E3672" s="140" t="s">
        <v>3092</v>
      </c>
      <c r="F3672" s="143" t="n">
        <v>2022</v>
      </c>
      <c r="G3672" s="144" t="n">
        <v>0</v>
      </c>
      <c r="H3672" s="144" t="n">
        <v>503011102.27</v>
      </c>
      <c r="I3672" s="144" t="n">
        <f aca="false">+G:G-H:H</f>
        <v>-503011102.27</v>
      </c>
    </row>
    <row r="3673" customFormat="false" ht="17.25" hidden="false" customHeight="true" outlineLevel="0" collapsed="false">
      <c r="A3673" s="140" t="s">
        <v>119</v>
      </c>
      <c r="C3673" s="142" t="n">
        <v>40900000</v>
      </c>
      <c r="D3673" s="143" t="n">
        <v>40900000</v>
      </c>
      <c r="E3673" s="140" t="s">
        <v>3705</v>
      </c>
      <c r="F3673" s="143" t="n">
        <v>2022</v>
      </c>
      <c r="G3673" s="144" t="n">
        <v>1660708745.51</v>
      </c>
      <c r="H3673" s="144" t="n">
        <v>0</v>
      </c>
      <c r="I3673" s="144" t="n">
        <f aca="false">+G:G-H:H</f>
        <v>1660708745.51</v>
      </c>
    </row>
    <row r="3674" customFormat="false" ht="17.25" hidden="false" customHeight="true" outlineLevel="0" collapsed="false">
      <c r="A3674" s="140" t="s">
        <v>119</v>
      </c>
      <c r="C3674" s="142" t="n">
        <v>41100000</v>
      </c>
      <c r="D3674" s="143" t="n">
        <v>41100000</v>
      </c>
      <c r="E3674" s="140" t="s">
        <v>1788</v>
      </c>
      <c r="F3674" s="143" t="n">
        <v>2022</v>
      </c>
      <c r="G3674" s="144" t="n">
        <v>1674367551.24</v>
      </c>
      <c r="H3674" s="144" t="n">
        <v>0</v>
      </c>
      <c r="I3674" s="144" t="n">
        <f aca="false">+G:G-H:H</f>
        <v>1674367551.24</v>
      </c>
    </row>
    <row r="3675" customFormat="false" ht="17.25" hidden="false" customHeight="true" outlineLevel="0" collapsed="false">
      <c r="A3675" s="140" t="s">
        <v>119</v>
      </c>
      <c r="C3675" s="142" t="n">
        <v>41800000</v>
      </c>
      <c r="D3675" s="143" t="n">
        <v>41800000</v>
      </c>
      <c r="E3675" s="140" t="s">
        <v>1924</v>
      </c>
      <c r="F3675" s="143" t="n">
        <v>2022</v>
      </c>
      <c r="G3675" s="144" t="n">
        <v>0</v>
      </c>
      <c r="H3675" s="144" t="n">
        <v>15609635.48</v>
      </c>
      <c r="I3675" s="144" t="n">
        <f aca="false">+G:G-H:H</f>
        <v>-15609635.48</v>
      </c>
    </row>
    <row r="3676" customFormat="false" ht="17.25" hidden="false" customHeight="true" outlineLevel="0" collapsed="false">
      <c r="A3676" s="140" t="s">
        <v>119</v>
      </c>
      <c r="C3676" s="142" t="n">
        <v>42100000</v>
      </c>
      <c r="D3676" s="143" t="n">
        <v>42100000</v>
      </c>
      <c r="E3676" s="140" t="s">
        <v>2250</v>
      </c>
      <c r="F3676" s="143" t="n">
        <v>2022</v>
      </c>
      <c r="G3676" s="144" t="n">
        <v>0</v>
      </c>
      <c r="H3676" s="144" t="n">
        <v>15400727.58</v>
      </c>
      <c r="I3676" s="144" t="n">
        <f aca="false">+G:G-H:H</f>
        <v>-15400727.58</v>
      </c>
    </row>
    <row r="3677" customFormat="false" ht="17.25" hidden="false" customHeight="true" outlineLevel="0" collapsed="false">
      <c r="A3677" s="140" t="s">
        <v>119</v>
      </c>
      <c r="C3677" s="142" t="n">
        <v>42500000</v>
      </c>
      <c r="D3677" s="143" t="n">
        <v>42500000</v>
      </c>
      <c r="E3677" s="140" t="s">
        <v>1794</v>
      </c>
      <c r="F3677" s="143" t="n">
        <v>2022</v>
      </c>
      <c r="G3677" s="144" t="n">
        <v>0</v>
      </c>
      <c r="H3677" s="144" t="n">
        <v>800000</v>
      </c>
      <c r="I3677" s="144" t="n">
        <f aca="false">+G:G-H:H</f>
        <v>-800000</v>
      </c>
    </row>
    <row r="3678" customFormat="false" ht="17.25" hidden="false" customHeight="true" outlineLevel="0" collapsed="false">
      <c r="A3678" s="140" t="s">
        <v>119</v>
      </c>
      <c r="C3678" s="142" t="n">
        <v>42520000</v>
      </c>
      <c r="D3678" s="143" t="n">
        <v>42520000</v>
      </c>
      <c r="E3678" s="140" t="s">
        <v>1795</v>
      </c>
      <c r="F3678" s="143" t="n">
        <v>2022</v>
      </c>
      <c r="G3678" s="144" t="n">
        <v>0</v>
      </c>
      <c r="H3678" s="144" t="n">
        <v>650000</v>
      </c>
      <c r="I3678" s="144" t="n">
        <f aca="false">+G:G-H:H</f>
        <v>-650000</v>
      </c>
    </row>
    <row r="3679" customFormat="false" ht="17.25" hidden="false" customHeight="true" outlineLevel="0" collapsed="false">
      <c r="A3679" s="140" t="s">
        <v>119</v>
      </c>
      <c r="C3679" s="142" t="n">
        <v>42540000</v>
      </c>
      <c r="D3679" s="143" t="n">
        <v>42540000</v>
      </c>
      <c r="E3679" s="140" t="s">
        <v>34</v>
      </c>
      <c r="F3679" s="143" t="n">
        <v>2022</v>
      </c>
      <c r="G3679" s="144" t="n">
        <v>0</v>
      </c>
      <c r="H3679" s="144" t="n">
        <v>309333.28</v>
      </c>
      <c r="I3679" s="144" t="n">
        <f aca="false">+G:G-H:H</f>
        <v>-309333.28</v>
      </c>
    </row>
    <row r="3680" customFormat="false" ht="17.25" hidden="false" customHeight="true" outlineLevel="0" collapsed="false">
      <c r="A3680" s="140" t="s">
        <v>119</v>
      </c>
      <c r="C3680" s="142" t="n">
        <v>42820000</v>
      </c>
      <c r="D3680" s="143" t="n">
        <v>42820000</v>
      </c>
      <c r="E3680" s="140" t="s">
        <v>604</v>
      </c>
      <c r="F3680" s="143" t="n">
        <v>2022</v>
      </c>
      <c r="G3680" s="144" t="n">
        <v>0</v>
      </c>
      <c r="H3680" s="144" t="n">
        <v>115038331.68</v>
      </c>
      <c r="I3680" s="144" t="n">
        <f aca="false">+G:G-H:H</f>
        <v>-115038331.68</v>
      </c>
    </row>
    <row r="3681" customFormat="false" ht="17.25" hidden="false" customHeight="true" outlineLevel="0" collapsed="false">
      <c r="A3681" s="140" t="s">
        <v>119</v>
      </c>
      <c r="C3681" s="142" t="n">
        <v>43100000</v>
      </c>
      <c r="D3681" s="143" t="n">
        <v>43100000</v>
      </c>
      <c r="E3681" s="140" t="s">
        <v>605</v>
      </c>
      <c r="F3681" s="143" t="n">
        <v>2022</v>
      </c>
      <c r="G3681" s="144" t="n">
        <v>0</v>
      </c>
      <c r="H3681" s="144" t="n">
        <v>27028560.2</v>
      </c>
      <c r="I3681" s="144" t="n">
        <f aca="false">+G:G-H:H</f>
        <v>-27028560.2</v>
      </c>
    </row>
    <row r="3682" customFormat="false" ht="17.25" hidden="false" customHeight="true" outlineLevel="0" collapsed="false">
      <c r="A3682" s="140" t="s">
        <v>119</v>
      </c>
      <c r="C3682" s="142" t="n">
        <v>43110000</v>
      </c>
      <c r="D3682" s="143" t="n">
        <v>43110000</v>
      </c>
      <c r="E3682" s="140" t="s">
        <v>3106</v>
      </c>
      <c r="F3682" s="143" t="n">
        <v>2022</v>
      </c>
      <c r="G3682" s="144" t="n">
        <v>152000</v>
      </c>
      <c r="H3682" s="144" t="n">
        <v>0</v>
      </c>
      <c r="I3682" s="144" t="n">
        <f aca="false">+G:G-H:H</f>
        <v>152000</v>
      </c>
    </row>
    <row r="3683" customFormat="false" ht="17.25" hidden="false" customHeight="true" outlineLevel="0" collapsed="false">
      <c r="A3683" s="140" t="s">
        <v>119</v>
      </c>
      <c r="C3683" s="142" t="n">
        <v>43200000</v>
      </c>
      <c r="D3683" s="143" t="n">
        <v>43200000</v>
      </c>
      <c r="E3683" s="140" t="s">
        <v>37</v>
      </c>
      <c r="F3683" s="143" t="n">
        <v>2022</v>
      </c>
      <c r="G3683" s="144" t="n">
        <v>0</v>
      </c>
      <c r="H3683" s="144" t="n">
        <v>10399391.27</v>
      </c>
      <c r="I3683" s="144" t="n">
        <f aca="false">+G:G-H:H</f>
        <v>-10399391.27</v>
      </c>
    </row>
    <row r="3684" customFormat="false" ht="17.25" hidden="false" customHeight="true" outlineLevel="0" collapsed="false">
      <c r="A3684" s="140" t="s">
        <v>119</v>
      </c>
      <c r="C3684" s="142" t="n">
        <v>43300000</v>
      </c>
      <c r="D3684" s="143" t="n">
        <v>43300000</v>
      </c>
      <c r="E3684" s="140" t="s">
        <v>38</v>
      </c>
      <c r="F3684" s="143" t="n">
        <v>2022</v>
      </c>
      <c r="G3684" s="144" t="n">
        <v>0</v>
      </c>
      <c r="H3684" s="144" t="n">
        <v>1910254.3</v>
      </c>
      <c r="I3684" s="144" t="n">
        <f aca="false">+G:G-H:H</f>
        <v>-1910254.3</v>
      </c>
    </row>
    <row r="3685" customFormat="false" ht="17.25" hidden="false" customHeight="true" outlineLevel="0" collapsed="false">
      <c r="A3685" s="140" t="s">
        <v>119</v>
      </c>
      <c r="C3685" s="142" t="n">
        <v>43400000</v>
      </c>
      <c r="D3685" s="143" t="n">
        <v>43400000</v>
      </c>
      <c r="E3685" s="140" t="s">
        <v>39</v>
      </c>
      <c r="F3685" s="143" t="n">
        <v>2022</v>
      </c>
      <c r="G3685" s="144" t="n">
        <v>0</v>
      </c>
      <c r="H3685" s="144" t="n">
        <v>1380000</v>
      </c>
      <c r="I3685" s="144" t="n">
        <f aca="false">+G:G-H:H</f>
        <v>-1380000</v>
      </c>
    </row>
    <row r="3686" customFormat="false" ht="17.25" hidden="false" customHeight="true" outlineLevel="0" collapsed="false">
      <c r="A3686" s="140" t="s">
        <v>119</v>
      </c>
      <c r="C3686" s="142" t="n">
        <v>43600000</v>
      </c>
      <c r="D3686" s="143" t="n">
        <v>43500000</v>
      </c>
      <c r="E3686" s="140" t="s">
        <v>607</v>
      </c>
      <c r="F3686" s="143" t="n">
        <v>2022</v>
      </c>
      <c r="G3686" s="144" t="n">
        <v>0</v>
      </c>
      <c r="H3686" s="144" t="n">
        <v>924306.72</v>
      </c>
      <c r="I3686" s="144" t="n">
        <f aca="false">+G:G-H:H</f>
        <v>-924306.72</v>
      </c>
    </row>
    <row r="3687" customFormat="false" ht="17.25" hidden="false" customHeight="true" outlineLevel="0" collapsed="false">
      <c r="A3687" s="140" t="s">
        <v>119</v>
      </c>
      <c r="C3687" s="142" t="n">
        <v>43700000</v>
      </c>
      <c r="D3687" s="143" t="n">
        <v>43500000</v>
      </c>
      <c r="E3687" s="140" t="s">
        <v>3107</v>
      </c>
      <c r="F3687" s="143" t="n">
        <v>2022</v>
      </c>
      <c r="G3687" s="144" t="n">
        <v>0</v>
      </c>
      <c r="H3687" s="144" t="n">
        <v>137827.38</v>
      </c>
      <c r="I3687" s="144" t="n">
        <f aca="false">+G:G-H:H</f>
        <v>-137827.38</v>
      </c>
    </row>
    <row r="3688" customFormat="false" ht="17.25" hidden="false" customHeight="true" outlineLevel="0" collapsed="false">
      <c r="A3688" s="140" t="s">
        <v>119</v>
      </c>
      <c r="C3688" s="142" t="n">
        <v>43860000</v>
      </c>
      <c r="D3688" s="143" t="n">
        <v>43860000</v>
      </c>
      <c r="E3688" s="140" t="s">
        <v>1644</v>
      </c>
      <c r="F3688" s="143" t="n">
        <v>2022</v>
      </c>
      <c r="G3688" s="144" t="n">
        <v>0</v>
      </c>
      <c r="H3688" s="144" t="n">
        <v>9667299.72</v>
      </c>
      <c r="I3688" s="144" t="n">
        <f aca="false">+G:G-H:H</f>
        <v>-9667299.72</v>
      </c>
    </row>
    <row r="3689" customFormat="false" ht="17.25" hidden="false" customHeight="true" outlineLevel="0" collapsed="false">
      <c r="A3689" s="140" t="s">
        <v>119</v>
      </c>
      <c r="C3689" s="142" t="n">
        <v>44100000</v>
      </c>
      <c r="D3689" s="143" t="n">
        <v>44100000</v>
      </c>
      <c r="E3689" s="140" t="s">
        <v>2251</v>
      </c>
      <c r="F3689" s="143" t="n">
        <v>2022</v>
      </c>
      <c r="G3689" s="144" t="n">
        <v>0</v>
      </c>
      <c r="H3689" s="144" t="n">
        <v>12149600</v>
      </c>
      <c r="I3689" s="144" t="n">
        <f aca="false">+G:G-H:H</f>
        <v>-12149600</v>
      </c>
    </row>
    <row r="3690" customFormat="false" ht="17.25" hidden="false" customHeight="true" outlineLevel="0" collapsed="false">
      <c r="A3690" s="140" t="s">
        <v>119</v>
      </c>
      <c r="C3690" s="142" t="n">
        <v>44300000</v>
      </c>
      <c r="D3690" s="143" t="n">
        <v>44300000</v>
      </c>
      <c r="E3690" s="140" t="s">
        <v>611</v>
      </c>
      <c r="F3690" s="143" t="n">
        <v>2022</v>
      </c>
      <c r="G3690" s="144" t="n">
        <v>100000</v>
      </c>
      <c r="H3690" s="144" t="n">
        <v>0</v>
      </c>
      <c r="I3690" s="144" t="n">
        <f aca="false">+G:G-H:H</f>
        <v>100000</v>
      </c>
    </row>
    <row r="3691" customFormat="false" ht="17.25" hidden="false" customHeight="true" outlineLevel="0" collapsed="false">
      <c r="A3691" s="140" t="s">
        <v>119</v>
      </c>
      <c r="C3691" s="142" t="n">
        <v>44400000</v>
      </c>
      <c r="D3691" s="143" t="n">
        <v>44400000</v>
      </c>
      <c r="E3691" s="140" t="s">
        <v>3706</v>
      </c>
      <c r="F3691" s="143" t="n">
        <v>2022</v>
      </c>
      <c r="G3691" s="144" t="n">
        <v>0</v>
      </c>
      <c r="H3691" s="144" t="n">
        <v>61481449.46225</v>
      </c>
      <c r="I3691" s="144" t="n">
        <f aca="false">+G:G-H:H</f>
        <v>-61481449.46225</v>
      </c>
    </row>
    <row r="3692" customFormat="false" ht="17.25" hidden="false" customHeight="true" outlineLevel="0" collapsed="false">
      <c r="A3692" s="140" t="s">
        <v>119</v>
      </c>
      <c r="C3692" s="142" t="n">
        <v>44410000</v>
      </c>
      <c r="D3692" s="143" t="n">
        <v>44410000</v>
      </c>
      <c r="E3692" s="140" t="s">
        <v>3707</v>
      </c>
      <c r="F3692" s="143" t="n">
        <v>2022</v>
      </c>
      <c r="G3692" s="144" t="n">
        <v>1819530.57</v>
      </c>
      <c r="H3692" s="144" t="n">
        <v>0</v>
      </c>
      <c r="I3692" s="144" t="n">
        <f aca="false">+G:G-H:H</f>
        <v>1819530.57</v>
      </c>
    </row>
    <row r="3693" customFormat="false" ht="17.25" hidden="false" customHeight="true" outlineLevel="0" collapsed="false">
      <c r="A3693" s="140" t="s">
        <v>119</v>
      </c>
      <c r="C3693" s="142" t="n">
        <v>44411000</v>
      </c>
      <c r="D3693" s="143" t="n">
        <v>44411000</v>
      </c>
      <c r="E3693" s="140" t="s">
        <v>2046</v>
      </c>
      <c r="F3693" s="143" t="n">
        <v>2022</v>
      </c>
      <c r="G3693" s="144" t="n">
        <v>0</v>
      </c>
      <c r="H3693" s="144" t="n">
        <v>43768527.2</v>
      </c>
      <c r="I3693" s="144" t="n">
        <f aca="false">+G:G-H:H</f>
        <v>-43768527.2</v>
      </c>
    </row>
    <row r="3694" customFormat="false" ht="17.25" hidden="false" customHeight="true" outlineLevel="0" collapsed="false">
      <c r="A3694" s="140" t="s">
        <v>119</v>
      </c>
      <c r="C3694" s="142" t="n">
        <v>44540000</v>
      </c>
      <c r="D3694" s="143" t="n">
        <v>44540000</v>
      </c>
      <c r="E3694" s="140" t="s">
        <v>2255</v>
      </c>
      <c r="F3694" s="143" t="n">
        <v>2022</v>
      </c>
      <c r="G3694" s="144" t="n">
        <v>0</v>
      </c>
      <c r="H3694" s="144" t="n">
        <v>59864076.96</v>
      </c>
      <c r="I3694" s="144" t="n">
        <f aca="false">+G:G-H:H</f>
        <v>-59864076.96</v>
      </c>
    </row>
    <row r="3695" customFormat="false" ht="17.25" hidden="false" customHeight="true" outlineLevel="0" collapsed="false">
      <c r="A3695" s="140" t="s">
        <v>119</v>
      </c>
      <c r="C3695" s="142" t="n">
        <v>44562000</v>
      </c>
      <c r="D3695" s="143" t="n">
        <v>44562000</v>
      </c>
      <c r="E3695" s="140" t="s">
        <v>47</v>
      </c>
      <c r="F3695" s="143" t="n">
        <v>2022</v>
      </c>
      <c r="G3695" s="144" t="n">
        <v>8982948.77</v>
      </c>
      <c r="H3695" s="144" t="n">
        <v>0</v>
      </c>
      <c r="I3695" s="144" t="n">
        <f aca="false">+G:G-H:H</f>
        <v>8982948.77</v>
      </c>
    </row>
    <row r="3696" customFormat="false" ht="17.25" hidden="false" customHeight="true" outlineLevel="0" collapsed="false">
      <c r="A3696" s="140" t="s">
        <v>119</v>
      </c>
      <c r="C3696" s="142" t="n">
        <v>44564000</v>
      </c>
      <c r="D3696" s="143" t="n">
        <v>44564000</v>
      </c>
      <c r="E3696" s="140" t="s">
        <v>49</v>
      </c>
      <c r="F3696" s="143" t="n">
        <v>2022</v>
      </c>
      <c r="G3696" s="144" t="n">
        <v>0</v>
      </c>
      <c r="H3696" s="144" t="n">
        <v>23784021.97</v>
      </c>
      <c r="I3696" s="144" t="n">
        <f aca="false">+G:G-H:H</f>
        <v>-23784021.97</v>
      </c>
    </row>
    <row r="3697" customFormat="false" ht="17.25" hidden="false" customHeight="true" outlineLevel="0" collapsed="false">
      <c r="A3697" s="140" t="s">
        <v>119</v>
      </c>
      <c r="C3697" s="142" t="n">
        <v>44565000</v>
      </c>
      <c r="D3697" s="143" t="n">
        <v>44565000</v>
      </c>
      <c r="E3697" s="140" t="s">
        <v>1646</v>
      </c>
      <c r="F3697" s="143" t="n">
        <v>2022</v>
      </c>
      <c r="G3697" s="144" t="n">
        <v>10467677.74</v>
      </c>
      <c r="H3697" s="144" t="n">
        <v>0</v>
      </c>
      <c r="I3697" s="144" t="n">
        <f aca="false">+G:G-H:H</f>
        <v>10467677.74</v>
      </c>
    </row>
    <row r="3698" customFormat="false" ht="17.25" hidden="false" customHeight="true" outlineLevel="0" collapsed="false">
      <c r="A3698" s="140" t="s">
        <v>119</v>
      </c>
      <c r="C3698" s="142" t="n">
        <v>44570000</v>
      </c>
      <c r="D3698" s="143" t="n">
        <v>44570000</v>
      </c>
      <c r="E3698" s="140" t="s">
        <v>3708</v>
      </c>
      <c r="F3698" s="143" t="n">
        <v>2022</v>
      </c>
      <c r="G3698" s="144" t="n">
        <v>0</v>
      </c>
      <c r="H3698" s="144" t="n">
        <v>669846887.67</v>
      </c>
      <c r="I3698" s="144" t="n">
        <f aca="false">+G:G-H:H</f>
        <v>-669846887.67</v>
      </c>
    </row>
    <row r="3699" customFormat="false" ht="17.25" hidden="false" customHeight="true" outlineLevel="0" collapsed="false">
      <c r="A3699" s="140" t="s">
        <v>119</v>
      </c>
      <c r="C3699" s="142" t="n">
        <v>44571000</v>
      </c>
      <c r="D3699" s="143" t="n">
        <v>44571000</v>
      </c>
      <c r="E3699" s="140" t="s">
        <v>3368</v>
      </c>
      <c r="F3699" s="143" t="n">
        <v>2022</v>
      </c>
      <c r="G3699" s="144" t="n">
        <v>0</v>
      </c>
      <c r="H3699" s="144" t="n">
        <v>191475</v>
      </c>
      <c r="I3699" s="144" t="n">
        <f aca="false">+G:G-H:H</f>
        <v>-191475</v>
      </c>
    </row>
    <row r="3700" customFormat="false" ht="17.25" hidden="false" customHeight="true" outlineLevel="0" collapsed="false">
      <c r="A3700" s="140" t="s">
        <v>119</v>
      </c>
      <c r="C3700" s="142" t="n">
        <v>44572000</v>
      </c>
      <c r="D3700" s="143" t="n">
        <v>44572000</v>
      </c>
      <c r="E3700" s="140" t="s">
        <v>3709</v>
      </c>
      <c r="F3700" s="143" t="n">
        <v>2022</v>
      </c>
      <c r="G3700" s="144" t="n">
        <v>10296221.38</v>
      </c>
      <c r="H3700" s="144" t="n">
        <v>0</v>
      </c>
      <c r="I3700" s="144" t="n">
        <f aca="false">+G:G-H:H</f>
        <v>10296221.38</v>
      </c>
    </row>
    <row r="3701" customFormat="false" ht="17.25" hidden="false" customHeight="true" outlineLevel="0" collapsed="false">
      <c r="A3701" s="140" t="s">
        <v>119</v>
      </c>
      <c r="C3701" s="142" t="n">
        <v>44586000</v>
      </c>
      <c r="D3701" s="143" t="n">
        <v>44584000</v>
      </c>
      <c r="E3701" s="140" t="s">
        <v>3710</v>
      </c>
      <c r="F3701" s="143" t="n">
        <v>2022</v>
      </c>
      <c r="G3701" s="144" t="n">
        <v>11696743.99</v>
      </c>
      <c r="H3701" s="144" t="n">
        <v>0</v>
      </c>
      <c r="I3701" s="144" t="n">
        <f aca="false">+G:G-H:H</f>
        <v>11696743.99</v>
      </c>
    </row>
    <row r="3702" customFormat="false" ht="17.25" hidden="false" customHeight="true" outlineLevel="0" collapsed="false">
      <c r="A3702" s="140" t="s">
        <v>119</v>
      </c>
      <c r="C3702" s="142" t="n">
        <v>44589999</v>
      </c>
      <c r="D3702" s="143" t="n">
        <v>44587000</v>
      </c>
      <c r="E3702" s="140" t="s">
        <v>3711</v>
      </c>
      <c r="F3702" s="143" t="n">
        <v>2022</v>
      </c>
      <c r="G3702" s="144" t="n">
        <v>0</v>
      </c>
      <c r="H3702" s="144" t="n">
        <v>1323160</v>
      </c>
      <c r="I3702" s="144" t="n">
        <f aca="false">+G:G-H:H</f>
        <v>-1323160</v>
      </c>
    </row>
    <row r="3703" customFormat="false" ht="17.25" hidden="false" customHeight="true" outlineLevel="0" collapsed="false">
      <c r="A3703" s="140" t="s">
        <v>119</v>
      </c>
      <c r="C3703" s="142" t="n">
        <v>45510000</v>
      </c>
      <c r="D3703" s="143" t="n">
        <v>45510000</v>
      </c>
      <c r="E3703" s="140" t="s">
        <v>3712</v>
      </c>
      <c r="F3703" s="143" t="n">
        <v>2022</v>
      </c>
      <c r="G3703" s="144" t="n">
        <v>0</v>
      </c>
      <c r="H3703" s="144" t="n">
        <v>3963768743.46</v>
      </c>
      <c r="I3703" s="144" t="n">
        <f aca="false">+G:G-H:H</f>
        <v>-3963768743.46</v>
      </c>
    </row>
    <row r="3704" customFormat="false" ht="17.25" hidden="false" customHeight="true" outlineLevel="0" collapsed="false">
      <c r="A3704" s="140" t="s">
        <v>119</v>
      </c>
      <c r="C3704" s="142" t="n">
        <v>45514000</v>
      </c>
      <c r="D3704" s="143" t="n">
        <v>45514000</v>
      </c>
      <c r="E3704" s="140" t="s">
        <v>3713</v>
      </c>
      <c r="F3704" s="143" t="n">
        <v>2022</v>
      </c>
      <c r="G3704" s="144" t="n">
        <v>0</v>
      </c>
      <c r="H3704" s="144" t="n">
        <v>0</v>
      </c>
      <c r="I3704" s="144" t="n">
        <f aca="false">+G:G-H:H</f>
        <v>0</v>
      </c>
    </row>
    <row r="3705" customFormat="false" ht="17.25" hidden="false" customHeight="true" outlineLevel="0" collapsed="false">
      <c r="A3705" s="140" t="s">
        <v>119</v>
      </c>
      <c r="C3705" s="142" t="n">
        <v>46600000</v>
      </c>
      <c r="D3705" s="143" t="n">
        <v>46600000</v>
      </c>
      <c r="E3705" s="140" t="s">
        <v>1810</v>
      </c>
      <c r="F3705" s="143" t="n">
        <v>2022</v>
      </c>
      <c r="G3705" s="144" t="n">
        <v>187180799.58</v>
      </c>
      <c r="H3705" s="144" t="n">
        <v>0</v>
      </c>
      <c r="I3705" s="144" t="n">
        <f aca="false">+G:G-H:H</f>
        <v>187180799.58</v>
      </c>
    </row>
    <row r="3706" customFormat="false" ht="17.25" hidden="false" customHeight="true" outlineLevel="0" collapsed="false">
      <c r="A3706" s="140" t="s">
        <v>119</v>
      </c>
      <c r="C3706" s="142" t="n">
        <v>46600000</v>
      </c>
      <c r="D3706" s="143" t="n">
        <v>46600000</v>
      </c>
      <c r="E3706" s="140" t="s">
        <v>84</v>
      </c>
      <c r="F3706" s="143" t="n">
        <v>2022</v>
      </c>
      <c r="G3706" s="144" t="n">
        <v>0</v>
      </c>
      <c r="H3706" s="144" t="n">
        <v>0</v>
      </c>
      <c r="I3706" s="144" t="n">
        <f aca="false">+G:G-H:H</f>
        <v>0</v>
      </c>
    </row>
    <row r="3707" customFormat="false" ht="17.25" hidden="false" customHeight="true" outlineLevel="0" collapsed="false">
      <c r="A3707" s="140" t="s">
        <v>119</v>
      </c>
      <c r="C3707" s="142" t="n">
        <v>46610000</v>
      </c>
      <c r="D3707" s="143" t="n">
        <v>46610000</v>
      </c>
      <c r="E3707" s="140" t="s">
        <v>82</v>
      </c>
      <c r="F3707" s="143" t="n">
        <v>2022</v>
      </c>
      <c r="G3707" s="144" t="n">
        <v>0</v>
      </c>
      <c r="H3707" s="144" t="n">
        <v>734344.62</v>
      </c>
      <c r="I3707" s="144" t="n">
        <f aca="false">+G:G-H:H</f>
        <v>-734344.62</v>
      </c>
    </row>
    <row r="3708" customFormat="false" ht="17.25" hidden="false" customHeight="true" outlineLevel="0" collapsed="false">
      <c r="A3708" s="140" t="s">
        <v>119</v>
      </c>
      <c r="C3708" s="142" t="n">
        <v>46610000</v>
      </c>
      <c r="D3708" s="143" t="n">
        <v>46610000</v>
      </c>
      <c r="E3708" s="140" t="s">
        <v>75</v>
      </c>
      <c r="F3708" s="143" t="n">
        <v>2022</v>
      </c>
      <c r="G3708" s="144" t="n">
        <v>0</v>
      </c>
      <c r="H3708" s="144" t="n">
        <v>64980.37</v>
      </c>
      <c r="I3708" s="144" t="n">
        <f aca="false">+G:G-H:H</f>
        <v>-64980.37</v>
      </c>
    </row>
    <row r="3709" customFormat="false" ht="17.25" hidden="false" customHeight="true" outlineLevel="0" collapsed="false">
      <c r="A3709" s="140" t="s">
        <v>119</v>
      </c>
      <c r="C3709" s="142" t="n">
        <v>46610000</v>
      </c>
      <c r="D3709" s="143" t="n">
        <v>46610000</v>
      </c>
      <c r="E3709" s="140" t="s">
        <v>84</v>
      </c>
      <c r="F3709" s="143" t="n">
        <v>2022</v>
      </c>
      <c r="G3709" s="144" t="n">
        <v>0</v>
      </c>
      <c r="H3709" s="144" t="n">
        <v>14838724.74</v>
      </c>
      <c r="I3709" s="144" t="n">
        <f aca="false">+G:G-H:H</f>
        <v>-14838724.74</v>
      </c>
    </row>
    <row r="3710" customFormat="false" ht="17.25" hidden="false" customHeight="true" outlineLevel="0" collapsed="false">
      <c r="A3710" s="140" t="s">
        <v>119</v>
      </c>
      <c r="C3710" s="142" t="n">
        <v>46610000</v>
      </c>
      <c r="D3710" s="143" t="n">
        <v>46610000</v>
      </c>
      <c r="E3710" s="140" t="s">
        <v>83</v>
      </c>
      <c r="F3710" s="143" t="n">
        <v>2022</v>
      </c>
      <c r="G3710" s="144" t="n">
        <v>0</v>
      </c>
      <c r="H3710" s="144" t="n">
        <v>1145209.72</v>
      </c>
      <c r="I3710" s="144" t="n">
        <f aca="false">+G:G-H:H</f>
        <v>-1145209.72</v>
      </c>
    </row>
    <row r="3711" customFormat="false" ht="17.25" hidden="false" customHeight="true" outlineLevel="0" collapsed="false">
      <c r="A3711" s="140" t="s">
        <v>119</v>
      </c>
      <c r="C3711" s="142" t="n">
        <v>46610000</v>
      </c>
      <c r="D3711" s="143" t="n">
        <v>46610000</v>
      </c>
      <c r="E3711" s="140" t="s">
        <v>1566</v>
      </c>
      <c r="F3711" s="143" t="n">
        <v>2022</v>
      </c>
      <c r="G3711" s="144" t="n">
        <v>0</v>
      </c>
      <c r="H3711" s="144" t="n">
        <v>150000</v>
      </c>
      <c r="I3711" s="144" t="n">
        <f aca="false">+G:G-H:H</f>
        <v>-150000</v>
      </c>
    </row>
    <row r="3712" customFormat="false" ht="17.25" hidden="false" customHeight="true" outlineLevel="0" collapsed="false">
      <c r="A3712" s="140" t="s">
        <v>119</v>
      </c>
      <c r="C3712" s="142" t="n">
        <v>46610000</v>
      </c>
      <c r="D3712" s="143" t="n">
        <v>46610000</v>
      </c>
      <c r="E3712" s="140" t="s">
        <v>1567</v>
      </c>
      <c r="F3712" s="143" t="n">
        <v>2022</v>
      </c>
      <c r="G3712" s="144" t="n">
        <v>0</v>
      </c>
      <c r="H3712" s="144" t="n">
        <v>33152604.4</v>
      </c>
      <c r="I3712" s="144" t="n">
        <f aca="false">+G:G-H:H</f>
        <v>-33152604.4</v>
      </c>
    </row>
    <row r="3713" customFormat="false" ht="17.25" hidden="false" customHeight="true" outlineLevel="0" collapsed="false">
      <c r="A3713" s="140" t="s">
        <v>119</v>
      </c>
      <c r="C3713" s="142" t="n">
        <v>46610000</v>
      </c>
      <c r="D3713" s="143" t="n">
        <v>46610000</v>
      </c>
      <c r="E3713" s="140" t="s">
        <v>59</v>
      </c>
      <c r="F3713" s="143" t="n">
        <v>2022</v>
      </c>
      <c r="G3713" s="144" t="n">
        <v>1240000</v>
      </c>
      <c r="H3713" s="144" t="n">
        <v>0</v>
      </c>
      <c r="I3713" s="144" t="n">
        <f aca="false">+G:G-H:H</f>
        <v>1240000</v>
      </c>
    </row>
    <row r="3714" customFormat="false" ht="17.25" hidden="false" customHeight="true" outlineLevel="0" collapsed="false">
      <c r="A3714" s="140" t="s">
        <v>119</v>
      </c>
      <c r="C3714" s="142" t="n">
        <v>46610000</v>
      </c>
      <c r="D3714" s="143" t="n">
        <v>46610000</v>
      </c>
      <c r="E3714" s="140" t="s">
        <v>85</v>
      </c>
      <c r="F3714" s="143" t="n">
        <v>2022</v>
      </c>
      <c r="G3714" s="144" t="n">
        <v>0</v>
      </c>
      <c r="H3714" s="144" t="n">
        <v>3158400</v>
      </c>
      <c r="I3714" s="144" t="n">
        <f aca="false">+G:G-H:H</f>
        <v>-3158400</v>
      </c>
    </row>
    <row r="3715" customFormat="false" ht="17.25" hidden="false" customHeight="true" outlineLevel="0" collapsed="false">
      <c r="A3715" s="140" t="s">
        <v>119</v>
      </c>
      <c r="C3715" s="142" t="n">
        <v>46700000</v>
      </c>
      <c r="D3715" s="143" t="n">
        <v>46700000</v>
      </c>
      <c r="E3715" s="140" t="s">
        <v>96</v>
      </c>
      <c r="F3715" s="143" t="n">
        <v>2022</v>
      </c>
      <c r="G3715" s="144" t="n">
        <v>0</v>
      </c>
      <c r="H3715" s="144" t="n">
        <v>692519769.58</v>
      </c>
      <c r="I3715" s="144" t="n">
        <f aca="false">+G:G-H:H</f>
        <v>-692519769.58</v>
      </c>
    </row>
    <row r="3716" customFormat="false" ht="17.25" hidden="false" customHeight="true" outlineLevel="0" collapsed="false">
      <c r="A3716" s="140" t="s">
        <v>119</v>
      </c>
      <c r="C3716" s="142" t="n">
        <v>46700000</v>
      </c>
      <c r="D3716" s="143" t="n">
        <v>46700000</v>
      </c>
      <c r="E3716" s="140" t="s">
        <v>82</v>
      </c>
      <c r="F3716" s="143" t="n">
        <v>2022</v>
      </c>
      <c r="G3716" s="144" t="n">
        <v>0</v>
      </c>
      <c r="H3716" s="144" t="n">
        <v>56669.29</v>
      </c>
      <c r="I3716" s="144" t="n">
        <f aca="false">+G:G-H:H</f>
        <v>-56669.29</v>
      </c>
    </row>
    <row r="3717" customFormat="false" ht="17.25" hidden="false" customHeight="true" outlineLevel="0" collapsed="false">
      <c r="A3717" s="140" t="s">
        <v>119</v>
      </c>
      <c r="C3717" s="142" t="n">
        <v>46700000</v>
      </c>
      <c r="D3717" s="143" t="n">
        <v>46700000</v>
      </c>
      <c r="E3717" s="140" t="s">
        <v>3714</v>
      </c>
      <c r="F3717" s="143" t="n">
        <v>2022</v>
      </c>
      <c r="G3717" s="144" t="n">
        <v>1691203628.59</v>
      </c>
      <c r="H3717" s="144" t="n">
        <v>0</v>
      </c>
      <c r="I3717" s="144" t="n">
        <f aca="false">+G:G-H:H</f>
        <v>1691203628.59</v>
      </c>
    </row>
    <row r="3718" customFormat="false" ht="17.25" hidden="false" customHeight="true" outlineLevel="0" collapsed="false">
      <c r="A3718" s="140" t="s">
        <v>119</v>
      </c>
      <c r="C3718" s="142" t="n">
        <v>46700000</v>
      </c>
      <c r="D3718" s="143" t="n">
        <v>46700000</v>
      </c>
      <c r="E3718" s="140" t="s">
        <v>97</v>
      </c>
      <c r="F3718" s="143" t="n">
        <v>2022</v>
      </c>
      <c r="G3718" s="144" t="n">
        <v>0</v>
      </c>
      <c r="H3718" s="144" t="n">
        <v>3627034655.04</v>
      </c>
      <c r="I3718" s="144" t="n">
        <f aca="false">+G:G-H:H</f>
        <v>-3627034655.04</v>
      </c>
    </row>
    <row r="3719" customFormat="false" ht="17.25" hidden="false" customHeight="true" outlineLevel="0" collapsed="false">
      <c r="A3719" s="140" t="s">
        <v>119</v>
      </c>
      <c r="C3719" s="142" t="n">
        <v>46700000</v>
      </c>
      <c r="D3719" s="143" t="n">
        <v>46700000</v>
      </c>
      <c r="E3719" s="140" t="s">
        <v>84</v>
      </c>
      <c r="F3719" s="143" t="n">
        <v>2022</v>
      </c>
      <c r="G3719" s="144" t="n">
        <v>0</v>
      </c>
      <c r="H3719" s="144" t="n">
        <v>0</v>
      </c>
      <c r="I3719" s="144" t="n">
        <f aca="false">+G:G-H:H</f>
        <v>0</v>
      </c>
    </row>
    <row r="3720" customFormat="false" ht="17.25" hidden="false" customHeight="true" outlineLevel="0" collapsed="false">
      <c r="A3720" s="140" t="s">
        <v>119</v>
      </c>
      <c r="C3720" s="142" t="n">
        <v>46700000</v>
      </c>
      <c r="D3720" s="143" t="n">
        <v>46700000</v>
      </c>
      <c r="E3720" s="140" t="s">
        <v>98</v>
      </c>
      <c r="F3720" s="143" t="n">
        <v>2022</v>
      </c>
      <c r="G3720" s="144" t="n">
        <v>0</v>
      </c>
      <c r="H3720" s="144" t="n">
        <v>3067021600</v>
      </c>
      <c r="I3720" s="144" t="n">
        <f aca="false">+G:G-H:H</f>
        <v>-3067021600</v>
      </c>
    </row>
    <row r="3721" customFormat="false" ht="17.25" hidden="false" customHeight="true" outlineLevel="0" collapsed="false">
      <c r="A3721" s="140" t="s">
        <v>119</v>
      </c>
      <c r="C3721" s="142" t="n">
        <v>46700000</v>
      </c>
      <c r="D3721" s="143" t="n">
        <v>46700000</v>
      </c>
      <c r="E3721" s="140" t="s">
        <v>3715</v>
      </c>
      <c r="F3721" s="143" t="n">
        <v>2022</v>
      </c>
      <c r="G3721" s="144" t="n">
        <v>55000000</v>
      </c>
      <c r="H3721" s="144" t="n">
        <v>0</v>
      </c>
      <c r="I3721" s="144" t="n">
        <f aca="false">+G:G-H:H</f>
        <v>55000000</v>
      </c>
    </row>
    <row r="3722" customFormat="false" ht="17.25" hidden="false" customHeight="true" outlineLevel="0" collapsed="false">
      <c r="A3722" s="140" t="s">
        <v>119</v>
      </c>
      <c r="C3722" s="142" t="n">
        <v>46700000</v>
      </c>
      <c r="D3722" s="143" t="n">
        <v>46700000</v>
      </c>
      <c r="E3722" s="140" t="s">
        <v>2154</v>
      </c>
      <c r="F3722" s="143" t="n">
        <v>2022</v>
      </c>
      <c r="G3722" s="144" t="n">
        <v>0</v>
      </c>
      <c r="H3722" s="144" t="n">
        <v>706826700</v>
      </c>
      <c r="I3722" s="144" t="n">
        <f aca="false">+G:G-H:H</f>
        <v>-706826700</v>
      </c>
    </row>
    <row r="3723" customFormat="false" ht="17.25" hidden="false" customHeight="true" outlineLevel="0" collapsed="false">
      <c r="A3723" s="140" t="s">
        <v>119</v>
      </c>
      <c r="C3723" s="142" t="n">
        <v>46700000</v>
      </c>
      <c r="D3723" s="143" t="n">
        <v>46700000</v>
      </c>
      <c r="E3723" s="140" t="s">
        <v>95</v>
      </c>
      <c r="F3723" s="143" t="n">
        <v>2022</v>
      </c>
      <c r="G3723" s="144" t="n">
        <v>0</v>
      </c>
      <c r="H3723" s="144" t="n">
        <v>150000000</v>
      </c>
      <c r="I3723" s="144" t="n">
        <f aca="false">+G:G-H:H</f>
        <v>-150000000</v>
      </c>
    </row>
    <row r="3724" customFormat="false" ht="17.25" hidden="false" customHeight="true" outlineLevel="0" collapsed="false">
      <c r="A3724" s="140" t="s">
        <v>119</v>
      </c>
      <c r="C3724" s="142" t="n">
        <v>46800000</v>
      </c>
      <c r="D3724" s="143" t="n">
        <v>46800000</v>
      </c>
      <c r="E3724" s="140" t="s">
        <v>1567</v>
      </c>
      <c r="F3724" s="143" t="n">
        <v>2022</v>
      </c>
      <c r="G3724" s="144" t="n">
        <v>0</v>
      </c>
      <c r="H3724" s="144" t="n">
        <v>0</v>
      </c>
      <c r="I3724" s="144" t="n">
        <f aca="false">+G:G-H:H</f>
        <v>0</v>
      </c>
    </row>
    <row r="3725" customFormat="false" ht="17.25" hidden="false" customHeight="true" outlineLevel="0" collapsed="false">
      <c r="A3725" s="140" t="s">
        <v>119</v>
      </c>
      <c r="C3725" s="142" t="n">
        <v>46800000</v>
      </c>
      <c r="D3725" s="143" t="n">
        <v>46800000</v>
      </c>
      <c r="E3725" s="140" t="s">
        <v>3716</v>
      </c>
      <c r="F3725" s="143" t="n">
        <v>2022</v>
      </c>
      <c r="G3725" s="144" t="n">
        <v>0</v>
      </c>
      <c r="H3725" s="144" t="n">
        <v>0</v>
      </c>
      <c r="I3725" s="144" t="n">
        <f aca="false">+G:G-H:H</f>
        <v>0</v>
      </c>
    </row>
    <row r="3726" customFormat="false" ht="17.25" hidden="false" customHeight="true" outlineLevel="0" collapsed="false">
      <c r="A3726" s="140" t="s">
        <v>119</v>
      </c>
      <c r="C3726" s="142" t="n">
        <v>48600000</v>
      </c>
      <c r="D3726" s="143" t="n">
        <v>48600000</v>
      </c>
      <c r="E3726" s="140" t="s">
        <v>3147</v>
      </c>
      <c r="F3726" s="143" t="n">
        <v>2022</v>
      </c>
      <c r="G3726" s="144" t="n">
        <v>4883057.72</v>
      </c>
      <c r="H3726" s="144" t="n">
        <v>0</v>
      </c>
      <c r="I3726" s="144" t="n">
        <f aca="false">+G:G-H:H</f>
        <v>4883057.72</v>
      </c>
    </row>
    <row r="3727" customFormat="false" ht="17.25" hidden="false" customHeight="true" outlineLevel="0" collapsed="false">
      <c r="A3727" s="140" t="s">
        <v>119</v>
      </c>
      <c r="C3727" s="142" t="n">
        <v>49600000</v>
      </c>
      <c r="D3727" s="143" t="n">
        <v>49600000</v>
      </c>
      <c r="E3727" s="140" t="s">
        <v>2157</v>
      </c>
      <c r="F3727" s="143" t="n">
        <v>2022</v>
      </c>
      <c r="G3727" s="144" t="n">
        <v>0</v>
      </c>
      <c r="H3727" s="144" t="n">
        <v>183956909.58</v>
      </c>
      <c r="I3727" s="144" t="n">
        <f aca="false">+G:G-H:H</f>
        <v>-183956909.58</v>
      </c>
    </row>
    <row r="3728" customFormat="false" ht="17.25" hidden="false" customHeight="true" outlineLevel="0" collapsed="false">
      <c r="A3728" s="140" t="s">
        <v>119</v>
      </c>
      <c r="C3728" s="142" t="n">
        <v>51110000</v>
      </c>
      <c r="D3728" s="143" t="n">
        <v>51110000</v>
      </c>
      <c r="E3728" s="140" t="s">
        <v>2268</v>
      </c>
      <c r="F3728" s="143" t="n">
        <v>2022</v>
      </c>
      <c r="G3728" s="144" t="n">
        <v>276797176</v>
      </c>
      <c r="H3728" s="144" t="n">
        <v>0</v>
      </c>
      <c r="I3728" s="144" t="n">
        <f aca="false">+G:G-H:H</f>
        <v>276797176</v>
      </c>
    </row>
    <row r="3729" customFormat="false" ht="17.25" hidden="false" customHeight="true" outlineLevel="0" collapsed="false">
      <c r="A3729" s="140" t="s">
        <v>119</v>
      </c>
      <c r="C3729" s="142" t="n">
        <v>51119999</v>
      </c>
      <c r="D3729" s="143" t="n">
        <v>51119999</v>
      </c>
      <c r="E3729" s="140" t="s">
        <v>2158</v>
      </c>
      <c r="F3729" s="143" t="n">
        <v>2022</v>
      </c>
      <c r="G3729" s="144" t="n">
        <v>0</v>
      </c>
      <c r="H3729" s="144" t="n">
        <v>2536</v>
      </c>
      <c r="I3729" s="144" t="n">
        <f aca="false">+G:G-H:H</f>
        <v>-2536</v>
      </c>
    </row>
    <row r="3730" customFormat="false" ht="17.25" hidden="false" customHeight="true" outlineLevel="0" collapsed="false">
      <c r="A3730" s="140" t="s">
        <v>119</v>
      </c>
      <c r="C3730" s="142" t="n">
        <v>51140000</v>
      </c>
      <c r="D3730" s="143" t="n">
        <v>51140000</v>
      </c>
      <c r="E3730" s="140" t="s">
        <v>2270</v>
      </c>
      <c r="F3730" s="143" t="n">
        <v>2022</v>
      </c>
      <c r="G3730" s="144" t="n">
        <v>0</v>
      </c>
      <c r="H3730" s="144" t="n">
        <v>47902394.94</v>
      </c>
      <c r="I3730" s="144" t="n">
        <f aca="false">+G:G-H:H</f>
        <v>-47902394.94</v>
      </c>
    </row>
    <row r="3731" customFormat="false" ht="17.25" hidden="false" customHeight="true" outlineLevel="0" collapsed="false">
      <c r="A3731" s="140" t="s">
        <v>119</v>
      </c>
      <c r="C3731" s="142" t="n">
        <v>51221000</v>
      </c>
      <c r="D3731" s="143" t="n">
        <v>51221000</v>
      </c>
      <c r="E3731" s="140" t="s">
        <v>323</v>
      </c>
      <c r="F3731" s="143" t="n">
        <v>2022</v>
      </c>
      <c r="G3731" s="144" t="n">
        <v>0</v>
      </c>
      <c r="H3731" s="144" t="n">
        <v>847878124.23</v>
      </c>
      <c r="I3731" s="144" t="n">
        <f aca="false">+G:G-H:H</f>
        <v>-847878124.23</v>
      </c>
    </row>
    <row r="3732" customFormat="false" ht="17.25" hidden="false" customHeight="true" outlineLevel="0" collapsed="false">
      <c r="A3732" s="140" t="s">
        <v>119</v>
      </c>
      <c r="C3732" s="142" t="n">
        <v>51241000</v>
      </c>
      <c r="D3732" s="143" t="n">
        <v>51241000</v>
      </c>
      <c r="E3732" s="140" t="s">
        <v>133</v>
      </c>
      <c r="F3732" s="143" t="n">
        <v>2022</v>
      </c>
      <c r="G3732" s="144" t="n">
        <v>159291558.54</v>
      </c>
      <c r="H3732" s="144" t="n">
        <v>0</v>
      </c>
      <c r="I3732" s="144" t="n">
        <f aca="false">+G:G-H:H</f>
        <v>159291558.54</v>
      </c>
    </row>
    <row r="3733" customFormat="false" ht="17.25" hidden="false" customHeight="true" outlineLevel="0" collapsed="false">
      <c r="A3733" s="140" t="s">
        <v>119</v>
      </c>
      <c r="C3733" s="142" t="n">
        <v>51242000</v>
      </c>
      <c r="D3733" s="143" t="n">
        <v>51242000</v>
      </c>
      <c r="E3733" s="140" t="s">
        <v>3160</v>
      </c>
      <c r="F3733" s="143" t="n">
        <v>2022</v>
      </c>
      <c r="G3733" s="144" t="n">
        <v>317285.7</v>
      </c>
      <c r="H3733" s="144" t="n">
        <v>0</v>
      </c>
      <c r="I3733" s="144" t="n">
        <f aca="false">+G:G-H:H</f>
        <v>317285.7</v>
      </c>
    </row>
    <row r="3734" customFormat="false" ht="17.25" hidden="false" customHeight="true" outlineLevel="0" collapsed="false">
      <c r="A3734" s="140" t="s">
        <v>119</v>
      </c>
      <c r="C3734" s="142" t="n">
        <v>51244000</v>
      </c>
      <c r="D3734" s="143" t="n">
        <v>51244000</v>
      </c>
      <c r="E3734" s="140" t="s">
        <v>2160</v>
      </c>
      <c r="F3734" s="143" t="n">
        <v>2022</v>
      </c>
      <c r="G3734" s="144" t="n">
        <v>80000</v>
      </c>
      <c r="H3734" s="144" t="n">
        <v>0</v>
      </c>
      <c r="I3734" s="144" t="n">
        <f aca="false">+G:G-H:H</f>
        <v>80000</v>
      </c>
    </row>
    <row r="3735" customFormat="false" ht="17.25" hidden="false" customHeight="true" outlineLevel="0" collapsed="false">
      <c r="A3735" s="140" t="s">
        <v>119</v>
      </c>
      <c r="C3735" s="142" t="n">
        <v>51245000</v>
      </c>
      <c r="D3735" s="143" t="n">
        <v>51245000</v>
      </c>
      <c r="E3735" s="140" t="s">
        <v>2161</v>
      </c>
      <c r="F3735" s="143" t="n">
        <v>2022</v>
      </c>
      <c r="G3735" s="144" t="n">
        <v>0</v>
      </c>
      <c r="H3735" s="144" t="n">
        <v>1112916.03</v>
      </c>
      <c r="I3735" s="144" t="n">
        <f aca="false">+G:G-H:H</f>
        <v>-1112916.03</v>
      </c>
    </row>
    <row r="3736" customFormat="false" ht="17.25" hidden="false" customHeight="true" outlineLevel="0" collapsed="false">
      <c r="A3736" s="140" t="s">
        <v>119</v>
      </c>
      <c r="C3736" s="142" t="n">
        <v>51260000</v>
      </c>
      <c r="D3736" s="143" t="n">
        <v>51260000</v>
      </c>
      <c r="E3736" s="140" t="s">
        <v>319</v>
      </c>
      <c r="F3736" s="143" t="n">
        <v>2022</v>
      </c>
      <c r="G3736" s="144" t="n">
        <v>17195175</v>
      </c>
      <c r="H3736" s="144" t="n">
        <v>0</v>
      </c>
      <c r="I3736" s="144" t="n">
        <f aca="false">+G:G-H:H</f>
        <v>17195175</v>
      </c>
    </row>
    <row r="3737" customFormat="false" ht="17.25" hidden="false" customHeight="true" outlineLevel="0" collapsed="false">
      <c r="A3737" s="140" t="s">
        <v>119</v>
      </c>
      <c r="C3737" s="142" t="n">
        <v>51800000</v>
      </c>
      <c r="D3737" s="143" t="n">
        <v>51800000</v>
      </c>
      <c r="E3737" s="140" t="s">
        <v>3545</v>
      </c>
      <c r="F3737" s="143" t="n">
        <v>2022</v>
      </c>
      <c r="G3737" s="144" t="n">
        <v>0</v>
      </c>
      <c r="H3737" s="144" t="n">
        <v>8974229.58</v>
      </c>
      <c r="I3737" s="144" t="n">
        <f aca="false">+G:G-H:H</f>
        <v>-8974229.58</v>
      </c>
    </row>
    <row r="3738" customFormat="false" ht="17.25" hidden="false" customHeight="true" outlineLevel="0" collapsed="false">
      <c r="A3738" s="140" t="s">
        <v>119</v>
      </c>
      <c r="C3738" s="142" t="n">
        <v>51900000</v>
      </c>
      <c r="D3738" s="143" t="n">
        <v>51800000</v>
      </c>
      <c r="E3738" s="140" t="s">
        <v>3717</v>
      </c>
      <c r="F3738" s="143" t="n">
        <v>2022</v>
      </c>
      <c r="G3738" s="144" t="n">
        <v>0</v>
      </c>
      <c r="H3738" s="144" t="n">
        <v>312314761.03</v>
      </c>
      <c r="I3738" s="144" t="n">
        <f aca="false">+G:G-H:H</f>
        <v>-312314761.03</v>
      </c>
    </row>
    <row r="3739" customFormat="false" ht="17.25" hidden="false" customHeight="true" outlineLevel="0" collapsed="false">
      <c r="A3739" s="140" t="s">
        <v>119</v>
      </c>
      <c r="C3739" s="142" t="n">
        <v>51913000</v>
      </c>
      <c r="D3739" s="143" t="n">
        <v>51910000</v>
      </c>
      <c r="E3739" s="140" t="s">
        <v>3718</v>
      </c>
      <c r="F3739" s="143" t="n">
        <v>2022</v>
      </c>
      <c r="G3739" s="144" t="n">
        <v>0</v>
      </c>
      <c r="H3739" s="144" t="n">
        <v>774242467.483058</v>
      </c>
      <c r="I3739" s="144" t="n">
        <f aca="false">+G:G-H:H</f>
        <v>-774242467.483058</v>
      </c>
    </row>
    <row r="3740" customFormat="false" ht="17.25" hidden="false" customHeight="true" outlineLevel="0" collapsed="false">
      <c r="A3740" s="140" t="s">
        <v>119</v>
      </c>
      <c r="C3740" s="142" t="n">
        <v>53200000</v>
      </c>
      <c r="D3740" s="143" t="n">
        <v>53200000</v>
      </c>
      <c r="E3740" s="140" t="s">
        <v>1893</v>
      </c>
      <c r="F3740" s="143" t="n">
        <v>2022</v>
      </c>
      <c r="G3740" s="144" t="n">
        <v>12276100</v>
      </c>
      <c r="H3740" s="144" t="n">
        <v>0</v>
      </c>
      <c r="I3740" s="144" t="n">
        <f aca="false">+G:G-H:H</f>
        <v>12276100</v>
      </c>
    </row>
    <row r="3741" customFormat="false" ht="17.25" hidden="false" customHeight="true" outlineLevel="0" collapsed="false">
      <c r="A3741" s="140" t="s">
        <v>119</v>
      </c>
      <c r="C3741" s="142" t="n">
        <v>53300000</v>
      </c>
      <c r="D3741" s="143" t="n">
        <v>53300000</v>
      </c>
      <c r="E3741" s="140" t="s">
        <v>3167</v>
      </c>
      <c r="F3741" s="143" t="n">
        <v>2022</v>
      </c>
      <c r="G3741" s="144" t="n">
        <v>241312</v>
      </c>
      <c r="H3741" s="144" t="n">
        <v>0</v>
      </c>
      <c r="I3741" s="144" t="n">
        <f aca="false">+G:G-H:H</f>
        <v>241312</v>
      </c>
    </row>
    <row r="3742" customFormat="false" ht="17.25" hidden="false" customHeight="true" outlineLevel="0" collapsed="false">
      <c r="A3742" s="140" t="s">
        <v>119</v>
      </c>
      <c r="C3742" s="142" t="n">
        <v>60101000</v>
      </c>
      <c r="D3742" s="143" t="n">
        <v>60101000</v>
      </c>
      <c r="E3742" s="140" t="s">
        <v>3171</v>
      </c>
      <c r="F3742" s="143" t="n">
        <v>2022</v>
      </c>
      <c r="G3742" s="144" t="n">
        <v>6378931067.73</v>
      </c>
      <c r="H3742" s="144" t="n">
        <v>0</v>
      </c>
      <c r="I3742" s="144" t="n">
        <f aca="false">+G:G-H:H</f>
        <v>6378931067.73</v>
      </c>
    </row>
    <row r="3743" customFormat="false" ht="17.25" hidden="false" customHeight="true" outlineLevel="0" collapsed="false">
      <c r="A3743" s="140" t="s">
        <v>119</v>
      </c>
      <c r="C3743" s="142" t="n">
        <v>60109999</v>
      </c>
      <c r="D3743" s="143" t="n">
        <v>60103000</v>
      </c>
      <c r="E3743" s="140" t="s">
        <v>3719</v>
      </c>
      <c r="F3743" s="143" t="n">
        <v>2022</v>
      </c>
      <c r="G3743" s="144" t="n">
        <v>20680115.6</v>
      </c>
      <c r="H3743" s="144" t="n">
        <v>0</v>
      </c>
      <c r="I3743" s="144" t="n">
        <f aca="false">+G:G-H:H</f>
        <v>20680115.6</v>
      </c>
    </row>
    <row r="3744" customFormat="false" ht="17.25" hidden="false" customHeight="true" outlineLevel="0" collapsed="false">
      <c r="A3744" s="140" t="s">
        <v>119</v>
      </c>
      <c r="C3744" s="142" t="n">
        <v>60201000</v>
      </c>
      <c r="D3744" s="143" t="n">
        <v>60201000</v>
      </c>
      <c r="E3744" s="140" t="s">
        <v>408</v>
      </c>
      <c r="F3744" s="143" t="n">
        <v>2022</v>
      </c>
      <c r="G3744" s="144" t="n">
        <v>542397545.38</v>
      </c>
      <c r="H3744" s="144" t="n">
        <v>0</v>
      </c>
      <c r="I3744" s="144" t="n">
        <f aca="false">+G:G-H:H</f>
        <v>542397545.38</v>
      </c>
    </row>
    <row r="3745" customFormat="false" ht="17.25" hidden="false" customHeight="true" outlineLevel="0" collapsed="false">
      <c r="A3745" s="140" t="s">
        <v>119</v>
      </c>
      <c r="C3745" s="142" t="n">
        <v>60301000</v>
      </c>
      <c r="D3745" s="143" t="n">
        <v>60301000</v>
      </c>
      <c r="E3745" s="140" t="s">
        <v>1282</v>
      </c>
      <c r="F3745" s="143" t="n">
        <v>2022</v>
      </c>
      <c r="G3745" s="144" t="n">
        <v>0</v>
      </c>
      <c r="H3745" s="144" t="n">
        <v>65828085.85</v>
      </c>
      <c r="I3745" s="144" t="n">
        <f aca="false">+G:G-H:H</f>
        <v>-65828085.85</v>
      </c>
    </row>
    <row r="3746" customFormat="false" ht="17.25" hidden="false" customHeight="true" outlineLevel="0" collapsed="false">
      <c r="A3746" s="140" t="s">
        <v>119</v>
      </c>
      <c r="C3746" s="142" t="n">
        <v>6060000</v>
      </c>
      <c r="D3746" s="143" t="n">
        <v>60601000</v>
      </c>
      <c r="E3746" s="140" t="s">
        <v>3720</v>
      </c>
      <c r="F3746" s="143" t="n">
        <v>2022</v>
      </c>
      <c r="G3746" s="144" t="n">
        <v>8387000</v>
      </c>
      <c r="H3746" s="144" t="n">
        <v>0</v>
      </c>
      <c r="I3746" s="144" t="n">
        <f aca="false">+G:G-H:H</f>
        <v>8387000</v>
      </c>
    </row>
    <row r="3747" customFormat="false" ht="17.25" hidden="false" customHeight="true" outlineLevel="0" collapsed="false">
      <c r="A3747" s="140" t="s">
        <v>119</v>
      </c>
      <c r="C3747" s="142" t="n">
        <v>60601000</v>
      </c>
      <c r="D3747" s="143" t="n">
        <v>60601000</v>
      </c>
      <c r="E3747" s="140" t="s">
        <v>2107</v>
      </c>
      <c r="F3747" s="143" t="n">
        <v>2022</v>
      </c>
      <c r="G3747" s="144" t="n">
        <v>309790815.25</v>
      </c>
      <c r="H3747" s="144" t="n">
        <v>0</v>
      </c>
      <c r="I3747" s="144" t="n">
        <f aca="false">+G:G-H:H</f>
        <v>309790815.25</v>
      </c>
    </row>
    <row r="3748" customFormat="false" ht="17.25" hidden="false" customHeight="true" outlineLevel="0" collapsed="false">
      <c r="A3748" s="140" t="s">
        <v>119</v>
      </c>
      <c r="C3748" s="142" t="n">
        <v>60602000</v>
      </c>
      <c r="D3748" s="143" t="n">
        <v>60602000</v>
      </c>
      <c r="E3748" s="140" t="s">
        <v>356</v>
      </c>
      <c r="F3748" s="143" t="n">
        <v>2022</v>
      </c>
      <c r="G3748" s="144" t="n">
        <v>98253637.3</v>
      </c>
      <c r="H3748" s="144" t="n">
        <v>0</v>
      </c>
      <c r="I3748" s="144" t="n">
        <f aca="false">+G:G-H:H</f>
        <v>98253637.3</v>
      </c>
    </row>
    <row r="3749" customFormat="false" ht="17.25" hidden="false" customHeight="true" outlineLevel="0" collapsed="false">
      <c r="A3749" s="140" t="s">
        <v>119</v>
      </c>
      <c r="C3749" s="142" t="n">
        <v>60602100</v>
      </c>
      <c r="D3749" s="143" t="n">
        <v>60602000</v>
      </c>
      <c r="E3749" s="140" t="s">
        <v>3254</v>
      </c>
      <c r="F3749" s="143" t="n">
        <v>2022</v>
      </c>
      <c r="G3749" s="144" t="n">
        <v>21471757.15</v>
      </c>
      <c r="H3749" s="144" t="n">
        <v>0</v>
      </c>
      <c r="I3749" s="144" t="n">
        <f aca="false">+G:G-H:H</f>
        <v>21471757.15</v>
      </c>
    </row>
    <row r="3750" customFormat="false" ht="17.25" hidden="false" customHeight="true" outlineLevel="0" collapsed="false">
      <c r="A3750" s="140" t="s">
        <v>119</v>
      </c>
      <c r="C3750" s="142" t="n">
        <v>60602200</v>
      </c>
      <c r="D3750" s="143" t="n">
        <v>60603000</v>
      </c>
      <c r="E3750" s="140" t="s">
        <v>2057</v>
      </c>
      <c r="F3750" s="143" t="n">
        <v>2022</v>
      </c>
      <c r="G3750" s="144" t="n">
        <v>4817690</v>
      </c>
      <c r="H3750" s="144" t="n">
        <v>0</v>
      </c>
      <c r="I3750" s="144" t="n">
        <f aca="false">+G:G-H:H</f>
        <v>4817690</v>
      </c>
    </row>
    <row r="3751" customFormat="false" ht="17.25" hidden="false" customHeight="true" outlineLevel="0" collapsed="false">
      <c r="A3751" s="140" t="s">
        <v>119</v>
      </c>
      <c r="C3751" s="142" t="n">
        <v>60603000</v>
      </c>
      <c r="D3751" s="143" t="n">
        <v>60603000</v>
      </c>
      <c r="E3751" s="140" t="s">
        <v>3255</v>
      </c>
      <c r="F3751" s="143" t="n">
        <v>2022</v>
      </c>
      <c r="G3751" s="144" t="n">
        <v>128464054.03</v>
      </c>
      <c r="H3751" s="144" t="n">
        <v>0</v>
      </c>
      <c r="I3751" s="144" t="n">
        <f aca="false">+G:G-H:H</f>
        <v>128464054.03</v>
      </c>
    </row>
    <row r="3752" customFormat="false" ht="17.25" hidden="false" customHeight="true" outlineLevel="0" collapsed="false">
      <c r="A3752" s="140" t="s">
        <v>119</v>
      </c>
      <c r="C3752" s="142" t="n">
        <v>60604000</v>
      </c>
      <c r="D3752" s="143" t="n">
        <v>60604000</v>
      </c>
      <c r="E3752" s="140" t="s">
        <v>3257</v>
      </c>
      <c r="F3752" s="143" t="n">
        <v>2022</v>
      </c>
      <c r="G3752" s="144" t="n">
        <v>67065278.43</v>
      </c>
      <c r="H3752" s="144" t="n">
        <v>0</v>
      </c>
      <c r="I3752" s="144" t="n">
        <f aca="false">+G:G-H:H</f>
        <v>67065278.43</v>
      </c>
    </row>
    <row r="3753" customFormat="false" ht="17.25" hidden="false" customHeight="true" outlineLevel="0" collapsed="false">
      <c r="A3753" s="140" t="s">
        <v>119</v>
      </c>
      <c r="C3753" s="142" t="n">
        <v>60605000</v>
      </c>
      <c r="D3753" s="143" t="n">
        <v>60605000</v>
      </c>
      <c r="E3753" s="140" t="s">
        <v>2277</v>
      </c>
      <c r="F3753" s="143" t="n">
        <v>2022</v>
      </c>
      <c r="G3753" s="144" t="n">
        <v>195038093.46</v>
      </c>
      <c r="H3753" s="144" t="n">
        <v>0</v>
      </c>
      <c r="I3753" s="144" t="n">
        <f aca="false">+G:G-H:H</f>
        <v>195038093.46</v>
      </c>
    </row>
    <row r="3754" customFormat="false" ht="17.25" hidden="false" customHeight="true" outlineLevel="0" collapsed="false">
      <c r="A3754" s="140" t="s">
        <v>119</v>
      </c>
      <c r="C3754" s="142" t="n">
        <v>60605100</v>
      </c>
      <c r="D3754" s="143" t="n">
        <v>60605000</v>
      </c>
      <c r="E3754" s="140" t="s">
        <v>3721</v>
      </c>
      <c r="F3754" s="143" t="n">
        <v>2022</v>
      </c>
      <c r="G3754" s="144" t="n">
        <v>21307188.77</v>
      </c>
      <c r="H3754" s="144" t="n">
        <v>0</v>
      </c>
      <c r="I3754" s="144" t="n">
        <f aca="false">+G:G-H:H</f>
        <v>21307188.77</v>
      </c>
    </row>
    <row r="3755" customFormat="false" ht="17.25" hidden="false" customHeight="true" outlineLevel="0" collapsed="false">
      <c r="A3755" s="140" t="s">
        <v>119</v>
      </c>
      <c r="C3755" s="142" t="n">
        <v>60605200</v>
      </c>
      <c r="D3755" s="143" t="n">
        <v>60605000</v>
      </c>
      <c r="E3755" s="140" t="s">
        <v>3722</v>
      </c>
      <c r="F3755" s="143" t="n">
        <v>2022</v>
      </c>
      <c r="G3755" s="144" t="n">
        <v>52978862.15</v>
      </c>
      <c r="H3755" s="144" t="n">
        <v>0</v>
      </c>
      <c r="I3755" s="144" t="n">
        <f aca="false">+G:G-H:H</f>
        <v>52978862.15</v>
      </c>
    </row>
    <row r="3756" customFormat="false" ht="17.25" hidden="false" customHeight="true" outlineLevel="0" collapsed="false">
      <c r="A3756" s="140" t="s">
        <v>119</v>
      </c>
      <c r="C3756" s="142" t="n">
        <v>60606000</v>
      </c>
      <c r="D3756" s="143" t="n">
        <v>60606000</v>
      </c>
      <c r="E3756" s="140" t="s">
        <v>3723</v>
      </c>
      <c r="F3756" s="143" t="n">
        <v>2022</v>
      </c>
      <c r="G3756" s="144" t="n">
        <v>18050000</v>
      </c>
      <c r="H3756" s="144" t="n">
        <v>0</v>
      </c>
      <c r="I3756" s="144" t="n">
        <f aca="false">+G:G-H:H</f>
        <v>18050000</v>
      </c>
    </row>
    <row r="3757" customFormat="false" ht="17.25" hidden="false" customHeight="true" outlineLevel="0" collapsed="false">
      <c r="A3757" s="140" t="s">
        <v>119</v>
      </c>
      <c r="C3757" s="142" t="n">
        <v>60607000</v>
      </c>
      <c r="D3757" s="143" t="n">
        <v>60607000</v>
      </c>
      <c r="E3757" s="140" t="s">
        <v>363</v>
      </c>
      <c r="F3757" s="143" t="n">
        <v>2022</v>
      </c>
      <c r="G3757" s="144" t="n">
        <v>3657509.84</v>
      </c>
      <c r="H3757" s="144" t="n">
        <v>0</v>
      </c>
      <c r="I3757" s="144" t="n">
        <f aca="false">+G:G-H:H</f>
        <v>3657509.84</v>
      </c>
    </row>
    <row r="3758" customFormat="false" ht="17.25" hidden="false" customHeight="true" outlineLevel="0" collapsed="false">
      <c r="A3758" s="140" t="s">
        <v>119</v>
      </c>
      <c r="C3758" s="142" t="n">
        <v>60608000</v>
      </c>
      <c r="D3758" s="143" t="n">
        <v>60608000</v>
      </c>
      <c r="E3758" s="140" t="s">
        <v>353</v>
      </c>
      <c r="F3758" s="143" t="n">
        <v>2022</v>
      </c>
      <c r="G3758" s="144" t="n">
        <v>26316445.02</v>
      </c>
      <c r="H3758" s="144" t="n">
        <v>0</v>
      </c>
      <c r="I3758" s="144" t="n">
        <f aca="false">+G:G-H:H</f>
        <v>26316445.02</v>
      </c>
    </row>
    <row r="3759" customFormat="false" ht="17.25" hidden="false" customHeight="true" outlineLevel="0" collapsed="false">
      <c r="A3759" s="140" t="s">
        <v>119</v>
      </c>
      <c r="C3759" s="142" t="n">
        <v>60609000</v>
      </c>
      <c r="D3759" s="143" t="n">
        <v>60609000</v>
      </c>
      <c r="E3759" s="140" t="s">
        <v>3261</v>
      </c>
      <c r="F3759" s="143" t="n">
        <v>2022</v>
      </c>
      <c r="G3759" s="144" t="n">
        <v>0</v>
      </c>
      <c r="H3759" s="144" t="n">
        <v>336250</v>
      </c>
      <c r="I3759" s="144" t="n">
        <f aca="false">+G:G-H:H</f>
        <v>-336250</v>
      </c>
    </row>
    <row r="3760" customFormat="false" ht="17.25" hidden="false" customHeight="true" outlineLevel="0" collapsed="false">
      <c r="A3760" s="140" t="s">
        <v>119</v>
      </c>
      <c r="C3760" s="142" t="n">
        <v>60610000</v>
      </c>
      <c r="D3760" s="143" t="n">
        <v>60610000</v>
      </c>
      <c r="E3760" s="140" t="s">
        <v>3724</v>
      </c>
      <c r="F3760" s="143" t="n">
        <v>2022</v>
      </c>
      <c r="G3760" s="144" t="n">
        <v>1152457.84</v>
      </c>
      <c r="H3760" s="144" t="n">
        <v>0</v>
      </c>
      <c r="I3760" s="144" t="n">
        <f aca="false">+G:G-H:H</f>
        <v>1152457.84</v>
      </c>
    </row>
    <row r="3761" customFormat="false" ht="17.25" hidden="false" customHeight="true" outlineLevel="0" collapsed="false">
      <c r="A3761" s="140" t="s">
        <v>119</v>
      </c>
      <c r="C3761" s="142" t="n">
        <v>60701000</v>
      </c>
      <c r="D3761" s="143" t="n">
        <v>60701000</v>
      </c>
      <c r="E3761" s="140" t="s">
        <v>431</v>
      </c>
      <c r="F3761" s="143" t="n">
        <v>2022</v>
      </c>
      <c r="G3761" s="144" t="n">
        <v>6819872438.69</v>
      </c>
      <c r="H3761" s="144" t="n">
        <v>0</v>
      </c>
      <c r="I3761" s="144" t="n">
        <f aca="false">+G:G-H:H</f>
        <v>6819872438.69</v>
      </c>
    </row>
    <row r="3762" customFormat="false" ht="17.25" hidden="false" customHeight="true" outlineLevel="0" collapsed="false">
      <c r="A3762" s="140" t="s">
        <v>119</v>
      </c>
      <c r="C3762" s="142" t="n">
        <v>60801000</v>
      </c>
      <c r="D3762" s="143" t="n">
        <v>60801000</v>
      </c>
      <c r="E3762" s="140" t="s">
        <v>3725</v>
      </c>
      <c r="F3762" s="143" t="n">
        <v>2022</v>
      </c>
      <c r="G3762" s="144" t="n">
        <v>98422865.06</v>
      </c>
      <c r="H3762" s="144" t="n">
        <v>0</v>
      </c>
      <c r="I3762" s="144" t="n">
        <f aca="false">+G:G-H:H</f>
        <v>98422865.06</v>
      </c>
    </row>
    <row r="3763" customFormat="false" ht="17.25" hidden="false" customHeight="true" outlineLevel="0" collapsed="false">
      <c r="A3763" s="140" t="s">
        <v>119</v>
      </c>
      <c r="C3763" s="142" t="n">
        <v>60803000</v>
      </c>
      <c r="D3763" s="143" t="n">
        <v>60803000</v>
      </c>
      <c r="E3763" s="140" t="s">
        <v>437</v>
      </c>
      <c r="F3763" s="143" t="n">
        <v>2022</v>
      </c>
      <c r="G3763" s="144" t="n">
        <v>420471</v>
      </c>
      <c r="H3763" s="144" t="n">
        <v>0</v>
      </c>
      <c r="I3763" s="144" t="n">
        <f aca="false">+G:G-H:H</f>
        <v>420471</v>
      </c>
    </row>
    <row r="3764" customFormat="false" ht="17.25" hidden="false" customHeight="true" outlineLevel="0" collapsed="false">
      <c r="A3764" s="140" t="s">
        <v>119</v>
      </c>
      <c r="C3764" s="142" t="n">
        <v>60804000</v>
      </c>
      <c r="D3764" s="143" t="n">
        <v>60804000</v>
      </c>
      <c r="E3764" s="140" t="s">
        <v>439</v>
      </c>
      <c r="F3764" s="143" t="n">
        <v>2022</v>
      </c>
      <c r="G3764" s="144" t="n">
        <v>2461603.51</v>
      </c>
      <c r="H3764" s="144" t="n">
        <v>0</v>
      </c>
      <c r="I3764" s="144" t="n">
        <f aca="false">+G:G-H:H</f>
        <v>2461603.51</v>
      </c>
    </row>
    <row r="3765" customFormat="false" ht="17.25" hidden="false" customHeight="true" outlineLevel="0" collapsed="false">
      <c r="A3765" s="140" t="s">
        <v>119</v>
      </c>
      <c r="C3765" s="142" t="n">
        <v>60808000</v>
      </c>
      <c r="D3765" s="143" t="n">
        <v>60808000</v>
      </c>
      <c r="E3765" s="140" t="s">
        <v>442</v>
      </c>
      <c r="F3765" s="143" t="n">
        <v>2022</v>
      </c>
      <c r="G3765" s="144" t="n">
        <v>6281707</v>
      </c>
      <c r="H3765" s="144" t="n">
        <v>0</v>
      </c>
      <c r="I3765" s="144" t="n">
        <f aca="false">+G:G-H:H</f>
        <v>6281707</v>
      </c>
    </row>
    <row r="3766" customFormat="false" ht="17.25" hidden="false" customHeight="true" outlineLevel="0" collapsed="false">
      <c r="A3766" s="140" t="s">
        <v>119</v>
      </c>
      <c r="C3766" s="142" t="n">
        <v>60811000</v>
      </c>
      <c r="D3766" s="143" t="n">
        <v>60811000</v>
      </c>
      <c r="E3766" s="140" t="s">
        <v>444</v>
      </c>
      <c r="F3766" s="143" t="n">
        <v>2022</v>
      </c>
      <c r="G3766" s="144" t="n">
        <v>9984276</v>
      </c>
      <c r="H3766" s="144" t="n">
        <v>0</v>
      </c>
      <c r="I3766" s="144" t="n">
        <f aca="false">+G:G-H:H</f>
        <v>9984276</v>
      </c>
    </row>
    <row r="3767" customFormat="false" ht="17.25" hidden="false" customHeight="true" outlineLevel="0" collapsed="false">
      <c r="A3767" s="140" t="s">
        <v>119</v>
      </c>
      <c r="C3767" s="142" t="n">
        <v>60812000</v>
      </c>
      <c r="D3767" s="143" t="n">
        <v>60812000</v>
      </c>
      <c r="E3767" s="140" t="s">
        <v>381</v>
      </c>
      <c r="F3767" s="143" t="n">
        <v>2022</v>
      </c>
      <c r="G3767" s="144" t="n">
        <v>514778</v>
      </c>
      <c r="H3767" s="144" t="n">
        <v>0</v>
      </c>
      <c r="I3767" s="144" t="n">
        <f aca="false">+G:G-H:H</f>
        <v>514778</v>
      </c>
    </row>
    <row r="3768" customFormat="false" ht="17.25" hidden="false" customHeight="true" outlineLevel="0" collapsed="false">
      <c r="A3768" s="140" t="s">
        <v>119</v>
      </c>
      <c r="C3768" s="142" t="n">
        <v>60817000</v>
      </c>
      <c r="D3768" s="143" t="n">
        <v>60817000</v>
      </c>
      <c r="E3768" s="140" t="s">
        <v>3726</v>
      </c>
      <c r="F3768" s="143" t="n">
        <v>2022</v>
      </c>
      <c r="G3768" s="144" t="n">
        <v>2000000</v>
      </c>
      <c r="H3768" s="144" t="n">
        <v>0</v>
      </c>
      <c r="I3768" s="144" t="n">
        <f aca="false">+G:G-H:H</f>
        <v>2000000</v>
      </c>
    </row>
    <row r="3769" customFormat="false" ht="17.25" hidden="false" customHeight="true" outlineLevel="0" collapsed="false">
      <c r="A3769" s="140" t="s">
        <v>119</v>
      </c>
      <c r="C3769" s="142" t="n">
        <v>60880000</v>
      </c>
      <c r="D3769" s="143" t="n">
        <v>60880000</v>
      </c>
      <c r="E3769" s="140" t="s">
        <v>801</v>
      </c>
      <c r="F3769" s="143" t="n">
        <v>2022</v>
      </c>
      <c r="G3769" s="144" t="n">
        <v>4675000</v>
      </c>
      <c r="H3769" s="144" t="n">
        <v>0</v>
      </c>
      <c r="I3769" s="144" t="n">
        <f aca="false">+G:G-H:H</f>
        <v>4675000</v>
      </c>
    </row>
    <row r="3770" customFormat="false" ht="17.25" hidden="false" customHeight="true" outlineLevel="0" collapsed="false">
      <c r="A3770" s="140" t="s">
        <v>119</v>
      </c>
      <c r="C3770" s="142" t="n">
        <v>60900000</v>
      </c>
      <c r="D3770" s="143" t="n">
        <v>60900000</v>
      </c>
      <c r="E3770" s="140" t="s">
        <v>715</v>
      </c>
      <c r="F3770" s="143" t="n">
        <v>2022</v>
      </c>
      <c r="G3770" s="144" t="n">
        <v>0</v>
      </c>
      <c r="H3770" s="144" t="n">
        <v>907712.93</v>
      </c>
      <c r="I3770" s="144" t="n">
        <f aca="false">+G:G-H:H</f>
        <v>-907712.93</v>
      </c>
    </row>
    <row r="3771" customFormat="false" ht="17.25" hidden="false" customHeight="true" outlineLevel="0" collapsed="false">
      <c r="A3771" s="140" t="s">
        <v>119</v>
      </c>
      <c r="C3771" s="142" t="n">
        <v>61300000</v>
      </c>
      <c r="D3771" s="143" t="n">
        <v>61300000</v>
      </c>
      <c r="E3771" s="140" t="s">
        <v>1515</v>
      </c>
      <c r="F3771" s="143" t="n">
        <v>2022</v>
      </c>
      <c r="G3771" s="144" t="n">
        <v>32673509.4</v>
      </c>
      <c r="H3771" s="144" t="n">
        <v>0</v>
      </c>
      <c r="I3771" s="144" t="n">
        <f aca="false">+G:G-H:H</f>
        <v>32673509.4</v>
      </c>
    </row>
    <row r="3772" customFormat="false" ht="17.25" hidden="false" customHeight="true" outlineLevel="0" collapsed="false">
      <c r="A3772" s="140" t="s">
        <v>119</v>
      </c>
      <c r="C3772" s="142" t="n">
        <v>61302000</v>
      </c>
      <c r="D3772" s="143" t="n">
        <v>61302000</v>
      </c>
      <c r="E3772" s="140" t="s">
        <v>3727</v>
      </c>
      <c r="F3772" s="143" t="n">
        <v>2022</v>
      </c>
      <c r="G3772" s="144" t="n">
        <v>14777380.41</v>
      </c>
      <c r="H3772" s="144" t="n">
        <v>0</v>
      </c>
      <c r="I3772" s="144" t="n">
        <f aca="false">+G:G-H:H</f>
        <v>14777380.41</v>
      </c>
    </row>
    <row r="3773" customFormat="false" ht="17.25" hidden="false" customHeight="true" outlineLevel="0" collapsed="false">
      <c r="A3773" s="140" t="s">
        <v>119</v>
      </c>
      <c r="C3773" s="142" t="n">
        <v>61303000</v>
      </c>
      <c r="D3773" s="143" t="n">
        <v>61303000</v>
      </c>
      <c r="E3773" s="140" t="s">
        <v>3728</v>
      </c>
      <c r="F3773" s="143" t="n">
        <v>2022</v>
      </c>
      <c r="G3773" s="144" t="n">
        <v>334759560.77</v>
      </c>
      <c r="H3773" s="144" t="n">
        <v>0</v>
      </c>
      <c r="I3773" s="144" t="n">
        <f aca="false">+G:G-H:H</f>
        <v>334759560.77</v>
      </c>
    </row>
    <row r="3774" customFormat="false" ht="17.25" hidden="false" customHeight="true" outlineLevel="0" collapsed="false">
      <c r="A3774" s="140" t="s">
        <v>119</v>
      </c>
      <c r="C3774" s="142" t="n">
        <v>61304000</v>
      </c>
      <c r="D3774" s="143" t="n">
        <v>61304000</v>
      </c>
      <c r="E3774" s="140" t="s">
        <v>2164</v>
      </c>
      <c r="F3774" s="143" t="n">
        <v>2022</v>
      </c>
      <c r="G3774" s="144" t="n">
        <v>800000</v>
      </c>
      <c r="H3774" s="144" t="n">
        <v>0</v>
      </c>
      <c r="I3774" s="144" t="n">
        <f aca="false">+G:G-H:H</f>
        <v>800000</v>
      </c>
    </row>
    <row r="3775" customFormat="false" ht="17.25" hidden="false" customHeight="true" outlineLevel="0" collapsed="false">
      <c r="A3775" s="140" t="s">
        <v>119</v>
      </c>
      <c r="C3775" s="142" t="n">
        <v>61305000</v>
      </c>
      <c r="D3775" s="143" t="n">
        <v>61304000</v>
      </c>
      <c r="E3775" s="140" t="s">
        <v>3729</v>
      </c>
      <c r="F3775" s="143" t="n">
        <v>2022</v>
      </c>
      <c r="G3775" s="144" t="n">
        <v>9910902.74</v>
      </c>
      <c r="H3775" s="144" t="n">
        <v>0</v>
      </c>
      <c r="I3775" s="144" t="n">
        <f aca="false">+G:G-H:H</f>
        <v>9910902.74</v>
      </c>
    </row>
    <row r="3776" customFormat="false" ht="17.25" hidden="false" customHeight="true" outlineLevel="0" collapsed="false">
      <c r="A3776" s="140" t="s">
        <v>119</v>
      </c>
      <c r="C3776" s="142" t="n">
        <v>61500000</v>
      </c>
      <c r="D3776" s="143" t="n">
        <v>61500000</v>
      </c>
      <c r="E3776" s="140" t="s">
        <v>3275</v>
      </c>
      <c r="F3776" s="143" t="n">
        <v>2022</v>
      </c>
      <c r="G3776" s="144" t="n">
        <v>12568000</v>
      </c>
      <c r="H3776" s="144" t="n">
        <v>0</v>
      </c>
      <c r="I3776" s="144" t="n">
        <f aca="false">+G:G-H:H</f>
        <v>12568000</v>
      </c>
    </row>
    <row r="3777" customFormat="false" ht="17.25" hidden="false" customHeight="true" outlineLevel="0" collapsed="false">
      <c r="A3777" s="140" t="s">
        <v>119</v>
      </c>
      <c r="C3777" s="142" t="n">
        <v>61501000</v>
      </c>
      <c r="D3777" s="143" t="n">
        <v>61501000</v>
      </c>
      <c r="E3777" s="140" t="s">
        <v>458</v>
      </c>
      <c r="F3777" s="143" t="n">
        <v>2022</v>
      </c>
      <c r="G3777" s="144" t="n">
        <v>2019296.39</v>
      </c>
      <c r="H3777" s="144" t="n">
        <v>0</v>
      </c>
      <c r="I3777" s="144" t="n">
        <f aca="false">+G:G-H:H</f>
        <v>2019296.39</v>
      </c>
    </row>
    <row r="3778" customFormat="false" ht="17.25" hidden="false" customHeight="true" outlineLevel="0" collapsed="false">
      <c r="A3778" s="140" t="s">
        <v>119</v>
      </c>
      <c r="C3778" s="142" t="n">
        <v>61503000</v>
      </c>
      <c r="D3778" s="143" t="n">
        <v>61503000</v>
      </c>
      <c r="E3778" s="140" t="s">
        <v>3276</v>
      </c>
      <c r="F3778" s="143" t="n">
        <v>2022</v>
      </c>
      <c r="G3778" s="144" t="n">
        <v>26136019.8</v>
      </c>
      <c r="H3778" s="144" t="n">
        <v>0</v>
      </c>
      <c r="I3778" s="144" t="n">
        <f aca="false">+G:G-H:H</f>
        <v>26136019.8</v>
      </c>
    </row>
    <row r="3779" customFormat="false" ht="17.25" hidden="false" customHeight="true" outlineLevel="0" collapsed="false">
      <c r="A3779" s="140" t="s">
        <v>119</v>
      </c>
      <c r="C3779" s="142" t="n">
        <v>61504000</v>
      </c>
      <c r="D3779" s="143" t="n">
        <v>61504000</v>
      </c>
      <c r="E3779" s="140" t="s">
        <v>1838</v>
      </c>
      <c r="F3779" s="143" t="n">
        <v>2022</v>
      </c>
      <c r="G3779" s="144" t="n">
        <v>49775073.31</v>
      </c>
      <c r="H3779" s="144" t="n">
        <v>0</v>
      </c>
      <c r="I3779" s="144" t="n">
        <f aca="false">+G:G-H:H</f>
        <v>49775073.31</v>
      </c>
    </row>
    <row r="3780" customFormat="false" ht="17.25" hidden="false" customHeight="true" outlineLevel="0" collapsed="false">
      <c r="A3780" s="140" t="s">
        <v>119</v>
      </c>
      <c r="C3780" s="142" t="n">
        <v>61601000</v>
      </c>
      <c r="D3780" s="143" t="n">
        <v>61601000</v>
      </c>
      <c r="E3780" s="140" t="s">
        <v>156</v>
      </c>
      <c r="F3780" s="143" t="n">
        <v>2022</v>
      </c>
      <c r="G3780" s="144" t="n">
        <v>114167.44</v>
      </c>
      <c r="H3780" s="144" t="n">
        <v>0</v>
      </c>
      <c r="I3780" s="144" t="n">
        <f aca="false">+G:G-H:H</f>
        <v>114167.44</v>
      </c>
    </row>
    <row r="3781" customFormat="false" ht="17.25" hidden="false" customHeight="true" outlineLevel="0" collapsed="false">
      <c r="A3781" s="140" t="s">
        <v>119</v>
      </c>
      <c r="C3781" s="142" t="n">
        <v>61602000</v>
      </c>
      <c r="D3781" s="143" t="n">
        <v>61602000</v>
      </c>
      <c r="E3781" s="140" t="s">
        <v>466</v>
      </c>
      <c r="F3781" s="143" t="n">
        <v>2022</v>
      </c>
      <c r="G3781" s="144" t="n">
        <v>13846162.3</v>
      </c>
      <c r="H3781" s="144" t="n">
        <v>0</v>
      </c>
      <c r="I3781" s="144" t="n">
        <f aca="false">+G:G-H:H</f>
        <v>13846162.3</v>
      </c>
    </row>
    <row r="3782" customFormat="false" ht="17.25" hidden="false" customHeight="true" outlineLevel="0" collapsed="false">
      <c r="A3782" s="140" t="s">
        <v>119</v>
      </c>
      <c r="C3782" s="142" t="n">
        <v>61603000</v>
      </c>
      <c r="D3782" s="143" t="n">
        <v>61603000</v>
      </c>
      <c r="E3782" s="140" t="s">
        <v>3279</v>
      </c>
      <c r="F3782" s="143" t="n">
        <v>2022</v>
      </c>
      <c r="G3782" s="144" t="n">
        <v>95674.98</v>
      </c>
      <c r="H3782" s="144" t="n">
        <v>0</v>
      </c>
      <c r="I3782" s="144" t="n">
        <f aca="false">+G:G-H:H</f>
        <v>95674.98</v>
      </c>
    </row>
    <row r="3783" customFormat="false" ht="17.25" hidden="false" customHeight="true" outlineLevel="0" collapsed="false">
      <c r="A3783" s="140" t="s">
        <v>119</v>
      </c>
      <c r="C3783" s="142" t="n">
        <v>61604000</v>
      </c>
      <c r="D3783" s="143" t="n">
        <v>61604000</v>
      </c>
      <c r="E3783" s="140" t="s">
        <v>157</v>
      </c>
      <c r="F3783" s="143" t="n">
        <v>2022</v>
      </c>
      <c r="G3783" s="144" t="n">
        <v>5177275.31</v>
      </c>
      <c r="H3783" s="144" t="n">
        <v>0</v>
      </c>
      <c r="I3783" s="144" t="n">
        <f aca="false">+G:G-H:H</f>
        <v>5177275.31</v>
      </c>
    </row>
    <row r="3784" customFormat="false" ht="17.25" hidden="false" customHeight="true" outlineLevel="0" collapsed="false">
      <c r="A3784" s="140" t="s">
        <v>119</v>
      </c>
      <c r="C3784" s="142" t="n">
        <v>61801000</v>
      </c>
      <c r="D3784" s="143" t="n">
        <v>61801000</v>
      </c>
      <c r="E3784" s="140" t="s">
        <v>470</v>
      </c>
      <c r="F3784" s="143" t="n">
        <v>2022</v>
      </c>
      <c r="G3784" s="144" t="n">
        <v>2642400</v>
      </c>
      <c r="H3784" s="144" t="n">
        <v>0</v>
      </c>
      <c r="I3784" s="144" t="n">
        <f aca="false">+G:G-H:H</f>
        <v>2642400</v>
      </c>
    </row>
    <row r="3785" customFormat="false" ht="17.25" hidden="false" customHeight="true" outlineLevel="0" collapsed="false">
      <c r="A3785" s="140" t="s">
        <v>119</v>
      </c>
      <c r="C3785" s="142" t="n">
        <v>61802000</v>
      </c>
      <c r="D3785" s="143" t="n">
        <v>61802000</v>
      </c>
      <c r="E3785" s="140" t="s">
        <v>472</v>
      </c>
      <c r="F3785" s="143" t="n">
        <v>2022</v>
      </c>
      <c r="G3785" s="144" t="n">
        <v>2600</v>
      </c>
      <c r="H3785" s="144" t="n">
        <v>0</v>
      </c>
      <c r="I3785" s="144" t="n">
        <f aca="false">+G:G-H:H</f>
        <v>2600</v>
      </c>
    </row>
    <row r="3786" customFormat="false" ht="17.25" hidden="false" customHeight="true" outlineLevel="0" collapsed="false">
      <c r="A3786" s="140" t="s">
        <v>119</v>
      </c>
      <c r="C3786" s="142" t="n">
        <v>62100000</v>
      </c>
      <c r="D3786" s="143" t="n">
        <v>62100000</v>
      </c>
      <c r="E3786" s="140" t="s">
        <v>499</v>
      </c>
      <c r="F3786" s="143" t="n">
        <v>2022</v>
      </c>
      <c r="G3786" s="144" t="n">
        <v>167237099.97</v>
      </c>
      <c r="H3786" s="144" t="n">
        <v>0</v>
      </c>
      <c r="I3786" s="144" t="n">
        <f aca="false">+G:G-H:H</f>
        <v>167237099.97</v>
      </c>
    </row>
    <row r="3787" customFormat="false" ht="17.25" hidden="false" customHeight="true" outlineLevel="0" collapsed="false">
      <c r="A3787" s="140" t="s">
        <v>119</v>
      </c>
      <c r="C3787" s="142" t="n">
        <v>62102000</v>
      </c>
      <c r="D3787" s="143" t="n">
        <v>62102000</v>
      </c>
      <c r="E3787" s="140" t="s">
        <v>3730</v>
      </c>
      <c r="F3787" s="143" t="n">
        <v>2022</v>
      </c>
      <c r="G3787" s="144" t="n">
        <v>65102640</v>
      </c>
      <c r="H3787" s="144" t="n">
        <v>0</v>
      </c>
      <c r="I3787" s="144" t="n">
        <f aca="false">+G:G-H:H</f>
        <v>65102640</v>
      </c>
    </row>
    <row r="3788" customFormat="false" ht="17.25" hidden="false" customHeight="true" outlineLevel="0" collapsed="false">
      <c r="A3788" s="140" t="s">
        <v>119</v>
      </c>
      <c r="C3788" s="142" t="n">
        <v>62103000</v>
      </c>
      <c r="D3788" s="143" t="n">
        <v>62103000</v>
      </c>
      <c r="E3788" s="140" t="s">
        <v>162</v>
      </c>
      <c r="F3788" s="143" t="n">
        <v>2022</v>
      </c>
      <c r="G3788" s="144" t="n">
        <v>55304500</v>
      </c>
      <c r="H3788" s="144" t="n">
        <v>0</v>
      </c>
      <c r="I3788" s="144" t="n">
        <f aca="false">+G:G-H:H</f>
        <v>55304500</v>
      </c>
    </row>
    <row r="3789" customFormat="false" ht="17.25" hidden="false" customHeight="true" outlineLevel="0" collapsed="false">
      <c r="A3789" s="140" t="s">
        <v>119</v>
      </c>
      <c r="C3789" s="142" t="n">
        <v>62201000</v>
      </c>
      <c r="D3789" s="143" t="n">
        <v>62201000</v>
      </c>
      <c r="E3789" s="140" t="s">
        <v>481</v>
      </c>
      <c r="F3789" s="143" t="n">
        <v>2022</v>
      </c>
      <c r="G3789" s="144" t="n">
        <v>6158000</v>
      </c>
      <c r="H3789" s="144" t="n">
        <v>0</v>
      </c>
      <c r="I3789" s="144" t="n">
        <f aca="false">+G:G-H:H</f>
        <v>6158000</v>
      </c>
    </row>
    <row r="3790" customFormat="false" ht="17.25" hidden="false" customHeight="true" outlineLevel="0" collapsed="false">
      <c r="A3790" s="140" t="s">
        <v>119</v>
      </c>
      <c r="C3790" s="142" t="n">
        <v>62203000</v>
      </c>
      <c r="D3790" s="143" t="n">
        <v>62203000</v>
      </c>
      <c r="E3790" s="140" t="s">
        <v>1843</v>
      </c>
      <c r="F3790" s="143" t="n">
        <v>2022</v>
      </c>
      <c r="G3790" s="144" t="n">
        <v>43423600</v>
      </c>
      <c r="H3790" s="144" t="n">
        <v>0</v>
      </c>
      <c r="I3790" s="144" t="n">
        <f aca="false">+G:G-H:H</f>
        <v>43423600</v>
      </c>
    </row>
    <row r="3791" customFormat="false" ht="17.25" hidden="false" customHeight="true" outlineLevel="0" collapsed="false">
      <c r="A3791" s="140" t="s">
        <v>119</v>
      </c>
      <c r="C3791" s="142" t="n">
        <v>62204000</v>
      </c>
      <c r="D3791" s="143" t="n">
        <v>62204000</v>
      </c>
      <c r="E3791" s="140" t="s">
        <v>3731</v>
      </c>
      <c r="F3791" s="143" t="n">
        <v>2022</v>
      </c>
      <c r="G3791" s="144" t="n">
        <v>922827</v>
      </c>
      <c r="H3791" s="144" t="n">
        <v>0</v>
      </c>
      <c r="I3791" s="144" t="n">
        <f aca="false">+G:G-H:H</f>
        <v>922827</v>
      </c>
    </row>
    <row r="3792" customFormat="false" ht="17.25" hidden="false" customHeight="true" outlineLevel="0" collapsed="false">
      <c r="A3792" s="140" t="s">
        <v>119</v>
      </c>
      <c r="C3792" s="142" t="n">
        <v>62208000</v>
      </c>
      <c r="D3792" s="143" t="n">
        <v>62208000</v>
      </c>
      <c r="E3792" s="140" t="s">
        <v>3300</v>
      </c>
      <c r="F3792" s="143" t="n">
        <v>2022</v>
      </c>
      <c r="G3792" s="144" t="n">
        <v>11890531</v>
      </c>
      <c r="H3792" s="144" t="n">
        <v>0</v>
      </c>
      <c r="I3792" s="144" t="n">
        <f aca="false">+G:G-H:H</f>
        <v>11890531</v>
      </c>
    </row>
    <row r="3793" customFormat="false" ht="17.25" hidden="false" customHeight="true" outlineLevel="0" collapsed="false">
      <c r="A3793" s="140" t="s">
        <v>119</v>
      </c>
      <c r="C3793" s="142" t="n">
        <v>62209000</v>
      </c>
      <c r="D3793" s="143" t="n">
        <v>62209000</v>
      </c>
      <c r="E3793" s="140" t="s">
        <v>144</v>
      </c>
      <c r="F3793" s="143" t="n">
        <v>2022</v>
      </c>
      <c r="G3793" s="144" t="n">
        <v>684300</v>
      </c>
      <c r="H3793" s="144" t="n">
        <v>0</v>
      </c>
      <c r="I3793" s="144" t="n">
        <f aca="false">+G:G-H:H</f>
        <v>684300</v>
      </c>
    </row>
    <row r="3794" customFormat="false" ht="17.25" hidden="false" customHeight="true" outlineLevel="0" collapsed="false">
      <c r="A3794" s="140" t="s">
        <v>119</v>
      </c>
      <c r="C3794" s="142" t="n">
        <v>62270000</v>
      </c>
      <c r="D3794" s="143" t="n">
        <v>62260000</v>
      </c>
      <c r="E3794" s="140" t="s">
        <v>3732</v>
      </c>
      <c r="F3794" s="143" t="n">
        <v>2022</v>
      </c>
      <c r="G3794" s="144" t="n">
        <v>500000</v>
      </c>
      <c r="H3794" s="144" t="n">
        <v>0</v>
      </c>
      <c r="I3794" s="144" t="n">
        <f aca="false">+G:G-H:H</f>
        <v>500000</v>
      </c>
    </row>
    <row r="3795" customFormat="false" ht="17.25" hidden="false" customHeight="true" outlineLevel="0" collapsed="false">
      <c r="A3795" s="140" t="s">
        <v>119</v>
      </c>
      <c r="C3795" s="142" t="n">
        <v>62301000</v>
      </c>
      <c r="D3795" s="143" t="n">
        <v>62301000</v>
      </c>
      <c r="E3795" s="140" t="s">
        <v>1598</v>
      </c>
      <c r="F3795" s="143" t="n">
        <v>2022</v>
      </c>
      <c r="G3795" s="144" t="n">
        <v>26248000</v>
      </c>
      <c r="H3795" s="144" t="n">
        <v>0</v>
      </c>
      <c r="I3795" s="144" t="n">
        <f aca="false">+G:G-H:H</f>
        <v>26248000</v>
      </c>
    </row>
    <row r="3796" customFormat="false" ht="17.25" hidden="false" customHeight="true" outlineLevel="0" collapsed="false">
      <c r="A3796" s="140" t="s">
        <v>119</v>
      </c>
      <c r="C3796" s="142" t="n">
        <v>62302000</v>
      </c>
      <c r="D3796" s="143" t="n">
        <v>62302000</v>
      </c>
      <c r="E3796" s="140" t="s">
        <v>494</v>
      </c>
      <c r="F3796" s="143" t="n">
        <v>2022</v>
      </c>
      <c r="G3796" s="144" t="n">
        <v>5375000</v>
      </c>
      <c r="H3796" s="144" t="n">
        <v>0</v>
      </c>
      <c r="I3796" s="144" t="n">
        <f aca="false">+G:G-H:H</f>
        <v>5375000</v>
      </c>
    </row>
    <row r="3797" customFormat="false" ht="17.25" hidden="false" customHeight="true" outlineLevel="0" collapsed="false">
      <c r="A3797" s="140" t="s">
        <v>119</v>
      </c>
      <c r="C3797" s="142" t="n">
        <v>62303000</v>
      </c>
      <c r="D3797" s="143" t="n">
        <v>62303000</v>
      </c>
      <c r="E3797" s="140" t="s">
        <v>495</v>
      </c>
      <c r="F3797" s="143" t="n">
        <v>2022</v>
      </c>
      <c r="G3797" s="144" t="n">
        <v>207053927.44</v>
      </c>
      <c r="H3797" s="144" t="n">
        <v>0</v>
      </c>
      <c r="I3797" s="144" t="n">
        <f aca="false">+G:G-H:H</f>
        <v>207053927.44</v>
      </c>
    </row>
    <row r="3798" customFormat="false" ht="17.25" hidden="false" customHeight="true" outlineLevel="0" collapsed="false">
      <c r="A3798" s="140" t="s">
        <v>119</v>
      </c>
      <c r="C3798" s="142" t="n">
        <v>62304000</v>
      </c>
      <c r="D3798" s="143" t="n">
        <v>62304000</v>
      </c>
      <c r="E3798" s="140" t="s">
        <v>2165</v>
      </c>
      <c r="F3798" s="143" t="n">
        <v>2022</v>
      </c>
      <c r="G3798" s="144" t="n">
        <v>23198558.57</v>
      </c>
      <c r="H3798" s="144" t="n">
        <v>0</v>
      </c>
      <c r="I3798" s="144" t="n">
        <f aca="false">+G:G-H:H</f>
        <v>23198558.57</v>
      </c>
    </row>
    <row r="3799" customFormat="false" ht="17.25" hidden="false" customHeight="true" outlineLevel="0" collapsed="false">
      <c r="A3799" s="140" t="s">
        <v>119</v>
      </c>
      <c r="C3799" s="142" t="n">
        <v>62401000</v>
      </c>
      <c r="D3799" s="143" t="n">
        <v>62401000</v>
      </c>
      <c r="E3799" s="140" t="s">
        <v>442</v>
      </c>
      <c r="F3799" s="143" t="n">
        <v>2022</v>
      </c>
      <c r="G3799" s="144" t="n">
        <v>5492000</v>
      </c>
      <c r="H3799" s="144" t="n">
        <v>0</v>
      </c>
      <c r="I3799" s="144" t="n">
        <f aca="false">+G:G-H:H</f>
        <v>5492000</v>
      </c>
    </row>
    <row r="3800" customFormat="false" ht="17.25" hidden="false" customHeight="true" outlineLevel="0" collapsed="false">
      <c r="A3800" s="140" t="s">
        <v>119</v>
      </c>
      <c r="C3800" s="142" t="n">
        <v>62402000</v>
      </c>
      <c r="D3800" s="143" t="n">
        <v>62402000</v>
      </c>
      <c r="E3800" s="140" t="s">
        <v>3304</v>
      </c>
      <c r="F3800" s="143" t="n">
        <v>2022</v>
      </c>
      <c r="G3800" s="144" t="n">
        <v>1100000</v>
      </c>
      <c r="H3800" s="144" t="n">
        <v>0</v>
      </c>
      <c r="I3800" s="144" t="n">
        <f aca="false">+G:G-H:H</f>
        <v>1100000</v>
      </c>
    </row>
    <row r="3801" customFormat="false" ht="17.25" hidden="false" customHeight="true" outlineLevel="0" collapsed="false">
      <c r="A3801" s="140" t="s">
        <v>119</v>
      </c>
      <c r="C3801" s="142" t="n">
        <v>62403000</v>
      </c>
      <c r="D3801" s="143" t="n">
        <v>62403000</v>
      </c>
      <c r="E3801" s="140" t="s">
        <v>3305</v>
      </c>
      <c r="F3801" s="143" t="n">
        <v>2022</v>
      </c>
      <c r="G3801" s="144" t="n">
        <v>28865800</v>
      </c>
      <c r="H3801" s="144" t="n">
        <v>0</v>
      </c>
      <c r="I3801" s="144" t="n">
        <f aca="false">+G:G-H:H</f>
        <v>28865800</v>
      </c>
    </row>
    <row r="3802" customFormat="false" ht="17.25" hidden="false" customHeight="true" outlineLevel="0" collapsed="false">
      <c r="A3802" s="140" t="s">
        <v>119</v>
      </c>
      <c r="C3802" s="142" t="n">
        <v>62501000</v>
      </c>
      <c r="D3802" s="143" t="n">
        <v>62501000</v>
      </c>
      <c r="E3802" s="140" t="s">
        <v>726</v>
      </c>
      <c r="F3802" s="143" t="n">
        <v>2022</v>
      </c>
      <c r="G3802" s="144" t="n">
        <v>7062200.02</v>
      </c>
      <c r="H3802" s="144" t="n">
        <v>0</v>
      </c>
      <c r="I3802" s="144" t="n">
        <f aca="false">+G:G-H:H</f>
        <v>7062200.02</v>
      </c>
    </row>
    <row r="3803" customFormat="false" ht="17.25" hidden="false" customHeight="true" outlineLevel="0" collapsed="false">
      <c r="A3803" s="140" t="s">
        <v>119</v>
      </c>
      <c r="C3803" s="142" t="n">
        <v>62503000</v>
      </c>
      <c r="D3803" s="143" t="n">
        <v>62503000</v>
      </c>
      <c r="E3803" s="140" t="s">
        <v>3306</v>
      </c>
      <c r="F3803" s="143" t="n">
        <v>2022</v>
      </c>
      <c r="G3803" s="144" t="n">
        <v>1630000</v>
      </c>
      <c r="H3803" s="144" t="n">
        <v>0</v>
      </c>
      <c r="I3803" s="144" t="n">
        <f aca="false">+G:G-H:H</f>
        <v>1630000</v>
      </c>
    </row>
    <row r="3804" customFormat="false" ht="17.25" hidden="false" customHeight="true" outlineLevel="0" collapsed="false">
      <c r="A3804" s="140" t="s">
        <v>119</v>
      </c>
      <c r="C3804" s="142" t="n">
        <v>62504000</v>
      </c>
      <c r="D3804" s="143" t="n">
        <v>62504000</v>
      </c>
      <c r="E3804" s="140" t="s">
        <v>3385</v>
      </c>
      <c r="F3804" s="143" t="n">
        <v>2022</v>
      </c>
      <c r="G3804" s="144" t="n">
        <v>4707100</v>
      </c>
      <c r="H3804" s="144" t="n">
        <v>0</v>
      </c>
      <c r="I3804" s="144" t="n">
        <f aca="false">+G:G-H:H</f>
        <v>4707100</v>
      </c>
    </row>
    <row r="3805" customFormat="false" ht="17.25" hidden="false" customHeight="true" outlineLevel="0" collapsed="false">
      <c r="A3805" s="140" t="s">
        <v>119</v>
      </c>
      <c r="C3805" s="142" t="n">
        <v>62505000</v>
      </c>
      <c r="D3805" s="143" t="n">
        <v>62505000</v>
      </c>
      <c r="E3805" s="140" t="s">
        <v>3308</v>
      </c>
      <c r="F3805" s="143" t="n">
        <v>2022</v>
      </c>
      <c r="G3805" s="144" t="n">
        <v>27808900</v>
      </c>
      <c r="H3805" s="144" t="n">
        <v>0</v>
      </c>
      <c r="I3805" s="144" t="n">
        <f aca="false">+G:G-H:H</f>
        <v>27808900</v>
      </c>
    </row>
    <row r="3806" customFormat="false" ht="17.25" hidden="false" customHeight="true" outlineLevel="0" collapsed="false">
      <c r="A3806" s="140" t="s">
        <v>119</v>
      </c>
      <c r="C3806" s="142" t="n">
        <v>62506000</v>
      </c>
      <c r="D3806" s="143" t="n">
        <v>62506000</v>
      </c>
      <c r="E3806" s="140" t="s">
        <v>509</v>
      </c>
      <c r="F3806" s="143" t="n">
        <v>2022</v>
      </c>
      <c r="G3806" s="144" t="n">
        <v>3242666.66</v>
      </c>
      <c r="H3806" s="144" t="n">
        <v>0</v>
      </c>
      <c r="I3806" s="144" t="n">
        <f aca="false">+G:G-H:H</f>
        <v>3242666.66</v>
      </c>
    </row>
    <row r="3807" customFormat="false" ht="17.25" hidden="false" customHeight="true" outlineLevel="0" collapsed="false">
      <c r="A3807" s="140" t="s">
        <v>119</v>
      </c>
      <c r="C3807" s="142" t="n">
        <v>62507000</v>
      </c>
      <c r="D3807" s="143" t="n">
        <v>62507000</v>
      </c>
      <c r="E3807" s="140" t="s">
        <v>2294</v>
      </c>
      <c r="F3807" s="143" t="n">
        <v>2022</v>
      </c>
      <c r="G3807" s="144" t="n">
        <v>88101685.16</v>
      </c>
      <c r="H3807" s="144" t="n">
        <v>0</v>
      </c>
      <c r="I3807" s="144" t="n">
        <f aca="false">+G:G-H:H</f>
        <v>88101685.16</v>
      </c>
    </row>
    <row r="3808" customFormat="false" ht="17.25" hidden="false" customHeight="true" outlineLevel="0" collapsed="false">
      <c r="A3808" s="140" t="s">
        <v>119</v>
      </c>
      <c r="C3808" s="143" t="n">
        <v>62602000</v>
      </c>
      <c r="D3808" s="143" t="n">
        <v>62602000</v>
      </c>
      <c r="E3808" s="140" t="s">
        <v>511</v>
      </c>
      <c r="F3808" s="143" t="n">
        <v>2022</v>
      </c>
      <c r="G3808" s="144" t="n">
        <v>24963417.46</v>
      </c>
      <c r="H3808" s="144" t="n">
        <v>0</v>
      </c>
      <c r="I3808" s="144" t="n">
        <f aca="false">+G:G-H:H</f>
        <v>24963417.46</v>
      </c>
    </row>
    <row r="3809" customFormat="false" ht="17.25" hidden="false" customHeight="true" outlineLevel="0" collapsed="false">
      <c r="A3809" s="140" t="s">
        <v>119</v>
      </c>
      <c r="C3809" s="143" t="n">
        <v>62603000</v>
      </c>
      <c r="D3809" s="143" t="n">
        <v>62603000</v>
      </c>
      <c r="E3809" s="140" t="s">
        <v>512</v>
      </c>
      <c r="F3809" s="143" t="n">
        <v>2022</v>
      </c>
      <c r="G3809" s="144" t="n">
        <v>209151.46</v>
      </c>
      <c r="H3809" s="144" t="n">
        <v>0</v>
      </c>
      <c r="I3809" s="144" t="n">
        <f aca="false">+G:G-H:H</f>
        <v>209151.46</v>
      </c>
    </row>
    <row r="3810" customFormat="false" ht="17.25" hidden="false" customHeight="true" outlineLevel="0" collapsed="false">
      <c r="A3810" s="140" t="s">
        <v>119</v>
      </c>
      <c r="C3810" s="143" t="n">
        <v>62604000</v>
      </c>
      <c r="D3810" s="143" t="n">
        <v>62604000</v>
      </c>
      <c r="E3810" s="140" t="s">
        <v>513</v>
      </c>
      <c r="F3810" s="143" t="n">
        <v>2022</v>
      </c>
      <c r="G3810" s="144" t="n">
        <v>4137679.99</v>
      </c>
      <c r="H3810" s="144" t="n">
        <v>0</v>
      </c>
      <c r="I3810" s="144" t="n">
        <f aca="false">+G:G-H:H</f>
        <v>4137679.99</v>
      </c>
    </row>
    <row r="3811" customFormat="false" ht="17.25" hidden="false" customHeight="true" outlineLevel="0" collapsed="false">
      <c r="A3811" s="140" t="s">
        <v>119</v>
      </c>
      <c r="C3811" s="143" t="n">
        <v>62701000</v>
      </c>
      <c r="D3811" s="143" t="n">
        <v>62701000</v>
      </c>
      <c r="E3811" s="140" t="s">
        <v>1850</v>
      </c>
      <c r="F3811" s="143" t="n">
        <v>2022</v>
      </c>
      <c r="G3811" s="144" t="n">
        <v>640663.01</v>
      </c>
      <c r="H3811" s="144" t="n">
        <v>0</v>
      </c>
      <c r="I3811" s="144" t="n">
        <f aca="false">+G:G-H:H</f>
        <v>640663.01</v>
      </c>
    </row>
    <row r="3812" customFormat="false" ht="17.25" hidden="false" customHeight="true" outlineLevel="0" collapsed="false">
      <c r="A3812" s="140" t="s">
        <v>119</v>
      </c>
      <c r="C3812" s="143" t="n">
        <v>62703000</v>
      </c>
      <c r="D3812" s="143" t="n">
        <v>62703000</v>
      </c>
      <c r="E3812" s="140" t="s">
        <v>516</v>
      </c>
      <c r="F3812" s="143" t="n">
        <v>2022</v>
      </c>
      <c r="G3812" s="144" t="n">
        <v>24629591.95</v>
      </c>
      <c r="H3812" s="144" t="n">
        <v>0</v>
      </c>
      <c r="I3812" s="144" t="n">
        <f aca="false">+G:G-H:H</f>
        <v>24629591.95</v>
      </c>
    </row>
    <row r="3813" customFormat="false" ht="17.25" hidden="false" customHeight="true" outlineLevel="0" collapsed="false">
      <c r="A3813" s="140" t="s">
        <v>119</v>
      </c>
      <c r="C3813" s="143" t="n">
        <v>62705000</v>
      </c>
      <c r="D3813" s="143" t="n">
        <v>62705000</v>
      </c>
      <c r="E3813" s="140" t="s">
        <v>517</v>
      </c>
      <c r="F3813" s="143" t="n">
        <v>2022</v>
      </c>
      <c r="G3813" s="144" t="n">
        <v>880763.54</v>
      </c>
      <c r="H3813" s="144" t="n">
        <v>0</v>
      </c>
      <c r="I3813" s="144" t="n">
        <f aca="false">+G:G-H:H</f>
        <v>880763.54</v>
      </c>
    </row>
    <row r="3814" customFormat="false" ht="17.25" hidden="false" customHeight="true" outlineLevel="0" collapsed="false">
      <c r="A3814" s="140" t="s">
        <v>119</v>
      </c>
      <c r="C3814" s="143" t="n">
        <v>62706000</v>
      </c>
      <c r="D3814" s="143" t="n">
        <v>62706000</v>
      </c>
      <c r="E3814" s="140" t="s">
        <v>183</v>
      </c>
      <c r="F3814" s="143" t="n">
        <v>2022</v>
      </c>
      <c r="G3814" s="144" t="n">
        <v>7916488.48</v>
      </c>
      <c r="H3814" s="144" t="n">
        <v>0</v>
      </c>
      <c r="I3814" s="144" t="n">
        <f aca="false">+G:G-H:H</f>
        <v>7916488.48</v>
      </c>
    </row>
    <row r="3815" customFormat="false" ht="17.25" hidden="false" customHeight="true" outlineLevel="0" collapsed="false">
      <c r="A3815" s="140" t="s">
        <v>119</v>
      </c>
      <c r="C3815" s="143" t="n">
        <v>62707000</v>
      </c>
      <c r="D3815" s="143" t="n">
        <v>62707000</v>
      </c>
      <c r="E3815" s="140" t="s">
        <v>2167</v>
      </c>
      <c r="F3815" s="143" t="n">
        <v>2022</v>
      </c>
      <c r="G3815" s="144" t="n">
        <v>400000</v>
      </c>
      <c r="H3815" s="144" t="n">
        <v>0</v>
      </c>
      <c r="I3815" s="144" t="n">
        <f aca="false">+G:G-H:H</f>
        <v>400000</v>
      </c>
    </row>
    <row r="3816" customFormat="false" ht="17.25" hidden="false" customHeight="true" outlineLevel="0" collapsed="false">
      <c r="A3816" s="140" t="s">
        <v>119</v>
      </c>
      <c r="C3816" s="143" t="n">
        <v>62709000</v>
      </c>
      <c r="D3816" s="143" t="n">
        <v>62709000</v>
      </c>
      <c r="E3816" s="140" t="s">
        <v>1503</v>
      </c>
      <c r="F3816" s="143" t="n">
        <v>2022</v>
      </c>
      <c r="G3816" s="144" t="n">
        <v>3144999.6</v>
      </c>
      <c r="H3816" s="144" t="n">
        <v>0</v>
      </c>
      <c r="I3816" s="144" t="n">
        <f aca="false">+G:G-H:H</f>
        <v>3144999.6</v>
      </c>
    </row>
    <row r="3817" customFormat="false" ht="17.25" hidden="false" customHeight="true" outlineLevel="0" collapsed="false">
      <c r="A3817" s="140" t="s">
        <v>119</v>
      </c>
      <c r="C3817" s="143" t="n">
        <v>62710000</v>
      </c>
      <c r="D3817" s="143" t="n">
        <v>62710000</v>
      </c>
      <c r="E3817" s="140" t="s">
        <v>1300</v>
      </c>
      <c r="F3817" s="143" t="n">
        <v>2022</v>
      </c>
      <c r="G3817" s="144" t="n">
        <v>2869400.88</v>
      </c>
      <c r="H3817" s="144" t="n">
        <v>0</v>
      </c>
      <c r="I3817" s="144" t="n">
        <f aca="false">+G:G-H:H</f>
        <v>2869400.88</v>
      </c>
    </row>
    <row r="3818" customFormat="false" ht="17.25" hidden="false" customHeight="true" outlineLevel="0" collapsed="false">
      <c r="A3818" s="140" t="s">
        <v>119</v>
      </c>
      <c r="C3818" s="143" t="n">
        <v>62800000</v>
      </c>
      <c r="D3818" s="143" t="n">
        <v>62800000</v>
      </c>
      <c r="E3818" s="140" t="s">
        <v>2297</v>
      </c>
      <c r="F3818" s="143" t="n">
        <v>2022</v>
      </c>
      <c r="G3818" s="144" t="n">
        <v>1600000</v>
      </c>
      <c r="H3818" s="144" t="n">
        <v>0</v>
      </c>
      <c r="I3818" s="144" t="n">
        <f aca="false">+G:G-H:H</f>
        <v>1600000</v>
      </c>
    </row>
    <row r="3819" customFormat="false" ht="17.25" hidden="false" customHeight="true" outlineLevel="0" collapsed="false">
      <c r="A3819" s="140" t="s">
        <v>119</v>
      </c>
      <c r="C3819" s="143" t="n">
        <v>63501000</v>
      </c>
      <c r="D3819" s="143" t="n">
        <v>63501000</v>
      </c>
      <c r="E3819" s="140" t="s">
        <v>3733</v>
      </c>
      <c r="F3819" s="143" t="n">
        <v>2022</v>
      </c>
      <c r="G3819" s="144" t="n">
        <v>533000</v>
      </c>
      <c r="H3819" s="144" t="n">
        <v>0</v>
      </c>
      <c r="I3819" s="144" t="n">
        <f aca="false">+G:G-H:H</f>
        <v>533000</v>
      </c>
    </row>
    <row r="3820" customFormat="false" ht="17.25" hidden="false" customHeight="true" outlineLevel="0" collapsed="false">
      <c r="A3820" s="140" t="s">
        <v>119</v>
      </c>
      <c r="C3820" s="143" t="n">
        <v>63502000</v>
      </c>
      <c r="D3820" s="143" t="n">
        <v>63502000</v>
      </c>
      <c r="E3820" s="140" t="s">
        <v>2298</v>
      </c>
      <c r="F3820" s="143" t="n">
        <v>2022</v>
      </c>
      <c r="G3820" s="144" t="n">
        <v>8000</v>
      </c>
      <c r="H3820" s="144" t="n">
        <v>0</v>
      </c>
      <c r="I3820" s="144" t="n">
        <f aca="false">+G:G-H:H</f>
        <v>8000</v>
      </c>
    </row>
    <row r="3821" customFormat="false" ht="17.25" hidden="false" customHeight="true" outlineLevel="0" collapsed="false">
      <c r="A3821" s="140" t="s">
        <v>119</v>
      </c>
      <c r="C3821" s="143" t="n">
        <v>63504000</v>
      </c>
      <c r="D3821" s="143" t="n">
        <v>63504000</v>
      </c>
      <c r="E3821" s="140" t="s">
        <v>732</v>
      </c>
      <c r="F3821" s="143" t="n">
        <v>2022</v>
      </c>
      <c r="G3821" s="144" t="n">
        <v>902000</v>
      </c>
      <c r="H3821" s="144" t="n">
        <v>0</v>
      </c>
      <c r="I3821" s="144" t="n">
        <f aca="false">+G:G-H:H</f>
        <v>902000</v>
      </c>
    </row>
    <row r="3822" customFormat="false" ht="17.25" hidden="false" customHeight="true" outlineLevel="0" collapsed="false">
      <c r="A3822" s="140" t="s">
        <v>119</v>
      </c>
      <c r="C3822" s="143" t="n">
        <v>63505000</v>
      </c>
      <c r="D3822" s="143" t="n">
        <v>63505000</v>
      </c>
      <c r="E3822" s="140" t="s">
        <v>189</v>
      </c>
      <c r="F3822" s="143" t="n">
        <v>2022</v>
      </c>
      <c r="G3822" s="144" t="n">
        <v>680000</v>
      </c>
      <c r="H3822" s="144" t="n">
        <v>0</v>
      </c>
      <c r="I3822" s="144" t="n">
        <f aca="false">+G:G-H:H</f>
        <v>680000</v>
      </c>
    </row>
    <row r="3823" customFormat="false" ht="17.25" hidden="false" customHeight="true" outlineLevel="0" collapsed="false">
      <c r="A3823" s="140" t="s">
        <v>119</v>
      </c>
      <c r="C3823" s="143" t="n">
        <v>63506000</v>
      </c>
      <c r="D3823" s="143" t="n">
        <v>63506000</v>
      </c>
      <c r="E3823" s="140" t="s">
        <v>452</v>
      </c>
      <c r="F3823" s="143" t="n">
        <v>2022</v>
      </c>
      <c r="G3823" s="144" t="n">
        <v>271052.5</v>
      </c>
      <c r="H3823" s="144" t="n">
        <v>0</v>
      </c>
      <c r="I3823" s="144" t="n">
        <f aca="false">+G:G-H:H</f>
        <v>271052.5</v>
      </c>
    </row>
    <row r="3824" customFormat="false" ht="17.25" hidden="false" customHeight="true" outlineLevel="0" collapsed="false">
      <c r="A3824" s="140" t="s">
        <v>119</v>
      </c>
      <c r="C3824" s="143" t="n">
        <v>64101000</v>
      </c>
      <c r="D3824" s="143" t="n">
        <v>64101000</v>
      </c>
      <c r="E3824" s="140" t="s">
        <v>735</v>
      </c>
      <c r="F3824" s="143" t="n">
        <v>2022</v>
      </c>
      <c r="G3824" s="144" t="n">
        <v>790072743.69</v>
      </c>
      <c r="H3824" s="144" t="n">
        <v>0</v>
      </c>
      <c r="I3824" s="144" t="n">
        <f aca="false">+G:G-H:H</f>
        <v>790072743.69</v>
      </c>
    </row>
    <row r="3825" customFormat="false" ht="17.25" hidden="false" customHeight="true" outlineLevel="0" collapsed="false">
      <c r="A3825" s="140" t="s">
        <v>119</v>
      </c>
      <c r="C3825" s="143" t="n">
        <v>64102000</v>
      </c>
      <c r="D3825" s="143" t="n">
        <v>64102000</v>
      </c>
      <c r="E3825" s="140" t="s">
        <v>528</v>
      </c>
      <c r="F3825" s="143" t="n">
        <v>2022</v>
      </c>
      <c r="G3825" s="144" t="n">
        <v>415990.17</v>
      </c>
      <c r="H3825" s="144" t="n">
        <v>0</v>
      </c>
      <c r="I3825" s="144" t="n">
        <f aca="false">+G:G-H:H</f>
        <v>415990.17</v>
      </c>
    </row>
    <row r="3826" customFormat="false" ht="17.25" hidden="false" customHeight="true" outlineLevel="0" collapsed="false">
      <c r="A3826" s="140" t="s">
        <v>119</v>
      </c>
      <c r="C3826" s="143" t="n">
        <v>64103000</v>
      </c>
      <c r="D3826" s="143" t="n">
        <v>64103000</v>
      </c>
      <c r="E3826" s="140" t="s">
        <v>529</v>
      </c>
      <c r="F3826" s="143" t="n">
        <v>2022</v>
      </c>
      <c r="G3826" s="144" t="n">
        <v>10387580.88</v>
      </c>
      <c r="H3826" s="144" t="n">
        <v>0</v>
      </c>
      <c r="I3826" s="144" t="n">
        <f aca="false">+G:G-H:H</f>
        <v>10387580.88</v>
      </c>
    </row>
    <row r="3827" customFormat="false" ht="17.25" hidden="false" customHeight="true" outlineLevel="0" collapsed="false">
      <c r="A3827" s="140" t="s">
        <v>119</v>
      </c>
      <c r="C3827" s="143" t="n">
        <v>64104000</v>
      </c>
      <c r="D3827" s="143" t="n">
        <v>64104000</v>
      </c>
      <c r="E3827" s="140" t="s">
        <v>194</v>
      </c>
      <c r="F3827" s="143" t="n">
        <v>2022</v>
      </c>
      <c r="G3827" s="144" t="n">
        <v>45585505.32</v>
      </c>
      <c r="H3827" s="144" t="n">
        <v>0</v>
      </c>
      <c r="I3827" s="144" t="n">
        <f aca="false">+G:G-H:H</f>
        <v>45585505.32</v>
      </c>
    </row>
    <row r="3828" customFormat="false" ht="17.25" hidden="false" customHeight="true" outlineLevel="0" collapsed="false">
      <c r="A3828" s="140" t="s">
        <v>119</v>
      </c>
      <c r="C3828" s="143" t="n">
        <v>64105000</v>
      </c>
      <c r="D3828" s="143" t="n">
        <v>64105000</v>
      </c>
      <c r="E3828" s="140" t="s">
        <v>1854</v>
      </c>
      <c r="F3828" s="143" t="n">
        <v>2022</v>
      </c>
      <c r="G3828" s="144" t="n">
        <v>15830191.4</v>
      </c>
      <c r="H3828" s="144" t="n">
        <v>0</v>
      </c>
      <c r="I3828" s="144" t="n">
        <f aca="false">+G:G-H:H</f>
        <v>15830191.4</v>
      </c>
    </row>
    <row r="3829" customFormat="false" ht="17.25" hidden="false" customHeight="true" outlineLevel="0" collapsed="false">
      <c r="A3829" s="140" t="s">
        <v>119</v>
      </c>
      <c r="C3829" s="143" t="n">
        <v>64106000</v>
      </c>
      <c r="D3829" s="143" t="n">
        <v>64106000</v>
      </c>
      <c r="E3829" s="140" t="s">
        <v>3325</v>
      </c>
      <c r="F3829" s="143" t="n">
        <v>2022</v>
      </c>
      <c r="G3829" s="144" t="n">
        <v>1538600</v>
      </c>
      <c r="H3829" s="144" t="n">
        <v>0</v>
      </c>
      <c r="I3829" s="144" t="n">
        <f aca="false">+G:G-H:H</f>
        <v>1538600</v>
      </c>
    </row>
    <row r="3830" customFormat="false" ht="17.25" hidden="false" customHeight="true" outlineLevel="0" collapsed="false">
      <c r="A3830" s="140" t="s">
        <v>119</v>
      </c>
      <c r="C3830" s="143" t="n">
        <v>64180000</v>
      </c>
      <c r="D3830" s="143" t="n">
        <v>64180000</v>
      </c>
      <c r="E3830" s="140" t="s">
        <v>531</v>
      </c>
      <c r="F3830" s="143" t="n">
        <v>2022</v>
      </c>
      <c r="G3830" s="144" t="n">
        <v>77416413.85</v>
      </c>
      <c r="H3830" s="144" t="n">
        <v>0</v>
      </c>
      <c r="I3830" s="144" t="n">
        <f aca="false">+G:G-H:H</f>
        <v>77416413.85</v>
      </c>
    </row>
    <row r="3831" customFormat="false" ht="17.25" hidden="false" customHeight="true" outlineLevel="0" collapsed="false">
      <c r="A3831" s="140" t="s">
        <v>119</v>
      </c>
      <c r="C3831" s="143" t="n">
        <v>64188000</v>
      </c>
      <c r="D3831" s="143" t="n">
        <v>64180000</v>
      </c>
      <c r="E3831" s="140" t="s">
        <v>3734</v>
      </c>
      <c r="F3831" s="143" t="n">
        <v>2022</v>
      </c>
      <c r="G3831" s="144" t="n">
        <v>529799</v>
      </c>
      <c r="H3831" s="144" t="n">
        <v>0</v>
      </c>
      <c r="I3831" s="144" t="n">
        <f aca="false">+G:G-H:H</f>
        <v>529799</v>
      </c>
    </row>
    <row r="3832" customFormat="false" ht="17.25" hidden="false" customHeight="true" outlineLevel="0" collapsed="false">
      <c r="A3832" s="140" t="s">
        <v>119</v>
      </c>
      <c r="C3832" s="143" t="n">
        <v>64501000</v>
      </c>
      <c r="D3832" s="143" t="n">
        <v>64501000</v>
      </c>
      <c r="E3832" s="140" t="s">
        <v>736</v>
      </c>
      <c r="F3832" s="143" t="n">
        <v>2022</v>
      </c>
      <c r="G3832" s="144" t="n">
        <v>69538993.42</v>
      </c>
      <c r="H3832" s="144" t="n">
        <v>0</v>
      </c>
      <c r="I3832" s="144" t="n">
        <f aca="false">+G:G-H:H</f>
        <v>69538993.42</v>
      </c>
    </row>
    <row r="3833" customFormat="false" ht="17.25" hidden="false" customHeight="true" outlineLevel="0" collapsed="false">
      <c r="A3833" s="140" t="s">
        <v>119</v>
      </c>
      <c r="C3833" s="143" t="n">
        <v>64502000</v>
      </c>
      <c r="D3833" s="143" t="n">
        <v>64502000</v>
      </c>
      <c r="E3833" s="140" t="s">
        <v>533</v>
      </c>
      <c r="F3833" s="143" t="n">
        <v>2022</v>
      </c>
      <c r="G3833" s="144" t="n">
        <v>25860654.95</v>
      </c>
      <c r="H3833" s="144" t="n">
        <v>0</v>
      </c>
      <c r="I3833" s="144" t="n">
        <f aca="false">+G:G-H:H</f>
        <v>25860654.95</v>
      </c>
    </row>
    <row r="3834" customFormat="false" ht="17.25" hidden="false" customHeight="true" outlineLevel="0" collapsed="false">
      <c r="A3834" s="140" t="s">
        <v>119</v>
      </c>
      <c r="C3834" s="143" t="n">
        <v>64504000</v>
      </c>
      <c r="D3834" s="143" t="n">
        <v>64504000</v>
      </c>
      <c r="E3834" s="140" t="s">
        <v>2096</v>
      </c>
      <c r="F3834" s="143" t="n">
        <v>2022</v>
      </c>
      <c r="G3834" s="144" t="n">
        <v>5349153.34</v>
      </c>
      <c r="H3834" s="144" t="n">
        <v>0</v>
      </c>
      <c r="I3834" s="144" t="n">
        <f aca="false">+G:G-H:H</f>
        <v>5349153.34</v>
      </c>
    </row>
    <row r="3835" customFormat="false" ht="17.25" hidden="false" customHeight="true" outlineLevel="0" collapsed="false">
      <c r="A3835" s="140" t="s">
        <v>119</v>
      </c>
      <c r="C3835" s="143" t="n">
        <v>64506000</v>
      </c>
      <c r="D3835" s="143" t="n">
        <v>64505000</v>
      </c>
      <c r="E3835" s="140" t="s">
        <v>2064</v>
      </c>
      <c r="F3835" s="143" t="n">
        <v>2022</v>
      </c>
      <c r="G3835" s="144" t="n">
        <v>770255.6</v>
      </c>
      <c r="H3835" s="144" t="n">
        <v>0</v>
      </c>
      <c r="I3835" s="144" t="n">
        <f aca="false">+G:G-H:H</f>
        <v>770255.6</v>
      </c>
    </row>
    <row r="3836" customFormat="false" ht="17.25" hidden="false" customHeight="true" outlineLevel="0" collapsed="false">
      <c r="A3836" s="140" t="s">
        <v>119</v>
      </c>
      <c r="C3836" s="143" t="n">
        <v>64507000</v>
      </c>
      <c r="D3836" s="143" t="n">
        <v>64505000</v>
      </c>
      <c r="E3836" s="140" t="s">
        <v>3735</v>
      </c>
      <c r="F3836" s="143" t="n">
        <v>2022</v>
      </c>
      <c r="G3836" s="144" t="n">
        <v>114856.15</v>
      </c>
      <c r="H3836" s="144" t="n">
        <v>0</v>
      </c>
      <c r="I3836" s="144" t="n">
        <f aca="false">+G:G-H:H</f>
        <v>114856.15</v>
      </c>
    </row>
    <row r="3837" customFormat="false" ht="17.25" hidden="false" customHeight="true" outlineLevel="0" collapsed="false">
      <c r="A3837" s="140" t="s">
        <v>119</v>
      </c>
      <c r="C3837" s="143" t="n">
        <v>64580000</v>
      </c>
      <c r="D3837" s="143" t="n">
        <v>64580000</v>
      </c>
      <c r="E3837" s="140" t="s">
        <v>738</v>
      </c>
      <c r="F3837" s="143" t="n">
        <v>2022</v>
      </c>
      <c r="G3837" s="144" t="n">
        <v>7386275.72</v>
      </c>
      <c r="H3837" s="144" t="n">
        <v>0</v>
      </c>
      <c r="I3837" s="144" t="n">
        <f aca="false">+G:G-H:H</f>
        <v>7386275.72</v>
      </c>
    </row>
    <row r="3838" customFormat="false" ht="17.25" hidden="false" customHeight="true" outlineLevel="0" collapsed="false">
      <c r="A3838" s="140" t="s">
        <v>119</v>
      </c>
      <c r="C3838" s="143" t="n">
        <v>64803000</v>
      </c>
      <c r="D3838" s="143" t="n">
        <v>64803000</v>
      </c>
      <c r="E3838" s="140" t="s">
        <v>2306</v>
      </c>
      <c r="F3838" s="143" t="n">
        <v>2022</v>
      </c>
      <c r="G3838" s="144" t="n">
        <v>1075600</v>
      </c>
      <c r="H3838" s="144" t="n">
        <v>0</v>
      </c>
      <c r="I3838" s="144" t="n">
        <f aca="false">+G:G-H:H</f>
        <v>1075600</v>
      </c>
    </row>
    <row r="3839" customFormat="false" ht="17.25" hidden="false" customHeight="true" outlineLevel="0" collapsed="false">
      <c r="A3839" s="140" t="s">
        <v>119</v>
      </c>
      <c r="C3839" s="143" t="n">
        <v>64808000</v>
      </c>
      <c r="D3839" s="143" t="n">
        <v>64808000</v>
      </c>
      <c r="E3839" s="140" t="s">
        <v>469</v>
      </c>
      <c r="F3839" s="143" t="n">
        <v>2022</v>
      </c>
      <c r="G3839" s="144" t="n">
        <v>210000</v>
      </c>
      <c r="H3839" s="144" t="n">
        <v>0</v>
      </c>
      <c r="I3839" s="144" t="n">
        <f aca="false">+G:G-H:H</f>
        <v>210000</v>
      </c>
    </row>
    <row r="3840" customFormat="false" ht="17.25" hidden="false" customHeight="true" outlineLevel="0" collapsed="false">
      <c r="A3840" s="140" t="s">
        <v>119</v>
      </c>
      <c r="C3840" s="143" t="n">
        <v>65100000</v>
      </c>
      <c r="D3840" s="143" t="n">
        <v>65100000</v>
      </c>
      <c r="E3840" s="140" t="s">
        <v>740</v>
      </c>
      <c r="F3840" s="143" t="n">
        <v>2022</v>
      </c>
      <c r="G3840" s="144" t="n">
        <v>1240605.8</v>
      </c>
      <c r="H3840" s="144" t="n">
        <v>0</v>
      </c>
      <c r="I3840" s="144" t="n">
        <f aca="false">+G:G-H:H</f>
        <v>1240605.8</v>
      </c>
    </row>
    <row r="3841" customFormat="false" ht="17.25" hidden="false" customHeight="true" outlineLevel="0" collapsed="false">
      <c r="A3841" s="140" t="s">
        <v>119</v>
      </c>
      <c r="C3841" s="143" t="n">
        <v>65200000</v>
      </c>
      <c r="D3841" s="143" t="n">
        <v>65200000</v>
      </c>
      <c r="E3841" s="140" t="s">
        <v>3736</v>
      </c>
      <c r="F3841" s="143" t="n">
        <v>2022</v>
      </c>
      <c r="G3841" s="144" t="n">
        <v>90438450.36</v>
      </c>
      <c r="H3841" s="144" t="n">
        <v>0</v>
      </c>
      <c r="I3841" s="144" t="n">
        <f aca="false">+G:G-H:H</f>
        <v>90438450.36</v>
      </c>
    </row>
    <row r="3842" customFormat="false" ht="17.25" hidden="false" customHeight="true" outlineLevel="0" collapsed="false">
      <c r="A3842" s="140" t="s">
        <v>119</v>
      </c>
      <c r="C3842" s="143" t="n">
        <v>65601000</v>
      </c>
      <c r="D3842" s="143" t="n">
        <v>65601000</v>
      </c>
      <c r="E3842" s="140" t="s">
        <v>742</v>
      </c>
      <c r="F3842" s="143" t="n">
        <v>2022</v>
      </c>
      <c r="G3842" s="144" t="n">
        <v>1323160</v>
      </c>
      <c r="H3842" s="144" t="n">
        <v>0</v>
      </c>
      <c r="I3842" s="144" t="n">
        <f aca="false">+G:G-H:H</f>
        <v>1323160</v>
      </c>
    </row>
    <row r="3843" customFormat="false" ht="17.25" hidden="false" customHeight="true" outlineLevel="0" collapsed="false">
      <c r="A3843" s="140" t="s">
        <v>119</v>
      </c>
      <c r="C3843" s="143" t="n">
        <v>65602000</v>
      </c>
      <c r="D3843" s="143" t="n">
        <v>65602000</v>
      </c>
      <c r="E3843" s="140" t="s">
        <v>1894</v>
      </c>
      <c r="F3843" s="143" t="n">
        <v>2022</v>
      </c>
      <c r="G3843" s="144" t="n">
        <v>561540</v>
      </c>
      <c r="H3843" s="144" t="n">
        <v>0</v>
      </c>
      <c r="I3843" s="144" t="n">
        <f aca="false">+G:G-H:H</f>
        <v>561540</v>
      </c>
    </row>
    <row r="3844" customFormat="false" ht="17.25" hidden="false" customHeight="true" outlineLevel="0" collapsed="false">
      <c r="A3844" s="140" t="s">
        <v>119</v>
      </c>
      <c r="C3844" s="143" t="n">
        <v>65700000</v>
      </c>
      <c r="D3844" s="143" t="n">
        <v>65700000</v>
      </c>
      <c r="E3844" s="140" t="s">
        <v>1652</v>
      </c>
      <c r="F3844" s="143" t="n">
        <v>2022</v>
      </c>
      <c r="G3844" s="144" t="n">
        <v>1252660.03</v>
      </c>
      <c r="H3844" s="144" t="n">
        <v>0</v>
      </c>
      <c r="I3844" s="144" t="n">
        <f aca="false">+G:G-H:H</f>
        <v>1252660.03</v>
      </c>
    </row>
    <row r="3845" customFormat="false" ht="17.25" hidden="false" customHeight="true" outlineLevel="0" collapsed="false">
      <c r="A3845" s="140" t="s">
        <v>119</v>
      </c>
      <c r="C3845" s="143" t="n">
        <v>65710000</v>
      </c>
      <c r="D3845" s="143" t="n">
        <v>65710000</v>
      </c>
      <c r="E3845" s="140" t="s">
        <v>3737</v>
      </c>
      <c r="F3845" s="143" t="n">
        <v>2022</v>
      </c>
      <c r="G3845" s="144" t="n">
        <v>14000</v>
      </c>
      <c r="H3845" s="144" t="n">
        <v>0</v>
      </c>
      <c r="I3845" s="144" t="n">
        <f aca="false">+G:G-H:H</f>
        <v>14000</v>
      </c>
    </row>
    <row r="3846" customFormat="false" ht="17.25" hidden="false" customHeight="true" outlineLevel="0" collapsed="false">
      <c r="A3846" s="140" t="s">
        <v>119</v>
      </c>
      <c r="C3846" s="143" t="n">
        <v>65799999</v>
      </c>
      <c r="D3846" s="143" t="n">
        <v>65710000</v>
      </c>
      <c r="E3846" s="140" t="s">
        <v>3738</v>
      </c>
      <c r="F3846" s="143" t="n">
        <v>2022</v>
      </c>
      <c r="G3846" s="144" t="n">
        <v>2433884.55</v>
      </c>
      <c r="H3846" s="144" t="n">
        <v>0</v>
      </c>
      <c r="I3846" s="144" t="n">
        <f aca="false">+G:G-H:H</f>
        <v>2433884.55</v>
      </c>
    </row>
    <row r="3847" customFormat="false" ht="17.25" hidden="false" customHeight="true" outlineLevel="0" collapsed="false">
      <c r="A3847" s="140" t="s">
        <v>119</v>
      </c>
      <c r="C3847" s="143" t="n">
        <v>65800000</v>
      </c>
      <c r="D3847" s="143" t="n">
        <v>65800000</v>
      </c>
      <c r="E3847" s="140" t="s">
        <v>2097</v>
      </c>
      <c r="F3847" s="143" t="n">
        <v>2022</v>
      </c>
      <c r="G3847" s="144" t="n">
        <v>717865.15</v>
      </c>
      <c r="H3847" s="144" t="n">
        <v>0</v>
      </c>
      <c r="I3847" s="144" t="n">
        <f aca="false">+G:G-H:H</f>
        <v>717865.15</v>
      </c>
    </row>
    <row r="3848" customFormat="false" ht="17.25" hidden="false" customHeight="true" outlineLevel="0" collapsed="false">
      <c r="A3848" s="140" t="s">
        <v>119</v>
      </c>
      <c r="C3848" s="143" t="n">
        <v>66101000</v>
      </c>
      <c r="D3848" s="143" t="n">
        <v>66101000</v>
      </c>
      <c r="E3848" s="140" t="s">
        <v>747</v>
      </c>
      <c r="F3848" s="143" t="n">
        <v>2022</v>
      </c>
      <c r="G3848" s="144" t="n">
        <v>1063435.25</v>
      </c>
      <c r="H3848" s="144" t="n">
        <v>0</v>
      </c>
      <c r="I3848" s="144" t="n">
        <f aca="false">+G:G-H:H</f>
        <v>1063435.25</v>
      </c>
    </row>
    <row r="3849" customFormat="false" ht="17.25" hidden="false" customHeight="true" outlineLevel="0" collapsed="false">
      <c r="A3849" s="140" t="s">
        <v>119</v>
      </c>
      <c r="C3849" s="143" t="n">
        <v>66102000</v>
      </c>
      <c r="D3849" s="143" t="n">
        <v>66102000</v>
      </c>
      <c r="E3849" s="140" t="s">
        <v>2111</v>
      </c>
      <c r="F3849" s="143" t="n">
        <v>2022</v>
      </c>
      <c r="G3849" s="144" t="n">
        <v>1353503.77</v>
      </c>
      <c r="H3849" s="144" t="n">
        <v>0</v>
      </c>
      <c r="I3849" s="144" t="n">
        <f aca="false">+G:G-H:H</f>
        <v>1353503.77</v>
      </c>
    </row>
    <row r="3850" customFormat="false" ht="17.25" hidden="false" customHeight="true" outlineLevel="0" collapsed="false">
      <c r="A3850" s="140" t="s">
        <v>119</v>
      </c>
      <c r="C3850" s="143" t="n">
        <v>66103000</v>
      </c>
      <c r="D3850" s="143" t="n">
        <v>66103000</v>
      </c>
      <c r="E3850" s="140" t="s">
        <v>3390</v>
      </c>
      <c r="F3850" s="143" t="n">
        <v>2022</v>
      </c>
      <c r="G3850" s="144" t="n">
        <v>316834223.3</v>
      </c>
      <c r="H3850" s="144" t="n">
        <v>0</v>
      </c>
      <c r="I3850" s="144" t="n">
        <f aca="false">+G:G-H:H</f>
        <v>316834223.3</v>
      </c>
    </row>
    <row r="3851" customFormat="false" ht="17.25" hidden="false" customHeight="true" outlineLevel="0" collapsed="false">
      <c r="A3851" s="140" t="s">
        <v>119</v>
      </c>
      <c r="C3851" s="143" t="n">
        <v>66104000</v>
      </c>
      <c r="D3851" s="143" t="n">
        <v>66104000</v>
      </c>
      <c r="E3851" s="140" t="s">
        <v>3739</v>
      </c>
      <c r="F3851" s="143" t="n">
        <v>2022</v>
      </c>
      <c r="G3851" s="144" t="n">
        <v>198780759.04</v>
      </c>
      <c r="H3851" s="144" t="n">
        <v>0</v>
      </c>
      <c r="I3851" s="144" t="n">
        <f aca="false">+G:G-H:H</f>
        <v>198780759.04</v>
      </c>
    </row>
    <row r="3852" customFormat="false" ht="17.25" hidden="false" customHeight="true" outlineLevel="0" collapsed="false">
      <c r="A3852" s="140" t="s">
        <v>119</v>
      </c>
      <c r="C3852" s="143" t="n">
        <v>66600000</v>
      </c>
      <c r="D3852" s="143" t="n">
        <v>66600000</v>
      </c>
      <c r="E3852" s="140" t="s">
        <v>750</v>
      </c>
      <c r="F3852" s="143" t="n">
        <v>2022</v>
      </c>
      <c r="G3852" s="144" t="n">
        <v>71903829.11</v>
      </c>
      <c r="H3852" s="144" t="n">
        <v>0</v>
      </c>
      <c r="I3852" s="144" t="n">
        <f aca="false">+G:G-H:H</f>
        <v>71903829.11</v>
      </c>
    </row>
    <row r="3853" customFormat="false" ht="17.25" hidden="false" customHeight="true" outlineLevel="0" collapsed="false">
      <c r="A3853" s="140" t="s">
        <v>119</v>
      </c>
      <c r="C3853" s="143" t="n">
        <v>68111000</v>
      </c>
      <c r="D3853" s="143" t="n">
        <v>68111000</v>
      </c>
      <c r="E3853" s="140" t="s">
        <v>751</v>
      </c>
      <c r="F3853" s="143" t="n">
        <v>2022</v>
      </c>
      <c r="G3853" s="144" t="n">
        <v>1016633.71</v>
      </c>
      <c r="H3853" s="144" t="n">
        <v>0</v>
      </c>
      <c r="I3853" s="144" t="n">
        <f aca="false">+G:G-H:H</f>
        <v>1016633.71</v>
      </c>
    </row>
    <row r="3854" customFormat="false" ht="17.25" hidden="false" customHeight="true" outlineLevel="0" collapsed="false">
      <c r="A3854" s="140" t="s">
        <v>119</v>
      </c>
      <c r="C3854" s="143" t="n">
        <v>68112000</v>
      </c>
      <c r="D3854" s="143" t="n">
        <v>68112000</v>
      </c>
      <c r="E3854" s="140" t="s">
        <v>752</v>
      </c>
      <c r="F3854" s="143" t="n">
        <v>2022</v>
      </c>
      <c r="G3854" s="144" t="n">
        <v>840595827.78</v>
      </c>
      <c r="H3854" s="144" t="n">
        <v>0</v>
      </c>
      <c r="I3854" s="144" t="n">
        <f aca="false">+G:G-H:H</f>
        <v>840595827.78</v>
      </c>
    </row>
    <row r="3855" customFormat="false" ht="17.25" hidden="false" customHeight="true" outlineLevel="0" collapsed="false">
      <c r="A3855" s="140" t="s">
        <v>119</v>
      </c>
      <c r="C3855" s="143" t="n">
        <v>69500000</v>
      </c>
      <c r="D3855" s="143" t="n">
        <v>69500000</v>
      </c>
      <c r="E3855" s="140" t="s">
        <v>3740</v>
      </c>
      <c r="F3855" s="143" t="n">
        <v>2022</v>
      </c>
      <c r="G3855" s="144" t="n">
        <v>61481449.46225</v>
      </c>
      <c r="H3855" s="144" t="n">
        <v>0</v>
      </c>
      <c r="I3855" s="144" t="n">
        <f aca="false">+G:G-H:H</f>
        <v>61481449.46225</v>
      </c>
    </row>
    <row r="3856" customFormat="false" ht="17.25" hidden="false" customHeight="true" outlineLevel="0" collapsed="false">
      <c r="A3856" s="140" t="s">
        <v>119</v>
      </c>
      <c r="C3856" s="143" t="n">
        <v>70100000</v>
      </c>
      <c r="D3856" s="143" t="n">
        <v>70100000</v>
      </c>
      <c r="E3856" s="140" t="s">
        <v>3345</v>
      </c>
      <c r="F3856" s="143" t="n">
        <v>2022</v>
      </c>
      <c r="G3856" s="144" t="n">
        <v>0</v>
      </c>
      <c r="H3856" s="144" t="n">
        <v>798849629.99</v>
      </c>
      <c r="I3856" s="144" t="n">
        <f aca="false">+G:G-H:H</f>
        <v>-798849629.99</v>
      </c>
    </row>
    <row r="3857" customFormat="false" ht="17.25" hidden="false" customHeight="true" outlineLevel="0" collapsed="false">
      <c r="A3857" s="140" t="s">
        <v>119</v>
      </c>
      <c r="C3857" s="143" t="n">
        <v>70110000</v>
      </c>
      <c r="D3857" s="143" t="n">
        <v>70110000</v>
      </c>
      <c r="E3857" s="140" t="s">
        <v>3741</v>
      </c>
      <c r="F3857" s="143" t="n">
        <v>2022</v>
      </c>
      <c r="G3857" s="144" t="n">
        <v>0</v>
      </c>
      <c r="H3857" s="144" t="n">
        <v>3614307240.62</v>
      </c>
      <c r="I3857" s="144" t="n">
        <f aca="false">+G:G-H:H</f>
        <v>-3614307240.62</v>
      </c>
    </row>
    <row r="3858" customFormat="false" ht="17.25" hidden="false" customHeight="true" outlineLevel="0" collapsed="false">
      <c r="A3858" s="140" t="s">
        <v>119</v>
      </c>
      <c r="C3858" s="143" t="n">
        <v>70700000</v>
      </c>
      <c r="D3858" s="143" t="n">
        <v>70700000</v>
      </c>
      <c r="E3858" s="140" t="s">
        <v>3742</v>
      </c>
      <c r="F3858" s="143" t="n">
        <v>2022</v>
      </c>
      <c r="G3858" s="144" t="n">
        <v>0</v>
      </c>
      <c r="H3858" s="144" t="n">
        <v>758723027</v>
      </c>
      <c r="I3858" s="144" t="n">
        <f aca="false">+G:G-H:H</f>
        <v>-758723027</v>
      </c>
    </row>
    <row r="3859" customFormat="false" ht="17.25" hidden="false" customHeight="true" outlineLevel="0" collapsed="false">
      <c r="A3859" s="140" t="s">
        <v>119</v>
      </c>
      <c r="C3859" s="143" t="n">
        <v>70710000</v>
      </c>
      <c r="D3859" s="143" t="n">
        <v>70710000</v>
      </c>
      <c r="E3859" s="140" t="s">
        <v>3349</v>
      </c>
      <c r="F3859" s="143" t="n">
        <v>2022</v>
      </c>
      <c r="G3859" s="144" t="n">
        <v>0</v>
      </c>
      <c r="H3859" s="144" t="n">
        <v>3066532938.61</v>
      </c>
      <c r="I3859" s="144" t="n">
        <f aca="false">+G:G-H:H</f>
        <v>-3066532938.61</v>
      </c>
    </row>
    <row r="3860" customFormat="false" ht="17.25" hidden="false" customHeight="true" outlineLevel="0" collapsed="false">
      <c r="A3860" s="140" t="s">
        <v>119</v>
      </c>
      <c r="C3860" s="143" t="n">
        <v>70720000</v>
      </c>
      <c r="D3860" s="143" t="n">
        <v>70720000</v>
      </c>
      <c r="E3860" s="140" t="s">
        <v>3743</v>
      </c>
      <c r="F3860" s="143" t="n">
        <v>2022</v>
      </c>
      <c r="G3860" s="144" t="n">
        <v>0</v>
      </c>
      <c r="H3860" s="144" t="n">
        <v>4160264900</v>
      </c>
      <c r="I3860" s="144" t="n">
        <f aca="false">+G:G-H:H</f>
        <v>-4160264900</v>
      </c>
    </row>
    <row r="3861" customFormat="false" ht="17.25" hidden="false" customHeight="true" outlineLevel="0" collapsed="false">
      <c r="A3861" s="140" t="s">
        <v>119</v>
      </c>
      <c r="C3861" s="143" t="n">
        <v>70900000</v>
      </c>
      <c r="D3861" s="143" t="n">
        <v>70900000</v>
      </c>
      <c r="E3861" s="140" t="s">
        <v>3352</v>
      </c>
      <c r="F3861" s="143" t="n">
        <v>2022</v>
      </c>
      <c r="G3861" s="144" t="n">
        <v>122387843.77</v>
      </c>
      <c r="H3861" s="144" t="n">
        <v>0</v>
      </c>
      <c r="I3861" s="144" t="n">
        <f aca="false">+G:G-H:H</f>
        <v>122387843.77</v>
      </c>
    </row>
    <row r="3862" customFormat="false" ht="17.25" hidden="false" customHeight="true" outlineLevel="0" collapsed="false">
      <c r="A3862" s="140" t="s">
        <v>119</v>
      </c>
      <c r="C3862" s="143" t="n">
        <v>71400000</v>
      </c>
      <c r="D3862" s="143" t="n">
        <v>71400000</v>
      </c>
      <c r="E3862" s="140" t="s">
        <v>3744</v>
      </c>
      <c r="F3862" s="143" t="n">
        <v>2022</v>
      </c>
      <c r="G3862" s="144" t="n">
        <v>0</v>
      </c>
      <c r="H3862" s="144" t="n">
        <v>549467531.51</v>
      </c>
      <c r="I3862" s="144" t="n">
        <f aca="false">+G:G-H:H</f>
        <v>-549467531.51</v>
      </c>
    </row>
    <row r="3863" customFormat="false" ht="17.25" hidden="false" customHeight="true" outlineLevel="0" collapsed="false">
      <c r="A3863" s="140" t="s">
        <v>119</v>
      </c>
      <c r="C3863" s="143" t="n">
        <v>75200000</v>
      </c>
      <c r="D3863" s="143" t="n">
        <v>75200000</v>
      </c>
      <c r="E3863" s="140" t="s">
        <v>502</v>
      </c>
      <c r="F3863" s="143" t="n">
        <v>2022</v>
      </c>
      <c r="G3863" s="144" t="n">
        <v>0</v>
      </c>
      <c r="H3863" s="144" t="n">
        <v>50369492.54</v>
      </c>
      <c r="I3863" s="144" t="n">
        <f aca="false">+G:G-H:H</f>
        <v>-50369492.54</v>
      </c>
    </row>
    <row r="3864" customFormat="false" ht="17.25" hidden="false" customHeight="true" outlineLevel="0" collapsed="false">
      <c r="A3864" s="140" t="s">
        <v>119</v>
      </c>
      <c r="C3864" s="143" t="n">
        <v>75799999</v>
      </c>
      <c r="D3864" s="143" t="n">
        <v>75800000</v>
      </c>
      <c r="E3864" s="140" t="s">
        <v>3745</v>
      </c>
      <c r="F3864" s="143" t="n">
        <v>2022</v>
      </c>
      <c r="G3864" s="144" t="n">
        <v>0</v>
      </c>
      <c r="H3864" s="144" t="n">
        <v>1904440.6</v>
      </c>
      <c r="I3864" s="144" t="n">
        <f aca="false">+G:G-H:H</f>
        <v>-1904440.6</v>
      </c>
    </row>
    <row r="3865" customFormat="false" ht="17.25" hidden="false" customHeight="true" outlineLevel="0" collapsed="false">
      <c r="A3865" s="140" t="s">
        <v>119</v>
      </c>
      <c r="C3865" s="143" t="n">
        <v>75800000</v>
      </c>
      <c r="D3865" s="143" t="n">
        <v>75800000</v>
      </c>
      <c r="E3865" s="140" t="s">
        <v>211</v>
      </c>
      <c r="F3865" s="143" t="n">
        <v>2022</v>
      </c>
      <c r="G3865" s="144" t="n">
        <v>0</v>
      </c>
      <c r="H3865" s="144" t="n">
        <v>20077057.93</v>
      </c>
      <c r="I3865" s="144" t="n">
        <f aca="false">+G:G-H:H</f>
        <v>-20077057.93</v>
      </c>
    </row>
    <row r="3866" customFormat="false" ht="17.25" hidden="false" customHeight="true" outlineLevel="0" collapsed="false">
      <c r="A3866" s="140" t="s">
        <v>119</v>
      </c>
      <c r="C3866" s="143" t="n">
        <v>75810000</v>
      </c>
      <c r="D3866" s="143" t="n">
        <v>75810000</v>
      </c>
      <c r="E3866" s="140" t="s">
        <v>551</v>
      </c>
      <c r="F3866" s="143" t="n">
        <v>2022</v>
      </c>
      <c r="G3866" s="144" t="n">
        <v>0</v>
      </c>
      <c r="H3866" s="144" t="n">
        <v>7442000</v>
      </c>
      <c r="I3866" s="144" t="n">
        <f aca="false">+G:G-H:H</f>
        <v>-7442000</v>
      </c>
    </row>
    <row r="3867" customFormat="false" ht="17.25" hidden="false" customHeight="true" outlineLevel="0" collapsed="false">
      <c r="A3867" s="140" t="s">
        <v>119</v>
      </c>
      <c r="C3867" s="143" t="n">
        <v>76600000</v>
      </c>
      <c r="D3867" s="143" t="n">
        <v>76600000</v>
      </c>
      <c r="E3867" s="140" t="s">
        <v>766</v>
      </c>
      <c r="F3867" s="143" t="n">
        <v>2022</v>
      </c>
      <c r="G3867" s="144" t="n">
        <v>0</v>
      </c>
      <c r="H3867" s="144" t="n">
        <v>17756210.98</v>
      </c>
      <c r="I3867" s="144" t="n">
        <f aca="false">+G:G-H:H</f>
        <v>-17756210.98</v>
      </c>
    </row>
    <row r="3868" customFormat="false" ht="17.25" hidden="false" customHeight="true" outlineLevel="0" collapsed="false">
      <c r="A3868" s="140" t="s">
        <v>2903</v>
      </c>
      <c r="C3868" s="142" t="n">
        <v>101000</v>
      </c>
      <c r="D3868" s="143" t="n">
        <v>10100000</v>
      </c>
      <c r="E3868" s="140" t="s">
        <v>559</v>
      </c>
      <c r="F3868" s="143" t="n">
        <v>2022</v>
      </c>
      <c r="H3868" s="144" t="n">
        <v>10000000</v>
      </c>
      <c r="I3868" s="144" t="n">
        <f aca="false">+G:G-H:H</f>
        <v>-10000000</v>
      </c>
    </row>
    <row r="3869" customFormat="false" ht="17.25" hidden="false" customHeight="true" outlineLevel="0" collapsed="false">
      <c r="A3869" s="140" t="s">
        <v>2903</v>
      </c>
      <c r="C3869" s="142" t="n">
        <v>119200</v>
      </c>
      <c r="D3869" s="143" t="n">
        <v>11900000</v>
      </c>
      <c r="E3869" s="140" t="s">
        <v>2548</v>
      </c>
      <c r="F3869" s="143" t="n">
        <v>2022</v>
      </c>
      <c r="H3869" s="144" t="n">
        <v>17194447.33</v>
      </c>
      <c r="I3869" s="144" t="n">
        <f aca="false">+G:G-H:H</f>
        <v>-17194447.33</v>
      </c>
    </row>
    <row r="3870" customFormat="false" ht="17.25" hidden="false" customHeight="true" outlineLevel="0" collapsed="false">
      <c r="A3870" s="140" t="s">
        <v>2903</v>
      </c>
      <c r="C3870" s="142" t="n">
        <v>120000</v>
      </c>
      <c r="D3870" s="143" t="n">
        <v>12000000</v>
      </c>
      <c r="E3870" s="140" t="s">
        <v>2549</v>
      </c>
      <c r="F3870" s="143" t="n">
        <v>2022</v>
      </c>
      <c r="H3870" s="144" t="n">
        <v>13139829130.41</v>
      </c>
      <c r="I3870" s="144" t="n">
        <f aca="false">+G:G-H:H</f>
        <v>-13139829130.41</v>
      </c>
    </row>
    <row r="3871" customFormat="false" ht="17.25" hidden="false" customHeight="true" outlineLevel="0" collapsed="false">
      <c r="A3871" s="140" t="s">
        <v>2903</v>
      </c>
      <c r="C3871" s="142" t="n">
        <v>211000</v>
      </c>
      <c r="D3871" s="143" t="n">
        <v>21100000</v>
      </c>
      <c r="E3871" s="140" t="s">
        <v>2550</v>
      </c>
      <c r="F3871" s="143" t="n">
        <v>2022</v>
      </c>
      <c r="G3871" s="144" t="n">
        <v>604900524.49</v>
      </c>
      <c r="I3871" s="144" t="n">
        <f aca="false">+G:G-H:H</f>
        <v>604900524.49</v>
      </c>
    </row>
    <row r="3872" customFormat="false" ht="17.25" hidden="false" customHeight="true" outlineLevel="0" collapsed="false">
      <c r="A3872" s="140" t="s">
        <v>2903</v>
      </c>
      <c r="C3872" s="142" t="n">
        <v>215500</v>
      </c>
      <c r="D3872" s="143" t="n">
        <v>21550000</v>
      </c>
      <c r="E3872" s="140" t="s">
        <v>2551</v>
      </c>
      <c r="F3872" s="143" t="n">
        <v>2022</v>
      </c>
      <c r="G3872" s="144" t="n">
        <v>792209.45</v>
      </c>
      <c r="I3872" s="144" t="n">
        <f aca="false">+G:G-H:H</f>
        <v>792209.45</v>
      </c>
    </row>
    <row r="3873" customFormat="false" ht="17.25" hidden="false" customHeight="true" outlineLevel="0" collapsed="false">
      <c r="A3873" s="140" t="s">
        <v>2903</v>
      </c>
      <c r="C3873" s="142" t="n">
        <v>218200</v>
      </c>
      <c r="D3873" s="143" t="n">
        <v>21820000</v>
      </c>
      <c r="E3873" s="140" t="s">
        <v>574</v>
      </c>
      <c r="F3873" s="143" t="n">
        <v>2022</v>
      </c>
      <c r="G3873" s="144" t="n">
        <v>534058036.14</v>
      </c>
      <c r="I3873" s="144" t="n">
        <f aca="false">+G:G-H:H</f>
        <v>534058036.14</v>
      </c>
    </row>
    <row r="3874" customFormat="false" ht="17.25" hidden="false" customHeight="true" outlineLevel="0" collapsed="false">
      <c r="A3874" s="140" t="s">
        <v>2903</v>
      </c>
      <c r="C3874" s="142" t="n">
        <v>218300</v>
      </c>
      <c r="D3874" s="143" t="n">
        <v>21830000</v>
      </c>
      <c r="E3874" s="140" t="s">
        <v>2553</v>
      </c>
      <c r="F3874" s="143" t="n">
        <v>2022</v>
      </c>
      <c r="G3874" s="144" t="n">
        <v>6324000</v>
      </c>
      <c r="I3874" s="144" t="n">
        <f aca="false">+G:G-H:H</f>
        <v>6324000</v>
      </c>
    </row>
    <row r="3875" customFormat="false" ht="17.25" hidden="false" customHeight="true" outlineLevel="0" collapsed="false">
      <c r="A3875" s="140" t="s">
        <v>2903</v>
      </c>
      <c r="C3875" s="142" t="n">
        <v>218310</v>
      </c>
      <c r="D3875" s="143" t="n">
        <v>21831000</v>
      </c>
      <c r="E3875" s="140" t="s">
        <v>2554</v>
      </c>
      <c r="F3875" s="143" t="n">
        <v>2022</v>
      </c>
      <c r="G3875" s="144" t="n">
        <v>2989167</v>
      </c>
      <c r="I3875" s="144" t="n">
        <f aca="false">+G:G-H:H</f>
        <v>2989167</v>
      </c>
    </row>
    <row r="3876" customFormat="false" ht="17.25" hidden="false" customHeight="true" outlineLevel="0" collapsed="false">
      <c r="A3876" s="140" t="s">
        <v>2903</v>
      </c>
      <c r="C3876" s="142" t="n">
        <v>218400</v>
      </c>
      <c r="D3876" s="143" t="n">
        <v>21840000</v>
      </c>
      <c r="E3876" s="140" t="s">
        <v>2552</v>
      </c>
      <c r="F3876" s="143" t="n">
        <v>2022</v>
      </c>
      <c r="G3876" s="144" t="n">
        <v>178862860.95</v>
      </c>
      <c r="I3876" s="144" t="n">
        <f aca="false">+G:G-H:H</f>
        <v>178862860.95</v>
      </c>
    </row>
    <row r="3877" customFormat="false" ht="17.25" hidden="false" customHeight="true" outlineLevel="0" collapsed="false">
      <c r="A3877" s="140" t="s">
        <v>2903</v>
      </c>
      <c r="C3877" s="142" t="n">
        <v>275000</v>
      </c>
      <c r="D3877" s="143" t="n">
        <v>27500000</v>
      </c>
      <c r="E3877" s="140" t="s">
        <v>2555</v>
      </c>
      <c r="F3877" s="143" t="n">
        <v>2022</v>
      </c>
      <c r="G3877" s="144" t="n">
        <v>12849439</v>
      </c>
      <c r="I3877" s="144" t="n">
        <f aca="false">+G:G-H:H</f>
        <v>12849439</v>
      </c>
    </row>
    <row r="3878" customFormat="false" ht="17.25" hidden="false" customHeight="true" outlineLevel="0" collapsed="false">
      <c r="A3878" s="140" t="s">
        <v>2903</v>
      </c>
      <c r="C3878" s="142" t="n">
        <v>281100</v>
      </c>
      <c r="D3878" s="143" t="n">
        <v>28120000</v>
      </c>
      <c r="E3878" s="140" t="s">
        <v>2556</v>
      </c>
      <c r="F3878" s="143" t="n">
        <v>2022</v>
      </c>
      <c r="H3878" s="144" t="n">
        <v>103418330.24</v>
      </c>
      <c r="I3878" s="144" t="n">
        <f aca="false">+G:G-H:H</f>
        <v>-103418330.24</v>
      </c>
    </row>
    <row r="3879" customFormat="false" ht="17.25" hidden="false" customHeight="true" outlineLevel="0" collapsed="false">
      <c r="A3879" s="140" t="s">
        <v>2903</v>
      </c>
      <c r="C3879" s="142" t="n">
        <v>281550</v>
      </c>
      <c r="D3879" s="143" t="n">
        <v>28155000</v>
      </c>
      <c r="E3879" s="140" t="s">
        <v>1354</v>
      </c>
      <c r="F3879" s="143" t="n">
        <v>2022</v>
      </c>
      <c r="H3879" s="144" t="n">
        <v>792209.4</v>
      </c>
      <c r="I3879" s="144" t="n">
        <f aca="false">+G:G-H:H</f>
        <v>-792209.4</v>
      </c>
    </row>
    <row r="3880" customFormat="false" ht="17.25" hidden="false" customHeight="true" outlineLevel="0" collapsed="false">
      <c r="A3880" s="140" t="s">
        <v>2903</v>
      </c>
      <c r="C3880" s="142" t="n">
        <v>281820</v>
      </c>
      <c r="D3880" s="143" t="n">
        <v>28182000</v>
      </c>
      <c r="E3880" s="140" t="s">
        <v>1356</v>
      </c>
      <c r="F3880" s="143" t="n">
        <v>2022</v>
      </c>
      <c r="H3880" s="144" t="n">
        <v>416632035.78</v>
      </c>
      <c r="I3880" s="144" t="n">
        <f aca="false">+G:G-H:H</f>
        <v>-416632035.78</v>
      </c>
    </row>
    <row r="3881" customFormat="false" ht="17.25" hidden="false" customHeight="true" outlineLevel="0" collapsed="false">
      <c r="A3881" s="140" t="s">
        <v>2903</v>
      </c>
      <c r="C3881" s="142" t="n">
        <v>281830</v>
      </c>
      <c r="D3881" s="143" t="n">
        <v>28183000</v>
      </c>
      <c r="E3881" s="140" t="s">
        <v>2558</v>
      </c>
      <c r="F3881" s="143" t="n">
        <v>2022</v>
      </c>
      <c r="H3881" s="144" t="n">
        <v>1897200</v>
      </c>
      <c r="I3881" s="144" t="n">
        <f aca="false">+G:G-H:H</f>
        <v>-1897200</v>
      </c>
    </row>
    <row r="3882" customFormat="false" ht="17.25" hidden="false" customHeight="true" outlineLevel="0" collapsed="false">
      <c r="A3882" s="140" t="s">
        <v>2903</v>
      </c>
      <c r="C3882" s="142" t="n">
        <v>281831</v>
      </c>
      <c r="D3882" s="143" t="n">
        <v>28183100</v>
      </c>
      <c r="E3882" s="140" t="s">
        <v>2559</v>
      </c>
      <c r="F3882" s="143" t="n">
        <v>2022</v>
      </c>
      <c r="H3882" s="144" t="n">
        <v>2989167</v>
      </c>
      <c r="I3882" s="144" t="n">
        <f aca="false">+G:G-H:H</f>
        <v>-2989167</v>
      </c>
    </row>
    <row r="3883" customFormat="false" ht="17.25" hidden="false" customHeight="true" outlineLevel="0" collapsed="false">
      <c r="A3883" s="140" t="s">
        <v>2903</v>
      </c>
      <c r="C3883" s="142" t="n">
        <v>281840</v>
      </c>
      <c r="D3883" s="143" t="n">
        <v>28184000</v>
      </c>
      <c r="E3883" s="140" t="s">
        <v>2557</v>
      </c>
      <c r="F3883" s="143" t="n">
        <v>2022</v>
      </c>
      <c r="H3883" s="144" t="n">
        <v>61069640.09</v>
      </c>
      <c r="I3883" s="144" t="n">
        <f aca="false">+G:G-H:H</f>
        <v>-61069640.09</v>
      </c>
    </row>
    <row r="3884" customFormat="false" ht="17.25" hidden="false" customHeight="true" outlineLevel="0" collapsed="false">
      <c r="A3884" s="140" t="s">
        <v>2903</v>
      </c>
      <c r="C3884" s="142" t="n">
        <v>370000</v>
      </c>
      <c r="D3884" s="143" t="n">
        <v>37000000</v>
      </c>
      <c r="E3884" s="140" t="s">
        <v>2560</v>
      </c>
      <c r="F3884" s="143" t="n">
        <v>2022</v>
      </c>
      <c r="G3884" s="144" t="n">
        <v>8677587778.41</v>
      </c>
      <c r="I3884" s="144" t="n">
        <f aca="false">+G:G-H:H</f>
        <v>8677587778.41</v>
      </c>
    </row>
    <row r="3885" customFormat="false" ht="17.25" hidden="false" customHeight="true" outlineLevel="0" collapsed="false">
      <c r="A3885" s="140" t="s">
        <v>2903</v>
      </c>
      <c r="C3885" s="142" t="n">
        <v>401000</v>
      </c>
      <c r="D3885" s="143" t="n">
        <v>40100000</v>
      </c>
      <c r="E3885" s="140" t="s">
        <v>2561</v>
      </c>
      <c r="F3885" s="143" t="n">
        <v>2022</v>
      </c>
      <c r="G3885" s="144" t="n">
        <v>12868755421.99</v>
      </c>
      <c r="I3885" s="144" t="n">
        <f aca="false">+G:G-H:H</f>
        <v>12868755421.99</v>
      </c>
    </row>
    <row r="3886" customFormat="false" ht="17.25" hidden="false" customHeight="true" outlineLevel="0" collapsed="false">
      <c r="A3886" s="140" t="s">
        <v>2903</v>
      </c>
      <c r="C3886" s="142" t="n">
        <v>401001</v>
      </c>
      <c r="D3886" s="143" t="n">
        <v>40120000</v>
      </c>
      <c r="E3886" s="140" t="s">
        <v>598</v>
      </c>
      <c r="F3886" s="143" t="n">
        <v>2022</v>
      </c>
      <c r="G3886" s="144" t="n">
        <v>3208406244.13</v>
      </c>
      <c r="I3886" s="144" t="n">
        <f aca="false">+G:G-H:H</f>
        <v>3208406244.13</v>
      </c>
    </row>
    <row r="3887" customFormat="false" ht="17.25" hidden="false" customHeight="true" outlineLevel="0" collapsed="false">
      <c r="A3887" s="140" t="s">
        <v>2903</v>
      </c>
      <c r="C3887" s="142" t="n">
        <v>404000</v>
      </c>
      <c r="D3887" s="143" t="n">
        <v>40400000</v>
      </c>
      <c r="E3887" s="140" t="s">
        <v>2562</v>
      </c>
      <c r="F3887" s="143" t="n">
        <v>2022</v>
      </c>
      <c r="G3887" s="144" t="n">
        <v>3235541.66</v>
      </c>
      <c r="I3887" s="144" t="n">
        <f aca="false">+G:G-H:H</f>
        <v>3235541.66</v>
      </c>
    </row>
    <row r="3888" customFormat="false" ht="17.25" hidden="false" customHeight="true" outlineLevel="0" collapsed="false">
      <c r="A3888" s="140" t="s">
        <v>2903</v>
      </c>
      <c r="C3888" s="142" t="n">
        <v>411000</v>
      </c>
      <c r="D3888" s="143" t="n">
        <v>41100000</v>
      </c>
      <c r="E3888" s="140" t="s">
        <v>2564</v>
      </c>
      <c r="F3888" s="143" t="n">
        <v>2022</v>
      </c>
      <c r="G3888" s="144" t="n">
        <v>2832167831.31</v>
      </c>
      <c r="I3888" s="144" t="n">
        <f aca="false">+G:G-H:H</f>
        <v>2832167831.31</v>
      </c>
    </row>
    <row r="3889" customFormat="false" ht="17.25" hidden="false" customHeight="true" outlineLevel="0" collapsed="false">
      <c r="A3889" s="140" t="s">
        <v>2903</v>
      </c>
      <c r="C3889" s="142" t="n">
        <v>419100</v>
      </c>
      <c r="D3889" s="143" t="n">
        <v>41910000</v>
      </c>
      <c r="E3889" s="140" t="s">
        <v>2565</v>
      </c>
      <c r="F3889" s="143" t="n">
        <v>2022</v>
      </c>
      <c r="H3889" s="144" t="n">
        <v>5738907611.02</v>
      </c>
      <c r="I3889" s="144" t="n">
        <f aca="false">+G:G-H:H</f>
        <v>-5738907611.02</v>
      </c>
    </row>
    <row r="3890" customFormat="false" ht="17.25" hidden="false" customHeight="true" outlineLevel="0" collapsed="false">
      <c r="A3890" s="140" t="s">
        <v>2903</v>
      </c>
      <c r="C3890" s="142" t="n">
        <v>425100</v>
      </c>
      <c r="D3890" s="143" t="n">
        <v>42510000</v>
      </c>
      <c r="E3890" s="140" t="s">
        <v>2568</v>
      </c>
      <c r="F3890" s="143" t="n">
        <v>2022</v>
      </c>
      <c r="G3890" s="144" t="n">
        <v>2700000</v>
      </c>
      <c r="I3890" s="144" t="n">
        <f aca="false">+G:G-H:H</f>
        <v>2700000</v>
      </c>
    </row>
    <row r="3891" customFormat="false" ht="17.25" hidden="false" customHeight="true" outlineLevel="0" collapsed="false">
      <c r="A3891" s="140" t="s">
        <v>2903</v>
      </c>
      <c r="C3891" s="142" t="n">
        <v>431000</v>
      </c>
      <c r="D3891" s="143" t="n">
        <v>43100000</v>
      </c>
      <c r="E3891" s="140" t="s">
        <v>2569</v>
      </c>
      <c r="F3891" s="143" t="n">
        <v>2022</v>
      </c>
      <c r="H3891" s="144" t="n">
        <v>6938073.34</v>
      </c>
      <c r="I3891" s="144" t="n">
        <f aca="false">+G:G-H:H</f>
        <v>-6938073.34</v>
      </c>
    </row>
    <row r="3892" customFormat="false" ht="17.25" hidden="false" customHeight="true" outlineLevel="0" collapsed="false">
      <c r="A3892" s="140" t="s">
        <v>2903</v>
      </c>
      <c r="C3892" s="142" t="n">
        <v>431200</v>
      </c>
      <c r="D3892" s="143" t="n">
        <v>43120000</v>
      </c>
      <c r="E3892" s="140" t="s">
        <v>38</v>
      </c>
      <c r="F3892" s="143" t="n">
        <v>2022</v>
      </c>
      <c r="H3892" s="144" t="n">
        <v>495576.67</v>
      </c>
      <c r="I3892" s="144" t="n">
        <f aca="false">+G:G-H:H</f>
        <v>-495576.67</v>
      </c>
    </row>
    <row r="3893" customFormat="false" ht="17.25" hidden="false" customHeight="true" outlineLevel="0" collapsed="false">
      <c r="A3893" s="140" t="s">
        <v>2903</v>
      </c>
      <c r="C3893" s="142" t="n">
        <v>432000</v>
      </c>
      <c r="D3893" s="143" t="n">
        <v>43200000</v>
      </c>
      <c r="E3893" s="140" t="s">
        <v>2571</v>
      </c>
      <c r="F3893" s="143" t="n">
        <v>2022</v>
      </c>
      <c r="H3893" s="144" t="n">
        <v>2973460</v>
      </c>
      <c r="I3893" s="144" t="n">
        <f aca="false">+G:G-H:H</f>
        <v>-2973460</v>
      </c>
    </row>
    <row r="3894" customFormat="false" ht="17.25" hidden="false" customHeight="true" outlineLevel="0" collapsed="false">
      <c r="A3894" s="140" t="s">
        <v>2903</v>
      </c>
      <c r="C3894" s="142" t="n">
        <v>444000</v>
      </c>
      <c r="D3894" s="143" t="n">
        <v>44400000</v>
      </c>
      <c r="E3894" s="140" t="s">
        <v>2575</v>
      </c>
      <c r="F3894" s="143" t="n">
        <v>2022</v>
      </c>
      <c r="H3894" s="144" t="n">
        <v>1287351965.13</v>
      </c>
      <c r="I3894" s="144" t="n">
        <f aca="false">+G:G-H:H</f>
        <v>-1287351965.13</v>
      </c>
    </row>
    <row r="3895" customFormat="false" ht="17.25" hidden="false" customHeight="true" outlineLevel="0" collapsed="false">
      <c r="A3895" s="140" t="s">
        <v>2903</v>
      </c>
      <c r="C3895" s="142" t="n">
        <v>445500</v>
      </c>
      <c r="D3895" s="143" t="n">
        <v>44550000</v>
      </c>
      <c r="E3895" s="140" t="s">
        <v>2577</v>
      </c>
      <c r="F3895" s="143" t="n">
        <v>2022</v>
      </c>
      <c r="G3895" s="144" t="n">
        <v>1084636299.66</v>
      </c>
      <c r="I3895" s="144" t="n">
        <f aca="false">+G:G-H:H</f>
        <v>1084636299.66</v>
      </c>
    </row>
    <row r="3896" customFormat="false" ht="17.25" hidden="false" customHeight="true" outlineLevel="0" collapsed="false">
      <c r="A3896" s="140" t="s">
        <v>2903</v>
      </c>
      <c r="C3896" s="142" t="n">
        <v>445600</v>
      </c>
      <c r="D3896" s="143" t="n">
        <v>44560000</v>
      </c>
      <c r="E3896" s="140" t="s">
        <v>2578</v>
      </c>
      <c r="F3896" s="143" t="n">
        <v>2022</v>
      </c>
      <c r="G3896" s="144" t="n">
        <v>1085472332.34</v>
      </c>
      <c r="I3896" s="144" t="n">
        <f aca="false">+G:G-H:H</f>
        <v>1085472332.34</v>
      </c>
    </row>
    <row r="3897" customFormat="false" ht="17.25" hidden="false" customHeight="true" outlineLevel="0" collapsed="false">
      <c r="A3897" s="140" t="s">
        <v>2903</v>
      </c>
      <c r="C3897" s="142" t="n">
        <v>445601</v>
      </c>
      <c r="D3897" s="143" t="n">
        <v>44560000</v>
      </c>
      <c r="E3897" s="140" t="s">
        <v>2579</v>
      </c>
      <c r="F3897" s="143" t="n">
        <v>2022</v>
      </c>
      <c r="G3897" s="144" t="n">
        <v>834067695</v>
      </c>
      <c r="I3897" s="144" t="n">
        <f aca="false">+G:G-H:H</f>
        <v>834067695</v>
      </c>
    </row>
    <row r="3898" customFormat="false" ht="17.25" hidden="false" customHeight="true" outlineLevel="0" collapsed="false">
      <c r="A3898" s="140" t="s">
        <v>2903</v>
      </c>
      <c r="C3898" s="142" t="n">
        <v>445700</v>
      </c>
      <c r="D3898" s="143" t="n">
        <v>44570000</v>
      </c>
      <c r="E3898" s="140" t="s">
        <v>2580</v>
      </c>
      <c r="F3898" s="143" t="n">
        <v>2022</v>
      </c>
      <c r="H3898" s="144" t="n">
        <v>1752626305.54</v>
      </c>
      <c r="I3898" s="144" t="n">
        <f aca="false">+G:G-H:H</f>
        <v>-1752626305.54</v>
      </c>
    </row>
    <row r="3899" customFormat="false" ht="17.25" hidden="false" customHeight="true" outlineLevel="0" collapsed="false">
      <c r="A3899" s="140" t="s">
        <v>2903</v>
      </c>
      <c r="C3899" s="142" t="n">
        <v>446000</v>
      </c>
      <c r="D3899" s="143" t="n">
        <v>44600000</v>
      </c>
      <c r="E3899" s="140" t="s">
        <v>2572</v>
      </c>
      <c r="F3899" s="143" t="n">
        <v>2022</v>
      </c>
      <c r="H3899" s="144" t="n">
        <v>1290250</v>
      </c>
      <c r="I3899" s="144" t="n">
        <f aca="false">+G:G-H:H</f>
        <v>-1290250</v>
      </c>
    </row>
    <row r="3900" customFormat="false" ht="17.25" hidden="false" customHeight="true" outlineLevel="0" collapsed="false">
      <c r="A3900" s="140" t="s">
        <v>2903</v>
      </c>
      <c r="C3900" s="142" t="n">
        <v>455000</v>
      </c>
      <c r="D3900" s="143" t="n">
        <v>45500000</v>
      </c>
      <c r="E3900" s="140" t="s">
        <v>2582</v>
      </c>
      <c r="F3900" s="143" t="n">
        <v>2022</v>
      </c>
      <c r="H3900" s="144" t="n">
        <v>13496189026.29</v>
      </c>
      <c r="I3900" s="144" t="n">
        <f aca="false">+G:G-H:H</f>
        <v>-13496189026.29</v>
      </c>
    </row>
    <row r="3901" customFormat="false" ht="17.25" hidden="false" customHeight="true" outlineLevel="0" collapsed="false">
      <c r="A3901" s="140" t="s">
        <v>2903</v>
      </c>
      <c r="C3901" s="142" t="n">
        <v>467000</v>
      </c>
      <c r="D3901" s="143" t="n">
        <v>46700000</v>
      </c>
      <c r="E3901" s="140" t="s">
        <v>2584</v>
      </c>
      <c r="F3901" s="143" t="n">
        <v>2022</v>
      </c>
      <c r="H3901" s="144" t="n">
        <v>50000000</v>
      </c>
      <c r="I3901" s="144" t="n">
        <f aca="false">+G:G-H:H</f>
        <v>-50000000</v>
      </c>
    </row>
    <row r="3902" customFormat="false" ht="17.25" hidden="false" customHeight="true" outlineLevel="0" collapsed="false">
      <c r="A3902" s="140" t="s">
        <v>2903</v>
      </c>
      <c r="C3902" s="142" t="n">
        <v>467002</v>
      </c>
      <c r="D3902" s="143" t="n">
        <v>46700100</v>
      </c>
      <c r="E3902" s="140" t="s">
        <v>2585</v>
      </c>
      <c r="F3902" s="143" t="n">
        <v>2022</v>
      </c>
      <c r="G3902" s="144" t="n">
        <v>1188197280</v>
      </c>
      <c r="I3902" s="144" t="n">
        <f aca="false">+G:G-H:H</f>
        <v>1188197280</v>
      </c>
    </row>
    <row r="3903" customFormat="false" ht="17.25" hidden="false" customHeight="true" outlineLevel="0" collapsed="false">
      <c r="A3903" s="140" t="s">
        <v>2903</v>
      </c>
      <c r="C3903" s="142" t="n">
        <v>467004</v>
      </c>
      <c r="D3903" s="143" t="n">
        <v>46700100</v>
      </c>
      <c r="E3903" s="140" t="s">
        <v>2587</v>
      </c>
      <c r="F3903" s="143" t="n">
        <v>2022</v>
      </c>
      <c r="H3903" s="144" t="n">
        <v>229040000</v>
      </c>
      <c r="I3903" s="144" t="n">
        <f aca="false">+G:G-H:H</f>
        <v>-229040000</v>
      </c>
    </row>
    <row r="3904" customFormat="false" ht="17.25" hidden="false" customHeight="true" outlineLevel="0" collapsed="false">
      <c r="A3904" s="140" t="s">
        <v>2903</v>
      </c>
      <c r="C3904" s="142" t="n">
        <v>512000</v>
      </c>
      <c r="D3904" s="143" t="n">
        <v>51201000</v>
      </c>
      <c r="E3904" s="140" t="s">
        <v>2591</v>
      </c>
      <c r="F3904" s="143" t="n">
        <v>2022</v>
      </c>
      <c r="G3904" s="144" t="n">
        <v>4385960506.66</v>
      </c>
      <c r="I3904" s="144" t="n">
        <f aca="false">+G:G-H:H</f>
        <v>4385960506.66</v>
      </c>
    </row>
    <row r="3905" customFormat="false" ht="17.25" hidden="false" customHeight="true" outlineLevel="0" collapsed="false">
      <c r="A3905" s="140" t="s">
        <v>2903</v>
      </c>
      <c r="C3905" s="142" t="n">
        <v>512100</v>
      </c>
      <c r="D3905" s="143" t="n">
        <v>51202000</v>
      </c>
      <c r="E3905" s="140" t="s">
        <v>2589</v>
      </c>
      <c r="F3905" s="143" t="n">
        <v>2022</v>
      </c>
      <c r="G3905" s="144" t="n">
        <v>2020466203.14</v>
      </c>
      <c r="I3905" s="144" t="n">
        <f aca="false">+G:G-H:H</f>
        <v>2020466203.14</v>
      </c>
    </row>
    <row r="3906" customFormat="false" ht="17.25" hidden="false" customHeight="true" outlineLevel="0" collapsed="false">
      <c r="A3906" s="140" t="s">
        <v>2903</v>
      </c>
      <c r="C3906" s="142" t="n">
        <v>512300</v>
      </c>
      <c r="D3906" s="143" t="n">
        <v>51221000</v>
      </c>
      <c r="E3906" s="140" t="s">
        <v>2592</v>
      </c>
      <c r="F3906" s="143" t="n">
        <v>2022</v>
      </c>
      <c r="G3906" s="144" t="n">
        <v>4138770890.58</v>
      </c>
      <c r="I3906" s="144" t="n">
        <f aca="false">+G:G-H:H</f>
        <v>4138770890.58</v>
      </c>
    </row>
    <row r="3907" customFormat="false" ht="17.25" hidden="false" customHeight="true" outlineLevel="0" collapsed="false">
      <c r="A3907" s="140" t="s">
        <v>2903</v>
      </c>
      <c r="C3907" s="142" t="n">
        <v>512400</v>
      </c>
      <c r="D3907" s="143" t="n">
        <v>51231010</v>
      </c>
      <c r="E3907" s="140" t="s">
        <v>2590</v>
      </c>
      <c r="F3907" s="143" t="n">
        <v>2022</v>
      </c>
      <c r="G3907" s="144" t="n">
        <v>161866231.95</v>
      </c>
      <c r="I3907" s="144" t="n">
        <f aca="false">+G:G-H:H</f>
        <v>161866231.95</v>
      </c>
    </row>
    <row r="3908" customFormat="false" ht="17.25" hidden="false" customHeight="true" outlineLevel="0" collapsed="false">
      <c r="A3908" s="140" t="s">
        <v>2903</v>
      </c>
      <c r="C3908" s="142" t="n">
        <v>530000</v>
      </c>
      <c r="D3908" s="143" t="n">
        <v>53000000</v>
      </c>
      <c r="E3908" s="140" t="s">
        <v>1385</v>
      </c>
      <c r="F3908" s="143" t="n">
        <v>2022</v>
      </c>
      <c r="G3908" s="144" t="n">
        <v>1025869.13</v>
      </c>
      <c r="I3908" s="144" t="n">
        <f aca="false">+G:G-H:H</f>
        <v>1025869.13</v>
      </c>
    </row>
    <row r="3909" customFormat="false" ht="17.25" hidden="false" customHeight="true" outlineLevel="0" collapsed="false">
      <c r="A3909" s="140" t="s">
        <v>2903</v>
      </c>
      <c r="C3909" s="142" t="n">
        <v>602100</v>
      </c>
      <c r="D3909" s="143" t="n">
        <v>60210000</v>
      </c>
      <c r="E3909" s="140" t="s">
        <v>2595</v>
      </c>
      <c r="F3909" s="143" t="n">
        <v>2022</v>
      </c>
      <c r="G3909" s="144" t="n">
        <v>10025000</v>
      </c>
      <c r="I3909" s="144" t="n">
        <f aca="false">+G:G-H:H</f>
        <v>10025000</v>
      </c>
    </row>
    <row r="3910" customFormat="false" ht="17.25" hidden="false" customHeight="true" outlineLevel="0" collapsed="false">
      <c r="A3910" s="140" t="s">
        <v>2903</v>
      </c>
      <c r="C3910" s="142" t="n">
        <v>603700</v>
      </c>
      <c r="D3910" s="143" t="n">
        <v>60370000</v>
      </c>
      <c r="E3910" s="140" t="s">
        <v>2597</v>
      </c>
      <c r="F3910" s="143" t="n">
        <v>2022</v>
      </c>
      <c r="G3910" s="144" t="n">
        <v>19330373806.59</v>
      </c>
      <c r="I3910" s="144" t="n">
        <f aca="false">+G:G-H:H</f>
        <v>19330373806.59</v>
      </c>
    </row>
    <row r="3911" customFormat="false" ht="17.25" hidden="false" customHeight="true" outlineLevel="0" collapsed="false">
      <c r="A3911" s="140" t="s">
        <v>2903</v>
      </c>
      <c r="C3911" s="142" t="n">
        <v>605000</v>
      </c>
      <c r="D3911" s="143" t="n">
        <v>60500000</v>
      </c>
      <c r="E3911" s="140" t="s">
        <v>2598</v>
      </c>
      <c r="F3911" s="143" t="n">
        <v>2022</v>
      </c>
      <c r="G3911" s="144" t="n">
        <v>36275976.98</v>
      </c>
      <c r="I3911" s="144" t="n">
        <f aca="false">+G:G-H:H</f>
        <v>36275976.98</v>
      </c>
    </row>
    <row r="3912" customFormat="false" ht="17.25" hidden="false" customHeight="true" outlineLevel="0" collapsed="false">
      <c r="A3912" s="140" t="s">
        <v>2903</v>
      </c>
      <c r="C3912" s="142" t="n">
        <v>606200</v>
      </c>
      <c r="D3912" s="143" t="n">
        <v>60620000</v>
      </c>
      <c r="E3912" s="140" t="s">
        <v>2600</v>
      </c>
      <c r="F3912" s="143" t="n">
        <v>2022</v>
      </c>
      <c r="G3912" s="144" t="n">
        <v>93125325.27</v>
      </c>
      <c r="I3912" s="144" t="n">
        <f aca="false">+G:G-H:H</f>
        <v>93125325.27</v>
      </c>
    </row>
    <row r="3913" customFormat="false" ht="17.25" hidden="false" customHeight="true" outlineLevel="0" collapsed="false">
      <c r="A3913" s="140" t="s">
        <v>2903</v>
      </c>
      <c r="C3913" s="142" t="n">
        <v>606400</v>
      </c>
      <c r="D3913" s="143" t="n">
        <v>60640000</v>
      </c>
      <c r="E3913" s="140" t="s">
        <v>2601</v>
      </c>
      <c r="F3913" s="143" t="n">
        <v>2022</v>
      </c>
      <c r="G3913" s="144" t="n">
        <v>9963123.5</v>
      </c>
      <c r="I3913" s="144" t="n">
        <f aca="false">+G:G-H:H</f>
        <v>9963123.5</v>
      </c>
    </row>
    <row r="3914" customFormat="false" ht="17.25" hidden="false" customHeight="true" outlineLevel="0" collapsed="false">
      <c r="A3914" s="140" t="s">
        <v>2903</v>
      </c>
      <c r="C3914" s="142" t="n">
        <v>607000</v>
      </c>
      <c r="D3914" s="143" t="n">
        <v>60700000</v>
      </c>
      <c r="E3914" s="140" t="s">
        <v>2602</v>
      </c>
      <c r="F3914" s="143" t="n">
        <v>2022</v>
      </c>
      <c r="G3914" s="144" t="n">
        <v>119866780</v>
      </c>
      <c r="I3914" s="144" t="n">
        <f aca="false">+G:G-H:H</f>
        <v>119866780</v>
      </c>
    </row>
    <row r="3915" customFormat="false" ht="17.25" hidden="false" customHeight="true" outlineLevel="0" collapsed="false">
      <c r="A3915" s="140" t="s">
        <v>2903</v>
      </c>
      <c r="C3915" s="142" t="n">
        <v>607220</v>
      </c>
      <c r="D3915" s="143" t="n">
        <v>60720000</v>
      </c>
      <c r="E3915" s="140" t="s">
        <v>2613</v>
      </c>
      <c r="F3915" s="143" t="n">
        <v>2022</v>
      </c>
      <c r="G3915" s="144" t="n">
        <v>61127151000</v>
      </c>
      <c r="I3915" s="144" t="n">
        <f aca="false">+G:G-H:H</f>
        <v>61127151000</v>
      </c>
    </row>
    <row r="3916" customFormat="false" ht="17.25" hidden="false" customHeight="true" outlineLevel="0" collapsed="false">
      <c r="A3916" s="140" t="s">
        <v>2903</v>
      </c>
      <c r="C3916" s="142" t="n">
        <v>607230</v>
      </c>
      <c r="D3916" s="143" t="n">
        <v>60720000</v>
      </c>
      <c r="E3916" s="140" t="s">
        <v>2614</v>
      </c>
      <c r="F3916" s="143" t="n">
        <v>2022</v>
      </c>
      <c r="G3916" s="144" t="n">
        <v>361990000</v>
      </c>
      <c r="I3916" s="144" t="n">
        <f aca="false">+G:G-H:H</f>
        <v>361990000</v>
      </c>
    </row>
    <row r="3917" customFormat="false" ht="17.25" hidden="false" customHeight="true" outlineLevel="0" collapsed="false">
      <c r="A3917" s="140" t="s">
        <v>2903</v>
      </c>
      <c r="C3917" s="142" t="n">
        <v>607240</v>
      </c>
      <c r="D3917" s="143" t="n">
        <v>60720000</v>
      </c>
      <c r="E3917" s="140" t="s">
        <v>2615</v>
      </c>
      <c r="F3917" s="143" t="n">
        <v>2022</v>
      </c>
      <c r="G3917" s="144" t="n">
        <v>53890000</v>
      </c>
      <c r="I3917" s="144" t="n">
        <f aca="false">+G:G-H:H</f>
        <v>53890000</v>
      </c>
    </row>
    <row r="3918" customFormat="false" ht="17.25" hidden="false" customHeight="true" outlineLevel="0" collapsed="false">
      <c r="A3918" s="140" t="s">
        <v>2903</v>
      </c>
      <c r="C3918" s="142" t="n">
        <v>607270</v>
      </c>
      <c r="D3918" s="143" t="n">
        <v>60720000</v>
      </c>
      <c r="E3918" s="140" t="s">
        <v>2604</v>
      </c>
      <c r="F3918" s="143" t="n">
        <v>2022</v>
      </c>
      <c r="G3918" s="144" t="n">
        <v>12414506000</v>
      </c>
      <c r="I3918" s="144" t="n">
        <f aca="false">+G:G-H:H</f>
        <v>12414506000</v>
      </c>
    </row>
    <row r="3919" customFormat="false" ht="17.25" hidden="false" customHeight="true" outlineLevel="0" collapsed="false">
      <c r="A3919" s="140" t="s">
        <v>2903</v>
      </c>
      <c r="C3919" s="142" t="n">
        <v>607310</v>
      </c>
      <c r="D3919" s="143" t="n">
        <v>60720000</v>
      </c>
      <c r="E3919" s="140" t="s">
        <v>2605</v>
      </c>
      <c r="F3919" s="143" t="n">
        <v>2022</v>
      </c>
      <c r="G3919" s="144" t="n">
        <v>177100163000</v>
      </c>
      <c r="I3919" s="144" t="n">
        <f aca="false">+G:G-H:H</f>
        <v>177100163000</v>
      </c>
    </row>
    <row r="3920" customFormat="false" ht="17.25" hidden="false" customHeight="true" outlineLevel="0" collapsed="false">
      <c r="A3920" s="140" t="s">
        <v>2903</v>
      </c>
      <c r="C3920" s="142" t="n">
        <v>607320</v>
      </c>
      <c r="D3920" s="143" t="n">
        <v>60720000</v>
      </c>
      <c r="E3920" s="140" t="s">
        <v>2606</v>
      </c>
      <c r="F3920" s="143" t="n">
        <v>2022</v>
      </c>
      <c r="G3920" s="144" t="n">
        <v>34958671000</v>
      </c>
      <c r="I3920" s="144" t="n">
        <f aca="false">+G:G-H:H</f>
        <v>34958671000</v>
      </c>
    </row>
    <row r="3921" customFormat="false" ht="17.25" hidden="false" customHeight="true" outlineLevel="0" collapsed="false">
      <c r="A3921" s="140" t="s">
        <v>2903</v>
      </c>
      <c r="C3921" s="142" t="n">
        <v>607610</v>
      </c>
      <c r="D3921" s="143" t="n">
        <v>60720000</v>
      </c>
      <c r="E3921" s="140" t="s">
        <v>2607</v>
      </c>
      <c r="F3921" s="143" t="n">
        <v>2022</v>
      </c>
      <c r="G3921" s="144" t="n">
        <v>3530913557.96</v>
      </c>
      <c r="I3921" s="144" t="n">
        <f aca="false">+G:G-H:H</f>
        <v>3530913557.96</v>
      </c>
    </row>
    <row r="3922" customFormat="false" ht="17.25" hidden="false" customHeight="true" outlineLevel="0" collapsed="false">
      <c r="A3922" s="140" t="s">
        <v>2903</v>
      </c>
      <c r="C3922" s="142" t="n">
        <v>607700</v>
      </c>
      <c r="D3922" s="143" t="n">
        <v>60720000</v>
      </c>
      <c r="E3922" s="140" t="s">
        <v>3746</v>
      </c>
      <c r="F3922" s="143" t="n">
        <v>2022</v>
      </c>
      <c r="G3922" s="144" t="n">
        <v>408976166.93</v>
      </c>
      <c r="I3922" s="144" t="n">
        <f aca="false">+G:G-H:H</f>
        <v>408976166.93</v>
      </c>
    </row>
    <row r="3923" customFormat="false" ht="17.25" hidden="false" customHeight="true" outlineLevel="0" collapsed="false">
      <c r="A3923" s="140" t="s">
        <v>2903</v>
      </c>
      <c r="C3923" s="142" t="n">
        <v>607910</v>
      </c>
      <c r="D3923" s="143" t="n">
        <v>60720000</v>
      </c>
      <c r="E3923" s="140" t="s">
        <v>2610</v>
      </c>
      <c r="F3923" s="143" t="n">
        <v>2022</v>
      </c>
      <c r="G3923" s="144" t="n">
        <v>10602993333.33</v>
      </c>
      <c r="I3923" s="144" t="n">
        <f aca="false">+G:G-H:H</f>
        <v>10602993333.33</v>
      </c>
    </row>
    <row r="3924" customFormat="false" ht="17.25" hidden="false" customHeight="true" outlineLevel="0" collapsed="false">
      <c r="A3924" s="140" t="s">
        <v>2903</v>
      </c>
      <c r="C3924" s="142" t="n">
        <v>607930</v>
      </c>
      <c r="D3924" s="143" t="n">
        <v>60720000</v>
      </c>
      <c r="E3924" s="140" t="s">
        <v>3747</v>
      </c>
      <c r="F3924" s="143" t="n">
        <v>2022</v>
      </c>
      <c r="G3924" s="144" t="n">
        <v>5521281476.2</v>
      </c>
      <c r="I3924" s="144" t="n">
        <f aca="false">+G:G-H:H</f>
        <v>5521281476.2</v>
      </c>
    </row>
    <row r="3925" customFormat="false" ht="17.25" hidden="false" customHeight="true" outlineLevel="0" collapsed="false">
      <c r="A3925" s="140" t="s">
        <v>2903</v>
      </c>
      <c r="C3925" s="142" t="n">
        <v>607980</v>
      </c>
      <c r="D3925" s="143" t="n">
        <v>60720000</v>
      </c>
      <c r="E3925" s="140" t="s">
        <v>2612</v>
      </c>
      <c r="F3925" s="143" t="n">
        <v>2022</v>
      </c>
      <c r="G3925" s="144" t="n">
        <v>14657500001</v>
      </c>
      <c r="I3925" s="144" t="n">
        <f aca="false">+G:G-H:H</f>
        <v>14657500001</v>
      </c>
    </row>
    <row r="3926" customFormat="false" ht="17.25" hidden="false" customHeight="true" outlineLevel="0" collapsed="false">
      <c r="A3926" s="140" t="s">
        <v>2903</v>
      </c>
      <c r="C3926" s="142" t="n">
        <v>608110</v>
      </c>
      <c r="D3926" s="143" t="n">
        <v>60811000</v>
      </c>
      <c r="E3926" s="140" t="s">
        <v>2617</v>
      </c>
      <c r="F3926" s="143" t="n">
        <v>2022</v>
      </c>
      <c r="G3926" s="144" t="n">
        <v>159000</v>
      </c>
      <c r="I3926" s="144" t="n">
        <f aca="false">+G:G-H:H</f>
        <v>159000</v>
      </c>
    </row>
    <row r="3927" customFormat="false" ht="17.25" hidden="false" customHeight="true" outlineLevel="0" collapsed="false">
      <c r="A3927" s="140" t="s">
        <v>2903</v>
      </c>
      <c r="C3927" s="142" t="n">
        <v>608120</v>
      </c>
      <c r="D3927" s="143" t="n">
        <v>60812000</v>
      </c>
      <c r="E3927" s="140" t="s">
        <v>2639</v>
      </c>
      <c r="F3927" s="143" t="n">
        <v>2022</v>
      </c>
      <c r="G3927" s="144" t="n">
        <v>80000</v>
      </c>
      <c r="I3927" s="144" t="n">
        <f aca="false">+G:G-H:H</f>
        <v>80000</v>
      </c>
    </row>
    <row r="3928" customFormat="false" ht="17.25" hidden="false" customHeight="true" outlineLevel="0" collapsed="false">
      <c r="A3928" s="140" t="s">
        <v>2903</v>
      </c>
      <c r="C3928" s="142" t="n">
        <v>608200</v>
      </c>
      <c r="D3928" s="143" t="n">
        <v>60818000</v>
      </c>
      <c r="E3928" s="140" t="s">
        <v>2618</v>
      </c>
      <c r="F3928" s="143" t="n">
        <v>2022</v>
      </c>
      <c r="G3928" s="144" t="n">
        <v>900000</v>
      </c>
      <c r="I3928" s="144" t="n">
        <f aca="false">+G:G-H:H</f>
        <v>900000</v>
      </c>
    </row>
    <row r="3929" customFormat="false" ht="17.25" hidden="false" customHeight="true" outlineLevel="0" collapsed="false">
      <c r="A3929" s="140" t="s">
        <v>2903</v>
      </c>
      <c r="C3929" s="142" t="n">
        <v>608300</v>
      </c>
      <c r="D3929" s="143" t="n">
        <v>60818000</v>
      </c>
      <c r="E3929" s="140" t="s">
        <v>2619</v>
      </c>
      <c r="F3929" s="143" t="n">
        <v>2022</v>
      </c>
      <c r="G3929" s="144" t="n">
        <v>30128517.14</v>
      </c>
      <c r="I3929" s="144" t="n">
        <f aca="false">+G:G-H:H</f>
        <v>30128517.14</v>
      </c>
    </row>
    <row r="3930" customFormat="false" ht="17.25" hidden="false" customHeight="true" outlineLevel="0" collapsed="false">
      <c r="A3930" s="140" t="s">
        <v>2903</v>
      </c>
      <c r="C3930" s="142" t="n">
        <v>608310</v>
      </c>
      <c r="D3930" s="143" t="n">
        <v>60818000</v>
      </c>
      <c r="E3930" s="140" t="s">
        <v>2620</v>
      </c>
      <c r="F3930" s="143" t="n">
        <v>2022</v>
      </c>
      <c r="G3930" s="144" t="n">
        <v>456581.8</v>
      </c>
      <c r="I3930" s="144" t="n">
        <f aca="false">+G:G-H:H</f>
        <v>456581.8</v>
      </c>
    </row>
    <row r="3931" customFormat="false" ht="17.25" hidden="false" customHeight="true" outlineLevel="0" collapsed="false">
      <c r="A3931" s="140" t="s">
        <v>2903</v>
      </c>
      <c r="C3931" s="142" t="n">
        <v>608400</v>
      </c>
      <c r="D3931" s="143" t="n">
        <v>60818000</v>
      </c>
      <c r="E3931" s="140" t="s">
        <v>2621</v>
      </c>
      <c r="F3931" s="143" t="n">
        <v>2022</v>
      </c>
      <c r="G3931" s="144" t="n">
        <v>673580274</v>
      </c>
      <c r="I3931" s="144" t="n">
        <f aca="false">+G:G-H:H</f>
        <v>673580274</v>
      </c>
    </row>
    <row r="3932" customFormat="false" ht="17.25" hidden="false" customHeight="true" outlineLevel="0" collapsed="false">
      <c r="A3932" s="140" t="s">
        <v>2903</v>
      </c>
      <c r="C3932" s="142" t="n">
        <v>608410</v>
      </c>
      <c r="D3932" s="143" t="n">
        <v>60818000</v>
      </c>
      <c r="E3932" s="140" t="s">
        <v>2622</v>
      </c>
      <c r="F3932" s="143" t="n">
        <v>2022</v>
      </c>
      <c r="G3932" s="144" t="n">
        <v>1423001.98</v>
      </c>
      <c r="I3932" s="144" t="n">
        <f aca="false">+G:G-H:H</f>
        <v>1423001.98</v>
      </c>
    </row>
    <row r="3933" customFormat="false" ht="17.25" hidden="false" customHeight="true" outlineLevel="0" collapsed="false">
      <c r="A3933" s="140" t="s">
        <v>2903</v>
      </c>
      <c r="C3933" s="142" t="n">
        <v>608440</v>
      </c>
      <c r="D3933" s="143" t="n">
        <v>60818000</v>
      </c>
      <c r="E3933" s="140" t="s">
        <v>2623</v>
      </c>
      <c r="F3933" s="143" t="n">
        <v>2022</v>
      </c>
      <c r="G3933" s="144" t="n">
        <v>9964013.59</v>
      </c>
      <c r="I3933" s="144" t="n">
        <f aca="false">+G:G-H:H</f>
        <v>9964013.59</v>
      </c>
    </row>
    <row r="3934" customFormat="false" ht="17.25" hidden="false" customHeight="true" outlineLevel="0" collapsed="false">
      <c r="A3934" s="140" t="s">
        <v>2903</v>
      </c>
      <c r="C3934" s="142" t="n">
        <v>608450</v>
      </c>
      <c r="D3934" s="143" t="n">
        <v>60818000</v>
      </c>
      <c r="E3934" s="140" t="s">
        <v>2624</v>
      </c>
      <c r="F3934" s="143" t="n">
        <v>2022</v>
      </c>
      <c r="G3934" s="144" t="n">
        <v>1320000</v>
      </c>
      <c r="I3934" s="144" t="n">
        <f aca="false">+G:G-H:H</f>
        <v>1320000</v>
      </c>
    </row>
    <row r="3935" customFormat="false" ht="17.25" hidden="false" customHeight="true" outlineLevel="0" collapsed="false">
      <c r="A3935" s="140" t="s">
        <v>2903</v>
      </c>
      <c r="C3935" s="142" t="n">
        <v>608460</v>
      </c>
      <c r="D3935" s="143" t="n">
        <v>60818000</v>
      </c>
      <c r="E3935" s="140" t="s">
        <v>2625</v>
      </c>
      <c r="F3935" s="143" t="n">
        <v>2022</v>
      </c>
      <c r="G3935" s="144" t="n">
        <v>87986.38</v>
      </c>
      <c r="I3935" s="144" t="n">
        <f aca="false">+G:G-H:H</f>
        <v>87986.38</v>
      </c>
    </row>
    <row r="3936" customFormat="false" ht="17.25" hidden="false" customHeight="true" outlineLevel="0" collapsed="false">
      <c r="A3936" s="140" t="s">
        <v>2903</v>
      </c>
      <c r="C3936" s="142" t="n">
        <v>608470</v>
      </c>
      <c r="D3936" s="143" t="n">
        <v>60818000</v>
      </c>
      <c r="E3936" s="140" t="s">
        <v>2626</v>
      </c>
      <c r="F3936" s="143" t="n">
        <v>2022</v>
      </c>
      <c r="G3936" s="144" t="n">
        <v>1791603.96</v>
      </c>
      <c r="I3936" s="144" t="n">
        <f aca="false">+G:G-H:H</f>
        <v>1791603.96</v>
      </c>
    </row>
    <row r="3937" customFormat="false" ht="17.25" hidden="false" customHeight="true" outlineLevel="0" collapsed="false">
      <c r="A3937" s="140" t="s">
        <v>2903</v>
      </c>
      <c r="C3937" s="142" t="n">
        <v>608480</v>
      </c>
      <c r="D3937" s="143" t="n">
        <v>60818000</v>
      </c>
      <c r="E3937" s="140" t="s">
        <v>2627</v>
      </c>
      <c r="F3937" s="143" t="n">
        <v>2022</v>
      </c>
      <c r="G3937" s="144" t="n">
        <v>14292651</v>
      </c>
      <c r="I3937" s="144" t="n">
        <f aca="false">+G:G-H:H</f>
        <v>14292651</v>
      </c>
    </row>
    <row r="3938" customFormat="false" ht="17.25" hidden="false" customHeight="true" outlineLevel="0" collapsed="false">
      <c r="A3938" s="140" t="s">
        <v>2903</v>
      </c>
      <c r="C3938" s="142" t="n">
        <v>613200</v>
      </c>
      <c r="D3938" s="143" t="n">
        <v>61304000</v>
      </c>
      <c r="E3938" s="140" t="s">
        <v>2641</v>
      </c>
      <c r="F3938" s="143" t="n">
        <v>2022</v>
      </c>
      <c r="G3938" s="144" t="n">
        <v>122400000</v>
      </c>
      <c r="I3938" s="144" t="n">
        <f aca="false">+G:G-H:H</f>
        <v>122400000</v>
      </c>
    </row>
    <row r="3939" customFormat="false" ht="17.25" hidden="false" customHeight="true" outlineLevel="0" collapsed="false">
      <c r="A3939" s="140" t="s">
        <v>2903</v>
      </c>
      <c r="C3939" s="142" t="n">
        <v>613300</v>
      </c>
      <c r="D3939" s="143" t="n">
        <v>61304000</v>
      </c>
      <c r="E3939" s="140" t="s">
        <v>2620</v>
      </c>
      <c r="F3939" s="143" t="n">
        <v>2022</v>
      </c>
      <c r="G3939" s="144" t="n">
        <v>132634.5</v>
      </c>
      <c r="I3939" s="144" t="n">
        <f aca="false">+G:G-H:H</f>
        <v>132634.5</v>
      </c>
    </row>
    <row r="3940" customFormat="false" ht="17.25" hidden="false" customHeight="true" outlineLevel="0" collapsed="false">
      <c r="A3940" s="140" t="s">
        <v>2903</v>
      </c>
      <c r="C3940" s="142" t="n">
        <v>616000</v>
      </c>
      <c r="D3940" s="143" t="n">
        <v>61600000</v>
      </c>
      <c r="E3940" s="140" t="s">
        <v>2643</v>
      </c>
      <c r="F3940" s="143" t="n">
        <v>2022</v>
      </c>
      <c r="G3940" s="144" t="n">
        <v>7925566.97</v>
      </c>
      <c r="I3940" s="144" t="n">
        <f aca="false">+G:G-H:H</f>
        <v>7925566.97</v>
      </c>
    </row>
    <row r="3941" customFormat="false" ht="17.25" hidden="false" customHeight="true" outlineLevel="0" collapsed="false">
      <c r="A3941" s="140" t="s">
        <v>2903</v>
      </c>
      <c r="C3941" s="142" t="n">
        <v>622100</v>
      </c>
      <c r="D3941" s="143" t="n">
        <v>62210000</v>
      </c>
      <c r="E3941" s="140" t="s">
        <v>2629</v>
      </c>
      <c r="F3941" s="143" t="n">
        <v>2022</v>
      </c>
      <c r="G3941" s="144" t="n">
        <v>51855878</v>
      </c>
      <c r="I3941" s="144" t="n">
        <f aca="false">+G:G-H:H</f>
        <v>51855878</v>
      </c>
    </row>
    <row r="3942" customFormat="false" ht="17.25" hidden="false" customHeight="true" outlineLevel="0" collapsed="false">
      <c r="A3942" s="140" t="s">
        <v>2903</v>
      </c>
      <c r="C3942" s="142" t="n">
        <v>622200</v>
      </c>
      <c r="D3942" s="143" t="n">
        <v>62260000</v>
      </c>
      <c r="E3942" s="140" t="s">
        <v>2630</v>
      </c>
      <c r="F3942" s="143" t="n">
        <v>2022</v>
      </c>
      <c r="G3942" s="144" t="n">
        <v>212948661.25</v>
      </c>
      <c r="I3942" s="144" t="n">
        <f aca="false">+G:G-H:H</f>
        <v>212948661.25</v>
      </c>
    </row>
    <row r="3943" customFormat="false" ht="17.25" hidden="false" customHeight="true" outlineLevel="0" collapsed="false">
      <c r="A3943" s="140" t="s">
        <v>2903</v>
      </c>
      <c r="C3943" s="142" t="n">
        <v>622400</v>
      </c>
      <c r="D3943" s="143" t="n">
        <v>62260000</v>
      </c>
      <c r="E3943" s="140" t="s">
        <v>3748</v>
      </c>
      <c r="F3943" s="143" t="n">
        <v>2022</v>
      </c>
      <c r="G3943" s="144" t="n">
        <v>27674.66</v>
      </c>
      <c r="I3943" s="144" t="n">
        <f aca="false">+G:G-H:H</f>
        <v>27674.66</v>
      </c>
    </row>
    <row r="3944" customFormat="false" ht="17.25" hidden="false" customHeight="true" outlineLevel="0" collapsed="false">
      <c r="A3944" s="140" t="s">
        <v>2903</v>
      </c>
      <c r="C3944" s="142" t="n">
        <v>622600</v>
      </c>
      <c r="D3944" s="143" t="n">
        <v>62260000</v>
      </c>
      <c r="E3944" s="140" t="s">
        <v>2647</v>
      </c>
      <c r="F3944" s="143" t="n">
        <v>2022</v>
      </c>
      <c r="G3944" s="144" t="n">
        <v>7900000</v>
      </c>
      <c r="I3944" s="144" t="n">
        <f aca="false">+G:G-H:H</f>
        <v>7900000</v>
      </c>
    </row>
    <row r="3945" customFormat="false" ht="17.25" hidden="false" customHeight="true" outlineLevel="0" collapsed="false">
      <c r="A3945" s="140" t="s">
        <v>2903</v>
      </c>
      <c r="C3945" s="142" t="n">
        <v>624100</v>
      </c>
      <c r="D3945" s="143" t="n">
        <v>62403000</v>
      </c>
      <c r="E3945" s="140" t="s">
        <v>2631</v>
      </c>
      <c r="F3945" s="143" t="n">
        <v>2022</v>
      </c>
      <c r="G3945" s="144" t="n">
        <v>100933301.79</v>
      </c>
      <c r="I3945" s="144" t="n">
        <f aca="false">+G:G-H:H</f>
        <v>100933301.79</v>
      </c>
    </row>
    <row r="3946" customFormat="false" ht="17.25" hidden="false" customHeight="true" outlineLevel="0" collapsed="false">
      <c r="A3946" s="140" t="s">
        <v>2903</v>
      </c>
      <c r="C3946" s="142" t="n">
        <v>624110</v>
      </c>
      <c r="D3946" s="143" t="n">
        <v>62403000</v>
      </c>
      <c r="E3946" s="140" t="s">
        <v>2632</v>
      </c>
      <c r="F3946" s="143" t="n">
        <v>2022</v>
      </c>
      <c r="G3946" s="144" t="n">
        <v>1031618854.99</v>
      </c>
      <c r="I3946" s="144" t="n">
        <f aca="false">+G:G-H:H</f>
        <v>1031618854.99</v>
      </c>
    </row>
    <row r="3947" customFormat="false" ht="17.25" hidden="false" customHeight="true" outlineLevel="0" collapsed="false">
      <c r="A3947" s="140" t="s">
        <v>2903</v>
      </c>
      <c r="C3947" s="142" t="n">
        <v>624150</v>
      </c>
      <c r="D3947" s="143" t="n">
        <v>62403000</v>
      </c>
      <c r="E3947" s="140" t="s">
        <v>1404</v>
      </c>
      <c r="F3947" s="143" t="n">
        <v>2022</v>
      </c>
      <c r="G3947" s="144" t="n">
        <v>73495291.86</v>
      </c>
      <c r="I3947" s="144" t="n">
        <f aca="false">+G:G-H:H</f>
        <v>73495291.86</v>
      </c>
    </row>
    <row r="3948" customFormat="false" ht="17.25" hidden="false" customHeight="true" outlineLevel="0" collapsed="false">
      <c r="A3948" s="140" t="s">
        <v>2903</v>
      </c>
      <c r="C3948" s="142" t="n">
        <v>624160</v>
      </c>
      <c r="D3948" s="143" t="n">
        <v>62403000</v>
      </c>
      <c r="E3948" s="140" t="s">
        <v>2635</v>
      </c>
      <c r="F3948" s="143" t="n">
        <v>2022</v>
      </c>
      <c r="G3948" s="144" t="n">
        <v>1113720.42</v>
      </c>
      <c r="I3948" s="144" t="n">
        <f aca="false">+G:G-H:H</f>
        <v>1113720.42</v>
      </c>
    </row>
    <row r="3949" customFormat="false" ht="17.25" hidden="false" customHeight="true" outlineLevel="0" collapsed="false">
      <c r="A3949" s="140" t="s">
        <v>2903</v>
      </c>
      <c r="C3949" s="142" t="n">
        <v>624170</v>
      </c>
      <c r="D3949" s="143" t="n">
        <v>62403000</v>
      </c>
      <c r="E3949" s="140" t="s">
        <v>2636</v>
      </c>
      <c r="F3949" s="143" t="n">
        <v>2022</v>
      </c>
      <c r="G3949" s="144" t="n">
        <v>27795504.36</v>
      </c>
      <c r="I3949" s="144" t="n">
        <f aca="false">+G:G-H:H</f>
        <v>27795504.36</v>
      </c>
    </row>
    <row r="3950" customFormat="false" ht="17.25" hidden="false" customHeight="true" outlineLevel="0" collapsed="false">
      <c r="A3950" s="140" t="s">
        <v>2903</v>
      </c>
      <c r="C3950" s="142" t="n">
        <v>624190</v>
      </c>
      <c r="D3950" s="143" t="n">
        <v>62403000</v>
      </c>
      <c r="E3950" s="140" t="s">
        <v>2637</v>
      </c>
      <c r="F3950" s="143" t="n">
        <v>2022</v>
      </c>
      <c r="G3950" s="144" t="n">
        <v>120000</v>
      </c>
      <c r="I3950" s="144" t="n">
        <f aca="false">+G:G-H:H</f>
        <v>120000</v>
      </c>
    </row>
    <row r="3951" customFormat="false" ht="17.25" hidden="false" customHeight="true" outlineLevel="0" collapsed="false">
      <c r="A3951" s="140" t="s">
        <v>2903</v>
      </c>
      <c r="C3951" s="142" t="n">
        <v>626000</v>
      </c>
      <c r="D3951" s="143" t="n">
        <v>62601000</v>
      </c>
      <c r="E3951" s="140" t="s">
        <v>2649</v>
      </c>
      <c r="F3951" s="143" t="n">
        <v>2022</v>
      </c>
      <c r="G3951" s="144" t="n">
        <v>45125493.69</v>
      </c>
      <c r="I3951" s="144" t="n">
        <f aca="false">+G:G-H:H</f>
        <v>45125493.69</v>
      </c>
    </row>
    <row r="3952" customFormat="false" ht="17.25" hidden="false" customHeight="true" outlineLevel="0" collapsed="false">
      <c r="A3952" s="140" t="s">
        <v>2903</v>
      </c>
      <c r="C3952" s="143" t="n">
        <v>627000</v>
      </c>
      <c r="D3952" s="143" t="n">
        <v>62700000</v>
      </c>
      <c r="E3952" s="140" t="s">
        <v>2650</v>
      </c>
      <c r="F3952" s="143" t="n">
        <v>2022</v>
      </c>
      <c r="G3952" s="144" t="n">
        <v>31500</v>
      </c>
      <c r="I3952" s="144" t="n">
        <f aca="false">+G:G-H:H</f>
        <v>31500</v>
      </c>
    </row>
    <row r="3953" customFormat="false" ht="17.25" hidden="false" customHeight="true" outlineLevel="0" collapsed="false">
      <c r="A3953" s="140" t="s">
        <v>2903</v>
      </c>
      <c r="C3953" s="143" t="n">
        <v>627100</v>
      </c>
      <c r="D3953" s="143" t="n">
        <v>62710000</v>
      </c>
      <c r="E3953" s="140" t="s">
        <v>2651</v>
      </c>
      <c r="F3953" s="143" t="n">
        <v>2022</v>
      </c>
      <c r="G3953" s="144" t="n">
        <v>18554849.77</v>
      </c>
      <c r="I3953" s="144" t="n">
        <f aca="false">+G:G-H:H</f>
        <v>18554849.77</v>
      </c>
    </row>
    <row r="3954" customFormat="false" ht="17.25" hidden="false" customHeight="true" outlineLevel="0" collapsed="false">
      <c r="A3954" s="140" t="s">
        <v>2903</v>
      </c>
      <c r="C3954" s="143" t="n">
        <v>627200</v>
      </c>
      <c r="D3954" s="143" t="n">
        <v>62714000</v>
      </c>
      <c r="E3954" s="140" t="s">
        <v>2652</v>
      </c>
      <c r="F3954" s="143" t="n">
        <v>2022</v>
      </c>
      <c r="G3954" s="144" t="n">
        <v>866330.66</v>
      </c>
      <c r="I3954" s="144" t="n">
        <f aca="false">+G:G-H:H</f>
        <v>866330.66</v>
      </c>
    </row>
    <row r="3955" customFormat="false" ht="17.25" hidden="false" customHeight="true" outlineLevel="0" collapsed="false">
      <c r="A3955" s="140" t="s">
        <v>2903</v>
      </c>
      <c r="C3955" s="143" t="n">
        <v>627210</v>
      </c>
      <c r="D3955" s="143" t="n">
        <v>62714000</v>
      </c>
      <c r="E3955" s="140" t="s">
        <v>2653</v>
      </c>
      <c r="F3955" s="143" t="n">
        <v>2022</v>
      </c>
      <c r="G3955" s="144" t="n">
        <v>1000000</v>
      </c>
      <c r="I3955" s="144" t="n">
        <f aca="false">+G:G-H:H</f>
        <v>1000000</v>
      </c>
    </row>
    <row r="3956" customFormat="false" ht="17.25" hidden="false" customHeight="true" outlineLevel="0" collapsed="false">
      <c r="A3956" s="140" t="s">
        <v>2903</v>
      </c>
      <c r="C3956" s="143" t="n">
        <v>627300</v>
      </c>
      <c r="D3956" s="143" t="n">
        <v>62714000</v>
      </c>
      <c r="E3956" s="140" t="s">
        <v>1431</v>
      </c>
      <c r="F3956" s="143" t="n">
        <v>2022</v>
      </c>
      <c r="G3956" s="144" t="n">
        <v>24603053.64</v>
      </c>
      <c r="I3956" s="144" t="n">
        <f aca="false">+G:G-H:H</f>
        <v>24603053.64</v>
      </c>
    </row>
    <row r="3957" customFormat="false" ht="17.25" hidden="false" customHeight="true" outlineLevel="0" collapsed="false">
      <c r="A3957" s="140" t="s">
        <v>2903</v>
      </c>
      <c r="C3957" s="143" t="n">
        <v>627400</v>
      </c>
      <c r="D3957" s="143" t="n">
        <v>62714000</v>
      </c>
      <c r="E3957" s="140" t="s">
        <v>2654</v>
      </c>
      <c r="F3957" s="143" t="n">
        <v>2022</v>
      </c>
      <c r="G3957" s="144" t="n">
        <v>63000</v>
      </c>
      <c r="I3957" s="144" t="n">
        <f aca="false">+G:G-H:H</f>
        <v>63000</v>
      </c>
    </row>
    <row r="3958" customFormat="false" ht="17.25" hidden="false" customHeight="true" outlineLevel="0" collapsed="false">
      <c r="A3958" s="140" t="s">
        <v>2903</v>
      </c>
      <c r="C3958" s="143" t="n">
        <v>627500</v>
      </c>
      <c r="D3958" s="143" t="n">
        <v>62714000</v>
      </c>
      <c r="E3958" s="140" t="s">
        <v>2655</v>
      </c>
      <c r="F3958" s="143" t="n">
        <v>2022</v>
      </c>
      <c r="G3958" s="144" t="n">
        <v>1795144.56</v>
      </c>
      <c r="I3958" s="144" t="n">
        <f aca="false">+G:G-H:H</f>
        <v>1795144.56</v>
      </c>
    </row>
    <row r="3959" customFormat="false" ht="17.25" hidden="false" customHeight="true" outlineLevel="0" collapsed="false">
      <c r="A3959" s="140" t="s">
        <v>2903</v>
      </c>
      <c r="C3959" s="143" t="n">
        <v>627600</v>
      </c>
      <c r="D3959" s="143" t="n">
        <v>62714000</v>
      </c>
      <c r="E3959" s="140" t="s">
        <v>521</v>
      </c>
      <c r="F3959" s="143" t="n">
        <v>2022</v>
      </c>
      <c r="G3959" s="144" t="n">
        <v>165989308.46</v>
      </c>
      <c r="I3959" s="144" t="n">
        <f aca="false">+G:G-H:H</f>
        <v>165989308.46</v>
      </c>
    </row>
    <row r="3960" customFormat="false" ht="17.25" hidden="false" customHeight="true" outlineLevel="0" collapsed="false">
      <c r="A3960" s="140" t="s">
        <v>2903</v>
      </c>
      <c r="C3960" s="143" t="n">
        <v>627610</v>
      </c>
      <c r="D3960" s="143" t="n">
        <v>62714000</v>
      </c>
      <c r="E3960" s="140" t="s">
        <v>2656</v>
      </c>
      <c r="F3960" s="143" t="n">
        <v>2022</v>
      </c>
      <c r="G3960" s="144" t="n">
        <v>7722833.13</v>
      </c>
      <c r="I3960" s="144" t="n">
        <f aca="false">+G:G-H:H</f>
        <v>7722833.13</v>
      </c>
    </row>
    <row r="3961" customFormat="false" ht="17.25" hidden="false" customHeight="true" outlineLevel="0" collapsed="false">
      <c r="A3961" s="140" t="s">
        <v>2903</v>
      </c>
      <c r="C3961" s="143" t="n">
        <v>627620</v>
      </c>
      <c r="D3961" s="143" t="n">
        <v>62714000</v>
      </c>
      <c r="E3961" s="140" t="s">
        <v>2657</v>
      </c>
      <c r="F3961" s="143" t="n">
        <v>2022</v>
      </c>
      <c r="G3961" s="144" t="n">
        <v>1205334.19</v>
      </c>
      <c r="I3961" s="144" t="n">
        <f aca="false">+G:G-H:H</f>
        <v>1205334.19</v>
      </c>
    </row>
    <row r="3962" customFormat="false" ht="17.25" hidden="false" customHeight="true" outlineLevel="0" collapsed="false">
      <c r="A3962" s="140" t="s">
        <v>2903</v>
      </c>
      <c r="C3962" s="143" t="n">
        <v>627700</v>
      </c>
      <c r="D3962" s="143" t="n">
        <v>62714000</v>
      </c>
      <c r="E3962" s="140" t="s">
        <v>2658</v>
      </c>
      <c r="F3962" s="143" t="n">
        <v>2022</v>
      </c>
      <c r="G3962" s="144" t="n">
        <v>33600</v>
      </c>
      <c r="I3962" s="144" t="n">
        <f aca="false">+G:G-H:H</f>
        <v>33600</v>
      </c>
    </row>
    <row r="3963" customFormat="false" ht="17.25" hidden="false" customHeight="true" outlineLevel="0" collapsed="false">
      <c r="A3963" s="140" t="s">
        <v>2903</v>
      </c>
      <c r="C3963" s="143" t="n">
        <v>627800</v>
      </c>
      <c r="D3963" s="143" t="n">
        <v>62714000</v>
      </c>
      <c r="E3963" s="140" t="s">
        <v>2659</v>
      </c>
      <c r="F3963" s="143" t="n">
        <v>2022</v>
      </c>
      <c r="G3963" s="144" t="n">
        <v>239000</v>
      </c>
      <c r="I3963" s="144" t="n">
        <f aca="false">+G:G-H:H</f>
        <v>239000</v>
      </c>
    </row>
    <row r="3964" customFormat="false" ht="17.25" hidden="false" customHeight="true" outlineLevel="0" collapsed="false">
      <c r="A3964" s="140" t="s">
        <v>2903</v>
      </c>
      <c r="C3964" s="143" t="n">
        <v>627810</v>
      </c>
      <c r="D3964" s="143" t="n">
        <v>62714000</v>
      </c>
      <c r="E3964" s="140" t="s">
        <v>2660</v>
      </c>
      <c r="F3964" s="143" t="n">
        <v>2022</v>
      </c>
      <c r="G3964" s="144" t="n">
        <v>56500</v>
      </c>
      <c r="I3964" s="144" t="n">
        <f aca="false">+G:G-H:H</f>
        <v>56500</v>
      </c>
    </row>
    <row r="3965" customFormat="false" ht="17.25" hidden="false" customHeight="true" outlineLevel="0" collapsed="false">
      <c r="A3965" s="140" t="s">
        <v>2903</v>
      </c>
      <c r="C3965" s="143" t="n">
        <v>627820</v>
      </c>
      <c r="D3965" s="143" t="n">
        <v>62714000</v>
      </c>
      <c r="E3965" s="140" t="s">
        <v>2661</v>
      </c>
      <c r="F3965" s="143" t="n">
        <v>2022</v>
      </c>
      <c r="G3965" s="144" t="n">
        <v>132000</v>
      </c>
      <c r="I3965" s="144" t="n">
        <f aca="false">+G:G-H:H</f>
        <v>132000</v>
      </c>
    </row>
    <row r="3966" customFormat="false" ht="17.25" hidden="false" customHeight="true" outlineLevel="0" collapsed="false">
      <c r="A3966" s="140" t="s">
        <v>2903</v>
      </c>
      <c r="C3966" s="143" t="n">
        <v>627900</v>
      </c>
      <c r="D3966" s="143" t="n">
        <v>62714000</v>
      </c>
      <c r="E3966" s="140" t="s">
        <v>2662</v>
      </c>
      <c r="F3966" s="143" t="n">
        <v>2022</v>
      </c>
      <c r="G3966" s="144" t="n">
        <v>80000</v>
      </c>
      <c r="I3966" s="144" t="n">
        <f aca="false">+G:G-H:H</f>
        <v>80000</v>
      </c>
    </row>
    <row r="3967" customFormat="false" ht="17.25" hidden="false" customHeight="true" outlineLevel="0" collapsed="false">
      <c r="A3967" s="140" t="s">
        <v>2903</v>
      </c>
      <c r="C3967" s="143" t="n">
        <v>627910</v>
      </c>
      <c r="D3967" s="143" t="n">
        <v>62714000</v>
      </c>
      <c r="E3967" s="140" t="s">
        <v>2663</v>
      </c>
      <c r="F3967" s="143" t="n">
        <v>2022</v>
      </c>
      <c r="G3967" s="144" t="n">
        <v>384000</v>
      </c>
      <c r="I3967" s="144" t="n">
        <f aca="false">+G:G-H:H</f>
        <v>384000</v>
      </c>
    </row>
    <row r="3968" customFormat="false" ht="17.25" hidden="false" customHeight="true" outlineLevel="0" collapsed="false">
      <c r="A3968" s="140" t="s">
        <v>2903</v>
      </c>
      <c r="C3968" s="143" t="n">
        <v>627930</v>
      </c>
      <c r="D3968" s="143" t="n">
        <v>62714000</v>
      </c>
      <c r="E3968" s="140" t="s">
        <v>2664</v>
      </c>
      <c r="F3968" s="143" t="n">
        <v>2022</v>
      </c>
      <c r="G3968" s="144" t="n">
        <v>440000</v>
      </c>
      <c r="I3968" s="144" t="n">
        <f aca="false">+G:G-H:H</f>
        <v>440000</v>
      </c>
    </row>
    <row r="3969" customFormat="false" ht="17.25" hidden="false" customHeight="true" outlineLevel="0" collapsed="false">
      <c r="A3969" s="140" t="s">
        <v>2903</v>
      </c>
      <c r="C3969" s="143" t="n">
        <v>627940</v>
      </c>
      <c r="D3969" s="143" t="n">
        <v>62714000</v>
      </c>
      <c r="E3969" s="140" t="s">
        <v>2665</v>
      </c>
      <c r="F3969" s="143" t="n">
        <v>2022</v>
      </c>
      <c r="G3969" s="144" t="n">
        <v>400000</v>
      </c>
      <c r="I3969" s="144" t="n">
        <f aca="false">+G:G-H:H</f>
        <v>400000</v>
      </c>
    </row>
    <row r="3970" customFormat="false" ht="17.25" hidden="false" customHeight="true" outlineLevel="0" collapsed="false">
      <c r="A3970" s="140" t="s">
        <v>2903</v>
      </c>
      <c r="C3970" s="143" t="n">
        <v>635510</v>
      </c>
      <c r="D3970" s="143" t="n">
        <v>63540000</v>
      </c>
      <c r="E3970" s="140" t="s">
        <v>2668</v>
      </c>
      <c r="F3970" s="143" t="n">
        <v>2022</v>
      </c>
      <c r="G3970" s="144" t="n">
        <v>4970000</v>
      </c>
      <c r="I3970" s="144" t="n">
        <f aca="false">+G:G-H:H</f>
        <v>4970000</v>
      </c>
    </row>
    <row r="3971" customFormat="false" ht="17.25" hidden="false" customHeight="true" outlineLevel="0" collapsed="false">
      <c r="A3971" s="140" t="s">
        <v>2903</v>
      </c>
      <c r="C3971" s="143" t="n">
        <v>635520</v>
      </c>
      <c r="D3971" s="143" t="n">
        <v>63540000</v>
      </c>
      <c r="E3971" s="140" t="s">
        <v>2669</v>
      </c>
      <c r="F3971" s="143" t="n">
        <v>2022</v>
      </c>
      <c r="G3971" s="144" t="n">
        <v>760272810</v>
      </c>
      <c r="I3971" s="144" t="n">
        <f aca="false">+G:G-H:H</f>
        <v>760272810</v>
      </c>
    </row>
    <row r="3972" customFormat="false" ht="17.25" hidden="false" customHeight="true" outlineLevel="0" collapsed="false">
      <c r="A3972" s="140" t="s">
        <v>2903</v>
      </c>
      <c r="C3972" s="143" t="n">
        <v>635800</v>
      </c>
      <c r="D3972" s="143" t="n">
        <v>63540000</v>
      </c>
      <c r="E3972" s="140" t="s">
        <v>2670</v>
      </c>
      <c r="F3972" s="143" t="n">
        <v>2022</v>
      </c>
      <c r="G3972" s="144" t="n">
        <v>240000</v>
      </c>
      <c r="I3972" s="144" t="n">
        <f aca="false">+G:G-H:H</f>
        <v>240000</v>
      </c>
    </row>
    <row r="3973" customFormat="false" ht="17.25" hidden="false" customHeight="true" outlineLevel="0" collapsed="false">
      <c r="A3973" s="140" t="s">
        <v>2903</v>
      </c>
      <c r="C3973" s="143" t="n">
        <v>636100</v>
      </c>
      <c r="D3973" s="143" t="n">
        <v>63540000</v>
      </c>
      <c r="E3973" s="140" t="s">
        <v>2667</v>
      </c>
      <c r="F3973" s="143" t="n">
        <v>2022</v>
      </c>
      <c r="G3973" s="144" t="n">
        <v>14709</v>
      </c>
      <c r="I3973" s="144" t="n">
        <f aca="false">+G:G-H:H</f>
        <v>14709</v>
      </c>
    </row>
    <row r="3974" customFormat="false" ht="17.25" hidden="false" customHeight="true" outlineLevel="0" collapsed="false">
      <c r="A3974" s="140" t="s">
        <v>2903</v>
      </c>
      <c r="C3974" s="143" t="n">
        <v>641000</v>
      </c>
      <c r="D3974" s="143" t="n">
        <v>64101000</v>
      </c>
      <c r="E3974" s="140" t="s">
        <v>2674</v>
      </c>
      <c r="F3974" s="143" t="n">
        <v>2022</v>
      </c>
      <c r="G3974" s="144" t="n">
        <v>173198320</v>
      </c>
      <c r="I3974" s="144" t="n">
        <f aca="false">+G:G-H:H</f>
        <v>173198320</v>
      </c>
    </row>
    <row r="3975" customFormat="false" ht="17.25" hidden="false" customHeight="true" outlineLevel="0" collapsed="false">
      <c r="A3975" s="140" t="s">
        <v>2903</v>
      </c>
      <c r="C3975" s="143" t="n">
        <v>645100</v>
      </c>
      <c r="D3975" s="143" t="n">
        <v>64505000</v>
      </c>
      <c r="E3975" s="140" t="s">
        <v>2675</v>
      </c>
      <c r="F3975" s="143" t="n">
        <v>2022</v>
      </c>
      <c r="G3975" s="144" t="n">
        <v>20531680</v>
      </c>
      <c r="I3975" s="144" t="n">
        <f aca="false">+G:G-H:H</f>
        <v>20531680</v>
      </c>
    </row>
    <row r="3976" customFormat="false" ht="17.25" hidden="false" customHeight="true" outlineLevel="0" collapsed="false">
      <c r="A3976" s="140" t="s">
        <v>2903</v>
      </c>
      <c r="C3976" s="143" t="n">
        <v>645200</v>
      </c>
      <c r="D3976" s="143" t="n">
        <v>64505000</v>
      </c>
      <c r="E3976" s="140" t="s">
        <v>2676</v>
      </c>
      <c r="F3976" s="143" t="n">
        <v>2022</v>
      </c>
      <c r="G3976" s="144" t="n">
        <v>1579359.67</v>
      </c>
      <c r="I3976" s="144" t="n">
        <f aca="false">+G:G-H:H</f>
        <v>1579359.67</v>
      </c>
    </row>
    <row r="3977" customFormat="false" ht="17.25" hidden="false" customHeight="true" outlineLevel="0" collapsed="false">
      <c r="A3977" s="140" t="s">
        <v>2903</v>
      </c>
      <c r="C3977" s="143" t="n">
        <v>645300</v>
      </c>
      <c r="D3977" s="143" t="n">
        <v>64505000</v>
      </c>
      <c r="E3977" s="140" t="s">
        <v>2677</v>
      </c>
      <c r="F3977" s="143" t="n">
        <v>2022</v>
      </c>
      <c r="G3977" s="144" t="n">
        <v>7896800</v>
      </c>
      <c r="I3977" s="144" t="n">
        <f aca="false">+G:G-H:H</f>
        <v>7896800</v>
      </c>
    </row>
    <row r="3978" customFormat="false" ht="17.25" hidden="false" customHeight="true" outlineLevel="0" collapsed="false">
      <c r="A3978" s="140" t="s">
        <v>2903</v>
      </c>
      <c r="C3978" s="143" t="n">
        <v>648000</v>
      </c>
      <c r="D3978" s="143" t="n">
        <v>64800000</v>
      </c>
      <c r="E3978" s="140" t="s">
        <v>1440</v>
      </c>
      <c r="F3978" s="143" t="n">
        <v>2022</v>
      </c>
      <c r="G3978" s="144" t="n">
        <v>345000</v>
      </c>
      <c r="I3978" s="144" t="n">
        <f aca="false">+G:G-H:H</f>
        <v>345000</v>
      </c>
    </row>
    <row r="3979" customFormat="false" ht="17.25" hidden="false" customHeight="true" outlineLevel="0" collapsed="false">
      <c r="A3979" s="140" t="s">
        <v>2903</v>
      </c>
      <c r="C3979" s="143" t="n">
        <v>656000</v>
      </c>
      <c r="D3979" s="143" t="n">
        <v>65601000</v>
      </c>
      <c r="E3979" s="140" t="s">
        <v>2678</v>
      </c>
      <c r="F3979" s="143" t="n">
        <v>2022</v>
      </c>
      <c r="G3979" s="144" t="n">
        <v>1101229</v>
      </c>
      <c r="I3979" s="144" t="n">
        <f aca="false">+G:G-H:H</f>
        <v>1101229</v>
      </c>
    </row>
    <row r="3980" customFormat="false" ht="17.25" hidden="false" customHeight="true" outlineLevel="0" collapsed="false">
      <c r="A3980" s="140" t="s">
        <v>2903</v>
      </c>
      <c r="C3980" s="143" t="n">
        <v>658000</v>
      </c>
      <c r="D3980" s="143" t="n">
        <v>65800000</v>
      </c>
      <c r="E3980" s="140" t="s">
        <v>2680</v>
      </c>
      <c r="F3980" s="143" t="n">
        <v>2022</v>
      </c>
      <c r="G3980" s="144" t="n">
        <v>1693400344.08</v>
      </c>
      <c r="I3980" s="144" t="n">
        <f aca="false">+G:G-H:H</f>
        <v>1693400344.08</v>
      </c>
    </row>
    <row r="3981" customFormat="false" ht="17.25" hidden="false" customHeight="true" outlineLevel="0" collapsed="false">
      <c r="A3981" s="140" t="s">
        <v>2903</v>
      </c>
      <c r="C3981" s="143" t="n">
        <v>661000</v>
      </c>
      <c r="D3981" s="143" t="n">
        <v>66100000</v>
      </c>
      <c r="E3981" s="140" t="s">
        <v>2681</v>
      </c>
      <c r="F3981" s="143" t="n">
        <v>2022</v>
      </c>
      <c r="G3981" s="144" t="n">
        <v>223388170.69</v>
      </c>
      <c r="I3981" s="144" t="n">
        <f aca="false">+G:G-H:H</f>
        <v>223388170.69</v>
      </c>
    </row>
    <row r="3982" customFormat="false" ht="17.25" hidden="false" customHeight="true" outlineLevel="0" collapsed="false">
      <c r="A3982" s="140" t="s">
        <v>2903</v>
      </c>
      <c r="C3982" s="143" t="n">
        <v>666000</v>
      </c>
      <c r="D3982" s="143" t="n">
        <v>66600000</v>
      </c>
      <c r="E3982" s="140" t="s">
        <v>750</v>
      </c>
      <c r="F3982" s="143" t="n">
        <v>2022</v>
      </c>
      <c r="G3982" s="144" t="n">
        <v>9059235.23</v>
      </c>
      <c r="I3982" s="144" t="n">
        <f aca="false">+G:G-H:H</f>
        <v>9059235.23</v>
      </c>
    </row>
    <row r="3983" customFormat="false" ht="17.25" hidden="false" customHeight="true" outlineLevel="0" collapsed="false">
      <c r="A3983" s="140" t="s">
        <v>2903</v>
      </c>
      <c r="C3983" s="143" t="n">
        <v>681000</v>
      </c>
      <c r="D3983" s="143" t="n">
        <v>68111000</v>
      </c>
      <c r="E3983" s="140" t="s">
        <v>2682</v>
      </c>
      <c r="F3983" s="143" t="n">
        <v>2022</v>
      </c>
      <c r="G3983" s="144" t="n">
        <v>100880587.32</v>
      </c>
      <c r="I3983" s="144" t="n">
        <f aca="false">+G:G-H:H</f>
        <v>100880587.32</v>
      </c>
    </row>
    <row r="3984" customFormat="false" ht="17.25" hidden="false" customHeight="true" outlineLevel="0" collapsed="false">
      <c r="A3984" s="140" t="s">
        <v>2903</v>
      </c>
      <c r="C3984" s="143" t="n">
        <v>690000</v>
      </c>
      <c r="D3984" s="143" t="n">
        <v>69500000</v>
      </c>
      <c r="E3984" s="140" t="s">
        <v>2683</v>
      </c>
      <c r="F3984" s="143" t="n">
        <v>2022</v>
      </c>
      <c r="G3984" s="144" t="n">
        <v>1880393374.74</v>
      </c>
      <c r="I3984" s="144" t="n">
        <f aca="false">+G:G-H:H</f>
        <v>1880393374.74</v>
      </c>
    </row>
    <row r="3985" customFormat="false" ht="17.25" hidden="false" customHeight="true" outlineLevel="0" collapsed="false">
      <c r="A3985" s="140" t="s">
        <v>2903</v>
      </c>
      <c r="C3985" s="143" t="n">
        <v>707000</v>
      </c>
      <c r="D3985" s="143" t="n">
        <v>70700000</v>
      </c>
      <c r="E3985" s="140" t="s">
        <v>2684</v>
      </c>
      <c r="F3985" s="143" t="n">
        <v>2022</v>
      </c>
      <c r="H3985" s="144" t="n">
        <v>30666666.67</v>
      </c>
      <c r="I3985" s="144" t="n">
        <f aca="false">+G:G-H:H</f>
        <v>-30666666.67</v>
      </c>
    </row>
    <row r="3986" customFormat="false" ht="17.25" hidden="false" customHeight="true" outlineLevel="0" collapsed="false">
      <c r="A3986" s="140" t="s">
        <v>2903</v>
      </c>
      <c r="C3986" s="143" t="n">
        <v>707120</v>
      </c>
      <c r="D3986" s="143" t="n">
        <v>70710000</v>
      </c>
      <c r="E3986" s="140" t="s">
        <v>2702</v>
      </c>
      <c r="F3986" s="143" t="n">
        <v>2022</v>
      </c>
      <c r="H3986" s="144" t="n">
        <v>59372126200</v>
      </c>
      <c r="I3986" s="144" t="n">
        <f aca="false">+G:G-H:H</f>
        <v>-59372126200</v>
      </c>
    </row>
    <row r="3987" customFormat="false" ht="17.25" hidden="false" customHeight="true" outlineLevel="0" collapsed="false">
      <c r="A3987" s="140" t="s">
        <v>2903</v>
      </c>
      <c r="C3987" s="143" t="n">
        <v>707130</v>
      </c>
      <c r="D3987" s="143" t="n">
        <v>70710000</v>
      </c>
      <c r="E3987" s="140" t="s">
        <v>3749</v>
      </c>
      <c r="F3987" s="143" t="n">
        <v>2022</v>
      </c>
      <c r="H3987" s="144" t="n">
        <v>337718400</v>
      </c>
      <c r="I3987" s="144" t="n">
        <f aca="false">+G:G-H:H</f>
        <v>-337718400</v>
      </c>
    </row>
    <row r="3988" customFormat="false" ht="17.25" hidden="false" customHeight="true" outlineLevel="0" collapsed="false">
      <c r="A3988" s="140" t="s">
        <v>2903</v>
      </c>
      <c r="C3988" s="143" t="n">
        <v>707200</v>
      </c>
      <c r="D3988" s="143" t="n">
        <v>70720000</v>
      </c>
      <c r="E3988" s="140" t="s">
        <v>2686</v>
      </c>
      <c r="F3988" s="143" t="n">
        <v>2022</v>
      </c>
      <c r="H3988" s="144" t="n">
        <v>915563333.43</v>
      </c>
      <c r="I3988" s="144" t="n">
        <f aca="false">+G:G-H:H</f>
        <v>-915563333.43</v>
      </c>
    </row>
    <row r="3989" customFormat="false" ht="17.25" hidden="false" customHeight="true" outlineLevel="0" collapsed="false">
      <c r="A3989" s="140" t="s">
        <v>2903</v>
      </c>
      <c r="C3989" s="143" t="n">
        <v>707240</v>
      </c>
      <c r="D3989" s="143" t="n">
        <v>70720000</v>
      </c>
      <c r="E3989" s="140" t="s">
        <v>2688</v>
      </c>
      <c r="F3989" s="143" t="n">
        <v>2022</v>
      </c>
      <c r="H3989" s="144" t="n">
        <v>220262436.5</v>
      </c>
      <c r="I3989" s="144" t="n">
        <f aca="false">+G:G-H:H</f>
        <v>-220262436.5</v>
      </c>
    </row>
    <row r="3990" customFormat="false" ht="17.25" hidden="false" customHeight="true" outlineLevel="0" collapsed="false">
      <c r="A3990" s="140" t="s">
        <v>2903</v>
      </c>
      <c r="C3990" s="143" t="n">
        <v>707700</v>
      </c>
      <c r="D3990" s="143" t="n">
        <v>70720000</v>
      </c>
      <c r="E3990" s="140" t="s">
        <v>2689</v>
      </c>
      <c r="F3990" s="143" t="n">
        <v>2022</v>
      </c>
      <c r="H3990" s="144" t="n">
        <v>12591144800</v>
      </c>
      <c r="I3990" s="144" t="n">
        <f aca="false">+G:G-H:H</f>
        <v>-12591144800</v>
      </c>
    </row>
    <row r="3991" customFormat="false" ht="17.25" hidden="false" customHeight="true" outlineLevel="0" collapsed="false">
      <c r="A3991" s="140" t="s">
        <v>2903</v>
      </c>
      <c r="C3991" s="143" t="n">
        <v>707800</v>
      </c>
      <c r="D3991" s="143" t="n">
        <v>70720000</v>
      </c>
      <c r="E3991" s="140" t="s">
        <v>2690</v>
      </c>
      <c r="F3991" s="143" t="n">
        <v>2022</v>
      </c>
      <c r="H3991" s="144" t="n">
        <v>2671839304.5</v>
      </c>
      <c r="I3991" s="144" t="n">
        <f aca="false">+G:G-H:H</f>
        <v>-2671839304.5</v>
      </c>
    </row>
    <row r="3992" customFormat="false" ht="17.25" hidden="false" customHeight="true" outlineLevel="0" collapsed="false">
      <c r="A3992" s="140" t="s">
        <v>2903</v>
      </c>
      <c r="C3992" s="143" t="n">
        <v>707810</v>
      </c>
      <c r="D3992" s="143" t="n">
        <v>70720000</v>
      </c>
      <c r="E3992" s="140" t="s">
        <v>2691</v>
      </c>
      <c r="F3992" s="143" t="n">
        <v>2022</v>
      </c>
      <c r="H3992" s="144" t="n">
        <v>129375000</v>
      </c>
      <c r="I3992" s="144" t="n">
        <f aca="false">+G:G-H:H</f>
        <v>-129375000</v>
      </c>
    </row>
    <row r="3993" customFormat="false" ht="17.25" hidden="false" customHeight="true" outlineLevel="0" collapsed="false">
      <c r="A3993" s="140" t="s">
        <v>2903</v>
      </c>
      <c r="C3993" s="143" t="n">
        <v>707830</v>
      </c>
      <c r="D3993" s="143" t="n">
        <v>70720000</v>
      </c>
      <c r="E3993" s="140" t="s">
        <v>3750</v>
      </c>
      <c r="F3993" s="143" t="n">
        <v>2022</v>
      </c>
      <c r="H3993" s="144" t="n">
        <v>560000</v>
      </c>
      <c r="I3993" s="144" t="n">
        <f aca="false">+G:G-H:H</f>
        <v>-560000</v>
      </c>
    </row>
    <row r="3994" customFormat="false" ht="17.25" hidden="false" customHeight="true" outlineLevel="0" collapsed="false">
      <c r="A3994" s="140" t="s">
        <v>2903</v>
      </c>
      <c r="C3994" s="143" t="n">
        <v>707850</v>
      </c>
      <c r="D3994" s="143" t="n">
        <v>70720000</v>
      </c>
      <c r="E3994" s="140" t="s">
        <v>2694</v>
      </c>
      <c r="F3994" s="143" t="n">
        <v>2022</v>
      </c>
      <c r="H3994" s="144" t="n">
        <v>207962058633.33</v>
      </c>
      <c r="I3994" s="144" t="n">
        <f aca="false">+G:G-H:H</f>
        <v>-207962058633.33</v>
      </c>
    </row>
    <row r="3995" customFormat="false" ht="17.25" hidden="false" customHeight="true" outlineLevel="0" collapsed="false">
      <c r="A3995" s="140" t="s">
        <v>2903</v>
      </c>
      <c r="C3995" s="143" t="n">
        <v>707860</v>
      </c>
      <c r="D3995" s="143" t="n">
        <v>70720000</v>
      </c>
      <c r="E3995" s="140" t="s">
        <v>2695</v>
      </c>
      <c r="F3995" s="143" t="n">
        <v>2022</v>
      </c>
      <c r="H3995" s="144" t="n">
        <v>46524785600</v>
      </c>
      <c r="I3995" s="144" t="n">
        <f aca="false">+G:G-H:H</f>
        <v>-46524785600</v>
      </c>
    </row>
    <row r="3996" customFormat="false" ht="17.25" hidden="false" customHeight="true" outlineLevel="0" collapsed="false">
      <c r="A3996" s="140" t="s">
        <v>2903</v>
      </c>
      <c r="C3996" s="143" t="n">
        <v>707870</v>
      </c>
      <c r="D3996" s="143" t="n">
        <v>70720000</v>
      </c>
      <c r="E3996" s="140" t="s">
        <v>2696</v>
      </c>
      <c r="F3996" s="143" t="n">
        <v>2022</v>
      </c>
      <c r="H3996" s="144" t="n">
        <v>72474000</v>
      </c>
      <c r="I3996" s="144" t="n">
        <f aca="false">+G:G-H:H</f>
        <v>-72474000</v>
      </c>
    </row>
    <row r="3997" customFormat="false" ht="17.25" hidden="false" customHeight="true" outlineLevel="0" collapsed="false">
      <c r="A3997" s="140" t="s">
        <v>2903</v>
      </c>
      <c r="C3997" s="143" t="n">
        <v>707930</v>
      </c>
      <c r="D3997" s="143" t="n">
        <v>70720000</v>
      </c>
      <c r="E3997" s="140" t="s">
        <v>2697</v>
      </c>
      <c r="F3997" s="143" t="n">
        <v>2022</v>
      </c>
      <c r="H3997" s="144" t="n">
        <v>8692147499.89</v>
      </c>
      <c r="I3997" s="144" t="n">
        <f aca="false">+G:G-H:H</f>
        <v>-8692147499.89</v>
      </c>
    </row>
    <row r="3998" customFormat="false" ht="17.25" hidden="false" customHeight="true" outlineLevel="0" collapsed="false">
      <c r="A3998" s="140" t="s">
        <v>2903</v>
      </c>
      <c r="C3998" s="143" t="n">
        <v>707940</v>
      </c>
      <c r="D3998" s="143" t="n">
        <v>70720000</v>
      </c>
      <c r="E3998" s="140" t="s">
        <v>2698</v>
      </c>
      <c r="F3998" s="143" t="n">
        <v>2022</v>
      </c>
      <c r="H3998" s="144" t="n">
        <v>11829433333.33</v>
      </c>
      <c r="I3998" s="144" t="n">
        <f aca="false">+G:G-H:H</f>
        <v>-11829433333.33</v>
      </c>
    </row>
    <row r="3999" customFormat="false" ht="17.25" hidden="false" customHeight="true" outlineLevel="0" collapsed="false">
      <c r="A3999" s="140" t="s">
        <v>2903</v>
      </c>
      <c r="C3999" s="143" t="n">
        <v>707950</v>
      </c>
      <c r="D3999" s="143" t="n">
        <v>70720000</v>
      </c>
      <c r="E3999" s="140" t="s">
        <v>2699</v>
      </c>
      <c r="F3999" s="143" t="n">
        <v>2022</v>
      </c>
      <c r="H3999" s="144" t="n">
        <v>3586991666.69</v>
      </c>
      <c r="I3999" s="144" t="n">
        <f aca="false">+G:G-H:H</f>
        <v>-3586991666.69</v>
      </c>
    </row>
    <row r="4000" customFormat="false" ht="17.25" hidden="false" customHeight="true" outlineLevel="0" collapsed="false">
      <c r="A4000" s="140" t="s">
        <v>2903</v>
      </c>
      <c r="C4000" s="143" t="n">
        <v>707960</v>
      </c>
      <c r="D4000" s="143" t="n">
        <v>70720000</v>
      </c>
      <c r="E4000" s="140" t="s">
        <v>2700</v>
      </c>
      <c r="F4000" s="143" t="n">
        <v>2022</v>
      </c>
      <c r="H4000" s="144" t="n">
        <v>5961000</v>
      </c>
      <c r="I4000" s="144" t="n">
        <f aca="false">+G:G-H:H</f>
        <v>-5961000</v>
      </c>
    </row>
    <row r="4001" customFormat="false" ht="17.25" hidden="false" customHeight="true" outlineLevel="0" collapsed="false">
      <c r="A4001" s="140" t="s">
        <v>2903</v>
      </c>
      <c r="C4001" s="143" t="n">
        <v>707980</v>
      </c>
      <c r="D4001" s="143" t="n">
        <v>70720000</v>
      </c>
      <c r="E4001" s="140" t="s">
        <v>2701</v>
      </c>
      <c r="F4001" s="143" t="n">
        <v>2022</v>
      </c>
      <c r="H4001" s="144" t="n">
        <v>159370666.58</v>
      </c>
      <c r="I4001" s="144" t="n">
        <f aca="false">+G:G-H:H</f>
        <v>-159370666.58</v>
      </c>
    </row>
    <row r="4002" customFormat="false" ht="17.25" hidden="false" customHeight="true" outlineLevel="0" collapsed="false">
      <c r="A4002" s="140" t="s">
        <v>2903</v>
      </c>
      <c r="C4002" s="143" t="n">
        <v>707990</v>
      </c>
      <c r="D4002" s="143" t="n">
        <v>70720000</v>
      </c>
      <c r="E4002" s="140" t="s">
        <v>2704</v>
      </c>
      <c r="F4002" s="143" t="n">
        <v>2022</v>
      </c>
      <c r="H4002" s="144" t="n">
        <v>18400000</v>
      </c>
      <c r="I4002" s="144" t="n">
        <f aca="false">+G:G-H:H</f>
        <v>-18400000</v>
      </c>
    </row>
    <row r="4003" customFormat="false" ht="17.25" hidden="false" customHeight="true" outlineLevel="0" collapsed="false">
      <c r="A4003" s="140" t="s">
        <v>2903</v>
      </c>
      <c r="C4003" s="143" t="n">
        <v>708300</v>
      </c>
      <c r="D4003" s="143" t="n">
        <v>70830000</v>
      </c>
      <c r="E4003" s="140" t="s">
        <v>2705</v>
      </c>
      <c r="F4003" s="143" t="n">
        <v>2022</v>
      </c>
      <c r="H4003" s="144" t="n">
        <v>171588965.62</v>
      </c>
      <c r="I4003" s="144" t="n">
        <f aca="false">+G:G-H:H</f>
        <v>-171588965.62</v>
      </c>
    </row>
    <row r="4004" customFormat="false" ht="17.25" hidden="false" customHeight="true" outlineLevel="0" collapsed="false">
      <c r="A4004" s="140" t="s">
        <v>2903</v>
      </c>
      <c r="C4004" s="143" t="n">
        <v>758000</v>
      </c>
      <c r="D4004" s="143" t="n">
        <v>75800000</v>
      </c>
      <c r="E4004" s="140" t="s">
        <v>2706</v>
      </c>
      <c r="F4004" s="143" t="n">
        <v>2022</v>
      </c>
      <c r="H4004" s="144" t="n">
        <v>12934.02</v>
      </c>
      <c r="I4004" s="144" t="n">
        <f aca="false">+G:G-H:H</f>
        <v>-12934.02</v>
      </c>
    </row>
    <row r="4005" customFormat="false" ht="17.25" hidden="false" customHeight="true" outlineLevel="0" collapsed="false">
      <c r="A4005" s="140" t="s">
        <v>2903</v>
      </c>
      <c r="C4005" s="143" t="n">
        <v>766000</v>
      </c>
      <c r="D4005" s="143" t="n">
        <v>76600000</v>
      </c>
      <c r="E4005" s="140" t="s">
        <v>766</v>
      </c>
      <c r="F4005" s="143" t="n">
        <v>2022</v>
      </c>
      <c r="H4005" s="144" t="n">
        <v>78087328.43</v>
      </c>
      <c r="I4005" s="144" t="n">
        <f aca="false">+G:G-H:H</f>
        <v>-78087328.43</v>
      </c>
    </row>
    <row r="4006" customFormat="false" ht="17.25" hidden="false" customHeight="true" outlineLevel="0" collapsed="false">
      <c r="A4006" s="140" t="s">
        <v>124</v>
      </c>
      <c r="C4006" s="142" t="n">
        <v>10100000</v>
      </c>
      <c r="D4006" s="143" t="n">
        <v>10100000</v>
      </c>
      <c r="E4006" s="140" t="s">
        <v>559</v>
      </c>
      <c r="F4006" s="143" t="n">
        <v>2022</v>
      </c>
      <c r="G4006" s="144" t="n">
        <v>0</v>
      </c>
      <c r="H4006" s="144" t="n">
        <v>17000000</v>
      </c>
      <c r="I4006" s="144" t="n">
        <f aca="false">+G:G-H:H</f>
        <v>-17000000</v>
      </c>
    </row>
    <row r="4007" customFormat="false" ht="17.25" hidden="false" customHeight="true" outlineLevel="0" collapsed="false">
      <c r="A4007" s="140" t="s">
        <v>124</v>
      </c>
      <c r="C4007" s="142" t="n">
        <v>11900000</v>
      </c>
      <c r="D4007" s="143" t="n">
        <v>11900000</v>
      </c>
      <c r="E4007" s="140" t="s">
        <v>1158</v>
      </c>
      <c r="F4007" s="143" t="n">
        <v>2022</v>
      </c>
      <c r="G4007" s="144" t="n">
        <v>46052631.48</v>
      </c>
      <c r="H4007" s="144" t="n">
        <v>0</v>
      </c>
      <c r="I4007" s="144" t="n">
        <f aca="false">+G:G-H:H</f>
        <v>46052631.48</v>
      </c>
    </row>
    <row r="4008" customFormat="false" ht="17.25" hidden="false" customHeight="true" outlineLevel="0" collapsed="false">
      <c r="A4008" s="140" t="s">
        <v>124</v>
      </c>
      <c r="C4008" s="142" t="n">
        <v>12900000</v>
      </c>
      <c r="D4008" s="143" t="n">
        <v>12900000</v>
      </c>
      <c r="E4008" s="140" t="s">
        <v>1635</v>
      </c>
      <c r="F4008" s="143" t="n">
        <v>2022</v>
      </c>
      <c r="G4008" s="144" t="n">
        <v>47865977.4</v>
      </c>
      <c r="H4008" s="144" t="n">
        <v>0</v>
      </c>
      <c r="I4008" s="144" t="n">
        <f aca="false">+G:G-H:H</f>
        <v>47865977.4</v>
      </c>
    </row>
    <row r="4009" customFormat="false" ht="17.25" hidden="false" customHeight="true" outlineLevel="0" collapsed="false">
      <c r="A4009" s="140" t="s">
        <v>124</v>
      </c>
      <c r="C4009" s="142" t="n">
        <v>21200000</v>
      </c>
      <c r="D4009" s="143" t="n">
        <v>21200000</v>
      </c>
      <c r="E4009" s="140" t="s">
        <v>3070</v>
      </c>
      <c r="F4009" s="143" t="n">
        <v>2022</v>
      </c>
      <c r="G4009" s="144" t="n">
        <v>21708000</v>
      </c>
      <c r="H4009" s="144" t="n">
        <v>0</v>
      </c>
      <c r="I4009" s="144" t="n">
        <f aca="false">+G:G-H:H</f>
        <v>21708000</v>
      </c>
    </row>
    <row r="4010" customFormat="false" ht="17.25" hidden="false" customHeight="true" outlineLevel="0" collapsed="false">
      <c r="A4010" s="140" t="s">
        <v>124</v>
      </c>
      <c r="C4010" s="142" t="n">
        <v>21300000</v>
      </c>
      <c r="D4010" s="143" t="n">
        <v>21300000</v>
      </c>
      <c r="E4010" s="140" t="s">
        <v>569</v>
      </c>
      <c r="F4010" s="143" t="n">
        <v>2022</v>
      </c>
      <c r="G4010" s="144" t="n">
        <v>2439000</v>
      </c>
      <c r="H4010" s="144" t="n">
        <v>0</v>
      </c>
      <c r="I4010" s="144" t="n">
        <f aca="false">+G:G-H:H</f>
        <v>2439000</v>
      </c>
    </row>
    <row r="4011" customFormat="false" ht="17.25" hidden="false" customHeight="true" outlineLevel="0" collapsed="false">
      <c r="A4011" s="140" t="s">
        <v>124</v>
      </c>
      <c r="C4011" s="142" t="n">
        <v>23100000</v>
      </c>
      <c r="D4011" s="143" t="n">
        <v>23100000</v>
      </c>
      <c r="E4011" s="140" t="s">
        <v>1637</v>
      </c>
      <c r="F4011" s="143" t="n">
        <v>2022</v>
      </c>
      <c r="G4011" s="144" t="n">
        <v>915463983.34</v>
      </c>
      <c r="H4011" s="144" t="n">
        <v>0</v>
      </c>
      <c r="I4011" s="144" t="n">
        <f aca="false">+G:G-H:H</f>
        <v>915463983.34</v>
      </c>
    </row>
    <row r="4012" customFormat="false" ht="17.25" hidden="false" customHeight="true" outlineLevel="0" collapsed="false">
      <c r="A4012" s="140" t="s">
        <v>124</v>
      </c>
      <c r="C4012" s="142" t="n">
        <v>23200000</v>
      </c>
      <c r="D4012" s="143" t="n">
        <v>23200000</v>
      </c>
      <c r="E4012" s="140" t="s">
        <v>1638</v>
      </c>
      <c r="F4012" s="143" t="n">
        <v>2022</v>
      </c>
      <c r="G4012" s="144" t="n">
        <v>88685000</v>
      </c>
      <c r="H4012" s="144" t="n">
        <v>0</v>
      </c>
      <c r="I4012" s="144" t="n">
        <f aca="false">+G:G-H:H</f>
        <v>88685000</v>
      </c>
    </row>
    <row r="4013" customFormat="false" ht="17.25" hidden="false" customHeight="true" outlineLevel="0" collapsed="false">
      <c r="A4013" s="140" t="s">
        <v>124</v>
      </c>
      <c r="C4013" s="142" t="n">
        <v>23300000</v>
      </c>
      <c r="D4013" s="143" t="n">
        <v>23213012</v>
      </c>
      <c r="E4013" s="140" t="s">
        <v>1639</v>
      </c>
      <c r="F4013" s="143" t="n">
        <v>2022</v>
      </c>
      <c r="G4013" s="144" t="n">
        <v>145536950</v>
      </c>
      <c r="H4013" s="144" t="n">
        <v>0</v>
      </c>
      <c r="I4013" s="144" t="n">
        <f aca="false">+G:G-H:H</f>
        <v>145536950</v>
      </c>
    </row>
    <row r="4014" customFormat="false" ht="17.25" hidden="false" customHeight="true" outlineLevel="0" collapsed="false">
      <c r="A4014" s="140" t="s">
        <v>124</v>
      </c>
      <c r="C4014" s="142" t="n">
        <v>28130000</v>
      </c>
      <c r="D4014" s="143" t="n">
        <v>28130000</v>
      </c>
      <c r="E4014" s="140" t="s">
        <v>581</v>
      </c>
      <c r="F4014" s="143" t="n">
        <v>2022</v>
      </c>
      <c r="G4014" s="144" t="n">
        <v>0</v>
      </c>
      <c r="H4014" s="144" t="n">
        <v>71165.34</v>
      </c>
      <c r="I4014" s="144" t="n">
        <f aca="false">+G:G-H:H</f>
        <v>-71165.34</v>
      </c>
    </row>
    <row r="4015" customFormat="false" ht="17.25" hidden="false" customHeight="true" outlineLevel="0" collapsed="false">
      <c r="A4015" s="140" t="s">
        <v>124</v>
      </c>
      <c r="C4015" s="142" t="n">
        <v>28150000</v>
      </c>
      <c r="D4015" s="143" t="n">
        <v>28150000</v>
      </c>
      <c r="E4015" s="140" t="s">
        <v>582</v>
      </c>
      <c r="F4015" s="143" t="n">
        <v>2022</v>
      </c>
      <c r="G4015" s="144" t="n">
        <v>0</v>
      </c>
      <c r="H4015" s="144" t="n">
        <v>1909114.52</v>
      </c>
      <c r="I4015" s="144" t="n">
        <f aca="false">+G:G-H:H</f>
        <v>-1909114.52</v>
      </c>
    </row>
    <row r="4016" customFormat="false" ht="17.25" hidden="false" customHeight="true" outlineLevel="0" collapsed="false">
      <c r="A4016" s="140" t="s">
        <v>124</v>
      </c>
      <c r="C4016" s="142" t="n">
        <v>40100000</v>
      </c>
      <c r="D4016" s="143" t="n">
        <v>40100000</v>
      </c>
      <c r="E4016" s="140" t="s">
        <v>1640</v>
      </c>
      <c r="F4016" s="143" t="n">
        <v>2022</v>
      </c>
      <c r="G4016" s="144" t="n">
        <v>0</v>
      </c>
      <c r="H4016" s="144" t="n">
        <v>177400498.39</v>
      </c>
      <c r="I4016" s="144" t="n">
        <f aca="false">+G:G-H:H</f>
        <v>-177400498.39</v>
      </c>
    </row>
    <row r="4017" customFormat="false" ht="17.25" hidden="false" customHeight="true" outlineLevel="0" collapsed="false">
      <c r="A4017" s="140" t="s">
        <v>124</v>
      </c>
      <c r="C4017" s="142" t="n">
        <v>40400000</v>
      </c>
      <c r="D4017" s="143" t="n">
        <v>40400000</v>
      </c>
      <c r="E4017" s="140" t="s">
        <v>1165</v>
      </c>
      <c r="F4017" s="143" t="n">
        <v>2022</v>
      </c>
      <c r="G4017" s="144" t="n">
        <v>0</v>
      </c>
      <c r="H4017" s="144" t="n">
        <v>117658750</v>
      </c>
      <c r="I4017" s="144" t="n">
        <f aca="false">+G:G-H:H</f>
        <v>-117658750</v>
      </c>
    </row>
    <row r="4018" customFormat="false" ht="17.25" hidden="false" customHeight="true" outlineLevel="0" collapsed="false">
      <c r="A4018" s="140" t="s">
        <v>124</v>
      </c>
      <c r="C4018" s="142" t="n">
        <v>40900000</v>
      </c>
      <c r="D4018" s="143" t="n">
        <v>40900000</v>
      </c>
      <c r="E4018" s="140" t="s">
        <v>1642</v>
      </c>
      <c r="F4018" s="143" t="n">
        <v>2022</v>
      </c>
      <c r="G4018" s="144" t="n">
        <v>21735806</v>
      </c>
      <c r="H4018" s="144" t="n">
        <v>0</v>
      </c>
      <c r="I4018" s="144" t="n">
        <f aca="false">+G:G-H:H</f>
        <v>21735806</v>
      </c>
    </row>
    <row r="4019" customFormat="false" ht="17.25" hidden="false" customHeight="true" outlineLevel="0" collapsed="false">
      <c r="A4019" s="140" t="s">
        <v>124</v>
      </c>
      <c r="C4019" s="142" t="n">
        <v>43110000</v>
      </c>
      <c r="D4019" s="143" t="n">
        <v>43110000</v>
      </c>
      <c r="E4019" s="140" t="s">
        <v>606</v>
      </c>
      <c r="F4019" s="143" t="n">
        <v>2022</v>
      </c>
      <c r="G4019" s="144" t="n">
        <v>0</v>
      </c>
      <c r="H4019" s="144" t="n">
        <v>48000</v>
      </c>
      <c r="I4019" s="144" t="n">
        <f aca="false">+G:G-H:H</f>
        <v>-48000</v>
      </c>
    </row>
    <row r="4020" customFormat="false" ht="17.25" hidden="false" customHeight="true" outlineLevel="0" collapsed="false">
      <c r="A4020" s="140" t="s">
        <v>124</v>
      </c>
      <c r="C4020" s="142" t="n">
        <v>43340000</v>
      </c>
      <c r="D4020" s="143" t="n">
        <v>43300000</v>
      </c>
      <c r="E4020" s="140" t="s">
        <v>39</v>
      </c>
      <c r="F4020" s="143" t="n">
        <v>2022</v>
      </c>
      <c r="G4020" s="144" t="n">
        <v>0</v>
      </c>
      <c r="H4020" s="144" t="n">
        <v>110000</v>
      </c>
      <c r="I4020" s="144" t="n">
        <f aca="false">+G:G-H:H</f>
        <v>-110000</v>
      </c>
    </row>
    <row r="4021" customFormat="false" ht="17.25" hidden="false" customHeight="true" outlineLevel="0" collapsed="false">
      <c r="A4021" s="140" t="s">
        <v>124</v>
      </c>
      <c r="C4021" s="142" t="n">
        <v>44300000</v>
      </c>
      <c r="D4021" s="143" t="n">
        <v>44300000</v>
      </c>
      <c r="E4021" s="140" t="s">
        <v>3751</v>
      </c>
      <c r="F4021" s="143" t="n">
        <v>2022</v>
      </c>
      <c r="G4021" s="144" t="n">
        <v>470000</v>
      </c>
      <c r="H4021" s="144" t="n">
        <v>0</v>
      </c>
      <c r="I4021" s="144" t="n">
        <f aca="false">+G:G-H:H</f>
        <v>470000</v>
      </c>
    </row>
    <row r="4022" customFormat="false" ht="17.25" hidden="false" customHeight="true" outlineLevel="0" collapsed="false">
      <c r="A4022" s="140" t="s">
        <v>124</v>
      </c>
      <c r="C4022" s="142" t="n">
        <v>44410000</v>
      </c>
      <c r="D4022" s="143" t="n">
        <v>44410000</v>
      </c>
      <c r="E4022" s="140" t="s">
        <v>3752</v>
      </c>
      <c r="F4022" s="143" t="n">
        <v>2022</v>
      </c>
      <c r="G4022" s="144" t="n">
        <v>0</v>
      </c>
      <c r="H4022" s="144" t="n">
        <v>35832239.6958</v>
      </c>
      <c r="I4022" s="144" t="n">
        <f aca="false">+G:G-H:H</f>
        <v>-35832239.6958</v>
      </c>
    </row>
    <row r="4023" customFormat="false" ht="17.25" hidden="false" customHeight="true" outlineLevel="0" collapsed="false">
      <c r="A4023" s="140" t="s">
        <v>124</v>
      </c>
      <c r="C4023" s="142" t="n">
        <v>45511000</v>
      </c>
      <c r="D4023" s="143" t="n">
        <v>45511000</v>
      </c>
      <c r="E4023" s="140" t="s">
        <v>304</v>
      </c>
      <c r="F4023" s="143" t="n">
        <v>2022</v>
      </c>
      <c r="G4023" s="144" t="n">
        <v>0</v>
      </c>
      <c r="H4023" s="144" t="n">
        <v>1127705600</v>
      </c>
      <c r="I4023" s="144" t="n">
        <f aca="false">+G:G-H:H</f>
        <v>-1127705600</v>
      </c>
    </row>
    <row r="4024" customFormat="false" ht="17.25" hidden="false" customHeight="true" outlineLevel="0" collapsed="false">
      <c r="A4024" s="140" t="s">
        <v>124</v>
      </c>
      <c r="C4024" s="142" t="n">
        <v>45512000</v>
      </c>
      <c r="D4024" s="143" t="n">
        <v>45512000</v>
      </c>
      <c r="E4024" s="140" t="s">
        <v>288</v>
      </c>
      <c r="F4024" s="143" t="n">
        <v>2022</v>
      </c>
      <c r="G4024" s="144" t="n">
        <v>0</v>
      </c>
      <c r="H4024" s="144" t="n">
        <v>56800000</v>
      </c>
      <c r="I4024" s="144" t="n">
        <f aca="false">+G:G-H:H</f>
        <v>-56800000</v>
      </c>
    </row>
    <row r="4025" customFormat="false" ht="17.25" hidden="false" customHeight="true" outlineLevel="0" collapsed="false">
      <c r="A4025" s="140" t="s">
        <v>124</v>
      </c>
      <c r="C4025" s="142" t="n">
        <v>45513000</v>
      </c>
      <c r="D4025" s="143" t="n">
        <v>45513000</v>
      </c>
      <c r="E4025" s="140" t="s">
        <v>1564</v>
      </c>
      <c r="F4025" s="143" t="n">
        <v>2022</v>
      </c>
      <c r="G4025" s="144" t="n">
        <v>0</v>
      </c>
      <c r="H4025" s="144" t="n">
        <v>53300000</v>
      </c>
      <c r="I4025" s="144" t="n">
        <f aca="false">+G:G-H:H</f>
        <v>-53300000</v>
      </c>
    </row>
    <row r="4026" customFormat="false" ht="17.25" hidden="false" customHeight="true" outlineLevel="0" collapsed="false">
      <c r="A4026" s="140" t="s">
        <v>124</v>
      </c>
      <c r="C4026" s="142" t="n">
        <v>46200000</v>
      </c>
      <c r="D4026" s="143" t="n">
        <v>46200000</v>
      </c>
      <c r="E4026" s="140" t="s">
        <v>1476</v>
      </c>
      <c r="F4026" s="143" t="n">
        <v>2022</v>
      </c>
      <c r="G4026" s="144" t="n">
        <v>903000000</v>
      </c>
      <c r="H4026" s="144" t="n">
        <v>0</v>
      </c>
      <c r="I4026" s="144" t="n">
        <f aca="false">+G:G-H:H</f>
        <v>903000000</v>
      </c>
    </row>
    <row r="4027" customFormat="false" ht="17.25" hidden="false" customHeight="true" outlineLevel="0" collapsed="false">
      <c r="A4027" s="140" t="s">
        <v>124</v>
      </c>
      <c r="C4027" s="142" t="n">
        <v>46610000</v>
      </c>
      <c r="D4027" s="143" t="n">
        <v>46610000</v>
      </c>
      <c r="E4027" s="140" t="s">
        <v>1647</v>
      </c>
      <c r="F4027" s="143" t="n">
        <v>2022</v>
      </c>
      <c r="G4027" s="144" t="n">
        <v>0</v>
      </c>
      <c r="H4027" s="144" t="n">
        <v>1459017.76</v>
      </c>
      <c r="I4027" s="144" t="n">
        <f aca="false">+G:G-H:H</f>
        <v>-1459017.76</v>
      </c>
    </row>
    <row r="4028" customFormat="false" ht="17.25" hidden="false" customHeight="true" outlineLevel="0" collapsed="false">
      <c r="A4028" s="140" t="s">
        <v>124</v>
      </c>
      <c r="C4028" s="142" t="n">
        <v>46720072</v>
      </c>
      <c r="D4028" s="143" t="n">
        <v>46720072</v>
      </c>
      <c r="E4028" s="140" t="s">
        <v>105</v>
      </c>
      <c r="F4028" s="143" t="n">
        <v>2022</v>
      </c>
      <c r="G4028" s="144" t="n">
        <v>0</v>
      </c>
      <c r="H4028" s="144" t="n">
        <v>1000000</v>
      </c>
      <c r="I4028" s="144" t="n">
        <f aca="false">+G:G-H:H</f>
        <v>-1000000</v>
      </c>
    </row>
    <row r="4029" customFormat="false" ht="17.25" hidden="false" customHeight="true" outlineLevel="0" collapsed="false">
      <c r="A4029" s="140" t="s">
        <v>124</v>
      </c>
      <c r="C4029" s="142" t="n">
        <v>51241000</v>
      </c>
      <c r="D4029" s="143" t="n">
        <v>51241000</v>
      </c>
      <c r="E4029" s="140" t="s">
        <v>133</v>
      </c>
      <c r="F4029" s="143" t="n">
        <v>2022</v>
      </c>
      <c r="G4029" s="144" t="n">
        <v>6505898.27</v>
      </c>
      <c r="H4029" s="144" t="n">
        <v>0</v>
      </c>
      <c r="I4029" s="144" t="n">
        <f aca="false">+G:G-H:H</f>
        <v>6505898.27</v>
      </c>
    </row>
    <row r="4030" customFormat="false" ht="17.25" hidden="false" customHeight="true" outlineLevel="0" collapsed="false">
      <c r="A4030" s="140" t="s">
        <v>124</v>
      </c>
      <c r="C4030" s="142" t="n">
        <v>53200000</v>
      </c>
      <c r="D4030" s="143" t="n">
        <v>53200000</v>
      </c>
      <c r="E4030" s="140" t="s">
        <v>1649</v>
      </c>
      <c r="F4030" s="143" t="n">
        <v>2022</v>
      </c>
      <c r="G4030" s="144" t="n">
        <v>441100</v>
      </c>
      <c r="H4030" s="144" t="n">
        <v>0</v>
      </c>
      <c r="I4030" s="144" t="n">
        <f aca="false">+G:G-H:H</f>
        <v>441100</v>
      </c>
    </row>
    <row r="4031" customFormat="false" ht="17.25" hidden="false" customHeight="true" outlineLevel="0" collapsed="false">
      <c r="A4031" s="140" t="s">
        <v>124</v>
      </c>
      <c r="C4031" s="142" t="n">
        <v>60602000</v>
      </c>
      <c r="D4031" s="143" t="n">
        <v>60602000</v>
      </c>
      <c r="E4031" s="140" t="s">
        <v>356</v>
      </c>
      <c r="F4031" s="143" t="n">
        <v>2022</v>
      </c>
      <c r="G4031" s="144" t="n">
        <v>4898.11</v>
      </c>
      <c r="H4031" s="144" t="n">
        <v>0</v>
      </c>
      <c r="I4031" s="144" t="n">
        <f aca="false">+G:G-H:H</f>
        <v>4898.11</v>
      </c>
    </row>
    <row r="4032" customFormat="false" ht="17.25" hidden="false" customHeight="true" outlineLevel="0" collapsed="false">
      <c r="A4032" s="140" t="s">
        <v>124</v>
      </c>
      <c r="C4032" s="142" t="n">
        <v>60604000</v>
      </c>
      <c r="D4032" s="143" t="n">
        <v>60604000</v>
      </c>
      <c r="E4032" s="140" t="s">
        <v>360</v>
      </c>
      <c r="F4032" s="143" t="n">
        <v>2022</v>
      </c>
      <c r="G4032" s="144" t="n">
        <v>116017.51</v>
      </c>
      <c r="H4032" s="144" t="n">
        <v>0</v>
      </c>
      <c r="I4032" s="144" t="n">
        <f aca="false">+G:G-H:H</f>
        <v>116017.51</v>
      </c>
    </row>
    <row r="4033" customFormat="false" ht="17.25" hidden="false" customHeight="true" outlineLevel="0" collapsed="false">
      <c r="A4033" s="140" t="s">
        <v>124</v>
      </c>
      <c r="C4033" s="142" t="n">
        <v>60605000</v>
      </c>
      <c r="D4033" s="143" t="n">
        <v>60605000</v>
      </c>
      <c r="E4033" s="140" t="s">
        <v>141</v>
      </c>
      <c r="F4033" s="143" t="n">
        <v>2022</v>
      </c>
      <c r="G4033" s="144" t="n">
        <v>265756.09</v>
      </c>
      <c r="H4033" s="144" t="n">
        <v>0</v>
      </c>
      <c r="I4033" s="144" t="n">
        <f aca="false">+G:G-H:H</f>
        <v>265756.09</v>
      </c>
    </row>
    <row r="4034" customFormat="false" ht="17.25" hidden="false" customHeight="true" outlineLevel="0" collapsed="false">
      <c r="A4034" s="140" t="s">
        <v>124</v>
      </c>
      <c r="C4034" s="142" t="n">
        <v>60607000</v>
      </c>
      <c r="D4034" s="143" t="n">
        <v>60607000</v>
      </c>
      <c r="E4034" s="140" t="s">
        <v>363</v>
      </c>
      <c r="F4034" s="143" t="n">
        <v>2022</v>
      </c>
      <c r="G4034" s="144" t="n">
        <v>118874.13</v>
      </c>
      <c r="H4034" s="144" t="n">
        <v>0</v>
      </c>
      <c r="I4034" s="144" t="n">
        <f aca="false">+G:G-H:H</f>
        <v>118874.13</v>
      </c>
    </row>
    <row r="4035" customFormat="false" ht="17.25" hidden="false" customHeight="true" outlineLevel="0" collapsed="false">
      <c r="A4035" s="140" t="s">
        <v>124</v>
      </c>
      <c r="C4035" s="142" t="n">
        <v>60608000</v>
      </c>
      <c r="D4035" s="143" t="n">
        <v>60608000</v>
      </c>
      <c r="E4035" s="140" t="s">
        <v>353</v>
      </c>
      <c r="F4035" s="143" t="n">
        <v>2022</v>
      </c>
      <c r="G4035" s="144" t="n">
        <v>337102.05</v>
      </c>
      <c r="H4035" s="144" t="n">
        <v>0</v>
      </c>
      <c r="I4035" s="144" t="n">
        <f aca="false">+G:G-H:H</f>
        <v>337102.05</v>
      </c>
    </row>
    <row r="4036" customFormat="false" ht="17.25" hidden="false" customHeight="true" outlineLevel="0" collapsed="false">
      <c r="A4036" s="140" t="s">
        <v>124</v>
      </c>
      <c r="C4036" s="142" t="n">
        <v>61301000</v>
      </c>
      <c r="D4036" s="143" t="n">
        <v>61301000</v>
      </c>
      <c r="E4036" s="140" t="s">
        <v>455</v>
      </c>
      <c r="F4036" s="143" t="n">
        <v>2022</v>
      </c>
      <c r="G4036" s="144" t="n">
        <v>70961.34</v>
      </c>
      <c r="H4036" s="144" t="n">
        <v>0</v>
      </c>
      <c r="I4036" s="144" t="n">
        <f aca="false">+G:G-H:H</f>
        <v>70961.34</v>
      </c>
    </row>
    <row r="4037" customFormat="false" ht="17.25" hidden="false" customHeight="true" outlineLevel="0" collapsed="false">
      <c r="A4037" s="140" t="s">
        <v>124</v>
      </c>
      <c r="C4037" s="142" t="n">
        <v>61302000</v>
      </c>
      <c r="D4037" s="143" t="n">
        <v>61302000</v>
      </c>
      <c r="E4037" s="140" t="s">
        <v>1650</v>
      </c>
      <c r="F4037" s="143" t="n">
        <v>2022</v>
      </c>
      <c r="G4037" s="144" t="n">
        <v>497361.38</v>
      </c>
      <c r="H4037" s="144" t="n">
        <v>0</v>
      </c>
      <c r="I4037" s="144" t="n">
        <f aca="false">+G:G-H:H</f>
        <v>497361.38</v>
      </c>
    </row>
    <row r="4038" customFormat="false" ht="17.25" hidden="false" customHeight="true" outlineLevel="0" collapsed="false">
      <c r="A4038" s="140" t="s">
        <v>124</v>
      </c>
      <c r="C4038" s="142" t="n">
        <v>61500000</v>
      </c>
      <c r="D4038" s="143" t="n">
        <v>61500000</v>
      </c>
      <c r="E4038" s="140" t="s">
        <v>1289</v>
      </c>
      <c r="F4038" s="143" t="n">
        <v>2022</v>
      </c>
      <c r="G4038" s="144" t="n">
        <v>32635.87</v>
      </c>
      <c r="H4038" s="144" t="n">
        <v>0</v>
      </c>
      <c r="I4038" s="144" t="n">
        <f aca="false">+G:G-H:H</f>
        <v>32635.87</v>
      </c>
    </row>
    <row r="4039" customFormat="false" ht="17.25" hidden="false" customHeight="true" outlineLevel="0" collapsed="false">
      <c r="A4039" s="140" t="s">
        <v>124</v>
      </c>
      <c r="C4039" s="142" t="n">
        <v>61501000</v>
      </c>
      <c r="D4039" s="143" t="n">
        <v>61501000</v>
      </c>
      <c r="E4039" s="140" t="s">
        <v>458</v>
      </c>
      <c r="F4039" s="143" t="n">
        <v>2022</v>
      </c>
      <c r="G4039" s="144" t="n">
        <v>973.82</v>
      </c>
      <c r="H4039" s="144" t="n">
        <v>0</v>
      </c>
      <c r="I4039" s="144" t="n">
        <f aca="false">+G:G-H:H</f>
        <v>973.82</v>
      </c>
    </row>
    <row r="4040" customFormat="false" ht="17.25" hidden="false" customHeight="true" outlineLevel="0" collapsed="false">
      <c r="A4040" s="140" t="s">
        <v>124</v>
      </c>
      <c r="C4040" s="142" t="n">
        <v>61502000</v>
      </c>
      <c r="D4040" s="143" t="n">
        <v>61502000</v>
      </c>
      <c r="E4040" s="140" t="s">
        <v>154</v>
      </c>
      <c r="F4040" s="143" t="n">
        <v>2022</v>
      </c>
      <c r="G4040" s="144" t="n">
        <v>2679.68</v>
      </c>
      <c r="H4040" s="144" t="n">
        <v>0</v>
      </c>
      <c r="I4040" s="144" t="n">
        <f aca="false">+G:G-H:H</f>
        <v>2679.68</v>
      </c>
    </row>
    <row r="4041" customFormat="false" ht="17.25" hidden="false" customHeight="true" outlineLevel="0" collapsed="false">
      <c r="A4041" s="140" t="s">
        <v>124</v>
      </c>
      <c r="C4041" s="142" t="n">
        <v>61503000</v>
      </c>
      <c r="D4041" s="143" t="n">
        <v>61503000</v>
      </c>
      <c r="E4041" s="140" t="s">
        <v>459</v>
      </c>
      <c r="F4041" s="143" t="n">
        <v>2022</v>
      </c>
      <c r="G4041" s="144" t="n">
        <v>270895.21</v>
      </c>
      <c r="H4041" s="144" t="n">
        <v>0</v>
      </c>
      <c r="I4041" s="144" t="n">
        <f aca="false">+G:G-H:H</f>
        <v>270895.21</v>
      </c>
    </row>
    <row r="4042" customFormat="false" ht="17.25" hidden="false" customHeight="true" outlineLevel="0" collapsed="false">
      <c r="A4042" s="140" t="s">
        <v>124</v>
      </c>
      <c r="C4042" s="142" t="n">
        <v>61601000</v>
      </c>
      <c r="D4042" s="143" t="n">
        <v>61601000</v>
      </c>
      <c r="E4042" s="140" t="s">
        <v>156</v>
      </c>
      <c r="F4042" s="143" t="n">
        <v>2022</v>
      </c>
      <c r="G4042" s="144" t="n">
        <v>5.89</v>
      </c>
      <c r="H4042" s="144" t="n">
        <v>0</v>
      </c>
      <c r="I4042" s="144" t="n">
        <f aca="false">+G:G-H:H</f>
        <v>5.89</v>
      </c>
    </row>
    <row r="4043" customFormat="false" ht="17.25" hidden="false" customHeight="true" outlineLevel="0" collapsed="false">
      <c r="A4043" s="140" t="s">
        <v>124</v>
      </c>
      <c r="C4043" s="142" t="n">
        <v>61604000</v>
      </c>
      <c r="D4043" s="143" t="n">
        <v>61604000</v>
      </c>
      <c r="E4043" s="140" t="s">
        <v>157</v>
      </c>
      <c r="F4043" s="143" t="n">
        <v>2022</v>
      </c>
      <c r="G4043" s="144" t="n">
        <v>21715.99</v>
      </c>
      <c r="H4043" s="144" t="n">
        <v>0</v>
      </c>
      <c r="I4043" s="144" t="n">
        <f aca="false">+G:G-H:H</f>
        <v>21715.99</v>
      </c>
    </row>
    <row r="4044" customFormat="false" ht="17.25" hidden="false" customHeight="true" outlineLevel="0" collapsed="false">
      <c r="A4044" s="140" t="s">
        <v>124</v>
      </c>
      <c r="C4044" s="142" t="n">
        <v>61801000</v>
      </c>
      <c r="D4044" s="143" t="n">
        <v>61801000</v>
      </c>
      <c r="E4044" s="140" t="s">
        <v>470</v>
      </c>
      <c r="F4044" s="143" t="n">
        <v>2022</v>
      </c>
      <c r="G4044" s="144" t="n">
        <v>3924.53</v>
      </c>
      <c r="H4044" s="144" t="n">
        <v>0</v>
      </c>
      <c r="I4044" s="144" t="n">
        <f aca="false">+G:G-H:H</f>
        <v>3924.53</v>
      </c>
    </row>
    <row r="4045" customFormat="false" ht="17.25" hidden="false" customHeight="true" outlineLevel="0" collapsed="false">
      <c r="A4045" s="140" t="s">
        <v>124</v>
      </c>
      <c r="C4045" s="142" t="n">
        <v>61802000</v>
      </c>
      <c r="D4045" s="143" t="n">
        <v>61802000</v>
      </c>
      <c r="E4045" s="140" t="s">
        <v>472</v>
      </c>
      <c r="F4045" s="143" t="n">
        <v>2022</v>
      </c>
      <c r="G4045" s="144" t="n">
        <v>1898.4</v>
      </c>
      <c r="H4045" s="144" t="n">
        <v>0</v>
      </c>
      <c r="I4045" s="144" t="n">
        <f aca="false">+G:G-H:H</f>
        <v>1898.4</v>
      </c>
    </row>
    <row r="4046" customFormat="false" ht="17.25" hidden="false" customHeight="true" outlineLevel="0" collapsed="false">
      <c r="A4046" s="140" t="s">
        <v>124</v>
      </c>
      <c r="C4046" s="142" t="n">
        <v>62100000</v>
      </c>
      <c r="D4046" s="143" t="n">
        <v>62100000</v>
      </c>
      <c r="E4046" s="140" t="s">
        <v>499</v>
      </c>
      <c r="F4046" s="143" t="n">
        <v>2022</v>
      </c>
      <c r="G4046" s="144" t="n">
        <v>1721585.77</v>
      </c>
      <c r="H4046" s="144" t="n">
        <v>0</v>
      </c>
      <c r="I4046" s="144" t="n">
        <f aca="false">+G:G-H:H</f>
        <v>1721585.77</v>
      </c>
    </row>
    <row r="4047" customFormat="false" ht="17.25" hidden="false" customHeight="true" outlineLevel="0" collapsed="false">
      <c r="A4047" s="140" t="s">
        <v>124</v>
      </c>
      <c r="C4047" s="142" t="n">
        <v>62102000</v>
      </c>
      <c r="D4047" s="143" t="n">
        <v>62102000</v>
      </c>
      <c r="E4047" s="140" t="s">
        <v>1842</v>
      </c>
      <c r="F4047" s="143" t="n">
        <v>2022</v>
      </c>
      <c r="G4047" s="144" t="n">
        <v>7566450.87</v>
      </c>
      <c r="H4047" s="144" t="n">
        <v>0</v>
      </c>
      <c r="I4047" s="144" t="n">
        <f aca="false">+G:G-H:H</f>
        <v>7566450.87</v>
      </c>
    </row>
    <row r="4048" customFormat="false" ht="17.25" hidden="false" customHeight="true" outlineLevel="0" collapsed="false">
      <c r="A4048" s="140" t="s">
        <v>124</v>
      </c>
      <c r="C4048" s="142" t="n">
        <v>62103000</v>
      </c>
      <c r="D4048" s="143" t="n">
        <v>62103000</v>
      </c>
      <c r="E4048" s="140" t="s">
        <v>162</v>
      </c>
      <c r="F4048" s="143" t="n">
        <v>2022</v>
      </c>
      <c r="G4048" s="144" t="n">
        <v>120000</v>
      </c>
      <c r="H4048" s="144" t="n">
        <v>0</v>
      </c>
      <c r="I4048" s="144" t="n">
        <f aca="false">+G:G-H:H</f>
        <v>120000</v>
      </c>
    </row>
    <row r="4049" customFormat="false" ht="17.25" hidden="false" customHeight="true" outlineLevel="0" collapsed="false">
      <c r="A4049" s="140" t="s">
        <v>124</v>
      </c>
      <c r="C4049" s="142" t="n">
        <v>62201000</v>
      </c>
      <c r="D4049" s="143" t="n">
        <v>62201000</v>
      </c>
      <c r="E4049" s="140" t="s">
        <v>481</v>
      </c>
      <c r="F4049" s="143" t="n">
        <v>2022</v>
      </c>
      <c r="G4049" s="144" t="n">
        <v>82320000</v>
      </c>
      <c r="H4049" s="144" t="n">
        <v>0</v>
      </c>
      <c r="I4049" s="144" t="n">
        <f aca="false">+G:G-H:H</f>
        <v>82320000</v>
      </c>
    </row>
    <row r="4050" customFormat="false" ht="17.25" hidden="false" customHeight="true" outlineLevel="0" collapsed="false">
      <c r="A4050" s="140" t="s">
        <v>124</v>
      </c>
      <c r="C4050" s="142" t="n">
        <v>62505000</v>
      </c>
      <c r="D4050" s="143" t="n">
        <v>62505000</v>
      </c>
      <c r="E4050" s="140" t="s">
        <v>508</v>
      </c>
      <c r="F4050" s="143" t="n">
        <v>2022</v>
      </c>
      <c r="G4050" s="144" t="n">
        <v>165000</v>
      </c>
      <c r="H4050" s="144" t="n">
        <v>0</v>
      </c>
      <c r="I4050" s="144" t="n">
        <f aca="false">+G:G-H:H</f>
        <v>165000</v>
      </c>
    </row>
    <row r="4051" customFormat="false" ht="17.25" hidden="false" customHeight="true" outlineLevel="0" collapsed="false">
      <c r="A4051" s="140" t="s">
        <v>124</v>
      </c>
      <c r="C4051" s="142" t="n">
        <v>62507000</v>
      </c>
      <c r="D4051" s="143" t="n">
        <v>62507000</v>
      </c>
      <c r="E4051" s="140" t="s">
        <v>416</v>
      </c>
      <c r="F4051" s="143" t="n">
        <v>2022</v>
      </c>
      <c r="G4051" s="144" t="n">
        <v>22000</v>
      </c>
      <c r="H4051" s="144" t="n">
        <v>0</v>
      </c>
      <c r="I4051" s="144" t="n">
        <f aca="false">+G:G-H:H</f>
        <v>22000</v>
      </c>
    </row>
    <row r="4052" customFormat="false" ht="17.25" hidden="false" customHeight="true" outlineLevel="0" collapsed="false">
      <c r="A4052" s="140" t="s">
        <v>124</v>
      </c>
      <c r="C4052" s="142" t="n">
        <v>62602000</v>
      </c>
      <c r="D4052" s="143" t="n">
        <v>62602000</v>
      </c>
      <c r="E4052" s="140" t="s">
        <v>511</v>
      </c>
      <c r="F4052" s="143" t="n">
        <v>2022</v>
      </c>
      <c r="G4052" s="144" t="n">
        <v>220646.5</v>
      </c>
      <c r="H4052" s="144" t="n">
        <v>0</v>
      </c>
      <c r="I4052" s="144" t="n">
        <f aca="false">+G:G-H:H</f>
        <v>220646.5</v>
      </c>
    </row>
    <row r="4053" customFormat="false" ht="17.25" hidden="false" customHeight="true" outlineLevel="0" collapsed="false">
      <c r="A4053" s="140" t="s">
        <v>124</v>
      </c>
      <c r="C4053" s="142" t="n">
        <v>62603000</v>
      </c>
      <c r="D4053" s="143" t="n">
        <v>62603000</v>
      </c>
      <c r="E4053" s="140" t="s">
        <v>512</v>
      </c>
      <c r="F4053" s="143" t="n">
        <v>2022</v>
      </c>
      <c r="G4053" s="144" t="n">
        <v>16057.05</v>
      </c>
      <c r="H4053" s="144" t="n">
        <v>0</v>
      </c>
      <c r="I4053" s="144" t="n">
        <f aca="false">+G:G-H:H</f>
        <v>16057.05</v>
      </c>
    </row>
    <row r="4054" customFormat="false" ht="17.25" hidden="false" customHeight="true" outlineLevel="0" collapsed="false">
      <c r="A4054" s="140" t="s">
        <v>124</v>
      </c>
      <c r="C4054" s="142" t="n">
        <v>62604000</v>
      </c>
      <c r="D4054" s="143" t="n">
        <v>62604000</v>
      </c>
      <c r="E4054" s="140" t="s">
        <v>513</v>
      </c>
      <c r="F4054" s="143" t="n">
        <v>2022</v>
      </c>
      <c r="G4054" s="144" t="n">
        <v>17.42</v>
      </c>
      <c r="H4054" s="144" t="n">
        <v>0</v>
      </c>
      <c r="I4054" s="144" t="n">
        <f aca="false">+G:G-H:H</f>
        <v>17.42</v>
      </c>
    </row>
    <row r="4055" customFormat="false" ht="17.25" hidden="false" customHeight="true" outlineLevel="0" collapsed="false">
      <c r="A4055" s="140" t="s">
        <v>124</v>
      </c>
      <c r="C4055" s="142" t="n">
        <v>62607000</v>
      </c>
      <c r="D4055" s="143" t="n">
        <v>62607000</v>
      </c>
      <c r="E4055" s="140" t="s">
        <v>3753</v>
      </c>
      <c r="F4055" s="143" t="n">
        <v>2022</v>
      </c>
      <c r="G4055" s="144" t="n">
        <v>8552.22</v>
      </c>
      <c r="H4055" s="144" t="n">
        <v>0</v>
      </c>
      <c r="I4055" s="144" t="n">
        <f aca="false">+G:G-H:H</f>
        <v>8552.22</v>
      </c>
    </row>
    <row r="4056" customFormat="false" ht="17.25" hidden="false" customHeight="true" outlineLevel="0" collapsed="false">
      <c r="A4056" s="140" t="s">
        <v>124</v>
      </c>
      <c r="C4056" s="142" t="n">
        <v>62608000</v>
      </c>
      <c r="D4056" s="143" t="n">
        <v>62608000</v>
      </c>
      <c r="E4056" s="140" t="s">
        <v>180</v>
      </c>
      <c r="F4056" s="143" t="n">
        <v>2022</v>
      </c>
      <c r="G4056" s="144" t="n">
        <v>10884.64</v>
      </c>
      <c r="H4056" s="144" t="n">
        <v>0</v>
      </c>
      <c r="I4056" s="144" t="n">
        <f aca="false">+G:G-H:H</f>
        <v>10884.64</v>
      </c>
    </row>
    <row r="4057" customFormat="false" ht="17.25" hidden="false" customHeight="true" outlineLevel="0" collapsed="false">
      <c r="A4057" s="140" t="s">
        <v>124</v>
      </c>
      <c r="C4057" s="142" t="n">
        <v>62701000</v>
      </c>
      <c r="D4057" s="143" t="n">
        <v>62701000</v>
      </c>
      <c r="E4057" s="140" t="s">
        <v>1850</v>
      </c>
      <c r="F4057" s="143" t="n">
        <v>2022</v>
      </c>
      <c r="G4057" s="144" t="n">
        <v>12.19</v>
      </c>
      <c r="H4057" s="144" t="n">
        <v>0</v>
      </c>
      <c r="I4057" s="144" t="n">
        <f aca="false">+G:G-H:H</f>
        <v>12.19</v>
      </c>
    </row>
    <row r="4058" customFormat="false" ht="17.25" hidden="false" customHeight="true" outlineLevel="0" collapsed="false">
      <c r="A4058" s="140" t="s">
        <v>124</v>
      </c>
      <c r="C4058" s="142" t="n">
        <v>62703000</v>
      </c>
      <c r="D4058" s="143" t="n">
        <v>62703000</v>
      </c>
      <c r="E4058" s="140" t="s">
        <v>516</v>
      </c>
      <c r="F4058" s="143" t="n">
        <v>2022</v>
      </c>
      <c r="G4058" s="144" t="n">
        <v>920165.18</v>
      </c>
      <c r="H4058" s="144" t="n">
        <v>0</v>
      </c>
      <c r="I4058" s="144" t="n">
        <f aca="false">+G:G-H:H</f>
        <v>920165.18</v>
      </c>
    </row>
    <row r="4059" customFormat="false" ht="17.25" hidden="false" customHeight="true" outlineLevel="0" collapsed="false">
      <c r="A4059" s="140" t="s">
        <v>124</v>
      </c>
      <c r="C4059" s="142" t="n">
        <v>62706000</v>
      </c>
      <c r="D4059" s="143" t="n">
        <v>62706000</v>
      </c>
      <c r="E4059" s="140" t="s">
        <v>183</v>
      </c>
      <c r="F4059" s="143" t="n">
        <v>2022</v>
      </c>
      <c r="G4059" s="144" t="n">
        <v>6843.37</v>
      </c>
      <c r="H4059" s="144" t="n">
        <v>0</v>
      </c>
      <c r="I4059" s="144" t="n">
        <f aca="false">+G:G-H:H</f>
        <v>6843.37</v>
      </c>
    </row>
    <row r="4060" customFormat="false" ht="17.25" hidden="false" customHeight="true" outlineLevel="0" collapsed="false">
      <c r="A4060" s="140" t="s">
        <v>124</v>
      </c>
      <c r="C4060" s="142" t="n">
        <v>62709000</v>
      </c>
      <c r="D4060" s="143" t="n">
        <v>62709000</v>
      </c>
      <c r="E4060" s="140" t="s">
        <v>1651</v>
      </c>
      <c r="F4060" s="143" t="n">
        <v>2022</v>
      </c>
      <c r="G4060" s="144" t="n">
        <v>44100</v>
      </c>
      <c r="H4060" s="144" t="n">
        <v>0</v>
      </c>
      <c r="I4060" s="144" t="n">
        <f aca="false">+G:G-H:H</f>
        <v>44100</v>
      </c>
    </row>
    <row r="4061" customFormat="false" ht="17.25" hidden="false" customHeight="true" outlineLevel="0" collapsed="false">
      <c r="A4061" s="140" t="s">
        <v>124</v>
      </c>
      <c r="C4061" s="142" t="n">
        <v>63503000</v>
      </c>
      <c r="D4061" s="143" t="n">
        <v>63503000</v>
      </c>
      <c r="E4061" s="140" t="s">
        <v>1852</v>
      </c>
      <c r="F4061" s="143" t="n">
        <v>2022</v>
      </c>
      <c r="G4061" s="144" t="n">
        <v>377.36</v>
      </c>
      <c r="H4061" s="144" t="n">
        <v>0</v>
      </c>
      <c r="I4061" s="144" t="n">
        <f aca="false">+G:G-H:H</f>
        <v>377.36</v>
      </c>
    </row>
    <row r="4062" customFormat="false" ht="17.25" hidden="false" customHeight="true" outlineLevel="0" collapsed="false">
      <c r="A4062" s="140" t="s">
        <v>124</v>
      </c>
      <c r="C4062" s="142" t="n">
        <v>63504000</v>
      </c>
      <c r="D4062" s="143" t="n">
        <v>63504000</v>
      </c>
      <c r="E4062" s="140" t="s">
        <v>732</v>
      </c>
      <c r="F4062" s="143" t="n">
        <v>2022</v>
      </c>
      <c r="G4062" s="144" t="n">
        <v>692972.49</v>
      </c>
      <c r="H4062" s="144" t="n">
        <v>0</v>
      </c>
      <c r="I4062" s="144" t="n">
        <f aca="false">+G:G-H:H</f>
        <v>692972.49</v>
      </c>
    </row>
    <row r="4063" customFormat="false" ht="17.25" hidden="false" customHeight="true" outlineLevel="0" collapsed="false">
      <c r="A4063" s="140" t="s">
        <v>124</v>
      </c>
      <c r="C4063" s="142" t="n">
        <v>63508000</v>
      </c>
      <c r="D4063" s="143" t="n">
        <v>63508000</v>
      </c>
      <c r="E4063" s="140" t="s">
        <v>3323</v>
      </c>
      <c r="F4063" s="143" t="n">
        <v>2022</v>
      </c>
      <c r="G4063" s="144" t="n">
        <v>47360</v>
      </c>
      <c r="H4063" s="144" t="n">
        <v>0</v>
      </c>
      <c r="I4063" s="144" t="n">
        <f aca="false">+G:G-H:H</f>
        <v>47360</v>
      </c>
    </row>
    <row r="4064" customFormat="false" ht="17.25" hidden="false" customHeight="true" outlineLevel="0" collapsed="false">
      <c r="A4064" s="140" t="s">
        <v>124</v>
      </c>
      <c r="C4064" s="142" t="n">
        <v>64101000</v>
      </c>
      <c r="D4064" s="143" t="n">
        <v>64101000</v>
      </c>
      <c r="E4064" s="140" t="s">
        <v>735</v>
      </c>
      <c r="F4064" s="143" t="n">
        <v>2022</v>
      </c>
      <c r="G4064" s="144" t="n">
        <v>8927724.25</v>
      </c>
      <c r="H4064" s="144" t="n">
        <v>0</v>
      </c>
      <c r="I4064" s="144" t="n">
        <f aca="false">+G:G-H:H</f>
        <v>8927724.25</v>
      </c>
    </row>
    <row r="4065" customFormat="false" ht="17.25" hidden="false" customHeight="true" outlineLevel="0" collapsed="false">
      <c r="A4065" s="140" t="s">
        <v>124</v>
      </c>
      <c r="C4065" s="142" t="n">
        <v>64102000</v>
      </c>
      <c r="D4065" s="143" t="n">
        <v>64102000</v>
      </c>
      <c r="E4065" s="140" t="s">
        <v>528</v>
      </c>
      <c r="F4065" s="143" t="n">
        <v>2022</v>
      </c>
      <c r="G4065" s="144" t="n">
        <v>1500488.92</v>
      </c>
      <c r="H4065" s="144" t="n">
        <v>0</v>
      </c>
      <c r="I4065" s="144" t="n">
        <f aca="false">+G:G-H:H</f>
        <v>1500488.92</v>
      </c>
    </row>
    <row r="4066" customFormat="false" ht="17.25" hidden="false" customHeight="true" outlineLevel="0" collapsed="false">
      <c r="A4066" s="140" t="s">
        <v>124</v>
      </c>
      <c r="C4066" s="142" t="n">
        <v>64105000</v>
      </c>
      <c r="D4066" s="143" t="n">
        <v>64105000</v>
      </c>
      <c r="E4066" s="140" t="s">
        <v>530</v>
      </c>
      <c r="F4066" s="143" t="n">
        <v>2022</v>
      </c>
      <c r="G4066" s="144" t="n">
        <v>163086.21</v>
      </c>
      <c r="H4066" s="144" t="n">
        <v>0</v>
      </c>
      <c r="I4066" s="144" t="n">
        <f aca="false">+G:G-H:H</f>
        <v>163086.21</v>
      </c>
    </row>
    <row r="4067" customFormat="false" ht="17.25" hidden="false" customHeight="true" outlineLevel="0" collapsed="false">
      <c r="A4067" s="140" t="s">
        <v>124</v>
      </c>
      <c r="C4067" s="142" t="n">
        <v>64501000</v>
      </c>
      <c r="D4067" s="143" t="n">
        <v>64501000</v>
      </c>
      <c r="E4067" s="140" t="s">
        <v>736</v>
      </c>
      <c r="F4067" s="143" t="n">
        <v>2022</v>
      </c>
      <c r="G4067" s="144" t="n">
        <v>1376132.03</v>
      </c>
      <c r="H4067" s="144" t="n">
        <v>0</v>
      </c>
      <c r="I4067" s="144" t="n">
        <f aca="false">+G:G-H:H</f>
        <v>1376132.03</v>
      </c>
    </row>
    <row r="4068" customFormat="false" ht="17.25" hidden="false" customHeight="true" outlineLevel="0" collapsed="false">
      <c r="A4068" s="140" t="s">
        <v>124</v>
      </c>
      <c r="C4068" s="142" t="n">
        <v>64502000</v>
      </c>
      <c r="D4068" s="143" t="n">
        <v>64502000</v>
      </c>
      <c r="E4068" s="140" t="s">
        <v>533</v>
      </c>
      <c r="F4068" s="143" t="n">
        <v>2022</v>
      </c>
      <c r="G4068" s="144" t="n">
        <v>529281.5</v>
      </c>
      <c r="H4068" s="144" t="n">
        <v>0</v>
      </c>
      <c r="I4068" s="144" t="n">
        <f aca="false">+G:G-H:H</f>
        <v>529281.5</v>
      </c>
    </row>
    <row r="4069" customFormat="false" ht="17.25" hidden="false" customHeight="true" outlineLevel="0" collapsed="false">
      <c r="A4069" s="140" t="s">
        <v>124</v>
      </c>
      <c r="C4069" s="142" t="n">
        <v>64504000</v>
      </c>
      <c r="D4069" s="143" t="n">
        <v>64504000</v>
      </c>
      <c r="E4069" s="140" t="s">
        <v>464</v>
      </c>
      <c r="F4069" s="143" t="n">
        <v>2022</v>
      </c>
      <c r="G4069" s="144" t="n">
        <v>105856.31</v>
      </c>
      <c r="H4069" s="144" t="n">
        <v>0</v>
      </c>
      <c r="I4069" s="144" t="n">
        <f aca="false">+G:G-H:H</f>
        <v>105856.31</v>
      </c>
    </row>
    <row r="4070" customFormat="false" ht="17.25" hidden="false" customHeight="true" outlineLevel="0" collapsed="false">
      <c r="A4070" s="140" t="s">
        <v>124</v>
      </c>
      <c r="C4070" s="142" t="n">
        <v>64801000</v>
      </c>
      <c r="D4070" s="143" t="n">
        <v>64801000</v>
      </c>
      <c r="E4070" s="140" t="s">
        <v>467</v>
      </c>
      <c r="F4070" s="143" t="n">
        <v>2022</v>
      </c>
      <c r="G4070" s="144" t="n">
        <v>54133.19</v>
      </c>
      <c r="H4070" s="144" t="n">
        <v>0</v>
      </c>
      <c r="I4070" s="144" t="n">
        <f aca="false">+G:G-H:H</f>
        <v>54133.19</v>
      </c>
    </row>
    <row r="4071" customFormat="false" ht="17.25" hidden="false" customHeight="true" outlineLevel="0" collapsed="false">
      <c r="A4071" s="140" t="s">
        <v>124</v>
      </c>
      <c r="C4071" s="142" t="n">
        <v>64803000</v>
      </c>
      <c r="D4071" s="143" t="n">
        <v>64803000</v>
      </c>
      <c r="E4071" s="140" t="s">
        <v>536</v>
      </c>
      <c r="F4071" s="143" t="n">
        <v>2022</v>
      </c>
      <c r="G4071" s="144" t="n">
        <v>332.08</v>
      </c>
      <c r="H4071" s="144" t="n">
        <v>0</v>
      </c>
      <c r="I4071" s="144" t="n">
        <f aca="false">+G:G-H:H</f>
        <v>332.08</v>
      </c>
    </row>
    <row r="4072" customFormat="false" ht="17.25" hidden="false" customHeight="true" outlineLevel="0" collapsed="false">
      <c r="A4072" s="140" t="s">
        <v>124</v>
      </c>
      <c r="C4072" s="142" t="n">
        <v>65100000</v>
      </c>
      <c r="D4072" s="143" t="n">
        <v>65100000</v>
      </c>
      <c r="E4072" s="140" t="s">
        <v>740</v>
      </c>
      <c r="F4072" s="143" t="n">
        <v>2022</v>
      </c>
      <c r="G4072" s="144" t="n">
        <v>1733411.75</v>
      </c>
      <c r="H4072" s="144" t="n">
        <v>0</v>
      </c>
      <c r="I4072" s="144" t="n">
        <f aca="false">+G:G-H:H</f>
        <v>1733411.75</v>
      </c>
    </row>
    <row r="4073" customFormat="false" ht="17.25" hidden="false" customHeight="true" outlineLevel="0" collapsed="false">
      <c r="A4073" s="140" t="s">
        <v>124</v>
      </c>
      <c r="C4073" s="142" t="n">
        <v>65602000</v>
      </c>
      <c r="D4073" s="143" t="n">
        <v>65602000</v>
      </c>
      <c r="E4073" s="140" t="s">
        <v>743</v>
      </c>
      <c r="F4073" s="143" t="n">
        <v>2022</v>
      </c>
      <c r="G4073" s="144" t="n">
        <v>7260.21</v>
      </c>
      <c r="H4073" s="144" t="n">
        <v>0</v>
      </c>
      <c r="I4073" s="144" t="n">
        <f aca="false">+G:G-H:H</f>
        <v>7260.21</v>
      </c>
    </row>
    <row r="4074" customFormat="false" ht="17.25" hidden="false" customHeight="true" outlineLevel="0" collapsed="false">
      <c r="A4074" s="140" t="s">
        <v>124</v>
      </c>
      <c r="C4074" s="142" t="n">
        <v>65700000</v>
      </c>
      <c r="D4074" s="143" t="n">
        <v>65700000</v>
      </c>
      <c r="E4074" s="140" t="s">
        <v>1652</v>
      </c>
      <c r="F4074" s="143" t="n">
        <v>2022</v>
      </c>
      <c r="G4074" s="144" t="n">
        <v>379705.14</v>
      </c>
      <c r="H4074" s="144" t="n">
        <v>0</v>
      </c>
      <c r="I4074" s="144" t="n">
        <f aca="false">+G:G-H:H</f>
        <v>379705.14</v>
      </c>
    </row>
    <row r="4075" customFormat="false" ht="17.25" hidden="false" customHeight="true" outlineLevel="0" collapsed="false">
      <c r="A4075" s="140" t="s">
        <v>124</v>
      </c>
      <c r="C4075" s="142" t="n">
        <v>66600000</v>
      </c>
      <c r="D4075" s="143" t="n">
        <v>66600000</v>
      </c>
      <c r="E4075" s="140" t="s">
        <v>750</v>
      </c>
      <c r="F4075" s="143" t="n">
        <v>2022</v>
      </c>
      <c r="G4075" s="144" t="n">
        <v>6403.01</v>
      </c>
      <c r="H4075" s="144" t="n">
        <v>0</v>
      </c>
      <c r="I4075" s="144" t="n">
        <f aca="false">+G:G-H:H</f>
        <v>6403.01</v>
      </c>
    </row>
    <row r="4076" customFormat="false" ht="17.25" hidden="false" customHeight="true" outlineLevel="0" collapsed="false">
      <c r="A4076" s="140" t="s">
        <v>124</v>
      </c>
      <c r="C4076" s="142" t="n">
        <v>68112000</v>
      </c>
      <c r="D4076" s="143" t="n">
        <v>68112000</v>
      </c>
      <c r="E4076" s="140" t="s">
        <v>752</v>
      </c>
      <c r="F4076" s="143" t="n">
        <v>2022</v>
      </c>
      <c r="G4076" s="144" t="n">
        <v>1980279.86</v>
      </c>
      <c r="H4076" s="144" t="n">
        <v>0</v>
      </c>
      <c r="I4076" s="144" t="n">
        <f aca="false">+G:G-H:H</f>
        <v>1980279.86</v>
      </c>
    </row>
    <row r="4077" customFormat="false" ht="17.25" hidden="false" customHeight="true" outlineLevel="0" collapsed="false">
      <c r="A4077" s="140" t="s">
        <v>124</v>
      </c>
      <c r="C4077" s="142" t="n">
        <v>69500000</v>
      </c>
      <c r="D4077" s="143" t="n">
        <v>69500000</v>
      </c>
      <c r="E4077" s="140" t="s">
        <v>3754</v>
      </c>
      <c r="F4077" s="143" t="n">
        <v>2022</v>
      </c>
      <c r="G4077" s="144" t="n">
        <v>36002239.6958</v>
      </c>
      <c r="H4077" s="144" t="n">
        <v>0</v>
      </c>
      <c r="I4077" s="144" t="n">
        <f aca="false">+G:G-H:H</f>
        <v>36002239.6958</v>
      </c>
    </row>
    <row r="4078" customFormat="false" ht="17.25" hidden="false" customHeight="true" outlineLevel="0" collapsed="false">
      <c r="A4078" s="140" t="s">
        <v>124</v>
      </c>
      <c r="C4078" s="142" t="n">
        <v>75200000</v>
      </c>
      <c r="D4078" s="143" t="n">
        <v>75200000</v>
      </c>
      <c r="E4078" s="140" t="s">
        <v>502</v>
      </c>
      <c r="F4078" s="143" t="n">
        <v>2022</v>
      </c>
      <c r="G4078" s="144" t="n">
        <v>0</v>
      </c>
      <c r="H4078" s="144" t="n">
        <v>758000000</v>
      </c>
      <c r="I4078" s="144" t="n">
        <f aca="false">+G:G-H:H</f>
        <v>-758000000</v>
      </c>
    </row>
    <row r="4079" customFormat="false" ht="17.25" hidden="false" customHeight="true" outlineLevel="0" collapsed="false">
      <c r="A4079" s="140" t="s">
        <v>124</v>
      </c>
      <c r="C4079" s="142" t="n">
        <v>75800000</v>
      </c>
      <c r="D4079" s="143" t="n">
        <v>75800000</v>
      </c>
      <c r="E4079" s="140" t="s">
        <v>211</v>
      </c>
      <c r="F4079" s="143" t="n">
        <v>2022</v>
      </c>
      <c r="G4079" s="144" t="n">
        <v>0</v>
      </c>
      <c r="H4079" s="144" t="n">
        <v>5020</v>
      </c>
      <c r="I4079" s="144" t="n">
        <f aca="false">+G:G-H:H</f>
        <v>-5020</v>
      </c>
    </row>
    <row r="4080" customFormat="false" ht="17.25" hidden="false" customHeight="true" outlineLevel="0" collapsed="false">
      <c r="A4080" s="140" t="s">
        <v>125</v>
      </c>
      <c r="C4080" s="142" t="n">
        <v>10100000</v>
      </c>
      <c r="D4080" s="143" t="n">
        <v>10100000</v>
      </c>
      <c r="E4080" s="140" t="s">
        <v>559</v>
      </c>
      <c r="F4080" s="143" t="n">
        <v>2022</v>
      </c>
      <c r="H4080" s="144" t="n">
        <v>100000000</v>
      </c>
      <c r="I4080" s="144" t="n">
        <f aca="false">+G:G-H:H</f>
        <v>-100000000</v>
      </c>
    </row>
    <row r="4081" customFormat="false" ht="17.25" hidden="false" customHeight="true" outlineLevel="0" collapsed="false">
      <c r="A4081" s="140" t="s">
        <v>125</v>
      </c>
      <c r="C4081" s="142" t="n">
        <v>12800000</v>
      </c>
      <c r="D4081" s="143" t="n">
        <v>12800000</v>
      </c>
      <c r="E4081" s="140" t="s">
        <v>1341</v>
      </c>
      <c r="F4081" s="143" t="n">
        <v>2022</v>
      </c>
      <c r="G4081" s="144" t="n">
        <v>721016652.4</v>
      </c>
      <c r="I4081" s="144" t="n">
        <f aca="false">+G:G-H:H</f>
        <v>721016652.4</v>
      </c>
    </row>
    <row r="4082" customFormat="false" ht="17.25" hidden="false" customHeight="true" outlineLevel="0" collapsed="false">
      <c r="A4082" s="140" t="s">
        <v>125</v>
      </c>
      <c r="C4082" s="142" t="n">
        <v>16200000</v>
      </c>
      <c r="D4082" s="143" t="n">
        <v>16200000</v>
      </c>
      <c r="E4082" s="140" t="s">
        <v>2441</v>
      </c>
      <c r="F4082" s="143" t="n">
        <v>2022</v>
      </c>
      <c r="H4082" s="144" t="n">
        <v>8743438347.73</v>
      </c>
      <c r="I4082" s="144" t="n">
        <f aca="false">+G:G-H:H</f>
        <v>-8743438347.73</v>
      </c>
    </row>
    <row r="4083" customFormat="false" ht="17.25" hidden="false" customHeight="true" outlineLevel="0" collapsed="false">
      <c r="A4083" s="140" t="s">
        <v>125</v>
      </c>
      <c r="C4083" s="142" t="n">
        <v>21300000</v>
      </c>
      <c r="D4083" s="143" t="n">
        <v>21300000</v>
      </c>
      <c r="E4083" s="140" t="s">
        <v>569</v>
      </c>
      <c r="F4083" s="143" t="n">
        <v>2022</v>
      </c>
      <c r="G4083" s="144" t="n">
        <v>3904893075.46</v>
      </c>
      <c r="I4083" s="144" t="n">
        <f aca="false">+G:G-H:H</f>
        <v>3904893075.46</v>
      </c>
    </row>
    <row r="4084" customFormat="false" ht="17.25" hidden="false" customHeight="true" outlineLevel="0" collapsed="false">
      <c r="A4084" s="140" t="s">
        <v>125</v>
      </c>
      <c r="C4084" s="142" t="n">
        <v>21500000</v>
      </c>
      <c r="D4084" s="143" t="n">
        <v>21500000</v>
      </c>
      <c r="E4084" s="140" t="s">
        <v>1771</v>
      </c>
      <c r="F4084" s="143" t="n">
        <v>2022</v>
      </c>
      <c r="G4084" s="144" t="n">
        <v>485843819.77</v>
      </c>
      <c r="I4084" s="144" t="n">
        <f aca="false">+G:G-H:H</f>
        <v>485843819.77</v>
      </c>
    </row>
    <row r="4085" customFormat="false" ht="17.25" hidden="false" customHeight="true" outlineLevel="0" collapsed="false">
      <c r="A4085" s="140" t="s">
        <v>125</v>
      </c>
      <c r="C4085" s="142" t="n">
        <v>21810000</v>
      </c>
      <c r="D4085" s="143" t="n">
        <v>21810000</v>
      </c>
      <c r="E4085" s="140" t="s">
        <v>234</v>
      </c>
      <c r="F4085" s="143" t="n">
        <v>2022</v>
      </c>
      <c r="G4085" s="144" t="n">
        <v>302335124.2</v>
      </c>
      <c r="I4085" s="144" t="n">
        <f aca="false">+G:G-H:H</f>
        <v>302335124.2</v>
      </c>
    </row>
    <row r="4086" customFormat="false" ht="17.25" hidden="false" customHeight="true" outlineLevel="0" collapsed="false">
      <c r="A4086" s="140" t="s">
        <v>125</v>
      </c>
      <c r="C4086" s="142" t="n">
        <v>21820000</v>
      </c>
      <c r="D4086" s="143" t="n">
        <v>21820000</v>
      </c>
      <c r="E4086" s="140" t="s">
        <v>10</v>
      </c>
      <c r="F4086" s="143" t="n">
        <v>2022</v>
      </c>
      <c r="G4086" s="144" t="n">
        <v>13068940.03</v>
      </c>
      <c r="I4086" s="144" t="n">
        <f aca="false">+G:G-H:H</f>
        <v>13068940.03</v>
      </c>
    </row>
    <row r="4087" customFormat="false" ht="17.25" hidden="false" customHeight="true" outlineLevel="0" collapsed="false">
      <c r="A4087" s="140" t="s">
        <v>125</v>
      </c>
      <c r="C4087" s="142" t="n">
        <v>21840000</v>
      </c>
      <c r="D4087" s="143" t="n">
        <v>21840000</v>
      </c>
      <c r="E4087" s="140" t="s">
        <v>575</v>
      </c>
      <c r="F4087" s="143" t="n">
        <v>2022</v>
      </c>
      <c r="G4087" s="144" t="n">
        <v>122328984.04</v>
      </c>
      <c r="I4087" s="144" t="n">
        <f aca="false">+G:G-H:H</f>
        <v>122328984.04</v>
      </c>
    </row>
    <row r="4088" customFormat="false" ht="17.25" hidden="false" customHeight="true" outlineLevel="0" collapsed="false">
      <c r="A4088" s="140" t="s">
        <v>125</v>
      </c>
      <c r="C4088" s="142" t="n">
        <v>21860000</v>
      </c>
      <c r="D4088" s="143" t="n">
        <v>21860000</v>
      </c>
      <c r="E4088" s="140" t="s">
        <v>233</v>
      </c>
      <c r="F4088" s="143" t="n">
        <v>2022</v>
      </c>
      <c r="G4088" s="144" t="n">
        <v>351540</v>
      </c>
      <c r="I4088" s="144" t="n">
        <f aca="false">+G:G-H:H</f>
        <v>351540</v>
      </c>
    </row>
    <row r="4089" customFormat="false" ht="17.25" hidden="false" customHeight="true" outlineLevel="0" collapsed="false">
      <c r="A4089" s="140" t="s">
        <v>125</v>
      </c>
      <c r="C4089" s="142" t="n">
        <v>21880000</v>
      </c>
      <c r="D4089" s="143" t="n">
        <v>21880000</v>
      </c>
      <c r="E4089" s="140" t="s">
        <v>2172</v>
      </c>
      <c r="F4089" s="143" t="n">
        <v>2022</v>
      </c>
      <c r="G4089" s="144" t="n">
        <v>9817546291.47</v>
      </c>
      <c r="I4089" s="144" t="n">
        <f aca="false">+G:G-H:H</f>
        <v>9817546291.47</v>
      </c>
    </row>
    <row r="4090" customFormat="false" ht="17.25" hidden="false" customHeight="true" outlineLevel="0" collapsed="false">
      <c r="A4090" s="140" t="s">
        <v>125</v>
      </c>
      <c r="C4090" s="142" t="n">
        <v>23000000</v>
      </c>
      <c r="D4090" s="143" t="n">
        <v>23000000</v>
      </c>
      <c r="E4090" s="140" t="s">
        <v>240</v>
      </c>
      <c r="F4090" s="143" t="n">
        <v>2022</v>
      </c>
      <c r="G4090" s="144" t="n">
        <v>2035453234.64</v>
      </c>
      <c r="I4090" s="144" t="n">
        <f aca="false">+G:G-H:H</f>
        <v>2035453234.64</v>
      </c>
    </row>
    <row r="4091" customFormat="false" ht="17.25" hidden="false" customHeight="true" outlineLevel="0" collapsed="false">
      <c r="A4091" s="145" t="s">
        <v>125</v>
      </c>
      <c r="C4091" s="146" t="n">
        <v>28130000</v>
      </c>
      <c r="D4091" s="147" t="n">
        <v>28130000</v>
      </c>
      <c r="E4091" s="145" t="s">
        <v>581</v>
      </c>
      <c r="F4091" s="143" t="n">
        <v>2022</v>
      </c>
      <c r="G4091" s="148"/>
      <c r="H4091" s="148" t="n">
        <v>49353509.7</v>
      </c>
      <c r="I4091" s="144" t="n">
        <f aca="false">+G:G-H:H</f>
        <v>-49353509.7</v>
      </c>
    </row>
    <row r="4092" customFormat="false" ht="17.25" hidden="false" customHeight="true" outlineLevel="0" collapsed="false">
      <c r="A4092" s="140" t="s">
        <v>125</v>
      </c>
      <c r="C4092" s="142" t="n">
        <v>28181000</v>
      </c>
      <c r="D4092" s="143" t="n">
        <v>28181000</v>
      </c>
      <c r="E4092" s="140" t="s">
        <v>250</v>
      </c>
      <c r="F4092" s="143" t="n">
        <v>2022</v>
      </c>
      <c r="H4092" s="144" t="n">
        <v>9435077.83</v>
      </c>
      <c r="I4092" s="144" t="n">
        <f aca="false">+G:G-H:H</f>
        <v>-9435077.83</v>
      </c>
    </row>
    <row r="4093" customFormat="false" ht="17.25" hidden="false" customHeight="true" outlineLevel="0" collapsed="false">
      <c r="A4093" s="140" t="s">
        <v>125</v>
      </c>
      <c r="C4093" s="142" t="n">
        <v>28182000</v>
      </c>
      <c r="D4093" s="143" t="n">
        <v>28182000</v>
      </c>
      <c r="E4093" s="140" t="s">
        <v>585</v>
      </c>
      <c r="F4093" s="143" t="n">
        <v>2022</v>
      </c>
      <c r="H4093" s="144" t="n">
        <v>474878.22</v>
      </c>
      <c r="I4093" s="144" t="n">
        <f aca="false">+G:G-H:H</f>
        <v>-474878.22</v>
      </c>
    </row>
    <row r="4094" customFormat="false" ht="17.25" hidden="false" customHeight="true" outlineLevel="0" collapsed="false">
      <c r="A4094" s="140" t="s">
        <v>125</v>
      </c>
      <c r="C4094" s="142" t="n">
        <v>28184000</v>
      </c>
      <c r="D4094" s="143" t="n">
        <v>28184000</v>
      </c>
      <c r="E4094" s="140" t="s">
        <v>586</v>
      </c>
      <c r="F4094" s="143" t="n">
        <v>2022</v>
      </c>
      <c r="H4094" s="144" t="n">
        <v>10184492.46</v>
      </c>
      <c r="I4094" s="144" t="n">
        <f aca="false">+G:G-H:H</f>
        <v>-10184492.46</v>
      </c>
    </row>
    <row r="4095" customFormat="false" ht="17.25" hidden="false" customHeight="true" outlineLevel="0" collapsed="false">
      <c r="A4095" s="140" t="s">
        <v>125</v>
      </c>
      <c r="C4095" s="142" t="n">
        <v>28185000</v>
      </c>
      <c r="D4095" s="143" t="n">
        <v>28185000</v>
      </c>
      <c r="E4095" s="140" t="s">
        <v>253</v>
      </c>
      <c r="F4095" s="143" t="n">
        <v>2022</v>
      </c>
      <c r="H4095" s="144" t="n">
        <v>12236369.46</v>
      </c>
      <c r="I4095" s="144" t="n">
        <f aca="false">+G:G-H:H</f>
        <v>-12236369.46</v>
      </c>
    </row>
    <row r="4096" customFormat="false" ht="17.25" hidden="false" customHeight="true" outlineLevel="0" collapsed="false">
      <c r="A4096" s="140" t="s">
        <v>125</v>
      </c>
      <c r="C4096" s="142" t="n">
        <v>28186000</v>
      </c>
      <c r="D4096" s="143" t="n">
        <v>28186000</v>
      </c>
      <c r="E4096" s="140" t="s">
        <v>247</v>
      </c>
      <c r="F4096" s="143" t="n">
        <v>2022</v>
      </c>
      <c r="H4096" s="144" t="n">
        <v>95208.75</v>
      </c>
      <c r="I4096" s="144" t="n">
        <f aca="false">+G:G-H:H</f>
        <v>-95208.75</v>
      </c>
    </row>
    <row r="4097" customFormat="false" ht="17.25" hidden="false" customHeight="true" outlineLevel="0" collapsed="false">
      <c r="A4097" s="140" t="s">
        <v>125</v>
      </c>
      <c r="C4097" s="142" t="n">
        <v>28188000</v>
      </c>
      <c r="D4097" s="143" t="n">
        <v>28188000</v>
      </c>
      <c r="E4097" s="140" t="s">
        <v>3755</v>
      </c>
      <c r="F4097" s="143" t="n">
        <v>2022</v>
      </c>
      <c r="H4097" s="144" t="n">
        <v>248165753.48</v>
      </c>
      <c r="I4097" s="144" t="n">
        <f aca="false">+G:G-H:H</f>
        <v>-248165753.48</v>
      </c>
    </row>
    <row r="4098" customFormat="false" ht="17.25" hidden="false" customHeight="true" outlineLevel="0" collapsed="false">
      <c r="A4098" s="140" t="s">
        <v>125</v>
      </c>
      <c r="C4098" s="142" t="n">
        <v>31000000</v>
      </c>
      <c r="D4098" s="143" t="n">
        <v>31000000</v>
      </c>
      <c r="E4098" s="140" t="s">
        <v>2085</v>
      </c>
      <c r="F4098" s="143" t="n">
        <v>2022</v>
      </c>
      <c r="G4098" s="144" t="n">
        <v>416094085.35</v>
      </c>
      <c r="I4098" s="144" t="n">
        <f aca="false">+G:G-H:H</f>
        <v>416094085.35</v>
      </c>
    </row>
    <row r="4099" customFormat="false" ht="17.25" hidden="false" customHeight="true" outlineLevel="0" collapsed="false">
      <c r="A4099" s="140" t="s">
        <v>125</v>
      </c>
      <c r="C4099" s="142" t="n">
        <v>35500000</v>
      </c>
      <c r="D4099" s="143" t="n">
        <v>35500000</v>
      </c>
      <c r="E4099" s="140" t="s">
        <v>590</v>
      </c>
      <c r="F4099" s="143" t="n">
        <v>2022</v>
      </c>
      <c r="G4099" s="144" t="n">
        <v>18514600.78</v>
      </c>
      <c r="I4099" s="144" t="n">
        <f aca="false">+G:G-H:H</f>
        <v>18514600.78</v>
      </c>
    </row>
    <row r="4100" customFormat="false" ht="17.25" hidden="false" customHeight="true" outlineLevel="0" collapsed="false">
      <c r="A4100" s="140" t="s">
        <v>125</v>
      </c>
      <c r="C4100" s="142" t="n">
        <v>40100000</v>
      </c>
      <c r="D4100" s="143" t="n">
        <v>40100000</v>
      </c>
      <c r="E4100" s="140" t="s">
        <v>597</v>
      </c>
      <c r="F4100" s="143" t="n">
        <v>2022</v>
      </c>
      <c r="H4100" s="144" t="n">
        <v>118062103.23</v>
      </c>
      <c r="I4100" s="144" t="n">
        <f aca="false">+G:G-H:H</f>
        <v>-118062103.23</v>
      </c>
    </row>
    <row r="4101" customFormat="false" ht="17.25" hidden="false" customHeight="true" outlineLevel="0" collapsed="false">
      <c r="A4101" s="140" t="s">
        <v>125</v>
      </c>
      <c r="C4101" s="142" t="n">
        <v>40120000</v>
      </c>
      <c r="D4101" s="143" t="n">
        <v>40120000</v>
      </c>
      <c r="E4101" s="140" t="s">
        <v>598</v>
      </c>
      <c r="F4101" s="143" t="n">
        <v>2022</v>
      </c>
      <c r="H4101" s="144" t="n">
        <v>558771880.19</v>
      </c>
      <c r="I4101" s="144" t="n">
        <f aca="false">+G:G-H:H</f>
        <v>-558771880.19</v>
      </c>
    </row>
    <row r="4102" customFormat="false" ht="17.25" hidden="false" customHeight="true" outlineLevel="0" collapsed="false">
      <c r="A4102" s="140" t="s">
        <v>125</v>
      </c>
      <c r="C4102" s="142" t="n">
        <v>40810000</v>
      </c>
      <c r="D4102" s="143" t="n">
        <v>40810000</v>
      </c>
      <c r="E4102" s="140" t="s">
        <v>258</v>
      </c>
      <c r="F4102" s="143" t="n">
        <v>2022</v>
      </c>
      <c r="H4102" s="144" t="n">
        <v>42328769.39</v>
      </c>
      <c r="I4102" s="144" t="n">
        <f aca="false">+G:G-H:H</f>
        <v>-42328769.39</v>
      </c>
    </row>
    <row r="4103" customFormat="false" ht="17.25" hidden="false" customHeight="true" outlineLevel="0" collapsed="false">
      <c r="A4103" s="140" t="s">
        <v>125</v>
      </c>
      <c r="C4103" s="142" t="n">
        <v>40910000</v>
      </c>
      <c r="D4103" s="143" t="n">
        <v>40910000</v>
      </c>
      <c r="E4103" s="140" t="s">
        <v>1787</v>
      </c>
      <c r="F4103" s="143" t="n">
        <v>2022</v>
      </c>
      <c r="G4103" s="144" t="n">
        <v>171596536.44</v>
      </c>
      <c r="I4103" s="144" t="n">
        <f aca="false">+G:G-H:H</f>
        <v>171596536.44</v>
      </c>
    </row>
    <row r="4104" customFormat="false" ht="17.25" hidden="false" customHeight="true" outlineLevel="0" collapsed="false">
      <c r="A4104" s="140" t="s">
        <v>125</v>
      </c>
      <c r="C4104" s="142" t="n">
        <v>41100000</v>
      </c>
      <c r="D4104" s="143" t="n">
        <v>41100000</v>
      </c>
      <c r="E4104" s="140" t="s">
        <v>1788</v>
      </c>
      <c r="F4104" s="143" t="n">
        <v>2022</v>
      </c>
      <c r="G4104" s="144" t="n">
        <v>63172918</v>
      </c>
      <c r="I4104" s="144" t="n">
        <f aca="false">+G:G-H:H</f>
        <v>63172918</v>
      </c>
    </row>
    <row r="4105" customFormat="false" ht="17.25" hidden="false" customHeight="true" outlineLevel="0" collapsed="false">
      <c r="A4105" s="140" t="s">
        <v>125</v>
      </c>
      <c r="C4105" s="142" t="n">
        <v>42100000</v>
      </c>
      <c r="D4105" s="143" t="n">
        <v>42100000</v>
      </c>
      <c r="E4105" s="140" t="s">
        <v>1643</v>
      </c>
      <c r="F4105" s="143" t="n">
        <v>2022</v>
      </c>
      <c r="H4105" s="144" t="n">
        <v>516571.8</v>
      </c>
      <c r="I4105" s="144" t="n">
        <f aca="false">+G:G-H:H</f>
        <v>-516571.8</v>
      </c>
    </row>
    <row r="4106" customFormat="false" ht="17.25" hidden="false" customHeight="true" outlineLevel="0" collapsed="false">
      <c r="A4106" s="140" t="s">
        <v>125</v>
      </c>
      <c r="C4106" s="142" t="n">
        <v>42540000</v>
      </c>
      <c r="D4106" s="143" t="n">
        <v>42540000</v>
      </c>
      <c r="E4106" s="140" t="s">
        <v>2444</v>
      </c>
      <c r="F4106" s="143" t="n">
        <v>2022</v>
      </c>
      <c r="H4106" s="144" t="n">
        <v>269167</v>
      </c>
      <c r="I4106" s="144" t="n">
        <f aca="false">+G:G-H:H</f>
        <v>-269167</v>
      </c>
    </row>
    <row r="4107" customFormat="false" ht="17.25" hidden="false" customHeight="true" outlineLevel="0" collapsed="false">
      <c r="A4107" s="140" t="s">
        <v>125</v>
      </c>
      <c r="C4107" s="142" t="n">
        <v>42820000</v>
      </c>
      <c r="D4107" s="143" t="n">
        <v>42820000</v>
      </c>
      <c r="E4107" s="140" t="s">
        <v>604</v>
      </c>
      <c r="F4107" s="143" t="n">
        <v>2022</v>
      </c>
      <c r="H4107" s="144" t="n">
        <v>21461782.65</v>
      </c>
      <c r="I4107" s="144" t="n">
        <f aca="false">+G:G-H:H</f>
        <v>-21461782.65</v>
      </c>
    </row>
    <row r="4108" customFormat="false" ht="17.25" hidden="false" customHeight="true" outlineLevel="0" collapsed="false">
      <c r="A4108" s="140" t="s">
        <v>125</v>
      </c>
      <c r="C4108" s="142" t="n">
        <v>43100000</v>
      </c>
      <c r="D4108" s="143" t="n">
        <v>43100000</v>
      </c>
      <c r="E4108" s="140" t="s">
        <v>605</v>
      </c>
      <c r="F4108" s="143" t="n">
        <v>2022</v>
      </c>
      <c r="H4108" s="144" t="n">
        <v>7358977.64</v>
      </c>
      <c r="I4108" s="144" t="n">
        <f aca="false">+G:G-H:H</f>
        <v>-7358977.64</v>
      </c>
    </row>
    <row r="4109" customFormat="false" ht="17.25" hidden="false" customHeight="true" outlineLevel="0" collapsed="false">
      <c r="A4109" s="140" t="s">
        <v>125</v>
      </c>
      <c r="C4109" s="142" t="n">
        <v>43110000</v>
      </c>
      <c r="D4109" s="143" t="n">
        <v>43110000</v>
      </c>
      <c r="E4109" s="140" t="s">
        <v>606</v>
      </c>
      <c r="F4109" s="143" t="n">
        <v>2022</v>
      </c>
      <c r="G4109" s="144" t="n">
        <v>60000</v>
      </c>
      <c r="I4109" s="144" t="n">
        <f aca="false">+G:G-H:H</f>
        <v>60000</v>
      </c>
    </row>
    <row r="4110" customFormat="false" ht="17.25" hidden="false" customHeight="true" outlineLevel="0" collapsed="false">
      <c r="A4110" s="140" t="s">
        <v>125</v>
      </c>
      <c r="C4110" s="142" t="n">
        <v>43200000</v>
      </c>
      <c r="D4110" s="143" t="n">
        <v>43200000</v>
      </c>
      <c r="E4110" s="140" t="s">
        <v>37</v>
      </c>
      <c r="F4110" s="143" t="n">
        <v>2022</v>
      </c>
      <c r="H4110" s="144" t="n">
        <v>3153847.56</v>
      </c>
      <c r="I4110" s="144" t="n">
        <f aca="false">+G:G-H:H</f>
        <v>-3153847.56</v>
      </c>
    </row>
    <row r="4111" customFormat="false" ht="17.25" hidden="false" customHeight="true" outlineLevel="0" collapsed="false">
      <c r="A4111" s="140" t="s">
        <v>125</v>
      </c>
      <c r="C4111" s="142" t="n">
        <v>43300000</v>
      </c>
      <c r="D4111" s="143" t="n">
        <v>43300000</v>
      </c>
      <c r="E4111" s="140" t="s">
        <v>38</v>
      </c>
      <c r="F4111" s="143" t="n">
        <v>2022</v>
      </c>
      <c r="H4111" s="144" t="n">
        <v>525641.26</v>
      </c>
      <c r="I4111" s="144" t="n">
        <f aca="false">+G:G-H:H</f>
        <v>-525641.26</v>
      </c>
    </row>
    <row r="4112" customFormat="false" ht="17.25" hidden="false" customHeight="true" outlineLevel="0" collapsed="false">
      <c r="A4112" s="140" t="s">
        <v>125</v>
      </c>
      <c r="C4112" s="142" t="n">
        <v>43400000</v>
      </c>
      <c r="D4112" s="143" t="n">
        <v>43400000</v>
      </c>
      <c r="E4112" s="140" t="s">
        <v>39</v>
      </c>
      <c r="F4112" s="143" t="n">
        <v>2022</v>
      </c>
      <c r="H4112" s="144" t="n">
        <v>91000</v>
      </c>
      <c r="I4112" s="144" t="n">
        <f aca="false">+G:G-H:H</f>
        <v>-91000</v>
      </c>
    </row>
    <row r="4113" customFormat="false" ht="17.25" hidden="false" customHeight="true" outlineLevel="0" collapsed="false">
      <c r="A4113" s="140" t="s">
        <v>125</v>
      </c>
      <c r="C4113" s="142" t="n">
        <v>43860000</v>
      </c>
      <c r="D4113" s="143" t="n">
        <v>43860000</v>
      </c>
      <c r="E4113" s="140" t="s">
        <v>1644</v>
      </c>
      <c r="F4113" s="143" t="n">
        <v>2022</v>
      </c>
      <c r="H4113" s="144" t="n">
        <v>1631612.03</v>
      </c>
      <c r="I4113" s="144" t="n">
        <f aca="false">+G:G-H:H</f>
        <v>-1631612.03</v>
      </c>
    </row>
    <row r="4114" customFormat="false" ht="17.25" hidden="false" customHeight="true" outlineLevel="0" collapsed="false">
      <c r="A4114" s="140" t="s">
        <v>125</v>
      </c>
      <c r="C4114" s="142" t="n">
        <v>44100000</v>
      </c>
      <c r="D4114" s="143" t="n">
        <v>44100000</v>
      </c>
      <c r="E4114" s="140" t="s">
        <v>610</v>
      </c>
      <c r="F4114" s="143" t="n">
        <v>2022</v>
      </c>
      <c r="H4114" s="144" t="n">
        <v>3481710</v>
      </c>
      <c r="I4114" s="144" t="n">
        <f aca="false">+G:G-H:H</f>
        <v>-3481710</v>
      </c>
    </row>
    <row r="4115" customFormat="false" ht="17.25" hidden="false" customHeight="true" outlineLevel="0" collapsed="false">
      <c r="A4115" s="140" t="s">
        <v>125</v>
      </c>
      <c r="C4115" s="142" t="n">
        <v>44300000</v>
      </c>
      <c r="D4115" s="143" t="n">
        <v>44300000</v>
      </c>
      <c r="E4115" s="140" t="s">
        <v>611</v>
      </c>
      <c r="F4115" s="143" t="n">
        <v>2022</v>
      </c>
      <c r="G4115" s="144" t="n">
        <v>200000</v>
      </c>
      <c r="I4115" s="144" t="n">
        <f aca="false">+G:G-H:H</f>
        <v>200000</v>
      </c>
    </row>
    <row r="4116" customFormat="false" ht="17.25" hidden="false" customHeight="true" outlineLevel="0" collapsed="false">
      <c r="A4116" s="140" t="s">
        <v>125</v>
      </c>
      <c r="C4116" s="142" t="n">
        <v>444110</v>
      </c>
      <c r="D4116" s="143" t="n">
        <v>44411000</v>
      </c>
      <c r="E4116" s="140" t="s">
        <v>3756</v>
      </c>
      <c r="F4116" s="143" t="n">
        <v>2022</v>
      </c>
      <c r="H4116" s="144" t="n">
        <v>2088945.2469</v>
      </c>
      <c r="I4116" s="144" t="n">
        <f aca="false">+G:G-H:H</f>
        <v>-2088945.2469</v>
      </c>
    </row>
    <row r="4117" customFormat="false" ht="17.25" hidden="false" customHeight="true" outlineLevel="0" collapsed="false">
      <c r="A4117" s="140" t="s">
        <v>125</v>
      </c>
      <c r="C4117" s="142" t="n">
        <v>44420000</v>
      </c>
      <c r="D4117" s="143" t="n">
        <v>44420000</v>
      </c>
      <c r="E4117" s="140" t="s">
        <v>294</v>
      </c>
      <c r="F4117" s="143" t="n">
        <v>2022</v>
      </c>
      <c r="H4117" s="144" t="n">
        <v>65789.47</v>
      </c>
      <c r="I4117" s="144" t="n">
        <f aca="false">+G:G-H:H</f>
        <v>-65789.47</v>
      </c>
    </row>
    <row r="4118" customFormat="false" ht="17.25" hidden="false" customHeight="true" outlineLevel="0" collapsed="false">
      <c r="A4118" s="140" t="s">
        <v>125</v>
      </c>
      <c r="C4118" s="142" t="n">
        <v>44430000</v>
      </c>
      <c r="D4118" s="143" t="n">
        <v>44430000</v>
      </c>
      <c r="E4118" s="140" t="s">
        <v>2446</v>
      </c>
      <c r="F4118" s="143" t="n">
        <v>2022</v>
      </c>
      <c r="G4118" s="144" t="n">
        <v>120000</v>
      </c>
      <c r="I4118" s="144" t="n">
        <f aca="false">+G:G-H:H</f>
        <v>120000</v>
      </c>
    </row>
    <row r="4119" customFormat="false" ht="17.25" hidden="false" customHeight="true" outlineLevel="0" collapsed="false">
      <c r="A4119" s="140" t="s">
        <v>125</v>
      </c>
      <c r="C4119" s="142" t="n">
        <v>44581000</v>
      </c>
      <c r="D4119" s="143" t="n">
        <v>44581000</v>
      </c>
      <c r="E4119" s="140" t="s">
        <v>2447</v>
      </c>
      <c r="F4119" s="143" t="n">
        <v>2022</v>
      </c>
      <c r="G4119" s="144" t="n">
        <v>138520273.23</v>
      </c>
      <c r="I4119" s="144" t="n">
        <f aca="false">+G:G-H:H</f>
        <v>138520273.23</v>
      </c>
    </row>
    <row r="4120" customFormat="false" ht="17.25" hidden="false" customHeight="true" outlineLevel="0" collapsed="false">
      <c r="A4120" s="140" t="s">
        <v>125</v>
      </c>
      <c r="C4120" s="142" t="n">
        <v>45511000</v>
      </c>
      <c r="D4120" s="143" t="n">
        <v>45511000</v>
      </c>
      <c r="E4120" s="140" t="s">
        <v>304</v>
      </c>
      <c r="F4120" s="143" t="n">
        <v>2022</v>
      </c>
      <c r="H4120" s="144" t="n">
        <v>3560846719.26</v>
      </c>
      <c r="I4120" s="144" t="n">
        <f aca="false">+G:G-H:H</f>
        <v>-3560846719.26</v>
      </c>
    </row>
    <row r="4121" customFormat="false" ht="17.25" hidden="false" customHeight="true" outlineLevel="0" collapsed="false">
      <c r="A4121" s="140" t="s">
        <v>125</v>
      </c>
      <c r="C4121" s="142" t="n">
        <v>45514000</v>
      </c>
      <c r="D4121" s="143" t="n">
        <v>45514000</v>
      </c>
      <c r="E4121" s="140" t="s">
        <v>2105</v>
      </c>
      <c r="F4121" s="143" t="n">
        <v>2022</v>
      </c>
      <c r="H4121" s="144" t="n">
        <v>87859319.7</v>
      </c>
      <c r="I4121" s="144" t="n">
        <f aca="false">+G:G-H:H</f>
        <v>-87859319.7</v>
      </c>
    </row>
    <row r="4122" customFormat="false" ht="17.25" hidden="false" customHeight="true" outlineLevel="0" collapsed="false">
      <c r="A4122" s="140" t="s">
        <v>125</v>
      </c>
      <c r="C4122" s="142" t="n">
        <v>45515000</v>
      </c>
      <c r="D4122" s="143" t="n">
        <v>45515000</v>
      </c>
      <c r="E4122" s="140" t="s">
        <v>1564</v>
      </c>
      <c r="F4122" s="143" t="n">
        <v>2022</v>
      </c>
      <c r="H4122" s="144" t="n">
        <v>67849446.91</v>
      </c>
      <c r="I4122" s="144" t="n">
        <f aca="false">+G:G-H:H</f>
        <v>-67849446.91</v>
      </c>
    </row>
    <row r="4123" customFormat="false" ht="17.25" hidden="false" customHeight="true" outlineLevel="0" collapsed="false">
      <c r="A4123" s="140" t="s">
        <v>125</v>
      </c>
      <c r="C4123" s="142" t="n">
        <v>46610000</v>
      </c>
      <c r="D4123" s="143" t="n">
        <v>46610000</v>
      </c>
      <c r="E4123" s="140" t="s">
        <v>2448</v>
      </c>
      <c r="F4123" s="143" t="n">
        <v>2022</v>
      </c>
      <c r="H4123" s="144" t="n">
        <v>128177439.06</v>
      </c>
      <c r="I4123" s="144" t="n">
        <f aca="false">+G:G-H:H</f>
        <v>-128177439.06</v>
      </c>
    </row>
    <row r="4124" customFormat="false" ht="17.25" hidden="false" customHeight="true" outlineLevel="0" collapsed="false">
      <c r="A4124" s="140" t="s">
        <v>125</v>
      </c>
      <c r="C4124" s="142" t="n">
        <v>46700000</v>
      </c>
      <c r="D4124" s="143" t="n">
        <v>46700000</v>
      </c>
      <c r="E4124" s="140" t="s">
        <v>2449</v>
      </c>
      <c r="F4124" s="143" t="n">
        <v>2022</v>
      </c>
      <c r="H4124" s="144" t="n">
        <v>4719073138</v>
      </c>
      <c r="I4124" s="144" t="n">
        <f aca="false">+G:G-H:H</f>
        <v>-4719073138</v>
      </c>
    </row>
    <row r="4125" customFormat="false" ht="17.25" hidden="false" customHeight="true" outlineLevel="0" collapsed="false">
      <c r="A4125" s="140" t="s">
        <v>125</v>
      </c>
      <c r="C4125" s="142" t="n">
        <v>48600000</v>
      </c>
      <c r="D4125" s="143" t="n">
        <v>48600000</v>
      </c>
      <c r="E4125" s="140" t="s">
        <v>678</v>
      </c>
      <c r="F4125" s="143" t="n">
        <v>2022</v>
      </c>
      <c r="G4125" s="144" t="n">
        <v>4572386.13</v>
      </c>
      <c r="I4125" s="144" t="n">
        <f aca="false">+G:G-H:H</f>
        <v>4572386.13</v>
      </c>
    </row>
    <row r="4126" customFormat="false" ht="17.25" hidden="false" customHeight="true" outlineLevel="0" collapsed="false">
      <c r="A4126" s="140" t="s">
        <v>125</v>
      </c>
      <c r="C4126" s="142" t="n">
        <v>51221000</v>
      </c>
      <c r="D4126" s="143" t="n">
        <v>51221000</v>
      </c>
      <c r="E4126" s="140" t="s">
        <v>323</v>
      </c>
      <c r="F4126" s="143" t="n">
        <v>2022</v>
      </c>
      <c r="H4126" s="144" t="n">
        <v>59409413.11</v>
      </c>
      <c r="I4126" s="144" t="n">
        <f aca="false">+G:G-H:H</f>
        <v>-59409413.11</v>
      </c>
    </row>
    <row r="4127" customFormat="false" ht="17.25" hidden="false" customHeight="true" outlineLevel="0" collapsed="false">
      <c r="A4127" s="140" t="s">
        <v>125</v>
      </c>
      <c r="C4127" s="142" t="n">
        <v>51910000</v>
      </c>
      <c r="D4127" s="143" t="n">
        <v>51910000</v>
      </c>
      <c r="E4127" s="140" t="s">
        <v>2450</v>
      </c>
      <c r="F4127" s="143" t="n">
        <v>2022</v>
      </c>
      <c r="H4127" s="144" t="n">
        <v>1446603660.2</v>
      </c>
      <c r="I4127" s="144" t="n">
        <f aca="false">+G:G-H:H</f>
        <v>-1446603660.2</v>
      </c>
    </row>
    <row r="4128" customFormat="false" ht="17.25" hidden="false" customHeight="true" outlineLevel="0" collapsed="false">
      <c r="A4128" s="140" t="s">
        <v>125</v>
      </c>
      <c r="C4128" s="142" t="n">
        <v>53100000</v>
      </c>
      <c r="D4128" s="143" t="n">
        <v>53100000</v>
      </c>
      <c r="E4128" s="140" t="s">
        <v>2451</v>
      </c>
      <c r="F4128" s="143" t="n">
        <v>2022</v>
      </c>
      <c r="G4128" s="144" t="n">
        <v>1640963.85</v>
      </c>
      <c r="I4128" s="144" t="n">
        <f aca="false">+G:G-H:H</f>
        <v>1640963.85</v>
      </c>
    </row>
    <row r="4129" customFormat="false" ht="17.25" hidden="false" customHeight="true" outlineLevel="0" collapsed="false">
      <c r="A4129" s="140" t="s">
        <v>125</v>
      </c>
      <c r="C4129" s="142" t="n">
        <v>53200000</v>
      </c>
      <c r="D4129" s="143" t="n">
        <v>53200000</v>
      </c>
      <c r="E4129" s="140" t="s">
        <v>135</v>
      </c>
      <c r="F4129" s="143" t="n">
        <v>2022</v>
      </c>
      <c r="G4129" s="144" t="n">
        <v>447054.4</v>
      </c>
      <c r="I4129" s="144" t="n">
        <f aca="false">+G:G-H:H</f>
        <v>447054.4</v>
      </c>
    </row>
    <row r="4130" customFormat="false" ht="17.25" hidden="false" customHeight="true" outlineLevel="0" collapsed="false">
      <c r="A4130" s="140" t="s">
        <v>125</v>
      </c>
      <c r="C4130" s="142" t="n">
        <v>60101000</v>
      </c>
      <c r="D4130" s="143" t="n">
        <v>60101000</v>
      </c>
      <c r="E4130" s="140" t="s">
        <v>2452</v>
      </c>
      <c r="F4130" s="143" t="n">
        <v>2022</v>
      </c>
      <c r="G4130" s="144" t="n">
        <v>95038346.89</v>
      </c>
      <c r="I4130" s="144" t="n">
        <f aca="false">+G:G-H:H</f>
        <v>95038346.89</v>
      </c>
    </row>
    <row r="4131" customFormat="false" ht="17.25" hidden="false" customHeight="true" outlineLevel="0" collapsed="false">
      <c r="A4131" s="140" t="s">
        <v>125</v>
      </c>
      <c r="C4131" s="142" t="n">
        <v>60201000</v>
      </c>
      <c r="D4131" s="143" t="n">
        <v>60201000</v>
      </c>
      <c r="E4131" s="140" t="s">
        <v>408</v>
      </c>
      <c r="F4131" s="143" t="n">
        <v>2022</v>
      </c>
      <c r="G4131" s="144" t="n">
        <v>18032612.67</v>
      </c>
      <c r="I4131" s="144" t="n">
        <f aca="false">+G:G-H:H</f>
        <v>18032612.67</v>
      </c>
    </row>
    <row r="4132" customFormat="false" ht="17.25" hidden="false" customHeight="true" outlineLevel="0" collapsed="false">
      <c r="A4132" s="140" t="s">
        <v>125</v>
      </c>
      <c r="C4132" s="142" t="n">
        <v>60205000</v>
      </c>
      <c r="D4132" s="143" t="n">
        <v>60205000</v>
      </c>
      <c r="E4132" s="140" t="s">
        <v>3246</v>
      </c>
      <c r="F4132" s="143" t="n">
        <v>2022</v>
      </c>
      <c r="G4132" s="144" t="n">
        <v>2577103.92</v>
      </c>
      <c r="I4132" s="144" t="n">
        <f aca="false">+G:G-H:H</f>
        <v>2577103.92</v>
      </c>
    </row>
    <row r="4133" customFormat="false" ht="17.25" hidden="false" customHeight="true" outlineLevel="0" collapsed="false">
      <c r="A4133" s="140" t="s">
        <v>125</v>
      </c>
      <c r="C4133" s="142" t="n">
        <v>60301000</v>
      </c>
      <c r="D4133" s="143" t="n">
        <v>60301000</v>
      </c>
      <c r="E4133" s="140" t="s">
        <v>1282</v>
      </c>
      <c r="F4133" s="143" t="n">
        <v>2022</v>
      </c>
      <c r="H4133" s="144" t="n">
        <v>368780125.35</v>
      </c>
      <c r="I4133" s="144" t="n">
        <f aca="false">+G:G-H:H</f>
        <v>-368780125.35</v>
      </c>
    </row>
    <row r="4134" customFormat="false" ht="17.25" hidden="false" customHeight="true" outlineLevel="0" collapsed="false">
      <c r="A4134" s="140" t="s">
        <v>125</v>
      </c>
      <c r="C4134" s="142" t="n">
        <v>60303000</v>
      </c>
      <c r="D4134" s="143" t="n">
        <v>60303000</v>
      </c>
      <c r="E4134" s="140" t="s">
        <v>2453</v>
      </c>
      <c r="F4134" s="143" t="n">
        <v>2022</v>
      </c>
      <c r="G4134" s="144" t="n">
        <v>54080042.39</v>
      </c>
      <c r="I4134" s="144" t="n">
        <f aca="false">+G:G-H:H</f>
        <v>54080042.39</v>
      </c>
    </row>
    <row r="4135" customFormat="false" ht="17.25" hidden="false" customHeight="true" outlineLevel="0" collapsed="false">
      <c r="A4135" s="140" t="s">
        <v>125</v>
      </c>
      <c r="C4135" s="142" t="n">
        <v>60308000</v>
      </c>
      <c r="D4135" s="143" t="n">
        <v>60308000</v>
      </c>
      <c r="E4135" s="140" t="s">
        <v>1061</v>
      </c>
      <c r="F4135" s="143" t="n">
        <v>2022</v>
      </c>
      <c r="G4135" s="144" t="n">
        <v>9019946.86</v>
      </c>
      <c r="I4135" s="144" t="n">
        <f aca="false">+G:G-H:H</f>
        <v>9019946.86</v>
      </c>
    </row>
    <row r="4136" customFormat="false" ht="17.25" hidden="false" customHeight="true" outlineLevel="0" collapsed="false">
      <c r="A4136" s="140" t="s">
        <v>125</v>
      </c>
      <c r="C4136" s="142" t="n">
        <v>60602000</v>
      </c>
      <c r="D4136" s="143" t="n">
        <v>60602000</v>
      </c>
      <c r="E4136" s="140" t="s">
        <v>2056</v>
      </c>
      <c r="F4136" s="143" t="n">
        <v>2022</v>
      </c>
      <c r="G4136" s="144" t="n">
        <v>37762133.54</v>
      </c>
      <c r="I4136" s="144" t="n">
        <f aca="false">+G:G-H:H</f>
        <v>37762133.54</v>
      </c>
    </row>
    <row r="4137" customFormat="false" ht="17.25" hidden="false" customHeight="true" outlineLevel="0" collapsed="false">
      <c r="A4137" s="140" t="s">
        <v>125</v>
      </c>
      <c r="C4137" s="142" t="n">
        <v>60603000</v>
      </c>
      <c r="D4137" s="143" t="n">
        <v>60603000</v>
      </c>
      <c r="E4137" s="140" t="s">
        <v>3757</v>
      </c>
      <c r="F4137" s="143" t="n">
        <v>2022</v>
      </c>
      <c r="G4137" s="144" t="n">
        <v>12685876.8</v>
      </c>
      <c r="I4137" s="144" t="n">
        <f aca="false">+G:G-H:H</f>
        <v>12685876.8</v>
      </c>
    </row>
    <row r="4138" customFormat="false" ht="17.25" hidden="false" customHeight="true" outlineLevel="0" collapsed="false">
      <c r="A4138" s="140" t="s">
        <v>125</v>
      </c>
      <c r="C4138" s="142" t="n">
        <v>60604000</v>
      </c>
      <c r="D4138" s="143" t="n">
        <v>60604000</v>
      </c>
      <c r="E4138" s="140" t="s">
        <v>360</v>
      </c>
      <c r="F4138" s="143" t="n">
        <v>2022</v>
      </c>
      <c r="G4138" s="144" t="n">
        <v>7417468.08</v>
      </c>
      <c r="I4138" s="144" t="n">
        <f aca="false">+G:G-H:H</f>
        <v>7417468.08</v>
      </c>
    </row>
    <row r="4139" customFormat="false" ht="17.25" hidden="false" customHeight="true" outlineLevel="0" collapsed="false">
      <c r="A4139" s="140" t="s">
        <v>125</v>
      </c>
      <c r="C4139" s="142" t="n">
        <v>60604100</v>
      </c>
      <c r="D4139" s="143" t="n">
        <v>60604000</v>
      </c>
      <c r="E4139" s="140" t="s">
        <v>3758</v>
      </c>
      <c r="F4139" s="143" t="n">
        <v>2022</v>
      </c>
      <c r="G4139" s="144" t="n">
        <v>1683000</v>
      </c>
      <c r="I4139" s="144" t="n">
        <f aca="false">+G:G-H:H</f>
        <v>1683000</v>
      </c>
    </row>
    <row r="4140" customFormat="false" ht="17.25" hidden="false" customHeight="true" outlineLevel="0" collapsed="false">
      <c r="A4140" s="140" t="s">
        <v>125</v>
      </c>
      <c r="C4140" s="142" t="n">
        <v>60605000</v>
      </c>
      <c r="D4140" s="143" t="n">
        <v>60605000</v>
      </c>
      <c r="E4140" s="140" t="s">
        <v>2277</v>
      </c>
      <c r="F4140" s="143" t="n">
        <v>2022</v>
      </c>
      <c r="G4140" s="144" t="n">
        <v>47896957.35</v>
      </c>
      <c r="I4140" s="144" t="n">
        <f aca="false">+G:G-H:H</f>
        <v>47896957.35</v>
      </c>
    </row>
    <row r="4141" customFormat="false" ht="17.25" hidden="false" customHeight="true" outlineLevel="0" collapsed="false">
      <c r="A4141" s="140" t="s">
        <v>125</v>
      </c>
      <c r="C4141" s="142" t="n">
        <v>60605100</v>
      </c>
      <c r="D4141" s="143" t="n">
        <v>60605000</v>
      </c>
      <c r="E4141" s="140" t="s">
        <v>3759</v>
      </c>
      <c r="F4141" s="143" t="n">
        <v>2022</v>
      </c>
      <c r="G4141" s="144" t="n">
        <v>19449580.76</v>
      </c>
      <c r="I4141" s="144" t="n">
        <f aca="false">+G:G-H:H</f>
        <v>19449580.76</v>
      </c>
    </row>
    <row r="4142" customFormat="false" ht="17.25" hidden="false" customHeight="true" outlineLevel="0" collapsed="false">
      <c r="A4142" s="140" t="s">
        <v>125</v>
      </c>
      <c r="C4142" s="142" t="n">
        <v>60607000</v>
      </c>
      <c r="D4142" s="143" t="n">
        <v>60607000</v>
      </c>
      <c r="E4142" s="140" t="s">
        <v>363</v>
      </c>
      <c r="F4142" s="143" t="n">
        <v>2022</v>
      </c>
      <c r="G4142" s="144" t="n">
        <v>20000</v>
      </c>
      <c r="I4142" s="144" t="n">
        <f aca="false">+G:G-H:H</f>
        <v>20000</v>
      </c>
    </row>
    <row r="4143" customFormat="false" ht="17.25" hidden="false" customHeight="true" outlineLevel="0" collapsed="false">
      <c r="A4143" s="140" t="s">
        <v>125</v>
      </c>
      <c r="C4143" s="142" t="n">
        <v>60608000</v>
      </c>
      <c r="D4143" s="143" t="n">
        <v>60608000</v>
      </c>
      <c r="E4143" s="140" t="s">
        <v>353</v>
      </c>
      <c r="F4143" s="143" t="n">
        <v>2022</v>
      </c>
      <c r="G4143" s="144" t="n">
        <v>7860281.76</v>
      </c>
      <c r="I4143" s="144" t="n">
        <f aca="false">+G:G-H:H</f>
        <v>7860281.76</v>
      </c>
    </row>
    <row r="4144" customFormat="false" ht="17.25" hidden="false" customHeight="true" outlineLevel="0" collapsed="false">
      <c r="A4144" s="140" t="s">
        <v>125</v>
      </c>
      <c r="C4144" s="142" t="n">
        <v>60801000</v>
      </c>
      <c r="D4144" s="143" t="n">
        <v>60801000</v>
      </c>
      <c r="E4144" s="140" t="s">
        <v>435</v>
      </c>
      <c r="F4144" s="143" t="n">
        <v>2022</v>
      </c>
      <c r="G4144" s="144" t="n">
        <v>16809049.63</v>
      </c>
      <c r="I4144" s="144" t="n">
        <f aca="false">+G:G-H:H</f>
        <v>16809049.63</v>
      </c>
    </row>
    <row r="4145" customFormat="false" ht="17.25" hidden="false" customHeight="true" outlineLevel="0" collapsed="false">
      <c r="A4145" s="140" t="s">
        <v>125</v>
      </c>
      <c r="C4145" s="142" t="n">
        <v>60803000</v>
      </c>
      <c r="D4145" s="143" t="n">
        <v>60803000</v>
      </c>
      <c r="E4145" s="140" t="s">
        <v>437</v>
      </c>
      <c r="F4145" s="143" t="n">
        <v>2022</v>
      </c>
      <c r="G4145" s="144" t="n">
        <v>1135420.7</v>
      </c>
      <c r="I4145" s="144" t="n">
        <f aca="false">+G:G-H:H</f>
        <v>1135420.7</v>
      </c>
    </row>
    <row r="4146" customFormat="false" ht="17.25" hidden="false" customHeight="true" outlineLevel="0" collapsed="false">
      <c r="A4146" s="140" t="s">
        <v>125</v>
      </c>
      <c r="C4146" s="142" t="n">
        <v>60804000</v>
      </c>
      <c r="D4146" s="143" t="n">
        <v>60804000</v>
      </c>
      <c r="E4146" s="140" t="s">
        <v>439</v>
      </c>
      <c r="F4146" s="143" t="n">
        <v>2022</v>
      </c>
      <c r="H4146" s="144" t="n">
        <v>23861.06</v>
      </c>
      <c r="I4146" s="144" t="n">
        <f aca="false">+G:G-H:H</f>
        <v>-23861.06</v>
      </c>
    </row>
    <row r="4147" customFormat="false" ht="17.25" hidden="false" customHeight="true" outlineLevel="0" collapsed="false">
      <c r="A4147" s="140" t="s">
        <v>125</v>
      </c>
      <c r="C4147" s="142" t="n">
        <v>60806000</v>
      </c>
      <c r="D4147" s="143" t="n">
        <v>60806000</v>
      </c>
      <c r="E4147" s="140" t="s">
        <v>440</v>
      </c>
      <c r="F4147" s="143" t="n">
        <v>2022</v>
      </c>
      <c r="G4147" s="144" t="n">
        <v>23000</v>
      </c>
      <c r="I4147" s="144" t="n">
        <f aca="false">+G:G-H:H</f>
        <v>23000</v>
      </c>
    </row>
    <row r="4148" customFormat="false" ht="17.25" hidden="false" customHeight="true" outlineLevel="0" collapsed="false">
      <c r="A4148" s="140" t="s">
        <v>125</v>
      </c>
      <c r="C4148" s="142" t="n">
        <v>60807000</v>
      </c>
      <c r="D4148" s="143" t="n">
        <v>60807000</v>
      </c>
      <c r="E4148" s="140" t="s">
        <v>1835</v>
      </c>
      <c r="F4148" s="143" t="n">
        <v>2022</v>
      </c>
      <c r="G4148" s="144" t="n">
        <v>1156624.82</v>
      </c>
      <c r="I4148" s="144" t="n">
        <f aca="false">+G:G-H:H</f>
        <v>1156624.82</v>
      </c>
    </row>
    <row r="4149" customFormat="false" ht="17.25" hidden="false" customHeight="true" outlineLevel="0" collapsed="false">
      <c r="A4149" s="140" t="s">
        <v>125</v>
      </c>
      <c r="C4149" s="142" t="n">
        <v>60808000</v>
      </c>
      <c r="D4149" s="143" t="n">
        <v>60808000</v>
      </c>
      <c r="E4149" s="140" t="s">
        <v>442</v>
      </c>
      <c r="F4149" s="143" t="n">
        <v>2022</v>
      </c>
      <c r="G4149" s="144" t="n">
        <v>4961564</v>
      </c>
      <c r="I4149" s="144" t="n">
        <f aca="false">+G:G-H:H</f>
        <v>4961564</v>
      </c>
    </row>
    <row r="4150" customFormat="false" ht="17.25" hidden="false" customHeight="true" outlineLevel="0" collapsed="false">
      <c r="A4150" s="140" t="s">
        <v>125</v>
      </c>
      <c r="C4150" s="142" t="n">
        <v>60811000</v>
      </c>
      <c r="D4150" s="143" t="n">
        <v>60811000</v>
      </c>
      <c r="E4150" s="140" t="s">
        <v>444</v>
      </c>
      <c r="F4150" s="143" t="n">
        <v>2022</v>
      </c>
      <c r="G4150" s="144" t="n">
        <v>28537261</v>
      </c>
      <c r="I4150" s="144" t="n">
        <f aca="false">+G:G-H:H</f>
        <v>28537261</v>
      </c>
    </row>
    <row r="4151" customFormat="false" ht="17.25" hidden="false" customHeight="true" outlineLevel="0" collapsed="false">
      <c r="A4151" s="140" t="s">
        <v>125</v>
      </c>
      <c r="C4151" s="142" t="n">
        <v>60811100</v>
      </c>
      <c r="D4151" s="143" t="n">
        <v>60811100</v>
      </c>
      <c r="E4151" s="140" t="s">
        <v>446</v>
      </c>
      <c r="F4151" s="143" t="n">
        <v>2022</v>
      </c>
      <c r="G4151" s="144" t="n">
        <v>873040</v>
      </c>
      <c r="I4151" s="144" t="n">
        <f aca="false">+G:G-H:H</f>
        <v>873040</v>
      </c>
    </row>
    <row r="4152" customFormat="false" ht="17.25" hidden="false" customHeight="true" outlineLevel="0" collapsed="false">
      <c r="A4152" s="140" t="s">
        <v>125</v>
      </c>
      <c r="C4152" s="142" t="n">
        <v>60812000</v>
      </c>
      <c r="D4152" s="143" t="n">
        <v>60812000</v>
      </c>
      <c r="E4152" s="140" t="s">
        <v>381</v>
      </c>
      <c r="F4152" s="143" t="n">
        <v>2022</v>
      </c>
      <c r="G4152" s="144" t="n">
        <v>3402340</v>
      </c>
      <c r="I4152" s="144" t="n">
        <f aca="false">+G:G-H:H</f>
        <v>3402340</v>
      </c>
    </row>
    <row r="4153" customFormat="false" ht="17.25" hidden="false" customHeight="true" outlineLevel="0" collapsed="false">
      <c r="A4153" s="140" t="s">
        <v>125</v>
      </c>
      <c r="C4153" s="142" t="n">
        <v>61300000</v>
      </c>
      <c r="D4153" s="143" t="n">
        <v>61300000</v>
      </c>
      <c r="E4153" s="140" t="s">
        <v>3266</v>
      </c>
      <c r="F4153" s="143" t="n">
        <v>2022</v>
      </c>
      <c r="G4153" s="144" t="n">
        <v>16870567.78</v>
      </c>
      <c r="I4153" s="144" t="n">
        <f aca="false">+G:G-H:H</f>
        <v>16870567.78</v>
      </c>
    </row>
    <row r="4154" customFormat="false" ht="17.25" hidden="false" customHeight="true" outlineLevel="0" collapsed="false">
      <c r="A4154" s="140" t="s">
        <v>125</v>
      </c>
      <c r="C4154" s="142" t="n">
        <v>61302000</v>
      </c>
      <c r="D4154" s="143" t="n">
        <v>61302000</v>
      </c>
      <c r="E4154" s="140" t="s">
        <v>3271</v>
      </c>
      <c r="F4154" s="143" t="n">
        <v>2022</v>
      </c>
      <c r="G4154" s="144" t="n">
        <v>17327520</v>
      </c>
      <c r="I4154" s="144" t="n">
        <f aca="false">+G:G-H:H</f>
        <v>17327520</v>
      </c>
    </row>
    <row r="4155" customFormat="false" ht="17.25" hidden="false" customHeight="true" outlineLevel="0" collapsed="false">
      <c r="A4155" s="140" t="s">
        <v>125</v>
      </c>
      <c r="C4155" s="142" t="n">
        <v>61500000</v>
      </c>
      <c r="D4155" s="143" t="n">
        <v>61500000</v>
      </c>
      <c r="E4155" s="140" t="s">
        <v>1289</v>
      </c>
      <c r="F4155" s="143" t="n">
        <v>2022</v>
      </c>
      <c r="G4155" s="144" t="n">
        <v>3373035.55</v>
      </c>
      <c r="I4155" s="144" t="n">
        <f aca="false">+G:G-H:H</f>
        <v>3373035.55</v>
      </c>
    </row>
    <row r="4156" customFormat="false" ht="17.25" hidden="false" customHeight="true" outlineLevel="0" collapsed="false">
      <c r="A4156" s="140" t="s">
        <v>125</v>
      </c>
      <c r="C4156" s="142" t="n">
        <v>61501000</v>
      </c>
      <c r="D4156" s="143" t="n">
        <v>61501000</v>
      </c>
      <c r="E4156" s="140" t="s">
        <v>458</v>
      </c>
      <c r="F4156" s="143" t="n">
        <v>2022</v>
      </c>
      <c r="G4156" s="144" t="n">
        <v>294000</v>
      </c>
      <c r="I4156" s="144" t="n">
        <f aca="false">+G:G-H:H</f>
        <v>294000</v>
      </c>
    </row>
    <row r="4157" customFormat="false" ht="17.25" hidden="false" customHeight="true" outlineLevel="0" collapsed="false">
      <c r="A4157" s="140" t="s">
        <v>125</v>
      </c>
      <c r="C4157" s="142" t="n">
        <v>61504000</v>
      </c>
      <c r="D4157" s="143" t="n">
        <v>61504000</v>
      </c>
      <c r="E4157" s="140" t="s">
        <v>1838</v>
      </c>
      <c r="F4157" s="143" t="n">
        <v>2022</v>
      </c>
      <c r="G4157" s="144" t="n">
        <v>1403180</v>
      </c>
      <c r="I4157" s="144" t="n">
        <f aca="false">+G:G-H:H</f>
        <v>1403180</v>
      </c>
    </row>
    <row r="4158" customFormat="false" ht="17.25" hidden="false" customHeight="true" outlineLevel="0" collapsed="false">
      <c r="A4158" s="140" t="s">
        <v>125</v>
      </c>
      <c r="C4158" s="142" t="n">
        <v>61602000</v>
      </c>
      <c r="D4158" s="143" t="n">
        <v>61602000</v>
      </c>
      <c r="E4158" s="140" t="s">
        <v>466</v>
      </c>
      <c r="F4158" s="143" t="n">
        <v>2022</v>
      </c>
      <c r="G4158" s="144" t="n">
        <v>50736208.65</v>
      </c>
      <c r="I4158" s="144" t="n">
        <f aca="false">+G:G-H:H</f>
        <v>50736208.65</v>
      </c>
    </row>
    <row r="4159" customFormat="false" ht="17.25" hidden="false" customHeight="true" outlineLevel="0" collapsed="false">
      <c r="A4159" s="140" t="s">
        <v>125</v>
      </c>
      <c r="C4159" s="142" t="n">
        <v>61603000</v>
      </c>
      <c r="D4159" s="143" t="n">
        <v>61603000</v>
      </c>
      <c r="E4159" s="140" t="s">
        <v>1291</v>
      </c>
      <c r="F4159" s="143" t="n">
        <v>2022</v>
      </c>
      <c r="G4159" s="144" t="n">
        <v>1029264</v>
      </c>
      <c r="I4159" s="144" t="n">
        <f aca="false">+G:G-H:H</f>
        <v>1029264</v>
      </c>
    </row>
    <row r="4160" customFormat="false" ht="17.25" hidden="false" customHeight="true" outlineLevel="0" collapsed="false">
      <c r="A4160" s="140" t="s">
        <v>125</v>
      </c>
      <c r="C4160" s="142" t="n">
        <v>61700000</v>
      </c>
      <c r="D4160" s="143" t="n">
        <v>61700000</v>
      </c>
      <c r="E4160" s="140" t="s">
        <v>723</v>
      </c>
      <c r="F4160" s="143" t="n">
        <v>2022</v>
      </c>
      <c r="G4160" s="144" t="n">
        <v>30000</v>
      </c>
      <c r="I4160" s="144" t="n">
        <f aca="false">+G:G-H:H</f>
        <v>30000</v>
      </c>
    </row>
    <row r="4161" customFormat="false" ht="17.25" hidden="false" customHeight="true" outlineLevel="0" collapsed="false">
      <c r="A4161" s="140" t="s">
        <v>125</v>
      </c>
      <c r="C4161" s="142" t="n">
        <v>61802000</v>
      </c>
      <c r="D4161" s="143" t="n">
        <v>61802000</v>
      </c>
      <c r="E4161" s="140" t="s">
        <v>472</v>
      </c>
      <c r="F4161" s="143" t="n">
        <v>2022</v>
      </c>
      <c r="G4161" s="144" t="n">
        <v>72900</v>
      </c>
      <c r="I4161" s="144" t="n">
        <f aca="false">+G:G-H:H</f>
        <v>72900</v>
      </c>
    </row>
    <row r="4162" customFormat="false" ht="17.25" hidden="false" customHeight="true" outlineLevel="0" collapsed="false">
      <c r="A4162" s="140" t="s">
        <v>125</v>
      </c>
      <c r="C4162" s="142" t="n">
        <v>62100000</v>
      </c>
      <c r="D4162" s="143" t="n">
        <v>62100000</v>
      </c>
      <c r="E4162" s="140" t="s">
        <v>499</v>
      </c>
      <c r="F4162" s="143" t="n">
        <v>2022</v>
      </c>
      <c r="G4162" s="144" t="n">
        <v>14604741.51</v>
      </c>
      <c r="I4162" s="144" t="n">
        <f aca="false">+G:G-H:H</f>
        <v>14604741.51</v>
      </c>
    </row>
    <row r="4163" customFormat="false" ht="17.25" hidden="false" customHeight="true" outlineLevel="0" collapsed="false">
      <c r="A4163" s="140" t="s">
        <v>125</v>
      </c>
      <c r="C4163" s="142" t="n">
        <v>62102000</v>
      </c>
      <c r="D4163" s="143" t="n">
        <v>62102000</v>
      </c>
      <c r="E4163" s="140" t="s">
        <v>1842</v>
      </c>
      <c r="F4163" s="143" t="n">
        <v>2022</v>
      </c>
      <c r="G4163" s="144" t="n">
        <v>4445683.2</v>
      </c>
      <c r="I4163" s="144" t="n">
        <f aca="false">+G:G-H:H</f>
        <v>4445683.2</v>
      </c>
    </row>
    <row r="4164" customFormat="false" ht="17.25" hidden="false" customHeight="true" outlineLevel="0" collapsed="false">
      <c r="A4164" s="140" t="s">
        <v>125</v>
      </c>
      <c r="C4164" s="142" t="n">
        <v>62103000</v>
      </c>
      <c r="D4164" s="143" t="n">
        <v>62103000</v>
      </c>
      <c r="E4164" s="140" t="s">
        <v>162</v>
      </c>
      <c r="F4164" s="143" t="n">
        <v>2022</v>
      </c>
      <c r="G4164" s="144" t="n">
        <v>22009040.5</v>
      </c>
      <c r="I4164" s="144" t="n">
        <f aca="false">+G:G-H:H</f>
        <v>22009040.5</v>
      </c>
    </row>
    <row r="4165" customFormat="false" ht="17.25" hidden="false" customHeight="true" outlineLevel="0" collapsed="false">
      <c r="A4165" s="140" t="s">
        <v>125</v>
      </c>
      <c r="C4165" s="142" t="n">
        <v>62201000</v>
      </c>
      <c r="D4165" s="143" t="n">
        <v>62201000</v>
      </c>
      <c r="E4165" s="140" t="s">
        <v>481</v>
      </c>
      <c r="F4165" s="143" t="n">
        <v>2022</v>
      </c>
      <c r="G4165" s="144" t="n">
        <v>66305368.42</v>
      </c>
      <c r="I4165" s="144" t="n">
        <f aca="false">+G:G-H:H</f>
        <v>66305368.42</v>
      </c>
    </row>
    <row r="4166" customFormat="false" ht="17.25" hidden="false" customHeight="true" outlineLevel="0" collapsed="false">
      <c r="A4166" s="140" t="s">
        <v>125</v>
      </c>
      <c r="C4166" s="142" t="n">
        <v>62202000</v>
      </c>
      <c r="D4166" s="143" t="n">
        <v>62202000</v>
      </c>
      <c r="E4166" s="140" t="s">
        <v>483</v>
      </c>
      <c r="F4166" s="143" t="n">
        <v>2022</v>
      </c>
      <c r="G4166" s="144" t="n">
        <v>2000000</v>
      </c>
      <c r="I4166" s="144" t="n">
        <f aca="false">+G:G-H:H</f>
        <v>2000000</v>
      </c>
    </row>
    <row r="4167" customFormat="false" ht="17.25" hidden="false" customHeight="true" outlineLevel="0" collapsed="false">
      <c r="A4167" s="140" t="s">
        <v>125</v>
      </c>
      <c r="C4167" s="142" t="n">
        <v>62207000</v>
      </c>
      <c r="D4167" s="143" t="n">
        <v>62204000</v>
      </c>
      <c r="E4167" s="140" t="s">
        <v>3732</v>
      </c>
      <c r="F4167" s="143" t="n">
        <v>2022</v>
      </c>
      <c r="G4167" s="144" t="n">
        <v>1078000</v>
      </c>
      <c r="I4167" s="144" t="n">
        <f aca="false">+G:G-H:H</f>
        <v>1078000</v>
      </c>
    </row>
    <row r="4168" customFormat="false" ht="17.25" hidden="false" customHeight="true" outlineLevel="0" collapsed="false">
      <c r="A4168" s="140" t="s">
        <v>125</v>
      </c>
      <c r="C4168" s="142" t="n">
        <v>62208000</v>
      </c>
      <c r="D4168" s="143" t="n">
        <v>62208000</v>
      </c>
      <c r="E4168" s="140" t="s">
        <v>403</v>
      </c>
      <c r="F4168" s="143" t="n">
        <v>2022</v>
      </c>
      <c r="G4168" s="144" t="n">
        <v>3211593.8</v>
      </c>
      <c r="I4168" s="144" t="n">
        <f aca="false">+G:G-H:H</f>
        <v>3211593.8</v>
      </c>
    </row>
    <row r="4169" customFormat="false" ht="17.25" hidden="false" customHeight="true" outlineLevel="0" collapsed="false">
      <c r="A4169" s="140" t="s">
        <v>125</v>
      </c>
      <c r="C4169" s="142" t="n">
        <v>62210000</v>
      </c>
      <c r="D4169" s="143" t="n">
        <v>62210000</v>
      </c>
      <c r="E4169" s="140" t="s">
        <v>1844</v>
      </c>
      <c r="F4169" s="143" t="n">
        <v>2022</v>
      </c>
      <c r="G4169" s="144" t="n">
        <v>5380400</v>
      </c>
      <c r="I4169" s="144" t="n">
        <f aca="false">+G:G-H:H</f>
        <v>5380400</v>
      </c>
    </row>
    <row r="4170" customFormat="false" ht="17.25" hidden="false" customHeight="true" outlineLevel="0" collapsed="false">
      <c r="A4170" s="140" t="s">
        <v>125</v>
      </c>
      <c r="C4170" s="142" t="n">
        <v>62301000</v>
      </c>
      <c r="D4170" s="143" t="n">
        <v>62301000</v>
      </c>
      <c r="E4170" s="140" t="s">
        <v>3302</v>
      </c>
      <c r="F4170" s="143" t="n">
        <v>2022</v>
      </c>
      <c r="G4170" s="144" t="n">
        <v>5070526.32</v>
      </c>
      <c r="I4170" s="144" t="n">
        <f aca="false">+G:G-H:H</f>
        <v>5070526.32</v>
      </c>
    </row>
    <row r="4171" customFormat="false" ht="17.25" hidden="false" customHeight="true" outlineLevel="0" collapsed="false">
      <c r="A4171" s="140" t="s">
        <v>125</v>
      </c>
      <c r="C4171" s="142" t="n">
        <v>62303000</v>
      </c>
      <c r="D4171" s="143" t="n">
        <v>62303000</v>
      </c>
      <c r="E4171" s="140" t="s">
        <v>495</v>
      </c>
      <c r="F4171" s="143" t="n">
        <v>2022</v>
      </c>
      <c r="G4171" s="144" t="n">
        <v>68423567.55</v>
      </c>
      <c r="I4171" s="144" t="n">
        <f aca="false">+G:G-H:H</f>
        <v>68423567.55</v>
      </c>
    </row>
    <row r="4172" customFormat="false" ht="17.25" hidden="false" customHeight="true" outlineLevel="0" collapsed="false">
      <c r="A4172" s="140" t="s">
        <v>125</v>
      </c>
      <c r="C4172" s="142" t="n">
        <v>62402000</v>
      </c>
      <c r="D4172" s="143" t="n">
        <v>62402000</v>
      </c>
      <c r="E4172" s="140" t="s">
        <v>2759</v>
      </c>
      <c r="F4172" s="143" t="n">
        <v>2022</v>
      </c>
      <c r="G4172" s="144" t="n">
        <v>3323640</v>
      </c>
      <c r="I4172" s="144" t="n">
        <f aca="false">+G:G-H:H</f>
        <v>3323640</v>
      </c>
    </row>
    <row r="4173" customFormat="false" ht="17.25" hidden="false" customHeight="true" outlineLevel="0" collapsed="false">
      <c r="A4173" s="140" t="s">
        <v>125</v>
      </c>
      <c r="C4173" s="142" t="n">
        <v>62504000</v>
      </c>
      <c r="D4173" s="143" t="n">
        <v>62504000</v>
      </c>
      <c r="E4173" s="140" t="s">
        <v>506</v>
      </c>
      <c r="F4173" s="143" t="n">
        <v>2022</v>
      </c>
      <c r="G4173" s="144" t="n">
        <v>2772350.15</v>
      </c>
      <c r="I4173" s="144" t="n">
        <f aca="false">+G:G-H:H</f>
        <v>2772350.15</v>
      </c>
    </row>
    <row r="4174" customFormat="false" ht="17.25" hidden="false" customHeight="true" outlineLevel="0" collapsed="false">
      <c r="A4174" s="140" t="s">
        <v>125</v>
      </c>
      <c r="C4174" s="142" t="n">
        <v>62506000</v>
      </c>
      <c r="D4174" s="143" t="n">
        <v>62506000</v>
      </c>
      <c r="E4174" s="140" t="s">
        <v>509</v>
      </c>
      <c r="F4174" s="143" t="n">
        <v>2022</v>
      </c>
      <c r="G4174" s="144" t="n">
        <v>411000</v>
      </c>
      <c r="I4174" s="144" t="n">
        <f aca="false">+G:G-H:H</f>
        <v>411000</v>
      </c>
    </row>
    <row r="4175" customFormat="false" ht="17.25" hidden="false" customHeight="true" outlineLevel="0" collapsed="false">
      <c r="A4175" s="140" t="s">
        <v>125</v>
      </c>
      <c r="C4175" s="142" t="n">
        <v>62507000</v>
      </c>
      <c r="D4175" s="143" t="n">
        <v>62507000</v>
      </c>
      <c r="E4175" s="140" t="s">
        <v>416</v>
      </c>
      <c r="F4175" s="143" t="n">
        <v>2022</v>
      </c>
      <c r="G4175" s="144" t="n">
        <v>10223400</v>
      </c>
      <c r="I4175" s="144" t="n">
        <f aca="false">+G:G-H:H</f>
        <v>10223400</v>
      </c>
    </row>
    <row r="4176" customFormat="false" ht="17.25" hidden="false" customHeight="true" outlineLevel="0" collapsed="false">
      <c r="A4176" s="140" t="s">
        <v>125</v>
      </c>
      <c r="C4176" s="142" t="n">
        <v>62602000</v>
      </c>
      <c r="D4176" s="143" t="n">
        <v>62602000</v>
      </c>
      <c r="E4176" s="140" t="s">
        <v>511</v>
      </c>
      <c r="F4176" s="143" t="n">
        <v>2022</v>
      </c>
      <c r="G4176" s="144" t="n">
        <v>5857674.5</v>
      </c>
      <c r="I4176" s="144" t="n">
        <f aca="false">+G:G-H:H</f>
        <v>5857674.5</v>
      </c>
    </row>
    <row r="4177" customFormat="false" ht="17.25" hidden="false" customHeight="true" outlineLevel="0" collapsed="false">
      <c r="A4177" s="140" t="s">
        <v>125</v>
      </c>
      <c r="C4177" s="142" t="n">
        <v>62603000</v>
      </c>
      <c r="D4177" s="143" t="n">
        <v>62603000</v>
      </c>
      <c r="E4177" s="140" t="s">
        <v>512</v>
      </c>
      <c r="F4177" s="143" t="n">
        <v>2022</v>
      </c>
      <c r="G4177" s="144" t="n">
        <v>459801.6</v>
      </c>
      <c r="I4177" s="144" t="n">
        <f aca="false">+G:G-H:H</f>
        <v>459801.6</v>
      </c>
    </row>
    <row r="4178" customFormat="false" ht="17.25" hidden="false" customHeight="true" outlineLevel="0" collapsed="false">
      <c r="A4178" s="140" t="s">
        <v>125</v>
      </c>
      <c r="C4178" s="142" t="n">
        <v>62604000</v>
      </c>
      <c r="D4178" s="143" t="n">
        <v>62604000</v>
      </c>
      <c r="E4178" s="140" t="s">
        <v>513</v>
      </c>
      <c r="F4178" s="143" t="n">
        <v>2022</v>
      </c>
      <c r="G4178" s="144" t="n">
        <v>267462.32</v>
      </c>
      <c r="I4178" s="144" t="n">
        <f aca="false">+G:G-H:H</f>
        <v>267462.32</v>
      </c>
    </row>
    <row r="4179" customFormat="false" ht="17.25" hidden="false" customHeight="true" outlineLevel="0" collapsed="false">
      <c r="A4179" s="140" t="s">
        <v>125</v>
      </c>
      <c r="C4179" s="142" t="n">
        <v>62608000</v>
      </c>
      <c r="D4179" s="143" t="n">
        <v>62608000</v>
      </c>
      <c r="E4179" s="140" t="s">
        <v>3760</v>
      </c>
      <c r="F4179" s="143" t="n">
        <v>2022</v>
      </c>
      <c r="G4179" s="144" t="n">
        <v>7920000</v>
      </c>
      <c r="I4179" s="144" t="n">
        <f aca="false">+G:G-H:H</f>
        <v>7920000</v>
      </c>
    </row>
    <row r="4180" customFormat="false" ht="17.25" hidden="false" customHeight="true" outlineLevel="0" collapsed="false">
      <c r="A4180" s="140" t="s">
        <v>125</v>
      </c>
      <c r="C4180" s="142" t="n">
        <v>62703000</v>
      </c>
      <c r="D4180" s="143" t="n">
        <v>62703000</v>
      </c>
      <c r="E4180" s="140" t="s">
        <v>3313</v>
      </c>
      <c r="F4180" s="143" t="n">
        <v>2022</v>
      </c>
      <c r="G4180" s="144" t="n">
        <v>17866711.31</v>
      </c>
      <c r="I4180" s="144" t="n">
        <f aca="false">+G:G-H:H</f>
        <v>17866711.31</v>
      </c>
    </row>
    <row r="4181" customFormat="false" ht="17.25" hidden="false" customHeight="true" outlineLevel="0" collapsed="false">
      <c r="A4181" s="140" t="s">
        <v>125</v>
      </c>
      <c r="C4181" s="142" t="n">
        <v>62704000</v>
      </c>
      <c r="D4181" s="143" t="n">
        <v>62704000</v>
      </c>
      <c r="E4181" s="140" t="s">
        <v>423</v>
      </c>
      <c r="F4181" s="143" t="n">
        <v>2022</v>
      </c>
      <c r="G4181" s="144" t="n">
        <v>9000</v>
      </c>
      <c r="I4181" s="144" t="n">
        <f aca="false">+G:G-H:H</f>
        <v>9000</v>
      </c>
    </row>
    <row r="4182" customFormat="false" ht="17.25" hidden="false" customHeight="true" outlineLevel="0" collapsed="false">
      <c r="A4182" s="140" t="s">
        <v>125</v>
      </c>
      <c r="C4182" s="142" t="n">
        <v>62706000</v>
      </c>
      <c r="D4182" s="143" t="n">
        <v>62706000</v>
      </c>
      <c r="E4182" s="140" t="s">
        <v>3761</v>
      </c>
      <c r="F4182" s="143" t="n">
        <v>2022</v>
      </c>
      <c r="G4182" s="144" t="n">
        <v>3505782.07</v>
      </c>
      <c r="I4182" s="144" t="n">
        <f aca="false">+G:G-H:H</f>
        <v>3505782.07</v>
      </c>
    </row>
    <row r="4183" customFormat="false" ht="17.25" hidden="false" customHeight="true" outlineLevel="0" collapsed="false">
      <c r="A4183" s="140" t="s">
        <v>125</v>
      </c>
      <c r="C4183" s="142" t="n">
        <v>62708000</v>
      </c>
      <c r="D4183" s="143" t="n">
        <v>62708000</v>
      </c>
      <c r="E4183" s="140" t="s">
        <v>519</v>
      </c>
      <c r="F4183" s="143" t="n">
        <v>2022</v>
      </c>
      <c r="G4183" s="144" t="n">
        <v>520000</v>
      </c>
      <c r="I4183" s="144" t="n">
        <f aca="false">+G:G-H:H</f>
        <v>520000</v>
      </c>
    </row>
    <row r="4184" customFormat="false" ht="17.25" hidden="false" customHeight="true" outlineLevel="0" collapsed="false">
      <c r="A4184" s="140" t="s">
        <v>125</v>
      </c>
      <c r="C4184" s="142" t="n">
        <v>62712000</v>
      </c>
      <c r="D4184" s="143" t="n">
        <v>62712000</v>
      </c>
      <c r="E4184" s="140" t="s">
        <v>521</v>
      </c>
      <c r="F4184" s="143" t="n">
        <v>2022</v>
      </c>
      <c r="G4184" s="144" t="n">
        <v>252103.25</v>
      </c>
      <c r="I4184" s="144" t="n">
        <f aca="false">+G:G-H:H</f>
        <v>252103.25</v>
      </c>
    </row>
    <row r="4185" customFormat="false" ht="17.25" hidden="false" customHeight="true" outlineLevel="0" collapsed="false">
      <c r="A4185" s="140" t="s">
        <v>125</v>
      </c>
      <c r="C4185" s="142" t="n">
        <v>62713000</v>
      </c>
      <c r="D4185" s="143" t="n">
        <v>62713000</v>
      </c>
      <c r="E4185" s="140" t="s">
        <v>438</v>
      </c>
      <c r="F4185" s="143" t="n">
        <v>2022</v>
      </c>
      <c r="G4185" s="144" t="n">
        <v>149999.97</v>
      </c>
      <c r="I4185" s="144" t="n">
        <f aca="false">+G:G-H:H</f>
        <v>149999.97</v>
      </c>
    </row>
    <row r="4186" customFormat="false" ht="17.25" hidden="false" customHeight="true" outlineLevel="0" collapsed="false">
      <c r="A4186" s="140" t="s">
        <v>125</v>
      </c>
      <c r="C4186" s="142" t="n">
        <v>62714000</v>
      </c>
      <c r="D4186" s="143" t="n">
        <v>62714000</v>
      </c>
      <c r="E4186" s="140" t="s">
        <v>2454</v>
      </c>
      <c r="F4186" s="143" t="n">
        <v>2022</v>
      </c>
      <c r="G4186" s="144" t="n">
        <v>834600</v>
      </c>
      <c r="I4186" s="144" t="n">
        <f aca="false">+G:G-H:H</f>
        <v>834600</v>
      </c>
    </row>
    <row r="4187" customFormat="false" ht="17.25" hidden="false" customHeight="true" outlineLevel="0" collapsed="false">
      <c r="A4187" s="140" t="s">
        <v>125</v>
      </c>
      <c r="C4187" s="142" t="n">
        <v>63506000</v>
      </c>
      <c r="D4187" s="143" t="n">
        <v>63506000</v>
      </c>
      <c r="E4187" s="140" t="s">
        <v>2109</v>
      </c>
      <c r="F4187" s="143" t="n">
        <v>2022</v>
      </c>
      <c r="G4187" s="144" t="n">
        <v>1542752</v>
      </c>
      <c r="I4187" s="144" t="n">
        <f aca="false">+G:G-H:H</f>
        <v>1542752</v>
      </c>
    </row>
    <row r="4188" customFormat="false" ht="17.25" hidden="false" customHeight="true" outlineLevel="0" collapsed="false">
      <c r="A4188" s="140" t="s">
        <v>125</v>
      </c>
      <c r="C4188" s="142" t="n">
        <v>63508000</v>
      </c>
      <c r="D4188" s="143" t="n">
        <v>63508000</v>
      </c>
      <c r="E4188" s="140" t="s">
        <v>447</v>
      </c>
      <c r="F4188" s="143" t="n">
        <v>2022</v>
      </c>
      <c r="G4188" s="144" t="n">
        <v>176500</v>
      </c>
      <c r="I4188" s="144" t="n">
        <f aca="false">+G:G-H:H</f>
        <v>176500</v>
      </c>
    </row>
    <row r="4189" customFormat="false" ht="17.25" hidden="false" customHeight="true" outlineLevel="0" collapsed="false">
      <c r="A4189" s="140" t="s">
        <v>125</v>
      </c>
      <c r="C4189" s="142" t="n">
        <v>64101000</v>
      </c>
      <c r="D4189" s="143" t="n">
        <v>64101000</v>
      </c>
      <c r="E4189" s="140" t="s">
        <v>735</v>
      </c>
      <c r="F4189" s="143" t="n">
        <v>2022</v>
      </c>
      <c r="G4189" s="144" t="n">
        <v>250304256.67</v>
      </c>
      <c r="I4189" s="144" t="n">
        <f aca="false">+G:G-H:H</f>
        <v>250304256.67</v>
      </c>
    </row>
    <row r="4190" customFormat="false" ht="17.25" hidden="false" customHeight="true" outlineLevel="0" collapsed="false">
      <c r="A4190" s="140" t="s">
        <v>125</v>
      </c>
      <c r="C4190" s="142" t="n">
        <v>64102000</v>
      </c>
      <c r="D4190" s="143" t="n">
        <v>64102000</v>
      </c>
      <c r="E4190" s="140" t="s">
        <v>528</v>
      </c>
      <c r="F4190" s="143" t="n">
        <v>2022</v>
      </c>
      <c r="G4190" s="144" t="n">
        <v>522628.88</v>
      </c>
      <c r="I4190" s="144" t="n">
        <f aca="false">+G:G-H:H</f>
        <v>522628.88</v>
      </c>
    </row>
    <row r="4191" customFormat="false" ht="17.25" hidden="false" customHeight="true" outlineLevel="0" collapsed="false">
      <c r="A4191" s="140" t="s">
        <v>125</v>
      </c>
      <c r="C4191" s="142" t="n">
        <v>64103000</v>
      </c>
      <c r="D4191" s="143" t="n">
        <v>64103000</v>
      </c>
      <c r="E4191" s="140" t="s">
        <v>529</v>
      </c>
      <c r="F4191" s="143" t="n">
        <v>2022</v>
      </c>
      <c r="G4191" s="144" t="n">
        <v>2499999.9</v>
      </c>
      <c r="I4191" s="144" t="n">
        <f aca="false">+G:G-H:H</f>
        <v>2499999.9</v>
      </c>
    </row>
    <row r="4192" customFormat="false" ht="17.25" hidden="false" customHeight="true" outlineLevel="0" collapsed="false">
      <c r="A4192" s="140" t="s">
        <v>125</v>
      </c>
      <c r="C4192" s="142" t="n">
        <v>64104000</v>
      </c>
      <c r="D4192" s="143" t="n">
        <v>64104000</v>
      </c>
      <c r="E4192" s="140" t="s">
        <v>194</v>
      </c>
      <c r="F4192" s="143" t="n">
        <v>2022</v>
      </c>
      <c r="G4192" s="144" t="n">
        <v>26656.99</v>
      </c>
      <c r="I4192" s="144" t="n">
        <f aca="false">+G:G-H:H</f>
        <v>26656.99</v>
      </c>
    </row>
    <row r="4193" customFormat="false" ht="17.25" hidden="false" customHeight="true" outlineLevel="0" collapsed="false">
      <c r="A4193" s="140" t="s">
        <v>125</v>
      </c>
      <c r="C4193" s="142" t="n">
        <v>64180000</v>
      </c>
      <c r="D4193" s="143" t="n">
        <v>64180000</v>
      </c>
      <c r="E4193" s="140" t="s">
        <v>531</v>
      </c>
      <c r="F4193" s="143" t="n">
        <v>2022</v>
      </c>
      <c r="G4193" s="144" t="n">
        <v>23093394.68</v>
      </c>
      <c r="I4193" s="144" t="n">
        <f aca="false">+G:G-H:H</f>
        <v>23093394.68</v>
      </c>
    </row>
    <row r="4194" customFormat="false" ht="17.25" hidden="false" customHeight="true" outlineLevel="0" collapsed="false">
      <c r="A4194" s="140" t="s">
        <v>125</v>
      </c>
      <c r="C4194" s="142" t="n">
        <v>64188000</v>
      </c>
      <c r="D4194" s="143" t="n">
        <v>64180000</v>
      </c>
      <c r="E4194" s="140" t="s">
        <v>3762</v>
      </c>
      <c r="F4194" s="143" t="n">
        <v>2022</v>
      </c>
      <c r="G4194" s="144" t="n">
        <v>391124.5</v>
      </c>
      <c r="I4194" s="144" t="n">
        <f aca="false">+G:G-H:H</f>
        <v>391124.5</v>
      </c>
    </row>
    <row r="4195" customFormat="false" ht="17.25" hidden="false" customHeight="true" outlineLevel="0" collapsed="false">
      <c r="A4195" s="140" t="s">
        <v>125</v>
      </c>
      <c r="C4195" s="142" t="n">
        <v>64501000</v>
      </c>
      <c r="D4195" s="143" t="n">
        <v>64501000</v>
      </c>
      <c r="E4195" s="140" t="s">
        <v>736</v>
      </c>
      <c r="F4195" s="143" t="n">
        <v>2022</v>
      </c>
      <c r="G4195" s="144" t="n">
        <v>19840102.23</v>
      </c>
      <c r="I4195" s="144" t="n">
        <f aca="false">+G:G-H:H</f>
        <v>19840102.23</v>
      </c>
    </row>
    <row r="4196" customFormat="false" ht="17.25" hidden="false" customHeight="true" outlineLevel="0" collapsed="false">
      <c r="A4196" s="140" t="s">
        <v>125</v>
      </c>
      <c r="C4196" s="142" t="n">
        <v>64502000</v>
      </c>
      <c r="D4196" s="143" t="n">
        <v>64502000</v>
      </c>
      <c r="E4196" s="140" t="s">
        <v>533</v>
      </c>
      <c r="F4196" s="143" t="n">
        <v>2022</v>
      </c>
      <c r="G4196" s="144" t="n">
        <v>7630808.55</v>
      </c>
      <c r="I4196" s="144" t="n">
        <f aca="false">+G:G-H:H</f>
        <v>7630808.55</v>
      </c>
    </row>
    <row r="4197" customFormat="false" ht="17.25" hidden="false" customHeight="true" outlineLevel="0" collapsed="false">
      <c r="A4197" s="140" t="s">
        <v>125</v>
      </c>
      <c r="C4197" s="142" t="n">
        <v>64504000</v>
      </c>
      <c r="D4197" s="143" t="n">
        <v>64504000</v>
      </c>
      <c r="E4197" s="140" t="s">
        <v>196</v>
      </c>
      <c r="F4197" s="143" t="n">
        <v>2022</v>
      </c>
      <c r="G4197" s="144" t="n">
        <v>1526161.71</v>
      </c>
      <c r="I4197" s="144" t="n">
        <f aca="false">+G:G-H:H</f>
        <v>1526161.71</v>
      </c>
    </row>
    <row r="4198" customFormat="false" ht="17.25" hidden="false" customHeight="true" outlineLevel="0" collapsed="false">
      <c r="A4198" s="140" t="s">
        <v>125</v>
      </c>
      <c r="C4198" s="142" t="n">
        <v>64803000</v>
      </c>
      <c r="D4198" s="143" t="n">
        <v>64803000</v>
      </c>
      <c r="E4198" s="140" t="s">
        <v>536</v>
      </c>
      <c r="F4198" s="143" t="n">
        <v>2022</v>
      </c>
      <c r="G4198" s="144" t="n">
        <v>429900</v>
      </c>
      <c r="I4198" s="144" t="n">
        <f aca="false">+G:G-H:H</f>
        <v>429900</v>
      </c>
    </row>
    <row r="4199" customFormat="false" ht="17.25" hidden="false" customHeight="true" outlineLevel="0" collapsed="false">
      <c r="A4199" s="140" t="s">
        <v>125</v>
      </c>
      <c r="C4199" s="142" t="n">
        <v>65100000</v>
      </c>
      <c r="D4199" s="143" t="n">
        <v>65100000</v>
      </c>
      <c r="E4199" s="140" t="s">
        <v>740</v>
      </c>
      <c r="F4199" s="143" t="n">
        <v>2022</v>
      </c>
      <c r="G4199" s="144" t="n">
        <v>2515950.27</v>
      </c>
      <c r="I4199" s="144" t="n">
        <f aca="false">+G:G-H:H</f>
        <v>2515950.27</v>
      </c>
    </row>
    <row r="4200" customFormat="false" ht="17.25" hidden="false" customHeight="true" outlineLevel="0" collapsed="false">
      <c r="A4200" s="140" t="s">
        <v>125</v>
      </c>
      <c r="C4200" s="142" t="n">
        <v>65602000</v>
      </c>
      <c r="D4200" s="143" t="n">
        <v>65602000</v>
      </c>
      <c r="E4200" s="140" t="s">
        <v>743</v>
      </c>
      <c r="F4200" s="143" t="n">
        <v>2022</v>
      </c>
      <c r="G4200" s="144" t="n">
        <v>140807.43</v>
      </c>
      <c r="I4200" s="144" t="n">
        <f aca="false">+G:G-H:H</f>
        <v>140807.43</v>
      </c>
    </row>
    <row r="4201" customFormat="false" ht="17.25" hidden="false" customHeight="true" outlineLevel="0" collapsed="false">
      <c r="A4201" s="140" t="s">
        <v>125</v>
      </c>
      <c r="C4201" s="142" t="n">
        <v>65700000</v>
      </c>
      <c r="D4201" s="143" t="n">
        <v>65700000</v>
      </c>
      <c r="E4201" s="140" t="s">
        <v>1652</v>
      </c>
      <c r="F4201" s="143" t="n">
        <v>2022</v>
      </c>
      <c r="G4201" s="144" t="n">
        <v>7703164.1</v>
      </c>
      <c r="I4201" s="144" t="n">
        <f aca="false">+G:G-H:H</f>
        <v>7703164.1</v>
      </c>
    </row>
    <row r="4202" customFormat="false" ht="17.25" hidden="false" customHeight="true" outlineLevel="0" collapsed="false">
      <c r="A4202" s="140" t="s">
        <v>125</v>
      </c>
      <c r="C4202" s="142" t="n">
        <v>66102000</v>
      </c>
      <c r="D4202" s="143" t="n">
        <v>66102000</v>
      </c>
      <c r="E4202" s="140" t="s">
        <v>542</v>
      </c>
      <c r="F4202" s="143" t="n">
        <v>2022</v>
      </c>
      <c r="G4202" s="144" t="n">
        <v>517799.74</v>
      </c>
      <c r="I4202" s="144" t="n">
        <f aca="false">+G:G-H:H</f>
        <v>517799.74</v>
      </c>
    </row>
    <row r="4203" customFormat="false" ht="17.25" hidden="false" customHeight="true" outlineLevel="0" collapsed="false">
      <c r="A4203" s="140" t="s">
        <v>125</v>
      </c>
      <c r="C4203" s="142" t="n">
        <v>66103000</v>
      </c>
      <c r="D4203" s="143" t="n">
        <v>66103000</v>
      </c>
      <c r="E4203" s="140" t="s">
        <v>482</v>
      </c>
      <c r="F4203" s="143" t="n">
        <v>2022</v>
      </c>
      <c r="G4203" s="144" t="n">
        <v>893227055.7</v>
      </c>
      <c r="I4203" s="144" t="n">
        <f aca="false">+G:G-H:H</f>
        <v>893227055.7</v>
      </c>
    </row>
    <row r="4204" customFormat="false" ht="17.25" hidden="false" customHeight="true" outlineLevel="0" collapsed="false">
      <c r="A4204" s="140" t="s">
        <v>125</v>
      </c>
      <c r="C4204" s="142" t="n">
        <v>66600000</v>
      </c>
      <c r="D4204" s="143" t="n">
        <v>66600000</v>
      </c>
      <c r="E4204" s="140" t="s">
        <v>750</v>
      </c>
      <c r="F4204" s="143" t="n">
        <v>2022</v>
      </c>
      <c r="G4204" s="144" t="n">
        <v>4562530.5</v>
      </c>
      <c r="I4204" s="144" t="n">
        <f aca="false">+G:G-H:H</f>
        <v>4562530.5</v>
      </c>
    </row>
    <row r="4205" customFormat="false" ht="17.25" hidden="false" customHeight="true" outlineLevel="0" collapsed="false">
      <c r="A4205" s="140" t="s">
        <v>125</v>
      </c>
      <c r="C4205" s="142" t="n">
        <v>68112000</v>
      </c>
      <c r="D4205" s="143" t="n">
        <v>68112000</v>
      </c>
      <c r="E4205" s="140" t="s">
        <v>752</v>
      </c>
      <c r="F4205" s="143" t="n">
        <v>2022</v>
      </c>
      <c r="G4205" s="144" t="n">
        <v>329738203.93</v>
      </c>
      <c r="I4205" s="144" t="n">
        <f aca="false">+G:G-H:H</f>
        <v>329738203.93</v>
      </c>
    </row>
    <row r="4206" customFormat="false" ht="17.25" hidden="false" customHeight="true" outlineLevel="0" collapsed="false">
      <c r="A4206" s="140" t="s">
        <v>125</v>
      </c>
      <c r="C4206" s="142" t="n">
        <v>6950000</v>
      </c>
      <c r="D4206" s="143" t="n">
        <v>69500000</v>
      </c>
      <c r="E4206" s="140" t="s">
        <v>3763</v>
      </c>
      <c r="F4206" s="143" t="n">
        <v>2022</v>
      </c>
      <c r="G4206" s="144" t="n">
        <v>2088945.2469</v>
      </c>
      <c r="I4206" s="144" t="n">
        <f aca="false">+G:G-H:H</f>
        <v>2088945.2469</v>
      </c>
    </row>
    <row r="4207" customFormat="false" ht="17.25" hidden="false" customHeight="true" outlineLevel="0" collapsed="false">
      <c r="A4207" s="140" t="s">
        <v>125</v>
      </c>
      <c r="C4207" s="142" t="n">
        <v>70710000</v>
      </c>
      <c r="D4207" s="143" t="n">
        <v>70710000</v>
      </c>
      <c r="E4207" s="140" t="s">
        <v>3764</v>
      </c>
      <c r="F4207" s="143" t="n">
        <v>2022</v>
      </c>
      <c r="H4207" s="144" t="n">
        <v>69631508.23</v>
      </c>
      <c r="I4207" s="144" t="n">
        <f aca="false">+G:G-H:H</f>
        <v>-69631508.23</v>
      </c>
    </row>
    <row r="4208" customFormat="false" ht="17.25" hidden="false" customHeight="true" outlineLevel="0" collapsed="false">
      <c r="A4208" s="140" t="s">
        <v>125</v>
      </c>
      <c r="C4208" s="142" t="n">
        <v>71400000</v>
      </c>
      <c r="D4208" s="143" t="n">
        <v>71400000</v>
      </c>
      <c r="E4208" s="140" t="s">
        <v>3765</v>
      </c>
      <c r="F4208" s="143" t="n">
        <v>2022</v>
      </c>
      <c r="H4208" s="144" t="n">
        <v>18514600.78</v>
      </c>
      <c r="I4208" s="144" t="n">
        <f aca="false">+G:G-H:H</f>
        <v>-18514600.78</v>
      </c>
    </row>
    <row r="4209" customFormat="false" ht="17.25" hidden="false" customHeight="true" outlineLevel="0" collapsed="false">
      <c r="A4209" s="140" t="s">
        <v>125</v>
      </c>
      <c r="C4209" s="142" t="n">
        <v>75800000</v>
      </c>
      <c r="D4209" s="143" t="n">
        <v>75800000</v>
      </c>
      <c r="E4209" s="140" t="s">
        <v>211</v>
      </c>
      <c r="F4209" s="143" t="n">
        <v>2022</v>
      </c>
      <c r="H4209" s="144" t="n">
        <v>73302.52</v>
      </c>
      <c r="I4209" s="144" t="n">
        <f aca="false">+G:G-H:H</f>
        <v>-73302.52</v>
      </c>
    </row>
    <row r="4210" customFormat="false" ht="17.25" hidden="false" customHeight="true" outlineLevel="0" collapsed="false">
      <c r="A4210" s="140" t="s">
        <v>125</v>
      </c>
      <c r="C4210" s="142" t="n">
        <v>75810000</v>
      </c>
      <c r="D4210" s="143" t="n">
        <v>75810000</v>
      </c>
      <c r="E4210" s="140" t="s">
        <v>551</v>
      </c>
      <c r="F4210" s="143" t="n">
        <v>2022</v>
      </c>
      <c r="H4210" s="144" t="n">
        <v>2323000</v>
      </c>
      <c r="I4210" s="144" t="n">
        <f aca="false">+G:G-H:H</f>
        <v>-2323000</v>
      </c>
    </row>
    <row r="4211" customFormat="false" ht="17.25" hidden="false" customHeight="true" outlineLevel="0" collapsed="false">
      <c r="A4211" s="140" t="s">
        <v>125</v>
      </c>
      <c r="C4211" s="142" t="n">
        <v>76600000</v>
      </c>
      <c r="D4211" s="143" t="n">
        <v>76600000</v>
      </c>
      <c r="E4211" s="140" t="s">
        <v>766</v>
      </c>
      <c r="F4211" s="143" t="n">
        <v>2022</v>
      </c>
      <c r="H4211" s="144" t="n">
        <v>12359027.56</v>
      </c>
      <c r="I4211" s="144" t="n">
        <f aca="false">+G:G-H:H</f>
        <v>-12359027.56</v>
      </c>
    </row>
    <row r="4212" customFormat="false" ht="17.25" hidden="false" customHeight="true" outlineLevel="0" collapsed="false">
      <c r="A4212" s="140" t="s">
        <v>309</v>
      </c>
      <c r="C4212" s="142" t="n">
        <v>101000</v>
      </c>
      <c r="D4212" s="143" t="n">
        <v>10100000</v>
      </c>
      <c r="E4212" s="140" t="s">
        <v>1</v>
      </c>
      <c r="F4212" s="143" t="n">
        <v>2022</v>
      </c>
      <c r="G4212" s="144" t="n">
        <v>0</v>
      </c>
      <c r="H4212" s="144" t="n">
        <v>1350000000</v>
      </c>
      <c r="I4212" s="144" t="n">
        <f aca="false">+G:G-H:H</f>
        <v>-1350000000</v>
      </c>
    </row>
    <row r="4213" customFormat="false" ht="17.25" hidden="false" customHeight="true" outlineLevel="0" collapsed="false">
      <c r="A4213" s="140" t="s">
        <v>309</v>
      </c>
      <c r="C4213" s="142" t="n">
        <v>110000</v>
      </c>
      <c r="D4213" s="143" t="n">
        <v>11000000</v>
      </c>
      <c r="E4213" s="140" t="s">
        <v>816</v>
      </c>
      <c r="F4213" s="143" t="n">
        <v>2022</v>
      </c>
      <c r="G4213" s="144" t="n">
        <v>0</v>
      </c>
      <c r="H4213" s="144" t="n">
        <v>1134545809.61</v>
      </c>
      <c r="I4213" s="144" t="n">
        <f aca="false">+G:G-H:H</f>
        <v>-1134545809.61</v>
      </c>
    </row>
    <row r="4214" customFormat="false" ht="17.25" hidden="false" customHeight="true" outlineLevel="0" collapsed="false">
      <c r="A4214" s="140" t="s">
        <v>309</v>
      </c>
      <c r="C4214" s="142" t="n">
        <v>119000</v>
      </c>
      <c r="D4214" s="143" t="n">
        <v>11900000</v>
      </c>
      <c r="E4214" s="140" t="s">
        <v>1534</v>
      </c>
      <c r="F4214" s="143" t="n">
        <v>2022</v>
      </c>
      <c r="G4214" s="144" t="n">
        <v>181010978.32</v>
      </c>
      <c r="H4214" s="144" t="n">
        <v>0</v>
      </c>
      <c r="I4214" s="144" t="n">
        <f aca="false">+G:G-H:H</f>
        <v>181010978.32</v>
      </c>
    </row>
    <row r="4215" customFormat="false" ht="17.25" hidden="false" customHeight="true" outlineLevel="0" collapsed="false">
      <c r="A4215" s="140" t="s">
        <v>309</v>
      </c>
      <c r="C4215" s="142" t="n">
        <v>164110</v>
      </c>
      <c r="D4215" s="143" t="n">
        <v>16411000</v>
      </c>
      <c r="E4215" s="140" t="s">
        <v>3766</v>
      </c>
      <c r="F4215" s="143" t="n">
        <v>2022</v>
      </c>
      <c r="G4215" s="144" t="n">
        <v>0</v>
      </c>
      <c r="H4215" s="144" t="n">
        <v>1880220958.77</v>
      </c>
      <c r="I4215" s="144" t="n">
        <f aca="false">+G:G-H:H</f>
        <v>-1880220958.77</v>
      </c>
    </row>
    <row r="4216" customFormat="false" ht="17.25" hidden="false" customHeight="true" outlineLevel="0" collapsed="false">
      <c r="A4216" s="140" t="s">
        <v>309</v>
      </c>
      <c r="C4216" s="142" t="n">
        <v>164130</v>
      </c>
      <c r="D4216" s="143" t="n">
        <v>16413000</v>
      </c>
      <c r="E4216" s="140" t="s">
        <v>1536</v>
      </c>
      <c r="F4216" s="143" t="n">
        <v>2022</v>
      </c>
      <c r="G4216" s="144" t="n">
        <v>0</v>
      </c>
      <c r="H4216" s="144" t="n">
        <v>2941260031.15</v>
      </c>
      <c r="I4216" s="144" t="n">
        <f aca="false">+G:G-H:H</f>
        <v>-2941260031.15</v>
      </c>
    </row>
    <row r="4217" customFormat="false" ht="17.25" hidden="false" customHeight="true" outlineLevel="0" collapsed="false">
      <c r="A4217" s="140" t="s">
        <v>309</v>
      </c>
      <c r="C4217" s="142" t="n">
        <v>165000</v>
      </c>
      <c r="D4217" s="143" t="n">
        <v>16500000</v>
      </c>
      <c r="E4217" s="140" t="s">
        <v>1538</v>
      </c>
      <c r="F4217" s="143" t="n">
        <v>2022</v>
      </c>
      <c r="G4217" s="144" t="n">
        <v>0</v>
      </c>
      <c r="H4217" s="144" t="n">
        <v>89242861.62</v>
      </c>
      <c r="I4217" s="144" t="n">
        <f aca="false">+G:G-H:H</f>
        <v>-89242861.62</v>
      </c>
    </row>
    <row r="4218" customFormat="false" ht="17.25" hidden="false" customHeight="true" outlineLevel="0" collapsed="false">
      <c r="A4218" s="140" t="s">
        <v>309</v>
      </c>
      <c r="C4218" s="142" t="n">
        <v>211000</v>
      </c>
      <c r="D4218" s="143" t="n">
        <v>21100000</v>
      </c>
      <c r="E4218" s="140" t="s">
        <v>3767</v>
      </c>
      <c r="F4218" s="143" t="n">
        <v>2022</v>
      </c>
      <c r="G4218" s="144" t="n">
        <v>1038189386.95</v>
      </c>
      <c r="H4218" s="144" t="n">
        <v>0</v>
      </c>
      <c r="I4218" s="144" t="n">
        <f aca="false">+G:G-H:H</f>
        <v>1038189386.95</v>
      </c>
    </row>
    <row r="4219" customFormat="false" ht="17.25" hidden="false" customHeight="true" outlineLevel="0" collapsed="false">
      <c r="A4219" s="140" t="s">
        <v>309</v>
      </c>
      <c r="C4219" s="142" t="n">
        <v>212000</v>
      </c>
      <c r="D4219" s="143" t="n">
        <v>21200000</v>
      </c>
      <c r="E4219" s="140" t="s">
        <v>3768</v>
      </c>
      <c r="F4219" s="143" t="n">
        <v>2022</v>
      </c>
      <c r="G4219" s="144" t="n">
        <v>176832711.71</v>
      </c>
      <c r="H4219" s="144" t="n">
        <v>0</v>
      </c>
      <c r="I4219" s="144" t="n">
        <f aca="false">+G:G-H:H</f>
        <v>176832711.71</v>
      </c>
    </row>
    <row r="4220" customFormat="false" ht="17.25" hidden="false" customHeight="true" outlineLevel="0" collapsed="false">
      <c r="A4220" s="140" t="s">
        <v>309</v>
      </c>
      <c r="C4220" s="142" t="n">
        <v>213000</v>
      </c>
      <c r="D4220" s="143" t="n">
        <v>21300000</v>
      </c>
      <c r="E4220" s="140" t="s">
        <v>3769</v>
      </c>
      <c r="F4220" s="143" t="n">
        <v>2022</v>
      </c>
      <c r="G4220" s="144" t="n">
        <v>6009904934.33</v>
      </c>
      <c r="H4220" s="144" t="n">
        <v>0</v>
      </c>
      <c r="I4220" s="144" t="n">
        <f aca="false">+G:G-H:H</f>
        <v>6009904934.33</v>
      </c>
    </row>
    <row r="4221" customFormat="false" ht="17.25" hidden="false" customHeight="true" outlineLevel="0" collapsed="false">
      <c r="A4221" s="140" t="s">
        <v>309</v>
      </c>
      <c r="C4221" s="142" t="n">
        <v>215000</v>
      </c>
      <c r="D4221" s="143" t="n">
        <v>21500000</v>
      </c>
      <c r="E4221" s="140" t="s">
        <v>3071</v>
      </c>
      <c r="F4221" s="143" t="n">
        <v>2022</v>
      </c>
      <c r="G4221" s="144" t="n">
        <v>261136259.79</v>
      </c>
      <c r="H4221" s="144" t="n">
        <v>0</v>
      </c>
      <c r="I4221" s="144" t="n">
        <f aca="false">+G:G-H:H</f>
        <v>261136259.79</v>
      </c>
    </row>
    <row r="4222" customFormat="false" ht="17.25" hidden="false" customHeight="true" outlineLevel="0" collapsed="false">
      <c r="A4222" s="140" t="s">
        <v>309</v>
      </c>
      <c r="C4222" s="142" t="n">
        <v>218100</v>
      </c>
      <c r="D4222" s="143" t="n">
        <v>21810000</v>
      </c>
      <c r="E4222" s="140" t="s">
        <v>3429</v>
      </c>
      <c r="F4222" s="143" t="n">
        <v>2022</v>
      </c>
      <c r="G4222" s="144" t="n">
        <v>17544905.75</v>
      </c>
      <c r="H4222" s="144" t="n">
        <v>0</v>
      </c>
      <c r="I4222" s="144" t="n">
        <f aca="false">+G:G-H:H</f>
        <v>17544905.75</v>
      </c>
    </row>
    <row r="4223" customFormat="false" ht="17.25" hidden="false" customHeight="true" outlineLevel="0" collapsed="false">
      <c r="A4223" s="140" t="s">
        <v>309</v>
      </c>
      <c r="C4223" s="142" t="n">
        <v>218800</v>
      </c>
      <c r="D4223" s="143" t="n">
        <v>21880000</v>
      </c>
      <c r="E4223" s="140" t="s">
        <v>3033</v>
      </c>
      <c r="F4223" s="143" t="n">
        <v>2022</v>
      </c>
      <c r="G4223" s="144" t="n">
        <v>93818432.04</v>
      </c>
      <c r="H4223" s="144" t="n">
        <v>0</v>
      </c>
      <c r="I4223" s="144" t="n">
        <f aca="false">+G:G-H:H</f>
        <v>93818432.04</v>
      </c>
    </row>
    <row r="4224" customFormat="false" ht="17.25" hidden="false" customHeight="true" outlineLevel="0" collapsed="false">
      <c r="A4224" s="140" t="s">
        <v>309</v>
      </c>
      <c r="C4224" s="142" t="n">
        <v>230000</v>
      </c>
      <c r="D4224" s="143" t="n">
        <v>23000000</v>
      </c>
      <c r="E4224" s="140" t="s">
        <v>1216</v>
      </c>
      <c r="F4224" s="143" t="n">
        <v>2022</v>
      </c>
      <c r="G4224" s="144" t="n">
        <v>2938202541.63</v>
      </c>
      <c r="H4224" s="144" t="n">
        <v>0</v>
      </c>
      <c r="I4224" s="144" t="n">
        <f aca="false">+G:G-H:H</f>
        <v>2938202541.63</v>
      </c>
    </row>
    <row r="4225" customFormat="false" ht="17.25" hidden="false" customHeight="true" outlineLevel="0" collapsed="false">
      <c r="A4225" s="140" t="s">
        <v>309</v>
      </c>
      <c r="C4225" s="142" t="n">
        <v>231000</v>
      </c>
      <c r="D4225" s="143" t="n">
        <v>23100000</v>
      </c>
      <c r="E4225" s="140" t="s">
        <v>3770</v>
      </c>
      <c r="F4225" s="143" t="n">
        <v>2022</v>
      </c>
      <c r="G4225" s="144" t="n">
        <v>1716369897.9</v>
      </c>
      <c r="H4225" s="144" t="n">
        <v>0</v>
      </c>
      <c r="I4225" s="144" t="n">
        <f aca="false">+G:G-H:H</f>
        <v>1716369897.9</v>
      </c>
    </row>
    <row r="4226" customFormat="false" ht="17.25" hidden="false" customHeight="true" outlineLevel="0" collapsed="false">
      <c r="A4226" s="140" t="s">
        <v>309</v>
      </c>
      <c r="C4226" s="142" t="n">
        <v>231100</v>
      </c>
      <c r="D4226" s="143" t="n">
        <v>23110000</v>
      </c>
      <c r="E4226" s="140" t="s">
        <v>1543</v>
      </c>
      <c r="F4226" s="143" t="n">
        <v>2022</v>
      </c>
      <c r="G4226" s="144" t="n">
        <v>153357928.17</v>
      </c>
      <c r="H4226" s="144" t="n">
        <v>0</v>
      </c>
      <c r="I4226" s="144" t="n">
        <f aca="false">+G:G-H:H</f>
        <v>153357928.17</v>
      </c>
    </row>
    <row r="4227" customFormat="false" ht="17.25" hidden="false" customHeight="true" outlineLevel="0" collapsed="false">
      <c r="A4227" s="140" t="s">
        <v>309</v>
      </c>
      <c r="C4227" s="142" t="n">
        <v>231200</v>
      </c>
      <c r="D4227" s="143" t="n">
        <v>23120000</v>
      </c>
      <c r="E4227" s="140" t="s">
        <v>1539</v>
      </c>
      <c r="F4227" s="143" t="n">
        <v>2022</v>
      </c>
      <c r="G4227" s="144" t="n">
        <v>2699631.85</v>
      </c>
      <c r="H4227" s="144" t="n">
        <v>0</v>
      </c>
      <c r="I4227" s="144" t="n">
        <f aca="false">+G:G-H:H</f>
        <v>2699631.85</v>
      </c>
    </row>
    <row r="4228" customFormat="false" ht="17.25" hidden="false" customHeight="true" outlineLevel="0" collapsed="false">
      <c r="A4228" s="140" t="s">
        <v>309</v>
      </c>
      <c r="C4228" s="142" t="n">
        <v>231300</v>
      </c>
      <c r="D4228" s="143" t="n">
        <v>23130000</v>
      </c>
      <c r="E4228" s="140" t="s">
        <v>1544</v>
      </c>
      <c r="F4228" s="143" t="n">
        <v>2022</v>
      </c>
      <c r="G4228" s="144" t="n">
        <v>19506500</v>
      </c>
      <c r="H4228" s="144" t="n">
        <v>0</v>
      </c>
      <c r="I4228" s="144" t="n">
        <f aca="false">+G:G-H:H</f>
        <v>19506500</v>
      </c>
    </row>
    <row r="4229" customFormat="false" ht="17.25" hidden="false" customHeight="true" outlineLevel="0" collapsed="false">
      <c r="A4229" s="140" t="s">
        <v>309</v>
      </c>
      <c r="C4229" s="142" t="n">
        <v>231600</v>
      </c>
      <c r="D4229" s="143" t="n">
        <v>23160000</v>
      </c>
      <c r="E4229" s="140" t="s">
        <v>1540</v>
      </c>
      <c r="F4229" s="143" t="n">
        <v>2022</v>
      </c>
      <c r="G4229" s="144" t="n">
        <v>139516614.08</v>
      </c>
      <c r="H4229" s="144" t="n">
        <v>0</v>
      </c>
      <c r="I4229" s="144" t="n">
        <f aca="false">+G:G-H:H</f>
        <v>139516614.08</v>
      </c>
    </row>
    <row r="4230" customFormat="false" ht="17.25" hidden="false" customHeight="true" outlineLevel="0" collapsed="false">
      <c r="A4230" s="140" t="s">
        <v>309</v>
      </c>
      <c r="C4230" s="142" t="n">
        <v>231700</v>
      </c>
      <c r="D4230" s="143" t="n">
        <v>23170000</v>
      </c>
      <c r="E4230" s="140" t="s">
        <v>1541</v>
      </c>
      <c r="F4230" s="143" t="n">
        <v>2022</v>
      </c>
      <c r="G4230" s="144" t="n">
        <v>469106154.55</v>
      </c>
      <c r="H4230" s="144" t="n">
        <v>0</v>
      </c>
      <c r="I4230" s="144" t="n">
        <f aca="false">+G:G-H:H</f>
        <v>469106154.55</v>
      </c>
    </row>
    <row r="4231" customFormat="false" ht="17.25" hidden="false" customHeight="true" outlineLevel="0" collapsed="false">
      <c r="A4231" s="140" t="s">
        <v>309</v>
      </c>
      <c r="C4231" s="142" t="n">
        <v>231900</v>
      </c>
      <c r="D4231" s="143" t="n">
        <v>23190000</v>
      </c>
      <c r="E4231" s="140" t="s">
        <v>1542</v>
      </c>
      <c r="F4231" s="143" t="n">
        <v>2022</v>
      </c>
      <c r="G4231" s="144" t="n">
        <v>1661495</v>
      </c>
      <c r="H4231" s="144" t="n">
        <v>0</v>
      </c>
      <c r="I4231" s="144" t="n">
        <f aca="false">+G:G-H:H</f>
        <v>1661495</v>
      </c>
    </row>
    <row r="4232" customFormat="false" ht="17.25" hidden="false" customHeight="true" outlineLevel="0" collapsed="false">
      <c r="A4232" s="140" t="s">
        <v>309</v>
      </c>
      <c r="C4232" s="142" t="n">
        <v>232100</v>
      </c>
      <c r="D4232" s="143" t="n">
        <v>23200000</v>
      </c>
      <c r="E4232" s="140" t="s">
        <v>3771</v>
      </c>
      <c r="F4232" s="143" t="n">
        <v>2022</v>
      </c>
      <c r="G4232" s="144" t="n">
        <v>42271336.59</v>
      </c>
      <c r="H4232" s="144" t="n">
        <v>0</v>
      </c>
      <c r="I4232" s="144" t="n">
        <f aca="false">+G:G-H:H</f>
        <v>42271336.59</v>
      </c>
    </row>
    <row r="4233" customFormat="false" ht="17.25" hidden="false" customHeight="true" outlineLevel="0" collapsed="false">
      <c r="A4233" s="140" t="s">
        <v>309</v>
      </c>
      <c r="C4233" s="142" t="n">
        <v>281110</v>
      </c>
      <c r="D4233" s="143" t="n">
        <v>28120000</v>
      </c>
      <c r="E4233" s="140" t="s">
        <v>1462</v>
      </c>
      <c r="F4233" s="143" t="n">
        <v>2022</v>
      </c>
      <c r="G4233" s="144" t="n">
        <v>0</v>
      </c>
      <c r="H4233" s="144" t="n">
        <v>70739839.66</v>
      </c>
      <c r="I4233" s="144" t="n">
        <f aca="false">+G:G-H:H</f>
        <v>-70739839.66</v>
      </c>
    </row>
    <row r="4234" customFormat="false" ht="17.25" hidden="false" customHeight="true" outlineLevel="0" collapsed="false">
      <c r="A4234" s="140" t="s">
        <v>309</v>
      </c>
      <c r="C4234" s="142" t="n">
        <v>281300</v>
      </c>
      <c r="D4234" s="143" t="n">
        <v>28130000</v>
      </c>
      <c r="E4234" s="140" t="s">
        <v>858</v>
      </c>
      <c r="F4234" s="143" t="n">
        <v>2022</v>
      </c>
      <c r="G4234" s="144" t="n">
        <v>0</v>
      </c>
      <c r="H4234" s="144" t="n">
        <v>522709283.05</v>
      </c>
      <c r="I4234" s="144" t="n">
        <f aca="false">+G:G-H:H</f>
        <v>-522709283.05</v>
      </c>
    </row>
    <row r="4235" customFormat="false" ht="17.25" hidden="false" customHeight="true" outlineLevel="0" collapsed="false">
      <c r="A4235" s="140" t="s">
        <v>309</v>
      </c>
      <c r="C4235" s="142" t="n">
        <v>281500</v>
      </c>
      <c r="D4235" s="143" t="n">
        <v>28150000</v>
      </c>
      <c r="E4235" s="140" t="s">
        <v>1546</v>
      </c>
      <c r="F4235" s="143" t="n">
        <v>2022</v>
      </c>
      <c r="G4235" s="144" t="n">
        <v>0</v>
      </c>
      <c r="H4235" s="144" t="n">
        <v>37472642.06</v>
      </c>
      <c r="I4235" s="144" t="n">
        <f aca="false">+G:G-H:H</f>
        <v>-37472642.06</v>
      </c>
    </row>
    <row r="4236" customFormat="false" ht="17.25" hidden="false" customHeight="true" outlineLevel="0" collapsed="false">
      <c r="A4236" s="140" t="s">
        <v>309</v>
      </c>
      <c r="C4236" s="142" t="n">
        <v>281810</v>
      </c>
      <c r="D4236" s="143" t="n">
        <v>28181000</v>
      </c>
      <c r="E4236" s="140" t="s">
        <v>3433</v>
      </c>
      <c r="F4236" s="143" t="n">
        <v>2022</v>
      </c>
      <c r="G4236" s="144" t="n">
        <v>0</v>
      </c>
      <c r="H4236" s="144" t="n">
        <v>3490826.19</v>
      </c>
      <c r="I4236" s="144" t="n">
        <f aca="false">+G:G-H:H</f>
        <v>-3490826.19</v>
      </c>
    </row>
    <row r="4237" customFormat="false" ht="17.25" hidden="false" customHeight="true" outlineLevel="0" collapsed="false">
      <c r="A4237" s="140" t="s">
        <v>309</v>
      </c>
      <c r="C4237" s="142" t="n">
        <v>281880</v>
      </c>
      <c r="D4237" s="143" t="n">
        <v>28188000</v>
      </c>
      <c r="E4237" s="140" t="s">
        <v>3034</v>
      </c>
      <c r="F4237" s="143" t="n">
        <v>2022</v>
      </c>
      <c r="G4237" s="144" t="n">
        <v>0</v>
      </c>
      <c r="H4237" s="144" t="n">
        <v>11537613.52</v>
      </c>
      <c r="I4237" s="144" t="n">
        <f aca="false">+G:G-H:H</f>
        <v>-11537613.52</v>
      </c>
    </row>
    <row r="4238" customFormat="false" ht="17.25" hidden="false" customHeight="true" outlineLevel="0" collapsed="false">
      <c r="A4238" s="140" t="s">
        <v>309</v>
      </c>
      <c r="C4238" s="142" t="n">
        <v>401100</v>
      </c>
      <c r="D4238" s="143" t="n">
        <v>40110000</v>
      </c>
      <c r="E4238" s="140" t="s">
        <v>1548</v>
      </c>
      <c r="F4238" s="143" t="n">
        <v>2022</v>
      </c>
      <c r="G4238" s="144" t="n">
        <v>0</v>
      </c>
      <c r="H4238" s="144" t="n">
        <v>564414851.83</v>
      </c>
      <c r="I4238" s="144" t="n">
        <f aca="false">+G:G-H:H</f>
        <v>-564414851.83</v>
      </c>
    </row>
    <row r="4239" customFormat="false" ht="17.25" hidden="false" customHeight="true" outlineLevel="0" collapsed="false">
      <c r="A4239" s="140" t="s">
        <v>309</v>
      </c>
      <c r="C4239" s="142" t="n">
        <v>401200</v>
      </c>
      <c r="D4239" s="143" t="n">
        <v>40120000</v>
      </c>
      <c r="E4239" s="140" t="s">
        <v>22</v>
      </c>
      <c r="F4239" s="143" t="n">
        <v>2022</v>
      </c>
      <c r="G4239" s="144" t="n">
        <v>0</v>
      </c>
      <c r="H4239" s="144" t="n">
        <v>141566275.58</v>
      </c>
      <c r="I4239" s="144" t="n">
        <f aca="false">+G:G-H:H</f>
        <v>-141566275.58</v>
      </c>
    </row>
    <row r="4240" customFormat="false" ht="17.25" hidden="false" customHeight="true" outlineLevel="0" collapsed="false">
      <c r="A4240" s="140" t="s">
        <v>309</v>
      </c>
      <c r="C4240" s="142" t="n">
        <v>403200</v>
      </c>
      <c r="D4240" s="143" t="n">
        <v>40320000</v>
      </c>
      <c r="E4240" s="140" t="s">
        <v>896</v>
      </c>
      <c r="F4240" s="143" t="n">
        <v>2022</v>
      </c>
      <c r="G4240" s="144" t="n">
        <v>0</v>
      </c>
      <c r="H4240" s="144" t="n">
        <v>853862.4</v>
      </c>
      <c r="I4240" s="144" t="n">
        <f aca="false">+G:G-H:H</f>
        <v>-853862.4</v>
      </c>
    </row>
    <row r="4241" customFormat="false" ht="17.25" hidden="false" customHeight="true" outlineLevel="0" collapsed="false">
      <c r="A4241" s="140" t="s">
        <v>309</v>
      </c>
      <c r="C4241" s="142" t="n">
        <v>403400</v>
      </c>
      <c r="D4241" s="143" t="n">
        <v>40340000</v>
      </c>
      <c r="E4241" s="140" t="s">
        <v>24</v>
      </c>
      <c r="F4241" s="143" t="n">
        <v>2022</v>
      </c>
      <c r="G4241" s="144" t="n">
        <v>0</v>
      </c>
      <c r="H4241" s="144" t="n">
        <v>477043.2</v>
      </c>
      <c r="I4241" s="144" t="n">
        <f aca="false">+G:G-H:H</f>
        <v>-477043.2</v>
      </c>
    </row>
    <row r="4242" customFormat="false" ht="17.25" hidden="false" customHeight="true" outlineLevel="0" collapsed="false">
      <c r="A4242" s="140" t="s">
        <v>309</v>
      </c>
      <c r="C4242" s="142" t="n">
        <v>404000</v>
      </c>
      <c r="D4242" s="143" t="n">
        <v>40400000</v>
      </c>
      <c r="E4242" s="140" t="s">
        <v>1551</v>
      </c>
      <c r="F4242" s="143" t="n">
        <v>2022</v>
      </c>
      <c r="G4242" s="144" t="n">
        <v>0</v>
      </c>
      <c r="H4242" s="144" t="n">
        <v>598250000</v>
      </c>
      <c r="I4242" s="144" t="n">
        <f aca="false">+G:G-H:H</f>
        <v>-598250000</v>
      </c>
    </row>
    <row r="4243" customFormat="false" ht="17.25" hidden="false" customHeight="true" outlineLevel="0" collapsed="false">
      <c r="A4243" s="140" t="s">
        <v>309</v>
      </c>
      <c r="C4243" s="142" t="n">
        <v>408000</v>
      </c>
      <c r="D4243" s="143" t="n">
        <v>40800000</v>
      </c>
      <c r="E4243" s="140" t="s">
        <v>26</v>
      </c>
      <c r="F4243" s="143" t="n">
        <v>2022</v>
      </c>
      <c r="G4243" s="144" t="n">
        <v>0</v>
      </c>
      <c r="H4243" s="144" t="n">
        <v>74913639.04</v>
      </c>
      <c r="I4243" s="144" t="n">
        <f aca="false">+G:G-H:H</f>
        <v>-74913639.04</v>
      </c>
    </row>
    <row r="4244" customFormat="false" ht="17.25" hidden="false" customHeight="true" outlineLevel="0" collapsed="false">
      <c r="A4244" s="140" t="s">
        <v>309</v>
      </c>
      <c r="C4244" s="142" t="n">
        <v>409000</v>
      </c>
      <c r="D4244" s="143" t="n">
        <v>40900000</v>
      </c>
      <c r="E4244" s="140" t="s">
        <v>1552</v>
      </c>
      <c r="F4244" s="143" t="n">
        <v>2022</v>
      </c>
      <c r="G4244" s="144" t="n">
        <v>443133522.66</v>
      </c>
      <c r="H4244" s="144" t="n">
        <v>0</v>
      </c>
      <c r="I4244" s="144" t="n">
        <f aca="false">+G:G-H:H</f>
        <v>443133522.66</v>
      </c>
    </row>
    <row r="4245" customFormat="false" ht="17.25" hidden="false" customHeight="true" outlineLevel="0" collapsed="false">
      <c r="A4245" s="140" t="s">
        <v>309</v>
      </c>
      <c r="C4245" s="142" t="n">
        <v>409100</v>
      </c>
      <c r="D4245" s="143" t="n">
        <v>40910000</v>
      </c>
      <c r="E4245" s="140" t="s">
        <v>901</v>
      </c>
      <c r="F4245" s="143" t="n">
        <v>2022</v>
      </c>
      <c r="G4245" s="144" t="n">
        <v>1025341579.31</v>
      </c>
      <c r="H4245" s="144" t="n">
        <v>0</v>
      </c>
      <c r="I4245" s="144" t="n">
        <f aca="false">+G:G-H:H</f>
        <v>1025341579.31</v>
      </c>
    </row>
    <row r="4246" customFormat="false" ht="17.25" hidden="false" customHeight="true" outlineLevel="0" collapsed="false">
      <c r="A4246" s="140" t="s">
        <v>309</v>
      </c>
      <c r="C4246" s="142" t="n">
        <v>409200</v>
      </c>
      <c r="D4246" s="143" t="n">
        <v>40920000</v>
      </c>
      <c r="E4246" s="140" t="s">
        <v>903</v>
      </c>
      <c r="F4246" s="143" t="n">
        <v>2022</v>
      </c>
      <c r="G4246" s="144" t="n">
        <v>441050280.68</v>
      </c>
      <c r="H4246" s="144" t="n">
        <v>0</v>
      </c>
      <c r="I4246" s="144" t="n">
        <f aca="false">+G:G-H:H</f>
        <v>441050280.68</v>
      </c>
    </row>
    <row r="4247" customFormat="false" ht="17.25" hidden="false" customHeight="true" outlineLevel="0" collapsed="false">
      <c r="A4247" s="140" t="s">
        <v>309</v>
      </c>
      <c r="C4247" s="142" t="n">
        <v>411000</v>
      </c>
      <c r="D4247" s="143" t="n">
        <v>41100000</v>
      </c>
      <c r="E4247" s="140" t="s">
        <v>1554</v>
      </c>
      <c r="F4247" s="143" t="n">
        <v>2022</v>
      </c>
      <c r="G4247" s="144" t="n">
        <v>306593807.61</v>
      </c>
      <c r="H4247" s="144" t="n">
        <v>0</v>
      </c>
      <c r="I4247" s="144" t="n">
        <f aca="false">+G:G-H:H</f>
        <v>306593807.61</v>
      </c>
    </row>
    <row r="4248" customFormat="false" ht="17.25" hidden="false" customHeight="true" outlineLevel="0" collapsed="false">
      <c r="A4248" s="140" t="s">
        <v>309</v>
      </c>
      <c r="C4248" s="142" t="n">
        <v>418000</v>
      </c>
      <c r="D4248" s="143" t="n">
        <v>41800000</v>
      </c>
      <c r="E4248" s="140" t="s">
        <v>1555</v>
      </c>
      <c r="F4248" s="143" t="n">
        <v>2022</v>
      </c>
      <c r="G4248" s="144" t="n">
        <v>87485332.04</v>
      </c>
      <c r="H4248" s="144" t="n">
        <v>0</v>
      </c>
      <c r="I4248" s="144" t="n">
        <f aca="false">+G:G-H:H</f>
        <v>87485332.04</v>
      </c>
    </row>
    <row r="4249" customFormat="false" ht="17.25" hidden="false" customHeight="true" outlineLevel="0" collapsed="false">
      <c r="A4249" s="140" t="s">
        <v>309</v>
      </c>
      <c r="C4249" s="142" t="n">
        <v>419100</v>
      </c>
      <c r="D4249" s="143" t="n">
        <v>41910000</v>
      </c>
      <c r="E4249" s="140" t="s">
        <v>603</v>
      </c>
      <c r="F4249" s="143" t="n">
        <v>2022</v>
      </c>
      <c r="G4249" s="144" t="n">
        <v>0</v>
      </c>
      <c r="H4249" s="144" t="n">
        <v>125000000</v>
      </c>
      <c r="I4249" s="144" t="n">
        <f aca="false">+G:G-H:H</f>
        <v>-125000000</v>
      </c>
    </row>
    <row r="4250" customFormat="false" ht="17.25" hidden="false" customHeight="true" outlineLevel="0" collapsed="false">
      <c r="A4250" s="140" t="s">
        <v>309</v>
      </c>
      <c r="C4250" s="142" t="n">
        <v>421100</v>
      </c>
      <c r="D4250" s="143" t="n">
        <v>42110000</v>
      </c>
      <c r="E4250" s="140" t="s">
        <v>915</v>
      </c>
      <c r="F4250" s="143" t="n">
        <v>2022</v>
      </c>
      <c r="G4250" s="144" t="n">
        <v>0</v>
      </c>
      <c r="H4250" s="144" t="n">
        <v>1359514.41</v>
      </c>
      <c r="I4250" s="144" t="n">
        <f aca="false">+G:G-H:H</f>
        <v>-1359514.41</v>
      </c>
    </row>
    <row r="4251" customFormat="false" ht="17.25" hidden="false" customHeight="true" outlineLevel="0" collapsed="false">
      <c r="A4251" s="140" t="s">
        <v>309</v>
      </c>
      <c r="C4251" s="142" t="n">
        <v>425400</v>
      </c>
      <c r="D4251" s="143" t="n">
        <v>42540000</v>
      </c>
      <c r="E4251" s="140" t="s">
        <v>283</v>
      </c>
      <c r="F4251" s="143" t="n">
        <v>2022</v>
      </c>
      <c r="G4251" s="144" t="n">
        <v>0</v>
      </c>
      <c r="H4251" s="144" t="n">
        <v>294999</v>
      </c>
      <c r="I4251" s="144" t="n">
        <f aca="false">+G:G-H:H</f>
        <v>-294999</v>
      </c>
    </row>
    <row r="4252" customFormat="false" ht="17.25" hidden="false" customHeight="true" outlineLevel="0" collapsed="false">
      <c r="A4252" s="140" t="s">
        <v>309</v>
      </c>
      <c r="C4252" s="142" t="n">
        <v>428000</v>
      </c>
      <c r="D4252" s="143" t="n">
        <v>42800000</v>
      </c>
      <c r="E4252" s="140" t="s">
        <v>274</v>
      </c>
      <c r="F4252" s="143" t="n">
        <v>2022</v>
      </c>
      <c r="G4252" s="144" t="n">
        <v>0</v>
      </c>
      <c r="H4252" s="144" t="n">
        <v>20264753.02</v>
      </c>
      <c r="I4252" s="144" t="n">
        <f aca="false">+G:G-H:H</f>
        <v>-20264753.02</v>
      </c>
    </row>
    <row r="4253" customFormat="false" ht="17.25" hidden="false" customHeight="true" outlineLevel="0" collapsed="false">
      <c r="A4253" s="140" t="s">
        <v>309</v>
      </c>
      <c r="C4253" s="142" t="n">
        <v>431000</v>
      </c>
      <c r="D4253" s="143" t="n">
        <v>43100000</v>
      </c>
      <c r="E4253" s="140" t="s">
        <v>35</v>
      </c>
      <c r="F4253" s="143" t="n">
        <v>2022</v>
      </c>
      <c r="G4253" s="144" t="n">
        <v>0</v>
      </c>
      <c r="H4253" s="144" t="n">
        <v>2638086.42</v>
      </c>
      <c r="I4253" s="144" t="n">
        <f aca="false">+G:G-H:H</f>
        <v>-2638086.42</v>
      </c>
    </row>
    <row r="4254" customFormat="false" ht="17.25" hidden="false" customHeight="true" outlineLevel="0" collapsed="false">
      <c r="A4254" s="140" t="s">
        <v>309</v>
      </c>
      <c r="C4254" s="142" t="n">
        <v>431100</v>
      </c>
      <c r="D4254" s="143" t="n">
        <v>43110000</v>
      </c>
      <c r="E4254" s="140" t="s">
        <v>275</v>
      </c>
      <c r="F4254" s="143" t="n">
        <v>2022</v>
      </c>
      <c r="G4254" s="144" t="n">
        <v>0</v>
      </c>
      <c r="H4254" s="144" t="n">
        <v>210000</v>
      </c>
      <c r="I4254" s="144" t="n">
        <f aca="false">+G:G-H:H</f>
        <v>-210000</v>
      </c>
    </row>
    <row r="4255" customFormat="false" ht="17.25" hidden="false" customHeight="true" outlineLevel="0" collapsed="false">
      <c r="A4255" s="140" t="s">
        <v>309</v>
      </c>
      <c r="C4255" s="142" t="n">
        <v>432300</v>
      </c>
      <c r="D4255" s="143" t="n">
        <v>43230000</v>
      </c>
      <c r="E4255" s="140" t="s">
        <v>607</v>
      </c>
      <c r="F4255" s="143" t="n">
        <v>2022</v>
      </c>
      <c r="G4255" s="144" t="n">
        <v>0</v>
      </c>
      <c r="H4255" s="144" t="n">
        <v>1130608.08</v>
      </c>
      <c r="I4255" s="144" t="n">
        <f aca="false">+G:G-H:H</f>
        <v>-1130608.08</v>
      </c>
    </row>
    <row r="4256" customFormat="false" ht="17.25" hidden="false" customHeight="true" outlineLevel="0" collapsed="false">
      <c r="A4256" s="140" t="s">
        <v>309</v>
      </c>
      <c r="C4256" s="142" t="n">
        <v>433000</v>
      </c>
      <c r="D4256" s="143" t="n">
        <v>43300000</v>
      </c>
      <c r="E4256" s="140" t="s">
        <v>38</v>
      </c>
      <c r="F4256" s="143" t="n">
        <v>2022</v>
      </c>
      <c r="G4256" s="144" t="n">
        <v>0</v>
      </c>
      <c r="H4256" s="144" t="n">
        <v>188434.68</v>
      </c>
      <c r="I4256" s="144" t="n">
        <f aca="false">+G:G-H:H</f>
        <v>-188434.68</v>
      </c>
    </row>
    <row r="4257" customFormat="false" ht="17.25" hidden="false" customHeight="true" outlineLevel="0" collapsed="false">
      <c r="A4257" s="140" t="s">
        <v>309</v>
      </c>
      <c r="C4257" s="142" t="n">
        <v>438000</v>
      </c>
      <c r="D4257" s="143" t="n">
        <v>43800000</v>
      </c>
      <c r="E4257" s="140" t="s">
        <v>2372</v>
      </c>
      <c r="F4257" s="143" t="n">
        <v>2022</v>
      </c>
      <c r="G4257" s="144" t="n">
        <v>0</v>
      </c>
      <c r="H4257" s="144" t="n">
        <v>2004663.97</v>
      </c>
      <c r="I4257" s="144" t="n">
        <f aca="false">+G:G-H:H</f>
        <v>-2004663.97</v>
      </c>
    </row>
    <row r="4258" customFormat="false" ht="17.25" hidden="false" customHeight="true" outlineLevel="0" collapsed="false">
      <c r="A4258" s="140" t="s">
        <v>309</v>
      </c>
      <c r="C4258" s="142" t="n">
        <v>438200</v>
      </c>
      <c r="D4258" s="143" t="n">
        <v>43800000</v>
      </c>
      <c r="E4258" s="140" t="s">
        <v>3109</v>
      </c>
      <c r="F4258" s="143" t="n">
        <v>2022</v>
      </c>
      <c r="G4258" s="144" t="n">
        <v>0</v>
      </c>
      <c r="H4258" s="144" t="n">
        <v>1748500</v>
      </c>
      <c r="I4258" s="144" t="n">
        <f aca="false">+G:G-H:H</f>
        <v>-1748500</v>
      </c>
    </row>
    <row r="4259" customFormat="false" ht="17.25" hidden="false" customHeight="true" outlineLevel="0" collapsed="false">
      <c r="A4259" s="140" t="s">
        <v>309</v>
      </c>
      <c r="C4259" s="142" t="n">
        <v>441000</v>
      </c>
      <c r="D4259" s="143" t="n">
        <v>44100000</v>
      </c>
      <c r="E4259" s="140" t="s">
        <v>40</v>
      </c>
      <c r="F4259" s="143" t="n">
        <v>2022</v>
      </c>
      <c r="G4259" s="144" t="n">
        <v>0</v>
      </c>
      <c r="H4259" s="144" t="n">
        <v>105000</v>
      </c>
      <c r="I4259" s="144" t="n">
        <f aca="false">+G:G-H:H</f>
        <v>-105000</v>
      </c>
    </row>
    <row r="4260" customFormat="false" ht="17.25" hidden="false" customHeight="true" outlineLevel="0" collapsed="false">
      <c r="A4260" s="140" t="s">
        <v>309</v>
      </c>
      <c r="C4260" s="142" t="n">
        <v>443000</v>
      </c>
      <c r="D4260" s="143" t="n">
        <v>44300000</v>
      </c>
      <c r="E4260" s="140" t="s">
        <v>279</v>
      </c>
      <c r="F4260" s="143" t="n">
        <v>2022</v>
      </c>
      <c r="G4260" s="144" t="n">
        <v>76205193.14</v>
      </c>
      <c r="H4260" s="144" t="n">
        <v>0</v>
      </c>
      <c r="I4260" s="144" t="n">
        <f aca="false">+G:G-H:H</f>
        <v>76205193.14</v>
      </c>
    </row>
    <row r="4261" customFormat="false" ht="17.25" hidden="false" customHeight="true" outlineLevel="0" collapsed="false">
      <c r="A4261" s="140" t="s">
        <v>309</v>
      </c>
      <c r="C4261" s="142" t="n">
        <v>444000</v>
      </c>
      <c r="D4261" s="143" t="n">
        <v>44400000</v>
      </c>
      <c r="E4261" s="140" t="s">
        <v>3772</v>
      </c>
      <c r="F4261" s="143" t="n">
        <v>2022</v>
      </c>
      <c r="G4261" s="144" t="n">
        <v>0</v>
      </c>
      <c r="H4261" s="144" t="n">
        <v>83345482.0906947</v>
      </c>
      <c r="I4261" s="144" t="n">
        <f aca="false">+G:G-H:H</f>
        <v>-83345482.0906947</v>
      </c>
    </row>
    <row r="4262" customFormat="false" ht="17.25" hidden="false" customHeight="true" outlineLevel="0" collapsed="false">
      <c r="A4262" s="140" t="s">
        <v>309</v>
      </c>
      <c r="C4262" s="142" t="n">
        <v>444100</v>
      </c>
      <c r="D4262" s="143" t="n">
        <v>44410000</v>
      </c>
      <c r="E4262" s="140" t="s">
        <v>926</v>
      </c>
      <c r="F4262" s="143" t="n">
        <v>2022</v>
      </c>
      <c r="G4262" s="144" t="n">
        <v>0</v>
      </c>
      <c r="H4262" s="144" t="n">
        <v>487761.51</v>
      </c>
      <c r="I4262" s="144" t="n">
        <f aca="false">+G:G-H:H</f>
        <v>-487761.51</v>
      </c>
    </row>
    <row r="4263" customFormat="false" ht="17.25" hidden="false" customHeight="true" outlineLevel="0" collapsed="false">
      <c r="A4263" s="140" t="s">
        <v>309</v>
      </c>
      <c r="C4263" s="142" t="n">
        <v>445500</v>
      </c>
      <c r="D4263" s="143" t="n">
        <v>44550000</v>
      </c>
      <c r="E4263" s="140" t="s">
        <v>46</v>
      </c>
      <c r="F4263" s="143" t="n">
        <v>2022</v>
      </c>
      <c r="G4263" s="144" t="n">
        <v>849638817.29</v>
      </c>
      <c r="H4263" s="144" t="n">
        <v>0</v>
      </c>
      <c r="I4263" s="144" t="n">
        <f aca="false">+G:G-H:H</f>
        <v>849638817.29</v>
      </c>
    </row>
    <row r="4264" customFormat="false" ht="17.25" hidden="false" customHeight="true" outlineLevel="0" collapsed="false">
      <c r="A4264" s="140" t="s">
        <v>309</v>
      </c>
      <c r="C4264" s="142" t="n">
        <v>445620</v>
      </c>
      <c r="D4264" s="143" t="n">
        <v>44562000</v>
      </c>
      <c r="E4264" s="140" t="s">
        <v>932</v>
      </c>
      <c r="F4264" s="143" t="n">
        <v>2022</v>
      </c>
      <c r="G4264" s="144" t="n">
        <v>907211</v>
      </c>
      <c r="H4264" s="144" t="n">
        <v>0</v>
      </c>
      <c r="I4264" s="144" t="n">
        <f aca="false">+G:G-H:H</f>
        <v>907211</v>
      </c>
    </row>
    <row r="4265" customFormat="false" ht="17.25" hidden="false" customHeight="true" outlineLevel="0" collapsed="false">
      <c r="A4265" s="140" t="s">
        <v>309</v>
      </c>
      <c r="C4265" s="142" t="n">
        <v>445640</v>
      </c>
      <c r="D4265" s="143" t="n">
        <v>44564000</v>
      </c>
      <c r="E4265" s="140" t="s">
        <v>49</v>
      </c>
      <c r="F4265" s="143" t="n">
        <v>2022</v>
      </c>
      <c r="G4265" s="144" t="n">
        <v>7254174.51</v>
      </c>
      <c r="H4265" s="144" t="n">
        <v>0</v>
      </c>
      <c r="I4265" s="144" t="n">
        <f aca="false">+G:G-H:H</f>
        <v>7254174.51</v>
      </c>
    </row>
    <row r="4266" customFormat="false" ht="17.25" hidden="false" customHeight="true" outlineLevel="0" collapsed="false">
      <c r="A4266" s="140" t="s">
        <v>309</v>
      </c>
      <c r="C4266" s="142" t="n">
        <v>445650</v>
      </c>
      <c r="D4266" s="143" t="n">
        <v>44565000</v>
      </c>
      <c r="E4266" s="140" t="s">
        <v>47</v>
      </c>
      <c r="F4266" s="143" t="n">
        <v>2022</v>
      </c>
      <c r="G4266" s="144" t="n">
        <v>2122745.32</v>
      </c>
      <c r="H4266" s="144" t="n">
        <v>0</v>
      </c>
      <c r="I4266" s="144" t="n">
        <f aca="false">+G:G-H:H</f>
        <v>2122745.32</v>
      </c>
    </row>
    <row r="4267" customFormat="false" ht="17.25" hidden="false" customHeight="true" outlineLevel="0" collapsed="false">
      <c r="A4267" s="140" t="s">
        <v>309</v>
      </c>
      <c r="C4267" s="142" t="n">
        <v>445720</v>
      </c>
      <c r="D4267" s="143" t="n">
        <v>44572000</v>
      </c>
      <c r="E4267" s="140" t="s">
        <v>3122</v>
      </c>
      <c r="F4267" s="143" t="n">
        <v>2022</v>
      </c>
      <c r="G4267" s="144" t="n">
        <v>0</v>
      </c>
      <c r="H4267" s="144" t="n">
        <v>41018249.59</v>
      </c>
      <c r="I4267" s="144" t="n">
        <f aca="false">+G:G-H:H</f>
        <v>-41018249.59</v>
      </c>
    </row>
    <row r="4268" customFormat="false" ht="17.25" hidden="false" customHeight="true" outlineLevel="0" collapsed="false">
      <c r="A4268" s="140" t="s">
        <v>309</v>
      </c>
      <c r="C4268" s="142" t="n">
        <v>445830</v>
      </c>
      <c r="D4268" s="143" t="n">
        <v>44583000</v>
      </c>
      <c r="E4268" s="140" t="s">
        <v>286</v>
      </c>
      <c r="F4268" s="143" t="n">
        <v>2022</v>
      </c>
      <c r="G4268" s="144" t="n">
        <v>2578322.76</v>
      </c>
      <c r="H4268" s="144" t="n">
        <v>0</v>
      </c>
      <c r="I4268" s="144" t="n">
        <f aca="false">+G:G-H:H</f>
        <v>2578322.76</v>
      </c>
    </row>
    <row r="4269" customFormat="false" ht="17.25" hidden="false" customHeight="true" outlineLevel="0" collapsed="false">
      <c r="A4269" s="140" t="s">
        <v>309</v>
      </c>
      <c r="C4269" s="142" t="n">
        <v>445840</v>
      </c>
      <c r="D4269" s="143" t="n">
        <v>44584000</v>
      </c>
      <c r="E4269" s="140" t="s">
        <v>1559</v>
      </c>
      <c r="F4269" s="143" t="n">
        <v>2022</v>
      </c>
      <c r="G4269" s="144" t="n">
        <v>0</v>
      </c>
      <c r="H4269" s="144" t="n">
        <v>14130888.68</v>
      </c>
      <c r="I4269" s="144" t="n">
        <f aca="false">+G:G-H:H</f>
        <v>-14130888.68</v>
      </c>
    </row>
    <row r="4270" customFormat="false" ht="17.25" hidden="false" customHeight="true" outlineLevel="0" collapsed="false">
      <c r="A4270" s="140" t="s">
        <v>309</v>
      </c>
      <c r="C4270" s="142" t="n">
        <v>455200</v>
      </c>
      <c r="D4270" s="143" t="n">
        <v>45520000</v>
      </c>
      <c r="E4270" s="140" t="s">
        <v>1561</v>
      </c>
      <c r="F4270" s="143" t="n">
        <v>2022</v>
      </c>
      <c r="G4270" s="144" t="n">
        <v>0</v>
      </c>
      <c r="H4270" s="144" t="n">
        <v>2977179958.35</v>
      </c>
      <c r="I4270" s="144" t="n">
        <f aca="false">+G:G-H:H</f>
        <v>-2977179958.35</v>
      </c>
    </row>
    <row r="4271" customFormat="false" ht="17.25" hidden="false" customHeight="true" outlineLevel="0" collapsed="false">
      <c r="A4271" s="140" t="s">
        <v>309</v>
      </c>
      <c r="C4271" s="142" t="n">
        <v>455300</v>
      </c>
      <c r="D4271" s="143" t="n">
        <v>45530000</v>
      </c>
      <c r="E4271" s="140" t="s">
        <v>1562</v>
      </c>
      <c r="F4271" s="143" t="n">
        <v>2022</v>
      </c>
      <c r="G4271" s="144" t="n">
        <v>0</v>
      </c>
      <c r="H4271" s="144" t="n">
        <v>82500000</v>
      </c>
      <c r="I4271" s="144" t="n">
        <f aca="false">+G:G-H:H</f>
        <v>-82500000</v>
      </c>
    </row>
    <row r="4272" customFormat="false" ht="17.25" hidden="false" customHeight="true" outlineLevel="0" collapsed="false">
      <c r="A4272" s="140" t="s">
        <v>309</v>
      </c>
      <c r="C4272" s="142" t="n">
        <v>455400</v>
      </c>
      <c r="D4272" s="143" t="n">
        <v>45540000</v>
      </c>
      <c r="E4272" s="140" t="s">
        <v>1563</v>
      </c>
      <c r="F4272" s="143" t="n">
        <v>2022</v>
      </c>
      <c r="G4272" s="144" t="n">
        <v>0</v>
      </c>
      <c r="H4272" s="144" t="n">
        <v>27500000</v>
      </c>
      <c r="I4272" s="144" t="n">
        <f aca="false">+G:G-H:H</f>
        <v>-27500000</v>
      </c>
    </row>
    <row r="4273" customFormat="false" ht="17.25" hidden="false" customHeight="true" outlineLevel="0" collapsed="false">
      <c r="A4273" s="140" t="s">
        <v>309</v>
      </c>
      <c r="C4273" s="142" t="n">
        <v>455500</v>
      </c>
      <c r="D4273" s="143" t="n">
        <v>45550000</v>
      </c>
      <c r="E4273" s="140" t="s">
        <v>288</v>
      </c>
      <c r="F4273" s="143" t="n">
        <v>2022</v>
      </c>
      <c r="G4273" s="144" t="n">
        <v>0</v>
      </c>
      <c r="H4273" s="144" t="n">
        <v>1054489250</v>
      </c>
      <c r="I4273" s="144" t="n">
        <f aca="false">+G:G-H:H</f>
        <v>-1054489250</v>
      </c>
    </row>
    <row r="4274" customFormat="false" ht="17.25" hidden="false" customHeight="true" outlineLevel="0" collapsed="false">
      <c r="A4274" s="140" t="s">
        <v>309</v>
      </c>
      <c r="C4274" s="142" t="n">
        <v>455600</v>
      </c>
      <c r="D4274" s="143" t="n">
        <v>45514000</v>
      </c>
      <c r="E4274" s="140" t="s">
        <v>1564</v>
      </c>
      <c r="F4274" s="143" t="n">
        <v>2022</v>
      </c>
      <c r="G4274" s="144" t="n">
        <v>0</v>
      </c>
      <c r="H4274" s="144" t="n">
        <v>76232553</v>
      </c>
      <c r="I4274" s="144" t="n">
        <f aca="false">+G:G-H:H</f>
        <v>-76232553</v>
      </c>
    </row>
    <row r="4275" customFormat="false" ht="17.25" hidden="false" customHeight="true" outlineLevel="0" collapsed="false">
      <c r="A4275" s="145" t="s">
        <v>309</v>
      </c>
      <c r="C4275" s="146" t="n">
        <v>466000</v>
      </c>
      <c r="D4275" s="147" t="n">
        <v>46600000</v>
      </c>
      <c r="E4275" s="145" t="s">
        <v>3773</v>
      </c>
      <c r="F4275" s="143" t="n">
        <v>2022</v>
      </c>
      <c r="G4275" s="148" t="n">
        <v>3233190</v>
      </c>
      <c r="H4275" s="148" t="n">
        <v>0</v>
      </c>
      <c r="I4275" s="144" t="n">
        <f aca="false">+G:G-H:H</f>
        <v>3233190</v>
      </c>
    </row>
    <row r="4276" customFormat="false" ht="17.25" hidden="false" customHeight="true" outlineLevel="0" collapsed="false">
      <c r="A4276" s="140" t="s">
        <v>309</v>
      </c>
      <c r="C4276" s="142" t="n">
        <v>466000</v>
      </c>
      <c r="D4276" s="143" t="n">
        <v>46600000</v>
      </c>
      <c r="E4276" s="140" t="s">
        <v>3774</v>
      </c>
      <c r="F4276" s="143" t="n">
        <v>2022</v>
      </c>
      <c r="G4276" s="144" t="n">
        <v>9175000</v>
      </c>
      <c r="H4276" s="144" t="n">
        <v>0</v>
      </c>
      <c r="I4276" s="144" t="n">
        <f aca="false">+G:G-H:H</f>
        <v>9175000</v>
      </c>
    </row>
    <row r="4277" customFormat="false" ht="17.25" hidden="false" customHeight="true" outlineLevel="0" collapsed="false">
      <c r="A4277" s="140" t="s">
        <v>309</v>
      </c>
      <c r="C4277" s="142" t="n">
        <v>466000</v>
      </c>
      <c r="D4277" s="143" t="n">
        <v>46600000</v>
      </c>
      <c r="E4277" s="140" t="s">
        <v>3775</v>
      </c>
      <c r="F4277" s="143" t="n">
        <v>2022</v>
      </c>
      <c r="G4277" s="144" t="n">
        <v>420000000</v>
      </c>
      <c r="H4277" s="144" t="n">
        <v>0</v>
      </c>
      <c r="I4277" s="144" t="n">
        <f aca="false">+G:G-H:H</f>
        <v>420000000</v>
      </c>
    </row>
    <row r="4278" customFormat="false" ht="17.25" hidden="false" customHeight="true" outlineLevel="0" collapsed="false">
      <c r="A4278" s="140" t="s">
        <v>309</v>
      </c>
      <c r="C4278" s="142" t="n">
        <v>466100</v>
      </c>
      <c r="D4278" s="143" t="n">
        <v>46610000</v>
      </c>
      <c r="E4278" s="140" t="s">
        <v>3776</v>
      </c>
      <c r="F4278" s="143" t="n">
        <v>2022</v>
      </c>
      <c r="G4278" s="144" t="n">
        <v>1888000</v>
      </c>
      <c r="H4278" s="144" t="n">
        <v>0</v>
      </c>
      <c r="I4278" s="144" t="n">
        <f aca="false">+G:G-H:H</f>
        <v>1888000</v>
      </c>
    </row>
    <row r="4279" customFormat="false" ht="17.25" hidden="false" customHeight="true" outlineLevel="0" collapsed="false">
      <c r="A4279" s="140" t="s">
        <v>309</v>
      </c>
      <c r="C4279" s="142" t="n">
        <v>466100</v>
      </c>
      <c r="D4279" s="143" t="n">
        <v>46610000</v>
      </c>
      <c r="E4279" s="140" t="s">
        <v>3777</v>
      </c>
      <c r="F4279" s="143" t="n">
        <v>2022</v>
      </c>
      <c r="G4279" s="144" t="n">
        <v>2192851.45</v>
      </c>
      <c r="H4279" s="144" t="n">
        <v>0</v>
      </c>
      <c r="I4279" s="144" t="n">
        <f aca="false">+G:G-H:H</f>
        <v>2192851.45</v>
      </c>
    </row>
    <row r="4280" customFormat="false" ht="17.25" hidden="false" customHeight="true" outlineLevel="0" collapsed="false">
      <c r="A4280" s="140" t="s">
        <v>309</v>
      </c>
      <c r="C4280" s="142" t="n">
        <v>466100</v>
      </c>
      <c r="D4280" s="143" t="n">
        <v>46610000</v>
      </c>
      <c r="E4280" s="140" t="s">
        <v>3778</v>
      </c>
      <c r="F4280" s="143" t="n">
        <v>2022</v>
      </c>
      <c r="G4280" s="144" t="n">
        <v>4700232</v>
      </c>
      <c r="H4280" s="144" t="n">
        <v>0</v>
      </c>
      <c r="I4280" s="144" t="n">
        <f aca="false">+G:G-H:H</f>
        <v>4700232</v>
      </c>
    </row>
    <row r="4281" customFormat="false" ht="17.25" hidden="false" customHeight="true" outlineLevel="0" collapsed="false">
      <c r="A4281" s="140" t="s">
        <v>309</v>
      </c>
      <c r="C4281" s="142" t="n">
        <v>466100</v>
      </c>
      <c r="D4281" s="143" t="n">
        <v>46610000</v>
      </c>
      <c r="E4281" s="140" t="s">
        <v>3779</v>
      </c>
      <c r="F4281" s="143" t="n">
        <v>2022</v>
      </c>
      <c r="G4281" s="144" t="n">
        <v>5717724.85</v>
      </c>
      <c r="H4281" s="144" t="n">
        <v>0</v>
      </c>
      <c r="I4281" s="144" t="n">
        <f aca="false">+G:G-H:H</f>
        <v>5717724.85</v>
      </c>
    </row>
    <row r="4282" customFormat="false" ht="17.25" hidden="false" customHeight="true" outlineLevel="0" collapsed="false">
      <c r="A4282" s="140" t="s">
        <v>309</v>
      </c>
      <c r="C4282" s="142" t="n">
        <v>466100</v>
      </c>
      <c r="D4282" s="143" t="n">
        <v>46610000</v>
      </c>
      <c r="E4282" s="140" t="s">
        <v>3780</v>
      </c>
      <c r="F4282" s="143" t="n">
        <v>2022</v>
      </c>
      <c r="G4282" s="144" t="n">
        <v>56179007.44</v>
      </c>
      <c r="H4282" s="144" t="n">
        <v>0</v>
      </c>
      <c r="I4282" s="144" t="n">
        <f aca="false">+G:G-H:H</f>
        <v>56179007.44</v>
      </c>
    </row>
    <row r="4283" customFormat="false" ht="17.25" hidden="false" customHeight="true" outlineLevel="0" collapsed="false">
      <c r="A4283" s="140" t="s">
        <v>309</v>
      </c>
      <c r="C4283" s="142" t="n">
        <v>466100</v>
      </c>
      <c r="D4283" s="143" t="n">
        <v>46610000</v>
      </c>
      <c r="E4283" s="140" t="s">
        <v>3781</v>
      </c>
      <c r="F4283" s="143" t="n">
        <v>2022</v>
      </c>
      <c r="G4283" s="144" t="n">
        <v>0</v>
      </c>
      <c r="H4283" s="144" t="n">
        <v>720000</v>
      </c>
      <c r="I4283" s="144" t="n">
        <f aca="false">+G:G-H:H</f>
        <v>-720000</v>
      </c>
    </row>
    <row r="4284" customFormat="false" ht="17.25" hidden="false" customHeight="true" outlineLevel="0" collapsed="false">
      <c r="A4284" s="140" t="s">
        <v>309</v>
      </c>
      <c r="C4284" s="142" t="n">
        <v>466100</v>
      </c>
      <c r="D4284" s="143" t="n">
        <v>46610000</v>
      </c>
      <c r="E4284" s="140" t="s">
        <v>3782</v>
      </c>
      <c r="F4284" s="143" t="n">
        <v>2022</v>
      </c>
      <c r="G4284" s="144" t="n">
        <v>0</v>
      </c>
      <c r="H4284" s="144" t="n">
        <v>744951</v>
      </c>
      <c r="I4284" s="144" t="n">
        <f aca="false">+G:G-H:H</f>
        <v>-744951</v>
      </c>
    </row>
    <row r="4285" customFormat="false" ht="17.25" hidden="false" customHeight="true" outlineLevel="0" collapsed="false">
      <c r="A4285" s="140" t="s">
        <v>309</v>
      </c>
      <c r="C4285" s="142" t="n">
        <v>466100</v>
      </c>
      <c r="D4285" s="143" t="n">
        <v>46610000</v>
      </c>
      <c r="E4285" s="140" t="s">
        <v>3783</v>
      </c>
      <c r="F4285" s="143" t="n">
        <v>2022</v>
      </c>
      <c r="G4285" s="144" t="n">
        <v>0</v>
      </c>
      <c r="H4285" s="144" t="n">
        <v>1531500.02</v>
      </c>
      <c r="I4285" s="144" t="n">
        <f aca="false">+G:G-H:H</f>
        <v>-1531500.02</v>
      </c>
    </row>
    <row r="4286" customFormat="false" ht="17.25" hidden="false" customHeight="true" outlineLevel="0" collapsed="false">
      <c r="A4286" s="140" t="s">
        <v>309</v>
      </c>
      <c r="C4286" s="142" t="n">
        <v>466100</v>
      </c>
      <c r="D4286" s="143" t="n">
        <v>46610000</v>
      </c>
      <c r="E4286" s="140" t="s">
        <v>3784</v>
      </c>
      <c r="F4286" s="143" t="n">
        <v>2022</v>
      </c>
      <c r="G4286" s="144" t="n">
        <v>0</v>
      </c>
      <c r="H4286" s="144" t="n">
        <v>13170000</v>
      </c>
      <c r="I4286" s="144" t="n">
        <f aca="false">+G:G-H:H</f>
        <v>-13170000</v>
      </c>
    </row>
    <row r="4287" customFormat="false" ht="17.25" hidden="false" customHeight="true" outlineLevel="0" collapsed="false">
      <c r="A4287" s="140" t="s">
        <v>309</v>
      </c>
      <c r="C4287" s="142" t="n">
        <v>466100</v>
      </c>
      <c r="D4287" s="143" t="n">
        <v>46610000</v>
      </c>
      <c r="E4287" s="140" t="s">
        <v>3785</v>
      </c>
      <c r="F4287" s="143" t="n">
        <v>2022</v>
      </c>
      <c r="G4287" s="144" t="n">
        <v>0</v>
      </c>
      <c r="H4287" s="144" t="n">
        <v>13190772.51</v>
      </c>
      <c r="I4287" s="144" t="n">
        <f aca="false">+G:G-H:H</f>
        <v>-13190772.51</v>
      </c>
    </row>
    <row r="4288" customFormat="false" ht="17.25" hidden="false" customHeight="true" outlineLevel="0" collapsed="false">
      <c r="A4288" s="140" t="s">
        <v>309</v>
      </c>
      <c r="C4288" s="142" t="n">
        <v>466100</v>
      </c>
      <c r="D4288" s="143" t="n">
        <v>46610000</v>
      </c>
      <c r="E4288" s="140" t="s">
        <v>3786</v>
      </c>
      <c r="F4288" s="143" t="n">
        <v>2022</v>
      </c>
      <c r="G4288" s="144" t="n">
        <v>0</v>
      </c>
      <c r="H4288" s="144" t="n">
        <v>47359930.05</v>
      </c>
      <c r="I4288" s="144" t="n">
        <f aca="false">+G:G-H:H</f>
        <v>-47359930.05</v>
      </c>
    </row>
    <row r="4289" customFormat="false" ht="17.25" hidden="false" customHeight="true" outlineLevel="0" collapsed="false">
      <c r="A4289" s="140" t="s">
        <v>309</v>
      </c>
      <c r="C4289" s="142" t="n">
        <v>466100</v>
      </c>
      <c r="D4289" s="143" t="n">
        <v>46610000</v>
      </c>
      <c r="E4289" s="140" t="s">
        <v>3787</v>
      </c>
      <c r="F4289" s="143" t="n">
        <v>2022</v>
      </c>
      <c r="G4289" s="144" t="n">
        <v>0</v>
      </c>
      <c r="H4289" s="144" t="n">
        <v>266026240.14</v>
      </c>
      <c r="I4289" s="144" t="n">
        <f aca="false">+G:G-H:H</f>
        <v>-266026240.14</v>
      </c>
    </row>
    <row r="4290" customFormat="false" ht="17.25" hidden="false" customHeight="true" outlineLevel="0" collapsed="false">
      <c r="A4290" s="140" t="s">
        <v>309</v>
      </c>
      <c r="C4290" s="142" t="n">
        <v>467000</v>
      </c>
      <c r="D4290" s="143" t="n">
        <v>46700000</v>
      </c>
      <c r="E4290" s="140" t="s">
        <v>3788</v>
      </c>
      <c r="F4290" s="143" t="n">
        <v>2022</v>
      </c>
      <c r="G4290" s="144" t="n">
        <v>5000000</v>
      </c>
      <c r="H4290" s="144" t="n">
        <v>0</v>
      </c>
      <c r="I4290" s="144" t="n">
        <f aca="false">+G:G-H:H</f>
        <v>5000000</v>
      </c>
    </row>
    <row r="4291" customFormat="false" ht="17.25" hidden="false" customHeight="true" outlineLevel="0" collapsed="false">
      <c r="A4291" s="140" t="s">
        <v>309</v>
      </c>
      <c r="C4291" s="142" t="n">
        <v>467000</v>
      </c>
      <c r="D4291" s="143" t="n">
        <v>46700000</v>
      </c>
      <c r="E4291" s="140" t="s">
        <v>3789</v>
      </c>
      <c r="F4291" s="143" t="n">
        <v>2022</v>
      </c>
      <c r="G4291" s="144" t="n">
        <v>50000000</v>
      </c>
      <c r="H4291" s="144" t="n">
        <v>0</v>
      </c>
      <c r="I4291" s="144" t="n">
        <f aca="false">+G:G-H:H</f>
        <v>50000000</v>
      </c>
    </row>
    <row r="4292" customFormat="false" ht="17.25" hidden="false" customHeight="true" outlineLevel="0" collapsed="false">
      <c r="A4292" s="140" t="s">
        <v>309</v>
      </c>
      <c r="C4292" s="142" t="n">
        <v>467000</v>
      </c>
      <c r="D4292" s="143" t="n">
        <v>46700000</v>
      </c>
      <c r="E4292" s="140" t="s">
        <v>3790</v>
      </c>
      <c r="F4292" s="143" t="n">
        <v>2022</v>
      </c>
      <c r="G4292" s="144" t="n">
        <v>156000000</v>
      </c>
      <c r="H4292" s="144" t="n">
        <v>0</v>
      </c>
      <c r="I4292" s="144" t="n">
        <f aca="false">+G:G-H:H</f>
        <v>156000000</v>
      </c>
    </row>
    <row r="4293" customFormat="false" ht="17.25" hidden="false" customHeight="true" outlineLevel="0" collapsed="false">
      <c r="A4293" s="140" t="s">
        <v>309</v>
      </c>
      <c r="C4293" s="142" t="n">
        <v>467000</v>
      </c>
      <c r="D4293" s="143" t="n">
        <v>46700000</v>
      </c>
      <c r="E4293" s="140" t="s">
        <v>3791</v>
      </c>
      <c r="F4293" s="143" t="n">
        <v>2022</v>
      </c>
      <c r="G4293" s="144" t="n">
        <v>0</v>
      </c>
      <c r="H4293" s="144" t="n">
        <v>60000000</v>
      </c>
      <c r="I4293" s="144" t="n">
        <f aca="false">+G:G-H:H</f>
        <v>-60000000</v>
      </c>
    </row>
    <row r="4294" customFormat="false" ht="17.25" hidden="false" customHeight="true" outlineLevel="0" collapsed="false">
      <c r="A4294" s="140" t="s">
        <v>309</v>
      </c>
      <c r="C4294" s="142" t="n">
        <v>467000</v>
      </c>
      <c r="D4294" s="143" t="n">
        <v>46700000</v>
      </c>
      <c r="E4294" s="140" t="s">
        <v>3792</v>
      </c>
      <c r="F4294" s="143" t="n">
        <v>2022</v>
      </c>
      <c r="G4294" s="144" t="n">
        <v>0</v>
      </c>
      <c r="H4294" s="144" t="n">
        <v>200000000</v>
      </c>
      <c r="I4294" s="144" t="n">
        <f aca="false">+G:G-H:H</f>
        <v>-200000000</v>
      </c>
    </row>
    <row r="4295" customFormat="false" ht="17.25" hidden="false" customHeight="true" outlineLevel="0" collapsed="false">
      <c r="A4295" s="140" t="s">
        <v>309</v>
      </c>
      <c r="C4295" s="142" t="n">
        <v>467000</v>
      </c>
      <c r="D4295" s="143" t="n">
        <v>46700000</v>
      </c>
      <c r="E4295" s="140" t="s">
        <v>3793</v>
      </c>
      <c r="F4295" s="143" t="n">
        <v>2022</v>
      </c>
      <c r="G4295" s="144" t="n">
        <v>0</v>
      </c>
      <c r="H4295" s="144" t="n">
        <v>275000000</v>
      </c>
      <c r="I4295" s="144" t="n">
        <f aca="false">+G:G-H:H</f>
        <v>-275000000</v>
      </c>
    </row>
    <row r="4296" customFormat="false" ht="17.25" hidden="false" customHeight="true" outlineLevel="0" collapsed="false">
      <c r="A4296" s="140" t="s">
        <v>309</v>
      </c>
      <c r="C4296" s="142" t="n">
        <v>467000</v>
      </c>
      <c r="D4296" s="143" t="n">
        <v>46700000</v>
      </c>
      <c r="E4296" s="140" t="s">
        <v>3794</v>
      </c>
      <c r="F4296" s="143" t="n">
        <v>2022</v>
      </c>
      <c r="G4296" s="144" t="n">
        <v>0</v>
      </c>
      <c r="H4296" s="144" t="n">
        <v>455000000</v>
      </c>
      <c r="I4296" s="144" t="n">
        <f aca="false">+G:G-H:H</f>
        <v>-455000000</v>
      </c>
    </row>
    <row r="4297" customFormat="false" ht="17.25" hidden="false" customHeight="true" outlineLevel="0" collapsed="false">
      <c r="A4297" s="140" t="s">
        <v>309</v>
      </c>
      <c r="C4297" s="142" t="n">
        <v>468000</v>
      </c>
      <c r="D4297" s="143" t="n">
        <v>46800000</v>
      </c>
      <c r="E4297" s="140" t="s">
        <v>3787</v>
      </c>
      <c r="F4297" s="143" t="n">
        <v>2022</v>
      </c>
      <c r="G4297" s="144" t="n">
        <v>0</v>
      </c>
      <c r="H4297" s="144" t="n">
        <v>293143.6</v>
      </c>
      <c r="I4297" s="144" t="n">
        <f aca="false">+G:G-H:H</f>
        <v>-293143.6</v>
      </c>
    </row>
    <row r="4298" customFormat="false" ht="17.25" hidden="false" customHeight="true" outlineLevel="0" collapsed="false">
      <c r="A4298" s="140" t="s">
        <v>309</v>
      </c>
      <c r="C4298" s="142" t="n">
        <v>471000</v>
      </c>
      <c r="D4298" s="143" t="n">
        <v>47100000</v>
      </c>
      <c r="E4298" s="140" t="s">
        <v>131</v>
      </c>
      <c r="F4298" s="143" t="n">
        <v>2022</v>
      </c>
      <c r="G4298" s="144" t="n">
        <v>883000</v>
      </c>
      <c r="H4298" s="144" t="n">
        <v>0</v>
      </c>
      <c r="I4298" s="144" t="n">
        <f aca="false">+G:G-H:H</f>
        <v>883000</v>
      </c>
    </row>
    <row r="4299" customFormat="false" ht="17.25" hidden="false" customHeight="true" outlineLevel="0" collapsed="false">
      <c r="A4299" s="140" t="s">
        <v>309</v>
      </c>
      <c r="C4299" s="142" t="n">
        <v>486000</v>
      </c>
      <c r="D4299" s="143" t="n">
        <v>48600000</v>
      </c>
      <c r="E4299" s="140" t="s">
        <v>132</v>
      </c>
      <c r="F4299" s="143" t="n">
        <v>2022</v>
      </c>
      <c r="G4299" s="144" t="n">
        <v>2554331.35</v>
      </c>
      <c r="H4299" s="144" t="n">
        <v>0</v>
      </c>
      <c r="I4299" s="144" t="n">
        <f aca="false">+G:G-H:H</f>
        <v>2554331.35</v>
      </c>
    </row>
    <row r="4300" customFormat="false" ht="17.25" hidden="false" customHeight="true" outlineLevel="0" collapsed="false">
      <c r="A4300" s="140" t="s">
        <v>309</v>
      </c>
      <c r="C4300" s="142" t="n">
        <v>487000</v>
      </c>
      <c r="D4300" s="143" t="n">
        <v>48700000</v>
      </c>
      <c r="E4300" s="140" t="s">
        <v>1015</v>
      </c>
      <c r="F4300" s="143" t="n">
        <v>2022</v>
      </c>
      <c r="G4300" s="144" t="n">
        <v>0</v>
      </c>
      <c r="H4300" s="144" t="n">
        <v>825000000</v>
      </c>
      <c r="I4300" s="144" t="n">
        <f aca="false">+G:G-H:H</f>
        <v>-825000000</v>
      </c>
    </row>
    <row r="4301" customFormat="false" ht="17.25" hidden="false" customHeight="true" outlineLevel="0" collapsed="false">
      <c r="A4301" s="140" t="s">
        <v>309</v>
      </c>
      <c r="C4301" s="142" t="n">
        <v>511100</v>
      </c>
      <c r="D4301" s="143" t="n">
        <v>51110000</v>
      </c>
      <c r="E4301" s="140" t="s">
        <v>3476</v>
      </c>
      <c r="F4301" s="143" t="n">
        <v>2022</v>
      </c>
      <c r="G4301" s="144" t="n">
        <v>28083357</v>
      </c>
      <c r="H4301" s="144" t="n">
        <v>0</v>
      </c>
      <c r="I4301" s="144" t="n">
        <f aca="false">+G:G-H:H</f>
        <v>28083357</v>
      </c>
    </row>
    <row r="4302" customFormat="false" ht="17.25" hidden="false" customHeight="true" outlineLevel="0" collapsed="false">
      <c r="A4302" s="140" t="s">
        <v>309</v>
      </c>
      <c r="C4302" s="142" t="n">
        <v>511270</v>
      </c>
      <c r="D4302" s="143" t="n">
        <v>51130000</v>
      </c>
      <c r="E4302" s="140" t="s">
        <v>3154</v>
      </c>
      <c r="F4302" s="143" t="n">
        <v>2022</v>
      </c>
      <c r="G4302" s="144" t="n">
        <v>0</v>
      </c>
      <c r="H4302" s="144" t="n">
        <v>10380819.78</v>
      </c>
      <c r="I4302" s="144" t="n">
        <f aca="false">+G:G-H:H</f>
        <v>-10380819.78</v>
      </c>
    </row>
    <row r="4303" customFormat="false" ht="17.25" hidden="false" customHeight="true" outlineLevel="0" collapsed="false">
      <c r="A4303" s="140" t="s">
        <v>309</v>
      </c>
      <c r="C4303" s="142" t="n">
        <v>511400</v>
      </c>
      <c r="D4303" s="143" t="n">
        <v>51140000</v>
      </c>
      <c r="E4303" s="140" t="s">
        <v>3156</v>
      </c>
      <c r="F4303" s="143" t="n">
        <v>2022</v>
      </c>
      <c r="G4303" s="144" t="n">
        <v>39424193.75</v>
      </c>
      <c r="H4303" s="144" t="n">
        <v>0</v>
      </c>
      <c r="I4303" s="144" t="n">
        <f aca="false">+G:G-H:H</f>
        <v>39424193.75</v>
      </c>
    </row>
    <row r="4304" customFormat="false" ht="17.25" hidden="false" customHeight="true" outlineLevel="0" collapsed="false">
      <c r="A4304" s="140" t="s">
        <v>309</v>
      </c>
      <c r="C4304" s="142" t="n">
        <v>512110</v>
      </c>
      <c r="D4304" s="143" t="n">
        <v>51211000</v>
      </c>
      <c r="E4304" s="140" t="s">
        <v>3496</v>
      </c>
      <c r="F4304" s="143" t="n">
        <v>2022</v>
      </c>
      <c r="G4304" s="144" t="n">
        <v>38275251.59</v>
      </c>
      <c r="H4304" s="144" t="n">
        <v>0</v>
      </c>
      <c r="I4304" s="144" t="n">
        <f aca="false">+G:G-H:H</f>
        <v>38275251.59</v>
      </c>
    </row>
    <row r="4305" customFormat="false" ht="17.25" hidden="false" customHeight="true" outlineLevel="0" collapsed="false">
      <c r="A4305" s="140" t="s">
        <v>309</v>
      </c>
      <c r="C4305" s="142" t="n">
        <v>512210</v>
      </c>
      <c r="D4305" s="143" t="n">
        <v>51221000</v>
      </c>
      <c r="E4305" s="140" t="s">
        <v>1570</v>
      </c>
      <c r="F4305" s="143" t="n">
        <v>2022</v>
      </c>
      <c r="G4305" s="144" t="n">
        <v>158721610.38</v>
      </c>
      <c r="H4305" s="144" t="n">
        <v>0</v>
      </c>
      <c r="I4305" s="144" t="n">
        <f aca="false">+G:G-H:H</f>
        <v>158721610.38</v>
      </c>
    </row>
    <row r="4306" customFormat="false" ht="17.25" hidden="false" customHeight="true" outlineLevel="0" collapsed="false">
      <c r="A4306" s="140" t="s">
        <v>309</v>
      </c>
      <c r="C4306" s="142" t="n">
        <v>518000</v>
      </c>
      <c r="D4306" s="143" t="n">
        <v>51800000</v>
      </c>
      <c r="E4306" s="140" t="s">
        <v>3795</v>
      </c>
      <c r="F4306" s="143" t="n">
        <v>2022</v>
      </c>
      <c r="G4306" s="144" t="n">
        <v>0</v>
      </c>
      <c r="H4306" s="144" t="n">
        <v>33730508.57</v>
      </c>
      <c r="I4306" s="144" t="n">
        <f aca="false">+G:G-H:H</f>
        <v>-33730508.57</v>
      </c>
    </row>
    <row r="4307" customFormat="false" ht="17.25" hidden="false" customHeight="true" outlineLevel="0" collapsed="false">
      <c r="A4307" s="140" t="s">
        <v>309</v>
      </c>
      <c r="C4307" s="142" t="n">
        <v>519411</v>
      </c>
      <c r="D4307" s="143" t="n">
        <v>51940000</v>
      </c>
      <c r="E4307" s="140" t="s">
        <v>3796</v>
      </c>
      <c r="F4307" s="143" t="n">
        <v>2022</v>
      </c>
      <c r="G4307" s="144" t="n">
        <v>0</v>
      </c>
      <c r="H4307" s="144" t="n">
        <v>119779041.23</v>
      </c>
      <c r="I4307" s="144" t="n">
        <f aca="false">+G:G-H:H</f>
        <v>-119779041.23</v>
      </c>
    </row>
    <row r="4308" customFormat="false" ht="17.25" hidden="false" customHeight="true" outlineLevel="0" collapsed="false">
      <c r="A4308" s="140" t="s">
        <v>309</v>
      </c>
      <c r="C4308" s="142" t="n">
        <v>519413</v>
      </c>
      <c r="D4308" s="143" t="n">
        <v>51940000</v>
      </c>
      <c r="E4308" s="140" t="s">
        <v>3797</v>
      </c>
      <c r="F4308" s="143" t="n">
        <v>2022</v>
      </c>
      <c r="G4308" s="144" t="n">
        <v>0</v>
      </c>
      <c r="H4308" s="144" t="n">
        <v>681598497.29</v>
      </c>
      <c r="I4308" s="144" t="n">
        <f aca="false">+G:G-H:H</f>
        <v>-681598497.29</v>
      </c>
    </row>
    <row r="4309" customFormat="false" ht="17.25" hidden="false" customHeight="true" outlineLevel="0" collapsed="false">
      <c r="A4309" s="140" t="s">
        <v>309</v>
      </c>
      <c r="C4309" s="142" t="n">
        <v>530000</v>
      </c>
      <c r="D4309" s="143" t="n">
        <v>53000000</v>
      </c>
      <c r="E4309" s="140" t="s">
        <v>1960</v>
      </c>
      <c r="F4309" s="143" t="n">
        <v>2022</v>
      </c>
      <c r="G4309" s="144" t="n">
        <v>2764397.42</v>
      </c>
      <c r="H4309" s="144" t="n">
        <v>0</v>
      </c>
      <c r="I4309" s="144" t="n">
        <f aca="false">+G:G-H:H</f>
        <v>2764397.42</v>
      </c>
    </row>
    <row r="4310" customFormat="false" ht="17.25" hidden="false" customHeight="true" outlineLevel="0" collapsed="false">
      <c r="A4310" s="140" t="s">
        <v>309</v>
      </c>
      <c r="C4310" s="142" t="n">
        <v>535000</v>
      </c>
      <c r="D4310" s="143" t="n">
        <v>53500000</v>
      </c>
      <c r="E4310" s="140" t="s">
        <v>1573</v>
      </c>
      <c r="F4310" s="143" t="n">
        <v>2022</v>
      </c>
      <c r="G4310" s="144" t="n">
        <v>2189330.76</v>
      </c>
      <c r="H4310" s="144" t="n">
        <v>0</v>
      </c>
      <c r="I4310" s="144" t="n">
        <f aca="false">+G:G-H:H</f>
        <v>2189330.76</v>
      </c>
    </row>
    <row r="4311" customFormat="false" ht="17.25" hidden="false" customHeight="true" outlineLevel="0" collapsed="false">
      <c r="A4311" s="140" t="s">
        <v>309</v>
      </c>
      <c r="C4311" s="142" t="n">
        <v>602010</v>
      </c>
      <c r="D4311" s="143" t="n">
        <v>60201000</v>
      </c>
      <c r="E4311" s="140" t="s">
        <v>3798</v>
      </c>
      <c r="F4311" s="143" t="n">
        <v>2022</v>
      </c>
      <c r="G4311" s="144" t="n">
        <v>191667.05</v>
      </c>
      <c r="H4311" s="144" t="n">
        <v>0</v>
      </c>
      <c r="I4311" s="144" t="n">
        <f aca="false">+G:G-H:H</f>
        <v>191667.05</v>
      </c>
    </row>
    <row r="4312" customFormat="false" ht="17.25" hidden="false" customHeight="true" outlineLevel="0" collapsed="false">
      <c r="A4312" s="140" t="s">
        <v>309</v>
      </c>
      <c r="C4312" s="142" t="n">
        <v>605000</v>
      </c>
      <c r="D4312" s="143" t="n">
        <v>60500000</v>
      </c>
      <c r="E4312" s="140" t="s">
        <v>3799</v>
      </c>
      <c r="F4312" s="143" t="n">
        <v>2022</v>
      </c>
      <c r="G4312" s="144" t="n">
        <v>52280</v>
      </c>
      <c r="H4312" s="144" t="n">
        <v>0</v>
      </c>
      <c r="I4312" s="144" t="n">
        <f aca="false">+G:G-H:H</f>
        <v>52280</v>
      </c>
    </row>
    <row r="4313" customFormat="false" ht="17.25" hidden="false" customHeight="true" outlineLevel="0" collapsed="false">
      <c r="A4313" s="140" t="s">
        <v>309</v>
      </c>
      <c r="C4313" s="142" t="n">
        <v>606010</v>
      </c>
      <c r="D4313" s="143" t="n">
        <v>60601000</v>
      </c>
      <c r="E4313" s="140" t="s">
        <v>3443</v>
      </c>
      <c r="F4313" s="143" t="n">
        <v>2022</v>
      </c>
      <c r="G4313" s="144" t="n">
        <v>105013030.79</v>
      </c>
      <c r="H4313" s="144" t="n">
        <v>0</v>
      </c>
      <c r="I4313" s="144" t="n">
        <f aca="false">+G:G-H:H</f>
        <v>105013030.79</v>
      </c>
    </row>
    <row r="4314" customFormat="false" ht="17.25" hidden="false" customHeight="true" outlineLevel="0" collapsed="false">
      <c r="A4314" s="140" t="s">
        <v>309</v>
      </c>
      <c r="C4314" s="142" t="n">
        <v>606040</v>
      </c>
      <c r="D4314" s="143" t="n">
        <v>60604000</v>
      </c>
      <c r="E4314" s="140" t="s">
        <v>3800</v>
      </c>
      <c r="F4314" s="143" t="n">
        <v>2022</v>
      </c>
      <c r="G4314" s="144" t="n">
        <v>47160</v>
      </c>
      <c r="H4314" s="144" t="n">
        <v>0</v>
      </c>
      <c r="I4314" s="144" t="n">
        <f aca="false">+G:G-H:H</f>
        <v>47160</v>
      </c>
    </row>
    <row r="4315" customFormat="false" ht="17.25" hidden="false" customHeight="true" outlineLevel="0" collapsed="false">
      <c r="A4315" s="140" t="s">
        <v>309</v>
      </c>
      <c r="C4315" s="142" t="n">
        <v>606050</v>
      </c>
      <c r="D4315" s="143" t="n">
        <v>60605000</v>
      </c>
      <c r="E4315" s="140" t="s">
        <v>3446</v>
      </c>
      <c r="F4315" s="143" t="n">
        <v>2022</v>
      </c>
      <c r="G4315" s="144" t="n">
        <v>46037182.73</v>
      </c>
      <c r="H4315" s="144" t="n">
        <v>0</v>
      </c>
      <c r="I4315" s="144" t="n">
        <f aca="false">+G:G-H:H</f>
        <v>46037182.73</v>
      </c>
    </row>
    <row r="4316" customFormat="false" ht="17.25" hidden="false" customHeight="true" outlineLevel="0" collapsed="false">
      <c r="A4316" s="140" t="s">
        <v>309</v>
      </c>
      <c r="C4316" s="142" t="n">
        <v>606060</v>
      </c>
      <c r="D4316" s="143" t="n">
        <v>60606000</v>
      </c>
      <c r="E4316" s="140" t="s">
        <v>3447</v>
      </c>
      <c r="F4316" s="143" t="n">
        <v>2022</v>
      </c>
      <c r="G4316" s="144" t="n">
        <v>211678</v>
      </c>
      <c r="H4316" s="144" t="n">
        <v>0</v>
      </c>
      <c r="I4316" s="144" t="n">
        <f aca="false">+G:G-H:H</f>
        <v>211678</v>
      </c>
    </row>
    <row r="4317" customFormat="false" ht="17.25" hidden="false" customHeight="true" outlineLevel="0" collapsed="false">
      <c r="A4317" s="140" t="s">
        <v>309</v>
      </c>
      <c r="C4317" s="142" t="n">
        <v>606070</v>
      </c>
      <c r="D4317" s="143" t="n">
        <v>60607000</v>
      </c>
      <c r="E4317" s="140" t="s">
        <v>1577</v>
      </c>
      <c r="F4317" s="143" t="n">
        <v>2022</v>
      </c>
      <c r="G4317" s="144" t="n">
        <v>551194.05</v>
      </c>
      <c r="H4317" s="144" t="n">
        <v>0</v>
      </c>
      <c r="I4317" s="144" t="n">
        <f aca="false">+G:G-H:H</f>
        <v>551194.05</v>
      </c>
    </row>
    <row r="4318" customFormat="false" ht="17.25" hidden="false" customHeight="true" outlineLevel="0" collapsed="false">
      <c r="A4318" s="140" t="s">
        <v>309</v>
      </c>
      <c r="C4318" s="142" t="n">
        <v>606080</v>
      </c>
      <c r="D4318" s="143" t="n">
        <v>60608000</v>
      </c>
      <c r="E4318" s="140" t="s">
        <v>3448</v>
      </c>
      <c r="F4318" s="143" t="n">
        <v>2022</v>
      </c>
      <c r="G4318" s="144" t="n">
        <v>2102569</v>
      </c>
      <c r="H4318" s="144" t="n">
        <v>0</v>
      </c>
      <c r="I4318" s="144" t="n">
        <f aca="false">+G:G-H:H</f>
        <v>2102569</v>
      </c>
    </row>
    <row r="4319" customFormat="false" ht="17.25" hidden="false" customHeight="true" outlineLevel="0" collapsed="false">
      <c r="A4319" s="140" t="s">
        <v>309</v>
      </c>
      <c r="C4319" s="142" t="n">
        <v>606090</v>
      </c>
      <c r="D4319" s="143" t="n">
        <v>60609000</v>
      </c>
      <c r="E4319" s="140" t="s">
        <v>3449</v>
      </c>
      <c r="F4319" s="143" t="n">
        <v>2022</v>
      </c>
      <c r="G4319" s="144" t="n">
        <v>527293.01</v>
      </c>
      <c r="H4319" s="144" t="n">
        <v>0</v>
      </c>
      <c r="I4319" s="144" t="n">
        <f aca="false">+G:G-H:H</f>
        <v>527293.01</v>
      </c>
    </row>
    <row r="4320" customFormat="false" ht="17.25" hidden="false" customHeight="true" outlineLevel="0" collapsed="false">
      <c r="A4320" s="140" t="s">
        <v>309</v>
      </c>
      <c r="C4320" s="142" t="n">
        <v>606100</v>
      </c>
      <c r="D4320" s="143" t="n">
        <v>60610000</v>
      </c>
      <c r="E4320" s="140" t="s">
        <v>410</v>
      </c>
      <c r="F4320" s="143" t="n">
        <v>2022</v>
      </c>
      <c r="G4320" s="144" t="n">
        <v>352775.2</v>
      </c>
      <c r="H4320" s="144" t="n">
        <v>0</v>
      </c>
      <c r="I4320" s="144" t="n">
        <f aca="false">+G:G-H:H</f>
        <v>352775.2</v>
      </c>
    </row>
    <row r="4321" customFormat="false" ht="17.25" hidden="false" customHeight="true" outlineLevel="0" collapsed="false">
      <c r="A4321" s="140" t="s">
        <v>309</v>
      </c>
      <c r="C4321" s="142" t="n">
        <v>606800</v>
      </c>
      <c r="D4321" s="143" t="n">
        <v>60680000</v>
      </c>
      <c r="E4321" s="140" t="s">
        <v>145</v>
      </c>
      <c r="F4321" s="143" t="n">
        <v>2022</v>
      </c>
      <c r="G4321" s="144" t="n">
        <v>25595830.92</v>
      </c>
      <c r="H4321" s="144" t="n">
        <v>0</v>
      </c>
      <c r="I4321" s="144" t="n">
        <f aca="false">+G:G-H:H</f>
        <v>25595830.92</v>
      </c>
    </row>
    <row r="4322" customFormat="false" ht="17.25" hidden="false" customHeight="true" outlineLevel="0" collapsed="false">
      <c r="A4322" s="140" t="s">
        <v>309</v>
      </c>
      <c r="C4322" s="142" t="n">
        <v>608030</v>
      </c>
      <c r="D4322" s="143" t="n">
        <v>60803000</v>
      </c>
      <c r="E4322" s="140" t="s">
        <v>3801</v>
      </c>
      <c r="F4322" s="143" t="n">
        <v>2022</v>
      </c>
      <c r="G4322" s="144" t="n">
        <v>744951</v>
      </c>
      <c r="H4322" s="144" t="n">
        <v>0</v>
      </c>
      <c r="I4322" s="144" t="n">
        <f aca="false">+G:G-H:H</f>
        <v>744951</v>
      </c>
    </row>
    <row r="4323" customFormat="false" ht="17.25" hidden="false" customHeight="true" outlineLevel="0" collapsed="false">
      <c r="A4323" s="140" t="s">
        <v>309</v>
      </c>
      <c r="C4323" s="142" t="n">
        <v>611000</v>
      </c>
      <c r="D4323" s="143" t="n">
        <v>61100000</v>
      </c>
      <c r="E4323" s="140" t="s">
        <v>3802</v>
      </c>
      <c r="F4323" s="143" t="n">
        <v>2022</v>
      </c>
      <c r="G4323" s="144" t="n">
        <v>572210.29</v>
      </c>
      <c r="H4323" s="144" t="n">
        <v>0</v>
      </c>
      <c r="I4323" s="144" t="n">
        <f aca="false">+G:G-H:H</f>
        <v>572210.29</v>
      </c>
    </row>
    <row r="4324" customFormat="false" ht="17.25" hidden="false" customHeight="true" outlineLevel="0" collapsed="false">
      <c r="A4324" s="140" t="s">
        <v>309</v>
      </c>
      <c r="C4324" s="142" t="n">
        <v>613010</v>
      </c>
      <c r="D4324" s="143" t="n">
        <v>61301000</v>
      </c>
      <c r="E4324" s="140" t="s">
        <v>1579</v>
      </c>
      <c r="F4324" s="143" t="n">
        <v>2022</v>
      </c>
      <c r="G4324" s="144" t="n">
        <v>58825162.75</v>
      </c>
      <c r="H4324" s="144" t="n">
        <v>0</v>
      </c>
      <c r="I4324" s="144" t="n">
        <f aca="false">+G:G-H:H</f>
        <v>58825162.75</v>
      </c>
    </row>
    <row r="4325" customFormat="false" ht="17.25" hidden="false" customHeight="true" outlineLevel="0" collapsed="false">
      <c r="A4325" s="140" t="s">
        <v>309</v>
      </c>
      <c r="C4325" s="142" t="n">
        <v>613020</v>
      </c>
      <c r="D4325" s="143" t="n">
        <v>61302000</v>
      </c>
      <c r="E4325" s="140" t="s">
        <v>3452</v>
      </c>
      <c r="F4325" s="143" t="n">
        <v>2022</v>
      </c>
      <c r="G4325" s="144" t="n">
        <v>8553914.18</v>
      </c>
      <c r="H4325" s="144" t="n">
        <v>0</v>
      </c>
      <c r="I4325" s="144" t="n">
        <f aca="false">+G:G-H:H</f>
        <v>8553914.18</v>
      </c>
    </row>
    <row r="4326" customFormat="false" ht="17.25" hidden="false" customHeight="true" outlineLevel="0" collapsed="false">
      <c r="A4326" s="140" t="s">
        <v>309</v>
      </c>
      <c r="C4326" s="142" t="n">
        <v>615000</v>
      </c>
      <c r="D4326" s="143" t="n">
        <v>61500000</v>
      </c>
      <c r="E4326" s="140" t="s">
        <v>3803</v>
      </c>
      <c r="F4326" s="143" t="n">
        <v>2022</v>
      </c>
      <c r="G4326" s="144" t="n">
        <v>2466100</v>
      </c>
      <c r="H4326" s="144" t="n">
        <v>0</v>
      </c>
      <c r="I4326" s="144" t="n">
        <f aca="false">+G:G-H:H</f>
        <v>2466100</v>
      </c>
    </row>
    <row r="4327" customFormat="false" ht="17.25" hidden="false" customHeight="true" outlineLevel="0" collapsed="false">
      <c r="A4327" s="140" t="s">
        <v>309</v>
      </c>
      <c r="C4327" s="142" t="n">
        <v>615011</v>
      </c>
      <c r="D4327" s="143" t="n">
        <v>61501000</v>
      </c>
      <c r="E4327" s="140" t="s">
        <v>1582</v>
      </c>
      <c r="F4327" s="143" t="n">
        <v>2022</v>
      </c>
      <c r="G4327" s="144" t="n">
        <v>1703250</v>
      </c>
      <c r="H4327" s="144" t="n">
        <v>0</v>
      </c>
      <c r="I4327" s="144" t="n">
        <f aca="false">+G:G-H:H</f>
        <v>1703250</v>
      </c>
    </row>
    <row r="4328" customFormat="false" ht="17.25" hidden="false" customHeight="true" outlineLevel="0" collapsed="false">
      <c r="A4328" s="140" t="s">
        <v>309</v>
      </c>
      <c r="C4328" s="142" t="n">
        <v>615012</v>
      </c>
      <c r="D4328" s="143" t="n">
        <v>61501000</v>
      </c>
      <c r="E4328" s="140" t="s">
        <v>1583</v>
      </c>
      <c r="F4328" s="143" t="n">
        <v>2022</v>
      </c>
      <c r="G4328" s="144" t="n">
        <v>23401264.69</v>
      </c>
      <c r="H4328" s="144" t="n">
        <v>0</v>
      </c>
      <c r="I4328" s="144" t="n">
        <f aca="false">+G:G-H:H</f>
        <v>23401264.69</v>
      </c>
    </row>
    <row r="4329" customFormat="false" ht="17.25" hidden="false" customHeight="true" outlineLevel="0" collapsed="false">
      <c r="A4329" s="140" t="s">
        <v>309</v>
      </c>
      <c r="C4329" s="142" t="n">
        <v>616020</v>
      </c>
      <c r="D4329" s="143" t="n">
        <v>61602000</v>
      </c>
      <c r="E4329" s="140" t="s">
        <v>1590</v>
      </c>
      <c r="F4329" s="143" t="n">
        <v>2022</v>
      </c>
      <c r="G4329" s="144" t="n">
        <v>19507556.65</v>
      </c>
      <c r="H4329" s="144" t="n">
        <v>0</v>
      </c>
      <c r="I4329" s="144" t="n">
        <f aca="false">+G:G-H:H</f>
        <v>19507556.65</v>
      </c>
    </row>
    <row r="4330" customFormat="false" ht="17.25" hidden="false" customHeight="true" outlineLevel="0" collapsed="false">
      <c r="A4330" s="140" t="s">
        <v>309</v>
      </c>
      <c r="C4330" s="142" t="n">
        <v>616040</v>
      </c>
      <c r="D4330" s="143" t="n">
        <v>61604000</v>
      </c>
      <c r="E4330" s="140" t="s">
        <v>1591</v>
      </c>
      <c r="F4330" s="143" t="n">
        <v>2022</v>
      </c>
      <c r="G4330" s="144" t="n">
        <v>1943073</v>
      </c>
      <c r="H4330" s="144" t="n">
        <v>0</v>
      </c>
      <c r="I4330" s="144" t="n">
        <f aca="false">+G:G-H:H</f>
        <v>1943073</v>
      </c>
    </row>
    <row r="4331" customFormat="false" ht="17.25" hidden="false" customHeight="true" outlineLevel="0" collapsed="false">
      <c r="A4331" s="140" t="s">
        <v>309</v>
      </c>
      <c r="C4331" s="142" t="n">
        <v>618020</v>
      </c>
      <c r="D4331" s="143" t="n">
        <v>61802000</v>
      </c>
      <c r="E4331" s="140" t="s">
        <v>2427</v>
      </c>
      <c r="F4331" s="143" t="n">
        <v>2022</v>
      </c>
      <c r="G4331" s="144" t="n">
        <v>42600</v>
      </c>
      <c r="H4331" s="144" t="n">
        <v>0</v>
      </c>
      <c r="I4331" s="144" t="n">
        <f aca="false">+G:G-H:H</f>
        <v>42600</v>
      </c>
    </row>
    <row r="4332" customFormat="false" ht="17.25" hidden="false" customHeight="true" outlineLevel="0" collapsed="false">
      <c r="A4332" s="140" t="s">
        <v>309</v>
      </c>
      <c r="C4332" s="142" t="n">
        <v>621000</v>
      </c>
      <c r="D4332" s="143" t="n">
        <v>62100000</v>
      </c>
      <c r="E4332" s="140" t="s">
        <v>3454</v>
      </c>
      <c r="F4332" s="143" t="n">
        <v>2022</v>
      </c>
      <c r="G4332" s="144" t="n">
        <v>98390006.49</v>
      </c>
      <c r="H4332" s="144" t="n">
        <v>0</v>
      </c>
      <c r="I4332" s="144" t="n">
        <f aca="false">+G:G-H:H</f>
        <v>98390006.49</v>
      </c>
    </row>
    <row r="4333" customFormat="false" ht="17.25" hidden="false" customHeight="true" outlineLevel="0" collapsed="false">
      <c r="A4333" s="140" t="s">
        <v>309</v>
      </c>
      <c r="C4333" s="142" t="n">
        <v>621010</v>
      </c>
      <c r="D4333" s="143" t="n">
        <v>62101000</v>
      </c>
      <c r="E4333" s="140" t="s">
        <v>3804</v>
      </c>
      <c r="F4333" s="143" t="n">
        <v>2022</v>
      </c>
      <c r="G4333" s="144" t="n">
        <v>1276912.74</v>
      </c>
      <c r="H4333" s="144" t="n">
        <v>0</v>
      </c>
      <c r="I4333" s="144" t="n">
        <f aca="false">+G:G-H:H</f>
        <v>1276912.74</v>
      </c>
    </row>
    <row r="4334" customFormat="false" ht="17.25" hidden="false" customHeight="true" outlineLevel="0" collapsed="false">
      <c r="A4334" s="140" t="s">
        <v>309</v>
      </c>
      <c r="C4334" s="142" t="n">
        <v>621030</v>
      </c>
      <c r="D4334" s="143" t="n">
        <v>62103000</v>
      </c>
      <c r="E4334" s="140" t="s">
        <v>162</v>
      </c>
      <c r="F4334" s="143" t="n">
        <v>2022</v>
      </c>
      <c r="G4334" s="144" t="n">
        <v>1596190.28</v>
      </c>
      <c r="H4334" s="144" t="n">
        <v>0</v>
      </c>
      <c r="I4334" s="144" t="n">
        <f aca="false">+G:G-H:H</f>
        <v>1596190.28</v>
      </c>
    </row>
    <row r="4335" customFormat="false" ht="17.25" hidden="false" customHeight="true" outlineLevel="0" collapsed="false">
      <c r="A4335" s="140" t="s">
        <v>309</v>
      </c>
      <c r="C4335" s="142" t="n">
        <v>622030</v>
      </c>
      <c r="D4335" s="143" t="n">
        <v>62203000</v>
      </c>
      <c r="E4335" s="140" t="s">
        <v>3805</v>
      </c>
      <c r="F4335" s="143" t="n">
        <v>2022</v>
      </c>
      <c r="G4335" s="144" t="n">
        <v>3003300</v>
      </c>
      <c r="H4335" s="144" t="n">
        <v>0</v>
      </c>
      <c r="I4335" s="144" t="n">
        <f aca="false">+G:G-H:H</f>
        <v>3003300</v>
      </c>
    </row>
    <row r="4336" customFormat="false" ht="17.25" hidden="false" customHeight="true" outlineLevel="0" collapsed="false">
      <c r="A4336" s="140" t="s">
        <v>309</v>
      </c>
      <c r="C4336" s="142" t="n">
        <v>622600</v>
      </c>
      <c r="D4336" s="143" t="n">
        <v>62260000</v>
      </c>
      <c r="E4336" s="140" t="s">
        <v>1595</v>
      </c>
      <c r="F4336" s="143" t="n">
        <v>2022</v>
      </c>
      <c r="G4336" s="144" t="n">
        <v>1775000</v>
      </c>
      <c r="H4336" s="144" t="n">
        <v>0</v>
      </c>
      <c r="I4336" s="144" t="n">
        <f aca="false">+G:G-H:H</f>
        <v>1775000</v>
      </c>
    </row>
    <row r="4337" customFormat="false" ht="17.25" hidden="false" customHeight="true" outlineLevel="0" collapsed="false">
      <c r="A4337" s="140" t="s">
        <v>309</v>
      </c>
      <c r="C4337" s="142" t="n">
        <v>623020</v>
      </c>
      <c r="D4337" s="143" t="n">
        <v>62302000</v>
      </c>
      <c r="E4337" s="140" t="s">
        <v>1599</v>
      </c>
      <c r="F4337" s="143" t="n">
        <v>2022</v>
      </c>
      <c r="G4337" s="144" t="n">
        <v>72000</v>
      </c>
      <c r="H4337" s="144" t="n">
        <v>0</v>
      </c>
      <c r="I4337" s="144" t="n">
        <f aca="false">+G:G-H:H</f>
        <v>72000</v>
      </c>
    </row>
    <row r="4338" customFormat="false" ht="17.25" hidden="false" customHeight="true" outlineLevel="0" collapsed="false">
      <c r="A4338" s="140" t="s">
        <v>309</v>
      </c>
      <c r="C4338" s="142" t="n">
        <v>625010</v>
      </c>
      <c r="D4338" s="143" t="n">
        <v>62501000</v>
      </c>
      <c r="E4338" s="140" t="s">
        <v>1603</v>
      </c>
      <c r="F4338" s="143" t="n">
        <v>2022</v>
      </c>
      <c r="G4338" s="144" t="n">
        <v>610000</v>
      </c>
      <c r="H4338" s="144" t="n">
        <v>0</v>
      </c>
      <c r="I4338" s="144" t="n">
        <f aca="false">+G:G-H:H</f>
        <v>610000</v>
      </c>
    </row>
    <row r="4339" customFormat="false" ht="17.25" hidden="false" customHeight="true" outlineLevel="0" collapsed="false">
      <c r="A4339" s="140" t="s">
        <v>309</v>
      </c>
      <c r="C4339" s="142" t="n">
        <v>625040</v>
      </c>
      <c r="D4339" s="143" t="n">
        <v>62504000</v>
      </c>
      <c r="E4339" s="140" t="s">
        <v>3806</v>
      </c>
      <c r="F4339" s="143" t="n">
        <v>2022</v>
      </c>
      <c r="G4339" s="144" t="n">
        <v>110500</v>
      </c>
      <c r="H4339" s="144" t="n">
        <v>0</v>
      </c>
      <c r="I4339" s="144" t="n">
        <f aca="false">+G:G-H:H</f>
        <v>110500</v>
      </c>
    </row>
    <row r="4340" customFormat="false" ht="17.25" hidden="false" customHeight="true" outlineLevel="0" collapsed="false">
      <c r="A4340" s="140" t="s">
        <v>309</v>
      </c>
      <c r="C4340" s="142" t="n">
        <v>625060</v>
      </c>
      <c r="D4340" s="143" t="n">
        <v>62506000</v>
      </c>
      <c r="E4340" s="140" t="s">
        <v>3456</v>
      </c>
      <c r="F4340" s="143" t="n">
        <v>2022</v>
      </c>
      <c r="G4340" s="144" t="n">
        <v>390200</v>
      </c>
      <c r="H4340" s="144" t="n">
        <v>0</v>
      </c>
      <c r="I4340" s="144" t="n">
        <f aca="false">+G:G-H:H</f>
        <v>390200</v>
      </c>
    </row>
    <row r="4341" customFormat="false" ht="17.25" hidden="false" customHeight="true" outlineLevel="0" collapsed="false">
      <c r="A4341" s="140" t="s">
        <v>309</v>
      </c>
      <c r="C4341" s="142" t="n">
        <v>625070</v>
      </c>
      <c r="D4341" s="143" t="n">
        <v>62507000</v>
      </c>
      <c r="E4341" s="140" t="s">
        <v>3457</v>
      </c>
      <c r="F4341" s="143" t="n">
        <v>2022</v>
      </c>
      <c r="G4341" s="144" t="n">
        <v>183000</v>
      </c>
      <c r="H4341" s="144" t="n">
        <v>0</v>
      </c>
      <c r="I4341" s="144" t="n">
        <f aca="false">+G:G-H:H</f>
        <v>183000</v>
      </c>
    </row>
    <row r="4342" customFormat="false" ht="17.25" hidden="false" customHeight="true" outlineLevel="0" collapsed="false">
      <c r="A4342" s="140" t="s">
        <v>309</v>
      </c>
      <c r="C4342" s="143" t="n">
        <v>626020</v>
      </c>
      <c r="D4342" s="143" t="n">
        <v>62602000</v>
      </c>
      <c r="E4342" s="140" t="s">
        <v>1610</v>
      </c>
      <c r="F4342" s="143" t="n">
        <v>2022</v>
      </c>
      <c r="G4342" s="144" t="n">
        <v>30000</v>
      </c>
      <c r="H4342" s="144" t="n">
        <v>0</v>
      </c>
      <c r="I4342" s="144" t="n">
        <f aca="false">+G:G-H:H</f>
        <v>30000</v>
      </c>
    </row>
    <row r="4343" customFormat="false" ht="17.25" hidden="false" customHeight="true" outlineLevel="0" collapsed="false">
      <c r="A4343" s="140" t="s">
        <v>309</v>
      </c>
      <c r="C4343" s="143" t="n">
        <v>626040</v>
      </c>
      <c r="D4343" s="143" t="n">
        <v>62604000</v>
      </c>
      <c r="E4343" s="140" t="s">
        <v>3458</v>
      </c>
      <c r="F4343" s="143" t="n">
        <v>2022</v>
      </c>
      <c r="G4343" s="144" t="n">
        <v>187340</v>
      </c>
      <c r="H4343" s="144" t="n">
        <v>0</v>
      </c>
      <c r="I4343" s="144" t="n">
        <f aca="false">+G:G-H:H</f>
        <v>187340</v>
      </c>
    </row>
    <row r="4344" customFormat="false" ht="17.25" hidden="false" customHeight="true" outlineLevel="0" collapsed="false">
      <c r="A4344" s="140" t="s">
        <v>309</v>
      </c>
      <c r="C4344" s="143" t="n">
        <v>627000</v>
      </c>
      <c r="D4344" s="143" t="n">
        <v>62700000</v>
      </c>
      <c r="E4344" s="140" t="s">
        <v>1112</v>
      </c>
      <c r="F4344" s="143" t="n">
        <v>2022</v>
      </c>
      <c r="G4344" s="144" t="n">
        <v>2639427.66</v>
      </c>
      <c r="H4344" s="144" t="n">
        <v>0</v>
      </c>
      <c r="I4344" s="144" t="n">
        <f aca="false">+G:G-H:H</f>
        <v>2639427.66</v>
      </c>
    </row>
    <row r="4345" customFormat="false" ht="17.25" hidden="false" customHeight="true" outlineLevel="0" collapsed="false">
      <c r="A4345" s="140" t="s">
        <v>309</v>
      </c>
      <c r="C4345" s="143" t="n">
        <v>627030</v>
      </c>
      <c r="D4345" s="143" t="n">
        <v>62703000</v>
      </c>
      <c r="E4345" s="140" t="s">
        <v>1115</v>
      </c>
      <c r="F4345" s="143" t="n">
        <v>2022</v>
      </c>
      <c r="G4345" s="144" t="n">
        <v>57400</v>
      </c>
      <c r="H4345" s="144" t="n">
        <v>0</v>
      </c>
      <c r="I4345" s="144" t="n">
        <f aca="false">+G:G-H:H</f>
        <v>57400</v>
      </c>
    </row>
    <row r="4346" customFormat="false" ht="17.25" hidden="false" customHeight="true" outlineLevel="0" collapsed="false">
      <c r="A4346" s="140" t="s">
        <v>309</v>
      </c>
      <c r="C4346" s="143" t="n">
        <v>627040</v>
      </c>
      <c r="D4346" s="143" t="n">
        <v>62704000</v>
      </c>
      <c r="E4346" s="140" t="s">
        <v>3497</v>
      </c>
      <c r="F4346" s="143" t="n">
        <v>2022</v>
      </c>
      <c r="G4346" s="144" t="n">
        <v>476020.37</v>
      </c>
      <c r="H4346" s="144" t="n">
        <v>0</v>
      </c>
      <c r="I4346" s="144" t="n">
        <f aca="false">+G:G-H:H</f>
        <v>476020.37</v>
      </c>
    </row>
    <row r="4347" customFormat="false" ht="17.25" hidden="false" customHeight="true" outlineLevel="0" collapsed="false">
      <c r="A4347" s="140" t="s">
        <v>309</v>
      </c>
      <c r="C4347" s="143" t="n">
        <v>627050</v>
      </c>
      <c r="D4347" s="143" t="n">
        <v>62705000</v>
      </c>
      <c r="E4347" s="140" t="s">
        <v>1612</v>
      </c>
      <c r="F4347" s="143" t="n">
        <v>2022</v>
      </c>
      <c r="G4347" s="144" t="n">
        <v>70000</v>
      </c>
      <c r="H4347" s="144" t="n">
        <v>0</v>
      </c>
      <c r="I4347" s="144" t="n">
        <f aca="false">+G:G-H:H</f>
        <v>70000</v>
      </c>
    </row>
    <row r="4348" customFormat="false" ht="17.25" hidden="false" customHeight="true" outlineLevel="0" collapsed="false">
      <c r="A4348" s="140" t="s">
        <v>309</v>
      </c>
      <c r="C4348" s="143" t="n">
        <v>627070</v>
      </c>
      <c r="D4348" s="143" t="n">
        <v>62707000</v>
      </c>
      <c r="E4348" s="140" t="s">
        <v>1614</v>
      </c>
      <c r="F4348" s="143" t="n">
        <v>2022</v>
      </c>
      <c r="G4348" s="144" t="n">
        <v>32400</v>
      </c>
      <c r="H4348" s="144" t="n">
        <v>0</v>
      </c>
      <c r="I4348" s="144" t="n">
        <f aca="false">+G:G-H:H</f>
        <v>32400</v>
      </c>
    </row>
    <row r="4349" customFormat="false" ht="17.25" hidden="false" customHeight="true" outlineLevel="0" collapsed="false">
      <c r="A4349" s="140" t="s">
        <v>309</v>
      </c>
      <c r="C4349" s="143" t="n">
        <v>627080</v>
      </c>
      <c r="D4349" s="143" t="n">
        <v>62708000</v>
      </c>
      <c r="E4349" s="140" t="s">
        <v>1615</v>
      </c>
      <c r="F4349" s="143" t="n">
        <v>2022</v>
      </c>
      <c r="G4349" s="144" t="n">
        <v>480000</v>
      </c>
      <c r="H4349" s="144" t="n">
        <v>0</v>
      </c>
      <c r="I4349" s="144" t="n">
        <f aca="false">+G:G-H:H</f>
        <v>480000</v>
      </c>
    </row>
    <row r="4350" customFormat="false" ht="17.25" hidden="false" customHeight="true" outlineLevel="0" collapsed="false">
      <c r="A4350" s="140" t="s">
        <v>309</v>
      </c>
      <c r="C4350" s="143" t="n">
        <v>627090</v>
      </c>
      <c r="D4350" s="143" t="n">
        <v>62709000</v>
      </c>
      <c r="E4350" s="140" t="s">
        <v>3460</v>
      </c>
      <c r="F4350" s="143" t="n">
        <v>2022</v>
      </c>
      <c r="G4350" s="144" t="n">
        <v>1776366.81</v>
      </c>
      <c r="H4350" s="144" t="n">
        <v>0</v>
      </c>
      <c r="I4350" s="144" t="n">
        <f aca="false">+G:G-H:H</f>
        <v>1776366.81</v>
      </c>
    </row>
    <row r="4351" customFormat="false" ht="17.25" hidden="false" customHeight="true" outlineLevel="0" collapsed="false">
      <c r="A4351" s="140" t="s">
        <v>309</v>
      </c>
      <c r="C4351" s="143" t="n">
        <v>627100</v>
      </c>
      <c r="D4351" s="143" t="n">
        <v>62710000</v>
      </c>
      <c r="E4351" s="140" t="s">
        <v>3461</v>
      </c>
      <c r="F4351" s="143" t="n">
        <v>2022</v>
      </c>
      <c r="G4351" s="144" t="n">
        <v>25000</v>
      </c>
      <c r="H4351" s="144" t="n">
        <v>0</v>
      </c>
      <c r="I4351" s="144" t="n">
        <f aca="false">+G:G-H:H</f>
        <v>25000</v>
      </c>
    </row>
    <row r="4352" customFormat="false" ht="17.25" hidden="false" customHeight="true" outlineLevel="0" collapsed="false">
      <c r="A4352" s="140" t="s">
        <v>309</v>
      </c>
      <c r="C4352" s="143" t="n">
        <v>627130</v>
      </c>
      <c r="D4352" s="143" t="n">
        <v>62713000</v>
      </c>
      <c r="E4352" s="140" t="s">
        <v>3807</v>
      </c>
      <c r="F4352" s="143" t="n">
        <v>2022</v>
      </c>
      <c r="G4352" s="144" t="n">
        <v>617999.9</v>
      </c>
      <c r="H4352" s="144" t="n">
        <v>0</v>
      </c>
      <c r="I4352" s="144" t="n">
        <f aca="false">+G:G-H:H</f>
        <v>617999.9</v>
      </c>
    </row>
    <row r="4353" customFormat="false" ht="17.25" hidden="false" customHeight="true" outlineLevel="0" collapsed="false">
      <c r="A4353" s="140" t="s">
        <v>309</v>
      </c>
      <c r="C4353" s="143" t="n">
        <v>627140</v>
      </c>
      <c r="D4353" s="143" t="n">
        <v>62714000</v>
      </c>
      <c r="E4353" s="140" t="s">
        <v>3808</v>
      </c>
      <c r="F4353" s="143" t="n">
        <v>2022</v>
      </c>
      <c r="G4353" s="144" t="n">
        <v>141400</v>
      </c>
      <c r="H4353" s="144" t="n">
        <v>0</v>
      </c>
      <c r="I4353" s="144" t="n">
        <f aca="false">+G:G-H:H</f>
        <v>141400</v>
      </c>
    </row>
    <row r="4354" customFormat="false" ht="17.25" hidden="false" customHeight="true" outlineLevel="0" collapsed="false">
      <c r="A4354" s="140" t="s">
        <v>309</v>
      </c>
      <c r="C4354" s="143" t="n">
        <v>635000</v>
      </c>
      <c r="D4354" s="143" t="n">
        <v>63500000</v>
      </c>
      <c r="E4354" s="140" t="s">
        <v>3462</v>
      </c>
      <c r="F4354" s="143" t="n">
        <v>2022</v>
      </c>
      <c r="G4354" s="144" t="n">
        <v>406000</v>
      </c>
      <c r="H4354" s="144" t="n">
        <v>0</v>
      </c>
      <c r="I4354" s="144" t="n">
        <f aca="false">+G:G-H:H</f>
        <v>406000</v>
      </c>
    </row>
    <row r="4355" customFormat="false" ht="17.25" hidden="false" customHeight="true" outlineLevel="0" collapsed="false">
      <c r="A4355" s="140" t="s">
        <v>309</v>
      </c>
      <c r="C4355" s="143" t="n">
        <v>635010</v>
      </c>
      <c r="D4355" s="143" t="n">
        <v>63501000</v>
      </c>
      <c r="E4355" s="140" t="s">
        <v>3463</v>
      </c>
      <c r="F4355" s="143" t="n">
        <v>2022</v>
      </c>
      <c r="G4355" s="144" t="n">
        <v>198000</v>
      </c>
      <c r="H4355" s="144" t="n">
        <v>0</v>
      </c>
      <c r="I4355" s="144" t="n">
        <f aca="false">+G:G-H:H</f>
        <v>198000</v>
      </c>
    </row>
    <row r="4356" customFormat="false" ht="17.25" hidden="false" customHeight="true" outlineLevel="0" collapsed="false">
      <c r="A4356" s="140" t="s">
        <v>309</v>
      </c>
      <c r="C4356" s="143" t="n">
        <v>635020</v>
      </c>
      <c r="D4356" s="143" t="n">
        <v>63502000</v>
      </c>
      <c r="E4356" s="140" t="s">
        <v>3809</v>
      </c>
      <c r="F4356" s="143" t="n">
        <v>2022</v>
      </c>
      <c r="G4356" s="144" t="n">
        <v>41265001.2</v>
      </c>
      <c r="H4356" s="144" t="n">
        <v>0</v>
      </c>
      <c r="I4356" s="144" t="n">
        <f aca="false">+G:G-H:H</f>
        <v>41265001.2</v>
      </c>
    </row>
    <row r="4357" customFormat="false" ht="17.25" hidden="false" customHeight="true" outlineLevel="0" collapsed="false">
      <c r="A4357" s="140" t="s">
        <v>309</v>
      </c>
      <c r="C4357" s="143" t="n">
        <v>635040</v>
      </c>
      <c r="D4357" s="143" t="n">
        <v>63504000</v>
      </c>
      <c r="E4357" s="140" t="s">
        <v>1617</v>
      </c>
      <c r="F4357" s="143" t="n">
        <v>2022</v>
      </c>
      <c r="G4357" s="144" t="n">
        <v>1140856.72</v>
      </c>
      <c r="H4357" s="144" t="n">
        <v>0</v>
      </c>
      <c r="I4357" s="144" t="n">
        <f aca="false">+G:G-H:H</f>
        <v>1140856.72</v>
      </c>
    </row>
    <row r="4358" customFormat="false" ht="17.25" hidden="false" customHeight="true" outlineLevel="0" collapsed="false">
      <c r="A4358" s="140" t="s">
        <v>309</v>
      </c>
      <c r="C4358" s="143" t="n">
        <v>635080</v>
      </c>
      <c r="D4358" s="143" t="n">
        <v>63508000</v>
      </c>
      <c r="E4358" s="140" t="s">
        <v>1619</v>
      </c>
      <c r="F4358" s="143" t="n">
        <v>2022</v>
      </c>
      <c r="G4358" s="144" t="n">
        <v>448412.89</v>
      </c>
      <c r="H4358" s="144" t="n">
        <v>0</v>
      </c>
      <c r="I4358" s="144" t="n">
        <f aca="false">+G:G-H:H</f>
        <v>448412.89</v>
      </c>
    </row>
    <row r="4359" customFormat="false" ht="17.25" hidden="false" customHeight="true" outlineLevel="0" collapsed="false">
      <c r="A4359" s="140" t="s">
        <v>309</v>
      </c>
      <c r="C4359" s="143" t="n">
        <v>635400</v>
      </c>
      <c r="D4359" s="143" t="n">
        <v>63540000</v>
      </c>
      <c r="E4359" s="140" t="s">
        <v>1151</v>
      </c>
      <c r="F4359" s="143" t="n">
        <v>2022</v>
      </c>
      <c r="G4359" s="144" t="n">
        <v>26000</v>
      </c>
      <c r="H4359" s="144" t="n">
        <v>0</v>
      </c>
      <c r="I4359" s="144" t="n">
        <f aca="false">+G:G-H:H</f>
        <v>26000</v>
      </c>
    </row>
    <row r="4360" customFormat="false" ht="17.25" hidden="false" customHeight="true" outlineLevel="0" collapsed="false">
      <c r="A4360" s="140" t="s">
        <v>309</v>
      </c>
      <c r="C4360" s="143" t="n">
        <v>641010</v>
      </c>
      <c r="D4360" s="143" t="n">
        <v>64101000</v>
      </c>
      <c r="E4360" s="140" t="s">
        <v>3464</v>
      </c>
      <c r="F4360" s="143" t="n">
        <v>2022</v>
      </c>
      <c r="G4360" s="144" t="n">
        <v>52329857.8</v>
      </c>
      <c r="H4360" s="144" t="n">
        <v>0</v>
      </c>
      <c r="I4360" s="144" t="n">
        <f aca="false">+G:G-H:H</f>
        <v>52329857.8</v>
      </c>
    </row>
    <row r="4361" customFormat="false" ht="17.25" hidden="false" customHeight="true" outlineLevel="0" collapsed="false">
      <c r="A4361" s="140" t="s">
        <v>309</v>
      </c>
      <c r="C4361" s="143" t="n">
        <v>641020</v>
      </c>
      <c r="D4361" s="143" t="n">
        <v>64102000</v>
      </c>
      <c r="E4361" s="140" t="s">
        <v>3465</v>
      </c>
      <c r="F4361" s="143" t="n">
        <v>2022</v>
      </c>
      <c r="G4361" s="144" t="n">
        <v>40000</v>
      </c>
      <c r="H4361" s="144" t="n">
        <v>0</v>
      </c>
      <c r="I4361" s="144" t="n">
        <f aca="false">+G:G-H:H</f>
        <v>40000</v>
      </c>
    </row>
    <row r="4362" customFormat="false" ht="17.25" hidden="false" customHeight="true" outlineLevel="0" collapsed="false">
      <c r="A4362" s="140" t="s">
        <v>309</v>
      </c>
      <c r="C4362" s="143" t="n">
        <v>641030</v>
      </c>
      <c r="D4362" s="143" t="n">
        <v>64103000</v>
      </c>
      <c r="E4362" s="140" t="s">
        <v>2403</v>
      </c>
      <c r="F4362" s="143" t="n">
        <v>2022</v>
      </c>
      <c r="G4362" s="144" t="n">
        <v>2774230.5</v>
      </c>
      <c r="H4362" s="144" t="n">
        <v>0</v>
      </c>
      <c r="I4362" s="144" t="n">
        <f aca="false">+G:G-H:H</f>
        <v>2774230.5</v>
      </c>
    </row>
    <row r="4363" customFormat="false" ht="17.25" hidden="false" customHeight="true" outlineLevel="0" collapsed="false">
      <c r="A4363" s="140" t="s">
        <v>309</v>
      </c>
      <c r="C4363" s="143" t="n">
        <v>641400</v>
      </c>
      <c r="D4363" s="143" t="n">
        <v>64107000</v>
      </c>
      <c r="E4363" s="140" t="s">
        <v>2431</v>
      </c>
      <c r="F4363" s="143" t="n">
        <v>2022</v>
      </c>
      <c r="G4363" s="144" t="n">
        <v>5000</v>
      </c>
      <c r="H4363" s="144" t="n">
        <v>0</v>
      </c>
      <c r="I4363" s="144" t="n">
        <f aca="false">+G:G-H:H</f>
        <v>5000</v>
      </c>
    </row>
    <row r="4364" customFormat="false" ht="17.25" hidden="false" customHeight="true" outlineLevel="0" collapsed="false">
      <c r="A4364" s="140" t="s">
        <v>309</v>
      </c>
      <c r="C4364" s="143" t="n">
        <v>641800</v>
      </c>
      <c r="D4364" s="143" t="n">
        <v>64180000</v>
      </c>
      <c r="E4364" s="140" t="s">
        <v>3480</v>
      </c>
      <c r="F4364" s="143" t="n">
        <v>2022</v>
      </c>
      <c r="G4364" s="144" t="n">
        <v>10550863.02</v>
      </c>
      <c r="H4364" s="144" t="n">
        <v>0</v>
      </c>
      <c r="I4364" s="144" t="n">
        <f aca="false">+G:G-H:H</f>
        <v>10550863.02</v>
      </c>
    </row>
    <row r="4365" customFormat="false" ht="17.25" hidden="false" customHeight="true" outlineLevel="0" collapsed="false">
      <c r="A4365" s="140" t="s">
        <v>309</v>
      </c>
      <c r="C4365" s="143" t="n">
        <v>641880</v>
      </c>
      <c r="D4365" s="143" t="n">
        <v>64180000</v>
      </c>
      <c r="E4365" s="140" t="s">
        <v>3762</v>
      </c>
      <c r="F4365" s="143" t="n">
        <v>2022</v>
      </c>
      <c r="G4365" s="144" t="n">
        <v>2293600</v>
      </c>
      <c r="H4365" s="144" t="n">
        <v>0</v>
      </c>
      <c r="I4365" s="144" t="n">
        <f aca="false">+G:G-H:H</f>
        <v>2293600</v>
      </c>
    </row>
    <row r="4366" customFormat="false" ht="17.25" hidden="false" customHeight="true" outlineLevel="0" collapsed="false">
      <c r="A4366" s="140" t="s">
        <v>309</v>
      </c>
      <c r="C4366" s="143" t="n">
        <v>645010</v>
      </c>
      <c r="D4366" s="143" t="n">
        <v>64501000</v>
      </c>
      <c r="E4366" s="140" t="s">
        <v>461</v>
      </c>
      <c r="F4366" s="143" t="n">
        <v>2022</v>
      </c>
      <c r="G4366" s="144" t="n">
        <v>7464690.35</v>
      </c>
      <c r="H4366" s="144" t="n">
        <v>0</v>
      </c>
      <c r="I4366" s="144" t="n">
        <f aca="false">+G:G-H:H</f>
        <v>7464690.35</v>
      </c>
    </row>
    <row r="4367" customFormat="false" ht="17.25" hidden="false" customHeight="true" outlineLevel="0" collapsed="false">
      <c r="A4367" s="140" t="s">
        <v>309</v>
      </c>
      <c r="C4367" s="143" t="n">
        <v>645020</v>
      </c>
      <c r="D4367" s="143" t="n">
        <v>64502000</v>
      </c>
      <c r="E4367" s="140" t="s">
        <v>1127</v>
      </c>
      <c r="F4367" s="143" t="n">
        <v>2022</v>
      </c>
      <c r="G4367" s="144" t="n">
        <v>1928861.35</v>
      </c>
      <c r="H4367" s="144" t="n">
        <v>0</v>
      </c>
      <c r="I4367" s="144" t="n">
        <f aca="false">+G:G-H:H</f>
        <v>1928861.35</v>
      </c>
    </row>
    <row r="4368" customFormat="false" ht="17.25" hidden="false" customHeight="true" outlineLevel="0" collapsed="false">
      <c r="A4368" s="140" t="s">
        <v>309</v>
      </c>
      <c r="C4368" s="143" t="n">
        <v>645040</v>
      </c>
      <c r="D4368" s="143" t="n">
        <v>64504000</v>
      </c>
      <c r="E4368" s="140" t="s">
        <v>464</v>
      </c>
      <c r="F4368" s="143" t="n">
        <v>2022</v>
      </c>
      <c r="G4368" s="144" t="n">
        <v>574206.95</v>
      </c>
      <c r="H4368" s="144" t="n">
        <v>0</v>
      </c>
      <c r="I4368" s="144" t="n">
        <f aca="false">+G:G-H:H</f>
        <v>574206.95</v>
      </c>
    </row>
    <row r="4369" customFormat="false" ht="17.25" hidden="false" customHeight="true" outlineLevel="0" collapsed="false">
      <c r="A4369" s="140" t="s">
        <v>309</v>
      </c>
      <c r="C4369" s="143" t="n">
        <v>645060</v>
      </c>
      <c r="D4369" s="143" t="n">
        <v>64505000</v>
      </c>
      <c r="E4369" s="140" t="s">
        <v>3810</v>
      </c>
      <c r="F4369" s="143" t="n">
        <v>2022</v>
      </c>
      <c r="G4369" s="144" t="n">
        <v>942173.4</v>
      </c>
      <c r="H4369" s="144" t="n">
        <v>0</v>
      </c>
      <c r="I4369" s="144" t="n">
        <f aca="false">+G:G-H:H</f>
        <v>942173.4</v>
      </c>
    </row>
    <row r="4370" customFormat="false" ht="17.25" hidden="false" customHeight="true" outlineLevel="0" collapsed="false">
      <c r="A4370" s="140" t="s">
        <v>309</v>
      </c>
      <c r="C4370" s="143" t="n">
        <v>645800</v>
      </c>
      <c r="D4370" s="143" t="n">
        <v>64580000</v>
      </c>
      <c r="E4370" s="140" t="s">
        <v>3811</v>
      </c>
      <c r="F4370" s="143" t="n">
        <v>2022</v>
      </c>
      <c r="G4370" s="144" t="n">
        <v>2004663.97</v>
      </c>
      <c r="H4370" s="144" t="n">
        <v>0</v>
      </c>
      <c r="I4370" s="144" t="n">
        <f aca="false">+G:G-H:H</f>
        <v>2004663.97</v>
      </c>
    </row>
    <row r="4371" customFormat="false" ht="17.25" hidden="false" customHeight="true" outlineLevel="0" collapsed="false">
      <c r="A4371" s="140" t="s">
        <v>309</v>
      </c>
      <c r="C4371" s="143" t="n">
        <v>648040</v>
      </c>
      <c r="D4371" s="143" t="n">
        <v>64804000</v>
      </c>
      <c r="E4371" s="140" t="s">
        <v>198</v>
      </c>
      <c r="F4371" s="143" t="n">
        <v>2022</v>
      </c>
      <c r="G4371" s="144" t="n">
        <v>144000</v>
      </c>
      <c r="H4371" s="144" t="n">
        <v>0</v>
      </c>
      <c r="I4371" s="144" t="n">
        <f aca="false">+G:G-H:H</f>
        <v>144000</v>
      </c>
    </row>
    <row r="4372" customFormat="false" ht="17.25" hidden="false" customHeight="true" outlineLevel="0" collapsed="false">
      <c r="A4372" s="140" t="s">
        <v>309</v>
      </c>
      <c r="C4372" s="143" t="n">
        <v>651000</v>
      </c>
      <c r="D4372" s="143" t="n">
        <v>65100000</v>
      </c>
      <c r="E4372" s="140" t="s">
        <v>1130</v>
      </c>
      <c r="F4372" s="143" t="n">
        <v>2022</v>
      </c>
      <c r="G4372" s="144" t="n">
        <v>2746243.65</v>
      </c>
      <c r="H4372" s="144" t="n">
        <v>0</v>
      </c>
      <c r="I4372" s="144" t="n">
        <f aca="false">+G:G-H:H</f>
        <v>2746243.65</v>
      </c>
    </row>
    <row r="4373" customFormat="false" ht="17.25" hidden="false" customHeight="true" outlineLevel="0" collapsed="false">
      <c r="A4373" s="140" t="s">
        <v>309</v>
      </c>
      <c r="C4373" s="143" t="n">
        <v>657000</v>
      </c>
      <c r="D4373" s="143" t="n">
        <v>65700000</v>
      </c>
      <c r="E4373" s="140" t="s">
        <v>1626</v>
      </c>
      <c r="F4373" s="143" t="n">
        <v>2022</v>
      </c>
      <c r="G4373" s="144" t="n">
        <v>211000</v>
      </c>
      <c r="H4373" s="144" t="n">
        <v>0</v>
      </c>
      <c r="I4373" s="144" t="n">
        <f aca="false">+G:G-H:H</f>
        <v>211000</v>
      </c>
    </row>
    <row r="4374" customFormat="false" ht="17.25" hidden="false" customHeight="true" outlineLevel="0" collapsed="false">
      <c r="A4374" s="140" t="s">
        <v>309</v>
      </c>
      <c r="C4374" s="143" t="n">
        <v>658000</v>
      </c>
      <c r="D4374" s="143" t="n">
        <v>65800000</v>
      </c>
      <c r="E4374" s="140" t="s">
        <v>1133</v>
      </c>
      <c r="F4374" s="143" t="n">
        <v>2022</v>
      </c>
      <c r="G4374" s="144" t="n">
        <v>27404844.44</v>
      </c>
      <c r="H4374" s="144" t="n">
        <v>0</v>
      </c>
      <c r="I4374" s="144" t="n">
        <f aca="false">+G:G-H:H</f>
        <v>27404844.44</v>
      </c>
    </row>
    <row r="4375" customFormat="false" ht="17.25" hidden="false" customHeight="true" outlineLevel="0" collapsed="false">
      <c r="A4375" s="140" t="s">
        <v>309</v>
      </c>
      <c r="C4375" s="143" t="n">
        <v>661000</v>
      </c>
      <c r="D4375" s="143" t="n">
        <v>66100000</v>
      </c>
      <c r="E4375" s="140" t="s">
        <v>3472</v>
      </c>
      <c r="F4375" s="143" t="n">
        <v>2022</v>
      </c>
      <c r="G4375" s="144" t="n">
        <v>3819422.18</v>
      </c>
      <c r="H4375" s="144" t="n">
        <v>0</v>
      </c>
      <c r="I4375" s="144" t="n">
        <f aca="false">+G:G-H:H</f>
        <v>3819422.18</v>
      </c>
    </row>
    <row r="4376" customFormat="false" ht="17.25" hidden="false" customHeight="true" outlineLevel="0" collapsed="false">
      <c r="A4376" s="140" t="s">
        <v>309</v>
      </c>
      <c r="C4376" s="143" t="n">
        <v>661020</v>
      </c>
      <c r="D4376" s="143" t="n">
        <v>66102000</v>
      </c>
      <c r="E4376" s="140" t="s">
        <v>1135</v>
      </c>
      <c r="F4376" s="143" t="n">
        <v>2022</v>
      </c>
      <c r="G4376" s="144" t="n">
        <v>33877839.26</v>
      </c>
      <c r="H4376" s="144" t="n">
        <v>0</v>
      </c>
      <c r="I4376" s="144" t="n">
        <f aca="false">+G:G-H:H</f>
        <v>33877839.26</v>
      </c>
    </row>
    <row r="4377" customFormat="false" ht="17.25" hidden="false" customHeight="true" outlineLevel="0" collapsed="false">
      <c r="A4377" s="140" t="s">
        <v>309</v>
      </c>
      <c r="C4377" s="143" t="n">
        <v>661030</v>
      </c>
      <c r="D4377" s="143" t="n">
        <v>66103000</v>
      </c>
      <c r="E4377" s="140" t="s">
        <v>3812</v>
      </c>
      <c r="F4377" s="143" t="n">
        <v>2022</v>
      </c>
      <c r="G4377" s="144" t="n">
        <v>317505537.7</v>
      </c>
      <c r="H4377" s="144" t="n">
        <v>0</v>
      </c>
      <c r="I4377" s="144" t="n">
        <f aca="false">+G:G-H:H</f>
        <v>317505537.7</v>
      </c>
    </row>
    <row r="4378" customFormat="false" ht="17.25" hidden="false" customHeight="true" outlineLevel="0" collapsed="false">
      <c r="A4378" s="140" t="s">
        <v>309</v>
      </c>
      <c r="C4378" s="143" t="n">
        <v>666000</v>
      </c>
      <c r="D4378" s="143" t="n">
        <v>66600000</v>
      </c>
      <c r="E4378" s="140" t="s">
        <v>1630</v>
      </c>
      <c r="F4378" s="143" t="n">
        <v>2022</v>
      </c>
      <c r="G4378" s="144" t="n">
        <v>61394260.89</v>
      </c>
      <c r="H4378" s="144" t="n">
        <v>0</v>
      </c>
      <c r="I4378" s="144" t="n">
        <f aca="false">+G:G-H:H</f>
        <v>61394260.89</v>
      </c>
    </row>
    <row r="4379" customFormat="false" ht="17.25" hidden="false" customHeight="true" outlineLevel="0" collapsed="false">
      <c r="A4379" s="140" t="s">
        <v>309</v>
      </c>
      <c r="C4379" s="143" t="n">
        <v>681120</v>
      </c>
      <c r="D4379" s="143" t="n">
        <v>68112000</v>
      </c>
      <c r="E4379" s="140" t="s">
        <v>3473</v>
      </c>
      <c r="F4379" s="143" t="n">
        <v>2022</v>
      </c>
      <c r="G4379" s="144" t="n">
        <v>120552213.18</v>
      </c>
      <c r="H4379" s="144" t="n">
        <v>0</v>
      </c>
      <c r="I4379" s="144" t="n">
        <f aca="false">+G:G-H:H</f>
        <v>120552213.18</v>
      </c>
    </row>
    <row r="4380" customFormat="false" ht="17.25" hidden="false" customHeight="true" outlineLevel="0" collapsed="false">
      <c r="A4380" s="140" t="s">
        <v>309</v>
      </c>
      <c r="C4380" s="143" t="n">
        <v>695100</v>
      </c>
      <c r="D4380" s="143" t="n">
        <v>69500000</v>
      </c>
      <c r="E4380" s="140" t="s">
        <v>3813</v>
      </c>
      <c r="F4380" s="143" t="n">
        <v>2022</v>
      </c>
      <c r="G4380" s="144" t="n">
        <v>83345482.0906947</v>
      </c>
      <c r="H4380" s="144" t="n">
        <v>0</v>
      </c>
      <c r="I4380" s="144" t="n">
        <f aca="false">+G:G-H:H</f>
        <v>83345482.0906947</v>
      </c>
    </row>
    <row r="4381" customFormat="false" ht="17.25" hidden="false" customHeight="true" outlineLevel="0" collapsed="false">
      <c r="A4381" s="140" t="s">
        <v>309</v>
      </c>
      <c r="C4381" s="143" t="n">
        <v>695200</v>
      </c>
      <c r="D4381" s="143" t="n">
        <v>69500000</v>
      </c>
      <c r="E4381" s="140" t="s">
        <v>3344</v>
      </c>
      <c r="F4381" s="143" t="n">
        <v>2022</v>
      </c>
      <c r="G4381" s="144" t="n">
        <v>11304349.76</v>
      </c>
      <c r="H4381" s="144" t="n">
        <v>0</v>
      </c>
      <c r="I4381" s="144" t="n">
        <f aca="false">+G:G-H:H</f>
        <v>11304349.76</v>
      </c>
    </row>
    <row r="4382" customFormat="false" ht="17.25" hidden="false" customHeight="true" outlineLevel="0" collapsed="false">
      <c r="A4382" s="140" t="s">
        <v>309</v>
      </c>
      <c r="C4382" s="143" t="n">
        <v>706000</v>
      </c>
      <c r="D4382" s="143" t="n">
        <v>70600000</v>
      </c>
      <c r="E4382" s="140" t="s">
        <v>3814</v>
      </c>
      <c r="F4382" s="143" t="n">
        <v>2022</v>
      </c>
      <c r="G4382" s="144" t="n">
        <v>0</v>
      </c>
      <c r="H4382" s="144" t="n">
        <v>1387320537.01</v>
      </c>
      <c r="I4382" s="144" t="n">
        <f aca="false">+G:G-H:H</f>
        <v>-1387320537.01</v>
      </c>
    </row>
    <row r="4383" customFormat="false" ht="17.25" hidden="false" customHeight="true" outlineLevel="0" collapsed="false">
      <c r="A4383" s="140" t="s">
        <v>309</v>
      </c>
      <c r="C4383" s="143" t="n">
        <v>706200</v>
      </c>
      <c r="D4383" s="143" t="n">
        <v>70620000</v>
      </c>
      <c r="E4383" s="140" t="s">
        <v>1632</v>
      </c>
      <c r="F4383" s="143" t="n">
        <v>2022</v>
      </c>
      <c r="G4383" s="144" t="n">
        <v>0</v>
      </c>
      <c r="H4383" s="144" t="n">
        <v>300000000</v>
      </c>
      <c r="I4383" s="144" t="n">
        <f aca="false">+G:G-H:H</f>
        <v>-300000000</v>
      </c>
    </row>
    <row r="4384" customFormat="false" ht="17.25" hidden="false" customHeight="true" outlineLevel="0" collapsed="false">
      <c r="A4384" s="140" t="s">
        <v>309</v>
      </c>
      <c r="C4384" s="143" t="n">
        <v>708500</v>
      </c>
      <c r="D4384" s="143" t="n">
        <v>70840000</v>
      </c>
      <c r="E4384" s="140" t="s">
        <v>3815</v>
      </c>
      <c r="F4384" s="143" t="n">
        <v>2022</v>
      </c>
      <c r="G4384" s="144" t="n">
        <v>0</v>
      </c>
      <c r="H4384" s="144" t="n">
        <v>701158.31</v>
      </c>
      <c r="I4384" s="144" t="n">
        <f aca="false">+G:G-H:H</f>
        <v>-701158.31</v>
      </c>
    </row>
    <row r="4385" customFormat="false" ht="17.25" hidden="false" customHeight="true" outlineLevel="0" collapsed="false">
      <c r="A4385" s="140" t="s">
        <v>309</v>
      </c>
      <c r="C4385" s="143" t="n">
        <v>758000</v>
      </c>
      <c r="D4385" s="143" t="n">
        <v>75800000</v>
      </c>
      <c r="E4385" s="140" t="s">
        <v>1144</v>
      </c>
      <c r="F4385" s="143" t="n">
        <v>2022</v>
      </c>
      <c r="G4385" s="144" t="n">
        <v>0</v>
      </c>
      <c r="H4385" s="144" t="n">
        <v>21240963.2</v>
      </c>
      <c r="I4385" s="144" t="n">
        <f aca="false">+G:G-H:H</f>
        <v>-21240963.2</v>
      </c>
    </row>
    <row r="4386" customFormat="false" ht="17.25" hidden="false" customHeight="true" outlineLevel="0" collapsed="false">
      <c r="A4386" s="140" t="s">
        <v>309</v>
      </c>
      <c r="C4386" s="143" t="n">
        <v>758110</v>
      </c>
      <c r="D4386" s="143" t="n">
        <v>75810000</v>
      </c>
      <c r="E4386" s="140" t="s">
        <v>3816</v>
      </c>
      <c r="F4386" s="143" t="n">
        <v>2022</v>
      </c>
      <c r="G4386" s="144" t="n">
        <v>0</v>
      </c>
      <c r="H4386" s="144" t="n">
        <v>360000</v>
      </c>
      <c r="I4386" s="144" t="n">
        <f aca="false">+G:G-H:H</f>
        <v>-360000</v>
      </c>
    </row>
    <row r="4387" customFormat="false" ht="17.25" hidden="false" customHeight="true" outlineLevel="0" collapsed="false">
      <c r="A4387" s="140" t="s">
        <v>309</v>
      </c>
      <c r="C4387" s="143" t="n">
        <v>766000</v>
      </c>
      <c r="D4387" s="143" t="n">
        <v>76600000</v>
      </c>
      <c r="E4387" s="140" t="s">
        <v>3817</v>
      </c>
      <c r="F4387" s="143" t="n">
        <v>2022</v>
      </c>
      <c r="G4387" s="144" t="n">
        <v>0</v>
      </c>
      <c r="H4387" s="144" t="n">
        <v>42830688.65</v>
      </c>
      <c r="I4387" s="144" t="n">
        <f aca="false">+G:G-H:H</f>
        <v>-42830688.65</v>
      </c>
    </row>
    <row r="4388" customFormat="false" ht="17.25" hidden="false" customHeight="true" outlineLevel="0" collapsed="false">
      <c r="A4388" s="140" t="s">
        <v>58</v>
      </c>
      <c r="C4388" s="142" t="n">
        <v>10100000</v>
      </c>
      <c r="D4388" s="143" t="n">
        <v>10100000</v>
      </c>
      <c r="E4388" s="140" t="s">
        <v>559</v>
      </c>
      <c r="F4388" s="143" t="n">
        <v>2022</v>
      </c>
      <c r="H4388" s="144" t="n">
        <v>600000000</v>
      </c>
      <c r="I4388" s="144" t="n">
        <f aca="false">+G:G-H:H</f>
        <v>-600000000</v>
      </c>
    </row>
    <row r="4389" customFormat="false" ht="17.25" hidden="false" customHeight="true" outlineLevel="0" collapsed="false">
      <c r="A4389" s="140" t="s">
        <v>58</v>
      </c>
      <c r="C4389" s="142" t="n">
        <v>11100000</v>
      </c>
      <c r="D4389" s="143" t="n">
        <v>11000000</v>
      </c>
      <c r="E4389" s="140" t="s">
        <v>2709</v>
      </c>
      <c r="F4389" s="143" t="n">
        <v>2022</v>
      </c>
      <c r="G4389" s="144" t="n">
        <v>220000</v>
      </c>
      <c r="I4389" s="144" t="n">
        <f aca="false">+G:G-H:H</f>
        <v>220000</v>
      </c>
    </row>
    <row r="4390" customFormat="false" ht="17.25" hidden="false" customHeight="true" outlineLevel="0" collapsed="false">
      <c r="A4390" s="140" t="s">
        <v>58</v>
      </c>
      <c r="C4390" s="142" t="n">
        <v>12000000</v>
      </c>
      <c r="D4390" s="143" t="n">
        <v>12000000</v>
      </c>
      <c r="E4390" s="140" t="s">
        <v>1763</v>
      </c>
      <c r="F4390" s="143" t="n">
        <v>2022</v>
      </c>
      <c r="H4390" s="144" t="n">
        <v>938237363.68</v>
      </c>
      <c r="I4390" s="144" t="n">
        <f aca="false">+G:G-H:H</f>
        <v>-938237363.68</v>
      </c>
    </row>
    <row r="4391" customFormat="false" ht="17.25" hidden="false" customHeight="true" outlineLevel="0" collapsed="false">
      <c r="A4391" s="140" t="s">
        <v>58</v>
      </c>
      <c r="C4391" s="142" t="n">
        <v>13300000</v>
      </c>
      <c r="D4391" s="143" t="n">
        <v>13110000</v>
      </c>
      <c r="E4391" s="140" t="s">
        <v>2711</v>
      </c>
      <c r="F4391" s="143" t="n">
        <v>2022</v>
      </c>
      <c r="G4391" s="144" t="n">
        <v>22790349.31</v>
      </c>
      <c r="I4391" s="144" t="n">
        <f aca="false">+G:G-H:H</f>
        <v>22790349.31</v>
      </c>
    </row>
    <row r="4392" customFormat="false" ht="17.25" hidden="false" customHeight="true" outlineLevel="0" collapsed="false">
      <c r="A4392" s="140" t="s">
        <v>58</v>
      </c>
      <c r="C4392" s="142" t="n">
        <v>16300000</v>
      </c>
      <c r="D4392" s="143" t="n">
        <v>16300000</v>
      </c>
      <c r="E4392" s="140" t="s">
        <v>2714</v>
      </c>
      <c r="F4392" s="143" t="n">
        <v>2022</v>
      </c>
      <c r="H4392" s="144" t="n">
        <v>1037654349.98</v>
      </c>
      <c r="I4392" s="144" t="n">
        <f aca="false">+G:G-H:H</f>
        <v>-1037654349.98</v>
      </c>
    </row>
    <row r="4393" customFormat="false" ht="17.25" hidden="false" customHeight="true" outlineLevel="0" collapsed="false">
      <c r="A4393" s="140" t="s">
        <v>58</v>
      </c>
      <c r="C4393" s="142" t="n">
        <v>16400000</v>
      </c>
      <c r="D4393" s="143" t="n">
        <v>16400000</v>
      </c>
      <c r="E4393" s="140" t="s">
        <v>2715</v>
      </c>
      <c r="F4393" s="143" t="n">
        <v>2022</v>
      </c>
      <c r="H4393" s="144" t="n">
        <v>1946076904.38</v>
      </c>
      <c r="I4393" s="144" t="n">
        <f aca="false">+G:G-H:H</f>
        <v>-1946076904.38</v>
      </c>
    </row>
    <row r="4394" customFormat="false" ht="17.25" hidden="false" customHeight="true" outlineLevel="0" collapsed="false">
      <c r="A4394" s="140" t="s">
        <v>58</v>
      </c>
      <c r="C4394" s="142" t="n">
        <v>20400000</v>
      </c>
      <c r="D4394" s="143" t="n">
        <v>20400000</v>
      </c>
      <c r="E4394" s="140" t="s">
        <v>1770</v>
      </c>
      <c r="F4394" s="143" t="n">
        <v>2022</v>
      </c>
      <c r="G4394" s="144" t="n">
        <v>12657167.02</v>
      </c>
      <c r="I4394" s="144" t="n">
        <f aca="false">+G:G-H:H</f>
        <v>12657167.02</v>
      </c>
    </row>
    <row r="4395" customFormat="false" ht="17.25" hidden="false" customHeight="true" outlineLevel="0" collapsed="false">
      <c r="A4395" s="140" t="s">
        <v>58</v>
      </c>
      <c r="C4395" s="142" t="n">
        <v>21100000</v>
      </c>
      <c r="D4395" s="143" t="n">
        <v>21100000</v>
      </c>
      <c r="E4395" s="140" t="s">
        <v>772</v>
      </c>
      <c r="F4395" s="143" t="n">
        <v>2022</v>
      </c>
      <c r="G4395" s="144" t="n">
        <v>31200000</v>
      </c>
      <c r="I4395" s="144" t="n">
        <f aca="false">+G:G-H:H</f>
        <v>31200000</v>
      </c>
    </row>
    <row r="4396" customFormat="false" ht="17.25" hidden="false" customHeight="true" outlineLevel="0" collapsed="false">
      <c r="A4396" s="140" t="s">
        <v>58</v>
      </c>
      <c r="C4396" s="142" t="n">
        <v>21300000</v>
      </c>
      <c r="D4396" s="143" t="n">
        <v>21300000</v>
      </c>
      <c r="E4396" s="140" t="s">
        <v>569</v>
      </c>
      <c r="F4396" s="143" t="n">
        <v>2022</v>
      </c>
      <c r="G4396" s="144" t="n">
        <v>1045317627.67</v>
      </c>
      <c r="I4396" s="144" t="n">
        <f aca="false">+G:G-H:H</f>
        <v>1045317627.67</v>
      </c>
    </row>
    <row r="4397" customFormat="false" ht="17.25" hidden="false" customHeight="true" outlineLevel="0" collapsed="false">
      <c r="A4397" s="140" t="s">
        <v>58</v>
      </c>
      <c r="C4397" s="142" t="n">
        <v>21500000</v>
      </c>
      <c r="D4397" s="143" t="n">
        <v>21500000</v>
      </c>
      <c r="E4397" s="140" t="s">
        <v>1771</v>
      </c>
      <c r="F4397" s="143" t="n">
        <v>2022</v>
      </c>
      <c r="G4397" s="144" t="n">
        <v>129000102.79</v>
      </c>
      <c r="I4397" s="144" t="n">
        <f aca="false">+G:G-H:H</f>
        <v>129000102.79</v>
      </c>
    </row>
    <row r="4398" customFormat="false" ht="17.25" hidden="false" customHeight="true" outlineLevel="0" collapsed="false">
      <c r="A4398" s="140" t="s">
        <v>58</v>
      </c>
      <c r="C4398" s="142" t="n">
        <v>21520000</v>
      </c>
      <c r="D4398" s="143" t="n">
        <v>21520000</v>
      </c>
      <c r="E4398" s="140" t="s">
        <v>228</v>
      </c>
      <c r="F4398" s="143" t="n">
        <v>2022</v>
      </c>
      <c r="G4398" s="144" t="n">
        <v>44129814.95</v>
      </c>
      <c r="I4398" s="144" t="n">
        <f aca="false">+G:G-H:H</f>
        <v>44129814.95</v>
      </c>
    </row>
    <row r="4399" customFormat="false" ht="17.25" hidden="false" customHeight="true" outlineLevel="0" collapsed="false">
      <c r="A4399" s="140" t="s">
        <v>58</v>
      </c>
      <c r="C4399" s="142" t="n">
        <v>21530000</v>
      </c>
      <c r="D4399" s="143" t="n">
        <v>21530000</v>
      </c>
      <c r="E4399" s="140" t="s">
        <v>2717</v>
      </c>
      <c r="F4399" s="143" t="n">
        <v>2022</v>
      </c>
      <c r="G4399" s="144" t="n">
        <v>263691184.6</v>
      </c>
      <c r="I4399" s="144" t="n">
        <f aca="false">+G:G-H:H</f>
        <v>263691184.6</v>
      </c>
    </row>
    <row r="4400" customFormat="false" ht="17.25" hidden="false" customHeight="true" outlineLevel="0" collapsed="false">
      <c r="A4400" s="140" t="s">
        <v>58</v>
      </c>
      <c r="C4400" s="142" t="n">
        <v>21810000</v>
      </c>
      <c r="D4400" s="143" t="n">
        <v>21810000</v>
      </c>
      <c r="E4400" s="140" t="s">
        <v>234</v>
      </c>
      <c r="F4400" s="143" t="n">
        <v>2022</v>
      </c>
      <c r="G4400" s="144" t="n">
        <v>5688409509.11</v>
      </c>
      <c r="I4400" s="144" t="n">
        <f aca="false">+G:G-H:H</f>
        <v>5688409509.11</v>
      </c>
    </row>
    <row r="4401" customFormat="false" ht="17.25" hidden="false" customHeight="true" outlineLevel="0" collapsed="false">
      <c r="A4401" s="140" t="s">
        <v>58</v>
      </c>
      <c r="C4401" s="142" t="n">
        <v>21820000</v>
      </c>
      <c r="D4401" s="143" t="n">
        <v>21820000</v>
      </c>
      <c r="E4401" s="140" t="s">
        <v>10</v>
      </c>
      <c r="F4401" s="143" t="n">
        <v>2022</v>
      </c>
      <c r="G4401" s="144" t="n">
        <v>18819671.37</v>
      </c>
      <c r="I4401" s="144" t="n">
        <f aca="false">+G:G-H:H</f>
        <v>18819671.37</v>
      </c>
    </row>
    <row r="4402" customFormat="false" ht="17.25" hidden="false" customHeight="true" outlineLevel="0" collapsed="false">
      <c r="A4402" s="140" t="s">
        <v>58</v>
      </c>
      <c r="C4402" s="142" t="n">
        <v>21830000</v>
      </c>
      <c r="D4402" s="143" t="n">
        <v>21830000</v>
      </c>
      <c r="E4402" s="140" t="s">
        <v>574</v>
      </c>
      <c r="F4402" s="143" t="n">
        <v>2022</v>
      </c>
      <c r="G4402" s="144" t="n">
        <v>665943878.32</v>
      </c>
      <c r="I4402" s="144" t="n">
        <f aca="false">+G:G-H:H</f>
        <v>665943878.32</v>
      </c>
    </row>
    <row r="4403" customFormat="false" ht="17.25" hidden="false" customHeight="true" outlineLevel="0" collapsed="false">
      <c r="A4403" s="140" t="s">
        <v>58</v>
      </c>
      <c r="C4403" s="142" t="n">
        <v>21840000</v>
      </c>
      <c r="D4403" s="143" t="n">
        <v>21840000</v>
      </c>
      <c r="E4403" s="140" t="s">
        <v>575</v>
      </c>
      <c r="F4403" s="143" t="n">
        <v>2022</v>
      </c>
      <c r="G4403" s="144" t="n">
        <v>42850777.22</v>
      </c>
      <c r="I4403" s="144" t="n">
        <f aca="false">+G:G-H:H</f>
        <v>42850777.22</v>
      </c>
    </row>
    <row r="4404" customFormat="false" ht="17.25" hidden="false" customHeight="true" outlineLevel="0" collapsed="false">
      <c r="A4404" s="140" t="s">
        <v>58</v>
      </c>
      <c r="C4404" s="142" t="n">
        <v>21850000</v>
      </c>
      <c r="D4404" s="143" t="n">
        <v>21850000</v>
      </c>
      <c r="E4404" s="140" t="s">
        <v>1775</v>
      </c>
      <c r="F4404" s="143" t="n">
        <v>2022</v>
      </c>
      <c r="G4404" s="144" t="n">
        <v>21143343.33</v>
      </c>
      <c r="I4404" s="144" t="n">
        <f aca="false">+G:G-H:H</f>
        <v>21143343.33</v>
      </c>
    </row>
    <row r="4405" customFormat="false" ht="17.25" hidden="false" customHeight="true" outlineLevel="0" collapsed="false">
      <c r="A4405" s="140" t="s">
        <v>58</v>
      </c>
      <c r="C4405" s="142" t="n">
        <v>21870000</v>
      </c>
      <c r="D4405" s="143" t="n">
        <v>21870000</v>
      </c>
      <c r="E4405" s="140" t="s">
        <v>1920</v>
      </c>
      <c r="F4405" s="143" t="n">
        <v>2022</v>
      </c>
      <c r="G4405" s="144" t="n">
        <v>19327532.4</v>
      </c>
      <c r="I4405" s="144" t="n">
        <f aca="false">+G:G-H:H</f>
        <v>19327532.4</v>
      </c>
    </row>
    <row r="4406" customFormat="false" ht="17.25" hidden="false" customHeight="true" outlineLevel="0" collapsed="false">
      <c r="A4406" s="140" t="s">
        <v>58</v>
      </c>
      <c r="C4406" s="142" t="n">
        <v>27500000</v>
      </c>
      <c r="D4406" s="143" t="n">
        <v>27500000</v>
      </c>
      <c r="E4406" s="140" t="s">
        <v>577</v>
      </c>
      <c r="F4406" s="143" t="n">
        <v>2022</v>
      </c>
      <c r="G4406" s="144" t="n">
        <v>53728000</v>
      </c>
      <c r="I4406" s="144" t="n">
        <f aca="false">+G:G-H:H</f>
        <v>53728000</v>
      </c>
    </row>
    <row r="4407" customFormat="false" ht="17.25" hidden="false" customHeight="true" outlineLevel="0" collapsed="false">
      <c r="A4407" s="140" t="s">
        <v>58</v>
      </c>
      <c r="C4407" s="142" t="n">
        <v>28030000</v>
      </c>
      <c r="D4407" s="143" t="n">
        <v>28030000</v>
      </c>
      <c r="E4407" s="140" t="s">
        <v>578</v>
      </c>
      <c r="F4407" s="143" t="n">
        <v>2022</v>
      </c>
      <c r="H4407" s="144" t="n">
        <v>11335213.77</v>
      </c>
      <c r="I4407" s="144" t="n">
        <f aca="false">+G:G-H:H</f>
        <v>-11335213.77</v>
      </c>
    </row>
    <row r="4408" customFormat="false" ht="17.25" hidden="false" customHeight="true" outlineLevel="0" collapsed="false">
      <c r="A4408" s="140" t="s">
        <v>58</v>
      </c>
      <c r="C4408" s="142" t="n">
        <v>28130000</v>
      </c>
      <c r="D4408" s="143" t="n">
        <v>28130000</v>
      </c>
      <c r="E4408" s="140" t="s">
        <v>581</v>
      </c>
      <c r="F4408" s="143" t="n">
        <v>2022</v>
      </c>
      <c r="H4408" s="144" t="n">
        <v>255376060.56</v>
      </c>
      <c r="I4408" s="144" t="n">
        <f aca="false">+G:G-H:H</f>
        <v>-255376060.56</v>
      </c>
    </row>
    <row r="4409" customFormat="false" ht="17.25" hidden="false" customHeight="true" outlineLevel="0" collapsed="false">
      <c r="A4409" s="140" t="s">
        <v>58</v>
      </c>
      <c r="C4409" s="142" t="n">
        <v>28150000</v>
      </c>
      <c r="D4409" s="143" t="n">
        <v>28150000</v>
      </c>
      <c r="E4409" s="140" t="s">
        <v>582</v>
      </c>
      <c r="F4409" s="143" t="n">
        <v>2022</v>
      </c>
      <c r="H4409" s="144" t="n">
        <v>62025373.46</v>
      </c>
      <c r="I4409" s="144" t="n">
        <f aca="false">+G:G-H:H</f>
        <v>-62025373.46</v>
      </c>
    </row>
    <row r="4410" customFormat="false" ht="17.25" hidden="false" customHeight="true" outlineLevel="0" collapsed="false">
      <c r="A4410" s="140" t="s">
        <v>58</v>
      </c>
      <c r="C4410" s="142" t="n">
        <v>28152000</v>
      </c>
      <c r="D4410" s="143" t="n">
        <v>28152000</v>
      </c>
      <c r="E4410" s="140" t="s">
        <v>244</v>
      </c>
      <c r="F4410" s="143" t="n">
        <v>2022</v>
      </c>
      <c r="H4410" s="144" t="n">
        <v>18229700.11</v>
      </c>
      <c r="I4410" s="144" t="n">
        <f aca="false">+G:G-H:H</f>
        <v>-18229700.11</v>
      </c>
    </row>
    <row r="4411" customFormat="false" ht="17.25" hidden="false" customHeight="true" outlineLevel="0" collapsed="false">
      <c r="A4411" s="140" t="s">
        <v>58</v>
      </c>
      <c r="C4411" s="142" t="n">
        <v>28153000</v>
      </c>
      <c r="D4411" s="143" t="n">
        <v>28153000</v>
      </c>
      <c r="E4411" s="140" t="s">
        <v>2720</v>
      </c>
      <c r="F4411" s="143" t="n">
        <v>2022</v>
      </c>
      <c r="H4411" s="144" t="n">
        <v>136205428.14</v>
      </c>
      <c r="I4411" s="144" t="n">
        <f aca="false">+G:G-H:H</f>
        <v>-136205428.14</v>
      </c>
    </row>
    <row r="4412" customFormat="false" ht="17.25" hidden="false" customHeight="true" outlineLevel="0" collapsed="false">
      <c r="A4412" s="140" t="s">
        <v>58</v>
      </c>
      <c r="C4412" s="142" t="n">
        <v>28181000</v>
      </c>
      <c r="D4412" s="143" t="n">
        <v>28181000</v>
      </c>
      <c r="E4412" s="140" t="s">
        <v>250</v>
      </c>
      <c r="F4412" s="143" t="n">
        <v>2022</v>
      </c>
      <c r="H4412" s="144" t="n">
        <v>3799948732.22</v>
      </c>
      <c r="I4412" s="144" t="n">
        <f aca="false">+G:G-H:H</f>
        <v>-3799948732.22</v>
      </c>
    </row>
    <row r="4413" customFormat="false" ht="17.25" hidden="false" customHeight="true" outlineLevel="0" collapsed="false">
      <c r="A4413" s="140" t="s">
        <v>58</v>
      </c>
      <c r="C4413" s="142" t="n">
        <v>28182000</v>
      </c>
      <c r="D4413" s="143" t="n">
        <v>28182000</v>
      </c>
      <c r="E4413" s="140" t="s">
        <v>585</v>
      </c>
      <c r="F4413" s="143" t="n">
        <v>2022</v>
      </c>
      <c r="H4413" s="144" t="n">
        <v>9756324.18</v>
      </c>
      <c r="I4413" s="144" t="n">
        <f aca="false">+G:G-H:H</f>
        <v>-9756324.18</v>
      </c>
    </row>
    <row r="4414" customFormat="false" ht="17.25" hidden="false" customHeight="true" outlineLevel="0" collapsed="false">
      <c r="A4414" s="140" t="s">
        <v>58</v>
      </c>
      <c r="C4414" s="142" t="n">
        <v>28183000</v>
      </c>
      <c r="D4414" s="143" t="n">
        <v>28183000</v>
      </c>
      <c r="E4414" s="140" t="s">
        <v>588</v>
      </c>
      <c r="F4414" s="143" t="n">
        <v>2022</v>
      </c>
      <c r="H4414" s="144" t="n">
        <v>271343035.34</v>
      </c>
      <c r="I4414" s="144" t="n">
        <f aca="false">+G:G-H:H</f>
        <v>-271343035.34</v>
      </c>
    </row>
    <row r="4415" customFormat="false" ht="17.25" hidden="false" customHeight="true" outlineLevel="0" collapsed="false">
      <c r="A4415" s="140" t="s">
        <v>58</v>
      </c>
      <c r="C4415" s="142" t="n">
        <v>28184000</v>
      </c>
      <c r="D4415" s="143" t="n">
        <v>28184000</v>
      </c>
      <c r="E4415" s="140" t="s">
        <v>586</v>
      </c>
      <c r="F4415" s="143" t="n">
        <v>2022</v>
      </c>
      <c r="H4415" s="144" t="n">
        <v>21213725.28</v>
      </c>
      <c r="I4415" s="144" t="n">
        <f aca="false">+G:G-H:H</f>
        <v>-21213725.28</v>
      </c>
    </row>
    <row r="4416" customFormat="false" ht="17.25" hidden="false" customHeight="true" outlineLevel="0" collapsed="false">
      <c r="A4416" s="140" t="s">
        <v>58</v>
      </c>
      <c r="C4416" s="142" t="n">
        <v>28185000</v>
      </c>
      <c r="D4416" s="143" t="n">
        <v>28185000</v>
      </c>
      <c r="E4416" s="140" t="s">
        <v>253</v>
      </c>
      <c r="F4416" s="143" t="n">
        <v>2022</v>
      </c>
      <c r="H4416" s="144" t="n">
        <v>17417717.36</v>
      </c>
      <c r="I4416" s="144" t="n">
        <f aca="false">+G:G-H:H</f>
        <v>-17417717.36</v>
      </c>
    </row>
    <row r="4417" customFormat="false" ht="17.25" hidden="false" customHeight="true" outlineLevel="0" collapsed="false">
      <c r="A4417" s="140" t="s">
        <v>58</v>
      </c>
      <c r="C4417" s="142" t="n">
        <v>28187000</v>
      </c>
      <c r="D4417" s="143" t="n">
        <v>28187000</v>
      </c>
      <c r="E4417" s="140" t="s">
        <v>587</v>
      </c>
      <c r="F4417" s="143" t="n">
        <v>2022</v>
      </c>
      <c r="H4417" s="144" t="n">
        <v>9490265.95</v>
      </c>
      <c r="I4417" s="144" t="n">
        <f aca="false">+G:G-H:H</f>
        <v>-9490265.95</v>
      </c>
    </row>
    <row r="4418" customFormat="false" ht="17.25" hidden="false" customHeight="true" outlineLevel="0" collapsed="false">
      <c r="A4418" s="140" t="s">
        <v>58</v>
      </c>
      <c r="C4418" s="142" t="n">
        <v>31000000</v>
      </c>
      <c r="D4418" s="143" t="n">
        <v>31000000</v>
      </c>
      <c r="E4418" s="140" t="s">
        <v>2085</v>
      </c>
      <c r="F4418" s="143" t="n">
        <v>2022</v>
      </c>
      <c r="G4418" s="144" t="n">
        <v>1019929839.05</v>
      </c>
      <c r="I4418" s="144" t="n">
        <f aca="false">+G:G-H:H</f>
        <v>1019929839.05</v>
      </c>
    </row>
    <row r="4419" customFormat="false" ht="17.25" hidden="false" customHeight="true" outlineLevel="0" collapsed="false">
      <c r="A4419" s="140" t="s">
        <v>58</v>
      </c>
      <c r="C4419" s="142" t="n">
        <v>35500000</v>
      </c>
      <c r="D4419" s="143" t="n">
        <v>35500000</v>
      </c>
      <c r="E4419" s="140" t="s">
        <v>590</v>
      </c>
      <c r="F4419" s="143" t="n">
        <v>2022</v>
      </c>
      <c r="G4419" s="144" t="n">
        <v>1249549528.2</v>
      </c>
      <c r="I4419" s="144" t="n">
        <f aca="false">+G:G-H:H</f>
        <v>1249549528.2</v>
      </c>
    </row>
    <row r="4420" customFormat="false" ht="17.25" hidden="false" customHeight="true" outlineLevel="0" collapsed="false">
      <c r="A4420" s="140" t="s">
        <v>58</v>
      </c>
      <c r="C4420" s="142" t="n">
        <v>40100000</v>
      </c>
      <c r="D4420" s="143" t="n">
        <v>40100000</v>
      </c>
      <c r="E4420" s="140" t="s">
        <v>1640</v>
      </c>
      <c r="F4420" s="143" t="n">
        <v>2022</v>
      </c>
      <c r="H4420" s="144" t="n">
        <v>117752925.34</v>
      </c>
      <c r="I4420" s="144" t="n">
        <f aca="false">+G:G-H:H</f>
        <v>-117752925.34</v>
      </c>
    </row>
    <row r="4421" customFormat="false" ht="17.25" hidden="false" customHeight="true" outlineLevel="0" collapsed="false">
      <c r="A4421" s="140" t="s">
        <v>58</v>
      </c>
      <c r="C4421" s="142" t="n">
        <v>40120000</v>
      </c>
      <c r="D4421" s="143" t="n">
        <v>40120000</v>
      </c>
      <c r="E4421" s="140" t="s">
        <v>23</v>
      </c>
      <c r="F4421" s="143" t="n">
        <v>2022</v>
      </c>
      <c r="H4421" s="144" t="n">
        <v>1453143067.53</v>
      </c>
      <c r="I4421" s="144" t="n">
        <f aca="false">+G:G-H:H</f>
        <v>-1453143067.53</v>
      </c>
    </row>
    <row r="4422" customFormat="false" ht="17.25" hidden="false" customHeight="true" outlineLevel="0" collapsed="false">
      <c r="A4422" s="140" t="s">
        <v>58</v>
      </c>
      <c r="C4422" s="142" t="n">
        <v>40800000</v>
      </c>
      <c r="D4422" s="143" t="n">
        <v>40800000</v>
      </c>
      <c r="E4422" s="140" t="s">
        <v>1641</v>
      </c>
      <c r="F4422" s="143" t="n">
        <v>2022</v>
      </c>
      <c r="H4422" s="144" t="n">
        <v>92664</v>
      </c>
      <c r="I4422" s="144" t="n">
        <f aca="false">+G:G-H:H</f>
        <v>-92664</v>
      </c>
    </row>
    <row r="4423" customFormat="false" ht="17.25" hidden="false" customHeight="true" outlineLevel="0" collapsed="false">
      <c r="A4423" s="140" t="s">
        <v>58</v>
      </c>
      <c r="C4423" s="142" t="n">
        <v>41100000</v>
      </c>
      <c r="D4423" s="143" t="n">
        <v>41100000</v>
      </c>
      <c r="E4423" s="140" t="s">
        <v>2722</v>
      </c>
      <c r="F4423" s="143" t="n">
        <v>2022</v>
      </c>
      <c r="G4423" s="144" t="n">
        <v>1718695154.87</v>
      </c>
      <c r="I4423" s="144" t="n">
        <f aca="false">+G:G-H:H</f>
        <v>1718695154.87</v>
      </c>
    </row>
    <row r="4424" customFormat="false" ht="17.25" hidden="false" customHeight="true" outlineLevel="0" collapsed="false">
      <c r="A4424" s="140" t="s">
        <v>58</v>
      </c>
      <c r="C4424" s="142" t="n">
        <v>41110000</v>
      </c>
      <c r="D4424" s="143" t="n">
        <v>41110000</v>
      </c>
      <c r="E4424" s="140" t="s">
        <v>1788</v>
      </c>
      <c r="F4424" s="143" t="n">
        <v>2022</v>
      </c>
      <c r="G4424" s="144" t="n">
        <v>9951500</v>
      </c>
      <c r="I4424" s="144" t="n">
        <f aca="false">+G:G-H:H</f>
        <v>9951500</v>
      </c>
    </row>
    <row r="4425" customFormat="false" ht="17.25" hidden="false" customHeight="true" outlineLevel="0" collapsed="false">
      <c r="A4425" s="140" t="s">
        <v>58</v>
      </c>
      <c r="C4425" s="142" t="n">
        <v>41120000</v>
      </c>
      <c r="D4425" s="143" t="n">
        <v>41120000</v>
      </c>
      <c r="E4425" s="140" t="s">
        <v>1166</v>
      </c>
      <c r="F4425" s="143" t="n">
        <v>2022</v>
      </c>
      <c r="G4425" s="144" t="n">
        <v>10824978.43</v>
      </c>
      <c r="I4425" s="144" t="n">
        <f aca="false">+G:G-H:H</f>
        <v>10824978.43</v>
      </c>
    </row>
    <row r="4426" customFormat="false" ht="17.25" hidden="false" customHeight="true" outlineLevel="0" collapsed="false">
      <c r="A4426" s="140" t="s">
        <v>58</v>
      </c>
      <c r="C4426" s="142" t="n">
        <v>41600000</v>
      </c>
      <c r="D4426" s="143" t="n">
        <v>41600000</v>
      </c>
      <c r="E4426" s="140" t="s">
        <v>265</v>
      </c>
      <c r="F4426" s="143" t="n">
        <v>2022</v>
      </c>
      <c r="G4426" s="144" t="n">
        <v>20479998</v>
      </c>
      <c r="I4426" s="144" t="n">
        <f aca="false">+G:G-H:H</f>
        <v>20479998</v>
      </c>
    </row>
    <row r="4427" customFormat="false" ht="17.25" hidden="false" customHeight="true" outlineLevel="0" collapsed="false">
      <c r="A4427" s="140" t="s">
        <v>58</v>
      </c>
      <c r="C4427" s="142" t="n">
        <v>42100000</v>
      </c>
      <c r="D4427" s="143" t="n">
        <v>42100000</v>
      </c>
      <c r="E4427" s="140" t="s">
        <v>1643</v>
      </c>
      <c r="F4427" s="143" t="n">
        <v>2022</v>
      </c>
      <c r="H4427" s="144" t="n">
        <v>1676649.02</v>
      </c>
      <c r="I4427" s="144" t="n">
        <f aca="false">+G:G-H:H</f>
        <v>-1676649.02</v>
      </c>
    </row>
    <row r="4428" customFormat="false" ht="17.25" hidden="false" customHeight="true" outlineLevel="0" collapsed="false">
      <c r="A4428" s="140" t="s">
        <v>58</v>
      </c>
      <c r="C4428" s="142" t="n">
        <v>42700000</v>
      </c>
      <c r="D4428" s="143" t="n">
        <v>42700000</v>
      </c>
      <c r="E4428" s="140" t="s">
        <v>2725</v>
      </c>
      <c r="F4428" s="143" t="n">
        <v>2022</v>
      </c>
      <c r="G4428" s="144" t="n">
        <v>2750000</v>
      </c>
      <c r="I4428" s="144" t="n">
        <f aca="false">+G:G-H:H</f>
        <v>2750000</v>
      </c>
    </row>
    <row r="4429" customFormat="false" ht="17.25" hidden="false" customHeight="true" outlineLevel="0" collapsed="false">
      <c r="A4429" s="140" t="s">
        <v>58</v>
      </c>
      <c r="C4429" s="142" t="n">
        <v>42820000</v>
      </c>
      <c r="D4429" s="143" t="n">
        <v>42820000</v>
      </c>
      <c r="E4429" s="140" t="s">
        <v>604</v>
      </c>
      <c r="F4429" s="143" t="n">
        <v>2022</v>
      </c>
      <c r="H4429" s="144" t="n">
        <v>113754889.14</v>
      </c>
      <c r="I4429" s="144" t="n">
        <f aca="false">+G:G-H:H</f>
        <v>-113754889.14</v>
      </c>
    </row>
    <row r="4430" customFormat="false" ht="17.25" hidden="false" customHeight="true" outlineLevel="0" collapsed="false">
      <c r="A4430" s="140" t="s">
        <v>58</v>
      </c>
      <c r="C4430" s="142" t="n">
        <v>43100000</v>
      </c>
      <c r="D4430" s="143" t="n">
        <v>43100000</v>
      </c>
      <c r="E4430" s="140" t="s">
        <v>605</v>
      </c>
      <c r="F4430" s="143" t="n">
        <v>2022</v>
      </c>
      <c r="H4430" s="144" t="n">
        <v>38814129.32</v>
      </c>
      <c r="I4430" s="144" t="n">
        <f aca="false">+G:G-H:H</f>
        <v>-38814129.32</v>
      </c>
    </row>
    <row r="4431" customFormat="false" ht="17.25" hidden="false" customHeight="true" outlineLevel="0" collapsed="false">
      <c r="A4431" s="140" t="s">
        <v>58</v>
      </c>
      <c r="C4431" s="142" t="n">
        <v>43200000</v>
      </c>
      <c r="D4431" s="143" t="n">
        <v>43200000</v>
      </c>
      <c r="E4431" s="140" t="s">
        <v>37</v>
      </c>
      <c r="F4431" s="143" t="n">
        <v>2022</v>
      </c>
      <c r="H4431" s="144" t="n">
        <v>22062605.73</v>
      </c>
      <c r="I4431" s="144" t="n">
        <f aca="false">+G:G-H:H</f>
        <v>-22062605.73</v>
      </c>
    </row>
    <row r="4432" customFormat="false" ht="17.25" hidden="false" customHeight="true" outlineLevel="0" collapsed="false">
      <c r="A4432" s="140" t="s">
        <v>58</v>
      </c>
      <c r="C4432" s="142" t="n">
        <v>43300000</v>
      </c>
      <c r="D4432" s="143" t="n">
        <v>43300000</v>
      </c>
      <c r="E4432" s="140" t="s">
        <v>38</v>
      </c>
      <c r="F4432" s="143" t="n">
        <v>2022</v>
      </c>
      <c r="H4432" s="144" t="n">
        <v>2547742.58</v>
      </c>
      <c r="I4432" s="144" t="n">
        <f aca="false">+G:G-H:H</f>
        <v>-2547742.58</v>
      </c>
    </row>
    <row r="4433" customFormat="false" ht="17.25" hidden="false" customHeight="true" outlineLevel="0" collapsed="false">
      <c r="A4433" s="140" t="s">
        <v>58</v>
      </c>
      <c r="C4433" s="142" t="n">
        <v>43860000</v>
      </c>
      <c r="D4433" s="143" t="n">
        <v>43860000</v>
      </c>
      <c r="E4433" s="140" t="s">
        <v>1644</v>
      </c>
      <c r="F4433" s="143" t="n">
        <v>2022</v>
      </c>
      <c r="H4433" s="144" t="n">
        <v>3827646.89</v>
      </c>
      <c r="I4433" s="144" t="n">
        <f aca="false">+G:G-H:H</f>
        <v>-3827646.89</v>
      </c>
    </row>
    <row r="4434" customFormat="false" ht="17.25" hidden="false" customHeight="true" outlineLevel="0" collapsed="false">
      <c r="A4434" s="140" t="s">
        <v>58</v>
      </c>
      <c r="C4434" s="142" t="n">
        <v>44100000</v>
      </c>
      <c r="D4434" s="143" t="n">
        <v>44100000</v>
      </c>
      <c r="E4434" s="140" t="s">
        <v>610</v>
      </c>
      <c r="F4434" s="143" t="n">
        <v>2022</v>
      </c>
      <c r="H4434" s="144" t="n">
        <v>7861461.17</v>
      </c>
      <c r="I4434" s="144" t="n">
        <f aca="false">+G:G-H:H</f>
        <v>-7861461.17</v>
      </c>
    </row>
    <row r="4435" customFormat="false" ht="17.25" hidden="false" customHeight="true" outlineLevel="0" collapsed="false">
      <c r="A4435" s="140" t="s">
        <v>58</v>
      </c>
      <c r="C4435" s="142" t="n">
        <v>44300000</v>
      </c>
      <c r="D4435" s="143" t="n">
        <v>44300000</v>
      </c>
      <c r="E4435" s="140" t="s">
        <v>611</v>
      </c>
      <c r="F4435" s="143" t="n">
        <v>2022</v>
      </c>
      <c r="G4435" s="144" t="n">
        <v>109486858.34</v>
      </c>
      <c r="I4435" s="144" t="n">
        <f aca="false">+G:G-H:H</f>
        <v>109486858.34</v>
      </c>
    </row>
    <row r="4436" customFormat="false" ht="17.25" hidden="false" customHeight="true" outlineLevel="0" collapsed="false">
      <c r="A4436" s="140" t="s">
        <v>58</v>
      </c>
      <c r="C4436" s="142" t="n">
        <v>44410000</v>
      </c>
      <c r="D4436" s="143" t="n">
        <v>44410000</v>
      </c>
      <c r="E4436" s="140" t="s">
        <v>2727</v>
      </c>
      <c r="F4436" s="143" t="n">
        <v>2022</v>
      </c>
      <c r="H4436" s="144" t="n">
        <v>134084451.834</v>
      </c>
      <c r="I4436" s="144" t="n">
        <f aca="false">+G:G-H:H</f>
        <v>-134084451.834</v>
      </c>
    </row>
    <row r="4437" customFormat="false" ht="17.25" hidden="false" customHeight="true" outlineLevel="0" collapsed="false">
      <c r="A4437" s="140" t="s">
        <v>58</v>
      </c>
      <c r="C4437" s="142" t="n">
        <v>44540000</v>
      </c>
      <c r="D4437" s="143" t="n">
        <v>44540000</v>
      </c>
      <c r="E4437" s="140" t="s">
        <v>615</v>
      </c>
      <c r="F4437" s="143" t="n">
        <v>2022</v>
      </c>
      <c r="H4437" s="144" t="n">
        <v>85008892.46</v>
      </c>
      <c r="I4437" s="144" t="n">
        <f aca="false">+G:G-H:H</f>
        <v>-85008892.46</v>
      </c>
    </row>
    <row r="4438" customFormat="false" ht="17.25" hidden="false" customHeight="true" outlineLevel="0" collapsed="false">
      <c r="A4438" s="140" t="s">
        <v>58</v>
      </c>
      <c r="C4438" s="142" t="n">
        <v>44560000</v>
      </c>
      <c r="D4438" s="143" t="n">
        <v>44560000</v>
      </c>
      <c r="E4438" s="140" t="s">
        <v>1798</v>
      </c>
      <c r="F4438" s="143" t="n">
        <v>2022</v>
      </c>
      <c r="G4438" s="144" t="n">
        <v>370130148.68</v>
      </c>
      <c r="I4438" s="144" t="n">
        <f aca="false">+G:G-H:H</f>
        <v>370130148.68</v>
      </c>
    </row>
    <row r="4439" customFormat="false" ht="17.25" hidden="false" customHeight="true" outlineLevel="0" collapsed="false">
      <c r="A4439" s="140" t="s">
        <v>58</v>
      </c>
      <c r="C4439" s="142" t="n">
        <v>44562000</v>
      </c>
      <c r="D4439" s="143" t="n">
        <v>44562000</v>
      </c>
      <c r="E4439" s="140" t="s">
        <v>2493</v>
      </c>
      <c r="F4439" s="143" t="n">
        <v>2022</v>
      </c>
      <c r="G4439" s="144" t="n">
        <v>1064000</v>
      </c>
      <c r="I4439" s="144" t="n">
        <f aca="false">+G:G-H:H</f>
        <v>1064000</v>
      </c>
    </row>
    <row r="4440" customFormat="false" ht="17.25" hidden="false" customHeight="true" outlineLevel="0" collapsed="false">
      <c r="A4440" s="140" t="s">
        <v>58</v>
      </c>
      <c r="C4440" s="142" t="n">
        <v>45511000</v>
      </c>
      <c r="D4440" s="143" t="n">
        <v>45511000</v>
      </c>
      <c r="E4440" s="140" t="s">
        <v>304</v>
      </c>
      <c r="F4440" s="143" t="n">
        <v>2022</v>
      </c>
      <c r="H4440" s="144" t="n">
        <v>2365081504.56</v>
      </c>
      <c r="I4440" s="144" t="n">
        <f aca="false">+G:G-H:H</f>
        <v>-2365081504.56</v>
      </c>
    </row>
    <row r="4441" customFormat="false" ht="17.25" hidden="false" customHeight="true" outlineLevel="0" collapsed="false">
      <c r="A4441" s="140" t="s">
        <v>58</v>
      </c>
      <c r="C4441" s="142" t="n">
        <v>45512000</v>
      </c>
      <c r="D4441" s="143" t="n">
        <v>45512000</v>
      </c>
      <c r="E4441" s="140" t="s">
        <v>288</v>
      </c>
      <c r="F4441" s="143" t="n">
        <v>2022</v>
      </c>
      <c r="H4441" s="144" t="n">
        <v>190230840</v>
      </c>
      <c r="I4441" s="144" t="n">
        <f aca="false">+G:G-H:H</f>
        <v>-190230840</v>
      </c>
    </row>
    <row r="4442" customFormat="false" ht="17.25" hidden="false" customHeight="true" outlineLevel="0" collapsed="false">
      <c r="A4442" s="140" t="s">
        <v>58</v>
      </c>
      <c r="C4442" s="142" t="n">
        <v>45513000</v>
      </c>
      <c r="D4442" s="143" t="n">
        <v>45513000</v>
      </c>
      <c r="E4442" s="140" t="s">
        <v>2729</v>
      </c>
      <c r="F4442" s="143" t="n">
        <v>2022</v>
      </c>
      <c r="H4442" s="144" t="n">
        <v>27000000</v>
      </c>
      <c r="I4442" s="144" t="n">
        <f aca="false">+G:G-H:H</f>
        <v>-27000000</v>
      </c>
    </row>
    <row r="4443" customFormat="false" ht="17.25" hidden="false" customHeight="true" outlineLevel="0" collapsed="false">
      <c r="A4443" s="140" t="s">
        <v>58</v>
      </c>
      <c r="C4443" s="142" t="n">
        <v>45514000</v>
      </c>
      <c r="D4443" s="143" t="n">
        <v>45514000</v>
      </c>
      <c r="E4443" s="140" t="s">
        <v>2730</v>
      </c>
      <c r="F4443" s="143" t="n">
        <v>2022</v>
      </c>
      <c r="H4443" s="144" t="n">
        <v>2377616744.57</v>
      </c>
      <c r="I4443" s="144" t="n">
        <f aca="false">+G:G-H:H</f>
        <v>-2377616744.57</v>
      </c>
    </row>
    <row r="4444" customFormat="false" ht="17.25" hidden="false" customHeight="true" outlineLevel="0" collapsed="false">
      <c r="A4444" s="140" t="s">
        <v>58</v>
      </c>
      <c r="C4444" s="142" t="n">
        <v>45516000</v>
      </c>
      <c r="D4444" s="143" t="n">
        <v>45515000</v>
      </c>
      <c r="E4444" s="140" t="s">
        <v>2732</v>
      </c>
      <c r="F4444" s="143" t="n">
        <v>2022</v>
      </c>
      <c r="H4444" s="144" t="n">
        <v>300799000</v>
      </c>
      <c r="I4444" s="144" t="n">
        <f aca="false">+G:G-H:H</f>
        <v>-300799000</v>
      </c>
    </row>
    <row r="4445" customFormat="false" ht="17.25" hidden="false" customHeight="true" outlineLevel="0" collapsed="false">
      <c r="A4445" s="140" t="s">
        <v>58</v>
      </c>
      <c r="C4445" s="142" t="n">
        <v>46700000</v>
      </c>
      <c r="D4445" s="143" t="n">
        <v>46700000</v>
      </c>
      <c r="E4445" s="140" t="s">
        <v>1811</v>
      </c>
      <c r="F4445" s="143" t="n">
        <v>2022</v>
      </c>
      <c r="H4445" s="144" t="n">
        <v>1302589.25</v>
      </c>
      <c r="I4445" s="144" t="n">
        <f aca="false">+G:G-H:H</f>
        <v>-1302589.25</v>
      </c>
    </row>
    <row r="4446" customFormat="false" ht="17.25" hidden="false" customHeight="true" outlineLevel="0" collapsed="false">
      <c r="A4446" s="140" t="s">
        <v>58</v>
      </c>
      <c r="C4446" s="142" t="n">
        <v>46700002</v>
      </c>
      <c r="D4446" s="143" t="n">
        <v>46700002</v>
      </c>
      <c r="E4446" s="140" t="s">
        <v>2733</v>
      </c>
      <c r="F4446" s="143" t="n">
        <v>2022</v>
      </c>
      <c r="G4446" s="144" t="n">
        <v>200000</v>
      </c>
      <c r="I4446" s="144" t="n">
        <f aca="false">+G:G-H:H</f>
        <v>200000</v>
      </c>
    </row>
    <row r="4447" customFormat="false" ht="17.25" hidden="false" customHeight="true" outlineLevel="0" collapsed="false">
      <c r="A4447" s="140" t="s">
        <v>58</v>
      </c>
      <c r="C4447" s="142" t="n">
        <v>46700007</v>
      </c>
      <c r="D4447" s="143" t="n">
        <v>46700005</v>
      </c>
      <c r="E4447" s="140" t="s">
        <v>2734</v>
      </c>
      <c r="F4447" s="143" t="n">
        <v>2022</v>
      </c>
      <c r="H4447" s="144" t="n">
        <v>319667.56</v>
      </c>
      <c r="I4447" s="144" t="n">
        <f aca="false">+G:G-H:H</f>
        <v>-319667.56</v>
      </c>
    </row>
    <row r="4448" customFormat="false" ht="17.25" hidden="false" customHeight="true" outlineLevel="0" collapsed="false">
      <c r="A4448" s="140" t="s">
        <v>58</v>
      </c>
      <c r="C4448" s="142" t="n">
        <v>46710000</v>
      </c>
      <c r="D4448" s="143" t="n">
        <v>46710000</v>
      </c>
      <c r="E4448" s="140" t="s">
        <v>100</v>
      </c>
      <c r="F4448" s="143" t="n">
        <v>2022</v>
      </c>
      <c r="H4448" s="144" t="n">
        <v>300000000</v>
      </c>
      <c r="I4448" s="144" t="n">
        <f aca="false">+G:G-H:H</f>
        <v>-300000000</v>
      </c>
    </row>
    <row r="4449" customFormat="false" ht="17.25" hidden="false" customHeight="true" outlineLevel="0" collapsed="false">
      <c r="A4449" s="140" t="s">
        <v>58</v>
      </c>
      <c r="C4449" s="142" t="n">
        <v>46710070</v>
      </c>
      <c r="D4449" s="143" t="n">
        <v>46710070</v>
      </c>
      <c r="E4449" s="140" t="s">
        <v>99</v>
      </c>
      <c r="F4449" s="143" t="n">
        <v>2022</v>
      </c>
      <c r="H4449" s="144" t="n">
        <v>3955900</v>
      </c>
      <c r="I4449" s="144" t="n">
        <f aca="false">+G:G-H:H</f>
        <v>-3955900</v>
      </c>
    </row>
    <row r="4450" customFormat="false" ht="17.25" hidden="false" customHeight="true" outlineLevel="0" collapsed="false">
      <c r="A4450" s="140" t="s">
        <v>58</v>
      </c>
      <c r="C4450" s="142" t="n">
        <v>49100000</v>
      </c>
      <c r="D4450" s="143" t="n">
        <v>49100000</v>
      </c>
      <c r="E4450" s="140" t="s">
        <v>679</v>
      </c>
      <c r="F4450" s="143" t="n">
        <v>2022</v>
      </c>
      <c r="H4450" s="144" t="n">
        <v>20479998</v>
      </c>
      <c r="I4450" s="144" t="n">
        <f aca="false">+G:G-H:H</f>
        <v>-20479998</v>
      </c>
    </row>
    <row r="4451" customFormat="false" ht="17.25" hidden="false" customHeight="true" outlineLevel="0" collapsed="false">
      <c r="A4451" s="140" t="s">
        <v>58</v>
      </c>
      <c r="C4451" s="142" t="n">
        <v>51231000</v>
      </c>
      <c r="D4451" s="143" t="n">
        <v>51231000</v>
      </c>
      <c r="E4451" s="140" t="s">
        <v>2736</v>
      </c>
      <c r="F4451" s="143" t="n">
        <v>2022</v>
      </c>
      <c r="G4451" s="144" t="n">
        <v>852283241.83</v>
      </c>
      <c r="I4451" s="144" t="n">
        <f aca="false">+G:G-H:H</f>
        <v>852283241.83</v>
      </c>
    </row>
    <row r="4452" customFormat="false" ht="17.25" hidden="false" customHeight="true" outlineLevel="0" collapsed="false">
      <c r="A4452" s="140" t="s">
        <v>58</v>
      </c>
      <c r="C4452" s="142" t="n">
        <v>51232000</v>
      </c>
      <c r="D4452" s="143" t="n">
        <v>51231010</v>
      </c>
      <c r="E4452" s="140" t="s">
        <v>2737</v>
      </c>
      <c r="F4452" s="143" t="n">
        <v>2022</v>
      </c>
      <c r="G4452" s="144" t="n">
        <v>4729836.6</v>
      </c>
      <c r="I4452" s="144" t="n">
        <f aca="false">+G:G-H:H</f>
        <v>4729836.6</v>
      </c>
    </row>
    <row r="4453" customFormat="false" ht="17.25" hidden="false" customHeight="true" outlineLevel="0" collapsed="false">
      <c r="A4453" s="140" t="s">
        <v>58</v>
      </c>
      <c r="C4453" s="142" t="n">
        <v>51241000</v>
      </c>
      <c r="D4453" s="143" t="n">
        <v>51241000</v>
      </c>
      <c r="E4453" s="140" t="s">
        <v>133</v>
      </c>
      <c r="F4453" s="143" t="n">
        <v>2022</v>
      </c>
      <c r="G4453" s="144" t="n">
        <v>1498043999.39</v>
      </c>
      <c r="I4453" s="144" t="n">
        <f aca="false">+G:G-H:H</f>
        <v>1498043999.39</v>
      </c>
    </row>
    <row r="4454" customFormat="false" ht="17.25" hidden="false" customHeight="true" outlineLevel="0" collapsed="false">
      <c r="A4454" s="140" t="s">
        <v>58</v>
      </c>
      <c r="C4454" s="142" t="n">
        <v>51243000</v>
      </c>
      <c r="D4454" s="143" t="n">
        <v>51243000</v>
      </c>
      <c r="E4454" s="140" t="s">
        <v>2053</v>
      </c>
      <c r="F4454" s="143" t="n">
        <v>2022</v>
      </c>
      <c r="H4454" s="144" t="n">
        <v>188944.49</v>
      </c>
      <c r="I4454" s="144" t="n">
        <f aca="false">+G:G-H:H</f>
        <v>-188944.49</v>
      </c>
    </row>
    <row r="4455" customFormat="false" ht="17.25" hidden="false" customHeight="true" outlineLevel="0" collapsed="false">
      <c r="A4455" s="140" t="s">
        <v>58</v>
      </c>
      <c r="C4455" s="142" t="n">
        <v>51261000</v>
      </c>
      <c r="D4455" s="143" t="n">
        <v>51261000</v>
      </c>
      <c r="E4455" s="140" t="s">
        <v>688</v>
      </c>
      <c r="F4455" s="143" t="n">
        <v>2022</v>
      </c>
      <c r="G4455" s="144" t="n">
        <v>399928855.3</v>
      </c>
      <c r="I4455" s="144" t="n">
        <f aca="false">+G:G-H:H</f>
        <v>399928855.3</v>
      </c>
    </row>
    <row r="4456" customFormat="false" ht="17.25" hidden="false" customHeight="true" outlineLevel="0" collapsed="false">
      <c r="A4456" s="140" t="s">
        <v>58</v>
      </c>
      <c r="C4456" s="142" t="n">
        <v>51271000</v>
      </c>
      <c r="D4456" s="143" t="n">
        <v>51271000</v>
      </c>
      <c r="E4456" s="140" t="s">
        <v>2738</v>
      </c>
      <c r="F4456" s="143" t="n">
        <v>2022</v>
      </c>
      <c r="G4456" s="144" t="n">
        <v>649434495.12</v>
      </c>
      <c r="I4456" s="144" t="n">
        <f aca="false">+G:G-H:H</f>
        <v>649434495.12</v>
      </c>
    </row>
    <row r="4457" customFormat="false" ht="17.25" hidden="false" customHeight="true" outlineLevel="0" collapsed="false">
      <c r="A4457" s="140" t="s">
        <v>58</v>
      </c>
      <c r="C4457" s="142" t="n">
        <v>51271002</v>
      </c>
      <c r="D4457" s="143" t="n">
        <v>51271000</v>
      </c>
      <c r="E4457" s="140" t="s">
        <v>795</v>
      </c>
      <c r="F4457" s="143" t="n">
        <v>2022</v>
      </c>
      <c r="G4457" s="144" t="n">
        <v>1540110.78</v>
      </c>
      <c r="I4457" s="144" t="n">
        <f aca="false">+G:G-H:H</f>
        <v>1540110.78</v>
      </c>
    </row>
    <row r="4458" customFormat="false" ht="17.25" hidden="false" customHeight="true" outlineLevel="0" collapsed="false">
      <c r="A4458" s="140" t="s">
        <v>58</v>
      </c>
      <c r="C4458" s="142" t="n">
        <v>51910000</v>
      </c>
      <c r="D4458" s="143" t="n">
        <v>51910000</v>
      </c>
      <c r="E4458" s="140" t="s">
        <v>3818</v>
      </c>
      <c r="F4458" s="143" t="n">
        <v>2022</v>
      </c>
      <c r="G4458" s="144" t="n">
        <v>1000000000</v>
      </c>
      <c r="I4458" s="144" t="n">
        <f aca="false">+G:G-H:H</f>
        <v>1000000000</v>
      </c>
    </row>
    <row r="4459" customFormat="false" ht="17.25" hidden="false" customHeight="true" outlineLevel="0" collapsed="false">
      <c r="A4459" s="140" t="s">
        <v>58</v>
      </c>
      <c r="C4459" s="142" t="n">
        <v>53100000</v>
      </c>
      <c r="D4459" s="143" t="n">
        <v>53100000</v>
      </c>
      <c r="E4459" s="140" t="s">
        <v>3395</v>
      </c>
      <c r="F4459" s="143" t="n">
        <v>2022</v>
      </c>
      <c r="G4459" s="144" t="n">
        <v>123800</v>
      </c>
      <c r="I4459" s="144" t="n">
        <f aca="false">+G:G-H:H</f>
        <v>123800</v>
      </c>
    </row>
    <row r="4460" customFormat="false" ht="17.25" hidden="false" customHeight="true" outlineLevel="0" collapsed="false">
      <c r="A4460" s="140" t="s">
        <v>58</v>
      </c>
      <c r="C4460" s="142" t="n">
        <v>53110000</v>
      </c>
      <c r="D4460" s="143" t="n">
        <v>53110000</v>
      </c>
      <c r="E4460" s="140" t="s">
        <v>2742</v>
      </c>
      <c r="F4460" s="143" t="n">
        <v>2022</v>
      </c>
      <c r="G4460" s="144" t="n">
        <v>4644076.07</v>
      </c>
      <c r="I4460" s="144" t="n">
        <f aca="false">+G:G-H:H</f>
        <v>4644076.07</v>
      </c>
    </row>
    <row r="4461" customFormat="false" ht="17.25" hidden="false" customHeight="true" outlineLevel="0" collapsed="false">
      <c r="A4461" s="140" t="s">
        <v>58</v>
      </c>
      <c r="C4461" s="142" t="n">
        <v>60101000</v>
      </c>
      <c r="D4461" s="143" t="n">
        <v>60101000</v>
      </c>
      <c r="E4461" s="140" t="s">
        <v>2745</v>
      </c>
      <c r="F4461" s="143" t="n">
        <v>2022</v>
      </c>
      <c r="G4461" s="144" t="n">
        <v>3852681937.6</v>
      </c>
      <c r="I4461" s="144" t="n">
        <f aca="false">+G:G-H:H</f>
        <v>3852681937.6</v>
      </c>
    </row>
    <row r="4462" customFormat="false" ht="17.25" hidden="false" customHeight="true" outlineLevel="0" collapsed="false">
      <c r="A4462" s="140" t="s">
        <v>58</v>
      </c>
      <c r="C4462" s="142" t="n">
        <v>60102000</v>
      </c>
      <c r="D4462" s="143" t="n">
        <v>60102000</v>
      </c>
      <c r="E4462" s="140" t="s">
        <v>2746</v>
      </c>
      <c r="F4462" s="143" t="n">
        <v>2022</v>
      </c>
      <c r="G4462" s="144" t="n">
        <v>5700623234.54</v>
      </c>
      <c r="I4462" s="144" t="n">
        <f aca="false">+G:G-H:H</f>
        <v>5700623234.54</v>
      </c>
    </row>
    <row r="4463" customFormat="false" ht="17.25" hidden="false" customHeight="true" outlineLevel="0" collapsed="false">
      <c r="A4463" s="140" t="s">
        <v>58</v>
      </c>
      <c r="C4463" s="142" t="n">
        <v>60201000</v>
      </c>
      <c r="D4463" s="143" t="n">
        <v>60201000</v>
      </c>
      <c r="E4463" s="140" t="s">
        <v>408</v>
      </c>
      <c r="F4463" s="143" t="n">
        <v>2022</v>
      </c>
      <c r="G4463" s="144" t="n">
        <v>186189570</v>
      </c>
      <c r="I4463" s="144" t="n">
        <f aca="false">+G:G-H:H</f>
        <v>186189570</v>
      </c>
    </row>
    <row r="4464" customFormat="false" ht="17.25" hidden="false" customHeight="true" outlineLevel="0" collapsed="false">
      <c r="A4464" s="140" t="s">
        <v>58</v>
      </c>
      <c r="C4464" s="142" t="n">
        <v>60203000</v>
      </c>
      <c r="D4464" s="143" t="n">
        <v>60203000</v>
      </c>
      <c r="E4464" s="140" t="s">
        <v>363</v>
      </c>
      <c r="F4464" s="143" t="n">
        <v>2022</v>
      </c>
      <c r="G4464" s="144" t="n">
        <v>1175000</v>
      </c>
      <c r="I4464" s="144" t="n">
        <f aca="false">+G:G-H:H</f>
        <v>1175000</v>
      </c>
    </row>
    <row r="4465" customFormat="false" ht="17.25" hidden="false" customHeight="true" outlineLevel="0" collapsed="false">
      <c r="A4465" s="140" t="s">
        <v>58</v>
      </c>
      <c r="C4465" s="142" t="n">
        <v>60205000</v>
      </c>
      <c r="D4465" s="143" t="n">
        <v>60205000</v>
      </c>
      <c r="E4465" s="140" t="s">
        <v>2748</v>
      </c>
      <c r="F4465" s="143" t="n">
        <v>2022</v>
      </c>
      <c r="G4465" s="144" t="n">
        <v>740999625.18</v>
      </c>
      <c r="I4465" s="144" t="n">
        <f aca="false">+G:G-H:H</f>
        <v>740999625.18</v>
      </c>
    </row>
    <row r="4466" customFormat="false" ht="17.25" hidden="false" customHeight="true" outlineLevel="0" collapsed="false">
      <c r="A4466" s="140" t="s">
        <v>58</v>
      </c>
      <c r="C4466" s="142" t="n">
        <v>60301000</v>
      </c>
      <c r="D4466" s="143" t="n">
        <v>60301000</v>
      </c>
      <c r="E4466" s="140" t="s">
        <v>1282</v>
      </c>
      <c r="F4466" s="143" t="n">
        <v>2022</v>
      </c>
      <c r="G4466" s="144" t="n">
        <v>141564247.2</v>
      </c>
      <c r="I4466" s="144" t="n">
        <f aca="false">+G:G-H:H</f>
        <v>141564247.2</v>
      </c>
    </row>
    <row r="4467" customFormat="false" ht="17.25" hidden="false" customHeight="true" outlineLevel="0" collapsed="false">
      <c r="A4467" s="140" t="s">
        <v>58</v>
      </c>
      <c r="C4467" s="142" t="n">
        <v>60400000</v>
      </c>
      <c r="D4467" s="143" t="n">
        <v>60400000</v>
      </c>
      <c r="E4467" s="140" t="s">
        <v>2751</v>
      </c>
      <c r="F4467" s="143" t="n">
        <v>2022</v>
      </c>
      <c r="G4467" s="144" t="n">
        <v>2150900</v>
      </c>
      <c r="I4467" s="144" t="n">
        <f aca="false">+G:G-H:H</f>
        <v>2150900</v>
      </c>
    </row>
    <row r="4468" customFormat="false" ht="17.25" hidden="false" customHeight="true" outlineLevel="0" collapsed="false">
      <c r="A4468" s="140" t="s">
        <v>58</v>
      </c>
      <c r="C4468" s="142" t="n">
        <v>60601000</v>
      </c>
      <c r="D4468" s="143" t="n">
        <v>60601000</v>
      </c>
      <c r="E4468" s="140" t="s">
        <v>2107</v>
      </c>
      <c r="F4468" s="143" t="n">
        <v>2022</v>
      </c>
      <c r="G4468" s="144" t="n">
        <v>694745538.53</v>
      </c>
      <c r="I4468" s="144" t="n">
        <f aca="false">+G:G-H:H</f>
        <v>694745538.53</v>
      </c>
    </row>
    <row r="4469" customFormat="false" ht="17.25" hidden="false" customHeight="true" outlineLevel="0" collapsed="false">
      <c r="A4469" s="140" t="s">
        <v>58</v>
      </c>
      <c r="C4469" s="142" t="n">
        <v>60602000</v>
      </c>
      <c r="D4469" s="143" t="n">
        <v>60602000</v>
      </c>
      <c r="E4469" s="140" t="s">
        <v>356</v>
      </c>
      <c r="F4469" s="143" t="n">
        <v>2022</v>
      </c>
      <c r="G4469" s="144" t="n">
        <v>24299661.46</v>
      </c>
      <c r="I4469" s="144" t="n">
        <f aca="false">+G:G-H:H</f>
        <v>24299661.46</v>
      </c>
    </row>
    <row r="4470" customFormat="false" ht="17.25" hidden="false" customHeight="true" outlineLevel="0" collapsed="false">
      <c r="A4470" s="140" t="s">
        <v>58</v>
      </c>
      <c r="C4470" s="142" t="n">
        <v>60602100</v>
      </c>
      <c r="D4470" s="143" t="n">
        <v>60602000</v>
      </c>
      <c r="E4470" s="140" t="s">
        <v>2752</v>
      </c>
      <c r="F4470" s="143" t="n">
        <v>2022</v>
      </c>
      <c r="G4470" s="144" t="n">
        <v>217000</v>
      </c>
      <c r="I4470" s="144" t="n">
        <f aca="false">+G:G-H:H</f>
        <v>217000</v>
      </c>
    </row>
    <row r="4471" customFormat="false" ht="17.25" hidden="false" customHeight="true" outlineLevel="0" collapsed="false">
      <c r="A4471" s="140" t="s">
        <v>58</v>
      </c>
      <c r="C4471" s="142" t="n">
        <v>60604000</v>
      </c>
      <c r="D4471" s="143" t="n">
        <v>60604000</v>
      </c>
      <c r="E4471" s="140" t="s">
        <v>360</v>
      </c>
      <c r="F4471" s="143" t="n">
        <v>2022</v>
      </c>
      <c r="G4471" s="144" t="n">
        <v>7929850</v>
      </c>
      <c r="I4471" s="144" t="n">
        <f aca="false">+G:G-H:H</f>
        <v>7929850</v>
      </c>
    </row>
    <row r="4472" customFormat="false" ht="17.25" hidden="false" customHeight="true" outlineLevel="0" collapsed="false">
      <c r="A4472" s="140" t="s">
        <v>58</v>
      </c>
      <c r="C4472" s="142" t="n">
        <v>60607000</v>
      </c>
      <c r="D4472" s="143" t="n">
        <v>60607000</v>
      </c>
      <c r="E4472" s="140" t="s">
        <v>363</v>
      </c>
      <c r="F4472" s="143" t="n">
        <v>2022</v>
      </c>
      <c r="G4472" s="144" t="n">
        <v>2613721.75</v>
      </c>
      <c r="I4472" s="144" t="n">
        <f aca="false">+G:G-H:H</f>
        <v>2613721.75</v>
      </c>
    </row>
    <row r="4473" customFormat="false" ht="17.25" hidden="false" customHeight="true" outlineLevel="0" collapsed="false">
      <c r="A4473" s="140" t="s">
        <v>58</v>
      </c>
      <c r="C4473" s="142" t="n">
        <v>60608000</v>
      </c>
      <c r="D4473" s="143" t="n">
        <v>60608000</v>
      </c>
      <c r="E4473" s="140" t="s">
        <v>3819</v>
      </c>
      <c r="F4473" s="143" t="n">
        <v>2022</v>
      </c>
      <c r="G4473" s="144" t="n">
        <v>5251446.57</v>
      </c>
      <c r="I4473" s="144" t="n">
        <f aca="false">+G:G-H:H</f>
        <v>5251446.57</v>
      </c>
    </row>
    <row r="4474" customFormat="false" ht="17.25" hidden="false" customHeight="true" outlineLevel="0" collapsed="false">
      <c r="A4474" s="140" t="s">
        <v>58</v>
      </c>
      <c r="C4474" s="142" t="n">
        <v>60609000</v>
      </c>
      <c r="D4474" s="143" t="n">
        <v>60609000</v>
      </c>
      <c r="E4474" s="140" t="s">
        <v>2754</v>
      </c>
      <c r="F4474" s="143" t="n">
        <v>2022</v>
      </c>
      <c r="G4474" s="144" t="n">
        <v>10265898</v>
      </c>
      <c r="I4474" s="144" t="n">
        <f aca="false">+G:G-H:H</f>
        <v>10265898</v>
      </c>
    </row>
    <row r="4475" customFormat="false" ht="17.25" hidden="false" customHeight="true" outlineLevel="0" collapsed="false">
      <c r="A4475" s="140" t="s">
        <v>58</v>
      </c>
      <c r="C4475" s="142" t="n">
        <v>60803000</v>
      </c>
      <c r="D4475" s="143" t="n">
        <v>60803000</v>
      </c>
      <c r="E4475" s="140" t="s">
        <v>437</v>
      </c>
      <c r="F4475" s="143" t="n">
        <v>2022</v>
      </c>
      <c r="G4475" s="144" t="n">
        <v>19624000</v>
      </c>
      <c r="I4475" s="144" t="n">
        <f aca="false">+G:G-H:H</f>
        <v>19624000</v>
      </c>
    </row>
    <row r="4476" customFormat="false" ht="17.25" hidden="false" customHeight="true" outlineLevel="0" collapsed="false">
      <c r="A4476" s="140" t="s">
        <v>58</v>
      </c>
      <c r="C4476" s="142" t="n">
        <v>60804000</v>
      </c>
      <c r="D4476" s="143" t="n">
        <v>60804000</v>
      </c>
      <c r="E4476" s="140" t="s">
        <v>3820</v>
      </c>
      <c r="F4476" s="143" t="n">
        <v>2022</v>
      </c>
      <c r="G4476" s="144" t="n">
        <v>36703673.46</v>
      </c>
      <c r="I4476" s="144" t="n">
        <f aca="false">+G:G-H:H</f>
        <v>36703673.46</v>
      </c>
    </row>
    <row r="4477" customFormat="false" ht="17.25" hidden="false" customHeight="true" outlineLevel="0" collapsed="false">
      <c r="A4477" s="140" t="s">
        <v>58</v>
      </c>
      <c r="C4477" s="142" t="n">
        <v>60808000</v>
      </c>
      <c r="D4477" s="143" t="n">
        <v>60808000</v>
      </c>
      <c r="E4477" s="140" t="s">
        <v>442</v>
      </c>
      <c r="F4477" s="143" t="n">
        <v>2022</v>
      </c>
      <c r="G4477" s="144" t="n">
        <v>155105000</v>
      </c>
      <c r="I4477" s="144" t="n">
        <f aca="false">+G:G-H:H</f>
        <v>155105000</v>
      </c>
    </row>
    <row r="4478" customFormat="false" ht="17.25" hidden="false" customHeight="true" outlineLevel="0" collapsed="false">
      <c r="A4478" s="140" t="s">
        <v>58</v>
      </c>
      <c r="C4478" s="142" t="n">
        <v>60809000</v>
      </c>
      <c r="D4478" s="143" t="n">
        <v>60809000</v>
      </c>
      <c r="E4478" s="140" t="s">
        <v>2755</v>
      </c>
      <c r="F4478" s="143" t="n">
        <v>2022</v>
      </c>
      <c r="G4478" s="144" t="n">
        <v>288971044.73</v>
      </c>
      <c r="I4478" s="144" t="n">
        <f aca="false">+G:G-H:H</f>
        <v>288971044.73</v>
      </c>
    </row>
    <row r="4479" customFormat="false" ht="17.25" hidden="false" customHeight="true" outlineLevel="0" collapsed="false">
      <c r="A4479" s="140" t="s">
        <v>58</v>
      </c>
      <c r="C4479" s="142" t="n">
        <v>60811000</v>
      </c>
      <c r="D4479" s="143" t="n">
        <v>60811000</v>
      </c>
      <c r="E4479" s="140" t="s">
        <v>444</v>
      </c>
      <c r="F4479" s="143" t="n">
        <v>2022</v>
      </c>
      <c r="G4479" s="144" t="n">
        <v>530397113.4</v>
      </c>
      <c r="I4479" s="144" t="n">
        <f aca="false">+G:G-H:H</f>
        <v>530397113.4</v>
      </c>
    </row>
    <row r="4480" customFormat="false" ht="17.25" hidden="false" customHeight="true" outlineLevel="0" collapsed="false">
      <c r="A4480" s="140" t="s">
        <v>58</v>
      </c>
      <c r="C4480" s="142" t="n">
        <v>60812000</v>
      </c>
      <c r="D4480" s="143" t="n">
        <v>60812000</v>
      </c>
      <c r="E4480" s="140" t="s">
        <v>2756</v>
      </c>
      <c r="F4480" s="143" t="n">
        <v>2022</v>
      </c>
      <c r="G4480" s="144" t="n">
        <v>45242793</v>
      </c>
      <c r="I4480" s="144" t="n">
        <f aca="false">+G:G-H:H</f>
        <v>45242793</v>
      </c>
    </row>
    <row r="4481" customFormat="false" ht="17.25" hidden="false" customHeight="true" outlineLevel="0" collapsed="false">
      <c r="A4481" s="140" t="s">
        <v>58</v>
      </c>
      <c r="C4481" s="142" t="n">
        <v>60880000</v>
      </c>
      <c r="D4481" s="143" t="n">
        <v>60880000</v>
      </c>
      <c r="E4481" s="140" t="s">
        <v>2760</v>
      </c>
      <c r="F4481" s="143" t="n">
        <v>2022</v>
      </c>
      <c r="G4481" s="144" t="n">
        <v>64566000</v>
      </c>
      <c r="I4481" s="144" t="n">
        <f aca="false">+G:G-H:H</f>
        <v>64566000</v>
      </c>
    </row>
    <row r="4482" customFormat="false" ht="17.25" hidden="false" customHeight="true" outlineLevel="0" collapsed="false">
      <c r="A4482" s="140" t="s">
        <v>58</v>
      </c>
      <c r="C4482" s="142" t="n">
        <v>61301000</v>
      </c>
      <c r="D4482" s="143" t="n">
        <v>61301000</v>
      </c>
      <c r="E4482" s="140" t="s">
        <v>3821</v>
      </c>
      <c r="F4482" s="143" t="n">
        <v>2022</v>
      </c>
      <c r="G4482" s="144" t="n">
        <v>5964000</v>
      </c>
      <c r="I4482" s="144" t="n">
        <f aca="false">+G:G-H:H</f>
        <v>5964000</v>
      </c>
    </row>
    <row r="4483" customFormat="false" ht="17.25" hidden="false" customHeight="true" outlineLevel="0" collapsed="false">
      <c r="A4483" s="140" t="s">
        <v>58</v>
      </c>
      <c r="C4483" s="142" t="n">
        <v>61302000</v>
      </c>
      <c r="D4483" s="143" t="n">
        <v>61302000</v>
      </c>
      <c r="E4483" s="140" t="s">
        <v>1650</v>
      </c>
      <c r="F4483" s="143" t="n">
        <v>2022</v>
      </c>
      <c r="H4483" s="144" t="n">
        <v>1216000</v>
      </c>
      <c r="I4483" s="144" t="n">
        <f aca="false">+G:G-H:H</f>
        <v>-1216000</v>
      </c>
    </row>
    <row r="4484" customFormat="false" ht="17.25" hidden="false" customHeight="true" outlineLevel="0" collapsed="false">
      <c r="A4484" s="140" t="s">
        <v>58</v>
      </c>
      <c r="C4484" s="142" t="n">
        <v>61501000</v>
      </c>
      <c r="D4484" s="143" t="n">
        <v>61501000</v>
      </c>
      <c r="E4484" s="140" t="s">
        <v>458</v>
      </c>
      <c r="F4484" s="143" t="n">
        <v>2022</v>
      </c>
      <c r="G4484" s="144" t="n">
        <v>34596540.81</v>
      </c>
      <c r="I4484" s="144" t="n">
        <f aca="false">+G:G-H:H</f>
        <v>34596540.81</v>
      </c>
    </row>
    <row r="4485" customFormat="false" ht="17.25" hidden="false" customHeight="true" outlineLevel="0" collapsed="false">
      <c r="A4485" s="140" t="s">
        <v>58</v>
      </c>
      <c r="C4485" s="142" t="n">
        <v>61502000</v>
      </c>
      <c r="D4485" s="143" t="n">
        <v>61502000</v>
      </c>
      <c r="E4485" s="140" t="s">
        <v>2763</v>
      </c>
      <c r="F4485" s="143" t="n">
        <v>2022</v>
      </c>
      <c r="G4485" s="144" t="n">
        <v>1003116</v>
      </c>
      <c r="I4485" s="144" t="n">
        <f aca="false">+G:G-H:H</f>
        <v>1003116</v>
      </c>
    </row>
    <row r="4486" customFormat="false" ht="17.25" hidden="false" customHeight="true" outlineLevel="0" collapsed="false">
      <c r="A4486" s="140" t="s">
        <v>58</v>
      </c>
      <c r="C4486" s="142" t="n">
        <v>61503000</v>
      </c>
      <c r="D4486" s="143" t="n">
        <v>61503000</v>
      </c>
      <c r="E4486" s="140" t="s">
        <v>459</v>
      </c>
      <c r="F4486" s="143" t="n">
        <v>2022</v>
      </c>
      <c r="G4486" s="144" t="n">
        <v>19559324.48</v>
      </c>
      <c r="I4486" s="144" t="n">
        <f aca="false">+G:G-H:H</f>
        <v>19559324.48</v>
      </c>
    </row>
    <row r="4487" customFormat="false" ht="17.25" hidden="false" customHeight="true" outlineLevel="0" collapsed="false">
      <c r="A4487" s="140" t="s">
        <v>58</v>
      </c>
      <c r="C4487" s="142" t="n">
        <v>61504000</v>
      </c>
      <c r="D4487" s="143" t="n">
        <v>61504000</v>
      </c>
      <c r="E4487" s="140" t="s">
        <v>1838</v>
      </c>
      <c r="F4487" s="143" t="n">
        <v>2022</v>
      </c>
      <c r="G4487" s="144" t="n">
        <v>26890977.06</v>
      </c>
      <c r="I4487" s="144" t="n">
        <f aca="false">+G:G-H:H</f>
        <v>26890977.06</v>
      </c>
    </row>
    <row r="4488" customFormat="false" ht="17.25" hidden="false" customHeight="true" outlineLevel="0" collapsed="false">
      <c r="A4488" s="140" t="s">
        <v>58</v>
      </c>
      <c r="C4488" s="142" t="n">
        <v>61601000</v>
      </c>
      <c r="D4488" s="143" t="n">
        <v>61601000</v>
      </c>
      <c r="E4488" s="140" t="s">
        <v>2764</v>
      </c>
      <c r="F4488" s="143" t="n">
        <v>2022</v>
      </c>
      <c r="G4488" s="144" t="n">
        <v>3970422</v>
      </c>
      <c r="I4488" s="144" t="n">
        <f aca="false">+G:G-H:H</f>
        <v>3970422</v>
      </c>
    </row>
    <row r="4489" customFormat="false" ht="17.25" hidden="false" customHeight="true" outlineLevel="0" collapsed="false">
      <c r="A4489" s="140" t="s">
        <v>58</v>
      </c>
      <c r="C4489" s="142" t="n">
        <v>61602000</v>
      </c>
      <c r="D4489" s="143" t="n">
        <v>61602000</v>
      </c>
      <c r="E4489" s="140" t="s">
        <v>466</v>
      </c>
      <c r="F4489" s="143" t="n">
        <v>2022</v>
      </c>
      <c r="G4489" s="144" t="n">
        <v>19889557.1</v>
      </c>
      <c r="I4489" s="144" t="n">
        <f aca="false">+G:G-H:H</f>
        <v>19889557.1</v>
      </c>
    </row>
    <row r="4490" customFormat="false" ht="17.25" hidden="false" customHeight="true" outlineLevel="0" collapsed="false">
      <c r="A4490" s="140" t="s">
        <v>58</v>
      </c>
      <c r="C4490" s="142" t="n">
        <v>61604000</v>
      </c>
      <c r="D4490" s="143" t="n">
        <v>61604000</v>
      </c>
      <c r="E4490" s="140" t="s">
        <v>157</v>
      </c>
      <c r="F4490" s="143" t="n">
        <v>2022</v>
      </c>
      <c r="G4490" s="144" t="n">
        <v>24326</v>
      </c>
      <c r="I4490" s="144" t="n">
        <f aca="false">+G:G-H:H</f>
        <v>24326</v>
      </c>
    </row>
    <row r="4491" customFormat="false" ht="17.25" hidden="false" customHeight="true" outlineLevel="0" collapsed="false">
      <c r="A4491" s="140" t="s">
        <v>58</v>
      </c>
      <c r="C4491" s="142" t="n">
        <v>61802000</v>
      </c>
      <c r="D4491" s="143" t="n">
        <v>61802000</v>
      </c>
      <c r="E4491" s="140" t="s">
        <v>2766</v>
      </c>
      <c r="F4491" s="143" t="n">
        <v>2022</v>
      </c>
      <c r="G4491" s="144" t="n">
        <v>208500</v>
      </c>
      <c r="I4491" s="144" t="n">
        <f aca="false">+G:G-H:H</f>
        <v>208500</v>
      </c>
    </row>
    <row r="4492" customFormat="false" ht="17.25" hidden="false" customHeight="true" outlineLevel="0" collapsed="false">
      <c r="A4492" s="140" t="s">
        <v>58</v>
      </c>
      <c r="C4492" s="142" t="n">
        <v>62101000</v>
      </c>
      <c r="D4492" s="143" t="n">
        <v>62101000</v>
      </c>
      <c r="E4492" s="140" t="s">
        <v>2767</v>
      </c>
      <c r="F4492" s="143" t="n">
        <v>2022</v>
      </c>
      <c r="G4492" s="144" t="n">
        <v>47348014</v>
      </c>
      <c r="I4492" s="144" t="n">
        <f aca="false">+G:G-H:H</f>
        <v>47348014</v>
      </c>
    </row>
    <row r="4493" customFormat="false" ht="17.25" hidden="false" customHeight="true" outlineLevel="0" collapsed="false">
      <c r="A4493" s="140" t="s">
        <v>58</v>
      </c>
      <c r="C4493" s="142" t="n">
        <v>62102000</v>
      </c>
      <c r="D4493" s="143" t="n">
        <v>62102000</v>
      </c>
      <c r="E4493" s="140" t="s">
        <v>2290</v>
      </c>
      <c r="F4493" s="143" t="n">
        <v>2022</v>
      </c>
      <c r="G4493" s="144" t="n">
        <v>37660248</v>
      </c>
      <c r="I4493" s="144" t="n">
        <f aca="false">+G:G-H:H</f>
        <v>37660248</v>
      </c>
    </row>
    <row r="4494" customFormat="false" ht="17.25" hidden="false" customHeight="true" outlineLevel="0" collapsed="false">
      <c r="A4494" s="140" t="s">
        <v>58</v>
      </c>
      <c r="C4494" s="142" t="n">
        <v>62103000</v>
      </c>
      <c r="D4494" s="143" t="n">
        <v>62103000</v>
      </c>
      <c r="E4494" s="140" t="s">
        <v>2768</v>
      </c>
      <c r="F4494" s="143" t="n">
        <v>2022</v>
      </c>
      <c r="G4494" s="144" t="n">
        <v>1605100</v>
      </c>
      <c r="I4494" s="144" t="n">
        <f aca="false">+G:G-H:H</f>
        <v>1605100</v>
      </c>
    </row>
    <row r="4495" customFormat="false" ht="17.25" hidden="false" customHeight="true" outlineLevel="0" collapsed="false">
      <c r="A4495" s="140" t="s">
        <v>58</v>
      </c>
      <c r="C4495" s="142" t="n">
        <v>62201000</v>
      </c>
      <c r="D4495" s="143" t="n">
        <v>62201000</v>
      </c>
      <c r="E4495" s="140" t="s">
        <v>2769</v>
      </c>
      <c r="F4495" s="143" t="n">
        <v>2022</v>
      </c>
      <c r="G4495" s="144" t="n">
        <v>7603750</v>
      </c>
      <c r="I4495" s="144" t="n">
        <f aca="false">+G:G-H:H</f>
        <v>7603750</v>
      </c>
    </row>
    <row r="4496" customFormat="false" ht="17.25" hidden="false" customHeight="true" outlineLevel="0" collapsed="false">
      <c r="A4496" s="140" t="s">
        <v>58</v>
      </c>
      <c r="C4496" s="142" t="n">
        <v>62202000</v>
      </c>
      <c r="D4496" s="143" t="n">
        <v>62202000</v>
      </c>
      <c r="E4496" s="140" t="s">
        <v>483</v>
      </c>
      <c r="F4496" s="143" t="n">
        <v>2022</v>
      </c>
      <c r="G4496" s="144" t="n">
        <v>2570196.81</v>
      </c>
      <c r="I4496" s="144" t="n">
        <f aca="false">+G:G-H:H</f>
        <v>2570196.81</v>
      </c>
    </row>
    <row r="4497" customFormat="false" ht="17.25" hidden="false" customHeight="true" outlineLevel="0" collapsed="false">
      <c r="A4497" s="140" t="s">
        <v>58</v>
      </c>
      <c r="C4497" s="142" t="n">
        <v>62203000</v>
      </c>
      <c r="D4497" s="143" t="n">
        <v>62203000</v>
      </c>
      <c r="E4497" s="140" t="s">
        <v>2346</v>
      </c>
      <c r="F4497" s="143" t="n">
        <v>2022</v>
      </c>
      <c r="G4497" s="144" t="n">
        <v>7040000</v>
      </c>
      <c r="I4497" s="144" t="n">
        <f aca="false">+G:G-H:H</f>
        <v>7040000</v>
      </c>
    </row>
    <row r="4498" customFormat="false" ht="17.25" hidden="false" customHeight="true" outlineLevel="0" collapsed="false">
      <c r="A4498" s="140" t="s">
        <v>58</v>
      </c>
      <c r="C4498" s="142" t="n">
        <v>62208000</v>
      </c>
      <c r="D4498" s="143" t="n">
        <v>62208000</v>
      </c>
      <c r="E4498" s="140" t="s">
        <v>2307</v>
      </c>
      <c r="F4498" s="143" t="n">
        <v>2022</v>
      </c>
      <c r="G4498" s="144" t="n">
        <v>1000000</v>
      </c>
      <c r="I4498" s="144" t="n">
        <f aca="false">+G:G-H:H</f>
        <v>1000000</v>
      </c>
    </row>
    <row r="4499" customFormat="false" ht="17.25" hidden="false" customHeight="true" outlineLevel="0" collapsed="false">
      <c r="A4499" s="140" t="s">
        <v>58</v>
      </c>
      <c r="C4499" s="142" t="n">
        <v>62210000</v>
      </c>
      <c r="D4499" s="143" t="n">
        <v>62210000</v>
      </c>
      <c r="E4499" s="140" t="s">
        <v>3822</v>
      </c>
      <c r="F4499" s="143" t="n">
        <v>2022</v>
      </c>
      <c r="G4499" s="144" t="n">
        <v>182043794.62</v>
      </c>
      <c r="I4499" s="144" t="n">
        <f aca="false">+G:G-H:H</f>
        <v>182043794.62</v>
      </c>
    </row>
    <row r="4500" customFormat="false" ht="17.25" hidden="false" customHeight="true" outlineLevel="0" collapsed="false">
      <c r="A4500" s="140" t="s">
        <v>58</v>
      </c>
      <c r="C4500" s="142" t="n">
        <v>62303000</v>
      </c>
      <c r="D4500" s="143" t="n">
        <v>62303000</v>
      </c>
      <c r="E4500" s="140" t="s">
        <v>495</v>
      </c>
      <c r="F4500" s="143" t="n">
        <v>2022</v>
      </c>
      <c r="G4500" s="144" t="n">
        <v>19581915</v>
      </c>
      <c r="I4500" s="144" t="n">
        <f aca="false">+G:G-H:H</f>
        <v>19581915</v>
      </c>
    </row>
    <row r="4501" customFormat="false" ht="17.25" hidden="false" customHeight="true" outlineLevel="0" collapsed="false">
      <c r="A4501" s="140" t="s">
        <v>58</v>
      </c>
      <c r="C4501" s="142" t="n">
        <v>62304000</v>
      </c>
      <c r="D4501" s="143" t="n">
        <v>62304000</v>
      </c>
      <c r="E4501" s="140" t="s">
        <v>496</v>
      </c>
      <c r="F4501" s="143" t="n">
        <v>2022</v>
      </c>
      <c r="G4501" s="144" t="n">
        <v>1120500</v>
      </c>
      <c r="I4501" s="144" t="n">
        <f aca="false">+G:G-H:H</f>
        <v>1120500</v>
      </c>
    </row>
    <row r="4502" customFormat="false" ht="17.25" hidden="false" customHeight="true" outlineLevel="0" collapsed="false">
      <c r="A4502" s="140" t="s">
        <v>58</v>
      </c>
      <c r="C4502" s="142" t="n">
        <v>62501000</v>
      </c>
      <c r="D4502" s="143" t="n">
        <v>62501000</v>
      </c>
      <c r="E4502" s="140" t="s">
        <v>726</v>
      </c>
      <c r="F4502" s="143" t="n">
        <v>2022</v>
      </c>
      <c r="G4502" s="144" t="n">
        <v>160732451.88</v>
      </c>
      <c r="I4502" s="144" t="n">
        <f aca="false">+G:G-H:H</f>
        <v>160732451.88</v>
      </c>
    </row>
    <row r="4503" customFormat="false" ht="17.25" hidden="false" customHeight="true" outlineLevel="0" collapsed="false">
      <c r="A4503" s="140" t="s">
        <v>58</v>
      </c>
      <c r="C4503" s="142" t="n">
        <v>62504000</v>
      </c>
      <c r="D4503" s="143" t="n">
        <v>62504000</v>
      </c>
      <c r="E4503" s="140" t="s">
        <v>3385</v>
      </c>
      <c r="F4503" s="143" t="n">
        <v>2022</v>
      </c>
      <c r="G4503" s="144" t="n">
        <v>3611180</v>
      </c>
      <c r="I4503" s="144" t="n">
        <f aca="false">+G:G-H:H</f>
        <v>3611180</v>
      </c>
    </row>
    <row r="4504" customFormat="false" ht="17.25" hidden="false" customHeight="true" outlineLevel="0" collapsed="false">
      <c r="A4504" s="140" t="s">
        <v>58</v>
      </c>
      <c r="C4504" s="142" t="n">
        <v>62506000</v>
      </c>
      <c r="D4504" s="143" t="n">
        <v>62506000</v>
      </c>
      <c r="E4504" s="140" t="s">
        <v>509</v>
      </c>
      <c r="F4504" s="143" t="n">
        <v>2022</v>
      </c>
      <c r="G4504" s="144" t="n">
        <v>245100</v>
      </c>
      <c r="I4504" s="144" t="n">
        <f aca="false">+G:G-H:H</f>
        <v>245100</v>
      </c>
    </row>
    <row r="4505" customFormat="false" ht="17.25" hidden="false" customHeight="true" outlineLevel="0" collapsed="false">
      <c r="A4505" s="140" t="s">
        <v>58</v>
      </c>
      <c r="C4505" s="142" t="n">
        <v>62601000</v>
      </c>
      <c r="D4505" s="143" t="n">
        <v>62601000</v>
      </c>
      <c r="E4505" s="140" t="s">
        <v>727</v>
      </c>
      <c r="F4505" s="143" t="n">
        <v>2022</v>
      </c>
      <c r="G4505" s="144" t="n">
        <v>1696562</v>
      </c>
      <c r="I4505" s="144" t="n">
        <f aca="false">+G:G-H:H</f>
        <v>1696562</v>
      </c>
    </row>
    <row r="4506" customFormat="false" ht="17.25" hidden="false" customHeight="true" outlineLevel="0" collapsed="false">
      <c r="A4506" s="140" t="s">
        <v>58</v>
      </c>
      <c r="C4506" s="142" t="n">
        <v>62602000</v>
      </c>
      <c r="D4506" s="143" t="n">
        <v>62602000</v>
      </c>
      <c r="E4506" s="140" t="s">
        <v>511</v>
      </c>
      <c r="F4506" s="143" t="n">
        <v>2022</v>
      </c>
      <c r="G4506" s="144" t="n">
        <v>19415896.52</v>
      </c>
      <c r="I4506" s="144" t="n">
        <f aca="false">+G:G-H:H</f>
        <v>19415896.52</v>
      </c>
    </row>
    <row r="4507" customFormat="false" ht="17.25" hidden="false" customHeight="true" outlineLevel="0" collapsed="false">
      <c r="A4507" s="140" t="s">
        <v>58</v>
      </c>
      <c r="C4507" s="143" t="n">
        <v>62602100</v>
      </c>
      <c r="D4507" s="143" t="n">
        <v>62602000</v>
      </c>
      <c r="E4507" s="140" t="s">
        <v>2772</v>
      </c>
      <c r="F4507" s="143" t="n">
        <v>2022</v>
      </c>
      <c r="G4507" s="144" t="n">
        <v>1000</v>
      </c>
      <c r="I4507" s="144" t="n">
        <f aca="false">+G:G-H:H</f>
        <v>1000</v>
      </c>
    </row>
    <row r="4508" customFormat="false" ht="17.25" hidden="false" customHeight="true" outlineLevel="0" collapsed="false">
      <c r="A4508" s="140" t="s">
        <v>58</v>
      </c>
      <c r="C4508" s="143" t="n">
        <v>62603000</v>
      </c>
      <c r="D4508" s="143" t="n">
        <v>62603000</v>
      </c>
      <c r="E4508" s="140" t="s">
        <v>512</v>
      </c>
      <c r="F4508" s="143" t="n">
        <v>2022</v>
      </c>
      <c r="G4508" s="144" t="n">
        <v>13091746.42</v>
      </c>
      <c r="I4508" s="144" t="n">
        <f aca="false">+G:G-H:H</f>
        <v>13091746.42</v>
      </c>
    </row>
    <row r="4509" customFormat="false" ht="17.25" hidden="false" customHeight="true" outlineLevel="0" collapsed="false">
      <c r="A4509" s="140" t="s">
        <v>58</v>
      </c>
      <c r="C4509" s="143" t="n">
        <v>62604000</v>
      </c>
      <c r="D4509" s="143" t="n">
        <v>62604000</v>
      </c>
      <c r="E4509" s="140" t="s">
        <v>1424</v>
      </c>
      <c r="F4509" s="143" t="n">
        <v>2022</v>
      </c>
      <c r="G4509" s="144" t="n">
        <v>3144524</v>
      </c>
      <c r="I4509" s="144" t="n">
        <f aca="false">+G:G-H:H</f>
        <v>3144524</v>
      </c>
    </row>
    <row r="4510" customFormat="false" ht="17.25" hidden="false" customHeight="true" outlineLevel="0" collapsed="false">
      <c r="A4510" s="140" t="s">
        <v>58</v>
      </c>
      <c r="C4510" s="143" t="n">
        <v>62605000</v>
      </c>
      <c r="D4510" s="143" t="n">
        <v>62605000</v>
      </c>
      <c r="E4510" s="140" t="s">
        <v>2307</v>
      </c>
      <c r="F4510" s="143" t="n">
        <v>2022</v>
      </c>
      <c r="G4510" s="144" t="n">
        <v>515500</v>
      </c>
      <c r="I4510" s="144" t="n">
        <f aca="false">+G:G-H:H</f>
        <v>515500</v>
      </c>
    </row>
    <row r="4511" customFormat="false" ht="17.25" hidden="false" customHeight="true" outlineLevel="0" collapsed="false">
      <c r="A4511" s="140" t="s">
        <v>58</v>
      </c>
      <c r="C4511" s="143" t="n">
        <v>62703000</v>
      </c>
      <c r="D4511" s="143" t="n">
        <v>62703000</v>
      </c>
      <c r="E4511" s="140" t="s">
        <v>2773</v>
      </c>
      <c r="F4511" s="143" t="n">
        <v>2022</v>
      </c>
      <c r="G4511" s="144" t="n">
        <v>52745120.95</v>
      </c>
      <c r="I4511" s="144" t="n">
        <f aca="false">+G:G-H:H</f>
        <v>52745120.95</v>
      </c>
    </row>
    <row r="4512" customFormat="false" ht="17.25" hidden="false" customHeight="true" outlineLevel="0" collapsed="false">
      <c r="A4512" s="140" t="s">
        <v>58</v>
      </c>
      <c r="C4512" s="143" t="n">
        <v>62705000</v>
      </c>
      <c r="D4512" s="143" t="n">
        <v>62705000</v>
      </c>
      <c r="E4512" s="140" t="s">
        <v>517</v>
      </c>
      <c r="F4512" s="143" t="n">
        <v>2022</v>
      </c>
      <c r="G4512" s="144" t="n">
        <v>35198152.69</v>
      </c>
      <c r="I4512" s="144" t="n">
        <f aca="false">+G:G-H:H</f>
        <v>35198152.69</v>
      </c>
    </row>
    <row r="4513" customFormat="false" ht="17.25" hidden="false" customHeight="true" outlineLevel="0" collapsed="false">
      <c r="A4513" s="140" t="s">
        <v>58</v>
      </c>
      <c r="C4513" s="143" t="n">
        <v>63502000</v>
      </c>
      <c r="D4513" s="143" t="n">
        <v>63502000</v>
      </c>
      <c r="E4513" s="140" t="s">
        <v>2298</v>
      </c>
      <c r="F4513" s="143" t="n">
        <v>2022</v>
      </c>
      <c r="G4513" s="144" t="n">
        <v>4298770</v>
      </c>
      <c r="I4513" s="144" t="n">
        <f aca="false">+G:G-H:H</f>
        <v>4298770</v>
      </c>
    </row>
    <row r="4514" customFormat="false" ht="17.25" hidden="false" customHeight="true" outlineLevel="0" collapsed="false">
      <c r="A4514" s="140" t="s">
        <v>58</v>
      </c>
      <c r="C4514" s="143" t="n">
        <v>63504000</v>
      </c>
      <c r="D4514" s="143" t="n">
        <v>63504000</v>
      </c>
      <c r="E4514" s="140" t="s">
        <v>732</v>
      </c>
      <c r="F4514" s="143" t="n">
        <v>2022</v>
      </c>
      <c r="G4514" s="144" t="n">
        <v>804000</v>
      </c>
      <c r="I4514" s="144" t="n">
        <f aca="false">+G:G-H:H</f>
        <v>804000</v>
      </c>
    </row>
    <row r="4515" customFormat="false" ht="17.25" hidden="false" customHeight="true" outlineLevel="0" collapsed="false">
      <c r="A4515" s="140" t="s">
        <v>58</v>
      </c>
      <c r="C4515" s="143" t="n">
        <v>63509000</v>
      </c>
      <c r="D4515" s="143" t="n">
        <v>63508000</v>
      </c>
      <c r="E4515" s="140" t="s">
        <v>2779</v>
      </c>
      <c r="F4515" s="143" t="n">
        <v>2022</v>
      </c>
      <c r="G4515" s="144" t="n">
        <v>644768.56</v>
      </c>
      <c r="I4515" s="144" t="n">
        <f aca="false">+G:G-H:H</f>
        <v>644768.56</v>
      </c>
    </row>
    <row r="4516" customFormat="false" ht="17.25" hidden="false" customHeight="true" outlineLevel="0" collapsed="false">
      <c r="A4516" s="140" t="s">
        <v>58</v>
      </c>
      <c r="C4516" s="143" t="n">
        <v>64101000</v>
      </c>
      <c r="D4516" s="143" t="n">
        <v>64101000</v>
      </c>
      <c r="E4516" s="140" t="s">
        <v>735</v>
      </c>
      <c r="F4516" s="143" t="n">
        <v>2022</v>
      </c>
      <c r="G4516" s="144" t="n">
        <v>904488730.12</v>
      </c>
      <c r="I4516" s="144" t="n">
        <f aca="false">+G:G-H:H</f>
        <v>904488730.12</v>
      </c>
    </row>
    <row r="4517" customFormat="false" ht="17.25" hidden="false" customHeight="true" outlineLevel="0" collapsed="false">
      <c r="A4517" s="140" t="s">
        <v>58</v>
      </c>
      <c r="C4517" s="143" t="n">
        <v>64102000</v>
      </c>
      <c r="D4517" s="143" t="n">
        <v>64102000</v>
      </c>
      <c r="E4517" s="140" t="s">
        <v>528</v>
      </c>
      <c r="F4517" s="143" t="n">
        <v>2022</v>
      </c>
      <c r="G4517" s="144" t="n">
        <v>302123022.4</v>
      </c>
      <c r="I4517" s="144" t="n">
        <f aca="false">+G:G-H:H</f>
        <v>302123022.4</v>
      </c>
    </row>
    <row r="4518" customFormat="false" ht="17.25" hidden="false" customHeight="true" outlineLevel="0" collapsed="false">
      <c r="A4518" s="140" t="s">
        <v>58</v>
      </c>
      <c r="C4518" s="143" t="n">
        <v>64103000</v>
      </c>
      <c r="D4518" s="143" t="n">
        <v>64103000</v>
      </c>
      <c r="E4518" s="140" t="s">
        <v>529</v>
      </c>
      <c r="F4518" s="143" t="n">
        <v>2022</v>
      </c>
      <c r="G4518" s="144" t="n">
        <v>46948104.4</v>
      </c>
      <c r="I4518" s="144" t="n">
        <f aca="false">+G:G-H:H</f>
        <v>46948104.4</v>
      </c>
    </row>
    <row r="4519" customFormat="false" ht="17.25" hidden="false" customHeight="true" outlineLevel="0" collapsed="false">
      <c r="A4519" s="140" t="s">
        <v>58</v>
      </c>
      <c r="C4519" s="143" t="n">
        <v>64103100</v>
      </c>
      <c r="D4519" s="143" t="n">
        <v>64103000</v>
      </c>
      <c r="E4519" s="140" t="s">
        <v>2780</v>
      </c>
      <c r="F4519" s="143" t="n">
        <v>2022</v>
      </c>
      <c r="G4519" s="144" t="n">
        <v>2581771.66</v>
      </c>
      <c r="I4519" s="144" t="n">
        <f aca="false">+G:G-H:H</f>
        <v>2581771.66</v>
      </c>
    </row>
    <row r="4520" customFormat="false" ht="17.25" hidden="false" customHeight="true" outlineLevel="0" collapsed="false">
      <c r="A4520" s="140" t="s">
        <v>58</v>
      </c>
      <c r="C4520" s="143" t="n">
        <v>64104000</v>
      </c>
      <c r="D4520" s="143" t="n">
        <v>64104000</v>
      </c>
      <c r="E4520" s="140" t="s">
        <v>194</v>
      </c>
      <c r="F4520" s="143" t="n">
        <v>2022</v>
      </c>
      <c r="G4520" s="144" t="n">
        <v>87012490.6</v>
      </c>
      <c r="I4520" s="144" t="n">
        <f aca="false">+G:G-H:H</f>
        <v>87012490.6</v>
      </c>
    </row>
    <row r="4521" customFormat="false" ht="17.25" hidden="false" customHeight="true" outlineLevel="0" collapsed="false">
      <c r="A4521" s="140" t="s">
        <v>58</v>
      </c>
      <c r="C4521" s="143" t="n">
        <v>64105000</v>
      </c>
      <c r="D4521" s="143" t="n">
        <v>64105000</v>
      </c>
      <c r="E4521" s="140" t="s">
        <v>1854</v>
      </c>
      <c r="F4521" s="143" t="n">
        <v>2022</v>
      </c>
      <c r="H4521" s="144" t="n">
        <v>5094786.65</v>
      </c>
      <c r="I4521" s="144" t="n">
        <f aca="false">+G:G-H:H</f>
        <v>-5094786.65</v>
      </c>
    </row>
    <row r="4522" customFormat="false" ht="17.25" hidden="false" customHeight="true" outlineLevel="0" collapsed="false">
      <c r="A4522" s="140" t="s">
        <v>58</v>
      </c>
      <c r="C4522" s="143" t="n">
        <v>64106000</v>
      </c>
      <c r="D4522" s="143" t="n">
        <v>64106000</v>
      </c>
      <c r="E4522" s="140" t="s">
        <v>3823</v>
      </c>
      <c r="F4522" s="143" t="n">
        <v>2022</v>
      </c>
      <c r="G4522" s="144" t="n">
        <v>51805793.5</v>
      </c>
      <c r="I4522" s="144" t="n">
        <f aca="false">+G:G-H:H</f>
        <v>51805793.5</v>
      </c>
    </row>
    <row r="4523" customFormat="false" ht="17.25" hidden="false" customHeight="true" outlineLevel="0" collapsed="false">
      <c r="A4523" s="140" t="s">
        <v>58</v>
      </c>
      <c r="C4523" s="143" t="n">
        <v>64180000</v>
      </c>
      <c r="D4523" s="143" t="n">
        <v>64180000</v>
      </c>
      <c r="E4523" s="140" t="s">
        <v>531</v>
      </c>
      <c r="F4523" s="143" t="n">
        <v>2022</v>
      </c>
      <c r="G4523" s="144" t="n">
        <v>19294195.46</v>
      </c>
      <c r="I4523" s="144" t="n">
        <f aca="false">+G:G-H:H</f>
        <v>19294195.46</v>
      </c>
    </row>
    <row r="4524" customFormat="false" ht="17.25" hidden="false" customHeight="true" outlineLevel="0" collapsed="false">
      <c r="A4524" s="140" t="s">
        <v>58</v>
      </c>
      <c r="C4524" s="143" t="n">
        <v>64501000</v>
      </c>
      <c r="D4524" s="143" t="n">
        <v>64501000</v>
      </c>
      <c r="E4524" s="140" t="s">
        <v>605</v>
      </c>
      <c r="F4524" s="143" t="n">
        <v>2022</v>
      </c>
      <c r="G4524" s="144" t="n">
        <v>139847391.27</v>
      </c>
      <c r="I4524" s="144" t="n">
        <f aca="false">+G:G-H:H</f>
        <v>139847391.27</v>
      </c>
    </row>
    <row r="4525" customFormat="false" ht="17.25" hidden="false" customHeight="true" outlineLevel="0" collapsed="false">
      <c r="A4525" s="140" t="s">
        <v>58</v>
      </c>
      <c r="C4525" s="143" t="n">
        <v>64502000</v>
      </c>
      <c r="D4525" s="143" t="n">
        <v>64502000</v>
      </c>
      <c r="E4525" s="140" t="s">
        <v>37</v>
      </c>
      <c r="F4525" s="143" t="n">
        <v>2022</v>
      </c>
      <c r="G4525" s="144" t="n">
        <v>52303112.15</v>
      </c>
      <c r="I4525" s="144" t="n">
        <f aca="false">+G:G-H:H</f>
        <v>52303112.15</v>
      </c>
    </row>
    <row r="4526" customFormat="false" ht="17.25" hidden="false" customHeight="true" outlineLevel="0" collapsed="false">
      <c r="A4526" s="140" t="s">
        <v>58</v>
      </c>
      <c r="C4526" s="143" t="n">
        <v>64503000</v>
      </c>
      <c r="D4526" s="143" t="n">
        <v>64503000</v>
      </c>
      <c r="E4526" s="140" t="s">
        <v>38</v>
      </c>
      <c r="F4526" s="143" t="n">
        <v>2022</v>
      </c>
      <c r="G4526" s="144" t="n">
        <v>10833175.29</v>
      </c>
      <c r="I4526" s="144" t="n">
        <f aca="false">+G:G-H:H</f>
        <v>10833175.29</v>
      </c>
    </row>
    <row r="4527" customFormat="false" ht="17.25" hidden="false" customHeight="true" outlineLevel="0" collapsed="false">
      <c r="A4527" s="140" t="s">
        <v>58</v>
      </c>
      <c r="C4527" s="143" t="n">
        <v>64801000</v>
      </c>
      <c r="D4527" s="143" t="n">
        <v>64801000</v>
      </c>
      <c r="E4527" s="140" t="s">
        <v>467</v>
      </c>
      <c r="F4527" s="143" t="n">
        <v>2022</v>
      </c>
      <c r="G4527" s="144" t="n">
        <v>8132000</v>
      </c>
      <c r="I4527" s="144" t="n">
        <f aca="false">+G:G-H:H</f>
        <v>8132000</v>
      </c>
    </row>
    <row r="4528" customFormat="false" ht="17.25" hidden="false" customHeight="true" outlineLevel="0" collapsed="false">
      <c r="A4528" s="140" t="s">
        <v>58</v>
      </c>
      <c r="C4528" s="143" t="n">
        <v>64804000</v>
      </c>
      <c r="D4528" s="143" t="n">
        <v>64804000</v>
      </c>
      <c r="E4528" s="140" t="s">
        <v>2782</v>
      </c>
      <c r="F4528" s="143" t="n">
        <v>2022</v>
      </c>
      <c r="G4528" s="144" t="n">
        <v>349165</v>
      </c>
      <c r="I4528" s="144" t="n">
        <f aca="false">+G:G-H:H</f>
        <v>349165</v>
      </c>
    </row>
    <row r="4529" customFormat="false" ht="17.25" hidden="false" customHeight="true" outlineLevel="0" collapsed="false">
      <c r="A4529" s="140" t="s">
        <v>58</v>
      </c>
      <c r="C4529" s="143" t="n">
        <v>65601000</v>
      </c>
      <c r="D4529" s="143" t="n">
        <v>65601000</v>
      </c>
      <c r="E4529" s="140" t="s">
        <v>742</v>
      </c>
      <c r="F4529" s="143" t="n">
        <v>2022</v>
      </c>
      <c r="G4529" s="144" t="n">
        <v>70038940</v>
      </c>
      <c r="I4529" s="144" t="n">
        <f aca="false">+G:G-H:H</f>
        <v>70038940</v>
      </c>
    </row>
    <row r="4530" customFormat="false" ht="17.25" hidden="false" customHeight="true" outlineLevel="0" collapsed="false">
      <c r="A4530" s="140" t="s">
        <v>58</v>
      </c>
      <c r="C4530" s="143" t="n">
        <v>65602000</v>
      </c>
      <c r="D4530" s="143" t="n">
        <v>65602000</v>
      </c>
      <c r="E4530" s="140" t="s">
        <v>1894</v>
      </c>
      <c r="F4530" s="143" t="n">
        <v>2022</v>
      </c>
      <c r="G4530" s="144" t="n">
        <v>610300</v>
      </c>
      <c r="I4530" s="144" t="n">
        <f aca="false">+G:G-H:H</f>
        <v>610300</v>
      </c>
    </row>
    <row r="4531" customFormat="false" ht="17.25" hidden="false" customHeight="true" outlineLevel="0" collapsed="false">
      <c r="A4531" s="140" t="s">
        <v>58</v>
      </c>
      <c r="C4531" s="143" t="n">
        <v>65700000</v>
      </c>
      <c r="D4531" s="143" t="n">
        <v>65700000</v>
      </c>
      <c r="E4531" s="140" t="s">
        <v>3824</v>
      </c>
      <c r="F4531" s="143" t="n">
        <v>2022</v>
      </c>
      <c r="G4531" s="144" t="n">
        <v>72161.67</v>
      </c>
      <c r="I4531" s="144" t="n">
        <f aca="false">+G:G-H:H</f>
        <v>72161.67</v>
      </c>
    </row>
    <row r="4532" customFormat="false" ht="17.25" hidden="false" customHeight="true" outlineLevel="0" collapsed="false">
      <c r="A4532" s="140" t="s">
        <v>58</v>
      </c>
      <c r="C4532" s="143" t="n">
        <v>65800000</v>
      </c>
      <c r="D4532" s="143" t="n">
        <v>65800000</v>
      </c>
      <c r="E4532" s="140" t="s">
        <v>2785</v>
      </c>
      <c r="F4532" s="143" t="n">
        <v>2022</v>
      </c>
      <c r="G4532" s="144" t="n">
        <v>95871282.16</v>
      </c>
      <c r="I4532" s="144" t="n">
        <f aca="false">+G:G-H:H</f>
        <v>95871282.16</v>
      </c>
    </row>
    <row r="4533" customFormat="false" ht="17.25" hidden="false" customHeight="true" outlineLevel="0" collapsed="false">
      <c r="A4533" s="140" t="s">
        <v>58</v>
      </c>
      <c r="C4533" s="143" t="n">
        <v>66108000</v>
      </c>
      <c r="D4533" s="143" t="n">
        <v>66105000</v>
      </c>
      <c r="E4533" s="140" t="s">
        <v>2789</v>
      </c>
      <c r="F4533" s="143" t="n">
        <v>2022</v>
      </c>
      <c r="G4533" s="144" t="n">
        <v>90133014.74</v>
      </c>
      <c r="I4533" s="144" t="n">
        <f aca="false">+G:G-H:H</f>
        <v>90133014.74</v>
      </c>
    </row>
    <row r="4534" customFormat="false" ht="17.25" hidden="false" customHeight="true" outlineLevel="0" collapsed="false">
      <c r="A4534" s="140" t="s">
        <v>58</v>
      </c>
      <c r="C4534" s="143" t="n">
        <v>66109000</v>
      </c>
      <c r="D4534" s="143" t="n">
        <v>66105000</v>
      </c>
      <c r="E4534" s="140" t="s">
        <v>2790</v>
      </c>
      <c r="F4534" s="143" t="n">
        <v>2022</v>
      </c>
      <c r="G4534" s="144" t="n">
        <v>62039360.54</v>
      </c>
      <c r="I4534" s="144" t="n">
        <f aca="false">+G:G-H:H</f>
        <v>62039360.54</v>
      </c>
    </row>
    <row r="4535" customFormat="false" ht="17.25" hidden="false" customHeight="true" outlineLevel="0" collapsed="false">
      <c r="A4535" s="140" t="s">
        <v>58</v>
      </c>
      <c r="C4535" s="143" t="n">
        <v>66600000</v>
      </c>
      <c r="D4535" s="143" t="n">
        <v>66600000</v>
      </c>
      <c r="E4535" s="140" t="s">
        <v>750</v>
      </c>
      <c r="F4535" s="143" t="n">
        <v>2022</v>
      </c>
      <c r="G4535" s="144" t="n">
        <v>36878834.16</v>
      </c>
      <c r="I4535" s="144" t="n">
        <f aca="false">+G:G-H:H</f>
        <v>36878834.16</v>
      </c>
    </row>
    <row r="4536" customFormat="false" ht="17.25" hidden="false" customHeight="true" outlineLevel="0" collapsed="false">
      <c r="A4536" s="140" t="s">
        <v>58</v>
      </c>
      <c r="C4536" s="143" t="n">
        <v>68111000</v>
      </c>
      <c r="D4536" s="143" t="n">
        <v>68111000</v>
      </c>
      <c r="E4536" s="140" t="s">
        <v>751</v>
      </c>
      <c r="F4536" s="143" t="n">
        <v>2022</v>
      </c>
      <c r="G4536" s="144" t="n">
        <v>2343171.12</v>
      </c>
      <c r="I4536" s="144" t="n">
        <f aca="false">+G:G-H:H</f>
        <v>2343171.12</v>
      </c>
    </row>
    <row r="4537" customFormat="false" ht="17.25" hidden="false" customHeight="true" outlineLevel="0" collapsed="false">
      <c r="A4537" s="140" t="s">
        <v>58</v>
      </c>
      <c r="C4537" s="143" t="n">
        <v>68112000</v>
      </c>
      <c r="D4537" s="143" t="n">
        <v>68112000</v>
      </c>
      <c r="E4537" s="140" t="s">
        <v>752</v>
      </c>
      <c r="F4537" s="143" t="n">
        <v>2022</v>
      </c>
      <c r="G4537" s="144" t="n">
        <v>619939408.77</v>
      </c>
      <c r="I4537" s="144" t="n">
        <f aca="false">+G:G-H:H</f>
        <v>619939408.77</v>
      </c>
    </row>
    <row r="4538" customFormat="false" ht="17.25" hidden="false" customHeight="true" outlineLevel="0" collapsed="false">
      <c r="A4538" s="140" t="s">
        <v>58</v>
      </c>
      <c r="C4538" s="143" t="n">
        <v>69800000</v>
      </c>
      <c r="D4538" s="143" t="n">
        <v>69500000</v>
      </c>
      <c r="E4538" s="140" t="s">
        <v>1895</v>
      </c>
      <c r="F4538" s="143" t="n">
        <v>2022</v>
      </c>
      <c r="G4538" s="144" t="n">
        <v>134084451.834</v>
      </c>
      <c r="I4538" s="144" t="n">
        <f aca="false">+G:G-H:H</f>
        <v>134084451.834</v>
      </c>
    </row>
    <row r="4539" customFormat="false" ht="17.25" hidden="false" customHeight="true" outlineLevel="0" collapsed="false">
      <c r="A4539" s="140" t="s">
        <v>58</v>
      </c>
      <c r="C4539" s="143" t="n">
        <v>70110000</v>
      </c>
      <c r="D4539" s="143" t="n">
        <v>70110000</v>
      </c>
      <c r="E4539" s="140" t="s">
        <v>2793</v>
      </c>
      <c r="F4539" s="143" t="n">
        <v>2022</v>
      </c>
      <c r="H4539" s="144" t="n">
        <v>1687602500</v>
      </c>
      <c r="I4539" s="144" t="n">
        <f aca="false">+G:G-H:H</f>
        <v>-1687602500</v>
      </c>
    </row>
    <row r="4540" customFormat="false" ht="17.25" hidden="false" customHeight="true" outlineLevel="0" collapsed="false">
      <c r="A4540" s="140" t="s">
        <v>58</v>
      </c>
      <c r="C4540" s="143" t="n">
        <v>70120000</v>
      </c>
      <c r="D4540" s="143" t="n">
        <v>70120000</v>
      </c>
      <c r="E4540" s="140" t="s">
        <v>2794</v>
      </c>
      <c r="F4540" s="143" t="n">
        <v>2022</v>
      </c>
      <c r="H4540" s="144" t="n">
        <v>181815000</v>
      </c>
      <c r="I4540" s="144" t="n">
        <f aca="false">+G:G-H:H</f>
        <v>-181815000</v>
      </c>
    </row>
    <row r="4541" customFormat="false" ht="17.25" hidden="false" customHeight="true" outlineLevel="0" collapsed="false">
      <c r="A4541" s="140" t="s">
        <v>58</v>
      </c>
      <c r="C4541" s="143" t="n">
        <v>70130000</v>
      </c>
      <c r="D4541" s="143" t="n">
        <v>70120000</v>
      </c>
      <c r="E4541" s="140" t="s">
        <v>2795</v>
      </c>
      <c r="F4541" s="143" t="n">
        <v>2022</v>
      </c>
      <c r="H4541" s="144" t="n">
        <v>590326350</v>
      </c>
      <c r="I4541" s="144" t="n">
        <f aca="false">+G:G-H:H</f>
        <v>-590326350</v>
      </c>
    </row>
    <row r="4542" customFormat="false" ht="17.25" hidden="false" customHeight="true" outlineLevel="0" collapsed="false">
      <c r="A4542" s="140" t="s">
        <v>58</v>
      </c>
      <c r="C4542" s="143" t="n">
        <v>70140000</v>
      </c>
      <c r="D4542" s="143" t="n">
        <v>70120000</v>
      </c>
      <c r="E4542" s="140" t="s">
        <v>2796</v>
      </c>
      <c r="F4542" s="143" t="n">
        <v>2022</v>
      </c>
      <c r="H4542" s="144" t="n">
        <v>10600771035</v>
      </c>
      <c r="I4542" s="144" t="n">
        <f aca="false">+G:G-H:H</f>
        <v>-10600771035</v>
      </c>
    </row>
    <row r="4543" customFormat="false" ht="17.25" hidden="false" customHeight="true" outlineLevel="0" collapsed="false">
      <c r="A4543" s="140" t="s">
        <v>58</v>
      </c>
      <c r="C4543" s="143" t="n">
        <v>70170000</v>
      </c>
      <c r="D4543" s="143" t="n">
        <v>70120000</v>
      </c>
      <c r="E4543" s="140" t="s">
        <v>2797</v>
      </c>
      <c r="F4543" s="143" t="n">
        <v>2022</v>
      </c>
      <c r="H4543" s="144" t="n">
        <v>76701750</v>
      </c>
      <c r="I4543" s="144" t="n">
        <f aca="false">+G:G-H:H</f>
        <v>-76701750</v>
      </c>
    </row>
    <row r="4544" customFormat="false" ht="17.25" hidden="false" customHeight="true" outlineLevel="0" collapsed="false">
      <c r="A4544" s="140" t="s">
        <v>58</v>
      </c>
      <c r="C4544" s="143" t="n">
        <v>70700000</v>
      </c>
      <c r="D4544" s="143" t="n">
        <v>70700000</v>
      </c>
      <c r="E4544" s="140" t="s">
        <v>1866</v>
      </c>
      <c r="F4544" s="143" t="n">
        <v>2022</v>
      </c>
      <c r="H4544" s="144" t="n">
        <v>2906991075</v>
      </c>
      <c r="I4544" s="144" t="n">
        <f aca="false">+G:G-H:H</f>
        <v>-2906991075</v>
      </c>
    </row>
    <row r="4545" customFormat="false" ht="17.25" hidden="false" customHeight="true" outlineLevel="0" collapsed="false">
      <c r="A4545" s="140" t="s">
        <v>58</v>
      </c>
      <c r="C4545" s="143" t="n">
        <v>71300000</v>
      </c>
      <c r="D4545" s="143" t="n">
        <v>71355000</v>
      </c>
      <c r="E4545" s="140" t="s">
        <v>2799</v>
      </c>
      <c r="F4545" s="143" t="n">
        <v>2022</v>
      </c>
      <c r="H4545" s="144" t="n">
        <v>61155266</v>
      </c>
      <c r="I4545" s="144" t="n">
        <f aca="false">+G:G-H:H</f>
        <v>-61155266</v>
      </c>
    </row>
    <row r="4546" customFormat="false" ht="17.25" hidden="false" customHeight="true" outlineLevel="0" collapsed="false">
      <c r="A4546" s="140" t="s">
        <v>58</v>
      </c>
      <c r="C4546" s="143" t="n">
        <v>75800000</v>
      </c>
      <c r="D4546" s="143" t="n">
        <v>75800000</v>
      </c>
      <c r="E4546" s="140" t="s">
        <v>2318</v>
      </c>
      <c r="F4546" s="143" t="n">
        <v>2022</v>
      </c>
      <c r="H4546" s="144" t="n">
        <v>76092312.13</v>
      </c>
      <c r="I4546" s="144" t="n">
        <f aca="false">+G:G-H:H</f>
        <v>-76092312.13</v>
      </c>
    </row>
    <row r="4547" customFormat="false" ht="17.25" hidden="false" customHeight="true" outlineLevel="0" collapsed="false">
      <c r="A4547" s="140" t="s">
        <v>58</v>
      </c>
      <c r="C4547" s="143" t="n">
        <v>76500000</v>
      </c>
      <c r="D4547" s="143" t="n">
        <v>76500000</v>
      </c>
      <c r="E4547" s="140" t="s">
        <v>2319</v>
      </c>
      <c r="F4547" s="143" t="n">
        <v>2022</v>
      </c>
      <c r="H4547" s="144" t="n">
        <v>13382081.04</v>
      </c>
      <c r="I4547" s="144" t="n">
        <f aca="false">+G:G-H:H</f>
        <v>-13382081.04</v>
      </c>
    </row>
    <row r="4548" customFormat="false" ht="17.25" hidden="false" customHeight="true" outlineLevel="0" collapsed="false">
      <c r="A4548" s="140" t="s">
        <v>58</v>
      </c>
      <c r="C4548" s="143" t="n">
        <v>76600000</v>
      </c>
      <c r="D4548" s="143" t="n">
        <v>76600000</v>
      </c>
      <c r="E4548" s="140" t="s">
        <v>766</v>
      </c>
      <c r="F4548" s="143" t="n">
        <v>2022</v>
      </c>
      <c r="H4548" s="144" t="n">
        <v>14830902.24</v>
      </c>
      <c r="I4548" s="144" t="n">
        <f aca="false">+G:G-H:H</f>
        <v>-14830902.24</v>
      </c>
    </row>
    <row r="4549" customFormat="false" ht="17.25" hidden="false" customHeight="true" outlineLevel="0" collapsed="false">
      <c r="A4549" s="140" t="s">
        <v>58</v>
      </c>
      <c r="C4549" s="143" t="n">
        <v>77520000</v>
      </c>
      <c r="D4549" s="143" t="n">
        <v>77500000</v>
      </c>
      <c r="E4549" s="140" t="s">
        <v>3825</v>
      </c>
      <c r="F4549" s="143" t="n">
        <v>2022</v>
      </c>
      <c r="H4549" s="144" t="n">
        <v>30000000</v>
      </c>
      <c r="I4549" s="144" t="n">
        <f aca="false">+G:G-H:H</f>
        <v>-30000000</v>
      </c>
    </row>
    <row r="4550" customFormat="false" ht="17.25" hidden="false" customHeight="true" outlineLevel="0" collapsed="false">
      <c r="A4550" s="140" t="s">
        <v>128</v>
      </c>
      <c r="C4550" s="142" t="n">
        <v>10100000</v>
      </c>
      <c r="D4550" s="143" t="n">
        <v>10100000</v>
      </c>
      <c r="E4550" s="140" t="s">
        <v>1</v>
      </c>
      <c r="F4550" s="143" t="n">
        <v>2022</v>
      </c>
      <c r="H4550" s="144" t="n">
        <v>2000000</v>
      </c>
      <c r="I4550" s="144" t="n">
        <f aca="false">+G:G-H:H</f>
        <v>-2000000</v>
      </c>
    </row>
    <row r="4551" customFormat="false" ht="17.25" hidden="false" customHeight="true" outlineLevel="0" collapsed="false">
      <c r="A4551" s="140" t="s">
        <v>128</v>
      </c>
      <c r="C4551" s="142" t="n">
        <v>10610000</v>
      </c>
      <c r="D4551" s="143" t="n">
        <v>10610000</v>
      </c>
      <c r="E4551" s="140" t="s">
        <v>214</v>
      </c>
      <c r="F4551" s="143" t="n">
        <v>2022</v>
      </c>
      <c r="H4551" s="144" t="n">
        <v>200000</v>
      </c>
      <c r="I4551" s="144" t="n">
        <f aca="false">+G:G-H:H</f>
        <v>-200000</v>
      </c>
    </row>
    <row r="4552" customFormat="false" ht="17.25" hidden="false" customHeight="true" outlineLevel="0" collapsed="false">
      <c r="A4552" s="140" t="s">
        <v>128</v>
      </c>
      <c r="C4552" s="142" t="n">
        <v>11000000</v>
      </c>
      <c r="D4552" s="143" t="n">
        <v>11000000</v>
      </c>
      <c r="E4552" s="140" t="s">
        <v>1324</v>
      </c>
      <c r="F4552" s="143" t="n">
        <v>2022</v>
      </c>
      <c r="H4552" s="144" t="n">
        <v>1296195183.82</v>
      </c>
      <c r="I4552" s="144" t="n">
        <f aca="false">+G:G-H:H</f>
        <v>-1296195183.82</v>
      </c>
    </row>
    <row r="4553" customFormat="false" ht="17.25" hidden="false" customHeight="true" outlineLevel="0" collapsed="false">
      <c r="A4553" s="140" t="s">
        <v>128</v>
      </c>
      <c r="C4553" s="142" t="n">
        <v>16440000</v>
      </c>
      <c r="D4553" s="143" t="n">
        <v>16440000</v>
      </c>
      <c r="E4553" s="140" t="s">
        <v>1536</v>
      </c>
      <c r="F4553" s="143" t="n">
        <v>2022</v>
      </c>
      <c r="H4553" s="144" t="n">
        <v>260198508.35</v>
      </c>
      <c r="I4553" s="144" t="n">
        <f aca="false">+G:G-H:H</f>
        <v>-260198508.35</v>
      </c>
    </row>
    <row r="4554" customFormat="false" ht="17.25" hidden="false" customHeight="true" outlineLevel="0" collapsed="false">
      <c r="A4554" s="140" t="s">
        <v>128</v>
      </c>
      <c r="C4554" s="142" t="n">
        <v>16500000</v>
      </c>
      <c r="D4554" s="143" t="n">
        <v>16500000</v>
      </c>
      <c r="E4554" s="140" t="s">
        <v>3826</v>
      </c>
      <c r="F4554" s="143" t="n">
        <v>2022</v>
      </c>
      <c r="H4554" s="144" t="n">
        <v>63519450.3</v>
      </c>
      <c r="I4554" s="144" t="n">
        <f aca="false">+G:G-H:H</f>
        <v>-63519450.3</v>
      </c>
    </row>
    <row r="4555" customFormat="false" ht="17.25" hidden="false" customHeight="true" outlineLevel="0" collapsed="false">
      <c r="A4555" s="140" t="s">
        <v>128</v>
      </c>
      <c r="C4555" s="142" t="n">
        <v>21100000</v>
      </c>
      <c r="D4555" s="143" t="n">
        <v>21100000</v>
      </c>
      <c r="E4555" s="140" t="s">
        <v>224</v>
      </c>
      <c r="F4555" s="143" t="n">
        <v>2022</v>
      </c>
      <c r="G4555" s="144" t="n">
        <v>1206360000</v>
      </c>
      <c r="I4555" s="144" t="n">
        <f aca="false">+G:G-H:H</f>
        <v>1206360000</v>
      </c>
    </row>
    <row r="4556" customFormat="false" ht="17.25" hidden="false" customHeight="true" outlineLevel="0" collapsed="false">
      <c r="A4556" s="140" t="s">
        <v>128</v>
      </c>
      <c r="C4556" s="142" t="n">
        <v>21310000</v>
      </c>
      <c r="D4556" s="143" t="n">
        <v>21310000</v>
      </c>
      <c r="E4556" s="140" t="s">
        <v>1458</v>
      </c>
      <c r="F4556" s="143" t="n">
        <v>2022</v>
      </c>
      <c r="G4556" s="144" t="n">
        <v>4840906373.61</v>
      </c>
      <c r="I4556" s="144" t="n">
        <f aca="false">+G:G-H:H</f>
        <v>4840906373.61</v>
      </c>
    </row>
    <row r="4557" customFormat="false" ht="17.25" hidden="false" customHeight="true" outlineLevel="0" collapsed="false">
      <c r="A4557" s="140" t="s">
        <v>128</v>
      </c>
      <c r="C4557" s="142" t="n">
        <v>21500000</v>
      </c>
      <c r="D4557" s="143" t="n">
        <v>21500000</v>
      </c>
      <c r="E4557" s="140" t="s">
        <v>3827</v>
      </c>
      <c r="F4557" s="143" t="n">
        <v>2022</v>
      </c>
      <c r="G4557" s="144" t="n">
        <v>1718461688.61</v>
      </c>
      <c r="I4557" s="144" t="n">
        <f aca="false">+G:G-H:H</f>
        <v>1718461688.61</v>
      </c>
    </row>
    <row r="4558" customFormat="false" ht="17.25" hidden="false" customHeight="true" outlineLevel="0" collapsed="false">
      <c r="A4558" s="140" t="s">
        <v>128</v>
      </c>
      <c r="C4558" s="142" t="n">
        <v>21810000</v>
      </c>
      <c r="D4558" s="143" t="n">
        <v>21810000</v>
      </c>
      <c r="E4558" s="140" t="s">
        <v>9</v>
      </c>
      <c r="F4558" s="143" t="n">
        <v>2022</v>
      </c>
      <c r="G4558" s="144" t="n">
        <v>139033989.22</v>
      </c>
      <c r="I4558" s="144" t="n">
        <f aca="false">+G:G-H:H</f>
        <v>139033989.22</v>
      </c>
    </row>
    <row r="4559" customFormat="false" ht="17.25" hidden="false" customHeight="true" outlineLevel="0" collapsed="false">
      <c r="A4559" s="140" t="s">
        <v>128</v>
      </c>
      <c r="C4559" s="142" t="n">
        <v>21820000</v>
      </c>
      <c r="D4559" s="143" t="n">
        <v>21820000</v>
      </c>
      <c r="E4559" s="140" t="s">
        <v>3828</v>
      </c>
      <c r="F4559" s="143" t="n">
        <v>2022</v>
      </c>
      <c r="G4559" s="144" t="n">
        <v>1793333.34</v>
      </c>
      <c r="I4559" s="144" t="n">
        <f aca="false">+G:G-H:H</f>
        <v>1793333.34</v>
      </c>
    </row>
    <row r="4560" customFormat="false" ht="17.25" hidden="false" customHeight="true" outlineLevel="0" collapsed="false">
      <c r="A4560" s="140" t="s">
        <v>128</v>
      </c>
      <c r="C4560" s="142" t="n">
        <v>21830000</v>
      </c>
      <c r="D4560" s="143" t="n">
        <v>21830000</v>
      </c>
      <c r="E4560" s="140" t="s">
        <v>11</v>
      </c>
      <c r="F4560" s="143" t="n">
        <v>2022</v>
      </c>
      <c r="G4560" s="144" t="n">
        <v>70310075.33</v>
      </c>
      <c r="I4560" s="144" t="n">
        <f aca="false">+G:G-H:H</f>
        <v>70310075.33</v>
      </c>
    </row>
    <row r="4561" customFormat="false" ht="17.25" hidden="false" customHeight="true" outlineLevel="0" collapsed="false">
      <c r="A4561" s="140" t="s">
        <v>128</v>
      </c>
      <c r="C4561" s="142" t="n">
        <v>21840000</v>
      </c>
      <c r="D4561" s="143" t="n">
        <v>21840000</v>
      </c>
      <c r="E4561" s="140" t="s">
        <v>12</v>
      </c>
      <c r="F4561" s="143" t="n">
        <v>2022</v>
      </c>
      <c r="G4561" s="144" t="n">
        <v>1225000</v>
      </c>
      <c r="I4561" s="144" t="n">
        <f aca="false">+G:G-H:H</f>
        <v>1225000</v>
      </c>
    </row>
    <row r="4562" customFormat="false" ht="17.25" hidden="false" customHeight="true" outlineLevel="0" collapsed="false">
      <c r="A4562" s="140" t="s">
        <v>128</v>
      </c>
      <c r="C4562" s="142" t="n">
        <v>21850000</v>
      </c>
      <c r="D4562" s="143" t="n">
        <v>21850000</v>
      </c>
      <c r="E4562" s="140" t="s">
        <v>235</v>
      </c>
      <c r="F4562" s="143" t="n">
        <v>2022</v>
      </c>
      <c r="G4562" s="144" t="n">
        <v>11356176.79</v>
      </c>
      <c r="I4562" s="144" t="n">
        <f aca="false">+G:G-H:H</f>
        <v>11356176.79</v>
      </c>
    </row>
    <row r="4563" customFormat="false" ht="17.25" hidden="false" customHeight="true" outlineLevel="0" collapsed="false">
      <c r="A4563" s="140" t="s">
        <v>128</v>
      </c>
      <c r="C4563" s="142" t="n">
        <v>28130000</v>
      </c>
      <c r="D4563" s="143" t="n">
        <v>28130000</v>
      </c>
      <c r="E4563" s="140" t="s">
        <v>242</v>
      </c>
      <c r="F4563" s="143" t="n">
        <v>2022</v>
      </c>
      <c r="H4563" s="144" t="n">
        <v>1577876269.49</v>
      </c>
      <c r="I4563" s="144" t="n">
        <f aca="false">+G:G-H:H</f>
        <v>-1577876269.49</v>
      </c>
    </row>
    <row r="4564" customFormat="false" ht="17.25" hidden="false" customHeight="true" outlineLevel="0" collapsed="false">
      <c r="A4564" s="140" t="s">
        <v>128</v>
      </c>
      <c r="C4564" s="142" t="n">
        <v>28150000</v>
      </c>
      <c r="D4564" s="143" t="n">
        <v>28150000</v>
      </c>
      <c r="E4564" s="140" t="s">
        <v>15</v>
      </c>
      <c r="F4564" s="143" t="n">
        <v>2022</v>
      </c>
      <c r="H4564" s="144" t="n">
        <v>259615495.04</v>
      </c>
      <c r="I4564" s="144" t="n">
        <f aca="false">+G:G-H:H</f>
        <v>-259615495.04</v>
      </c>
    </row>
    <row r="4565" customFormat="false" ht="17.25" hidden="false" customHeight="true" outlineLevel="0" collapsed="false">
      <c r="A4565" s="140" t="s">
        <v>128</v>
      </c>
      <c r="C4565" s="142" t="n">
        <v>28181000</v>
      </c>
      <c r="D4565" s="143" t="n">
        <v>28181000</v>
      </c>
      <c r="E4565" s="140" t="s">
        <v>245</v>
      </c>
      <c r="F4565" s="143" t="n">
        <v>2022</v>
      </c>
      <c r="H4565" s="144" t="n">
        <v>76043541.01</v>
      </c>
      <c r="I4565" s="144" t="n">
        <f aca="false">+G:G-H:H</f>
        <v>-76043541.01</v>
      </c>
    </row>
    <row r="4566" customFormat="false" ht="17.25" hidden="false" customHeight="true" outlineLevel="0" collapsed="false">
      <c r="A4566" s="140" t="s">
        <v>128</v>
      </c>
      <c r="C4566" s="142" t="n">
        <v>28182000</v>
      </c>
      <c r="D4566" s="143" t="n">
        <v>28182000</v>
      </c>
      <c r="E4566" s="140" t="s">
        <v>3829</v>
      </c>
      <c r="F4566" s="143" t="n">
        <v>2022</v>
      </c>
      <c r="H4566" s="144" t="n">
        <v>426414.81</v>
      </c>
      <c r="I4566" s="144" t="n">
        <f aca="false">+G:G-H:H</f>
        <v>-426414.81</v>
      </c>
    </row>
    <row r="4567" customFormat="false" ht="17.25" hidden="false" customHeight="true" outlineLevel="0" collapsed="false">
      <c r="A4567" s="140" t="s">
        <v>128</v>
      </c>
      <c r="C4567" s="142" t="n">
        <v>28183000</v>
      </c>
      <c r="D4567" s="143" t="n">
        <v>28183000</v>
      </c>
      <c r="E4567" s="140" t="s">
        <v>18</v>
      </c>
      <c r="F4567" s="143" t="n">
        <v>2022</v>
      </c>
      <c r="H4567" s="144" t="n">
        <v>70310075.34</v>
      </c>
      <c r="I4567" s="144" t="n">
        <f aca="false">+G:G-H:H</f>
        <v>-70310075.34</v>
      </c>
    </row>
    <row r="4568" customFormat="false" ht="17.25" hidden="false" customHeight="true" outlineLevel="0" collapsed="false">
      <c r="A4568" s="140" t="s">
        <v>128</v>
      </c>
      <c r="C4568" s="142" t="n">
        <v>28184000</v>
      </c>
      <c r="D4568" s="143" t="n">
        <v>28184000</v>
      </c>
      <c r="E4568" s="140" t="s">
        <v>19</v>
      </c>
      <c r="F4568" s="143" t="n">
        <v>2022</v>
      </c>
      <c r="H4568" s="144" t="n">
        <v>103202.05</v>
      </c>
      <c r="I4568" s="144" t="n">
        <f aca="false">+G:G-H:H</f>
        <v>-103202.05</v>
      </c>
    </row>
    <row r="4569" customFormat="false" ht="17.25" hidden="false" customHeight="true" outlineLevel="0" collapsed="false">
      <c r="A4569" s="140" t="s">
        <v>128</v>
      </c>
      <c r="C4569" s="142" t="n">
        <v>28185000</v>
      </c>
      <c r="D4569" s="143" t="n">
        <v>28185000</v>
      </c>
      <c r="E4569" s="140" t="s">
        <v>20</v>
      </c>
      <c r="F4569" s="143" t="n">
        <v>2022</v>
      </c>
      <c r="H4569" s="144" t="n">
        <v>1135617.68</v>
      </c>
      <c r="I4569" s="144" t="n">
        <f aca="false">+G:G-H:H</f>
        <v>-1135617.68</v>
      </c>
    </row>
    <row r="4570" customFormat="false" ht="17.25" hidden="false" customHeight="true" outlineLevel="0" collapsed="false">
      <c r="A4570" s="140" t="s">
        <v>128</v>
      </c>
      <c r="C4570" s="142" t="n">
        <v>40100000</v>
      </c>
      <c r="D4570" s="143" t="n">
        <v>40100000</v>
      </c>
      <c r="E4570" s="140" t="s">
        <v>1548</v>
      </c>
      <c r="F4570" s="143" t="n">
        <v>2022</v>
      </c>
      <c r="H4570" s="144" t="n">
        <v>1511022353.11</v>
      </c>
      <c r="I4570" s="144" t="n">
        <f aca="false">+G:G-H:H</f>
        <v>-1511022353.11</v>
      </c>
    </row>
    <row r="4571" customFormat="false" ht="17.25" hidden="false" customHeight="true" outlineLevel="0" collapsed="false">
      <c r="A4571" s="140" t="s">
        <v>128</v>
      </c>
      <c r="C4571" s="142" t="n">
        <v>40800000</v>
      </c>
      <c r="D4571" s="143" t="n">
        <v>40800000</v>
      </c>
      <c r="E4571" s="140" t="s">
        <v>26</v>
      </c>
      <c r="F4571" s="143" t="n">
        <v>2022</v>
      </c>
      <c r="H4571" s="144" t="n">
        <v>10604000</v>
      </c>
      <c r="I4571" s="144" t="n">
        <f aca="false">+G:G-H:H</f>
        <v>-10604000</v>
      </c>
    </row>
    <row r="4572" customFormat="false" ht="17.25" hidden="false" customHeight="true" outlineLevel="0" collapsed="false">
      <c r="A4572" s="140" t="s">
        <v>128</v>
      </c>
      <c r="C4572" s="142" t="n">
        <v>41100000</v>
      </c>
      <c r="D4572" s="143" t="n">
        <v>41100000</v>
      </c>
      <c r="E4572" s="140" t="s">
        <v>28</v>
      </c>
      <c r="F4572" s="143" t="n">
        <v>2022</v>
      </c>
      <c r="G4572" s="144" t="n">
        <v>163483691.6</v>
      </c>
      <c r="I4572" s="144" t="n">
        <f aca="false">+G:G-H:H</f>
        <v>163483691.6</v>
      </c>
    </row>
    <row r="4573" customFormat="false" ht="17.25" hidden="false" customHeight="true" outlineLevel="0" collapsed="false">
      <c r="A4573" s="140" t="s">
        <v>128</v>
      </c>
      <c r="C4573" s="142" t="n">
        <v>42800000</v>
      </c>
      <c r="D4573" s="143" t="n">
        <v>42800000</v>
      </c>
      <c r="E4573" s="140" t="s">
        <v>274</v>
      </c>
      <c r="F4573" s="143" t="n">
        <v>2022</v>
      </c>
      <c r="H4573" s="144" t="n">
        <v>19032957.95</v>
      </c>
      <c r="I4573" s="144" t="n">
        <f aca="false">+G:G-H:H</f>
        <v>-19032957.95</v>
      </c>
    </row>
    <row r="4574" customFormat="false" ht="17.25" hidden="false" customHeight="true" outlineLevel="0" collapsed="false">
      <c r="A4574" s="140" t="s">
        <v>128</v>
      </c>
      <c r="C4574" s="142" t="n">
        <v>43100000</v>
      </c>
      <c r="D4574" s="143" t="n">
        <v>43100000</v>
      </c>
      <c r="E4574" s="140" t="s">
        <v>35</v>
      </c>
      <c r="F4574" s="143" t="n">
        <v>2022</v>
      </c>
      <c r="H4574" s="144" t="n">
        <v>3102681</v>
      </c>
      <c r="I4574" s="144" t="n">
        <f aca="false">+G:G-H:H</f>
        <v>-3102681</v>
      </c>
    </row>
    <row r="4575" customFormat="false" ht="17.25" hidden="false" customHeight="true" outlineLevel="0" collapsed="false">
      <c r="A4575" s="140" t="s">
        <v>128</v>
      </c>
      <c r="C4575" s="142" t="n">
        <v>43110000</v>
      </c>
      <c r="D4575" s="143" t="n">
        <v>43110000</v>
      </c>
      <c r="E4575" s="140" t="s">
        <v>36</v>
      </c>
      <c r="F4575" s="143" t="n">
        <v>2022</v>
      </c>
      <c r="G4575" s="144" t="n">
        <v>21000</v>
      </c>
      <c r="I4575" s="144" t="n">
        <f aca="false">+G:G-H:H</f>
        <v>21000</v>
      </c>
    </row>
    <row r="4576" customFormat="false" ht="17.25" hidden="false" customHeight="true" outlineLevel="0" collapsed="false">
      <c r="A4576" s="140" t="s">
        <v>128</v>
      </c>
      <c r="C4576" s="142" t="n">
        <v>43220000</v>
      </c>
      <c r="D4576" s="143" t="n">
        <v>43220000</v>
      </c>
      <c r="E4576" s="140" t="s">
        <v>607</v>
      </c>
      <c r="F4576" s="143" t="n">
        <v>2022</v>
      </c>
      <c r="H4576" s="144" t="n">
        <v>1329713.18</v>
      </c>
      <c r="I4576" s="144" t="n">
        <f aca="false">+G:G-H:H</f>
        <v>-1329713.18</v>
      </c>
    </row>
    <row r="4577" customFormat="false" ht="17.25" hidden="false" customHeight="true" outlineLevel="0" collapsed="false">
      <c r="A4577" s="140" t="s">
        <v>128</v>
      </c>
      <c r="C4577" s="142" t="n">
        <v>43300000</v>
      </c>
      <c r="D4577" s="143" t="n">
        <v>43300000</v>
      </c>
      <c r="E4577" s="140" t="s">
        <v>38</v>
      </c>
      <c r="F4577" s="143" t="n">
        <v>2022</v>
      </c>
      <c r="H4577" s="144" t="n">
        <v>365604.74</v>
      </c>
      <c r="I4577" s="144" t="n">
        <f aca="false">+G:G-H:H</f>
        <v>-365604.74</v>
      </c>
    </row>
    <row r="4578" customFormat="false" ht="17.25" hidden="false" customHeight="true" outlineLevel="0" collapsed="false">
      <c r="A4578" s="140" t="s">
        <v>128</v>
      </c>
      <c r="C4578" s="142" t="n">
        <v>43800000</v>
      </c>
      <c r="D4578" s="143" t="n">
        <v>43800000</v>
      </c>
      <c r="E4578" s="140" t="s">
        <v>3830</v>
      </c>
      <c r="F4578" s="143" t="n">
        <v>2022</v>
      </c>
      <c r="H4578" s="144" t="n">
        <v>1541859.57</v>
      </c>
      <c r="I4578" s="144" t="n">
        <f aca="false">+G:G-H:H</f>
        <v>-1541859.57</v>
      </c>
    </row>
    <row r="4579" customFormat="false" ht="17.25" hidden="false" customHeight="true" outlineLevel="0" collapsed="false">
      <c r="A4579" s="140" t="s">
        <v>128</v>
      </c>
      <c r="C4579" s="142" t="n">
        <v>44100000</v>
      </c>
      <c r="D4579" s="143" t="n">
        <v>44100000</v>
      </c>
      <c r="E4579" s="140" t="s">
        <v>40</v>
      </c>
      <c r="F4579" s="143" t="n">
        <v>2022</v>
      </c>
      <c r="H4579" s="144" t="n">
        <v>3005100</v>
      </c>
      <c r="I4579" s="144" t="n">
        <f aca="false">+G:G-H:H</f>
        <v>-3005100</v>
      </c>
    </row>
    <row r="4580" customFormat="false" ht="17.25" hidden="false" customHeight="true" outlineLevel="0" collapsed="false">
      <c r="A4580" s="140" t="s">
        <v>128</v>
      </c>
      <c r="C4580" s="142" t="n">
        <v>44300000</v>
      </c>
      <c r="D4580" s="143" t="n">
        <v>44300000</v>
      </c>
      <c r="E4580" s="140" t="s">
        <v>41</v>
      </c>
      <c r="F4580" s="143" t="n">
        <v>2022</v>
      </c>
      <c r="G4580" s="144" t="n">
        <v>82827913.35</v>
      </c>
      <c r="I4580" s="144" t="n">
        <f aca="false">+G:G-H:H</f>
        <v>82827913.35</v>
      </c>
    </row>
    <row r="4581" customFormat="false" ht="17.25" hidden="false" customHeight="true" outlineLevel="0" collapsed="false">
      <c r="A4581" s="140" t="s">
        <v>128</v>
      </c>
      <c r="C4581" s="142" t="n">
        <v>44310000</v>
      </c>
      <c r="D4581" s="143" t="n">
        <v>44310000</v>
      </c>
      <c r="E4581" s="140" t="s">
        <v>42</v>
      </c>
      <c r="F4581" s="143" t="n">
        <v>2022</v>
      </c>
      <c r="H4581" s="144" t="n">
        <v>95092.1</v>
      </c>
      <c r="I4581" s="144" t="n">
        <f aca="false">+G:G-H:H</f>
        <v>-95092.1</v>
      </c>
    </row>
    <row r="4582" customFormat="false" ht="17.25" hidden="false" customHeight="true" outlineLevel="0" collapsed="false">
      <c r="A4582" s="140" t="s">
        <v>128</v>
      </c>
      <c r="C4582" s="142" t="n">
        <v>44330000</v>
      </c>
      <c r="D4582" s="143" t="n">
        <v>44330000</v>
      </c>
      <c r="E4582" s="140" t="s">
        <v>3831</v>
      </c>
      <c r="F4582" s="143" t="n">
        <v>2022</v>
      </c>
      <c r="G4582" s="144" t="n">
        <v>29847977.82</v>
      </c>
      <c r="I4582" s="144" t="n">
        <f aca="false">+G:G-H:H</f>
        <v>29847977.82</v>
      </c>
    </row>
    <row r="4583" customFormat="false" ht="17.25" hidden="false" customHeight="true" outlineLevel="0" collapsed="false">
      <c r="A4583" s="140" t="s">
        <v>128</v>
      </c>
      <c r="C4583" s="142" t="n">
        <v>44400000</v>
      </c>
      <c r="D4583" s="143" t="n">
        <v>44400000</v>
      </c>
      <c r="E4583" s="140" t="s">
        <v>3647</v>
      </c>
      <c r="F4583" s="143" t="n">
        <v>2022</v>
      </c>
      <c r="H4583" s="144" t="n">
        <v>59214805.812</v>
      </c>
      <c r="I4583" s="144" t="n">
        <f aca="false">+G:G-H:H</f>
        <v>-59214805.812</v>
      </c>
    </row>
    <row r="4584" customFormat="false" ht="17.25" hidden="false" customHeight="true" outlineLevel="0" collapsed="false">
      <c r="A4584" s="140" t="s">
        <v>128</v>
      </c>
      <c r="C4584" s="142" t="n">
        <v>44550000</v>
      </c>
      <c r="D4584" s="143" t="n">
        <v>44550000</v>
      </c>
      <c r="E4584" s="140" t="s">
        <v>3832</v>
      </c>
      <c r="F4584" s="143" t="n">
        <v>2022</v>
      </c>
      <c r="G4584" s="144" t="n">
        <v>46741363.18</v>
      </c>
      <c r="I4584" s="144" t="n">
        <f aca="false">+G:G-H:H</f>
        <v>46741363.18</v>
      </c>
    </row>
    <row r="4585" customFormat="false" ht="17.25" hidden="false" customHeight="true" outlineLevel="0" collapsed="false">
      <c r="A4585" s="140" t="s">
        <v>128</v>
      </c>
      <c r="C4585" s="142" t="n">
        <v>44562000</v>
      </c>
      <c r="D4585" s="143" t="n">
        <v>44562000</v>
      </c>
      <c r="E4585" s="140" t="s">
        <v>47</v>
      </c>
      <c r="F4585" s="143" t="n">
        <v>2022</v>
      </c>
      <c r="G4585" s="144" t="n">
        <v>36771</v>
      </c>
      <c r="I4585" s="144" t="n">
        <f aca="false">+G:G-H:H</f>
        <v>36771</v>
      </c>
    </row>
    <row r="4586" customFormat="false" ht="17.25" hidden="false" customHeight="true" outlineLevel="0" collapsed="false">
      <c r="A4586" s="140" t="s">
        <v>128</v>
      </c>
      <c r="C4586" s="142" t="n">
        <v>44564000</v>
      </c>
      <c r="D4586" s="143" t="n">
        <v>44564000</v>
      </c>
      <c r="E4586" s="140" t="s">
        <v>49</v>
      </c>
      <c r="F4586" s="143" t="n">
        <v>2022</v>
      </c>
      <c r="G4586" s="144" t="n">
        <v>42984697.86</v>
      </c>
      <c r="I4586" s="144" t="n">
        <f aca="false">+G:G-H:H</f>
        <v>42984697.86</v>
      </c>
    </row>
    <row r="4587" customFormat="false" ht="17.25" hidden="false" customHeight="true" outlineLevel="0" collapsed="false">
      <c r="A4587" s="140" t="s">
        <v>128</v>
      </c>
      <c r="C4587" s="142" t="n">
        <v>44565000</v>
      </c>
      <c r="D4587" s="143" t="n">
        <v>44565000</v>
      </c>
      <c r="E4587" s="140" t="s">
        <v>1646</v>
      </c>
      <c r="F4587" s="143" t="n">
        <v>2022</v>
      </c>
      <c r="G4587" s="144" t="n">
        <v>56423783.33</v>
      </c>
      <c r="I4587" s="144" t="n">
        <f aca="false">+G:G-H:H</f>
        <v>56423783.33</v>
      </c>
    </row>
    <row r="4588" customFormat="false" ht="17.25" hidden="false" customHeight="true" outlineLevel="0" collapsed="false">
      <c r="A4588" s="140" t="s">
        <v>128</v>
      </c>
      <c r="C4588" s="142" t="n">
        <v>44572000</v>
      </c>
      <c r="D4588" s="143" t="n">
        <v>44572000</v>
      </c>
      <c r="E4588" s="140" t="s">
        <v>285</v>
      </c>
      <c r="F4588" s="143" t="n">
        <v>2022</v>
      </c>
      <c r="H4588" s="144" t="n">
        <v>37689994.34</v>
      </c>
      <c r="I4588" s="144" t="n">
        <f aca="false">+G:G-H:H</f>
        <v>-37689994.34</v>
      </c>
    </row>
    <row r="4589" customFormat="false" ht="17.25" hidden="false" customHeight="true" outlineLevel="0" collapsed="false">
      <c r="A4589" s="140" t="s">
        <v>128</v>
      </c>
      <c r="C4589" s="142" t="n">
        <v>44580000</v>
      </c>
      <c r="D4589" s="143" t="n">
        <v>44580000</v>
      </c>
      <c r="E4589" s="140" t="s">
        <v>622</v>
      </c>
      <c r="F4589" s="143" t="n">
        <v>2022</v>
      </c>
      <c r="G4589" s="144" t="n">
        <v>1369159.17</v>
      </c>
      <c r="I4589" s="144" t="n">
        <f aca="false">+G:G-H:H</f>
        <v>1369159.17</v>
      </c>
    </row>
    <row r="4590" customFormat="false" ht="17.25" hidden="false" customHeight="true" outlineLevel="0" collapsed="false">
      <c r="A4590" s="140" t="s">
        <v>128</v>
      </c>
      <c r="C4590" s="142" t="n">
        <v>44583000</v>
      </c>
      <c r="D4590" s="143" t="n">
        <v>44583000</v>
      </c>
      <c r="E4590" s="140" t="s">
        <v>1471</v>
      </c>
      <c r="F4590" s="143" t="n">
        <v>2022</v>
      </c>
      <c r="G4590" s="144" t="n">
        <v>258324</v>
      </c>
      <c r="I4590" s="144" t="n">
        <f aca="false">+G:G-H:H</f>
        <v>258324</v>
      </c>
    </row>
    <row r="4591" customFormat="false" ht="17.25" hidden="false" customHeight="true" outlineLevel="0" collapsed="false">
      <c r="A4591" s="140" t="s">
        <v>128</v>
      </c>
      <c r="C4591" s="142" t="n">
        <v>44587000</v>
      </c>
      <c r="D4591" s="143" t="n">
        <v>44587000</v>
      </c>
      <c r="E4591" s="140" t="s">
        <v>1657</v>
      </c>
      <c r="F4591" s="143" t="n">
        <v>2022</v>
      </c>
      <c r="H4591" s="144" t="n">
        <v>116666.67</v>
      </c>
      <c r="I4591" s="144" t="n">
        <f aca="false">+G:G-H:H</f>
        <v>-116666.67</v>
      </c>
    </row>
    <row r="4592" customFormat="false" ht="17.25" hidden="false" customHeight="true" outlineLevel="0" collapsed="false">
      <c r="A4592" s="140" t="s">
        <v>128</v>
      </c>
      <c r="C4592" s="142" t="n">
        <v>45510000</v>
      </c>
      <c r="D4592" s="143" t="n">
        <v>45510000</v>
      </c>
      <c r="E4592" s="140" t="s">
        <v>53</v>
      </c>
      <c r="F4592" s="143" t="n">
        <v>2022</v>
      </c>
      <c r="H4592" s="144" t="n">
        <v>1644281030.87</v>
      </c>
      <c r="I4592" s="144" t="n">
        <f aca="false">+G:G-H:H</f>
        <v>-1644281030.87</v>
      </c>
    </row>
    <row r="4593" customFormat="false" ht="17.25" hidden="false" customHeight="true" outlineLevel="0" collapsed="false">
      <c r="A4593" s="140" t="s">
        <v>128</v>
      </c>
      <c r="C4593" s="142" t="n">
        <v>45530000</v>
      </c>
      <c r="D4593" s="143" t="n">
        <v>45530000</v>
      </c>
      <c r="E4593" s="140" t="s">
        <v>55</v>
      </c>
      <c r="F4593" s="143" t="n">
        <v>2022</v>
      </c>
      <c r="H4593" s="144" t="n">
        <v>237859478.18</v>
      </c>
      <c r="I4593" s="144" t="n">
        <f aca="false">+G:G-H:H</f>
        <v>-237859478.18</v>
      </c>
    </row>
    <row r="4594" customFormat="false" ht="17.25" hidden="false" customHeight="true" outlineLevel="0" collapsed="false">
      <c r="A4594" s="140" t="s">
        <v>128</v>
      </c>
      <c r="C4594" s="142" t="n">
        <v>45540000</v>
      </c>
      <c r="D4594" s="143" t="n">
        <v>45540000</v>
      </c>
      <c r="E4594" s="140" t="s">
        <v>1475</v>
      </c>
      <c r="F4594" s="143" t="n">
        <v>2022</v>
      </c>
      <c r="H4594" s="144" t="n">
        <v>793820700.8</v>
      </c>
      <c r="I4594" s="144" t="n">
        <f aca="false">+G:G-H:H</f>
        <v>-793820700.8</v>
      </c>
    </row>
    <row r="4595" customFormat="false" ht="17.25" hidden="false" customHeight="true" outlineLevel="0" collapsed="false">
      <c r="A4595" s="140" t="s">
        <v>128</v>
      </c>
      <c r="C4595" s="142" t="n">
        <v>46610000</v>
      </c>
      <c r="D4595" s="143" t="n">
        <v>46610000</v>
      </c>
      <c r="E4595" s="140" t="s">
        <v>82</v>
      </c>
      <c r="F4595" s="143" t="n">
        <v>2022</v>
      </c>
      <c r="H4595" s="144" t="n">
        <v>20400</v>
      </c>
      <c r="I4595" s="144" t="n">
        <f aca="false">+G:G-H:H</f>
        <v>-20400</v>
      </c>
    </row>
    <row r="4596" customFormat="false" ht="17.25" hidden="false" customHeight="true" outlineLevel="0" collapsed="false">
      <c r="A4596" s="140" t="s">
        <v>128</v>
      </c>
      <c r="C4596" s="142" t="n">
        <v>46610000</v>
      </c>
      <c r="D4596" s="143" t="n">
        <v>46610000</v>
      </c>
      <c r="E4596" s="140" t="s">
        <v>1567</v>
      </c>
      <c r="F4596" s="143" t="n">
        <v>2022</v>
      </c>
      <c r="H4596" s="144" t="n">
        <v>14804730.69</v>
      </c>
      <c r="I4596" s="144" t="n">
        <f aca="false">+G:G-H:H</f>
        <v>-14804730.69</v>
      </c>
    </row>
    <row r="4597" customFormat="false" ht="17.25" hidden="false" customHeight="true" outlineLevel="0" collapsed="false">
      <c r="A4597" s="140" t="s">
        <v>128</v>
      </c>
      <c r="C4597" s="142" t="n">
        <v>46610000</v>
      </c>
      <c r="D4597" s="143" t="n">
        <v>46610000</v>
      </c>
      <c r="E4597" s="140" t="s">
        <v>3657</v>
      </c>
      <c r="F4597" s="143" t="n">
        <v>2022</v>
      </c>
      <c r="G4597" s="144" t="n">
        <v>39541000</v>
      </c>
      <c r="I4597" s="144" t="n">
        <f aca="false">+G:G-H:H</f>
        <v>39541000</v>
      </c>
    </row>
    <row r="4598" customFormat="false" ht="17.25" hidden="false" customHeight="true" outlineLevel="0" collapsed="false">
      <c r="A4598" s="140" t="s">
        <v>128</v>
      </c>
      <c r="C4598" s="142" t="n">
        <v>46610000</v>
      </c>
      <c r="D4598" s="143" t="n">
        <v>46610000</v>
      </c>
      <c r="E4598" s="140" t="s">
        <v>85</v>
      </c>
      <c r="F4598" s="143" t="n">
        <v>2022</v>
      </c>
      <c r="G4598" s="144" t="n">
        <v>7600000</v>
      </c>
      <c r="I4598" s="144" t="n">
        <f aca="false">+G:G-H:H</f>
        <v>7600000</v>
      </c>
    </row>
    <row r="4599" customFormat="false" ht="17.25" hidden="false" customHeight="true" outlineLevel="0" collapsed="false">
      <c r="A4599" s="140" t="s">
        <v>128</v>
      </c>
      <c r="C4599" s="142" t="n">
        <v>46700000</v>
      </c>
      <c r="D4599" s="143" t="n">
        <v>46700000</v>
      </c>
      <c r="E4599" s="140" t="s">
        <v>94</v>
      </c>
      <c r="F4599" s="143" t="n">
        <v>2022</v>
      </c>
      <c r="H4599" s="144" t="n">
        <v>220220626</v>
      </c>
      <c r="I4599" s="144" t="n">
        <f aca="false">+G:G-H:H</f>
        <v>-220220626</v>
      </c>
    </row>
    <row r="4600" customFormat="false" ht="17.25" hidden="false" customHeight="true" outlineLevel="0" collapsed="false">
      <c r="A4600" s="140" t="s">
        <v>128</v>
      </c>
      <c r="C4600" s="142" t="n">
        <v>46700000</v>
      </c>
      <c r="D4600" s="143" t="n">
        <v>46700000</v>
      </c>
      <c r="E4600" s="140" t="s">
        <v>3439</v>
      </c>
      <c r="F4600" s="143" t="n">
        <v>2022</v>
      </c>
      <c r="G4600" s="144" t="n">
        <v>216000000</v>
      </c>
      <c r="I4600" s="144" t="n">
        <f aca="false">+G:G-H:H</f>
        <v>216000000</v>
      </c>
    </row>
    <row r="4601" customFormat="false" ht="17.25" hidden="false" customHeight="true" outlineLevel="0" collapsed="false">
      <c r="A4601" s="140" t="s">
        <v>128</v>
      </c>
      <c r="C4601" s="142" t="n">
        <v>46700000</v>
      </c>
      <c r="D4601" s="143" t="n">
        <v>46700000</v>
      </c>
      <c r="E4601" s="140" t="s">
        <v>3833</v>
      </c>
      <c r="F4601" s="143" t="n">
        <v>2022</v>
      </c>
      <c r="G4601" s="144" t="n">
        <v>70000000</v>
      </c>
      <c r="I4601" s="144" t="n">
        <f aca="false">+G:G-H:H</f>
        <v>70000000</v>
      </c>
    </row>
    <row r="4602" customFormat="false" ht="17.25" hidden="false" customHeight="true" outlineLevel="0" collapsed="false">
      <c r="A4602" s="140" t="s">
        <v>128</v>
      </c>
      <c r="C4602" s="142" t="n">
        <v>48600000</v>
      </c>
      <c r="D4602" s="143" t="n">
        <v>48600000</v>
      </c>
      <c r="E4602" s="140" t="s">
        <v>132</v>
      </c>
      <c r="F4602" s="143" t="n">
        <v>2022</v>
      </c>
      <c r="G4602" s="144" t="n">
        <v>1412317.5</v>
      </c>
      <c r="I4602" s="144" t="n">
        <f aca="false">+G:G-H:H</f>
        <v>1412317.5</v>
      </c>
    </row>
    <row r="4603" customFormat="false" ht="17.25" hidden="false" customHeight="true" outlineLevel="0" collapsed="false">
      <c r="A4603" s="140" t="s">
        <v>128</v>
      </c>
      <c r="C4603" s="142" t="n">
        <v>51140000</v>
      </c>
      <c r="D4603" s="143" t="n">
        <v>51140000</v>
      </c>
      <c r="E4603" s="140" t="s">
        <v>318</v>
      </c>
      <c r="F4603" s="143" t="n">
        <v>2022</v>
      </c>
      <c r="H4603" s="144" t="n">
        <v>10441102.32</v>
      </c>
      <c r="I4603" s="144" t="n">
        <f aca="false">+G:G-H:H</f>
        <v>-10441102.32</v>
      </c>
    </row>
    <row r="4604" customFormat="false" ht="17.25" hidden="false" customHeight="true" outlineLevel="0" collapsed="false">
      <c r="A4604" s="140" t="s">
        <v>128</v>
      </c>
      <c r="C4604" s="142" t="n">
        <v>51221000</v>
      </c>
      <c r="D4604" s="143" t="n">
        <v>51221000</v>
      </c>
      <c r="E4604" s="140" t="s">
        <v>323</v>
      </c>
      <c r="F4604" s="143" t="n">
        <v>2022</v>
      </c>
      <c r="G4604" s="144" t="n">
        <v>78382299.66</v>
      </c>
      <c r="I4604" s="144" t="n">
        <f aca="false">+G:G-H:H</f>
        <v>78382299.66</v>
      </c>
    </row>
    <row r="4605" customFormat="false" ht="17.25" hidden="false" customHeight="true" outlineLevel="0" collapsed="false">
      <c r="A4605" s="140" t="s">
        <v>128</v>
      </c>
      <c r="C4605" s="142" t="n">
        <v>51800000</v>
      </c>
      <c r="D4605" s="143" t="n">
        <v>51800000</v>
      </c>
      <c r="E4605" s="140" t="s">
        <v>1456</v>
      </c>
      <c r="F4605" s="143" t="n">
        <v>2022</v>
      </c>
      <c r="H4605" s="144" t="n">
        <v>99444.25</v>
      </c>
      <c r="I4605" s="144" t="n">
        <f aca="false">+G:G-H:H</f>
        <v>-99444.25</v>
      </c>
    </row>
    <row r="4606" customFormat="false" ht="17.25" hidden="false" customHeight="true" outlineLevel="0" collapsed="false">
      <c r="A4606" s="140" t="s">
        <v>128</v>
      </c>
      <c r="C4606" s="142" t="n">
        <v>51900000</v>
      </c>
      <c r="D4606" s="143" t="n">
        <v>51800000</v>
      </c>
      <c r="E4606" s="140" t="s">
        <v>3834</v>
      </c>
      <c r="F4606" s="143" t="n">
        <v>2022</v>
      </c>
      <c r="H4606" s="144" t="n">
        <v>418841651.12</v>
      </c>
      <c r="I4606" s="144" t="n">
        <f aca="false">+G:G-H:H</f>
        <v>-418841651.12</v>
      </c>
    </row>
    <row r="4607" customFormat="false" ht="17.25" hidden="false" customHeight="true" outlineLevel="0" collapsed="false">
      <c r="A4607" s="140" t="s">
        <v>128</v>
      </c>
      <c r="C4607" s="142" t="n">
        <v>53100000</v>
      </c>
      <c r="D4607" s="143" t="n">
        <v>53100000</v>
      </c>
      <c r="E4607" s="140" t="s">
        <v>134</v>
      </c>
      <c r="F4607" s="143" t="n">
        <v>2022</v>
      </c>
      <c r="G4607" s="144" t="n">
        <v>1104587.44</v>
      </c>
      <c r="I4607" s="144" t="n">
        <f aca="false">+G:G-H:H</f>
        <v>1104587.44</v>
      </c>
    </row>
    <row r="4608" customFormat="false" ht="17.25" hidden="false" customHeight="true" outlineLevel="0" collapsed="false">
      <c r="A4608" s="140" t="s">
        <v>128</v>
      </c>
      <c r="C4608" s="142" t="n">
        <v>53200000</v>
      </c>
      <c r="D4608" s="143" t="n">
        <v>53200000</v>
      </c>
      <c r="E4608" s="140" t="s">
        <v>1660</v>
      </c>
      <c r="F4608" s="143" t="n">
        <v>2022</v>
      </c>
      <c r="G4608" s="144" t="n">
        <v>76161</v>
      </c>
      <c r="I4608" s="144" t="n">
        <f aca="false">+G:G-H:H</f>
        <v>76161</v>
      </c>
    </row>
    <row r="4609" customFormat="false" ht="17.25" hidden="false" customHeight="true" outlineLevel="0" collapsed="false">
      <c r="A4609" s="140" t="s">
        <v>128</v>
      </c>
      <c r="C4609" s="142" t="n">
        <v>60601000</v>
      </c>
      <c r="D4609" s="143" t="n">
        <v>60601000</v>
      </c>
      <c r="E4609" s="140" t="s">
        <v>138</v>
      </c>
      <c r="F4609" s="143" t="n">
        <v>2022</v>
      </c>
      <c r="G4609" s="144" t="n">
        <v>17229848.9</v>
      </c>
      <c r="I4609" s="144" t="n">
        <f aca="false">+G:G-H:H</f>
        <v>17229848.9</v>
      </c>
    </row>
    <row r="4610" customFormat="false" ht="17.25" hidden="false" customHeight="true" outlineLevel="0" collapsed="false">
      <c r="A4610" s="140" t="s">
        <v>128</v>
      </c>
      <c r="C4610" s="142" t="n">
        <v>60602000</v>
      </c>
      <c r="D4610" s="143" t="n">
        <v>60602000</v>
      </c>
      <c r="E4610" s="140" t="s">
        <v>139</v>
      </c>
      <c r="F4610" s="143" t="n">
        <v>2022</v>
      </c>
      <c r="G4610" s="144" t="n">
        <v>5923956.52</v>
      </c>
      <c r="I4610" s="144" t="n">
        <f aca="false">+G:G-H:H</f>
        <v>5923956.52</v>
      </c>
    </row>
    <row r="4611" customFormat="false" ht="17.25" hidden="false" customHeight="true" outlineLevel="0" collapsed="false">
      <c r="A4611" s="140" t="s">
        <v>128</v>
      </c>
      <c r="C4611" s="142" t="n">
        <v>60603000</v>
      </c>
      <c r="D4611" s="143" t="n">
        <v>60603000</v>
      </c>
      <c r="E4611" s="140" t="s">
        <v>1066</v>
      </c>
      <c r="F4611" s="143" t="n">
        <v>2022</v>
      </c>
      <c r="G4611" s="144" t="n">
        <v>800000</v>
      </c>
      <c r="I4611" s="144" t="n">
        <f aca="false">+G:G-H:H</f>
        <v>800000</v>
      </c>
    </row>
    <row r="4612" customFormat="false" ht="17.25" hidden="false" customHeight="true" outlineLevel="0" collapsed="false">
      <c r="A4612" s="140" t="s">
        <v>128</v>
      </c>
      <c r="C4612" s="142" t="n">
        <v>60604000</v>
      </c>
      <c r="D4612" s="143" t="n">
        <v>60604000</v>
      </c>
      <c r="E4612" s="140" t="s">
        <v>140</v>
      </c>
      <c r="F4612" s="143" t="n">
        <v>2022</v>
      </c>
      <c r="G4612" s="144" t="n">
        <v>1581460</v>
      </c>
      <c r="I4612" s="144" t="n">
        <f aca="false">+G:G-H:H</f>
        <v>1581460</v>
      </c>
    </row>
    <row r="4613" customFormat="false" ht="17.25" hidden="false" customHeight="true" outlineLevel="0" collapsed="false">
      <c r="A4613" s="140" t="s">
        <v>128</v>
      </c>
      <c r="C4613" s="142" t="n">
        <v>60605000</v>
      </c>
      <c r="D4613" s="143" t="n">
        <v>60605000</v>
      </c>
      <c r="E4613" s="140" t="s">
        <v>141</v>
      </c>
      <c r="F4613" s="143" t="n">
        <v>2022</v>
      </c>
      <c r="G4613" s="144" t="n">
        <v>6470601.71</v>
      </c>
      <c r="I4613" s="144" t="n">
        <f aca="false">+G:G-H:H</f>
        <v>6470601.71</v>
      </c>
    </row>
    <row r="4614" customFormat="false" ht="17.25" hidden="false" customHeight="true" outlineLevel="0" collapsed="false">
      <c r="A4614" s="140" t="s">
        <v>128</v>
      </c>
      <c r="C4614" s="142" t="n">
        <v>60607000</v>
      </c>
      <c r="D4614" s="143" t="n">
        <v>60607000</v>
      </c>
      <c r="E4614" s="140" t="s">
        <v>142</v>
      </c>
      <c r="F4614" s="143" t="n">
        <v>2022</v>
      </c>
      <c r="G4614" s="144" t="n">
        <v>30000</v>
      </c>
      <c r="I4614" s="144" t="n">
        <f aca="false">+G:G-H:H</f>
        <v>30000</v>
      </c>
    </row>
    <row r="4615" customFormat="false" ht="17.25" hidden="false" customHeight="true" outlineLevel="0" collapsed="false">
      <c r="A4615" s="140" t="s">
        <v>128</v>
      </c>
      <c r="C4615" s="142" t="n">
        <v>60608000</v>
      </c>
      <c r="D4615" s="143" t="n">
        <v>60608000</v>
      </c>
      <c r="E4615" s="140" t="s">
        <v>143</v>
      </c>
      <c r="F4615" s="143" t="n">
        <v>2022</v>
      </c>
      <c r="G4615" s="144" t="n">
        <v>294440</v>
      </c>
      <c r="I4615" s="144" t="n">
        <f aca="false">+G:G-H:H</f>
        <v>294440</v>
      </c>
    </row>
    <row r="4616" customFormat="false" ht="17.25" hidden="false" customHeight="true" outlineLevel="0" collapsed="false">
      <c r="A4616" s="140" t="s">
        <v>128</v>
      </c>
      <c r="C4616" s="142" t="n">
        <v>60609000</v>
      </c>
      <c r="D4616" s="143" t="n">
        <v>60609000</v>
      </c>
      <c r="E4616" s="140" t="s">
        <v>1663</v>
      </c>
      <c r="F4616" s="143" t="n">
        <v>2022</v>
      </c>
      <c r="G4616" s="144" t="n">
        <v>218670</v>
      </c>
      <c r="I4616" s="144" t="n">
        <f aca="false">+G:G-H:H</f>
        <v>218670</v>
      </c>
    </row>
    <row r="4617" customFormat="false" ht="17.25" hidden="false" customHeight="true" outlineLevel="0" collapsed="false">
      <c r="A4617" s="140" t="s">
        <v>128</v>
      </c>
      <c r="C4617" s="142" t="n">
        <v>61302000</v>
      </c>
      <c r="D4617" s="143" t="n">
        <v>61302000</v>
      </c>
      <c r="E4617" s="140" t="s">
        <v>3835</v>
      </c>
      <c r="F4617" s="143" t="n">
        <v>2022</v>
      </c>
      <c r="G4617" s="144" t="n">
        <v>26320000</v>
      </c>
      <c r="I4617" s="144" t="n">
        <f aca="false">+G:G-H:H</f>
        <v>26320000</v>
      </c>
    </row>
    <row r="4618" customFormat="false" ht="17.25" hidden="false" customHeight="true" outlineLevel="0" collapsed="false">
      <c r="A4618" s="140" t="s">
        <v>128</v>
      </c>
      <c r="C4618" s="142" t="n">
        <v>61500000</v>
      </c>
      <c r="D4618" s="143" t="n">
        <v>61500000</v>
      </c>
      <c r="E4618" s="140" t="s">
        <v>1289</v>
      </c>
      <c r="F4618" s="143" t="n">
        <v>2022</v>
      </c>
      <c r="G4618" s="144" t="n">
        <v>643400</v>
      </c>
      <c r="I4618" s="144" t="n">
        <f aca="false">+G:G-H:H</f>
        <v>643400</v>
      </c>
    </row>
    <row r="4619" customFormat="false" ht="17.25" hidden="false" customHeight="true" outlineLevel="0" collapsed="false">
      <c r="A4619" s="140" t="s">
        <v>128</v>
      </c>
      <c r="C4619" s="142" t="n">
        <v>61501000</v>
      </c>
      <c r="D4619" s="143" t="n">
        <v>61501000</v>
      </c>
      <c r="E4619" s="140" t="s">
        <v>152</v>
      </c>
      <c r="F4619" s="143" t="n">
        <v>2022</v>
      </c>
      <c r="G4619" s="144" t="n">
        <v>2750500</v>
      </c>
      <c r="I4619" s="144" t="n">
        <f aca="false">+G:G-H:H</f>
        <v>2750500</v>
      </c>
    </row>
    <row r="4620" customFormat="false" ht="17.25" hidden="false" customHeight="true" outlineLevel="0" collapsed="false">
      <c r="A4620" s="140" t="s">
        <v>128</v>
      </c>
      <c r="C4620" s="142" t="n">
        <v>61502000</v>
      </c>
      <c r="D4620" s="143" t="n">
        <v>61502000</v>
      </c>
      <c r="E4620" s="140" t="s">
        <v>154</v>
      </c>
      <c r="F4620" s="143" t="n">
        <v>2022</v>
      </c>
      <c r="G4620" s="144" t="n">
        <v>76500</v>
      </c>
      <c r="I4620" s="144" t="n">
        <f aca="false">+G:G-H:H</f>
        <v>76500</v>
      </c>
    </row>
    <row r="4621" customFormat="false" ht="17.25" hidden="false" customHeight="true" outlineLevel="0" collapsed="false">
      <c r="A4621" s="140" t="s">
        <v>128</v>
      </c>
      <c r="C4621" s="142" t="n">
        <v>61503000</v>
      </c>
      <c r="D4621" s="143" t="n">
        <v>61503000</v>
      </c>
      <c r="E4621" s="140" t="s">
        <v>155</v>
      </c>
      <c r="F4621" s="143" t="n">
        <v>2022</v>
      </c>
      <c r="G4621" s="144" t="n">
        <v>4988319</v>
      </c>
      <c r="I4621" s="144" t="n">
        <f aca="false">+G:G-H:H</f>
        <v>4988319</v>
      </c>
    </row>
    <row r="4622" customFormat="false" ht="17.25" hidden="false" customHeight="true" outlineLevel="0" collapsed="false">
      <c r="A4622" s="140" t="s">
        <v>128</v>
      </c>
      <c r="C4622" s="142" t="n">
        <v>61602000</v>
      </c>
      <c r="D4622" s="143" t="n">
        <v>61602000</v>
      </c>
      <c r="E4622" s="140" t="s">
        <v>396</v>
      </c>
      <c r="F4622" s="143" t="n">
        <v>2022</v>
      </c>
      <c r="G4622" s="144" t="n">
        <v>21187575.17</v>
      </c>
      <c r="I4622" s="144" t="n">
        <f aca="false">+G:G-H:H</f>
        <v>21187575.17</v>
      </c>
    </row>
    <row r="4623" customFormat="false" ht="17.25" hidden="false" customHeight="true" outlineLevel="0" collapsed="false">
      <c r="A4623" s="140" t="s">
        <v>128</v>
      </c>
      <c r="C4623" s="142" t="n">
        <v>61604000</v>
      </c>
      <c r="D4623" s="143" t="n">
        <v>61604000</v>
      </c>
      <c r="E4623" s="140" t="s">
        <v>157</v>
      </c>
      <c r="F4623" s="143" t="n">
        <v>2022</v>
      </c>
      <c r="G4623" s="144" t="n">
        <v>733177.73</v>
      </c>
      <c r="I4623" s="144" t="n">
        <f aca="false">+G:G-H:H</f>
        <v>733177.73</v>
      </c>
    </row>
    <row r="4624" customFormat="false" ht="17.25" hidden="false" customHeight="true" outlineLevel="0" collapsed="false">
      <c r="A4624" s="140" t="s">
        <v>128</v>
      </c>
      <c r="C4624" s="142" t="n">
        <v>61802000</v>
      </c>
      <c r="D4624" s="143" t="n">
        <v>61802000</v>
      </c>
      <c r="E4624" s="140" t="s">
        <v>159</v>
      </c>
      <c r="F4624" s="143" t="n">
        <v>2022</v>
      </c>
      <c r="G4624" s="144" t="n">
        <v>612900</v>
      </c>
      <c r="I4624" s="144" t="n">
        <f aca="false">+G:G-H:H</f>
        <v>612900</v>
      </c>
    </row>
    <row r="4625" customFormat="false" ht="17.25" hidden="false" customHeight="true" outlineLevel="0" collapsed="false">
      <c r="A4625" s="140" t="s">
        <v>128</v>
      </c>
      <c r="C4625" s="142" t="n">
        <v>62101000</v>
      </c>
      <c r="D4625" s="143" t="n">
        <v>62101000</v>
      </c>
      <c r="E4625" s="140" t="s">
        <v>3283</v>
      </c>
      <c r="F4625" s="143" t="n">
        <v>2022</v>
      </c>
      <c r="G4625" s="144" t="n">
        <v>205485784.9</v>
      </c>
      <c r="I4625" s="144" t="n">
        <f aca="false">+G:G-H:H</f>
        <v>205485784.9</v>
      </c>
    </row>
    <row r="4626" customFormat="false" ht="17.25" hidden="false" customHeight="true" outlineLevel="0" collapsed="false">
      <c r="A4626" s="140" t="s">
        <v>128</v>
      </c>
      <c r="C4626" s="142" t="n">
        <v>62102000</v>
      </c>
      <c r="D4626" s="143" t="n">
        <v>62102000</v>
      </c>
      <c r="E4626" s="140" t="s">
        <v>3287</v>
      </c>
      <c r="F4626" s="143" t="n">
        <v>2022</v>
      </c>
      <c r="G4626" s="144" t="n">
        <v>45168000</v>
      </c>
      <c r="I4626" s="144" t="n">
        <f aca="false">+G:G-H:H</f>
        <v>45168000</v>
      </c>
    </row>
    <row r="4627" customFormat="false" ht="17.25" hidden="false" customHeight="true" outlineLevel="0" collapsed="false">
      <c r="A4627" s="140" t="s">
        <v>128</v>
      </c>
      <c r="C4627" s="142" t="n">
        <v>62103000</v>
      </c>
      <c r="D4627" s="143" t="n">
        <v>62103000</v>
      </c>
      <c r="E4627" s="140" t="s">
        <v>3291</v>
      </c>
      <c r="F4627" s="143" t="n">
        <v>2022</v>
      </c>
      <c r="G4627" s="144" t="n">
        <v>8599999</v>
      </c>
      <c r="I4627" s="144" t="n">
        <f aca="false">+G:G-H:H</f>
        <v>8599999</v>
      </c>
    </row>
    <row r="4628" customFormat="false" ht="17.25" hidden="false" customHeight="true" outlineLevel="0" collapsed="false">
      <c r="A4628" s="140" t="s">
        <v>128</v>
      </c>
      <c r="C4628" s="142" t="n">
        <v>62104000</v>
      </c>
      <c r="D4628" s="143" t="n">
        <v>62104000</v>
      </c>
      <c r="E4628" s="140" t="s">
        <v>162</v>
      </c>
      <c r="F4628" s="143" t="n">
        <v>2022</v>
      </c>
      <c r="G4628" s="144" t="n">
        <v>607000</v>
      </c>
      <c r="I4628" s="144" t="n">
        <f aca="false">+G:G-H:H</f>
        <v>607000</v>
      </c>
    </row>
    <row r="4629" customFormat="false" ht="17.25" hidden="false" customHeight="true" outlineLevel="0" collapsed="false">
      <c r="A4629" s="140" t="s">
        <v>128</v>
      </c>
      <c r="C4629" s="142" t="n">
        <v>62201000</v>
      </c>
      <c r="D4629" s="143" t="n">
        <v>62201000</v>
      </c>
      <c r="E4629" s="140" t="s">
        <v>3836</v>
      </c>
      <c r="F4629" s="143" t="n">
        <v>2022</v>
      </c>
      <c r="G4629" s="144" t="n">
        <v>365946.39</v>
      </c>
      <c r="I4629" s="144" t="n">
        <f aca="false">+G:G-H:H</f>
        <v>365946.39</v>
      </c>
    </row>
    <row r="4630" customFormat="false" ht="17.25" hidden="false" customHeight="true" outlineLevel="0" collapsed="false">
      <c r="A4630" s="140" t="s">
        <v>128</v>
      </c>
      <c r="C4630" s="142" t="n">
        <v>62203000</v>
      </c>
      <c r="D4630" s="143" t="n">
        <v>62203000</v>
      </c>
      <c r="E4630" s="140" t="s">
        <v>3837</v>
      </c>
      <c r="F4630" s="143" t="n">
        <v>2022</v>
      </c>
      <c r="G4630" s="144" t="n">
        <v>5400000</v>
      </c>
      <c r="I4630" s="144" t="n">
        <f aca="false">+G:G-H:H</f>
        <v>5400000</v>
      </c>
    </row>
    <row r="4631" customFormat="false" ht="17.25" hidden="false" customHeight="true" outlineLevel="0" collapsed="false">
      <c r="A4631" s="140" t="s">
        <v>128</v>
      </c>
      <c r="C4631" s="142" t="n">
        <v>62303000</v>
      </c>
      <c r="D4631" s="143" t="n">
        <v>62303000</v>
      </c>
      <c r="E4631" s="140" t="s">
        <v>167</v>
      </c>
      <c r="F4631" s="143" t="n">
        <v>2022</v>
      </c>
      <c r="G4631" s="144" t="n">
        <v>3180000</v>
      </c>
      <c r="I4631" s="144" t="n">
        <f aca="false">+G:G-H:H</f>
        <v>3180000</v>
      </c>
    </row>
    <row r="4632" customFormat="false" ht="17.25" hidden="false" customHeight="true" outlineLevel="0" collapsed="false">
      <c r="A4632" s="140" t="s">
        <v>128</v>
      </c>
      <c r="C4632" s="142" t="n">
        <v>62304000</v>
      </c>
      <c r="D4632" s="143" t="n">
        <v>62304000</v>
      </c>
      <c r="E4632" s="140" t="s">
        <v>409</v>
      </c>
      <c r="F4632" s="143" t="n">
        <v>2022</v>
      </c>
      <c r="G4632" s="144" t="n">
        <v>2725000</v>
      </c>
      <c r="I4632" s="144" t="n">
        <f aca="false">+G:G-H:H</f>
        <v>2725000</v>
      </c>
    </row>
    <row r="4633" customFormat="false" ht="17.25" hidden="false" customHeight="true" outlineLevel="0" collapsed="false">
      <c r="A4633" s="140" t="s">
        <v>128</v>
      </c>
      <c r="C4633" s="142" t="n">
        <v>62506000</v>
      </c>
      <c r="D4633" s="143" t="n">
        <v>62506000</v>
      </c>
      <c r="E4633" s="140" t="s">
        <v>174</v>
      </c>
      <c r="F4633" s="143" t="n">
        <v>2022</v>
      </c>
      <c r="G4633" s="144" t="n">
        <v>230000</v>
      </c>
      <c r="I4633" s="144" t="n">
        <f aca="false">+G:G-H:H</f>
        <v>230000</v>
      </c>
    </row>
    <row r="4634" customFormat="false" ht="17.25" hidden="false" customHeight="true" outlineLevel="0" collapsed="false">
      <c r="A4634" s="140" t="s">
        <v>128</v>
      </c>
      <c r="C4634" s="142" t="n">
        <v>62602000</v>
      </c>
      <c r="D4634" s="143" t="n">
        <v>62602000</v>
      </c>
      <c r="E4634" s="140" t="s">
        <v>176</v>
      </c>
      <c r="F4634" s="143" t="n">
        <v>2022</v>
      </c>
      <c r="G4634" s="144" t="n">
        <v>1498596</v>
      </c>
      <c r="I4634" s="144" t="n">
        <f aca="false">+G:G-H:H</f>
        <v>1498596</v>
      </c>
    </row>
    <row r="4635" customFormat="false" ht="17.25" hidden="false" customHeight="true" outlineLevel="0" collapsed="false">
      <c r="A4635" s="140" t="s">
        <v>128</v>
      </c>
      <c r="C4635" s="142" t="n">
        <v>62603000</v>
      </c>
      <c r="D4635" s="143" t="n">
        <v>62603000</v>
      </c>
      <c r="E4635" s="140" t="s">
        <v>177</v>
      </c>
      <c r="F4635" s="143" t="n">
        <v>2022</v>
      </c>
      <c r="G4635" s="144" t="n">
        <v>360000</v>
      </c>
      <c r="I4635" s="144" t="n">
        <f aca="false">+G:G-H:H</f>
        <v>360000</v>
      </c>
    </row>
    <row r="4636" customFormat="false" ht="17.25" hidden="false" customHeight="true" outlineLevel="0" collapsed="false">
      <c r="A4636" s="140" t="s">
        <v>128</v>
      </c>
      <c r="C4636" s="142" t="n">
        <v>62604000</v>
      </c>
      <c r="D4636" s="143" t="n">
        <v>62604000</v>
      </c>
      <c r="E4636" s="140" t="s">
        <v>178</v>
      </c>
      <c r="F4636" s="143" t="n">
        <v>2022</v>
      </c>
      <c r="G4636" s="144" t="n">
        <v>1978783</v>
      </c>
      <c r="I4636" s="144" t="n">
        <f aca="false">+G:G-H:H</f>
        <v>1978783</v>
      </c>
    </row>
    <row r="4637" customFormat="false" ht="17.25" hidden="false" customHeight="true" outlineLevel="0" collapsed="false">
      <c r="A4637" s="140" t="s">
        <v>128</v>
      </c>
      <c r="C4637" s="142" t="n">
        <v>62607000</v>
      </c>
      <c r="D4637" s="143" t="n">
        <v>62607000</v>
      </c>
      <c r="E4637" s="140" t="s">
        <v>3310</v>
      </c>
      <c r="F4637" s="143" t="n">
        <v>2022</v>
      </c>
      <c r="G4637" s="144" t="n">
        <v>2300000</v>
      </c>
      <c r="I4637" s="144" t="n">
        <f aca="false">+G:G-H:H</f>
        <v>2300000</v>
      </c>
    </row>
    <row r="4638" customFormat="false" ht="17.25" hidden="false" customHeight="true" outlineLevel="0" collapsed="false">
      <c r="A4638" s="140" t="s">
        <v>128</v>
      </c>
      <c r="C4638" s="142" t="n">
        <v>62608000</v>
      </c>
      <c r="D4638" s="143" t="n">
        <v>62608000</v>
      </c>
      <c r="E4638" s="140" t="s">
        <v>180</v>
      </c>
      <c r="F4638" s="143" t="n">
        <v>2022</v>
      </c>
      <c r="G4638" s="144" t="n">
        <v>3200000</v>
      </c>
      <c r="I4638" s="144" t="n">
        <f aca="false">+G:G-H:H</f>
        <v>3200000</v>
      </c>
    </row>
    <row r="4639" customFormat="false" ht="17.25" hidden="false" customHeight="true" outlineLevel="0" collapsed="false">
      <c r="A4639" s="140" t="s">
        <v>128</v>
      </c>
      <c r="C4639" s="142" t="n">
        <v>62703000</v>
      </c>
      <c r="D4639" s="143" t="n">
        <v>62703000</v>
      </c>
      <c r="E4639" s="140" t="s">
        <v>182</v>
      </c>
      <c r="F4639" s="143" t="n">
        <v>2022</v>
      </c>
      <c r="G4639" s="144" t="n">
        <v>870799.96</v>
      </c>
      <c r="I4639" s="144" t="n">
        <f aca="false">+G:G-H:H</f>
        <v>870799.96</v>
      </c>
    </row>
    <row r="4640" customFormat="false" ht="17.25" hidden="false" customHeight="true" outlineLevel="0" collapsed="false">
      <c r="A4640" s="140" t="s">
        <v>128</v>
      </c>
      <c r="C4640" s="142" t="n">
        <v>62704000</v>
      </c>
      <c r="D4640" s="143" t="n">
        <v>62704000</v>
      </c>
      <c r="E4640" s="140" t="s">
        <v>1503</v>
      </c>
      <c r="F4640" s="143" t="n">
        <v>2022</v>
      </c>
      <c r="G4640" s="144" t="n">
        <v>88443.26</v>
      </c>
      <c r="I4640" s="144" t="n">
        <f aca="false">+G:G-H:H</f>
        <v>88443.26</v>
      </c>
    </row>
    <row r="4641" customFormat="false" ht="17.25" hidden="false" customHeight="true" outlineLevel="0" collapsed="false">
      <c r="A4641" s="140" t="s">
        <v>128</v>
      </c>
      <c r="C4641" s="142" t="n">
        <v>62707000</v>
      </c>
      <c r="D4641" s="143" t="n">
        <v>62707000</v>
      </c>
      <c r="E4641" s="140" t="s">
        <v>432</v>
      </c>
      <c r="F4641" s="143" t="n">
        <v>2022</v>
      </c>
      <c r="G4641" s="144" t="n">
        <v>49999.99</v>
      </c>
      <c r="I4641" s="144" t="n">
        <f aca="false">+G:G-H:H</f>
        <v>49999.99</v>
      </c>
    </row>
    <row r="4642" customFormat="false" ht="17.25" hidden="false" customHeight="true" outlineLevel="0" collapsed="false">
      <c r="A4642" s="140" t="s">
        <v>128</v>
      </c>
      <c r="C4642" s="142" t="n">
        <v>62708000</v>
      </c>
      <c r="D4642" s="143" t="n">
        <v>62708000</v>
      </c>
      <c r="E4642" s="140" t="s">
        <v>1117</v>
      </c>
      <c r="F4642" s="143" t="n">
        <v>2022</v>
      </c>
      <c r="G4642" s="144" t="n">
        <v>480000</v>
      </c>
      <c r="I4642" s="144" t="n">
        <f aca="false">+G:G-H:H</f>
        <v>480000</v>
      </c>
    </row>
    <row r="4643" customFormat="false" ht="17.25" hidden="false" customHeight="true" outlineLevel="0" collapsed="false">
      <c r="A4643" s="140" t="s">
        <v>128</v>
      </c>
      <c r="C4643" s="142" t="n">
        <v>62709000</v>
      </c>
      <c r="D4643" s="143" t="n">
        <v>62709000</v>
      </c>
      <c r="E4643" s="140" t="s">
        <v>1118</v>
      </c>
      <c r="F4643" s="143" t="n">
        <v>2022</v>
      </c>
      <c r="G4643" s="144" t="n">
        <v>2291784.74</v>
      </c>
      <c r="I4643" s="144" t="n">
        <f aca="false">+G:G-H:H</f>
        <v>2291784.74</v>
      </c>
    </row>
    <row r="4644" customFormat="false" ht="17.25" hidden="false" customHeight="true" outlineLevel="0" collapsed="false">
      <c r="A4644" s="140" t="s">
        <v>128</v>
      </c>
      <c r="C4644" s="142" t="n">
        <v>64101000</v>
      </c>
      <c r="D4644" s="143" t="n">
        <v>64101000</v>
      </c>
      <c r="E4644" s="140" t="s">
        <v>190</v>
      </c>
      <c r="F4644" s="143" t="n">
        <v>2022</v>
      </c>
      <c r="G4644" s="144" t="n">
        <v>143302828.55</v>
      </c>
      <c r="I4644" s="144" t="n">
        <f aca="false">+G:G-H:H</f>
        <v>143302828.55</v>
      </c>
    </row>
    <row r="4645" customFormat="false" ht="17.25" hidden="false" customHeight="true" outlineLevel="0" collapsed="false">
      <c r="A4645" s="140" t="s">
        <v>128</v>
      </c>
      <c r="C4645" s="142" t="n">
        <v>64102000</v>
      </c>
      <c r="D4645" s="143" t="n">
        <v>64102000</v>
      </c>
      <c r="E4645" s="140" t="s">
        <v>191</v>
      </c>
      <c r="F4645" s="143" t="n">
        <v>2022</v>
      </c>
      <c r="G4645" s="144" t="n">
        <v>20000</v>
      </c>
      <c r="I4645" s="144" t="n">
        <f aca="false">+G:G-H:H</f>
        <v>20000</v>
      </c>
    </row>
    <row r="4646" customFormat="false" ht="17.25" hidden="false" customHeight="true" outlineLevel="0" collapsed="false">
      <c r="A4646" s="140" t="s">
        <v>128</v>
      </c>
      <c r="C4646" s="142" t="n">
        <v>64103000</v>
      </c>
      <c r="D4646" s="143" t="n">
        <v>64103000</v>
      </c>
      <c r="E4646" s="140" t="s">
        <v>192</v>
      </c>
      <c r="F4646" s="143" t="n">
        <v>2022</v>
      </c>
      <c r="G4646" s="144" t="n">
        <v>157129.12</v>
      </c>
      <c r="I4646" s="144" t="n">
        <f aca="false">+G:G-H:H</f>
        <v>157129.12</v>
      </c>
    </row>
    <row r="4647" customFormat="false" ht="17.25" hidden="false" customHeight="true" outlineLevel="0" collapsed="false">
      <c r="A4647" s="140" t="s">
        <v>128</v>
      </c>
      <c r="C4647" s="142" t="n">
        <v>64104000</v>
      </c>
      <c r="D4647" s="143" t="n">
        <v>64104000</v>
      </c>
      <c r="E4647" s="140" t="s">
        <v>193</v>
      </c>
      <c r="F4647" s="143" t="n">
        <v>2022</v>
      </c>
      <c r="G4647" s="144" t="n">
        <v>112536.68</v>
      </c>
      <c r="I4647" s="144" t="n">
        <f aca="false">+G:G-H:H</f>
        <v>112536.68</v>
      </c>
    </row>
    <row r="4648" customFormat="false" ht="17.25" hidden="false" customHeight="true" outlineLevel="0" collapsed="false">
      <c r="A4648" s="140" t="s">
        <v>128</v>
      </c>
      <c r="C4648" s="142" t="n">
        <v>64180000</v>
      </c>
      <c r="D4648" s="143" t="n">
        <v>64180000</v>
      </c>
      <c r="E4648" s="140" t="s">
        <v>1126</v>
      </c>
      <c r="F4648" s="143" t="n">
        <v>2022</v>
      </c>
      <c r="G4648" s="144" t="n">
        <v>19032957.95</v>
      </c>
      <c r="I4648" s="144" t="n">
        <f aca="false">+G:G-H:H</f>
        <v>19032957.95</v>
      </c>
    </row>
    <row r="4649" customFormat="false" ht="17.25" hidden="false" customHeight="true" outlineLevel="0" collapsed="false">
      <c r="A4649" s="140" t="s">
        <v>128</v>
      </c>
      <c r="C4649" s="142" t="n">
        <v>64188000</v>
      </c>
      <c r="D4649" s="143" t="n">
        <v>64180000</v>
      </c>
      <c r="E4649" s="140" t="s">
        <v>3762</v>
      </c>
      <c r="F4649" s="143" t="n">
        <v>2022</v>
      </c>
      <c r="G4649" s="144" t="n">
        <v>264000</v>
      </c>
      <c r="I4649" s="144" t="n">
        <f aca="false">+G:G-H:H</f>
        <v>264000</v>
      </c>
    </row>
    <row r="4650" customFormat="false" ht="17.25" hidden="false" customHeight="true" outlineLevel="0" collapsed="false">
      <c r="A4650" s="140" t="s">
        <v>128</v>
      </c>
      <c r="C4650" s="142" t="n">
        <v>64501000</v>
      </c>
      <c r="D4650" s="143" t="n">
        <v>64501000</v>
      </c>
      <c r="E4650" s="140" t="s">
        <v>3328</v>
      </c>
      <c r="F4650" s="143" t="n">
        <v>2022</v>
      </c>
      <c r="G4650" s="144" t="n">
        <v>9077374.93</v>
      </c>
      <c r="I4650" s="144" t="n">
        <f aca="false">+G:G-H:H</f>
        <v>9077374.93</v>
      </c>
    </row>
    <row r="4651" customFormat="false" ht="17.25" hidden="false" customHeight="true" outlineLevel="0" collapsed="false">
      <c r="A4651" s="140" t="s">
        <v>128</v>
      </c>
      <c r="C4651" s="142" t="n">
        <v>64502000</v>
      </c>
      <c r="D4651" s="143" t="n">
        <v>64502000</v>
      </c>
      <c r="E4651" s="140" t="s">
        <v>3329</v>
      </c>
      <c r="F4651" s="143" t="n">
        <v>2022</v>
      </c>
      <c r="G4651" s="144" t="n">
        <v>3243109.9</v>
      </c>
      <c r="I4651" s="144" t="n">
        <f aca="false">+G:G-H:H</f>
        <v>3243109.9</v>
      </c>
    </row>
    <row r="4652" customFormat="false" ht="17.25" hidden="false" customHeight="true" outlineLevel="0" collapsed="false">
      <c r="A4652" s="140" t="s">
        <v>128</v>
      </c>
      <c r="C4652" s="142" t="n">
        <v>64503000</v>
      </c>
      <c r="D4652" s="143" t="n">
        <v>64503000</v>
      </c>
      <c r="E4652" s="140" t="s">
        <v>464</v>
      </c>
      <c r="F4652" s="143" t="n">
        <v>2022</v>
      </c>
      <c r="G4652" s="144" t="n">
        <v>698259.61</v>
      </c>
      <c r="I4652" s="144" t="n">
        <f aca="false">+G:G-H:H</f>
        <v>698259.61</v>
      </c>
    </row>
    <row r="4653" customFormat="false" ht="17.25" hidden="false" customHeight="true" outlineLevel="0" collapsed="false">
      <c r="A4653" s="140" t="s">
        <v>128</v>
      </c>
      <c r="C4653" s="142" t="n">
        <v>64504000</v>
      </c>
      <c r="D4653" s="143" t="n">
        <v>64504000</v>
      </c>
      <c r="E4653" s="140" t="s">
        <v>1127</v>
      </c>
      <c r="F4653" s="143" t="n">
        <v>2022</v>
      </c>
      <c r="G4653" s="144" t="n">
        <v>248188.15</v>
      </c>
      <c r="I4653" s="144" t="n">
        <f aca="false">+G:G-H:H</f>
        <v>248188.15</v>
      </c>
    </row>
    <row r="4654" customFormat="false" ht="17.25" hidden="false" customHeight="true" outlineLevel="0" collapsed="false">
      <c r="A4654" s="140" t="s">
        <v>128</v>
      </c>
      <c r="C4654" s="142" t="n">
        <v>64580000</v>
      </c>
      <c r="D4654" s="143" t="n">
        <v>64580000</v>
      </c>
      <c r="E4654" s="140" t="s">
        <v>3838</v>
      </c>
      <c r="F4654" s="143" t="n">
        <v>2022</v>
      </c>
      <c r="G4654" s="144" t="n">
        <v>1541859.57</v>
      </c>
      <c r="I4654" s="144" t="n">
        <f aca="false">+G:G-H:H</f>
        <v>1541859.57</v>
      </c>
    </row>
    <row r="4655" customFormat="false" ht="17.25" hidden="false" customHeight="true" outlineLevel="0" collapsed="false">
      <c r="A4655" s="140" t="s">
        <v>128</v>
      </c>
      <c r="C4655" s="142" t="n">
        <v>65100000</v>
      </c>
      <c r="D4655" s="143" t="n">
        <v>65100000</v>
      </c>
      <c r="E4655" s="140" t="s">
        <v>202</v>
      </c>
      <c r="F4655" s="143" t="n">
        <v>2022</v>
      </c>
      <c r="G4655" s="144" t="n">
        <v>1438797.06</v>
      </c>
      <c r="I4655" s="144" t="n">
        <f aca="false">+G:G-H:H</f>
        <v>1438797.06</v>
      </c>
    </row>
    <row r="4656" customFormat="false" ht="17.25" hidden="false" customHeight="true" outlineLevel="0" collapsed="false">
      <c r="A4656" s="140" t="s">
        <v>128</v>
      </c>
      <c r="C4656" s="142" t="n">
        <v>65700000</v>
      </c>
      <c r="D4656" s="143" t="n">
        <v>65700000</v>
      </c>
      <c r="E4656" s="140" t="s">
        <v>204</v>
      </c>
      <c r="F4656" s="143" t="n">
        <v>2022</v>
      </c>
      <c r="G4656" s="144" t="n">
        <v>61012.97</v>
      </c>
      <c r="I4656" s="144" t="n">
        <f aca="false">+G:G-H:H</f>
        <v>61012.97</v>
      </c>
    </row>
    <row r="4657" customFormat="false" ht="17.25" hidden="false" customHeight="true" outlineLevel="0" collapsed="false">
      <c r="A4657" s="140" t="s">
        <v>128</v>
      </c>
      <c r="C4657" s="142" t="n">
        <v>65800000</v>
      </c>
      <c r="D4657" s="143" t="n">
        <v>65800000</v>
      </c>
      <c r="E4657" s="140" t="s">
        <v>744</v>
      </c>
      <c r="F4657" s="143" t="n">
        <v>2022</v>
      </c>
      <c r="G4657" s="144" t="n">
        <v>4374277.06</v>
      </c>
      <c r="I4657" s="144" t="n">
        <f aca="false">+G:G-H:H</f>
        <v>4374277.06</v>
      </c>
    </row>
    <row r="4658" customFormat="false" ht="17.25" hidden="false" customHeight="true" outlineLevel="0" collapsed="false">
      <c r="A4658" s="140" t="s">
        <v>128</v>
      </c>
      <c r="C4658" s="142" t="n">
        <v>66102000</v>
      </c>
      <c r="D4658" s="143" t="n">
        <v>66102000</v>
      </c>
      <c r="E4658" s="140" t="s">
        <v>205</v>
      </c>
      <c r="F4658" s="143" t="n">
        <v>2022</v>
      </c>
      <c r="G4658" s="144" t="n">
        <v>1645514.7</v>
      </c>
      <c r="I4658" s="144" t="n">
        <f aca="false">+G:G-H:H</f>
        <v>1645514.7</v>
      </c>
    </row>
    <row r="4659" customFormat="false" ht="17.25" hidden="false" customHeight="true" outlineLevel="0" collapsed="false">
      <c r="A4659" s="140" t="s">
        <v>128</v>
      </c>
      <c r="C4659" s="142" t="n">
        <v>66103000</v>
      </c>
      <c r="D4659" s="143" t="n">
        <v>66103000</v>
      </c>
      <c r="E4659" s="140" t="s">
        <v>1509</v>
      </c>
      <c r="F4659" s="143" t="n">
        <v>2022</v>
      </c>
      <c r="G4659" s="144" t="n">
        <v>71380774.46</v>
      </c>
      <c r="I4659" s="144" t="n">
        <f aca="false">+G:G-H:H</f>
        <v>71380774.46</v>
      </c>
    </row>
    <row r="4660" customFormat="false" ht="17.25" hidden="false" customHeight="true" outlineLevel="0" collapsed="false">
      <c r="A4660" s="140" t="s">
        <v>128</v>
      </c>
      <c r="C4660" s="142" t="n">
        <v>68112000</v>
      </c>
      <c r="D4660" s="143" t="n">
        <v>68112000</v>
      </c>
      <c r="E4660" s="140" t="s">
        <v>207</v>
      </c>
      <c r="F4660" s="143" t="n">
        <v>2022</v>
      </c>
      <c r="G4660" s="144" t="n">
        <v>325303343.4</v>
      </c>
      <c r="I4660" s="144" t="n">
        <f aca="false">+G:G-H:H</f>
        <v>325303343.4</v>
      </c>
    </row>
    <row r="4661" customFormat="false" ht="17.25" hidden="false" customHeight="true" outlineLevel="0" collapsed="false">
      <c r="A4661" s="140" t="s">
        <v>128</v>
      </c>
      <c r="C4661" s="142" t="n">
        <v>69500000</v>
      </c>
      <c r="D4661" s="143" t="n">
        <v>69500000</v>
      </c>
      <c r="E4661" s="140" t="s">
        <v>753</v>
      </c>
      <c r="F4661" s="143" t="n">
        <v>2022</v>
      </c>
      <c r="G4661" s="144" t="n">
        <v>59214805.812</v>
      </c>
      <c r="I4661" s="144" t="n">
        <f aca="false">+G:G-H:H</f>
        <v>59214805.812</v>
      </c>
    </row>
    <row r="4662" customFormat="false" ht="17.25" hidden="false" customHeight="true" outlineLevel="0" collapsed="false">
      <c r="A4662" s="140" t="s">
        <v>128</v>
      </c>
      <c r="C4662" s="142" t="n">
        <v>70600000</v>
      </c>
      <c r="D4662" s="143" t="n">
        <v>70600000</v>
      </c>
      <c r="E4662" s="140" t="s">
        <v>1668</v>
      </c>
      <c r="F4662" s="143" t="n">
        <v>2022</v>
      </c>
      <c r="H4662" s="144" t="n">
        <v>1162013815.96</v>
      </c>
      <c r="I4662" s="144" t="n">
        <f aca="false">+G:G-H:H</f>
        <v>-1162013815.96</v>
      </c>
    </row>
    <row r="4663" customFormat="false" ht="17.25" hidden="false" customHeight="true" outlineLevel="0" collapsed="false">
      <c r="A4663" s="140" t="s">
        <v>128</v>
      </c>
      <c r="C4663" s="142" t="n">
        <v>70810000</v>
      </c>
      <c r="D4663" s="143" t="n">
        <v>70810000</v>
      </c>
      <c r="E4663" s="140" t="s">
        <v>1513</v>
      </c>
      <c r="F4663" s="143" t="n">
        <v>2022</v>
      </c>
      <c r="H4663" s="144" t="n">
        <v>67963850.61</v>
      </c>
      <c r="I4663" s="144" t="n">
        <f aca="false">+G:G-H:H</f>
        <v>-67963850.61</v>
      </c>
    </row>
    <row r="4664" customFormat="false" ht="17.25" hidden="false" customHeight="true" outlineLevel="0" collapsed="false">
      <c r="A4664" s="140" t="s">
        <v>128</v>
      </c>
      <c r="C4664" s="142" t="n">
        <v>75800000</v>
      </c>
      <c r="D4664" s="143" t="n">
        <v>75800000</v>
      </c>
      <c r="E4664" s="140" t="s">
        <v>211</v>
      </c>
      <c r="F4664" s="143" t="n">
        <v>2022</v>
      </c>
      <c r="H4664" s="144" t="n">
        <v>29027.84</v>
      </c>
      <c r="I4664" s="144" t="n">
        <f aca="false">+G:G-H:H</f>
        <v>-29027.84</v>
      </c>
    </row>
    <row r="4665" customFormat="false" ht="17.25" hidden="false" customHeight="true" outlineLevel="0" collapsed="false">
      <c r="A4665" s="140" t="s">
        <v>128</v>
      </c>
      <c r="C4665" s="142" t="n">
        <v>75811000</v>
      </c>
      <c r="D4665" s="143" t="n">
        <v>75810000</v>
      </c>
      <c r="E4665" s="140" t="s">
        <v>3816</v>
      </c>
      <c r="F4665" s="143" t="n">
        <v>2022</v>
      </c>
      <c r="H4665" s="144" t="n">
        <v>513000</v>
      </c>
      <c r="I4665" s="144" t="n">
        <f aca="false">+G:G-H:H</f>
        <v>-513000</v>
      </c>
    </row>
    <row r="4666" customFormat="false" ht="17.25" hidden="false" customHeight="true" outlineLevel="0" collapsed="false">
      <c r="A4666" s="140" t="s">
        <v>128</v>
      </c>
      <c r="C4666" s="142" t="n">
        <v>78500000</v>
      </c>
      <c r="D4666" s="143" t="n">
        <v>78500000</v>
      </c>
      <c r="E4666" s="140" t="s">
        <v>3839</v>
      </c>
      <c r="F4666" s="143" t="n">
        <v>2022</v>
      </c>
      <c r="H4666" s="144" t="n">
        <v>17762495</v>
      </c>
      <c r="I4666" s="144" t="n">
        <f aca="false">+G:G-H:H</f>
        <v>-17762495</v>
      </c>
    </row>
    <row r="4667" customFormat="false" ht="17.25" hidden="false" customHeight="true" outlineLevel="0" collapsed="false">
      <c r="A4667" s="140" t="s">
        <v>129</v>
      </c>
      <c r="C4667" s="142" t="n">
        <v>101000</v>
      </c>
      <c r="D4667" s="143" t="n">
        <v>10100000</v>
      </c>
      <c r="E4667" s="140" t="s">
        <v>1</v>
      </c>
      <c r="F4667" s="143" t="n">
        <v>2022</v>
      </c>
      <c r="G4667" s="144" t="n">
        <v>0</v>
      </c>
      <c r="H4667" s="144" t="n">
        <v>7050000000</v>
      </c>
      <c r="I4667" s="144" t="n">
        <f aca="false">+G:G-H:H</f>
        <v>-7050000000</v>
      </c>
    </row>
    <row r="4668" customFormat="false" ht="17.25" hidden="false" customHeight="true" outlineLevel="0" collapsed="false">
      <c r="A4668" s="140" t="s">
        <v>129</v>
      </c>
      <c r="C4668" s="142" t="n">
        <v>106100</v>
      </c>
      <c r="D4668" s="143" t="n">
        <v>10610000</v>
      </c>
      <c r="E4668" s="140" t="s">
        <v>813</v>
      </c>
      <c r="F4668" s="143" t="n">
        <v>2022</v>
      </c>
      <c r="G4668" s="144" t="n">
        <v>0</v>
      </c>
      <c r="H4668" s="144" t="n">
        <v>705000000</v>
      </c>
      <c r="I4668" s="144" t="n">
        <f aca="false">+G:G-H:H</f>
        <v>-705000000</v>
      </c>
    </row>
    <row r="4669" customFormat="false" ht="17.25" hidden="false" customHeight="true" outlineLevel="0" collapsed="false">
      <c r="A4669" s="140" t="s">
        <v>129</v>
      </c>
      <c r="C4669" s="142" t="n">
        <v>110000</v>
      </c>
      <c r="D4669" s="143" t="n">
        <v>11000000</v>
      </c>
      <c r="E4669" s="140" t="s">
        <v>816</v>
      </c>
      <c r="F4669" s="143" t="n">
        <v>2022</v>
      </c>
      <c r="G4669" s="144" t="n">
        <v>0</v>
      </c>
      <c r="H4669" s="144" t="n">
        <v>4978239488.5</v>
      </c>
      <c r="I4669" s="144" t="n">
        <f aca="false">+G:G-H:H</f>
        <v>-4978239488.5</v>
      </c>
    </row>
    <row r="4670" customFormat="false" ht="17.25" hidden="false" customHeight="true" outlineLevel="0" collapsed="false">
      <c r="A4670" s="140" t="s">
        <v>129</v>
      </c>
      <c r="C4670" s="142" t="n">
        <v>120000</v>
      </c>
      <c r="D4670" s="143" t="n">
        <v>12000000</v>
      </c>
      <c r="E4670" s="140" t="s">
        <v>1077</v>
      </c>
      <c r="F4670" s="143" t="n">
        <v>2022</v>
      </c>
      <c r="G4670" s="144" t="n">
        <v>0</v>
      </c>
      <c r="H4670" s="144" t="n">
        <v>1851619742.3035</v>
      </c>
      <c r="I4670" s="144" t="n">
        <f aca="false">+G:G-H:H</f>
        <v>-1851619742.3035</v>
      </c>
    </row>
    <row r="4671" customFormat="false" ht="17.25" hidden="false" customHeight="true" outlineLevel="0" collapsed="false">
      <c r="A4671" s="140" t="s">
        <v>129</v>
      </c>
      <c r="C4671" s="142" t="n">
        <v>164110</v>
      </c>
      <c r="D4671" s="143" t="n">
        <v>16411000</v>
      </c>
      <c r="E4671" s="140" t="s">
        <v>3840</v>
      </c>
      <c r="F4671" s="143" t="n">
        <v>2022</v>
      </c>
      <c r="G4671" s="144" t="n">
        <v>0</v>
      </c>
      <c r="H4671" s="144" t="n">
        <v>1805000000</v>
      </c>
      <c r="I4671" s="144" t="n">
        <f aca="false">+G:G-H:H</f>
        <v>-1805000000</v>
      </c>
    </row>
    <row r="4672" customFormat="false" ht="17.25" hidden="false" customHeight="true" outlineLevel="0" collapsed="false">
      <c r="A4672" s="140" t="s">
        <v>129</v>
      </c>
      <c r="C4672" s="142" t="n">
        <v>164130</v>
      </c>
      <c r="D4672" s="143" t="n">
        <v>16413000</v>
      </c>
      <c r="E4672" s="140" t="s">
        <v>1079</v>
      </c>
      <c r="F4672" s="143" t="n">
        <v>2022</v>
      </c>
      <c r="G4672" s="144" t="n">
        <v>0</v>
      </c>
      <c r="H4672" s="144" t="n">
        <v>358952567.33</v>
      </c>
      <c r="I4672" s="144" t="n">
        <f aca="false">+G:G-H:H</f>
        <v>-358952567.33</v>
      </c>
    </row>
    <row r="4673" customFormat="false" ht="17.25" hidden="false" customHeight="true" outlineLevel="0" collapsed="false">
      <c r="A4673" s="140" t="s">
        <v>129</v>
      </c>
      <c r="C4673" s="142" t="n">
        <v>164150</v>
      </c>
      <c r="D4673" s="143" t="n">
        <v>16415000</v>
      </c>
      <c r="E4673" s="140" t="s">
        <v>1081</v>
      </c>
      <c r="F4673" s="143" t="n">
        <v>2022</v>
      </c>
      <c r="G4673" s="144" t="n">
        <v>0</v>
      </c>
      <c r="H4673" s="144" t="n">
        <v>5002730643.17</v>
      </c>
      <c r="I4673" s="144" t="n">
        <f aca="false">+G:G-H:H</f>
        <v>-5002730643.17</v>
      </c>
    </row>
    <row r="4674" customFormat="false" ht="17.25" hidden="false" customHeight="true" outlineLevel="0" collapsed="false">
      <c r="A4674" s="140" t="s">
        <v>129</v>
      </c>
      <c r="C4674" s="142" t="n">
        <v>203000</v>
      </c>
      <c r="D4674" s="143" t="n">
        <v>20300000</v>
      </c>
      <c r="E4674" s="140" t="s">
        <v>3841</v>
      </c>
      <c r="F4674" s="143" t="n">
        <v>2022</v>
      </c>
      <c r="G4674" s="144" t="n">
        <v>43493550</v>
      </c>
      <c r="H4674" s="144" t="n">
        <v>0</v>
      </c>
      <c r="I4674" s="144" t="n">
        <f aca="false">+G:G-H:H</f>
        <v>43493550</v>
      </c>
    </row>
    <row r="4675" customFormat="false" ht="17.25" hidden="false" customHeight="true" outlineLevel="0" collapsed="false">
      <c r="A4675" s="140" t="s">
        <v>129</v>
      </c>
      <c r="C4675" s="142" t="n">
        <v>204000</v>
      </c>
      <c r="D4675" s="143" t="n">
        <v>20400000</v>
      </c>
      <c r="E4675" s="140" t="s">
        <v>828</v>
      </c>
      <c r="F4675" s="143" t="n">
        <v>2022</v>
      </c>
      <c r="G4675" s="144" t="n">
        <v>168079047.42</v>
      </c>
      <c r="H4675" s="144" t="n">
        <v>0</v>
      </c>
      <c r="I4675" s="144" t="n">
        <f aca="false">+G:G-H:H</f>
        <v>168079047.42</v>
      </c>
    </row>
    <row r="4676" customFormat="false" ht="17.25" hidden="false" customHeight="true" outlineLevel="0" collapsed="false">
      <c r="A4676" s="140" t="s">
        <v>129</v>
      </c>
      <c r="C4676" s="142" t="n">
        <v>211000</v>
      </c>
      <c r="D4676" s="143" t="n">
        <v>21100000</v>
      </c>
      <c r="E4676" s="140" t="s">
        <v>224</v>
      </c>
      <c r="F4676" s="143" t="n">
        <v>2022</v>
      </c>
      <c r="G4676" s="144" t="n">
        <v>397740841.99</v>
      </c>
      <c r="H4676" s="144" t="n">
        <v>0</v>
      </c>
      <c r="I4676" s="144" t="n">
        <f aca="false">+G:G-H:H</f>
        <v>397740841.99</v>
      </c>
    </row>
    <row r="4677" customFormat="false" ht="17.25" hidden="false" customHeight="true" outlineLevel="0" collapsed="false">
      <c r="A4677" s="140" t="s">
        <v>129</v>
      </c>
      <c r="C4677" s="142" t="n">
        <v>212000</v>
      </c>
      <c r="D4677" s="143" t="n">
        <v>21200000</v>
      </c>
      <c r="E4677" s="140" t="s">
        <v>832</v>
      </c>
      <c r="F4677" s="143" t="n">
        <v>2022</v>
      </c>
      <c r="G4677" s="144" t="n">
        <v>167070084.44</v>
      </c>
      <c r="H4677" s="144" t="n">
        <v>0</v>
      </c>
      <c r="I4677" s="144" t="n">
        <f aca="false">+G:G-H:H</f>
        <v>167070084.44</v>
      </c>
    </row>
    <row r="4678" customFormat="false" ht="17.25" hidden="false" customHeight="true" outlineLevel="0" collapsed="false">
      <c r="A4678" s="140" t="s">
        <v>129</v>
      </c>
      <c r="C4678" s="142" t="n">
        <v>213000</v>
      </c>
      <c r="D4678" s="143" t="n">
        <v>21300000</v>
      </c>
      <c r="E4678" s="140" t="s">
        <v>226</v>
      </c>
      <c r="F4678" s="143" t="n">
        <v>2022</v>
      </c>
      <c r="G4678" s="144" t="n">
        <v>2486063351.76</v>
      </c>
      <c r="H4678" s="144" t="n">
        <v>0</v>
      </c>
      <c r="I4678" s="144" t="n">
        <f aca="false">+G:G-H:H</f>
        <v>2486063351.76</v>
      </c>
    </row>
    <row r="4679" customFormat="false" ht="17.25" hidden="false" customHeight="true" outlineLevel="0" collapsed="false">
      <c r="A4679" s="140" t="s">
        <v>129</v>
      </c>
      <c r="C4679" s="142" t="n">
        <v>215000</v>
      </c>
      <c r="D4679" s="143" t="n">
        <v>21500000</v>
      </c>
      <c r="E4679" s="140" t="s">
        <v>835</v>
      </c>
      <c r="F4679" s="143" t="n">
        <v>2022</v>
      </c>
      <c r="G4679" s="144" t="n">
        <v>1030767606.4733</v>
      </c>
      <c r="H4679" s="144" t="n">
        <v>0</v>
      </c>
      <c r="I4679" s="144" t="n">
        <f aca="false">+G:G-H:H</f>
        <v>1030767606.4733</v>
      </c>
    </row>
    <row r="4680" customFormat="false" ht="17.25" hidden="false" customHeight="true" outlineLevel="0" collapsed="false">
      <c r="A4680" s="140" t="s">
        <v>129</v>
      </c>
      <c r="C4680" s="142" t="n">
        <v>215400</v>
      </c>
      <c r="D4680" s="143" t="n">
        <v>21540000</v>
      </c>
      <c r="E4680" s="140" t="s">
        <v>836</v>
      </c>
      <c r="F4680" s="143" t="n">
        <v>2022</v>
      </c>
      <c r="G4680" s="144" t="n">
        <v>6715477186.9115</v>
      </c>
      <c r="H4680" s="144" t="n">
        <v>0</v>
      </c>
      <c r="I4680" s="144" t="n">
        <f aca="false">+G:G-H:H</f>
        <v>6715477186.9115</v>
      </c>
    </row>
    <row r="4681" customFormat="false" ht="17.25" hidden="false" customHeight="true" outlineLevel="0" collapsed="false">
      <c r="A4681" s="140" t="s">
        <v>129</v>
      </c>
      <c r="C4681" s="142" t="n">
        <v>215700</v>
      </c>
      <c r="D4681" s="143" t="n">
        <v>21570000</v>
      </c>
      <c r="E4681" s="140" t="s">
        <v>837</v>
      </c>
      <c r="F4681" s="143" t="n">
        <v>2022</v>
      </c>
      <c r="G4681" s="144" t="n">
        <v>32515872.72</v>
      </c>
      <c r="H4681" s="144" t="n">
        <v>0</v>
      </c>
      <c r="I4681" s="144" t="n">
        <f aca="false">+G:G-H:H</f>
        <v>32515872.72</v>
      </c>
    </row>
    <row r="4682" customFormat="false" ht="17.25" hidden="false" customHeight="true" outlineLevel="0" collapsed="false">
      <c r="A4682" s="140" t="s">
        <v>129</v>
      </c>
      <c r="C4682" s="142" t="n">
        <v>215800</v>
      </c>
      <c r="D4682" s="143" t="n">
        <v>21580000</v>
      </c>
      <c r="E4682" s="140" t="s">
        <v>1082</v>
      </c>
      <c r="F4682" s="143" t="n">
        <v>2022</v>
      </c>
      <c r="G4682" s="144" t="n">
        <v>10573640</v>
      </c>
      <c r="H4682" s="144" t="n">
        <v>0</v>
      </c>
      <c r="I4682" s="144" t="n">
        <f aca="false">+G:G-H:H</f>
        <v>10573640</v>
      </c>
    </row>
    <row r="4683" customFormat="false" ht="17.25" hidden="false" customHeight="true" outlineLevel="0" collapsed="false">
      <c r="A4683" s="140" t="s">
        <v>129</v>
      </c>
      <c r="C4683" s="142" t="n">
        <v>215900</v>
      </c>
      <c r="D4683" s="143" t="n">
        <v>21590000</v>
      </c>
      <c r="E4683" s="140" t="s">
        <v>839</v>
      </c>
      <c r="F4683" s="143" t="n">
        <v>2022</v>
      </c>
      <c r="G4683" s="144" t="n">
        <v>161947046.6</v>
      </c>
      <c r="H4683" s="144" t="n">
        <v>0</v>
      </c>
      <c r="I4683" s="144" t="n">
        <f aca="false">+G:G-H:H</f>
        <v>161947046.6</v>
      </c>
    </row>
    <row r="4684" customFormat="false" ht="17.25" hidden="false" customHeight="true" outlineLevel="0" collapsed="false">
      <c r="A4684" s="140" t="s">
        <v>129</v>
      </c>
      <c r="C4684" s="142" t="n">
        <v>218100</v>
      </c>
      <c r="D4684" s="143" t="n">
        <v>21810000</v>
      </c>
      <c r="E4684" s="140" t="s">
        <v>9</v>
      </c>
      <c r="F4684" s="143" t="n">
        <v>2022</v>
      </c>
      <c r="G4684" s="144" t="n">
        <v>660160231.379</v>
      </c>
      <c r="H4684" s="144" t="n">
        <v>0</v>
      </c>
      <c r="I4684" s="144" t="n">
        <f aca="false">+G:G-H:H</f>
        <v>660160231.379</v>
      </c>
    </row>
    <row r="4685" customFormat="false" ht="17.25" hidden="false" customHeight="true" outlineLevel="0" collapsed="false">
      <c r="A4685" s="140" t="s">
        <v>129</v>
      </c>
      <c r="C4685" s="142" t="n">
        <v>218300</v>
      </c>
      <c r="D4685" s="143" t="n">
        <v>21830000</v>
      </c>
      <c r="E4685" s="140" t="s">
        <v>840</v>
      </c>
      <c r="F4685" s="143" t="n">
        <v>2022</v>
      </c>
      <c r="G4685" s="144" t="n">
        <v>1005933581.7385</v>
      </c>
      <c r="H4685" s="144" t="n">
        <v>0</v>
      </c>
      <c r="I4685" s="144" t="n">
        <f aca="false">+G:G-H:H</f>
        <v>1005933581.7385</v>
      </c>
    </row>
    <row r="4686" customFormat="false" ht="17.25" hidden="false" customHeight="true" outlineLevel="0" collapsed="false">
      <c r="A4686" s="140" t="s">
        <v>129</v>
      </c>
      <c r="C4686" s="142" t="n">
        <v>218320</v>
      </c>
      <c r="D4686" s="143" t="n">
        <v>21832000</v>
      </c>
      <c r="E4686" s="140" t="s">
        <v>843</v>
      </c>
      <c r="F4686" s="143" t="n">
        <v>2022</v>
      </c>
      <c r="G4686" s="144" t="n">
        <v>129327672.2415</v>
      </c>
      <c r="H4686" s="144" t="n">
        <v>0</v>
      </c>
      <c r="I4686" s="144" t="n">
        <f aca="false">+G:G-H:H</f>
        <v>129327672.2415</v>
      </c>
    </row>
    <row r="4687" customFormat="false" ht="17.25" hidden="false" customHeight="true" outlineLevel="0" collapsed="false">
      <c r="A4687" s="140" t="s">
        <v>129</v>
      </c>
      <c r="C4687" s="142" t="n">
        <v>218400</v>
      </c>
      <c r="D4687" s="143" t="n">
        <v>21840000</v>
      </c>
      <c r="E4687" s="140" t="s">
        <v>846</v>
      </c>
      <c r="F4687" s="143" t="n">
        <v>2022</v>
      </c>
      <c r="G4687" s="144" t="n">
        <v>164056751.0599</v>
      </c>
      <c r="H4687" s="144" t="n">
        <v>0</v>
      </c>
      <c r="I4687" s="144" t="n">
        <f aca="false">+G:G-H:H</f>
        <v>164056751.0599</v>
      </c>
    </row>
    <row r="4688" customFormat="false" ht="17.25" hidden="false" customHeight="true" outlineLevel="0" collapsed="false">
      <c r="A4688" s="140" t="s">
        <v>129</v>
      </c>
      <c r="C4688" s="142" t="n">
        <v>218600</v>
      </c>
      <c r="D4688" s="143" t="n">
        <v>21860000</v>
      </c>
      <c r="E4688" s="140" t="s">
        <v>12</v>
      </c>
      <c r="F4688" s="143" t="n">
        <v>2022</v>
      </c>
      <c r="G4688" s="144" t="n">
        <v>417628212.6453</v>
      </c>
      <c r="H4688" s="144" t="n">
        <v>0</v>
      </c>
      <c r="I4688" s="144" t="n">
        <f aca="false">+G:G-H:H</f>
        <v>417628212.6453</v>
      </c>
    </row>
    <row r="4689" customFormat="false" ht="17.25" hidden="false" customHeight="true" outlineLevel="0" collapsed="false">
      <c r="A4689" s="140" t="s">
        <v>129</v>
      </c>
      <c r="C4689" s="142" t="n">
        <v>218800</v>
      </c>
      <c r="D4689" s="143" t="n">
        <v>21880000</v>
      </c>
      <c r="E4689" s="140" t="s">
        <v>851</v>
      </c>
      <c r="F4689" s="143" t="n">
        <v>2022</v>
      </c>
      <c r="G4689" s="144" t="n">
        <v>62979924.9656</v>
      </c>
      <c r="H4689" s="144" t="n">
        <v>0</v>
      </c>
      <c r="I4689" s="144" t="n">
        <f aca="false">+G:G-H:H</f>
        <v>62979924.9656</v>
      </c>
    </row>
    <row r="4690" customFormat="false" ht="17.25" hidden="false" customHeight="true" outlineLevel="0" collapsed="false">
      <c r="A4690" s="140" t="s">
        <v>129</v>
      </c>
      <c r="C4690" s="142" t="n">
        <v>230000</v>
      </c>
      <c r="D4690" s="143" t="n">
        <v>23000000</v>
      </c>
      <c r="E4690" s="140" t="s">
        <v>1085</v>
      </c>
      <c r="F4690" s="143" t="n">
        <v>2022</v>
      </c>
      <c r="G4690" s="144" t="n">
        <v>2134418941.0254</v>
      </c>
      <c r="H4690" s="144" t="n">
        <v>0</v>
      </c>
      <c r="I4690" s="144" t="n">
        <f aca="false">+G:G-H:H</f>
        <v>2134418941.0254</v>
      </c>
    </row>
    <row r="4691" customFormat="false" ht="17.25" hidden="false" customHeight="true" outlineLevel="0" collapsed="false">
      <c r="A4691" s="140" t="s">
        <v>129</v>
      </c>
      <c r="C4691" s="142" t="n">
        <v>231000</v>
      </c>
      <c r="D4691" s="143" t="n">
        <v>23100000</v>
      </c>
      <c r="E4691" s="140" t="s">
        <v>853</v>
      </c>
      <c r="F4691" s="143" t="n">
        <v>2022</v>
      </c>
      <c r="G4691" s="144" t="n">
        <v>249217267.26</v>
      </c>
      <c r="H4691" s="144" t="n">
        <v>0</v>
      </c>
      <c r="I4691" s="144" t="n">
        <f aca="false">+G:G-H:H</f>
        <v>249217267.26</v>
      </c>
    </row>
    <row r="4692" customFormat="false" ht="17.25" hidden="false" customHeight="true" outlineLevel="0" collapsed="false">
      <c r="A4692" s="140" t="s">
        <v>129</v>
      </c>
      <c r="C4692" s="142" t="n">
        <v>261000</v>
      </c>
      <c r="D4692" s="143" t="n">
        <v>26100000</v>
      </c>
      <c r="E4692" s="140" t="s">
        <v>854</v>
      </c>
      <c r="F4692" s="143" t="n">
        <v>2022</v>
      </c>
      <c r="G4692" s="144" t="n">
        <v>106000000</v>
      </c>
      <c r="H4692" s="144" t="n">
        <v>0</v>
      </c>
      <c r="I4692" s="144" t="n">
        <f aca="false">+G:G-H:H</f>
        <v>106000000</v>
      </c>
    </row>
    <row r="4693" customFormat="false" ht="17.25" hidden="false" customHeight="true" outlineLevel="0" collapsed="false">
      <c r="A4693" s="140" t="s">
        <v>129</v>
      </c>
      <c r="C4693" s="142" t="n">
        <v>275000</v>
      </c>
      <c r="D4693" s="143" t="n">
        <v>27500000</v>
      </c>
      <c r="E4693" s="140" t="s">
        <v>855</v>
      </c>
      <c r="F4693" s="143" t="n">
        <v>2022</v>
      </c>
      <c r="G4693" s="144" t="n">
        <v>151064062.89</v>
      </c>
      <c r="H4693" s="144" t="n">
        <v>0</v>
      </c>
      <c r="I4693" s="144" t="n">
        <f aca="false">+G:G-H:H</f>
        <v>151064062.89</v>
      </c>
    </row>
    <row r="4694" customFormat="false" ht="17.25" hidden="false" customHeight="true" outlineLevel="0" collapsed="false">
      <c r="A4694" s="140" t="s">
        <v>129</v>
      </c>
      <c r="C4694" s="142" t="n">
        <v>280300</v>
      </c>
      <c r="D4694" s="143" t="n">
        <v>28030000</v>
      </c>
      <c r="E4694" s="140" t="s">
        <v>855</v>
      </c>
      <c r="F4694" s="143" t="n">
        <v>2022</v>
      </c>
      <c r="G4694" s="144" t="n">
        <v>0</v>
      </c>
      <c r="H4694" s="144" t="n">
        <v>1406614.18</v>
      </c>
      <c r="I4694" s="144" t="n">
        <f aca="false">+G:G-H:H</f>
        <v>-1406614.18</v>
      </c>
    </row>
    <row r="4695" customFormat="false" ht="17.25" hidden="false" customHeight="true" outlineLevel="0" collapsed="false">
      <c r="A4695" s="140" t="s">
        <v>129</v>
      </c>
      <c r="C4695" s="142" t="n">
        <v>280400</v>
      </c>
      <c r="D4695" s="143" t="n">
        <v>28040000</v>
      </c>
      <c r="E4695" s="140" t="s">
        <v>856</v>
      </c>
      <c r="F4695" s="143" t="n">
        <v>2022</v>
      </c>
      <c r="G4695" s="144" t="n">
        <v>0</v>
      </c>
      <c r="H4695" s="144" t="n">
        <v>167238863.73</v>
      </c>
      <c r="I4695" s="144" t="n">
        <f aca="false">+G:G-H:H</f>
        <v>-167238863.73</v>
      </c>
    </row>
    <row r="4696" customFormat="false" ht="17.25" hidden="false" customHeight="true" outlineLevel="0" collapsed="false">
      <c r="A4696" s="140" t="s">
        <v>129</v>
      </c>
      <c r="C4696" s="142" t="n">
        <v>281200</v>
      </c>
      <c r="D4696" s="143" t="n">
        <v>28120000</v>
      </c>
      <c r="E4696" s="140" t="s">
        <v>857</v>
      </c>
      <c r="F4696" s="143" t="n">
        <v>2022</v>
      </c>
      <c r="G4696" s="144" t="n">
        <v>0</v>
      </c>
      <c r="H4696" s="144" t="n">
        <v>88193941.0318947</v>
      </c>
      <c r="I4696" s="144" t="n">
        <f aca="false">+G:G-H:H</f>
        <v>-88193941.0318947</v>
      </c>
    </row>
    <row r="4697" customFormat="false" ht="17.25" hidden="false" customHeight="true" outlineLevel="0" collapsed="false">
      <c r="A4697" s="140" t="s">
        <v>129</v>
      </c>
      <c r="C4697" s="142" t="n">
        <v>281300</v>
      </c>
      <c r="D4697" s="143" t="n">
        <v>28130000</v>
      </c>
      <c r="E4697" s="140" t="s">
        <v>858</v>
      </c>
      <c r="F4697" s="143" t="n">
        <v>2022</v>
      </c>
      <c r="G4697" s="144" t="n">
        <v>0</v>
      </c>
      <c r="H4697" s="144" t="n">
        <v>1820864525.3</v>
      </c>
      <c r="I4697" s="144" t="n">
        <f aca="false">+G:G-H:H</f>
        <v>-1820864525.3</v>
      </c>
    </row>
    <row r="4698" customFormat="false" ht="17.25" hidden="false" customHeight="true" outlineLevel="0" collapsed="false">
      <c r="A4698" s="140" t="s">
        <v>129</v>
      </c>
      <c r="C4698" s="142" t="n">
        <v>281500</v>
      </c>
      <c r="D4698" s="143" t="n">
        <v>28150000</v>
      </c>
      <c r="E4698" s="140" t="s">
        <v>859</v>
      </c>
      <c r="F4698" s="143" t="n">
        <v>2022</v>
      </c>
      <c r="G4698" s="144" t="n">
        <v>0</v>
      </c>
      <c r="H4698" s="144" t="n">
        <v>374074198.526499</v>
      </c>
      <c r="I4698" s="144" t="n">
        <f aca="false">+G:G-H:H</f>
        <v>-374074198.526499</v>
      </c>
    </row>
    <row r="4699" customFormat="false" ht="17.25" hidden="false" customHeight="true" outlineLevel="0" collapsed="false">
      <c r="A4699" s="140" t="s">
        <v>129</v>
      </c>
      <c r="C4699" s="142" t="n">
        <v>281540</v>
      </c>
      <c r="D4699" s="143" t="n">
        <v>28154000</v>
      </c>
      <c r="E4699" s="140" t="s">
        <v>860</v>
      </c>
      <c r="F4699" s="143" t="n">
        <v>2022</v>
      </c>
      <c r="G4699" s="144" t="n">
        <v>0</v>
      </c>
      <c r="H4699" s="144" t="n">
        <v>5328277437.95</v>
      </c>
      <c r="I4699" s="144" t="n">
        <f aca="false">+G:G-H:H</f>
        <v>-5328277437.95</v>
      </c>
    </row>
    <row r="4700" customFormat="false" ht="17.25" hidden="false" customHeight="true" outlineLevel="0" collapsed="false">
      <c r="A4700" s="140" t="s">
        <v>129</v>
      </c>
      <c r="C4700" s="142" t="n">
        <v>281570</v>
      </c>
      <c r="D4700" s="143" t="n">
        <v>28157000</v>
      </c>
      <c r="E4700" s="140" t="s">
        <v>864</v>
      </c>
      <c r="F4700" s="143" t="n">
        <v>2022</v>
      </c>
      <c r="G4700" s="144" t="n">
        <v>0</v>
      </c>
      <c r="H4700" s="144" t="n">
        <v>31796146.43</v>
      </c>
      <c r="I4700" s="144" t="n">
        <f aca="false">+G:G-H:H</f>
        <v>-31796146.43</v>
      </c>
    </row>
    <row r="4701" customFormat="false" ht="17.25" hidden="false" customHeight="true" outlineLevel="0" collapsed="false">
      <c r="A4701" s="140" t="s">
        <v>129</v>
      </c>
      <c r="C4701" s="142" t="n">
        <v>281580</v>
      </c>
      <c r="D4701" s="143" t="n">
        <v>28158000</v>
      </c>
      <c r="E4701" s="140" t="s">
        <v>1088</v>
      </c>
      <c r="F4701" s="143" t="n">
        <v>2022</v>
      </c>
      <c r="G4701" s="144" t="n">
        <v>0</v>
      </c>
      <c r="H4701" s="144" t="n">
        <v>1329548.54</v>
      </c>
      <c r="I4701" s="144" t="n">
        <f aca="false">+G:G-H:H</f>
        <v>-1329548.54</v>
      </c>
    </row>
    <row r="4702" customFormat="false" ht="17.25" hidden="false" customHeight="true" outlineLevel="0" collapsed="false">
      <c r="A4702" s="140" t="s">
        <v>129</v>
      </c>
      <c r="C4702" s="142" t="n">
        <v>281590</v>
      </c>
      <c r="D4702" s="143" t="n">
        <v>28159000</v>
      </c>
      <c r="E4702" s="140" t="s">
        <v>867</v>
      </c>
      <c r="F4702" s="143" t="n">
        <v>2022</v>
      </c>
      <c r="G4702" s="144" t="n">
        <v>0</v>
      </c>
      <c r="H4702" s="144" t="n">
        <v>11567549.58</v>
      </c>
      <c r="I4702" s="144" t="n">
        <f aca="false">+G:G-H:H</f>
        <v>-11567549.58</v>
      </c>
    </row>
    <row r="4703" customFormat="false" ht="17.25" hidden="false" customHeight="true" outlineLevel="0" collapsed="false">
      <c r="A4703" s="140" t="s">
        <v>129</v>
      </c>
      <c r="C4703" s="142" t="n">
        <v>281810</v>
      </c>
      <c r="D4703" s="143" t="n">
        <v>28181000</v>
      </c>
      <c r="E4703" s="140" t="s">
        <v>870</v>
      </c>
      <c r="F4703" s="143" t="n">
        <v>2022</v>
      </c>
      <c r="G4703" s="144" t="n">
        <v>0</v>
      </c>
      <c r="H4703" s="144" t="n">
        <v>343358356.29</v>
      </c>
      <c r="I4703" s="144" t="n">
        <f aca="false">+G:G-H:H</f>
        <v>-343358356.29</v>
      </c>
    </row>
    <row r="4704" customFormat="false" ht="17.25" hidden="false" customHeight="true" outlineLevel="0" collapsed="false">
      <c r="A4704" s="140" t="s">
        <v>129</v>
      </c>
      <c r="C4704" s="142" t="n">
        <v>281830</v>
      </c>
      <c r="D4704" s="143" t="n">
        <v>28183000</v>
      </c>
      <c r="E4704" s="140" t="s">
        <v>873</v>
      </c>
      <c r="F4704" s="143" t="n">
        <v>2022</v>
      </c>
      <c r="G4704" s="144" t="n">
        <v>0</v>
      </c>
      <c r="H4704" s="144" t="n">
        <v>914997482.7615</v>
      </c>
      <c r="I4704" s="144" t="n">
        <f aca="false">+G:G-H:H</f>
        <v>-914997482.7615</v>
      </c>
    </row>
    <row r="4705" customFormat="false" ht="17.25" hidden="false" customHeight="true" outlineLevel="0" collapsed="false">
      <c r="A4705" s="140" t="s">
        <v>129</v>
      </c>
      <c r="C4705" s="142" t="n">
        <v>281840</v>
      </c>
      <c r="D4705" s="143" t="n">
        <v>28184000</v>
      </c>
      <c r="E4705" s="140" t="s">
        <v>877</v>
      </c>
      <c r="F4705" s="143" t="n">
        <v>2022</v>
      </c>
      <c r="G4705" s="144" t="n">
        <v>0</v>
      </c>
      <c r="H4705" s="144" t="n">
        <v>65893421.08</v>
      </c>
      <c r="I4705" s="144" t="n">
        <f aca="false">+G:G-H:H</f>
        <v>-65893421.08</v>
      </c>
    </row>
    <row r="4706" customFormat="false" ht="17.25" hidden="false" customHeight="true" outlineLevel="0" collapsed="false">
      <c r="A4706" s="140" t="s">
        <v>129</v>
      </c>
      <c r="C4706" s="142" t="n">
        <v>281841</v>
      </c>
      <c r="D4706" s="143" t="n">
        <v>28184100</v>
      </c>
      <c r="E4706" s="140" t="s">
        <v>878</v>
      </c>
      <c r="F4706" s="143" t="n">
        <v>2022</v>
      </c>
      <c r="G4706" s="144" t="n">
        <v>0</v>
      </c>
      <c r="H4706" s="144" t="n">
        <v>135044444.7</v>
      </c>
      <c r="I4706" s="144" t="n">
        <f aca="false">+G:G-H:H</f>
        <v>-135044444.7</v>
      </c>
    </row>
    <row r="4707" customFormat="false" ht="17.25" hidden="false" customHeight="true" outlineLevel="0" collapsed="false">
      <c r="A4707" s="140" t="s">
        <v>129</v>
      </c>
      <c r="C4707" s="142" t="n">
        <v>281860</v>
      </c>
      <c r="D4707" s="143" t="n">
        <v>28186000</v>
      </c>
      <c r="E4707" s="140" t="s">
        <v>880</v>
      </c>
      <c r="F4707" s="143" t="n">
        <v>2022</v>
      </c>
      <c r="G4707" s="144" t="n">
        <v>0</v>
      </c>
      <c r="H4707" s="144" t="n">
        <v>340112766.238263</v>
      </c>
      <c r="I4707" s="144" t="n">
        <f aca="false">+G:G-H:H</f>
        <v>-340112766.238263</v>
      </c>
    </row>
    <row r="4708" customFormat="false" ht="17.25" hidden="false" customHeight="true" outlineLevel="0" collapsed="false">
      <c r="A4708" s="140" t="s">
        <v>129</v>
      </c>
      <c r="C4708" s="142" t="n">
        <v>281880</v>
      </c>
      <c r="D4708" s="143" t="n">
        <v>28188000</v>
      </c>
      <c r="E4708" s="140" t="s">
        <v>882</v>
      </c>
      <c r="F4708" s="143" t="n">
        <v>2022</v>
      </c>
      <c r="G4708" s="144" t="n">
        <v>0</v>
      </c>
      <c r="H4708" s="144" t="n">
        <v>25899710.27</v>
      </c>
      <c r="I4708" s="144" t="n">
        <f aca="false">+G:G-H:H</f>
        <v>-25899710.27</v>
      </c>
    </row>
    <row r="4709" customFormat="false" ht="17.25" hidden="false" customHeight="true" outlineLevel="0" collapsed="false">
      <c r="A4709" s="140" t="s">
        <v>129</v>
      </c>
      <c r="C4709" s="142" t="n">
        <v>310000</v>
      </c>
      <c r="D4709" s="143" t="n">
        <v>31000000</v>
      </c>
      <c r="E4709" s="140" t="s">
        <v>884</v>
      </c>
      <c r="F4709" s="143" t="n">
        <v>2022</v>
      </c>
      <c r="G4709" s="144" t="n">
        <v>6673916910.46</v>
      </c>
      <c r="H4709" s="144" t="n">
        <v>0</v>
      </c>
      <c r="I4709" s="144" t="n">
        <f aca="false">+G:G-H:H</f>
        <v>6673916910.46</v>
      </c>
    </row>
    <row r="4710" customFormat="false" ht="17.25" hidden="false" customHeight="true" outlineLevel="0" collapsed="false">
      <c r="A4710" s="140" t="s">
        <v>129</v>
      </c>
      <c r="C4710" s="142" t="n">
        <v>350000</v>
      </c>
      <c r="D4710" s="143" t="n">
        <v>35000000</v>
      </c>
      <c r="E4710" s="140" t="s">
        <v>591</v>
      </c>
      <c r="F4710" s="143" t="n">
        <v>2022</v>
      </c>
      <c r="G4710" s="144" t="n">
        <v>4093627073.91</v>
      </c>
      <c r="H4710" s="144" t="n">
        <v>0</v>
      </c>
      <c r="I4710" s="144" t="n">
        <f aca="false">+G:G-H:H</f>
        <v>4093627073.91</v>
      </c>
    </row>
    <row r="4711" customFormat="false" ht="17.25" hidden="false" customHeight="true" outlineLevel="0" collapsed="false">
      <c r="A4711" s="140" t="s">
        <v>129</v>
      </c>
      <c r="C4711" s="142" t="n">
        <v>370000</v>
      </c>
      <c r="D4711" s="143" t="n">
        <v>37000000</v>
      </c>
      <c r="E4711" s="140" t="s">
        <v>888</v>
      </c>
      <c r="F4711" s="143" t="n">
        <v>2022</v>
      </c>
      <c r="G4711" s="144" t="n">
        <v>4098078916.66</v>
      </c>
      <c r="H4711" s="144" t="n">
        <v>0</v>
      </c>
      <c r="I4711" s="144" t="n">
        <f aca="false">+G:G-H:H</f>
        <v>4098078916.66</v>
      </c>
    </row>
    <row r="4712" customFormat="false" ht="17.25" hidden="false" customHeight="true" outlineLevel="0" collapsed="false">
      <c r="A4712" s="140" t="s">
        <v>129</v>
      </c>
      <c r="C4712" s="142" t="n">
        <v>380000</v>
      </c>
      <c r="D4712" s="143" t="n">
        <v>38000000</v>
      </c>
      <c r="E4712" s="140" t="s">
        <v>595</v>
      </c>
      <c r="F4712" s="143" t="n">
        <v>2022</v>
      </c>
      <c r="G4712" s="144" t="n">
        <v>535793398.29</v>
      </c>
      <c r="H4712" s="144" t="n">
        <v>0</v>
      </c>
      <c r="I4712" s="144" t="n">
        <f aca="false">+G:G-H:H</f>
        <v>535793398.29</v>
      </c>
    </row>
    <row r="4713" customFormat="false" ht="17.25" hidden="false" customHeight="true" outlineLevel="0" collapsed="false">
      <c r="A4713" s="140" t="s">
        <v>129</v>
      </c>
      <c r="C4713" s="142" t="n">
        <v>401100</v>
      </c>
      <c r="D4713" s="143" t="n">
        <v>40110000</v>
      </c>
      <c r="E4713" s="140" t="s">
        <v>21</v>
      </c>
      <c r="F4713" s="143" t="n">
        <v>2022</v>
      </c>
      <c r="G4713" s="144" t="n">
        <v>0</v>
      </c>
      <c r="H4713" s="144" t="n">
        <v>4360726091.701</v>
      </c>
      <c r="I4713" s="144" t="n">
        <f aca="false">+G:G-H:H</f>
        <v>-4360726091.701</v>
      </c>
    </row>
    <row r="4714" customFormat="false" ht="17.25" hidden="false" customHeight="true" outlineLevel="0" collapsed="false">
      <c r="A4714" s="140" t="s">
        <v>129</v>
      </c>
      <c r="C4714" s="142" t="n">
        <v>401200</v>
      </c>
      <c r="D4714" s="143" t="n">
        <v>40120000</v>
      </c>
      <c r="E4714" s="140" t="s">
        <v>891</v>
      </c>
      <c r="F4714" s="143" t="n">
        <v>2022</v>
      </c>
      <c r="G4714" s="144" t="n">
        <v>0</v>
      </c>
      <c r="H4714" s="144" t="n">
        <v>2234916170.3056</v>
      </c>
      <c r="I4714" s="144" t="n">
        <f aca="false">+G:G-H:H</f>
        <v>-2234916170.3056</v>
      </c>
    </row>
    <row r="4715" customFormat="false" ht="17.25" hidden="false" customHeight="true" outlineLevel="0" collapsed="false">
      <c r="A4715" s="140" t="s">
        <v>129</v>
      </c>
      <c r="C4715" s="142" t="n">
        <v>403100</v>
      </c>
      <c r="D4715" s="143" t="n">
        <v>40310000</v>
      </c>
      <c r="E4715" s="140" t="s">
        <v>894</v>
      </c>
      <c r="F4715" s="143" t="n">
        <v>2022</v>
      </c>
      <c r="G4715" s="144" t="n">
        <v>0</v>
      </c>
      <c r="H4715" s="144" t="n">
        <v>62797899.06</v>
      </c>
      <c r="I4715" s="144" t="n">
        <f aca="false">+G:G-H:H</f>
        <v>-62797899.06</v>
      </c>
    </row>
    <row r="4716" customFormat="false" ht="17.25" hidden="false" customHeight="true" outlineLevel="0" collapsed="false">
      <c r="A4716" s="140" t="s">
        <v>129</v>
      </c>
      <c r="C4716" s="142" t="n">
        <v>403200</v>
      </c>
      <c r="D4716" s="143" t="n">
        <v>40320000</v>
      </c>
      <c r="E4716" s="140" t="s">
        <v>896</v>
      </c>
      <c r="F4716" s="143" t="n">
        <v>2022</v>
      </c>
      <c r="G4716" s="144" t="n">
        <v>0</v>
      </c>
      <c r="H4716" s="144" t="n">
        <v>62797899.66</v>
      </c>
      <c r="I4716" s="144" t="n">
        <f aca="false">+G:G-H:H</f>
        <v>-62797899.66</v>
      </c>
    </row>
    <row r="4717" customFormat="false" ht="17.25" hidden="false" customHeight="true" outlineLevel="0" collapsed="false">
      <c r="A4717" s="140" t="s">
        <v>129</v>
      </c>
      <c r="C4717" s="142" t="n">
        <v>403400</v>
      </c>
      <c r="D4717" s="143" t="n">
        <v>40340000</v>
      </c>
      <c r="E4717" s="140" t="s">
        <v>24</v>
      </c>
      <c r="F4717" s="143" t="n">
        <v>2022</v>
      </c>
      <c r="G4717" s="144" t="n">
        <v>0</v>
      </c>
      <c r="H4717" s="144" t="n">
        <v>62797899.66</v>
      </c>
      <c r="I4717" s="144" t="n">
        <f aca="false">+G:G-H:H</f>
        <v>-62797899.66</v>
      </c>
    </row>
    <row r="4718" customFormat="false" ht="17.25" hidden="false" customHeight="true" outlineLevel="0" collapsed="false">
      <c r="A4718" s="140" t="s">
        <v>129</v>
      </c>
      <c r="C4718" s="142" t="n">
        <v>403600</v>
      </c>
      <c r="D4718" s="143" t="n">
        <v>40340000</v>
      </c>
      <c r="E4718" s="140" t="s">
        <v>898</v>
      </c>
      <c r="F4718" s="143" t="n">
        <v>2022</v>
      </c>
      <c r="G4718" s="144" t="n">
        <v>0</v>
      </c>
      <c r="H4718" s="144" t="n">
        <v>386123229.66</v>
      </c>
      <c r="I4718" s="144" t="n">
        <f aca="false">+G:G-H:H</f>
        <v>-386123229.66</v>
      </c>
    </row>
    <row r="4719" customFormat="false" ht="17.25" hidden="false" customHeight="true" outlineLevel="0" collapsed="false">
      <c r="A4719" s="140" t="s">
        <v>129</v>
      </c>
      <c r="C4719" s="142" t="n">
        <v>408000</v>
      </c>
      <c r="D4719" s="143" t="n">
        <v>40800000</v>
      </c>
      <c r="E4719" s="140" t="s">
        <v>26</v>
      </c>
      <c r="F4719" s="143" t="n">
        <v>2022</v>
      </c>
      <c r="G4719" s="144" t="n">
        <v>0</v>
      </c>
      <c r="H4719" s="144" t="n">
        <v>2197328319.03</v>
      </c>
      <c r="I4719" s="144" t="n">
        <f aca="false">+G:G-H:H</f>
        <v>-2197328319.03</v>
      </c>
    </row>
    <row r="4720" customFormat="false" ht="17.25" hidden="false" customHeight="true" outlineLevel="0" collapsed="false">
      <c r="A4720" s="140" t="s">
        <v>129</v>
      </c>
      <c r="C4720" s="142" t="n">
        <v>409100</v>
      </c>
      <c r="D4720" s="143" t="n">
        <v>40910000</v>
      </c>
      <c r="E4720" s="140" t="s">
        <v>901</v>
      </c>
      <c r="F4720" s="143" t="n">
        <v>2022</v>
      </c>
      <c r="G4720" s="144" t="n">
        <v>537847669.67</v>
      </c>
      <c r="H4720" s="144" t="n">
        <v>0</v>
      </c>
      <c r="I4720" s="144" t="n">
        <f aca="false">+G:G-H:H</f>
        <v>537847669.67</v>
      </c>
    </row>
    <row r="4721" customFormat="false" ht="17.25" hidden="false" customHeight="true" outlineLevel="0" collapsed="false">
      <c r="A4721" s="140" t="s">
        <v>129</v>
      </c>
      <c r="C4721" s="142" t="n">
        <v>409200</v>
      </c>
      <c r="D4721" s="143" t="n">
        <v>40920000</v>
      </c>
      <c r="E4721" s="140" t="s">
        <v>903</v>
      </c>
      <c r="F4721" s="143" t="n">
        <v>2022</v>
      </c>
      <c r="G4721" s="144" t="n">
        <v>85605819.04</v>
      </c>
      <c r="H4721" s="144" t="n">
        <v>0</v>
      </c>
      <c r="I4721" s="144" t="n">
        <f aca="false">+G:G-H:H</f>
        <v>85605819.04</v>
      </c>
    </row>
    <row r="4722" customFormat="false" ht="17.25" hidden="false" customHeight="true" outlineLevel="0" collapsed="false">
      <c r="A4722" s="140" t="s">
        <v>129</v>
      </c>
      <c r="C4722" s="142" t="n">
        <v>411100</v>
      </c>
      <c r="D4722" s="143" t="n">
        <v>41110000</v>
      </c>
      <c r="E4722" s="140" t="s">
        <v>905</v>
      </c>
      <c r="F4722" s="143" t="n">
        <v>2022</v>
      </c>
      <c r="G4722" s="144" t="n">
        <v>5915541983.72429</v>
      </c>
      <c r="H4722" s="144" t="n">
        <v>0</v>
      </c>
      <c r="I4722" s="144" t="n">
        <f aca="false">+G:G-H:H</f>
        <v>5915541983.72429</v>
      </c>
    </row>
    <row r="4723" customFormat="false" ht="17.25" hidden="false" customHeight="true" outlineLevel="0" collapsed="false">
      <c r="A4723" s="140" t="s">
        <v>129</v>
      </c>
      <c r="C4723" s="142" t="n">
        <v>411200</v>
      </c>
      <c r="D4723" s="143" t="n">
        <v>41120000</v>
      </c>
      <c r="E4723" s="140" t="s">
        <v>907</v>
      </c>
      <c r="F4723" s="143" t="n">
        <v>2022</v>
      </c>
      <c r="G4723" s="144" t="n">
        <v>5363520</v>
      </c>
      <c r="H4723" s="144" t="n">
        <v>0</v>
      </c>
      <c r="I4723" s="144" t="n">
        <f aca="false">+G:G-H:H</f>
        <v>5363520</v>
      </c>
    </row>
    <row r="4724" customFormat="false" ht="17.25" hidden="false" customHeight="true" outlineLevel="0" collapsed="false">
      <c r="A4724" s="140" t="s">
        <v>129</v>
      </c>
      <c r="C4724" s="142" t="n">
        <v>413000</v>
      </c>
      <c r="D4724" s="143" t="n">
        <v>41300000</v>
      </c>
      <c r="E4724" s="140" t="s">
        <v>910</v>
      </c>
      <c r="F4724" s="143" t="n">
        <v>2022</v>
      </c>
      <c r="G4724" s="144" t="n">
        <v>687578768.78</v>
      </c>
      <c r="H4724" s="144" t="n">
        <v>0</v>
      </c>
      <c r="I4724" s="144" t="n">
        <f aca="false">+G:G-H:H</f>
        <v>687578768.78</v>
      </c>
    </row>
    <row r="4725" customFormat="false" ht="17.25" hidden="false" customHeight="true" outlineLevel="0" collapsed="false">
      <c r="A4725" s="140" t="s">
        <v>129</v>
      </c>
      <c r="C4725" s="142" t="n">
        <v>413100</v>
      </c>
      <c r="D4725" s="143" t="n">
        <v>41300000</v>
      </c>
      <c r="E4725" s="140" t="s">
        <v>1465</v>
      </c>
      <c r="F4725" s="143" t="n">
        <v>2022</v>
      </c>
      <c r="G4725" s="144" t="n">
        <v>20994720</v>
      </c>
      <c r="H4725" s="144" t="n">
        <v>0</v>
      </c>
      <c r="I4725" s="144" t="n">
        <f aca="false">+G:G-H:H</f>
        <v>20994720</v>
      </c>
    </row>
    <row r="4726" customFormat="false" ht="17.25" hidden="false" customHeight="true" outlineLevel="0" collapsed="false">
      <c r="A4726" s="140" t="s">
        <v>129</v>
      </c>
      <c r="C4726" s="142" t="n">
        <v>416000</v>
      </c>
      <c r="D4726" s="143" t="n">
        <v>41600000</v>
      </c>
      <c r="E4726" s="140" t="s">
        <v>913</v>
      </c>
      <c r="F4726" s="143" t="n">
        <v>2022</v>
      </c>
      <c r="G4726" s="144" t="n">
        <v>415719177.53</v>
      </c>
      <c r="H4726" s="144" t="n">
        <v>0</v>
      </c>
      <c r="I4726" s="144" t="n">
        <f aca="false">+G:G-H:H</f>
        <v>415719177.53</v>
      </c>
    </row>
    <row r="4727" customFormat="false" ht="17.25" hidden="false" customHeight="true" outlineLevel="0" collapsed="false">
      <c r="A4727" s="140" t="s">
        <v>129</v>
      </c>
      <c r="C4727" s="142" t="n">
        <v>419100</v>
      </c>
      <c r="D4727" s="143" t="n">
        <v>41910000</v>
      </c>
      <c r="E4727" s="140" t="s">
        <v>603</v>
      </c>
      <c r="F4727" s="143" t="n">
        <v>2022</v>
      </c>
      <c r="G4727" s="144" t="n">
        <v>0</v>
      </c>
      <c r="H4727" s="144" t="n">
        <v>801511892.9072</v>
      </c>
      <c r="I4727" s="144" t="n">
        <f aca="false">+G:G-H:H</f>
        <v>-801511892.9072</v>
      </c>
    </row>
    <row r="4728" customFormat="false" ht="17.25" hidden="false" customHeight="true" outlineLevel="0" collapsed="false">
      <c r="A4728" s="140" t="s">
        <v>129</v>
      </c>
      <c r="C4728" s="142" t="n">
        <v>421100</v>
      </c>
      <c r="D4728" s="143" t="n">
        <v>42110000</v>
      </c>
      <c r="E4728" s="140" t="s">
        <v>915</v>
      </c>
      <c r="F4728" s="143" t="n">
        <v>2022</v>
      </c>
      <c r="G4728" s="144" t="n">
        <v>0</v>
      </c>
      <c r="H4728" s="144" t="n">
        <v>1575060</v>
      </c>
      <c r="I4728" s="144" t="n">
        <f aca="false">+G:G-H:H</f>
        <v>-1575060</v>
      </c>
    </row>
    <row r="4729" customFormat="false" ht="17.25" hidden="false" customHeight="true" outlineLevel="0" collapsed="false">
      <c r="A4729" s="140" t="s">
        <v>129</v>
      </c>
      <c r="C4729" s="142" t="n">
        <v>421200</v>
      </c>
      <c r="D4729" s="143" t="n">
        <v>42120000</v>
      </c>
      <c r="E4729" s="140" t="s">
        <v>270</v>
      </c>
      <c r="F4729" s="143" t="n">
        <v>2022</v>
      </c>
      <c r="G4729" s="144" t="n">
        <v>0</v>
      </c>
      <c r="H4729" s="144" t="n">
        <v>200000</v>
      </c>
      <c r="I4729" s="144" t="n">
        <f aca="false">+G:G-H:H</f>
        <v>-200000</v>
      </c>
    </row>
    <row r="4730" customFormat="false" ht="17.25" hidden="false" customHeight="true" outlineLevel="0" collapsed="false">
      <c r="A4730" s="140" t="s">
        <v>129</v>
      </c>
      <c r="C4730" s="142" t="n">
        <v>425100</v>
      </c>
      <c r="D4730" s="143" t="n">
        <v>42510000</v>
      </c>
      <c r="E4730" s="140" t="s">
        <v>280</v>
      </c>
      <c r="F4730" s="143" t="n">
        <v>2022</v>
      </c>
      <c r="G4730" s="144" t="n">
        <v>251599.97</v>
      </c>
      <c r="H4730" s="144" t="n">
        <v>0</v>
      </c>
      <c r="I4730" s="144" t="n">
        <f aca="false">+G:G-H:H</f>
        <v>251599.97</v>
      </c>
    </row>
    <row r="4731" customFormat="false" ht="17.25" hidden="false" customHeight="true" outlineLevel="0" collapsed="false">
      <c r="A4731" s="140" t="s">
        <v>129</v>
      </c>
      <c r="C4731" s="142" t="n">
        <v>425200</v>
      </c>
      <c r="D4731" s="143" t="n">
        <v>42520000</v>
      </c>
      <c r="E4731" s="140" t="s">
        <v>33</v>
      </c>
      <c r="F4731" s="143" t="n">
        <v>2022</v>
      </c>
      <c r="G4731" s="144" t="n">
        <v>24331610.94</v>
      </c>
      <c r="H4731" s="144" t="n">
        <v>0</v>
      </c>
      <c r="I4731" s="144" t="n">
        <f aca="false">+G:G-H:H</f>
        <v>24331610.94</v>
      </c>
    </row>
    <row r="4732" customFormat="false" ht="17.25" hidden="false" customHeight="true" outlineLevel="0" collapsed="false">
      <c r="A4732" s="140" t="s">
        <v>129</v>
      </c>
      <c r="C4732" s="142" t="n">
        <v>425300</v>
      </c>
      <c r="D4732" s="143" t="n">
        <v>42530000</v>
      </c>
      <c r="E4732" s="140" t="s">
        <v>273</v>
      </c>
      <c r="F4732" s="143" t="n">
        <v>2022</v>
      </c>
      <c r="G4732" s="144" t="n">
        <v>201666.61</v>
      </c>
      <c r="H4732" s="144" t="n">
        <v>0</v>
      </c>
      <c r="I4732" s="144" t="n">
        <f aca="false">+G:G-H:H</f>
        <v>201666.61</v>
      </c>
    </row>
    <row r="4733" customFormat="false" ht="17.25" hidden="false" customHeight="true" outlineLevel="0" collapsed="false">
      <c r="A4733" s="140" t="s">
        <v>129</v>
      </c>
      <c r="C4733" s="142" t="n">
        <v>4254000</v>
      </c>
      <c r="D4733" s="143" t="n">
        <v>42540000</v>
      </c>
      <c r="E4733" s="140" t="s">
        <v>283</v>
      </c>
      <c r="F4733" s="143" t="n">
        <v>2022</v>
      </c>
      <c r="G4733" s="144" t="n">
        <v>0</v>
      </c>
      <c r="H4733" s="144" t="n">
        <v>4740165.42</v>
      </c>
      <c r="I4733" s="144" t="n">
        <f aca="false">+G:G-H:H</f>
        <v>-4740165.42</v>
      </c>
    </row>
    <row r="4734" customFormat="false" ht="17.25" hidden="false" customHeight="true" outlineLevel="0" collapsed="false">
      <c r="A4734" s="140" t="s">
        <v>129</v>
      </c>
      <c r="C4734" s="142" t="n">
        <v>428000</v>
      </c>
      <c r="D4734" s="143" t="n">
        <v>42800000</v>
      </c>
      <c r="E4734" s="140" t="s">
        <v>274</v>
      </c>
      <c r="F4734" s="143" t="n">
        <v>2022</v>
      </c>
      <c r="G4734" s="144" t="n">
        <v>0</v>
      </c>
      <c r="H4734" s="144" t="n">
        <v>159864028.54</v>
      </c>
      <c r="I4734" s="144" t="n">
        <f aca="false">+G:G-H:H</f>
        <v>-159864028.54</v>
      </c>
    </row>
    <row r="4735" customFormat="false" ht="17.25" hidden="false" customHeight="true" outlineLevel="0" collapsed="false">
      <c r="A4735" s="140" t="s">
        <v>129</v>
      </c>
      <c r="C4735" s="142" t="n">
        <v>431000</v>
      </c>
      <c r="D4735" s="143" t="n">
        <v>43100000</v>
      </c>
      <c r="E4735" s="140" t="s">
        <v>35</v>
      </c>
      <c r="F4735" s="143" t="n">
        <v>2022</v>
      </c>
      <c r="G4735" s="144" t="n">
        <v>0</v>
      </c>
      <c r="H4735" s="144" t="n">
        <v>35538709.95</v>
      </c>
      <c r="I4735" s="144" t="n">
        <f aca="false">+G:G-H:H</f>
        <v>-35538709.95</v>
      </c>
    </row>
    <row r="4736" customFormat="false" ht="17.25" hidden="false" customHeight="true" outlineLevel="0" collapsed="false">
      <c r="A4736" s="140" t="s">
        <v>129</v>
      </c>
      <c r="C4736" s="142" t="n">
        <v>431100</v>
      </c>
      <c r="D4736" s="143" t="n">
        <v>43110000</v>
      </c>
      <c r="E4736" s="140" t="s">
        <v>275</v>
      </c>
      <c r="F4736" s="143" t="n">
        <v>2022</v>
      </c>
      <c r="G4736" s="144" t="n">
        <v>0</v>
      </c>
      <c r="H4736" s="144" t="n">
        <v>5486600</v>
      </c>
      <c r="I4736" s="144" t="n">
        <f aca="false">+G:G-H:H</f>
        <v>-5486600</v>
      </c>
    </row>
    <row r="4737" customFormat="false" ht="17.25" hidden="false" customHeight="true" outlineLevel="0" collapsed="false">
      <c r="A4737" s="140" t="s">
        <v>129</v>
      </c>
      <c r="C4737" s="142" t="n">
        <v>432000</v>
      </c>
      <c r="D4737" s="143" t="n">
        <v>43200000</v>
      </c>
      <c r="E4737" s="140" t="s">
        <v>37</v>
      </c>
      <c r="F4737" s="143" t="n">
        <v>2022</v>
      </c>
      <c r="G4737" s="144" t="n">
        <v>0</v>
      </c>
      <c r="H4737" s="144" t="n">
        <v>62700192.8</v>
      </c>
      <c r="I4737" s="144" t="n">
        <f aca="false">+G:G-H:H</f>
        <v>-62700192.8</v>
      </c>
    </row>
    <row r="4738" customFormat="false" ht="17.25" hidden="false" customHeight="true" outlineLevel="0" collapsed="false">
      <c r="A4738" s="140" t="s">
        <v>129</v>
      </c>
      <c r="C4738" s="142" t="n">
        <v>432100</v>
      </c>
      <c r="D4738" s="143" t="n">
        <v>43200000</v>
      </c>
      <c r="E4738" s="140" t="s">
        <v>1265</v>
      </c>
      <c r="F4738" s="143" t="n">
        <v>2022</v>
      </c>
      <c r="G4738" s="144" t="n">
        <v>0</v>
      </c>
      <c r="H4738" s="144" t="n">
        <v>61797.6</v>
      </c>
      <c r="I4738" s="144" t="n">
        <f aca="false">+G:G-H:H</f>
        <v>-61797.6</v>
      </c>
    </row>
    <row r="4739" customFormat="false" ht="17.25" hidden="false" customHeight="true" outlineLevel="0" collapsed="false">
      <c r="A4739" s="140" t="s">
        <v>129</v>
      </c>
      <c r="C4739" s="142" t="n">
        <v>433000</v>
      </c>
      <c r="D4739" s="143" t="n">
        <v>43300000</v>
      </c>
      <c r="E4739" s="140" t="s">
        <v>38</v>
      </c>
      <c r="F4739" s="143" t="n">
        <v>2022</v>
      </c>
      <c r="G4739" s="144" t="n">
        <v>0</v>
      </c>
      <c r="H4739" s="144" t="n">
        <v>10843561.95</v>
      </c>
      <c r="I4739" s="144" t="n">
        <f aca="false">+G:G-H:H</f>
        <v>-10843561.95</v>
      </c>
    </row>
    <row r="4740" customFormat="false" ht="17.25" hidden="false" customHeight="true" outlineLevel="0" collapsed="false">
      <c r="A4740" s="140" t="s">
        <v>129</v>
      </c>
      <c r="C4740" s="142" t="n">
        <v>434000</v>
      </c>
      <c r="D4740" s="143" t="n">
        <v>43400000</v>
      </c>
      <c r="E4740" s="140" t="s">
        <v>39</v>
      </c>
      <c r="F4740" s="143" t="n">
        <v>2022</v>
      </c>
      <c r="G4740" s="144" t="n">
        <v>0</v>
      </c>
      <c r="H4740" s="144" t="n">
        <v>11487000</v>
      </c>
      <c r="I4740" s="144" t="n">
        <f aca="false">+G:G-H:H</f>
        <v>-11487000</v>
      </c>
    </row>
    <row r="4741" customFormat="false" ht="17.25" hidden="false" customHeight="true" outlineLevel="0" collapsed="false">
      <c r="A4741" s="140" t="s">
        <v>129</v>
      </c>
      <c r="C4741" s="142" t="n">
        <v>437000</v>
      </c>
      <c r="D4741" s="143" t="n">
        <v>43500000</v>
      </c>
      <c r="E4741" s="140" t="s">
        <v>3107</v>
      </c>
      <c r="F4741" s="143" t="n">
        <v>2022</v>
      </c>
      <c r="G4741" s="144" t="n">
        <v>0</v>
      </c>
      <c r="H4741" s="144" t="n">
        <v>499381.8</v>
      </c>
      <c r="I4741" s="144" t="n">
        <f aca="false">+G:G-H:H</f>
        <v>-499381.8</v>
      </c>
    </row>
    <row r="4742" customFormat="false" ht="17.25" hidden="false" customHeight="true" outlineLevel="0" collapsed="false">
      <c r="A4742" s="140" t="s">
        <v>129</v>
      </c>
      <c r="C4742" s="142" t="n">
        <v>438600</v>
      </c>
      <c r="D4742" s="143" t="n">
        <v>43860000</v>
      </c>
      <c r="E4742" s="140" t="s">
        <v>923</v>
      </c>
      <c r="F4742" s="143" t="n">
        <v>2022</v>
      </c>
      <c r="G4742" s="144" t="n">
        <v>0</v>
      </c>
      <c r="H4742" s="144" t="n">
        <v>34456030.59</v>
      </c>
      <c r="I4742" s="144" t="n">
        <f aca="false">+G:G-H:H</f>
        <v>-34456030.59</v>
      </c>
    </row>
    <row r="4743" customFormat="false" ht="17.25" hidden="false" customHeight="true" outlineLevel="0" collapsed="false">
      <c r="A4743" s="140" t="s">
        <v>129</v>
      </c>
      <c r="C4743" s="142" t="n">
        <v>441000</v>
      </c>
      <c r="D4743" s="143" t="n">
        <v>44100000</v>
      </c>
      <c r="E4743" s="140" t="s">
        <v>40</v>
      </c>
      <c r="F4743" s="143" t="n">
        <v>2022</v>
      </c>
      <c r="G4743" s="144" t="n">
        <v>0</v>
      </c>
      <c r="H4743" s="144" t="n">
        <v>16471905</v>
      </c>
      <c r="I4743" s="144" t="n">
        <f aca="false">+G:G-H:H</f>
        <v>-16471905</v>
      </c>
    </row>
    <row r="4744" customFormat="false" ht="17.25" hidden="false" customHeight="true" outlineLevel="0" collapsed="false">
      <c r="A4744" s="140" t="s">
        <v>129</v>
      </c>
      <c r="C4744" s="142" t="n">
        <v>443000</v>
      </c>
      <c r="D4744" s="143" t="n">
        <v>44300000</v>
      </c>
      <c r="E4744" s="140" t="s">
        <v>279</v>
      </c>
      <c r="F4744" s="143" t="n">
        <v>2022</v>
      </c>
      <c r="G4744" s="144" t="n">
        <v>239355714.76</v>
      </c>
      <c r="H4744" s="144" t="n">
        <v>0</v>
      </c>
      <c r="I4744" s="144" t="n">
        <f aca="false">+G:G-H:H</f>
        <v>239355714.76</v>
      </c>
    </row>
    <row r="4745" customFormat="false" ht="17.25" hidden="false" customHeight="true" outlineLevel="0" collapsed="false">
      <c r="A4745" s="140" t="s">
        <v>129</v>
      </c>
      <c r="C4745" s="142" t="n">
        <v>444000</v>
      </c>
      <c r="D4745" s="143" t="n">
        <v>44400000</v>
      </c>
      <c r="E4745" s="140" t="s">
        <v>282</v>
      </c>
      <c r="F4745" s="143" t="n">
        <v>2022</v>
      </c>
      <c r="G4745" s="144" t="n">
        <v>7425667.28</v>
      </c>
      <c r="H4745" s="144" t="n">
        <v>0</v>
      </c>
      <c r="I4745" s="144" t="n">
        <f aca="false">+G:G-H:H</f>
        <v>7425667.28</v>
      </c>
    </row>
    <row r="4746" customFormat="false" ht="17.25" hidden="false" customHeight="true" outlineLevel="0" collapsed="false">
      <c r="A4746" s="140" t="s">
        <v>129</v>
      </c>
      <c r="C4746" s="142" t="n">
        <v>444100</v>
      </c>
      <c r="D4746" s="143" t="n">
        <v>44410000</v>
      </c>
      <c r="E4746" s="140" t="s">
        <v>926</v>
      </c>
      <c r="F4746" s="143" t="n">
        <v>2022</v>
      </c>
      <c r="G4746" s="144" t="n">
        <v>0</v>
      </c>
      <c r="H4746" s="144" t="n">
        <v>905459.12</v>
      </c>
      <c r="I4746" s="144" t="n">
        <f aca="false">+G:G-H:H</f>
        <v>-905459.12</v>
      </c>
    </row>
    <row r="4747" customFormat="false" ht="17.25" hidden="false" customHeight="true" outlineLevel="0" collapsed="false">
      <c r="A4747" s="140" t="s">
        <v>129</v>
      </c>
      <c r="C4747" s="142" t="n">
        <v>444200</v>
      </c>
      <c r="D4747" s="143" t="n">
        <v>44420000</v>
      </c>
      <c r="E4747" s="140" t="s">
        <v>928</v>
      </c>
      <c r="F4747" s="143" t="n">
        <v>2022</v>
      </c>
      <c r="G4747" s="144" t="n">
        <v>2819372.45</v>
      </c>
      <c r="H4747" s="144" t="n">
        <v>0</v>
      </c>
      <c r="I4747" s="144" t="n">
        <f aca="false">+G:G-H:H</f>
        <v>2819372.45</v>
      </c>
    </row>
    <row r="4748" customFormat="false" ht="17.25" hidden="false" customHeight="true" outlineLevel="0" collapsed="false">
      <c r="A4748" s="140" t="s">
        <v>129</v>
      </c>
      <c r="C4748" s="142" t="n">
        <v>444300</v>
      </c>
      <c r="D4748" s="143" t="n">
        <v>44430000</v>
      </c>
      <c r="E4748" s="140" t="s">
        <v>929</v>
      </c>
      <c r="F4748" s="143" t="n">
        <v>2022</v>
      </c>
      <c r="G4748" s="144" t="n">
        <v>0</v>
      </c>
      <c r="H4748" s="144" t="n">
        <v>105085663.60573</v>
      </c>
      <c r="I4748" s="144" t="n">
        <f aca="false">+G:G-H:H</f>
        <v>-105085663.60573</v>
      </c>
    </row>
    <row r="4749" customFormat="false" ht="17.25" hidden="false" customHeight="true" outlineLevel="0" collapsed="false">
      <c r="A4749" s="140" t="s">
        <v>129</v>
      </c>
      <c r="C4749" s="142" t="n">
        <v>445400</v>
      </c>
      <c r="D4749" s="143" t="n">
        <v>44540000</v>
      </c>
      <c r="E4749" s="140" t="s">
        <v>616</v>
      </c>
      <c r="F4749" s="143" t="n">
        <v>2022</v>
      </c>
      <c r="G4749" s="144" t="n">
        <v>0</v>
      </c>
      <c r="H4749" s="144" t="n">
        <v>0.0798</v>
      </c>
      <c r="I4749" s="144" t="n">
        <f aca="false">+G:G-H:H</f>
        <v>-0.0798</v>
      </c>
    </row>
    <row r="4750" customFormat="false" ht="17.25" hidden="false" customHeight="true" outlineLevel="0" collapsed="false">
      <c r="A4750" s="140" t="s">
        <v>129</v>
      </c>
      <c r="C4750" s="142" t="n">
        <v>445500</v>
      </c>
      <c r="D4750" s="143" t="n">
        <v>44550000</v>
      </c>
      <c r="E4750" s="140" t="s">
        <v>46</v>
      </c>
      <c r="F4750" s="143" t="n">
        <v>2022</v>
      </c>
      <c r="G4750" s="144" t="n">
        <v>702252365.359201</v>
      </c>
      <c r="H4750" s="144" t="n">
        <v>0</v>
      </c>
      <c r="I4750" s="144" t="n">
        <f aca="false">+G:G-H:H</f>
        <v>702252365.359201</v>
      </c>
    </row>
    <row r="4751" customFormat="false" ht="17.25" hidden="false" customHeight="true" outlineLevel="0" collapsed="false">
      <c r="A4751" s="140" t="s">
        <v>129</v>
      </c>
      <c r="C4751" s="142" t="n">
        <v>445630</v>
      </c>
      <c r="D4751" s="143" t="n">
        <v>44563000</v>
      </c>
      <c r="E4751" s="140" t="s">
        <v>48</v>
      </c>
      <c r="F4751" s="143" t="n">
        <v>2022</v>
      </c>
      <c r="G4751" s="144" t="n">
        <v>15053311.32</v>
      </c>
      <c r="H4751" s="144" t="n">
        <v>0</v>
      </c>
      <c r="I4751" s="144" t="n">
        <f aca="false">+G:G-H:H</f>
        <v>15053311.32</v>
      </c>
    </row>
    <row r="4752" customFormat="false" ht="17.25" hidden="false" customHeight="true" outlineLevel="0" collapsed="false">
      <c r="A4752" s="140" t="s">
        <v>129</v>
      </c>
      <c r="C4752" s="142" t="n">
        <v>445640</v>
      </c>
      <c r="D4752" s="143" t="n">
        <v>44564000</v>
      </c>
      <c r="E4752" s="140" t="s">
        <v>49</v>
      </c>
      <c r="F4752" s="143" t="n">
        <v>2022</v>
      </c>
      <c r="G4752" s="144" t="n">
        <v>163917453.534</v>
      </c>
      <c r="H4752" s="144" t="n">
        <v>0</v>
      </c>
      <c r="I4752" s="144" t="n">
        <f aca="false">+G:G-H:H</f>
        <v>163917453.534</v>
      </c>
    </row>
    <row r="4753" customFormat="false" ht="17.25" hidden="false" customHeight="true" outlineLevel="0" collapsed="false">
      <c r="A4753" s="140" t="s">
        <v>129</v>
      </c>
      <c r="C4753" s="142" t="n">
        <v>445650</v>
      </c>
      <c r="D4753" s="143" t="n">
        <v>44565000</v>
      </c>
      <c r="E4753" s="140" t="s">
        <v>47</v>
      </c>
      <c r="F4753" s="143" t="n">
        <v>2022</v>
      </c>
      <c r="G4753" s="144" t="n">
        <v>3517294.11</v>
      </c>
      <c r="H4753" s="144" t="n">
        <v>0</v>
      </c>
      <c r="I4753" s="144" t="n">
        <f aca="false">+G:G-H:H</f>
        <v>3517294.11</v>
      </c>
    </row>
    <row r="4754" customFormat="false" ht="17.25" hidden="false" customHeight="true" outlineLevel="0" collapsed="false">
      <c r="A4754" s="140" t="s">
        <v>129</v>
      </c>
      <c r="C4754" s="142" t="n">
        <v>445700</v>
      </c>
      <c r="D4754" s="143" t="n">
        <v>44570000</v>
      </c>
      <c r="E4754" s="140" t="s">
        <v>52</v>
      </c>
      <c r="F4754" s="143" t="n">
        <v>2022</v>
      </c>
      <c r="G4754" s="144" t="n">
        <v>215328</v>
      </c>
      <c r="H4754" s="144" t="n">
        <v>0</v>
      </c>
      <c r="I4754" s="144" t="n">
        <f aca="false">+G:G-H:H</f>
        <v>215328</v>
      </c>
    </row>
    <row r="4755" customFormat="false" ht="17.25" hidden="false" customHeight="true" outlineLevel="0" collapsed="false">
      <c r="A4755" s="140" t="s">
        <v>129</v>
      </c>
      <c r="C4755" s="142" t="n">
        <v>445710</v>
      </c>
      <c r="D4755" s="143" t="n">
        <v>44571000</v>
      </c>
      <c r="E4755" s="140" t="s">
        <v>935</v>
      </c>
      <c r="F4755" s="143" t="n">
        <v>2022</v>
      </c>
      <c r="G4755" s="144" t="n">
        <v>0</v>
      </c>
      <c r="H4755" s="144" t="n">
        <v>14992672.32</v>
      </c>
      <c r="I4755" s="144" t="n">
        <f aca="false">+G:G-H:H</f>
        <v>-14992672.32</v>
      </c>
    </row>
    <row r="4756" customFormat="false" ht="17.25" hidden="false" customHeight="true" outlineLevel="0" collapsed="false">
      <c r="A4756" s="140" t="s">
        <v>129</v>
      </c>
      <c r="C4756" s="142" t="n">
        <v>445720</v>
      </c>
      <c r="D4756" s="143" t="n">
        <v>44572000</v>
      </c>
      <c r="E4756" s="140" t="s">
        <v>936</v>
      </c>
      <c r="F4756" s="143" t="n">
        <v>2022</v>
      </c>
      <c r="G4756" s="144" t="n">
        <v>0</v>
      </c>
      <c r="H4756" s="144" t="n">
        <v>45998.9999993897</v>
      </c>
      <c r="I4756" s="144" t="n">
        <f aca="false">+G:G-H:H</f>
        <v>-45998.9999993897</v>
      </c>
    </row>
    <row r="4757" customFormat="false" ht="17.25" hidden="false" customHeight="true" outlineLevel="0" collapsed="false">
      <c r="A4757" s="140" t="s">
        <v>129</v>
      </c>
      <c r="C4757" s="142" t="n">
        <v>445830</v>
      </c>
      <c r="D4757" s="143" t="n">
        <v>44583000</v>
      </c>
      <c r="E4757" s="140" t="s">
        <v>286</v>
      </c>
      <c r="F4757" s="143" t="n">
        <v>2022</v>
      </c>
      <c r="G4757" s="144" t="n">
        <v>15371811.12</v>
      </c>
      <c r="H4757" s="144" t="n">
        <v>0</v>
      </c>
      <c r="I4757" s="144" t="n">
        <f aca="false">+G:G-H:H</f>
        <v>15371811.12</v>
      </c>
    </row>
    <row r="4758" customFormat="false" ht="17.25" hidden="false" customHeight="true" outlineLevel="0" collapsed="false">
      <c r="A4758" s="140" t="s">
        <v>129</v>
      </c>
      <c r="C4758" s="142" t="n">
        <v>445860</v>
      </c>
      <c r="D4758" s="143" t="n">
        <v>44584000</v>
      </c>
      <c r="E4758" s="140" t="s">
        <v>3842</v>
      </c>
      <c r="F4758" s="143" t="n">
        <v>2022</v>
      </c>
      <c r="G4758" s="144" t="n">
        <v>0</v>
      </c>
      <c r="H4758" s="144" t="n">
        <v>43043400</v>
      </c>
      <c r="I4758" s="144" t="n">
        <f aca="false">+G:G-H:H</f>
        <v>-43043400</v>
      </c>
    </row>
    <row r="4759" customFormat="false" ht="17.25" hidden="false" customHeight="true" outlineLevel="0" collapsed="false">
      <c r="A4759" s="140" t="s">
        <v>129</v>
      </c>
      <c r="C4759" s="142" t="n">
        <v>455000</v>
      </c>
      <c r="D4759" s="143" t="n">
        <v>45500000</v>
      </c>
      <c r="E4759" s="140" t="s">
        <v>939</v>
      </c>
      <c r="F4759" s="143" t="n">
        <v>2022</v>
      </c>
      <c r="G4759" s="144" t="n">
        <v>2500000</v>
      </c>
      <c r="H4759" s="144" t="n">
        <v>0</v>
      </c>
      <c r="I4759" s="144" t="n">
        <f aca="false">+G:G-H:H</f>
        <v>2500000</v>
      </c>
    </row>
    <row r="4760" customFormat="false" ht="17.25" hidden="false" customHeight="true" outlineLevel="0" collapsed="false">
      <c r="A4760" s="140" t="s">
        <v>129</v>
      </c>
      <c r="C4760" s="142" t="n">
        <v>455100</v>
      </c>
      <c r="D4760" s="143" t="n">
        <v>45510000</v>
      </c>
      <c r="E4760" s="140" t="s">
        <v>940</v>
      </c>
      <c r="F4760" s="143" t="n">
        <v>2022</v>
      </c>
      <c r="G4760" s="144" t="n">
        <v>0</v>
      </c>
      <c r="H4760" s="144" t="n">
        <v>524200279.31</v>
      </c>
      <c r="I4760" s="144" t="n">
        <f aca="false">+G:G-H:H</f>
        <v>-524200279.31</v>
      </c>
    </row>
    <row r="4761" customFormat="false" ht="17.25" hidden="false" customHeight="true" outlineLevel="0" collapsed="false">
      <c r="A4761" s="140" t="s">
        <v>129</v>
      </c>
      <c r="C4761" s="142" t="n">
        <v>462000</v>
      </c>
      <c r="D4761" s="143" t="n">
        <v>46200000</v>
      </c>
      <c r="E4761" s="140" t="s">
        <v>941</v>
      </c>
      <c r="F4761" s="143" t="n">
        <v>2022</v>
      </c>
      <c r="G4761" s="144" t="n">
        <v>8755760.91</v>
      </c>
      <c r="H4761" s="144" t="n">
        <v>0</v>
      </c>
      <c r="I4761" s="144" t="n">
        <f aca="false">+G:G-H:H</f>
        <v>8755760.91</v>
      </c>
    </row>
    <row r="4762" customFormat="false" ht="17.25" hidden="false" customHeight="true" outlineLevel="0" collapsed="false">
      <c r="A4762" s="140" t="s">
        <v>129</v>
      </c>
      <c r="C4762" s="142" t="n">
        <v>466000</v>
      </c>
      <c r="D4762" s="143" t="n">
        <v>46600000</v>
      </c>
      <c r="E4762" s="140" t="s">
        <v>291</v>
      </c>
      <c r="F4762" s="143" t="n">
        <v>2022</v>
      </c>
      <c r="G4762" s="144" t="n">
        <v>189760655.95</v>
      </c>
      <c r="H4762" s="144" t="n">
        <v>0</v>
      </c>
      <c r="I4762" s="144" t="n">
        <f aca="false">+G:G-H:H</f>
        <v>189760655.95</v>
      </c>
    </row>
    <row r="4763" customFormat="false" ht="17.25" hidden="false" customHeight="true" outlineLevel="0" collapsed="false">
      <c r="A4763" s="140" t="s">
        <v>129</v>
      </c>
      <c r="C4763" s="142" t="n">
        <v>466100</v>
      </c>
      <c r="D4763" s="143" t="n">
        <v>46610000</v>
      </c>
      <c r="E4763" s="140" t="s">
        <v>942</v>
      </c>
      <c r="F4763" s="143" t="n">
        <v>2022</v>
      </c>
      <c r="G4763" s="144" t="n">
        <v>3402512796.91</v>
      </c>
      <c r="H4763" s="144" t="n">
        <v>0</v>
      </c>
      <c r="I4763" s="144" t="n">
        <f aca="false">+G:G-H:H</f>
        <v>3402512796.91</v>
      </c>
    </row>
    <row r="4764" customFormat="false" ht="17.25" hidden="false" customHeight="true" outlineLevel="0" collapsed="false">
      <c r="A4764" s="140" t="s">
        <v>129</v>
      </c>
      <c r="C4764" s="142" t="n">
        <v>466100</v>
      </c>
      <c r="D4764" s="143" t="n">
        <v>46610000</v>
      </c>
      <c r="E4764" s="140" t="s">
        <v>942</v>
      </c>
      <c r="F4764" s="143" t="n">
        <v>2022</v>
      </c>
      <c r="G4764" s="144" t="n">
        <v>0</v>
      </c>
      <c r="H4764" s="144" t="n">
        <v>23465969.41</v>
      </c>
      <c r="I4764" s="144" t="n">
        <f aca="false">+G:G-H:H</f>
        <v>-23465969.41</v>
      </c>
    </row>
    <row r="4765" customFormat="false" ht="17.25" hidden="false" customHeight="true" outlineLevel="0" collapsed="false">
      <c r="A4765" s="140" t="s">
        <v>129</v>
      </c>
      <c r="C4765" s="142" t="n">
        <v>467000</v>
      </c>
      <c r="D4765" s="143" t="n">
        <v>46700000</v>
      </c>
      <c r="E4765" s="140" t="s">
        <v>999</v>
      </c>
      <c r="F4765" s="143" t="n">
        <v>2022</v>
      </c>
      <c r="G4765" s="144" t="n">
        <v>2111120398.8</v>
      </c>
      <c r="H4765" s="144" t="n">
        <v>0</v>
      </c>
      <c r="I4765" s="144" t="n">
        <f aca="false">+G:G-H:H</f>
        <v>2111120398.8</v>
      </c>
    </row>
    <row r="4766" customFormat="false" ht="17.25" hidden="false" customHeight="true" outlineLevel="0" collapsed="false">
      <c r="A4766" s="140" t="s">
        <v>129</v>
      </c>
      <c r="C4766" s="142" t="n">
        <v>467000</v>
      </c>
      <c r="D4766" s="143" t="n">
        <v>46700000</v>
      </c>
      <c r="E4766" s="140" t="s">
        <v>999</v>
      </c>
      <c r="F4766" s="143" t="n">
        <v>2022</v>
      </c>
      <c r="G4766" s="144" t="n">
        <v>0</v>
      </c>
      <c r="H4766" s="144" t="n">
        <v>145926278.15</v>
      </c>
      <c r="I4766" s="144" t="n">
        <f aca="false">+G:G-H:H</f>
        <v>-145926278.15</v>
      </c>
    </row>
    <row r="4767" customFormat="false" ht="17.25" hidden="false" customHeight="true" outlineLevel="0" collapsed="false">
      <c r="A4767" s="140" t="s">
        <v>129</v>
      </c>
      <c r="C4767" s="142" t="n">
        <v>467100</v>
      </c>
      <c r="D4767" s="143" t="n">
        <v>46710000</v>
      </c>
      <c r="E4767" s="140" t="s">
        <v>642</v>
      </c>
      <c r="F4767" s="143" t="n">
        <v>2022</v>
      </c>
      <c r="G4767" s="144" t="n">
        <v>3800000000</v>
      </c>
      <c r="H4767" s="144" t="n">
        <v>0</v>
      </c>
      <c r="I4767" s="144" t="n">
        <f aca="false">+G:G-H:H</f>
        <v>3800000000</v>
      </c>
    </row>
    <row r="4768" customFormat="false" ht="17.25" hidden="false" customHeight="true" outlineLevel="0" collapsed="false">
      <c r="A4768" s="140" t="s">
        <v>129</v>
      </c>
      <c r="C4768" s="142" t="n">
        <v>468000</v>
      </c>
      <c r="D4768" s="143" t="n">
        <v>46800000</v>
      </c>
      <c r="E4768" s="140" t="s">
        <v>1104</v>
      </c>
      <c r="F4768" s="143" t="n">
        <v>2022</v>
      </c>
      <c r="G4768" s="144" t="n">
        <v>0</v>
      </c>
      <c r="H4768" s="144" t="n">
        <v>150000</v>
      </c>
      <c r="I4768" s="144" t="n">
        <f aca="false">+G:G-H:H</f>
        <v>-150000</v>
      </c>
    </row>
    <row r="4769" customFormat="false" ht="17.25" hidden="false" customHeight="true" outlineLevel="0" collapsed="false">
      <c r="A4769" s="140" t="s">
        <v>129</v>
      </c>
      <c r="C4769" s="142" t="n">
        <v>471000</v>
      </c>
      <c r="D4769" s="143" t="n">
        <v>47100000</v>
      </c>
      <c r="E4769" s="140" t="s">
        <v>131</v>
      </c>
      <c r="F4769" s="143" t="n">
        <v>2022</v>
      </c>
      <c r="G4769" s="144" t="n">
        <v>3141706.84</v>
      </c>
      <c r="H4769" s="144" t="n">
        <v>0</v>
      </c>
      <c r="I4769" s="144" t="n">
        <f aca="false">+G:G-H:H</f>
        <v>3141706.84</v>
      </c>
    </row>
    <row r="4770" customFormat="false" ht="17.25" hidden="false" customHeight="true" outlineLevel="0" collapsed="false">
      <c r="A4770" s="140" t="s">
        <v>129</v>
      </c>
      <c r="C4770" s="142" t="n">
        <v>486000</v>
      </c>
      <c r="D4770" s="143" t="n">
        <v>48600000</v>
      </c>
      <c r="E4770" s="140" t="s">
        <v>132</v>
      </c>
      <c r="F4770" s="143" t="n">
        <v>2022</v>
      </c>
      <c r="G4770" s="144" t="n">
        <v>40781950.76</v>
      </c>
      <c r="H4770" s="144" t="n">
        <v>0</v>
      </c>
      <c r="I4770" s="144" t="n">
        <f aca="false">+G:G-H:H</f>
        <v>40781950.76</v>
      </c>
    </row>
    <row r="4771" customFormat="false" ht="17.25" hidden="false" customHeight="true" outlineLevel="0" collapsed="false">
      <c r="A4771" s="140" t="s">
        <v>129</v>
      </c>
      <c r="C4771" s="142" t="n">
        <v>491000</v>
      </c>
      <c r="D4771" s="143" t="n">
        <v>49100000</v>
      </c>
      <c r="E4771" s="140" t="s">
        <v>1017</v>
      </c>
      <c r="F4771" s="143" t="n">
        <v>2022</v>
      </c>
      <c r="G4771" s="144" t="n">
        <v>0</v>
      </c>
      <c r="H4771" s="144" t="n">
        <v>415719177.53</v>
      </c>
      <c r="I4771" s="144" t="n">
        <f aca="false">+G:G-H:H</f>
        <v>-415719177.53</v>
      </c>
    </row>
    <row r="4772" customFormat="false" ht="17.25" hidden="false" customHeight="true" outlineLevel="0" collapsed="false">
      <c r="A4772" s="140" t="s">
        <v>129</v>
      </c>
      <c r="C4772" s="142" t="n">
        <v>511100</v>
      </c>
      <c r="D4772" s="143" t="n">
        <v>51110000</v>
      </c>
      <c r="E4772" s="140" t="s">
        <v>1019</v>
      </c>
      <c r="F4772" s="143" t="n">
        <v>2022</v>
      </c>
      <c r="G4772" s="144" t="n">
        <v>451593051.36</v>
      </c>
      <c r="H4772" s="144" t="n">
        <v>0</v>
      </c>
      <c r="I4772" s="144" t="n">
        <f aca="false">+G:G-H:H</f>
        <v>451593051.36</v>
      </c>
    </row>
    <row r="4773" customFormat="false" ht="17.25" hidden="false" customHeight="true" outlineLevel="0" collapsed="false">
      <c r="A4773" s="140" t="s">
        <v>129</v>
      </c>
      <c r="C4773" s="142" t="n">
        <v>511210</v>
      </c>
      <c r="D4773" s="143" t="n">
        <v>51121000</v>
      </c>
      <c r="E4773" s="140" t="s">
        <v>1023</v>
      </c>
      <c r="F4773" s="143" t="n">
        <v>2022</v>
      </c>
      <c r="G4773" s="144" t="n">
        <v>5506202</v>
      </c>
      <c r="H4773" s="144" t="n">
        <v>0</v>
      </c>
      <c r="I4773" s="144" t="n">
        <f aca="false">+G:G-H:H</f>
        <v>5506202</v>
      </c>
    </row>
    <row r="4774" customFormat="false" ht="17.25" hidden="false" customHeight="true" outlineLevel="0" collapsed="false">
      <c r="A4774" s="140" t="s">
        <v>129</v>
      </c>
      <c r="C4774" s="142" t="n">
        <v>511220</v>
      </c>
      <c r="D4774" s="143" t="n">
        <v>51122000</v>
      </c>
      <c r="E4774" s="140" t="s">
        <v>1105</v>
      </c>
      <c r="F4774" s="143" t="n">
        <v>2022</v>
      </c>
      <c r="G4774" s="144" t="n">
        <v>46361932.68</v>
      </c>
      <c r="H4774" s="144" t="n">
        <v>0</v>
      </c>
      <c r="I4774" s="144" t="n">
        <f aca="false">+G:G-H:H</f>
        <v>46361932.68</v>
      </c>
    </row>
    <row r="4775" customFormat="false" ht="17.25" hidden="false" customHeight="true" outlineLevel="0" collapsed="false">
      <c r="A4775" s="140" t="s">
        <v>129</v>
      </c>
      <c r="C4775" s="142" t="n">
        <v>511400</v>
      </c>
      <c r="D4775" s="143" t="n">
        <v>51140000</v>
      </c>
      <c r="E4775" s="140" t="s">
        <v>1029</v>
      </c>
      <c r="F4775" s="143" t="n">
        <v>2022</v>
      </c>
      <c r="G4775" s="144" t="n">
        <v>0</v>
      </c>
      <c r="H4775" s="144" t="n">
        <v>467831711.96</v>
      </c>
      <c r="I4775" s="144" t="n">
        <f aca="false">+G:G-H:H</f>
        <v>-467831711.96</v>
      </c>
    </row>
    <row r="4776" customFormat="false" ht="17.25" hidden="false" customHeight="true" outlineLevel="0" collapsed="false">
      <c r="A4776" s="140" t="s">
        <v>129</v>
      </c>
      <c r="C4776" s="142" t="n">
        <v>512110</v>
      </c>
      <c r="D4776" s="143" t="n">
        <v>51211000</v>
      </c>
      <c r="E4776" s="140" t="s">
        <v>1032</v>
      </c>
      <c r="F4776" s="143" t="n">
        <v>2022</v>
      </c>
      <c r="G4776" s="144" t="n">
        <v>0</v>
      </c>
      <c r="H4776" s="144" t="n">
        <v>410710260.089402</v>
      </c>
      <c r="I4776" s="144" t="n">
        <f aca="false">+G:G-H:H</f>
        <v>-410710260.089402</v>
      </c>
    </row>
    <row r="4777" customFormat="false" ht="17.25" hidden="false" customHeight="true" outlineLevel="0" collapsed="false">
      <c r="A4777" s="140" t="s">
        <v>129</v>
      </c>
      <c r="C4777" s="142" t="n">
        <v>512120</v>
      </c>
      <c r="D4777" s="143" t="n">
        <v>51212000</v>
      </c>
      <c r="E4777" s="140" t="s">
        <v>691</v>
      </c>
      <c r="F4777" s="143" t="n">
        <v>2022</v>
      </c>
      <c r="G4777" s="144" t="n">
        <v>3248456.47100002</v>
      </c>
      <c r="H4777" s="144" t="n">
        <v>0</v>
      </c>
      <c r="I4777" s="144" t="n">
        <f aca="false">+G:G-H:H</f>
        <v>3248456.47100002</v>
      </c>
    </row>
    <row r="4778" customFormat="false" ht="17.25" hidden="false" customHeight="true" outlineLevel="0" collapsed="false">
      <c r="A4778" s="140" t="s">
        <v>129</v>
      </c>
      <c r="C4778" s="142" t="n">
        <v>512130</v>
      </c>
      <c r="D4778" s="143" t="n">
        <v>51213000</v>
      </c>
      <c r="E4778" s="140" t="s">
        <v>693</v>
      </c>
      <c r="F4778" s="143" t="n">
        <v>2022</v>
      </c>
      <c r="G4778" s="144" t="n">
        <v>6530687.7874</v>
      </c>
      <c r="H4778" s="144" t="n">
        <v>0</v>
      </c>
      <c r="I4778" s="144" t="n">
        <f aca="false">+G:G-H:H</f>
        <v>6530687.7874</v>
      </c>
    </row>
    <row r="4779" customFormat="false" ht="17.25" hidden="false" customHeight="true" outlineLevel="0" collapsed="false">
      <c r="A4779" s="140" t="s">
        <v>129</v>
      </c>
      <c r="C4779" s="142" t="n">
        <v>512210</v>
      </c>
      <c r="D4779" s="143" t="n">
        <v>51221000</v>
      </c>
      <c r="E4779" s="140" t="s">
        <v>695</v>
      </c>
      <c r="F4779" s="143" t="n">
        <v>2022</v>
      </c>
      <c r="G4779" s="144" t="n">
        <v>0</v>
      </c>
      <c r="H4779" s="144" t="n">
        <v>444807545.301401</v>
      </c>
      <c r="I4779" s="144" t="n">
        <f aca="false">+G:G-H:H</f>
        <v>-444807545.301401</v>
      </c>
    </row>
    <row r="4780" customFormat="false" ht="17.25" hidden="false" customHeight="true" outlineLevel="0" collapsed="false">
      <c r="A4780" s="140" t="s">
        <v>129</v>
      </c>
      <c r="C4780" s="142" t="n">
        <v>512310</v>
      </c>
      <c r="D4780" s="143" t="n">
        <v>51231000</v>
      </c>
      <c r="E4780" s="140" t="s">
        <v>697</v>
      </c>
      <c r="F4780" s="143" t="n">
        <v>2022</v>
      </c>
      <c r="G4780" s="144" t="n">
        <v>0</v>
      </c>
      <c r="H4780" s="144" t="n">
        <v>151578888.611499</v>
      </c>
      <c r="I4780" s="144" t="n">
        <f aca="false">+G:G-H:H</f>
        <v>-151578888.611499</v>
      </c>
    </row>
    <row r="4781" customFormat="false" ht="17.25" hidden="false" customHeight="true" outlineLevel="0" collapsed="false">
      <c r="A4781" s="140" t="s">
        <v>129</v>
      </c>
      <c r="C4781" s="142" t="n">
        <v>512410</v>
      </c>
      <c r="D4781" s="143" t="n">
        <v>51241000</v>
      </c>
      <c r="E4781" s="140" t="s">
        <v>700</v>
      </c>
      <c r="F4781" s="143" t="n">
        <v>2022</v>
      </c>
      <c r="G4781" s="144" t="n">
        <v>0</v>
      </c>
      <c r="H4781" s="144" t="n">
        <v>498682748.520501</v>
      </c>
      <c r="I4781" s="144" t="n">
        <f aca="false">+G:G-H:H</f>
        <v>-498682748.520501</v>
      </c>
    </row>
    <row r="4782" customFormat="false" ht="17.25" hidden="false" customHeight="true" outlineLevel="0" collapsed="false">
      <c r="A4782" s="140" t="s">
        <v>129</v>
      </c>
      <c r="C4782" s="142" t="n">
        <v>512910</v>
      </c>
      <c r="D4782" s="143" t="n">
        <v>51291000</v>
      </c>
      <c r="E4782" s="140" t="s">
        <v>319</v>
      </c>
      <c r="F4782" s="143" t="n">
        <v>2022</v>
      </c>
      <c r="G4782" s="144" t="n">
        <v>55720620</v>
      </c>
      <c r="H4782" s="144" t="n">
        <v>0</v>
      </c>
      <c r="I4782" s="144" t="n">
        <f aca="false">+G:G-H:H</f>
        <v>55720620</v>
      </c>
    </row>
    <row r="4783" customFormat="false" ht="17.25" hidden="false" customHeight="true" outlineLevel="0" collapsed="false">
      <c r="A4783" s="140" t="s">
        <v>129</v>
      </c>
      <c r="C4783" s="142" t="n">
        <v>512920</v>
      </c>
      <c r="D4783" s="143" t="n">
        <v>51292000</v>
      </c>
      <c r="E4783" s="140" t="s">
        <v>980</v>
      </c>
      <c r="F4783" s="143" t="n">
        <v>2022</v>
      </c>
      <c r="G4783" s="144" t="n">
        <v>554918</v>
      </c>
      <c r="H4783" s="144" t="n">
        <v>0</v>
      </c>
      <c r="I4783" s="144" t="n">
        <f aca="false">+G:G-H:H</f>
        <v>554918</v>
      </c>
    </row>
    <row r="4784" customFormat="false" ht="17.25" hidden="false" customHeight="true" outlineLevel="0" collapsed="false">
      <c r="A4784" s="140" t="s">
        <v>129</v>
      </c>
      <c r="C4784" s="142" t="n">
        <v>518000</v>
      </c>
      <c r="D4784" s="143" t="n">
        <v>51800000</v>
      </c>
      <c r="F4784" s="143" t="n">
        <v>2022</v>
      </c>
      <c r="G4784" s="144" t="n">
        <v>0</v>
      </c>
      <c r="H4784" s="144" t="n">
        <v>32646865.09</v>
      </c>
      <c r="I4784" s="144" t="n">
        <f aca="false">+G:G-H:H</f>
        <v>-32646865.09</v>
      </c>
    </row>
    <row r="4785" customFormat="false" ht="17.25" hidden="false" customHeight="true" outlineLevel="0" collapsed="false">
      <c r="A4785" s="140" t="s">
        <v>129</v>
      </c>
      <c r="C4785" s="142" t="n">
        <v>519100</v>
      </c>
      <c r="D4785" s="143" t="n">
        <v>51910000</v>
      </c>
      <c r="E4785" s="140" t="s">
        <v>701</v>
      </c>
      <c r="F4785" s="143" t="n">
        <v>2022</v>
      </c>
      <c r="G4785" s="144" t="n">
        <v>0</v>
      </c>
      <c r="H4785" s="144" t="n">
        <v>1799999999.9</v>
      </c>
      <c r="I4785" s="144" t="n">
        <f aca="false">+G:G-H:H</f>
        <v>-1799999999.9</v>
      </c>
    </row>
    <row r="4786" customFormat="false" ht="17.25" hidden="false" customHeight="true" outlineLevel="0" collapsed="false">
      <c r="A4786" s="140" t="s">
        <v>129</v>
      </c>
      <c r="C4786" s="142" t="n">
        <v>519200</v>
      </c>
      <c r="D4786" s="143" t="n">
        <v>51920000</v>
      </c>
      <c r="E4786" s="140" t="s">
        <v>386</v>
      </c>
      <c r="F4786" s="143" t="n">
        <v>2022</v>
      </c>
      <c r="G4786" s="144" t="n">
        <v>0</v>
      </c>
      <c r="H4786" s="144" t="n">
        <v>2500000000</v>
      </c>
      <c r="I4786" s="144" t="n">
        <f aca="false">+G:G-H:H</f>
        <v>-2500000000</v>
      </c>
    </row>
    <row r="4787" customFormat="false" ht="17.25" hidden="false" customHeight="true" outlineLevel="0" collapsed="false">
      <c r="A4787" s="140" t="s">
        <v>129</v>
      </c>
      <c r="C4787" s="142" t="n">
        <v>519400</v>
      </c>
      <c r="D4787" s="143" t="n">
        <v>51940000</v>
      </c>
      <c r="E4787" s="140" t="s">
        <v>390</v>
      </c>
      <c r="F4787" s="143" t="n">
        <v>2022</v>
      </c>
      <c r="G4787" s="144" t="n">
        <v>0</v>
      </c>
      <c r="H4787" s="144" t="n">
        <v>1950000000</v>
      </c>
      <c r="I4787" s="144" t="n">
        <f aca="false">+G:G-H:H</f>
        <v>-1950000000</v>
      </c>
    </row>
    <row r="4788" customFormat="false" ht="17.25" hidden="false" customHeight="true" outlineLevel="0" collapsed="false">
      <c r="A4788" s="140" t="s">
        <v>129</v>
      </c>
      <c r="C4788" s="142" t="n">
        <v>519500</v>
      </c>
      <c r="D4788" s="143" t="n">
        <v>51950000</v>
      </c>
      <c r="E4788" s="140" t="s">
        <v>388</v>
      </c>
      <c r="F4788" s="143" t="n">
        <v>2022</v>
      </c>
      <c r="G4788" s="144" t="n">
        <v>0</v>
      </c>
      <c r="H4788" s="144" t="n">
        <v>1500000000</v>
      </c>
      <c r="I4788" s="144" t="n">
        <f aca="false">+G:G-H:H</f>
        <v>-1500000000</v>
      </c>
    </row>
    <row r="4789" customFormat="false" ht="17.25" hidden="false" customHeight="true" outlineLevel="0" collapsed="false">
      <c r="A4789" s="140" t="s">
        <v>129</v>
      </c>
      <c r="C4789" s="142" t="n">
        <v>531000</v>
      </c>
      <c r="D4789" s="143" t="n">
        <v>53100000</v>
      </c>
      <c r="E4789" s="140" t="s">
        <v>329</v>
      </c>
      <c r="F4789" s="143" t="n">
        <v>2022</v>
      </c>
      <c r="G4789" s="144" t="n">
        <v>13375600</v>
      </c>
      <c r="H4789" s="144" t="n">
        <v>0</v>
      </c>
      <c r="I4789" s="144" t="n">
        <f aca="false">+G:G-H:H</f>
        <v>13375600</v>
      </c>
    </row>
    <row r="4790" customFormat="false" ht="17.25" hidden="false" customHeight="true" outlineLevel="0" collapsed="false">
      <c r="A4790" s="140" t="s">
        <v>129</v>
      </c>
      <c r="C4790" s="142" t="n">
        <v>531100</v>
      </c>
      <c r="D4790" s="143" t="n">
        <v>53110000</v>
      </c>
      <c r="E4790" s="140" t="s">
        <v>1109</v>
      </c>
      <c r="F4790" s="143" t="n">
        <v>2022</v>
      </c>
      <c r="G4790" s="144" t="n">
        <v>974100</v>
      </c>
      <c r="H4790" s="144" t="n">
        <v>0</v>
      </c>
      <c r="I4790" s="144" t="n">
        <f aca="false">+G:G-H:H</f>
        <v>974100</v>
      </c>
    </row>
    <row r="4791" customFormat="false" ht="17.25" hidden="false" customHeight="true" outlineLevel="0" collapsed="false">
      <c r="A4791" s="140" t="s">
        <v>129</v>
      </c>
      <c r="C4791" s="142" t="n">
        <v>532000</v>
      </c>
      <c r="D4791" s="143" t="n">
        <v>53200000</v>
      </c>
      <c r="E4791" s="140" t="s">
        <v>3843</v>
      </c>
      <c r="F4791" s="143" t="n">
        <v>2022</v>
      </c>
      <c r="G4791" s="144" t="n">
        <v>50000</v>
      </c>
      <c r="H4791" s="144" t="n">
        <v>0</v>
      </c>
      <c r="I4791" s="144" t="n">
        <f aca="false">+G:G-H:H</f>
        <v>50000</v>
      </c>
    </row>
    <row r="4792" customFormat="false" ht="17.25" hidden="false" customHeight="true" outlineLevel="0" collapsed="false">
      <c r="A4792" s="140" t="s">
        <v>129</v>
      </c>
      <c r="C4792" s="142" t="n">
        <v>580000</v>
      </c>
      <c r="D4792" s="143" t="n">
        <v>58000000</v>
      </c>
      <c r="E4792" s="140" t="s">
        <v>137</v>
      </c>
      <c r="F4792" s="143" t="n">
        <v>2022</v>
      </c>
      <c r="G4792" s="144" t="n">
        <v>0</v>
      </c>
      <c r="H4792" s="144" t="n">
        <v>12000000</v>
      </c>
      <c r="I4792" s="144" t="n">
        <f aca="false">+G:G-H:H</f>
        <v>-12000000</v>
      </c>
    </row>
    <row r="4793" customFormat="false" ht="17.25" hidden="false" customHeight="true" outlineLevel="0" collapsed="false">
      <c r="A4793" s="140" t="s">
        <v>129</v>
      </c>
      <c r="C4793" s="142" t="n">
        <v>601010</v>
      </c>
      <c r="D4793" s="143" t="n">
        <v>60101000</v>
      </c>
      <c r="E4793" s="140" t="s">
        <v>331</v>
      </c>
      <c r="F4793" s="143" t="n">
        <v>2022</v>
      </c>
      <c r="G4793" s="144" t="n">
        <v>1537187371.1716</v>
      </c>
      <c r="H4793" s="144" t="n">
        <v>0</v>
      </c>
      <c r="I4793" s="144" t="n">
        <f aca="false">+G:G-H:H</f>
        <v>1537187371.1716</v>
      </c>
    </row>
    <row r="4794" customFormat="false" ht="17.25" hidden="false" customHeight="true" outlineLevel="0" collapsed="false">
      <c r="A4794" s="140" t="s">
        <v>129</v>
      </c>
      <c r="C4794" s="142" t="n">
        <v>601020</v>
      </c>
      <c r="D4794" s="143" t="n">
        <v>60102000</v>
      </c>
      <c r="E4794" s="140" t="s">
        <v>1042</v>
      </c>
      <c r="F4794" s="143" t="n">
        <v>2022</v>
      </c>
      <c r="G4794" s="144" t="n">
        <v>135985946.3915</v>
      </c>
      <c r="H4794" s="144" t="n">
        <v>0</v>
      </c>
      <c r="I4794" s="144" t="n">
        <f aca="false">+G:G-H:H</f>
        <v>135985946.3915</v>
      </c>
    </row>
    <row r="4795" customFormat="false" ht="17.25" hidden="false" customHeight="true" outlineLevel="0" collapsed="false">
      <c r="A4795" s="140" t="s">
        <v>129</v>
      </c>
      <c r="C4795" s="142" t="n">
        <v>601030</v>
      </c>
      <c r="D4795" s="143" t="n">
        <v>60103000</v>
      </c>
      <c r="E4795" s="140" t="s">
        <v>333</v>
      </c>
      <c r="F4795" s="143" t="n">
        <v>2022</v>
      </c>
      <c r="G4795" s="144" t="n">
        <v>11784373309.059</v>
      </c>
      <c r="H4795" s="144" t="n">
        <v>0</v>
      </c>
      <c r="I4795" s="144" t="n">
        <f aca="false">+G:G-H:H</f>
        <v>11784373309.059</v>
      </c>
    </row>
    <row r="4796" customFormat="false" ht="17.25" hidden="false" customHeight="true" outlineLevel="0" collapsed="false">
      <c r="A4796" s="140" t="s">
        <v>129</v>
      </c>
      <c r="C4796" s="142" t="n">
        <v>601400</v>
      </c>
      <c r="D4796" s="143" t="n">
        <v>60120000</v>
      </c>
      <c r="E4796" s="140" t="s">
        <v>3245</v>
      </c>
      <c r="F4796" s="143" t="n">
        <v>2022</v>
      </c>
      <c r="G4796" s="144" t="n">
        <v>325000</v>
      </c>
      <c r="H4796" s="144" t="n">
        <v>0</v>
      </c>
      <c r="I4796" s="144" t="n">
        <f aca="false">+G:G-H:H</f>
        <v>325000</v>
      </c>
    </row>
    <row r="4797" customFormat="false" ht="17.25" hidden="false" customHeight="true" outlineLevel="0" collapsed="false">
      <c r="A4797" s="140" t="s">
        <v>129</v>
      </c>
      <c r="C4797" s="142" t="n">
        <v>602010</v>
      </c>
      <c r="D4797" s="143" t="n">
        <v>60201000</v>
      </c>
      <c r="E4797" s="140" t="s">
        <v>341</v>
      </c>
      <c r="F4797" s="143" t="n">
        <v>2022</v>
      </c>
      <c r="G4797" s="144" t="n">
        <v>815000</v>
      </c>
      <c r="H4797" s="144" t="n">
        <v>0</v>
      </c>
      <c r="I4797" s="144" t="n">
        <f aca="false">+G:G-H:H</f>
        <v>815000</v>
      </c>
    </row>
    <row r="4798" customFormat="false" ht="17.25" hidden="false" customHeight="true" outlineLevel="0" collapsed="false">
      <c r="A4798" s="140" t="s">
        <v>129</v>
      </c>
      <c r="C4798" s="142" t="n">
        <v>602030</v>
      </c>
      <c r="D4798" s="143" t="n">
        <v>60203000</v>
      </c>
      <c r="E4798" s="140" t="s">
        <v>344</v>
      </c>
      <c r="F4798" s="143" t="n">
        <v>2022</v>
      </c>
      <c r="G4798" s="144" t="n">
        <v>173215202.85</v>
      </c>
      <c r="H4798" s="144" t="n">
        <v>0</v>
      </c>
      <c r="I4798" s="144" t="n">
        <f aca="false">+G:G-H:H</f>
        <v>173215202.85</v>
      </c>
    </row>
    <row r="4799" customFormat="false" ht="17.25" hidden="false" customHeight="true" outlineLevel="0" collapsed="false">
      <c r="A4799" s="140" t="s">
        <v>129</v>
      </c>
      <c r="C4799" s="142" t="n">
        <v>602040</v>
      </c>
      <c r="D4799" s="143" t="n">
        <v>60204000</v>
      </c>
      <c r="E4799" s="140" t="s">
        <v>345</v>
      </c>
      <c r="F4799" s="143" t="n">
        <v>2022</v>
      </c>
      <c r="G4799" s="144" t="n">
        <v>4211775</v>
      </c>
      <c r="H4799" s="144" t="n">
        <v>0</v>
      </c>
      <c r="I4799" s="144" t="n">
        <f aca="false">+G:G-H:H</f>
        <v>4211775</v>
      </c>
    </row>
    <row r="4800" customFormat="false" ht="17.25" hidden="false" customHeight="true" outlineLevel="0" collapsed="false">
      <c r="A4800" s="140" t="s">
        <v>129</v>
      </c>
      <c r="C4800" s="142" t="n">
        <v>602050</v>
      </c>
      <c r="D4800" s="143" t="n">
        <v>60205000</v>
      </c>
      <c r="E4800" s="140" t="s">
        <v>346</v>
      </c>
      <c r="F4800" s="143" t="n">
        <v>2022</v>
      </c>
      <c r="G4800" s="144" t="n">
        <v>800261.8</v>
      </c>
      <c r="H4800" s="144" t="n">
        <v>0</v>
      </c>
      <c r="I4800" s="144" t="n">
        <f aca="false">+G:G-H:H</f>
        <v>800261.8</v>
      </c>
    </row>
    <row r="4801" customFormat="false" ht="17.25" hidden="false" customHeight="true" outlineLevel="0" collapsed="false">
      <c r="A4801" s="140" t="s">
        <v>129</v>
      </c>
      <c r="C4801" s="142" t="n">
        <v>602100</v>
      </c>
      <c r="D4801" s="143" t="n">
        <v>60210000</v>
      </c>
      <c r="E4801" s="140" t="s">
        <v>1052</v>
      </c>
      <c r="F4801" s="143" t="n">
        <v>2022</v>
      </c>
      <c r="G4801" s="144" t="n">
        <v>108000</v>
      </c>
      <c r="H4801" s="144" t="n">
        <v>0</v>
      </c>
      <c r="I4801" s="144" t="n">
        <f aca="false">+G:G-H:H</f>
        <v>108000</v>
      </c>
    </row>
    <row r="4802" customFormat="false" ht="17.25" hidden="false" customHeight="true" outlineLevel="0" collapsed="false">
      <c r="A4802" s="140" t="s">
        <v>129</v>
      </c>
      <c r="C4802" s="142" t="n">
        <v>602200</v>
      </c>
      <c r="D4802" s="143" t="n">
        <v>60220000</v>
      </c>
      <c r="E4802" s="140" t="s">
        <v>1111</v>
      </c>
      <c r="F4802" s="143" t="n">
        <v>2022</v>
      </c>
      <c r="G4802" s="144" t="n">
        <v>1569975</v>
      </c>
      <c r="H4802" s="144" t="n">
        <v>0</v>
      </c>
      <c r="I4802" s="144" t="n">
        <f aca="false">+G:G-H:H</f>
        <v>1569975</v>
      </c>
    </row>
    <row r="4803" customFormat="false" ht="17.25" hidden="false" customHeight="true" outlineLevel="0" collapsed="false">
      <c r="A4803" s="140" t="s">
        <v>129</v>
      </c>
      <c r="C4803" s="142" t="n">
        <v>603010</v>
      </c>
      <c r="D4803" s="143" t="n">
        <v>60301000</v>
      </c>
      <c r="E4803" s="140" t="s">
        <v>1055</v>
      </c>
      <c r="F4803" s="143" t="n">
        <v>2022</v>
      </c>
      <c r="G4803" s="144" t="n">
        <v>0</v>
      </c>
      <c r="H4803" s="144" t="n">
        <v>2453651936.9</v>
      </c>
      <c r="I4803" s="144" t="n">
        <f aca="false">+G:G-H:H</f>
        <v>-2453651936.9</v>
      </c>
    </row>
    <row r="4804" customFormat="false" ht="17.25" hidden="false" customHeight="true" outlineLevel="0" collapsed="false">
      <c r="A4804" s="140" t="s">
        <v>129</v>
      </c>
      <c r="C4804" s="142" t="n">
        <v>603070</v>
      </c>
      <c r="D4804" s="143" t="n">
        <v>60307000</v>
      </c>
      <c r="E4804" s="140" t="s">
        <v>706</v>
      </c>
      <c r="F4804" s="143" t="n">
        <v>2022</v>
      </c>
      <c r="G4804" s="144" t="n">
        <v>570992816.4</v>
      </c>
      <c r="H4804" s="144" t="n">
        <v>0</v>
      </c>
      <c r="I4804" s="144" t="n">
        <f aca="false">+G:G-H:H</f>
        <v>570992816.4</v>
      </c>
    </row>
    <row r="4805" customFormat="false" ht="17.25" hidden="false" customHeight="true" outlineLevel="0" collapsed="false">
      <c r="A4805" s="140" t="s">
        <v>129</v>
      </c>
      <c r="C4805" s="142" t="n">
        <v>603080</v>
      </c>
      <c r="D4805" s="143" t="n">
        <v>60308000</v>
      </c>
      <c r="E4805" s="140" t="s">
        <v>1061</v>
      </c>
      <c r="F4805" s="143" t="n">
        <v>2022</v>
      </c>
      <c r="G4805" s="144" t="n">
        <v>2586241186.73</v>
      </c>
      <c r="H4805" s="144" t="n">
        <v>0</v>
      </c>
      <c r="I4805" s="144" t="n">
        <f aca="false">+G:G-H:H</f>
        <v>2586241186.73</v>
      </c>
    </row>
    <row r="4806" customFormat="false" ht="17.25" hidden="false" customHeight="true" outlineLevel="0" collapsed="false">
      <c r="A4806" s="140" t="s">
        <v>129</v>
      </c>
      <c r="C4806" s="142" t="n">
        <v>605000</v>
      </c>
      <c r="D4806" s="143" t="n">
        <v>60500000</v>
      </c>
      <c r="E4806" s="140" t="s">
        <v>3252</v>
      </c>
      <c r="F4806" s="143" t="n">
        <v>2022</v>
      </c>
      <c r="G4806" s="144" t="n">
        <v>512052.15</v>
      </c>
      <c r="H4806" s="144" t="n">
        <v>0</v>
      </c>
      <c r="I4806" s="144" t="n">
        <f aca="false">+G:G-H:H</f>
        <v>512052.15</v>
      </c>
    </row>
    <row r="4807" customFormat="false" ht="17.25" hidden="false" customHeight="true" outlineLevel="0" collapsed="false">
      <c r="A4807" s="140" t="s">
        <v>129</v>
      </c>
      <c r="C4807" s="142" t="n">
        <v>606010</v>
      </c>
      <c r="D4807" s="143" t="n">
        <v>60601000</v>
      </c>
      <c r="E4807" s="140" t="s">
        <v>138</v>
      </c>
      <c r="F4807" s="143" t="n">
        <v>2022</v>
      </c>
      <c r="G4807" s="144" t="n">
        <v>1272828874.27</v>
      </c>
      <c r="H4807" s="144" t="n">
        <v>0</v>
      </c>
      <c r="I4807" s="144" t="n">
        <f aca="false">+G:G-H:H</f>
        <v>1272828874.27</v>
      </c>
    </row>
    <row r="4808" customFormat="false" ht="17.25" hidden="false" customHeight="true" outlineLevel="0" collapsed="false">
      <c r="A4808" s="140" t="s">
        <v>129</v>
      </c>
      <c r="C4808" s="142" t="n">
        <v>606020</v>
      </c>
      <c r="D4808" s="143" t="n">
        <v>60602000</v>
      </c>
      <c r="E4808" s="140" t="s">
        <v>139</v>
      </c>
      <c r="F4808" s="143" t="n">
        <v>2022</v>
      </c>
      <c r="G4808" s="144" t="n">
        <v>0</v>
      </c>
      <c r="H4808" s="144" t="n">
        <v>28054470.18</v>
      </c>
      <c r="I4808" s="144" t="n">
        <f aca="false">+G:G-H:H</f>
        <v>-28054470.18</v>
      </c>
    </row>
    <row r="4809" customFormat="false" ht="17.25" hidden="false" customHeight="true" outlineLevel="0" collapsed="false">
      <c r="A4809" s="140" t="s">
        <v>129</v>
      </c>
      <c r="C4809" s="142" t="n">
        <v>606030</v>
      </c>
      <c r="D4809" s="143" t="n">
        <v>60603000</v>
      </c>
      <c r="E4809" s="140" t="s">
        <v>1066</v>
      </c>
      <c r="F4809" s="143" t="n">
        <v>2022</v>
      </c>
      <c r="G4809" s="144" t="n">
        <v>213774390.57</v>
      </c>
      <c r="H4809" s="144" t="n">
        <v>0</v>
      </c>
      <c r="I4809" s="144" t="n">
        <f aca="false">+G:G-H:H</f>
        <v>213774390.57</v>
      </c>
    </row>
    <row r="4810" customFormat="false" ht="17.25" hidden="false" customHeight="true" outlineLevel="0" collapsed="false">
      <c r="A4810" s="140" t="s">
        <v>129</v>
      </c>
      <c r="C4810" s="142" t="n">
        <v>606050</v>
      </c>
      <c r="D4810" s="143" t="n">
        <v>60605000</v>
      </c>
      <c r="E4810" s="140" t="s">
        <v>141</v>
      </c>
      <c r="F4810" s="143" t="n">
        <v>2022</v>
      </c>
      <c r="G4810" s="144" t="n">
        <v>96711851.12</v>
      </c>
      <c r="H4810" s="144" t="n">
        <v>0</v>
      </c>
      <c r="I4810" s="144" t="n">
        <f aca="false">+G:G-H:H</f>
        <v>96711851.12</v>
      </c>
    </row>
    <row r="4811" customFormat="false" ht="17.25" hidden="false" customHeight="true" outlineLevel="0" collapsed="false">
      <c r="A4811" s="140" t="s">
        <v>129</v>
      </c>
      <c r="C4811" s="142" t="n">
        <v>606060</v>
      </c>
      <c r="D4811" s="143" t="n">
        <v>60606000</v>
      </c>
      <c r="E4811" s="140" t="s">
        <v>140</v>
      </c>
      <c r="F4811" s="143" t="n">
        <v>2022</v>
      </c>
      <c r="G4811" s="144" t="n">
        <v>2163419.34</v>
      </c>
      <c r="H4811" s="144" t="n">
        <v>0</v>
      </c>
      <c r="I4811" s="144" t="n">
        <f aca="false">+G:G-H:H</f>
        <v>2163419.34</v>
      </c>
    </row>
    <row r="4812" customFormat="false" ht="17.25" hidden="false" customHeight="true" outlineLevel="0" collapsed="false">
      <c r="A4812" s="140" t="s">
        <v>129</v>
      </c>
      <c r="C4812" s="142" t="n">
        <v>606070</v>
      </c>
      <c r="D4812" s="143" t="n">
        <v>60607000</v>
      </c>
      <c r="E4812" s="140" t="s">
        <v>142</v>
      </c>
      <c r="F4812" s="143" t="n">
        <v>2022</v>
      </c>
      <c r="G4812" s="144" t="n">
        <v>8217850.71</v>
      </c>
      <c r="H4812" s="144" t="n">
        <v>0</v>
      </c>
      <c r="I4812" s="144" t="n">
        <f aca="false">+G:G-H:H</f>
        <v>8217850.71</v>
      </c>
    </row>
    <row r="4813" customFormat="false" ht="17.25" hidden="false" customHeight="true" outlineLevel="0" collapsed="false">
      <c r="A4813" s="140" t="s">
        <v>129</v>
      </c>
      <c r="C4813" s="142" t="n">
        <v>606080</v>
      </c>
      <c r="D4813" s="143" t="n">
        <v>60608000</v>
      </c>
      <c r="E4813" s="140" t="s">
        <v>143</v>
      </c>
      <c r="F4813" s="143" t="n">
        <v>2022</v>
      </c>
      <c r="G4813" s="144" t="n">
        <v>31048415.22</v>
      </c>
      <c r="H4813" s="144" t="n">
        <v>0</v>
      </c>
      <c r="I4813" s="144" t="n">
        <f aca="false">+G:G-H:H</f>
        <v>31048415.22</v>
      </c>
    </row>
    <row r="4814" customFormat="false" ht="17.25" hidden="false" customHeight="true" outlineLevel="0" collapsed="false">
      <c r="A4814" s="140" t="s">
        <v>129</v>
      </c>
      <c r="C4814" s="142" t="n">
        <v>606090</v>
      </c>
      <c r="D4814" s="143" t="n">
        <v>60609000</v>
      </c>
      <c r="E4814" s="140" t="s">
        <v>144</v>
      </c>
      <c r="F4814" s="143" t="n">
        <v>2022</v>
      </c>
      <c r="G4814" s="144" t="n">
        <v>7925260.0678</v>
      </c>
      <c r="H4814" s="144" t="n">
        <v>0</v>
      </c>
      <c r="I4814" s="144" t="n">
        <f aca="false">+G:G-H:H</f>
        <v>7925260.0678</v>
      </c>
    </row>
    <row r="4815" customFormat="false" ht="17.25" hidden="false" customHeight="true" outlineLevel="0" collapsed="false">
      <c r="A4815" s="140" t="s">
        <v>129</v>
      </c>
      <c r="C4815" s="142" t="n">
        <v>606100</v>
      </c>
      <c r="D4815" s="143" t="n">
        <v>60610000</v>
      </c>
      <c r="E4815" s="140" t="s">
        <v>410</v>
      </c>
      <c r="F4815" s="143" t="n">
        <v>2022</v>
      </c>
      <c r="G4815" s="144" t="n">
        <v>506022267.4728</v>
      </c>
      <c r="H4815" s="144" t="n">
        <v>0</v>
      </c>
      <c r="I4815" s="144" t="n">
        <f aca="false">+G:G-H:H</f>
        <v>506022267.4728</v>
      </c>
    </row>
    <row r="4816" customFormat="false" ht="17.25" hidden="false" customHeight="true" outlineLevel="0" collapsed="false">
      <c r="A4816" s="140" t="s">
        <v>129</v>
      </c>
      <c r="C4816" s="142" t="n">
        <v>606800</v>
      </c>
      <c r="D4816" s="143" t="n">
        <v>60680000</v>
      </c>
      <c r="E4816" s="140" t="s">
        <v>145</v>
      </c>
      <c r="F4816" s="143" t="n">
        <v>2022</v>
      </c>
      <c r="G4816" s="144" t="n">
        <v>149000</v>
      </c>
      <c r="H4816" s="144" t="n">
        <v>0</v>
      </c>
      <c r="I4816" s="144" t="n">
        <f aca="false">+G:G-H:H</f>
        <v>149000</v>
      </c>
    </row>
    <row r="4817" customFormat="false" ht="17.25" hidden="false" customHeight="true" outlineLevel="0" collapsed="false">
      <c r="A4817" s="140" t="s">
        <v>129</v>
      </c>
      <c r="C4817" s="142" t="n">
        <v>607000</v>
      </c>
      <c r="D4817" s="143" t="n">
        <v>60700000</v>
      </c>
      <c r="E4817" s="140" t="s">
        <v>2425</v>
      </c>
      <c r="F4817" s="143" t="n">
        <v>2022</v>
      </c>
      <c r="G4817" s="144" t="n">
        <v>0</v>
      </c>
      <c r="H4817" s="144" t="n">
        <v>1400000</v>
      </c>
      <c r="I4817" s="144" t="n">
        <f aca="false">+G:G-H:H</f>
        <v>-1400000</v>
      </c>
    </row>
    <row r="4818" customFormat="false" ht="17.25" hidden="false" customHeight="true" outlineLevel="0" collapsed="false">
      <c r="A4818" s="140" t="s">
        <v>129</v>
      </c>
      <c r="C4818" s="142" t="n">
        <v>607010</v>
      </c>
      <c r="D4818" s="143" t="n">
        <v>60701000</v>
      </c>
      <c r="E4818" s="140" t="s">
        <v>1078</v>
      </c>
      <c r="F4818" s="143" t="n">
        <v>2022</v>
      </c>
      <c r="G4818" s="144" t="n">
        <v>120256796.644</v>
      </c>
      <c r="H4818" s="144" t="n">
        <v>0</v>
      </c>
      <c r="I4818" s="144" t="n">
        <f aca="false">+G:G-H:H</f>
        <v>120256796.644</v>
      </c>
    </row>
    <row r="4819" customFormat="false" ht="17.25" hidden="false" customHeight="true" outlineLevel="0" collapsed="false">
      <c r="A4819" s="140" t="s">
        <v>129</v>
      </c>
      <c r="C4819" s="142" t="n">
        <v>607020</v>
      </c>
      <c r="D4819" s="143" t="n">
        <v>60702000</v>
      </c>
      <c r="E4819" s="140" t="s">
        <v>1080</v>
      </c>
      <c r="F4819" s="143" t="n">
        <v>2022</v>
      </c>
      <c r="G4819" s="144" t="n">
        <v>461469229.4595</v>
      </c>
      <c r="H4819" s="144" t="n">
        <v>0</v>
      </c>
      <c r="I4819" s="144" t="n">
        <f aca="false">+G:G-H:H</f>
        <v>461469229.4595</v>
      </c>
    </row>
    <row r="4820" customFormat="false" ht="17.25" hidden="false" customHeight="true" outlineLevel="0" collapsed="false">
      <c r="A4820" s="140" t="s">
        <v>129</v>
      </c>
      <c r="C4820" s="142" t="n">
        <v>608010</v>
      </c>
      <c r="D4820" s="143" t="n">
        <v>60801000</v>
      </c>
      <c r="E4820" s="140" t="s">
        <v>368</v>
      </c>
      <c r="F4820" s="143" t="n">
        <v>2022</v>
      </c>
      <c r="G4820" s="144" t="n">
        <v>60183019.5724</v>
      </c>
      <c r="H4820" s="144" t="n">
        <v>0</v>
      </c>
      <c r="I4820" s="144" t="n">
        <f aca="false">+G:G-H:H</f>
        <v>60183019.5724</v>
      </c>
    </row>
    <row r="4821" customFormat="false" ht="17.25" hidden="false" customHeight="true" outlineLevel="0" collapsed="false">
      <c r="A4821" s="140" t="s">
        <v>129</v>
      </c>
      <c r="C4821" s="142" t="n">
        <v>608020</v>
      </c>
      <c r="D4821" s="143" t="n">
        <v>60802000</v>
      </c>
      <c r="E4821" s="140" t="s">
        <v>370</v>
      </c>
      <c r="F4821" s="143" t="n">
        <v>2022</v>
      </c>
      <c r="G4821" s="144" t="n">
        <v>26303577</v>
      </c>
      <c r="H4821" s="144" t="n">
        <v>0</v>
      </c>
      <c r="I4821" s="144" t="n">
        <f aca="false">+G:G-H:H</f>
        <v>26303577</v>
      </c>
    </row>
    <row r="4822" customFormat="false" ht="17.25" hidden="false" customHeight="true" outlineLevel="0" collapsed="false">
      <c r="A4822" s="140" t="s">
        <v>129</v>
      </c>
      <c r="C4822" s="142" t="n">
        <v>608030</v>
      </c>
      <c r="D4822" s="143" t="n">
        <v>60803000</v>
      </c>
      <c r="E4822" s="140" t="s">
        <v>372</v>
      </c>
      <c r="F4822" s="143" t="n">
        <v>2022</v>
      </c>
      <c r="G4822" s="144" t="n">
        <v>16076512.99</v>
      </c>
      <c r="H4822" s="144" t="n">
        <v>0</v>
      </c>
      <c r="I4822" s="144" t="n">
        <f aca="false">+G:G-H:H</f>
        <v>16076512.99</v>
      </c>
    </row>
    <row r="4823" customFormat="false" ht="17.25" hidden="false" customHeight="true" outlineLevel="0" collapsed="false">
      <c r="A4823" s="140" t="s">
        <v>129</v>
      </c>
      <c r="C4823" s="142" t="n">
        <v>608040</v>
      </c>
      <c r="D4823" s="143" t="n">
        <v>60804000</v>
      </c>
      <c r="E4823" s="140" t="s">
        <v>1083</v>
      </c>
      <c r="F4823" s="143" t="n">
        <v>2022</v>
      </c>
      <c r="G4823" s="144" t="n">
        <v>0</v>
      </c>
      <c r="H4823" s="144" t="n">
        <v>517456449.69</v>
      </c>
      <c r="I4823" s="144" t="n">
        <f aca="false">+G:G-H:H</f>
        <v>-517456449.69</v>
      </c>
    </row>
    <row r="4824" customFormat="false" ht="17.25" hidden="false" customHeight="true" outlineLevel="0" collapsed="false">
      <c r="A4824" s="140" t="s">
        <v>129</v>
      </c>
      <c r="C4824" s="142" t="n">
        <v>608050</v>
      </c>
      <c r="D4824" s="143" t="n">
        <v>60805000</v>
      </c>
      <c r="E4824" s="140" t="s">
        <v>376</v>
      </c>
      <c r="F4824" s="143" t="n">
        <v>2022</v>
      </c>
      <c r="G4824" s="144" t="n">
        <v>107961483.85</v>
      </c>
      <c r="H4824" s="144" t="n">
        <v>0</v>
      </c>
      <c r="I4824" s="144" t="n">
        <f aca="false">+G:G-H:H</f>
        <v>107961483.85</v>
      </c>
    </row>
    <row r="4825" customFormat="false" ht="17.25" hidden="false" customHeight="true" outlineLevel="0" collapsed="false">
      <c r="A4825" s="140" t="s">
        <v>129</v>
      </c>
      <c r="C4825" s="142" t="n">
        <v>608070</v>
      </c>
      <c r="D4825" s="143" t="n">
        <v>60807000</v>
      </c>
      <c r="E4825" s="140" t="s">
        <v>377</v>
      </c>
      <c r="F4825" s="143" t="n">
        <v>2022</v>
      </c>
      <c r="G4825" s="144" t="n">
        <v>360928777</v>
      </c>
      <c r="H4825" s="144" t="n">
        <v>0</v>
      </c>
      <c r="I4825" s="144" t="n">
        <f aca="false">+G:G-H:H</f>
        <v>360928777</v>
      </c>
    </row>
    <row r="4826" customFormat="false" ht="17.25" hidden="false" customHeight="true" outlineLevel="0" collapsed="false">
      <c r="A4826" s="140" t="s">
        <v>129</v>
      </c>
      <c r="C4826" s="142" t="n">
        <v>608080</v>
      </c>
      <c r="D4826" s="143" t="n">
        <v>60808000</v>
      </c>
      <c r="E4826" s="140" t="s">
        <v>1084</v>
      </c>
      <c r="F4826" s="143" t="n">
        <v>2022</v>
      </c>
      <c r="G4826" s="144" t="n">
        <v>7159500</v>
      </c>
      <c r="H4826" s="144" t="n">
        <v>0</v>
      </c>
      <c r="I4826" s="144" t="n">
        <f aca="false">+G:G-H:H</f>
        <v>7159500</v>
      </c>
    </row>
    <row r="4827" customFormat="false" ht="17.25" hidden="false" customHeight="true" outlineLevel="0" collapsed="false">
      <c r="A4827" s="140" t="s">
        <v>129</v>
      </c>
      <c r="C4827" s="142" t="n">
        <v>608090</v>
      </c>
      <c r="D4827" s="143" t="n">
        <v>60809000</v>
      </c>
      <c r="E4827" s="140" t="s">
        <v>379</v>
      </c>
      <c r="F4827" s="143" t="n">
        <v>2022</v>
      </c>
      <c r="G4827" s="144" t="n">
        <v>861782196</v>
      </c>
      <c r="H4827" s="144" t="n">
        <v>0</v>
      </c>
      <c r="I4827" s="144" t="n">
        <f aca="false">+G:G-H:H</f>
        <v>861782196</v>
      </c>
    </row>
    <row r="4828" customFormat="false" ht="17.25" hidden="false" customHeight="true" outlineLevel="0" collapsed="false">
      <c r="A4828" s="140" t="s">
        <v>129</v>
      </c>
      <c r="C4828" s="142" t="n">
        <v>608091</v>
      </c>
      <c r="D4828" s="143" t="n">
        <v>60809100</v>
      </c>
      <c r="E4828" s="140" t="s">
        <v>1086</v>
      </c>
      <c r="F4828" s="143" t="n">
        <v>2022</v>
      </c>
      <c r="G4828" s="144" t="n">
        <v>34079615.61</v>
      </c>
      <c r="H4828" s="144" t="n">
        <v>0</v>
      </c>
      <c r="I4828" s="144" t="n">
        <f aca="false">+G:G-H:H</f>
        <v>34079615.61</v>
      </c>
    </row>
    <row r="4829" customFormat="false" ht="17.25" hidden="false" customHeight="true" outlineLevel="0" collapsed="false">
      <c r="A4829" s="140" t="s">
        <v>129</v>
      </c>
      <c r="C4829" s="142" t="n">
        <v>608100</v>
      </c>
      <c r="D4829" s="143" t="n">
        <v>60810000</v>
      </c>
      <c r="E4829" s="140" t="s">
        <v>381</v>
      </c>
      <c r="F4829" s="143" t="n">
        <v>2022</v>
      </c>
      <c r="G4829" s="144" t="n">
        <v>84010509</v>
      </c>
      <c r="H4829" s="144" t="n">
        <v>0</v>
      </c>
      <c r="I4829" s="144" t="n">
        <f aca="false">+G:G-H:H</f>
        <v>84010509</v>
      </c>
    </row>
    <row r="4830" customFormat="false" ht="17.25" hidden="false" customHeight="true" outlineLevel="0" collapsed="false">
      <c r="A4830" s="140" t="s">
        <v>129</v>
      </c>
      <c r="C4830" s="142" t="n">
        <v>608120</v>
      </c>
      <c r="D4830" s="143" t="n">
        <v>60812000</v>
      </c>
      <c r="E4830" s="140" t="s">
        <v>2135</v>
      </c>
      <c r="F4830" s="143" t="n">
        <v>2022</v>
      </c>
      <c r="G4830" s="144" t="n">
        <v>1540000</v>
      </c>
      <c r="H4830" s="144" t="n">
        <v>0</v>
      </c>
      <c r="I4830" s="144" t="n">
        <f aca="false">+G:G-H:H</f>
        <v>1540000</v>
      </c>
    </row>
    <row r="4831" customFormat="false" ht="17.25" hidden="false" customHeight="true" outlineLevel="0" collapsed="false">
      <c r="A4831" s="140" t="s">
        <v>129</v>
      </c>
      <c r="C4831" s="142" t="n">
        <v>608140</v>
      </c>
      <c r="D4831" s="143" t="n">
        <v>60812000</v>
      </c>
      <c r="E4831" s="140" t="s">
        <v>382</v>
      </c>
      <c r="F4831" s="143" t="n">
        <v>2022</v>
      </c>
      <c r="G4831" s="144" t="n">
        <v>80000</v>
      </c>
      <c r="H4831" s="144" t="n">
        <v>0</v>
      </c>
      <c r="I4831" s="144" t="n">
        <f aca="false">+G:G-H:H</f>
        <v>80000</v>
      </c>
    </row>
    <row r="4832" customFormat="false" ht="17.25" hidden="false" customHeight="true" outlineLevel="0" collapsed="false">
      <c r="A4832" s="140" t="s">
        <v>129</v>
      </c>
      <c r="C4832" s="142" t="n">
        <v>609000</v>
      </c>
      <c r="D4832" s="143" t="n">
        <v>60900000</v>
      </c>
      <c r="E4832" s="140" t="s">
        <v>449</v>
      </c>
      <c r="F4832" s="143" t="n">
        <v>2022</v>
      </c>
      <c r="G4832" s="144" t="n">
        <v>0</v>
      </c>
      <c r="H4832" s="144" t="n">
        <v>3340844.04</v>
      </c>
      <c r="I4832" s="144" t="n">
        <f aca="false">+G:G-H:H</f>
        <v>-3340844.04</v>
      </c>
    </row>
    <row r="4833" customFormat="false" ht="17.25" hidden="false" customHeight="true" outlineLevel="0" collapsed="false">
      <c r="A4833" s="140" t="s">
        <v>129</v>
      </c>
      <c r="C4833" s="142" t="n">
        <v>609100</v>
      </c>
      <c r="D4833" s="143" t="n">
        <v>60910000</v>
      </c>
      <c r="E4833" s="140" t="s">
        <v>1124</v>
      </c>
      <c r="F4833" s="143" t="n">
        <v>2022</v>
      </c>
      <c r="G4833" s="144" t="n">
        <v>0</v>
      </c>
      <c r="H4833" s="144" t="n">
        <v>90499590.83</v>
      </c>
      <c r="I4833" s="144" t="n">
        <f aca="false">+G:G-H:H</f>
        <v>-90499590.83</v>
      </c>
    </row>
    <row r="4834" customFormat="false" ht="17.25" hidden="false" customHeight="true" outlineLevel="0" collapsed="false">
      <c r="A4834" s="140" t="s">
        <v>129</v>
      </c>
      <c r="C4834" s="142" t="n">
        <v>613000</v>
      </c>
      <c r="D4834" s="143" t="n">
        <v>61300000</v>
      </c>
      <c r="E4834" s="140" t="s">
        <v>454</v>
      </c>
      <c r="F4834" s="143" t="n">
        <v>2022</v>
      </c>
      <c r="G4834" s="144" t="n">
        <v>200000</v>
      </c>
      <c r="H4834" s="144" t="n">
        <v>0</v>
      </c>
      <c r="I4834" s="144" t="n">
        <f aca="false">+G:G-H:H</f>
        <v>200000</v>
      </c>
    </row>
    <row r="4835" customFormat="false" ht="17.25" hidden="false" customHeight="true" outlineLevel="0" collapsed="false">
      <c r="A4835" s="140" t="s">
        <v>129</v>
      </c>
      <c r="C4835" s="142" t="n">
        <v>613010</v>
      </c>
      <c r="D4835" s="143" t="n">
        <v>61301000</v>
      </c>
      <c r="E4835" s="140" t="s">
        <v>1090</v>
      </c>
      <c r="F4835" s="143" t="n">
        <v>2022</v>
      </c>
      <c r="G4835" s="144" t="n">
        <v>27368874.16</v>
      </c>
      <c r="H4835" s="144" t="n">
        <v>0</v>
      </c>
      <c r="I4835" s="144" t="n">
        <f aca="false">+G:G-H:H</f>
        <v>27368874.16</v>
      </c>
    </row>
    <row r="4836" customFormat="false" ht="17.25" hidden="false" customHeight="true" outlineLevel="0" collapsed="false">
      <c r="A4836" s="140" t="s">
        <v>129</v>
      </c>
      <c r="C4836" s="142" t="n">
        <v>613020</v>
      </c>
      <c r="D4836" s="143" t="n">
        <v>61302000</v>
      </c>
      <c r="E4836" s="140" t="s">
        <v>1091</v>
      </c>
      <c r="F4836" s="143" t="n">
        <v>2022</v>
      </c>
      <c r="G4836" s="144" t="n">
        <v>241329534.75</v>
      </c>
      <c r="H4836" s="144" t="n">
        <v>0</v>
      </c>
      <c r="I4836" s="144" t="n">
        <f aca="false">+G:G-H:H</f>
        <v>241329534.75</v>
      </c>
    </row>
    <row r="4837" customFormat="false" ht="17.25" hidden="false" customHeight="true" outlineLevel="0" collapsed="false">
      <c r="A4837" s="140" t="s">
        <v>129</v>
      </c>
      <c r="C4837" s="142" t="n">
        <v>613030</v>
      </c>
      <c r="D4837" s="143" t="n">
        <v>61303000</v>
      </c>
      <c r="E4837" s="140" t="s">
        <v>1092</v>
      </c>
      <c r="F4837" s="143" t="n">
        <v>2022</v>
      </c>
      <c r="G4837" s="144" t="n">
        <v>332690477.13</v>
      </c>
      <c r="H4837" s="144" t="n">
        <v>0</v>
      </c>
      <c r="I4837" s="144" t="n">
        <f aca="false">+G:G-H:H</f>
        <v>332690477.13</v>
      </c>
    </row>
    <row r="4838" customFormat="false" ht="17.25" hidden="false" customHeight="true" outlineLevel="0" collapsed="false">
      <c r="A4838" s="140" t="s">
        <v>129</v>
      </c>
      <c r="C4838" s="142" t="n">
        <v>615000</v>
      </c>
      <c r="D4838" s="143" t="n">
        <v>61500000</v>
      </c>
      <c r="E4838" s="140" t="s">
        <v>1093</v>
      </c>
      <c r="F4838" s="143" t="n">
        <v>2022</v>
      </c>
      <c r="G4838" s="144" t="n">
        <v>422000</v>
      </c>
      <c r="H4838" s="144" t="n">
        <v>0</v>
      </c>
      <c r="I4838" s="144" t="n">
        <f aca="false">+G:G-H:H</f>
        <v>422000</v>
      </c>
    </row>
    <row r="4839" customFormat="false" ht="17.25" hidden="false" customHeight="true" outlineLevel="0" collapsed="false">
      <c r="A4839" s="140" t="s">
        <v>129</v>
      </c>
      <c r="C4839" s="142" t="n">
        <v>615010</v>
      </c>
      <c r="D4839" s="143" t="n">
        <v>61501000</v>
      </c>
      <c r="E4839" s="140" t="s">
        <v>1094</v>
      </c>
      <c r="F4839" s="143" t="n">
        <v>2022</v>
      </c>
      <c r="G4839" s="144" t="n">
        <v>23673804.278</v>
      </c>
      <c r="H4839" s="144" t="n">
        <v>0</v>
      </c>
      <c r="I4839" s="144" t="n">
        <f aca="false">+G:G-H:H</f>
        <v>23673804.278</v>
      </c>
    </row>
    <row r="4840" customFormat="false" ht="17.25" hidden="false" customHeight="true" outlineLevel="0" collapsed="false">
      <c r="A4840" s="140" t="s">
        <v>129</v>
      </c>
      <c r="C4840" s="142" t="n">
        <v>615020</v>
      </c>
      <c r="D4840" s="143" t="n">
        <v>61502000</v>
      </c>
      <c r="E4840" s="140" t="s">
        <v>154</v>
      </c>
      <c r="F4840" s="143" t="n">
        <v>2022</v>
      </c>
      <c r="G4840" s="144" t="n">
        <v>90000</v>
      </c>
      <c r="H4840" s="144" t="n">
        <v>0</v>
      </c>
      <c r="I4840" s="144" t="n">
        <f aca="false">+G:G-H:H</f>
        <v>90000</v>
      </c>
    </row>
    <row r="4841" customFormat="false" ht="17.25" hidden="false" customHeight="true" outlineLevel="0" collapsed="false">
      <c r="A4841" s="140" t="s">
        <v>129</v>
      </c>
      <c r="C4841" s="142" t="n">
        <v>615030</v>
      </c>
      <c r="D4841" s="143" t="n">
        <v>61503000</v>
      </c>
      <c r="E4841" s="140" t="s">
        <v>155</v>
      </c>
      <c r="F4841" s="143" t="n">
        <v>2022</v>
      </c>
      <c r="G4841" s="144" t="n">
        <v>48810711.0807</v>
      </c>
      <c r="H4841" s="144" t="n">
        <v>0</v>
      </c>
      <c r="I4841" s="144" t="n">
        <f aca="false">+G:G-H:H</f>
        <v>48810711.0807</v>
      </c>
    </row>
    <row r="4842" customFormat="false" ht="17.25" hidden="false" customHeight="true" outlineLevel="0" collapsed="false">
      <c r="A4842" s="140" t="s">
        <v>129</v>
      </c>
      <c r="C4842" s="142" t="n">
        <v>615040</v>
      </c>
      <c r="D4842" s="143" t="n">
        <v>61504000</v>
      </c>
      <c r="E4842" s="140" t="s">
        <v>1095</v>
      </c>
      <c r="F4842" s="143" t="n">
        <v>2022</v>
      </c>
      <c r="G4842" s="144" t="n">
        <v>5384166.7</v>
      </c>
      <c r="H4842" s="144" t="n">
        <v>0</v>
      </c>
      <c r="I4842" s="144" t="n">
        <f aca="false">+G:G-H:H</f>
        <v>5384166.7</v>
      </c>
    </row>
    <row r="4843" customFormat="false" ht="17.25" hidden="false" customHeight="true" outlineLevel="0" collapsed="false">
      <c r="A4843" s="140" t="s">
        <v>129</v>
      </c>
      <c r="C4843" s="142" t="n">
        <v>615200</v>
      </c>
      <c r="D4843" s="143" t="n">
        <v>61520000</v>
      </c>
      <c r="E4843" s="140" t="s">
        <v>1096</v>
      </c>
      <c r="F4843" s="143" t="n">
        <v>2022</v>
      </c>
      <c r="G4843" s="144" t="n">
        <v>8615870.84</v>
      </c>
      <c r="H4843" s="144" t="n">
        <v>0</v>
      </c>
      <c r="I4843" s="144" t="n">
        <f aca="false">+G:G-H:H</f>
        <v>8615870.84</v>
      </c>
    </row>
    <row r="4844" customFormat="false" ht="17.25" hidden="false" customHeight="true" outlineLevel="0" collapsed="false">
      <c r="A4844" s="140" t="s">
        <v>129</v>
      </c>
      <c r="C4844" s="142" t="n">
        <v>615500</v>
      </c>
      <c r="D4844" s="143" t="n">
        <v>61550000</v>
      </c>
      <c r="E4844" s="140" t="s">
        <v>1097</v>
      </c>
      <c r="F4844" s="143" t="n">
        <v>2022</v>
      </c>
      <c r="G4844" s="144" t="n">
        <v>2739200</v>
      </c>
      <c r="H4844" s="144" t="n">
        <v>0</v>
      </c>
      <c r="I4844" s="144" t="n">
        <f aca="false">+G:G-H:H</f>
        <v>2739200</v>
      </c>
    </row>
    <row r="4845" customFormat="false" ht="17.25" hidden="false" customHeight="true" outlineLevel="0" collapsed="false">
      <c r="A4845" s="140" t="s">
        <v>129</v>
      </c>
      <c r="C4845" s="142" t="n">
        <v>615600</v>
      </c>
      <c r="D4845" s="143" t="n">
        <v>61560000</v>
      </c>
      <c r="E4845" s="140" t="s">
        <v>3278</v>
      </c>
      <c r="F4845" s="143" t="n">
        <v>2022</v>
      </c>
      <c r="G4845" s="144" t="n">
        <v>8878499.223</v>
      </c>
      <c r="H4845" s="144" t="n">
        <v>0</v>
      </c>
      <c r="I4845" s="144" t="n">
        <f aca="false">+G:G-H:H</f>
        <v>8878499.223</v>
      </c>
    </row>
    <row r="4846" customFormat="false" ht="17.25" hidden="false" customHeight="true" outlineLevel="0" collapsed="false">
      <c r="A4846" s="140" t="s">
        <v>129</v>
      </c>
      <c r="C4846" s="142" t="n">
        <v>616010</v>
      </c>
      <c r="D4846" s="143" t="n">
        <v>61601000</v>
      </c>
      <c r="E4846" s="140" t="s">
        <v>395</v>
      </c>
      <c r="F4846" s="143" t="n">
        <v>2022</v>
      </c>
      <c r="G4846" s="144" t="n">
        <v>3677565.79</v>
      </c>
      <c r="H4846" s="144" t="n">
        <v>0</v>
      </c>
      <c r="I4846" s="144" t="n">
        <f aca="false">+G:G-H:H</f>
        <v>3677565.79</v>
      </c>
    </row>
    <row r="4847" customFormat="false" ht="17.25" hidden="false" customHeight="true" outlineLevel="0" collapsed="false">
      <c r="A4847" s="140" t="s">
        <v>129</v>
      </c>
      <c r="C4847" s="142" t="n">
        <v>616020</v>
      </c>
      <c r="D4847" s="143" t="n">
        <v>61602000</v>
      </c>
      <c r="E4847" s="140" t="s">
        <v>396</v>
      </c>
      <c r="F4847" s="143" t="n">
        <v>2022</v>
      </c>
      <c r="G4847" s="144" t="n">
        <v>23117662</v>
      </c>
      <c r="H4847" s="144" t="n">
        <v>0</v>
      </c>
      <c r="I4847" s="144" t="n">
        <f aca="false">+G:G-H:H</f>
        <v>23117662</v>
      </c>
    </row>
    <row r="4848" customFormat="false" ht="17.25" hidden="false" customHeight="true" outlineLevel="0" collapsed="false">
      <c r="A4848" s="140" t="s">
        <v>129</v>
      </c>
      <c r="C4848" s="142" t="n">
        <v>616040</v>
      </c>
      <c r="D4848" s="143" t="n">
        <v>61604000</v>
      </c>
      <c r="E4848" s="140" t="s">
        <v>157</v>
      </c>
      <c r="F4848" s="143" t="n">
        <v>2022</v>
      </c>
      <c r="G4848" s="144" t="n">
        <v>30480901.8</v>
      </c>
      <c r="H4848" s="144" t="n">
        <v>0</v>
      </c>
      <c r="I4848" s="144" t="n">
        <f aca="false">+G:G-H:H</f>
        <v>30480901.8</v>
      </c>
    </row>
    <row r="4849" customFormat="false" ht="17.25" hidden="false" customHeight="true" outlineLevel="0" collapsed="false">
      <c r="A4849" s="140" t="s">
        <v>129</v>
      </c>
      <c r="C4849" s="142" t="n">
        <v>616100</v>
      </c>
      <c r="D4849" s="143" t="n">
        <v>61610000</v>
      </c>
      <c r="E4849" s="140" t="s">
        <v>1131</v>
      </c>
      <c r="F4849" s="143" t="n">
        <v>2022</v>
      </c>
      <c r="G4849" s="144" t="n">
        <v>30906048</v>
      </c>
      <c r="H4849" s="144" t="n">
        <v>0</v>
      </c>
      <c r="I4849" s="144" t="n">
        <f aca="false">+G:G-H:H</f>
        <v>30906048</v>
      </c>
    </row>
    <row r="4850" customFormat="false" ht="17.25" hidden="false" customHeight="true" outlineLevel="0" collapsed="false">
      <c r="A4850" s="140" t="s">
        <v>129</v>
      </c>
      <c r="C4850" s="142" t="n">
        <v>617000</v>
      </c>
      <c r="D4850" s="143" t="n">
        <v>61700000</v>
      </c>
      <c r="E4850" s="140" t="s">
        <v>724</v>
      </c>
      <c r="F4850" s="143" t="n">
        <v>2022</v>
      </c>
      <c r="G4850" s="144" t="n">
        <v>61111.11</v>
      </c>
      <c r="H4850" s="144" t="n">
        <v>0</v>
      </c>
      <c r="I4850" s="144" t="n">
        <f aca="false">+G:G-H:H</f>
        <v>61111.11</v>
      </c>
    </row>
    <row r="4851" customFormat="false" ht="17.25" hidden="false" customHeight="true" outlineLevel="0" collapsed="false">
      <c r="A4851" s="140" t="s">
        <v>129</v>
      </c>
      <c r="C4851" s="142" t="n">
        <v>618000</v>
      </c>
      <c r="D4851" s="143" t="n">
        <v>61800000</v>
      </c>
      <c r="E4851" s="140" t="s">
        <v>1098</v>
      </c>
      <c r="F4851" s="143" t="n">
        <v>2022</v>
      </c>
      <c r="G4851" s="144" t="n">
        <v>312200</v>
      </c>
      <c r="H4851" s="144" t="n">
        <v>0</v>
      </c>
      <c r="I4851" s="144" t="n">
        <f aca="false">+G:G-H:H</f>
        <v>312200</v>
      </c>
    </row>
    <row r="4852" customFormat="false" ht="17.25" hidden="false" customHeight="true" outlineLevel="0" collapsed="false">
      <c r="A4852" s="140" t="s">
        <v>129</v>
      </c>
      <c r="C4852" s="142" t="n">
        <v>618020</v>
      </c>
      <c r="D4852" s="143" t="n">
        <v>61802000</v>
      </c>
      <c r="E4852" s="140" t="s">
        <v>159</v>
      </c>
      <c r="F4852" s="143" t="n">
        <v>2022</v>
      </c>
      <c r="G4852" s="144" t="n">
        <v>2973000</v>
      </c>
      <c r="H4852" s="144" t="n">
        <v>0</v>
      </c>
      <c r="I4852" s="144" t="n">
        <f aca="false">+G:G-H:H</f>
        <v>2973000</v>
      </c>
    </row>
    <row r="4853" customFormat="false" ht="17.25" hidden="false" customHeight="true" outlineLevel="0" collapsed="false">
      <c r="A4853" s="140" t="s">
        <v>129</v>
      </c>
      <c r="C4853" s="142" t="n">
        <v>620000</v>
      </c>
      <c r="D4853" s="143" t="n">
        <v>62100000</v>
      </c>
      <c r="E4853" s="140" t="s">
        <v>3281</v>
      </c>
      <c r="F4853" s="143" t="n">
        <v>2022</v>
      </c>
      <c r="G4853" s="144" t="n">
        <v>30502835.71</v>
      </c>
      <c r="H4853" s="144" t="n">
        <v>0</v>
      </c>
      <c r="I4853" s="144" t="n">
        <f aca="false">+G:G-H:H</f>
        <v>30502835.71</v>
      </c>
    </row>
    <row r="4854" customFormat="false" ht="17.25" hidden="false" customHeight="true" outlineLevel="0" collapsed="false">
      <c r="A4854" s="140" t="s">
        <v>129</v>
      </c>
      <c r="C4854" s="142" t="n">
        <v>621000</v>
      </c>
      <c r="D4854" s="143" t="n">
        <v>62100000</v>
      </c>
      <c r="E4854" s="140" t="s">
        <v>1099</v>
      </c>
      <c r="F4854" s="143" t="n">
        <v>2022</v>
      </c>
      <c r="G4854" s="144" t="n">
        <v>808309605.31</v>
      </c>
      <c r="H4854" s="144" t="n">
        <v>0</v>
      </c>
      <c r="I4854" s="144" t="n">
        <f aca="false">+G:G-H:H</f>
        <v>808309605.31</v>
      </c>
    </row>
    <row r="4855" customFormat="false" ht="17.25" hidden="false" customHeight="true" outlineLevel="0" collapsed="false">
      <c r="A4855" s="140" t="s">
        <v>129</v>
      </c>
      <c r="C4855" s="142" t="n">
        <v>621010</v>
      </c>
      <c r="D4855" s="143" t="n">
        <v>62101000</v>
      </c>
      <c r="E4855" s="140" t="s">
        <v>401</v>
      </c>
      <c r="F4855" s="143" t="n">
        <v>2022</v>
      </c>
      <c r="G4855" s="144" t="n">
        <v>10686248</v>
      </c>
      <c r="H4855" s="144" t="n">
        <v>0</v>
      </c>
      <c r="I4855" s="144" t="n">
        <f aca="false">+G:G-H:H</f>
        <v>10686248</v>
      </c>
    </row>
    <row r="4856" customFormat="false" ht="17.25" hidden="false" customHeight="true" outlineLevel="0" collapsed="false">
      <c r="A4856" s="140" t="s">
        <v>129</v>
      </c>
      <c r="C4856" s="142" t="n">
        <v>621020</v>
      </c>
      <c r="D4856" s="143" t="n">
        <v>62102000</v>
      </c>
      <c r="E4856" s="140" t="s">
        <v>1100</v>
      </c>
      <c r="F4856" s="143" t="n">
        <v>2022</v>
      </c>
      <c r="G4856" s="144" t="n">
        <v>13500000</v>
      </c>
      <c r="H4856" s="144" t="n">
        <v>0</v>
      </c>
      <c r="I4856" s="144" t="n">
        <f aca="false">+G:G-H:H</f>
        <v>13500000</v>
      </c>
    </row>
    <row r="4857" customFormat="false" ht="17.25" hidden="false" customHeight="true" outlineLevel="0" collapsed="false">
      <c r="A4857" s="140" t="s">
        <v>129</v>
      </c>
      <c r="C4857" s="142" t="n">
        <v>621050</v>
      </c>
      <c r="D4857" s="143" t="n">
        <v>62105000</v>
      </c>
      <c r="E4857" s="140" t="s">
        <v>477</v>
      </c>
      <c r="F4857" s="143" t="n">
        <v>2022</v>
      </c>
      <c r="G4857" s="144" t="n">
        <v>52216200</v>
      </c>
      <c r="H4857" s="144" t="n">
        <v>0</v>
      </c>
      <c r="I4857" s="144" t="n">
        <f aca="false">+G:G-H:H</f>
        <v>52216200</v>
      </c>
    </row>
    <row r="4858" customFormat="false" ht="17.25" hidden="false" customHeight="true" outlineLevel="0" collapsed="false">
      <c r="A4858" s="140" t="s">
        <v>129</v>
      </c>
      <c r="C4858" s="142" t="n">
        <v>621100</v>
      </c>
      <c r="D4858" s="143" t="n">
        <v>62105000</v>
      </c>
      <c r="E4858" s="140" t="s">
        <v>3293</v>
      </c>
      <c r="F4858" s="143" t="n">
        <v>2022</v>
      </c>
      <c r="G4858" s="144" t="n">
        <v>295000</v>
      </c>
      <c r="H4858" s="144" t="n">
        <v>0</v>
      </c>
      <c r="I4858" s="144" t="n">
        <f aca="false">+G:G-H:H</f>
        <v>295000</v>
      </c>
    </row>
    <row r="4859" customFormat="false" ht="17.25" hidden="false" customHeight="true" outlineLevel="0" collapsed="false">
      <c r="A4859" s="140" t="s">
        <v>129</v>
      </c>
      <c r="C4859" s="142" t="n">
        <v>622020</v>
      </c>
      <c r="D4859" s="143" t="n">
        <v>62202000</v>
      </c>
      <c r="E4859" s="140" t="s">
        <v>1102</v>
      </c>
      <c r="F4859" s="143" t="n">
        <v>2022</v>
      </c>
      <c r="G4859" s="144" t="n">
        <v>48818500</v>
      </c>
      <c r="H4859" s="144" t="n">
        <v>0</v>
      </c>
      <c r="I4859" s="144" t="n">
        <f aca="false">+G:G-H:H</f>
        <v>48818500</v>
      </c>
    </row>
    <row r="4860" customFormat="false" ht="17.25" hidden="false" customHeight="true" outlineLevel="0" collapsed="false">
      <c r="A4860" s="140" t="s">
        <v>129</v>
      </c>
      <c r="C4860" s="142" t="n">
        <v>622030</v>
      </c>
      <c r="D4860" s="143" t="n">
        <v>62203000</v>
      </c>
      <c r="E4860" s="140" t="s">
        <v>164</v>
      </c>
      <c r="F4860" s="143" t="n">
        <v>2022</v>
      </c>
      <c r="G4860" s="144" t="n">
        <v>725587401</v>
      </c>
      <c r="H4860" s="144" t="n">
        <v>0</v>
      </c>
      <c r="I4860" s="144" t="n">
        <f aca="false">+G:G-H:H</f>
        <v>725587401</v>
      </c>
    </row>
    <row r="4861" customFormat="false" ht="17.25" hidden="false" customHeight="true" outlineLevel="0" collapsed="false">
      <c r="A4861" s="140" t="s">
        <v>129</v>
      </c>
      <c r="C4861" s="142" t="n">
        <v>622600</v>
      </c>
      <c r="D4861" s="143" t="n">
        <v>62260000</v>
      </c>
      <c r="E4861" s="140" t="s">
        <v>1103</v>
      </c>
      <c r="F4861" s="143" t="n">
        <v>2022</v>
      </c>
      <c r="G4861" s="144" t="n">
        <v>20000000</v>
      </c>
      <c r="H4861" s="144" t="n">
        <v>0</v>
      </c>
      <c r="I4861" s="144" t="n">
        <f aca="false">+G:G-H:H</f>
        <v>20000000</v>
      </c>
    </row>
    <row r="4862" customFormat="false" ht="17.25" hidden="false" customHeight="true" outlineLevel="0" collapsed="false">
      <c r="A4862" s="140" t="s">
        <v>129</v>
      </c>
      <c r="C4862" s="142" t="n">
        <v>623000</v>
      </c>
      <c r="D4862" s="143" t="n">
        <v>62300000</v>
      </c>
      <c r="E4862" s="140" t="s">
        <v>3301</v>
      </c>
      <c r="F4862" s="143" t="n">
        <v>2022</v>
      </c>
      <c r="G4862" s="144" t="n">
        <v>0</v>
      </c>
      <c r="H4862" s="144" t="n">
        <v>2177271.68</v>
      </c>
      <c r="I4862" s="144" t="n">
        <f aca="false">+G:G-H:H</f>
        <v>-2177271.68</v>
      </c>
    </row>
    <row r="4863" customFormat="false" ht="17.25" hidden="false" customHeight="true" outlineLevel="0" collapsed="false">
      <c r="A4863" s="140" t="s">
        <v>129</v>
      </c>
      <c r="C4863" s="142" t="n">
        <v>623010</v>
      </c>
      <c r="D4863" s="143" t="n">
        <v>62301000</v>
      </c>
      <c r="E4863" s="140" t="s">
        <v>165</v>
      </c>
      <c r="F4863" s="143" t="n">
        <v>2022</v>
      </c>
      <c r="G4863" s="144" t="n">
        <v>17198271.68</v>
      </c>
      <c r="H4863" s="144" t="n">
        <v>0</v>
      </c>
      <c r="I4863" s="144" t="n">
        <f aca="false">+G:G-H:H</f>
        <v>17198271.68</v>
      </c>
    </row>
    <row r="4864" customFormat="false" ht="17.25" hidden="false" customHeight="true" outlineLevel="0" collapsed="false">
      <c r="A4864" s="140" t="s">
        <v>129</v>
      </c>
      <c r="C4864" s="142" t="n">
        <v>623020</v>
      </c>
      <c r="D4864" s="143" t="n">
        <v>62302000</v>
      </c>
      <c r="E4864" s="140" t="s">
        <v>167</v>
      </c>
      <c r="F4864" s="143" t="n">
        <v>2022</v>
      </c>
      <c r="G4864" s="144" t="n">
        <v>52418360.628</v>
      </c>
      <c r="H4864" s="144" t="n">
        <v>0</v>
      </c>
      <c r="I4864" s="144" t="n">
        <f aca="false">+G:G-H:H</f>
        <v>52418360.628</v>
      </c>
    </row>
    <row r="4865" customFormat="false" ht="17.25" hidden="false" customHeight="true" outlineLevel="0" collapsed="false">
      <c r="A4865" s="140" t="s">
        <v>129</v>
      </c>
      <c r="C4865" s="142" t="n">
        <v>623030</v>
      </c>
      <c r="D4865" s="143" t="n">
        <v>62303000</v>
      </c>
      <c r="E4865" s="140" t="s">
        <v>409</v>
      </c>
      <c r="F4865" s="143" t="n">
        <v>2022</v>
      </c>
      <c r="G4865" s="144" t="n">
        <v>35646696</v>
      </c>
      <c r="H4865" s="144" t="n">
        <v>0</v>
      </c>
      <c r="I4865" s="144" t="n">
        <f aca="false">+G:G-H:H</f>
        <v>35646696</v>
      </c>
    </row>
    <row r="4866" customFormat="false" ht="17.25" hidden="false" customHeight="true" outlineLevel="0" collapsed="false">
      <c r="A4866" s="140" t="s">
        <v>129</v>
      </c>
      <c r="C4866" s="142" t="n">
        <v>624010</v>
      </c>
      <c r="D4866" s="143" t="n">
        <v>62401000</v>
      </c>
      <c r="E4866" s="140" t="s">
        <v>1106</v>
      </c>
      <c r="F4866" s="143" t="n">
        <v>2022</v>
      </c>
      <c r="G4866" s="144" t="n">
        <v>3571328.66</v>
      </c>
      <c r="H4866" s="144" t="n">
        <v>0</v>
      </c>
      <c r="I4866" s="144" t="n">
        <f aca="false">+G:G-H:H</f>
        <v>3571328.66</v>
      </c>
    </row>
    <row r="4867" customFormat="false" ht="17.25" hidden="false" customHeight="true" outlineLevel="0" collapsed="false">
      <c r="A4867" s="140" t="s">
        <v>129</v>
      </c>
      <c r="C4867" s="142" t="n">
        <v>624020</v>
      </c>
      <c r="D4867" s="143" t="n">
        <v>62402000</v>
      </c>
      <c r="E4867" s="140" t="s">
        <v>1107</v>
      </c>
      <c r="F4867" s="143" t="n">
        <v>2022</v>
      </c>
      <c r="G4867" s="144" t="n">
        <v>132812068.01</v>
      </c>
      <c r="H4867" s="144" t="n">
        <v>0</v>
      </c>
      <c r="I4867" s="144" t="n">
        <f aca="false">+G:G-H:H</f>
        <v>132812068.01</v>
      </c>
    </row>
    <row r="4868" customFormat="false" ht="17.25" hidden="false" customHeight="true" outlineLevel="0" collapsed="false">
      <c r="A4868" s="140" t="s">
        <v>129</v>
      </c>
      <c r="C4868" s="142" t="n">
        <v>624100</v>
      </c>
      <c r="D4868" s="143" t="n">
        <v>62403000</v>
      </c>
      <c r="E4868" s="140" t="s">
        <v>414</v>
      </c>
      <c r="F4868" s="143" t="n">
        <v>2022</v>
      </c>
      <c r="G4868" s="144" t="n">
        <v>152000</v>
      </c>
      <c r="H4868" s="144" t="n">
        <v>0</v>
      </c>
      <c r="I4868" s="144" t="n">
        <f aca="false">+G:G-H:H</f>
        <v>152000</v>
      </c>
    </row>
    <row r="4869" customFormat="false" ht="17.25" hidden="false" customHeight="true" outlineLevel="0" collapsed="false">
      <c r="A4869" s="140" t="s">
        <v>129</v>
      </c>
      <c r="C4869" s="142" t="n">
        <v>625010</v>
      </c>
      <c r="D4869" s="143" t="n">
        <v>62501000</v>
      </c>
      <c r="E4869" s="140" t="s">
        <v>1108</v>
      </c>
      <c r="F4869" s="143" t="n">
        <v>2022</v>
      </c>
      <c r="G4869" s="144" t="n">
        <v>181284539.88</v>
      </c>
      <c r="H4869" s="144" t="n">
        <v>0</v>
      </c>
      <c r="I4869" s="144" t="n">
        <f aca="false">+G:G-H:H</f>
        <v>181284539.88</v>
      </c>
    </row>
    <row r="4870" customFormat="false" ht="17.25" hidden="false" customHeight="true" outlineLevel="0" collapsed="false">
      <c r="A4870" s="140" t="s">
        <v>129</v>
      </c>
      <c r="C4870" s="142" t="n">
        <v>625030</v>
      </c>
      <c r="D4870" s="143" t="n">
        <v>62503000</v>
      </c>
      <c r="E4870" s="140" t="s">
        <v>171</v>
      </c>
      <c r="F4870" s="143" t="n">
        <v>2022</v>
      </c>
      <c r="G4870" s="144" t="n">
        <v>200000</v>
      </c>
      <c r="H4870" s="144" t="n">
        <v>0</v>
      </c>
      <c r="I4870" s="144" t="n">
        <f aca="false">+G:G-H:H</f>
        <v>200000</v>
      </c>
    </row>
    <row r="4871" customFormat="false" ht="17.25" hidden="false" customHeight="true" outlineLevel="0" collapsed="false">
      <c r="A4871" s="140" t="s">
        <v>129</v>
      </c>
      <c r="C4871" s="142" t="n">
        <v>625040</v>
      </c>
      <c r="D4871" s="143" t="n">
        <v>62504000</v>
      </c>
      <c r="E4871" s="140" t="s">
        <v>172</v>
      </c>
      <c r="F4871" s="143" t="n">
        <v>2022</v>
      </c>
      <c r="G4871" s="144" t="n">
        <v>4332500</v>
      </c>
      <c r="H4871" s="144" t="n">
        <v>0</v>
      </c>
      <c r="I4871" s="144" t="n">
        <f aca="false">+G:G-H:H</f>
        <v>4332500</v>
      </c>
    </row>
    <row r="4872" customFormat="false" ht="17.25" hidden="false" customHeight="true" outlineLevel="0" collapsed="false">
      <c r="A4872" s="140" t="s">
        <v>129</v>
      </c>
      <c r="C4872" s="142" t="n">
        <v>625050</v>
      </c>
      <c r="D4872" s="143" t="n">
        <v>62505000</v>
      </c>
      <c r="E4872" s="140" t="s">
        <v>173</v>
      </c>
      <c r="F4872" s="143" t="n">
        <v>2022</v>
      </c>
      <c r="G4872" s="144" t="n">
        <v>1246896.67</v>
      </c>
      <c r="H4872" s="144" t="n">
        <v>0</v>
      </c>
      <c r="I4872" s="144" t="n">
        <f aca="false">+G:G-H:H</f>
        <v>1246896.67</v>
      </c>
    </row>
    <row r="4873" customFormat="false" ht="17.25" hidden="false" customHeight="true" outlineLevel="0" collapsed="false">
      <c r="A4873" s="140" t="s">
        <v>129</v>
      </c>
      <c r="C4873" s="142" t="n">
        <v>625060</v>
      </c>
      <c r="D4873" s="143" t="n">
        <v>62506000</v>
      </c>
      <c r="E4873" s="140" t="s">
        <v>174</v>
      </c>
      <c r="F4873" s="143" t="n">
        <v>2022</v>
      </c>
      <c r="G4873" s="144" t="n">
        <v>347000</v>
      </c>
      <c r="H4873" s="144" t="n">
        <v>0</v>
      </c>
      <c r="I4873" s="144" t="n">
        <f aca="false">+G:G-H:H</f>
        <v>347000</v>
      </c>
    </row>
    <row r="4874" customFormat="false" ht="17.25" hidden="false" customHeight="true" outlineLevel="0" collapsed="false">
      <c r="A4874" s="140" t="s">
        <v>129</v>
      </c>
      <c r="C4874" s="142" t="n">
        <v>625070</v>
      </c>
      <c r="D4874" s="143" t="n">
        <v>62507000</v>
      </c>
      <c r="E4874" s="140" t="s">
        <v>175</v>
      </c>
      <c r="F4874" s="143" t="n">
        <v>2022</v>
      </c>
      <c r="G4874" s="144" t="n">
        <v>315234133.32</v>
      </c>
      <c r="H4874" s="144" t="n">
        <v>0</v>
      </c>
      <c r="I4874" s="144" t="n">
        <f aca="false">+G:G-H:H</f>
        <v>315234133.32</v>
      </c>
    </row>
    <row r="4875" customFormat="false" ht="17.25" hidden="false" customHeight="true" outlineLevel="0" collapsed="false">
      <c r="A4875" s="140" t="s">
        <v>129</v>
      </c>
      <c r="C4875" s="142" t="n">
        <v>625080</v>
      </c>
      <c r="D4875" s="143" t="n">
        <v>62508000</v>
      </c>
      <c r="E4875" s="140" t="s">
        <v>1607</v>
      </c>
      <c r="F4875" s="143" t="n">
        <v>2022</v>
      </c>
      <c r="G4875" s="144" t="n">
        <v>1785000</v>
      </c>
      <c r="H4875" s="144" t="n">
        <v>0</v>
      </c>
      <c r="I4875" s="144" t="n">
        <f aca="false">+G:G-H:H</f>
        <v>1785000</v>
      </c>
    </row>
    <row r="4876" customFormat="false" ht="17.25" hidden="false" customHeight="true" outlineLevel="0" collapsed="false">
      <c r="A4876" s="140" t="s">
        <v>129</v>
      </c>
      <c r="C4876" s="142" t="n">
        <v>626010</v>
      </c>
      <c r="D4876" s="143" t="n">
        <v>62601000</v>
      </c>
      <c r="E4876" s="140" t="s">
        <v>418</v>
      </c>
      <c r="F4876" s="143" t="n">
        <v>2022</v>
      </c>
      <c r="G4876" s="144" t="n">
        <v>275191</v>
      </c>
      <c r="H4876" s="144" t="n">
        <v>0</v>
      </c>
      <c r="I4876" s="144" t="n">
        <f aca="false">+G:G-H:H</f>
        <v>275191</v>
      </c>
    </row>
    <row r="4877" customFormat="false" ht="17.25" hidden="false" customHeight="true" outlineLevel="0" collapsed="false">
      <c r="A4877" s="140" t="s">
        <v>129</v>
      </c>
      <c r="C4877" s="142" t="n">
        <v>626020</v>
      </c>
      <c r="D4877" s="143" t="n">
        <v>62602000</v>
      </c>
      <c r="E4877" s="140" t="s">
        <v>176</v>
      </c>
      <c r="F4877" s="143" t="n">
        <v>2022</v>
      </c>
      <c r="G4877" s="144" t="n">
        <v>104933807.55</v>
      </c>
      <c r="H4877" s="144" t="n">
        <v>0</v>
      </c>
      <c r="I4877" s="144" t="n">
        <f aca="false">+G:G-H:H</f>
        <v>104933807.55</v>
      </c>
    </row>
    <row r="4878" customFormat="false" ht="17.25" hidden="false" customHeight="true" outlineLevel="0" collapsed="false">
      <c r="A4878" s="140" t="s">
        <v>129</v>
      </c>
      <c r="C4878" s="143" t="n">
        <v>626030</v>
      </c>
      <c r="D4878" s="143" t="n">
        <v>62603000</v>
      </c>
      <c r="E4878" s="140" t="s">
        <v>177</v>
      </c>
      <c r="F4878" s="143" t="n">
        <v>2022</v>
      </c>
      <c r="G4878" s="144" t="n">
        <v>27721537.65</v>
      </c>
      <c r="H4878" s="144" t="n">
        <v>0</v>
      </c>
      <c r="I4878" s="144" t="n">
        <f aca="false">+G:G-H:H</f>
        <v>27721537.65</v>
      </c>
    </row>
    <row r="4879" customFormat="false" ht="17.25" hidden="false" customHeight="true" outlineLevel="0" collapsed="false">
      <c r="A4879" s="140" t="s">
        <v>129</v>
      </c>
      <c r="C4879" s="143" t="n">
        <v>626040</v>
      </c>
      <c r="D4879" s="143" t="n">
        <v>62604000</v>
      </c>
      <c r="E4879" s="140" t="s">
        <v>178</v>
      </c>
      <c r="F4879" s="143" t="n">
        <v>2022</v>
      </c>
      <c r="G4879" s="144" t="n">
        <v>3061573.04</v>
      </c>
      <c r="H4879" s="144" t="n">
        <v>0</v>
      </c>
      <c r="I4879" s="144" t="n">
        <f aca="false">+G:G-H:H</f>
        <v>3061573.04</v>
      </c>
    </row>
    <row r="4880" customFormat="false" ht="17.25" hidden="false" customHeight="true" outlineLevel="0" collapsed="false">
      <c r="A4880" s="140" t="s">
        <v>129</v>
      </c>
      <c r="C4880" s="143" t="n">
        <v>626050</v>
      </c>
      <c r="D4880" s="143" t="n">
        <v>62605000</v>
      </c>
      <c r="E4880" s="140" t="s">
        <v>1110</v>
      </c>
      <c r="F4880" s="143" t="n">
        <v>2022</v>
      </c>
      <c r="G4880" s="144" t="n">
        <v>5400000</v>
      </c>
      <c r="H4880" s="144" t="n">
        <v>0</v>
      </c>
      <c r="I4880" s="144" t="n">
        <f aca="false">+G:G-H:H</f>
        <v>5400000</v>
      </c>
    </row>
    <row r="4881" customFormat="false" ht="17.25" hidden="false" customHeight="true" outlineLevel="0" collapsed="false">
      <c r="A4881" s="140" t="s">
        <v>129</v>
      </c>
      <c r="C4881" s="143" t="n">
        <v>626070</v>
      </c>
      <c r="D4881" s="143" t="n">
        <v>62607000</v>
      </c>
      <c r="E4881" s="140" t="s">
        <v>179</v>
      </c>
      <c r="F4881" s="143" t="n">
        <v>2022</v>
      </c>
      <c r="G4881" s="144" t="n">
        <v>30900000</v>
      </c>
      <c r="H4881" s="144" t="n">
        <v>0</v>
      </c>
      <c r="I4881" s="144" t="n">
        <f aca="false">+G:G-H:H</f>
        <v>30900000</v>
      </c>
    </row>
    <row r="4882" customFormat="false" ht="17.25" hidden="false" customHeight="true" outlineLevel="0" collapsed="false">
      <c r="A4882" s="140" t="s">
        <v>129</v>
      </c>
      <c r="C4882" s="143" t="n">
        <v>627000</v>
      </c>
      <c r="D4882" s="143" t="n">
        <v>62700000</v>
      </c>
      <c r="E4882" s="140" t="s">
        <v>1112</v>
      </c>
      <c r="F4882" s="143" t="n">
        <v>2022</v>
      </c>
      <c r="G4882" s="144" t="n">
        <v>51024044.84</v>
      </c>
      <c r="H4882" s="144" t="n">
        <v>0</v>
      </c>
      <c r="I4882" s="144" t="n">
        <f aca="false">+G:G-H:H</f>
        <v>51024044.84</v>
      </c>
    </row>
    <row r="4883" customFormat="false" ht="17.25" hidden="false" customHeight="true" outlineLevel="0" collapsed="false">
      <c r="A4883" s="140" t="s">
        <v>129</v>
      </c>
      <c r="C4883" s="143" t="n">
        <v>627010</v>
      </c>
      <c r="D4883" s="143" t="n">
        <v>62701000</v>
      </c>
      <c r="E4883" s="140" t="s">
        <v>1113</v>
      </c>
      <c r="F4883" s="143" t="n">
        <v>2022</v>
      </c>
      <c r="G4883" s="144" t="n">
        <v>30297768.42</v>
      </c>
      <c r="H4883" s="144" t="n">
        <v>0</v>
      </c>
      <c r="I4883" s="144" t="n">
        <f aca="false">+G:G-H:H</f>
        <v>30297768.42</v>
      </c>
    </row>
    <row r="4884" customFormat="false" ht="17.25" hidden="false" customHeight="true" outlineLevel="0" collapsed="false">
      <c r="A4884" s="140" t="s">
        <v>129</v>
      </c>
      <c r="C4884" s="143" t="n">
        <v>627020</v>
      </c>
      <c r="D4884" s="143" t="n">
        <v>62702000</v>
      </c>
      <c r="E4884" s="140" t="s">
        <v>1114</v>
      </c>
      <c r="F4884" s="143" t="n">
        <v>2022</v>
      </c>
      <c r="G4884" s="144" t="n">
        <v>7499407.83</v>
      </c>
      <c r="H4884" s="144" t="n">
        <v>0</v>
      </c>
      <c r="I4884" s="144" t="n">
        <f aca="false">+G:G-H:H</f>
        <v>7499407.83</v>
      </c>
    </row>
    <row r="4885" customFormat="false" ht="17.25" hidden="false" customHeight="true" outlineLevel="0" collapsed="false">
      <c r="A4885" s="140" t="s">
        <v>129</v>
      </c>
      <c r="C4885" s="143" t="n">
        <v>627030</v>
      </c>
      <c r="D4885" s="143" t="n">
        <v>62703000</v>
      </c>
      <c r="E4885" s="140" t="s">
        <v>1115</v>
      </c>
      <c r="F4885" s="143" t="n">
        <v>2022</v>
      </c>
      <c r="G4885" s="144" t="n">
        <v>27505022.16</v>
      </c>
      <c r="H4885" s="144" t="n">
        <v>0</v>
      </c>
      <c r="I4885" s="144" t="n">
        <f aca="false">+G:G-H:H</f>
        <v>27505022.16</v>
      </c>
    </row>
    <row r="4886" customFormat="false" ht="17.25" hidden="false" customHeight="true" outlineLevel="0" collapsed="false">
      <c r="A4886" s="140" t="s">
        <v>129</v>
      </c>
      <c r="C4886" s="143" t="n">
        <v>627040</v>
      </c>
      <c r="D4886" s="143" t="n">
        <v>62704000</v>
      </c>
      <c r="E4886" s="140" t="s">
        <v>426</v>
      </c>
      <c r="F4886" s="143" t="n">
        <v>2022</v>
      </c>
      <c r="G4886" s="144" t="n">
        <v>1446762.6356</v>
      </c>
      <c r="H4886" s="144" t="n">
        <v>0</v>
      </c>
      <c r="I4886" s="144" t="n">
        <f aca="false">+G:G-H:H</f>
        <v>1446762.6356</v>
      </c>
    </row>
    <row r="4887" customFormat="false" ht="17.25" hidden="false" customHeight="true" outlineLevel="0" collapsed="false">
      <c r="A4887" s="140" t="s">
        <v>129</v>
      </c>
      <c r="C4887" s="143" t="n">
        <v>627050</v>
      </c>
      <c r="D4887" s="143" t="n">
        <v>62705000</v>
      </c>
      <c r="E4887" s="140" t="s">
        <v>1116</v>
      </c>
      <c r="F4887" s="143" t="n">
        <v>2022</v>
      </c>
      <c r="G4887" s="144" t="n">
        <v>6178928.03</v>
      </c>
      <c r="H4887" s="144" t="n">
        <v>0</v>
      </c>
      <c r="I4887" s="144" t="n">
        <f aca="false">+G:G-H:H</f>
        <v>6178928.03</v>
      </c>
    </row>
    <row r="4888" customFormat="false" ht="17.25" hidden="false" customHeight="true" outlineLevel="0" collapsed="false">
      <c r="A4888" s="140" t="s">
        <v>129</v>
      </c>
      <c r="C4888" s="143" t="n">
        <v>627060</v>
      </c>
      <c r="D4888" s="143" t="n">
        <v>62706000</v>
      </c>
      <c r="E4888" s="140" t="s">
        <v>183</v>
      </c>
      <c r="F4888" s="143" t="n">
        <v>2022</v>
      </c>
      <c r="G4888" s="144" t="n">
        <v>29723525.7774</v>
      </c>
      <c r="H4888" s="144" t="n">
        <v>0</v>
      </c>
      <c r="I4888" s="144" t="n">
        <f aca="false">+G:G-H:H</f>
        <v>29723525.7774</v>
      </c>
    </row>
    <row r="4889" customFormat="false" ht="17.25" hidden="false" customHeight="true" outlineLevel="0" collapsed="false">
      <c r="A4889" s="140" t="s">
        <v>129</v>
      </c>
      <c r="C4889" s="143" t="n">
        <v>627070</v>
      </c>
      <c r="D4889" s="143" t="n">
        <v>62707000</v>
      </c>
      <c r="E4889" s="140" t="s">
        <v>432</v>
      </c>
      <c r="F4889" s="143" t="n">
        <v>2022</v>
      </c>
      <c r="G4889" s="144" t="n">
        <v>52926668.56</v>
      </c>
      <c r="H4889" s="144" t="n">
        <v>0</v>
      </c>
      <c r="I4889" s="144" t="n">
        <f aca="false">+G:G-H:H</f>
        <v>52926668.56</v>
      </c>
    </row>
    <row r="4890" customFormat="false" ht="17.25" hidden="false" customHeight="true" outlineLevel="0" collapsed="false">
      <c r="A4890" s="140" t="s">
        <v>129</v>
      </c>
      <c r="C4890" s="143" t="n">
        <v>627080</v>
      </c>
      <c r="D4890" s="143" t="n">
        <v>62708000</v>
      </c>
      <c r="E4890" s="140" t="s">
        <v>1117</v>
      </c>
      <c r="F4890" s="143" t="n">
        <v>2022</v>
      </c>
      <c r="G4890" s="144" t="n">
        <v>978839.99</v>
      </c>
      <c r="H4890" s="144" t="n">
        <v>0</v>
      </c>
      <c r="I4890" s="144" t="n">
        <f aca="false">+G:G-H:H</f>
        <v>978839.99</v>
      </c>
    </row>
    <row r="4891" customFormat="false" ht="17.25" hidden="false" customHeight="true" outlineLevel="0" collapsed="false">
      <c r="A4891" s="140" t="s">
        <v>129</v>
      </c>
      <c r="C4891" s="143" t="n">
        <v>627090</v>
      </c>
      <c r="D4891" s="143" t="n">
        <v>62709000</v>
      </c>
      <c r="E4891" s="140" t="s">
        <v>1118</v>
      </c>
      <c r="F4891" s="143" t="n">
        <v>2022</v>
      </c>
      <c r="G4891" s="144" t="n">
        <v>5477040.28</v>
      </c>
      <c r="H4891" s="144" t="n">
        <v>0</v>
      </c>
      <c r="I4891" s="144" t="n">
        <f aca="false">+G:G-H:H</f>
        <v>5477040.28</v>
      </c>
    </row>
    <row r="4892" customFormat="false" ht="17.25" hidden="false" customHeight="true" outlineLevel="0" collapsed="false">
      <c r="A4892" s="140" t="s">
        <v>129</v>
      </c>
      <c r="C4892" s="143" t="n">
        <v>627100</v>
      </c>
      <c r="D4892" s="143" t="n">
        <v>62710000</v>
      </c>
      <c r="E4892" s="140" t="s">
        <v>1119</v>
      </c>
      <c r="F4892" s="143" t="n">
        <v>2022</v>
      </c>
      <c r="G4892" s="144" t="n">
        <v>1336633.3</v>
      </c>
      <c r="H4892" s="144" t="n">
        <v>0</v>
      </c>
      <c r="I4892" s="144" t="n">
        <f aca="false">+G:G-H:H</f>
        <v>1336633.3</v>
      </c>
    </row>
    <row r="4893" customFormat="false" ht="17.25" hidden="false" customHeight="true" outlineLevel="0" collapsed="false">
      <c r="A4893" s="140" t="s">
        <v>129</v>
      </c>
      <c r="C4893" s="143" t="n">
        <v>627130</v>
      </c>
      <c r="D4893" s="143" t="n">
        <v>62713000</v>
      </c>
      <c r="E4893" s="140" t="s">
        <v>1120</v>
      </c>
      <c r="F4893" s="143" t="n">
        <v>2022</v>
      </c>
      <c r="G4893" s="144" t="n">
        <v>91666.66</v>
      </c>
      <c r="H4893" s="144" t="n">
        <v>0</v>
      </c>
      <c r="I4893" s="144" t="n">
        <f aca="false">+G:G-H:H</f>
        <v>91666.66</v>
      </c>
    </row>
    <row r="4894" customFormat="false" ht="17.25" hidden="false" customHeight="true" outlineLevel="0" collapsed="false">
      <c r="A4894" s="140" t="s">
        <v>129</v>
      </c>
      <c r="C4894" s="143" t="n">
        <v>627140</v>
      </c>
      <c r="D4894" s="143" t="n">
        <v>62714000</v>
      </c>
      <c r="E4894" s="140" t="s">
        <v>1121</v>
      </c>
      <c r="F4894" s="143" t="n">
        <v>2022</v>
      </c>
      <c r="G4894" s="144" t="n">
        <v>570888.06</v>
      </c>
      <c r="H4894" s="144" t="n">
        <v>0</v>
      </c>
      <c r="I4894" s="144" t="n">
        <f aca="false">+G:G-H:H</f>
        <v>570888.06</v>
      </c>
    </row>
    <row r="4895" customFormat="false" ht="17.25" hidden="false" customHeight="true" outlineLevel="0" collapsed="false">
      <c r="A4895" s="140" t="s">
        <v>129</v>
      </c>
      <c r="C4895" s="143" t="n">
        <v>635000</v>
      </c>
      <c r="D4895" s="143" t="n">
        <v>63500000</v>
      </c>
      <c r="E4895" s="140" t="s">
        <v>189</v>
      </c>
      <c r="F4895" s="143" t="n">
        <v>2022</v>
      </c>
      <c r="G4895" s="144" t="n">
        <v>6010000</v>
      </c>
      <c r="H4895" s="144" t="n">
        <v>0</v>
      </c>
      <c r="I4895" s="144" t="n">
        <f aca="false">+G:G-H:H</f>
        <v>6010000</v>
      </c>
    </row>
    <row r="4896" customFormat="false" ht="17.25" hidden="false" customHeight="true" outlineLevel="0" collapsed="false">
      <c r="A4896" s="140" t="s">
        <v>129</v>
      </c>
      <c r="C4896" s="143" t="n">
        <v>635010</v>
      </c>
      <c r="D4896" s="143" t="n">
        <v>63501000</v>
      </c>
      <c r="E4896" s="140" t="s">
        <v>1122</v>
      </c>
      <c r="F4896" s="143" t="n">
        <v>2022</v>
      </c>
      <c r="G4896" s="144" t="n">
        <v>422400</v>
      </c>
      <c r="H4896" s="144" t="n">
        <v>0</v>
      </c>
      <c r="I4896" s="144" t="n">
        <f aca="false">+G:G-H:H</f>
        <v>422400</v>
      </c>
    </row>
    <row r="4897" customFormat="false" ht="17.25" hidden="false" customHeight="true" outlineLevel="0" collapsed="false">
      <c r="A4897" s="140" t="s">
        <v>129</v>
      </c>
      <c r="C4897" s="143" t="n">
        <v>635030</v>
      </c>
      <c r="D4897" s="143" t="n">
        <v>63503000</v>
      </c>
      <c r="E4897" s="140" t="s">
        <v>1123</v>
      </c>
      <c r="F4897" s="143" t="n">
        <v>2022</v>
      </c>
      <c r="G4897" s="144" t="n">
        <v>555000</v>
      </c>
      <c r="H4897" s="144" t="n">
        <v>0</v>
      </c>
      <c r="I4897" s="144" t="n">
        <f aca="false">+G:G-H:H</f>
        <v>555000</v>
      </c>
    </row>
    <row r="4898" customFormat="false" ht="17.25" hidden="false" customHeight="true" outlineLevel="0" collapsed="false">
      <c r="A4898" s="140" t="s">
        <v>129</v>
      </c>
      <c r="C4898" s="143" t="n">
        <v>635040</v>
      </c>
      <c r="D4898" s="143" t="n">
        <v>63504000</v>
      </c>
      <c r="E4898" s="140" t="s">
        <v>188</v>
      </c>
      <c r="F4898" s="143" t="n">
        <v>2022</v>
      </c>
      <c r="G4898" s="144" t="n">
        <v>2495672</v>
      </c>
      <c r="H4898" s="144" t="n">
        <v>0</v>
      </c>
      <c r="I4898" s="144" t="n">
        <f aca="false">+G:G-H:H</f>
        <v>2495672</v>
      </c>
    </row>
    <row r="4899" customFormat="false" ht="17.25" hidden="false" customHeight="true" outlineLevel="0" collapsed="false">
      <c r="A4899" s="140" t="s">
        <v>129</v>
      </c>
      <c r="C4899" s="143" t="n">
        <v>635060</v>
      </c>
      <c r="D4899" s="143" t="n">
        <v>63506000</v>
      </c>
      <c r="E4899" s="140" t="s">
        <v>452</v>
      </c>
      <c r="F4899" s="143" t="n">
        <v>2022</v>
      </c>
      <c r="G4899" s="144" t="n">
        <v>9194429.35</v>
      </c>
      <c r="H4899" s="144" t="n">
        <v>0</v>
      </c>
      <c r="I4899" s="144" t="n">
        <f aca="false">+G:G-H:H</f>
        <v>9194429.35</v>
      </c>
    </row>
    <row r="4900" customFormat="false" ht="17.25" hidden="false" customHeight="true" outlineLevel="0" collapsed="false">
      <c r="A4900" s="140" t="s">
        <v>129</v>
      </c>
      <c r="C4900" s="143" t="n">
        <v>635070</v>
      </c>
      <c r="D4900" s="143" t="n">
        <v>63507000</v>
      </c>
      <c r="E4900" s="140" t="s">
        <v>453</v>
      </c>
      <c r="F4900" s="143" t="n">
        <v>2022</v>
      </c>
      <c r="G4900" s="144" t="n">
        <v>47943796.72</v>
      </c>
      <c r="H4900" s="144" t="n">
        <v>0</v>
      </c>
      <c r="I4900" s="144" t="n">
        <f aca="false">+G:G-H:H</f>
        <v>47943796.72</v>
      </c>
    </row>
    <row r="4901" customFormat="false" ht="17.25" hidden="false" customHeight="true" outlineLevel="0" collapsed="false">
      <c r="A4901" s="140" t="s">
        <v>129</v>
      </c>
      <c r="C4901" s="143" t="n">
        <v>635080</v>
      </c>
      <c r="D4901" s="143" t="n">
        <v>63508000</v>
      </c>
      <c r="E4901" s="140" t="s">
        <v>802</v>
      </c>
      <c r="F4901" s="143" t="n">
        <v>2022</v>
      </c>
      <c r="G4901" s="144" t="n">
        <v>4378733.55</v>
      </c>
      <c r="H4901" s="144" t="n">
        <v>0</v>
      </c>
      <c r="I4901" s="144" t="n">
        <f aca="false">+G:G-H:H</f>
        <v>4378733.55</v>
      </c>
    </row>
    <row r="4902" customFormat="false" ht="17.25" hidden="false" customHeight="true" outlineLevel="0" collapsed="false">
      <c r="A4902" s="140" t="s">
        <v>129</v>
      </c>
      <c r="C4902" s="143" t="n">
        <v>641010</v>
      </c>
      <c r="D4902" s="143" t="n">
        <v>64101000</v>
      </c>
      <c r="E4902" s="140" t="s">
        <v>190</v>
      </c>
      <c r="F4902" s="143" t="n">
        <v>2022</v>
      </c>
      <c r="G4902" s="144" t="n">
        <v>1618222353.9</v>
      </c>
      <c r="H4902" s="144" t="n">
        <v>0</v>
      </c>
      <c r="I4902" s="144" t="n">
        <f aca="false">+G:G-H:H</f>
        <v>1618222353.9</v>
      </c>
    </row>
    <row r="4903" customFormat="false" ht="17.25" hidden="false" customHeight="true" outlineLevel="0" collapsed="false">
      <c r="A4903" s="140" t="s">
        <v>129</v>
      </c>
      <c r="C4903" s="143" t="n">
        <v>641020</v>
      </c>
      <c r="D4903" s="143" t="n">
        <v>64102000</v>
      </c>
      <c r="E4903" s="140" t="s">
        <v>191</v>
      </c>
      <c r="F4903" s="143" t="n">
        <v>2022</v>
      </c>
      <c r="G4903" s="144" t="n">
        <v>42906621.59</v>
      </c>
      <c r="H4903" s="144" t="n">
        <v>0</v>
      </c>
      <c r="I4903" s="144" t="n">
        <f aca="false">+G:G-H:H</f>
        <v>42906621.59</v>
      </c>
    </row>
    <row r="4904" customFormat="false" ht="17.25" hidden="false" customHeight="true" outlineLevel="0" collapsed="false">
      <c r="A4904" s="140" t="s">
        <v>129</v>
      </c>
      <c r="C4904" s="143" t="n">
        <v>641030</v>
      </c>
      <c r="D4904" s="143" t="n">
        <v>64103000</v>
      </c>
      <c r="E4904" s="140" t="s">
        <v>192</v>
      </c>
      <c r="F4904" s="143" t="n">
        <v>2022</v>
      </c>
      <c r="G4904" s="144" t="n">
        <v>224927942.58</v>
      </c>
      <c r="H4904" s="144" t="n">
        <v>0</v>
      </c>
      <c r="I4904" s="144" t="n">
        <f aca="false">+G:G-H:H</f>
        <v>224927942.58</v>
      </c>
    </row>
    <row r="4905" customFormat="false" ht="17.25" hidden="false" customHeight="true" outlineLevel="0" collapsed="false">
      <c r="A4905" s="140" t="s">
        <v>129</v>
      </c>
      <c r="C4905" s="143" t="n">
        <v>641040</v>
      </c>
      <c r="D4905" s="143" t="n">
        <v>64104000</v>
      </c>
      <c r="E4905" s="140" t="s">
        <v>1125</v>
      </c>
      <c r="F4905" s="143" t="n">
        <v>2022</v>
      </c>
      <c r="G4905" s="144" t="n">
        <v>460873043.41</v>
      </c>
      <c r="H4905" s="144" t="n">
        <v>0</v>
      </c>
      <c r="I4905" s="144" t="n">
        <f aca="false">+G:G-H:H</f>
        <v>460873043.41</v>
      </c>
    </row>
    <row r="4906" customFormat="false" ht="17.25" hidden="false" customHeight="true" outlineLevel="0" collapsed="false">
      <c r="A4906" s="140" t="s">
        <v>129</v>
      </c>
      <c r="C4906" s="143" t="n">
        <v>641050</v>
      </c>
      <c r="D4906" s="143" t="n">
        <v>64105000</v>
      </c>
      <c r="E4906" s="140" t="s">
        <v>195</v>
      </c>
      <c r="F4906" s="143" t="n">
        <v>2022</v>
      </c>
      <c r="G4906" s="144" t="n">
        <v>0</v>
      </c>
      <c r="H4906" s="144" t="n">
        <v>2528962.41</v>
      </c>
      <c r="I4906" s="144" t="n">
        <f aca="false">+G:G-H:H</f>
        <v>-2528962.41</v>
      </c>
    </row>
    <row r="4907" customFormat="false" ht="17.25" hidden="false" customHeight="true" outlineLevel="0" collapsed="false">
      <c r="A4907" s="140" t="s">
        <v>129</v>
      </c>
      <c r="C4907" s="143" t="n">
        <v>641060</v>
      </c>
      <c r="D4907" s="143" t="n">
        <v>64106000</v>
      </c>
      <c r="E4907" s="140" t="s">
        <v>1152</v>
      </c>
      <c r="F4907" s="143" t="n">
        <v>2022</v>
      </c>
      <c r="G4907" s="144" t="n">
        <v>3186200</v>
      </c>
      <c r="H4907" s="144" t="n">
        <v>0</v>
      </c>
      <c r="I4907" s="144" t="n">
        <f aca="false">+G:G-H:H</f>
        <v>3186200</v>
      </c>
    </row>
    <row r="4908" customFormat="false" ht="17.25" hidden="false" customHeight="true" outlineLevel="0" collapsed="false">
      <c r="A4908" s="140" t="s">
        <v>129</v>
      </c>
      <c r="C4908" s="143" t="n">
        <v>641070</v>
      </c>
      <c r="D4908" s="143" t="n">
        <v>64107000</v>
      </c>
      <c r="E4908" s="140" t="s">
        <v>270</v>
      </c>
      <c r="F4908" s="143" t="n">
        <v>2022</v>
      </c>
      <c r="G4908" s="144" t="n">
        <v>75305200</v>
      </c>
      <c r="H4908" s="144" t="n">
        <v>0</v>
      </c>
      <c r="I4908" s="144" t="n">
        <f aca="false">+G:G-H:H</f>
        <v>75305200</v>
      </c>
    </row>
    <row r="4909" customFormat="false" ht="17.25" hidden="false" customHeight="true" outlineLevel="0" collapsed="false">
      <c r="A4909" s="140" t="s">
        <v>129</v>
      </c>
      <c r="C4909" s="143" t="n">
        <v>641800</v>
      </c>
      <c r="D4909" s="143" t="n">
        <v>64180000</v>
      </c>
      <c r="E4909" s="140" t="s">
        <v>1126</v>
      </c>
      <c r="F4909" s="143" t="n">
        <v>2022</v>
      </c>
      <c r="G4909" s="144" t="n">
        <v>159864028.54</v>
      </c>
      <c r="H4909" s="144" t="n">
        <v>0</v>
      </c>
      <c r="I4909" s="144" t="n">
        <f aca="false">+G:G-H:H</f>
        <v>159864028.54</v>
      </c>
    </row>
    <row r="4910" customFormat="false" ht="17.25" hidden="false" customHeight="true" outlineLevel="0" collapsed="false">
      <c r="A4910" s="140" t="s">
        <v>129</v>
      </c>
      <c r="C4910" s="143" t="n">
        <v>645010</v>
      </c>
      <c r="D4910" s="143" t="n">
        <v>64501000</v>
      </c>
      <c r="E4910" s="140" t="s">
        <v>461</v>
      </c>
      <c r="F4910" s="143" t="n">
        <v>2022</v>
      </c>
      <c r="G4910" s="144" t="n">
        <v>257862787.78</v>
      </c>
      <c r="H4910" s="144" t="n">
        <v>0</v>
      </c>
      <c r="I4910" s="144" t="n">
        <f aca="false">+G:G-H:H</f>
        <v>257862787.78</v>
      </c>
    </row>
    <row r="4911" customFormat="false" ht="17.25" hidden="false" customHeight="true" outlineLevel="0" collapsed="false">
      <c r="A4911" s="140" t="s">
        <v>129</v>
      </c>
      <c r="C4911" s="143" t="n">
        <v>645020</v>
      </c>
      <c r="D4911" s="143" t="n">
        <v>64502000</v>
      </c>
      <c r="E4911" s="140" t="s">
        <v>1127</v>
      </c>
      <c r="F4911" s="143" t="n">
        <v>2022</v>
      </c>
      <c r="G4911" s="144" t="n">
        <v>97210345.58</v>
      </c>
      <c r="H4911" s="144" t="n">
        <v>0</v>
      </c>
      <c r="I4911" s="144" t="n">
        <f aca="false">+G:G-H:H</f>
        <v>97210345.58</v>
      </c>
    </row>
    <row r="4912" customFormat="false" ht="17.25" hidden="false" customHeight="true" outlineLevel="0" collapsed="false">
      <c r="A4912" s="140" t="s">
        <v>129</v>
      </c>
      <c r="C4912" s="143" t="n">
        <v>645030</v>
      </c>
      <c r="D4912" s="143" t="n">
        <v>64503000</v>
      </c>
      <c r="E4912" s="140" t="s">
        <v>2137</v>
      </c>
      <c r="F4912" s="143" t="n">
        <v>2022</v>
      </c>
      <c r="G4912" s="144" t="n">
        <v>51498</v>
      </c>
      <c r="H4912" s="144" t="n">
        <v>0</v>
      </c>
      <c r="I4912" s="144" t="n">
        <f aca="false">+G:G-H:H</f>
        <v>51498</v>
      </c>
    </row>
    <row r="4913" customFormat="false" ht="17.25" hidden="false" customHeight="true" outlineLevel="0" collapsed="false">
      <c r="A4913" s="140" t="s">
        <v>129</v>
      </c>
      <c r="C4913" s="143" t="n">
        <v>645040</v>
      </c>
      <c r="D4913" s="143" t="n">
        <v>64504000</v>
      </c>
      <c r="E4913" s="140" t="s">
        <v>464</v>
      </c>
      <c r="F4913" s="143" t="n">
        <v>2022</v>
      </c>
      <c r="G4913" s="144" t="n">
        <v>19835599.06</v>
      </c>
      <c r="H4913" s="144" t="n">
        <v>0</v>
      </c>
      <c r="I4913" s="144" t="n">
        <f aca="false">+G:G-H:H</f>
        <v>19835599.06</v>
      </c>
    </row>
    <row r="4914" customFormat="false" ht="17.25" hidden="false" customHeight="true" outlineLevel="0" collapsed="false">
      <c r="A4914" s="140" t="s">
        <v>129</v>
      </c>
      <c r="C4914" s="143" t="n">
        <v>645070</v>
      </c>
      <c r="D4914" s="143" t="n">
        <v>64505000</v>
      </c>
      <c r="E4914" s="140" t="s">
        <v>3411</v>
      </c>
      <c r="F4914" s="143" t="n">
        <v>2022</v>
      </c>
      <c r="G4914" s="144" t="n">
        <v>433961.5</v>
      </c>
      <c r="H4914" s="144" t="n">
        <v>0</v>
      </c>
      <c r="I4914" s="144" t="n">
        <f aca="false">+G:G-H:H</f>
        <v>433961.5</v>
      </c>
    </row>
    <row r="4915" customFormat="false" ht="17.25" hidden="false" customHeight="true" outlineLevel="0" collapsed="false">
      <c r="A4915" s="140" t="s">
        <v>129</v>
      </c>
      <c r="C4915" s="143" t="n">
        <v>645800</v>
      </c>
      <c r="D4915" s="143" t="n">
        <v>64580000</v>
      </c>
      <c r="E4915" s="140" t="s">
        <v>1128</v>
      </c>
      <c r="F4915" s="143" t="n">
        <v>2022</v>
      </c>
      <c r="G4915" s="144" t="n">
        <v>20808044.59</v>
      </c>
      <c r="H4915" s="144" t="n">
        <v>0</v>
      </c>
      <c r="I4915" s="144" t="n">
        <f aca="false">+G:G-H:H</f>
        <v>20808044.59</v>
      </c>
    </row>
    <row r="4916" customFormat="false" ht="17.25" hidden="false" customHeight="true" outlineLevel="0" collapsed="false">
      <c r="A4916" s="140" t="s">
        <v>129</v>
      </c>
      <c r="C4916" s="143" t="n">
        <v>647500</v>
      </c>
      <c r="D4916" s="143" t="n">
        <v>64700000</v>
      </c>
      <c r="E4916" s="140" t="s">
        <v>1129</v>
      </c>
      <c r="F4916" s="143" t="n">
        <v>2022</v>
      </c>
      <c r="G4916" s="144" t="n">
        <v>223813.921</v>
      </c>
      <c r="H4916" s="144" t="n">
        <v>0</v>
      </c>
      <c r="I4916" s="144" t="n">
        <f aca="false">+G:G-H:H</f>
        <v>223813.921</v>
      </c>
    </row>
    <row r="4917" customFormat="false" ht="17.25" hidden="false" customHeight="true" outlineLevel="0" collapsed="false">
      <c r="A4917" s="140" t="s">
        <v>129</v>
      </c>
      <c r="C4917" s="143" t="n">
        <v>648020</v>
      </c>
      <c r="D4917" s="143" t="n">
        <v>64802000</v>
      </c>
      <c r="E4917" s="140" t="s">
        <v>199</v>
      </c>
      <c r="F4917" s="143" t="n">
        <v>2022</v>
      </c>
      <c r="G4917" s="144" t="n">
        <v>162093.73</v>
      </c>
      <c r="H4917" s="144" t="n">
        <v>0</v>
      </c>
      <c r="I4917" s="144" t="n">
        <f aca="false">+G:G-H:H</f>
        <v>162093.73</v>
      </c>
    </row>
    <row r="4918" customFormat="false" ht="17.25" hidden="false" customHeight="true" outlineLevel="0" collapsed="false">
      <c r="A4918" s="140" t="s">
        <v>129</v>
      </c>
      <c r="C4918" s="143" t="n">
        <v>648030</v>
      </c>
      <c r="D4918" s="143" t="n">
        <v>64803000</v>
      </c>
      <c r="E4918" s="140" t="s">
        <v>534</v>
      </c>
      <c r="F4918" s="143" t="n">
        <v>2022</v>
      </c>
      <c r="G4918" s="144" t="n">
        <v>26784072.88</v>
      </c>
      <c r="H4918" s="144" t="n">
        <v>0</v>
      </c>
      <c r="I4918" s="144" t="n">
        <f aca="false">+G:G-H:H</f>
        <v>26784072.88</v>
      </c>
    </row>
    <row r="4919" customFormat="false" ht="17.25" hidden="false" customHeight="true" outlineLevel="0" collapsed="false">
      <c r="A4919" s="140" t="s">
        <v>129</v>
      </c>
      <c r="C4919" s="143" t="n">
        <v>648040</v>
      </c>
      <c r="D4919" s="143" t="n">
        <v>64804000</v>
      </c>
      <c r="E4919" s="140" t="s">
        <v>198</v>
      </c>
      <c r="F4919" s="143" t="n">
        <v>2022</v>
      </c>
      <c r="G4919" s="144" t="n">
        <v>59531078.717</v>
      </c>
      <c r="H4919" s="144" t="n">
        <v>0</v>
      </c>
      <c r="I4919" s="144" t="n">
        <f aca="false">+G:G-H:H</f>
        <v>59531078.717</v>
      </c>
    </row>
    <row r="4920" customFormat="false" ht="17.25" hidden="false" customHeight="true" outlineLevel="0" collapsed="false">
      <c r="A4920" s="140" t="s">
        <v>129</v>
      </c>
      <c r="C4920" s="143" t="n">
        <v>651000</v>
      </c>
      <c r="D4920" s="143" t="n">
        <v>65100000</v>
      </c>
      <c r="E4920" s="140" t="s">
        <v>1130</v>
      </c>
      <c r="F4920" s="143" t="n">
        <v>2022</v>
      </c>
      <c r="G4920" s="144" t="n">
        <v>34790037.98</v>
      </c>
      <c r="H4920" s="144" t="n">
        <v>0</v>
      </c>
      <c r="I4920" s="144" t="n">
        <f aca="false">+G:G-H:H</f>
        <v>34790037.98</v>
      </c>
    </row>
    <row r="4921" customFormat="false" ht="17.25" hidden="false" customHeight="true" outlineLevel="0" collapsed="false">
      <c r="A4921" s="140" t="s">
        <v>129</v>
      </c>
      <c r="C4921" s="143" t="n">
        <v>656010</v>
      </c>
      <c r="D4921" s="143" t="n">
        <v>65601000</v>
      </c>
      <c r="E4921" s="140" t="s">
        <v>539</v>
      </c>
      <c r="F4921" s="143" t="n">
        <v>2022</v>
      </c>
      <c r="G4921" s="144" t="n">
        <v>46104748.74</v>
      </c>
      <c r="H4921" s="144" t="n">
        <v>0</v>
      </c>
      <c r="I4921" s="144" t="n">
        <f aca="false">+G:G-H:H</f>
        <v>46104748.74</v>
      </c>
    </row>
    <row r="4922" customFormat="false" ht="17.25" hidden="false" customHeight="true" outlineLevel="0" collapsed="false">
      <c r="A4922" s="140" t="s">
        <v>129</v>
      </c>
      <c r="C4922" s="143" t="n">
        <v>658000</v>
      </c>
      <c r="D4922" s="143" t="n">
        <v>65800000</v>
      </c>
      <c r="E4922" s="140" t="s">
        <v>1133</v>
      </c>
      <c r="F4922" s="143" t="n">
        <v>2022</v>
      </c>
      <c r="G4922" s="144" t="n">
        <v>5347577.0774</v>
      </c>
      <c r="H4922" s="144" t="n">
        <v>0</v>
      </c>
      <c r="I4922" s="144" t="n">
        <f aca="false">+G:G-H:H</f>
        <v>5347577.0774</v>
      </c>
    </row>
    <row r="4923" customFormat="false" ht="17.25" hidden="false" customHeight="true" outlineLevel="0" collapsed="false">
      <c r="A4923" s="140" t="s">
        <v>129</v>
      </c>
      <c r="C4923" s="143" t="n">
        <v>658100</v>
      </c>
      <c r="D4923" s="143" t="n">
        <v>65810000</v>
      </c>
      <c r="E4923" s="140" t="s">
        <v>746</v>
      </c>
      <c r="F4923" s="143" t="n">
        <v>2022</v>
      </c>
      <c r="G4923" s="144" t="n">
        <v>787740.8</v>
      </c>
      <c r="H4923" s="144" t="n">
        <v>0</v>
      </c>
      <c r="I4923" s="144" t="n">
        <f aca="false">+G:G-H:H</f>
        <v>787740.8</v>
      </c>
    </row>
    <row r="4924" customFormat="false" ht="17.25" hidden="false" customHeight="true" outlineLevel="0" collapsed="false">
      <c r="A4924" s="140" t="s">
        <v>129</v>
      </c>
      <c r="C4924" s="143" t="n">
        <v>661000</v>
      </c>
      <c r="D4924" s="143" t="n">
        <v>66100000</v>
      </c>
      <c r="E4924" s="140" t="s">
        <v>1628</v>
      </c>
      <c r="F4924" s="143" t="n">
        <v>2022</v>
      </c>
      <c r="G4924" s="144" t="n">
        <v>9603094.23</v>
      </c>
      <c r="H4924" s="144" t="n">
        <v>0</v>
      </c>
      <c r="I4924" s="144" t="n">
        <f aca="false">+G:G-H:H</f>
        <v>9603094.23</v>
      </c>
    </row>
    <row r="4925" customFormat="false" ht="17.25" hidden="false" customHeight="true" outlineLevel="0" collapsed="false">
      <c r="A4925" s="140" t="s">
        <v>129</v>
      </c>
      <c r="C4925" s="143" t="n">
        <v>661010</v>
      </c>
      <c r="D4925" s="143" t="n">
        <v>66101000</v>
      </c>
      <c r="E4925" s="140" t="s">
        <v>478</v>
      </c>
      <c r="F4925" s="143" t="n">
        <v>2022</v>
      </c>
      <c r="G4925" s="144" t="n">
        <v>9263727.66</v>
      </c>
      <c r="H4925" s="144" t="n">
        <v>0</v>
      </c>
      <c r="I4925" s="144" t="n">
        <f aca="false">+G:G-H:H</f>
        <v>9263727.66</v>
      </c>
    </row>
    <row r="4926" customFormat="false" ht="17.25" hidden="false" customHeight="true" outlineLevel="0" collapsed="false">
      <c r="A4926" s="140" t="s">
        <v>129</v>
      </c>
      <c r="C4926" s="143" t="n">
        <v>661020</v>
      </c>
      <c r="D4926" s="143" t="n">
        <v>66102000</v>
      </c>
      <c r="E4926" s="140" t="s">
        <v>1135</v>
      </c>
      <c r="F4926" s="143" t="n">
        <v>2022</v>
      </c>
      <c r="G4926" s="144" t="n">
        <v>274762231.4</v>
      </c>
      <c r="H4926" s="144" t="n">
        <v>0</v>
      </c>
      <c r="I4926" s="144" t="n">
        <f aca="false">+G:G-H:H</f>
        <v>274762231.4</v>
      </c>
    </row>
    <row r="4927" customFormat="false" ht="17.25" hidden="false" customHeight="true" outlineLevel="0" collapsed="false">
      <c r="A4927" s="140" t="s">
        <v>129</v>
      </c>
      <c r="C4927" s="143" t="n">
        <v>661030</v>
      </c>
      <c r="D4927" s="143" t="n">
        <v>66103000</v>
      </c>
      <c r="E4927" s="140" t="s">
        <v>1136</v>
      </c>
      <c r="F4927" s="143" t="n">
        <v>2022</v>
      </c>
      <c r="G4927" s="144" t="n">
        <v>360554028.27</v>
      </c>
      <c r="H4927" s="144" t="n">
        <v>0</v>
      </c>
      <c r="I4927" s="144" t="n">
        <f aca="false">+G:G-H:H</f>
        <v>360554028.27</v>
      </c>
    </row>
    <row r="4928" customFormat="false" ht="17.25" hidden="false" customHeight="true" outlineLevel="0" collapsed="false">
      <c r="A4928" s="140" t="s">
        <v>129</v>
      </c>
      <c r="C4928" s="143" t="n">
        <v>661040</v>
      </c>
      <c r="D4928" s="143" t="n">
        <v>66104000</v>
      </c>
      <c r="E4928" s="140" t="s">
        <v>484</v>
      </c>
      <c r="F4928" s="143" t="n">
        <v>2022</v>
      </c>
      <c r="G4928" s="144" t="n">
        <v>344441645.04</v>
      </c>
      <c r="H4928" s="144" t="n">
        <v>0</v>
      </c>
      <c r="I4928" s="144" t="n">
        <f aca="false">+G:G-H:H</f>
        <v>344441645.04</v>
      </c>
    </row>
    <row r="4929" customFormat="false" ht="17.25" hidden="false" customHeight="true" outlineLevel="0" collapsed="false">
      <c r="A4929" s="140" t="s">
        <v>129</v>
      </c>
      <c r="C4929" s="143" t="n">
        <v>666000</v>
      </c>
      <c r="D4929" s="143" t="n">
        <v>66600000</v>
      </c>
      <c r="E4929" s="140" t="s">
        <v>206</v>
      </c>
      <c r="F4929" s="143" t="n">
        <v>2022</v>
      </c>
      <c r="G4929" s="144" t="n">
        <v>1064093045.4218</v>
      </c>
      <c r="H4929" s="144" t="n">
        <v>0</v>
      </c>
      <c r="I4929" s="144" t="n">
        <f aca="false">+G:G-H:H</f>
        <v>1064093045.4218</v>
      </c>
    </row>
    <row r="4930" customFormat="false" ht="17.25" hidden="false" customHeight="true" outlineLevel="0" collapsed="false">
      <c r="A4930" s="140" t="s">
        <v>129</v>
      </c>
      <c r="C4930" s="143" t="n">
        <v>681110</v>
      </c>
      <c r="D4930" s="143" t="n">
        <v>68111000</v>
      </c>
      <c r="E4930" s="140" t="s">
        <v>1137</v>
      </c>
      <c r="F4930" s="143" t="n">
        <v>2022</v>
      </c>
      <c r="G4930" s="144" t="n">
        <v>8251396.59</v>
      </c>
      <c r="H4930" s="144" t="n">
        <v>0</v>
      </c>
      <c r="I4930" s="144" t="n">
        <f aca="false">+G:G-H:H</f>
        <v>8251396.59</v>
      </c>
    </row>
    <row r="4931" customFormat="false" ht="17.25" hidden="false" customHeight="true" outlineLevel="0" collapsed="false">
      <c r="A4931" s="140" t="s">
        <v>129</v>
      </c>
      <c r="C4931" s="143" t="n">
        <v>681120</v>
      </c>
      <c r="D4931" s="143" t="n">
        <v>68112000</v>
      </c>
      <c r="E4931" s="140" t="s">
        <v>1138</v>
      </c>
      <c r="F4931" s="143" t="n">
        <v>2022</v>
      </c>
      <c r="G4931" s="144" t="n">
        <v>580803061.798157</v>
      </c>
      <c r="H4931" s="144" t="n">
        <v>0</v>
      </c>
      <c r="I4931" s="144" t="n">
        <f aca="false">+G:G-H:H</f>
        <v>580803061.798157</v>
      </c>
    </row>
    <row r="4932" customFormat="false" ht="17.25" hidden="false" customHeight="true" outlineLevel="0" collapsed="false">
      <c r="A4932" s="140" t="s">
        <v>129</v>
      </c>
      <c r="C4932" s="143" t="n">
        <v>698000</v>
      </c>
      <c r="D4932" s="143" t="n">
        <v>69500000</v>
      </c>
      <c r="E4932" s="140" t="s">
        <v>491</v>
      </c>
      <c r="F4932" s="143" t="n">
        <v>2022</v>
      </c>
      <c r="G4932" s="144" t="n">
        <v>105085663.60573</v>
      </c>
      <c r="H4932" s="144" t="n">
        <v>0</v>
      </c>
      <c r="I4932" s="144" t="n">
        <f aca="false">+G:G-H:H</f>
        <v>105085663.60573</v>
      </c>
    </row>
    <row r="4933" customFormat="false" ht="17.25" hidden="false" customHeight="true" outlineLevel="0" collapsed="false">
      <c r="A4933" s="140" t="s">
        <v>129</v>
      </c>
      <c r="C4933" s="143" t="n">
        <v>701000</v>
      </c>
      <c r="D4933" s="143" t="n">
        <v>70100000</v>
      </c>
      <c r="E4933" s="140" t="s">
        <v>1139</v>
      </c>
      <c r="F4933" s="143" t="n">
        <v>2022</v>
      </c>
      <c r="G4933" s="144" t="n">
        <v>0</v>
      </c>
      <c r="H4933" s="144" t="n">
        <v>18705387469.6389</v>
      </c>
      <c r="I4933" s="144" t="n">
        <f aca="false">+G:G-H:H</f>
        <v>-18705387469.6389</v>
      </c>
    </row>
    <row r="4934" customFormat="false" ht="17.25" hidden="false" customHeight="true" outlineLevel="0" collapsed="false">
      <c r="A4934" s="140" t="s">
        <v>129</v>
      </c>
      <c r="C4934" s="143" t="n">
        <v>702000</v>
      </c>
      <c r="D4934" s="143" t="n">
        <v>70200000</v>
      </c>
      <c r="E4934" s="140" t="s">
        <v>1060</v>
      </c>
      <c r="F4934" s="143" t="n">
        <v>2022</v>
      </c>
      <c r="G4934" s="144" t="n">
        <v>0</v>
      </c>
      <c r="H4934" s="144" t="n">
        <v>72734219.25</v>
      </c>
      <c r="I4934" s="144" t="n">
        <f aca="false">+G:G-H:H</f>
        <v>-72734219.25</v>
      </c>
    </row>
    <row r="4935" customFormat="false" ht="17.25" hidden="false" customHeight="true" outlineLevel="0" collapsed="false">
      <c r="A4935" s="140" t="s">
        <v>129</v>
      </c>
      <c r="C4935" s="143" t="n">
        <v>707200</v>
      </c>
      <c r="D4935" s="143" t="n">
        <v>70720000</v>
      </c>
      <c r="E4935" s="140" t="s">
        <v>1140</v>
      </c>
      <c r="F4935" s="143" t="n">
        <v>2022</v>
      </c>
      <c r="G4935" s="144" t="n">
        <v>0</v>
      </c>
      <c r="H4935" s="144" t="n">
        <v>2261436005.9835</v>
      </c>
      <c r="I4935" s="144" t="n">
        <f aca="false">+G:G-H:H</f>
        <v>-2261436005.9835</v>
      </c>
    </row>
    <row r="4936" customFormat="false" ht="17.25" hidden="false" customHeight="true" outlineLevel="0" collapsed="false">
      <c r="A4936" s="140" t="s">
        <v>129</v>
      </c>
      <c r="C4936" s="143" t="n">
        <v>708000</v>
      </c>
      <c r="D4936" s="143" t="n">
        <v>70800000</v>
      </c>
      <c r="E4936" s="140" t="s">
        <v>1141</v>
      </c>
      <c r="F4936" s="143" t="n">
        <v>2022</v>
      </c>
      <c r="G4936" s="144" t="n">
        <v>0</v>
      </c>
      <c r="H4936" s="144" t="n">
        <v>41386242.07</v>
      </c>
      <c r="I4936" s="144" t="n">
        <f aca="false">+G:G-H:H</f>
        <v>-41386242.07</v>
      </c>
    </row>
    <row r="4937" customFormat="false" ht="17.25" hidden="false" customHeight="true" outlineLevel="0" collapsed="false">
      <c r="A4937" s="140" t="s">
        <v>129</v>
      </c>
      <c r="C4937" s="143" t="n">
        <v>709000</v>
      </c>
      <c r="D4937" s="143" t="n">
        <v>70900000</v>
      </c>
      <c r="E4937" s="140" t="s">
        <v>1142</v>
      </c>
      <c r="F4937" s="143" t="n">
        <v>2022</v>
      </c>
      <c r="G4937" s="144" t="n">
        <v>83811215.7964</v>
      </c>
      <c r="H4937" s="144" t="n">
        <v>0</v>
      </c>
      <c r="I4937" s="144" t="n">
        <f aca="false">+G:G-H:H</f>
        <v>83811215.7964</v>
      </c>
    </row>
    <row r="4938" customFormat="false" ht="17.25" hidden="false" customHeight="true" outlineLevel="0" collapsed="false">
      <c r="A4938" s="140" t="s">
        <v>129</v>
      </c>
      <c r="C4938" s="143" t="n">
        <v>713500</v>
      </c>
      <c r="D4938" s="143" t="n">
        <v>71355000</v>
      </c>
      <c r="E4938" s="140" t="s">
        <v>3844</v>
      </c>
      <c r="F4938" s="143" t="n">
        <v>2022</v>
      </c>
      <c r="G4938" s="144" t="n">
        <v>0</v>
      </c>
      <c r="H4938" s="144" t="n">
        <v>974938230.68</v>
      </c>
      <c r="I4938" s="144" t="n">
        <f aca="false">+G:G-H:H</f>
        <v>-974938230.68</v>
      </c>
    </row>
    <row r="4939" customFormat="false" ht="17.25" hidden="false" customHeight="true" outlineLevel="0" collapsed="false">
      <c r="A4939" s="140" t="s">
        <v>129</v>
      </c>
      <c r="C4939" s="143" t="n">
        <v>713550</v>
      </c>
      <c r="D4939" s="143" t="n">
        <v>71355000</v>
      </c>
      <c r="E4939" s="140" t="s">
        <v>1143</v>
      </c>
      <c r="F4939" s="143" t="n">
        <v>2022</v>
      </c>
      <c r="G4939" s="144" t="n">
        <v>0</v>
      </c>
      <c r="H4939" s="144" t="n">
        <v>944218403.87</v>
      </c>
      <c r="I4939" s="144" t="n">
        <f aca="false">+G:G-H:H</f>
        <v>-944218403.87</v>
      </c>
    </row>
    <row r="4940" customFormat="false" ht="17.25" hidden="false" customHeight="true" outlineLevel="0" collapsed="false">
      <c r="A4940" s="140" t="s">
        <v>129</v>
      </c>
      <c r="C4940" s="143" t="n">
        <v>741000</v>
      </c>
      <c r="D4940" s="143" t="n">
        <v>75200000</v>
      </c>
      <c r="E4940" s="140" t="s">
        <v>2098</v>
      </c>
      <c r="F4940" s="143" t="n">
        <v>2022</v>
      </c>
      <c r="G4940" s="144" t="n">
        <v>0</v>
      </c>
      <c r="H4940" s="144" t="n">
        <v>25173225</v>
      </c>
      <c r="I4940" s="144" t="n">
        <f aca="false">+G:G-H:H</f>
        <v>-25173225</v>
      </c>
    </row>
    <row r="4941" customFormat="false" ht="17.25" hidden="false" customHeight="true" outlineLevel="0" collapsed="false">
      <c r="A4941" s="140" t="s">
        <v>129</v>
      </c>
      <c r="C4941" s="143" t="n">
        <v>752000</v>
      </c>
      <c r="D4941" s="143" t="n">
        <v>75200000</v>
      </c>
      <c r="E4941" s="140" t="s">
        <v>502</v>
      </c>
      <c r="F4941" s="143" t="n">
        <v>2022</v>
      </c>
      <c r="G4941" s="144" t="n">
        <v>0</v>
      </c>
      <c r="H4941" s="144" t="n">
        <v>980000</v>
      </c>
      <c r="I4941" s="144" t="n">
        <f aca="false">+G:G-H:H</f>
        <v>-980000</v>
      </c>
    </row>
    <row r="4942" customFormat="false" ht="17.25" hidden="false" customHeight="true" outlineLevel="0" collapsed="false">
      <c r="A4942" s="140" t="s">
        <v>129</v>
      </c>
      <c r="C4942" s="143" t="n">
        <v>758000</v>
      </c>
      <c r="D4942" s="143" t="n">
        <v>75800000</v>
      </c>
      <c r="E4942" s="140" t="s">
        <v>1144</v>
      </c>
      <c r="F4942" s="143" t="n">
        <v>2022</v>
      </c>
      <c r="G4942" s="144" t="n">
        <v>0</v>
      </c>
      <c r="H4942" s="144" t="n">
        <v>1796893873.0931</v>
      </c>
      <c r="I4942" s="144" t="n">
        <f aca="false">+G:G-H:H</f>
        <v>-1796893873.0931</v>
      </c>
    </row>
    <row r="4943" customFormat="false" ht="17.25" hidden="false" customHeight="true" outlineLevel="0" collapsed="false">
      <c r="A4943" s="140" t="s">
        <v>129</v>
      </c>
      <c r="C4943" s="143" t="n">
        <v>758100</v>
      </c>
      <c r="D4943" s="143" t="n">
        <v>75810000</v>
      </c>
      <c r="E4943" s="140" t="s">
        <v>212</v>
      </c>
      <c r="F4943" s="143" t="n">
        <v>2022</v>
      </c>
      <c r="G4943" s="144" t="n">
        <v>0</v>
      </c>
      <c r="H4943" s="144" t="n">
        <v>37868400</v>
      </c>
      <c r="I4943" s="144" t="n">
        <f aca="false">+G:G-H:H</f>
        <v>-37868400</v>
      </c>
    </row>
    <row r="4944" customFormat="false" ht="17.25" hidden="false" customHeight="true" outlineLevel="0" collapsed="false">
      <c r="A4944" s="140" t="s">
        <v>129</v>
      </c>
      <c r="C4944" s="143" t="n">
        <v>758200</v>
      </c>
      <c r="D4944" s="143" t="n">
        <v>75810000</v>
      </c>
      <c r="E4944" s="140" t="s">
        <v>1146</v>
      </c>
      <c r="F4944" s="143" t="n">
        <v>2022</v>
      </c>
      <c r="G4944" s="144" t="n">
        <v>0</v>
      </c>
      <c r="H4944" s="144" t="n">
        <v>9000000</v>
      </c>
      <c r="I4944" s="144" t="n">
        <f aca="false">+G:G-H:H</f>
        <v>-9000000</v>
      </c>
    </row>
    <row r="4945" customFormat="false" ht="17.25" hidden="false" customHeight="true" outlineLevel="0" collapsed="false">
      <c r="A4945" s="140" t="s">
        <v>129</v>
      </c>
      <c r="C4945" s="143" t="n">
        <v>758400</v>
      </c>
      <c r="D4945" s="143" t="n">
        <v>75810000</v>
      </c>
      <c r="E4945" s="140" t="s">
        <v>1148</v>
      </c>
      <c r="F4945" s="143" t="n">
        <v>2022</v>
      </c>
      <c r="G4945" s="144" t="n">
        <v>0</v>
      </c>
      <c r="H4945" s="144" t="n">
        <v>2531817</v>
      </c>
      <c r="I4945" s="144" t="n">
        <f aca="false">+G:G-H:H</f>
        <v>-2531817</v>
      </c>
    </row>
    <row r="4946" customFormat="false" ht="17.25" hidden="false" customHeight="true" outlineLevel="0" collapsed="false">
      <c r="A4946" s="140" t="s">
        <v>129</v>
      </c>
      <c r="C4946" s="143" t="n">
        <v>765000</v>
      </c>
      <c r="D4946" s="143" t="n">
        <v>76500000</v>
      </c>
      <c r="E4946" s="140" t="s">
        <v>505</v>
      </c>
      <c r="F4946" s="143" t="n">
        <v>2022</v>
      </c>
      <c r="G4946" s="144" t="n">
        <v>0</v>
      </c>
      <c r="H4946" s="144" t="n">
        <v>12526344.52</v>
      </c>
      <c r="I4946" s="144" t="n">
        <f aca="false">+G:G-H:H</f>
        <v>-12526344.52</v>
      </c>
    </row>
    <row r="4947" customFormat="false" ht="17.25" hidden="false" customHeight="true" outlineLevel="0" collapsed="false">
      <c r="A4947" s="140" t="s">
        <v>129</v>
      </c>
      <c r="C4947" s="143" t="n">
        <v>766000</v>
      </c>
      <c r="D4947" s="143" t="n">
        <v>76600000</v>
      </c>
      <c r="E4947" s="140" t="s">
        <v>213</v>
      </c>
      <c r="F4947" s="143" t="n">
        <v>2022</v>
      </c>
      <c r="G4947" s="144" t="n">
        <v>0</v>
      </c>
      <c r="H4947" s="144" t="n">
        <v>393012905.3054</v>
      </c>
      <c r="I4947" s="144" t="n">
        <f aca="false">+G:G-H:H</f>
        <v>-393012905.3054</v>
      </c>
    </row>
    <row r="4948" customFormat="false" ht="17.25" hidden="false" customHeight="true" outlineLevel="0" collapsed="false">
      <c r="A4948" s="140" t="s">
        <v>129</v>
      </c>
      <c r="C4948" s="143" t="n">
        <v>781500</v>
      </c>
      <c r="D4948" s="143" t="n">
        <v>78500000</v>
      </c>
      <c r="E4948" s="140" t="s">
        <v>1156</v>
      </c>
      <c r="F4948" s="143" t="n">
        <v>2022</v>
      </c>
      <c r="G4948" s="144" t="n">
        <v>0</v>
      </c>
      <c r="H4948" s="144" t="n">
        <v>127397893.59</v>
      </c>
      <c r="I4948" s="144" t="n">
        <f aca="false">+G:G-H:H</f>
        <v>-127397893.59</v>
      </c>
    </row>
    <row r="4949" customFormat="false" ht="17.25" hidden="false" customHeight="true" outlineLevel="0" collapsed="false">
      <c r="A4949" s="140" t="s">
        <v>952</v>
      </c>
      <c r="C4949" s="142" t="n">
        <v>101000</v>
      </c>
      <c r="D4949" s="143" t="n">
        <v>10100000</v>
      </c>
      <c r="E4949" s="140" t="s">
        <v>1338</v>
      </c>
      <c r="F4949" s="143" t="n">
        <v>2022</v>
      </c>
      <c r="H4949" s="144" t="n">
        <v>10000000</v>
      </c>
      <c r="I4949" s="144" t="n">
        <f aca="false">+G:G-H:H</f>
        <v>-10000000</v>
      </c>
    </row>
    <row r="4950" customFormat="false" ht="17.25" hidden="false" customHeight="true" outlineLevel="0" collapsed="false">
      <c r="A4950" s="140" t="s">
        <v>952</v>
      </c>
      <c r="C4950" s="142" t="n">
        <v>110000</v>
      </c>
      <c r="D4950" s="143" t="n">
        <v>11000000</v>
      </c>
      <c r="E4950" s="140" t="s">
        <v>1339</v>
      </c>
      <c r="F4950" s="143" t="n">
        <v>2022</v>
      </c>
      <c r="H4950" s="144" t="n">
        <v>166731221.84</v>
      </c>
      <c r="I4950" s="144" t="n">
        <f aca="false">+G:G-H:H</f>
        <v>-166731221.84</v>
      </c>
    </row>
    <row r="4951" customFormat="false" ht="17.25" hidden="false" customHeight="true" outlineLevel="0" collapsed="false">
      <c r="A4951" s="140" t="s">
        <v>952</v>
      </c>
      <c r="C4951" s="142" t="n">
        <v>120000</v>
      </c>
      <c r="D4951" s="143" t="n">
        <v>12000000</v>
      </c>
      <c r="E4951" s="140" t="s">
        <v>1340</v>
      </c>
      <c r="F4951" s="143" t="n">
        <v>2022</v>
      </c>
      <c r="H4951" s="144" t="n">
        <v>800063654.38</v>
      </c>
      <c r="I4951" s="144" t="n">
        <f aca="false">+G:G-H:H</f>
        <v>-800063654.38</v>
      </c>
    </row>
    <row r="4952" customFormat="false" ht="17.25" hidden="false" customHeight="true" outlineLevel="0" collapsed="false">
      <c r="A4952" s="140" t="s">
        <v>952</v>
      </c>
      <c r="C4952" s="142" t="n">
        <v>164000</v>
      </c>
      <c r="D4952" s="143" t="n">
        <v>16400000</v>
      </c>
      <c r="E4952" s="140" t="s">
        <v>1342</v>
      </c>
      <c r="F4952" s="143" t="n">
        <v>2022</v>
      </c>
      <c r="I4952" s="144" t="n">
        <f aca="false">+G:G-H:H</f>
        <v>0</v>
      </c>
    </row>
    <row r="4953" customFormat="false" ht="17.25" hidden="false" customHeight="true" outlineLevel="0" collapsed="false">
      <c r="A4953" s="140" t="s">
        <v>952</v>
      </c>
      <c r="C4953" s="142" t="n">
        <v>203000</v>
      </c>
      <c r="D4953" s="143" t="n">
        <v>20300000</v>
      </c>
      <c r="E4953" s="140" t="s">
        <v>1343</v>
      </c>
      <c r="F4953" s="143" t="n">
        <v>2022</v>
      </c>
      <c r="G4953" s="144" t="n">
        <v>395000</v>
      </c>
      <c r="I4953" s="144" t="n">
        <f aca="false">+G:G-H:H</f>
        <v>395000</v>
      </c>
    </row>
    <row r="4954" customFormat="false" ht="17.25" hidden="false" customHeight="true" outlineLevel="0" collapsed="false">
      <c r="A4954" s="140" t="s">
        <v>952</v>
      </c>
      <c r="C4954" s="142" t="n">
        <v>213000</v>
      </c>
      <c r="D4954" s="143" t="n">
        <v>21300000</v>
      </c>
      <c r="E4954" s="140" t="s">
        <v>1344</v>
      </c>
      <c r="F4954" s="143" t="n">
        <v>2022</v>
      </c>
      <c r="G4954" s="144" t="n">
        <v>1995562601.91</v>
      </c>
      <c r="I4954" s="144" t="n">
        <f aca="false">+G:G-H:H</f>
        <v>1995562601.91</v>
      </c>
    </row>
    <row r="4955" customFormat="false" ht="17.25" hidden="false" customHeight="true" outlineLevel="0" collapsed="false">
      <c r="A4955" s="140" t="s">
        <v>952</v>
      </c>
      <c r="C4955" s="142" t="n">
        <v>215000</v>
      </c>
      <c r="D4955" s="143" t="n">
        <v>21500000</v>
      </c>
      <c r="E4955" s="140" t="s">
        <v>1345</v>
      </c>
      <c r="F4955" s="143" t="n">
        <v>2022</v>
      </c>
      <c r="G4955" s="144" t="n">
        <v>33185707.4</v>
      </c>
      <c r="I4955" s="144" t="n">
        <f aca="false">+G:G-H:H</f>
        <v>33185707.4</v>
      </c>
    </row>
    <row r="4956" customFormat="false" ht="17.25" hidden="false" customHeight="true" outlineLevel="0" collapsed="false">
      <c r="A4956" s="140" t="s">
        <v>952</v>
      </c>
      <c r="C4956" s="142" t="n">
        <v>215400</v>
      </c>
      <c r="D4956" s="143" t="n">
        <v>21540000</v>
      </c>
      <c r="E4956" s="140" t="s">
        <v>1346</v>
      </c>
      <c r="F4956" s="143" t="n">
        <v>2022</v>
      </c>
      <c r="G4956" s="144" t="n">
        <v>5294392466.8</v>
      </c>
      <c r="I4956" s="144" t="n">
        <f aca="false">+G:G-H:H</f>
        <v>5294392466.8</v>
      </c>
    </row>
    <row r="4957" customFormat="false" ht="17.25" hidden="false" customHeight="true" outlineLevel="0" collapsed="false">
      <c r="A4957" s="140" t="s">
        <v>952</v>
      </c>
      <c r="C4957" s="142" t="n">
        <v>218200</v>
      </c>
      <c r="D4957" s="143" t="n">
        <v>21820000</v>
      </c>
      <c r="E4957" s="140" t="s">
        <v>574</v>
      </c>
      <c r="F4957" s="143" t="n">
        <v>2022</v>
      </c>
      <c r="G4957" s="144" t="n">
        <v>727982452.83</v>
      </c>
      <c r="I4957" s="144" t="n">
        <f aca="false">+G:G-H:H</f>
        <v>727982452.83</v>
      </c>
    </row>
    <row r="4958" customFormat="false" ht="17.25" hidden="false" customHeight="true" outlineLevel="0" collapsed="false">
      <c r="A4958" s="140" t="s">
        <v>952</v>
      </c>
      <c r="C4958" s="142" t="n">
        <v>218300</v>
      </c>
      <c r="D4958" s="143" t="n">
        <v>21830000</v>
      </c>
      <c r="E4958" s="140" t="s">
        <v>1347</v>
      </c>
      <c r="F4958" s="143" t="n">
        <v>2022</v>
      </c>
      <c r="G4958" s="144" t="n">
        <v>329705181.33</v>
      </c>
      <c r="I4958" s="144" t="n">
        <f aca="false">+G:G-H:H</f>
        <v>329705181.33</v>
      </c>
    </row>
    <row r="4959" customFormat="false" ht="17.25" hidden="false" customHeight="true" outlineLevel="0" collapsed="false">
      <c r="A4959" s="140" t="s">
        <v>952</v>
      </c>
      <c r="C4959" s="142" t="n">
        <v>218310</v>
      </c>
      <c r="D4959" s="143" t="n">
        <v>21831000</v>
      </c>
      <c r="E4959" s="140" t="s">
        <v>1348</v>
      </c>
      <c r="F4959" s="143" t="n">
        <v>2022</v>
      </c>
      <c r="G4959" s="144" t="n">
        <v>283114442.13</v>
      </c>
      <c r="I4959" s="144" t="n">
        <f aca="false">+G:G-H:H</f>
        <v>283114442.13</v>
      </c>
    </row>
    <row r="4960" customFormat="false" ht="17.25" hidden="false" customHeight="true" outlineLevel="0" collapsed="false">
      <c r="A4960" s="140" t="s">
        <v>952</v>
      </c>
      <c r="C4960" s="142" t="n">
        <v>275000</v>
      </c>
      <c r="D4960" s="143" t="n">
        <v>27500000</v>
      </c>
      <c r="E4960" s="140" t="s">
        <v>1350</v>
      </c>
      <c r="F4960" s="143" t="n">
        <v>2022</v>
      </c>
      <c r="G4960" s="144" t="n">
        <v>7776400</v>
      </c>
      <c r="I4960" s="144" t="n">
        <f aca="false">+G:G-H:H</f>
        <v>7776400</v>
      </c>
    </row>
    <row r="4961" customFormat="false" ht="17.25" hidden="false" customHeight="true" outlineLevel="0" collapsed="false">
      <c r="A4961" s="140" t="s">
        <v>952</v>
      </c>
      <c r="C4961" s="142" t="n">
        <v>280300</v>
      </c>
      <c r="D4961" s="143" t="n">
        <v>28030000</v>
      </c>
      <c r="E4961" s="140" t="s">
        <v>1351</v>
      </c>
      <c r="F4961" s="143" t="n">
        <v>2022</v>
      </c>
      <c r="H4961" s="144" t="n">
        <v>395000</v>
      </c>
      <c r="I4961" s="144" t="n">
        <f aca="false">+G:G-H:H</f>
        <v>-395000</v>
      </c>
    </row>
    <row r="4962" customFormat="false" ht="17.25" hidden="false" customHeight="true" outlineLevel="0" collapsed="false">
      <c r="A4962" s="140" t="s">
        <v>952</v>
      </c>
      <c r="C4962" s="142" t="n">
        <v>281300</v>
      </c>
      <c r="D4962" s="143" t="n">
        <v>28130000</v>
      </c>
      <c r="E4962" s="140" t="s">
        <v>1352</v>
      </c>
      <c r="F4962" s="143" t="n">
        <v>2022</v>
      </c>
      <c r="H4962" s="144" t="n">
        <v>161325236.04</v>
      </c>
      <c r="I4962" s="144" t="n">
        <f aca="false">+G:G-H:H</f>
        <v>-161325236.04</v>
      </c>
    </row>
    <row r="4963" customFormat="false" ht="17.25" hidden="false" customHeight="true" outlineLevel="0" collapsed="false">
      <c r="A4963" s="140" t="s">
        <v>952</v>
      </c>
      <c r="C4963" s="142" t="n">
        <v>281500</v>
      </c>
      <c r="D4963" s="143" t="n">
        <v>28150000</v>
      </c>
      <c r="E4963" s="140" t="s">
        <v>1353</v>
      </c>
      <c r="F4963" s="143" t="n">
        <v>2022</v>
      </c>
      <c r="H4963" s="144" t="n">
        <v>28685902.92</v>
      </c>
      <c r="I4963" s="144" t="n">
        <f aca="false">+G:G-H:H</f>
        <v>-28685902.92</v>
      </c>
    </row>
    <row r="4964" customFormat="false" ht="17.25" hidden="false" customHeight="true" outlineLevel="0" collapsed="false">
      <c r="A4964" s="140" t="s">
        <v>952</v>
      </c>
      <c r="C4964" s="142" t="n">
        <v>281540</v>
      </c>
      <c r="D4964" s="143" t="n">
        <v>28154000</v>
      </c>
      <c r="E4964" s="140" t="s">
        <v>1354</v>
      </c>
      <c r="F4964" s="143" t="n">
        <v>2022</v>
      </c>
      <c r="H4964" s="144" t="n">
        <v>3570168001.87</v>
      </c>
      <c r="I4964" s="144" t="n">
        <f aca="false">+G:G-H:H</f>
        <v>-3570168001.87</v>
      </c>
    </row>
    <row r="4965" customFormat="false" ht="17.25" hidden="false" customHeight="true" outlineLevel="0" collapsed="false">
      <c r="A4965" s="140" t="s">
        <v>952</v>
      </c>
      <c r="C4965" s="142" t="n">
        <v>281550</v>
      </c>
      <c r="D4965" s="143" t="n">
        <v>28155000</v>
      </c>
      <c r="E4965" s="140" t="s">
        <v>1355</v>
      </c>
      <c r="F4965" s="143" t="n">
        <v>2022</v>
      </c>
      <c r="H4965" s="144" t="n">
        <v>410785480.22</v>
      </c>
      <c r="I4965" s="144" t="n">
        <f aca="false">+G:G-H:H</f>
        <v>-410785480.22</v>
      </c>
    </row>
    <row r="4966" customFormat="false" ht="17.25" hidden="false" customHeight="true" outlineLevel="0" collapsed="false">
      <c r="A4966" s="140" t="s">
        <v>952</v>
      </c>
      <c r="C4966" s="142" t="n">
        <v>281820</v>
      </c>
      <c r="D4966" s="143" t="n">
        <v>28182000</v>
      </c>
      <c r="E4966" s="140" t="s">
        <v>1356</v>
      </c>
      <c r="F4966" s="143" t="n">
        <v>2022</v>
      </c>
      <c r="H4966" s="144" t="n">
        <v>655759623.64</v>
      </c>
      <c r="I4966" s="144" t="n">
        <f aca="false">+G:G-H:H</f>
        <v>-655759623.64</v>
      </c>
    </row>
    <row r="4967" customFormat="false" ht="17.25" hidden="false" customHeight="true" outlineLevel="0" collapsed="false">
      <c r="A4967" s="140" t="s">
        <v>952</v>
      </c>
      <c r="C4967" s="142" t="n">
        <v>281830</v>
      </c>
      <c r="D4967" s="143" t="n">
        <v>28183000</v>
      </c>
      <c r="E4967" s="140" t="s">
        <v>1357</v>
      </c>
      <c r="F4967" s="143" t="n">
        <v>2022</v>
      </c>
      <c r="H4967" s="144" t="n">
        <v>328531910.39</v>
      </c>
      <c r="I4967" s="144" t="n">
        <f aca="false">+G:G-H:H</f>
        <v>-328531910.39</v>
      </c>
    </row>
    <row r="4968" customFormat="false" ht="17.25" hidden="false" customHeight="true" outlineLevel="0" collapsed="false">
      <c r="A4968" s="140" t="s">
        <v>952</v>
      </c>
      <c r="C4968" s="142" t="n">
        <v>281831</v>
      </c>
      <c r="D4968" s="143" t="n">
        <v>28183100</v>
      </c>
      <c r="E4968" s="140" t="s">
        <v>1358</v>
      </c>
      <c r="F4968" s="143" t="n">
        <v>2022</v>
      </c>
      <c r="H4968" s="144" t="n">
        <v>260458089.84</v>
      </c>
      <c r="I4968" s="144" t="n">
        <f aca="false">+G:G-H:H</f>
        <v>-260458089.84</v>
      </c>
    </row>
    <row r="4969" customFormat="false" ht="17.25" hidden="false" customHeight="true" outlineLevel="0" collapsed="false">
      <c r="A4969" s="140" t="s">
        <v>952</v>
      </c>
      <c r="C4969" s="142" t="n">
        <v>310000</v>
      </c>
      <c r="D4969" s="143" t="n">
        <v>31000000</v>
      </c>
      <c r="E4969" s="140" t="s">
        <v>1359</v>
      </c>
      <c r="F4969" s="143" t="n">
        <v>2022</v>
      </c>
      <c r="G4969" s="144" t="n">
        <v>6635964509.8</v>
      </c>
      <c r="I4969" s="144" t="n">
        <f aca="false">+G:G-H:H</f>
        <v>6635964509.8</v>
      </c>
    </row>
    <row r="4970" customFormat="false" ht="17.25" hidden="false" customHeight="true" outlineLevel="0" collapsed="false">
      <c r="A4970" s="140" t="s">
        <v>952</v>
      </c>
      <c r="C4970" s="142" t="n">
        <v>350000</v>
      </c>
      <c r="D4970" s="143" t="n">
        <v>35000000</v>
      </c>
      <c r="E4970" s="140" t="s">
        <v>1360</v>
      </c>
      <c r="F4970" s="143" t="n">
        <v>2022</v>
      </c>
      <c r="G4970" s="144" t="n">
        <v>642957711.59</v>
      </c>
      <c r="I4970" s="144" t="n">
        <f aca="false">+G:G-H:H</f>
        <v>642957711.59</v>
      </c>
    </row>
    <row r="4971" customFormat="false" ht="17.25" hidden="false" customHeight="true" outlineLevel="0" collapsed="false">
      <c r="A4971" s="140" t="s">
        <v>952</v>
      </c>
      <c r="C4971" s="142" t="n">
        <v>401000</v>
      </c>
      <c r="D4971" s="143" t="n">
        <v>40100000</v>
      </c>
      <c r="E4971" s="140" t="s">
        <v>1361</v>
      </c>
      <c r="F4971" s="143" t="n">
        <v>2022</v>
      </c>
      <c r="H4971" s="144" t="n">
        <v>2305269131.74</v>
      </c>
      <c r="I4971" s="144" t="n">
        <f aca="false">+G:G-H:H</f>
        <v>-2305269131.74</v>
      </c>
    </row>
    <row r="4972" customFormat="false" ht="17.25" hidden="false" customHeight="true" outlineLevel="0" collapsed="false">
      <c r="A4972" s="140" t="s">
        <v>952</v>
      </c>
      <c r="C4972" s="142" t="n">
        <v>401100</v>
      </c>
      <c r="D4972" s="143" t="n">
        <v>40110000</v>
      </c>
      <c r="E4972" s="140" t="s">
        <v>1362</v>
      </c>
      <c r="F4972" s="143" t="n">
        <v>2022</v>
      </c>
      <c r="G4972" s="144" t="n">
        <v>40834315.94</v>
      </c>
      <c r="I4972" s="144" t="n">
        <f aca="false">+G:G-H:H</f>
        <v>40834315.94</v>
      </c>
    </row>
    <row r="4973" customFormat="false" ht="17.25" hidden="false" customHeight="true" outlineLevel="0" collapsed="false">
      <c r="A4973" s="140" t="s">
        <v>952</v>
      </c>
      <c r="C4973" s="142" t="n">
        <v>404000</v>
      </c>
      <c r="D4973" s="143" t="n">
        <v>40400000</v>
      </c>
      <c r="E4973" s="140" t="s">
        <v>1363</v>
      </c>
      <c r="F4973" s="143" t="n">
        <v>2022</v>
      </c>
      <c r="H4973" s="144" t="n">
        <v>10369257.6</v>
      </c>
      <c r="I4973" s="144" t="n">
        <f aca="false">+G:G-H:H</f>
        <v>-10369257.6</v>
      </c>
    </row>
    <row r="4974" customFormat="false" ht="17.25" hidden="false" customHeight="true" outlineLevel="0" collapsed="false">
      <c r="A4974" s="140" t="s">
        <v>952</v>
      </c>
      <c r="C4974" s="142" t="n">
        <v>411000</v>
      </c>
      <c r="D4974" s="143" t="n">
        <v>41100000</v>
      </c>
      <c r="E4974" s="140" t="s">
        <v>1364</v>
      </c>
      <c r="F4974" s="143" t="n">
        <v>2022</v>
      </c>
      <c r="G4974" s="144" t="n">
        <v>223669609.79</v>
      </c>
      <c r="I4974" s="144" t="n">
        <f aca="false">+G:G-H:H</f>
        <v>223669609.79</v>
      </c>
    </row>
    <row r="4975" customFormat="false" ht="17.25" hidden="false" customHeight="true" outlineLevel="0" collapsed="false">
      <c r="A4975" s="140" t="s">
        <v>952</v>
      </c>
      <c r="C4975" s="142" t="n">
        <v>421000</v>
      </c>
      <c r="D4975" s="143" t="n">
        <v>42100000</v>
      </c>
      <c r="E4975" s="140" t="s">
        <v>1365</v>
      </c>
      <c r="F4975" s="143" t="n">
        <v>2022</v>
      </c>
      <c r="H4975" s="144" t="n">
        <v>856174</v>
      </c>
      <c r="I4975" s="144" t="n">
        <f aca="false">+G:G-H:H</f>
        <v>-856174</v>
      </c>
    </row>
    <row r="4976" customFormat="false" ht="17.25" hidden="false" customHeight="true" outlineLevel="0" collapsed="false">
      <c r="A4976" s="140" t="s">
        <v>952</v>
      </c>
      <c r="C4976" s="142" t="n">
        <v>421100</v>
      </c>
      <c r="D4976" s="143" t="n">
        <v>42110000</v>
      </c>
      <c r="E4976" s="140" t="s">
        <v>1366</v>
      </c>
      <c r="F4976" s="143" t="n">
        <v>2022</v>
      </c>
      <c r="I4976" s="144" t="n">
        <f aca="false">+G:G-H:H</f>
        <v>0</v>
      </c>
    </row>
    <row r="4977" customFormat="false" ht="17.25" hidden="false" customHeight="true" outlineLevel="0" collapsed="false">
      <c r="A4977" s="140" t="s">
        <v>952</v>
      </c>
      <c r="C4977" s="142" t="n">
        <v>421200</v>
      </c>
      <c r="D4977" s="143" t="n">
        <v>42120000</v>
      </c>
      <c r="E4977" s="140" t="s">
        <v>1367</v>
      </c>
      <c r="F4977" s="143" t="n">
        <v>2022</v>
      </c>
      <c r="I4977" s="144" t="n">
        <f aca="false">+G:G-H:H</f>
        <v>0</v>
      </c>
    </row>
    <row r="4978" customFormat="false" ht="17.25" hidden="false" customHeight="true" outlineLevel="0" collapsed="false">
      <c r="A4978" s="140" t="s">
        <v>952</v>
      </c>
      <c r="C4978" s="142" t="n">
        <v>421300</v>
      </c>
      <c r="D4978" s="143" t="n">
        <v>42500000</v>
      </c>
      <c r="E4978" s="140" t="s">
        <v>1368</v>
      </c>
      <c r="F4978" s="143" t="n">
        <v>2022</v>
      </c>
      <c r="I4978" s="144" t="n">
        <f aca="false">+G:G-H:H</f>
        <v>0</v>
      </c>
    </row>
    <row r="4979" customFormat="false" ht="17.25" hidden="false" customHeight="true" outlineLevel="0" collapsed="false">
      <c r="A4979" s="140" t="s">
        <v>952</v>
      </c>
      <c r="C4979" s="142" t="n">
        <v>425000</v>
      </c>
      <c r="D4979" s="143" t="n">
        <v>42500000</v>
      </c>
      <c r="E4979" s="140" t="s">
        <v>1369</v>
      </c>
      <c r="F4979" s="143" t="n">
        <v>2022</v>
      </c>
      <c r="I4979" s="144" t="n">
        <f aca="false">+G:G-H:H</f>
        <v>0</v>
      </c>
    </row>
    <row r="4980" customFormat="false" ht="17.25" hidden="false" customHeight="true" outlineLevel="0" collapsed="false">
      <c r="A4980" s="140" t="s">
        <v>952</v>
      </c>
      <c r="C4980" s="142" t="n">
        <v>431000</v>
      </c>
      <c r="D4980" s="143" t="n">
        <v>43100000</v>
      </c>
      <c r="E4980" s="140" t="s">
        <v>35</v>
      </c>
      <c r="F4980" s="143" t="n">
        <v>2022</v>
      </c>
      <c r="H4980" s="144" t="n">
        <v>10593239.93</v>
      </c>
      <c r="I4980" s="144" t="n">
        <f aca="false">+G:G-H:H</f>
        <v>-10593239.93</v>
      </c>
    </row>
    <row r="4981" customFormat="false" ht="17.25" hidden="false" customHeight="true" outlineLevel="0" collapsed="false">
      <c r="A4981" s="140" t="s">
        <v>952</v>
      </c>
      <c r="C4981" s="142" t="n">
        <v>432000</v>
      </c>
      <c r="D4981" s="143" t="n">
        <v>43200000</v>
      </c>
      <c r="E4981" s="140" t="s">
        <v>1370</v>
      </c>
      <c r="F4981" s="143" t="n">
        <v>2022</v>
      </c>
      <c r="H4981" s="144" t="n">
        <v>756839.87</v>
      </c>
      <c r="I4981" s="144" t="n">
        <f aca="false">+G:G-H:H</f>
        <v>-756839.87</v>
      </c>
    </row>
    <row r="4982" customFormat="false" ht="17.25" hidden="false" customHeight="true" outlineLevel="0" collapsed="false">
      <c r="A4982" s="140" t="s">
        <v>952</v>
      </c>
      <c r="C4982" s="142" t="n">
        <v>444100</v>
      </c>
      <c r="D4982" s="143" t="n">
        <v>44410000</v>
      </c>
      <c r="E4982" s="140" t="s">
        <v>1371</v>
      </c>
      <c r="F4982" s="143" t="n">
        <v>2022</v>
      </c>
      <c r="H4982" s="144" t="n">
        <v>229640831.82</v>
      </c>
      <c r="I4982" s="144" t="n">
        <f aca="false">+G:G-H:H</f>
        <v>-229640831.82</v>
      </c>
    </row>
    <row r="4983" customFormat="false" ht="17.25" hidden="false" customHeight="true" outlineLevel="0" collapsed="false">
      <c r="A4983" s="140" t="s">
        <v>952</v>
      </c>
      <c r="C4983" s="142" t="n">
        <v>445500</v>
      </c>
      <c r="D4983" s="143" t="n">
        <v>44550000</v>
      </c>
      <c r="E4983" s="140" t="s">
        <v>1372</v>
      </c>
      <c r="F4983" s="143" t="n">
        <v>2022</v>
      </c>
      <c r="H4983" s="144" t="n">
        <v>41510268.3</v>
      </c>
      <c r="I4983" s="144" t="n">
        <f aca="false">+G:G-H:H</f>
        <v>-41510268.3</v>
      </c>
    </row>
    <row r="4984" customFormat="false" ht="17.25" hidden="false" customHeight="true" outlineLevel="0" collapsed="false">
      <c r="A4984" s="140" t="s">
        <v>952</v>
      </c>
      <c r="C4984" s="142" t="n">
        <v>445600</v>
      </c>
      <c r="D4984" s="143" t="n">
        <v>44560000</v>
      </c>
      <c r="E4984" s="140" t="s">
        <v>1373</v>
      </c>
      <c r="F4984" s="143" t="n">
        <v>2022</v>
      </c>
      <c r="I4984" s="144" t="n">
        <f aca="false">+G:G-H:H</f>
        <v>0</v>
      </c>
    </row>
    <row r="4985" customFormat="false" ht="17.25" hidden="false" customHeight="true" outlineLevel="0" collapsed="false">
      <c r="A4985" s="140" t="s">
        <v>952</v>
      </c>
      <c r="C4985" s="142" t="n">
        <v>445700</v>
      </c>
      <c r="D4985" s="143" t="n">
        <v>44570000</v>
      </c>
      <c r="E4985" s="140" t="s">
        <v>1374</v>
      </c>
      <c r="F4985" s="143" t="n">
        <v>2022</v>
      </c>
      <c r="H4985" s="144" t="n">
        <v>45362547.52</v>
      </c>
      <c r="I4985" s="144" t="n">
        <f aca="false">+G:G-H:H</f>
        <v>-45362547.52</v>
      </c>
    </row>
    <row r="4986" customFormat="false" ht="17.25" hidden="false" customHeight="true" outlineLevel="0" collapsed="false">
      <c r="A4986" s="140" t="s">
        <v>952</v>
      </c>
      <c r="C4986" s="142" t="n">
        <v>447000</v>
      </c>
      <c r="D4986" s="143" t="n">
        <v>44600000</v>
      </c>
      <c r="E4986" s="140" t="s">
        <v>1375</v>
      </c>
      <c r="F4986" s="143" t="n">
        <v>2022</v>
      </c>
      <c r="H4986" s="144" t="n">
        <v>4308800</v>
      </c>
      <c r="I4986" s="144" t="n">
        <f aca="false">+G:G-H:H</f>
        <v>-4308800</v>
      </c>
    </row>
    <row r="4987" customFormat="false" ht="17.25" hidden="false" customHeight="true" outlineLevel="0" collapsed="false">
      <c r="A4987" s="140" t="s">
        <v>952</v>
      </c>
      <c r="C4987" s="142" t="n">
        <v>455000</v>
      </c>
      <c r="D4987" s="143" t="n">
        <v>45500000</v>
      </c>
      <c r="E4987" s="140" t="s">
        <v>1376</v>
      </c>
      <c r="F4987" s="143" t="n">
        <v>2022</v>
      </c>
      <c r="H4987" s="144" t="n">
        <v>7407571464.78</v>
      </c>
      <c r="I4987" s="144" t="n">
        <f aca="false">+G:G-H:H</f>
        <v>-7407571464.78</v>
      </c>
    </row>
    <row r="4988" customFormat="false" ht="17.25" hidden="false" customHeight="true" outlineLevel="0" collapsed="false">
      <c r="A4988" s="140" t="s">
        <v>952</v>
      </c>
      <c r="C4988" s="142" t="n">
        <v>457000</v>
      </c>
      <c r="D4988" s="143" t="n">
        <v>45540000</v>
      </c>
      <c r="E4988" s="140" t="s">
        <v>1378</v>
      </c>
      <c r="F4988" s="143" t="n">
        <v>2022</v>
      </c>
      <c r="I4988" s="144" t="n">
        <f aca="false">+G:G-H:H</f>
        <v>0</v>
      </c>
    </row>
    <row r="4989" customFormat="false" ht="17.25" hidden="false" customHeight="true" outlineLevel="0" collapsed="false">
      <c r="A4989" s="140" t="s">
        <v>952</v>
      </c>
      <c r="C4989" s="142" t="n">
        <v>467100</v>
      </c>
      <c r="D4989" s="143" t="n">
        <v>46710000</v>
      </c>
      <c r="E4989" s="140" t="s">
        <v>931</v>
      </c>
      <c r="F4989" s="143" t="n">
        <v>2022</v>
      </c>
      <c r="H4989" s="144" t="n">
        <v>524700000</v>
      </c>
      <c r="I4989" s="144" t="n">
        <f aca="false">+G:G-H:H</f>
        <v>-524700000</v>
      </c>
    </row>
    <row r="4990" customFormat="false" ht="17.25" hidden="false" customHeight="true" outlineLevel="0" collapsed="false">
      <c r="A4990" s="140" t="s">
        <v>952</v>
      </c>
      <c r="C4990" s="142" t="n">
        <v>467500</v>
      </c>
      <c r="D4990" s="143" t="n">
        <v>46720900</v>
      </c>
      <c r="E4990" s="140" t="s">
        <v>1379</v>
      </c>
      <c r="F4990" s="143" t="n">
        <v>2022</v>
      </c>
      <c r="G4990" s="144" t="n">
        <v>1320891718</v>
      </c>
      <c r="I4990" s="144" t="n">
        <f aca="false">+G:G-H:H</f>
        <v>1320891718</v>
      </c>
    </row>
    <row r="4991" customFormat="false" ht="17.25" hidden="false" customHeight="true" outlineLevel="0" collapsed="false">
      <c r="A4991" s="140" t="s">
        <v>952</v>
      </c>
      <c r="C4991" s="142" t="n">
        <v>512000</v>
      </c>
      <c r="D4991" s="143" t="n">
        <v>51201000</v>
      </c>
      <c r="E4991" s="140" t="s">
        <v>1382</v>
      </c>
      <c r="F4991" s="143" t="n">
        <v>2022</v>
      </c>
      <c r="G4991" s="144" t="n">
        <v>166023472.02</v>
      </c>
      <c r="I4991" s="144" t="n">
        <f aca="false">+G:G-H:H</f>
        <v>166023472.02</v>
      </c>
    </row>
    <row r="4992" customFormat="false" ht="17.25" hidden="false" customHeight="true" outlineLevel="0" collapsed="false">
      <c r="A4992" s="140" t="s">
        <v>952</v>
      </c>
      <c r="C4992" s="142" t="n">
        <v>512100</v>
      </c>
      <c r="D4992" s="143" t="n">
        <v>51202000</v>
      </c>
      <c r="E4992" s="140" t="s">
        <v>1383</v>
      </c>
      <c r="F4992" s="143" t="n">
        <v>2022</v>
      </c>
      <c r="G4992" s="144" t="n">
        <v>342403706.88</v>
      </c>
      <c r="I4992" s="144" t="n">
        <f aca="false">+G:G-H:H</f>
        <v>342403706.88</v>
      </c>
    </row>
    <row r="4993" customFormat="false" ht="17.25" hidden="false" customHeight="true" outlineLevel="0" collapsed="false">
      <c r="A4993" s="140" t="s">
        <v>952</v>
      </c>
      <c r="C4993" s="142" t="n">
        <v>512200</v>
      </c>
      <c r="D4993" s="143" t="n">
        <v>51213000</v>
      </c>
      <c r="E4993" s="140" t="s">
        <v>1384</v>
      </c>
      <c r="F4993" s="143" t="n">
        <v>2022</v>
      </c>
      <c r="G4993" s="144" t="n">
        <v>201948114.13</v>
      </c>
      <c r="I4993" s="144" t="n">
        <f aca="false">+G:G-H:H</f>
        <v>201948114.13</v>
      </c>
    </row>
    <row r="4994" customFormat="false" ht="17.25" hidden="false" customHeight="true" outlineLevel="0" collapsed="false">
      <c r="A4994" s="140" t="s">
        <v>952</v>
      </c>
      <c r="C4994" s="142" t="n">
        <v>530000</v>
      </c>
      <c r="D4994" s="143" t="n">
        <v>53000000</v>
      </c>
      <c r="E4994" s="140" t="s">
        <v>1385</v>
      </c>
      <c r="F4994" s="143" t="n">
        <v>2022</v>
      </c>
      <c r="G4994" s="144" t="n">
        <v>1050327.06</v>
      </c>
      <c r="I4994" s="144" t="n">
        <f aca="false">+G:G-H:H</f>
        <v>1050327.06</v>
      </c>
    </row>
    <row r="4995" customFormat="false" ht="17.25" hidden="false" customHeight="true" outlineLevel="0" collapsed="false">
      <c r="A4995" s="140" t="s">
        <v>952</v>
      </c>
      <c r="C4995" s="142" t="n">
        <v>581000</v>
      </c>
      <c r="D4995" s="143" t="n">
        <v>58000000</v>
      </c>
      <c r="E4995" s="140" t="s">
        <v>1386</v>
      </c>
      <c r="F4995" s="143" t="n">
        <v>2022</v>
      </c>
      <c r="H4995" s="144" t="n">
        <v>1907.48</v>
      </c>
      <c r="I4995" s="144" t="n">
        <f aca="false">+G:G-H:H</f>
        <v>-1907.48</v>
      </c>
    </row>
    <row r="4996" customFormat="false" ht="17.25" hidden="false" customHeight="true" outlineLevel="0" collapsed="false">
      <c r="A4996" s="140" t="s">
        <v>952</v>
      </c>
      <c r="C4996" s="142" t="n">
        <v>601000</v>
      </c>
      <c r="D4996" s="143" t="n">
        <v>60101000</v>
      </c>
      <c r="E4996" s="140" t="s">
        <v>1387</v>
      </c>
      <c r="F4996" s="143" t="n">
        <v>2022</v>
      </c>
      <c r="G4996" s="144" t="n">
        <v>9134331890.01</v>
      </c>
      <c r="I4996" s="144" t="n">
        <f aca="false">+G:G-H:H</f>
        <v>9134331890.01</v>
      </c>
    </row>
    <row r="4997" customFormat="false" ht="17.25" hidden="false" customHeight="true" outlineLevel="0" collapsed="false">
      <c r="A4997" s="140" t="s">
        <v>952</v>
      </c>
      <c r="C4997" s="142" t="n">
        <v>602000</v>
      </c>
      <c r="D4997" s="143" t="n">
        <v>60201000</v>
      </c>
      <c r="E4997" s="140" t="s">
        <v>1388</v>
      </c>
      <c r="F4997" s="143" t="n">
        <v>2022</v>
      </c>
      <c r="G4997" s="144" t="n">
        <v>1969000</v>
      </c>
      <c r="I4997" s="144" t="n">
        <f aca="false">+G:G-H:H</f>
        <v>1969000</v>
      </c>
    </row>
    <row r="4998" customFormat="false" ht="17.25" hidden="false" customHeight="true" outlineLevel="0" collapsed="false">
      <c r="A4998" s="140" t="s">
        <v>952</v>
      </c>
      <c r="C4998" s="142" t="n">
        <v>603100</v>
      </c>
      <c r="D4998" s="143" t="n">
        <v>60310000</v>
      </c>
      <c r="E4998" s="140" t="s">
        <v>1389</v>
      </c>
      <c r="F4998" s="143" t="n">
        <v>2022</v>
      </c>
      <c r="H4998" s="144" t="n">
        <v>2866130266.8</v>
      </c>
      <c r="I4998" s="144" t="n">
        <f aca="false">+G:G-H:H</f>
        <v>-2866130266.8</v>
      </c>
    </row>
    <row r="4999" customFormat="false" ht="17.25" hidden="false" customHeight="true" outlineLevel="0" collapsed="false">
      <c r="A4999" s="140" t="s">
        <v>952</v>
      </c>
      <c r="C4999" s="142" t="n">
        <v>605000</v>
      </c>
      <c r="D4999" s="143" t="n">
        <v>60500000</v>
      </c>
      <c r="E4999" s="140" t="s">
        <v>1390</v>
      </c>
      <c r="F4999" s="143" t="n">
        <v>2022</v>
      </c>
      <c r="G4999" s="144" t="n">
        <v>2727550</v>
      </c>
      <c r="I4999" s="144" t="n">
        <f aca="false">+G:G-H:H</f>
        <v>2727550</v>
      </c>
    </row>
    <row r="5000" customFormat="false" ht="17.25" hidden="false" customHeight="true" outlineLevel="0" collapsed="false">
      <c r="A5000" s="140" t="s">
        <v>952</v>
      </c>
      <c r="C5000" s="142" t="n">
        <v>605200</v>
      </c>
      <c r="D5000" s="143" t="n">
        <v>60500000</v>
      </c>
      <c r="E5000" s="140" t="s">
        <v>1392</v>
      </c>
      <c r="F5000" s="143" t="n">
        <v>2022</v>
      </c>
      <c r="G5000" s="144" t="n">
        <v>25629179.15</v>
      </c>
      <c r="I5000" s="144" t="n">
        <f aca="false">+G:G-H:H</f>
        <v>25629179.15</v>
      </c>
    </row>
    <row r="5001" customFormat="false" ht="17.25" hidden="false" customHeight="true" outlineLevel="0" collapsed="false">
      <c r="A5001" s="140" t="s">
        <v>952</v>
      </c>
      <c r="C5001" s="142" t="n">
        <v>605210</v>
      </c>
      <c r="D5001" s="143" t="n">
        <v>60500000</v>
      </c>
      <c r="E5001" s="140" t="s">
        <v>1393</v>
      </c>
      <c r="F5001" s="143" t="n">
        <v>2022</v>
      </c>
      <c r="G5001" s="144" t="n">
        <v>6582834.33</v>
      </c>
      <c r="I5001" s="144" t="n">
        <f aca="false">+G:G-H:H</f>
        <v>6582834.33</v>
      </c>
    </row>
    <row r="5002" customFormat="false" ht="17.25" hidden="false" customHeight="true" outlineLevel="0" collapsed="false">
      <c r="A5002" s="140" t="s">
        <v>952</v>
      </c>
      <c r="C5002" s="142" t="n">
        <v>605320</v>
      </c>
      <c r="D5002" s="143" t="n">
        <v>60500000</v>
      </c>
      <c r="E5002" s="140" t="s">
        <v>1396</v>
      </c>
      <c r="F5002" s="143" t="n">
        <v>2022</v>
      </c>
      <c r="G5002" s="144" t="n">
        <v>280000</v>
      </c>
      <c r="I5002" s="144" t="n">
        <f aca="false">+G:G-H:H</f>
        <v>280000</v>
      </c>
    </row>
    <row r="5003" customFormat="false" ht="17.25" hidden="false" customHeight="true" outlineLevel="0" collapsed="false">
      <c r="A5003" s="140" t="s">
        <v>952</v>
      </c>
      <c r="C5003" s="142" t="n">
        <v>606000</v>
      </c>
      <c r="D5003" s="143" t="n">
        <v>60601000</v>
      </c>
      <c r="E5003" s="140" t="s">
        <v>1397</v>
      </c>
      <c r="F5003" s="143" t="n">
        <v>2022</v>
      </c>
      <c r="G5003" s="144" t="n">
        <v>410782597.44</v>
      </c>
      <c r="I5003" s="144" t="n">
        <f aca="false">+G:G-H:H</f>
        <v>410782597.44</v>
      </c>
    </row>
    <row r="5004" customFormat="false" ht="17.25" hidden="false" customHeight="true" outlineLevel="0" collapsed="false">
      <c r="A5004" s="140" t="s">
        <v>952</v>
      </c>
      <c r="C5004" s="142" t="n">
        <v>606100</v>
      </c>
      <c r="D5004" s="143" t="n">
        <v>60610000</v>
      </c>
      <c r="E5004" s="140" t="s">
        <v>1398</v>
      </c>
      <c r="F5004" s="143" t="n">
        <v>2022</v>
      </c>
      <c r="G5004" s="144" t="n">
        <v>293299626.32</v>
      </c>
      <c r="I5004" s="144" t="n">
        <f aca="false">+G:G-H:H</f>
        <v>293299626.32</v>
      </c>
    </row>
    <row r="5005" customFormat="false" ht="17.25" hidden="false" customHeight="true" outlineLevel="0" collapsed="false">
      <c r="A5005" s="140" t="s">
        <v>952</v>
      </c>
      <c r="C5005" s="142" t="n">
        <v>606200</v>
      </c>
      <c r="D5005" s="143" t="n">
        <v>60620000</v>
      </c>
      <c r="E5005" s="140" t="s">
        <v>1399</v>
      </c>
      <c r="F5005" s="143" t="n">
        <v>2022</v>
      </c>
      <c r="G5005" s="144" t="n">
        <v>13607113</v>
      </c>
      <c r="I5005" s="144" t="n">
        <f aca="false">+G:G-H:H</f>
        <v>13607113</v>
      </c>
    </row>
    <row r="5006" customFormat="false" ht="17.25" hidden="false" customHeight="true" outlineLevel="0" collapsed="false">
      <c r="A5006" s="140" t="s">
        <v>952</v>
      </c>
      <c r="C5006" s="142" t="n">
        <v>606210</v>
      </c>
      <c r="D5006" s="143" t="n">
        <v>60621000</v>
      </c>
      <c r="E5006" s="140" t="s">
        <v>1400</v>
      </c>
      <c r="F5006" s="143" t="n">
        <v>2022</v>
      </c>
      <c r="G5006" s="144" t="n">
        <v>582000</v>
      </c>
      <c r="I5006" s="144" t="n">
        <f aca="false">+G:G-H:H</f>
        <v>582000</v>
      </c>
    </row>
    <row r="5007" customFormat="false" ht="17.25" hidden="false" customHeight="true" outlineLevel="0" collapsed="false">
      <c r="A5007" s="140" t="s">
        <v>952</v>
      </c>
      <c r="C5007" s="142" t="n">
        <v>606211</v>
      </c>
      <c r="D5007" s="143" t="n">
        <v>60621000</v>
      </c>
      <c r="E5007" s="140" t="s">
        <v>1401</v>
      </c>
      <c r="F5007" s="143" t="n">
        <v>2022</v>
      </c>
      <c r="G5007" s="144" t="n">
        <v>701088939.3</v>
      </c>
      <c r="I5007" s="144" t="n">
        <f aca="false">+G:G-H:H</f>
        <v>701088939.3</v>
      </c>
    </row>
    <row r="5008" customFormat="false" ht="17.25" hidden="false" customHeight="true" outlineLevel="0" collapsed="false">
      <c r="A5008" s="140" t="s">
        <v>952</v>
      </c>
      <c r="C5008" s="142" t="n">
        <v>606400</v>
      </c>
      <c r="D5008" s="143" t="n">
        <v>60640000</v>
      </c>
      <c r="E5008" s="140" t="s">
        <v>1403</v>
      </c>
      <c r="F5008" s="143" t="n">
        <v>2022</v>
      </c>
      <c r="G5008" s="144" t="n">
        <v>9354796.67</v>
      </c>
      <c r="I5008" s="144" t="n">
        <f aca="false">+G:G-H:H</f>
        <v>9354796.67</v>
      </c>
    </row>
    <row r="5009" customFormat="false" ht="17.25" hidden="false" customHeight="true" outlineLevel="0" collapsed="false">
      <c r="A5009" s="140" t="s">
        <v>952</v>
      </c>
      <c r="C5009" s="142" t="n">
        <v>610000</v>
      </c>
      <c r="D5009" s="143" t="n">
        <v>61100000</v>
      </c>
      <c r="E5009" s="140" t="s">
        <v>1404</v>
      </c>
      <c r="F5009" s="143" t="n">
        <v>2022</v>
      </c>
      <c r="G5009" s="144" t="n">
        <v>1676389.76</v>
      </c>
      <c r="I5009" s="144" t="n">
        <f aca="false">+G:G-H:H</f>
        <v>1676389.76</v>
      </c>
    </row>
    <row r="5010" customFormat="false" ht="17.25" hidden="false" customHeight="true" outlineLevel="0" collapsed="false">
      <c r="A5010" s="140" t="s">
        <v>952</v>
      </c>
      <c r="C5010" s="142" t="n">
        <v>611500</v>
      </c>
      <c r="D5010" s="143" t="n">
        <v>61110000</v>
      </c>
      <c r="E5010" s="140" t="s">
        <v>3845</v>
      </c>
      <c r="F5010" s="143" t="n">
        <v>2022</v>
      </c>
      <c r="G5010" s="144" t="n">
        <v>14435292.7</v>
      </c>
      <c r="I5010" s="144" t="n">
        <f aca="false">+G:G-H:H</f>
        <v>14435292.7</v>
      </c>
    </row>
    <row r="5011" customFormat="false" ht="17.25" hidden="false" customHeight="true" outlineLevel="0" collapsed="false">
      <c r="A5011" s="140" t="s">
        <v>952</v>
      </c>
      <c r="C5011" s="142" t="n">
        <v>613000</v>
      </c>
      <c r="D5011" s="143" t="n">
        <v>61300000</v>
      </c>
      <c r="E5011" s="140" t="s">
        <v>1407</v>
      </c>
      <c r="F5011" s="143" t="n">
        <v>2022</v>
      </c>
      <c r="G5011" s="144" t="n">
        <v>1200000</v>
      </c>
      <c r="I5011" s="144" t="n">
        <f aca="false">+G:G-H:H</f>
        <v>1200000</v>
      </c>
    </row>
    <row r="5012" customFormat="false" ht="17.25" hidden="false" customHeight="true" outlineLevel="0" collapsed="false">
      <c r="A5012" s="140" t="s">
        <v>952</v>
      </c>
      <c r="C5012" s="142" t="n">
        <v>613010</v>
      </c>
      <c r="D5012" s="143" t="n">
        <v>61301000</v>
      </c>
      <c r="E5012" s="140" t="s">
        <v>3846</v>
      </c>
      <c r="F5012" s="143" t="n">
        <v>2022</v>
      </c>
      <c r="G5012" s="144" t="n">
        <v>1200000</v>
      </c>
      <c r="I5012" s="144" t="n">
        <f aca="false">+G:G-H:H</f>
        <v>1200000</v>
      </c>
    </row>
    <row r="5013" customFormat="false" ht="17.25" hidden="false" customHeight="true" outlineLevel="0" collapsed="false">
      <c r="A5013" s="140" t="s">
        <v>952</v>
      </c>
      <c r="C5013" s="142" t="n">
        <v>613020</v>
      </c>
      <c r="D5013" s="143" t="n">
        <v>61302000</v>
      </c>
      <c r="E5013" s="140" t="s">
        <v>1409</v>
      </c>
      <c r="F5013" s="143" t="n">
        <v>2022</v>
      </c>
      <c r="G5013" s="144" t="n">
        <v>1560000</v>
      </c>
      <c r="I5013" s="144" t="n">
        <f aca="false">+G:G-H:H</f>
        <v>1560000</v>
      </c>
    </row>
    <row r="5014" customFormat="false" ht="17.25" hidden="false" customHeight="true" outlineLevel="0" collapsed="false">
      <c r="A5014" s="140" t="s">
        <v>952</v>
      </c>
      <c r="C5014" s="142" t="n">
        <v>615000</v>
      </c>
      <c r="D5014" s="143" t="n">
        <v>61500000</v>
      </c>
      <c r="E5014" s="140" t="s">
        <v>1410</v>
      </c>
      <c r="F5014" s="143" t="n">
        <v>2022</v>
      </c>
      <c r="G5014" s="144" t="n">
        <v>3244683.33</v>
      </c>
      <c r="I5014" s="144" t="n">
        <f aca="false">+G:G-H:H</f>
        <v>3244683.33</v>
      </c>
    </row>
    <row r="5015" customFormat="false" ht="17.25" hidden="false" customHeight="true" outlineLevel="0" collapsed="false">
      <c r="A5015" s="140" t="s">
        <v>952</v>
      </c>
      <c r="C5015" s="142" t="n">
        <v>616000</v>
      </c>
      <c r="D5015" s="143" t="n">
        <v>61600000</v>
      </c>
      <c r="E5015" s="140" t="s">
        <v>1413</v>
      </c>
      <c r="F5015" s="143" t="n">
        <v>2022</v>
      </c>
      <c r="G5015" s="144" t="n">
        <v>12531147.48</v>
      </c>
      <c r="I5015" s="144" t="n">
        <f aca="false">+G:G-H:H</f>
        <v>12531147.48</v>
      </c>
    </row>
    <row r="5016" customFormat="false" ht="17.25" hidden="false" customHeight="true" outlineLevel="0" collapsed="false">
      <c r="A5016" s="140" t="s">
        <v>952</v>
      </c>
      <c r="C5016" s="142" t="n">
        <v>617100</v>
      </c>
      <c r="D5016" s="143" t="n">
        <v>61700000</v>
      </c>
      <c r="E5016" s="140" t="s">
        <v>1414</v>
      </c>
      <c r="F5016" s="143" t="n">
        <v>2022</v>
      </c>
      <c r="G5016" s="144" t="n">
        <v>312500</v>
      </c>
      <c r="I5016" s="144" t="n">
        <f aca="false">+G:G-H:H</f>
        <v>312500</v>
      </c>
    </row>
    <row r="5017" customFormat="false" ht="17.25" hidden="false" customHeight="true" outlineLevel="0" collapsed="false">
      <c r="A5017" s="140" t="s">
        <v>952</v>
      </c>
      <c r="C5017" s="142" t="n">
        <v>621000</v>
      </c>
      <c r="D5017" s="143" t="n">
        <v>62100000</v>
      </c>
      <c r="E5017" s="140" t="s">
        <v>1415</v>
      </c>
      <c r="F5017" s="143" t="n">
        <v>2022</v>
      </c>
      <c r="G5017" s="144" t="n">
        <v>22075400</v>
      </c>
      <c r="I5017" s="144" t="n">
        <f aca="false">+G:G-H:H</f>
        <v>22075400</v>
      </c>
    </row>
    <row r="5018" customFormat="false" ht="17.25" hidden="false" customHeight="true" outlineLevel="0" collapsed="false">
      <c r="A5018" s="140" t="s">
        <v>952</v>
      </c>
      <c r="C5018" s="142" t="n">
        <v>622000</v>
      </c>
      <c r="D5018" s="143" t="n">
        <v>62200000</v>
      </c>
      <c r="E5018" s="140" t="s">
        <v>1416</v>
      </c>
      <c r="F5018" s="143" t="n">
        <v>2022</v>
      </c>
      <c r="G5018" s="144" t="n">
        <v>823667.25</v>
      </c>
      <c r="I5018" s="144" t="n">
        <f aca="false">+G:G-H:H</f>
        <v>823667.25</v>
      </c>
    </row>
    <row r="5019" customFormat="false" ht="17.25" hidden="false" customHeight="true" outlineLevel="0" collapsed="false">
      <c r="A5019" s="140" t="s">
        <v>952</v>
      </c>
      <c r="C5019" s="142" t="n">
        <v>622222</v>
      </c>
      <c r="D5019" s="143" t="n">
        <v>62260000</v>
      </c>
      <c r="E5019" s="140" t="s">
        <v>1419</v>
      </c>
      <c r="F5019" s="143" t="n">
        <v>2022</v>
      </c>
      <c r="G5019" s="144" t="n">
        <v>8000000</v>
      </c>
      <c r="I5019" s="144" t="n">
        <f aca="false">+G:G-H:H</f>
        <v>8000000</v>
      </c>
    </row>
    <row r="5020" customFormat="false" ht="17.25" hidden="false" customHeight="true" outlineLevel="0" collapsed="false">
      <c r="A5020" s="140" t="s">
        <v>952</v>
      </c>
      <c r="C5020" s="142" t="n">
        <v>622240</v>
      </c>
      <c r="D5020" s="143" t="n">
        <v>62260000</v>
      </c>
      <c r="E5020" s="140" t="s">
        <v>1420</v>
      </c>
      <c r="F5020" s="143" t="n">
        <v>2022</v>
      </c>
      <c r="G5020" s="144" t="n">
        <v>120000</v>
      </c>
      <c r="I5020" s="144" t="n">
        <f aca="false">+G:G-H:H</f>
        <v>120000</v>
      </c>
    </row>
    <row r="5021" customFormat="false" ht="17.25" hidden="false" customHeight="true" outlineLevel="0" collapsed="false">
      <c r="A5021" s="140" t="s">
        <v>952</v>
      </c>
      <c r="C5021" s="142" t="n">
        <v>622250</v>
      </c>
      <c r="D5021" s="143" t="n">
        <v>62260000</v>
      </c>
      <c r="E5021" s="140" t="s">
        <v>3847</v>
      </c>
      <c r="F5021" s="143" t="n">
        <v>2022</v>
      </c>
      <c r="G5021" s="144" t="n">
        <v>1968000</v>
      </c>
      <c r="I5021" s="144" t="n">
        <f aca="false">+G:G-H:H</f>
        <v>1968000</v>
      </c>
    </row>
    <row r="5022" customFormat="false" ht="17.25" hidden="false" customHeight="true" outlineLevel="0" collapsed="false">
      <c r="A5022" s="140" t="s">
        <v>952</v>
      </c>
      <c r="C5022" s="142" t="n">
        <v>624000</v>
      </c>
      <c r="D5022" s="143" t="n">
        <v>62400000</v>
      </c>
      <c r="E5022" s="140" t="s">
        <v>2632</v>
      </c>
      <c r="F5022" s="143" t="n">
        <v>2022</v>
      </c>
      <c r="G5022" s="144" t="n">
        <v>3333333.33</v>
      </c>
      <c r="I5022" s="144" t="n">
        <f aca="false">+G:G-H:H</f>
        <v>3333333.33</v>
      </c>
    </row>
    <row r="5023" customFormat="false" ht="17.25" hidden="false" customHeight="true" outlineLevel="0" collapsed="false">
      <c r="A5023" s="140" t="s">
        <v>952</v>
      </c>
      <c r="C5023" s="142" t="n">
        <v>625000</v>
      </c>
      <c r="D5023" s="143" t="n">
        <v>62500000</v>
      </c>
      <c r="E5023" s="140" t="s">
        <v>1422</v>
      </c>
      <c r="F5023" s="143" t="n">
        <v>2022</v>
      </c>
      <c r="G5023" s="144" t="n">
        <v>23778128.95</v>
      </c>
      <c r="I5023" s="144" t="n">
        <f aca="false">+G:G-H:H</f>
        <v>23778128.95</v>
      </c>
    </row>
    <row r="5024" customFormat="false" ht="17.25" hidden="false" customHeight="true" outlineLevel="0" collapsed="false">
      <c r="A5024" s="140" t="s">
        <v>952</v>
      </c>
      <c r="C5024" s="142" t="n">
        <v>625020</v>
      </c>
      <c r="D5024" s="143" t="n">
        <v>62502000</v>
      </c>
      <c r="E5024" s="140" t="s">
        <v>3848</v>
      </c>
      <c r="F5024" s="143" t="n">
        <v>2022</v>
      </c>
      <c r="G5024" s="144" t="n">
        <v>1332000</v>
      </c>
      <c r="I5024" s="144" t="n">
        <f aca="false">+G:G-H:H</f>
        <v>1332000</v>
      </c>
    </row>
    <row r="5025" customFormat="false" ht="17.25" hidden="false" customHeight="true" outlineLevel="0" collapsed="false">
      <c r="A5025" s="140" t="s">
        <v>952</v>
      </c>
      <c r="C5025" s="142" t="n">
        <v>626010</v>
      </c>
      <c r="D5025" s="143" t="n">
        <v>62601000</v>
      </c>
      <c r="E5025" s="140" t="s">
        <v>727</v>
      </c>
      <c r="F5025" s="143" t="n">
        <v>2022</v>
      </c>
      <c r="G5025" s="144" t="n">
        <v>341467.34</v>
      </c>
      <c r="I5025" s="144" t="n">
        <f aca="false">+G:G-H:H</f>
        <v>341467.34</v>
      </c>
    </row>
    <row r="5026" customFormat="false" ht="17.25" hidden="false" customHeight="true" outlineLevel="0" collapsed="false">
      <c r="A5026" s="140" t="s">
        <v>952</v>
      </c>
      <c r="C5026" s="142" t="n">
        <v>626020</v>
      </c>
      <c r="D5026" s="143" t="n">
        <v>62602000</v>
      </c>
      <c r="E5026" s="140" t="s">
        <v>511</v>
      </c>
      <c r="F5026" s="143" t="n">
        <v>2022</v>
      </c>
      <c r="G5026" s="144" t="n">
        <v>12453404.63</v>
      </c>
      <c r="I5026" s="144" t="n">
        <f aca="false">+G:G-H:H</f>
        <v>12453404.63</v>
      </c>
    </row>
    <row r="5027" customFormat="false" ht="17.25" hidden="false" customHeight="true" outlineLevel="0" collapsed="false">
      <c r="A5027" s="140" t="s">
        <v>952</v>
      </c>
      <c r="C5027" s="142" t="n">
        <v>626040</v>
      </c>
      <c r="D5027" s="143" t="n">
        <v>62604000</v>
      </c>
      <c r="E5027" s="140" t="s">
        <v>1425</v>
      </c>
      <c r="F5027" s="143" t="n">
        <v>2022</v>
      </c>
      <c r="G5027" s="144" t="n">
        <v>9072000</v>
      </c>
      <c r="I5027" s="144" t="n">
        <f aca="false">+G:G-H:H</f>
        <v>9072000</v>
      </c>
    </row>
    <row r="5028" customFormat="false" ht="17.25" hidden="false" customHeight="true" outlineLevel="0" collapsed="false">
      <c r="A5028" s="140" t="s">
        <v>952</v>
      </c>
      <c r="C5028" s="142" t="n">
        <v>627200</v>
      </c>
      <c r="D5028" s="143" t="n">
        <v>62714000</v>
      </c>
      <c r="E5028" s="140" t="s">
        <v>1428</v>
      </c>
      <c r="F5028" s="143" t="n">
        <v>2022</v>
      </c>
      <c r="G5028" s="144" t="n">
        <v>3643193.15</v>
      </c>
      <c r="I5028" s="144" t="n">
        <f aca="false">+G:G-H:H</f>
        <v>3643193.15</v>
      </c>
    </row>
    <row r="5029" customFormat="false" ht="17.25" hidden="false" customHeight="true" outlineLevel="0" collapsed="false">
      <c r="A5029" s="140" t="s">
        <v>952</v>
      </c>
      <c r="C5029" s="142" t="n">
        <v>627300</v>
      </c>
      <c r="D5029" s="143" t="n">
        <v>62714000</v>
      </c>
      <c r="E5029" s="140" t="s">
        <v>3849</v>
      </c>
      <c r="F5029" s="143" t="n">
        <v>2022</v>
      </c>
      <c r="G5029" s="144" t="n">
        <v>1059237.64</v>
      </c>
      <c r="I5029" s="144" t="n">
        <f aca="false">+G:G-H:H</f>
        <v>1059237.64</v>
      </c>
    </row>
    <row r="5030" customFormat="false" ht="17.25" hidden="false" customHeight="true" outlineLevel="0" collapsed="false">
      <c r="A5030" s="140" t="s">
        <v>952</v>
      </c>
      <c r="C5030" s="142" t="n">
        <v>627400</v>
      </c>
      <c r="D5030" s="143" t="n">
        <v>62714000</v>
      </c>
      <c r="E5030" s="140" t="s">
        <v>1429</v>
      </c>
      <c r="F5030" s="143" t="n">
        <v>2022</v>
      </c>
      <c r="G5030" s="144" t="n">
        <v>2076958.32</v>
      </c>
      <c r="I5030" s="144" t="n">
        <f aca="false">+G:G-H:H</f>
        <v>2076958.32</v>
      </c>
    </row>
    <row r="5031" customFormat="false" ht="17.25" hidden="false" customHeight="true" outlineLevel="0" collapsed="false">
      <c r="A5031" s="140" t="s">
        <v>952</v>
      </c>
      <c r="C5031" s="142" t="n">
        <v>627500</v>
      </c>
      <c r="D5031" s="143" t="n">
        <v>62714000</v>
      </c>
      <c r="E5031" s="140" t="s">
        <v>1430</v>
      </c>
      <c r="F5031" s="143" t="n">
        <v>2022</v>
      </c>
      <c r="G5031" s="144" t="n">
        <v>3903704.4</v>
      </c>
      <c r="I5031" s="144" t="n">
        <f aca="false">+G:G-H:H</f>
        <v>3903704.4</v>
      </c>
    </row>
    <row r="5032" customFormat="false" ht="17.25" hidden="false" customHeight="true" outlineLevel="0" collapsed="false">
      <c r="A5032" s="140" t="s">
        <v>952</v>
      </c>
      <c r="C5032" s="142" t="n">
        <v>627600</v>
      </c>
      <c r="D5032" s="143" t="n">
        <v>62714000</v>
      </c>
      <c r="E5032" s="140" t="s">
        <v>1431</v>
      </c>
      <c r="F5032" s="143" t="n">
        <v>2022</v>
      </c>
      <c r="G5032" s="144" t="n">
        <v>596640.13</v>
      </c>
      <c r="I5032" s="144" t="n">
        <f aca="false">+G:G-H:H</f>
        <v>596640.13</v>
      </c>
    </row>
    <row r="5033" customFormat="false" ht="17.25" hidden="false" customHeight="true" outlineLevel="0" collapsed="false">
      <c r="A5033" s="140" t="s">
        <v>952</v>
      </c>
      <c r="C5033" s="142" t="n">
        <v>627900</v>
      </c>
      <c r="D5033" s="143" t="n">
        <v>62714000</v>
      </c>
      <c r="E5033" s="140" t="s">
        <v>1432</v>
      </c>
      <c r="F5033" s="143" t="n">
        <v>2022</v>
      </c>
      <c r="G5033" s="144" t="n">
        <v>540000</v>
      </c>
      <c r="I5033" s="144" t="n">
        <f aca="false">+G:G-H:H</f>
        <v>540000</v>
      </c>
    </row>
    <row r="5034" customFormat="false" ht="17.25" hidden="false" customHeight="true" outlineLevel="0" collapsed="false">
      <c r="A5034" s="140" t="s">
        <v>952</v>
      </c>
      <c r="C5034" s="142" t="n">
        <v>628010</v>
      </c>
      <c r="D5034" s="143" t="n">
        <v>62800000</v>
      </c>
      <c r="E5034" s="140" t="s">
        <v>1434</v>
      </c>
      <c r="F5034" s="143" t="n">
        <v>2022</v>
      </c>
      <c r="G5034" s="144" t="n">
        <v>5150000</v>
      </c>
      <c r="I5034" s="144" t="n">
        <f aca="false">+G:G-H:H</f>
        <v>5150000</v>
      </c>
    </row>
    <row r="5035" customFormat="false" ht="17.25" hidden="false" customHeight="true" outlineLevel="0" collapsed="false">
      <c r="A5035" s="140" t="s">
        <v>952</v>
      </c>
      <c r="C5035" s="142" t="n">
        <v>641000</v>
      </c>
      <c r="D5035" s="143" t="n">
        <v>64101000</v>
      </c>
      <c r="E5035" s="140" t="s">
        <v>1436</v>
      </c>
      <c r="F5035" s="143" t="n">
        <v>2022</v>
      </c>
      <c r="G5035" s="144" t="n">
        <v>448411099</v>
      </c>
      <c r="I5035" s="144" t="n">
        <f aca="false">+G:G-H:H</f>
        <v>448411099</v>
      </c>
    </row>
    <row r="5036" customFormat="false" ht="17.25" hidden="false" customHeight="true" outlineLevel="0" collapsed="false">
      <c r="A5036" s="140" t="s">
        <v>952</v>
      </c>
      <c r="C5036" s="142" t="n">
        <v>645100</v>
      </c>
      <c r="D5036" s="143" t="n">
        <v>64505000</v>
      </c>
      <c r="E5036" s="140" t="s">
        <v>1437</v>
      </c>
      <c r="F5036" s="143" t="n">
        <v>2022</v>
      </c>
      <c r="G5036" s="144" t="n">
        <v>39307851.87</v>
      </c>
      <c r="I5036" s="144" t="n">
        <f aca="false">+G:G-H:H</f>
        <v>39307851.87</v>
      </c>
    </row>
    <row r="5037" customFormat="false" ht="17.25" hidden="false" customHeight="true" outlineLevel="0" collapsed="false">
      <c r="A5037" s="140" t="s">
        <v>952</v>
      </c>
      <c r="C5037" s="142" t="n">
        <v>645200</v>
      </c>
      <c r="D5037" s="143" t="n">
        <v>64505000</v>
      </c>
      <c r="E5037" s="140" t="s">
        <v>38</v>
      </c>
      <c r="F5037" s="143" t="n">
        <v>2022</v>
      </c>
      <c r="G5037" s="144" t="n">
        <v>3023860.79</v>
      </c>
      <c r="I5037" s="144" t="n">
        <f aca="false">+G:G-H:H</f>
        <v>3023860.79</v>
      </c>
    </row>
    <row r="5038" customFormat="false" ht="17.25" hidden="false" customHeight="true" outlineLevel="0" collapsed="false">
      <c r="A5038" s="140" t="s">
        <v>952</v>
      </c>
      <c r="C5038" s="142" t="n">
        <v>646000</v>
      </c>
      <c r="D5038" s="143" t="n">
        <v>64580000</v>
      </c>
      <c r="E5038" s="140" t="s">
        <v>1438</v>
      </c>
      <c r="F5038" s="143" t="n">
        <v>2022</v>
      </c>
      <c r="G5038" s="144" t="n">
        <v>6311800</v>
      </c>
      <c r="I5038" s="144" t="n">
        <f aca="false">+G:G-H:H</f>
        <v>6311800</v>
      </c>
    </row>
    <row r="5039" customFormat="false" ht="17.25" hidden="false" customHeight="true" outlineLevel="0" collapsed="false">
      <c r="A5039" s="140" t="s">
        <v>952</v>
      </c>
      <c r="C5039" s="142" t="n">
        <v>648000</v>
      </c>
      <c r="D5039" s="143" t="n">
        <v>64800000</v>
      </c>
      <c r="E5039" s="140" t="s">
        <v>1439</v>
      </c>
      <c r="F5039" s="143" t="n">
        <v>2022</v>
      </c>
      <c r="G5039" s="144" t="n">
        <v>13240000</v>
      </c>
      <c r="I5039" s="144" t="n">
        <f aca="false">+G:G-H:H</f>
        <v>13240000</v>
      </c>
    </row>
    <row r="5040" customFormat="false" ht="17.25" hidden="false" customHeight="true" outlineLevel="0" collapsed="false">
      <c r="A5040" s="140" t="s">
        <v>952</v>
      </c>
      <c r="C5040" s="142" t="n">
        <v>655000</v>
      </c>
      <c r="D5040" s="143" t="n">
        <v>65200000</v>
      </c>
      <c r="E5040" s="140" t="s">
        <v>1441</v>
      </c>
      <c r="F5040" s="143" t="n">
        <v>2022</v>
      </c>
      <c r="G5040" s="144" t="n">
        <v>8000000</v>
      </c>
      <c r="I5040" s="144" t="n">
        <f aca="false">+G:G-H:H</f>
        <v>8000000</v>
      </c>
    </row>
    <row r="5041" customFormat="false" ht="17.25" hidden="false" customHeight="true" outlineLevel="0" collapsed="false">
      <c r="A5041" s="140" t="s">
        <v>952</v>
      </c>
      <c r="C5041" s="142" t="n">
        <v>656000</v>
      </c>
      <c r="D5041" s="143" t="n">
        <v>65601000</v>
      </c>
      <c r="E5041" s="140" t="s">
        <v>1442</v>
      </c>
      <c r="F5041" s="143" t="n">
        <v>2022</v>
      </c>
      <c r="G5041" s="144" t="n">
        <v>11172125.4</v>
      </c>
      <c r="I5041" s="144" t="n">
        <f aca="false">+G:G-H:H</f>
        <v>11172125.4</v>
      </c>
    </row>
    <row r="5042" customFormat="false" ht="17.25" hidden="false" customHeight="true" outlineLevel="0" collapsed="false">
      <c r="A5042" s="140" t="s">
        <v>952</v>
      </c>
      <c r="C5042" s="142" t="n">
        <v>658000</v>
      </c>
      <c r="D5042" s="143" t="n">
        <v>65800000</v>
      </c>
      <c r="E5042" s="140" t="s">
        <v>1443</v>
      </c>
      <c r="F5042" s="143" t="n">
        <v>2022</v>
      </c>
      <c r="G5042" s="144" t="n">
        <v>13330973.93</v>
      </c>
      <c r="I5042" s="144" t="n">
        <f aca="false">+G:G-H:H</f>
        <v>13330973.93</v>
      </c>
    </row>
    <row r="5043" customFormat="false" ht="17.25" hidden="false" customHeight="true" outlineLevel="0" collapsed="false">
      <c r="A5043" s="140" t="s">
        <v>952</v>
      </c>
      <c r="C5043" s="142" t="n">
        <v>668000</v>
      </c>
      <c r="D5043" s="143" t="n">
        <v>66600000</v>
      </c>
      <c r="E5043" s="140" t="s">
        <v>3850</v>
      </c>
      <c r="F5043" s="143" t="n">
        <v>2022</v>
      </c>
      <c r="H5043" s="144" t="n">
        <v>350</v>
      </c>
      <c r="I5043" s="144" t="n">
        <f aca="false">+G:G-H:H</f>
        <v>-350</v>
      </c>
    </row>
    <row r="5044" customFormat="false" ht="17.25" hidden="false" customHeight="true" outlineLevel="0" collapsed="false">
      <c r="A5044" s="140" t="s">
        <v>952</v>
      </c>
      <c r="C5044" s="142" t="n">
        <v>681000</v>
      </c>
      <c r="D5044" s="143" t="n">
        <v>68111000</v>
      </c>
      <c r="E5044" s="140" t="s">
        <v>1444</v>
      </c>
      <c r="F5044" s="143" t="n">
        <v>2022</v>
      </c>
      <c r="G5044" s="144" t="n">
        <v>328746496.45</v>
      </c>
      <c r="I5044" s="144" t="n">
        <f aca="false">+G:G-H:H</f>
        <v>328746496.45</v>
      </c>
    </row>
    <row r="5045" customFormat="false" ht="17.25" hidden="false" customHeight="true" outlineLevel="0" collapsed="false">
      <c r="A5045" s="140" t="s">
        <v>952</v>
      </c>
      <c r="C5045" s="142" t="n">
        <v>695000</v>
      </c>
      <c r="D5045" s="143" t="n">
        <v>69500000</v>
      </c>
      <c r="E5045" s="140" t="s">
        <v>1445</v>
      </c>
      <c r="F5045" s="143" t="n">
        <v>2022</v>
      </c>
      <c r="G5045" s="144" t="n">
        <v>333687625.8</v>
      </c>
      <c r="I5045" s="144" t="n">
        <f aca="false">+G:G-H:H</f>
        <v>333687625.8</v>
      </c>
    </row>
    <row r="5046" customFormat="false" ht="17.25" hidden="false" customHeight="true" outlineLevel="0" collapsed="false">
      <c r="A5046" s="140" t="s">
        <v>952</v>
      </c>
      <c r="C5046" s="142" t="n">
        <v>701000</v>
      </c>
      <c r="D5046" s="143" t="n">
        <v>70100000</v>
      </c>
      <c r="E5046" s="140" t="s">
        <v>1446</v>
      </c>
      <c r="F5046" s="143" t="n">
        <v>2022</v>
      </c>
      <c r="H5046" s="144" t="n">
        <v>9746485241.58</v>
      </c>
      <c r="I5046" s="144" t="n">
        <f aca="false">+G:G-H:H</f>
        <v>-9746485241.58</v>
      </c>
    </row>
    <row r="5047" customFormat="false" ht="17.25" hidden="false" customHeight="true" outlineLevel="0" collapsed="false">
      <c r="A5047" s="140" t="s">
        <v>952</v>
      </c>
      <c r="C5047" s="142" t="n">
        <v>713000</v>
      </c>
      <c r="D5047" s="143" t="n">
        <v>71355000</v>
      </c>
      <c r="E5047" s="140" t="s">
        <v>1447</v>
      </c>
      <c r="F5047" s="143" t="n">
        <v>2022</v>
      </c>
      <c r="H5047" s="144" t="n">
        <v>588293819.59</v>
      </c>
      <c r="I5047" s="144" t="n">
        <f aca="false">+G:G-H:H</f>
        <v>-588293819.59</v>
      </c>
    </row>
    <row r="5048" customFormat="false" ht="17.25" hidden="false" customHeight="true" outlineLevel="0" collapsed="false">
      <c r="A5048" s="140" t="s">
        <v>952</v>
      </c>
      <c r="C5048" s="142" t="n">
        <v>758000</v>
      </c>
      <c r="D5048" s="143" t="n">
        <v>75800000</v>
      </c>
      <c r="E5048" s="140" t="s">
        <v>1448</v>
      </c>
      <c r="F5048" s="143" t="n">
        <v>2022</v>
      </c>
      <c r="H5048" s="144" t="n">
        <v>14997983.33</v>
      </c>
      <c r="I5048" s="144" t="n">
        <f aca="false">+G:G-H:H</f>
        <v>-14997983.33</v>
      </c>
    </row>
    <row r="5049" customFormat="false" ht="17.25" hidden="false" customHeight="true" outlineLevel="0" collapsed="false">
      <c r="A5049" s="140" t="s">
        <v>1819</v>
      </c>
      <c r="C5049" s="142" t="n">
        <v>10100000</v>
      </c>
      <c r="D5049" s="143" t="n">
        <v>10100000</v>
      </c>
      <c r="E5049" s="140" t="s">
        <v>559</v>
      </c>
      <c r="F5049" s="143" t="n">
        <v>2022</v>
      </c>
      <c r="G5049" s="144" t="n">
        <v>0</v>
      </c>
      <c r="H5049" s="144" t="n">
        <v>10000000</v>
      </c>
      <c r="I5049" s="144" t="n">
        <f aca="false">+G:G-H:H</f>
        <v>-10000000</v>
      </c>
    </row>
    <row r="5050" customFormat="false" ht="17.25" hidden="false" customHeight="true" outlineLevel="0" collapsed="false">
      <c r="A5050" s="140" t="s">
        <v>1819</v>
      </c>
      <c r="C5050" s="142" t="n">
        <v>11900000</v>
      </c>
      <c r="D5050" s="143" t="n">
        <v>11900000</v>
      </c>
      <c r="E5050" s="140" t="s">
        <v>1158</v>
      </c>
      <c r="F5050" s="143" t="n">
        <v>2022</v>
      </c>
      <c r="G5050" s="144" t="n">
        <v>114095651.81</v>
      </c>
      <c r="H5050" s="144" t="n">
        <v>0</v>
      </c>
      <c r="I5050" s="144" t="n">
        <f aca="false">+G:G-H:H</f>
        <v>114095651.81</v>
      </c>
    </row>
    <row r="5051" customFormat="false" ht="17.25" hidden="false" customHeight="true" outlineLevel="0" collapsed="false">
      <c r="A5051" s="140" t="s">
        <v>1819</v>
      </c>
      <c r="C5051" s="142" t="n">
        <v>12800000</v>
      </c>
      <c r="D5051" s="143" t="n">
        <v>12800000</v>
      </c>
      <c r="E5051" s="140" t="s">
        <v>1341</v>
      </c>
      <c r="F5051" s="143" t="n">
        <v>2022</v>
      </c>
      <c r="G5051" s="144" t="n">
        <v>353281554.77</v>
      </c>
      <c r="H5051" s="144" t="n">
        <v>0</v>
      </c>
      <c r="I5051" s="144" t="n">
        <f aca="false">+G:G-H:H</f>
        <v>353281554.77</v>
      </c>
    </row>
    <row r="5052" customFormat="false" ht="17.25" hidden="false" customHeight="true" outlineLevel="0" collapsed="false">
      <c r="A5052" s="140" t="s">
        <v>1819</v>
      </c>
      <c r="C5052" s="142" t="n">
        <v>21810000</v>
      </c>
      <c r="D5052" s="143" t="n">
        <v>21810000</v>
      </c>
      <c r="E5052" s="140" t="s">
        <v>234</v>
      </c>
      <c r="F5052" s="143" t="n">
        <v>2022</v>
      </c>
      <c r="G5052" s="144" t="n">
        <v>158205835.78</v>
      </c>
      <c r="H5052" s="144" t="n">
        <v>0</v>
      </c>
      <c r="I5052" s="144" t="n">
        <f aca="false">+G:G-H:H</f>
        <v>158205835.78</v>
      </c>
    </row>
    <row r="5053" customFormat="false" ht="17.25" hidden="false" customHeight="true" outlineLevel="0" collapsed="false">
      <c r="A5053" s="140" t="s">
        <v>1819</v>
      </c>
      <c r="C5053" s="142" t="n">
        <v>21820000</v>
      </c>
      <c r="D5053" s="143" t="n">
        <v>21820000</v>
      </c>
      <c r="E5053" s="140" t="s">
        <v>10</v>
      </c>
      <c r="F5053" s="143" t="n">
        <v>2022</v>
      </c>
      <c r="G5053" s="144" t="n">
        <v>2068000</v>
      </c>
      <c r="H5053" s="144" t="n">
        <v>0</v>
      </c>
      <c r="I5053" s="144" t="n">
        <f aca="false">+G:G-H:H</f>
        <v>2068000</v>
      </c>
    </row>
    <row r="5054" customFormat="false" ht="17.25" hidden="false" customHeight="true" outlineLevel="0" collapsed="false">
      <c r="A5054" s="140" t="s">
        <v>1819</v>
      </c>
      <c r="C5054" s="142" t="n">
        <v>21840000</v>
      </c>
      <c r="D5054" s="143" t="n">
        <v>21840000</v>
      </c>
      <c r="E5054" s="140" t="s">
        <v>575</v>
      </c>
      <c r="F5054" s="143" t="n">
        <v>2022</v>
      </c>
      <c r="G5054" s="144" t="n">
        <v>15765164.54</v>
      </c>
      <c r="H5054" s="144" t="n">
        <v>0</v>
      </c>
      <c r="I5054" s="144" t="n">
        <f aca="false">+G:G-H:H</f>
        <v>15765164.54</v>
      </c>
    </row>
    <row r="5055" customFormat="false" ht="17.25" hidden="false" customHeight="true" outlineLevel="0" collapsed="false">
      <c r="A5055" s="140" t="s">
        <v>1819</v>
      </c>
      <c r="C5055" s="142" t="n">
        <v>28181000</v>
      </c>
      <c r="D5055" s="143" t="n">
        <v>28181000</v>
      </c>
      <c r="E5055" s="140" t="s">
        <v>250</v>
      </c>
      <c r="F5055" s="143" t="n">
        <v>2022</v>
      </c>
      <c r="G5055" s="144" t="n">
        <v>0</v>
      </c>
      <c r="H5055" s="144" t="n">
        <v>54895918.52</v>
      </c>
      <c r="I5055" s="144" t="n">
        <f aca="false">+G:G-H:H</f>
        <v>-54895918.52</v>
      </c>
    </row>
    <row r="5056" customFormat="false" ht="17.25" hidden="false" customHeight="true" outlineLevel="0" collapsed="false">
      <c r="A5056" s="140" t="s">
        <v>1819</v>
      </c>
      <c r="C5056" s="142" t="n">
        <v>28182000</v>
      </c>
      <c r="D5056" s="143" t="n">
        <v>28182000</v>
      </c>
      <c r="E5056" s="140" t="s">
        <v>585</v>
      </c>
      <c r="F5056" s="143" t="n">
        <v>2022</v>
      </c>
      <c r="G5056" s="144" t="n">
        <v>0</v>
      </c>
      <c r="H5056" s="144" t="n">
        <v>603166.68</v>
      </c>
      <c r="I5056" s="144" t="n">
        <f aca="false">+G:G-H:H</f>
        <v>-603166.68</v>
      </c>
    </row>
    <row r="5057" customFormat="false" ht="17.25" hidden="false" customHeight="true" outlineLevel="0" collapsed="false">
      <c r="A5057" s="140" t="s">
        <v>1819</v>
      </c>
      <c r="C5057" s="142" t="n">
        <v>28184000</v>
      </c>
      <c r="D5057" s="143" t="n">
        <v>28184000</v>
      </c>
      <c r="E5057" s="140" t="s">
        <v>586</v>
      </c>
      <c r="F5057" s="143" t="n">
        <v>2022</v>
      </c>
      <c r="G5057" s="144" t="n">
        <v>0</v>
      </c>
      <c r="H5057" s="144" t="n">
        <v>8001926.34</v>
      </c>
      <c r="I5057" s="144" t="n">
        <f aca="false">+G:G-H:H</f>
        <v>-8001926.34</v>
      </c>
    </row>
    <row r="5058" customFormat="false" ht="17.25" hidden="false" customHeight="true" outlineLevel="0" collapsed="false">
      <c r="A5058" s="140" t="s">
        <v>1819</v>
      </c>
      <c r="C5058" s="142" t="n">
        <v>40100000</v>
      </c>
      <c r="D5058" s="143" t="n">
        <v>40100000</v>
      </c>
      <c r="E5058" s="140" t="s">
        <v>2474</v>
      </c>
      <c r="F5058" s="143" t="n">
        <v>2022</v>
      </c>
      <c r="G5058" s="144" t="n">
        <v>0</v>
      </c>
      <c r="H5058" s="144" t="n">
        <v>136117060.57</v>
      </c>
      <c r="I5058" s="144" t="n">
        <f aca="false">+G:G-H:H</f>
        <v>-136117060.57</v>
      </c>
    </row>
    <row r="5059" customFormat="false" ht="17.25" hidden="false" customHeight="true" outlineLevel="0" collapsed="false">
      <c r="A5059" s="140" t="s">
        <v>1819</v>
      </c>
      <c r="C5059" s="142" t="n">
        <v>40120000</v>
      </c>
      <c r="D5059" s="143" t="n">
        <v>40120000</v>
      </c>
      <c r="E5059" s="140" t="s">
        <v>598</v>
      </c>
      <c r="F5059" s="143" t="n">
        <v>2022</v>
      </c>
      <c r="G5059" s="144" t="n">
        <v>0</v>
      </c>
      <c r="H5059" s="144" t="n">
        <v>10409012.25</v>
      </c>
      <c r="I5059" s="144" t="n">
        <f aca="false">+G:G-H:H</f>
        <v>-10409012.25</v>
      </c>
    </row>
    <row r="5060" customFormat="false" ht="17.25" hidden="false" customHeight="true" outlineLevel="0" collapsed="false">
      <c r="A5060" s="140" t="s">
        <v>1819</v>
      </c>
      <c r="C5060" s="142" t="n">
        <v>40800000</v>
      </c>
      <c r="D5060" s="143" t="n">
        <v>40800000</v>
      </c>
      <c r="E5060" s="140" t="s">
        <v>1641</v>
      </c>
      <c r="F5060" s="143" t="n">
        <v>2022</v>
      </c>
      <c r="G5060" s="144" t="n">
        <v>0</v>
      </c>
      <c r="H5060" s="144" t="n">
        <v>8395709.72</v>
      </c>
      <c r="I5060" s="144" t="n">
        <f aca="false">+G:G-H:H</f>
        <v>-8395709.72</v>
      </c>
    </row>
    <row r="5061" customFormat="false" ht="17.25" hidden="false" customHeight="true" outlineLevel="0" collapsed="false">
      <c r="A5061" s="140" t="s">
        <v>1819</v>
      </c>
      <c r="C5061" s="142" t="n">
        <v>41100000</v>
      </c>
      <c r="D5061" s="143" t="n">
        <v>41100000</v>
      </c>
      <c r="E5061" s="140" t="s">
        <v>1788</v>
      </c>
      <c r="F5061" s="143" t="n">
        <v>2022</v>
      </c>
      <c r="G5061" s="144" t="n">
        <v>107902795.91</v>
      </c>
      <c r="H5061" s="144" t="n">
        <v>0</v>
      </c>
      <c r="I5061" s="144" t="n">
        <f aca="false">+G:G-H:H</f>
        <v>107902795.91</v>
      </c>
    </row>
    <row r="5062" customFormat="false" ht="17.25" hidden="false" customHeight="true" outlineLevel="0" collapsed="false">
      <c r="A5062" s="140" t="s">
        <v>1819</v>
      </c>
      <c r="C5062" s="142" t="n">
        <v>41300000</v>
      </c>
      <c r="D5062" s="143" t="n">
        <v>41300000</v>
      </c>
      <c r="E5062" s="140" t="s">
        <v>264</v>
      </c>
      <c r="F5062" s="143" t="n">
        <v>2022</v>
      </c>
      <c r="G5062" s="144" t="n">
        <v>4000000</v>
      </c>
      <c r="H5062" s="144" t="n">
        <v>0</v>
      </c>
      <c r="I5062" s="144" t="n">
        <f aca="false">+G:G-H:H</f>
        <v>4000000</v>
      </c>
    </row>
    <row r="5063" customFormat="false" ht="17.25" hidden="false" customHeight="true" outlineLevel="0" collapsed="false">
      <c r="A5063" s="140" t="s">
        <v>1819</v>
      </c>
      <c r="C5063" s="142" t="n">
        <v>42540000</v>
      </c>
      <c r="D5063" s="143" t="n">
        <v>42540000</v>
      </c>
      <c r="E5063" s="140" t="s">
        <v>34</v>
      </c>
      <c r="F5063" s="143" t="n">
        <v>2022</v>
      </c>
      <c r="G5063" s="144" t="n">
        <v>164333.33</v>
      </c>
      <c r="H5063" s="144" t="n">
        <v>0</v>
      </c>
      <c r="I5063" s="144" t="n">
        <f aca="false">+G:G-H:H</f>
        <v>164333.33</v>
      </c>
    </row>
    <row r="5064" customFormat="false" ht="17.25" hidden="false" customHeight="true" outlineLevel="0" collapsed="false">
      <c r="A5064" s="140" t="s">
        <v>1819</v>
      </c>
      <c r="C5064" s="142" t="n">
        <v>42820000</v>
      </c>
      <c r="D5064" s="143" t="n">
        <v>42820000</v>
      </c>
      <c r="E5064" s="140" t="s">
        <v>3851</v>
      </c>
      <c r="F5064" s="143" t="n">
        <v>2022</v>
      </c>
      <c r="G5064" s="144" t="n">
        <v>0</v>
      </c>
      <c r="H5064" s="144" t="n">
        <v>0</v>
      </c>
      <c r="I5064" s="144" t="n">
        <f aca="false">+G:G-H:H</f>
        <v>0</v>
      </c>
    </row>
    <row r="5065" customFormat="false" ht="17.25" hidden="false" customHeight="true" outlineLevel="0" collapsed="false">
      <c r="A5065" s="140" t="s">
        <v>1819</v>
      </c>
      <c r="C5065" s="142" t="n">
        <v>43100000</v>
      </c>
      <c r="D5065" s="143" t="n">
        <v>43100000</v>
      </c>
      <c r="E5065" s="140" t="s">
        <v>605</v>
      </c>
      <c r="F5065" s="143" t="n">
        <v>2022</v>
      </c>
      <c r="G5065" s="144" t="n">
        <v>0</v>
      </c>
      <c r="H5065" s="144" t="n">
        <v>5685256.84</v>
      </c>
      <c r="I5065" s="144" t="n">
        <f aca="false">+G:G-H:H</f>
        <v>-5685256.84</v>
      </c>
    </row>
    <row r="5066" customFormat="false" ht="17.25" hidden="false" customHeight="true" outlineLevel="0" collapsed="false">
      <c r="A5066" s="140" t="s">
        <v>1819</v>
      </c>
      <c r="C5066" s="142" t="n">
        <v>43110000</v>
      </c>
      <c r="D5066" s="143" t="n">
        <v>43110000</v>
      </c>
      <c r="E5066" s="140" t="s">
        <v>606</v>
      </c>
      <c r="F5066" s="143" t="n">
        <v>2022</v>
      </c>
      <c r="G5066" s="144" t="n">
        <v>0</v>
      </c>
      <c r="H5066" s="144" t="n">
        <v>24000</v>
      </c>
      <c r="I5066" s="144" t="n">
        <f aca="false">+G:G-H:H</f>
        <v>-24000</v>
      </c>
    </row>
    <row r="5067" customFormat="false" ht="17.25" hidden="false" customHeight="true" outlineLevel="0" collapsed="false">
      <c r="A5067" s="140" t="s">
        <v>1819</v>
      </c>
      <c r="C5067" s="142" t="n">
        <v>43300000</v>
      </c>
      <c r="D5067" s="143" t="n">
        <v>43300000</v>
      </c>
      <c r="E5067" s="140" t="s">
        <v>38</v>
      </c>
      <c r="F5067" s="143" t="n">
        <v>2022</v>
      </c>
      <c r="G5067" s="144" t="n">
        <v>0</v>
      </c>
      <c r="H5067" s="144" t="n">
        <v>404804.06</v>
      </c>
      <c r="I5067" s="144" t="n">
        <f aca="false">+G:G-H:H</f>
        <v>-404804.06</v>
      </c>
    </row>
    <row r="5068" customFormat="false" ht="17.25" hidden="false" customHeight="true" outlineLevel="0" collapsed="false">
      <c r="A5068" s="140" t="s">
        <v>1819</v>
      </c>
      <c r="C5068" s="142" t="n">
        <v>43400000</v>
      </c>
      <c r="D5068" s="143" t="n">
        <v>43400000</v>
      </c>
      <c r="E5068" s="140" t="s">
        <v>39</v>
      </c>
      <c r="F5068" s="143" t="n">
        <v>2022</v>
      </c>
      <c r="G5068" s="144" t="n">
        <v>0</v>
      </c>
      <c r="H5068" s="144" t="n">
        <v>1075000</v>
      </c>
      <c r="I5068" s="144" t="n">
        <f aca="false">+G:G-H:H</f>
        <v>-1075000</v>
      </c>
    </row>
    <row r="5069" customFormat="false" ht="17.25" hidden="false" customHeight="true" outlineLevel="0" collapsed="false">
      <c r="A5069" s="140" t="s">
        <v>1819</v>
      </c>
      <c r="C5069" s="142" t="n">
        <v>43500000</v>
      </c>
      <c r="D5069" s="143" t="n">
        <v>43500000</v>
      </c>
      <c r="E5069" s="140" t="s">
        <v>3107</v>
      </c>
      <c r="F5069" s="143" t="n">
        <v>2022</v>
      </c>
      <c r="G5069" s="144" t="n">
        <v>0</v>
      </c>
      <c r="H5069" s="144" t="n">
        <v>2428824.36</v>
      </c>
      <c r="I5069" s="144" t="n">
        <f aca="false">+G:G-H:H</f>
        <v>-2428824.36</v>
      </c>
    </row>
    <row r="5070" customFormat="false" ht="17.25" hidden="false" customHeight="true" outlineLevel="0" collapsed="false">
      <c r="A5070" s="140" t="s">
        <v>1819</v>
      </c>
      <c r="C5070" s="142" t="n">
        <v>43860000</v>
      </c>
      <c r="D5070" s="143" t="n">
        <v>43860000</v>
      </c>
      <c r="E5070" s="140" t="s">
        <v>3852</v>
      </c>
      <c r="F5070" s="143" t="n">
        <v>2022</v>
      </c>
      <c r="G5070" s="144" t="n">
        <v>0</v>
      </c>
      <c r="H5070" s="144" t="n">
        <v>0</v>
      </c>
      <c r="I5070" s="144" t="n">
        <f aca="false">+G:G-H:H</f>
        <v>0</v>
      </c>
    </row>
    <row r="5071" customFormat="false" ht="17.25" hidden="false" customHeight="true" outlineLevel="0" collapsed="false">
      <c r="A5071" s="140" t="s">
        <v>1819</v>
      </c>
      <c r="C5071" s="142" t="n">
        <v>44100000</v>
      </c>
      <c r="D5071" s="143" t="n">
        <v>44100000</v>
      </c>
      <c r="E5071" s="140" t="s">
        <v>610</v>
      </c>
      <c r="F5071" s="143" t="n">
        <v>2022</v>
      </c>
      <c r="G5071" s="144" t="n">
        <v>0</v>
      </c>
      <c r="H5071" s="144" t="n">
        <v>5906175</v>
      </c>
      <c r="I5071" s="144" t="n">
        <f aca="false">+G:G-H:H</f>
        <v>-5906175</v>
      </c>
    </row>
    <row r="5072" customFormat="false" ht="17.25" hidden="false" customHeight="true" outlineLevel="0" collapsed="false">
      <c r="A5072" s="140" t="s">
        <v>1819</v>
      </c>
      <c r="C5072" s="142" t="n">
        <v>44420000</v>
      </c>
      <c r="D5072" s="143" t="n">
        <v>44420000</v>
      </c>
      <c r="E5072" s="140" t="s">
        <v>1467</v>
      </c>
      <c r="F5072" s="143" t="n">
        <v>2022</v>
      </c>
      <c r="G5072" s="144" t="n">
        <v>560184.28</v>
      </c>
      <c r="H5072" s="144" t="n">
        <v>0</v>
      </c>
      <c r="I5072" s="144" t="n">
        <f aca="false">+G:G-H:H</f>
        <v>560184.28</v>
      </c>
    </row>
    <row r="5073" customFormat="false" ht="17.25" hidden="false" customHeight="true" outlineLevel="0" collapsed="false">
      <c r="A5073" s="140" t="s">
        <v>1819</v>
      </c>
      <c r="C5073" s="142" t="n">
        <v>44430000</v>
      </c>
      <c r="D5073" s="143" t="n">
        <v>44430000</v>
      </c>
      <c r="E5073" s="140" t="s">
        <v>3853</v>
      </c>
      <c r="F5073" s="143" t="n">
        <v>2022</v>
      </c>
      <c r="G5073" s="144" t="n">
        <v>0</v>
      </c>
      <c r="H5073" s="144" t="n">
        <v>1421754.455</v>
      </c>
      <c r="I5073" s="144" t="n">
        <f aca="false">+G:G-H:H</f>
        <v>-1421754.455</v>
      </c>
    </row>
    <row r="5074" customFormat="false" ht="17.25" hidden="false" customHeight="true" outlineLevel="0" collapsed="false">
      <c r="A5074" s="140" t="s">
        <v>1819</v>
      </c>
      <c r="C5074" s="142" t="n">
        <v>44430000</v>
      </c>
      <c r="D5074" s="143" t="n">
        <v>44430000</v>
      </c>
      <c r="E5074" s="140" t="s">
        <v>3854</v>
      </c>
      <c r="F5074" s="143" t="n">
        <v>2022</v>
      </c>
      <c r="G5074" s="144" t="n">
        <v>2204085.26</v>
      </c>
      <c r="H5074" s="144" t="n">
        <v>0</v>
      </c>
      <c r="I5074" s="144" t="n">
        <f aca="false">+G:G-H:H</f>
        <v>2204085.26</v>
      </c>
    </row>
    <row r="5075" customFormat="false" ht="17.25" hidden="false" customHeight="true" outlineLevel="0" collapsed="false">
      <c r="A5075" s="140" t="s">
        <v>1819</v>
      </c>
      <c r="C5075" s="142" t="n">
        <v>44440000</v>
      </c>
      <c r="D5075" s="143" t="n">
        <v>44440000</v>
      </c>
      <c r="E5075" s="140" t="s">
        <v>282</v>
      </c>
      <c r="F5075" s="143" t="n">
        <v>2022</v>
      </c>
      <c r="G5075" s="144" t="n">
        <v>2884655.75</v>
      </c>
      <c r="H5075" s="144" t="n">
        <v>0</v>
      </c>
      <c r="I5075" s="144" t="n">
        <f aca="false">+G:G-H:H</f>
        <v>2884655.75</v>
      </c>
    </row>
    <row r="5076" customFormat="false" ht="17.25" hidden="false" customHeight="true" outlineLevel="0" collapsed="false">
      <c r="A5076" s="140" t="s">
        <v>1819</v>
      </c>
      <c r="C5076" s="142" t="n">
        <v>44572000</v>
      </c>
      <c r="D5076" s="143" t="n">
        <v>44572000</v>
      </c>
      <c r="E5076" s="140" t="s">
        <v>285</v>
      </c>
      <c r="F5076" s="143" t="n">
        <v>2022</v>
      </c>
      <c r="G5076" s="144" t="n">
        <v>1464913.5</v>
      </c>
      <c r="H5076" s="144" t="n">
        <v>0</v>
      </c>
      <c r="I5076" s="144" t="n">
        <f aca="false">+G:G-H:H</f>
        <v>1464913.5</v>
      </c>
    </row>
    <row r="5077" customFormat="false" ht="17.25" hidden="false" customHeight="true" outlineLevel="0" collapsed="false">
      <c r="A5077" s="140" t="s">
        <v>1819</v>
      </c>
      <c r="C5077" s="142" t="n">
        <v>44580000</v>
      </c>
      <c r="D5077" s="143" t="n">
        <v>44580000</v>
      </c>
      <c r="E5077" s="140" t="s">
        <v>622</v>
      </c>
      <c r="F5077" s="143" t="n">
        <v>2022</v>
      </c>
      <c r="G5077" s="144" t="n">
        <v>269284.95</v>
      </c>
      <c r="H5077" s="144" t="n">
        <v>0</v>
      </c>
      <c r="I5077" s="144" t="n">
        <f aca="false">+G:G-H:H</f>
        <v>269284.95</v>
      </c>
    </row>
    <row r="5078" customFormat="false" ht="17.25" hidden="false" customHeight="true" outlineLevel="0" collapsed="false">
      <c r="A5078" s="140" t="s">
        <v>1819</v>
      </c>
      <c r="C5078" s="142" t="n">
        <v>45512000</v>
      </c>
      <c r="D5078" s="143" t="n">
        <v>45512000</v>
      </c>
      <c r="E5078" s="140" t="s">
        <v>288</v>
      </c>
      <c r="F5078" s="143" t="n">
        <v>2022</v>
      </c>
      <c r="G5078" s="144" t="n">
        <v>0</v>
      </c>
      <c r="H5078" s="144" t="n">
        <v>389208500.86</v>
      </c>
      <c r="I5078" s="144" t="n">
        <f aca="false">+G:G-H:H</f>
        <v>-389208500.86</v>
      </c>
    </row>
    <row r="5079" customFormat="false" ht="17.25" hidden="false" customHeight="true" outlineLevel="0" collapsed="false">
      <c r="A5079" s="140" t="s">
        <v>1819</v>
      </c>
      <c r="C5079" s="142" t="n">
        <v>46600000</v>
      </c>
      <c r="D5079" s="143" t="n">
        <v>46600000</v>
      </c>
      <c r="E5079" s="140" t="s">
        <v>1810</v>
      </c>
      <c r="F5079" s="143" t="n">
        <v>2022</v>
      </c>
      <c r="G5079" s="144" t="n">
        <v>475541.04</v>
      </c>
      <c r="H5079" s="144" t="n">
        <v>0</v>
      </c>
      <c r="I5079" s="144" t="n">
        <f aca="false">+G:G-H:H</f>
        <v>475541.04</v>
      </c>
    </row>
    <row r="5080" customFormat="false" ht="17.25" hidden="false" customHeight="true" outlineLevel="0" collapsed="false">
      <c r="A5080" s="140" t="s">
        <v>1819</v>
      </c>
      <c r="C5080" s="142" t="n">
        <v>46610001</v>
      </c>
      <c r="D5080" s="143" t="n">
        <v>46610000</v>
      </c>
      <c r="E5080" s="140" t="s">
        <v>83</v>
      </c>
      <c r="F5080" s="143" t="n">
        <v>2022</v>
      </c>
      <c r="G5080" s="144" t="n">
        <v>0</v>
      </c>
      <c r="H5080" s="144" t="n">
        <v>1628300</v>
      </c>
      <c r="I5080" s="144" t="n">
        <f aca="false">+G:G-H:H</f>
        <v>-1628300</v>
      </c>
    </row>
    <row r="5081" customFormat="false" ht="17.25" hidden="false" customHeight="true" outlineLevel="0" collapsed="false">
      <c r="A5081" s="140" t="s">
        <v>1819</v>
      </c>
      <c r="C5081" s="142" t="n">
        <v>46610070</v>
      </c>
      <c r="D5081" s="143" t="n">
        <v>46610000</v>
      </c>
      <c r="E5081" s="140" t="s">
        <v>3855</v>
      </c>
      <c r="F5081" s="143" t="n">
        <v>2022</v>
      </c>
      <c r="G5081" s="144" t="n">
        <v>0</v>
      </c>
      <c r="H5081" s="144" t="n">
        <v>358849.76</v>
      </c>
      <c r="I5081" s="144" t="n">
        <f aca="false">+G:G-H:H</f>
        <v>-358849.76</v>
      </c>
    </row>
    <row r="5082" customFormat="false" ht="17.25" hidden="false" customHeight="true" outlineLevel="0" collapsed="false">
      <c r="A5082" s="140" t="s">
        <v>1819</v>
      </c>
      <c r="C5082" s="142" t="n">
        <v>46700005</v>
      </c>
      <c r="D5082" s="143" t="n">
        <v>46700005</v>
      </c>
      <c r="E5082" s="140" t="s">
        <v>105</v>
      </c>
      <c r="F5082" s="143" t="n">
        <v>2022</v>
      </c>
      <c r="G5082" s="144" t="n">
        <v>0</v>
      </c>
      <c r="H5082" s="144" t="n">
        <v>102500000</v>
      </c>
      <c r="I5082" s="144" t="n">
        <f aca="false">+G:G-H:H</f>
        <v>-102500000</v>
      </c>
    </row>
    <row r="5083" customFormat="false" ht="17.25" hidden="false" customHeight="true" outlineLevel="0" collapsed="false">
      <c r="A5083" s="140" t="s">
        <v>1819</v>
      </c>
      <c r="C5083" s="142" t="n">
        <v>46710070</v>
      </c>
      <c r="D5083" s="143" t="n">
        <v>46710070</v>
      </c>
      <c r="E5083" s="140" t="s">
        <v>99</v>
      </c>
      <c r="F5083" s="143" t="n">
        <v>2022</v>
      </c>
      <c r="G5083" s="144" t="n">
        <v>0</v>
      </c>
      <c r="H5083" s="144" t="n">
        <v>10000000</v>
      </c>
      <c r="I5083" s="144" t="n">
        <f aca="false">+G:G-H:H</f>
        <v>-10000000</v>
      </c>
    </row>
    <row r="5084" customFormat="false" ht="17.25" hidden="false" customHeight="true" outlineLevel="0" collapsed="false">
      <c r="A5084" s="140" t="s">
        <v>1819</v>
      </c>
      <c r="C5084" s="142" t="n">
        <v>46710130</v>
      </c>
      <c r="D5084" s="143" t="n">
        <v>46710130</v>
      </c>
      <c r="E5084" s="140" t="s">
        <v>1814</v>
      </c>
      <c r="F5084" s="143" t="n">
        <v>2022</v>
      </c>
      <c r="G5084" s="144" t="n">
        <v>0</v>
      </c>
      <c r="H5084" s="144" t="n">
        <v>102500000</v>
      </c>
      <c r="I5084" s="144" t="n">
        <f aca="false">+G:G-H:H</f>
        <v>-102500000</v>
      </c>
    </row>
    <row r="5085" customFormat="false" ht="17.25" hidden="false" customHeight="true" outlineLevel="0" collapsed="false">
      <c r="A5085" s="140" t="s">
        <v>1819</v>
      </c>
      <c r="C5085" s="142" t="n">
        <v>46710190</v>
      </c>
      <c r="D5085" s="143" t="n">
        <v>46710170</v>
      </c>
      <c r="E5085" s="140" t="s">
        <v>111</v>
      </c>
      <c r="F5085" s="143" t="n">
        <v>2022</v>
      </c>
      <c r="G5085" s="144" t="n">
        <v>240000</v>
      </c>
      <c r="H5085" s="144" t="n">
        <v>0</v>
      </c>
      <c r="I5085" s="144" t="n">
        <f aca="false">+G:G-H:H</f>
        <v>240000</v>
      </c>
    </row>
    <row r="5086" customFormat="false" ht="17.25" hidden="false" customHeight="true" outlineLevel="0" collapsed="false">
      <c r="A5086" s="140" t="s">
        <v>1819</v>
      </c>
      <c r="C5086" s="142" t="n">
        <v>46720020</v>
      </c>
      <c r="D5086" s="143" t="n">
        <v>46720000</v>
      </c>
      <c r="E5086" s="140" t="s">
        <v>1817</v>
      </c>
      <c r="F5086" s="143" t="n">
        <v>2022</v>
      </c>
      <c r="G5086" s="144" t="n">
        <v>0</v>
      </c>
      <c r="H5086" s="144" t="n">
        <v>25000000</v>
      </c>
      <c r="I5086" s="144" t="n">
        <f aca="false">+G:G-H:H</f>
        <v>-25000000</v>
      </c>
    </row>
    <row r="5087" customFormat="false" ht="17.25" hidden="false" customHeight="true" outlineLevel="0" collapsed="false">
      <c r="A5087" s="140" t="s">
        <v>1819</v>
      </c>
      <c r="C5087" s="142" t="n">
        <v>46720084</v>
      </c>
      <c r="D5087" s="143" t="n">
        <v>46720084</v>
      </c>
      <c r="E5087" s="140" t="s">
        <v>115</v>
      </c>
      <c r="F5087" s="143" t="n">
        <v>2022</v>
      </c>
      <c r="G5087" s="144" t="n">
        <v>0</v>
      </c>
      <c r="H5087" s="144" t="n">
        <v>9665537</v>
      </c>
      <c r="I5087" s="144" t="n">
        <f aca="false">+G:G-H:H</f>
        <v>-9665537</v>
      </c>
    </row>
    <row r="5088" customFormat="false" ht="17.25" hidden="false" customHeight="true" outlineLevel="0" collapsed="false">
      <c r="A5088" s="140" t="s">
        <v>1819</v>
      </c>
      <c r="C5088" s="142" t="n">
        <v>46720085</v>
      </c>
      <c r="D5088" s="143" t="n">
        <v>46720084</v>
      </c>
      <c r="E5088" s="140" t="s">
        <v>128</v>
      </c>
      <c r="F5088" s="143" t="n">
        <v>2022</v>
      </c>
      <c r="G5088" s="144" t="n">
        <v>0</v>
      </c>
      <c r="H5088" s="144" t="n">
        <v>70000000</v>
      </c>
      <c r="I5088" s="144" t="n">
        <f aca="false">+G:G-H:H</f>
        <v>-70000000</v>
      </c>
    </row>
    <row r="5089" customFormat="false" ht="17.25" hidden="false" customHeight="true" outlineLevel="0" collapsed="false">
      <c r="A5089" s="140" t="s">
        <v>1819</v>
      </c>
      <c r="C5089" s="142" t="n">
        <v>46720089</v>
      </c>
      <c r="D5089" s="143" t="n">
        <v>46720089</v>
      </c>
      <c r="E5089" s="140" t="s">
        <v>307</v>
      </c>
      <c r="F5089" s="143" t="n">
        <v>2022</v>
      </c>
      <c r="G5089" s="144" t="n">
        <v>1699200</v>
      </c>
      <c r="H5089" s="144" t="n">
        <v>0</v>
      </c>
      <c r="I5089" s="144" t="n">
        <f aca="false">+G:G-H:H</f>
        <v>1699200</v>
      </c>
    </row>
    <row r="5090" customFormat="false" ht="17.25" hidden="false" customHeight="true" outlineLevel="0" collapsed="false">
      <c r="A5090" s="140" t="s">
        <v>1819</v>
      </c>
      <c r="C5090" s="142" t="n">
        <v>46720090</v>
      </c>
      <c r="D5090" s="143" t="n">
        <v>46720090</v>
      </c>
      <c r="E5090" s="140" t="s">
        <v>102</v>
      </c>
      <c r="F5090" s="143" t="n">
        <v>2022</v>
      </c>
      <c r="G5090" s="144" t="n">
        <v>0</v>
      </c>
      <c r="H5090" s="144" t="n">
        <v>4649527.64</v>
      </c>
      <c r="I5090" s="144" t="n">
        <f aca="false">+G:G-H:H</f>
        <v>-4649527.64</v>
      </c>
    </row>
    <row r="5091" customFormat="false" ht="17.25" hidden="false" customHeight="true" outlineLevel="0" collapsed="false">
      <c r="A5091" s="140" t="s">
        <v>1819</v>
      </c>
      <c r="C5091" s="142" t="n">
        <v>46720096</v>
      </c>
      <c r="D5091" s="143" t="n">
        <v>46720090</v>
      </c>
      <c r="E5091" s="140" t="s">
        <v>120</v>
      </c>
      <c r="F5091" s="143" t="n">
        <v>2022</v>
      </c>
      <c r="G5091" s="144" t="n">
        <v>1195000</v>
      </c>
      <c r="H5091" s="144" t="n">
        <v>0</v>
      </c>
      <c r="I5091" s="144" t="n">
        <f aca="false">+G:G-H:H</f>
        <v>1195000</v>
      </c>
    </row>
    <row r="5092" customFormat="false" ht="17.25" hidden="false" customHeight="true" outlineLevel="0" collapsed="false">
      <c r="A5092" s="140" t="s">
        <v>1819</v>
      </c>
      <c r="C5092" s="142" t="n">
        <v>48600000</v>
      </c>
      <c r="D5092" s="143" t="n">
        <v>48600000</v>
      </c>
      <c r="E5092" s="140" t="s">
        <v>678</v>
      </c>
      <c r="F5092" s="143" t="n">
        <v>2022</v>
      </c>
      <c r="G5092" s="144" t="n">
        <v>2092055.53</v>
      </c>
      <c r="H5092" s="144" t="n">
        <v>0</v>
      </c>
      <c r="I5092" s="144" t="n">
        <f aca="false">+G:G-H:H</f>
        <v>2092055.53</v>
      </c>
    </row>
    <row r="5093" customFormat="false" ht="17.25" hidden="false" customHeight="true" outlineLevel="0" collapsed="false">
      <c r="A5093" s="140" t="s">
        <v>1819</v>
      </c>
      <c r="C5093" s="142" t="n">
        <v>51241000</v>
      </c>
      <c r="D5093" s="143" t="n">
        <v>51241000</v>
      </c>
      <c r="E5093" s="140" t="s">
        <v>133</v>
      </c>
      <c r="F5093" s="143" t="n">
        <v>2022</v>
      </c>
      <c r="G5093" s="144" t="n">
        <v>17746122.33</v>
      </c>
      <c r="H5093" s="144" t="n">
        <v>0</v>
      </c>
      <c r="I5093" s="144" t="n">
        <f aca="false">+G:G-H:H</f>
        <v>17746122.33</v>
      </c>
    </row>
    <row r="5094" customFormat="false" ht="17.25" hidden="false" customHeight="true" outlineLevel="0" collapsed="false">
      <c r="A5094" s="140" t="s">
        <v>1819</v>
      </c>
      <c r="C5094" s="142" t="n">
        <v>53200000</v>
      </c>
      <c r="D5094" s="143" t="n">
        <v>53200000</v>
      </c>
      <c r="E5094" s="140" t="s">
        <v>3856</v>
      </c>
      <c r="F5094" s="143" t="n">
        <v>2022</v>
      </c>
      <c r="G5094" s="144" t="n">
        <v>266363</v>
      </c>
      <c r="H5094" s="144" t="n">
        <v>0</v>
      </c>
      <c r="I5094" s="144" t="n">
        <f aca="false">+G:G-H:H</f>
        <v>266363</v>
      </c>
    </row>
    <row r="5095" customFormat="false" ht="17.25" hidden="false" customHeight="true" outlineLevel="0" collapsed="false">
      <c r="A5095" s="140" t="s">
        <v>1819</v>
      </c>
      <c r="C5095" s="142" t="n">
        <v>60400000</v>
      </c>
      <c r="D5095" s="143" t="n">
        <v>60400000</v>
      </c>
      <c r="E5095" s="140" t="s">
        <v>2482</v>
      </c>
      <c r="F5095" s="143" t="n">
        <v>2022</v>
      </c>
      <c r="G5095" s="144" t="n">
        <v>1379550</v>
      </c>
      <c r="H5095" s="144" t="n">
        <v>0</v>
      </c>
      <c r="I5095" s="144" t="n">
        <f aca="false">+G:G-H:H</f>
        <v>1379550</v>
      </c>
    </row>
    <row r="5096" customFormat="false" ht="17.25" hidden="false" customHeight="true" outlineLevel="0" collapsed="false">
      <c r="A5096" s="140" t="s">
        <v>1819</v>
      </c>
      <c r="C5096" s="142" t="n">
        <v>60602000</v>
      </c>
      <c r="D5096" s="143" t="n">
        <v>60602000</v>
      </c>
      <c r="E5096" s="140" t="s">
        <v>356</v>
      </c>
      <c r="F5096" s="143" t="n">
        <v>2022</v>
      </c>
      <c r="G5096" s="144" t="n">
        <v>30000</v>
      </c>
      <c r="H5096" s="144" t="n">
        <v>0</v>
      </c>
      <c r="I5096" s="144" t="n">
        <f aca="false">+G:G-H:H</f>
        <v>30000</v>
      </c>
    </row>
    <row r="5097" customFormat="false" ht="17.25" hidden="false" customHeight="true" outlineLevel="0" collapsed="false">
      <c r="A5097" s="140" t="s">
        <v>1819</v>
      </c>
      <c r="C5097" s="142" t="n">
        <v>60604000</v>
      </c>
      <c r="D5097" s="143" t="n">
        <v>60604000</v>
      </c>
      <c r="E5097" s="140" t="s">
        <v>360</v>
      </c>
      <c r="F5097" s="143" t="n">
        <v>2022</v>
      </c>
      <c r="G5097" s="144" t="n">
        <v>333020</v>
      </c>
      <c r="H5097" s="144" t="n">
        <v>0</v>
      </c>
      <c r="I5097" s="144" t="n">
        <f aca="false">+G:G-H:H</f>
        <v>333020</v>
      </c>
    </row>
    <row r="5098" customFormat="false" ht="17.25" hidden="false" customHeight="true" outlineLevel="0" collapsed="false">
      <c r="A5098" s="140" t="s">
        <v>1819</v>
      </c>
      <c r="C5098" s="142" t="n">
        <v>60605000</v>
      </c>
      <c r="D5098" s="143" t="n">
        <v>60605000</v>
      </c>
      <c r="E5098" s="140" t="s">
        <v>141</v>
      </c>
      <c r="F5098" s="143" t="n">
        <v>2022</v>
      </c>
      <c r="G5098" s="144" t="n">
        <v>1211335.23</v>
      </c>
      <c r="H5098" s="144" t="n">
        <v>0</v>
      </c>
      <c r="I5098" s="144" t="n">
        <f aca="false">+G:G-H:H</f>
        <v>1211335.23</v>
      </c>
    </row>
    <row r="5099" customFormat="false" ht="17.25" hidden="false" customHeight="true" outlineLevel="0" collapsed="false">
      <c r="A5099" s="140" t="s">
        <v>1819</v>
      </c>
      <c r="C5099" s="142" t="n">
        <v>60608000</v>
      </c>
      <c r="D5099" s="143" t="n">
        <v>60608000</v>
      </c>
      <c r="E5099" s="140" t="s">
        <v>353</v>
      </c>
      <c r="F5099" s="143" t="n">
        <v>2022</v>
      </c>
      <c r="G5099" s="144" t="n">
        <v>111360</v>
      </c>
      <c r="H5099" s="144" t="n">
        <v>0</v>
      </c>
      <c r="I5099" s="144" t="n">
        <f aca="false">+G:G-H:H</f>
        <v>111360</v>
      </c>
    </row>
    <row r="5100" customFormat="false" ht="17.25" hidden="false" customHeight="true" outlineLevel="0" collapsed="false">
      <c r="A5100" s="140" t="s">
        <v>1819</v>
      </c>
      <c r="C5100" s="142" t="n">
        <v>61110000</v>
      </c>
      <c r="D5100" s="143" t="n">
        <v>61110000</v>
      </c>
      <c r="E5100" s="140" t="s">
        <v>451</v>
      </c>
      <c r="F5100" s="143" t="n">
        <v>2022</v>
      </c>
      <c r="G5100" s="144" t="n">
        <v>6443691.33</v>
      </c>
      <c r="H5100" s="144" t="n">
        <v>0</v>
      </c>
      <c r="I5100" s="144" t="n">
        <f aca="false">+G:G-H:H</f>
        <v>6443691.33</v>
      </c>
    </row>
    <row r="5101" customFormat="false" ht="17.25" hidden="false" customHeight="true" outlineLevel="0" collapsed="false">
      <c r="A5101" s="140" t="s">
        <v>1819</v>
      </c>
      <c r="C5101" s="142" t="n">
        <v>61300000</v>
      </c>
      <c r="D5101" s="143" t="n">
        <v>61300000</v>
      </c>
      <c r="E5101" s="140" t="s">
        <v>3857</v>
      </c>
      <c r="F5101" s="143" t="n">
        <v>2022</v>
      </c>
      <c r="G5101" s="144" t="n">
        <v>8400760.52</v>
      </c>
      <c r="H5101" s="144" t="n">
        <v>0</v>
      </c>
      <c r="I5101" s="144" t="n">
        <f aca="false">+G:G-H:H</f>
        <v>8400760.52</v>
      </c>
    </row>
    <row r="5102" customFormat="false" ht="17.25" hidden="false" customHeight="true" outlineLevel="0" collapsed="false">
      <c r="A5102" s="140" t="s">
        <v>1819</v>
      </c>
      <c r="C5102" s="142" t="n">
        <v>61302000</v>
      </c>
      <c r="D5102" s="143" t="n">
        <v>61302000</v>
      </c>
      <c r="E5102" s="140" t="s">
        <v>718</v>
      </c>
      <c r="F5102" s="143" t="n">
        <v>2022</v>
      </c>
      <c r="G5102" s="144" t="n">
        <v>549951.6</v>
      </c>
      <c r="H5102" s="144" t="n">
        <v>0</v>
      </c>
      <c r="I5102" s="144" t="n">
        <f aca="false">+G:G-H:H</f>
        <v>549951.6</v>
      </c>
    </row>
    <row r="5103" customFormat="false" ht="17.25" hidden="false" customHeight="true" outlineLevel="0" collapsed="false">
      <c r="A5103" s="140" t="s">
        <v>1819</v>
      </c>
      <c r="C5103" s="142" t="n">
        <v>61500000</v>
      </c>
      <c r="D5103" s="143" t="n">
        <v>61500000</v>
      </c>
      <c r="E5103" s="140" t="s">
        <v>1289</v>
      </c>
      <c r="F5103" s="143" t="n">
        <v>2022</v>
      </c>
      <c r="G5103" s="144" t="n">
        <v>430000</v>
      </c>
      <c r="H5103" s="144" t="n">
        <v>0</v>
      </c>
      <c r="I5103" s="144" t="n">
        <f aca="false">+G:G-H:H</f>
        <v>430000</v>
      </c>
    </row>
    <row r="5104" customFormat="false" ht="17.25" hidden="false" customHeight="true" outlineLevel="0" collapsed="false">
      <c r="A5104" s="140" t="s">
        <v>1819</v>
      </c>
      <c r="C5104" s="142" t="n">
        <v>61503000</v>
      </c>
      <c r="D5104" s="143" t="n">
        <v>61503000</v>
      </c>
      <c r="E5104" s="140" t="s">
        <v>459</v>
      </c>
      <c r="F5104" s="143" t="n">
        <v>2022</v>
      </c>
      <c r="G5104" s="144" t="n">
        <v>2356188.65</v>
      </c>
      <c r="H5104" s="144" t="n">
        <v>0</v>
      </c>
      <c r="I5104" s="144" t="n">
        <f aca="false">+G:G-H:H</f>
        <v>2356188.65</v>
      </c>
    </row>
    <row r="5105" customFormat="false" ht="17.25" hidden="false" customHeight="true" outlineLevel="0" collapsed="false">
      <c r="A5105" s="140" t="s">
        <v>1819</v>
      </c>
      <c r="C5105" s="142" t="n">
        <v>61603000</v>
      </c>
      <c r="D5105" s="143" t="n">
        <v>61603000</v>
      </c>
      <c r="E5105" s="140" t="s">
        <v>1291</v>
      </c>
      <c r="F5105" s="143" t="n">
        <v>2022</v>
      </c>
      <c r="G5105" s="144" t="n">
        <v>48977.48</v>
      </c>
      <c r="H5105" s="144" t="n">
        <v>0</v>
      </c>
      <c r="I5105" s="144" t="n">
        <f aca="false">+G:G-H:H</f>
        <v>48977.48</v>
      </c>
    </row>
    <row r="5106" customFormat="false" ht="17.25" hidden="false" customHeight="true" outlineLevel="0" collapsed="false">
      <c r="A5106" s="140" t="s">
        <v>1819</v>
      </c>
      <c r="C5106" s="142" t="n">
        <v>61604000</v>
      </c>
      <c r="D5106" s="143" t="n">
        <v>61604000</v>
      </c>
      <c r="E5106" s="140" t="s">
        <v>157</v>
      </c>
      <c r="F5106" s="143" t="n">
        <v>2022</v>
      </c>
      <c r="G5106" s="144" t="n">
        <v>855627.73</v>
      </c>
      <c r="H5106" s="144" t="n">
        <v>0</v>
      </c>
      <c r="I5106" s="144" t="n">
        <f aca="false">+G:G-H:H</f>
        <v>855627.73</v>
      </c>
    </row>
    <row r="5107" customFormat="false" ht="17.25" hidden="false" customHeight="true" outlineLevel="0" collapsed="false">
      <c r="A5107" s="140" t="s">
        <v>1819</v>
      </c>
      <c r="C5107" s="142" t="n">
        <v>61801000</v>
      </c>
      <c r="D5107" s="143" t="n">
        <v>61801000</v>
      </c>
      <c r="E5107" s="140" t="s">
        <v>470</v>
      </c>
      <c r="F5107" s="143" t="n">
        <v>2022</v>
      </c>
      <c r="G5107" s="144" t="n">
        <v>216000</v>
      </c>
      <c r="H5107" s="144" t="n">
        <v>0</v>
      </c>
      <c r="I5107" s="144" t="n">
        <f aca="false">+G:G-H:H</f>
        <v>216000</v>
      </c>
    </row>
    <row r="5108" customFormat="false" ht="17.25" hidden="false" customHeight="true" outlineLevel="0" collapsed="false">
      <c r="A5108" s="140" t="s">
        <v>1819</v>
      </c>
      <c r="C5108" s="142" t="n">
        <v>61802000</v>
      </c>
      <c r="D5108" s="143" t="n">
        <v>61802000</v>
      </c>
      <c r="E5108" s="140" t="s">
        <v>472</v>
      </c>
      <c r="F5108" s="143" t="n">
        <v>2022</v>
      </c>
      <c r="G5108" s="144" t="n">
        <v>6400</v>
      </c>
      <c r="H5108" s="144" t="n">
        <v>0</v>
      </c>
      <c r="I5108" s="144" t="n">
        <f aca="false">+G:G-H:H</f>
        <v>6400</v>
      </c>
    </row>
    <row r="5109" customFormat="false" ht="17.25" hidden="false" customHeight="true" outlineLevel="0" collapsed="false">
      <c r="A5109" s="140" t="s">
        <v>1819</v>
      </c>
      <c r="C5109" s="142" t="n">
        <v>62100000</v>
      </c>
      <c r="D5109" s="143" t="n">
        <v>62100000</v>
      </c>
      <c r="E5109" s="140" t="s">
        <v>499</v>
      </c>
      <c r="F5109" s="143" t="n">
        <v>2022</v>
      </c>
      <c r="G5109" s="144" t="n">
        <v>13372473.6</v>
      </c>
      <c r="H5109" s="144" t="n">
        <v>0</v>
      </c>
      <c r="I5109" s="144" t="n">
        <f aca="false">+G:G-H:H</f>
        <v>13372473.6</v>
      </c>
    </row>
    <row r="5110" customFormat="false" ht="17.25" hidden="false" customHeight="true" outlineLevel="0" collapsed="false">
      <c r="A5110" s="140" t="s">
        <v>1819</v>
      </c>
      <c r="C5110" s="142" t="n">
        <v>62103000</v>
      </c>
      <c r="D5110" s="143" t="n">
        <v>62103000</v>
      </c>
      <c r="E5110" s="140" t="s">
        <v>162</v>
      </c>
      <c r="F5110" s="143" t="n">
        <v>2022</v>
      </c>
      <c r="G5110" s="144" t="n">
        <v>1438000</v>
      </c>
      <c r="H5110" s="144" t="n">
        <v>0</v>
      </c>
      <c r="I5110" s="144" t="n">
        <f aca="false">+G:G-H:H</f>
        <v>1438000</v>
      </c>
    </row>
    <row r="5111" customFormat="false" ht="17.25" hidden="false" customHeight="true" outlineLevel="0" collapsed="false">
      <c r="A5111" s="140" t="s">
        <v>1819</v>
      </c>
      <c r="C5111" s="142" t="n">
        <v>62203000</v>
      </c>
      <c r="D5111" s="143" t="n">
        <v>62203000</v>
      </c>
      <c r="E5111" s="140" t="s">
        <v>1843</v>
      </c>
      <c r="F5111" s="143" t="n">
        <v>2022</v>
      </c>
      <c r="G5111" s="144" t="n">
        <v>4371600</v>
      </c>
      <c r="H5111" s="144" t="n">
        <v>0</v>
      </c>
      <c r="I5111" s="144" t="n">
        <f aca="false">+G:G-H:H</f>
        <v>4371600</v>
      </c>
    </row>
    <row r="5112" customFormat="false" ht="17.25" hidden="false" customHeight="true" outlineLevel="0" collapsed="false">
      <c r="A5112" s="140" t="s">
        <v>1819</v>
      </c>
      <c r="C5112" s="142" t="n">
        <v>62303000</v>
      </c>
      <c r="D5112" s="143" t="n">
        <v>62303000</v>
      </c>
      <c r="E5112" s="140" t="s">
        <v>495</v>
      </c>
      <c r="F5112" s="143" t="n">
        <v>2022</v>
      </c>
      <c r="G5112" s="144" t="n">
        <v>60000</v>
      </c>
      <c r="H5112" s="144" t="n">
        <v>0</v>
      </c>
      <c r="I5112" s="144" t="n">
        <f aca="false">+G:G-H:H</f>
        <v>60000</v>
      </c>
    </row>
    <row r="5113" customFormat="false" ht="17.25" hidden="false" customHeight="true" outlineLevel="0" collapsed="false">
      <c r="A5113" s="140" t="s">
        <v>1819</v>
      </c>
      <c r="C5113" s="142" t="n">
        <v>62501000</v>
      </c>
      <c r="D5113" s="143" t="n">
        <v>62501000</v>
      </c>
      <c r="E5113" s="140" t="s">
        <v>726</v>
      </c>
      <c r="F5113" s="143" t="n">
        <v>2022</v>
      </c>
      <c r="G5113" s="144" t="n">
        <v>0</v>
      </c>
      <c r="H5113" s="144" t="n">
        <v>915000</v>
      </c>
      <c r="I5113" s="144" t="n">
        <f aca="false">+G:G-H:H</f>
        <v>-915000</v>
      </c>
    </row>
    <row r="5114" customFormat="false" ht="17.25" hidden="false" customHeight="true" outlineLevel="0" collapsed="false">
      <c r="A5114" s="140" t="s">
        <v>1819</v>
      </c>
      <c r="C5114" s="142" t="n">
        <v>62506000</v>
      </c>
      <c r="D5114" s="143" t="n">
        <v>62506000</v>
      </c>
      <c r="E5114" s="140" t="s">
        <v>509</v>
      </c>
      <c r="F5114" s="143" t="n">
        <v>2022</v>
      </c>
      <c r="G5114" s="144" t="n">
        <v>1742000</v>
      </c>
      <c r="H5114" s="144" t="n">
        <v>0</v>
      </c>
      <c r="I5114" s="144" t="n">
        <f aca="false">+G:G-H:H</f>
        <v>1742000</v>
      </c>
    </row>
    <row r="5115" customFormat="false" ht="17.25" hidden="false" customHeight="true" outlineLevel="0" collapsed="false">
      <c r="A5115" s="140" t="s">
        <v>1819</v>
      </c>
      <c r="C5115" s="142" t="n">
        <v>62507000</v>
      </c>
      <c r="D5115" s="143" t="n">
        <v>62507000</v>
      </c>
      <c r="E5115" s="140" t="s">
        <v>416</v>
      </c>
      <c r="F5115" s="143" t="n">
        <v>2022</v>
      </c>
      <c r="G5115" s="144" t="n">
        <v>3107080</v>
      </c>
      <c r="H5115" s="144" t="n">
        <v>0</v>
      </c>
      <c r="I5115" s="144" t="n">
        <f aca="false">+G:G-H:H</f>
        <v>3107080</v>
      </c>
    </row>
    <row r="5116" customFormat="false" ht="17.25" hidden="false" customHeight="true" outlineLevel="0" collapsed="false">
      <c r="A5116" s="140" t="s">
        <v>1819</v>
      </c>
      <c r="C5116" s="142" t="n">
        <v>62602000</v>
      </c>
      <c r="D5116" s="143" t="n">
        <v>62602000</v>
      </c>
      <c r="E5116" s="140" t="s">
        <v>511</v>
      </c>
      <c r="F5116" s="143" t="n">
        <v>2022</v>
      </c>
      <c r="G5116" s="144" t="n">
        <v>19391464.56</v>
      </c>
      <c r="H5116" s="144" t="n">
        <v>0</v>
      </c>
      <c r="I5116" s="144" t="n">
        <f aca="false">+G:G-H:H</f>
        <v>19391464.56</v>
      </c>
    </row>
    <row r="5117" customFormat="false" ht="17.25" hidden="false" customHeight="true" outlineLevel="0" collapsed="false">
      <c r="A5117" s="140" t="s">
        <v>1819</v>
      </c>
      <c r="C5117" s="142" t="n">
        <v>62603000</v>
      </c>
      <c r="D5117" s="143" t="n">
        <v>62603000</v>
      </c>
      <c r="E5117" s="140" t="s">
        <v>512</v>
      </c>
      <c r="F5117" s="143" t="n">
        <v>2022</v>
      </c>
      <c r="G5117" s="144" t="n">
        <v>19736800</v>
      </c>
      <c r="H5117" s="144" t="n">
        <v>0</v>
      </c>
      <c r="I5117" s="144" t="n">
        <f aca="false">+G:G-H:H</f>
        <v>19736800</v>
      </c>
    </row>
    <row r="5118" customFormat="false" ht="17.25" hidden="false" customHeight="true" outlineLevel="0" collapsed="false">
      <c r="A5118" s="140" t="s">
        <v>1819</v>
      </c>
      <c r="C5118" s="142" t="n">
        <v>62701000</v>
      </c>
      <c r="D5118" s="143" t="n">
        <v>62701000</v>
      </c>
      <c r="E5118" s="140" t="s">
        <v>1850</v>
      </c>
      <c r="F5118" s="143" t="n">
        <v>2022</v>
      </c>
      <c r="G5118" s="144" t="n">
        <v>94050</v>
      </c>
      <c r="H5118" s="144" t="n">
        <v>0</v>
      </c>
      <c r="I5118" s="144" t="n">
        <f aca="false">+G:G-H:H</f>
        <v>94050</v>
      </c>
    </row>
    <row r="5119" customFormat="false" ht="17.25" hidden="false" customHeight="true" outlineLevel="0" collapsed="false">
      <c r="A5119" s="140" t="s">
        <v>1819</v>
      </c>
      <c r="C5119" s="142" t="n">
        <v>62704000</v>
      </c>
      <c r="D5119" s="143" t="n">
        <v>62704000</v>
      </c>
      <c r="E5119" s="140" t="s">
        <v>423</v>
      </c>
      <c r="F5119" s="143" t="n">
        <v>2022</v>
      </c>
      <c r="G5119" s="144" t="n">
        <v>96963.15</v>
      </c>
      <c r="H5119" s="144" t="n">
        <v>0</v>
      </c>
      <c r="I5119" s="144" t="n">
        <f aca="false">+G:G-H:H</f>
        <v>96963.15</v>
      </c>
    </row>
    <row r="5120" customFormat="false" ht="17.25" hidden="false" customHeight="true" outlineLevel="0" collapsed="false">
      <c r="A5120" s="140" t="s">
        <v>1819</v>
      </c>
      <c r="C5120" s="142" t="n">
        <v>62709000</v>
      </c>
      <c r="D5120" s="143" t="n">
        <v>62709000</v>
      </c>
      <c r="E5120" s="140" t="s">
        <v>428</v>
      </c>
      <c r="F5120" s="143" t="n">
        <v>2022</v>
      </c>
      <c r="G5120" s="144" t="n">
        <v>509820</v>
      </c>
      <c r="H5120" s="144" t="n">
        <v>0</v>
      </c>
      <c r="I5120" s="144" t="n">
        <f aca="false">+G:G-H:H</f>
        <v>509820</v>
      </c>
    </row>
    <row r="5121" customFormat="false" ht="17.25" hidden="false" customHeight="true" outlineLevel="0" collapsed="false">
      <c r="A5121" s="140" t="s">
        <v>1819</v>
      </c>
      <c r="C5121" s="142" t="n">
        <v>62711000</v>
      </c>
      <c r="D5121" s="143" t="n">
        <v>62711000</v>
      </c>
      <c r="E5121" s="140" t="s">
        <v>520</v>
      </c>
      <c r="F5121" s="143" t="n">
        <v>2022</v>
      </c>
      <c r="G5121" s="144" t="n">
        <v>36173.75</v>
      </c>
      <c r="H5121" s="144" t="n">
        <v>0</v>
      </c>
      <c r="I5121" s="144" t="n">
        <f aca="false">+G:G-H:H</f>
        <v>36173.75</v>
      </c>
    </row>
    <row r="5122" customFormat="false" ht="17.25" hidden="false" customHeight="true" outlineLevel="0" collapsed="false">
      <c r="A5122" s="140" t="s">
        <v>1819</v>
      </c>
      <c r="C5122" s="142" t="n">
        <v>62712000</v>
      </c>
      <c r="D5122" s="143" t="n">
        <v>62712000</v>
      </c>
      <c r="E5122" s="140" t="s">
        <v>521</v>
      </c>
      <c r="F5122" s="143" t="n">
        <v>2022</v>
      </c>
      <c r="G5122" s="144" t="n">
        <v>306815.73</v>
      </c>
      <c r="H5122" s="144" t="n">
        <v>0</v>
      </c>
      <c r="I5122" s="144" t="n">
        <f aca="false">+G:G-H:H</f>
        <v>306815.73</v>
      </c>
    </row>
    <row r="5123" customFormat="false" ht="17.25" hidden="false" customHeight="true" outlineLevel="0" collapsed="false">
      <c r="A5123" s="140" t="s">
        <v>1819</v>
      </c>
      <c r="C5123" s="142" t="n">
        <v>62713000</v>
      </c>
      <c r="D5123" s="143" t="n">
        <v>62713000</v>
      </c>
      <c r="E5123" s="140" t="s">
        <v>438</v>
      </c>
      <c r="F5123" s="143" t="n">
        <v>2022</v>
      </c>
      <c r="G5123" s="144" t="n">
        <v>736000</v>
      </c>
      <c r="H5123" s="144" t="n">
        <v>0</v>
      </c>
      <c r="I5123" s="144" t="n">
        <f aca="false">+G:G-H:H</f>
        <v>736000</v>
      </c>
    </row>
    <row r="5124" customFormat="false" ht="17.25" hidden="false" customHeight="true" outlineLevel="0" collapsed="false">
      <c r="A5124" s="140" t="s">
        <v>1819</v>
      </c>
      <c r="C5124" s="142" t="n">
        <v>63504000</v>
      </c>
      <c r="D5124" s="143" t="n">
        <v>63504000</v>
      </c>
      <c r="E5124" s="140" t="s">
        <v>732</v>
      </c>
      <c r="F5124" s="143" t="n">
        <v>2022</v>
      </c>
      <c r="G5124" s="144" t="n">
        <v>15450</v>
      </c>
      <c r="H5124" s="144" t="n">
        <v>0</v>
      </c>
      <c r="I5124" s="144" t="n">
        <f aca="false">+G:G-H:H</f>
        <v>15450</v>
      </c>
    </row>
    <row r="5125" customFormat="false" ht="17.25" hidden="false" customHeight="true" outlineLevel="0" collapsed="false">
      <c r="A5125" s="140" t="s">
        <v>1819</v>
      </c>
      <c r="C5125" s="142" t="n">
        <v>63506000</v>
      </c>
      <c r="D5125" s="143" t="n">
        <v>63506000</v>
      </c>
      <c r="E5125" s="140" t="s">
        <v>2109</v>
      </c>
      <c r="F5125" s="143" t="n">
        <v>2022</v>
      </c>
      <c r="G5125" s="144" t="n">
        <v>1043000</v>
      </c>
      <c r="H5125" s="144" t="n">
        <v>0</v>
      </c>
      <c r="I5125" s="144" t="n">
        <f aca="false">+G:G-H:H</f>
        <v>1043000</v>
      </c>
    </row>
    <row r="5126" customFormat="false" ht="17.25" hidden="false" customHeight="true" outlineLevel="0" collapsed="false">
      <c r="A5126" s="140" t="s">
        <v>1819</v>
      </c>
      <c r="C5126" s="142" t="n">
        <v>63508000</v>
      </c>
      <c r="D5126" s="143" t="n">
        <v>63508000</v>
      </c>
      <c r="E5126" s="140" t="s">
        <v>447</v>
      </c>
      <c r="F5126" s="143" t="n">
        <v>2022</v>
      </c>
      <c r="G5126" s="144" t="n">
        <v>64000</v>
      </c>
      <c r="H5126" s="144" t="n">
        <v>0</v>
      </c>
      <c r="I5126" s="144" t="n">
        <f aca="false">+G:G-H:H</f>
        <v>64000</v>
      </c>
    </row>
    <row r="5127" customFormat="false" ht="17.25" hidden="false" customHeight="true" outlineLevel="0" collapsed="false">
      <c r="A5127" s="140" t="s">
        <v>1819</v>
      </c>
      <c r="C5127" s="142" t="n">
        <v>64101000</v>
      </c>
      <c r="D5127" s="143" t="n">
        <v>64101000</v>
      </c>
      <c r="E5127" s="140" t="s">
        <v>735</v>
      </c>
      <c r="F5127" s="143" t="n">
        <v>2022</v>
      </c>
      <c r="G5127" s="144" t="n">
        <v>256276828.48</v>
      </c>
      <c r="H5127" s="144" t="n">
        <v>0</v>
      </c>
      <c r="I5127" s="144" t="n">
        <f aca="false">+G:G-H:H</f>
        <v>256276828.48</v>
      </c>
    </row>
    <row r="5128" customFormat="false" ht="17.25" hidden="false" customHeight="true" outlineLevel="0" collapsed="false">
      <c r="A5128" s="140" t="s">
        <v>1819</v>
      </c>
      <c r="C5128" s="142" t="n">
        <v>64102000</v>
      </c>
      <c r="D5128" s="143" t="n">
        <v>64102000</v>
      </c>
      <c r="E5128" s="140" t="s">
        <v>528</v>
      </c>
      <c r="F5128" s="143" t="n">
        <v>2022</v>
      </c>
      <c r="G5128" s="144" t="n">
        <v>1860000</v>
      </c>
      <c r="H5128" s="144" t="n">
        <v>0</v>
      </c>
      <c r="I5128" s="144" t="n">
        <f aca="false">+G:G-H:H</f>
        <v>1860000</v>
      </c>
    </row>
    <row r="5129" customFormat="false" ht="17.25" hidden="false" customHeight="true" outlineLevel="0" collapsed="false">
      <c r="A5129" s="140" t="s">
        <v>1819</v>
      </c>
      <c r="C5129" s="142" t="n">
        <v>64103000</v>
      </c>
      <c r="D5129" s="143" t="n">
        <v>64103000</v>
      </c>
      <c r="E5129" s="140" t="s">
        <v>529</v>
      </c>
      <c r="F5129" s="143" t="n">
        <v>2022</v>
      </c>
      <c r="G5129" s="144" t="n">
        <v>9931921.5</v>
      </c>
      <c r="H5129" s="144" t="n">
        <v>0</v>
      </c>
      <c r="I5129" s="144" t="n">
        <f aca="false">+G:G-H:H</f>
        <v>9931921.5</v>
      </c>
    </row>
    <row r="5130" customFormat="false" ht="17.25" hidden="false" customHeight="true" outlineLevel="0" collapsed="false">
      <c r="A5130" s="140" t="s">
        <v>1819</v>
      </c>
      <c r="C5130" s="142" t="n">
        <v>64104000</v>
      </c>
      <c r="D5130" s="143" t="n">
        <v>64104000</v>
      </c>
      <c r="E5130" s="140" t="s">
        <v>194</v>
      </c>
      <c r="F5130" s="143" t="n">
        <v>2022</v>
      </c>
      <c r="G5130" s="144" t="n">
        <v>14624.29</v>
      </c>
      <c r="H5130" s="144" t="n">
        <v>0</v>
      </c>
      <c r="I5130" s="144" t="n">
        <f aca="false">+G:G-H:H</f>
        <v>14624.29</v>
      </c>
    </row>
    <row r="5131" customFormat="false" ht="17.25" hidden="false" customHeight="true" outlineLevel="0" collapsed="false">
      <c r="A5131" s="140" t="s">
        <v>1819</v>
      </c>
      <c r="C5131" s="142" t="n">
        <v>64105000</v>
      </c>
      <c r="D5131" s="143" t="n">
        <v>64105000</v>
      </c>
      <c r="E5131" s="140" t="s">
        <v>530</v>
      </c>
      <c r="F5131" s="143" t="n">
        <v>2022</v>
      </c>
      <c r="G5131" s="144" t="n">
        <v>1574089.8</v>
      </c>
      <c r="H5131" s="144" t="n">
        <v>0</v>
      </c>
      <c r="I5131" s="144" t="n">
        <f aca="false">+G:G-H:H</f>
        <v>1574089.8</v>
      </c>
    </row>
    <row r="5132" customFormat="false" ht="17.25" hidden="false" customHeight="true" outlineLevel="0" collapsed="false">
      <c r="A5132" s="140" t="s">
        <v>1819</v>
      </c>
      <c r="C5132" s="142" t="n">
        <v>64501000</v>
      </c>
      <c r="D5132" s="143" t="n">
        <v>64501000</v>
      </c>
      <c r="E5132" s="140" t="s">
        <v>736</v>
      </c>
      <c r="F5132" s="143" t="n">
        <v>2022</v>
      </c>
      <c r="G5132" s="144" t="n">
        <v>21095137.05</v>
      </c>
      <c r="H5132" s="144" t="n">
        <v>0</v>
      </c>
      <c r="I5132" s="144" t="n">
        <f aca="false">+G:G-H:H</f>
        <v>21095137.05</v>
      </c>
    </row>
    <row r="5133" customFormat="false" ht="17.25" hidden="false" customHeight="true" outlineLevel="0" collapsed="false">
      <c r="A5133" s="140" t="s">
        <v>1819</v>
      </c>
      <c r="C5133" s="142" t="n">
        <v>64502000</v>
      </c>
      <c r="D5133" s="143" t="n">
        <v>64502000</v>
      </c>
      <c r="E5133" s="140" t="s">
        <v>533</v>
      </c>
      <c r="F5133" s="143" t="n">
        <v>2022</v>
      </c>
      <c r="G5133" s="144" t="n">
        <v>6089493.95</v>
      </c>
      <c r="H5133" s="144" t="n">
        <v>0</v>
      </c>
      <c r="I5133" s="144" t="n">
        <f aca="false">+G:G-H:H</f>
        <v>6089493.95</v>
      </c>
    </row>
    <row r="5134" customFormat="false" ht="17.25" hidden="false" customHeight="true" outlineLevel="0" collapsed="false">
      <c r="A5134" s="140" t="s">
        <v>1819</v>
      </c>
      <c r="C5134" s="142" t="n">
        <v>64504000</v>
      </c>
      <c r="D5134" s="143" t="n">
        <v>64504000</v>
      </c>
      <c r="E5134" s="140" t="s">
        <v>2096</v>
      </c>
      <c r="F5134" s="143" t="n">
        <v>2022</v>
      </c>
      <c r="G5134" s="144" t="n">
        <v>1622702.85</v>
      </c>
      <c r="H5134" s="144" t="n">
        <v>0</v>
      </c>
      <c r="I5134" s="144" t="n">
        <f aca="false">+G:G-H:H</f>
        <v>1622702.85</v>
      </c>
    </row>
    <row r="5135" customFormat="false" ht="17.25" hidden="false" customHeight="true" outlineLevel="0" collapsed="false">
      <c r="A5135" s="140" t="s">
        <v>1819</v>
      </c>
      <c r="C5135" s="142" t="n">
        <v>64506000</v>
      </c>
      <c r="D5135" s="143" t="n">
        <v>64505000</v>
      </c>
      <c r="E5135" s="140" t="s">
        <v>3331</v>
      </c>
      <c r="F5135" s="143" t="n">
        <v>2022</v>
      </c>
      <c r="G5135" s="144" t="n">
        <v>2024020.3</v>
      </c>
      <c r="H5135" s="144" t="n">
        <v>0</v>
      </c>
      <c r="I5135" s="144" t="n">
        <f aca="false">+G:G-H:H</f>
        <v>2024020.3</v>
      </c>
    </row>
    <row r="5136" customFormat="false" ht="17.25" hidden="false" customHeight="true" outlineLevel="0" collapsed="false">
      <c r="A5136" s="140" t="s">
        <v>1819</v>
      </c>
      <c r="C5136" s="142" t="n">
        <v>64700000</v>
      </c>
      <c r="D5136" s="143" t="n">
        <v>64700000</v>
      </c>
      <c r="E5136" s="140" t="s">
        <v>197</v>
      </c>
      <c r="F5136" s="143" t="n">
        <v>2022</v>
      </c>
      <c r="G5136" s="144" t="n">
        <v>368325.41</v>
      </c>
      <c r="H5136" s="144" t="n">
        <v>0</v>
      </c>
      <c r="I5136" s="144" t="n">
        <f aca="false">+G:G-H:H</f>
        <v>368325.41</v>
      </c>
    </row>
    <row r="5137" customFormat="false" ht="17.25" hidden="false" customHeight="true" outlineLevel="0" collapsed="false">
      <c r="A5137" s="140" t="s">
        <v>1819</v>
      </c>
      <c r="C5137" s="142" t="n">
        <v>65100000</v>
      </c>
      <c r="D5137" s="143" t="n">
        <v>65100000</v>
      </c>
      <c r="E5137" s="140" t="s">
        <v>3334</v>
      </c>
      <c r="F5137" s="143" t="n">
        <v>2022</v>
      </c>
      <c r="G5137" s="144" t="n">
        <v>510000</v>
      </c>
      <c r="H5137" s="144" t="n">
        <v>0</v>
      </c>
      <c r="I5137" s="144" t="n">
        <f aca="false">+G:G-H:H</f>
        <v>510000</v>
      </c>
    </row>
    <row r="5138" customFormat="false" ht="17.25" hidden="false" customHeight="true" outlineLevel="0" collapsed="false">
      <c r="A5138" s="140" t="s">
        <v>1819</v>
      </c>
      <c r="C5138" s="142" t="n">
        <v>65601000</v>
      </c>
      <c r="D5138" s="143" t="n">
        <v>65601000</v>
      </c>
      <c r="E5138" s="140" t="s">
        <v>742</v>
      </c>
      <c r="F5138" s="143" t="n">
        <v>2022</v>
      </c>
      <c r="G5138" s="144" t="n">
        <v>1616000</v>
      </c>
      <c r="H5138" s="144" t="n">
        <v>0</v>
      </c>
      <c r="I5138" s="144" t="n">
        <f aca="false">+G:G-H:H</f>
        <v>1616000</v>
      </c>
    </row>
    <row r="5139" customFormat="false" ht="17.25" hidden="false" customHeight="true" outlineLevel="0" collapsed="false">
      <c r="A5139" s="140" t="s">
        <v>1819</v>
      </c>
      <c r="C5139" s="142" t="n">
        <v>65700000</v>
      </c>
      <c r="D5139" s="143" t="n">
        <v>65700000</v>
      </c>
      <c r="E5139" s="140" t="s">
        <v>1652</v>
      </c>
      <c r="F5139" s="143" t="n">
        <v>2022</v>
      </c>
      <c r="G5139" s="144" t="n">
        <v>402.89</v>
      </c>
      <c r="H5139" s="144" t="n">
        <v>0</v>
      </c>
      <c r="I5139" s="144" t="n">
        <f aca="false">+G:G-H:H</f>
        <v>402.89</v>
      </c>
    </row>
    <row r="5140" customFormat="false" ht="17.25" hidden="false" customHeight="true" outlineLevel="0" collapsed="false">
      <c r="A5140" s="140" t="s">
        <v>1819</v>
      </c>
      <c r="C5140" s="142" t="n">
        <v>65800000</v>
      </c>
      <c r="D5140" s="143" t="n">
        <v>65800000</v>
      </c>
      <c r="E5140" s="140" t="s">
        <v>744</v>
      </c>
      <c r="F5140" s="143" t="n">
        <v>2022</v>
      </c>
      <c r="G5140" s="144" t="n">
        <v>6786155.91</v>
      </c>
      <c r="H5140" s="144" t="n">
        <v>0</v>
      </c>
      <c r="I5140" s="144" t="n">
        <f aca="false">+G:G-H:H</f>
        <v>6786155.91</v>
      </c>
    </row>
    <row r="5141" customFormat="false" ht="17.25" hidden="false" customHeight="true" outlineLevel="0" collapsed="false">
      <c r="A5141" s="140" t="s">
        <v>1819</v>
      </c>
      <c r="C5141" s="142" t="n">
        <v>66102000</v>
      </c>
      <c r="D5141" s="143" t="n">
        <v>66102000</v>
      </c>
      <c r="E5141" s="140" t="s">
        <v>542</v>
      </c>
      <c r="F5141" s="143" t="n">
        <v>2022</v>
      </c>
      <c r="G5141" s="144" t="n">
        <v>1356006.95</v>
      </c>
      <c r="H5141" s="144" t="n">
        <v>0</v>
      </c>
      <c r="I5141" s="144" t="n">
        <f aca="false">+G:G-H:H</f>
        <v>1356006.95</v>
      </c>
    </row>
    <row r="5142" customFormat="false" ht="17.25" hidden="false" customHeight="true" outlineLevel="0" collapsed="false">
      <c r="A5142" s="140" t="s">
        <v>1819</v>
      </c>
      <c r="C5142" s="142" t="n">
        <v>68112000</v>
      </c>
      <c r="D5142" s="143" t="n">
        <v>68112000</v>
      </c>
      <c r="E5142" s="140" t="s">
        <v>752</v>
      </c>
      <c r="F5142" s="143" t="n">
        <v>2022</v>
      </c>
      <c r="G5142" s="144" t="n">
        <v>19943391.38</v>
      </c>
      <c r="H5142" s="144" t="n">
        <v>0</v>
      </c>
      <c r="I5142" s="144" t="n">
        <f aca="false">+G:G-H:H</f>
        <v>19943391.38</v>
      </c>
    </row>
    <row r="5143" customFormat="false" ht="17.25" hidden="false" customHeight="true" outlineLevel="0" collapsed="false">
      <c r="A5143" s="140" t="s">
        <v>1819</v>
      </c>
      <c r="C5143" s="142" t="n">
        <v>6950000</v>
      </c>
      <c r="D5143" s="143" t="n">
        <v>69500000</v>
      </c>
      <c r="E5143" s="140" t="s">
        <v>1445</v>
      </c>
      <c r="F5143" s="143" t="n">
        <v>2022</v>
      </c>
      <c r="G5143" s="144" t="n">
        <v>1421754.455</v>
      </c>
      <c r="H5143" s="144" t="n">
        <v>0</v>
      </c>
      <c r="I5143" s="144" t="n">
        <f aca="false">+G:G-H:H</f>
        <v>1421754.455</v>
      </c>
    </row>
    <row r="5144" customFormat="false" ht="17.25" hidden="false" customHeight="true" outlineLevel="0" collapsed="false">
      <c r="A5144" s="140" t="s">
        <v>1819</v>
      </c>
      <c r="C5144" s="142" t="n">
        <v>70600000</v>
      </c>
      <c r="D5144" s="143" t="n">
        <v>70600000</v>
      </c>
      <c r="E5144" s="140" t="s">
        <v>2483</v>
      </c>
      <c r="F5144" s="143" t="n">
        <v>2022</v>
      </c>
      <c r="G5144" s="144" t="n">
        <v>0</v>
      </c>
      <c r="H5144" s="144" t="n">
        <v>222050891</v>
      </c>
      <c r="I5144" s="144" t="n">
        <f aca="false">+G:G-H:H</f>
        <v>-222050891</v>
      </c>
    </row>
    <row r="5145" customFormat="false" ht="17.25" hidden="false" customHeight="true" outlineLevel="0" collapsed="false">
      <c r="A5145" s="140" t="s">
        <v>1819</v>
      </c>
      <c r="C5145" s="142" t="n">
        <v>70900000</v>
      </c>
      <c r="D5145" s="143" t="n">
        <v>70900000</v>
      </c>
      <c r="E5145" s="140" t="s">
        <v>1869</v>
      </c>
      <c r="F5145" s="143" t="n">
        <v>2022</v>
      </c>
      <c r="G5145" s="144" t="n">
        <v>1700000</v>
      </c>
      <c r="H5145" s="144" t="n">
        <v>0</v>
      </c>
      <c r="I5145" s="144" t="n">
        <f aca="false">+G:G-H:H</f>
        <v>1700000</v>
      </c>
    </row>
    <row r="5146" customFormat="false" ht="17.25" hidden="false" customHeight="true" outlineLevel="0" collapsed="false">
      <c r="A5146" s="140" t="s">
        <v>1819</v>
      </c>
      <c r="C5146" s="142" t="n">
        <v>75800000</v>
      </c>
      <c r="D5146" s="143" t="n">
        <v>75800000</v>
      </c>
      <c r="E5146" s="140" t="s">
        <v>211</v>
      </c>
      <c r="F5146" s="143" t="n">
        <v>2022</v>
      </c>
      <c r="G5146" s="144" t="n">
        <v>0</v>
      </c>
      <c r="H5146" s="144" t="n">
        <v>21052635.27</v>
      </c>
      <c r="I5146" s="144" t="n">
        <f aca="false">+G:G-H:H</f>
        <v>-21052635.27</v>
      </c>
    </row>
    <row r="5147" customFormat="false" ht="17.25" hidden="false" customHeight="true" outlineLevel="0" collapsed="false">
      <c r="A5147" s="140" t="s">
        <v>1819</v>
      </c>
      <c r="C5147" s="142" t="n">
        <v>75810000</v>
      </c>
      <c r="D5147" s="143" t="n">
        <v>75810000</v>
      </c>
      <c r="E5147" s="140" t="s">
        <v>551</v>
      </c>
      <c r="F5147" s="143" t="n">
        <v>2022</v>
      </c>
      <c r="G5147" s="144" t="n">
        <v>0</v>
      </c>
      <c r="H5147" s="144" t="n">
        <v>3968300</v>
      </c>
      <c r="I5147" s="144" t="n">
        <f aca="false">+G:G-H:H</f>
        <v>-3968300</v>
      </c>
    </row>
    <row r="5148" customFormat="false" ht="17.25" hidden="false" customHeight="true" outlineLevel="0" collapsed="false">
      <c r="A5148" s="140" t="s">
        <v>1819</v>
      </c>
      <c r="C5148" s="142" t="n">
        <v>75850000</v>
      </c>
      <c r="D5148" s="143" t="n">
        <v>75850000</v>
      </c>
      <c r="E5148" s="140" t="s">
        <v>1322</v>
      </c>
      <c r="F5148" s="143" t="n">
        <v>2022</v>
      </c>
      <c r="G5148" s="144" t="n">
        <v>0</v>
      </c>
      <c r="H5148" s="144" t="n">
        <v>400000</v>
      </c>
      <c r="I5148" s="144" t="n">
        <f aca="false">+G:G-H:H</f>
        <v>-400000</v>
      </c>
    </row>
    <row r="5149" customFormat="false" ht="17.25" hidden="false" customHeight="true" outlineLevel="0" collapsed="false">
      <c r="A5149" s="140" t="s">
        <v>3020</v>
      </c>
      <c r="C5149" s="143" t="n">
        <v>1010000</v>
      </c>
      <c r="D5149" s="143" t="n">
        <v>10100000</v>
      </c>
      <c r="E5149" s="140" t="s">
        <v>559</v>
      </c>
      <c r="F5149" s="143" t="n">
        <v>2022</v>
      </c>
      <c r="G5149" s="144" t="n">
        <v>0</v>
      </c>
      <c r="H5149" s="144" t="n">
        <v>2000000</v>
      </c>
      <c r="I5149" s="144" t="n">
        <f aca="false">+G:G-H:H</f>
        <v>-2000000</v>
      </c>
    </row>
    <row r="5150" customFormat="false" ht="17.25" hidden="false" customHeight="true" outlineLevel="0" collapsed="false">
      <c r="A5150" s="140" t="s">
        <v>3020</v>
      </c>
      <c r="C5150" s="143" t="n">
        <v>1190000</v>
      </c>
      <c r="D5150" s="143" t="n">
        <v>11900000</v>
      </c>
      <c r="E5150" s="140" t="s">
        <v>1158</v>
      </c>
      <c r="F5150" s="143" t="n">
        <v>2022</v>
      </c>
      <c r="G5150" s="144" t="n">
        <v>228672793.72</v>
      </c>
      <c r="H5150" s="144" t="n">
        <v>0</v>
      </c>
      <c r="I5150" s="144" t="n">
        <f aca="false">+G:G-H:H</f>
        <v>228672793.72</v>
      </c>
    </row>
    <row r="5151" customFormat="false" ht="17.25" hidden="false" customHeight="true" outlineLevel="0" collapsed="false">
      <c r="A5151" s="140" t="s">
        <v>3020</v>
      </c>
      <c r="C5151" s="143" t="n">
        <v>1280000</v>
      </c>
      <c r="D5151" s="143" t="n">
        <v>12800000</v>
      </c>
      <c r="E5151" s="140" t="s">
        <v>564</v>
      </c>
      <c r="F5151" s="143" t="n">
        <v>2022</v>
      </c>
      <c r="G5151" s="144" t="n">
        <v>155960464.7</v>
      </c>
      <c r="H5151" s="144" t="n">
        <v>0</v>
      </c>
      <c r="I5151" s="144" t="n">
        <f aca="false">+G:G-H:H</f>
        <v>155960464.7</v>
      </c>
    </row>
    <row r="5152" customFormat="false" ht="17.25" hidden="false" customHeight="true" outlineLevel="0" collapsed="false">
      <c r="A5152" s="140" t="s">
        <v>3020</v>
      </c>
      <c r="C5152" s="143" t="n">
        <v>2150000</v>
      </c>
      <c r="D5152" s="143" t="n">
        <v>21500000</v>
      </c>
      <c r="E5152" s="140" t="s">
        <v>570</v>
      </c>
      <c r="F5152" s="143" t="n">
        <v>2022</v>
      </c>
      <c r="G5152" s="144" t="n">
        <v>265408165.95</v>
      </c>
      <c r="H5152" s="144" t="n">
        <v>0</v>
      </c>
      <c r="I5152" s="144" t="n">
        <f aca="false">+G:G-H:H</f>
        <v>265408165.95</v>
      </c>
    </row>
    <row r="5153" customFormat="false" ht="17.25" hidden="false" customHeight="true" outlineLevel="0" collapsed="false">
      <c r="A5153" s="140" t="s">
        <v>3020</v>
      </c>
      <c r="C5153" s="143" t="n">
        <v>2152000</v>
      </c>
      <c r="D5153" s="143" t="n">
        <v>21520000</v>
      </c>
      <c r="E5153" s="140" t="s">
        <v>228</v>
      </c>
      <c r="F5153" s="143" t="n">
        <v>2022</v>
      </c>
      <c r="G5153" s="144" t="n">
        <v>26331302</v>
      </c>
      <c r="H5153" s="144" t="n">
        <v>0</v>
      </c>
      <c r="I5153" s="144" t="n">
        <f aca="false">+G:G-H:H</f>
        <v>26331302</v>
      </c>
    </row>
    <row r="5154" customFormat="false" ht="17.25" hidden="false" customHeight="true" outlineLevel="0" collapsed="false">
      <c r="A5154" s="140" t="s">
        <v>3020</v>
      </c>
      <c r="C5154" s="143" t="n">
        <v>2181000</v>
      </c>
      <c r="D5154" s="143" t="n">
        <v>21810000</v>
      </c>
      <c r="E5154" s="140" t="s">
        <v>2237</v>
      </c>
      <c r="F5154" s="143" t="n">
        <v>2022</v>
      </c>
      <c r="G5154" s="144" t="n">
        <v>160427303.4</v>
      </c>
      <c r="H5154" s="144" t="n">
        <v>0</v>
      </c>
      <c r="I5154" s="144" t="n">
        <f aca="false">+G:G-H:H</f>
        <v>160427303.4</v>
      </c>
    </row>
    <row r="5155" customFormat="false" ht="17.25" hidden="false" customHeight="true" outlineLevel="0" collapsed="false">
      <c r="A5155" s="140" t="s">
        <v>3020</v>
      </c>
      <c r="C5155" s="143" t="n">
        <v>2182000</v>
      </c>
      <c r="D5155" s="143" t="n">
        <v>21820000</v>
      </c>
      <c r="E5155" s="140" t="s">
        <v>10</v>
      </c>
      <c r="F5155" s="143" t="n">
        <v>2022</v>
      </c>
      <c r="G5155" s="144" t="n">
        <v>67272386.24</v>
      </c>
      <c r="H5155" s="144" t="n">
        <v>0</v>
      </c>
      <c r="I5155" s="144" t="n">
        <f aca="false">+G:G-H:H</f>
        <v>67272386.24</v>
      </c>
    </row>
    <row r="5156" customFormat="false" ht="17.25" hidden="false" customHeight="true" outlineLevel="0" collapsed="false">
      <c r="A5156" s="140" t="s">
        <v>3020</v>
      </c>
      <c r="C5156" s="143" t="n">
        <v>2183000</v>
      </c>
      <c r="D5156" s="143" t="n">
        <v>21830000</v>
      </c>
      <c r="E5156" s="140" t="s">
        <v>574</v>
      </c>
      <c r="F5156" s="143" t="n">
        <v>2022</v>
      </c>
      <c r="G5156" s="144" t="n">
        <v>42791787.49</v>
      </c>
      <c r="H5156" s="144" t="n">
        <v>0</v>
      </c>
      <c r="I5156" s="144" t="n">
        <f aca="false">+G:G-H:H</f>
        <v>42791787.49</v>
      </c>
    </row>
    <row r="5157" customFormat="false" ht="17.25" hidden="false" customHeight="true" outlineLevel="0" collapsed="false">
      <c r="A5157" s="140" t="s">
        <v>3020</v>
      </c>
      <c r="C5157" s="143" t="n">
        <v>2184000</v>
      </c>
      <c r="D5157" s="143" t="n">
        <v>21840000</v>
      </c>
      <c r="E5157" s="140" t="s">
        <v>3076</v>
      </c>
      <c r="F5157" s="143" t="n">
        <v>2022</v>
      </c>
      <c r="G5157" s="144" t="n">
        <v>425980554.87</v>
      </c>
      <c r="H5157" s="144" t="n">
        <v>0</v>
      </c>
      <c r="I5157" s="144" t="n">
        <f aca="false">+G:G-H:H</f>
        <v>425980554.87</v>
      </c>
    </row>
    <row r="5158" customFormat="false" ht="17.25" hidden="false" customHeight="true" outlineLevel="0" collapsed="false">
      <c r="A5158" s="140" t="s">
        <v>3020</v>
      </c>
      <c r="C5158" s="143" t="n">
        <v>2185000</v>
      </c>
      <c r="D5158" s="143" t="n">
        <v>21850000</v>
      </c>
      <c r="E5158" s="140" t="s">
        <v>238</v>
      </c>
      <c r="F5158" s="143" t="n">
        <v>2022</v>
      </c>
      <c r="G5158" s="144" t="n">
        <v>2980993.33</v>
      </c>
      <c r="H5158" s="144" t="n">
        <v>0</v>
      </c>
      <c r="I5158" s="144" t="n">
        <f aca="false">+G:G-H:H</f>
        <v>2980993.33</v>
      </c>
    </row>
    <row r="5159" customFormat="false" ht="17.25" hidden="false" customHeight="true" outlineLevel="0" collapsed="false">
      <c r="A5159" s="140" t="s">
        <v>3020</v>
      </c>
      <c r="C5159" s="143" t="n">
        <v>2187000</v>
      </c>
      <c r="D5159" s="143" t="n">
        <v>21870000</v>
      </c>
      <c r="E5159" s="140" t="s">
        <v>573</v>
      </c>
      <c r="F5159" s="143" t="n">
        <v>2022</v>
      </c>
      <c r="G5159" s="144" t="n">
        <v>304394307.6</v>
      </c>
      <c r="H5159" s="144" t="n">
        <v>0</v>
      </c>
      <c r="I5159" s="144" t="n">
        <f aca="false">+G:G-H:H</f>
        <v>304394307.6</v>
      </c>
    </row>
    <row r="5160" customFormat="false" ht="17.25" hidden="false" customHeight="true" outlineLevel="0" collapsed="false">
      <c r="A5160" s="140" t="s">
        <v>3020</v>
      </c>
      <c r="C5160" s="143" t="n">
        <v>2300000</v>
      </c>
      <c r="D5160" s="143" t="n">
        <v>23000000</v>
      </c>
      <c r="E5160" s="140" t="s">
        <v>240</v>
      </c>
      <c r="F5160" s="143" t="n">
        <v>2022</v>
      </c>
      <c r="G5160" s="144" t="n">
        <v>111927019.91</v>
      </c>
      <c r="H5160" s="144" t="n">
        <v>0</v>
      </c>
      <c r="I5160" s="144" t="n">
        <f aca="false">+G:G-H:H</f>
        <v>111927019.91</v>
      </c>
    </row>
    <row r="5161" customFormat="false" ht="17.25" hidden="false" customHeight="true" outlineLevel="0" collapsed="false">
      <c r="A5161" s="140" t="s">
        <v>3020</v>
      </c>
      <c r="C5161" s="143" t="n">
        <v>2750000</v>
      </c>
      <c r="D5161" s="143" t="n">
        <v>27500000</v>
      </c>
      <c r="E5161" s="140" t="s">
        <v>577</v>
      </c>
      <c r="F5161" s="143" t="n">
        <v>2022</v>
      </c>
      <c r="G5161" s="144" t="n">
        <v>214327396.47</v>
      </c>
      <c r="H5161" s="144" t="n">
        <v>0</v>
      </c>
      <c r="I5161" s="144" t="n">
        <f aca="false">+G:G-H:H</f>
        <v>214327396.47</v>
      </c>
    </row>
    <row r="5162" customFormat="false" ht="17.25" hidden="false" customHeight="true" outlineLevel="0" collapsed="false">
      <c r="A5162" s="140" t="s">
        <v>3020</v>
      </c>
      <c r="C5162" s="143" t="n">
        <v>2815000</v>
      </c>
      <c r="D5162" s="143" t="n">
        <v>28150000</v>
      </c>
      <c r="E5162" s="140" t="s">
        <v>582</v>
      </c>
      <c r="F5162" s="143" t="n">
        <v>2022</v>
      </c>
      <c r="G5162" s="144" t="n">
        <v>0</v>
      </c>
      <c r="H5162" s="144" t="n">
        <v>50722768.18</v>
      </c>
      <c r="I5162" s="144" t="n">
        <f aca="false">+G:G-H:H</f>
        <v>-50722768.18</v>
      </c>
    </row>
    <row r="5163" customFormat="false" ht="17.25" hidden="false" customHeight="true" outlineLevel="0" collapsed="false">
      <c r="A5163" s="140" t="s">
        <v>3020</v>
      </c>
      <c r="C5163" s="143" t="n">
        <v>2815200</v>
      </c>
      <c r="D5163" s="143" t="n">
        <v>28152000</v>
      </c>
      <c r="E5163" s="140" t="s">
        <v>244</v>
      </c>
      <c r="F5163" s="143" t="n">
        <v>2022</v>
      </c>
      <c r="G5163" s="144" t="n">
        <v>0</v>
      </c>
      <c r="H5163" s="144" t="n">
        <v>2997440.09</v>
      </c>
      <c r="I5163" s="144" t="n">
        <f aca="false">+G:G-H:H</f>
        <v>-2997440.09</v>
      </c>
    </row>
    <row r="5164" customFormat="false" ht="17.25" hidden="false" customHeight="true" outlineLevel="0" collapsed="false">
      <c r="A5164" s="140" t="s">
        <v>3020</v>
      </c>
      <c r="C5164" s="143" t="n">
        <v>2818100</v>
      </c>
      <c r="D5164" s="143" t="n">
        <v>28181000</v>
      </c>
      <c r="E5164" s="140" t="s">
        <v>250</v>
      </c>
      <c r="F5164" s="143" t="n">
        <v>2022</v>
      </c>
      <c r="G5164" s="144" t="n">
        <v>0</v>
      </c>
      <c r="H5164" s="144" t="n">
        <v>23809216.36</v>
      </c>
      <c r="I5164" s="144" t="n">
        <f aca="false">+G:G-H:H</f>
        <v>-23809216.36</v>
      </c>
    </row>
    <row r="5165" customFormat="false" ht="17.25" hidden="false" customHeight="true" outlineLevel="0" collapsed="false">
      <c r="A5165" s="140" t="s">
        <v>3020</v>
      </c>
      <c r="C5165" s="143" t="n">
        <v>2818200</v>
      </c>
      <c r="D5165" s="143" t="n">
        <v>28182000</v>
      </c>
      <c r="E5165" s="140" t="s">
        <v>585</v>
      </c>
      <c r="F5165" s="143" t="n">
        <v>2022</v>
      </c>
      <c r="G5165" s="144" t="n">
        <v>0</v>
      </c>
      <c r="H5165" s="144" t="n">
        <v>13845887.17</v>
      </c>
      <c r="I5165" s="144" t="n">
        <f aca="false">+G:G-H:H</f>
        <v>-13845887.17</v>
      </c>
    </row>
    <row r="5166" customFormat="false" ht="17.25" hidden="false" customHeight="true" outlineLevel="0" collapsed="false">
      <c r="A5166" s="140" t="s">
        <v>3020</v>
      </c>
      <c r="C5166" s="143" t="n">
        <v>2818300</v>
      </c>
      <c r="D5166" s="143" t="n">
        <v>28183000</v>
      </c>
      <c r="E5166" s="140" t="s">
        <v>588</v>
      </c>
      <c r="F5166" s="143" t="n">
        <v>2022</v>
      </c>
      <c r="G5166" s="144" t="n">
        <v>0</v>
      </c>
      <c r="H5166" s="144" t="n">
        <v>11784010.95</v>
      </c>
      <c r="I5166" s="144" t="n">
        <f aca="false">+G:G-H:H</f>
        <v>-11784010.95</v>
      </c>
    </row>
    <row r="5167" customFormat="false" ht="17.25" hidden="false" customHeight="true" outlineLevel="0" collapsed="false">
      <c r="A5167" s="140" t="s">
        <v>3020</v>
      </c>
      <c r="C5167" s="143" t="n">
        <v>2818400</v>
      </c>
      <c r="D5167" s="143" t="n">
        <v>28184000</v>
      </c>
      <c r="E5167" s="140" t="s">
        <v>586</v>
      </c>
      <c r="F5167" s="143" t="n">
        <v>2022</v>
      </c>
      <c r="G5167" s="144" t="n">
        <v>0</v>
      </c>
      <c r="H5167" s="144" t="n">
        <v>145937806.04</v>
      </c>
      <c r="I5167" s="144" t="n">
        <f aca="false">+G:G-H:H</f>
        <v>-145937806.04</v>
      </c>
    </row>
    <row r="5168" customFormat="false" ht="17.25" hidden="false" customHeight="true" outlineLevel="0" collapsed="false">
      <c r="A5168" s="140" t="s">
        <v>3020</v>
      </c>
      <c r="C5168" s="143" t="n">
        <v>2818500</v>
      </c>
      <c r="D5168" s="143" t="n">
        <v>28185000</v>
      </c>
      <c r="E5168" s="140" t="s">
        <v>253</v>
      </c>
      <c r="F5168" s="143" t="n">
        <v>2022</v>
      </c>
      <c r="G5168" s="144" t="n">
        <v>0</v>
      </c>
      <c r="H5168" s="144" t="n">
        <v>580127.32</v>
      </c>
      <c r="I5168" s="144" t="n">
        <f aca="false">+G:G-H:H</f>
        <v>-580127.32</v>
      </c>
    </row>
    <row r="5169" customFormat="false" ht="17.25" hidden="false" customHeight="true" outlineLevel="0" collapsed="false">
      <c r="A5169" s="140" t="s">
        <v>3020</v>
      </c>
      <c r="C5169" s="143" t="n">
        <v>2818700</v>
      </c>
      <c r="D5169" s="143" t="n">
        <v>28187000</v>
      </c>
      <c r="E5169" s="140" t="s">
        <v>587</v>
      </c>
      <c r="F5169" s="143" t="n">
        <v>2022</v>
      </c>
      <c r="G5169" s="144" t="n">
        <v>0</v>
      </c>
      <c r="H5169" s="144" t="n">
        <v>39132617.21</v>
      </c>
      <c r="I5169" s="144" t="n">
        <f aca="false">+G:G-H:H</f>
        <v>-39132617.21</v>
      </c>
    </row>
    <row r="5170" customFormat="false" ht="17.25" hidden="false" customHeight="true" outlineLevel="0" collapsed="false">
      <c r="A5170" s="140" t="s">
        <v>3020</v>
      </c>
      <c r="C5170" s="143" t="n">
        <v>3710000</v>
      </c>
      <c r="D5170" s="143" t="n">
        <v>37100000</v>
      </c>
      <c r="E5170" s="140" t="s">
        <v>592</v>
      </c>
      <c r="F5170" s="143" t="n">
        <v>2022</v>
      </c>
      <c r="G5170" s="144" t="n">
        <v>7243665613.16</v>
      </c>
      <c r="H5170" s="144" t="n">
        <v>0</v>
      </c>
      <c r="I5170" s="144" t="n">
        <f aca="false">+G:G-H:H</f>
        <v>7243665613.16</v>
      </c>
    </row>
    <row r="5171" customFormat="false" ht="17.25" hidden="false" customHeight="true" outlineLevel="0" collapsed="false">
      <c r="A5171" s="140" t="s">
        <v>3020</v>
      </c>
      <c r="C5171" s="143" t="n">
        <v>3800000</v>
      </c>
      <c r="D5171" s="143" t="n">
        <v>38000000</v>
      </c>
      <c r="E5171" s="140" t="s">
        <v>594</v>
      </c>
      <c r="F5171" s="143" t="n">
        <v>2022</v>
      </c>
      <c r="G5171" s="144" t="n">
        <v>1205683771.13</v>
      </c>
      <c r="H5171" s="144" t="n">
        <v>0</v>
      </c>
      <c r="I5171" s="144" t="n">
        <f aca="false">+G:G-H:H</f>
        <v>1205683771.13</v>
      </c>
    </row>
    <row r="5172" customFormat="false" ht="17.25" hidden="false" customHeight="true" outlineLevel="0" collapsed="false">
      <c r="A5172" s="140" t="s">
        <v>3020</v>
      </c>
      <c r="C5172" s="143" t="n">
        <v>4011000</v>
      </c>
      <c r="D5172" s="143" t="n">
        <v>40110000</v>
      </c>
      <c r="E5172" s="140" t="s">
        <v>597</v>
      </c>
      <c r="F5172" s="143" t="n">
        <v>2022</v>
      </c>
      <c r="G5172" s="144" t="n">
        <v>0</v>
      </c>
      <c r="H5172" s="144" t="n">
        <v>530402243.21</v>
      </c>
      <c r="I5172" s="144" t="n">
        <f aca="false">+G:G-H:H</f>
        <v>-530402243.21</v>
      </c>
    </row>
    <row r="5173" customFormat="false" ht="17.25" hidden="false" customHeight="true" outlineLevel="0" collapsed="false">
      <c r="A5173" s="140" t="s">
        <v>3020</v>
      </c>
      <c r="C5173" s="143" t="n">
        <v>4012000</v>
      </c>
      <c r="D5173" s="143" t="n">
        <v>40120000</v>
      </c>
      <c r="E5173" s="140" t="s">
        <v>598</v>
      </c>
      <c r="F5173" s="143" t="n">
        <v>2022</v>
      </c>
      <c r="G5173" s="144" t="n">
        <v>0</v>
      </c>
      <c r="H5173" s="144" t="n">
        <v>9713432712.68</v>
      </c>
      <c r="I5173" s="144" t="n">
        <f aca="false">+G:G-H:H</f>
        <v>-9713432712.68</v>
      </c>
    </row>
    <row r="5174" customFormat="false" ht="17.25" hidden="false" customHeight="true" outlineLevel="0" collapsed="false">
      <c r="A5174" s="140" t="s">
        <v>3020</v>
      </c>
      <c r="C5174" s="143" t="n">
        <v>4032000</v>
      </c>
      <c r="D5174" s="143" t="n">
        <v>40320000</v>
      </c>
      <c r="E5174" s="140" t="s">
        <v>1784</v>
      </c>
      <c r="F5174" s="143" t="n">
        <v>2022</v>
      </c>
      <c r="G5174" s="144" t="n">
        <v>0</v>
      </c>
      <c r="H5174" s="144" t="n">
        <v>205894444.57</v>
      </c>
      <c r="I5174" s="144" t="n">
        <f aca="false">+G:G-H:H</f>
        <v>-205894444.57</v>
      </c>
    </row>
    <row r="5175" customFormat="false" ht="17.25" hidden="false" customHeight="true" outlineLevel="0" collapsed="false">
      <c r="A5175" s="140" t="s">
        <v>3020</v>
      </c>
      <c r="C5175" s="143" t="n">
        <v>4081000</v>
      </c>
      <c r="D5175" s="143" t="n">
        <v>40810000</v>
      </c>
      <c r="E5175" s="140" t="s">
        <v>3361</v>
      </c>
      <c r="F5175" s="143" t="n">
        <v>2022</v>
      </c>
      <c r="G5175" s="144" t="n">
        <v>0</v>
      </c>
      <c r="H5175" s="144" t="n">
        <v>158229263.45</v>
      </c>
      <c r="I5175" s="144" t="n">
        <f aca="false">+G:G-H:H</f>
        <v>-158229263.45</v>
      </c>
    </row>
    <row r="5176" customFormat="false" ht="17.25" hidden="false" customHeight="true" outlineLevel="0" collapsed="false">
      <c r="A5176" s="140" t="s">
        <v>3020</v>
      </c>
      <c r="C5176" s="143" t="n">
        <v>4091000</v>
      </c>
      <c r="D5176" s="143" t="n">
        <v>40910000</v>
      </c>
      <c r="E5176" s="140" t="s">
        <v>259</v>
      </c>
      <c r="F5176" s="143" t="n">
        <v>2022</v>
      </c>
      <c r="G5176" s="144" t="n">
        <v>127529015.24</v>
      </c>
      <c r="H5176" s="144" t="n">
        <v>0</v>
      </c>
      <c r="I5176" s="144" t="n">
        <f aca="false">+G:G-H:H</f>
        <v>127529015.24</v>
      </c>
    </row>
    <row r="5177" customFormat="false" ht="17.25" hidden="false" customHeight="true" outlineLevel="0" collapsed="false">
      <c r="A5177" s="140" t="s">
        <v>3020</v>
      </c>
      <c r="C5177" s="143" t="n">
        <v>4092000</v>
      </c>
      <c r="D5177" s="143" t="n">
        <v>40920000</v>
      </c>
      <c r="E5177" s="140" t="s">
        <v>261</v>
      </c>
      <c r="F5177" s="143" t="n">
        <v>2022</v>
      </c>
      <c r="G5177" s="144" t="n">
        <v>302644381.03</v>
      </c>
      <c r="H5177" s="144" t="n">
        <v>0</v>
      </c>
      <c r="I5177" s="144" t="n">
        <f aca="false">+G:G-H:H</f>
        <v>302644381.03</v>
      </c>
    </row>
    <row r="5178" customFormat="false" ht="17.25" hidden="false" customHeight="true" outlineLevel="0" collapsed="false">
      <c r="A5178" s="140" t="s">
        <v>3020</v>
      </c>
      <c r="C5178" s="143" t="n">
        <v>4111000</v>
      </c>
      <c r="D5178" s="143" t="n">
        <v>41110000</v>
      </c>
      <c r="E5178" s="140" t="s">
        <v>271</v>
      </c>
      <c r="F5178" s="143" t="n">
        <v>2022</v>
      </c>
      <c r="G5178" s="144" t="n">
        <v>4942297697.03</v>
      </c>
      <c r="H5178" s="144" t="n">
        <v>0</v>
      </c>
      <c r="I5178" s="144" t="n">
        <f aca="false">+G:G-H:H</f>
        <v>4942297697.03</v>
      </c>
    </row>
    <row r="5179" customFormat="false" ht="17.25" hidden="false" customHeight="true" outlineLevel="0" collapsed="false">
      <c r="A5179" s="140" t="s">
        <v>3020</v>
      </c>
      <c r="C5179" s="143" t="n">
        <v>4130000</v>
      </c>
      <c r="D5179" s="143" t="n">
        <v>41300000</v>
      </c>
      <c r="E5179" s="140" t="s">
        <v>3100</v>
      </c>
      <c r="F5179" s="143" t="n">
        <v>2022</v>
      </c>
      <c r="G5179" s="144" t="n">
        <v>0</v>
      </c>
      <c r="H5179" s="144" t="n">
        <v>1025781.89</v>
      </c>
      <c r="I5179" s="144" t="n">
        <f aca="false">+G:G-H:H</f>
        <v>-1025781.89</v>
      </c>
    </row>
    <row r="5180" customFormat="false" ht="17.25" hidden="false" customHeight="true" outlineLevel="0" collapsed="false">
      <c r="A5180" s="140" t="s">
        <v>3020</v>
      </c>
      <c r="C5180" s="143" t="n">
        <v>4181000</v>
      </c>
      <c r="D5180" s="143" t="n">
        <v>41810000</v>
      </c>
      <c r="E5180" s="140" t="s">
        <v>602</v>
      </c>
      <c r="F5180" s="143" t="n">
        <v>2022</v>
      </c>
      <c r="G5180" s="144" t="n">
        <v>62662928.86</v>
      </c>
      <c r="H5180" s="144" t="n">
        <v>0</v>
      </c>
      <c r="I5180" s="144" t="n">
        <f aca="false">+G:G-H:H</f>
        <v>62662928.86</v>
      </c>
    </row>
    <row r="5181" customFormat="false" ht="17.25" hidden="false" customHeight="true" outlineLevel="0" collapsed="false">
      <c r="A5181" s="140" t="s">
        <v>3020</v>
      </c>
      <c r="C5181" s="143" t="n">
        <v>4183000</v>
      </c>
      <c r="D5181" s="143" t="n">
        <v>41810000</v>
      </c>
      <c r="E5181" s="140" t="s">
        <v>3364</v>
      </c>
      <c r="F5181" s="143" t="n">
        <v>2022</v>
      </c>
      <c r="G5181" s="144" t="n">
        <v>1420778264.98</v>
      </c>
      <c r="H5181" s="144" t="n">
        <v>0</v>
      </c>
      <c r="I5181" s="144" t="n">
        <f aca="false">+G:G-H:H</f>
        <v>1420778264.98</v>
      </c>
    </row>
    <row r="5182" customFormat="false" ht="17.25" hidden="false" customHeight="true" outlineLevel="0" collapsed="false">
      <c r="A5182" s="140" t="s">
        <v>3020</v>
      </c>
      <c r="C5182" s="143" t="n">
        <v>4190000</v>
      </c>
      <c r="D5182" s="143" t="n">
        <v>41900000</v>
      </c>
      <c r="E5182" s="140" t="s">
        <v>267</v>
      </c>
      <c r="F5182" s="143" t="n">
        <v>2022</v>
      </c>
      <c r="G5182" s="144" t="n">
        <v>0</v>
      </c>
      <c r="H5182" s="144" t="n">
        <v>30408000</v>
      </c>
      <c r="I5182" s="144" t="n">
        <f aca="false">+G:G-H:H</f>
        <v>-30408000</v>
      </c>
    </row>
    <row r="5183" customFormat="false" ht="17.25" hidden="false" customHeight="true" outlineLevel="0" collapsed="false">
      <c r="A5183" s="140" t="s">
        <v>3020</v>
      </c>
      <c r="C5183" s="143" t="n">
        <v>4198000</v>
      </c>
      <c r="D5183" s="143" t="n">
        <v>41980000</v>
      </c>
      <c r="E5183" s="140" t="s">
        <v>3365</v>
      </c>
      <c r="F5183" s="143" t="n">
        <v>2022</v>
      </c>
      <c r="G5183" s="144" t="n">
        <v>0</v>
      </c>
      <c r="H5183" s="144" t="n">
        <v>418510172.79</v>
      </c>
      <c r="I5183" s="144" t="n">
        <f aca="false">+G:G-H:H</f>
        <v>-418510172.79</v>
      </c>
    </row>
    <row r="5184" customFormat="false" ht="17.25" hidden="false" customHeight="true" outlineLevel="0" collapsed="false">
      <c r="A5184" s="140" t="s">
        <v>3020</v>
      </c>
      <c r="C5184" s="143" t="n">
        <v>4210000</v>
      </c>
      <c r="D5184" s="143" t="n">
        <v>42100000</v>
      </c>
      <c r="E5184" s="140" t="s">
        <v>3366</v>
      </c>
      <c r="F5184" s="143" t="n">
        <v>2022</v>
      </c>
      <c r="G5184" s="144" t="n">
        <v>0</v>
      </c>
      <c r="H5184" s="144" t="n">
        <v>188395.8</v>
      </c>
      <c r="I5184" s="144" t="n">
        <f aca="false">+G:G-H:H</f>
        <v>-188395.8</v>
      </c>
    </row>
    <row r="5185" customFormat="false" ht="17.25" hidden="false" customHeight="true" outlineLevel="0" collapsed="false">
      <c r="A5185" s="140" t="s">
        <v>3020</v>
      </c>
      <c r="C5185" s="143" t="n">
        <v>4251000</v>
      </c>
      <c r="D5185" s="143" t="n">
        <v>42510000</v>
      </c>
      <c r="E5185" s="140" t="s">
        <v>280</v>
      </c>
      <c r="F5185" s="143" t="n">
        <v>2022</v>
      </c>
      <c r="G5185" s="144" t="n">
        <v>500000</v>
      </c>
      <c r="H5185" s="144" t="n">
        <v>0</v>
      </c>
      <c r="I5185" s="144" t="n">
        <f aca="false">+G:G-H:H</f>
        <v>500000</v>
      </c>
    </row>
    <row r="5186" customFormat="false" ht="17.25" hidden="false" customHeight="true" outlineLevel="0" collapsed="false">
      <c r="A5186" s="140" t="s">
        <v>3020</v>
      </c>
      <c r="C5186" s="143" t="n">
        <v>4252000</v>
      </c>
      <c r="D5186" s="143" t="n">
        <v>42520000</v>
      </c>
      <c r="E5186" s="140" t="s">
        <v>272</v>
      </c>
      <c r="F5186" s="143" t="n">
        <v>2022</v>
      </c>
      <c r="G5186" s="144" t="n">
        <v>0.01</v>
      </c>
      <c r="H5186" s="144" t="n">
        <v>0</v>
      </c>
      <c r="I5186" s="144" t="n">
        <f aca="false">+G:G-H:H</f>
        <v>0.01</v>
      </c>
    </row>
    <row r="5187" customFormat="false" ht="17.25" hidden="false" customHeight="true" outlineLevel="0" collapsed="false">
      <c r="A5187" s="140" t="s">
        <v>3020</v>
      </c>
      <c r="C5187" s="143" t="n">
        <v>4280000</v>
      </c>
      <c r="D5187" s="143" t="n">
        <v>42800000</v>
      </c>
      <c r="E5187" s="140" t="s">
        <v>604</v>
      </c>
      <c r="F5187" s="143" t="n">
        <v>2022</v>
      </c>
      <c r="G5187" s="144" t="n">
        <v>0</v>
      </c>
      <c r="H5187" s="144" t="n">
        <v>51301491.41</v>
      </c>
      <c r="I5187" s="144" t="n">
        <f aca="false">+G:G-H:H</f>
        <v>-51301491.41</v>
      </c>
    </row>
    <row r="5188" customFormat="false" ht="17.25" hidden="false" customHeight="true" outlineLevel="0" collapsed="false">
      <c r="A5188" s="140" t="s">
        <v>3020</v>
      </c>
      <c r="C5188" s="143" t="n">
        <v>4310000</v>
      </c>
      <c r="D5188" s="143" t="n">
        <v>43100000</v>
      </c>
      <c r="E5188" s="140" t="s">
        <v>605</v>
      </c>
      <c r="F5188" s="143" t="n">
        <v>2022</v>
      </c>
      <c r="G5188" s="144" t="n">
        <v>0</v>
      </c>
      <c r="H5188" s="144" t="n">
        <v>19452233.76</v>
      </c>
      <c r="I5188" s="144" t="n">
        <f aca="false">+G:G-H:H</f>
        <v>-19452233.76</v>
      </c>
    </row>
    <row r="5189" customFormat="false" ht="17.25" hidden="false" customHeight="true" outlineLevel="0" collapsed="false">
      <c r="A5189" s="140" t="s">
        <v>3020</v>
      </c>
      <c r="C5189" s="143" t="n">
        <v>4311000</v>
      </c>
      <c r="D5189" s="143" t="n">
        <v>43110000</v>
      </c>
      <c r="E5189" s="140" t="s">
        <v>3106</v>
      </c>
      <c r="F5189" s="143" t="n">
        <v>2022</v>
      </c>
      <c r="G5189" s="144" t="n">
        <v>174000</v>
      </c>
      <c r="H5189" s="144" t="n">
        <v>0</v>
      </c>
      <c r="I5189" s="144" t="n">
        <f aca="false">+G:G-H:H</f>
        <v>174000</v>
      </c>
    </row>
    <row r="5190" customFormat="false" ht="17.25" hidden="false" customHeight="true" outlineLevel="0" collapsed="false">
      <c r="A5190" s="140" t="s">
        <v>3020</v>
      </c>
      <c r="C5190" s="143" t="n">
        <v>4320000</v>
      </c>
      <c r="D5190" s="143" t="n">
        <v>43200000</v>
      </c>
      <c r="E5190" s="140" t="s">
        <v>37</v>
      </c>
      <c r="F5190" s="143" t="n">
        <v>2022</v>
      </c>
      <c r="G5190" s="144" t="n">
        <v>0</v>
      </c>
      <c r="H5190" s="144" t="n">
        <v>7920608.58</v>
      </c>
      <c r="I5190" s="144" t="n">
        <f aca="false">+G:G-H:H</f>
        <v>-7920608.58</v>
      </c>
    </row>
    <row r="5191" customFormat="false" ht="17.25" hidden="false" customHeight="true" outlineLevel="0" collapsed="false">
      <c r="A5191" s="140" t="s">
        <v>3020</v>
      </c>
      <c r="C5191" s="143" t="n">
        <v>4322000</v>
      </c>
      <c r="D5191" s="143" t="n">
        <v>43220000</v>
      </c>
      <c r="E5191" s="140" t="s">
        <v>607</v>
      </c>
      <c r="F5191" s="143" t="n">
        <v>2022</v>
      </c>
      <c r="G5191" s="144" t="n">
        <v>0</v>
      </c>
      <c r="H5191" s="144" t="n">
        <v>418634.46</v>
      </c>
      <c r="I5191" s="144" t="n">
        <f aca="false">+G:G-H:H</f>
        <v>-418634.46</v>
      </c>
    </row>
    <row r="5192" customFormat="false" ht="17.25" hidden="false" customHeight="true" outlineLevel="0" collapsed="false">
      <c r="A5192" s="140" t="s">
        <v>3020</v>
      </c>
      <c r="C5192" s="143" t="n">
        <v>4330000</v>
      </c>
      <c r="D5192" s="143" t="n">
        <v>43300000</v>
      </c>
      <c r="E5192" s="140" t="s">
        <v>38</v>
      </c>
      <c r="F5192" s="143" t="n">
        <v>2022</v>
      </c>
      <c r="G5192" s="144" t="n">
        <v>0</v>
      </c>
      <c r="H5192" s="144" t="n">
        <v>1389873.84</v>
      </c>
      <c r="I5192" s="144" t="n">
        <f aca="false">+G:G-H:H</f>
        <v>-1389873.84</v>
      </c>
    </row>
    <row r="5193" customFormat="false" ht="17.25" hidden="false" customHeight="true" outlineLevel="0" collapsed="false">
      <c r="A5193" s="140" t="s">
        <v>3020</v>
      </c>
      <c r="C5193" s="143" t="n">
        <v>4340000</v>
      </c>
      <c r="D5193" s="143" t="n">
        <v>43400000</v>
      </c>
      <c r="E5193" s="140" t="s">
        <v>39</v>
      </c>
      <c r="F5193" s="143" t="n">
        <v>2022</v>
      </c>
      <c r="G5193" s="144" t="n">
        <v>0</v>
      </c>
      <c r="H5193" s="144" t="n">
        <v>3330000</v>
      </c>
      <c r="I5193" s="144" t="n">
        <f aca="false">+G:G-H:H</f>
        <v>-3330000</v>
      </c>
    </row>
    <row r="5194" customFormat="false" ht="17.25" hidden="false" customHeight="true" outlineLevel="0" collapsed="false">
      <c r="A5194" s="140" t="s">
        <v>3020</v>
      </c>
      <c r="C5194" s="143" t="n">
        <v>4386000</v>
      </c>
      <c r="D5194" s="143" t="n">
        <v>43860000</v>
      </c>
      <c r="E5194" s="140" t="s">
        <v>609</v>
      </c>
      <c r="F5194" s="143" t="n">
        <v>2022</v>
      </c>
      <c r="G5194" s="144" t="n">
        <v>0</v>
      </c>
      <c r="H5194" s="144" t="n">
        <v>776669.56</v>
      </c>
      <c r="I5194" s="144" t="n">
        <f aca="false">+G:G-H:H</f>
        <v>-776669.56</v>
      </c>
    </row>
    <row r="5195" customFormat="false" ht="17.25" hidden="false" customHeight="true" outlineLevel="0" collapsed="false">
      <c r="A5195" s="140" t="s">
        <v>3020</v>
      </c>
      <c r="C5195" s="143" t="n">
        <v>4410000</v>
      </c>
      <c r="D5195" s="143" t="n">
        <v>44100000</v>
      </c>
      <c r="E5195" s="140" t="s">
        <v>2251</v>
      </c>
      <c r="F5195" s="143" t="n">
        <v>2022</v>
      </c>
      <c r="G5195" s="144" t="n">
        <v>0</v>
      </c>
      <c r="H5195" s="144" t="n">
        <v>8354725</v>
      </c>
      <c r="I5195" s="144" t="n">
        <f aca="false">+G:G-H:H</f>
        <v>-8354725</v>
      </c>
    </row>
    <row r="5196" customFormat="false" ht="17.25" hidden="false" customHeight="true" outlineLevel="0" collapsed="false">
      <c r="A5196" s="140" t="s">
        <v>3020</v>
      </c>
      <c r="C5196" s="143" t="n">
        <v>4430000</v>
      </c>
      <c r="D5196" s="143" t="n">
        <v>44300000</v>
      </c>
      <c r="E5196" s="140" t="s">
        <v>611</v>
      </c>
      <c r="F5196" s="143" t="n">
        <v>2022</v>
      </c>
      <c r="G5196" s="144" t="n">
        <v>112119008.52</v>
      </c>
      <c r="H5196" s="144" t="n">
        <v>0</v>
      </c>
      <c r="I5196" s="144" t="n">
        <f aca="false">+G:G-H:H</f>
        <v>112119008.52</v>
      </c>
    </row>
    <row r="5197" customFormat="false" ht="17.25" hidden="false" customHeight="true" outlineLevel="0" collapsed="false">
      <c r="A5197" s="140" t="s">
        <v>3020</v>
      </c>
      <c r="C5197" s="143" t="n">
        <v>4440000</v>
      </c>
      <c r="D5197" s="143" t="n">
        <v>44400000</v>
      </c>
      <c r="E5197" s="140" t="s">
        <v>284</v>
      </c>
      <c r="F5197" s="143" t="n">
        <v>2022</v>
      </c>
      <c r="G5197" s="144" t="n">
        <v>0</v>
      </c>
      <c r="H5197" s="144" t="n">
        <v>1812146.83</v>
      </c>
      <c r="I5197" s="144" t="n">
        <f aca="false">+G:G-H:H</f>
        <v>-1812146.83</v>
      </c>
    </row>
    <row r="5198" customFormat="false" ht="17.25" hidden="false" customHeight="true" outlineLevel="0" collapsed="false">
      <c r="A5198" s="140" t="s">
        <v>3020</v>
      </c>
      <c r="C5198" s="142" t="n">
        <v>4441000</v>
      </c>
      <c r="D5198" s="143" t="n">
        <v>44410000</v>
      </c>
      <c r="E5198" s="140" t="s">
        <v>2103</v>
      </c>
      <c r="F5198" s="143" t="n">
        <v>2022</v>
      </c>
      <c r="G5198" s="144" t="n">
        <v>0</v>
      </c>
      <c r="H5198" s="144" t="n">
        <v>220184723.284</v>
      </c>
      <c r="I5198" s="144" t="n">
        <f aca="false">+G:G-H:H</f>
        <v>-220184723.284</v>
      </c>
    </row>
    <row r="5199" customFormat="false" ht="17.25" hidden="false" customHeight="true" outlineLevel="0" collapsed="false">
      <c r="A5199" s="140" t="s">
        <v>3020</v>
      </c>
      <c r="C5199" s="143" t="n">
        <v>4442000</v>
      </c>
      <c r="D5199" s="143" t="n">
        <v>44420000</v>
      </c>
      <c r="E5199" s="140" t="s">
        <v>294</v>
      </c>
      <c r="F5199" s="143" t="n">
        <v>2022</v>
      </c>
      <c r="G5199" s="144" t="n">
        <v>0</v>
      </c>
      <c r="H5199" s="144" t="n">
        <v>258737.48</v>
      </c>
      <c r="I5199" s="144" t="n">
        <f aca="false">+G:G-H:H</f>
        <v>-258737.48</v>
      </c>
    </row>
    <row r="5200" customFormat="false" ht="17.25" hidden="false" customHeight="true" outlineLevel="0" collapsed="false">
      <c r="A5200" s="140" t="s">
        <v>3020</v>
      </c>
      <c r="C5200" s="143" t="n">
        <v>4443000</v>
      </c>
      <c r="D5200" s="143" t="n">
        <v>44430000</v>
      </c>
      <c r="E5200" s="140" t="s">
        <v>2446</v>
      </c>
      <c r="F5200" s="143" t="n">
        <v>2022</v>
      </c>
      <c r="G5200" s="144" t="n">
        <v>157727543.5</v>
      </c>
      <c r="H5200" s="144" t="n">
        <v>0</v>
      </c>
      <c r="I5200" s="144" t="n">
        <f aca="false">+G:G-H:H</f>
        <v>157727543.5</v>
      </c>
    </row>
    <row r="5201" customFormat="false" ht="17.25" hidden="false" customHeight="true" outlineLevel="0" collapsed="false">
      <c r="A5201" s="140" t="s">
        <v>3020</v>
      </c>
      <c r="C5201" s="143" t="n">
        <v>4444000</v>
      </c>
      <c r="D5201" s="143" t="n">
        <v>44440000</v>
      </c>
      <c r="E5201" s="140" t="s">
        <v>3858</v>
      </c>
      <c r="F5201" s="143" t="n">
        <v>2022</v>
      </c>
      <c r="G5201" s="144" t="n">
        <v>0</v>
      </c>
      <c r="H5201" s="144" t="n">
        <v>26375418.36</v>
      </c>
      <c r="I5201" s="144" t="n">
        <f aca="false">+G:G-H:H</f>
        <v>-26375418.36</v>
      </c>
    </row>
    <row r="5202" customFormat="false" ht="17.25" hidden="false" customHeight="true" outlineLevel="0" collapsed="false">
      <c r="A5202" s="140" t="s">
        <v>3020</v>
      </c>
      <c r="C5202" s="143" t="n">
        <v>4454000</v>
      </c>
      <c r="D5202" s="143" t="n">
        <v>44540000</v>
      </c>
      <c r="E5202" s="140" t="s">
        <v>2255</v>
      </c>
      <c r="F5202" s="143" t="n">
        <v>2022</v>
      </c>
      <c r="G5202" s="144" t="n">
        <v>200</v>
      </c>
      <c r="H5202" s="144" t="n">
        <v>0</v>
      </c>
      <c r="I5202" s="144" t="n">
        <f aca="false">+G:G-H:H</f>
        <v>200</v>
      </c>
    </row>
    <row r="5203" customFormat="false" ht="17.25" hidden="false" customHeight="true" outlineLevel="0" collapsed="false">
      <c r="A5203" s="140" t="s">
        <v>3020</v>
      </c>
      <c r="C5203" s="143" t="n">
        <v>4455000</v>
      </c>
      <c r="D5203" s="143" t="n">
        <v>44550000</v>
      </c>
      <c r="E5203" s="140" t="s">
        <v>617</v>
      </c>
      <c r="F5203" s="143" t="n">
        <v>2022</v>
      </c>
      <c r="G5203" s="144" t="n">
        <v>1016712862.28</v>
      </c>
      <c r="H5203" s="144" t="n">
        <v>0</v>
      </c>
      <c r="I5203" s="144" t="n">
        <f aca="false">+G:G-H:H</f>
        <v>1016712862.28</v>
      </c>
    </row>
    <row r="5204" customFormat="false" ht="17.25" hidden="false" customHeight="true" outlineLevel="0" collapsed="false">
      <c r="A5204" s="140" t="s">
        <v>3020</v>
      </c>
      <c r="C5204" s="143" t="n">
        <v>4456100</v>
      </c>
      <c r="D5204" s="143" t="n">
        <v>44561000</v>
      </c>
      <c r="E5204" s="140" t="s">
        <v>3367</v>
      </c>
      <c r="F5204" s="143" t="n">
        <v>2022</v>
      </c>
      <c r="G5204" s="144" t="n">
        <v>75467.2</v>
      </c>
      <c r="H5204" s="144" t="n">
        <v>0</v>
      </c>
      <c r="I5204" s="144" t="n">
        <f aca="false">+G:G-H:H</f>
        <v>75467.2</v>
      </c>
    </row>
    <row r="5205" customFormat="false" ht="17.25" hidden="false" customHeight="true" outlineLevel="0" collapsed="false">
      <c r="A5205" s="140" t="s">
        <v>3020</v>
      </c>
      <c r="C5205" s="143" t="n">
        <v>4456200</v>
      </c>
      <c r="D5205" s="143" t="n">
        <v>44562000</v>
      </c>
      <c r="E5205" s="140" t="s">
        <v>47</v>
      </c>
      <c r="F5205" s="143" t="n">
        <v>2022</v>
      </c>
      <c r="G5205" s="144" t="n">
        <v>1557853.98</v>
      </c>
      <c r="H5205" s="144" t="n">
        <v>0</v>
      </c>
      <c r="I5205" s="144" t="n">
        <f aca="false">+G:G-H:H</f>
        <v>1557853.98</v>
      </c>
    </row>
    <row r="5206" customFormat="false" ht="17.25" hidden="false" customHeight="true" outlineLevel="0" collapsed="false">
      <c r="A5206" s="140" t="s">
        <v>3020</v>
      </c>
      <c r="C5206" s="143" t="n">
        <v>4456300</v>
      </c>
      <c r="D5206" s="143" t="n">
        <v>44563000</v>
      </c>
      <c r="E5206" s="140" t="s">
        <v>3119</v>
      </c>
      <c r="F5206" s="143" t="n">
        <v>2022</v>
      </c>
      <c r="G5206" s="144" t="n">
        <v>7202316.8</v>
      </c>
      <c r="H5206" s="144" t="n">
        <v>0</v>
      </c>
      <c r="I5206" s="144" t="n">
        <f aca="false">+G:G-H:H</f>
        <v>7202316.8</v>
      </c>
    </row>
    <row r="5207" customFormat="false" ht="17.25" hidden="false" customHeight="true" outlineLevel="0" collapsed="false">
      <c r="A5207" s="140" t="s">
        <v>3020</v>
      </c>
      <c r="C5207" s="143" t="n">
        <v>4456400</v>
      </c>
      <c r="D5207" s="143" t="n">
        <v>44564000</v>
      </c>
      <c r="E5207" s="140" t="s">
        <v>49</v>
      </c>
      <c r="F5207" s="143" t="n">
        <v>2022</v>
      </c>
      <c r="G5207" s="144" t="n">
        <v>5836428.91</v>
      </c>
      <c r="H5207" s="144" t="n">
        <v>0</v>
      </c>
      <c r="I5207" s="144" t="n">
        <f aca="false">+G:G-H:H</f>
        <v>5836428.91</v>
      </c>
    </row>
    <row r="5208" customFormat="false" ht="17.25" hidden="false" customHeight="true" outlineLevel="0" collapsed="false">
      <c r="A5208" s="140" t="s">
        <v>3020</v>
      </c>
      <c r="C5208" s="143" t="n">
        <v>4457100</v>
      </c>
      <c r="D5208" s="143" t="n">
        <v>44571000</v>
      </c>
      <c r="E5208" s="140" t="s">
        <v>3368</v>
      </c>
      <c r="F5208" s="143" t="n">
        <v>2022</v>
      </c>
      <c r="G5208" s="144" t="n">
        <v>0</v>
      </c>
      <c r="H5208" s="144" t="n">
        <v>7202316.8</v>
      </c>
      <c r="I5208" s="144" t="n">
        <f aca="false">+G:G-H:H</f>
        <v>-7202316.8</v>
      </c>
    </row>
    <row r="5209" customFormat="false" ht="17.25" hidden="false" customHeight="true" outlineLevel="0" collapsed="false">
      <c r="A5209" s="140" t="s">
        <v>3020</v>
      </c>
      <c r="C5209" s="143" t="n">
        <v>4457200</v>
      </c>
      <c r="D5209" s="143" t="n">
        <v>44572000</v>
      </c>
      <c r="E5209" s="140" t="s">
        <v>3369</v>
      </c>
      <c r="F5209" s="143" t="n">
        <v>2022</v>
      </c>
      <c r="G5209" s="144" t="n">
        <v>0</v>
      </c>
      <c r="H5209" s="144" t="n">
        <v>12512.51</v>
      </c>
      <c r="I5209" s="144" t="n">
        <f aca="false">+G:G-H:H</f>
        <v>-12512.51</v>
      </c>
    </row>
    <row r="5210" customFormat="false" ht="17.25" hidden="false" customHeight="true" outlineLevel="0" collapsed="false">
      <c r="A5210" s="140" t="s">
        <v>3020</v>
      </c>
      <c r="C5210" s="143" t="n">
        <v>4458300</v>
      </c>
      <c r="D5210" s="143" t="n">
        <v>44583000</v>
      </c>
      <c r="E5210" s="140" t="s">
        <v>303</v>
      </c>
      <c r="F5210" s="143" t="n">
        <v>2022</v>
      </c>
      <c r="G5210" s="144" t="n">
        <v>85101623.08</v>
      </c>
      <c r="H5210" s="144" t="n">
        <v>0</v>
      </c>
      <c r="I5210" s="144" t="n">
        <f aca="false">+G:G-H:H</f>
        <v>85101623.08</v>
      </c>
    </row>
    <row r="5211" customFormat="false" ht="17.25" hidden="false" customHeight="true" outlineLevel="0" collapsed="false">
      <c r="A5211" s="140" t="s">
        <v>3020</v>
      </c>
      <c r="C5211" s="143" t="n">
        <v>4458400</v>
      </c>
      <c r="D5211" s="143" t="n">
        <v>44584000</v>
      </c>
      <c r="E5211" s="140" t="s">
        <v>623</v>
      </c>
      <c r="F5211" s="143" t="n">
        <v>2022</v>
      </c>
      <c r="G5211" s="144" t="n">
        <v>0</v>
      </c>
      <c r="H5211" s="144" t="n">
        <v>333818022.4</v>
      </c>
      <c r="I5211" s="144" t="n">
        <f aca="false">+G:G-H:H</f>
        <v>-333818022.4</v>
      </c>
    </row>
    <row r="5212" customFormat="false" ht="17.25" hidden="false" customHeight="true" outlineLevel="0" collapsed="false">
      <c r="A5212" s="140" t="s">
        <v>3020</v>
      </c>
      <c r="C5212" s="143" t="n">
        <v>4551100</v>
      </c>
      <c r="D5212" s="143" t="n">
        <v>45511000</v>
      </c>
      <c r="E5212" s="140" t="s">
        <v>2105</v>
      </c>
      <c r="F5212" s="143" t="n">
        <v>2022</v>
      </c>
      <c r="G5212" s="144" t="n">
        <v>0</v>
      </c>
      <c r="H5212" s="144" t="n">
        <v>65655000</v>
      </c>
      <c r="I5212" s="144" t="n">
        <f aca="false">+G:G-H:H</f>
        <v>-65655000</v>
      </c>
    </row>
    <row r="5213" customFormat="false" ht="17.25" hidden="false" customHeight="true" outlineLevel="0" collapsed="false">
      <c r="A5213" s="140" t="s">
        <v>3020</v>
      </c>
      <c r="C5213" s="143" t="n">
        <v>4551200</v>
      </c>
      <c r="D5213" s="143" t="n">
        <v>45512000</v>
      </c>
      <c r="E5213" s="140" t="s">
        <v>1564</v>
      </c>
      <c r="F5213" s="143" t="n">
        <v>2022</v>
      </c>
      <c r="G5213" s="144" t="n">
        <v>0</v>
      </c>
      <c r="H5213" s="144" t="n">
        <v>370990000</v>
      </c>
      <c r="I5213" s="144" t="n">
        <f aca="false">+G:G-H:H</f>
        <v>-370990000</v>
      </c>
    </row>
    <row r="5214" customFormat="false" ht="17.25" hidden="false" customHeight="true" outlineLevel="0" collapsed="false">
      <c r="A5214" s="140" t="s">
        <v>3020</v>
      </c>
      <c r="C5214" s="143" t="n">
        <v>4551300</v>
      </c>
      <c r="D5214" s="143" t="n">
        <v>45513000</v>
      </c>
      <c r="E5214" s="140" t="s">
        <v>2867</v>
      </c>
      <c r="F5214" s="143" t="n">
        <v>2022</v>
      </c>
      <c r="G5214" s="144" t="n">
        <v>0</v>
      </c>
      <c r="H5214" s="144" t="n">
        <v>7940000</v>
      </c>
      <c r="I5214" s="144" t="n">
        <f aca="false">+G:G-H:H</f>
        <v>-7940000</v>
      </c>
    </row>
    <row r="5215" customFormat="false" ht="17.25" hidden="false" customHeight="true" outlineLevel="0" collapsed="false">
      <c r="A5215" s="140" t="s">
        <v>3020</v>
      </c>
      <c r="C5215" s="143" t="n">
        <v>4620000</v>
      </c>
      <c r="D5215" s="143" t="n">
        <v>46200000</v>
      </c>
      <c r="E5215" s="140" t="s">
        <v>3859</v>
      </c>
      <c r="F5215" s="143" t="n">
        <v>2022</v>
      </c>
      <c r="G5215" s="144" t="n">
        <v>3509240.62</v>
      </c>
      <c r="H5215" s="144" t="n">
        <v>0</v>
      </c>
      <c r="I5215" s="144" t="n">
        <f aca="false">+G:G-H:H</f>
        <v>3509240.62</v>
      </c>
    </row>
    <row r="5216" customFormat="false" ht="17.25" hidden="false" customHeight="true" outlineLevel="0" collapsed="false">
      <c r="A5216" s="140" t="s">
        <v>3020</v>
      </c>
      <c r="C5216" s="143" t="n">
        <v>4620000</v>
      </c>
      <c r="D5216" s="143" t="n">
        <v>46200000</v>
      </c>
      <c r="E5216" s="140" t="s">
        <v>3653</v>
      </c>
      <c r="F5216" s="143" t="n">
        <v>2022</v>
      </c>
      <c r="G5216" s="144" t="n">
        <v>1916983.72</v>
      </c>
      <c r="H5216" s="144" t="n">
        <v>0</v>
      </c>
      <c r="I5216" s="144" t="n">
        <f aca="false">+G:G-H:H</f>
        <v>1916983.72</v>
      </c>
    </row>
    <row r="5217" customFormat="false" ht="17.25" hidden="false" customHeight="true" outlineLevel="0" collapsed="false">
      <c r="A5217" s="140" t="s">
        <v>3020</v>
      </c>
      <c r="C5217" s="143" t="n">
        <v>4660000</v>
      </c>
      <c r="D5217" s="143" t="n">
        <v>46600000</v>
      </c>
      <c r="E5217" s="140" t="s">
        <v>1810</v>
      </c>
      <c r="F5217" s="143" t="n">
        <v>2022</v>
      </c>
      <c r="G5217" s="144" t="n">
        <v>3976100</v>
      </c>
      <c r="H5217" s="144" t="n">
        <v>0</v>
      </c>
      <c r="I5217" s="144" t="n">
        <f aca="false">+G:G-H:H</f>
        <v>3976100</v>
      </c>
    </row>
    <row r="5218" customFormat="false" ht="17.25" hidden="false" customHeight="true" outlineLevel="0" collapsed="false">
      <c r="A5218" s="140" t="s">
        <v>3020</v>
      </c>
      <c r="C5218" s="143" t="n">
        <v>4661000</v>
      </c>
      <c r="D5218" s="143" t="n">
        <v>46610000</v>
      </c>
      <c r="E5218" s="140" t="s">
        <v>1567</v>
      </c>
      <c r="F5218" s="143" t="n">
        <v>2022</v>
      </c>
      <c r="G5218" s="144" t="n">
        <v>0</v>
      </c>
      <c r="H5218" s="144" t="n">
        <v>89781427.48</v>
      </c>
      <c r="I5218" s="144" t="n">
        <f aca="false">+G:G-H:H</f>
        <v>-89781427.48</v>
      </c>
    </row>
    <row r="5219" customFormat="false" ht="17.25" hidden="false" customHeight="true" outlineLevel="0" collapsed="false">
      <c r="A5219" s="140" t="s">
        <v>3020</v>
      </c>
      <c r="C5219" s="143" t="n">
        <v>4661000</v>
      </c>
      <c r="D5219" s="143" t="n">
        <v>46610000</v>
      </c>
      <c r="E5219" s="140" t="s">
        <v>67</v>
      </c>
      <c r="F5219" s="143" t="n">
        <v>2022</v>
      </c>
      <c r="G5219" s="144" t="n">
        <v>46110097.25</v>
      </c>
      <c r="H5219" s="144" t="n">
        <v>0</v>
      </c>
      <c r="I5219" s="144" t="n">
        <f aca="false">+G:G-H:H</f>
        <v>46110097.25</v>
      </c>
    </row>
    <row r="5220" customFormat="false" ht="17.25" hidden="false" customHeight="true" outlineLevel="0" collapsed="false">
      <c r="A5220" s="140" t="s">
        <v>3020</v>
      </c>
      <c r="C5220" s="143" t="n">
        <v>4661000</v>
      </c>
      <c r="D5220" s="143" t="n">
        <v>46610000</v>
      </c>
      <c r="E5220" s="140" t="s">
        <v>81</v>
      </c>
      <c r="F5220" s="143" t="n">
        <v>2022</v>
      </c>
      <c r="G5220" s="144" t="n">
        <v>0</v>
      </c>
      <c r="H5220" s="144" t="n">
        <v>19849886.71</v>
      </c>
      <c r="I5220" s="144" t="n">
        <f aca="false">+G:G-H:H</f>
        <v>-19849886.71</v>
      </c>
    </row>
    <row r="5221" customFormat="false" ht="17.25" hidden="false" customHeight="true" outlineLevel="0" collapsed="false">
      <c r="A5221" s="140" t="s">
        <v>3020</v>
      </c>
      <c r="C5221" s="143" t="n">
        <v>4661000</v>
      </c>
      <c r="D5221" s="143" t="n">
        <v>46610000</v>
      </c>
      <c r="E5221" s="140" t="s">
        <v>76</v>
      </c>
      <c r="F5221" s="143" t="n">
        <v>2022</v>
      </c>
      <c r="G5221" s="144" t="n">
        <v>3187290.59</v>
      </c>
      <c r="H5221" s="144" t="n">
        <v>0</v>
      </c>
      <c r="I5221" s="144" t="n">
        <f aca="false">+G:G-H:H</f>
        <v>3187290.59</v>
      </c>
    </row>
    <row r="5222" customFormat="false" ht="17.25" hidden="false" customHeight="true" outlineLevel="0" collapsed="false">
      <c r="A5222" s="140" t="s">
        <v>3020</v>
      </c>
      <c r="C5222" s="143" t="n">
        <v>4661000</v>
      </c>
      <c r="D5222" s="143" t="n">
        <v>46610000</v>
      </c>
      <c r="E5222" s="140" t="s">
        <v>85</v>
      </c>
      <c r="F5222" s="143" t="n">
        <v>2022</v>
      </c>
      <c r="G5222" s="144" t="n">
        <v>0</v>
      </c>
      <c r="H5222" s="144" t="n">
        <v>35304034</v>
      </c>
      <c r="I5222" s="144" t="n">
        <f aca="false">+G:G-H:H</f>
        <v>-35304034</v>
      </c>
    </row>
    <row r="5223" customFormat="false" ht="17.25" hidden="false" customHeight="true" outlineLevel="0" collapsed="false">
      <c r="A5223" s="140" t="s">
        <v>3020</v>
      </c>
      <c r="C5223" s="143" t="n">
        <v>4669999</v>
      </c>
      <c r="D5223" s="143" t="n">
        <v>46610000</v>
      </c>
      <c r="E5223" s="140" t="s">
        <v>3370</v>
      </c>
      <c r="F5223" s="143" t="n">
        <v>2022</v>
      </c>
      <c r="G5223" s="144" t="n">
        <v>31000000</v>
      </c>
      <c r="H5223" s="144" t="n">
        <v>0</v>
      </c>
      <c r="I5223" s="144" t="n">
        <f aca="false">+G:G-H:H</f>
        <v>31000000</v>
      </c>
    </row>
    <row r="5224" customFormat="false" ht="17.25" hidden="false" customHeight="true" outlineLevel="0" collapsed="false">
      <c r="A5224" s="140" t="s">
        <v>3020</v>
      </c>
      <c r="C5224" s="143" t="n">
        <v>4670000</v>
      </c>
      <c r="D5224" s="143" t="n">
        <v>46700000</v>
      </c>
      <c r="E5224" s="140" t="s">
        <v>98</v>
      </c>
      <c r="F5224" s="143" t="n">
        <v>2022</v>
      </c>
      <c r="G5224" s="144" t="n">
        <v>0</v>
      </c>
      <c r="H5224" s="144" t="n">
        <v>3333000000</v>
      </c>
      <c r="I5224" s="144" t="n">
        <f aca="false">+G:G-H:H</f>
        <v>-3333000000</v>
      </c>
    </row>
    <row r="5225" customFormat="false" ht="17.25" hidden="false" customHeight="true" outlineLevel="0" collapsed="false">
      <c r="A5225" s="140" t="s">
        <v>3020</v>
      </c>
      <c r="C5225" s="143" t="n">
        <v>4670000</v>
      </c>
      <c r="D5225" s="143" t="n">
        <v>46700000</v>
      </c>
      <c r="E5225" s="140" t="s">
        <v>3860</v>
      </c>
      <c r="F5225" s="143" t="n">
        <v>2022</v>
      </c>
      <c r="G5225" s="144" t="n">
        <v>79980200</v>
      </c>
      <c r="H5225" s="144" t="n">
        <v>0</v>
      </c>
      <c r="I5225" s="144" t="n">
        <f aca="false">+G:G-H:H</f>
        <v>79980200</v>
      </c>
    </row>
    <row r="5226" customFormat="false" ht="17.25" hidden="false" customHeight="true" outlineLevel="0" collapsed="false">
      <c r="A5226" s="140" t="s">
        <v>3020</v>
      </c>
      <c r="C5226" s="143" t="n">
        <v>4670000</v>
      </c>
      <c r="D5226" s="143" t="n">
        <v>46700000</v>
      </c>
      <c r="E5226" s="140" t="s">
        <v>94</v>
      </c>
      <c r="F5226" s="143" t="n">
        <v>2022</v>
      </c>
      <c r="G5226" s="144" t="n">
        <v>55000000</v>
      </c>
      <c r="H5226" s="144" t="n">
        <v>0</v>
      </c>
      <c r="I5226" s="144" t="n">
        <f aca="false">+G:G-H:H</f>
        <v>55000000</v>
      </c>
    </row>
    <row r="5227" customFormat="false" ht="17.25" hidden="false" customHeight="true" outlineLevel="0" collapsed="false">
      <c r="A5227" s="140" t="s">
        <v>3020</v>
      </c>
      <c r="C5227" s="143" t="n">
        <v>4670000</v>
      </c>
      <c r="D5227" s="143" t="n">
        <v>46700000</v>
      </c>
      <c r="E5227" s="140" t="s">
        <v>3439</v>
      </c>
      <c r="F5227" s="143" t="n">
        <v>2022</v>
      </c>
      <c r="G5227" s="144" t="n">
        <v>203000000</v>
      </c>
      <c r="H5227" s="144" t="n">
        <v>0</v>
      </c>
      <c r="I5227" s="144" t="n">
        <f aca="false">+G:G-H:H</f>
        <v>203000000</v>
      </c>
    </row>
    <row r="5228" customFormat="false" ht="17.25" hidden="false" customHeight="true" outlineLevel="0" collapsed="false">
      <c r="A5228" s="140" t="s">
        <v>3020</v>
      </c>
      <c r="C5228" s="143" t="n">
        <v>4670000</v>
      </c>
      <c r="D5228" s="143" t="n">
        <v>46700000</v>
      </c>
      <c r="E5228" s="140" t="s">
        <v>95</v>
      </c>
      <c r="F5228" s="143" t="n">
        <v>2022</v>
      </c>
      <c r="G5228" s="144" t="n">
        <v>0</v>
      </c>
      <c r="H5228" s="144" t="n">
        <v>1200000000</v>
      </c>
      <c r="I5228" s="144" t="n">
        <f aca="false">+G:G-H:H</f>
        <v>-1200000000</v>
      </c>
    </row>
    <row r="5229" customFormat="false" ht="17.25" hidden="false" customHeight="true" outlineLevel="0" collapsed="false">
      <c r="A5229" s="140" t="s">
        <v>3020</v>
      </c>
      <c r="C5229" s="143" t="n">
        <v>4680000</v>
      </c>
      <c r="D5229" s="143" t="n">
        <v>46800000</v>
      </c>
      <c r="E5229" s="140" t="s">
        <v>1567</v>
      </c>
      <c r="F5229" s="143" t="n">
        <v>2022</v>
      </c>
      <c r="G5229" s="144" t="n">
        <v>0</v>
      </c>
      <c r="H5229" s="144" t="n">
        <v>2303442.83</v>
      </c>
      <c r="I5229" s="144" t="n">
        <f aca="false">+G:G-H:H</f>
        <v>-2303442.83</v>
      </c>
    </row>
    <row r="5230" customFormat="false" ht="17.25" hidden="false" customHeight="true" outlineLevel="0" collapsed="false">
      <c r="A5230" s="140" t="s">
        <v>3020</v>
      </c>
      <c r="C5230" s="143" t="n">
        <v>4680000</v>
      </c>
      <c r="D5230" s="143" t="n">
        <v>46800000</v>
      </c>
      <c r="E5230" s="140" t="s">
        <v>81</v>
      </c>
      <c r="F5230" s="143" t="n">
        <v>2022</v>
      </c>
      <c r="G5230" s="144" t="n">
        <v>0</v>
      </c>
      <c r="H5230" s="144" t="n">
        <v>526891.02</v>
      </c>
      <c r="I5230" s="144" t="n">
        <f aca="false">+G:G-H:H</f>
        <v>-526891.02</v>
      </c>
    </row>
    <row r="5231" customFormat="false" ht="17.25" hidden="false" customHeight="true" outlineLevel="0" collapsed="false">
      <c r="A5231" s="140" t="s">
        <v>3020</v>
      </c>
      <c r="C5231" s="143" t="n">
        <v>4680000</v>
      </c>
      <c r="D5231" s="143" t="n">
        <v>46800000</v>
      </c>
      <c r="E5231" s="140" t="s">
        <v>76</v>
      </c>
      <c r="F5231" s="143" t="n">
        <v>2022</v>
      </c>
      <c r="G5231" s="144" t="n">
        <v>0</v>
      </c>
      <c r="H5231" s="144" t="n">
        <v>3850628.71</v>
      </c>
      <c r="I5231" s="144" t="n">
        <f aca="false">+G:G-H:H</f>
        <v>-3850628.71</v>
      </c>
    </row>
    <row r="5232" customFormat="false" ht="17.25" hidden="false" customHeight="true" outlineLevel="0" collapsed="false">
      <c r="A5232" s="140" t="s">
        <v>3020</v>
      </c>
      <c r="C5232" s="143" t="n">
        <v>4680000</v>
      </c>
      <c r="D5232" s="143" t="n">
        <v>46800000</v>
      </c>
      <c r="E5232" s="140" t="s">
        <v>85</v>
      </c>
      <c r="F5232" s="143" t="n">
        <v>2022</v>
      </c>
      <c r="G5232" s="144" t="n">
        <v>0</v>
      </c>
      <c r="H5232" s="144" t="n">
        <v>13118400</v>
      </c>
      <c r="I5232" s="144" t="n">
        <f aca="false">+G:G-H:H</f>
        <v>-13118400</v>
      </c>
    </row>
    <row r="5233" customFormat="false" ht="17.25" hidden="false" customHeight="true" outlineLevel="0" collapsed="false">
      <c r="A5233" s="140" t="s">
        <v>3020</v>
      </c>
      <c r="C5233" s="143" t="n">
        <v>4710000</v>
      </c>
      <c r="D5233" s="143" t="n">
        <v>47100000</v>
      </c>
      <c r="E5233" s="140" t="s">
        <v>362</v>
      </c>
      <c r="F5233" s="143" t="n">
        <v>2022</v>
      </c>
      <c r="G5233" s="144" t="n">
        <v>75088305.5</v>
      </c>
      <c r="H5233" s="144" t="n">
        <v>0</v>
      </c>
      <c r="I5233" s="144" t="n">
        <f aca="false">+G:G-H:H</f>
        <v>75088305.5</v>
      </c>
    </row>
    <row r="5234" customFormat="false" ht="17.25" hidden="false" customHeight="true" outlineLevel="0" collapsed="false">
      <c r="A5234" s="140" t="s">
        <v>3020</v>
      </c>
      <c r="C5234" s="143" t="n">
        <v>4860000</v>
      </c>
      <c r="D5234" s="143" t="n">
        <v>48600000</v>
      </c>
      <c r="E5234" s="140" t="s">
        <v>3147</v>
      </c>
      <c r="F5234" s="143" t="n">
        <v>2022</v>
      </c>
      <c r="G5234" s="144" t="n">
        <v>8740140.72</v>
      </c>
      <c r="H5234" s="144" t="n">
        <v>0</v>
      </c>
      <c r="I5234" s="144" t="n">
        <f aca="false">+G:G-H:H</f>
        <v>8740140.72</v>
      </c>
    </row>
    <row r="5235" customFormat="false" ht="17.25" hidden="false" customHeight="true" outlineLevel="0" collapsed="false">
      <c r="A5235" s="140" t="s">
        <v>3020</v>
      </c>
      <c r="C5235" s="143" t="n">
        <v>5111000</v>
      </c>
      <c r="D5235" s="143" t="n">
        <v>51110000</v>
      </c>
      <c r="E5235" s="140" t="s">
        <v>2268</v>
      </c>
      <c r="F5235" s="143" t="n">
        <v>2022</v>
      </c>
      <c r="G5235" s="144" t="n">
        <v>65411322.39</v>
      </c>
      <c r="H5235" s="144" t="n">
        <v>0</v>
      </c>
      <c r="I5235" s="144" t="n">
        <f aca="false">+G:G-H:H</f>
        <v>65411322.39</v>
      </c>
    </row>
    <row r="5236" customFormat="false" ht="17.25" hidden="false" customHeight="true" outlineLevel="0" collapsed="false">
      <c r="A5236" s="140" t="s">
        <v>3020</v>
      </c>
      <c r="C5236" s="143" t="n">
        <v>5112221</v>
      </c>
      <c r="D5236" s="143" t="n">
        <v>51122410</v>
      </c>
      <c r="E5236" s="140" t="s">
        <v>316</v>
      </c>
      <c r="F5236" s="143" t="n">
        <v>2022</v>
      </c>
      <c r="G5236" s="144" t="n">
        <v>5962578.6</v>
      </c>
      <c r="H5236" s="144" t="n">
        <v>0</v>
      </c>
      <c r="I5236" s="144" t="n">
        <f aca="false">+G:G-H:H</f>
        <v>5962578.6</v>
      </c>
    </row>
    <row r="5237" customFormat="false" ht="17.25" hidden="false" customHeight="true" outlineLevel="0" collapsed="false">
      <c r="A5237" s="140" t="s">
        <v>3020</v>
      </c>
      <c r="C5237" s="143" t="n">
        <v>5112241</v>
      </c>
      <c r="D5237" s="143" t="n">
        <v>51122410</v>
      </c>
      <c r="E5237" s="140" t="s">
        <v>369</v>
      </c>
      <c r="F5237" s="143" t="n">
        <v>2022</v>
      </c>
      <c r="G5237" s="144" t="n">
        <v>0</v>
      </c>
      <c r="H5237" s="144" t="n">
        <v>5964314.86</v>
      </c>
      <c r="I5237" s="144" t="n">
        <f aca="false">+G:G-H:H</f>
        <v>-5964314.86</v>
      </c>
    </row>
    <row r="5238" customFormat="false" ht="17.25" hidden="false" customHeight="true" outlineLevel="0" collapsed="false">
      <c r="A5238" s="140" t="s">
        <v>3020</v>
      </c>
      <c r="C5238" s="143" t="n">
        <v>5114000</v>
      </c>
      <c r="D5238" s="143" t="n">
        <v>51140000</v>
      </c>
      <c r="E5238" s="140" t="s">
        <v>2270</v>
      </c>
      <c r="F5238" s="143" t="n">
        <v>2022</v>
      </c>
      <c r="G5238" s="144" t="n">
        <v>0</v>
      </c>
      <c r="H5238" s="144" t="n">
        <v>387859656.77</v>
      </c>
      <c r="I5238" s="144" t="n">
        <f aca="false">+G:G-H:H</f>
        <v>-387859656.77</v>
      </c>
    </row>
    <row r="5239" customFormat="false" ht="17.25" hidden="false" customHeight="true" outlineLevel="0" collapsed="false">
      <c r="A5239" s="140" t="s">
        <v>3020</v>
      </c>
      <c r="C5239" s="143" t="n">
        <v>5116000</v>
      </c>
      <c r="D5239" s="143" t="n">
        <v>51160000</v>
      </c>
      <c r="E5239" s="140" t="s">
        <v>3372</v>
      </c>
      <c r="F5239" s="143" t="n">
        <v>2022</v>
      </c>
      <c r="G5239" s="144" t="n">
        <v>0</v>
      </c>
      <c r="H5239" s="144" t="n">
        <v>29853946.32</v>
      </c>
      <c r="I5239" s="144" t="n">
        <f aca="false">+G:G-H:H</f>
        <v>-29853946.32</v>
      </c>
    </row>
    <row r="5240" customFormat="false" ht="17.25" hidden="false" customHeight="true" outlineLevel="0" collapsed="false">
      <c r="A5240" s="140" t="s">
        <v>3020</v>
      </c>
      <c r="C5240" s="143" t="n">
        <v>5121100</v>
      </c>
      <c r="D5240" s="143" t="n">
        <v>51211000</v>
      </c>
      <c r="E5240" s="140" t="s">
        <v>688</v>
      </c>
      <c r="F5240" s="143" t="n">
        <v>2022</v>
      </c>
      <c r="G5240" s="144" t="n">
        <v>10473724.8</v>
      </c>
      <c r="H5240" s="144" t="n">
        <v>0</v>
      </c>
      <c r="I5240" s="144" t="n">
        <f aca="false">+G:G-H:H</f>
        <v>10473724.8</v>
      </c>
    </row>
    <row r="5241" customFormat="false" ht="17.25" hidden="false" customHeight="true" outlineLevel="0" collapsed="false">
      <c r="A5241" s="140" t="s">
        <v>3020</v>
      </c>
      <c r="C5241" s="143" t="n">
        <v>5122100</v>
      </c>
      <c r="D5241" s="143" t="n">
        <v>51221000</v>
      </c>
      <c r="E5241" s="140" t="s">
        <v>694</v>
      </c>
      <c r="F5241" s="143" t="n">
        <v>2022</v>
      </c>
      <c r="G5241" s="144" t="n">
        <v>1316325605.48</v>
      </c>
      <c r="H5241" s="144" t="n">
        <v>0</v>
      </c>
      <c r="I5241" s="144" t="n">
        <f aca="false">+G:G-H:H</f>
        <v>1316325605.48</v>
      </c>
    </row>
    <row r="5242" customFormat="false" ht="17.25" hidden="false" customHeight="true" outlineLevel="0" collapsed="false">
      <c r="A5242" s="140" t="s">
        <v>3020</v>
      </c>
      <c r="C5242" s="143" t="n">
        <v>5123100</v>
      </c>
      <c r="D5242" s="143" t="n">
        <v>51231000</v>
      </c>
      <c r="E5242" s="140" t="s">
        <v>696</v>
      </c>
      <c r="F5242" s="143" t="n">
        <v>2022</v>
      </c>
      <c r="G5242" s="144" t="n">
        <v>0</v>
      </c>
      <c r="H5242" s="144" t="n">
        <v>37561291.67</v>
      </c>
      <c r="I5242" s="144" t="n">
        <f aca="false">+G:G-H:H</f>
        <v>-37561291.67</v>
      </c>
    </row>
    <row r="5243" customFormat="false" ht="17.25" hidden="false" customHeight="true" outlineLevel="0" collapsed="false">
      <c r="A5243" s="140" t="s">
        <v>3020</v>
      </c>
      <c r="C5243" s="143" t="n">
        <v>5124100</v>
      </c>
      <c r="D5243" s="143" t="n">
        <v>51241000</v>
      </c>
      <c r="E5243" s="140" t="s">
        <v>699</v>
      </c>
      <c r="F5243" s="143" t="n">
        <v>2022</v>
      </c>
      <c r="G5243" s="144" t="n">
        <v>122271416.91</v>
      </c>
      <c r="H5243" s="144" t="n">
        <v>0</v>
      </c>
      <c r="I5243" s="144" t="n">
        <f aca="false">+G:G-H:H</f>
        <v>122271416.91</v>
      </c>
    </row>
    <row r="5244" customFormat="false" ht="17.25" hidden="false" customHeight="true" outlineLevel="0" collapsed="false">
      <c r="A5244" s="140" t="s">
        <v>3020</v>
      </c>
      <c r="C5244" s="143" t="n">
        <v>5126000</v>
      </c>
      <c r="D5244" s="143" t="n">
        <v>51260000</v>
      </c>
      <c r="E5244" s="140" t="s">
        <v>794</v>
      </c>
      <c r="F5244" s="143" t="n">
        <v>2022</v>
      </c>
      <c r="G5244" s="144" t="n">
        <v>0</v>
      </c>
      <c r="H5244" s="144" t="n">
        <v>559418034.42</v>
      </c>
      <c r="I5244" s="144" t="n">
        <f aca="false">+G:G-H:H</f>
        <v>-559418034.42</v>
      </c>
    </row>
    <row r="5245" customFormat="false" ht="17.25" hidden="false" customHeight="true" outlineLevel="0" collapsed="false">
      <c r="A5245" s="140" t="s">
        <v>3020</v>
      </c>
      <c r="C5245" s="143" t="n">
        <v>5160000</v>
      </c>
      <c r="D5245" s="143" t="n">
        <v>51260000</v>
      </c>
      <c r="E5245" s="140" t="s">
        <v>385</v>
      </c>
      <c r="F5245" s="143" t="n">
        <v>2022</v>
      </c>
      <c r="G5245" s="144" t="n">
        <v>0</v>
      </c>
      <c r="H5245" s="144" t="n">
        <v>607056.31</v>
      </c>
      <c r="I5245" s="144" t="n">
        <f aca="false">+G:G-H:H</f>
        <v>-607056.31</v>
      </c>
    </row>
    <row r="5246" customFormat="false" ht="17.25" hidden="false" customHeight="true" outlineLevel="0" collapsed="false">
      <c r="A5246" s="140" t="s">
        <v>3020</v>
      </c>
      <c r="C5246" s="143" t="n">
        <v>5191000</v>
      </c>
      <c r="D5246" s="143" t="n">
        <v>51910000</v>
      </c>
      <c r="E5246" s="140" t="s">
        <v>701</v>
      </c>
      <c r="F5246" s="143" t="n">
        <v>2022</v>
      </c>
      <c r="G5246" s="144" t="n">
        <v>0</v>
      </c>
      <c r="H5246" s="144" t="n">
        <v>525000000</v>
      </c>
      <c r="I5246" s="144" t="n">
        <f aca="false">+G:G-H:H</f>
        <v>-525000000</v>
      </c>
    </row>
    <row r="5247" customFormat="false" ht="17.25" hidden="false" customHeight="true" outlineLevel="0" collapsed="false">
      <c r="A5247" s="140" t="s">
        <v>3020</v>
      </c>
      <c r="C5247" s="143" t="n">
        <v>5192000</v>
      </c>
      <c r="D5247" s="143" t="n">
        <v>51920000</v>
      </c>
      <c r="E5247" s="140" t="s">
        <v>386</v>
      </c>
      <c r="F5247" s="143" t="n">
        <v>2022</v>
      </c>
      <c r="G5247" s="144" t="n">
        <v>0</v>
      </c>
      <c r="H5247" s="144" t="n">
        <v>325000000</v>
      </c>
      <c r="I5247" s="144" t="n">
        <f aca="false">+G:G-H:H</f>
        <v>-325000000</v>
      </c>
    </row>
    <row r="5248" customFormat="false" ht="17.25" hidden="false" customHeight="true" outlineLevel="0" collapsed="false">
      <c r="A5248" s="140" t="s">
        <v>3020</v>
      </c>
      <c r="C5248" s="143" t="n">
        <v>5193000</v>
      </c>
      <c r="D5248" s="143" t="n">
        <v>51920000</v>
      </c>
      <c r="E5248" s="140" t="s">
        <v>799</v>
      </c>
      <c r="F5248" s="143" t="n">
        <v>2022</v>
      </c>
      <c r="G5248" s="144" t="n">
        <v>0</v>
      </c>
      <c r="H5248" s="144" t="n">
        <v>953460612.45</v>
      </c>
      <c r="I5248" s="144" t="n">
        <f aca="false">+G:G-H:H</f>
        <v>-953460612.45</v>
      </c>
    </row>
    <row r="5249" customFormat="false" ht="17.25" hidden="false" customHeight="true" outlineLevel="0" collapsed="false">
      <c r="A5249" s="140" t="s">
        <v>3020</v>
      </c>
      <c r="C5249" s="143" t="n">
        <v>5310000</v>
      </c>
      <c r="D5249" s="143" t="n">
        <v>53100000</v>
      </c>
      <c r="E5249" s="140" t="s">
        <v>3373</v>
      </c>
      <c r="F5249" s="143" t="n">
        <v>2022</v>
      </c>
      <c r="G5249" s="144" t="n">
        <v>19463.67</v>
      </c>
      <c r="H5249" s="144" t="n">
        <v>0</v>
      </c>
      <c r="I5249" s="144" t="n">
        <f aca="false">+G:G-H:H</f>
        <v>19463.67</v>
      </c>
    </row>
    <row r="5250" customFormat="false" ht="17.25" hidden="false" customHeight="true" outlineLevel="0" collapsed="false">
      <c r="A5250" s="140" t="s">
        <v>3020</v>
      </c>
      <c r="C5250" s="143" t="n">
        <v>5311000</v>
      </c>
      <c r="D5250" s="143" t="n">
        <v>53110000</v>
      </c>
      <c r="E5250" s="140" t="s">
        <v>3374</v>
      </c>
      <c r="F5250" s="143" t="n">
        <v>2022</v>
      </c>
      <c r="G5250" s="144" t="n">
        <v>219200</v>
      </c>
      <c r="H5250" s="144" t="n">
        <v>0</v>
      </c>
      <c r="I5250" s="144" t="n">
        <f aca="false">+G:G-H:H</f>
        <v>219200</v>
      </c>
    </row>
    <row r="5251" customFormat="false" ht="17.25" hidden="false" customHeight="true" outlineLevel="0" collapsed="false">
      <c r="A5251" s="140" t="s">
        <v>3020</v>
      </c>
      <c r="C5251" s="143" t="n">
        <v>5312000</v>
      </c>
      <c r="D5251" s="143" t="n">
        <v>53120000</v>
      </c>
      <c r="E5251" s="140" t="s">
        <v>3375</v>
      </c>
      <c r="F5251" s="143" t="n">
        <v>2022</v>
      </c>
      <c r="G5251" s="144" t="n">
        <v>1377400</v>
      </c>
      <c r="H5251" s="144" t="n">
        <v>0</v>
      </c>
      <c r="I5251" s="144" t="n">
        <f aca="false">+G:G-H:H</f>
        <v>1377400</v>
      </c>
    </row>
    <row r="5252" customFormat="false" ht="17.25" hidden="false" customHeight="true" outlineLevel="0" collapsed="false">
      <c r="A5252" s="140" t="s">
        <v>3020</v>
      </c>
      <c r="C5252" s="143" t="n">
        <v>5350000</v>
      </c>
      <c r="D5252" s="143" t="n">
        <v>53500000</v>
      </c>
      <c r="E5252" s="140" t="s">
        <v>2884</v>
      </c>
      <c r="F5252" s="143" t="n">
        <v>2022</v>
      </c>
      <c r="G5252" s="144" t="n">
        <v>178200</v>
      </c>
      <c r="H5252" s="144" t="n">
        <v>0</v>
      </c>
      <c r="I5252" s="144" t="n">
        <f aca="false">+G:G-H:H</f>
        <v>178200</v>
      </c>
    </row>
    <row r="5253" customFormat="false" ht="17.25" hidden="false" customHeight="true" outlineLevel="0" collapsed="false">
      <c r="A5253" s="140" t="s">
        <v>3020</v>
      </c>
      <c r="C5253" s="143" t="n">
        <v>5360000</v>
      </c>
      <c r="D5253" s="143" t="n">
        <v>53600000</v>
      </c>
      <c r="E5253" s="140" t="s">
        <v>2885</v>
      </c>
      <c r="F5253" s="143" t="n">
        <v>2022</v>
      </c>
      <c r="G5253" s="144" t="n">
        <v>137400</v>
      </c>
      <c r="H5253" s="144" t="n">
        <v>0</v>
      </c>
      <c r="I5253" s="144" t="n">
        <f aca="false">+G:G-H:H</f>
        <v>137400</v>
      </c>
    </row>
    <row r="5254" customFormat="false" ht="17.25" hidden="false" customHeight="true" outlineLevel="0" collapsed="false">
      <c r="A5254" s="140" t="s">
        <v>3020</v>
      </c>
      <c r="C5254" s="143" t="n">
        <v>5380000</v>
      </c>
      <c r="D5254" s="143" t="n">
        <v>53800000</v>
      </c>
      <c r="E5254" s="140" t="s">
        <v>2887</v>
      </c>
      <c r="F5254" s="143" t="n">
        <v>2022</v>
      </c>
      <c r="G5254" s="144" t="n">
        <v>8028800</v>
      </c>
      <c r="H5254" s="144" t="n">
        <v>0</v>
      </c>
      <c r="I5254" s="144" t="n">
        <f aca="false">+G:G-H:H</f>
        <v>8028800</v>
      </c>
    </row>
    <row r="5255" customFormat="false" ht="17.25" hidden="false" customHeight="true" outlineLevel="0" collapsed="false">
      <c r="A5255" s="140" t="s">
        <v>3020</v>
      </c>
      <c r="C5255" s="143" t="n">
        <v>5800000</v>
      </c>
      <c r="D5255" s="143" t="n">
        <v>58000000</v>
      </c>
      <c r="E5255" s="140" t="s">
        <v>704</v>
      </c>
      <c r="F5255" s="143" t="n">
        <v>2022</v>
      </c>
      <c r="G5255" s="144" t="n">
        <v>0</v>
      </c>
      <c r="H5255" s="144" t="n">
        <v>740800</v>
      </c>
      <c r="I5255" s="144" t="n">
        <f aca="false">+G:G-H:H</f>
        <v>-740800</v>
      </c>
    </row>
    <row r="5256" customFormat="false" ht="17.25" hidden="false" customHeight="true" outlineLevel="0" collapsed="false">
      <c r="A5256" s="140" t="s">
        <v>3020</v>
      </c>
      <c r="C5256" s="143" t="n">
        <v>6020100</v>
      </c>
      <c r="D5256" s="143" t="n">
        <v>60201000</v>
      </c>
      <c r="E5256" s="140" t="s">
        <v>408</v>
      </c>
      <c r="F5256" s="143" t="n">
        <v>2022</v>
      </c>
      <c r="G5256" s="144" t="n">
        <v>1868189.29</v>
      </c>
      <c r="H5256" s="144" t="n">
        <v>0</v>
      </c>
      <c r="I5256" s="144" t="n">
        <f aca="false">+G:G-H:H</f>
        <v>1868189.29</v>
      </c>
    </row>
    <row r="5257" customFormat="false" ht="17.25" hidden="false" customHeight="true" outlineLevel="0" collapsed="false">
      <c r="A5257" s="140" t="s">
        <v>3020</v>
      </c>
      <c r="C5257" s="143" t="n">
        <v>6037000</v>
      </c>
      <c r="D5257" s="143" t="n">
        <v>60370000</v>
      </c>
      <c r="E5257" s="140" t="s">
        <v>705</v>
      </c>
      <c r="F5257" s="143" t="n">
        <v>2022</v>
      </c>
      <c r="G5257" s="144" t="n">
        <v>300927551.43</v>
      </c>
      <c r="H5257" s="144" t="n">
        <v>0</v>
      </c>
      <c r="I5257" s="144" t="n">
        <f aca="false">+G:G-H:H</f>
        <v>300927551.43</v>
      </c>
    </row>
    <row r="5258" customFormat="false" ht="17.25" hidden="false" customHeight="true" outlineLevel="0" collapsed="false">
      <c r="A5258" s="140" t="s">
        <v>3020</v>
      </c>
      <c r="C5258" s="143" t="n">
        <v>6038000</v>
      </c>
      <c r="D5258" s="143" t="n">
        <v>60380000</v>
      </c>
      <c r="E5258" s="140" t="s">
        <v>707</v>
      </c>
      <c r="F5258" s="143" t="n">
        <v>2022</v>
      </c>
      <c r="G5258" s="144" t="n">
        <v>10754805.28</v>
      </c>
      <c r="H5258" s="144" t="n">
        <v>0</v>
      </c>
      <c r="I5258" s="144" t="n">
        <f aca="false">+G:G-H:H</f>
        <v>10754805.28</v>
      </c>
    </row>
    <row r="5259" customFormat="false" ht="17.25" hidden="false" customHeight="true" outlineLevel="0" collapsed="false">
      <c r="A5259" s="140" t="s">
        <v>3020</v>
      </c>
      <c r="C5259" s="143" t="n">
        <v>6061000</v>
      </c>
      <c r="D5259" s="143" t="n">
        <v>60610000</v>
      </c>
      <c r="E5259" s="140" t="s">
        <v>2107</v>
      </c>
      <c r="F5259" s="143" t="n">
        <v>2022</v>
      </c>
      <c r="G5259" s="144" t="n">
        <v>18813737.84</v>
      </c>
      <c r="H5259" s="144" t="n">
        <v>0</v>
      </c>
      <c r="I5259" s="144" t="n">
        <f aca="false">+G:G-H:H</f>
        <v>18813737.84</v>
      </c>
    </row>
    <row r="5260" customFormat="false" ht="17.25" hidden="false" customHeight="true" outlineLevel="0" collapsed="false">
      <c r="A5260" s="140" t="s">
        <v>3020</v>
      </c>
      <c r="C5260" s="143" t="n">
        <v>6062000</v>
      </c>
      <c r="D5260" s="143" t="n">
        <v>60620000</v>
      </c>
      <c r="E5260" s="140" t="s">
        <v>356</v>
      </c>
      <c r="F5260" s="143" t="n">
        <v>2022</v>
      </c>
      <c r="G5260" s="144" t="n">
        <v>6490772.32</v>
      </c>
      <c r="H5260" s="144" t="n">
        <v>0</v>
      </c>
      <c r="I5260" s="144" t="n">
        <f aca="false">+G:G-H:H</f>
        <v>6490772.32</v>
      </c>
    </row>
    <row r="5261" customFormat="false" ht="17.25" hidden="false" customHeight="true" outlineLevel="0" collapsed="false">
      <c r="A5261" s="140" t="s">
        <v>3020</v>
      </c>
      <c r="C5261" s="143" t="n">
        <v>6064000</v>
      </c>
      <c r="D5261" s="143" t="n">
        <v>60640000</v>
      </c>
      <c r="E5261" s="140" t="s">
        <v>360</v>
      </c>
      <c r="F5261" s="143" t="n">
        <v>2022</v>
      </c>
      <c r="G5261" s="144" t="n">
        <v>1858241</v>
      </c>
      <c r="H5261" s="144" t="n">
        <v>0</v>
      </c>
      <c r="I5261" s="144" t="n">
        <f aca="false">+G:G-H:H</f>
        <v>1858241</v>
      </c>
    </row>
    <row r="5262" customFormat="false" ht="17.25" hidden="false" customHeight="true" outlineLevel="0" collapsed="false">
      <c r="A5262" s="140" t="s">
        <v>3020</v>
      </c>
      <c r="C5262" s="143" t="n">
        <v>6065000</v>
      </c>
      <c r="D5262" s="143" t="n">
        <v>60650000</v>
      </c>
      <c r="E5262" s="140" t="s">
        <v>141</v>
      </c>
      <c r="F5262" s="143" t="n">
        <v>2022</v>
      </c>
      <c r="G5262" s="144" t="n">
        <v>39978445.07</v>
      </c>
      <c r="H5262" s="144" t="n">
        <v>0</v>
      </c>
      <c r="I5262" s="144" t="n">
        <f aca="false">+G:G-H:H</f>
        <v>39978445.07</v>
      </c>
    </row>
    <row r="5263" customFormat="false" ht="17.25" hidden="false" customHeight="true" outlineLevel="0" collapsed="false">
      <c r="A5263" s="140" t="s">
        <v>3020</v>
      </c>
      <c r="C5263" s="143" t="n">
        <v>6067000</v>
      </c>
      <c r="D5263" s="143" t="n">
        <v>60670000</v>
      </c>
      <c r="E5263" s="140" t="s">
        <v>363</v>
      </c>
      <c r="F5263" s="143" t="n">
        <v>2022</v>
      </c>
      <c r="G5263" s="144" t="n">
        <v>7112364.23</v>
      </c>
      <c r="H5263" s="144" t="n">
        <v>0</v>
      </c>
      <c r="I5263" s="144" t="n">
        <f aca="false">+G:G-H:H</f>
        <v>7112364.23</v>
      </c>
    </row>
    <row r="5264" customFormat="false" ht="17.25" hidden="false" customHeight="true" outlineLevel="0" collapsed="false">
      <c r="A5264" s="140" t="s">
        <v>3020</v>
      </c>
      <c r="C5264" s="143" t="n">
        <v>6068000</v>
      </c>
      <c r="D5264" s="143" t="n">
        <v>60680000</v>
      </c>
      <c r="E5264" s="140" t="s">
        <v>353</v>
      </c>
      <c r="F5264" s="143" t="n">
        <v>2022</v>
      </c>
      <c r="G5264" s="144" t="n">
        <v>10561997.92</v>
      </c>
      <c r="H5264" s="144" t="n">
        <v>0</v>
      </c>
      <c r="I5264" s="144" t="n">
        <f aca="false">+G:G-H:H</f>
        <v>10561997.92</v>
      </c>
    </row>
    <row r="5265" customFormat="false" ht="17.25" hidden="false" customHeight="true" outlineLevel="0" collapsed="false">
      <c r="A5265" s="140" t="s">
        <v>3020</v>
      </c>
      <c r="C5265" s="143" t="n">
        <v>6071000</v>
      </c>
      <c r="D5265" s="143" t="n">
        <v>60710000</v>
      </c>
      <c r="E5265" s="140" t="s">
        <v>431</v>
      </c>
      <c r="F5265" s="143" t="n">
        <v>2022</v>
      </c>
      <c r="G5265" s="144" t="n">
        <v>502263399.08</v>
      </c>
      <c r="H5265" s="144" t="n">
        <v>0</v>
      </c>
      <c r="I5265" s="144" t="n">
        <f aca="false">+G:G-H:H</f>
        <v>502263399.08</v>
      </c>
    </row>
    <row r="5266" customFormat="false" ht="17.25" hidden="false" customHeight="true" outlineLevel="0" collapsed="false">
      <c r="A5266" s="140" t="s">
        <v>3020</v>
      </c>
      <c r="C5266" s="143" t="n">
        <v>6072000</v>
      </c>
      <c r="D5266" s="143" t="n">
        <v>60720000</v>
      </c>
      <c r="E5266" s="140" t="s">
        <v>711</v>
      </c>
      <c r="F5266" s="143" t="n">
        <v>2022</v>
      </c>
      <c r="G5266" s="144" t="n">
        <v>5029519403.54</v>
      </c>
      <c r="H5266" s="144" t="n">
        <v>0</v>
      </c>
      <c r="I5266" s="144" t="n">
        <f aca="false">+G:G-H:H</f>
        <v>5029519403.54</v>
      </c>
    </row>
    <row r="5267" customFormat="false" ht="17.25" hidden="false" customHeight="true" outlineLevel="0" collapsed="false">
      <c r="A5267" s="140" t="s">
        <v>3020</v>
      </c>
      <c r="C5267" s="143" t="n">
        <v>6080100</v>
      </c>
      <c r="D5267" s="143" t="n">
        <v>60801000</v>
      </c>
      <c r="E5267" s="140" t="s">
        <v>435</v>
      </c>
      <c r="F5267" s="143" t="n">
        <v>2022</v>
      </c>
      <c r="G5267" s="144" t="n">
        <v>148063808.08</v>
      </c>
      <c r="H5267" s="144" t="n">
        <v>0</v>
      </c>
      <c r="I5267" s="144" t="n">
        <f aca="false">+G:G-H:H</f>
        <v>148063808.08</v>
      </c>
    </row>
    <row r="5268" customFormat="false" ht="17.25" hidden="false" customHeight="true" outlineLevel="0" collapsed="false">
      <c r="A5268" s="140" t="s">
        <v>3020</v>
      </c>
      <c r="C5268" s="143" t="n">
        <v>6080200</v>
      </c>
      <c r="D5268" s="143" t="n">
        <v>60802000</v>
      </c>
      <c r="E5268" s="140" t="s">
        <v>712</v>
      </c>
      <c r="F5268" s="143" t="n">
        <v>2022</v>
      </c>
      <c r="G5268" s="144" t="n">
        <v>2523235.97</v>
      </c>
      <c r="H5268" s="144" t="n">
        <v>0</v>
      </c>
      <c r="I5268" s="144" t="n">
        <f aca="false">+G:G-H:H</f>
        <v>2523235.97</v>
      </c>
    </row>
    <row r="5269" customFormat="false" ht="17.25" hidden="false" customHeight="true" outlineLevel="0" collapsed="false">
      <c r="A5269" s="140" t="s">
        <v>3020</v>
      </c>
      <c r="C5269" s="143" t="n">
        <v>6080300</v>
      </c>
      <c r="D5269" s="143" t="n">
        <v>60803000</v>
      </c>
      <c r="E5269" s="140" t="s">
        <v>437</v>
      </c>
      <c r="F5269" s="143" t="n">
        <v>2022</v>
      </c>
      <c r="G5269" s="144" t="n">
        <v>16492908.44</v>
      </c>
      <c r="H5269" s="144" t="n">
        <v>0</v>
      </c>
      <c r="I5269" s="144" t="n">
        <f aca="false">+G:G-H:H</f>
        <v>16492908.44</v>
      </c>
    </row>
    <row r="5270" customFormat="false" ht="17.25" hidden="false" customHeight="true" outlineLevel="0" collapsed="false">
      <c r="A5270" s="140" t="s">
        <v>3020</v>
      </c>
      <c r="C5270" s="143" t="n">
        <v>6080400</v>
      </c>
      <c r="D5270" s="143" t="n">
        <v>60804000</v>
      </c>
      <c r="E5270" s="140" t="s">
        <v>439</v>
      </c>
      <c r="F5270" s="143" t="n">
        <v>2022</v>
      </c>
      <c r="G5270" s="144" t="n">
        <v>63135762.28</v>
      </c>
      <c r="H5270" s="144" t="n">
        <v>0</v>
      </c>
      <c r="I5270" s="144" t="n">
        <f aca="false">+G:G-H:H</f>
        <v>63135762.28</v>
      </c>
    </row>
    <row r="5271" customFormat="false" ht="17.25" hidden="false" customHeight="true" outlineLevel="0" collapsed="false">
      <c r="A5271" s="140" t="s">
        <v>3020</v>
      </c>
      <c r="C5271" s="143" t="n">
        <v>6080600</v>
      </c>
      <c r="D5271" s="143" t="n">
        <v>60806000</v>
      </c>
      <c r="E5271" s="140" t="s">
        <v>440</v>
      </c>
      <c r="F5271" s="143" t="n">
        <v>2022</v>
      </c>
      <c r="G5271" s="144" t="n">
        <v>21248379.22</v>
      </c>
      <c r="H5271" s="144" t="n">
        <v>0</v>
      </c>
      <c r="I5271" s="144" t="n">
        <f aca="false">+G:G-H:H</f>
        <v>21248379.22</v>
      </c>
    </row>
    <row r="5272" customFormat="false" ht="17.25" hidden="false" customHeight="true" outlineLevel="0" collapsed="false">
      <c r="A5272" s="140" t="s">
        <v>3020</v>
      </c>
      <c r="C5272" s="143" t="n">
        <v>6080700</v>
      </c>
      <c r="D5272" s="143" t="n">
        <v>60807000</v>
      </c>
      <c r="E5272" s="140" t="s">
        <v>1835</v>
      </c>
      <c r="F5272" s="143" t="n">
        <v>2022</v>
      </c>
      <c r="G5272" s="144" t="n">
        <v>55343</v>
      </c>
      <c r="H5272" s="144" t="n">
        <v>0</v>
      </c>
      <c r="I5272" s="144" t="n">
        <f aca="false">+G:G-H:H</f>
        <v>55343</v>
      </c>
    </row>
    <row r="5273" customFormat="false" ht="17.25" hidden="false" customHeight="true" outlineLevel="0" collapsed="false">
      <c r="A5273" s="140" t="s">
        <v>3020</v>
      </c>
      <c r="C5273" s="143" t="n">
        <v>6080800</v>
      </c>
      <c r="D5273" s="143" t="n">
        <v>60808000</v>
      </c>
      <c r="E5273" s="140" t="s">
        <v>442</v>
      </c>
      <c r="F5273" s="143" t="n">
        <v>2022</v>
      </c>
      <c r="G5273" s="144" t="n">
        <v>36920952.69</v>
      </c>
      <c r="H5273" s="144" t="n">
        <v>0</v>
      </c>
      <c r="I5273" s="144" t="n">
        <f aca="false">+G:G-H:H</f>
        <v>36920952.69</v>
      </c>
    </row>
    <row r="5274" customFormat="false" ht="17.25" hidden="false" customHeight="true" outlineLevel="0" collapsed="false">
      <c r="A5274" s="140" t="s">
        <v>3020</v>
      </c>
      <c r="C5274" s="143" t="n">
        <v>6080900</v>
      </c>
      <c r="D5274" s="143" t="n">
        <v>60809000</v>
      </c>
      <c r="E5274" s="140" t="s">
        <v>3377</v>
      </c>
      <c r="F5274" s="143" t="n">
        <v>2022</v>
      </c>
      <c r="G5274" s="144" t="n">
        <v>671000</v>
      </c>
      <c r="H5274" s="144" t="n">
        <v>0</v>
      </c>
      <c r="I5274" s="144" t="n">
        <f aca="false">+G:G-H:H</f>
        <v>671000</v>
      </c>
    </row>
    <row r="5275" customFormat="false" ht="17.25" hidden="false" customHeight="true" outlineLevel="0" collapsed="false">
      <c r="A5275" s="140" t="s">
        <v>3020</v>
      </c>
      <c r="C5275" s="143" t="n">
        <v>6081100</v>
      </c>
      <c r="D5275" s="143" t="n">
        <v>60811000</v>
      </c>
      <c r="E5275" s="140" t="s">
        <v>444</v>
      </c>
      <c r="F5275" s="143" t="n">
        <v>2022</v>
      </c>
      <c r="G5275" s="144" t="n">
        <v>480474228.46</v>
      </c>
      <c r="H5275" s="144" t="n">
        <v>0</v>
      </c>
      <c r="I5275" s="144" t="n">
        <f aca="false">+G:G-H:H</f>
        <v>480474228.46</v>
      </c>
    </row>
    <row r="5276" customFormat="false" ht="17.25" hidden="false" customHeight="true" outlineLevel="0" collapsed="false">
      <c r="A5276" s="140" t="s">
        <v>3020</v>
      </c>
      <c r="C5276" s="143" t="n">
        <v>6081110</v>
      </c>
      <c r="D5276" s="143" t="n">
        <v>60811100</v>
      </c>
      <c r="E5276" s="140" t="s">
        <v>446</v>
      </c>
      <c r="F5276" s="143" t="n">
        <v>2022</v>
      </c>
      <c r="G5276" s="144" t="n">
        <v>58198162.06</v>
      </c>
      <c r="H5276" s="144" t="n">
        <v>0</v>
      </c>
      <c r="I5276" s="144" t="n">
        <f aca="false">+G:G-H:H</f>
        <v>58198162.06</v>
      </c>
    </row>
    <row r="5277" customFormat="false" ht="17.25" hidden="false" customHeight="true" outlineLevel="0" collapsed="false">
      <c r="A5277" s="140" t="s">
        <v>3020</v>
      </c>
      <c r="C5277" s="143" t="n">
        <v>6081200</v>
      </c>
      <c r="D5277" s="143" t="n">
        <v>60812000</v>
      </c>
      <c r="E5277" s="140" t="s">
        <v>381</v>
      </c>
      <c r="F5277" s="143" t="n">
        <v>2022</v>
      </c>
      <c r="G5277" s="144" t="n">
        <v>29116942</v>
      </c>
      <c r="H5277" s="144" t="n">
        <v>0</v>
      </c>
      <c r="I5277" s="144" t="n">
        <f aca="false">+G:G-H:H</f>
        <v>29116942</v>
      </c>
    </row>
    <row r="5278" customFormat="false" ht="17.25" hidden="false" customHeight="true" outlineLevel="0" collapsed="false">
      <c r="A5278" s="140" t="s">
        <v>3020</v>
      </c>
      <c r="C5278" s="143" t="n">
        <v>6088000</v>
      </c>
      <c r="D5278" s="143" t="n">
        <v>60880000</v>
      </c>
      <c r="E5278" s="140" t="s">
        <v>801</v>
      </c>
      <c r="F5278" s="143" t="n">
        <v>2022</v>
      </c>
      <c r="G5278" s="144" t="n">
        <v>14388010.56</v>
      </c>
      <c r="H5278" s="144" t="n">
        <v>0</v>
      </c>
      <c r="I5278" s="144" t="n">
        <f aca="false">+G:G-H:H</f>
        <v>14388010.56</v>
      </c>
    </row>
    <row r="5279" customFormat="false" ht="17.25" hidden="false" customHeight="true" outlineLevel="0" collapsed="false">
      <c r="A5279" s="140" t="s">
        <v>3020</v>
      </c>
      <c r="C5279" s="143" t="n">
        <v>6111000</v>
      </c>
      <c r="D5279" s="143" t="n">
        <v>61110000</v>
      </c>
      <c r="E5279" s="140" t="s">
        <v>451</v>
      </c>
      <c r="F5279" s="143" t="n">
        <v>2022</v>
      </c>
      <c r="G5279" s="144" t="n">
        <v>20001308.5</v>
      </c>
      <c r="H5279" s="144" t="n">
        <v>0</v>
      </c>
      <c r="I5279" s="144" t="n">
        <f aca="false">+G:G-H:H</f>
        <v>20001308.5</v>
      </c>
    </row>
    <row r="5280" customFormat="false" ht="17.25" hidden="false" customHeight="true" outlineLevel="0" collapsed="false">
      <c r="A5280" s="140" t="s">
        <v>3020</v>
      </c>
      <c r="C5280" s="143" t="n">
        <v>6130000</v>
      </c>
      <c r="D5280" s="143" t="n">
        <v>61300000</v>
      </c>
      <c r="E5280" s="140" t="s">
        <v>3378</v>
      </c>
      <c r="F5280" s="143" t="n">
        <v>2022</v>
      </c>
      <c r="G5280" s="144" t="n">
        <v>105377877.77</v>
      </c>
      <c r="H5280" s="144" t="n">
        <v>0</v>
      </c>
      <c r="I5280" s="144" t="n">
        <f aca="false">+G:G-H:H</f>
        <v>105377877.77</v>
      </c>
    </row>
    <row r="5281" customFormat="false" ht="17.25" hidden="false" customHeight="true" outlineLevel="0" collapsed="false">
      <c r="A5281" s="140" t="s">
        <v>3020</v>
      </c>
      <c r="C5281" s="143" t="n">
        <v>6130100</v>
      </c>
      <c r="D5281" s="143" t="n">
        <v>61301000</v>
      </c>
      <c r="E5281" s="140" t="s">
        <v>3379</v>
      </c>
      <c r="F5281" s="143" t="n">
        <v>2022</v>
      </c>
      <c r="G5281" s="144" t="n">
        <v>38400000</v>
      </c>
      <c r="H5281" s="144" t="n">
        <v>0</v>
      </c>
      <c r="I5281" s="144" t="n">
        <f aca="false">+G:G-H:H</f>
        <v>38400000</v>
      </c>
    </row>
    <row r="5282" customFormat="false" ht="17.25" hidden="false" customHeight="true" outlineLevel="0" collapsed="false">
      <c r="A5282" s="140" t="s">
        <v>3020</v>
      </c>
      <c r="C5282" s="143" t="n">
        <v>6130200</v>
      </c>
      <c r="D5282" s="143" t="n">
        <v>61302000</v>
      </c>
      <c r="E5282" s="140" t="s">
        <v>2871</v>
      </c>
      <c r="F5282" s="143" t="n">
        <v>2022</v>
      </c>
      <c r="G5282" s="144" t="n">
        <v>89247004.72</v>
      </c>
      <c r="H5282" s="144" t="n">
        <v>0</v>
      </c>
      <c r="I5282" s="144" t="n">
        <f aca="false">+G:G-H:H</f>
        <v>89247004.72</v>
      </c>
    </row>
    <row r="5283" customFormat="false" ht="17.25" hidden="false" customHeight="true" outlineLevel="0" collapsed="false">
      <c r="A5283" s="140" t="s">
        <v>3020</v>
      </c>
      <c r="C5283" s="143" t="n">
        <v>6130210</v>
      </c>
      <c r="D5283" s="143" t="n">
        <v>61302000</v>
      </c>
      <c r="E5283" s="140" t="s">
        <v>2872</v>
      </c>
      <c r="F5283" s="143" t="n">
        <v>2022</v>
      </c>
      <c r="G5283" s="144" t="n">
        <v>128520000</v>
      </c>
      <c r="H5283" s="144" t="n">
        <v>0</v>
      </c>
      <c r="I5283" s="144" t="n">
        <f aca="false">+G:G-H:H</f>
        <v>128520000</v>
      </c>
    </row>
    <row r="5284" customFormat="false" ht="17.25" hidden="false" customHeight="true" outlineLevel="0" collapsed="false">
      <c r="A5284" s="140" t="s">
        <v>3020</v>
      </c>
      <c r="C5284" s="143" t="n">
        <v>6130220</v>
      </c>
      <c r="D5284" s="143" t="n">
        <v>61302000</v>
      </c>
      <c r="E5284" s="140" t="s">
        <v>2873</v>
      </c>
      <c r="F5284" s="143" t="n">
        <v>2022</v>
      </c>
      <c r="G5284" s="144" t="n">
        <v>84876465.57</v>
      </c>
      <c r="H5284" s="144" t="n">
        <v>0</v>
      </c>
      <c r="I5284" s="144" t="n">
        <f aca="false">+G:G-H:H</f>
        <v>84876465.57</v>
      </c>
    </row>
    <row r="5285" customFormat="false" ht="17.25" hidden="false" customHeight="true" outlineLevel="0" collapsed="false">
      <c r="A5285" s="140" t="s">
        <v>3020</v>
      </c>
      <c r="C5285" s="143" t="n">
        <v>6130230</v>
      </c>
      <c r="D5285" s="143" t="n">
        <v>61302000</v>
      </c>
      <c r="E5285" s="140" t="s">
        <v>2874</v>
      </c>
      <c r="F5285" s="143" t="n">
        <v>2022</v>
      </c>
      <c r="G5285" s="144" t="n">
        <v>41023424.85</v>
      </c>
      <c r="H5285" s="144" t="n">
        <v>0</v>
      </c>
      <c r="I5285" s="144" t="n">
        <f aca="false">+G:G-H:H</f>
        <v>41023424.85</v>
      </c>
    </row>
    <row r="5286" customFormat="false" ht="17.25" hidden="false" customHeight="true" outlineLevel="0" collapsed="false">
      <c r="A5286" s="140" t="s">
        <v>3020</v>
      </c>
      <c r="C5286" s="143" t="n">
        <v>6130240</v>
      </c>
      <c r="D5286" s="143" t="n">
        <v>61302000</v>
      </c>
      <c r="E5286" s="140" t="s">
        <v>2890</v>
      </c>
      <c r="F5286" s="143" t="n">
        <v>2022</v>
      </c>
      <c r="G5286" s="144" t="n">
        <v>28600000</v>
      </c>
      <c r="H5286" s="144" t="n">
        <v>0</v>
      </c>
      <c r="I5286" s="144" t="n">
        <f aca="false">+G:G-H:H</f>
        <v>28600000</v>
      </c>
    </row>
    <row r="5287" customFormat="false" ht="17.25" hidden="false" customHeight="true" outlineLevel="0" collapsed="false">
      <c r="A5287" s="140" t="s">
        <v>3020</v>
      </c>
      <c r="C5287" s="143" t="n">
        <v>6130260</v>
      </c>
      <c r="D5287" s="143" t="n">
        <v>61302000</v>
      </c>
      <c r="E5287" s="140" t="s">
        <v>2892</v>
      </c>
      <c r="F5287" s="143" t="n">
        <v>2022</v>
      </c>
      <c r="G5287" s="144" t="n">
        <v>20916000</v>
      </c>
      <c r="H5287" s="144" t="n">
        <v>0</v>
      </c>
      <c r="I5287" s="144" t="n">
        <f aca="false">+G:G-H:H</f>
        <v>20916000</v>
      </c>
    </row>
    <row r="5288" customFormat="false" ht="17.25" hidden="false" customHeight="true" outlineLevel="0" collapsed="false">
      <c r="A5288" s="140" t="s">
        <v>3020</v>
      </c>
      <c r="C5288" s="143" t="n">
        <v>6130300</v>
      </c>
      <c r="D5288" s="143" t="n">
        <v>61303000</v>
      </c>
      <c r="E5288" s="140" t="s">
        <v>1515</v>
      </c>
      <c r="F5288" s="143" t="n">
        <v>2022</v>
      </c>
      <c r="G5288" s="144" t="n">
        <v>141960997.18</v>
      </c>
      <c r="H5288" s="144" t="n">
        <v>0</v>
      </c>
      <c r="I5288" s="144" t="n">
        <f aca="false">+G:G-H:H</f>
        <v>141960997.18</v>
      </c>
    </row>
    <row r="5289" customFormat="false" ht="17.25" hidden="false" customHeight="true" outlineLevel="0" collapsed="false">
      <c r="A5289" s="140" t="s">
        <v>3020</v>
      </c>
      <c r="C5289" s="143" t="n">
        <v>6132700</v>
      </c>
      <c r="D5289" s="143" t="n">
        <v>61303000</v>
      </c>
      <c r="E5289" s="140" t="s">
        <v>3380</v>
      </c>
      <c r="F5289" s="143" t="n">
        <v>2022</v>
      </c>
      <c r="G5289" s="144" t="n">
        <v>40000000</v>
      </c>
      <c r="H5289" s="144" t="n">
        <v>0</v>
      </c>
      <c r="I5289" s="144" t="n">
        <f aca="false">+G:G-H:H</f>
        <v>40000000</v>
      </c>
    </row>
    <row r="5290" customFormat="false" ht="17.25" hidden="false" customHeight="true" outlineLevel="0" collapsed="false">
      <c r="A5290" s="140" t="s">
        <v>3020</v>
      </c>
      <c r="C5290" s="143" t="n">
        <v>6140000</v>
      </c>
      <c r="D5290" s="143" t="n">
        <v>61400000</v>
      </c>
      <c r="E5290" s="140" t="s">
        <v>2875</v>
      </c>
      <c r="F5290" s="143" t="n">
        <v>2022</v>
      </c>
      <c r="G5290" s="144" t="n">
        <v>39430054.66</v>
      </c>
      <c r="H5290" s="144" t="n">
        <v>0</v>
      </c>
      <c r="I5290" s="144" t="n">
        <f aca="false">+G:G-H:H</f>
        <v>39430054.66</v>
      </c>
    </row>
    <row r="5291" customFormat="false" ht="17.25" hidden="false" customHeight="true" outlineLevel="0" collapsed="false">
      <c r="A5291" s="140" t="s">
        <v>3020</v>
      </c>
      <c r="C5291" s="143" t="n">
        <v>6150000</v>
      </c>
      <c r="D5291" s="143" t="n">
        <v>61500000</v>
      </c>
      <c r="E5291" s="140" t="s">
        <v>3381</v>
      </c>
      <c r="F5291" s="143" t="n">
        <v>2022</v>
      </c>
      <c r="G5291" s="144" t="n">
        <v>548743</v>
      </c>
      <c r="H5291" s="144" t="n">
        <v>0</v>
      </c>
      <c r="I5291" s="144" t="n">
        <f aca="false">+G:G-H:H</f>
        <v>548743</v>
      </c>
    </row>
    <row r="5292" customFormat="false" ht="17.25" hidden="false" customHeight="true" outlineLevel="0" collapsed="false">
      <c r="A5292" s="140" t="s">
        <v>3020</v>
      </c>
      <c r="C5292" s="143" t="n">
        <v>6150100</v>
      </c>
      <c r="D5292" s="143" t="n">
        <v>61501000</v>
      </c>
      <c r="E5292" s="140" t="s">
        <v>458</v>
      </c>
      <c r="F5292" s="143" t="n">
        <v>2022</v>
      </c>
      <c r="G5292" s="144" t="n">
        <v>31004521</v>
      </c>
      <c r="H5292" s="144" t="n">
        <v>0</v>
      </c>
      <c r="I5292" s="144" t="n">
        <f aca="false">+G:G-H:H</f>
        <v>31004521</v>
      </c>
    </row>
    <row r="5293" customFormat="false" ht="17.25" hidden="false" customHeight="true" outlineLevel="0" collapsed="false">
      <c r="A5293" s="140" t="s">
        <v>3020</v>
      </c>
      <c r="C5293" s="143" t="n">
        <v>6150200</v>
      </c>
      <c r="D5293" s="143" t="n">
        <v>61502000</v>
      </c>
      <c r="E5293" s="140" t="s">
        <v>154</v>
      </c>
      <c r="F5293" s="143" t="n">
        <v>2022</v>
      </c>
      <c r="G5293" s="144" t="n">
        <v>36846</v>
      </c>
      <c r="H5293" s="144" t="n">
        <v>0</v>
      </c>
      <c r="I5293" s="144" t="n">
        <f aca="false">+G:G-H:H</f>
        <v>36846</v>
      </c>
    </row>
    <row r="5294" customFormat="false" ht="17.25" hidden="false" customHeight="true" outlineLevel="0" collapsed="false">
      <c r="A5294" s="140" t="s">
        <v>3020</v>
      </c>
      <c r="C5294" s="143" t="n">
        <v>6150300</v>
      </c>
      <c r="D5294" s="143" t="n">
        <v>61503000</v>
      </c>
      <c r="E5294" s="140" t="s">
        <v>459</v>
      </c>
      <c r="F5294" s="143" t="n">
        <v>2022</v>
      </c>
      <c r="G5294" s="144" t="n">
        <v>12494717.83</v>
      </c>
      <c r="H5294" s="144" t="n">
        <v>0</v>
      </c>
      <c r="I5294" s="144" t="n">
        <f aca="false">+G:G-H:H</f>
        <v>12494717.83</v>
      </c>
    </row>
    <row r="5295" customFormat="false" ht="17.25" hidden="false" customHeight="true" outlineLevel="0" collapsed="false">
      <c r="A5295" s="140" t="s">
        <v>3020</v>
      </c>
      <c r="C5295" s="143" t="n">
        <v>6150400</v>
      </c>
      <c r="D5295" s="143" t="n">
        <v>61504000</v>
      </c>
      <c r="E5295" s="140" t="s">
        <v>721</v>
      </c>
      <c r="F5295" s="143" t="n">
        <v>2022</v>
      </c>
      <c r="G5295" s="144" t="n">
        <v>7288425.11</v>
      </c>
      <c r="H5295" s="144" t="n">
        <v>0</v>
      </c>
      <c r="I5295" s="144" t="n">
        <f aca="false">+G:G-H:H</f>
        <v>7288425.11</v>
      </c>
    </row>
    <row r="5296" customFormat="false" ht="17.25" hidden="false" customHeight="true" outlineLevel="0" collapsed="false">
      <c r="A5296" s="140" t="s">
        <v>3020</v>
      </c>
      <c r="C5296" s="143" t="n">
        <v>6160100</v>
      </c>
      <c r="D5296" s="143" t="n">
        <v>61601000</v>
      </c>
      <c r="E5296" s="140" t="s">
        <v>156</v>
      </c>
      <c r="F5296" s="143" t="n">
        <v>2022</v>
      </c>
      <c r="G5296" s="144" t="n">
        <v>2467250.09</v>
      </c>
      <c r="H5296" s="144" t="n">
        <v>0</v>
      </c>
      <c r="I5296" s="144" t="n">
        <f aca="false">+G:G-H:H</f>
        <v>2467250.09</v>
      </c>
    </row>
    <row r="5297" customFormat="false" ht="17.25" hidden="false" customHeight="true" outlineLevel="0" collapsed="false">
      <c r="A5297" s="140" t="s">
        <v>3020</v>
      </c>
      <c r="C5297" s="143" t="n">
        <v>6160200</v>
      </c>
      <c r="D5297" s="143" t="n">
        <v>61602000</v>
      </c>
      <c r="E5297" s="140" t="s">
        <v>466</v>
      </c>
      <c r="F5297" s="143" t="n">
        <v>2022</v>
      </c>
      <c r="G5297" s="144" t="n">
        <v>11890250.55</v>
      </c>
      <c r="H5297" s="144" t="n">
        <v>0</v>
      </c>
      <c r="I5297" s="144" t="n">
        <f aca="false">+G:G-H:H</f>
        <v>11890250.55</v>
      </c>
    </row>
    <row r="5298" customFormat="false" ht="17.25" hidden="false" customHeight="true" outlineLevel="0" collapsed="false">
      <c r="A5298" s="140" t="s">
        <v>3020</v>
      </c>
      <c r="C5298" s="143" t="n">
        <v>6160300</v>
      </c>
      <c r="D5298" s="143" t="n">
        <v>61603000</v>
      </c>
      <c r="E5298" s="140" t="s">
        <v>3382</v>
      </c>
      <c r="F5298" s="143" t="n">
        <v>2022</v>
      </c>
      <c r="G5298" s="144" t="n">
        <v>43565.82</v>
      </c>
      <c r="H5298" s="144" t="n">
        <v>0</v>
      </c>
      <c r="I5298" s="144" t="n">
        <f aca="false">+G:G-H:H</f>
        <v>43565.82</v>
      </c>
    </row>
    <row r="5299" customFormat="false" ht="17.25" hidden="false" customHeight="true" outlineLevel="0" collapsed="false">
      <c r="A5299" s="140" t="s">
        <v>3020</v>
      </c>
      <c r="C5299" s="143" t="n">
        <v>6160400</v>
      </c>
      <c r="D5299" s="143" t="n">
        <v>61604000</v>
      </c>
      <c r="E5299" s="140" t="s">
        <v>157</v>
      </c>
      <c r="F5299" s="143" t="n">
        <v>2022</v>
      </c>
      <c r="G5299" s="144" t="n">
        <v>5329982.15</v>
      </c>
      <c r="H5299" s="144" t="n">
        <v>0</v>
      </c>
      <c r="I5299" s="144" t="n">
        <f aca="false">+G:G-H:H</f>
        <v>5329982.15</v>
      </c>
    </row>
    <row r="5300" customFormat="false" ht="17.25" hidden="false" customHeight="true" outlineLevel="0" collapsed="false">
      <c r="A5300" s="140" t="s">
        <v>3020</v>
      </c>
      <c r="C5300" s="143" t="n">
        <v>6180100</v>
      </c>
      <c r="D5300" s="143" t="n">
        <v>61801000</v>
      </c>
      <c r="E5300" s="140" t="s">
        <v>470</v>
      </c>
      <c r="F5300" s="143" t="n">
        <v>2022</v>
      </c>
      <c r="G5300" s="144" t="n">
        <v>1207594.8</v>
      </c>
      <c r="H5300" s="144" t="n">
        <v>0</v>
      </c>
      <c r="I5300" s="144" t="n">
        <f aca="false">+G:G-H:H</f>
        <v>1207594.8</v>
      </c>
    </row>
    <row r="5301" customFormat="false" ht="17.25" hidden="false" customHeight="true" outlineLevel="0" collapsed="false">
      <c r="A5301" s="140" t="s">
        <v>3020</v>
      </c>
      <c r="C5301" s="143" t="n">
        <v>6180200</v>
      </c>
      <c r="D5301" s="143" t="n">
        <v>61802000</v>
      </c>
      <c r="E5301" s="140" t="s">
        <v>472</v>
      </c>
      <c r="F5301" s="143" t="n">
        <v>2022</v>
      </c>
      <c r="G5301" s="144" t="n">
        <v>3348103</v>
      </c>
      <c r="H5301" s="144" t="n">
        <v>0</v>
      </c>
      <c r="I5301" s="144" t="n">
        <f aca="false">+G:G-H:H</f>
        <v>3348103</v>
      </c>
    </row>
    <row r="5302" customFormat="false" ht="17.25" hidden="false" customHeight="true" outlineLevel="0" collapsed="false">
      <c r="A5302" s="140" t="s">
        <v>3020</v>
      </c>
      <c r="C5302" s="143" t="n">
        <v>6210000</v>
      </c>
      <c r="D5302" s="143" t="n">
        <v>62100000</v>
      </c>
      <c r="E5302" s="140" t="s">
        <v>499</v>
      </c>
      <c r="F5302" s="143" t="n">
        <v>2022</v>
      </c>
      <c r="G5302" s="144" t="n">
        <v>174533683.51</v>
      </c>
      <c r="H5302" s="144" t="n">
        <v>0</v>
      </c>
      <c r="I5302" s="144" t="n">
        <f aca="false">+G:G-H:H</f>
        <v>174533683.51</v>
      </c>
    </row>
    <row r="5303" customFormat="false" ht="17.25" hidden="false" customHeight="true" outlineLevel="0" collapsed="false">
      <c r="A5303" s="140" t="s">
        <v>3020</v>
      </c>
      <c r="C5303" s="143" t="n">
        <v>6210200</v>
      </c>
      <c r="D5303" s="143" t="n">
        <v>62102000</v>
      </c>
      <c r="E5303" s="140" t="s">
        <v>3383</v>
      </c>
      <c r="F5303" s="143" t="n">
        <v>2022</v>
      </c>
      <c r="G5303" s="144" t="n">
        <v>13090634.5</v>
      </c>
      <c r="H5303" s="144" t="n">
        <v>0</v>
      </c>
      <c r="I5303" s="144" t="n">
        <f aca="false">+G:G-H:H</f>
        <v>13090634.5</v>
      </c>
    </row>
    <row r="5304" customFormat="false" ht="17.25" hidden="false" customHeight="true" outlineLevel="0" collapsed="false">
      <c r="A5304" s="140" t="s">
        <v>3020</v>
      </c>
      <c r="C5304" s="143" t="n">
        <v>6210300</v>
      </c>
      <c r="D5304" s="143" t="n">
        <v>62103000</v>
      </c>
      <c r="E5304" s="140" t="s">
        <v>162</v>
      </c>
      <c r="F5304" s="143" t="n">
        <v>2022</v>
      </c>
      <c r="G5304" s="144" t="n">
        <v>1935305</v>
      </c>
      <c r="H5304" s="144" t="n">
        <v>0</v>
      </c>
      <c r="I5304" s="144" t="n">
        <f aca="false">+G:G-H:H</f>
        <v>1935305</v>
      </c>
    </row>
    <row r="5305" customFormat="false" ht="17.25" hidden="false" customHeight="true" outlineLevel="0" collapsed="false">
      <c r="A5305" s="140" t="s">
        <v>3020</v>
      </c>
      <c r="C5305" s="143" t="n">
        <v>6220100</v>
      </c>
      <c r="D5305" s="143" t="n">
        <v>62201000</v>
      </c>
      <c r="E5305" s="140" t="s">
        <v>481</v>
      </c>
      <c r="F5305" s="143" t="n">
        <v>2022</v>
      </c>
      <c r="G5305" s="144" t="n">
        <v>235787757.27</v>
      </c>
      <c r="H5305" s="144" t="n">
        <v>0</v>
      </c>
      <c r="I5305" s="144" t="n">
        <f aca="false">+G:G-H:H</f>
        <v>235787757.27</v>
      </c>
    </row>
    <row r="5306" customFormat="false" ht="17.25" hidden="false" customHeight="true" outlineLevel="0" collapsed="false">
      <c r="A5306" s="140" t="s">
        <v>3020</v>
      </c>
      <c r="C5306" s="143" t="n">
        <v>6220300</v>
      </c>
      <c r="D5306" s="143" t="n">
        <v>62203000</v>
      </c>
      <c r="E5306" s="140" t="s">
        <v>485</v>
      </c>
      <c r="F5306" s="143" t="n">
        <v>2022</v>
      </c>
      <c r="G5306" s="144" t="n">
        <v>48839842</v>
      </c>
      <c r="H5306" s="144" t="n">
        <v>0</v>
      </c>
      <c r="I5306" s="144" t="n">
        <f aca="false">+G:G-H:H</f>
        <v>48839842</v>
      </c>
    </row>
    <row r="5307" customFormat="false" ht="17.25" hidden="false" customHeight="true" outlineLevel="0" collapsed="false">
      <c r="A5307" s="140" t="s">
        <v>3020</v>
      </c>
      <c r="C5307" s="143" t="n">
        <v>6230100</v>
      </c>
      <c r="D5307" s="143" t="n">
        <v>62301000</v>
      </c>
      <c r="E5307" s="140" t="s">
        <v>1598</v>
      </c>
      <c r="F5307" s="143" t="n">
        <v>2022</v>
      </c>
      <c r="G5307" s="144" t="n">
        <v>72685742.96</v>
      </c>
      <c r="H5307" s="144" t="n">
        <v>0</v>
      </c>
      <c r="I5307" s="144" t="n">
        <f aca="false">+G:G-H:H</f>
        <v>72685742.96</v>
      </c>
    </row>
    <row r="5308" customFormat="false" ht="17.25" hidden="false" customHeight="true" outlineLevel="0" collapsed="false">
      <c r="A5308" s="140" t="s">
        <v>3020</v>
      </c>
      <c r="C5308" s="143" t="n">
        <v>6230200</v>
      </c>
      <c r="D5308" s="143" t="n">
        <v>62302000</v>
      </c>
      <c r="E5308" s="140" t="s">
        <v>494</v>
      </c>
      <c r="F5308" s="143" t="n">
        <v>2022</v>
      </c>
      <c r="G5308" s="144" t="n">
        <v>15817989</v>
      </c>
      <c r="H5308" s="144" t="n">
        <v>0</v>
      </c>
      <c r="I5308" s="144" t="n">
        <f aca="false">+G:G-H:H</f>
        <v>15817989</v>
      </c>
    </row>
    <row r="5309" customFormat="false" ht="17.25" hidden="false" customHeight="true" outlineLevel="0" collapsed="false">
      <c r="A5309" s="140" t="s">
        <v>3020</v>
      </c>
      <c r="C5309" s="143" t="n">
        <v>6230300</v>
      </c>
      <c r="D5309" s="143" t="n">
        <v>62303000</v>
      </c>
      <c r="E5309" s="140" t="s">
        <v>495</v>
      </c>
      <c r="F5309" s="143" t="n">
        <v>2022</v>
      </c>
      <c r="G5309" s="144" t="n">
        <v>4790725.2</v>
      </c>
      <c r="H5309" s="144" t="n">
        <v>0</v>
      </c>
      <c r="I5309" s="144" t="n">
        <f aca="false">+G:G-H:H</f>
        <v>4790725.2</v>
      </c>
    </row>
    <row r="5310" customFormat="false" ht="17.25" hidden="false" customHeight="true" outlineLevel="0" collapsed="false">
      <c r="A5310" s="140" t="s">
        <v>3020</v>
      </c>
      <c r="C5310" s="143" t="n">
        <v>6230400</v>
      </c>
      <c r="D5310" s="143" t="n">
        <v>62304000</v>
      </c>
      <c r="E5310" s="140" t="s">
        <v>496</v>
      </c>
      <c r="F5310" s="143" t="n">
        <v>2022</v>
      </c>
      <c r="G5310" s="144" t="n">
        <v>8666625</v>
      </c>
      <c r="H5310" s="144" t="n">
        <v>0</v>
      </c>
      <c r="I5310" s="144" t="n">
        <f aca="false">+G:G-H:H</f>
        <v>8666625</v>
      </c>
    </row>
    <row r="5311" customFormat="false" ht="17.25" hidden="false" customHeight="true" outlineLevel="0" collapsed="false">
      <c r="A5311" s="140" t="s">
        <v>3020</v>
      </c>
      <c r="C5311" s="143" t="n">
        <v>6230500</v>
      </c>
      <c r="D5311" s="143" t="n">
        <v>62305000</v>
      </c>
      <c r="E5311" s="140" t="s">
        <v>3384</v>
      </c>
      <c r="F5311" s="143" t="n">
        <v>2022</v>
      </c>
      <c r="G5311" s="144" t="n">
        <v>1300000</v>
      </c>
      <c r="H5311" s="144" t="n">
        <v>0</v>
      </c>
      <c r="I5311" s="144" t="n">
        <f aca="false">+G:G-H:H</f>
        <v>1300000</v>
      </c>
    </row>
    <row r="5312" customFormat="false" ht="17.25" hidden="false" customHeight="true" outlineLevel="0" collapsed="false">
      <c r="A5312" s="140" t="s">
        <v>3020</v>
      </c>
      <c r="C5312" s="143" t="n">
        <v>6240100</v>
      </c>
      <c r="D5312" s="143" t="n">
        <v>62401000</v>
      </c>
      <c r="E5312" s="140" t="s">
        <v>725</v>
      </c>
      <c r="F5312" s="143" t="n">
        <v>2022</v>
      </c>
      <c r="G5312" s="144" t="n">
        <v>10620000</v>
      </c>
      <c r="H5312" s="144" t="n">
        <v>0</v>
      </c>
      <c r="I5312" s="144" t="n">
        <f aca="false">+G:G-H:H</f>
        <v>10620000</v>
      </c>
    </row>
    <row r="5313" customFormat="false" ht="17.25" hidden="false" customHeight="true" outlineLevel="0" collapsed="false">
      <c r="A5313" s="140" t="s">
        <v>3020</v>
      </c>
      <c r="C5313" s="143" t="n">
        <v>6240200</v>
      </c>
      <c r="D5313" s="143" t="n">
        <v>62402000</v>
      </c>
      <c r="E5313" s="140" t="s">
        <v>412</v>
      </c>
      <c r="F5313" s="143" t="n">
        <v>2022</v>
      </c>
      <c r="G5313" s="144" t="n">
        <v>58000</v>
      </c>
      <c r="H5313" s="144" t="n">
        <v>0</v>
      </c>
      <c r="I5313" s="144" t="n">
        <f aca="false">+G:G-H:H</f>
        <v>58000</v>
      </c>
    </row>
    <row r="5314" customFormat="false" ht="17.25" hidden="false" customHeight="true" outlineLevel="0" collapsed="false">
      <c r="A5314" s="140" t="s">
        <v>3020</v>
      </c>
      <c r="C5314" s="143" t="n">
        <v>6250100</v>
      </c>
      <c r="D5314" s="143" t="n">
        <v>62501000</v>
      </c>
      <c r="E5314" s="140" t="s">
        <v>726</v>
      </c>
      <c r="F5314" s="143" t="n">
        <v>2022</v>
      </c>
      <c r="G5314" s="144" t="n">
        <v>51490432.45</v>
      </c>
      <c r="H5314" s="144" t="n">
        <v>0</v>
      </c>
      <c r="I5314" s="144" t="n">
        <f aca="false">+G:G-H:H</f>
        <v>51490432.45</v>
      </c>
    </row>
    <row r="5315" customFormat="false" ht="17.25" hidden="false" customHeight="true" outlineLevel="0" collapsed="false">
      <c r="A5315" s="140" t="s">
        <v>3020</v>
      </c>
      <c r="C5315" s="143" t="n">
        <v>6250400</v>
      </c>
      <c r="D5315" s="143" t="n">
        <v>62504000</v>
      </c>
      <c r="E5315" s="140" t="s">
        <v>3385</v>
      </c>
      <c r="F5315" s="143" t="n">
        <v>2022</v>
      </c>
      <c r="G5315" s="144" t="n">
        <v>895597</v>
      </c>
      <c r="H5315" s="144" t="n">
        <v>0</v>
      </c>
      <c r="I5315" s="144" t="n">
        <f aca="false">+G:G-H:H</f>
        <v>895597</v>
      </c>
    </row>
    <row r="5316" customFormat="false" ht="17.25" hidden="false" customHeight="true" outlineLevel="0" collapsed="false">
      <c r="A5316" s="140" t="s">
        <v>3020</v>
      </c>
      <c r="C5316" s="143" t="n">
        <v>6250500</v>
      </c>
      <c r="D5316" s="143" t="n">
        <v>62505000</v>
      </c>
      <c r="E5316" s="140" t="s">
        <v>508</v>
      </c>
      <c r="F5316" s="143" t="n">
        <v>2022</v>
      </c>
      <c r="G5316" s="144" t="n">
        <v>3522565.94</v>
      </c>
      <c r="H5316" s="144" t="n">
        <v>0</v>
      </c>
      <c r="I5316" s="144" t="n">
        <f aca="false">+G:G-H:H</f>
        <v>3522565.94</v>
      </c>
    </row>
    <row r="5317" customFormat="false" ht="17.25" hidden="false" customHeight="true" outlineLevel="0" collapsed="false">
      <c r="A5317" s="140" t="s">
        <v>3020</v>
      </c>
      <c r="C5317" s="143" t="n">
        <v>6250600</v>
      </c>
      <c r="D5317" s="143" t="n">
        <v>62506000</v>
      </c>
      <c r="E5317" s="140" t="s">
        <v>509</v>
      </c>
      <c r="F5317" s="143" t="n">
        <v>2022</v>
      </c>
      <c r="G5317" s="144" t="n">
        <v>90672</v>
      </c>
      <c r="H5317" s="144" t="n">
        <v>0</v>
      </c>
      <c r="I5317" s="144" t="n">
        <f aca="false">+G:G-H:H</f>
        <v>90672</v>
      </c>
    </row>
    <row r="5318" customFormat="false" ht="17.25" hidden="false" customHeight="true" outlineLevel="0" collapsed="false">
      <c r="A5318" s="140" t="s">
        <v>3020</v>
      </c>
      <c r="C5318" s="143" t="n">
        <v>6250700</v>
      </c>
      <c r="D5318" s="143" t="n">
        <v>62507000</v>
      </c>
      <c r="E5318" s="140" t="s">
        <v>2294</v>
      </c>
      <c r="F5318" s="143" t="n">
        <v>2022</v>
      </c>
      <c r="G5318" s="144" t="n">
        <v>20514987.67</v>
      </c>
      <c r="H5318" s="144" t="n">
        <v>0</v>
      </c>
      <c r="I5318" s="144" t="n">
        <f aca="false">+G:G-H:H</f>
        <v>20514987.67</v>
      </c>
    </row>
    <row r="5319" customFormat="false" ht="17.25" hidden="false" customHeight="true" outlineLevel="0" collapsed="false">
      <c r="A5319" s="140" t="s">
        <v>3020</v>
      </c>
      <c r="C5319" s="143" t="n">
        <v>6260200</v>
      </c>
      <c r="D5319" s="143" t="n">
        <v>62602000</v>
      </c>
      <c r="E5319" s="140" t="s">
        <v>511</v>
      </c>
      <c r="F5319" s="143" t="n">
        <v>2022</v>
      </c>
      <c r="G5319" s="144" t="n">
        <v>62732552.02</v>
      </c>
      <c r="H5319" s="144" t="n">
        <v>0</v>
      </c>
      <c r="I5319" s="144" t="n">
        <f aca="false">+G:G-H:H</f>
        <v>62732552.02</v>
      </c>
    </row>
    <row r="5320" customFormat="false" ht="17.25" hidden="false" customHeight="true" outlineLevel="0" collapsed="false">
      <c r="A5320" s="140" t="s">
        <v>3020</v>
      </c>
      <c r="C5320" s="143" t="n">
        <v>6260300</v>
      </c>
      <c r="D5320" s="143" t="n">
        <v>62603000</v>
      </c>
      <c r="E5320" s="140" t="s">
        <v>512</v>
      </c>
      <c r="F5320" s="143" t="n">
        <v>2022</v>
      </c>
      <c r="G5320" s="144" t="n">
        <v>14762369.08</v>
      </c>
      <c r="H5320" s="144" t="n">
        <v>0</v>
      </c>
      <c r="I5320" s="144" t="n">
        <f aca="false">+G:G-H:H</f>
        <v>14762369.08</v>
      </c>
    </row>
    <row r="5321" customFormat="false" ht="17.25" hidden="false" customHeight="true" outlineLevel="0" collapsed="false">
      <c r="A5321" s="140" t="s">
        <v>3020</v>
      </c>
      <c r="C5321" s="143" t="n">
        <v>6260400</v>
      </c>
      <c r="D5321" s="143" t="n">
        <v>62604000</v>
      </c>
      <c r="E5321" s="140" t="s">
        <v>513</v>
      </c>
      <c r="F5321" s="143" t="n">
        <v>2022</v>
      </c>
      <c r="G5321" s="144" t="n">
        <v>1292239</v>
      </c>
      <c r="H5321" s="144" t="n">
        <v>0</v>
      </c>
      <c r="I5321" s="144" t="n">
        <f aca="false">+G:G-H:H</f>
        <v>1292239</v>
      </c>
    </row>
    <row r="5322" customFormat="false" ht="17.25" hidden="false" customHeight="true" outlineLevel="0" collapsed="false">
      <c r="A5322" s="140" t="s">
        <v>3020</v>
      </c>
      <c r="C5322" s="143" t="n">
        <v>6260500</v>
      </c>
      <c r="D5322" s="143" t="n">
        <v>62605000</v>
      </c>
      <c r="E5322" s="140" t="s">
        <v>3386</v>
      </c>
      <c r="F5322" s="143" t="n">
        <v>2022</v>
      </c>
      <c r="G5322" s="144" t="n">
        <v>587000</v>
      </c>
      <c r="H5322" s="144" t="n">
        <v>0</v>
      </c>
      <c r="I5322" s="144" t="n">
        <f aca="false">+G:G-H:H</f>
        <v>587000</v>
      </c>
    </row>
    <row r="5323" customFormat="false" ht="17.25" hidden="false" customHeight="true" outlineLevel="0" collapsed="false">
      <c r="A5323" s="140" t="s">
        <v>3020</v>
      </c>
      <c r="C5323" s="143" t="n">
        <v>6260600</v>
      </c>
      <c r="D5323" s="143" t="n">
        <v>62606000</v>
      </c>
      <c r="E5323" s="140" t="s">
        <v>3387</v>
      </c>
      <c r="F5323" s="143" t="n">
        <v>2022</v>
      </c>
      <c r="G5323" s="144" t="n">
        <v>24469118</v>
      </c>
      <c r="H5323" s="144" t="n">
        <v>0</v>
      </c>
      <c r="I5323" s="144" t="n">
        <f aca="false">+G:G-H:H</f>
        <v>24469118</v>
      </c>
    </row>
    <row r="5324" customFormat="false" ht="17.25" hidden="false" customHeight="true" outlineLevel="0" collapsed="false">
      <c r="A5324" s="140" t="s">
        <v>3020</v>
      </c>
      <c r="C5324" s="143" t="n">
        <v>6260700</v>
      </c>
      <c r="D5324" s="143" t="n">
        <v>62607000</v>
      </c>
      <c r="E5324" s="140" t="s">
        <v>3312</v>
      </c>
      <c r="F5324" s="143" t="n">
        <v>2022</v>
      </c>
      <c r="G5324" s="144" t="n">
        <v>19796284.8</v>
      </c>
      <c r="H5324" s="144" t="n">
        <v>0</v>
      </c>
      <c r="I5324" s="144" t="n">
        <f aca="false">+G:G-H:H</f>
        <v>19796284.8</v>
      </c>
    </row>
    <row r="5325" customFormat="false" ht="17.25" hidden="false" customHeight="true" outlineLevel="0" collapsed="false">
      <c r="A5325" s="140" t="s">
        <v>3020</v>
      </c>
      <c r="C5325" s="143" t="n">
        <v>6270100</v>
      </c>
      <c r="D5325" s="143" t="n">
        <v>62701000</v>
      </c>
      <c r="E5325" s="140" t="s">
        <v>729</v>
      </c>
      <c r="F5325" s="143" t="n">
        <v>2022</v>
      </c>
      <c r="G5325" s="144" t="n">
        <v>45701.31</v>
      </c>
      <c r="H5325" s="144" t="n">
        <v>0</v>
      </c>
      <c r="I5325" s="144" t="n">
        <f aca="false">+G:G-H:H</f>
        <v>45701.31</v>
      </c>
    </row>
    <row r="5326" customFormat="false" ht="17.25" hidden="false" customHeight="true" outlineLevel="0" collapsed="false">
      <c r="A5326" s="140" t="s">
        <v>3020</v>
      </c>
      <c r="C5326" s="143" t="n">
        <v>6270200</v>
      </c>
      <c r="D5326" s="143" t="n">
        <v>62702000</v>
      </c>
      <c r="E5326" s="140" t="s">
        <v>515</v>
      </c>
      <c r="F5326" s="143" t="n">
        <v>2022</v>
      </c>
      <c r="G5326" s="144" t="n">
        <v>15000</v>
      </c>
      <c r="H5326" s="144" t="n">
        <v>0</v>
      </c>
      <c r="I5326" s="144" t="n">
        <f aca="false">+G:G-H:H</f>
        <v>15000</v>
      </c>
    </row>
    <row r="5327" customFormat="false" ht="17.25" hidden="false" customHeight="true" outlineLevel="0" collapsed="false">
      <c r="A5327" s="140" t="s">
        <v>3020</v>
      </c>
      <c r="C5327" s="143" t="n">
        <v>6270300</v>
      </c>
      <c r="D5327" s="143" t="n">
        <v>62703000</v>
      </c>
      <c r="E5327" s="140" t="s">
        <v>516</v>
      </c>
      <c r="F5327" s="143" t="n">
        <v>2022</v>
      </c>
      <c r="G5327" s="144" t="n">
        <v>15390906.54</v>
      </c>
      <c r="H5327" s="144" t="n">
        <v>0</v>
      </c>
      <c r="I5327" s="144" t="n">
        <f aca="false">+G:G-H:H</f>
        <v>15390906.54</v>
      </c>
    </row>
    <row r="5328" customFormat="false" ht="17.25" hidden="false" customHeight="true" outlineLevel="0" collapsed="false">
      <c r="A5328" s="140" t="s">
        <v>3020</v>
      </c>
      <c r="C5328" s="143" t="n">
        <v>6270400</v>
      </c>
      <c r="D5328" s="143" t="n">
        <v>62704000</v>
      </c>
      <c r="E5328" s="140" t="s">
        <v>423</v>
      </c>
      <c r="F5328" s="143" t="n">
        <v>2022</v>
      </c>
      <c r="G5328" s="144" t="n">
        <v>946699.98</v>
      </c>
      <c r="H5328" s="144" t="n">
        <v>0</v>
      </c>
      <c r="I5328" s="144" t="n">
        <f aca="false">+G:G-H:H</f>
        <v>946699.98</v>
      </c>
    </row>
    <row r="5329" customFormat="false" ht="17.25" hidden="false" customHeight="true" outlineLevel="0" collapsed="false">
      <c r="A5329" s="140" t="s">
        <v>3020</v>
      </c>
      <c r="C5329" s="143" t="n">
        <v>6270500</v>
      </c>
      <c r="D5329" s="143" t="n">
        <v>62705000</v>
      </c>
      <c r="E5329" s="140" t="s">
        <v>517</v>
      </c>
      <c r="F5329" s="143" t="n">
        <v>2022</v>
      </c>
      <c r="G5329" s="144" t="n">
        <v>27868624.13</v>
      </c>
      <c r="H5329" s="144" t="n">
        <v>0</v>
      </c>
      <c r="I5329" s="144" t="n">
        <f aca="false">+G:G-H:H</f>
        <v>27868624.13</v>
      </c>
    </row>
    <row r="5330" customFormat="false" ht="17.25" hidden="false" customHeight="true" outlineLevel="0" collapsed="false">
      <c r="A5330" s="140" t="s">
        <v>3020</v>
      </c>
      <c r="C5330" s="143" t="n">
        <v>6270600</v>
      </c>
      <c r="D5330" s="143" t="n">
        <v>62706000</v>
      </c>
      <c r="E5330" s="140" t="s">
        <v>183</v>
      </c>
      <c r="F5330" s="143" t="n">
        <v>2022</v>
      </c>
      <c r="G5330" s="144" t="n">
        <v>20265983.35</v>
      </c>
      <c r="H5330" s="144" t="n">
        <v>0</v>
      </c>
      <c r="I5330" s="144" t="n">
        <f aca="false">+G:G-H:H</f>
        <v>20265983.35</v>
      </c>
    </row>
    <row r="5331" customFormat="false" ht="17.25" hidden="false" customHeight="true" outlineLevel="0" collapsed="false">
      <c r="A5331" s="140" t="s">
        <v>3020</v>
      </c>
      <c r="C5331" s="143" t="n">
        <v>6270800</v>
      </c>
      <c r="D5331" s="143" t="n">
        <v>62708000</v>
      </c>
      <c r="E5331" s="140" t="s">
        <v>519</v>
      </c>
      <c r="F5331" s="143" t="n">
        <v>2022</v>
      </c>
      <c r="G5331" s="144" t="n">
        <v>882357.73</v>
      </c>
      <c r="H5331" s="144" t="n">
        <v>0</v>
      </c>
      <c r="I5331" s="144" t="n">
        <f aca="false">+G:G-H:H</f>
        <v>882357.73</v>
      </c>
    </row>
    <row r="5332" customFormat="false" ht="17.25" hidden="false" customHeight="true" outlineLevel="0" collapsed="false">
      <c r="A5332" s="140" t="s">
        <v>3020</v>
      </c>
      <c r="C5332" s="143" t="n">
        <v>6270900</v>
      </c>
      <c r="D5332" s="143" t="n">
        <v>62709000</v>
      </c>
      <c r="E5332" s="140" t="s">
        <v>428</v>
      </c>
      <c r="F5332" s="143" t="n">
        <v>2022</v>
      </c>
      <c r="G5332" s="144" t="n">
        <v>1230244.75</v>
      </c>
      <c r="H5332" s="144" t="n">
        <v>0</v>
      </c>
      <c r="I5332" s="144" t="n">
        <f aca="false">+G:G-H:H</f>
        <v>1230244.75</v>
      </c>
    </row>
    <row r="5333" customFormat="false" ht="17.25" hidden="false" customHeight="true" outlineLevel="0" collapsed="false">
      <c r="A5333" s="140" t="s">
        <v>3020</v>
      </c>
      <c r="C5333" s="143" t="n">
        <v>6271000</v>
      </c>
      <c r="D5333" s="143" t="n">
        <v>62710000</v>
      </c>
      <c r="E5333" s="140" t="s">
        <v>185</v>
      </c>
      <c r="F5333" s="143" t="n">
        <v>2022</v>
      </c>
      <c r="G5333" s="144" t="n">
        <v>399533.31</v>
      </c>
      <c r="H5333" s="144" t="n">
        <v>0</v>
      </c>
      <c r="I5333" s="144" t="n">
        <f aca="false">+G:G-H:H</f>
        <v>399533.31</v>
      </c>
    </row>
    <row r="5334" customFormat="false" ht="17.25" hidden="false" customHeight="true" outlineLevel="0" collapsed="false">
      <c r="A5334" s="140" t="s">
        <v>3020</v>
      </c>
      <c r="C5334" s="143" t="n">
        <v>6271100</v>
      </c>
      <c r="D5334" s="143" t="n">
        <v>62711000</v>
      </c>
      <c r="E5334" s="140" t="s">
        <v>520</v>
      </c>
      <c r="F5334" s="143" t="n">
        <v>2022</v>
      </c>
      <c r="G5334" s="144" t="n">
        <v>271224.13</v>
      </c>
      <c r="H5334" s="144" t="n">
        <v>0</v>
      </c>
      <c r="I5334" s="144" t="n">
        <f aca="false">+G:G-H:H</f>
        <v>271224.13</v>
      </c>
    </row>
    <row r="5335" customFormat="false" ht="17.25" hidden="false" customHeight="true" outlineLevel="0" collapsed="false">
      <c r="A5335" s="140" t="s">
        <v>3020</v>
      </c>
      <c r="C5335" s="143" t="n">
        <v>6271200</v>
      </c>
      <c r="D5335" s="143" t="n">
        <v>62712000</v>
      </c>
      <c r="E5335" s="140" t="s">
        <v>521</v>
      </c>
      <c r="F5335" s="143" t="n">
        <v>2022</v>
      </c>
      <c r="G5335" s="144" t="n">
        <v>6038095.14</v>
      </c>
      <c r="H5335" s="144" t="n">
        <v>0</v>
      </c>
      <c r="I5335" s="144" t="n">
        <f aca="false">+G:G-H:H</f>
        <v>6038095.14</v>
      </c>
    </row>
    <row r="5336" customFormat="false" ht="17.25" hidden="false" customHeight="true" outlineLevel="0" collapsed="false">
      <c r="A5336" s="140" t="s">
        <v>3020</v>
      </c>
      <c r="C5336" s="143" t="n">
        <v>6271300</v>
      </c>
      <c r="D5336" s="143" t="n">
        <v>62713000</v>
      </c>
      <c r="E5336" s="140" t="s">
        <v>438</v>
      </c>
      <c r="F5336" s="143" t="n">
        <v>2022</v>
      </c>
      <c r="G5336" s="144" t="n">
        <v>994000</v>
      </c>
      <c r="H5336" s="144" t="n">
        <v>0</v>
      </c>
      <c r="I5336" s="144" t="n">
        <f aca="false">+G:G-H:H</f>
        <v>994000</v>
      </c>
    </row>
    <row r="5337" customFormat="false" ht="17.25" hidden="false" customHeight="true" outlineLevel="0" collapsed="false">
      <c r="A5337" s="140" t="s">
        <v>3020</v>
      </c>
      <c r="C5337" s="143" t="n">
        <v>6271400</v>
      </c>
      <c r="D5337" s="143" t="n">
        <v>62714000</v>
      </c>
      <c r="E5337" s="140" t="s">
        <v>522</v>
      </c>
      <c r="F5337" s="143" t="n">
        <v>2022</v>
      </c>
      <c r="G5337" s="144" t="n">
        <v>522733.34</v>
      </c>
      <c r="H5337" s="144" t="n">
        <v>0</v>
      </c>
      <c r="I5337" s="144" t="n">
        <f aca="false">+G:G-H:H</f>
        <v>522733.34</v>
      </c>
    </row>
    <row r="5338" customFormat="false" ht="17.25" hidden="false" customHeight="true" outlineLevel="0" collapsed="false">
      <c r="A5338" s="140" t="s">
        <v>3020</v>
      </c>
      <c r="C5338" s="143" t="n">
        <v>6350100</v>
      </c>
      <c r="D5338" s="143" t="n">
        <v>63501000</v>
      </c>
      <c r="E5338" s="140" t="s">
        <v>3388</v>
      </c>
      <c r="F5338" s="143" t="n">
        <v>2022</v>
      </c>
      <c r="G5338" s="144" t="n">
        <v>11106346.02</v>
      </c>
      <c r="H5338" s="144" t="n">
        <v>0</v>
      </c>
      <c r="I5338" s="144" t="n">
        <f aca="false">+G:G-H:H</f>
        <v>11106346.02</v>
      </c>
    </row>
    <row r="5339" customFormat="false" ht="17.25" hidden="false" customHeight="true" outlineLevel="0" collapsed="false">
      <c r="A5339" s="140" t="s">
        <v>3020</v>
      </c>
      <c r="C5339" s="143" t="n">
        <v>6350300</v>
      </c>
      <c r="D5339" s="143" t="n">
        <v>63503000</v>
      </c>
      <c r="E5339" s="140" t="s">
        <v>731</v>
      </c>
      <c r="F5339" s="143" t="n">
        <v>2022</v>
      </c>
      <c r="G5339" s="144" t="n">
        <v>110189</v>
      </c>
      <c r="H5339" s="144" t="n">
        <v>0</v>
      </c>
      <c r="I5339" s="144" t="n">
        <f aca="false">+G:G-H:H</f>
        <v>110189</v>
      </c>
    </row>
    <row r="5340" customFormat="false" ht="17.25" hidden="false" customHeight="true" outlineLevel="0" collapsed="false">
      <c r="A5340" s="140" t="s">
        <v>3020</v>
      </c>
      <c r="C5340" s="143" t="n">
        <v>6350400</v>
      </c>
      <c r="D5340" s="143" t="n">
        <v>63504000</v>
      </c>
      <c r="E5340" s="140" t="s">
        <v>2254</v>
      </c>
      <c r="F5340" s="143" t="n">
        <v>2022</v>
      </c>
      <c r="G5340" s="144" t="n">
        <v>2139674.83</v>
      </c>
      <c r="H5340" s="144" t="n">
        <v>0</v>
      </c>
      <c r="I5340" s="144" t="n">
        <f aca="false">+G:G-H:H</f>
        <v>2139674.83</v>
      </c>
    </row>
    <row r="5341" customFormat="false" ht="17.25" hidden="false" customHeight="true" outlineLevel="0" collapsed="false">
      <c r="A5341" s="140" t="s">
        <v>3020</v>
      </c>
      <c r="C5341" s="143" t="n">
        <v>6350500</v>
      </c>
      <c r="D5341" s="143" t="n">
        <v>63505000</v>
      </c>
      <c r="E5341" s="140" t="s">
        <v>733</v>
      </c>
      <c r="F5341" s="143" t="n">
        <v>2022</v>
      </c>
      <c r="G5341" s="144" t="n">
        <v>3104303</v>
      </c>
      <c r="H5341" s="144" t="n">
        <v>0</v>
      </c>
      <c r="I5341" s="144" t="n">
        <f aca="false">+G:G-H:H</f>
        <v>3104303</v>
      </c>
    </row>
    <row r="5342" customFormat="false" ht="17.25" hidden="false" customHeight="true" outlineLevel="0" collapsed="false">
      <c r="A5342" s="140" t="s">
        <v>3020</v>
      </c>
      <c r="C5342" s="143" t="n">
        <v>6350600</v>
      </c>
      <c r="D5342" s="143" t="n">
        <v>63506000</v>
      </c>
      <c r="E5342" s="140" t="s">
        <v>2109</v>
      </c>
      <c r="F5342" s="143" t="n">
        <v>2022</v>
      </c>
      <c r="G5342" s="144" t="n">
        <v>8254375</v>
      </c>
      <c r="H5342" s="144" t="n">
        <v>0</v>
      </c>
      <c r="I5342" s="144" t="n">
        <f aca="false">+G:G-H:H</f>
        <v>8254375</v>
      </c>
    </row>
    <row r="5343" customFormat="false" ht="17.25" hidden="false" customHeight="true" outlineLevel="0" collapsed="false">
      <c r="A5343" s="140" t="s">
        <v>3020</v>
      </c>
      <c r="C5343" s="143" t="n">
        <v>6350800</v>
      </c>
      <c r="D5343" s="143" t="n">
        <v>63508000</v>
      </c>
      <c r="E5343" s="140" t="s">
        <v>2110</v>
      </c>
      <c r="F5343" s="143" t="n">
        <v>2022</v>
      </c>
      <c r="G5343" s="144" t="n">
        <v>136111</v>
      </c>
      <c r="H5343" s="144" t="n">
        <v>0</v>
      </c>
      <c r="I5343" s="144" t="n">
        <f aca="false">+G:G-H:H</f>
        <v>136111</v>
      </c>
    </row>
    <row r="5344" customFormat="false" ht="17.25" hidden="false" customHeight="true" outlineLevel="0" collapsed="false">
      <c r="A5344" s="140" t="s">
        <v>3020</v>
      </c>
      <c r="C5344" s="143" t="n">
        <v>6351000</v>
      </c>
      <c r="D5344" s="143" t="n">
        <v>63508000</v>
      </c>
      <c r="E5344" s="140" t="s">
        <v>2878</v>
      </c>
      <c r="F5344" s="143" t="n">
        <v>2022</v>
      </c>
      <c r="G5344" s="144" t="n">
        <v>330000</v>
      </c>
      <c r="H5344" s="144" t="n">
        <v>0</v>
      </c>
      <c r="I5344" s="144" t="n">
        <f aca="false">+G:G-H:H</f>
        <v>330000</v>
      </c>
    </row>
    <row r="5345" customFormat="false" ht="17.25" hidden="false" customHeight="true" outlineLevel="0" collapsed="false">
      <c r="A5345" s="140" t="s">
        <v>3020</v>
      </c>
      <c r="C5345" s="143" t="n">
        <v>6410100</v>
      </c>
      <c r="D5345" s="143" t="n">
        <v>64101000</v>
      </c>
      <c r="E5345" s="140" t="s">
        <v>735</v>
      </c>
      <c r="F5345" s="143" t="n">
        <v>2022</v>
      </c>
      <c r="G5345" s="144" t="n">
        <v>642565120.14</v>
      </c>
      <c r="H5345" s="144" t="n">
        <v>0</v>
      </c>
      <c r="I5345" s="144" t="n">
        <f aca="false">+G:G-H:H</f>
        <v>642565120.14</v>
      </c>
    </row>
    <row r="5346" customFormat="false" ht="17.25" hidden="false" customHeight="true" outlineLevel="0" collapsed="false">
      <c r="A5346" s="140" t="s">
        <v>3020</v>
      </c>
      <c r="C5346" s="143" t="n">
        <v>6410200</v>
      </c>
      <c r="D5346" s="143" t="n">
        <v>64102000</v>
      </c>
      <c r="E5346" s="140" t="s">
        <v>528</v>
      </c>
      <c r="F5346" s="143" t="n">
        <v>2022</v>
      </c>
      <c r="G5346" s="144" t="n">
        <v>49982188.25</v>
      </c>
      <c r="H5346" s="144" t="n">
        <v>0</v>
      </c>
      <c r="I5346" s="144" t="n">
        <f aca="false">+G:G-H:H</f>
        <v>49982188.25</v>
      </c>
    </row>
    <row r="5347" customFormat="false" ht="17.25" hidden="false" customHeight="true" outlineLevel="0" collapsed="false">
      <c r="A5347" s="140" t="s">
        <v>3020</v>
      </c>
      <c r="C5347" s="143" t="n">
        <v>6410300</v>
      </c>
      <c r="D5347" s="143" t="n">
        <v>64103000</v>
      </c>
      <c r="E5347" s="140" t="s">
        <v>529</v>
      </c>
      <c r="F5347" s="143" t="n">
        <v>2022</v>
      </c>
      <c r="G5347" s="144" t="n">
        <v>36371154.93</v>
      </c>
      <c r="H5347" s="144" t="n">
        <v>0</v>
      </c>
      <c r="I5347" s="144" t="n">
        <f aca="false">+G:G-H:H</f>
        <v>36371154.93</v>
      </c>
    </row>
    <row r="5348" customFormat="false" ht="17.25" hidden="false" customHeight="true" outlineLevel="0" collapsed="false">
      <c r="A5348" s="140" t="s">
        <v>3020</v>
      </c>
      <c r="C5348" s="143" t="n">
        <v>6410400</v>
      </c>
      <c r="D5348" s="143" t="n">
        <v>64104000</v>
      </c>
      <c r="E5348" s="140" t="s">
        <v>194</v>
      </c>
      <c r="F5348" s="143" t="n">
        <v>2022</v>
      </c>
      <c r="G5348" s="144" t="n">
        <v>201610.22</v>
      </c>
      <c r="H5348" s="144" t="n">
        <v>0</v>
      </c>
      <c r="I5348" s="144" t="n">
        <f aca="false">+G:G-H:H</f>
        <v>201610.22</v>
      </c>
    </row>
    <row r="5349" customFormat="false" ht="17.25" hidden="false" customHeight="true" outlineLevel="0" collapsed="false">
      <c r="A5349" s="140" t="s">
        <v>3020</v>
      </c>
      <c r="C5349" s="143" t="n">
        <v>6410500</v>
      </c>
      <c r="D5349" s="143" t="n">
        <v>64105000</v>
      </c>
      <c r="E5349" s="140" t="s">
        <v>1854</v>
      </c>
      <c r="F5349" s="143" t="n">
        <v>2022</v>
      </c>
      <c r="G5349" s="144" t="n">
        <v>701382.35</v>
      </c>
      <c r="H5349" s="144" t="n">
        <v>0</v>
      </c>
      <c r="I5349" s="144" t="n">
        <f aca="false">+G:G-H:H</f>
        <v>701382.35</v>
      </c>
    </row>
    <row r="5350" customFormat="false" ht="17.25" hidden="false" customHeight="true" outlineLevel="0" collapsed="false">
      <c r="A5350" s="140" t="s">
        <v>3020</v>
      </c>
      <c r="C5350" s="143" t="n">
        <v>6418000</v>
      </c>
      <c r="D5350" s="143" t="n">
        <v>64180000</v>
      </c>
      <c r="E5350" s="140" t="s">
        <v>531</v>
      </c>
      <c r="F5350" s="143" t="n">
        <v>2022</v>
      </c>
      <c r="G5350" s="144" t="n">
        <v>51301491.41</v>
      </c>
      <c r="H5350" s="144" t="n">
        <v>0</v>
      </c>
      <c r="I5350" s="144" t="n">
        <f aca="false">+G:G-H:H</f>
        <v>51301491.41</v>
      </c>
    </row>
    <row r="5351" customFormat="false" ht="17.25" hidden="false" customHeight="true" outlineLevel="0" collapsed="false">
      <c r="A5351" s="140" t="s">
        <v>3020</v>
      </c>
      <c r="C5351" s="143" t="n">
        <v>6450100</v>
      </c>
      <c r="D5351" s="143" t="n">
        <v>64501000</v>
      </c>
      <c r="E5351" s="140" t="s">
        <v>736</v>
      </c>
      <c r="F5351" s="143" t="n">
        <v>2022</v>
      </c>
      <c r="G5351" s="144" t="n">
        <v>76202720</v>
      </c>
      <c r="H5351" s="144" t="n">
        <v>0</v>
      </c>
      <c r="I5351" s="144" t="n">
        <f aca="false">+G:G-H:H</f>
        <v>76202720</v>
      </c>
    </row>
    <row r="5352" customFormat="false" ht="17.25" hidden="false" customHeight="true" outlineLevel="0" collapsed="false">
      <c r="A5352" s="140" t="s">
        <v>3020</v>
      </c>
      <c r="C5352" s="143" t="n">
        <v>6450200</v>
      </c>
      <c r="D5352" s="143" t="n">
        <v>64502000</v>
      </c>
      <c r="E5352" s="140" t="s">
        <v>533</v>
      </c>
      <c r="F5352" s="143" t="n">
        <v>2022</v>
      </c>
      <c r="G5352" s="144" t="n">
        <v>28959680.73</v>
      </c>
      <c r="H5352" s="144" t="n">
        <v>0</v>
      </c>
      <c r="I5352" s="144" t="n">
        <f aca="false">+G:G-H:H</f>
        <v>28959680.73</v>
      </c>
    </row>
    <row r="5353" customFormat="false" ht="17.25" hidden="false" customHeight="true" outlineLevel="0" collapsed="false">
      <c r="A5353" s="140" t="s">
        <v>3020</v>
      </c>
      <c r="C5353" s="143" t="n">
        <v>6450300</v>
      </c>
      <c r="D5353" s="143" t="n">
        <v>64503000</v>
      </c>
      <c r="E5353" s="140" t="s">
        <v>2095</v>
      </c>
      <c r="F5353" s="143" t="n">
        <v>2022</v>
      </c>
      <c r="G5353" s="144" t="n">
        <v>588032.55</v>
      </c>
      <c r="H5353" s="144" t="n">
        <v>0</v>
      </c>
      <c r="I5353" s="144" t="n">
        <f aca="false">+G:G-H:H</f>
        <v>588032.55</v>
      </c>
    </row>
    <row r="5354" customFormat="false" ht="17.25" hidden="false" customHeight="true" outlineLevel="0" collapsed="false">
      <c r="A5354" s="140" t="s">
        <v>3020</v>
      </c>
      <c r="C5354" s="143" t="n">
        <v>6450400</v>
      </c>
      <c r="D5354" s="143" t="n">
        <v>64504000</v>
      </c>
      <c r="E5354" s="140" t="s">
        <v>2096</v>
      </c>
      <c r="F5354" s="143" t="n">
        <v>2022</v>
      </c>
      <c r="G5354" s="144" t="n">
        <v>5831875.94</v>
      </c>
      <c r="H5354" s="144" t="n">
        <v>0</v>
      </c>
      <c r="I5354" s="144" t="n">
        <f aca="false">+G:G-H:H</f>
        <v>5831875.94</v>
      </c>
    </row>
    <row r="5355" customFormat="false" ht="17.25" hidden="false" customHeight="true" outlineLevel="0" collapsed="false">
      <c r="A5355" s="140" t="s">
        <v>3020</v>
      </c>
      <c r="C5355" s="143" t="n">
        <v>6480100</v>
      </c>
      <c r="D5355" s="143" t="n">
        <v>64801000</v>
      </c>
      <c r="E5355" s="140" t="s">
        <v>467</v>
      </c>
      <c r="F5355" s="143" t="n">
        <v>2022</v>
      </c>
      <c r="G5355" s="144" t="n">
        <v>5548093.56</v>
      </c>
      <c r="H5355" s="144" t="n">
        <v>0</v>
      </c>
      <c r="I5355" s="144" t="n">
        <f aca="false">+G:G-H:H</f>
        <v>5548093.56</v>
      </c>
    </row>
    <row r="5356" customFormat="false" ht="17.25" hidden="false" customHeight="true" outlineLevel="0" collapsed="false">
      <c r="A5356" s="140" t="s">
        <v>3020</v>
      </c>
      <c r="C5356" s="143" t="n">
        <v>6480200</v>
      </c>
      <c r="D5356" s="143" t="n">
        <v>64802000</v>
      </c>
      <c r="E5356" s="140" t="s">
        <v>3389</v>
      </c>
      <c r="F5356" s="143" t="n">
        <v>2022</v>
      </c>
      <c r="G5356" s="144" t="n">
        <v>23910</v>
      </c>
      <c r="H5356" s="144" t="n">
        <v>0</v>
      </c>
      <c r="I5356" s="144" t="n">
        <f aca="false">+G:G-H:H</f>
        <v>23910</v>
      </c>
    </row>
    <row r="5357" customFormat="false" ht="17.25" hidden="false" customHeight="true" outlineLevel="0" collapsed="false">
      <c r="A5357" s="140" t="s">
        <v>3020</v>
      </c>
      <c r="C5357" s="143" t="n">
        <v>6480300</v>
      </c>
      <c r="D5357" s="143" t="n">
        <v>64803000</v>
      </c>
      <c r="E5357" s="140" t="s">
        <v>2306</v>
      </c>
      <c r="F5357" s="143" t="n">
        <v>2022</v>
      </c>
      <c r="G5357" s="144" t="n">
        <v>4566</v>
      </c>
      <c r="H5357" s="144" t="n">
        <v>0</v>
      </c>
      <c r="I5357" s="144" t="n">
        <f aca="false">+G:G-H:H</f>
        <v>4566</v>
      </c>
    </row>
    <row r="5358" customFormat="false" ht="17.25" hidden="false" customHeight="true" outlineLevel="0" collapsed="false">
      <c r="A5358" s="140" t="s">
        <v>3020</v>
      </c>
      <c r="C5358" s="143" t="n">
        <v>6510000</v>
      </c>
      <c r="D5358" s="143" t="n">
        <v>65100000</v>
      </c>
      <c r="E5358" s="140" t="s">
        <v>740</v>
      </c>
      <c r="F5358" s="143" t="n">
        <v>2022</v>
      </c>
      <c r="G5358" s="144" t="n">
        <v>2197543.82</v>
      </c>
      <c r="H5358" s="144" t="n">
        <v>0</v>
      </c>
      <c r="I5358" s="144" t="n">
        <f aca="false">+G:G-H:H</f>
        <v>2197543.82</v>
      </c>
    </row>
    <row r="5359" customFormat="false" ht="17.25" hidden="false" customHeight="true" outlineLevel="0" collapsed="false">
      <c r="A5359" s="140" t="s">
        <v>3020</v>
      </c>
      <c r="C5359" s="143" t="n">
        <v>6520000</v>
      </c>
      <c r="D5359" s="143" t="n">
        <v>65200000</v>
      </c>
      <c r="E5359" s="140" t="s">
        <v>741</v>
      </c>
      <c r="F5359" s="143" t="n">
        <v>2022</v>
      </c>
      <c r="G5359" s="144" t="n">
        <v>2722.18</v>
      </c>
      <c r="H5359" s="144" t="n">
        <v>0</v>
      </c>
      <c r="I5359" s="144" t="n">
        <f aca="false">+G:G-H:H</f>
        <v>2722.18</v>
      </c>
    </row>
    <row r="5360" customFormat="false" ht="17.25" hidden="false" customHeight="true" outlineLevel="0" collapsed="false">
      <c r="A5360" s="140" t="s">
        <v>3020</v>
      </c>
      <c r="C5360" s="143" t="n">
        <v>6560100</v>
      </c>
      <c r="D5360" s="143" t="n">
        <v>65601000</v>
      </c>
      <c r="E5360" s="140" t="s">
        <v>742</v>
      </c>
      <c r="F5360" s="143" t="n">
        <v>2022</v>
      </c>
      <c r="G5360" s="144" t="n">
        <v>347906</v>
      </c>
      <c r="H5360" s="144" t="n">
        <v>0</v>
      </c>
      <c r="I5360" s="144" t="n">
        <f aca="false">+G:G-H:H</f>
        <v>347906</v>
      </c>
    </row>
    <row r="5361" customFormat="false" ht="17.25" hidden="false" customHeight="true" outlineLevel="0" collapsed="false">
      <c r="A5361" s="140" t="s">
        <v>3020</v>
      </c>
      <c r="C5361" s="143" t="n">
        <v>6560200</v>
      </c>
      <c r="D5361" s="143" t="n">
        <v>65602000</v>
      </c>
      <c r="E5361" s="140" t="s">
        <v>1894</v>
      </c>
      <c r="F5361" s="143" t="n">
        <v>2022</v>
      </c>
      <c r="G5361" s="144" t="n">
        <v>599526.95</v>
      </c>
      <c r="H5361" s="144" t="n">
        <v>0</v>
      </c>
      <c r="I5361" s="144" t="n">
        <f aca="false">+G:G-H:H</f>
        <v>599526.95</v>
      </c>
    </row>
    <row r="5362" customFormat="false" ht="17.25" hidden="false" customHeight="true" outlineLevel="0" collapsed="false">
      <c r="A5362" s="140" t="s">
        <v>3020</v>
      </c>
      <c r="C5362" s="143" t="n">
        <v>6570000</v>
      </c>
      <c r="D5362" s="143" t="n">
        <v>65700000</v>
      </c>
      <c r="E5362" s="140" t="s">
        <v>745</v>
      </c>
      <c r="F5362" s="143" t="n">
        <v>2022</v>
      </c>
      <c r="G5362" s="144" t="n">
        <v>2261.14</v>
      </c>
      <c r="H5362" s="144" t="n">
        <v>0</v>
      </c>
      <c r="I5362" s="144" t="n">
        <f aca="false">+G:G-H:H</f>
        <v>2261.14</v>
      </c>
    </row>
    <row r="5363" customFormat="false" ht="17.25" hidden="false" customHeight="true" outlineLevel="0" collapsed="false">
      <c r="A5363" s="140" t="s">
        <v>3020</v>
      </c>
      <c r="C5363" s="143" t="n">
        <v>6580000</v>
      </c>
      <c r="D5363" s="143" t="n">
        <v>65800000</v>
      </c>
      <c r="E5363" s="140" t="s">
        <v>744</v>
      </c>
      <c r="F5363" s="143" t="n">
        <v>2022</v>
      </c>
      <c r="G5363" s="144" t="n">
        <v>87125211.53</v>
      </c>
      <c r="H5363" s="144" t="n">
        <v>0</v>
      </c>
      <c r="I5363" s="144" t="n">
        <f aca="false">+G:G-H:H</f>
        <v>87125211.53</v>
      </c>
    </row>
    <row r="5364" customFormat="false" ht="17.25" hidden="false" customHeight="true" outlineLevel="0" collapsed="false">
      <c r="A5364" s="140" t="s">
        <v>3020</v>
      </c>
      <c r="C5364" s="143" t="n">
        <v>6610100</v>
      </c>
      <c r="D5364" s="143" t="n">
        <v>66101000</v>
      </c>
      <c r="E5364" s="140" t="s">
        <v>747</v>
      </c>
      <c r="F5364" s="143" t="n">
        <v>2022</v>
      </c>
      <c r="G5364" s="144" t="n">
        <v>7910605.96</v>
      </c>
      <c r="H5364" s="144" t="n">
        <v>0</v>
      </c>
      <c r="I5364" s="144" t="n">
        <f aca="false">+G:G-H:H</f>
        <v>7910605.96</v>
      </c>
    </row>
    <row r="5365" customFormat="false" ht="17.25" hidden="false" customHeight="true" outlineLevel="0" collapsed="false">
      <c r="A5365" s="140" t="s">
        <v>3020</v>
      </c>
      <c r="C5365" s="143" t="n">
        <v>6610200</v>
      </c>
      <c r="D5365" s="143" t="n">
        <v>66102000</v>
      </c>
      <c r="E5365" s="140" t="s">
        <v>2111</v>
      </c>
      <c r="F5365" s="143" t="n">
        <v>2022</v>
      </c>
      <c r="G5365" s="144" t="n">
        <v>72021331.06</v>
      </c>
      <c r="H5365" s="144" t="n">
        <v>0</v>
      </c>
      <c r="I5365" s="144" t="n">
        <f aca="false">+G:G-H:H</f>
        <v>72021331.06</v>
      </c>
    </row>
    <row r="5366" customFormat="false" ht="17.25" hidden="false" customHeight="true" outlineLevel="0" collapsed="false">
      <c r="A5366" s="140" t="s">
        <v>3020</v>
      </c>
      <c r="C5366" s="143" t="n">
        <v>6610300</v>
      </c>
      <c r="D5366" s="143" t="n">
        <v>66103000</v>
      </c>
      <c r="E5366" s="140" t="s">
        <v>3390</v>
      </c>
      <c r="F5366" s="143" t="n">
        <v>2022</v>
      </c>
      <c r="G5366" s="144" t="n">
        <v>15887730.5</v>
      </c>
      <c r="H5366" s="144" t="n">
        <v>0</v>
      </c>
      <c r="I5366" s="144" t="n">
        <f aca="false">+G:G-H:H</f>
        <v>15887730.5</v>
      </c>
    </row>
    <row r="5367" customFormat="false" ht="17.25" hidden="false" customHeight="true" outlineLevel="0" collapsed="false">
      <c r="A5367" s="140" t="s">
        <v>3020</v>
      </c>
      <c r="C5367" s="143" t="n">
        <v>6610400</v>
      </c>
      <c r="D5367" s="143" t="n">
        <v>66104000</v>
      </c>
      <c r="E5367" s="140" t="s">
        <v>2894</v>
      </c>
      <c r="F5367" s="143" t="n">
        <v>2022</v>
      </c>
      <c r="G5367" s="144" t="n">
        <v>56102767.98</v>
      </c>
      <c r="H5367" s="144" t="n">
        <v>0</v>
      </c>
      <c r="I5367" s="144" t="n">
        <f aca="false">+G:G-H:H</f>
        <v>56102767.98</v>
      </c>
    </row>
    <row r="5368" customFormat="false" ht="17.25" hidden="false" customHeight="true" outlineLevel="0" collapsed="false">
      <c r="A5368" s="140" t="s">
        <v>3020</v>
      </c>
      <c r="C5368" s="143" t="n">
        <v>6660000</v>
      </c>
      <c r="D5368" s="143" t="n">
        <v>66600000</v>
      </c>
      <c r="E5368" s="140" t="s">
        <v>750</v>
      </c>
      <c r="F5368" s="143" t="n">
        <v>2022</v>
      </c>
      <c r="G5368" s="144" t="n">
        <v>361429705.3</v>
      </c>
      <c r="H5368" s="144" t="n">
        <v>0</v>
      </c>
      <c r="I5368" s="144" t="n">
        <f aca="false">+G:G-H:H</f>
        <v>361429705.3</v>
      </c>
    </row>
    <row r="5369" customFormat="false" ht="17.25" hidden="false" customHeight="true" outlineLevel="0" collapsed="false">
      <c r="A5369" s="140" t="s">
        <v>3020</v>
      </c>
      <c r="C5369" s="143" t="n">
        <v>6811200</v>
      </c>
      <c r="D5369" s="143" t="n">
        <v>68112000</v>
      </c>
      <c r="E5369" s="140" t="s">
        <v>752</v>
      </c>
      <c r="F5369" s="143" t="n">
        <v>2022</v>
      </c>
      <c r="G5369" s="144" t="n">
        <v>187126889.95</v>
      </c>
      <c r="H5369" s="144" t="n">
        <v>0</v>
      </c>
      <c r="I5369" s="144" t="n">
        <f aca="false">+G:G-H:H</f>
        <v>187126889.95</v>
      </c>
    </row>
    <row r="5370" customFormat="false" ht="17.25" hidden="false" customHeight="true" outlineLevel="0" collapsed="false">
      <c r="A5370" s="140" t="s">
        <v>3020</v>
      </c>
      <c r="C5370" s="143" t="n">
        <v>6980000</v>
      </c>
      <c r="D5370" s="143" t="n">
        <v>69500000</v>
      </c>
      <c r="E5370" s="140" t="s">
        <v>3861</v>
      </c>
      <c r="F5370" s="143" t="n">
        <v>2022</v>
      </c>
      <c r="G5370" s="144" t="n">
        <v>26375418.36</v>
      </c>
      <c r="H5370" s="144" t="n">
        <v>0</v>
      </c>
      <c r="I5370" s="144" t="n">
        <f aca="false">+G:G-H:H</f>
        <v>26375418.36</v>
      </c>
    </row>
    <row r="5371" customFormat="false" ht="17.25" hidden="false" customHeight="true" outlineLevel="0" collapsed="false">
      <c r="A5371" s="140" t="s">
        <v>3020</v>
      </c>
      <c r="C5371" s="143" t="n">
        <v>6981000</v>
      </c>
      <c r="D5371" s="143" t="n">
        <v>69500000</v>
      </c>
      <c r="E5371" s="140" t="s">
        <v>1445</v>
      </c>
      <c r="F5371" s="143" t="n">
        <v>2022</v>
      </c>
      <c r="G5371" s="144" t="n">
        <v>220184723.284</v>
      </c>
      <c r="H5371" s="144" t="n">
        <v>0</v>
      </c>
      <c r="I5371" s="144" t="n">
        <f aca="false">+G:G-H:H</f>
        <v>220184723.284</v>
      </c>
    </row>
    <row r="5372" customFormat="false" ht="17.25" hidden="false" customHeight="true" outlineLevel="0" collapsed="false">
      <c r="A5372" s="140" t="s">
        <v>3020</v>
      </c>
      <c r="C5372" s="143" t="n">
        <v>7060000</v>
      </c>
      <c r="D5372" s="143" t="n">
        <v>70600000</v>
      </c>
      <c r="E5372" s="140" t="s">
        <v>2895</v>
      </c>
      <c r="F5372" s="143" t="n">
        <v>2022</v>
      </c>
      <c r="G5372" s="144" t="n">
        <v>0</v>
      </c>
      <c r="H5372" s="144" t="n">
        <v>26848000</v>
      </c>
      <c r="I5372" s="144" t="n">
        <f aca="false">+G:G-H:H</f>
        <v>-26848000</v>
      </c>
    </row>
    <row r="5373" customFormat="false" ht="17.25" hidden="false" customHeight="true" outlineLevel="0" collapsed="false">
      <c r="A5373" s="140" t="s">
        <v>3020</v>
      </c>
      <c r="C5373" s="143" t="n">
        <v>7071000</v>
      </c>
      <c r="D5373" s="143" t="n">
        <v>70710000</v>
      </c>
      <c r="E5373" s="140" t="s">
        <v>755</v>
      </c>
      <c r="F5373" s="143" t="n">
        <v>2022</v>
      </c>
      <c r="G5373" s="144" t="n">
        <v>0</v>
      </c>
      <c r="H5373" s="144" t="n">
        <v>10231960603.11</v>
      </c>
      <c r="I5373" s="144" t="n">
        <f aca="false">+G:G-H:H</f>
        <v>-10231960603.11</v>
      </c>
    </row>
    <row r="5374" customFormat="false" ht="17.25" hidden="false" customHeight="true" outlineLevel="0" collapsed="false">
      <c r="A5374" s="140" t="s">
        <v>3020</v>
      </c>
      <c r="C5374" s="143" t="n">
        <v>7072000</v>
      </c>
      <c r="D5374" s="143" t="n">
        <v>70720000</v>
      </c>
      <c r="E5374" s="140" t="s">
        <v>756</v>
      </c>
      <c r="F5374" s="143" t="n">
        <v>2022</v>
      </c>
      <c r="G5374" s="144" t="n">
        <v>0</v>
      </c>
      <c r="H5374" s="144" t="n">
        <v>59727127.88</v>
      </c>
      <c r="I5374" s="144" t="n">
        <f aca="false">+G:G-H:H</f>
        <v>-59727127.88</v>
      </c>
    </row>
    <row r="5375" customFormat="false" ht="17.25" hidden="false" customHeight="true" outlineLevel="0" collapsed="false">
      <c r="A5375" s="140" t="s">
        <v>3020</v>
      </c>
      <c r="C5375" s="143" t="n">
        <v>7073000</v>
      </c>
      <c r="D5375" s="143" t="n">
        <v>70720000</v>
      </c>
      <c r="E5375" s="140" t="s">
        <v>3391</v>
      </c>
      <c r="F5375" s="143" t="n">
        <v>2022</v>
      </c>
      <c r="G5375" s="144" t="n">
        <v>0</v>
      </c>
      <c r="H5375" s="144" t="n">
        <v>613292508.14</v>
      </c>
      <c r="I5375" s="144" t="n">
        <f aca="false">+G:G-H:H</f>
        <v>-613292508.14</v>
      </c>
    </row>
    <row r="5376" customFormat="false" ht="17.25" hidden="false" customHeight="true" outlineLevel="0" collapsed="false">
      <c r="A5376" s="140" t="s">
        <v>3020</v>
      </c>
      <c r="C5376" s="143" t="n">
        <v>7080000</v>
      </c>
      <c r="D5376" s="143" t="n">
        <v>70800000</v>
      </c>
      <c r="E5376" s="140" t="s">
        <v>758</v>
      </c>
      <c r="F5376" s="143" t="n">
        <v>2022</v>
      </c>
      <c r="G5376" s="144" t="n">
        <v>0</v>
      </c>
      <c r="H5376" s="144" t="n">
        <v>230000</v>
      </c>
      <c r="I5376" s="144" t="n">
        <f aca="false">+G:G-H:H</f>
        <v>-230000</v>
      </c>
    </row>
    <row r="5377" customFormat="false" ht="17.25" hidden="false" customHeight="true" outlineLevel="0" collapsed="false">
      <c r="A5377" s="140" t="s">
        <v>3020</v>
      </c>
      <c r="C5377" s="143" t="n">
        <v>7520000</v>
      </c>
      <c r="D5377" s="143" t="n">
        <v>75200000</v>
      </c>
      <c r="E5377" s="140" t="s">
        <v>502</v>
      </c>
      <c r="F5377" s="143" t="n">
        <v>2022</v>
      </c>
      <c r="G5377" s="144" t="n">
        <v>0</v>
      </c>
      <c r="H5377" s="144" t="n">
        <v>125134.89</v>
      </c>
      <c r="I5377" s="144" t="n">
        <f aca="false">+G:G-H:H</f>
        <v>-125134.89</v>
      </c>
    </row>
    <row r="5378" customFormat="false" ht="17.25" hidden="false" customHeight="true" outlineLevel="0" collapsed="false">
      <c r="A5378" s="140" t="s">
        <v>3020</v>
      </c>
      <c r="C5378" s="143" t="n">
        <v>7580000</v>
      </c>
      <c r="D5378" s="143" t="n">
        <v>75800000</v>
      </c>
      <c r="E5378" s="140" t="s">
        <v>763</v>
      </c>
      <c r="F5378" s="143" t="n">
        <v>2022</v>
      </c>
      <c r="G5378" s="144" t="n">
        <v>0</v>
      </c>
      <c r="H5378" s="144" t="n">
        <v>47274836.6</v>
      </c>
      <c r="I5378" s="144" t="n">
        <f aca="false">+G:G-H:H</f>
        <v>-47274836.6</v>
      </c>
    </row>
    <row r="5379" customFormat="false" ht="17.25" hidden="false" customHeight="true" outlineLevel="0" collapsed="false">
      <c r="A5379" s="140" t="s">
        <v>3020</v>
      </c>
      <c r="C5379" s="143" t="n">
        <v>7581000</v>
      </c>
      <c r="D5379" s="143" t="n">
        <v>75810000</v>
      </c>
      <c r="E5379" s="140" t="s">
        <v>551</v>
      </c>
      <c r="F5379" s="143" t="n">
        <v>2022</v>
      </c>
      <c r="G5379" s="144" t="n">
        <v>0</v>
      </c>
      <c r="H5379" s="144" t="n">
        <v>6377900</v>
      </c>
      <c r="I5379" s="144" t="n">
        <f aca="false">+G:G-H:H</f>
        <v>-6377900</v>
      </c>
    </row>
    <row r="5380" customFormat="false" ht="17.25" hidden="false" customHeight="true" outlineLevel="0" collapsed="false">
      <c r="A5380" s="140" t="s">
        <v>3020</v>
      </c>
      <c r="C5380" s="143" t="n">
        <v>7585000</v>
      </c>
      <c r="D5380" s="143" t="n">
        <v>75850000</v>
      </c>
      <c r="E5380" s="140" t="s">
        <v>764</v>
      </c>
      <c r="F5380" s="143" t="n">
        <v>2022</v>
      </c>
      <c r="G5380" s="144" t="n">
        <v>0</v>
      </c>
      <c r="H5380" s="144" t="n">
        <v>7687600.05</v>
      </c>
      <c r="I5380" s="144" t="n">
        <f aca="false">+G:G-H:H</f>
        <v>-7687600.05</v>
      </c>
    </row>
    <row r="5381" customFormat="false" ht="17.25" hidden="false" customHeight="true" outlineLevel="0" collapsed="false">
      <c r="A5381" s="140" t="s">
        <v>3020</v>
      </c>
      <c r="C5381" s="143" t="n">
        <v>7650000</v>
      </c>
      <c r="D5381" s="143" t="n">
        <v>76500000</v>
      </c>
      <c r="E5381" s="140" t="s">
        <v>2319</v>
      </c>
      <c r="F5381" s="143" t="n">
        <v>2022</v>
      </c>
      <c r="G5381" s="144" t="n">
        <v>0</v>
      </c>
      <c r="H5381" s="144" t="n">
        <v>1311807.65</v>
      </c>
      <c r="I5381" s="144" t="n">
        <f aca="false">+G:G-H:H</f>
        <v>-1311807.65</v>
      </c>
    </row>
    <row r="5382" customFormat="false" ht="17.25" hidden="false" customHeight="true" outlineLevel="0" collapsed="false">
      <c r="A5382" s="140" t="s">
        <v>3020</v>
      </c>
      <c r="C5382" s="143" t="n">
        <v>7660000</v>
      </c>
      <c r="D5382" s="143" t="n">
        <v>76600000</v>
      </c>
      <c r="E5382" s="140" t="s">
        <v>766</v>
      </c>
      <c r="F5382" s="143" t="n">
        <v>2022</v>
      </c>
      <c r="G5382" s="144" t="n">
        <v>0</v>
      </c>
      <c r="H5382" s="144" t="n">
        <v>225906145.2</v>
      </c>
      <c r="I5382" s="144" t="n">
        <f aca="false">+G:G-H:H</f>
        <v>-225906145.2</v>
      </c>
    </row>
    <row r="5383" customFormat="false" ht="17.25" hidden="false" customHeight="true" outlineLevel="0" collapsed="false">
      <c r="A5383" s="140" t="s">
        <v>2897</v>
      </c>
      <c r="C5383" s="143" t="n">
        <v>10100000</v>
      </c>
      <c r="D5383" s="143" t="n">
        <v>10100000</v>
      </c>
      <c r="E5383" s="140" t="s">
        <v>1</v>
      </c>
      <c r="F5383" s="143" t="n">
        <v>2022</v>
      </c>
      <c r="G5383" s="144" t="n">
        <v>0</v>
      </c>
      <c r="H5383" s="144" t="n">
        <v>2000000</v>
      </c>
      <c r="I5383" s="144" t="n">
        <f aca="false">+G:G-H:H</f>
        <v>-2000000</v>
      </c>
    </row>
    <row r="5384" customFormat="false" ht="17.25" hidden="false" customHeight="true" outlineLevel="0" collapsed="false">
      <c r="A5384" s="140" t="s">
        <v>2897</v>
      </c>
      <c r="C5384" s="143" t="n">
        <v>11900000</v>
      </c>
      <c r="D5384" s="143" t="n">
        <v>11900000</v>
      </c>
      <c r="E5384" s="140" t="s">
        <v>2</v>
      </c>
      <c r="F5384" s="143" t="n">
        <v>2022</v>
      </c>
      <c r="G5384" s="144" t="n">
        <v>1723250</v>
      </c>
      <c r="H5384" s="144" t="n">
        <v>0</v>
      </c>
      <c r="I5384" s="144" t="n">
        <f aca="false">+G:G-H:H</f>
        <v>1723250</v>
      </c>
    </row>
    <row r="5385" customFormat="false" ht="17.25" hidden="false" customHeight="true" outlineLevel="0" collapsed="false">
      <c r="A5385" s="140" t="s">
        <v>2897</v>
      </c>
      <c r="C5385" s="143" t="n">
        <v>12000000</v>
      </c>
      <c r="D5385" s="143" t="n">
        <v>12000000</v>
      </c>
      <c r="E5385" s="140" t="s">
        <v>3</v>
      </c>
      <c r="F5385" s="143" t="n">
        <v>2022</v>
      </c>
      <c r="G5385" s="144" t="n">
        <v>120000</v>
      </c>
      <c r="H5385" s="144" t="n">
        <v>0</v>
      </c>
      <c r="I5385" s="144" t="n">
        <f aca="false">+G:G-H:H</f>
        <v>120000</v>
      </c>
    </row>
    <row r="5386" customFormat="false" ht="17.25" hidden="false" customHeight="true" outlineLevel="0" collapsed="false">
      <c r="A5386" s="140" t="s">
        <v>2897</v>
      </c>
      <c r="C5386" s="143" t="n">
        <v>12900000</v>
      </c>
      <c r="D5386" s="143" t="n">
        <v>12900000</v>
      </c>
      <c r="E5386" s="140" t="s">
        <v>1635</v>
      </c>
      <c r="F5386" s="143" t="n">
        <v>2022</v>
      </c>
      <c r="G5386" s="144" t="n">
        <v>545000</v>
      </c>
      <c r="H5386" s="144" t="n">
        <v>0</v>
      </c>
      <c r="I5386" s="144" t="n">
        <f aca="false">+G:G-H:H</f>
        <v>545000</v>
      </c>
    </row>
    <row r="5387" customFormat="false" ht="17.25" hidden="false" customHeight="true" outlineLevel="0" collapsed="false">
      <c r="A5387" s="140" t="s">
        <v>2897</v>
      </c>
      <c r="C5387" s="143" t="n">
        <v>21100000</v>
      </c>
      <c r="D5387" s="143" t="n">
        <v>21100000</v>
      </c>
      <c r="E5387" s="140" t="s">
        <v>224</v>
      </c>
      <c r="F5387" s="143" t="n">
        <v>2022</v>
      </c>
      <c r="G5387" s="144" t="n">
        <v>2060921450</v>
      </c>
      <c r="H5387" s="144" t="n">
        <v>0</v>
      </c>
      <c r="I5387" s="144" t="n">
        <f aca="false">+G:G-H:H</f>
        <v>2060921450</v>
      </c>
    </row>
    <row r="5388" customFormat="false" ht="17.25" hidden="false" customHeight="true" outlineLevel="0" collapsed="false">
      <c r="A5388" s="140" t="s">
        <v>2897</v>
      </c>
      <c r="C5388" s="143" t="n">
        <v>40100000</v>
      </c>
      <c r="D5388" s="143" t="n">
        <v>40100000</v>
      </c>
      <c r="E5388" s="140" t="s">
        <v>1640</v>
      </c>
      <c r="F5388" s="143" t="n">
        <v>2022</v>
      </c>
      <c r="G5388" s="144" t="n">
        <v>0</v>
      </c>
      <c r="H5388" s="144" t="n">
        <v>5400000</v>
      </c>
      <c r="I5388" s="144" t="n">
        <f aca="false">+G:G-H:H</f>
        <v>-5400000</v>
      </c>
    </row>
    <row r="5389" customFormat="false" ht="17.25" hidden="false" customHeight="true" outlineLevel="0" collapsed="false">
      <c r="A5389" s="140" t="s">
        <v>2897</v>
      </c>
      <c r="C5389" s="143" t="n">
        <v>44300000</v>
      </c>
      <c r="D5389" s="143" t="n">
        <v>44300000</v>
      </c>
      <c r="E5389" s="140" t="s">
        <v>611</v>
      </c>
      <c r="F5389" s="143" t="n">
        <v>2022</v>
      </c>
      <c r="G5389" s="144" t="n">
        <v>320000</v>
      </c>
      <c r="H5389" s="144" t="n">
        <v>0</v>
      </c>
      <c r="I5389" s="144" t="n">
        <f aca="false">+G:G-H:H</f>
        <v>320000</v>
      </c>
    </row>
    <row r="5390" customFormat="false" ht="17.25" hidden="false" customHeight="true" outlineLevel="0" collapsed="false">
      <c r="A5390" s="140" t="s">
        <v>2897</v>
      </c>
      <c r="C5390" s="143" t="n">
        <v>44400000</v>
      </c>
      <c r="D5390" s="143" t="n">
        <v>44400000</v>
      </c>
      <c r="E5390" s="140" t="s">
        <v>613</v>
      </c>
      <c r="F5390" s="143" t="n">
        <v>2022</v>
      </c>
      <c r="G5390" s="144" t="n">
        <v>0</v>
      </c>
      <c r="H5390" s="144" t="n">
        <v>100000</v>
      </c>
      <c r="I5390" s="144" t="n">
        <f aca="false">+G:G-H:H</f>
        <v>-100000</v>
      </c>
    </row>
    <row r="5391" customFormat="false" ht="17.25" hidden="false" customHeight="true" outlineLevel="0" collapsed="false">
      <c r="A5391" s="140" t="s">
        <v>2897</v>
      </c>
      <c r="C5391" s="143" t="n">
        <v>44550000</v>
      </c>
      <c r="D5391" s="143" t="n">
        <v>44550000</v>
      </c>
      <c r="E5391" s="140" t="s">
        <v>617</v>
      </c>
      <c r="F5391" s="143" t="n">
        <v>2022</v>
      </c>
      <c r="G5391" s="144" t="n">
        <v>113800</v>
      </c>
      <c r="H5391" s="144" t="n">
        <v>0</v>
      </c>
      <c r="I5391" s="144" t="n">
        <f aca="false">+G:G-H:H</f>
        <v>113800</v>
      </c>
    </row>
    <row r="5392" customFormat="false" ht="17.25" hidden="false" customHeight="true" outlineLevel="0" collapsed="false">
      <c r="A5392" s="140" t="s">
        <v>2897</v>
      </c>
      <c r="C5392" s="143" t="n">
        <v>45511000</v>
      </c>
      <c r="D5392" s="143" t="n">
        <v>45511000</v>
      </c>
      <c r="E5392" s="140" t="s">
        <v>304</v>
      </c>
      <c r="F5392" s="143" t="n">
        <v>2022</v>
      </c>
      <c r="G5392" s="144" t="n">
        <v>0</v>
      </c>
      <c r="H5392" s="144" t="n">
        <v>2064300989.07</v>
      </c>
      <c r="I5392" s="144" t="n">
        <f aca="false">+G:G-H:H</f>
        <v>-2064300989.07</v>
      </c>
    </row>
    <row r="5393" customFormat="false" ht="17.25" hidden="false" customHeight="true" outlineLevel="0" collapsed="false">
      <c r="A5393" s="140" t="s">
        <v>2897</v>
      </c>
      <c r="C5393" s="143" t="n">
        <v>46710070</v>
      </c>
      <c r="D5393" s="143" t="n">
        <v>46710070</v>
      </c>
      <c r="E5393" s="140" t="s">
        <v>2265</v>
      </c>
      <c r="F5393" s="143" t="n">
        <v>2022</v>
      </c>
      <c r="G5393" s="144" t="n">
        <v>0</v>
      </c>
      <c r="H5393" s="144" t="n">
        <v>664150</v>
      </c>
      <c r="I5393" s="144" t="n">
        <f aca="false">+G:G-H:H</f>
        <v>-664150</v>
      </c>
    </row>
    <row r="5394" customFormat="false" ht="17.25" hidden="false" customHeight="true" outlineLevel="0" collapsed="false">
      <c r="A5394" s="140" t="s">
        <v>2897</v>
      </c>
      <c r="C5394" s="143" t="n">
        <v>51260000</v>
      </c>
      <c r="D5394" s="143" t="n">
        <v>51260000</v>
      </c>
      <c r="E5394" s="140" t="s">
        <v>2101</v>
      </c>
      <c r="F5394" s="143" t="n">
        <v>2022</v>
      </c>
      <c r="G5394" s="144" t="n">
        <v>6226639.07</v>
      </c>
      <c r="H5394" s="144" t="n">
        <v>0</v>
      </c>
      <c r="I5394" s="144" t="n">
        <f aca="false">+G:G-H:H</f>
        <v>6226639.07</v>
      </c>
    </row>
    <row r="5395" customFormat="false" ht="17.25" hidden="false" customHeight="true" outlineLevel="0" collapsed="false">
      <c r="A5395" s="140" t="s">
        <v>2897</v>
      </c>
      <c r="C5395" s="143" t="n">
        <v>53100000</v>
      </c>
      <c r="D5395" s="143" t="n">
        <v>53100000</v>
      </c>
      <c r="E5395" s="140" t="s">
        <v>3165</v>
      </c>
      <c r="F5395" s="143" t="n">
        <v>2022</v>
      </c>
      <c r="G5395" s="144" t="n">
        <v>2000000</v>
      </c>
      <c r="H5395" s="144" t="n">
        <v>0</v>
      </c>
      <c r="I5395" s="144" t="n">
        <f aca="false">+G:G-H:H</f>
        <v>2000000</v>
      </c>
    </row>
    <row r="5396" customFormat="false" ht="17.25" hidden="false" customHeight="true" outlineLevel="0" collapsed="false">
      <c r="A5396" s="140" t="s">
        <v>2897</v>
      </c>
      <c r="C5396" s="143" t="n">
        <v>62703000</v>
      </c>
      <c r="D5396" s="143" t="n">
        <v>62703000</v>
      </c>
      <c r="E5396" s="140" t="s">
        <v>516</v>
      </c>
      <c r="F5396" s="143" t="n">
        <v>2022</v>
      </c>
      <c r="G5396" s="144" t="n">
        <v>395000</v>
      </c>
      <c r="H5396" s="144" t="n">
        <v>0</v>
      </c>
      <c r="I5396" s="144" t="n">
        <f aca="false">+G:G-H:H</f>
        <v>395000</v>
      </c>
    </row>
    <row r="5397" customFormat="false" ht="17.25" hidden="false" customHeight="true" outlineLevel="0" collapsed="false">
      <c r="A5397" s="140" t="s">
        <v>2897</v>
      </c>
      <c r="C5397" s="143" t="n">
        <v>69800000</v>
      </c>
      <c r="D5397" s="143" t="n">
        <v>69800000</v>
      </c>
      <c r="E5397" s="140" t="s">
        <v>1864</v>
      </c>
      <c r="F5397" s="143" t="n">
        <v>2022</v>
      </c>
      <c r="G5397" s="144" t="n">
        <v>100000</v>
      </c>
      <c r="H5397" s="144" t="n">
        <v>0</v>
      </c>
      <c r="I5397" s="144" t="n">
        <f aca="false">+G:G-H:H</f>
        <v>100000</v>
      </c>
    </row>
    <row r="5398" customFormat="false" ht="17.25" hidden="false" customHeight="true" outlineLevel="0" collapsed="false">
      <c r="A5398" s="140" t="s">
        <v>657</v>
      </c>
      <c r="C5398" s="143" t="n">
        <v>10100000</v>
      </c>
      <c r="D5398" s="143" t="n">
        <v>10100000</v>
      </c>
      <c r="E5398" s="140" t="s">
        <v>1</v>
      </c>
      <c r="F5398" s="143" t="n">
        <v>2022</v>
      </c>
      <c r="H5398" s="144" t="n">
        <v>2000000</v>
      </c>
      <c r="I5398" s="144" t="n">
        <f aca="false">+G:G-H:H</f>
        <v>-2000000</v>
      </c>
    </row>
    <row r="5399" customFormat="false" ht="17.25" hidden="false" customHeight="true" outlineLevel="0" collapsed="false">
      <c r="A5399" s="140" t="s">
        <v>657</v>
      </c>
      <c r="C5399" s="143" t="n">
        <v>10610000</v>
      </c>
      <c r="D5399" s="143" t="n">
        <v>10610000</v>
      </c>
      <c r="E5399" s="140" t="s">
        <v>214</v>
      </c>
      <c r="F5399" s="143" t="n">
        <v>2022</v>
      </c>
      <c r="H5399" s="144" t="n">
        <v>200000</v>
      </c>
      <c r="I5399" s="144" t="n">
        <f aca="false">+G:G-H:H</f>
        <v>-200000</v>
      </c>
    </row>
    <row r="5400" customFormat="false" ht="17.25" hidden="false" customHeight="true" outlineLevel="0" collapsed="false">
      <c r="A5400" s="140" t="s">
        <v>657</v>
      </c>
      <c r="C5400" s="143" t="n">
        <v>11000000</v>
      </c>
      <c r="D5400" s="143" t="n">
        <v>11000000</v>
      </c>
      <c r="E5400" s="140" t="s">
        <v>1324</v>
      </c>
      <c r="F5400" s="143" t="n">
        <v>2022</v>
      </c>
      <c r="H5400" s="144" t="n">
        <v>4062290002.36</v>
      </c>
      <c r="I5400" s="144" t="n">
        <f aca="false">+G:G-H:H</f>
        <v>-4062290002.36</v>
      </c>
    </row>
    <row r="5401" customFormat="false" ht="17.25" hidden="false" customHeight="true" outlineLevel="0" collapsed="false">
      <c r="A5401" s="140" t="s">
        <v>657</v>
      </c>
      <c r="C5401" s="143" t="n">
        <v>11900000</v>
      </c>
      <c r="D5401" s="143" t="n">
        <v>11900000</v>
      </c>
      <c r="E5401" s="140" t="s">
        <v>2</v>
      </c>
      <c r="F5401" s="143" t="n">
        <v>2022</v>
      </c>
      <c r="G5401" s="144" t="n">
        <v>308693130.446</v>
      </c>
      <c r="I5401" s="144" t="n">
        <f aca="false">+G:G-H:H</f>
        <v>308693130.446</v>
      </c>
    </row>
    <row r="5402" customFormat="false" ht="17.25" hidden="false" customHeight="true" outlineLevel="0" collapsed="false">
      <c r="A5402" s="140" t="s">
        <v>657</v>
      </c>
      <c r="C5402" s="143" t="n">
        <v>12000000</v>
      </c>
      <c r="D5402" s="143" t="n">
        <v>12000000</v>
      </c>
      <c r="E5402" s="140" t="s">
        <v>3</v>
      </c>
      <c r="F5402" s="143" t="n">
        <v>2022</v>
      </c>
      <c r="I5402" s="144" t="n">
        <f aca="false">+G:G-H:H</f>
        <v>0</v>
      </c>
    </row>
    <row r="5403" customFormat="false" ht="17.25" hidden="false" customHeight="true" outlineLevel="0" collapsed="false">
      <c r="A5403" s="140" t="s">
        <v>657</v>
      </c>
      <c r="C5403" s="143" t="n">
        <v>12900000</v>
      </c>
      <c r="D5403" s="143" t="n">
        <v>12900000</v>
      </c>
      <c r="E5403" s="140" t="s">
        <v>4</v>
      </c>
      <c r="F5403" s="143" t="n">
        <v>2022</v>
      </c>
      <c r="I5403" s="144" t="n">
        <f aca="false">+G:G-H:H</f>
        <v>0</v>
      </c>
    </row>
    <row r="5404" customFormat="false" ht="17.25" hidden="false" customHeight="true" outlineLevel="0" collapsed="false">
      <c r="A5404" s="140" t="s">
        <v>657</v>
      </c>
      <c r="C5404" s="143" t="n">
        <v>16440000</v>
      </c>
      <c r="D5404" s="143" t="n">
        <v>16440000</v>
      </c>
      <c r="E5404" s="140" t="s">
        <v>1079</v>
      </c>
      <c r="F5404" s="143" t="n">
        <v>2022</v>
      </c>
      <c r="H5404" s="144" t="n">
        <v>2748929907.471</v>
      </c>
      <c r="I5404" s="144" t="n">
        <f aca="false">+G:G-H:H</f>
        <v>-2748929907.471</v>
      </c>
    </row>
    <row r="5405" customFormat="false" ht="17.25" hidden="false" customHeight="true" outlineLevel="0" collapsed="false">
      <c r="A5405" s="140" t="s">
        <v>657</v>
      </c>
      <c r="C5405" s="143" t="n">
        <v>16885000</v>
      </c>
      <c r="D5405" s="143" t="n">
        <v>16885000</v>
      </c>
      <c r="E5405" s="140" t="s">
        <v>1456</v>
      </c>
      <c r="F5405" s="143" t="n">
        <v>2022</v>
      </c>
      <c r="H5405" s="144" t="n">
        <v>4229421.6</v>
      </c>
      <c r="I5405" s="144" t="n">
        <f aca="false">+G:G-H:H</f>
        <v>-4229421.6</v>
      </c>
    </row>
    <row r="5406" customFormat="false" ht="17.25" hidden="false" customHeight="true" outlineLevel="0" collapsed="false">
      <c r="A5406" s="140" t="s">
        <v>657</v>
      </c>
      <c r="C5406" s="143" t="n">
        <v>21310000</v>
      </c>
      <c r="D5406" s="143" t="n">
        <v>21310000</v>
      </c>
      <c r="E5406" s="140" t="s">
        <v>1458</v>
      </c>
      <c r="F5406" s="143" t="n">
        <v>2022</v>
      </c>
      <c r="I5406" s="144" t="n">
        <f aca="false">+G:G-H:H</f>
        <v>0</v>
      </c>
    </row>
    <row r="5407" customFormat="false" ht="17.25" hidden="false" customHeight="true" outlineLevel="0" collapsed="false">
      <c r="A5407" s="140" t="s">
        <v>657</v>
      </c>
      <c r="C5407" s="143" t="n">
        <v>21500000</v>
      </c>
      <c r="D5407" s="143" t="n">
        <v>21500000</v>
      </c>
      <c r="E5407" s="140" t="s">
        <v>6</v>
      </c>
      <c r="F5407" s="143" t="n">
        <v>2022</v>
      </c>
      <c r="G5407" s="144" t="n">
        <v>159963679.96</v>
      </c>
      <c r="I5407" s="144" t="n">
        <f aca="false">+G:G-H:H</f>
        <v>159963679.96</v>
      </c>
    </row>
    <row r="5408" customFormat="false" ht="17.25" hidden="false" customHeight="true" outlineLevel="0" collapsed="false">
      <c r="A5408" s="140" t="s">
        <v>657</v>
      </c>
      <c r="C5408" s="143" t="n">
        <v>21520000</v>
      </c>
      <c r="D5408" s="143" t="n">
        <v>21520000</v>
      </c>
      <c r="E5408" s="140" t="s">
        <v>228</v>
      </c>
      <c r="F5408" s="143" t="n">
        <v>2022</v>
      </c>
      <c r="G5408" s="144" t="n">
        <v>24836000</v>
      </c>
      <c r="I5408" s="144" t="n">
        <f aca="false">+G:G-H:H</f>
        <v>24836000</v>
      </c>
    </row>
    <row r="5409" customFormat="false" ht="17.25" hidden="false" customHeight="true" outlineLevel="0" collapsed="false">
      <c r="A5409" s="140" t="s">
        <v>657</v>
      </c>
      <c r="C5409" s="143" t="n">
        <v>21800000</v>
      </c>
      <c r="D5409" s="143" t="n">
        <v>21800000</v>
      </c>
      <c r="E5409" s="140" t="s">
        <v>2183</v>
      </c>
      <c r="F5409" s="143" t="n">
        <v>2022</v>
      </c>
      <c r="G5409" s="144" t="n">
        <v>126264472.86</v>
      </c>
      <c r="I5409" s="144" t="n">
        <f aca="false">+G:G-H:H</f>
        <v>126264472.86</v>
      </c>
    </row>
    <row r="5410" customFormat="false" ht="17.25" hidden="false" customHeight="true" outlineLevel="0" collapsed="false">
      <c r="A5410" s="140" t="s">
        <v>657</v>
      </c>
      <c r="C5410" s="143" t="n">
        <v>21810000</v>
      </c>
      <c r="D5410" s="143" t="n">
        <v>21810000</v>
      </c>
      <c r="E5410" s="140" t="s">
        <v>9</v>
      </c>
      <c r="F5410" s="143" t="n">
        <v>2022</v>
      </c>
      <c r="G5410" s="144" t="n">
        <v>6023266104.106</v>
      </c>
      <c r="I5410" s="144" t="n">
        <f aca="false">+G:G-H:H</f>
        <v>6023266104.106</v>
      </c>
    </row>
    <row r="5411" customFormat="false" ht="17.25" hidden="false" customHeight="true" outlineLevel="0" collapsed="false">
      <c r="A5411" s="140" t="s">
        <v>657</v>
      </c>
      <c r="C5411" s="143" t="n">
        <v>21820000</v>
      </c>
      <c r="D5411" s="143" t="n">
        <v>21820000</v>
      </c>
      <c r="E5411" s="140" t="s">
        <v>10</v>
      </c>
      <c r="F5411" s="143" t="n">
        <v>2022</v>
      </c>
      <c r="G5411" s="144" t="n">
        <v>35715310.93</v>
      </c>
      <c r="I5411" s="144" t="n">
        <f aca="false">+G:G-H:H</f>
        <v>35715310.93</v>
      </c>
    </row>
    <row r="5412" customFormat="false" ht="17.25" hidden="false" customHeight="true" outlineLevel="0" collapsed="false">
      <c r="A5412" s="140" t="s">
        <v>657</v>
      </c>
      <c r="C5412" s="143" t="n">
        <v>21830000</v>
      </c>
      <c r="D5412" s="143" t="n">
        <v>21830000</v>
      </c>
      <c r="E5412" s="140" t="s">
        <v>11</v>
      </c>
      <c r="F5412" s="143" t="n">
        <v>2022</v>
      </c>
      <c r="G5412" s="144" t="n">
        <v>92166678.87</v>
      </c>
      <c r="I5412" s="144" t="n">
        <f aca="false">+G:G-H:H</f>
        <v>92166678.87</v>
      </c>
    </row>
    <row r="5413" customFormat="false" ht="17.25" hidden="false" customHeight="true" outlineLevel="0" collapsed="false">
      <c r="A5413" s="140" t="s">
        <v>657</v>
      </c>
      <c r="C5413" s="143" t="n">
        <v>21840000</v>
      </c>
      <c r="D5413" s="143" t="n">
        <v>21840000</v>
      </c>
      <c r="E5413" s="140" t="s">
        <v>12</v>
      </c>
      <c r="F5413" s="143" t="n">
        <v>2022</v>
      </c>
      <c r="G5413" s="144" t="n">
        <v>58138677.999</v>
      </c>
      <c r="I5413" s="144" t="n">
        <f aca="false">+G:G-H:H</f>
        <v>58138677.999</v>
      </c>
    </row>
    <row r="5414" customFormat="false" ht="17.25" hidden="false" customHeight="true" outlineLevel="0" collapsed="false">
      <c r="A5414" s="140" t="s">
        <v>657</v>
      </c>
      <c r="C5414" s="143" t="n">
        <v>23100000</v>
      </c>
      <c r="D5414" s="143" t="n">
        <v>23100000</v>
      </c>
      <c r="E5414" s="140" t="s">
        <v>2184</v>
      </c>
      <c r="F5414" s="143" t="n">
        <v>2022</v>
      </c>
      <c r="I5414" s="144" t="n">
        <f aca="false">+G:G-H:H</f>
        <v>0</v>
      </c>
    </row>
    <row r="5415" customFormat="false" ht="17.25" hidden="false" customHeight="true" outlineLevel="0" collapsed="false">
      <c r="A5415" s="140" t="s">
        <v>657</v>
      </c>
      <c r="C5415" s="143" t="n">
        <v>23130000</v>
      </c>
      <c r="D5415" s="143" t="n">
        <v>23130000</v>
      </c>
      <c r="E5415" s="140" t="s">
        <v>2185</v>
      </c>
      <c r="F5415" s="143" t="n">
        <v>2022</v>
      </c>
      <c r="I5415" s="144" t="n">
        <f aca="false">+G:G-H:H</f>
        <v>0</v>
      </c>
    </row>
    <row r="5416" customFormat="false" ht="17.25" hidden="false" customHeight="true" outlineLevel="0" collapsed="false">
      <c r="A5416" s="140" t="s">
        <v>657</v>
      </c>
      <c r="C5416" s="143" t="n">
        <v>23140000</v>
      </c>
      <c r="D5416" s="143" t="n">
        <v>23140000</v>
      </c>
      <c r="E5416" s="140" t="s">
        <v>2186</v>
      </c>
      <c r="F5416" s="143" t="n">
        <v>2022</v>
      </c>
      <c r="G5416" s="144" t="n">
        <v>45914933.93</v>
      </c>
      <c r="I5416" s="144" t="n">
        <f aca="false">+G:G-H:H</f>
        <v>45914933.93</v>
      </c>
    </row>
    <row r="5417" customFormat="false" ht="17.25" hidden="false" customHeight="true" outlineLevel="0" collapsed="false">
      <c r="A5417" s="140" t="s">
        <v>657</v>
      </c>
      <c r="C5417" s="143" t="n">
        <v>27500000</v>
      </c>
      <c r="D5417" s="143" t="n">
        <v>27500000</v>
      </c>
      <c r="E5417" s="140" t="s">
        <v>14</v>
      </c>
      <c r="F5417" s="143" t="n">
        <v>2022</v>
      </c>
      <c r="G5417" s="144" t="n">
        <v>3360000</v>
      </c>
      <c r="I5417" s="144" t="n">
        <f aca="false">+G:G-H:H</f>
        <v>3360000</v>
      </c>
    </row>
    <row r="5418" customFormat="false" ht="17.25" hidden="false" customHeight="true" outlineLevel="0" collapsed="false">
      <c r="A5418" s="140" t="s">
        <v>657</v>
      </c>
      <c r="C5418" s="143" t="n">
        <v>28130000</v>
      </c>
      <c r="D5418" s="143" t="n">
        <v>28130000</v>
      </c>
      <c r="E5418" s="140" t="s">
        <v>242</v>
      </c>
      <c r="F5418" s="143" t="n">
        <v>2022</v>
      </c>
      <c r="I5418" s="144" t="n">
        <f aca="false">+G:G-H:H</f>
        <v>0</v>
      </c>
    </row>
    <row r="5419" customFormat="false" ht="17.25" hidden="false" customHeight="true" outlineLevel="0" collapsed="false">
      <c r="A5419" s="140" t="s">
        <v>657</v>
      </c>
      <c r="C5419" s="143" t="n">
        <v>28150000</v>
      </c>
      <c r="D5419" s="143" t="n">
        <v>28150000</v>
      </c>
      <c r="E5419" s="140" t="s">
        <v>15</v>
      </c>
      <c r="F5419" s="143" t="n">
        <v>2022</v>
      </c>
      <c r="H5419" s="144" t="n">
        <v>10074758.404</v>
      </c>
      <c r="I5419" s="144" t="n">
        <f aca="false">+G:G-H:H</f>
        <v>-10074758.404</v>
      </c>
    </row>
    <row r="5420" customFormat="false" ht="17.25" hidden="false" customHeight="true" outlineLevel="0" collapsed="false">
      <c r="A5420" s="140" t="s">
        <v>657</v>
      </c>
      <c r="C5420" s="143" t="n">
        <v>28152000</v>
      </c>
      <c r="D5420" s="143" t="n">
        <v>28152000</v>
      </c>
      <c r="E5420" s="140" t="s">
        <v>244</v>
      </c>
      <c r="F5420" s="143" t="n">
        <v>2022</v>
      </c>
      <c r="H5420" s="144" t="n">
        <v>6616034.44</v>
      </c>
      <c r="I5420" s="144" t="n">
        <f aca="false">+G:G-H:H</f>
        <v>-6616034.44</v>
      </c>
    </row>
    <row r="5421" customFormat="false" ht="17.25" hidden="false" customHeight="true" outlineLevel="0" collapsed="false">
      <c r="A5421" s="140" t="s">
        <v>657</v>
      </c>
      <c r="C5421" s="143" t="n">
        <v>28180000</v>
      </c>
      <c r="D5421" s="143" t="n">
        <v>28180000</v>
      </c>
      <c r="E5421" s="140" t="s">
        <v>2188</v>
      </c>
      <c r="F5421" s="143" t="n">
        <v>2022</v>
      </c>
      <c r="H5421" s="144" t="n">
        <v>16654060.443</v>
      </c>
      <c r="I5421" s="144" t="n">
        <f aca="false">+G:G-H:H</f>
        <v>-16654060.443</v>
      </c>
    </row>
    <row r="5422" customFormat="false" ht="17.25" hidden="false" customHeight="true" outlineLevel="0" collapsed="false">
      <c r="A5422" s="140" t="s">
        <v>657</v>
      </c>
      <c r="C5422" s="143" t="n">
        <v>28181000</v>
      </c>
      <c r="D5422" s="143" t="n">
        <v>28181000</v>
      </c>
      <c r="E5422" s="140" t="s">
        <v>245</v>
      </c>
      <c r="F5422" s="143" t="n">
        <v>2022</v>
      </c>
      <c r="H5422" s="144" t="n">
        <v>1754787258.941</v>
      </c>
      <c r="I5422" s="144" t="n">
        <f aca="false">+G:G-H:H</f>
        <v>-1754787258.941</v>
      </c>
    </row>
    <row r="5423" customFormat="false" ht="17.25" hidden="false" customHeight="true" outlineLevel="0" collapsed="false">
      <c r="A5423" s="140" t="s">
        <v>657</v>
      </c>
      <c r="C5423" s="143" t="n">
        <v>28182000</v>
      </c>
      <c r="D5423" s="143" t="n">
        <v>28182000</v>
      </c>
      <c r="E5423" s="140" t="s">
        <v>17</v>
      </c>
      <c r="F5423" s="143" t="n">
        <v>2022</v>
      </c>
      <c r="H5423" s="144" t="n">
        <v>7770461.032</v>
      </c>
      <c r="I5423" s="144" t="n">
        <f aca="false">+G:G-H:H</f>
        <v>-7770461.032</v>
      </c>
    </row>
    <row r="5424" customFormat="false" ht="17.25" hidden="false" customHeight="true" outlineLevel="0" collapsed="false">
      <c r="A5424" s="140" t="s">
        <v>657</v>
      </c>
      <c r="C5424" s="143" t="n">
        <v>28183000</v>
      </c>
      <c r="D5424" s="143" t="n">
        <v>28183000</v>
      </c>
      <c r="E5424" s="140" t="s">
        <v>18</v>
      </c>
      <c r="F5424" s="143" t="n">
        <v>2022</v>
      </c>
      <c r="H5424" s="144" t="n">
        <v>17254353.52</v>
      </c>
      <c r="I5424" s="144" t="n">
        <f aca="false">+G:G-H:H</f>
        <v>-17254353.52</v>
      </c>
    </row>
    <row r="5425" customFormat="false" ht="17.25" hidden="false" customHeight="true" outlineLevel="0" collapsed="false">
      <c r="A5425" s="140" t="s">
        <v>657</v>
      </c>
      <c r="C5425" s="143" t="n">
        <v>28184000</v>
      </c>
      <c r="D5425" s="143" t="n">
        <v>28184000</v>
      </c>
      <c r="E5425" s="140" t="s">
        <v>19</v>
      </c>
      <c r="F5425" s="143" t="n">
        <v>2022</v>
      </c>
      <c r="H5425" s="144" t="n">
        <v>15145072.118</v>
      </c>
      <c r="I5425" s="144" t="n">
        <f aca="false">+G:G-H:H</f>
        <v>-15145072.118</v>
      </c>
    </row>
    <row r="5426" customFormat="false" ht="17.25" hidden="false" customHeight="true" outlineLevel="0" collapsed="false">
      <c r="A5426" s="140" t="s">
        <v>657</v>
      </c>
      <c r="C5426" s="143" t="n">
        <v>31100000</v>
      </c>
      <c r="D5426" s="143" t="n">
        <v>31100000</v>
      </c>
      <c r="E5426" s="140" t="s">
        <v>2189</v>
      </c>
      <c r="F5426" s="143" t="n">
        <v>2022</v>
      </c>
      <c r="G5426" s="144" t="n">
        <v>1514633400.58</v>
      </c>
      <c r="I5426" s="144" t="n">
        <f aca="false">+G:G-H:H</f>
        <v>1514633400.58</v>
      </c>
    </row>
    <row r="5427" customFormat="false" ht="17.25" hidden="false" customHeight="true" outlineLevel="0" collapsed="false">
      <c r="A5427" s="140" t="s">
        <v>657</v>
      </c>
      <c r="C5427" s="143" t="n">
        <v>32000000</v>
      </c>
      <c r="D5427" s="143" t="n">
        <v>31100000</v>
      </c>
      <c r="E5427" s="140" t="s">
        <v>3087</v>
      </c>
      <c r="F5427" s="143" t="n">
        <v>2022</v>
      </c>
      <c r="G5427" s="144" t="n">
        <v>116403606.18</v>
      </c>
      <c r="I5427" s="144" t="n">
        <f aca="false">+G:G-H:H</f>
        <v>116403606.18</v>
      </c>
    </row>
    <row r="5428" customFormat="false" ht="17.25" hidden="false" customHeight="true" outlineLevel="0" collapsed="false">
      <c r="A5428" s="140" t="s">
        <v>657</v>
      </c>
      <c r="C5428" s="143" t="n">
        <v>33100000</v>
      </c>
      <c r="D5428" s="143" t="n">
        <v>35500000</v>
      </c>
      <c r="E5428" s="140" t="s">
        <v>2190</v>
      </c>
      <c r="F5428" s="143" t="n">
        <v>2022</v>
      </c>
      <c r="G5428" s="144" t="n">
        <v>68342237.29</v>
      </c>
      <c r="I5428" s="144" t="n">
        <f aca="false">+G:G-H:H</f>
        <v>68342237.29</v>
      </c>
    </row>
    <row r="5429" customFormat="false" ht="17.25" hidden="false" customHeight="true" outlineLevel="0" collapsed="false">
      <c r="A5429" s="140" t="s">
        <v>657</v>
      </c>
      <c r="C5429" s="143" t="n">
        <v>35500000</v>
      </c>
      <c r="D5429" s="143" t="n">
        <v>35500000</v>
      </c>
      <c r="E5429" s="140" t="s">
        <v>591</v>
      </c>
      <c r="F5429" s="143" t="n">
        <v>2022</v>
      </c>
      <c r="G5429" s="144" t="n">
        <v>226445786.68</v>
      </c>
      <c r="I5429" s="144" t="n">
        <f aca="false">+G:G-H:H</f>
        <v>226445786.68</v>
      </c>
    </row>
    <row r="5430" customFormat="false" ht="17.25" hidden="false" customHeight="true" outlineLevel="0" collapsed="false">
      <c r="A5430" s="140" t="s">
        <v>657</v>
      </c>
      <c r="C5430" s="143" t="n">
        <v>38000000</v>
      </c>
      <c r="D5430" s="143" t="n">
        <v>38000000</v>
      </c>
      <c r="E5430" s="140" t="s">
        <v>595</v>
      </c>
      <c r="F5430" s="143" t="n">
        <v>2022</v>
      </c>
      <c r="G5430" s="144" t="n">
        <v>989365362.882</v>
      </c>
      <c r="I5430" s="144" t="n">
        <f aca="false">+G:G-H:H</f>
        <v>989365362.882</v>
      </c>
    </row>
    <row r="5431" customFormat="false" ht="17.25" hidden="false" customHeight="true" outlineLevel="0" collapsed="false">
      <c r="A5431" s="140" t="s">
        <v>657</v>
      </c>
      <c r="C5431" s="143" t="n">
        <v>40110000</v>
      </c>
      <c r="D5431" s="143" t="n">
        <v>40110000</v>
      </c>
      <c r="E5431" s="140" t="s">
        <v>1258</v>
      </c>
      <c r="F5431" s="143" t="n">
        <v>2022</v>
      </c>
      <c r="H5431" s="144" t="n">
        <v>555887450.37</v>
      </c>
      <c r="I5431" s="144" t="n">
        <f aca="false">+G:G-H:H</f>
        <v>-555887450.37</v>
      </c>
    </row>
    <row r="5432" customFormat="false" ht="17.25" hidden="false" customHeight="true" outlineLevel="0" collapsed="false">
      <c r="A5432" s="140" t="s">
        <v>657</v>
      </c>
      <c r="C5432" s="143" t="n">
        <v>40120000</v>
      </c>
      <c r="D5432" s="143" t="n">
        <v>40120000</v>
      </c>
      <c r="E5432" s="140" t="s">
        <v>23</v>
      </c>
      <c r="F5432" s="143" t="n">
        <v>2022</v>
      </c>
      <c r="H5432" s="144" t="n">
        <v>1302103368.42</v>
      </c>
      <c r="I5432" s="144" t="n">
        <f aca="false">+G:G-H:H</f>
        <v>-1302103368.42</v>
      </c>
    </row>
    <row r="5433" customFormat="false" ht="17.25" hidden="false" customHeight="true" outlineLevel="0" collapsed="false">
      <c r="A5433" s="140" t="s">
        <v>657</v>
      </c>
      <c r="C5433" s="143" t="n">
        <v>40320000</v>
      </c>
      <c r="D5433" s="143" t="n">
        <v>40320000</v>
      </c>
      <c r="E5433" s="140" t="s">
        <v>896</v>
      </c>
      <c r="F5433" s="143" t="n">
        <v>2022</v>
      </c>
      <c r="I5433" s="144" t="n">
        <f aca="false">+G:G-H:H</f>
        <v>0</v>
      </c>
    </row>
    <row r="5434" customFormat="false" ht="17.25" hidden="false" customHeight="true" outlineLevel="0" collapsed="false">
      <c r="A5434" s="140" t="s">
        <v>657</v>
      </c>
      <c r="C5434" s="143" t="n">
        <v>40330000</v>
      </c>
      <c r="D5434" s="143" t="n">
        <v>40330000</v>
      </c>
      <c r="E5434" s="140" t="s">
        <v>898</v>
      </c>
      <c r="F5434" s="143" t="n">
        <v>2022</v>
      </c>
      <c r="I5434" s="144" t="n">
        <f aca="false">+G:G-H:H</f>
        <v>0</v>
      </c>
    </row>
    <row r="5435" customFormat="false" ht="17.25" hidden="false" customHeight="true" outlineLevel="0" collapsed="false">
      <c r="A5435" s="140" t="s">
        <v>657</v>
      </c>
      <c r="C5435" s="143" t="n">
        <v>40400000</v>
      </c>
      <c r="D5435" s="143" t="n">
        <v>40400000</v>
      </c>
      <c r="E5435" s="140" t="s">
        <v>257</v>
      </c>
      <c r="F5435" s="143" t="n">
        <v>2022</v>
      </c>
      <c r="I5435" s="144" t="n">
        <f aca="false">+G:G-H:H</f>
        <v>0</v>
      </c>
    </row>
    <row r="5436" customFormat="false" ht="17.25" hidden="false" customHeight="true" outlineLevel="0" collapsed="false">
      <c r="A5436" s="140" t="s">
        <v>657</v>
      </c>
      <c r="C5436" s="143" t="n">
        <v>40800000</v>
      </c>
      <c r="D5436" s="143" t="n">
        <v>40800000</v>
      </c>
      <c r="E5436" s="140" t="s">
        <v>26</v>
      </c>
      <c r="F5436" s="143" t="n">
        <v>2022</v>
      </c>
      <c r="H5436" s="144" t="n">
        <v>157376146.442</v>
      </c>
      <c r="I5436" s="144" t="n">
        <f aca="false">+G:G-H:H</f>
        <v>-157376146.442</v>
      </c>
    </row>
    <row r="5437" customFormat="false" ht="17.25" hidden="false" customHeight="true" outlineLevel="0" collapsed="false">
      <c r="A5437" s="140" t="s">
        <v>657</v>
      </c>
      <c r="C5437" s="143" t="n">
        <v>40900000</v>
      </c>
      <c r="D5437" s="143" t="n">
        <v>40900000</v>
      </c>
      <c r="E5437" s="140" t="s">
        <v>27</v>
      </c>
      <c r="F5437" s="143" t="n">
        <v>2022</v>
      </c>
      <c r="G5437" s="144" t="n">
        <v>91822705.049</v>
      </c>
      <c r="I5437" s="144" t="n">
        <f aca="false">+G:G-H:H</f>
        <v>91822705.049</v>
      </c>
    </row>
    <row r="5438" customFormat="false" ht="17.25" hidden="false" customHeight="true" outlineLevel="0" collapsed="false">
      <c r="A5438" s="140" t="s">
        <v>657</v>
      </c>
      <c r="C5438" s="143" t="n">
        <v>41100000</v>
      </c>
      <c r="D5438" s="143" t="n">
        <v>41100000</v>
      </c>
      <c r="E5438" s="140" t="s">
        <v>28</v>
      </c>
      <c r="F5438" s="143" t="n">
        <v>2022</v>
      </c>
      <c r="G5438" s="144" t="n">
        <v>1908473153.753</v>
      </c>
      <c r="I5438" s="144" t="n">
        <f aca="false">+G:G-H:H</f>
        <v>1908473153.753</v>
      </c>
    </row>
    <row r="5439" customFormat="false" ht="17.25" hidden="false" customHeight="true" outlineLevel="0" collapsed="false">
      <c r="A5439" s="140" t="s">
        <v>657</v>
      </c>
      <c r="C5439" s="143" t="n">
        <v>41910000</v>
      </c>
      <c r="D5439" s="143" t="n">
        <v>41910000</v>
      </c>
      <c r="E5439" s="140" t="s">
        <v>2192</v>
      </c>
      <c r="F5439" s="143" t="n">
        <v>2022</v>
      </c>
      <c r="H5439" s="144" t="n">
        <v>2353327229.054</v>
      </c>
      <c r="I5439" s="144" t="n">
        <f aca="false">+G:G-H:H</f>
        <v>-2353327229.054</v>
      </c>
    </row>
    <row r="5440" customFormat="false" ht="17.25" hidden="false" customHeight="true" outlineLevel="0" collapsed="false">
      <c r="A5440" s="140" t="s">
        <v>657</v>
      </c>
      <c r="C5440" s="143" t="n">
        <v>42100000</v>
      </c>
      <c r="D5440" s="143" t="n">
        <v>42100000</v>
      </c>
      <c r="E5440" s="140" t="s">
        <v>30</v>
      </c>
      <c r="F5440" s="143" t="n">
        <v>2022</v>
      </c>
      <c r="G5440" s="144" t="n">
        <v>15583437.328</v>
      </c>
      <c r="I5440" s="144" t="n">
        <f aca="false">+G:G-H:H</f>
        <v>15583437.328</v>
      </c>
    </row>
    <row r="5441" customFormat="false" ht="17.25" hidden="false" customHeight="true" outlineLevel="0" collapsed="false">
      <c r="A5441" s="140" t="s">
        <v>657</v>
      </c>
      <c r="C5441" s="143" t="n">
        <v>42110000</v>
      </c>
      <c r="D5441" s="143" t="n">
        <v>42110000</v>
      </c>
      <c r="E5441" s="140" t="s">
        <v>270</v>
      </c>
      <c r="F5441" s="143" t="n">
        <v>2022</v>
      </c>
      <c r="I5441" s="144" t="n">
        <f aca="false">+G:G-H:H</f>
        <v>0</v>
      </c>
    </row>
    <row r="5442" customFormat="false" ht="17.25" hidden="false" customHeight="true" outlineLevel="0" collapsed="false">
      <c r="A5442" s="140" t="s">
        <v>657</v>
      </c>
      <c r="C5442" s="143" t="n">
        <v>42500000</v>
      </c>
      <c r="D5442" s="143" t="n">
        <v>42500000</v>
      </c>
      <c r="E5442" s="140" t="s">
        <v>31</v>
      </c>
      <c r="F5442" s="143" t="n">
        <v>2022</v>
      </c>
      <c r="I5442" s="144" t="n">
        <f aca="false">+G:G-H:H</f>
        <v>0</v>
      </c>
    </row>
    <row r="5443" customFormat="false" ht="17.25" hidden="false" customHeight="true" outlineLevel="0" collapsed="false">
      <c r="A5443" s="140" t="s">
        <v>657</v>
      </c>
      <c r="C5443" s="143" t="n">
        <v>42510000</v>
      </c>
      <c r="D5443" s="143" t="n">
        <v>42510000</v>
      </c>
      <c r="E5443" s="140" t="s">
        <v>280</v>
      </c>
      <c r="F5443" s="143" t="n">
        <v>2022</v>
      </c>
      <c r="I5443" s="144" t="n">
        <f aca="false">+G:G-H:H</f>
        <v>0</v>
      </c>
    </row>
    <row r="5444" customFormat="false" ht="17.25" hidden="false" customHeight="true" outlineLevel="0" collapsed="false">
      <c r="A5444" s="140" t="s">
        <v>657</v>
      </c>
      <c r="C5444" s="143" t="n">
        <v>42520000</v>
      </c>
      <c r="D5444" s="143" t="n">
        <v>42520000</v>
      </c>
      <c r="E5444" s="140" t="s">
        <v>33</v>
      </c>
      <c r="F5444" s="143" t="n">
        <v>2022</v>
      </c>
      <c r="G5444" s="144" t="n">
        <v>1500000</v>
      </c>
      <c r="I5444" s="144" t="n">
        <f aca="false">+G:G-H:H</f>
        <v>1500000</v>
      </c>
    </row>
    <row r="5445" customFormat="false" ht="17.25" hidden="false" customHeight="true" outlineLevel="0" collapsed="false">
      <c r="A5445" s="140" t="s">
        <v>657</v>
      </c>
      <c r="C5445" s="143" t="n">
        <v>42800000</v>
      </c>
      <c r="D5445" s="143" t="n">
        <v>42800000</v>
      </c>
      <c r="E5445" s="140" t="s">
        <v>274</v>
      </c>
      <c r="F5445" s="143" t="n">
        <v>2022</v>
      </c>
      <c r="H5445" s="144" t="n">
        <v>50404270.97</v>
      </c>
      <c r="I5445" s="144" t="n">
        <f aca="false">+G:G-H:H</f>
        <v>-50404270.97</v>
      </c>
    </row>
    <row r="5446" customFormat="false" ht="17.25" hidden="false" customHeight="true" outlineLevel="0" collapsed="false">
      <c r="A5446" s="140" t="s">
        <v>657</v>
      </c>
      <c r="C5446" s="143" t="n">
        <v>42810000</v>
      </c>
      <c r="D5446" s="143" t="n">
        <v>42800000</v>
      </c>
      <c r="E5446" s="140" t="s">
        <v>3862</v>
      </c>
      <c r="F5446" s="143" t="n">
        <v>2022</v>
      </c>
      <c r="H5446" s="144" t="n">
        <v>21900000</v>
      </c>
      <c r="I5446" s="144" t="n">
        <f aca="false">+G:G-H:H</f>
        <v>-21900000</v>
      </c>
    </row>
    <row r="5447" customFormat="false" ht="17.25" hidden="false" customHeight="true" outlineLevel="0" collapsed="false">
      <c r="A5447" s="140" t="s">
        <v>657</v>
      </c>
      <c r="C5447" s="143" t="n">
        <v>43100000</v>
      </c>
      <c r="D5447" s="143" t="n">
        <v>43100000</v>
      </c>
      <c r="E5447" s="140" t="s">
        <v>35</v>
      </c>
      <c r="F5447" s="143" t="n">
        <v>2022</v>
      </c>
      <c r="H5447" s="144" t="n">
        <v>21231014.633</v>
      </c>
      <c r="I5447" s="144" t="n">
        <f aca="false">+G:G-H:H</f>
        <v>-21231014.633</v>
      </c>
    </row>
    <row r="5448" customFormat="false" ht="17.25" hidden="false" customHeight="true" outlineLevel="0" collapsed="false">
      <c r="A5448" s="140" t="s">
        <v>657</v>
      </c>
      <c r="C5448" s="143" t="n">
        <v>43110000</v>
      </c>
      <c r="D5448" s="143" t="n">
        <v>43110000</v>
      </c>
      <c r="E5448" s="140" t="s">
        <v>36</v>
      </c>
      <c r="F5448" s="143" t="n">
        <v>2022</v>
      </c>
      <c r="H5448" s="144" t="n">
        <v>161000</v>
      </c>
      <c r="I5448" s="144" t="n">
        <f aca="false">+G:G-H:H</f>
        <v>-161000</v>
      </c>
    </row>
    <row r="5449" customFormat="false" ht="17.25" hidden="false" customHeight="true" outlineLevel="0" collapsed="false">
      <c r="A5449" s="140" t="s">
        <v>657</v>
      </c>
      <c r="C5449" s="143" t="n">
        <v>43200000</v>
      </c>
      <c r="D5449" s="143" t="n">
        <v>43200000</v>
      </c>
      <c r="E5449" s="140" t="s">
        <v>37</v>
      </c>
      <c r="F5449" s="143" t="n">
        <v>2022</v>
      </c>
      <c r="H5449" s="144" t="n">
        <v>11420772.654</v>
      </c>
      <c r="I5449" s="144" t="n">
        <f aca="false">+G:G-H:H</f>
        <v>-11420772.654</v>
      </c>
    </row>
    <row r="5450" customFormat="false" ht="17.25" hidden="false" customHeight="true" outlineLevel="0" collapsed="false">
      <c r="A5450" s="140" t="s">
        <v>657</v>
      </c>
      <c r="C5450" s="143" t="n">
        <v>43300000</v>
      </c>
      <c r="D5450" s="143" t="n">
        <v>43300000</v>
      </c>
      <c r="E5450" s="140" t="s">
        <v>38</v>
      </c>
      <c r="F5450" s="143" t="n">
        <v>2022</v>
      </c>
      <c r="H5450" s="144" t="n">
        <v>1845592.225</v>
      </c>
      <c r="I5450" s="144" t="n">
        <f aca="false">+G:G-H:H</f>
        <v>-1845592.225</v>
      </c>
    </row>
    <row r="5451" customFormat="false" ht="17.25" hidden="false" customHeight="true" outlineLevel="0" collapsed="false">
      <c r="A5451" s="140" t="s">
        <v>657</v>
      </c>
      <c r="C5451" s="143" t="n">
        <v>43800000</v>
      </c>
      <c r="D5451" s="143" t="n">
        <v>43800000</v>
      </c>
      <c r="E5451" s="140" t="s">
        <v>1521</v>
      </c>
      <c r="F5451" s="143" t="n">
        <v>2022</v>
      </c>
      <c r="I5451" s="144" t="n">
        <f aca="false">+G:G-H:H</f>
        <v>0</v>
      </c>
    </row>
    <row r="5452" customFormat="false" ht="17.25" hidden="false" customHeight="true" outlineLevel="0" collapsed="false">
      <c r="A5452" s="140" t="s">
        <v>657</v>
      </c>
      <c r="C5452" s="143" t="n">
        <v>43860000</v>
      </c>
      <c r="D5452" s="143" t="n">
        <v>43860000</v>
      </c>
      <c r="E5452" s="140" t="s">
        <v>276</v>
      </c>
      <c r="F5452" s="143" t="n">
        <v>2022</v>
      </c>
      <c r="H5452" s="144" t="n">
        <v>40000</v>
      </c>
      <c r="I5452" s="144" t="n">
        <f aca="false">+G:G-H:H</f>
        <v>-40000</v>
      </c>
    </row>
    <row r="5453" customFormat="false" ht="17.25" hidden="false" customHeight="true" outlineLevel="0" collapsed="false">
      <c r="A5453" s="140" t="s">
        <v>657</v>
      </c>
      <c r="C5453" s="143" t="n">
        <v>44100000</v>
      </c>
      <c r="D5453" s="143" t="n">
        <v>44100000</v>
      </c>
      <c r="E5453" s="140" t="s">
        <v>40</v>
      </c>
      <c r="F5453" s="143" t="n">
        <v>2022</v>
      </c>
      <c r="H5453" s="144" t="n">
        <v>5980515</v>
      </c>
      <c r="I5453" s="144" t="n">
        <f aca="false">+G:G-H:H</f>
        <v>-5980515</v>
      </c>
    </row>
    <row r="5454" customFormat="false" ht="17.25" hidden="false" customHeight="true" outlineLevel="0" collapsed="false">
      <c r="A5454" s="140" t="s">
        <v>657</v>
      </c>
      <c r="C5454" s="143" t="n">
        <v>44300000</v>
      </c>
      <c r="D5454" s="143" t="n">
        <v>44300000</v>
      </c>
      <c r="E5454" s="140" t="s">
        <v>41</v>
      </c>
      <c r="F5454" s="143" t="n">
        <v>2022</v>
      </c>
      <c r="G5454" s="144" t="n">
        <v>320000</v>
      </c>
      <c r="I5454" s="144" t="n">
        <f aca="false">+G:G-H:H</f>
        <v>320000</v>
      </c>
    </row>
    <row r="5455" customFormat="false" ht="17.25" hidden="false" customHeight="true" outlineLevel="0" collapsed="false">
      <c r="A5455" s="140" t="s">
        <v>657</v>
      </c>
      <c r="C5455" s="143" t="n">
        <v>44400000</v>
      </c>
      <c r="D5455" s="143" t="n">
        <v>44400000</v>
      </c>
      <c r="E5455" s="140" t="s">
        <v>2539</v>
      </c>
      <c r="F5455" s="143" t="n">
        <v>2022</v>
      </c>
      <c r="H5455" s="144" t="n">
        <v>41926244.56</v>
      </c>
      <c r="I5455" s="144" t="n">
        <f aca="false">+G:G-H:H</f>
        <v>-41926244.56</v>
      </c>
    </row>
    <row r="5456" customFormat="false" ht="17.25" hidden="false" customHeight="true" outlineLevel="0" collapsed="false">
      <c r="A5456" s="140" t="s">
        <v>657</v>
      </c>
      <c r="C5456" s="143" t="n">
        <v>44410000</v>
      </c>
      <c r="D5456" s="143" t="n">
        <v>44410000</v>
      </c>
      <c r="E5456" s="140" t="s">
        <v>42</v>
      </c>
      <c r="F5456" s="143" t="n">
        <v>2022</v>
      </c>
      <c r="H5456" s="144" t="n">
        <v>181890</v>
      </c>
      <c r="I5456" s="144" t="n">
        <f aca="false">+G:G-H:H</f>
        <v>-181890</v>
      </c>
    </row>
    <row r="5457" customFormat="false" ht="17.25" hidden="false" customHeight="true" outlineLevel="0" collapsed="false">
      <c r="A5457" s="140" t="s">
        <v>657</v>
      </c>
      <c r="C5457" s="143" t="n">
        <v>44550000</v>
      </c>
      <c r="D5457" s="143" t="n">
        <v>44550000</v>
      </c>
      <c r="E5457" s="140" t="s">
        <v>46</v>
      </c>
      <c r="F5457" s="143" t="n">
        <v>2022</v>
      </c>
      <c r="G5457" s="144" t="n">
        <v>128611888.95</v>
      </c>
      <c r="I5457" s="144" t="n">
        <f aca="false">+G:G-H:H</f>
        <v>128611888.95</v>
      </c>
    </row>
    <row r="5458" customFormat="false" ht="17.25" hidden="false" customHeight="true" outlineLevel="0" collapsed="false">
      <c r="A5458" s="140" t="s">
        <v>657</v>
      </c>
      <c r="C5458" s="143" t="n">
        <v>44551000</v>
      </c>
      <c r="D5458" s="143" t="n">
        <v>44562000</v>
      </c>
      <c r="E5458" s="140" t="s">
        <v>2194</v>
      </c>
      <c r="F5458" s="143" t="n">
        <v>2022</v>
      </c>
      <c r="G5458" s="144" t="n">
        <v>700340249.75</v>
      </c>
      <c r="I5458" s="144" t="n">
        <f aca="false">+G:G-H:H</f>
        <v>700340249.75</v>
      </c>
    </row>
    <row r="5459" customFormat="false" ht="17.25" hidden="false" customHeight="true" outlineLevel="0" collapsed="false">
      <c r="A5459" s="140" t="s">
        <v>657</v>
      </c>
      <c r="C5459" s="143" t="n">
        <v>44562000</v>
      </c>
      <c r="D5459" s="143" t="n">
        <v>44562000</v>
      </c>
      <c r="E5459" s="140" t="s">
        <v>47</v>
      </c>
      <c r="F5459" s="143" t="n">
        <v>2022</v>
      </c>
      <c r="G5459" s="144" t="n">
        <v>1284734.53</v>
      </c>
      <c r="I5459" s="144" t="n">
        <f aca="false">+G:G-H:H</f>
        <v>1284734.53</v>
      </c>
    </row>
    <row r="5460" customFormat="false" ht="17.25" hidden="false" customHeight="true" outlineLevel="0" collapsed="false">
      <c r="A5460" s="140" t="s">
        <v>657</v>
      </c>
      <c r="C5460" s="143" t="n">
        <v>44564000</v>
      </c>
      <c r="D5460" s="143" t="n">
        <v>44564000</v>
      </c>
      <c r="E5460" s="140" t="s">
        <v>49</v>
      </c>
      <c r="F5460" s="143" t="n">
        <v>2022</v>
      </c>
      <c r="G5460" s="144" t="n">
        <v>39452694.38</v>
      </c>
      <c r="I5460" s="144" t="n">
        <f aca="false">+G:G-H:H</f>
        <v>39452694.38</v>
      </c>
    </row>
    <row r="5461" customFormat="false" ht="17.25" hidden="false" customHeight="true" outlineLevel="0" collapsed="false">
      <c r="A5461" s="140" t="s">
        <v>657</v>
      </c>
      <c r="C5461" s="143" t="n">
        <v>44565000</v>
      </c>
      <c r="D5461" s="143" t="n">
        <v>44565000</v>
      </c>
      <c r="E5461" s="140" t="s">
        <v>1646</v>
      </c>
      <c r="F5461" s="143" t="n">
        <v>2022</v>
      </c>
      <c r="G5461" s="144" t="n">
        <v>701400</v>
      </c>
      <c r="I5461" s="144" t="n">
        <f aca="false">+G:G-H:H</f>
        <v>701400</v>
      </c>
    </row>
    <row r="5462" customFormat="false" ht="17.25" hidden="false" customHeight="true" outlineLevel="0" collapsed="false">
      <c r="A5462" s="140" t="s">
        <v>657</v>
      </c>
      <c r="C5462" s="143" t="n">
        <v>44571000</v>
      </c>
      <c r="D5462" s="143" t="n">
        <v>44571000</v>
      </c>
      <c r="E5462" s="140" t="s">
        <v>51</v>
      </c>
      <c r="F5462" s="143" t="n">
        <v>2022</v>
      </c>
      <c r="I5462" s="144" t="n">
        <f aca="false">+G:G-H:H</f>
        <v>0</v>
      </c>
    </row>
    <row r="5463" customFormat="false" ht="17.25" hidden="false" customHeight="true" outlineLevel="0" collapsed="false">
      <c r="A5463" s="140" t="s">
        <v>657</v>
      </c>
      <c r="C5463" s="143" t="n">
        <v>44572000</v>
      </c>
      <c r="D5463" s="143" t="n">
        <v>44572000</v>
      </c>
      <c r="E5463" s="140" t="s">
        <v>285</v>
      </c>
      <c r="F5463" s="143" t="n">
        <v>2022</v>
      </c>
      <c r="H5463" s="144" t="n">
        <v>207333.33</v>
      </c>
      <c r="I5463" s="144" t="n">
        <f aca="false">+G:G-H:H</f>
        <v>-207333.33</v>
      </c>
    </row>
    <row r="5464" customFormat="false" ht="17.25" hidden="false" customHeight="true" outlineLevel="0" collapsed="false">
      <c r="A5464" s="140" t="s">
        <v>657</v>
      </c>
      <c r="C5464" s="143" t="n">
        <v>44580000</v>
      </c>
      <c r="D5464" s="143" t="n">
        <v>44580000</v>
      </c>
      <c r="E5464" s="140" t="s">
        <v>622</v>
      </c>
      <c r="F5464" s="143" t="n">
        <v>2022</v>
      </c>
      <c r="H5464" s="144" t="n">
        <v>800362.26</v>
      </c>
      <c r="I5464" s="144" t="n">
        <f aca="false">+G:G-H:H</f>
        <v>-800362.26</v>
      </c>
    </row>
    <row r="5465" customFormat="false" ht="17.25" hidden="false" customHeight="true" outlineLevel="0" collapsed="false">
      <c r="A5465" s="140" t="s">
        <v>657</v>
      </c>
      <c r="C5465" s="143" t="n">
        <v>44583000</v>
      </c>
      <c r="D5465" s="143" t="n">
        <v>44583000</v>
      </c>
      <c r="E5465" s="140" t="s">
        <v>1471</v>
      </c>
      <c r="F5465" s="143" t="n">
        <v>2022</v>
      </c>
      <c r="G5465" s="144" t="n">
        <v>73166.8</v>
      </c>
      <c r="I5465" s="144" t="n">
        <f aca="false">+G:G-H:H</f>
        <v>73166.8</v>
      </c>
    </row>
    <row r="5466" customFormat="false" ht="17.25" hidden="false" customHeight="true" outlineLevel="0" collapsed="false">
      <c r="A5466" s="140" t="s">
        <v>657</v>
      </c>
      <c r="C5466" s="143" t="n">
        <v>45511000</v>
      </c>
      <c r="D5466" s="143" t="n">
        <v>45511000</v>
      </c>
      <c r="E5466" s="140" t="s">
        <v>304</v>
      </c>
      <c r="F5466" s="143" t="n">
        <v>2022</v>
      </c>
      <c r="H5466" s="144" t="n">
        <v>932163402.78</v>
      </c>
      <c r="I5466" s="144" t="n">
        <f aca="false">+G:G-H:H</f>
        <v>-932163402.78</v>
      </c>
    </row>
    <row r="5467" customFormat="false" ht="17.25" hidden="false" customHeight="true" outlineLevel="0" collapsed="false">
      <c r="A5467" s="140" t="s">
        <v>657</v>
      </c>
      <c r="C5467" s="143" t="n">
        <v>45512000</v>
      </c>
      <c r="D5467" s="143" t="n">
        <v>45512000</v>
      </c>
      <c r="E5467" s="140" t="s">
        <v>288</v>
      </c>
      <c r="F5467" s="143" t="n">
        <v>2022</v>
      </c>
      <c r="H5467" s="144" t="n">
        <v>98478556.7</v>
      </c>
      <c r="I5467" s="144" t="n">
        <f aca="false">+G:G-H:H</f>
        <v>-98478556.7</v>
      </c>
    </row>
    <row r="5468" customFormat="false" ht="17.25" hidden="false" customHeight="true" outlineLevel="0" collapsed="false">
      <c r="A5468" s="140" t="s">
        <v>657</v>
      </c>
      <c r="C5468" s="143" t="n">
        <v>45513000</v>
      </c>
      <c r="D5468" s="143" t="n">
        <v>45513000</v>
      </c>
      <c r="E5468" s="140" t="s">
        <v>1564</v>
      </c>
      <c r="F5468" s="143" t="n">
        <v>2022</v>
      </c>
      <c r="H5468" s="144" t="n">
        <v>164054966.67</v>
      </c>
      <c r="I5468" s="144" t="n">
        <f aca="false">+G:G-H:H</f>
        <v>-164054966.67</v>
      </c>
    </row>
    <row r="5469" customFormat="false" ht="17.25" hidden="false" customHeight="true" outlineLevel="0" collapsed="false">
      <c r="A5469" s="140" t="s">
        <v>657</v>
      </c>
      <c r="C5469" s="143" t="n">
        <v>46600000</v>
      </c>
      <c r="D5469" s="143" t="n">
        <v>46600000</v>
      </c>
      <c r="E5469" s="140" t="s">
        <v>291</v>
      </c>
      <c r="F5469" s="143" t="n">
        <v>2022</v>
      </c>
      <c r="H5469" s="144" t="n">
        <v>2953400</v>
      </c>
      <c r="I5469" s="144" t="n">
        <f aca="false">+G:G-H:H</f>
        <v>-2953400</v>
      </c>
    </row>
    <row r="5470" customFormat="false" ht="17.25" hidden="false" customHeight="true" outlineLevel="0" collapsed="false">
      <c r="A5470" s="140" t="s">
        <v>657</v>
      </c>
      <c r="C5470" s="143" t="n">
        <v>46610300</v>
      </c>
      <c r="D5470" s="143" t="n">
        <v>46600000</v>
      </c>
      <c r="E5470" s="140" t="s">
        <v>2195</v>
      </c>
      <c r="F5470" s="143" t="n">
        <v>2022</v>
      </c>
      <c r="H5470" s="144" t="n">
        <v>118398037.32</v>
      </c>
      <c r="I5470" s="144" t="n">
        <f aca="false">+G:G-H:H</f>
        <v>-118398037.32</v>
      </c>
    </row>
    <row r="5471" customFormat="false" ht="17.25" hidden="false" customHeight="true" outlineLevel="0" collapsed="false">
      <c r="A5471" s="140" t="s">
        <v>657</v>
      </c>
      <c r="C5471" s="143" t="n">
        <v>46610700</v>
      </c>
      <c r="D5471" s="143" t="n">
        <v>46600000</v>
      </c>
      <c r="E5471" s="140" t="s">
        <v>2196</v>
      </c>
      <c r="F5471" s="143" t="n">
        <v>2022</v>
      </c>
      <c r="I5471" s="144" t="n">
        <f aca="false">+G:G-H:H</f>
        <v>0</v>
      </c>
    </row>
    <row r="5472" customFormat="false" ht="17.25" hidden="false" customHeight="true" outlineLevel="0" collapsed="false">
      <c r="A5472" s="140" t="s">
        <v>657</v>
      </c>
      <c r="C5472" s="143" t="n">
        <v>46620001</v>
      </c>
      <c r="D5472" s="143" t="n">
        <v>46600000</v>
      </c>
      <c r="E5472" s="140" t="s">
        <v>2197</v>
      </c>
      <c r="F5472" s="143" t="n">
        <v>2022</v>
      </c>
      <c r="I5472" s="144" t="n">
        <f aca="false">+G:G-H:H</f>
        <v>0</v>
      </c>
    </row>
    <row r="5473" customFormat="false" ht="17.25" hidden="false" customHeight="true" outlineLevel="0" collapsed="false">
      <c r="A5473" s="140" t="s">
        <v>657</v>
      </c>
      <c r="C5473" s="143" t="n">
        <v>46620003</v>
      </c>
      <c r="D5473" s="143" t="n">
        <v>46600000</v>
      </c>
      <c r="E5473" s="140" t="s">
        <v>2199</v>
      </c>
      <c r="F5473" s="143" t="n">
        <v>2022</v>
      </c>
      <c r="I5473" s="144" t="n">
        <f aca="false">+G:G-H:H</f>
        <v>0</v>
      </c>
    </row>
    <row r="5474" customFormat="false" ht="17.25" hidden="false" customHeight="true" outlineLevel="0" collapsed="false">
      <c r="A5474" s="140" t="s">
        <v>657</v>
      </c>
      <c r="C5474" s="143" t="n">
        <v>47100000</v>
      </c>
      <c r="D5474" s="143" t="n">
        <v>47100000</v>
      </c>
      <c r="E5474" s="140" t="s">
        <v>131</v>
      </c>
      <c r="F5474" s="143" t="n">
        <v>2022</v>
      </c>
      <c r="I5474" s="144" t="n">
        <f aca="false">+G:G-H:H</f>
        <v>0</v>
      </c>
    </row>
    <row r="5475" customFormat="false" ht="17.25" hidden="false" customHeight="true" outlineLevel="0" collapsed="false">
      <c r="A5475" s="140" t="s">
        <v>657</v>
      </c>
      <c r="C5475" s="143" t="n">
        <v>48600000</v>
      </c>
      <c r="D5475" s="143" t="n">
        <v>48600000</v>
      </c>
      <c r="E5475" s="140" t="s">
        <v>132</v>
      </c>
      <c r="F5475" s="143" t="n">
        <v>2022</v>
      </c>
      <c r="G5475" s="144" t="n">
        <v>921095585.263</v>
      </c>
      <c r="I5475" s="144" t="n">
        <f aca="false">+G:G-H:H</f>
        <v>921095585.263</v>
      </c>
    </row>
    <row r="5476" customFormat="false" ht="17.25" hidden="false" customHeight="true" outlineLevel="0" collapsed="false">
      <c r="A5476" s="140" t="s">
        <v>657</v>
      </c>
      <c r="C5476" s="143" t="n">
        <v>48700000</v>
      </c>
      <c r="D5476" s="143" t="n">
        <v>48700000</v>
      </c>
      <c r="E5476" s="140" t="s">
        <v>2202</v>
      </c>
      <c r="F5476" s="143" t="n">
        <v>2022</v>
      </c>
      <c r="I5476" s="144" t="n">
        <f aca="false">+G:G-H:H</f>
        <v>0</v>
      </c>
    </row>
    <row r="5477" customFormat="false" ht="17.25" hidden="false" customHeight="true" outlineLevel="0" collapsed="false">
      <c r="A5477" s="140" t="s">
        <v>657</v>
      </c>
      <c r="C5477" s="143" t="n">
        <v>51221000</v>
      </c>
      <c r="D5477" s="143" t="n">
        <v>51221000</v>
      </c>
      <c r="E5477" s="140" t="s">
        <v>323</v>
      </c>
      <c r="F5477" s="143" t="n">
        <v>2022</v>
      </c>
      <c r="G5477" s="144" t="n">
        <v>116607209.333</v>
      </c>
      <c r="I5477" s="144" t="n">
        <f aca="false">+G:G-H:H</f>
        <v>116607209.333</v>
      </c>
    </row>
    <row r="5478" customFormat="false" ht="17.25" hidden="false" customHeight="true" outlineLevel="0" collapsed="false">
      <c r="A5478" s="140" t="s">
        <v>657</v>
      </c>
      <c r="C5478" s="143" t="n">
        <v>51223000</v>
      </c>
      <c r="D5478" s="143" t="n">
        <v>51223000</v>
      </c>
      <c r="E5478" s="140" t="s">
        <v>2176</v>
      </c>
      <c r="F5478" s="143" t="n">
        <v>2022</v>
      </c>
      <c r="G5478" s="144" t="n">
        <v>705116838.43</v>
      </c>
      <c r="I5478" s="144" t="n">
        <f aca="false">+G:G-H:H</f>
        <v>705116838.43</v>
      </c>
    </row>
    <row r="5479" customFormat="false" ht="17.25" hidden="false" customHeight="true" outlineLevel="0" collapsed="false">
      <c r="A5479" s="140" t="s">
        <v>657</v>
      </c>
      <c r="C5479" s="143" t="n">
        <v>51231000</v>
      </c>
      <c r="D5479" s="143" t="n">
        <v>51231000</v>
      </c>
      <c r="E5479" s="140" t="s">
        <v>325</v>
      </c>
      <c r="F5479" s="143" t="n">
        <v>2022</v>
      </c>
      <c r="G5479" s="144" t="n">
        <v>9888424.88</v>
      </c>
      <c r="I5479" s="144" t="n">
        <f aca="false">+G:G-H:H</f>
        <v>9888424.88</v>
      </c>
    </row>
    <row r="5480" customFormat="false" ht="17.25" hidden="false" customHeight="true" outlineLevel="0" collapsed="false">
      <c r="A5480" s="140" t="s">
        <v>657</v>
      </c>
      <c r="C5480" s="143" t="n">
        <v>51233000</v>
      </c>
      <c r="D5480" s="143" t="n">
        <v>51231000</v>
      </c>
      <c r="E5480" s="140" t="s">
        <v>2203</v>
      </c>
      <c r="F5480" s="143" t="n">
        <v>2022</v>
      </c>
      <c r="G5480" s="144" t="n">
        <v>117126.977</v>
      </c>
      <c r="I5480" s="144" t="n">
        <f aca="false">+G:G-H:H</f>
        <v>117126.977</v>
      </c>
    </row>
    <row r="5481" customFormat="false" ht="17.25" hidden="false" customHeight="true" outlineLevel="0" collapsed="false">
      <c r="A5481" s="140" t="s">
        <v>657</v>
      </c>
      <c r="C5481" s="143" t="n">
        <v>51260000</v>
      </c>
      <c r="D5481" s="143" t="n">
        <v>51260000</v>
      </c>
      <c r="E5481" s="140" t="s">
        <v>2101</v>
      </c>
      <c r="F5481" s="143" t="n">
        <v>2022</v>
      </c>
      <c r="G5481" s="144" t="n">
        <v>16252573.78</v>
      </c>
      <c r="I5481" s="144" t="n">
        <f aca="false">+G:G-H:H</f>
        <v>16252573.78</v>
      </c>
    </row>
    <row r="5482" customFormat="false" ht="17.25" hidden="false" customHeight="true" outlineLevel="0" collapsed="false">
      <c r="A5482" s="140" t="s">
        <v>657</v>
      </c>
      <c r="C5482" s="143" t="n">
        <v>51261000</v>
      </c>
      <c r="D5482" s="143" t="n">
        <v>51261000</v>
      </c>
      <c r="E5482" s="140" t="s">
        <v>2204</v>
      </c>
      <c r="F5482" s="143" t="n">
        <v>2022</v>
      </c>
      <c r="G5482" s="144" t="n">
        <v>6268814.183</v>
      </c>
      <c r="I5482" s="144" t="n">
        <f aca="false">+G:G-H:H</f>
        <v>6268814.183</v>
      </c>
    </row>
    <row r="5483" customFormat="false" ht="17.25" hidden="false" customHeight="true" outlineLevel="0" collapsed="false">
      <c r="A5483" s="140" t="s">
        <v>657</v>
      </c>
      <c r="C5483" s="143" t="n">
        <v>51930000</v>
      </c>
      <c r="D5483" s="143" t="n">
        <v>51920000</v>
      </c>
      <c r="E5483" s="140" t="s">
        <v>3162</v>
      </c>
      <c r="F5483" s="143" t="n">
        <v>2022</v>
      </c>
      <c r="H5483" s="144" t="n">
        <v>1153000797.57</v>
      </c>
      <c r="I5483" s="144" t="n">
        <f aca="false">+G:G-H:H</f>
        <v>-1153000797.57</v>
      </c>
    </row>
    <row r="5484" customFormat="false" ht="17.25" hidden="false" customHeight="true" outlineLevel="0" collapsed="false">
      <c r="A5484" s="140" t="s">
        <v>657</v>
      </c>
      <c r="C5484" s="143" t="n">
        <v>53100000</v>
      </c>
      <c r="D5484" s="143" t="n">
        <v>53100000</v>
      </c>
      <c r="E5484" s="140" t="s">
        <v>134</v>
      </c>
      <c r="F5484" s="143" t="n">
        <v>2022</v>
      </c>
      <c r="G5484" s="144" t="n">
        <v>275425.62</v>
      </c>
      <c r="I5484" s="144" t="n">
        <f aca="false">+G:G-H:H</f>
        <v>275425.62</v>
      </c>
    </row>
    <row r="5485" customFormat="false" ht="17.25" hidden="false" customHeight="true" outlineLevel="0" collapsed="false">
      <c r="A5485" s="140" t="s">
        <v>657</v>
      </c>
      <c r="C5485" s="143" t="n">
        <v>58000000</v>
      </c>
      <c r="D5485" s="143" t="n">
        <v>58000000</v>
      </c>
      <c r="E5485" s="140" t="s">
        <v>137</v>
      </c>
      <c r="F5485" s="143" t="n">
        <v>2022</v>
      </c>
      <c r="I5485" s="144" t="n">
        <f aca="false">+G:G-H:H</f>
        <v>0</v>
      </c>
    </row>
    <row r="5486" customFormat="false" ht="17.25" hidden="false" customHeight="true" outlineLevel="0" collapsed="false">
      <c r="A5486" s="140" t="s">
        <v>657</v>
      </c>
      <c r="C5486" s="143" t="n">
        <v>60101100</v>
      </c>
      <c r="D5486" s="143" t="n">
        <v>60100000</v>
      </c>
      <c r="E5486" s="140" t="s">
        <v>3173</v>
      </c>
      <c r="F5486" s="143" t="n">
        <v>2022</v>
      </c>
      <c r="G5486" s="144" t="n">
        <v>2150016495.795</v>
      </c>
      <c r="I5486" s="144" t="n">
        <f aca="false">+G:G-H:H</f>
        <v>2150016495.795</v>
      </c>
    </row>
    <row r="5487" customFormat="false" ht="17.25" hidden="false" customHeight="true" outlineLevel="0" collapsed="false">
      <c r="A5487" s="140" t="s">
        <v>657</v>
      </c>
      <c r="C5487" s="143" t="n">
        <v>60101201</v>
      </c>
      <c r="D5487" s="143" t="n">
        <v>60100000</v>
      </c>
      <c r="E5487" s="140" t="s">
        <v>3174</v>
      </c>
      <c r="F5487" s="143" t="n">
        <v>2022</v>
      </c>
      <c r="G5487" s="144" t="n">
        <v>141725.21</v>
      </c>
      <c r="I5487" s="144" t="n">
        <f aca="false">+G:G-H:H</f>
        <v>141725.21</v>
      </c>
    </row>
    <row r="5488" customFormat="false" ht="17.25" hidden="false" customHeight="true" outlineLevel="0" collapsed="false">
      <c r="A5488" s="140" t="s">
        <v>657</v>
      </c>
      <c r="C5488" s="143" t="n">
        <v>60101300</v>
      </c>
      <c r="D5488" s="143" t="n">
        <v>60100000</v>
      </c>
      <c r="E5488" s="140" t="s">
        <v>3175</v>
      </c>
      <c r="F5488" s="143" t="n">
        <v>2022</v>
      </c>
      <c r="G5488" s="144" t="n">
        <v>57163946</v>
      </c>
      <c r="I5488" s="144" t="n">
        <f aca="false">+G:G-H:H</f>
        <v>57163946</v>
      </c>
    </row>
    <row r="5489" customFormat="false" ht="17.25" hidden="false" customHeight="true" outlineLevel="0" collapsed="false">
      <c r="A5489" s="140" t="s">
        <v>657</v>
      </c>
      <c r="C5489" s="143" t="n">
        <v>60101400</v>
      </c>
      <c r="D5489" s="143" t="n">
        <v>60100000</v>
      </c>
      <c r="E5489" s="140" t="s">
        <v>3176</v>
      </c>
      <c r="F5489" s="143" t="n">
        <v>2022</v>
      </c>
      <c r="G5489" s="144" t="n">
        <v>5190457.47</v>
      </c>
      <c r="I5489" s="144" t="n">
        <f aca="false">+G:G-H:H</f>
        <v>5190457.47</v>
      </c>
    </row>
    <row r="5490" customFormat="false" ht="17.25" hidden="false" customHeight="true" outlineLevel="0" collapsed="false">
      <c r="A5490" s="140" t="s">
        <v>657</v>
      </c>
      <c r="C5490" s="143" t="n">
        <v>60101500</v>
      </c>
      <c r="D5490" s="143" t="n">
        <v>60100000</v>
      </c>
      <c r="E5490" s="140" t="s">
        <v>3177</v>
      </c>
      <c r="F5490" s="143" t="n">
        <v>2022</v>
      </c>
      <c r="G5490" s="144" t="n">
        <v>41383465.76</v>
      </c>
      <c r="I5490" s="144" t="n">
        <f aca="false">+G:G-H:H</f>
        <v>41383465.76</v>
      </c>
    </row>
    <row r="5491" customFormat="false" ht="17.25" hidden="false" customHeight="true" outlineLevel="0" collapsed="false">
      <c r="A5491" s="140" t="s">
        <v>657</v>
      </c>
      <c r="C5491" s="143" t="n">
        <v>60101501</v>
      </c>
      <c r="D5491" s="143" t="n">
        <v>60100000</v>
      </c>
      <c r="E5491" s="140" t="s">
        <v>3863</v>
      </c>
      <c r="F5491" s="143" t="n">
        <v>2022</v>
      </c>
      <c r="G5491" s="144" t="n">
        <v>63000000</v>
      </c>
      <c r="I5491" s="144" t="n">
        <f aca="false">+G:G-H:H</f>
        <v>63000000</v>
      </c>
    </row>
    <row r="5492" customFormat="false" ht="17.25" hidden="false" customHeight="true" outlineLevel="0" collapsed="false">
      <c r="A5492" s="140" t="s">
        <v>657</v>
      </c>
      <c r="C5492" s="143" t="n">
        <v>60101600</v>
      </c>
      <c r="D5492" s="143" t="n">
        <v>60100000</v>
      </c>
      <c r="E5492" s="140" t="s">
        <v>3178</v>
      </c>
      <c r="F5492" s="143" t="n">
        <v>2022</v>
      </c>
      <c r="G5492" s="144" t="n">
        <v>17280000</v>
      </c>
      <c r="I5492" s="144" t="n">
        <f aca="false">+G:G-H:H</f>
        <v>17280000</v>
      </c>
    </row>
    <row r="5493" customFormat="false" ht="17.25" hidden="false" customHeight="true" outlineLevel="0" collapsed="false">
      <c r="A5493" s="140" t="s">
        <v>657</v>
      </c>
      <c r="C5493" s="143" t="n">
        <v>60101700</v>
      </c>
      <c r="D5493" s="143" t="n">
        <v>60100000</v>
      </c>
      <c r="E5493" s="140" t="s">
        <v>3179</v>
      </c>
      <c r="F5493" s="143" t="n">
        <v>2022</v>
      </c>
      <c r="G5493" s="144" t="n">
        <v>1245000</v>
      </c>
      <c r="I5493" s="144" t="n">
        <f aca="false">+G:G-H:H</f>
        <v>1245000</v>
      </c>
    </row>
    <row r="5494" customFormat="false" ht="17.25" hidden="false" customHeight="true" outlineLevel="0" collapsed="false">
      <c r="A5494" s="140" t="s">
        <v>657</v>
      </c>
      <c r="C5494" s="143" t="n">
        <v>60102100</v>
      </c>
      <c r="D5494" s="143" t="n">
        <v>60100000</v>
      </c>
      <c r="E5494" s="140" t="s">
        <v>3180</v>
      </c>
      <c r="F5494" s="143" t="n">
        <v>2022</v>
      </c>
      <c r="G5494" s="144" t="n">
        <v>394646603.92</v>
      </c>
      <c r="I5494" s="144" t="n">
        <f aca="false">+G:G-H:H</f>
        <v>394646603.92</v>
      </c>
    </row>
    <row r="5495" customFormat="false" ht="17.25" hidden="false" customHeight="true" outlineLevel="0" collapsed="false">
      <c r="A5495" s="140" t="s">
        <v>657</v>
      </c>
      <c r="C5495" s="143" t="n">
        <v>60102110</v>
      </c>
      <c r="D5495" s="143" t="n">
        <v>60100000</v>
      </c>
      <c r="E5495" s="140" t="s">
        <v>3181</v>
      </c>
      <c r="F5495" s="143" t="n">
        <v>2022</v>
      </c>
      <c r="G5495" s="144" t="n">
        <v>115071453.08</v>
      </c>
      <c r="I5495" s="144" t="n">
        <f aca="false">+G:G-H:H</f>
        <v>115071453.08</v>
      </c>
    </row>
    <row r="5496" customFormat="false" ht="17.25" hidden="false" customHeight="true" outlineLevel="0" collapsed="false">
      <c r="A5496" s="140" t="s">
        <v>657</v>
      </c>
      <c r="C5496" s="143" t="n">
        <v>60102120</v>
      </c>
      <c r="D5496" s="143" t="n">
        <v>60100000</v>
      </c>
      <c r="E5496" s="140" t="s">
        <v>3182</v>
      </c>
      <c r="F5496" s="143" t="n">
        <v>2022</v>
      </c>
      <c r="G5496" s="144" t="n">
        <v>8196116.481</v>
      </c>
      <c r="I5496" s="144" t="n">
        <f aca="false">+G:G-H:H</f>
        <v>8196116.481</v>
      </c>
    </row>
    <row r="5497" customFormat="false" ht="17.25" hidden="false" customHeight="true" outlineLevel="0" collapsed="false">
      <c r="A5497" s="140" t="s">
        <v>657</v>
      </c>
      <c r="C5497" s="143" t="n">
        <v>60102200</v>
      </c>
      <c r="D5497" s="143" t="n">
        <v>60100000</v>
      </c>
      <c r="E5497" s="140" t="s">
        <v>2207</v>
      </c>
      <c r="F5497" s="143" t="n">
        <v>2022</v>
      </c>
      <c r="G5497" s="144" t="n">
        <v>309391525.94</v>
      </c>
      <c r="I5497" s="144" t="n">
        <f aca="false">+G:G-H:H</f>
        <v>309391525.94</v>
      </c>
    </row>
    <row r="5498" customFormat="false" ht="17.25" hidden="false" customHeight="true" outlineLevel="0" collapsed="false">
      <c r="A5498" s="140" t="s">
        <v>657</v>
      </c>
      <c r="C5498" s="143" t="n">
        <v>60102300</v>
      </c>
      <c r="D5498" s="143" t="n">
        <v>60100000</v>
      </c>
      <c r="E5498" s="140" t="s">
        <v>2208</v>
      </c>
      <c r="F5498" s="143" t="n">
        <v>2022</v>
      </c>
      <c r="G5498" s="144" t="n">
        <v>39097795.972</v>
      </c>
      <c r="I5498" s="144" t="n">
        <f aca="false">+G:G-H:H</f>
        <v>39097795.972</v>
      </c>
    </row>
    <row r="5499" customFormat="false" ht="17.25" hidden="false" customHeight="true" outlineLevel="0" collapsed="false">
      <c r="A5499" s="140" t="s">
        <v>657</v>
      </c>
      <c r="C5499" s="143" t="n">
        <v>60102400</v>
      </c>
      <c r="D5499" s="143" t="n">
        <v>60100000</v>
      </c>
      <c r="E5499" s="140" t="s">
        <v>3183</v>
      </c>
      <c r="F5499" s="143" t="n">
        <v>2022</v>
      </c>
      <c r="G5499" s="144" t="n">
        <v>64696169.096</v>
      </c>
      <c r="I5499" s="144" t="n">
        <f aca="false">+G:G-H:H</f>
        <v>64696169.096</v>
      </c>
    </row>
    <row r="5500" customFormat="false" ht="17.25" hidden="false" customHeight="true" outlineLevel="0" collapsed="false">
      <c r="A5500" s="140" t="s">
        <v>657</v>
      </c>
      <c r="C5500" s="143" t="n">
        <v>60102600</v>
      </c>
      <c r="D5500" s="143" t="n">
        <v>60100000</v>
      </c>
      <c r="E5500" s="140" t="s">
        <v>3184</v>
      </c>
      <c r="F5500" s="143" t="n">
        <v>2022</v>
      </c>
      <c r="G5500" s="144" t="n">
        <v>90286983.81</v>
      </c>
      <c r="I5500" s="144" t="n">
        <f aca="false">+G:G-H:H</f>
        <v>90286983.81</v>
      </c>
    </row>
    <row r="5501" customFormat="false" ht="17.25" hidden="false" customHeight="true" outlineLevel="0" collapsed="false">
      <c r="A5501" s="140" t="s">
        <v>657</v>
      </c>
      <c r="C5501" s="143" t="n">
        <v>60102601</v>
      </c>
      <c r="D5501" s="143" t="n">
        <v>60100000</v>
      </c>
      <c r="E5501" s="140" t="s">
        <v>3185</v>
      </c>
      <c r="F5501" s="143" t="n">
        <v>2022</v>
      </c>
      <c r="G5501" s="144" t="n">
        <v>9039435.234</v>
      </c>
      <c r="I5501" s="144" t="n">
        <f aca="false">+G:G-H:H</f>
        <v>9039435.234</v>
      </c>
    </row>
    <row r="5502" customFormat="false" ht="17.25" hidden="false" customHeight="true" outlineLevel="0" collapsed="false">
      <c r="A5502" s="140" t="s">
        <v>657</v>
      </c>
      <c r="C5502" s="143" t="n">
        <v>60102602</v>
      </c>
      <c r="D5502" s="143" t="n">
        <v>60100000</v>
      </c>
      <c r="E5502" s="140" t="s">
        <v>3186</v>
      </c>
      <c r="F5502" s="143" t="n">
        <v>2022</v>
      </c>
      <c r="G5502" s="144" t="n">
        <v>1850231.6</v>
      </c>
      <c r="I5502" s="144" t="n">
        <f aca="false">+G:G-H:H</f>
        <v>1850231.6</v>
      </c>
    </row>
    <row r="5503" customFormat="false" ht="17.25" hidden="false" customHeight="true" outlineLevel="0" collapsed="false">
      <c r="A5503" s="140" t="s">
        <v>657</v>
      </c>
      <c r="C5503" s="143" t="n">
        <v>60102700</v>
      </c>
      <c r="D5503" s="143" t="n">
        <v>60100000</v>
      </c>
      <c r="E5503" s="140" t="s">
        <v>3187</v>
      </c>
      <c r="F5503" s="143" t="n">
        <v>2022</v>
      </c>
      <c r="G5503" s="144" t="n">
        <v>6987499.35</v>
      </c>
      <c r="I5503" s="144" t="n">
        <f aca="false">+G:G-H:H</f>
        <v>6987499.35</v>
      </c>
    </row>
    <row r="5504" customFormat="false" ht="17.25" hidden="false" customHeight="true" outlineLevel="0" collapsed="false">
      <c r="A5504" s="140" t="s">
        <v>657</v>
      </c>
      <c r="C5504" s="143" t="n">
        <v>60102900</v>
      </c>
      <c r="D5504" s="143" t="n">
        <v>60100000</v>
      </c>
      <c r="E5504" s="140" t="s">
        <v>3188</v>
      </c>
      <c r="F5504" s="143" t="n">
        <v>2022</v>
      </c>
      <c r="G5504" s="144" t="n">
        <v>17630724.78</v>
      </c>
      <c r="I5504" s="144" t="n">
        <f aca="false">+G:G-H:H</f>
        <v>17630724.78</v>
      </c>
    </row>
    <row r="5505" customFormat="false" ht="17.25" hidden="false" customHeight="true" outlineLevel="0" collapsed="false">
      <c r="A5505" s="140" t="s">
        <v>657</v>
      </c>
      <c r="C5505" s="143" t="n">
        <v>60102910</v>
      </c>
      <c r="D5505" s="143" t="n">
        <v>60100000</v>
      </c>
      <c r="E5505" s="140" t="s">
        <v>3189</v>
      </c>
      <c r="F5505" s="143" t="n">
        <v>2022</v>
      </c>
      <c r="G5505" s="144" t="n">
        <v>1675939.99</v>
      </c>
      <c r="I5505" s="144" t="n">
        <f aca="false">+G:G-H:H</f>
        <v>1675939.99</v>
      </c>
    </row>
    <row r="5506" customFormat="false" ht="17.25" hidden="false" customHeight="true" outlineLevel="0" collapsed="false">
      <c r="A5506" s="140" t="s">
        <v>657</v>
      </c>
      <c r="C5506" s="143" t="n">
        <v>60102920</v>
      </c>
      <c r="D5506" s="143" t="n">
        <v>60100000</v>
      </c>
      <c r="E5506" s="140" t="s">
        <v>3864</v>
      </c>
      <c r="F5506" s="143" t="n">
        <v>2022</v>
      </c>
      <c r="G5506" s="144" t="n">
        <v>1688284.79</v>
      </c>
      <c r="I5506" s="144" t="n">
        <f aca="false">+G:G-H:H</f>
        <v>1688284.79</v>
      </c>
    </row>
    <row r="5507" customFormat="false" ht="17.25" hidden="false" customHeight="true" outlineLevel="0" collapsed="false">
      <c r="A5507" s="140" t="s">
        <v>657</v>
      </c>
      <c r="C5507" s="143" t="n">
        <v>60103101</v>
      </c>
      <c r="D5507" s="143" t="n">
        <v>60100000</v>
      </c>
      <c r="E5507" s="140" t="s">
        <v>3190</v>
      </c>
      <c r="F5507" s="143" t="n">
        <v>2022</v>
      </c>
      <c r="G5507" s="144" t="n">
        <v>113344111.81</v>
      </c>
      <c r="I5507" s="144" t="n">
        <f aca="false">+G:G-H:H</f>
        <v>113344111.81</v>
      </c>
    </row>
    <row r="5508" customFormat="false" ht="17.25" hidden="false" customHeight="true" outlineLevel="0" collapsed="false">
      <c r="A5508" s="140" t="s">
        <v>657</v>
      </c>
      <c r="C5508" s="143" t="n">
        <v>60103102</v>
      </c>
      <c r="D5508" s="143" t="n">
        <v>60100000</v>
      </c>
      <c r="E5508" s="140" t="s">
        <v>3191</v>
      </c>
      <c r="F5508" s="143" t="n">
        <v>2022</v>
      </c>
      <c r="G5508" s="144" t="n">
        <v>68191405.2</v>
      </c>
      <c r="I5508" s="144" t="n">
        <f aca="false">+G:G-H:H</f>
        <v>68191405.2</v>
      </c>
    </row>
    <row r="5509" customFormat="false" ht="17.25" hidden="false" customHeight="true" outlineLevel="0" collapsed="false">
      <c r="A5509" s="140" t="s">
        <v>657</v>
      </c>
      <c r="C5509" s="143" t="n">
        <v>60103103</v>
      </c>
      <c r="D5509" s="143" t="n">
        <v>60100000</v>
      </c>
      <c r="E5509" s="140" t="s">
        <v>3192</v>
      </c>
      <c r="F5509" s="143" t="n">
        <v>2022</v>
      </c>
      <c r="G5509" s="144" t="n">
        <v>92100961.79</v>
      </c>
      <c r="I5509" s="144" t="n">
        <f aca="false">+G:G-H:H</f>
        <v>92100961.79</v>
      </c>
    </row>
    <row r="5510" customFormat="false" ht="17.25" hidden="false" customHeight="true" outlineLevel="0" collapsed="false">
      <c r="A5510" s="140" t="s">
        <v>657</v>
      </c>
      <c r="C5510" s="143" t="n">
        <v>60103104</v>
      </c>
      <c r="D5510" s="143" t="n">
        <v>60100000</v>
      </c>
      <c r="E5510" s="140" t="s">
        <v>3193</v>
      </c>
      <c r="F5510" s="143" t="n">
        <v>2022</v>
      </c>
      <c r="G5510" s="144" t="n">
        <v>97510097.32</v>
      </c>
      <c r="I5510" s="144" t="n">
        <f aca="false">+G:G-H:H</f>
        <v>97510097.32</v>
      </c>
    </row>
    <row r="5511" customFormat="false" ht="17.25" hidden="false" customHeight="true" outlineLevel="0" collapsed="false">
      <c r="A5511" s="140" t="s">
        <v>657</v>
      </c>
      <c r="C5511" s="143" t="n">
        <v>60103105</v>
      </c>
      <c r="D5511" s="143" t="n">
        <v>60100000</v>
      </c>
      <c r="E5511" s="140" t="s">
        <v>3194</v>
      </c>
      <c r="F5511" s="143" t="n">
        <v>2022</v>
      </c>
      <c r="G5511" s="144" t="n">
        <v>17043632.65</v>
      </c>
      <c r="I5511" s="144" t="n">
        <f aca="false">+G:G-H:H</f>
        <v>17043632.65</v>
      </c>
    </row>
    <row r="5512" customFormat="false" ht="17.25" hidden="false" customHeight="true" outlineLevel="0" collapsed="false">
      <c r="A5512" s="140" t="s">
        <v>657</v>
      </c>
      <c r="C5512" s="143" t="n">
        <v>60103106</v>
      </c>
      <c r="D5512" s="143" t="n">
        <v>60100000</v>
      </c>
      <c r="E5512" s="140" t="s">
        <v>3195</v>
      </c>
      <c r="F5512" s="143" t="n">
        <v>2022</v>
      </c>
      <c r="G5512" s="144" t="n">
        <v>68643400.354</v>
      </c>
      <c r="I5512" s="144" t="n">
        <f aca="false">+G:G-H:H</f>
        <v>68643400.354</v>
      </c>
    </row>
    <row r="5513" customFormat="false" ht="17.25" hidden="false" customHeight="true" outlineLevel="0" collapsed="false">
      <c r="A5513" s="140" t="s">
        <v>657</v>
      </c>
      <c r="C5513" s="143" t="n">
        <v>60103109</v>
      </c>
      <c r="D5513" s="143" t="n">
        <v>60100000</v>
      </c>
      <c r="E5513" s="140" t="s">
        <v>3196</v>
      </c>
      <c r="F5513" s="143" t="n">
        <v>2022</v>
      </c>
      <c r="G5513" s="144" t="n">
        <v>21812550.844</v>
      </c>
      <c r="I5513" s="144" t="n">
        <f aca="false">+G:G-H:H</f>
        <v>21812550.844</v>
      </c>
    </row>
    <row r="5514" customFormat="false" ht="17.25" hidden="false" customHeight="true" outlineLevel="0" collapsed="false">
      <c r="A5514" s="140" t="s">
        <v>657</v>
      </c>
      <c r="C5514" s="143" t="n">
        <v>60103110</v>
      </c>
      <c r="D5514" s="143" t="n">
        <v>60100000</v>
      </c>
      <c r="E5514" s="140" t="s">
        <v>3197</v>
      </c>
      <c r="F5514" s="143" t="n">
        <v>2022</v>
      </c>
      <c r="G5514" s="144" t="n">
        <v>53795814.13</v>
      </c>
      <c r="I5514" s="144" t="n">
        <f aca="false">+G:G-H:H</f>
        <v>53795814.13</v>
      </c>
    </row>
    <row r="5515" customFormat="false" ht="17.25" hidden="false" customHeight="true" outlineLevel="0" collapsed="false">
      <c r="A5515" s="140" t="s">
        <v>657</v>
      </c>
      <c r="C5515" s="143" t="n">
        <v>60103111</v>
      </c>
      <c r="D5515" s="143" t="n">
        <v>60100000</v>
      </c>
      <c r="E5515" s="140" t="s">
        <v>3198</v>
      </c>
      <c r="F5515" s="143" t="n">
        <v>2022</v>
      </c>
      <c r="G5515" s="144" t="n">
        <v>207877139.618</v>
      </c>
      <c r="I5515" s="144" t="n">
        <f aca="false">+G:G-H:H</f>
        <v>207877139.618</v>
      </c>
    </row>
    <row r="5516" customFormat="false" ht="17.25" hidden="false" customHeight="true" outlineLevel="0" collapsed="false">
      <c r="A5516" s="140" t="s">
        <v>657</v>
      </c>
      <c r="C5516" s="143" t="n">
        <v>60103112</v>
      </c>
      <c r="D5516" s="143" t="n">
        <v>60100000</v>
      </c>
      <c r="E5516" s="140" t="s">
        <v>3199</v>
      </c>
      <c r="F5516" s="143" t="n">
        <v>2022</v>
      </c>
      <c r="G5516" s="144" t="n">
        <v>98978449.868</v>
      </c>
      <c r="I5516" s="144" t="n">
        <f aca="false">+G:G-H:H</f>
        <v>98978449.868</v>
      </c>
    </row>
    <row r="5517" customFormat="false" ht="17.25" hidden="false" customHeight="true" outlineLevel="0" collapsed="false">
      <c r="A5517" s="140" t="s">
        <v>657</v>
      </c>
      <c r="C5517" s="143" t="n">
        <v>60103113</v>
      </c>
      <c r="D5517" s="143" t="n">
        <v>60100000</v>
      </c>
      <c r="E5517" s="140" t="s">
        <v>3200</v>
      </c>
      <c r="F5517" s="143" t="n">
        <v>2022</v>
      </c>
      <c r="G5517" s="144" t="n">
        <v>23142333.56</v>
      </c>
      <c r="I5517" s="144" t="n">
        <f aca="false">+G:G-H:H</f>
        <v>23142333.56</v>
      </c>
    </row>
    <row r="5518" customFormat="false" ht="17.25" hidden="false" customHeight="true" outlineLevel="0" collapsed="false">
      <c r="A5518" s="140" t="s">
        <v>657</v>
      </c>
      <c r="C5518" s="143" t="n">
        <v>60103114</v>
      </c>
      <c r="D5518" s="143" t="n">
        <v>60100000</v>
      </c>
      <c r="E5518" s="140" t="s">
        <v>3201</v>
      </c>
      <c r="F5518" s="143" t="n">
        <v>2022</v>
      </c>
      <c r="G5518" s="144" t="n">
        <v>99226371.048</v>
      </c>
      <c r="I5518" s="144" t="n">
        <f aca="false">+G:G-H:H</f>
        <v>99226371.048</v>
      </c>
    </row>
    <row r="5519" customFormat="false" ht="17.25" hidden="false" customHeight="true" outlineLevel="0" collapsed="false">
      <c r="A5519" s="140" t="s">
        <v>657</v>
      </c>
      <c r="C5519" s="143" t="n">
        <v>60103115</v>
      </c>
      <c r="D5519" s="143" t="n">
        <v>60100000</v>
      </c>
      <c r="E5519" s="140" t="s">
        <v>3202</v>
      </c>
      <c r="F5519" s="143" t="n">
        <v>2022</v>
      </c>
      <c r="G5519" s="144" t="n">
        <v>97754931.014</v>
      </c>
      <c r="I5519" s="144" t="n">
        <f aca="false">+G:G-H:H</f>
        <v>97754931.014</v>
      </c>
    </row>
    <row r="5520" customFormat="false" ht="17.25" hidden="false" customHeight="true" outlineLevel="0" collapsed="false">
      <c r="A5520" s="140" t="s">
        <v>657</v>
      </c>
      <c r="C5520" s="143" t="n">
        <v>60103116</v>
      </c>
      <c r="D5520" s="143" t="n">
        <v>60100000</v>
      </c>
      <c r="E5520" s="140" t="s">
        <v>3203</v>
      </c>
      <c r="F5520" s="143" t="n">
        <v>2022</v>
      </c>
      <c r="G5520" s="144" t="n">
        <v>99594231.056</v>
      </c>
      <c r="I5520" s="144" t="n">
        <f aca="false">+G:G-H:H</f>
        <v>99594231.056</v>
      </c>
    </row>
    <row r="5521" customFormat="false" ht="17.25" hidden="false" customHeight="true" outlineLevel="0" collapsed="false">
      <c r="A5521" s="140" t="s">
        <v>657</v>
      </c>
      <c r="C5521" s="143" t="n">
        <v>60103117</v>
      </c>
      <c r="D5521" s="143" t="n">
        <v>60100000</v>
      </c>
      <c r="E5521" s="140" t="s">
        <v>3204</v>
      </c>
      <c r="F5521" s="143" t="n">
        <v>2022</v>
      </c>
      <c r="G5521" s="144" t="n">
        <v>18877340.39</v>
      </c>
      <c r="I5521" s="144" t="n">
        <f aca="false">+G:G-H:H</f>
        <v>18877340.39</v>
      </c>
    </row>
    <row r="5522" customFormat="false" ht="17.25" hidden="false" customHeight="true" outlineLevel="0" collapsed="false">
      <c r="A5522" s="140" t="s">
        <v>657</v>
      </c>
      <c r="C5522" s="143" t="n">
        <v>60103118</v>
      </c>
      <c r="D5522" s="143" t="n">
        <v>60100000</v>
      </c>
      <c r="E5522" s="140" t="s">
        <v>3865</v>
      </c>
      <c r="F5522" s="143" t="n">
        <v>2022</v>
      </c>
      <c r="G5522" s="144" t="n">
        <v>23696399.96</v>
      </c>
      <c r="I5522" s="144" t="n">
        <f aca="false">+G:G-H:H</f>
        <v>23696399.96</v>
      </c>
    </row>
    <row r="5523" customFormat="false" ht="17.25" hidden="false" customHeight="true" outlineLevel="0" collapsed="false">
      <c r="A5523" s="140" t="s">
        <v>657</v>
      </c>
      <c r="C5523" s="143" t="n">
        <v>60103119</v>
      </c>
      <c r="D5523" s="143" t="n">
        <v>60100000</v>
      </c>
      <c r="E5523" s="140" t="s">
        <v>3866</v>
      </c>
      <c r="F5523" s="143" t="n">
        <v>2022</v>
      </c>
      <c r="G5523" s="144" t="n">
        <v>4532438.4</v>
      </c>
      <c r="I5523" s="144" t="n">
        <f aca="false">+G:G-H:H</f>
        <v>4532438.4</v>
      </c>
    </row>
    <row r="5524" customFormat="false" ht="17.25" hidden="false" customHeight="true" outlineLevel="0" collapsed="false">
      <c r="A5524" s="140" t="s">
        <v>657</v>
      </c>
      <c r="C5524" s="143" t="n">
        <v>60103120</v>
      </c>
      <c r="D5524" s="143" t="n">
        <v>60100000</v>
      </c>
      <c r="E5524" s="140" t="s">
        <v>3867</v>
      </c>
      <c r="F5524" s="143" t="n">
        <v>2022</v>
      </c>
      <c r="G5524" s="144" t="n">
        <v>4532438.4</v>
      </c>
      <c r="I5524" s="144" t="n">
        <f aca="false">+G:G-H:H</f>
        <v>4532438.4</v>
      </c>
    </row>
    <row r="5525" customFormat="false" ht="17.25" hidden="false" customHeight="true" outlineLevel="0" collapsed="false">
      <c r="A5525" s="140" t="s">
        <v>657</v>
      </c>
      <c r="C5525" s="143" t="n">
        <v>60103121</v>
      </c>
      <c r="D5525" s="143" t="n">
        <v>60100000</v>
      </c>
      <c r="E5525" s="140" t="s">
        <v>3868</v>
      </c>
      <c r="F5525" s="143" t="n">
        <v>2022</v>
      </c>
      <c r="G5525" s="144" t="n">
        <v>4532438.4</v>
      </c>
      <c r="I5525" s="144" t="n">
        <f aca="false">+G:G-H:H</f>
        <v>4532438.4</v>
      </c>
    </row>
    <row r="5526" customFormat="false" ht="17.25" hidden="false" customHeight="true" outlineLevel="0" collapsed="false">
      <c r="A5526" s="140" t="s">
        <v>657</v>
      </c>
      <c r="C5526" s="143" t="n">
        <v>60103122</v>
      </c>
      <c r="D5526" s="143" t="n">
        <v>60100000</v>
      </c>
      <c r="E5526" s="140" t="s">
        <v>3869</v>
      </c>
      <c r="F5526" s="143" t="n">
        <v>2022</v>
      </c>
      <c r="G5526" s="144" t="n">
        <v>4532438.4</v>
      </c>
      <c r="I5526" s="144" t="n">
        <f aca="false">+G:G-H:H</f>
        <v>4532438.4</v>
      </c>
    </row>
    <row r="5527" customFormat="false" ht="17.25" hidden="false" customHeight="true" outlineLevel="0" collapsed="false">
      <c r="A5527" s="140" t="s">
        <v>657</v>
      </c>
      <c r="C5527" s="143" t="n">
        <v>60103210</v>
      </c>
      <c r="D5527" s="143" t="n">
        <v>60100000</v>
      </c>
      <c r="E5527" s="140" t="s">
        <v>3205</v>
      </c>
      <c r="F5527" s="143" t="n">
        <v>2022</v>
      </c>
      <c r="G5527" s="144" t="n">
        <v>72216702.967</v>
      </c>
      <c r="I5527" s="144" t="n">
        <f aca="false">+G:G-H:H</f>
        <v>72216702.967</v>
      </c>
    </row>
    <row r="5528" customFormat="false" ht="17.25" hidden="false" customHeight="true" outlineLevel="0" collapsed="false">
      <c r="A5528" s="140" t="s">
        <v>657</v>
      </c>
      <c r="C5528" s="143" t="n">
        <v>60103220</v>
      </c>
      <c r="D5528" s="143" t="n">
        <v>60100000</v>
      </c>
      <c r="E5528" s="140" t="s">
        <v>3206</v>
      </c>
      <c r="F5528" s="143" t="n">
        <v>2022</v>
      </c>
      <c r="G5528" s="144" t="n">
        <v>13975151.846</v>
      </c>
      <c r="I5528" s="144" t="n">
        <f aca="false">+G:G-H:H</f>
        <v>13975151.846</v>
      </c>
    </row>
    <row r="5529" customFormat="false" ht="17.25" hidden="false" customHeight="true" outlineLevel="0" collapsed="false">
      <c r="A5529" s="140" t="s">
        <v>657</v>
      </c>
      <c r="C5529" s="143" t="n">
        <v>60103240</v>
      </c>
      <c r="D5529" s="143" t="n">
        <v>60100000</v>
      </c>
      <c r="E5529" s="140" t="s">
        <v>2209</v>
      </c>
      <c r="F5529" s="143" t="n">
        <v>2022</v>
      </c>
      <c r="G5529" s="144" t="n">
        <v>92175393.52</v>
      </c>
      <c r="I5529" s="144" t="n">
        <f aca="false">+G:G-H:H</f>
        <v>92175393.52</v>
      </c>
    </row>
    <row r="5530" customFormat="false" ht="17.25" hidden="false" customHeight="true" outlineLevel="0" collapsed="false">
      <c r="A5530" s="140" t="s">
        <v>657</v>
      </c>
      <c r="C5530" s="143" t="n">
        <v>60103250</v>
      </c>
      <c r="D5530" s="143" t="n">
        <v>60100000</v>
      </c>
      <c r="E5530" s="140" t="s">
        <v>3207</v>
      </c>
      <c r="F5530" s="143" t="n">
        <v>2022</v>
      </c>
      <c r="G5530" s="144" t="n">
        <v>23099471.64</v>
      </c>
      <c r="I5530" s="144" t="n">
        <f aca="false">+G:G-H:H</f>
        <v>23099471.64</v>
      </c>
    </row>
    <row r="5531" customFormat="false" ht="17.25" hidden="false" customHeight="true" outlineLevel="0" collapsed="false">
      <c r="A5531" s="140" t="s">
        <v>657</v>
      </c>
      <c r="C5531" s="143" t="n">
        <v>60103260</v>
      </c>
      <c r="D5531" s="143" t="n">
        <v>60100000</v>
      </c>
      <c r="E5531" s="140" t="s">
        <v>3870</v>
      </c>
      <c r="F5531" s="143" t="n">
        <v>2022</v>
      </c>
      <c r="G5531" s="144" t="n">
        <v>11027600.92</v>
      </c>
      <c r="I5531" s="144" t="n">
        <f aca="false">+G:G-H:H</f>
        <v>11027600.92</v>
      </c>
    </row>
    <row r="5532" customFormat="false" ht="17.25" hidden="false" customHeight="true" outlineLevel="0" collapsed="false">
      <c r="A5532" s="140" t="s">
        <v>657</v>
      </c>
      <c r="C5532" s="143" t="n">
        <v>60103261</v>
      </c>
      <c r="D5532" s="143" t="n">
        <v>60100000</v>
      </c>
      <c r="E5532" s="140" t="s">
        <v>3871</v>
      </c>
      <c r="F5532" s="143" t="n">
        <v>2022</v>
      </c>
      <c r="G5532" s="144" t="n">
        <v>2227400</v>
      </c>
      <c r="I5532" s="144" t="n">
        <f aca="false">+G:G-H:H</f>
        <v>2227400</v>
      </c>
    </row>
    <row r="5533" customFormat="false" ht="17.25" hidden="false" customHeight="true" outlineLevel="0" collapsed="false">
      <c r="A5533" s="140" t="s">
        <v>657</v>
      </c>
      <c r="C5533" s="143" t="n">
        <v>60103300</v>
      </c>
      <c r="D5533" s="143" t="n">
        <v>60100000</v>
      </c>
      <c r="E5533" s="140" t="s">
        <v>3208</v>
      </c>
      <c r="F5533" s="143" t="n">
        <v>2022</v>
      </c>
      <c r="G5533" s="144" t="n">
        <v>390297320.829</v>
      </c>
      <c r="I5533" s="144" t="n">
        <f aca="false">+G:G-H:H</f>
        <v>390297320.829</v>
      </c>
    </row>
    <row r="5534" customFormat="false" ht="17.25" hidden="false" customHeight="true" outlineLevel="0" collapsed="false">
      <c r="A5534" s="140" t="s">
        <v>657</v>
      </c>
      <c r="C5534" s="143" t="n">
        <v>60103301</v>
      </c>
      <c r="D5534" s="143" t="n">
        <v>60100000</v>
      </c>
      <c r="E5534" s="140" t="s">
        <v>3209</v>
      </c>
      <c r="F5534" s="143" t="n">
        <v>2022</v>
      </c>
      <c r="G5534" s="144" t="n">
        <v>14126392.948</v>
      </c>
      <c r="I5534" s="144" t="n">
        <f aca="false">+G:G-H:H</f>
        <v>14126392.948</v>
      </c>
    </row>
    <row r="5535" customFormat="false" ht="17.25" hidden="false" customHeight="true" outlineLevel="0" collapsed="false">
      <c r="A5535" s="140" t="s">
        <v>657</v>
      </c>
      <c r="C5535" s="143" t="n">
        <v>60103302</v>
      </c>
      <c r="D5535" s="143" t="n">
        <v>60100000</v>
      </c>
      <c r="E5535" s="140" t="s">
        <v>3872</v>
      </c>
      <c r="F5535" s="143" t="n">
        <v>2022</v>
      </c>
      <c r="G5535" s="144" t="n">
        <v>6460042.28</v>
      </c>
      <c r="I5535" s="144" t="n">
        <f aca="false">+G:G-H:H</f>
        <v>6460042.28</v>
      </c>
    </row>
    <row r="5536" customFormat="false" ht="17.25" hidden="false" customHeight="true" outlineLevel="0" collapsed="false">
      <c r="A5536" s="140" t="s">
        <v>657</v>
      </c>
      <c r="C5536" s="143" t="n">
        <v>60103303</v>
      </c>
      <c r="D5536" s="143" t="n">
        <v>60100000</v>
      </c>
      <c r="E5536" s="140" t="s">
        <v>3873</v>
      </c>
      <c r="F5536" s="143" t="n">
        <v>2022</v>
      </c>
      <c r="G5536" s="144" t="n">
        <v>4834771.16</v>
      </c>
      <c r="I5536" s="144" t="n">
        <f aca="false">+G:G-H:H</f>
        <v>4834771.16</v>
      </c>
    </row>
    <row r="5537" customFormat="false" ht="17.25" hidden="false" customHeight="true" outlineLevel="0" collapsed="false">
      <c r="A5537" s="140" t="s">
        <v>657</v>
      </c>
      <c r="C5537" s="143" t="n">
        <v>60103400</v>
      </c>
      <c r="D5537" s="143" t="n">
        <v>60100000</v>
      </c>
      <c r="E5537" s="140" t="s">
        <v>2210</v>
      </c>
      <c r="F5537" s="143" t="n">
        <v>2022</v>
      </c>
      <c r="G5537" s="144" t="n">
        <v>22783450</v>
      </c>
      <c r="I5537" s="144" t="n">
        <f aca="false">+G:G-H:H</f>
        <v>22783450</v>
      </c>
    </row>
    <row r="5538" customFormat="false" ht="17.25" hidden="false" customHeight="true" outlineLevel="0" collapsed="false">
      <c r="A5538" s="140" t="s">
        <v>657</v>
      </c>
      <c r="C5538" s="143" t="n">
        <v>60103501</v>
      </c>
      <c r="D5538" s="143" t="n">
        <v>60100000</v>
      </c>
      <c r="E5538" s="140" t="s">
        <v>3210</v>
      </c>
      <c r="F5538" s="143" t="n">
        <v>2022</v>
      </c>
      <c r="G5538" s="144" t="n">
        <v>3682906.65</v>
      </c>
      <c r="I5538" s="144" t="n">
        <f aca="false">+G:G-H:H</f>
        <v>3682906.65</v>
      </c>
    </row>
    <row r="5539" customFormat="false" ht="17.25" hidden="false" customHeight="true" outlineLevel="0" collapsed="false">
      <c r="A5539" s="140" t="s">
        <v>657</v>
      </c>
      <c r="C5539" s="143" t="n">
        <v>60103502</v>
      </c>
      <c r="D5539" s="143" t="n">
        <v>60100000</v>
      </c>
      <c r="E5539" s="140" t="s">
        <v>3211</v>
      </c>
      <c r="F5539" s="143" t="n">
        <v>2022</v>
      </c>
      <c r="G5539" s="144" t="n">
        <v>1738723.498</v>
      </c>
      <c r="I5539" s="144" t="n">
        <f aca="false">+G:G-H:H</f>
        <v>1738723.498</v>
      </c>
    </row>
    <row r="5540" customFormat="false" ht="17.25" hidden="false" customHeight="true" outlineLevel="0" collapsed="false">
      <c r="A5540" s="140" t="s">
        <v>657</v>
      </c>
      <c r="C5540" s="143" t="n">
        <v>60103503</v>
      </c>
      <c r="D5540" s="143" t="n">
        <v>60100000</v>
      </c>
      <c r="E5540" s="140" t="s">
        <v>3212</v>
      </c>
      <c r="F5540" s="143" t="n">
        <v>2022</v>
      </c>
      <c r="G5540" s="144" t="n">
        <v>2882824.75</v>
      </c>
      <c r="I5540" s="144" t="n">
        <f aca="false">+G:G-H:H</f>
        <v>2882824.75</v>
      </c>
    </row>
    <row r="5541" customFormat="false" ht="17.25" hidden="false" customHeight="true" outlineLevel="0" collapsed="false">
      <c r="A5541" s="140" t="s">
        <v>657</v>
      </c>
      <c r="C5541" s="143" t="n">
        <v>60103504</v>
      </c>
      <c r="D5541" s="143" t="n">
        <v>60100000</v>
      </c>
      <c r="E5541" s="140" t="s">
        <v>3213</v>
      </c>
      <c r="F5541" s="143" t="n">
        <v>2022</v>
      </c>
      <c r="G5541" s="144" t="n">
        <v>2341396.983</v>
      </c>
      <c r="I5541" s="144" t="n">
        <f aca="false">+G:G-H:H</f>
        <v>2341396.983</v>
      </c>
    </row>
    <row r="5542" customFormat="false" ht="17.25" hidden="false" customHeight="true" outlineLevel="0" collapsed="false">
      <c r="A5542" s="140" t="s">
        <v>657</v>
      </c>
      <c r="C5542" s="143" t="n">
        <v>60103505</v>
      </c>
      <c r="D5542" s="143" t="n">
        <v>60100000</v>
      </c>
      <c r="E5542" s="140" t="s">
        <v>3214</v>
      </c>
      <c r="F5542" s="143" t="n">
        <v>2022</v>
      </c>
      <c r="G5542" s="144" t="n">
        <v>1363956.833</v>
      </c>
      <c r="I5542" s="144" t="n">
        <f aca="false">+G:G-H:H</f>
        <v>1363956.833</v>
      </c>
    </row>
    <row r="5543" customFormat="false" ht="17.25" hidden="false" customHeight="true" outlineLevel="0" collapsed="false">
      <c r="A5543" s="140" t="s">
        <v>657</v>
      </c>
      <c r="C5543" s="143" t="n">
        <v>60103506</v>
      </c>
      <c r="D5543" s="143" t="n">
        <v>60100000</v>
      </c>
      <c r="E5543" s="140" t="s">
        <v>3215</v>
      </c>
      <c r="F5543" s="143" t="n">
        <v>2022</v>
      </c>
      <c r="G5543" s="144" t="n">
        <v>2215654.239</v>
      </c>
      <c r="I5543" s="144" t="n">
        <f aca="false">+G:G-H:H</f>
        <v>2215654.239</v>
      </c>
    </row>
    <row r="5544" customFormat="false" ht="17.25" hidden="false" customHeight="true" outlineLevel="0" collapsed="false">
      <c r="A5544" s="140" t="s">
        <v>657</v>
      </c>
      <c r="C5544" s="143" t="n">
        <v>60103507</v>
      </c>
      <c r="D5544" s="143" t="n">
        <v>60100000</v>
      </c>
      <c r="E5544" s="140" t="s">
        <v>3216</v>
      </c>
      <c r="F5544" s="143" t="n">
        <v>2022</v>
      </c>
      <c r="H5544" s="144" t="n">
        <v>8903586.63</v>
      </c>
      <c r="I5544" s="144" t="n">
        <f aca="false">+G:G-H:H</f>
        <v>-8903586.63</v>
      </c>
    </row>
    <row r="5545" customFormat="false" ht="17.25" hidden="false" customHeight="true" outlineLevel="0" collapsed="false">
      <c r="A5545" s="140" t="s">
        <v>657</v>
      </c>
      <c r="C5545" s="143" t="n">
        <v>60103508</v>
      </c>
      <c r="D5545" s="143" t="n">
        <v>60100000</v>
      </c>
      <c r="E5545" s="140" t="s">
        <v>3217</v>
      </c>
      <c r="F5545" s="143" t="n">
        <v>2022</v>
      </c>
      <c r="H5545" s="144" t="n">
        <v>3473927.938</v>
      </c>
      <c r="I5545" s="144" t="n">
        <f aca="false">+G:G-H:H</f>
        <v>-3473927.938</v>
      </c>
    </row>
    <row r="5546" customFormat="false" ht="17.25" hidden="false" customHeight="true" outlineLevel="0" collapsed="false">
      <c r="A5546" s="140" t="s">
        <v>657</v>
      </c>
      <c r="C5546" s="143" t="n">
        <v>60103509</v>
      </c>
      <c r="D5546" s="143" t="n">
        <v>60100000</v>
      </c>
      <c r="E5546" s="140" t="s">
        <v>3874</v>
      </c>
      <c r="F5546" s="143" t="n">
        <v>2022</v>
      </c>
      <c r="G5546" s="144" t="n">
        <v>5391846.45</v>
      </c>
      <c r="I5546" s="144" t="n">
        <f aca="false">+G:G-H:H</f>
        <v>5391846.45</v>
      </c>
    </row>
    <row r="5547" customFormat="false" ht="17.25" hidden="false" customHeight="true" outlineLevel="0" collapsed="false">
      <c r="A5547" s="140" t="s">
        <v>657</v>
      </c>
      <c r="C5547" s="143" t="n">
        <v>60103510</v>
      </c>
      <c r="D5547" s="143" t="n">
        <v>60100000</v>
      </c>
      <c r="E5547" s="140" t="s">
        <v>3218</v>
      </c>
      <c r="F5547" s="143" t="n">
        <v>2022</v>
      </c>
      <c r="G5547" s="144" t="n">
        <v>450484.04</v>
      </c>
      <c r="I5547" s="144" t="n">
        <f aca="false">+G:G-H:H</f>
        <v>450484.04</v>
      </c>
    </row>
    <row r="5548" customFormat="false" ht="17.25" hidden="false" customHeight="true" outlineLevel="0" collapsed="false">
      <c r="A5548" s="140" t="s">
        <v>657</v>
      </c>
      <c r="C5548" s="143" t="n">
        <v>60103511</v>
      </c>
      <c r="D5548" s="143" t="n">
        <v>60100000</v>
      </c>
      <c r="E5548" s="140" t="s">
        <v>3219</v>
      </c>
      <c r="F5548" s="143" t="n">
        <v>2022</v>
      </c>
      <c r="G5548" s="144" t="n">
        <v>742707.65</v>
      </c>
      <c r="I5548" s="144" t="n">
        <f aca="false">+G:G-H:H</f>
        <v>742707.65</v>
      </c>
    </row>
    <row r="5549" customFormat="false" ht="17.25" hidden="false" customHeight="true" outlineLevel="0" collapsed="false">
      <c r="A5549" s="140" t="s">
        <v>657</v>
      </c>
      <c r="C5549" s="143" t="n">
        <v>60103512</v>
      </c>
      <c r="D5549" s="143" t="n">
        <v>60100000</v>
      </c>
      <c r="E5549" s="140" t="s">
        <v>3220</v>
      </c>
      <c r="F5549" s="143" t="n">
        <v>2022</v>
      </c>
      <c r="G5549" s="144" t="n">
        <v>4757721.438</v>
      </c>
      <c r="I5549" s="144" t="n">
        <f aca="false">+G:G-H:H</f>
        <v>4757721.438</v>
      </c>
    </row>
    <row r="5550" customFormat="false" ht="17.25" hidden="false" customHeight="true" outlineLevel="0" collapsed="false">
      <c r="A5550" s="140" t="s">
        <v>657</v>
      </c>
      <c r="C5550" s="143" t="n">
        <v>60103513</v>
      </c>
      <c r="D5550" s="143" t="n">
        <v>60100000</v>
      </c>
      <c r="E5550" s="140" t="s">
        <v>3221</v>
      </c>
      <c r="F5550" s="143" t="n">
        <v>2022</v>
      </c>
      <c r="G5550" s="144" t="n">
        <v>3482349.515</v>
      </c>
      <c r="I5550" s="144" t="n">
        <f aca="false">+G:G-H:H</f>
        <v>3482349.515</v>
      </c>
    </row>
    <row r="5551" customFormat="false" ht="17.25" hidden="false" customHeight="true" outlineLevel="0" collapsed="false">
      <c r="A5551" s="140" t="s">
        <v>657</v>
      </c>
      <c r="C5551" s="143" t="n">
        <v>60103514</v>
      </c>
      <c r="D5551" s="143" t="n">
        <v>60100000</v>
      </c>
      <c r="E5551" s="140" t="s">
        <v>3222</v>
      </c>
      <c r="F5551" s="143" t="n">
        <v>2022</v>
      </c>
      <c r="G5551" s="144" t="n">
        <v>16579671.139</v>
      </c>
      <c r="I5551" s="144" t="n">
        <f aca="false">+G:G-H:H</f>
        <v>16579671.139</v>
      </c>
    </row>
    <row r="5552" customFormat="false" ht="17.25" hidden="false" customHeight="true" outlineLevel="0" collapsed="false">
      <c r="A5552" s="140" t="s">
        <v>657</v>
      </c>
      <c r="C5552" s="143" t="n">
        <v>60103515</v>
      </c>
      <c r="D5552" s="143" t="n">
        <v>60100000</v>
      </c>
      <c r="E5552" s="140" t="s">
        <v>3223</v>
      </c>
      <c r="F5552" s="143" t="n">
        <v>2022</v>
      </c>
      <c r="G5552" s="144" t="n">
        <v>16579675.121</v>
      </c>
      <c r="I5552" s="144" t="n">
        <f aca="false">+G:G-H:H</f>
        <v>16579675.121</v>
      </c>
    </row>
    <row r="5553" customFormat="false" ht="17.25" hidden="false" customHeight="true" outlineLevel="0" collapsed="false">
      <c r="A5553" s="140" t="s">
        <v>657</v>
      </c>
      <c r="C5553" s="143" t="n">
        <v>60103516</v>
      </c>
      <c r="D5553" s="143" t="n">
        <v>60100000</v>
      </c>
      <c r="E5553" s="140" t="s">
        <v>3224</v>
      </c>
      <c r="F5553" s="143" t="n">
        <v>2022</v>
      </c>
      <c r="G5553" s="144" t="n">
        <v>16579679.115</v>
      </c>
      <c r="I5553" s="144" t="n">
        <f aca="false">+G:G-H:H</f>
        <v>16579679.115</v>
      </c>
    </row>
    <row r="5554" customFormat="false" ht="17.25" hidden="false" customHeight="true" outlineLevel="0" collapsed="false">
      <c r="A5554" s="140" t="s">
        <v>657</v>
      </c>
      <c r="C5554" s="143" t="n">
        <v>60103517</v>
      </c>
      <c r="D5554" s="143" t="n">
        <v>60100000</v>
      </c>
      <c r="E5554" s="140" t="s">
        <v>3875</v>
      </c>
      <c r="F5554" s="143" t="n">
        <v>2022</v>
      </c>
      <c r="G5554" s="144" t="n">
        <v>572044.672</v>
      </c>
      <c r="I5554" s="144" t="n">
        <f aca="false">+G:G-H:H</f>
        <v>572044.672</v>
      </c>
    </row>
    <row r="5555" customFormat="false" ht="17.25" hidden="false" customHeight="true" outlineLevel="0" collapsed="false">
      <c r="A5555" s="140" t="s">
        <v>657</v>
      </c>
      <c r="C5555" s="143" t="n">
        <v>60103518</v>
      </c>
      <c r="D5555" s="143" t="n">
        <v>60100000</v>
      </c>
      <c r="E5555" s="140" t="s">
        <v>3876</v>
      </c>
      <c r="F5555" s="143" t="n">
        <v>2022</v>
      </c>
      <c r="G5555" s="144" t="n">
        <v>1149900.672</v>
      </c>
      <c r="I5555" s="144" t="n">
        <f aca="false">+G:G-H:H</f>
        <v>1149900.672</v>
      </c>
    </row>
    <row r="5556" customFormat="false" ht="17.25" hidden="false" customHeight="true" outlineLevel="0" collapsed="false">
      <c r="A5556" s="140" t="s">
        <v>657</v>
      </c>
      <c r="C5556" s="143" t="n">
        <v>60103520</v>
      </c>
      <c r="D5556" s="143" t="n">
        <v>60100000</v>
      </c>
      <c r="E5556" s="140" t="s">
        <v>3877</v>
      </c>
      <c r="F5556" s="143" t="n">
        <v>2022</v>
      </c>
      <c r="G5556" s="144" t="n">
        <v>4557701.684</v>
      </c>
      <c r="I5556" s="144" t="n">
        <f aca="false">+G:G-H:H</f>
        <v>4557701.684</v>
      </c>
    </row>
    <row r="5557" customFormat="false" ht="17.25" hidden="false" customHeight="true" outlineLevel="0" collapsed="false">
      <c r="A5557" s="140" t="s">
        <v>657</v>
      </c>
      <c r="C5557" s="143" t="n">
        <v>60103521</v>
      </c>
      <c r="D5557" s="143" t="n">
        <v>60100000</v>
      </c>
      <c r="E5557" s="140" t="s">
        <v>3878</v>
      </c>
      <c r="F5557" s="143" t="n">
        <v>2022</v>
      </c>
      <c r="G5557" s="144" t="n">
        <v>3617965.983</v>
      </c>
      <c r="I5557" s="144" t="n">
        <f aca="false">+G:G-H:H</f>
        <v>3617965.983</v>
      </c>
    </row>
    <row r="5558" customFormat="false" ht="17.25" hidden="false" customHeight="true" outlineLevel="0" collapsed="false">
      <c r="A5558" s="140" t="s">
        <v>657</v>
      </c>
      <c r="C5558" s="143" t="n">
        <v>60103522</v>
      </c>
      <c r="D5558" s="143" t="n">
        <v>60100000</v>
      </c>
      <c r="E5558" s="140" t="s">
        <v>3879</v>
      </c>
      <c r="F5558" s="143" t="n">
        <v>2022</v>
      </c>
      <c r="G5558" s="144" t="n">
        <v>3584775.898</v>
      </c>
      <c r="I5558" s="144" t="n">
        <f aca="false">+G:G-H:H</f>
        <v>3584775.898</v>
      </c>
    </row>
    <row r="5559" customFormat="false" ht="17.25" hidden="false" customHeight="true" outlineLevel="0" collapsed="false">
      <c r="A5559" s="140" t="s">
        <v>657</v>
      </c>
      <c r="C5559" s="143" t="n">
        <v>60103523</v>
      </c>
      <c r="D5559" s="143" t="n">
        <v>60100000</v>
      </c>
      <c r="E5559" s="140" t="s">
        <v>3880</v>
      </c>
      <c r="F5559" s="143" t="n">
        <v>2022</v>
      </c>
      <c r="G5559" s="144" t="n">
        <v>67205361.9</v>
      </c>
      <c r="I5559" s="144" t="n">
        <f aca="false">+G:G-H:H</f>
        <v>67205361.9</v>
      </c>
    </row>
    <row r="5560" customFormat="false" ht="17.25" hidden="false" customHeight="true" outlineLevel="0" collapsed="false">
      <c r="A5560" s="140" t="s">
        <v>657</v>
      </c>
      <c r="C5560" s="143" t="n">
        <v>60103549</v>
      </c>
      <c r="D5560" s="143" t="n">
        <v>60100000</v>
      </c>
      <c r="E5560" s="140" t="s">
        <v>3881</v>
      </c>
      <c r="F5560" s="143" t="n">
        <v>2022</v>
      </c>
      <c r="G5560" s="144" t="n">
        <v>23661421.32</v>
      </c>
      <c r="I5560" s="144" t="n">
        <f aca="false">+G:G-H:H</f>
        <v>23661421.32</v>
      </c>
    </row>
    <row r="5561" customFormat="false" ht="17.25" hidden="false" customHeight="true" outlineLevel="0" collapsed="false">
      <c r="A5561" s="140" t="s">
        <v>657</v>
      </c>
      <c r="C5561" s="143" t="n">
        <v>60103550</v>
      </c>
      <c r="D5561" s="143" t="n">
        <v>60100000</v>
      </c>
      <c r="E5561" s="140" t="s">
        <v>3882</v>
      </c>
      <c r="F5561" s="143" t="n">
        <v>2022</v>
      </c>
      <c r="G5561" s="144" t="n">
        <v>35474124.572</v>
      </c>
      <c r="I5561" s="144" t="n">
        <f aca="false">+G:G-H:H</f>
        <v>35474124.572</v>
      </c>
    </row>
    <row r="5562" customFormat="false" ht="17.25" hidden="false" customHeight="true" outlineLevel="0" collapsed="false">
      <c r="A5562" s="140" t="s">
        <v>657</v>
      </c>
      <c r="C5562" s="143" t="n">
        <v>60103602</v>
      </c>
      <c r="D5562" s="143" t="n">
        <v>60100000</v>
      </c>
      <c r="E5562" s="140" t="s">
        <v>3225</v>
      </c>
      <c r="F5562" s="143" t="n">
        <v>2022</v>
      </c>
      <c r="G5562" s="144" t="n">
        <v>1292886.52</v>
      </c>
      <c r="I5562" s="144" t="n">
        <f aca="false">+G:G-H:H</f>
        <v>1292886.52</v>
      </c>
    </row>
    <row r="5563" customFormat="false" ht="17.25" hidden="false" customHeight="true" outlineLevel="0" collapsed="false">
      <c r="A5563" s="140" t="s">
        <v>657</v>
      </c>
      <c r="C5563" s="143" t="n">
        <v>60103603</v>
      </c>
      <c r="D5563" s="143" t="n">
        <v>60100000</v>
      </c>
      <c r="E5563" s="140" t="s">
        <v>3226</v>
      </c>
      <c r="F5563" s="143" t="n">
        <v>2022</v>
      </c>
      <c r="G5563" s="144" t="n">
        <v>2013415.315</v>
      </c>
      <c r="I5563" s="144" t="n">
        <f aca="false">+G:G-H:H</f>
        <v>2013415.315</v>
      </c>
    </row>
    <row r="5564" customFormat="false" ht="17.25" hidden="false" customHeight="true" outlineLevel="0" collapsed="false">
      <c r="A5564" s="140" t="s">
        <v>657</v>
      </c>
      <c r="C5564" s="143" t="n">
        <v>60103604</v>
      </c>
      <c r="D5564" s="143" t="n">
        <v>60100000</v>
      </c>
      <c r="E5564" s="140" t="s">
        <v>3227</v>
      </c>
      <c r="F5564" s="143" t="n">
        <v>2022</v>
      </c>
      <c r="G5564" s="144" t="n">
        <v>1639331.947</v>
      </c>
      <c r="I5564" s="144" t="n">
        <f aca="false">+G:G-H:H</f>
        <v>1639331.947</v>
      </c>
    </row>
    <row r="5565" customFormat="false" ht="17.25" hidden="false" customHeight="true" outlineLevel="0" collapsed="false">
      <c r="A5565" s="140" t="s">
        <v>657</v>
      </c>
      <c r="C5565" s="143" t="n">
        <v>60103605</v>
      </c>
      <c r="D5565" s="143" t="n">
        <v>60100000</v>
      </c>
      <c r="E5565" s="140" t="s">
        <v>3228</v>
      </c>
      <c r="F5565" s="143" t="n">
        <v>2022</v>
      </c>
      <c r="G5565" s="144" t="n">
        <v>471389.591</v>
      </c>
      <c r="I5565" s="144" t="n">
        <f aca="false">+G:G-H:H</f>
        <v>471389.591</v>
      </c>
    </row>
    <row r="5566" customFormat="false" ht="17.25" hidden="false" customHeight="true" outlineLevel="0" collapsed="false">
      <c r="A5566" s="140" t="s">
        <v>657</v>
      </c>
      <c r="C5566" s="143" t="n">
        <v>60103606</v>
      </c>
      <c r="D5566" s="143" t="n">
        <v>60100000</v>
      </c>
      <c r="E5566" s="140" t="s">
        <v>3229</v>
      </c>
      <c r="F5566" s="143" t="n">
        <v>2022</v>
      </c>
      <c r="G5566" s="144" t="n">
        <v>984221.205</v>
      </c>
      <c r="I5566" s="144" t="n">
        <f aca="false">+G:G-H:H</f>
        <v>984221.205</v>
      </c>
    </row>
    <row r="5567" customFormat="false" ht="17.25" hidden="false" customHeight="true" outlineLevel="0" collapsed="false">
      <c r="A5567" s="140" t="s">
        <v>657</v>
      </c>
      <c r="C5567" s="143" t="n">
        <v>60103607</v>
      </c>
      <c r="D5567" s="143" t="n">
        <v>60100000</v>
      </c>
      <c r="E5567" s="140" t="s">
        <v>3230</v>
      </c>
      <c r="F5567" s="143" t="n">
        <v>2022</v>
      </c>
      <c r="G5567" s="144" t="n">
        <v>2018428.13</v>
      </c>
      <c r="I5567" s="144" t="n">
        <f aca="false">+G:G-H:H</f>
        <v>2018428.13</v>
      </c>
    </row>
    <row r="5568" customFormat="false" ht="17.25" hidden="false" customHeight="true" outlineLevel="0" collapsed="false">
      <c r="A5568" s="140" t="s">
        <v>657</v>
      </c>
      <c r="C5568" s="143" t="n">
        <v>60103608</v>
      </c>
      <c r="D5568" s="143" t="n">
        <v>60100000</v>
      </c>
      <c r="E5568" s="140" t="s">
        <v>3231</v>
      </c>
      <c r="F5568" s="143" t="n">
        <v>2022</v>
      </c>
      <c r="G5568" s="144" t="n">
        <v>298687.084</v>
      </c>
      <c r="I5568" s="144" t="n">
        <f aca="false">+G:G-H:H</f>
        <v>298687.084</v>
      </c>
    </row>
    <row r="5569" customFormat="false" ht="17.25" hidden="false" customHeight="true" outlineLevel="0" collapsed="false">
      <c r="A5569" s="140" t="s">
        <v>657</v>
      </c>
      <c r="C5569" s="143" t="n">
        <v>60103611</v>
      </c>
      <c r="D5569" s="143" t="n">
        <v>60100000</v>
      </c>
      <c r="E5569" s="140" t="s">
        <v>3232</v>
      </c>
      <c r="F5569" s="143" t="n">
        <v>2022</v>
      </c>
      <c r="G5569" s="144" t="n">
        <v>3313325.41</v>
      </c>
      <c r="I5569" s="144" t="n">
        <f aca="false">+G:G-H:H</f>
        <v>3313325.41</v>
      </c>
    </row>
    <row r="5570" customFormat="false" ht="17.25" hidden="false" customHeight="true" outlineLevel="0" collapsed="false">
      <c r="A5570" s="140" t="s">
        <v>657</v>
      </c>
      <c r="C5570" s="143" t="n">
        <v>60103612</v>
      </c>
      <c r="D5570" s="143" t="n">
        <v>60100000</v>
      </c>
      <c r="E5570" s="140" t="s">
        <v>3233</v>
      </c>
      <c r="F5570" s="143" t="n">
        <v>2022</v>
      </c>
      <c r="G5570" s="144" t="n">
        <v>2519861.63</v>
      </c>
      <c r="I5570" s="144" t="n">
        <f aca="false">+G:G-H:H</f>
        <v>2519861.63</v>
      </c>
    </row>
    <row r="5571" customFormat="false" ht="17.25" hidden="false" customHeight="true" outlineLevel="0" collapsed="false">
      <c r="A5571" s="140" t="s">
        <v>657</v>
      </c>
      <c r="C5571" s="143" t="n">
        <v>60103613</v>
      </c>
      <c r="D5571" s="143" t="n">
        <v>60100000</v>
      </c>
      <c r="E5571" s="140" t="s">
        <v>3234</v>
      </c>
      <c r="F5571" s="143" t="n">
        <v>2022</v>
      </c>
      <c r="G5571" s="144" t="n">
        <v>762898.675</v>
      </c>
      <c r="I5571" s="144" t="n">
        <f aca="false">+G:G-H:H</f>
        <v>762898.675</v>
      </c>
    </row>
    <row r="5572" customFormat="false" ht="17.25" hidden="false" customHeight="true" outlineLevel="0" collapsed="false">
      <c r="A5572" s="140" t="s">
        <v>657</v>
      </c>
      <c r="C5572" s="143" t="n">
        <v>60103615</v>
      </c>
      <c r="D5572" s="143" t="n">
        <v>60100000</v>
      </c>
      <c r="E5572" s="140" t="s">
        <v>3235</v>
      </c>
      <c r="F5572" s="143" t="n">
        <v>2022</v>
      </c>
      <c r="G5572" s="144" t="n">
        <v>1925000</v>
      </c>
      <c r="I5572" s="144" t="n">
        <f aca="false">+G:G-H:H</f>
        <v>1925000</v>
      </c>
    </row>
    <row r="5573" customFormat="false" ht="17.25" hidden="false" customHeight="true" outlineLevel="0" collapsed="false">
      <c r="A5573" s="140" t="s">
        <v>657</v>
      </c>
      <c r="C5573" s="143" t="n">
        <v>60103616</v>
      </c>
      <c r="D5573" s="143" t="n">
        <v>60100000</v>
      </c>
      <c r="E5573" s="140" t="s">
        <v>3236</v>
      </c>
      <c r="F5573" s="143" t="n">
        <v>2022</v>
      </c>
      <c r="G5573" s="144" t="n">
        <v>1459278.387</v>
      </c>
      <c r="I5573" s="144" t="n">
        <f aca="false">+G:G-H:H</f>
        <v>1459278.387</v>
      </c>
    </row>
    <row r="5574" customFormat="false" ht="17.25" hidden="false" customHeight="true" outlineLevel="0" collapsed="false">
      <c r="A5574" s="140" t="s">
        <v>657</v>
      </c>
      <c r="C5574" s="143" t="n">
        <v>60103617</v>
      </c>
      <c r="D5574" s="143" t="n">
        <v>60100000</v>
      </c>
      <c r="E5574" s="140" t="s">
        <v>3237</v>
      </c>
      <c r="F5574" s="143" t="n">
        <v>2022</v>
      </c>
      <c r="G5574" s="144" t="n">
        <v>2360194.637</v>
      </c>
      <c r="I5574" s="144" t="n">
        <f aca="false">+G:G-H:H</f>
        <v>2360194.637</v>
      </c>
    </row>
    <row r="5575" customFormat="false" ht="17.25" hidden="false" customHeight="true" outlineLevel="0" collapsed="false">
      <c r="A5575" s="140" t="s">
        <v>657</v>
      </c>
      <c r="C5575" s="143" t="n">
        <v>60103618</v>
      </c>
      <c r="D5575" s="143" t="n">
        <v>60100000</v>
      </c>
      <c r="E5575" s="140" t="s">
        <v>3238</v>
      </c>
      <c r="F5575" s="143" t="n">
        <v>2022</v>
      </c>
      <c r="G5575" s="144" t="n">
        <v>4035880.838</v>
      </c>
      <c r="I5575" s="144" t="n">
        <f aca="false">+G:G-H:H</f>
        <v>4035880.838</v>
      </c>
    </row>
    <row r="5576" customFormat="false" ht="17.25" hidden="false" customHeight="true" outlineLevel="0" collapsed="false">
      <c r="A5576" s="140" t="s">
        <v>657</v>
      </c>
      <c r="C5576" s="143" t="n">
        <v>60103619</v>
      </c>
      <c r="D5576" s="143" t="n">
        <v>60100000</v>
      </c>
      <c r="E5576" s="140" t="s">
        <v>3239</v>
      </c>
      <c r="F5576" s="143" t="n">
        <v>2022</v>
      </c>
      <c r="G5576" s="144" t="n">
        <v>3191722.8</v>
      </c>
      <c r="I5576" s="144" t="n">
        <f aca="false">+G:G-H:H</f>
        <v>3191722.8</v>
      </c>
    </row>
    <row r="5577" customFormat="false" ht="17.25" hidden="false" customHeight="true" outlineLevel="0" collapsed="false">
      <c r="A5577" s="140" t="s">
        <v>657</v>
      </c>
      <c r="C5577" s="143" t="n">
        <v>60103622</v>
      </c>
      <c r="D5577" s="143" t="n">
        <v>60100000</v>
      </c>
      <c r="E5577" s="140" t="s">
        <v>3240</v>
      </c>
      <c r="F5577" s="143" t="n">
        <v>2022</v>
      </c>
      <c r="G5577" s="144" t="n">
        <v>7692463.35</v>
      </c>
      <c r="I5577" s="144" t="n">
        <f aca="false">+G:G-H:H</f>
        <v>7692463.35</v>
      </c>
    </row>
    <row r="5578" customFormat="false" ht="17.25" hidden="false" customHeight="true" outlineLevel="0" collapsed="false">
      <c r="A5578" s="140" t="s">
        <v>657</v>
      </c>
      <c r="C5578" s="143" t="n">
        <v>60103623</v>
      </c>
      <c r="D5578" s="143" t="n">
        <v>60100000</v>
      </c>
      <c r="E5578" s="140" t="s">
        <v>3883</v>
      </c>
      <c r="F5578" s="143" t="n">
        <v>2022</v>
      </c>
      <c r="G5578" s="144" t="n">
        <v>6033057.61</v>
      </c>
      <c r="I5578" s="144" t="n">
        <f aca="false">+G:G-H:H</f>
        <v>6033057.61</v>
      </c>
    </row>
    <row r="5579" customFormat="false" ht="17.25" hidden="false" customHeight="true" outlineLevel="0" collapsed="false">
      <c r="A5579" s="140" t="s">
        <v>657</v>
      </c>
      <c r="C5579" s="143" t="n">
        <v>60103624</v>
      </c>
      <c r="D5579" s="143" t="n">
        <v>60100000</v>
      </c>
      <c r="E5579" s="140" t="s">
        <v>3884</v>
      </c>
      <c r="F5579" s="143" t="n">
        <v>2022</v>
      </c>
      <c r="G5579" s="144" t="n">
        <v>3995062.084</v>
      </c>
      <c r="I5579" s="144" t="n">
        <f aca="false">+G:G-H:H</f>
        <v>3995062.084</v>
      </c>
    </row>
    <row r="5580" customFormat="false" ht="17.25" hidden="false" customHeight="true" outlineLevel="0" collapsed="false">
      <c r="A5580" s="140" t="s">
        <v>657</v>
      </c>
      <c r="C5580" s="143" t="n">
        <v>60103625</v>
      </c>
      <c r="D5580" s="143" t="n">
        <v>60100000</v>
      </c>
      <c r="E5580" s="140" t="s">
        <v>3885</v>
      </c>
      <c r="F5580" s="143" t="n">
        <v>2022</v>
      </c>
      <c r="G5580" s="144" t="n">
        <v>4078556.83</v>
      </c>
      <c r="I5580" s="144" t="n">
        <f aca="false">+G:G-H:H</f>
        <v>4078556.83</v>
      </c>
    </row>
    <row r="5581" customFormat="false" ht="17.25" hidden="false" customHeight="true" outlineLevel="0" collapsed="false">
      <c r="A5581" s="140" t="s">
        <v>657</v>
      </c>
      <c r="C5581" s="143" t="n">
        <v>60103626</v>
      </c>
      <c r="D5581" s="143" t="n">
        <v>60100000</v>
      </c>
      <c r="E5581" s="140" t="s">
        <v>3886</v>
      </c>
      <c r="F5581" s="143" t="n">
        <v>2022</v>
      </c>
      <c r="G5581" s="144" t="n">
        <v>3086389.777</v>
      </c>
      <c r="I5581" s="144" t="n">
        <f aca="false">+G:G-H:H</f>
        <v>3086389.777</v>
      </c>
    </row>
    <row r="5582" customFormat="false" ht="17.25" hidden="false" customHeight="true" outlineLevel="0" collapsed="false">
      <c r="A5582" s="140" t="s">
        <v>657</v>
      </c>
      <c r="C5582" s="143" t="n">
        <v>60103627</v>
      </c>
      <c r="D5582" s="143" t="n">
        <v>60100000</v>
      </c>
      <c r="E5582" s="140" t="s">
        <v>3887</v>
      </c>
      <c r="F5582" s="143" t="n">
        <v>2022</v>
      </c>
      <c r="G5582" s="144" t="n">
        <v>3354403.712</v>
      </c>
      <c r="I5582" s="144" t="n">
        <f aca="false">+G:G-H:H</f>
        <v>3354403.712</v>
      </c>
    </row>
    <row r="5583" customFormat="false" ht="17.25" hidden="false" customHeight="true" outlineLevel="0" collapsed="false">
      <c r="A5583" s="140" t="s">
        <v>657</v>
      </c>
      <c r="C5583" s="143" t="n">
        <v>60103628</v>
      </c>
      <c r="D5583" s="143" t="n">
        <v>60100000</v>
      </c>
      <c r="E5583" s="140" t="s">
        <v>3888</v>
      </c>
      <c r="F5583" s="143" t="n">
        <v>2022</v>
      </c>
      <c r="G5583" s="144" t="n">
        <v>513518.946</v>
      </c>
      <c r="I5583" s="144" t="n">
        <f aca="false">+G:G-H:H</f>
        <v>513518.946</v>
      </c>
    </row>
    <row r="5584" customFormat="false" ht="17.25" hidden="false" customHeight="true" outlineLevel="0" collapsed="false">
      <c r="A5584" s="140" t="s">
        <v>657</v>
      </c>
      <c r="C5584" s="143" t="n">
        <v>60103629</v>
      </c>
      <c r="D5584" s="143" t="n">
        <v>60100000</v>
      </c>
      <c r="E5584" s="140" t="s">
        <v>3889</v>
      </c>
      <c r="F5584" s="143" t="n">
        <v>2022</v>
      </c>
      <c r="G5584" s="144" t="n">
        <v>614949.386</v>
      </c>
      <c r="I5584" s="144" t="n">
        <f aca="false">+G:G-H:H</f>
        <v>614949.386</v>
      </c>
    </row>
    <row r="5585" customFormat="false" ht="17.25" hidden="false" customHeight="true" outlineLevel="0" collapsed="false">
      <c r="A5585" s="140" t="s">
        <v>657</v>
      </c>
      <c r="C5585" s="143" t="n">
        <v>60103650</v>
      </c>
      <c r="D5585" s="143" t="n">
        <v>60100000</v>
      </c>
      <c r="E5585" s="140" t="s">
        <v>3890</v>
      </c>
      <c r="F5585" s="143" t="n">
        <v>2022</v>
      </c>
      <c r="G5585" s="144" t="n">
        <v>2603645.297</v>
      </c>
      <c r="I5585" s="144" t="n">
        <f aca="false">+G:G-H:H</f>
        <v>2603645.297</v>
      </c>
    </row>
    <row r="5586" customFormat="false" ht="17.25" hidden="false" customHeight="true" outlineLevel="0" collapsed="false">
      <c r="A5586" s="140" t="s">
        <v>657</v>
      </c>
      <c r="C5586" s="143" t="n">
        <v>60103651</v>
      </c>
      <c r="D5586" s="143" t="n">
        <v>60100000</v>
      </c>
      <c r="E5586" s="140" t="s">
        <v>3891</v>
      </c>
      <c r="F5586" s="143" t="n">
        <v>2022</v>
      </c>
      <c r="G5586" s="144" t="n">
        <v>972344.619</v>
      </c>
      <c r="I5586" s="144" t="n">
        <f aca="false">+G:G-H:H</f>
        <v>972344.619</v>
      </c>
    </row>
    <row r="5587" customFormat="false" ht="17.25" hidden="false" customHeight="true" outlineLevel="0" collapsed="false">
      <c r="A5587" s="140" t="s">
        <v>657</v>
      </c>
      <c r="C5587" s="143" t="n">
        <v>60103652</v>
      </c>
      <c r="D5587" s="143" t="n">
        <v>60100000</v>
      </c>
      <c r="E5587" s="140" t="s">
        <v>3892</v>
      </c>
      <c r="F5587" s="143" t="n">
        <v>2022</v>
      </c>
      <c r="G5587" s="144" t="n">
        <v>70890.316</v>
      </c>
      <c r="I5587" s="144" t="n">
        <f aca="false">+G:G-H:H</f>
        <v>70890.316</v>
      </c>
    </row>
    <row r="5588" customFormat="false" ht="17.25" hidden="false" customHeight="true" outlineLevel="0" collapsed="false">
      <c r="A5588" s="140" t="s">
        <v>657</v>
      </c>
      <c r="C5588" s="143" t="n">
        <v>60103670</v>
      </c>
      <c r="D5588" s="143" t="n">
        <v>60100000</v>
      </c>
      <c r="E5588" s="140" t="s">
        <v>3893</v>
      </c>
      <c r="F5588" s="143" t="n">
        <v>2022</v>
      </c>
      <c r="G5588" s="144" t="n">
        <v>7426983.27</v>
      </c>
      <c r="I5588" s="144" t="n">
        <f aca="false">+G:G-H:H</f>
        <v>7426983.27</v>
      </c>
    </row>
    <row r="5589" customFormat="false" ht="17.25" hidden="false" customHeight="true" outlineLevel="0" collapsed="false">
      <c r="A5589" s="140" t="s">
        <v>657</v>
      </c>
      <c r="C5589" s="143" t="n">
        <v>60103901</v>
      </c>
      <c r="D5589" s="143" t="n">
        <v>60100000</v>
      </c>
      <c r="E5589" s="140" t="s">
        <v>3241</v>
      </c>
      <c r="F5589" s="143" t="n">
        <v>2022</v>
      </c>
      <c r="G5589" s="144" t="n">
        <v>13346764.03</v>
      </c>
      <c r="I5589" s="144" t="n">
        <f aca="false">+G:G-H:H</f>
        <v>13346764.03</v>
      </c>
    </row>
    <row r="5590" customFormat="false" ht="17.25" hidden="false" customHeight="true" outlineLevel="0" collapsed="false">
      <c r="A5590" s="140" t="s">
        <v>657</v>
      </c>
      <c r="C5590" s="143" t="n">
        <v>60103902</v>
      </c>
      <c r="D5590" s="143" t="n">
        <v>60100000</v>
      </c>
      <c r="E5590" s="140" t="s">
        <v>3894</v>
      </c>
      <c r="F5590" s="143" t="n">
        <v>2022</v>
      </c>
      <c r="G5590" s="144" t="n">
        <v>7013545.6</v>
      </c>
      <c r="I5590" s="144" t="n">
        <f aca="false">+G:G-H:H</f>
        <v>7013545.6</v>
      </c>
    </row>
    <row r="5591" customFormat="false" ht="17.25" hidden="false" customHeight="true" outlineLevel="0" collapsed="false">
      <c r="A5591" s="140" t="s">
        <v>657</v>
      </c>
      <c r="C5591" s="143" t="n">
        <v>60103903</v>
      </c>
      <c r="D5591" s="143" t="n">
        <v>60100000</v>
      </c>
      <c r="E5591" s="140" t="s">
        <v>3895</v>
      </c>
      <c r="F5591" s="143" t="n">
        <v>2022</v>
      </c>
      <c r="G5591" s="144" t="n">
        <v>7185792.42</v>
      </c>
      <c r="I5591" s="144" t="n">
        <f aca="false">+G:G-H:H</f>
        <v>7185792.42</v>
      </c>
    </row>
    <row r="5592" customFormat="false" ht="17.25" hidden="false" customHeight="true" outlineLevel="0" collapsed="false">
      <c r="A5592" s="140" t="s">
        <v>657</v>
      </c>
      <c r="C5592" s="143" t="n">
        <v>60103904</v>
      </c>
      <c r="D5592" s="143" t="n">
        <v>60100000</v>
      </c>
      <c r="E5592" s="140" t="s">
        <v>3242</v>
      </c>
      <c r="F5592" s="143" t="n">
        <v>2022</v>
      </c>
      <c r="G5592" s="144" t="n">
        <v>2746435.23</v>
      </c>
      <c r="I5592" s="144" t="n">
        <f aca="false">+G:G-H:H</f>
        <v>2746435.23</v>
      </c>
    </row>
    <row r="5593" customFormat="false" ht="17.25" hidden="false" customHeight="true" outlineLevel="0" collapsed="false">
      <c r="A5593" s="140" t="s">
        <v>657</v>
      </c>
      <c r="C5593" s="143" t="n">
        <v>60103905</v>
      </c>
      <c r="D5593" s="143" t="n">
        <v>60100000</v>
      </c>
      <c r="E5593" s="140" t="s">
        <v>3243</v>
      </c>
      <c r="F5593" s="143" t="n">
        <v>2022</v>
      </c>
      <c r="G5593" s="144" t="n">
        <v>4514085.63</v>
      </c>
      <c r="I5593" s="144" t="n">
        <f aca="false">+G:G-H:H</f>
        <v>4514085.63</v>
      </c>
    </row>
    <row r="5594" customFormat="false" ht="17.25" hidden="false" customHeight="true" outlineLevel="0" collapsed="false">
      <c r="A5594" s="140" t="s">
        <v>657</v>
      </c>
      <c r="C5594" s="143" t="n">
        <v>60103907</v>
      </c>
      <c r="D5594" s="143" t="n">
        <v>60100000</v>
      </c>
      <c r="E5594" s="140" t="s">
        <v>3896</v>
      </c>
      <c r="F5594" s="143" t="n">
        <v>2022</v>
      </c>
      <c r="G5594" s="144" t="n">
        <v>3284363.178</v>
      </c>
      <c r="I5594" s="144" t="n">
        <f aca="false">+G:G-H:H</f>
        <v>3284363.178</v>
      </c>
    </row>
    <row r="5595" customFormat="false" ht="17.25" hidden="false" customHeight="true" outlineLevel="0" collapsed="false">
      <c r="A5595" s="140" t="s">
        <v>657</v>
      </c>
      <c r="C5595" s="143" t="n">
        <v>60103908</v>
      </c>
      <c r="D5595" s="143" t="n">
        <v>60100000</v>
      </c>
      <c r="E5595" s="140" t="s">
        <v>3897</v>
      </c>
      <c r="F5595" s="143" t="n">
        <v>2022</v>
      </c>
      <c r="G5595" s="144" t="n">
        <v>7224000</v>
      </c>
      <c r="I5595" s="144" t="n">
        <f aca="false">+G:G-H:H</f>
        <v>7224000</v>
      </c>
    </row>
    <row r="5596" customFormat="false" ht="17.25" hidden="false" customHeight="true" outlineLevel="0" collapsed="false">
      <c r="A5596" s="140" t="s">
        <v>657</v>
      </c>
      <c r="C5596" s="143" t="n">
        <v>60103909</v>
      </c>
      <c r="D5596" s="143" t="n">
        <v>60100000</v>
      </c>
      <c r="E5596" s="140" t="s">
        <v>3898</v>
      </c>
      <c r="F5596" s="143" t="n">
        <v>2022</v>
      </c>
      <c r="G5596" s="144" t="n">
        <v>1540600</v>
      </c>
      <c r="I5596" s="144" t="n">
        <f aca="false">+G:G-H:H</f>
        <v>1540600</v>
      </c>
    </row>
    <row r="5597" customFormat="false" ht="17.25" hidden="false" customHeight="true" outlineLevel="0" collapsed="false">
      <c r="A5597" s="140" t="s">
        <v>657</v>
      </c>
      <c r="C5597" s="143" t="n">
        <v>60130619</v>
      </c>
      <c r="D5597" s="143" t="n">
        <v>60100000</v>
      </c>
      <c r="E5597" s="140" t="s">
        <v>3244</v>
      </c>
      <c r="F5597" s="143" t="n">
        <v>2022</v>
      </c>
      <c r="G5597" s="144" t="n">
        <v>2272226.244</v>
      </c>
      <c r="I5597" s="144" t="n">
        <f aca="false">+G:G-H:H</f>
        <v>2272226.244</v>
      </c>
    </row>
    <row r="5598" customFormat="false" ht="17.25" hidden="false" customHeight="true" outlineLevel="0" collapsed="false">
      <c r="A5598" s="140" t="s">
        <v>657</v>
      </c>
      <c r="C5598" s="143" t="n">
        <v>60201000</v>
      </c>
      <c r="D5598" s="143" t="n">
        <v>60201000</v>
      </c>
      <c r="E5598" s="140" t="s">
        <v>341</v>
      </c>
      <c r="F5598" s="143" t="n">
        <v>2022</v>
      </c>
      <c r="G5598" s="144" t="n">
        <v>4938649.16</v>
      </c>
      <c r="I5598" s="144" t="n">
        <f aca="false">+G:G-H:H</f>
        <v>4938649.16</v>
      </c>
    </row>
    <row r="5599" customFormat="false" ht="17.25" hidden="false" customHeight="true" outlineLevel="0" collapsed="false">
      <c r="A5599" s="140" t="s">
        <v>657</v>
      </c>
      <c r="C5599" s="143" t="n">
        <v>60205300</v>
      </c>
      <c r="D5599" s="143" t="n">
        <v>60205300</v>
      </c>
      <c r="E5599" s="140" t="s">
        <v>2212</v>
      </c>
      <c r="F5599" s="143" t="n">
        <v>2022</v>
      </c>
      <c r="G5599" s="144" t="n">
        <v>132954098.562</v>
      </c>
      <c r="I5599" s="144" t="n">
        <f aca="false">+G:G-H:H</f>
        <v>132954098.562</v>
      </c>
    </row>
    <row r="5600" customFormat="false" ht="17.25" hidden="false" customHeight="true" outlineLevel="0" collapsed="false">
      <c r="A5600" s="140" t="s">
        <v>657</v>
      </c>
      <c r="C5600" s="143" t="n">
        <v>60206000</v>
      </c>
      <c r="D5600" s="143" t="n">
        <v>60206000</v>
      </c>
      <c r="E5600" s="140" t="s">
        <v>1726</v>
      </c>
      <c r="F5600" s="143" t="n">
        <v>2022</v>
      </c>
      <c r="G5600" s="144" t="n">
        <v>136510182.037</v>
      </c>
      <c r="I5600" s="144" t="n">
        <f aca="false">+G:G-H:H</f>
        <v>136510182.037</v>
      </c>
    </row>
    <row r="5601" customFormat="false" ht="17.25" hidden="false" customHeight="true" outlineLevel="0" collapsed="false">
      <c r="A5601" s="140" t="s">
        <v>657</v>
      </c>
      <c r="C5601" s="143" t="n">
        <v>60301000</v>
      </c>
      <c r="D5601" s="143" t="n">
        <v>60301000</v>
      </c>
      <c r="E5601" s="140" t="s">
        <v>1282</v>
      </c>
      <c r="F5601" s="143" t="n">
        <v>2022</v>
      </c>
      <c r="H5601" s="144" t="n">
        <v>556326969.467</v>
      </c>
      <c r="I5601" s="144" t="n">
        <f aca="false">+G:G-H:H</f>
        <v>-556326969.467</v>
      </c>
    </row>
    <row r="5602" customFormat="false" ht="17.25" hidden="false" customHeight="true" outlineLevel="0" collapsed="false">
      <c r="A5602" s="140" t="s">
        <v>657</v>
      </c>
      <c r="C5602" s="143" t="n">
        <v>60332000</v>
      </c>
      <c r="D5602" s="143" t="n">
        <v>60301000</v>
      </c>
      <c r="E5602" s="140" t="s">
        <v>3250</v>
      </c>
      <c r="F5602" s="143" t="n">
        <v>2022</v>
      </c>
      <c r="H5602" s="144" t="n">
        <v>58600153.06</v>
      </c>
      <c r="I5602" s="144" t="n">
        <f aca="false">+G:G-H:H</f>
        <v>-58600153.06</v>
      </c>
    </row>
    <row r="5603" customFormat="false" ht="17.25" hidden="false" customHeight="true" outlineLevel="0" collapsed="false">
      <c r="A5603" s="140" t="s">
        <v>657</v>
      </c>
      <c r="C5603" s="143" t="n">
        <v>60601000</v>
      </c>
      <c r="D5603" s="143" t="n">
        <v>60601000</v>
      </c>
      <c r="E5603" s="140" t="s">
        <v>2214</v>
      </c>
      <c r="F5603" s="143" t="n">
        <v>2022</v>
      </c>
      <c r="G5603" s="144" t="n">
        <v>367989385.6</v>
      </c>
      <c r="I5603" s="144" t="n">
        <f aca="false">+G:G-H:H</f>
        <v>367989385.6</v>
      </c>
    </row>
    <row r="5604" customFormat="false" ht="17.25" hidden="false" customHeight="true" outlineLevel="0" collapsed="false">
      <c r="A5604" s="140" t="s">
        <v>657</v>
      </c>
      <c r="C5604" s="143" t="n">
        <v>60602000</v>
      </c>
      <c r="D5604" s="143" t="n">
        <v>60602000</v>
      </c>
      <c r="E5604" s="140" t="s">
        <v>139</v>
      </c>
      <c r="F5604" s="143" t="n">
        <v>2022</v>
      </c>
      <c r="G5604" s="144" t="n">
        <v>4092485.636</v>
      </c>
      <c r="I5604" s="144" t="n">
        <f aca="false">+G:G-H:H</f>
        <v>4092485.636</v>
      </c>
    </row>
    <row r="5605" customFormat="false" ht="17.25" hidden="false" customHeight="true" outlineLevel="0" collapsed="false">
      <c r="A5605" s="140" t="s">
        <v>657</v>
      </c>
      <c r="C5605" s="143" t="n">
        <v>60603000</v>
      </c>
      <c r="D5605" s="143" t="n">
        <v>60603000</v>
      </c>
      <c r="E5605" s="140" t="s">
        <v>2215</v>
      </c>
      <c r="F5605" s="143" t="n">
        <v>2022</v>
      </c>
      <c r="G5605" s="144" t="n">
        <v>80620806.184</v>
      </c>
      <c r="I5605" s="144" t="n">
        <f aca="false">+G:G-H:H</f>
        <v>80620806.184</v>
      </c>
    </row>
    <row r="5606" customFormat="false" ht="17.25" hidden="false" customHeight="true" outlineLevel="0" collapsed="false">
      <c r="A5606" s="140" t="s">
        <v>657</v>
      </c>
      <c r="C5606" s="143" t="n">
        <v>60604000</v>
      </c>
      <c r="D5606" s="143" t="n">
        <v>60604000</v>
      </c>
      <c r="E5606" s="140" t="s">
        <v>140</v>
      </c>
      <c r="F5606" s="143" t="n">
        <v>2022</v>
      </c>
      <c r="G5606" s="144" t="n">
        <v>90919805.982</v>
      </c>
      <c r="I5606" s="144" t="n">
        <f aca="false">+G:G-H:H</f>
        <v>90919805.982</v>
      </c>
    </row>
    <row r="5607" customFormat="false" ht="17.25" hidden="false" customHeight="true" outlineLevel="0" collapsed="false">
      <c r="A5607" s="140" t="s">
        <v>657</v>
      </c>
      <c r="C5607" s="143" t="n">
        <v>60605000</v>
      </c>
      <c r="D5607" s="143" t="n">
        <v>60605000</v>
      </c>
      <c r="E5607" s="140" t="s">
        <v>3899</v>
      </c>
      <c r="F5607" s="143" t="n">
        <v>2022</v>
      </c>
      <c r="G5607" s="144" t="n">
        <v>24158498.74</v>
      </c>
      <c r="I5607" s="144" t="n">
        <f aca="false">+G:G-H:H</f>
        <v>24158498.74</v>
      </c>
    </row>
    <row r="5608" customFormat="false" ht="17.25" hidden="false" customHeight="true" outlineLevel="0" collapsed="false">
      <c r="A5608" s="140" t="s">
        <v>657</v>
      </c>
      <c r="C5608" s="143" t="n">
        <v>60607000</v>
      </c>
      <c r="D5608" s="143" t="n">
        <v>60607000</v>
      </c>
      <c r="E5608" s="140" t="s">
        <v>142</v>
      </c>
      <c r="F5608" s="143" t="n">
        <v>2022</v>
      </c>
      <c r="G5608" s="144" t="n">
        <v>10463475.37</v>
      </c>
      <c r="I5608" s="144" t="n">
        <f aca="false">+G:G-H:H</f>
        <v>10463475.37</v>
      </c>
    </row>
    <row r="5609" customFormat="false" ht="17.25" hidden="false" customHeight="true" outlineLevel="0" collapsed="false">
      <c r="A5609" s="140" t="s">
        <v>657</v>
      </c>
      <c r="C5609" s="143" t="n">
        <v>60608000</v>
      </c>
      <c r="D5609" s="143" t="n">
        <v>60608000</v>
      </c>
      <c r="E5609" s="140" t="s">
        <v>143</v>
      </c>
      <c r="F5609" s="143" t="n">
        <v>2022</v>
      </c>
      <c r="G5609" s="144" t="n">
        <v>6740414.336</v>
      </c>
      <c r="I5609" s="144" t="n">
        <f aca="false">+G:G-H:H</f>
        <v>6740414.336</v>
      </c>
    </row>
    <row r="5610" customFormat="false" ht="17.25" hidden="false" customHeight="true" outlineLevel="0" collapsed="false">
      <c r="A5610" s="140" t="s">
        <v>657</v>
      </c>
      <c r="C5610" s="143" t="n">
        <v>60609000</v>
      </c>
      <c r="D5610" s="143" t="n">
        <v>60609000</v>
      </c>
      <c r="E5610" s="140" t="s">
        <v>1730</v>
      </c>
      <c r="F5610" s="143" t="n">
        <v>2022</v>
      </c>
      <c r="G5610" s="144" t="n">
        <v>15266437.865</v>
      </c>
      <c r="I5610" s="144" t="n">
        <f aca="false">+G:G-H:H</f>
        <v>15266437.865</v>
      </c>
    </row>
    <row r="5611" customFormat="false" ht="17.25" hidden="false" customHeight="true" outlineLevel="0" collapsed="false">
      <c r="A5611" s="140" t="s">
        <v>657</v>
      </c>
      <c r="C5611" s="143" t="n">
        <v>60702000</v>
      </c>
      <c r="D5611" s="143" t="n">
        <v>60702000</v>
      </c>
      <c r="E5611" s="140" t="s">
        <v>1080</v>
      </c>
      <c r="F5611" s="143" t="n">
        <v>2022</v>
      </c>
      <c r="I5611" s="144" t="n">
        <f aca="false">+G:G-H:H</f>
        <v>0</v>
      </c>
    </row>
    <row r="5612" customFormat="false" ht="17.25" hidden="false" customHeight="true" outlineLevel="0" collapsed="false">
      <c r="A5612" s="140" t="s">
        <v>657</v>
      </c>
      <c r="C5612" s="143" t="n">
        <v>61301000</v>
      </c>
      <c r="D5612" s="143" t="n">
        <v>61301000</v>
      </c>
      <c r="E5612" s="140" t="s">
        <v>1090</v>
      </c>
      <c r="F5612" s="143" t="n">
        <v>2022</v>
      </c>
      <c r="G5612" s="144" t="n">
        <v>300000000</v>
      </c>
      <c r="I5612" s="144" t="n">
        <f aca="false">+G:G-H:H</f>
        <v>300000000</v>
      </c>
    </row>
    <row r="5613" customFormat="false" ht="17.25" hidden="false" customHeight="true" outlineLevel="0" collapsed="false">
      <c r="A5613" s="140" t="s">
        <v>657</v>
      </c>
      <c r="C5613" s="143" t="n">
        <v>61302000</v>
      </c>
      <c r="D5613" s="143" t="n">
        <v>61302000</v>
      </c>
      <c r="E5613" s="140" t="s">
        <v>384</v>
      </c>
      <c r="F5613" s="143" t="n">
        <v>2022</v>
      </c>
      <c r="G5613" s="144" t="n">
        <v>19445586.8</v>
      </c>
      <c r="I5613" s="144" t="n">
        <f aca="false">+G:G-H:H</f>
        <v>19445586.8</v>
      </c>
    </row>
    <row r="5614" customFormat="false" ht="17.25" hidden="false" customHeight="true" outlineLevel="0" collapsed="false">
      <c r="A5614" s="140" t="s">
        <v>657</v>
      </c>
      <c r="C5614" s="143" t="n">
        <v>61303000</v>
      </c>
      <c r="D5614" s="143" t="n">
        <v>61303000</v>
      </c>
      <c r="E5614" s="140" t="s">
        <v>2216</v>
      </c>
      <c r="F5614" s="143" t="n">
        <v>2022</v>
      </c>
      <c r="G5614" s="144" t="n">
        <v>3647070.54</v>
      </c>
      <c r="I5614" s="144" t="n">
        <f aca="false">+G:G-H:H</f>
        <v>3647070.54</v>
      </c>
    </row>
    <row r="5615" customFormat="false" ht="17.25" hidden="false" customHeight="true" outlineLevel="0" collapsed="false">
      <c r="A5615" s="140" t="s">
        <v>657</v>
      </c>
      <c r="C5615" s="143" t="n">
        <v>61500000</v>
      </c>
      <c r="D5615" s="143" t="n">
        <v>61500000</v>
      </c>
      <c r="E5615" s="140" t="s">
        <v>2217</v>
      </c>
      <c r="F5615" s="143" t="n">
        <v>2022</v>
      </c>
      <c r="G5615" s="144" t="n">
        <v>74952457.36</v>
      </c>
      <c r="I5615" s="144" t="n">
        <f aca="false">+G:G-H:H</f>
        <v>74952457.36</v>
      </c>
    </row>
    <row r="5616" customFormat="false" ht="17.25" hidden="false" customHeight="true" outlineLevel="0" collapsed="false">
      <c r="A5616" s="140" t="s">
        <v>657</v>
      </c>
      <c r="C5616" s="143" t="n">
        <v>61501000</v>
      </c>
      <c r="D5616" s="143" t="n">
        <v>61501000</v>
      </c>
      <c r="E5616" s="140" t="s">
        <v>152</v>
      </c>
      <c r="F5616" s="143" t="n">
        <v>2022</v>
      </c>
      <c r="G5616" s="144" t="n">
        <v>3916619.18</v>
      </c>
      <c r="I5616" s="144" t="n">
        <f aca="false">+G:G-H:H</f>
        <v>3916619.18</v>
      </c>
    </row>
    <row r="5617" customFormat="false" ht="17.25" hidden="false" customHeight="true" outlineLevel="0" collapsed="false">
      <c r="A5617" s="140" t="s">
        <v>657</v>
      </c>
      <c r="C5617" s="143" t="n">
        <v>61502000</v>
      </c>
      <c r="D5617" s="143" t="n">
        <v>61502000</v>
      </c>
      <c r="E5617" s="140" t="s">
        <v>154</v>
      </c>
      <c r="F5617" s="143" t="n">
        <v>2022</v>
      </c>
      <c r="G5617" s="144" t="n">
        <v>1546500</v>
      </c>
      <c r="I5617" s="144" t="n">
        <f aca="false">+G:G-H:H</f>
        <v>1546500</v>
      </c>
    </row>
    <row r="5618" customFormat="false" ht="17.25" hidden="false" customHeight="true" outlineLevel="0" collapsed="false">
      <c r="A5618" s="140" t="s">
        <v>657</v>
      </c>
      <c r="C5618" s="143" t="n">
        <v>61505000</v>
      </c>
      <c r="D5618" s="143" t="n">
        <v>61505000</v>
      </c>
      <c r="E5618" s="140" t="s">
        <v>1739</v>
      </c>
      <c r="F5618" s="143" t="n">
        <v>2022</v>
      </c>
      <c r="G5618" s="144" t="n">
        <v>6387220</v>
      </c>
      <c r="I5618" s="144" t="n">
        <f aca="false">+G:G-H:H</f>
        <v>6387220</v>
      </c>
    </row>
    <row r="5619" customFormat="false" ht="17.25" hidden="false" customHeight="true" outlineLevel="0" collapsed="false">
      <c r="A5619" s="140" t="s">
        <v>657</v>
      </c>
      <c r="C5619" s="143" t="n">
        <v>61506000</v>
      </c>
      <c r="D5619" s="143" t="n">
        <v>61506000</v>
      </c>
      <c r="E5619" s="140" t="s">
        <v>3277</v>
      </c>
      <c r="F5619" s="143" t="n">
        <v>2022</v>
      </c>
      <c r="G5619" s="144" t="n">
        <v>4639600</v>
      </c>
      <c r="I5619" s="144" t="n">
        <f aca="false">+G:G-H:H</f>
        <v>4639600</v>
      </c>
    </row>
    <row r="5620" customFormat="false" ht="17.25" hidden="false" customHeight="true" outlineLevel="0" collapsed="false">
      <c r="A5620" s="140" t="s">
        <v>657</v>
      </c>
      <c r="C5620" s="143" t="n">
        <v>61601000</v>
      </c>
      <c r="D5620" s="143" t="n">
        <v>61601000</v>
      </c>
      <c r="E5620" s="140" t="s">
        <v>156</v>
      </c>
      <c r="F5620" s="143" t="n">
        <v>2022</v>
      </c>
      <c r="G5620" s="144" t="n">
        <v>418819.978</v>
      </c>
      <c r="I5620" s="144" t="n">
        <f aca="false">+G:G-H:H</f>
        <v>418819.978</v>
      </c>
    </row>
    <row r="5621" customFormat="false" ht="17.25" hidden="false" customHeight="true" outlineLevel="0" collapsed="false">
      <c r="A5621" s="140" t="s">
        <v>657</v>
      </c>
      <c r="C5621" s="143" t="n">
        <v>61602000</v>
      </c>
      <c r="D5621" s="143" t="n">
        <v>61602000</v>
      </c>
      <c r="E5621" s="140" t="s">
        <v>396</v>
      </c>
      <c r="F5621" s="143" t="n">
        <v>2022</v>
      </c>
      <c r="G5621" s="144" t="n">
        <v>20629329.3</v>
      </c>
      <c r="I5621" s="144" t="n">
        <f aca="false">+G:G-H:H</f>
        <v>20629329.3</v>
      </c>
    </row>
    <row r="5622" customFormat="false" ht="17.25" hidden="false" customHeight="true" outlineLevel="0" collapsed="false">
      <c r="A5622" s="140" t="s">
        <v>657</v>
      </c>
      <c r="C5622" s="143" t="n">
        <v>61604000</v>
      </c>
      <c r="D5622" s="143" t="n">
        <v>61604000</v>
      </c>
      <c r="E5622" s="140" t="s">
        <v>157</v>
      </c>
      <c r="F5622" s="143" t="n">
        <v>2022</v>
      </c>
      <c r="G5622" s="144" t="n">
        <v>4819831</v>
      </c>
      <c r="I5622" s="144" t="n">
        <f aca="false">+G:G-H:H</f>
        <v>4819831</v>
      </c>
    </row>
    <row r="5623" customFormat="false" ht="17.25" hidden="false" customHeight="true" outlineLevel="0" collapsed="false">
      <c r="A5623" s="140" t="s">
        <v>657</v>
      </c>
      <c r="C5623" s="143" t="n">
        <v>61701000</v>
      </c>
      <c r="D5623" s="143" t="n">
        <v>61802000</v>
      </c>
      <c r="E5623" s="140" t="s">
        <v>3280</v>
      </c>
      <c r="F5623" s="143" t="n">
        <v>2022</v>
      </c>
      <c r="G5623" s="144" t="n">
        <v>431566.67</v>
      </c>
      <c r="I5623" s="144" t="n">
        <f aca="false">+G:G-H:H</f>
        <v>431566.67</v>
      </c>
    </row>
    <row r="5624" customFormat="false" ht="17.25" hidden="false" customHeight="true" outlineLevel="0" collapsed="false">
      <c r="A5624" s="140" t="s">
        <v>657</v>
      </c>
      <c r="C5624" s="143" t="n">
        <v>61802000</v>
      </c>
      <c r="D5624" s="143" t="n">
        <v>61802000</v>
      </c>
      <c r="E5624" s="140" t="s">
        <v>2218</v>
      </c>
      <c r="F5624" s="143" t="n">
        <v>2022</v>
      </c>
      <c r="G5624" s="144" t="n">
        <v>1226722.62</v>
      </c>
      <c r="I5624" s="144" t="n">
        <f aca="false">+G:G-H:H</f>
        <v>1226722.62</v>
      </c>
    </row>
    <row r="5625" customFormat="false" ht="17.25" hidden="false" customHeight="true" outlineLevel="0" collapsed="false">
      <c r="A5625" s="140" t="s">
        <v>657</v>
      </c>
      <c r="C5625" s="143" t="n">
        <v>62100000</v>
      </c>
      <c r="D5625" s="143" t="n">
        <v>62100000</v>
      </c>
      <c r="E5625" s="140" t="s">
        <v>499</v>
      </c>
      <c r="F5625" s="143" t="n">
        <v>2022</v>
      </c>
      <c r="G5625" s="144" t="n">
        <v>40000</v>
      </c>
      <c r="I5625" s="144" t="n">
        <f aca="false">+G:G-H:H</f>
        <v>40000</v>
      </c>
    </row>
    <row r="5626" customFormat="false" ht="17.25" hidden="false" customHeight="true" outlineLevel="0" collapsed="false">
      <c r="A5626" s="140" t="s">
        <v>657</v>
      </c>
      <c r="C5626" s="143" t="n">
        <v>62101000</v>
      </c>
      <c r="D5626" s="143" t="n">
        <v>62101000</v>
      </c>
      <c r="E5626" s="140" t="s">
        <v>1293</v>
      </c>
      <c r="F5626" s="143" t="n">
        <v>2022</v>
      </c>
      <c r="G5626" s="144" t="n">
        <v>34286800</v>
      </c>
      <c r="I5626" s="144" t="n">
        <f aca="false">+G:G-H:H</f>
        <v>34286800</v>
      </c>
    </row>
    <row r="5627" customFormat="false" ht="17.25" hidden="false" customHeight="true" outlineLevel="0" collapsed="false">
      <c r="A5627" s="140" t="s">
        <v>657</v>
      </c>
      <c r="C5627" s="143" t="n">
        <v>62102000</v>
      </c>
      <c r="D5627" s="143" t="n">
        <v>62102000</v>
      </c>
      <c r="E5627" s="140" t="s">
        <v>161</v>
      </c>
      <c r="F5627" s="143" t="n">
        <v>2022</v>
      </c>
      <c r="G5627" s="144" t="n">
        <v>10748035.09</v>
      </c>
      <c r="I5627" s="144" t="n">
        <f aca="false">+G:G-H:H</f>
        <v>10748035.09</v>
      </c>
    </row>
    <row r="5628" customFormat="false" ht="17.25" hidden="false" customHeight="true" outlineLevel="0" collapsed="false">
      <c r="A5628" s="140" t="s">
        <v>657</v>
      </c>
      <c r="C5628" s="143" t="n">
        <v>62108000</v>
      </c>
      <c r="D5628" s="143" t="n">
        <v>62102000</v>
      </c>
      <c r="E5628" s="140" t="s">
        <v>3292</v>
      </c>
      <c r="F5628" s="143" t="n">
        <v>2022</v>
      </c>
      <c r="G5628" s="144" t="n">
        <v>2507700</v>
      </c>
      <c r="I5628" s="144" t="n">
        <f aca="false">+G:G-H:H</f>
        <v>2507700</v>
      </c>
    </row>
    <row r="5629" customFormat="false" ht="17.25" hidden="false" customHeight="true" outlineLevel="0" collapsed="false">
      <c r="A5629" s="140" t="s">
        <v>657</v>
      </c>
      <c r="C5629" s="143" t="n">
        <v>62203000</v>
      </c>
      <c r="D5629" s="143" t="n">
        <v>62203000</v>
      </c>
      <c r="E5629" s="140" t="s">
        <v>163</v>
      </c>
      <c r="F5629" s="143" t="n">
        <v>2022</v>
      </c>
      <c r="G5629" s="144" t="n">
        <v>78690714.2</v>
      </c>
      <c r="I5629" s="144" t="n">
        <f aca="false">+G:G-H:H</f>
        <v>78690714.2</v>
      </c>
    </row>
    <row r="5630" customFormat="false" ht="17.25" hidden="false" customHeight="true" outlineLevel="0" collapsed="false">
      <c r="A5630" s="140" t="s">
        <v>657</v>
      </c>
      <c r="C5630" s="143" t="n">
        <v>62204000</v>
      </c>
      <c r="D5630" s="143" t="n">
        <v>62204000</v>
      </c>
      <c r="E5630" s="140" t="s">
        <v>1742</v>
      </c>
      <c r="F5630" s="143" t="n">
        <v>2022</v>
      </c>
      <c r="G5630" s="144" t="n">
        <v>113236533.689</v>
      </c>
      <c r="I5630" s="144" t="n">
        <f aca="false">+G:G-H:H</f>
        <v>113236533.689</v>
      </c>
    </row>
    <row r="5631" customFormat="false" ht="17.25" hidden="false" customHeight="true" outlineLevel="0" collapsed="false">
      <c r="A5631" s="140" t="s">
        <v>657</v>
      </c>
      <c r="C5631" s="143" t="n">
        <v>62205000</v>
      </c>
      <c r="D5631" s="143" t="n">
        <v>62204000</v>
      </c>
      <c r="E5631" s="140" t="s">
        <v>3297</v>
      </c>
      <c r="F5631" s="143" t="n">
        <v>2022</v>
      </c>
      <c r="G5631" s="144" t="n">
        <v>64528804</v>
      </c>
      <c r="I5631" s="144" t="n">
        <f aca="false">+G:G-H:H</f>
        <v>64528804</v>
      </c>
    </row>
    <row r="5632" customFormat="false" ht="17.25" hidden="false" customHeight="true" outlineLevel="0" collapsed="false">
      <c r="A5632" s="140" t="s">
        <v>657</v>
      </c>
      <c r="C5632" s="143" t="n">
        <v>62206000</v>
      </c>
      <c r="D5632" s="143" t="n">
        <v>62206000</v>
      </c>
      <c r="E5632" s="140" t="s">
        <v>3298</v>
      </c>
      <c r="F5632" s="143" t="n">
        <v>2022</v>
      </c>
      <c r="G5632" s="144" t="n">
        <v>16128000</v>
      </c>
      <c r="I5632" s="144" t="n">
        <f aca="false">+G:G-H:H</f>
        <v>16128000</v>
      </c>
    </row>
    <row r="5633" customFormat="false" ht="17.25" hidden="false" customHeight="true" outlineLevel="0" collapsed="false">
      <c r="A5633" s="140" t="s">
        <v>657</v>
      </c>
      <c r="C5633" s="143" t="n">
        <v>62207000</v>
      </c>
      <c r="D5633" s="143" t="n">
        <v>62204000</v>
      </c>
      <c r="E5633" s="140" t="s">
        <v>3299</v>
      </c>
      <c r="F5633" s="143" t="n">
        <v>2022</v>
      </c>
      <c r="G5633" s="144" t="n">
        <v>89381143.009</v>
      </c>
      <c r="I5633" s="144" t="n">
        <f aca="false">+G:G-H:H</f>
        <v>89381143.009</v>
      </c>
    </row>
    <row r="5634" customFormat="false" ht="17.25" hidden="false" customHeight="true" outlineLevel="0" collapsed="false">
      <c r="A5634" s="140" t="s">
        <v>657</v>
      </c>
      <c r="C5634" s="143" t="n">
        <v>62208000</v>
      </c>
      <c r="D5634" s="143" t="n">
        <v>62208000</v>
      </c>
      <c r="E5634" s="140" t="s">
        <v>164</v>
      </c>
      <c r="F5634" s="143" t="n">
        <v>2022</v>
      </c>
      <c r="G5634" s="144" t="n">
        <v>148219330.634</v>
      </c>
      <c r="I5634" s="144" t="n">
        <f aca="false">+G:G-H:H</f>
        <v>148219330.634</v>
      </c>
    </row>
    <row r="5635" customFormat="false" ht="17.25" hidden="false" customHeight="true" outlineLevel="0" collapsed="false">
      <c r="A5635" s="140" t="s">
        <v>657</v>
      </c>
      <c r="C5635" s="143" t="n">
        <v>62401000</v>
      </c>
      <c r="D5635" s="143" t="n">
        <v>62401000</v>
      </c>
      <c r="E5635" s="140" t="s">
        <v>1106</v>
      </c>
      <c r="F5635" s="143" t="n">
        <v>2022</v>
      </c>
      <c r="G5635" s="144" t="n">
        <v>4552205</v>
      </c>
      <c r="I5635" s="144" t="n">
        <f aca="false">+G:G-H:H</f>
        <v>4552205</v>
      </c>
    </row>
    <row r="5636" customFormat="false" ht="17.25" hidden="false" customHeight="true" outlineLevel="0" collapsed="false">
      <c r="A5636" s="140" t="s">
        <v>657</v>
      </c>
      <c r="C5636" s="143" t="n">
        <v>62402000</v>
      </c>
      <c r="D5636" s="143" t="n">
        <v>62402000</v>
      </c>
      <c r="E5636" s="140" t="s">
        <v>412</v>
      </c>
      <c r="F5636" s="143" t="n">
        <v>2022</v>
      </c>
      <c r="G5636" s="144" t="n">
        <v>55950000</v>
      </c>
      <c r="I5636" s="144" t="n">
        <f aca="false">+G:G-H:H</f>
        <v>55950000</v>
      </c>
    </row>
    <row r="5637" customFormat="false" ht="17.25" hidden="false" customHeight="true" outlineLevel="0" collapsed="false">
      <c r="A5637" s="140" t="s">
        <v>657</v>
      </c>
      <c r="C5637" s="143" t="n">
        <v>62501000</v>
      </c>
      <c r="D5637" s="143" t="n">
        <v>62501000</v>
      </c>
      <c r="E5637" s="140" t="s">
        <v>169</v>
      </c>
      <c r="F5637" s="143" t="n">
        <v>2022</v>
      </c>
      <c r="G5637" s="144" t="n">
        <v>28222100</v>
      </c>
      <c r="I5637" s="144" t="n">
        <f aca="false">+G:G-H:H</f>
        <v>28222100</v>
      </c>
    </row>
    <row r="5638" customFormat="false" ht="17.25" hidden="false" customHeight="true" outlineLevel="0" collapsed="false">
      <c r="A5638" s="140" t="s">
        <v>657</v>
      </c>
      <c r="C5638" s="143" t="n">
        <v>62504000</v>
      </c>
      <c r="D5638" s="143" t="n">
        <v>62504000</v>
      </c>
      <c r="E5638" s="140" t="s">
        <v>172</v>
      </c>
      <c r="F5638" s="143" t="n">
        <v>2022</v>
      </c>
      <c r="G5638" s="144" t="n">
        <v>11235700</v>
      </c>
      <c r="I5638" s="144" t="n">
        <f aca="false">+G:G-H:H</f>
        <v>11235700</v>
      </c>
    </row>
    <row r="5639" customFormat="false" ht="17.25" hidden="false" customHeight="true" outlineLevel="0" collapsed="false">
      <c r="A5639" s="140" t="s">
        <v>657</v>
      </c>
      <c r="C5639" s="143" t="n">
        <v>62505000</v>
      </c>
      <c r="D5639" s="143" t="n">
        <v>62505000</v>
      </c>
      <c r="E5639" s="140" t="s">
        <v>173</v>
      </c>
      <c r="F5639" s="143" t="n">
        <v>2022</v>
      </c>
      <c r="G5639" s="144" t="n">
        <v>60930515.248</v>
      </c>
      <c r="I5639" s="144" t="n">
        <f aca="false">+G:G-H:H</f>
        <v>60930515.248</v>
      </c>
    </row>
    <row r="5640" customFormat="false" ht="17.25" hidden="false" customHeight="true" outlineLevel="0" collapsed="false">
      <c r="A5640" s="140" t="s">
        <v>657</v>
      </c>
      <c r="C5640" s="143" t="n">
        <v>62506000</v>
      </c>
      <c r="D5640" s="143" t="n">
        <v>62506000</v>
      </c>
      <c r="E5640" s="140" t="s">
        <v>174</v>
      </c>
      <c r="F5640" s="143" t="n">
        <v>2022</v>
      </c>
      <c r="G5640" s="144" t="n">
        <v>4123769.76</v>
      </c>
      <c r="I5640" s="144" t="n">
        <f aca="false">+G:G-H:H</f>
        <v>4123769.76</v>
      </c>
    </row>
    <row r="5641" customFormat="false" ht="17.25" hidden="false" customHeight="true" outlineLevel="0" collapsed="false">
      <c r="A5641" s="140" t="s">
        <v>657</v>
      </c>
      <c r="C5641" s="143" t="n">
        <v>62508000</v>
      </c>
      <c r="D5641" s="143" t="n">
        <v>62508000</v>
      </c>
      <c r="E5641" s="140" t="s">
        <v>2220</v>
      </c>
      <c r="F5641" s="143" t="n">
        <v>2022</v>
      </c>
      <c r="G5641" s="144" t="n">
        <v>80884800</v>
      </c>
      <c r="I5641" s="144" t="n">
        <f aca="false">+G:G-H:H</f>
        <v>80884800</v>
      </c>
    </row>
    <row r="5642" customFormat="false" ht="17.25" hidden="false" customHeight="true" outlineLevel="0" collapsed="false">
      <c r="A5642" s="140" t="s">
        <v>657</v>
      </c>
      <c r="C5642" s="143" t="n">
        <v>62602000</v>
      </c>
      <c r="D5642" s="143" t="n">
        <v>62602000</v>
      </c>
      <c r="E5642" s="140" t="s">
        <v>176</v>
      </c>
      <c r="F5642" s="143" t="n">
        <v>2022</v>
      </c>
      <c r="G5642" s="144" t="n">
        <v>12694983.75</v>
      </c>
      <c r="I5642" s="144" t="n">
        <f aca="false">+G:G-H:H</f>
        <v>12694983.75</v>
      </c>
    </row>
    <row r="5643" customFormat="false" ht="17.25" hidden="false" customHeight="true" outlineLevel="0" collapsed="false">
      <c r="A5643" s="140" t="s">
        <v>657</v>
      </c>
      <c r="C5643" s="143" t="n">
        <v>62603000</v>
      </c>
      <c r="D5643" s="143" t="n">
        <v>62603000</v>
      </c>
      <c r="E5643" s="140" t="s">
        <v>177</v>
      </c>
      <c r="F5643" s="143" t="n">
        <v>2022</v>
      </c>
      <c r="G5643" s="144" t="n">
        <v>9959800</v>
      </c>
      <c r="I5643" s="144" t="n">
        <f aca="false">+G:G-H:H</f>
        <v>9959800</v>
      </c>
    </row>
    <row r="5644" customFormat="false" ht="17.25" hidden="false" customHeight="true" outlineLevel="0" collapsed="false">
      <c r="A5644" s="140" t="s">
        <v>657</v>
      </c>
      <c r="C5644" s="143" t="n">
        <v>62604000</v>
      </c>
      <c r="D5644" s="143" t="n">
        <v>62604000</v>
      </c>
      <c r="E5644" s="140" t="s">
        <v>178</v>
      </c>
      <c r="F5644" s="143" t="n">
        <v>2022</v>
      </c>
      <c r="G5644" s="144" t="n">
        <v>33135477</v>
      </c>
      <c r="I5644" s="144" t="n">
        <f aca="false">+G:G-H:H</f>
        <v>33135477</v>
      </c>
    </row>
    <row r="5645" customFormat="false" ht="17.25" hidden="false" customHeight="true" outlineLevel="0" collapsed="false">
      <c r="A5645" s="140" t="s">
        <v>657</v>
      </c>
      <c r="C5645" s="143" t="n">
        <v>62703000</v>
      </c>
      <c r="D5645" s="143" t="n">
        <v>62703000</v>
      </c>
      <c r="E5645" s="140" t="s">
        <v>182</v>
      </c>
      <c r="F5645" s="143" t="n">
        <v>2022</v>
      </c>
      <c r="G5645" s="144" t="n">
        <v>47602360.578</v>
      </c>
      <c r="I5645" s="144" t="n">
        <f aca="false">+G:G-H:H</f>
        <v>47602360.578</v>
      </c>
    </row>
    <row r="5646" customFormat="false" ht="17.25" hidden="false" customHeight="true" outlineLevel="0" collapsed="false">
      <c r="A5646" s="140" t="s">
        <v>657</v>
      </c>
      <c r="C5646" s="143" t="n">
        <v>62704000</v>
      </c>
      <c r="D5646" s="143" t="n">
        <v>62704000</v>
      </c>
      <c r="E5646" s="140" t="s">
        <v>2102</v>
      </c>
      <c r="F5646" s="143" t="n">
        <v>2022</v>
      </c>
      <c r="G5646" s="144" t="n">
        <v>7157616.927</v>
      </c>
      <c r="I5646" s="144" t="n">
        <f aca="false">+G:G-H:H</f>
        <v>7157616.927</v>
      </c>
    </row>
    <row r="5647" customFormat="false" ht="17.25" hidden="false" customHeight="true" outlineLevel="0" collapsed="false">
      <c r="A5647" s="140" t="s">
        <v>657</v>
      </c>
      <c r="C5647" s="143" t="n">
        <v>62705000</v>
      </c>
      <c r="D5647" s="143" t="n">
        <v>62705000</v>
      </c>
      <c r="E5647" s="140" t="s">
        <v>1116</v>
      </c>
      <c r="F5647" s="143" t="n">
        <v>2022</v>
      </c>
      <c r="G5647" s="144" t="n">
        <v>3706428.858</v>
      </c>
      <c r="I5647" s="144" t="n">
        <f aca="false">+G:G-H:H</f>
        <v>3706428.858</v>
      </c>
    </row>
    <row r="5648" customFormat="false" ht="17.25" hidden="false" customHeight="true" outlineLevel="0" collapsed="false">
      <c r="A5648" s="140" t="s">
        <v>657</v>
      </c>
      <c r="C5648" s="143" t="n">
        <v>62706000</v>
      </c>
      <c r="D5648" s="143" t="n">
        <v>62706000</v>
      </c>
      <c r="E5648" s="140" t="s">
        <v>183</v>
      </c>
      <c r="F5648" s="143" t="n">
        <v>2022</v>
      </c>
      <c r="G5648" s="144" t="n">
        <v>23588291.608</v>
      </c>
      <c r="I5648" s="144" t="n">
        <f aca="false">+G:G-H:H</f>
        <v>23588291.608</v>
      </c>
    </row>
    <row r="5649" customFormat="false" ht="17.25" hidden="false" customHeight="true" outlineLevel="0" collapsed="false">
      <c r="A5649" s="140" t="s">
        <v>657</v>
      </c>
      <c r="C5649" s="143" t="n">
        <v>62800000</v>
      </c>
      <c r="D5649" s="143" t="n">
        <v>62800000</v>
      </c>
      <c r="E5649" s="140" t="s">
        <v>441</v>
      </c>
      <c r="F5649" s="143" t="n">
        <v>2022</v>
      </c>
      <c r="G5649" s="144" t="n">
        <v>2640897.5</v>
      </c>
      <c r="I5649" s="144" t="n">
        <f aca="false">+G:G-H:H</f>
        <v>2640897.5</v>
      </c>
    </row>
    <row r="5650" customFormat="false" ht="17.25" hidden="false" customHeight="true" outlineLevel="0" collapsed="false">
      <c r="A5650" s="140" t="s">
        <v>657</v>
      </c>
      <c r="C5650" s="143" t="n">
        <v>63501000</v>
      </c>
      <c r="D5650" s="143" t="n">
        <v>63501000</v>
      </c>
      <c r="E5650" s="140" t="s">
        <v>186</v>
      </c>
      <c r="F5650" s="143" t="n">
        <v>2022</v>
      </c>
      <c r="G5650" s="144" t="n">
        <v>415200</v>
      </c>
      <c r="I5650" s="144" t="n">
        <f aca="false">+G:G-H:H</f>
        <v>415200</v>
      </c>
    </row>
    <row r="5651" customFormat="false" ht="17.25" hidden="false" customHeight="true" outlineLevel="0" collapsed="false">
      <c r="A5651" s="140" t="s">
        <v>657</v>
      </c>
      <c r="C5651" s="143" t="n">
        <v>63504000</v>
      </c>
      <c r="D5651" s="143" t="n">
        <v>63504000</v>
      </c>
      <c r="E5651" s="140" t="s">
        <v>188</v>
      </c>
      <c r="F5651" s="143" t="n">
        <v>2022</v>
      </c>
      <c r="G5651" s="144" t="n">
        <v>10200743.23</v>
      </c>
      <c r="I5651" s="144" t="n">
        <f aca="false">+G:G-H:H</f>
        <v>10200743.23</v>
      </c>
    </row>
    <row r="5652" customFormat="false" ht="17.25" hidden="false" customHeight="true" outlineLevel="0" collapsed="false">
      <c r="A5652" s="140" t="s">
        <v>657</v>
      </c>
      <c r="C5652" s="143" t="n">
        <v>63506000</v>
      </c>
      <c r="D5652" s="143" t="n">
        <v>63506000</v>
      </c>
      <c r="E5652" s="140" t="s">
        <v>189</v>
      </c>
      <c r="F5652" s="143" t="n">
        <v>2022</v>
      </c>
      <c r="G5652" s="144" t="n">
        <v>916157.072</v>
      </c>
      <c r="I5652" s="144" t="n">
        <f aca="false">+G:G-H:H</f>
        <v>916157.072</v>
      </c>
    </row>
    <row r="5653" customFormat="false" ht="17.25" hidden="false" customHeight="true" outlineLevel="0" collapsed="false">
      <c r="A5653" s="140" t="s">
        <v>657</v>
      </c>
      <c r="C5653" s="143" t="n">
        <v>63508000</v>
      </c>
      <c r="D5653" s="143" t="n">
        <v>63508000</v>
      </c>
      <c r="E5653" s="140" t="s">
        <v>2222</v>
      </c>
      <c r="F5653" s="143" t="n">
        <v>2022</v>
      </c>
      <c r="G5653" s="144" t="n">
        <v>2117709</v>
      </c>
      <c r="I5653" s="144" t="n">
        <f aca="false">+G:G-H:H</f>
        <v>2117709</v>
      </c>
    </row>
    <row r="5654" customFormat="false" ht="17.25" hidden="false" customHeight="true" outlineLevel="0" collapsed="false">
      <c r="A5654" s="140" t="s">
        <v>657</v>
      </c>
      <c r="C5654" s="143" t="n">
        <v>64101000</v>
      </c>
      <c r="D5654" s="143" t="n">
        <v>64101000</v>
      </c>
      <c r="E5654" s="140" t="s">
        <v>190</v>
      </c>
      <c r="F5654" s="143" t="n">
        <v>2022</v>
      </c>
      <c r="G5654" s="144" t="n">
        <v>634709649.597</v>
      </c>
      <c r="I5654" s="144" t="n">
        <f aca="false">+G:G-H:H</f>
        <v>634709649.597</v>
      </c>
    </row>
    <row r="5655" customFormat="false" ht="17.25" hidden="false" customHeight="true" outlineLevel="0" collapsed="false">
      <c r="A5655" s="140" t="s">
        <v>657</v>
      </c>
      <c r="C5655" s="143" t="n">
        <v>64102000</v>
      </c>
      <c r="D5655" s="143" t="n">
        <v>64102000</v>
      </c>
      <c r="E5655" s="140" t="s">
        <v>191</v>
      </c>
      <c r="F5655" s="143" t="n">
        <v>2022</v>
      </c>
      <c r="G5655" s="144" t="n">
        <v>61878638.998</v>
      </c>
      <c r="I5655" s="144" t="n">
        <f aca="false">+G:G-H:H</f>
        <v>61878638.998</v>
      </c>
    </row>
    <row r="5656" customFormat="false" ht="17.25" hidden="false" customHeight="true" outlineLevel="0" collapsed="false">
      <c r="A5656" s="140" t="s">
        <v>657</v>
      </c>
      <c r="C5656" s="143" t="n">
        <v>64103000</v>
      </c>
      <c r="D5656" s="143" t="n">
        <v>64103000</v>
      </c>
      <c r="E5656" s="140" t="s">
        <v>192</v>
      </c>
      <c r="F5656" s="143" t="n">
        <v>2022</v>
      </c>
      <c r="G5656" s="144" t="n">
        <v>42657092.05</v>
      </c>
      <c r="I5656" s="144" t="n">
        <f aca="false">+G:G-H:H</f>
        <v>42657092.05</v>
      </c>
    </row>
    <row r="5657" customFormat="false" ht="17.25" hidden="false" customHeight="true" outlineLevel="0" collapsed="false">
      <c r="A5657" s="140" t="s">
        <v>657</v>
      </c>
      <c r="C5657" s="143" t="n">
        <v>64104000</v>
      </c>
      <c r="D5657" s="143" t="n">
        <v>64104000</v>
      </c>
      <c r="E5657" s="140" t="s">
        <v>193</v>
      </c>
      <c r="F5657" s="143" t="n">
        <v>2022</v>
      </c>
      <c r="G5657" s="144" t="n">
        <v>96006055.272</v>
      </c>
      <c r="I5657" s="144" t="n">
        <f aca="false">+G:G-H:H</f>
        <v>96006055.272</v>
      </c>
    </row>
    <row r="5658" customFormat="false" ht="17.25" hidden="false" customHeight="true" outlineLevel="0" collapsed="false">
      <c r="A5658" s="140" t="s">
        <v>657</v>
      </c>
      <c r="C5658" s="143" t="n">
        <v>64105000</v>
      </c>
      <c r="D5658" s="143" t="n">
        <v>64105000</v>
      </c>
      <c r="E5658" s="140" t="s">
        <v>195</v>
      </c>
      <c r="F5658" s="143" t="n">
        <v>2022</v>
      </c>
      <c r="G5658" s="144" t="n">
        <v>6138231.36</v>
      </c>
      <c r="I5658" s="144" t="n">
        <f aca="false">+G:G-H:H</f>
        <v>6138231.36</v>
      </c>
    </row>
    <row r="5659" customFormat="false" ht="17.25" hidden="false" customHeight="true" outlineLevel="0" collapsed="false">
      <c r="A5659" s="140" t="s">
        <v>657</v>
      </c>
      <c r="C5659" s="143" t="n">
        <v>64107000</v>
      </c>
      <c r="D5659" s="143" t="n">
        <v>64107000</v>
      </c>
      <c r="E5659" s="140" t="s">
        <v>3327</v>
      </c>
      <c r="F5659" s="143" t="n">
        <v>2022</v>
      </c>
      <c r="G5659" s="144" t="n">
        <v>1848005.6</v>
      </c>
      <c r="I5659" s="144" t="n">
        <f aca="false">+G:G-H:H</f>
        <v>1848005.6</v>
      </c>
    </row>
    <row r="5660" customFormat="false" ht="17.25" hidden="false" customHeight="true" outlineLevel="0" collapsed="false">
      <c r="A5660" s="140" t="s">
        <v>657</v>
      </c>
      <c r="C5660" s="143" t="n">
        <v>64180000</v>
      </c>
      <c r="D5660" s="143" t="n">
        <v>64180000</v>
      </c>
      <c r="E5660" s="140" t="s">
        <v>1126</v>
      </c>
      <c r="F5660" s="143" t="n">
        <v>2022</v>
      </c>
      <c r="G5660" s="144" t="n">
        <v>17001808.14</v>
      </c>
      <c r="I5660" s="144" t="n">
        <f aca="false">+G:G-H:H</f>
        <v>17001808.14</v>
      </c>
    </row>
    <row r="5661" customFormat="false" ht="17.25" hidden="false" customHeight="true" outlineLevel="0" collapsed="false">
      <c r="A5661" s="140" t="s">
        <v>657</v>
      </c>
      <c r="C5661" s="143" t="n">
        <v>64190000</v>
      </c>
      <c r="D5661" s="143" t="n">
        <v>64180000</v>
      </c>
      <c r="E5661" s="140" t="s">
        <v>3862</v>
      </c>
      <c r="F5661" s="143" t="n">
        <v>2022</v>
      </c>
      <c r="G5661" s="144" t="n">
        <v>21900000</v>
      </c>
      <c r="I5661" s="144" t="n">
        <f aca="false">+G:G-H:H</f>
        <v>21900000</v>
      </c>
    </row>
    <row r="5662" customFormat="false" ht="17.25" hidden="false" customHeight="true" outlineLevel="0" collapsed="false">
      <c r="A5662" s="140" t="s">
        <v>657</v>
      </c>
      <c r="C5662" s="143" t="n">
        <v>64501000</v>
      </c>
      <c r="D5662" s="143" t="n">
        <v>64501000</v>
      </c>
      <c r="E5662" s="140" t="s">
        <v>1304</v>
      </c>
      <c r="F5662" s="143" t="n">
        <v>2022</v>
      </c>
      <c r="G5662" s="144" t="n">
        <v>95156387.842</v>
      </c>
      <c r="I5662" s="144" t="n">
        <f aca="false">+G:G-H:H</f>
        <v>95156387.842</v>
      </c>
    </row>
    <row r="5663" customFormat="false" ht="17.25" hidden="false" customHeight="true" outlineLevel="0" collapsed="false">
      <c r="A5663" s="140" t="s">
        <v>657</v>
      </c>
      <c r="C5663" s="143" t="n">
        <v>64502000</v>
      </c>
      <c r="D5663" s="143" t="n">
        <v>64502000</v>
      </c>
      <c r="E5663" s="140" t="s">
        <v>1305</v>
      </c>
      <c r="F5663" s="143" t="n">
        <v>2022</v>
      </c>
      <c r="G5663" s="144" t="n">
        <v>36912283.029</v>
      </c>
      <c r="I5663" s="144" t="n">
        <f aca="false">+G:G-H:H</f>
        <v>36912283.029</v>
      </c>
    </row>
    <row r="5664" customFormat="false" ht="17.25" hidden="false" customHeight="true" outlineLevel="0" collapsed="false">
      <c r="A5664" s="140" t="s">
        <v>657</v>
      </c>
      <c r="C5664" s="143" t="n">
        <v>64505000</v>
      </c>
      <c r="D5664" s="143" t="n">
        <v>64505000</v>
      </c>
      <c r="E5664" s="140" t="s">
        <v>2223</v>
      </c>
      <c r="F5664" s="143" t="n">
        <v>2022</v>
      </c>
      <c r="G5664" s="144" t="n">
        <v>7337148.414</v>
      </c>
      <c r="I5664" s="144" t="n">
        <f aca="false">+G:G-H:H</f>
        <v>7337148.414</v>
      </c>
    </row>
    <row r="5665" customFormat="false" ht="17.25" hidden="false" customHeight="true" outlineLevel="0" collapsed="false">
      <c r="A5665" s="140" t="s">
        <v>657</v>
      </c>
      <c r="C5665" s="143" t="n">
        <v>64801000</v>
      </c>
      <c r="D5665" s="143" t="n">
        <v>64801000</v>
      </c>
      <c r="E5665" s="140" t="s">
        <v>198</v>
      </c>
      <c r="F5665" s="143" t="n">
        <v>2022</v>
      </c>
      <c r="G5665" s="144" t="n">
        <v>1447450</v>
      </c>
      <c r="I5665" s="144" t="n">
        <f aca="false">+G:G-H:H</f>
        <v>1447450</v>
      </c>
    </row>
    <row r="5666" customFormat="false" ht="17.25" hidden="false" customHeight="true" outlineLevel="0" collapsed="false">
      <c r="A5666" s="140" t="s">
        <v>657</v>
      </c>
      <c r="C5666" s="143" t="n">
        <v>64809000</v>
      </c>
      <c r="D5666" s="143" t="n">
        <v>64801000</v>
      </c>
      <c r="E5666" s="140" t="s">
        <v>3900</v>
      </c>
      <c r="F5666" s="143" t="n">
        <v>2022</v>
      </c>
      <c r="G5666" s="144" t="n">
        <v>4000000</v>
      </c>
      <c r="I5666" s="144" t="n">
        <f aca="false">+G:G-H:H</f>
        <v>4000000</v>
      </c>
    </row>
    <row r="5667" customFormat="false" ht="17.25" hidden="false" customHeight="true" outlineLevel="0" collapsed="false">
      <c r="A5667" s="140" t="s">
        <v>657</v>
      </c>
      <c r="C5667" s="143" t="n">
        <v>65200000</v>
      </c>
      <c r="D5667" s="143" t="n">
        <v>65200000</v>
      </c>
      <c r="E5667" s="140" t="s">
        <v>1751</v>
      </c>
      <c r="F5667" s="143" t="n">
        <v>2022</v>
      </c>
      <c r="G5667" s="144" t="n">
        <v>48950647.325</v>
      </c>
      <c r="I5667" s="144" t="n">
        <f aca="false">+G:G-H:H</f>
        <v>48950647.325</v>
      </c>
    </row>
    <row r="5668" customFormat="false" ht="17.25" hidden="false" customHeight="true" outlineLevel="0" collapsed="false">
      <c r="A5668" s="140" t="s">
        <v>657</v>
      </c>
      <c r="C5668" s="143" t="n">
        <v>65601000</v>
      </c>
      <c r="D5668" s="143" t="n">
        <v>65601000</v>
      </c>
      <c r="E5668" s="140" t="s">
        <v>539</v>
      </c>
      <c r="F5668" s="143" t="n">
        <v>2022</v>
      </c>
      <c r="G5668" s="144" t="n">
        <v>202000</v>
      </c>
      <c r="I5668" s="144" t="n">
        <f aca="false">+G:G-H:H</f>
        <v>202000</v>
      </c>
    </row>
    <row r="5669" customFormat="false" ht="17.25" hidden="false" customHeight="true" outlineLevel="0" collapsed="false">
      <c r="A5669" s="140" t="s">
        <v>657</v>
      </c>
      <c r="C5669" s="143" t="n">
        <v>65700000</v>
      </c>
      <c r="D5669" s="143" t="n">
        <v>65700000</v>
      </c>
      <c r="E5669" s="140" t="s">
        <v>204</v>
      </c>
      <c r="F5669" s="143" t="n">
        <v>2022</v>
      </c>
      <c r="G5669" s="144" t="n">
        <v>27289921.808</v>
      </c>
      <c r="I5669" s="144" t="n">
        <f aca="false">+G:G-H:H</f>
        <v>27289921.808</v>
      </c>
    </row>
    <row r="5670" customFormat="false" ht="17.25" hidden="false" customHeight="true" outlineLevel="0" collapsed="false">
      <c r="A5670" s="140" t="s">
        <v>657</v>
      </c>
      <c r="C5670" s="143" t="n">
        <v>65800000</v>
      </c>
      <c r="D5670" s="143" t="n">
        <v>65800000</v>
      </c>
      <c r="E5670" s="140" t="s">
        <v>1652</v>
      </c>
      <c r="F5670" s="143" t="n">
        <v>2022</v>
      </c>
      <c r="G5670" s="144" t="n">
        <v>9679883.895</v>
      </c>
      <c r="I5670" s="144" t="n">
        <f aca="false">+G:G-H:H</f>
        <v>9679883.895</v>
      </c>
    </row>
    <row r="5671" customFormat="false" ht="17.25" hidden="false" customHeight="true" outlineLevel="0" collapsed="false">
      <c r="A5671" s="140" t="s">
        <v>657</v>
      </c>
      <c r="C5671" s="143" t="n">
        <v>66101000</v>
      </c>
      <c r="D5671" s="143" t="n">
        <v>66101000</v>
      </c>
      <c r="E5671" s="140" t="s">
        <v>478</v>
      </c>
      <c r="F5671" s="143" t="n">
        <v>2022</v>
      </c>
      <c r="G5671" s="144" t="n">
        <v>43733984.281</v>
      </c>
      <c r="I5671" s="144" t="n">
        <f aca="false">+G:G-H:H</f>
        <v>43733984.281</v>
      </c>
    </row>
    <row r="5672" customFormat="false" ht="17.25" hidden="false" customHeight="true" outlineLevel="0" collapsed="false">
      <c r="A5672" s="140" t="s">
        <v>657</v>
      </c>
      <c r="C5672" s="143" t="n">
        <v>66102000</v>
      </c>
      <c r="D5672" s="143" t="n">
        <v>66102000</v>
      </c>
      <c r="E5672" s="140" t="s">
        <v>205</v>
      </c>
      <c r="F5672" s="143" t="n">
        <v>2022</v>
      </c>
      <c r="G5672" s="144" t="n">
        <v>7803997.519</v>
      </c>
      <c r="I5672" s="144" t="n">
        <f aca="false">+G:G-H:H</f>
        <v>7803997.519</v>
      </c>
    </row>
    <row r="5673" customFormat="false" ht="17.25" hidden="false" customHeight="true" outlineLevel="0" collapsed="false">
      <c r="A5673" s="140" t="s">
        <v>657</v>
      </c>
      <c r="C5673" s="143" t="n">
        <v>66103000</v>
      </c>
      <c r="D5673" s="143" t="n">
        <v>66103000</v>
      </c>
      <c r="E5673" s="140" t="s">
        <v>1509</v>
      </c>
      <c r="F5673" s="143" t="n">
        <v>2022</v>
      </c>
      <c r="G5673" s="144" t="n">
        <v>48961017.462</v>
      </c>
      <c r="I5673" s="144" t="n">
        <f aca="false">+G:G-H:H</f>
        <v>48961017.462</v>
      </c>
    </row>
    <row r="5674" customFormat="false" ht="17.25" hidden="false" customHeight="true" outlineLevel="0" collapsed="false">
      <c r="A5674" s="140" t="s">
        <v>657</v>
      </c>
      <c r="C5674" s="143" t="n">
        <v>66600000</v>
      </c>
      <c r="D5674" s="143" t="n">
        <v>66600000</v>
      </c>
      <c r="E5674" s="140" t="s">
        <v>206</v>
      </c>
      <c r="F5674" s="143" t="n">
        <v>2022</v>
      </c>
      <c r="G5674" s="144" t="n">
        <v>923393030.354</v>
      </c>
      <c r="I5674" s="144" t="n">
        <f aca="false">+G:G-H:H</f>
        <v>923393030.354</v>
      </c>
    </row>
    <row r="5675" customFormat="false" ht="17.25" hidden="false" customHeight="true" outlineLevel="0" collapsed="false">
      <c r="A5675" s="140" t="s">
        <v>657</v>
      </c>
      <c r="C5675" s="143" t="n">
        <v>68112000</v>
      </c>
      <c r="D5675" s="143" t="n">
        <v>68112000</v>
      </c>
      <c r="E5675" s="140" t="s">
        <v>207</v>
      </c>
      <c r="F5675" s="143" t="n">
        <v>2022</v>
      </c>
      <c r="G5675" s="144" t="n">
        <v>580099316.79</v>
      </c>
      <c r="I5675" s="144" t="n">
        <f aca="false">+G:G-H:H</f>
        <v>580099316.79</v>
      </c>
    </row>
    <row r="5676" customFormat="false" ht="17.25" hidden="false" customHeight="true" outlineLevel="0" collapsed="false">
      <c r="A5676" s="140" t="s">
        <v>657</v>
      </c>
      <c r="C5676" s="143" t="n">
        <v>69500000</v>
      </c>
      <c r="D5676" s="143" t="n">
        <v>69500000</v>
      </c>
      <c r="E5676" s="140" t="s">
        <v>753</v>
      </c>
      <c r="F5676" s="143" t="n">
        <v>2022</v>
      </c>
      <c r="G5676" s="144" t="n">
        <v>41926244.56</v>
      </c>
      <c r="I5676" s="144" t="n">
        <f aca="false">+G:G-H:H</f>
        <v>41926244.56</v>
      </c>
    </row>
    <row r="5677" customFormat="false" ht="17.25" hidden="false" customHeight="true" outlineLevel="0" collapsed="false">
      <c r="A5677" s="140" t="s">
        <v>657</v>
      </c>
      <c r="C5677" s="143" t="n">
        <v>70110000</v>
      </c>
      <c r="D5677" s="143" t="n">
        <v>70110000</v>
      </c>
      <c r="E5677" s="140" t="s">
        <v>2225</v>
      </c>
      <c r="F5677" s="143" t="n">
        <v>2022</v>
      </c>
      <c r="H5677" s="144" t="n">
        <v>8254541107.851</v>
      </c>
      <c r="I5677" s="144" t="n">
        <f aca="false">+G:G-H:H</f>
        <v>-8254541107.851</v>
      </c>
    </row>
    <row r="5678" customFormat="false" ht="17.25" hidden="false" customHeight="true" outlineLevel="0" collapsed="false">
      <c r="A5678" s="140" t="s">
        <v>657</v>
      </c>
      <c r="C5678" s="143" t="n">
        <v>70130000</v>
      </c>
      <c r="D5678" s="143" t="n">
        <v>70110000</v>
      </c>
      <c r="E5678" s="140" t="s">
        <v>3901</v>
      </c>
      <c r="F5678" s="143" t="n">
        <v>2022</v>
      </c>
      <c r="H5678" s="144" t="n">
        <v>66707805.07</v>
      </c>
      <c r="I5678" s="144" t="n">
        <f aca="false">+G:G-H:H</f>
        <v>-66707805.07</v>
      </c>
    </row>
    <row r="5679" customFormat="false" ht="17.25" hidden="false" customHeight="true" outlineLevel="0" collapsed="false">
      <c r="A5679" s="140" t="s">
        <v>657</v>
      </c>
      <c r="C5679" s="143" t="n">
        <v>71300000</v>
      </c>
      <c r="D5679" s="143" t="n">
        <v>71400000</v>
      </c>
      <c r="E5679" s="140" t="s">
        <v>3902</v>
      </c>
      <c r="F5679" s="143" t="n">
        <v>2022</v>
      </c>
      <c r="H5679" s="144" t="n">
        <v>72699520.11</v>
      </c>
      <c r="I5679" s="144" t="n">
        <f aca="false">+G:G-H:H</f>
        <v>-72699520.11</v>
      </c>
    </row>
    <row r="5680" customFormat="false" ht="17.25" hidden="false" customHeight="true" outlineLevel="0" collapsed="false">
      <c r="A5680" s="140" t="s">
        <v>657</v>
      </c>
      <c r="C5680" s="143" t="n">
        <v>71400000</v>
      </c>
      <c r="D5680" s="143" t="n">
        <v>71400000</v>
      </c>
      <c r="E5680" s="140" t="s">
        <v>1881</v>
      </c>
      <c r="F5680" s="143" t="n">
        <v>2022</v>
      </c>
      <c r="H5680" s="144" t="n">
        <v>21578916.313</v>
      </c>
      <c r="I5680" s="144" t="n">
        <f aca="false">+G:G-H:H</f>
        <v>-21578916.313</v>
      </c>
    </row>
    <row r="5681" customFormat="false" ht="17.25" hidden="false" customHeight="true" outlineLevel="0" collapsed="false">
      <c r="A5681" s="140" t="s">
        <v>657</v>
      </c>
      <c r="C5681" s="143" t="n">
        <v>75200000</v>
      </c>
      <c r="D5681" s="143" t="n">
        <v>75200000</v>
      </c>
      <c r="E5681" s="140" t="s">
        <v>502</v>
      </c>
      <c r="F5681" s="143" t="n">
        <v>2022</v>
      </c>
      <c r="H5681" s="144" t="n">
        <v>34166.34</v>
      </c>
      <c r="I5681" s="144" t="n">
        <f aca="false">+G:G-H:H</f>
        <v>-34166.34</v>
      </c>
    </row>
    <row r="5682" customFormat="false" ht="17.25" hidden="false" customHeight="true" outlineLevel="0" collapsed="false">
      <c r="A5682" s="140" t="s">
        <v>657</v>
      </c>
      <c r="C5682" s="143" t="n">
        <v>75800000</v>
      </c>
      <c r="D5682" s="143" t="n">
        <v>75800000</v>
      </c>
      <c r="E5682" s="140" t="s">
        <v>211</v>
      </c>
      <c r="F5682" s="143" t="n">
        <v>2022</v>
      </c>
      <c r="H5682" s="144" t="n">
        <v>2114893.77</v>
      </c>
      <c r="I5682" s="144" t="n">
        <f aca="false">+G:G-H:H</f>
        <v>-2114893.77</v>
      </c>
    </row>
    <row r="5683" customFormat="false" ht="17.25" hidden="false" customHeight="true" outlineLevel="0" collapsed="false">
      <c r="A5683" s="140" t="s">
        <v>657</v>
      </c>
      <c r="C5683" s="143" t="n">
        <v>75810000</v>
      </c>
      <c r="D5683" s="143" t="n">
        <v>75810000</v>
      </c>
      <c r="E5683" s="140" t="s">
        <v>212</v>
      </c>
      <c r="F5683" s="143" t="n">
        <v>2022</v>
      </c>
      <c r="H5683" s="144" t="n">
        <v>15615000</v>
      </c>
      <c r="I5683" s="144" t="n">
        <f aca="false">+G:G-H:H</f>
        <v>-15615000</v>
      </c>
    </row>
    <row r="5684" customFormat="false" ht="17.25" hidden="false" customHeight="true" outlineLevel="0" collapsed="false">
      <c r="A5684" s="140" t="s">
        <v>657</v>
      </c>
      <c r="C5684" s="143" t="n">
        <v>75830000</v>
      </c>
      <c r="D5684" s="143" t="n">
        <v>75830000</v>
      </c>
      <c r="E5684" s="140" t="s">
        <v>3355</v>
      </c>
      <c r="F5684" s="143" t="n">
        <v>2022</v>
      </c>
      <c r="H5684" s="144" t="n">
        <v>575000</v>
      </c>
      <c r="I5684" s="144" t="n">
        <f aca="false">+G:G-H:H</f>
        <v>-575000</v>
      </c>
    </row>
    <row r="5685" customFormat="false" ht="17.25" hidden="false" customHeight="true" outlineLevel="0" collapsed="false">
      <c r="A5685" s="140" t="s">
        <v>657</v>
      </c>
      <c r="C5685" s="143" t="n">
        <v>75850000</v>
      </c>
      <c r="D5685" s="143" t="n">
        <v>75850000</v>
      </c>
      <c r="E5685" s="140" t="s">
        <v>1322</v>
      </c>
      <c r="F5685" s="143" t="n">
        <v>2022</v>
      </c>
      <c r="H5685" s="144" t="n">
        <v>5341895</v>
      </c>
      <c r="I5685" s="144" t="n">
        <f aca="false">+G:G-H:H</f>
        <v>-5341895</v>
      </c>
    </row>
    <row r="5686" customFormat="false" ht="17.25" hidden="false" customHeight="true" outlineLevel="0" collapsed="false">
      <c r="A5686" s="140" t="s">
        <v>657</v>
      </c>
      <c r="C5686" s="143" t="n">
        <v>75860000</v>
      </c>
      <c r="D5686" s="143" t="n">
        <v>75850000</v>
      </c>
      <c r="E5686" s="140" t="s">
        <v>3903</v>
      </c>
      <c r="F5686" s="143" t="n">
        <v>2022</v>
      </c>
      <c r="H5686" s="144" t="n">
        <v>37500.32</v>
      </c>
      <c r="I5686" s="144" t="n">
        <f aca="false">+G:G-H:H</f>
        <v>-37500.32</v>
      </c>
    </row>
    <row r="5687" customFormat="false" ht="17.25" hidden="false" customHeight="true" outlineLevel="0" collapsed="false">
      <c r="A5687" s="140" t="s">
        <v>657</v>
      </c>
      <c r="C5687" s="143" t="n">
        <v>76500000</v>
      </c>
      <c r="D5687" s="143" t="n">
        <v>76500000</v>
      </c>
      <c r="E5687" s="140" t="s">
        <v>505</v>
      </c>
      <c r="F5687" s="143" t="n">
        <v>2022</v>
      </c>
      <c r="H5687" s="144" t="n">
        <v>340644.002</v>
      </c>
      <c r="I5687" s="144" t="n">
        <f aca="false">+G:G-H:H</f>
        <v>-340644.002</v>
      </c>
    </row>
    <row r="5688" customFormat="false" ht="17.25" hidden="false" customHeight="true" outlineLevel="0" collapsed="false">
      <c r="A5688" s="140" t="s">
        <v>657</v>
      </c>
      <c r="C5688" s="143" t="n">
        <v>76600000</v>
      </c>
      <c r="D5688" s="143" t="n">
        <v>76600000</v>
      </c>
      <c r="E5688" s="140" t="s">
        <v>213</v>
      </c>
      <c r="F5688" s="143" t="n">
        <v>2022</v>
      </c>
      <c r="H5688" s="144" t="n">
        <v>389252188.35</v>
      </c>
      <c r="I5688" s="144" t="n">
        <f aca="false">+G:G-H:H</f>
        <v>-389252188.35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20" width="12.86"/>
    <col collapsed="false" customWidth="true" hidden="false" outlineLevel="0" max="2" min="2" style="150" width="9.44"/>
    <col collapsed="false" customWidth="true" hidden="false" outlineLevel="0" max="3" min="3" style="4" width="12.58"/>
  </cols>
  <sheetData>
    <row r="1" customFormat="false" ht="17.25" hidden="false" customHeight="true" outlineLevel="0" collapsed="false">
      <c r="A1" s="120" t="s">
        <v>3904</v>
      </c>
      <c r="B1" s="150" t="s">
        <v>3905</v>
      </c>
      <c r="C1" s="34" t="s">
        <v>3906</v>
      </c>
    </row>
    <row r="2" customFormat="false" ht="17.25" hidden="false" customHeight="true" outlineLevel="0" collapsed="false">
      <c r="A2" s="120" t="s">
        <v>3907</v>
      </c>
      <c r="B2" s="150" t="s">
        <v>3908</v>
      </c>
      <c r="C2" s="34" t="s">
        <v>3909</v>
      </c>
    </row>
    <row r="3" customFormat="false" ht="17.25" hidden="false" customHeight="true" outlineLevel="0" collapsed="false">
      <c r="A3" s="45" t="n">
        <v>44504</v>
      </c>
      <c r="B3" s="151" t="n">
        <v>1</v>
      </c>
      <c r="C3" s="29" t="n">
        <v>4560.07</v>
      </c>
    </row>
    <row r="4" customFormat="false" ht="17.25" hidden="false" customHeight="true" outlineLevel="0" collapsed="false">
      <c r="A4" s="45" t="n">
        <v>44494</v>
      </c>
      <c r="B4" s="151" t="n">
        <v>1</v>
      </c>
      <c r="C4" s="29" t="n">
        <v>4575.76</v>
      </c>
    </row>
    <row r="5" customFormat="false" ht="17.25" hidden="false" customHeight="true" outlineLevel="0" collapsed="false">
      <c r="A5" s="45" t="n">
        <v>44496</v>
      </c>
      <c r="B5" s="151" t="n">
        <v>1</v>
      </c>
      <c r="C5" s="29" t="n">
        <v>4582.73</v>
      </c>
    </row>
    <row r="6" customFormat="false" ht="17.25" hidden="false" customHeight="true" outlineLevel="0" collapsed="false">
      <c r="A6" s="45" t="n">
        <v>44497</v>
      </c>
      <c r="B6" s="151" t="n">
        <v>1</v>
      </c>
      <c r="C6" s="29" t="n">
        <v>4584.76</v>
      </c>
    </row>
    <row r="7" customFormat="false" ht="17.25" hidden="false" customHeight="true" outlineLevel="0" collapsed="false">
      <c r="A7" s="45" t="n">
        <v>44498</v>
      </c>
      <c r="B7" s="151" t="n">
        <v>1</v>
      </c>
      <c r="C7" s="29" t="n">
        <v>4591.63</v>
      </c>
    </row>
    <row r="8" customFormat="false" ht="17.25" hidden="false" customHeight="true" outlineLevel="0" collapsed="false">
      <c r="A8" s="45" t="n">
        <v>44487</v>
      </c>
      <c r="B8" s="151" t="n">
        <v>1</v>
      </c>
      <c r="C8" s="29" t="n">
        <v>4558.25</v>
      </c>
    </row>
    <row r="9" customFormat="false" ht="17.25" hidden="false" customHeight="true" outlineLevel="0" collapsed="false">
      <c r="A9" s="45" t="n">
        <v>44505</v>
      </c>
      <c r="B9" s="151" t="n">
        <v>1</v>
      </c>
      <c r="C9" s="29" t="n">
        <v>4545.42</v>
      </c>
    </row>
    <row r="10" customFormat="false" ht="17.25" hidden="false" customHeight="true" outlineLevel="0" collapsed="false">
      <c r="A10" s="45" t="n">
        <v>44502</v>
      </c>
      <c r="B10" s="151" t="n">
        <v>1</v>
      </c>
      <c r="C10" s="29" t="n">
        <v>4584.76</v>
      </c>
    </row>
    <row r="11" customFormat="false" ht="17.25" hidden="false" customHeight="true" outlineLevel="0" collapsed="false">
      <c r="A11" s="45" t="n">
        <v>44511</v>
      </c>
      <c r="B11" s="151" t="n">
        <v>1</v>
      </c>
      <c r="C11" s="29" t="n">
        <v>4543.82</v>
      </c>
    </row>
    <row r="12" customFormat="false" ht="17.25" hidden="false" customHeight="true" outlineLevel="0" collapsed="false">
      <c r="A12" s="45" t="n">
        <v>44512</v>
      </c>
      <c r="B12" s="151" t="n">
        <v>1</v>
      </c>
      <c r="C12" s="29" t="n">
        <v>4528.96</v>
      </c>
    </row>
    <row r="13" customFormat="false" ht="17.25" hidden="false" customHeight="true" outlineLevel="0" collapsed="false">
      <c r="A13" s="45" t="n">
        <v>44518</v>
      </c>
      <c r="B13" s="151" t="n">
        <v>1</v>
      </c>
      <c r="C13" s="29" t="n">
        <v>4473.75</v>
      </c>
    </row>
    <row r="14" customFormat="false" ht="17.25" hidden="false" customHeight="true" outlineLevel="0" collapsed="false">
      <c r="A14" s="45" t="n">
        <v>44515</v>
      </c>
      <c r="B14" s="151" t="n">
        <v>1</v>
      </c>
      <c r="C14" s="29" t="n">
        <v>4536.05</v>
      </c>
    </row>
    <row r="15" customFormat="false" ht="17.25" hidden="false" customHeight="true" outlineLevel="0" collapsed="false">
      <c r="A15" s="45" t="n">
        <v>44516</v>
      </c>
      <c r="B15" s="151" t="n">
        <v>1</v>
      </c>
      <c r="C15" s="29" t="n">
        <v>4504.61</v>
      </c>
    </row>
    <row r="16" customFormat="false" ht="17.25" hidden="false" customHeight="true" outlineLevel="0" collapsed="false">
      <c r="A16" s="45" t="n">
        <v>44517</v>
      </c>
      <c r="B16" s="151" t="n">
        <v>1</v>
      </c>
      <c r="C16" s="29" t="n">
        <v>4461.5</v>
      </c>
    </row>
    <row r="17" customFormat="false" ht="17.25" hidden="false" customHeight="true" outlineLevel="0" collapsed="false">
      <c r="A17" s="45" t="n">
        <v>44411</v>
      </c>
      <c r="B17" s="151" t="n">
        <v>1</v>
      </c>
      <c r="C17" s="29" t="n">
        <v>4512.46</v>
      </c>
    </row>
    <row r="18" customFormat="false" ht="17.25" hidden="false" customHeight="true" outlineLevel="0" collapsed="false">
      <c r="A18" s="45" t="n">
        <v>44404</v>
      </c>
      <c r="B18" s="151" t="n">
        <v>1</v>
      </c>
      <c r="C18" s="29" t="n">
        <v>4487.54</v>
      </c>
    </row>
    <row r="19" customFormat="false" ht="17.25" hidden="false" customHeight="true" outlineLevel="0" collapsed="false">
      <c r="A19" s="45" t="n">
        <v>44405</v>
      </c>
      <c r="B19" s="151" t="n">
        <v>1</v>
      </c>
      <c r="C19" s="29" t="n">
        <v>4489.49</v>
      </c>
    </row>
    <row r="20" customFormat="false" ht="17.25" hidden="false" customHeight="true" outlineLevel="0" collapsed="false">
      <c r="A20" s="45" t="n">
        <v>44403</v>
      </c>
      <c r="B20" s="151" t="n">
        <v>1</v>
      </c>
      <c r="C20" s="29" t="n">
        <v>4479.24</v>
      </c>
    </row>
    <row r="21" customFormat="false" ht="17.25" hidden="false" customHeight="true" outlineLevel="0" collapsed="false">
      <c r="A21" s="45" t="n">
        <v>44413</v>
      </c>
      <c r="B21" s="151" t="n">
        <v>1</v>
      </c>
      <c r="C21" s="29" t="n">
        <v>4500.84</v>
      </c>
    </row>
    <row r="22" customFormat="false" ht="17.25" hidden="false" customHeight="true" outlineLevel="0" collapsed="false">
      <c r="A22" s="45" t="n">
        <v>44412</v>
      </c>
      <c r="B22" s="151" t="n">
        <v>1</v>
      </c>
      <c r="C22" s="29" t="n">
        <v>4505.86</v>
      </c>
    </row>
    <row r="23" customFormat="false" ht="17.25" hidden="false" customHeight="true" outlineLevel="0" collapsed="false">
      <c r="A23" s="45" t="n">
        <v>44538</v>
      </c>
      <c r="B23" s="151" t="n">
        <v>1</v>
      </c>
      <c r="C23" s="29" t="n">
        <v>4453.02</v>
      </c>
    </row>
    <row r="24" customFormat="false" ht="17.25" hidden="false" customHeight="true" outlineLevel="0" collapsed="false">
      <c r="A24" s="45" t="n">
        <v>44414</v>
      </c>
      <c r="B24" s="151" t="n">
        <v>1</v>
      </c>
      <c r="C24" s="29" t="n">
        <v>4496.17</v>
      </c>
    </row>
    <row r="25" customFormat="false" ht="17.25" hidden="false" customHeight="true" outlineLevel="0" collapsed="false">
      <c r="A25" s="45" t="n">
        <v>44410</v>
      </c>
      <c r="B25" s="151" t="n">
        <v>1</v>
      </c>
      <c r="C25" s="29" t="n">
        <v>4493.88</v>
      </c>
    </row>
    <row r="26" customFormat="false" ht="17.25" hidden="false" customHeight="true" outlineLevel="0" collapsed="false">
      <c r="A26" s="45" t="n">
        <v>44421</v>
      </c>
      <c r="B26" s="151" t="n">
        <v>1</v>
      </c>
      <c r="C26" s="29" t="n">
        <v>4482.81</v>
      </c>
    </row>
    <row r="27" customFormat="false" ht="17.25" hidden="false" customHeight="true" outlineLevel="0" collapsed="false">
      <c r="A27" s="45" t="n">
        <v>44418</v>
      </c>
      <c r="B27" s="151" t="n">
        <v>1</v>
      </c>
      <c r="C27" s="29" t="n">
        <v>4476.5</v>
      </c>
    </row>
    <row r="28" customFormat="false" ht="17.25" hidden="false" customHeight="true" outlineLevel="0" collapsed="false">
      <c r="A28" s="45" t="n">
        <v>44419</v>
      </c>
      <c r="B28" s="151" t="n">
        <v>1</v>
      </c>
      <c r="C28" s="29" t="n">
        <v>4469.86</v>
      </c>
    </row>
    <row r="29" customFormat="false" ht="17.25" hidden="false" customHeight="true" outlineLevel="0" collapsed="false">
      <c r="A29" s="45" t="n">
        <v>44441</v>
      </c>
      <c r="B29" s="151" t="n">
        <v>1</v>
      </c>
      <c r="C29" s="29" t="n">
        <v>4538.38</v>
      </c>
    </row>
    <row r="30" customFormat="false" ht="17.25" hidden="false" customHeight="true" outlineLevel="0" collapsed="false">
      <c r="A30" s="45" t="n">
        <v>44439</v>
      </c>
      <c r="B30" s="151" t="n">
        <v>1</v>
      </c>
      <c r="C30" s="29" t="n">
        <v>4532.5</v>
      </c>
    </row>
    <row r="31" customFormat="false" ht="17.25" hidden="false" customHeight="true" outlineLevel="0" collapsed="false">
      <c r="A31" s="45" t="n">
        <v>44420</v>
      </c>
      <c r="B31" s="151" t="n">
        <v>1</v>
      </c>
      <c r="C31" s="29" t="n">
        <v>4467.08</v>
      </c>
    </row>
    <row r="32" customFormat="false" ht="17.25" hidden="false" customHeight="true" outlineLevel="0" collapsed="false">
      <c r="A32" s="45" t="n">
        <v>44417</v>
      </c>
      <c r="B32" s="151" t="n">
        <v>1</v>
      </c>
      <c r="C32" s="29" t="n">
        <v>4481.42</v>
      </c>
    </row>
    <row r="33" customFormat="false" ht="17.25" hidden="false" customHeight="true" outlineLevel="0" collapsed="false">
      <c r="A33" s="45" t="n">
        <v>44432</v>
      </c>
      <c r="B33" s="151" t="n">
        <v>1</v>
      </c>
      <c r="C33" s="29" t="n">
        <v>4499.16</v>
      </c>
    </row>
    <row r="34" customFormat="false" ht="17.25" hidden="false" customHeight="true" outlineLevel="0" collapsed="false">
      <c r="A34" s="45" t="n">
        <v>44425</v>
      </c>
      <c r="B34" s="151" t="n">
        <v>1</v>
      </c>
      <c r="C34" s="29" t="n">
        <v>4490.94</v>
      </c>
    </row>
    <row r="35" customFormat="false" ht="17.25" hidden="false" customHeight="true" outlineLevel="0" collapsed="false">
      <c r="A35" s="45" t="n">
        <v>44428</v>
      </c>
      <c r="B35" s="151" t="n">
        <v>1</v>
      </c>
      <c r="C35" s="29" t="n">
        <v>4475.78</v>
      </c>
    </row>
    <row r="36" customFormat="false" ht="17.25" hidden="false" customHeight="true" outlineLevel="0" collapsed="false">
      <c r="A36" s="45" t="n">
        <v>44426</v>
      </c>
      <c r="B36" s="151" t="n">
        <v>1</v>
      </c>
      <c r="C36" s="29" t="n">
        <v>4483.83</v>
      </c>
    </row>
    <row r="37" customFormat="false" ht="17.25" hidden="false" customHeight="true" outlineLevel="0" collapsed="false">
      <c r="A37" s="45" t="n">
        <v>44440</v>
      </c>
      <c r="B37" s="151" t="n">
        <v>1</v>
      </c>
      <c r="C37" s="29" t="n">
        <v>4527.43</v>
      </c>
    </row>
    <row r="38" customFormat="false" ht="17.25" hidden="false" customHeight="true" outlineLevel="0" collapsed="false">
      <c r="A38" s="45" t="n">
        <v>44427</v>
      </c>
      <c r="B38" s="151" t="n">
        <v>1</v>
      </c>
      <c r="C38" s="29" t="n">
        <v>4473.16</v>
      </c>
    </row>
    <row r="39" customFormat="false" ht="17.25" hidden="false" customHeight="true" outlineLevel="0" collapsed="false">
      <c r="A39" s="45" t="n">
        <v>44424</v>
      </c>
      <c r="B39" s="151" t="n">
        <v>1</v>
      </c>
      <c r="C39" s="29" t="n">
        <v>4495.37</v>
      </c>
    </row>
    <row r="40" customFormat="false" ht="17.25" hidden="false" customHeight="true" outlineLevel="0" collapsed="false">
      <c r="A40" s="45" t="n">
        <v>44435</v>
      </c>
      <c r="B40" s="151" t="n">
        <v>1</v>
      </c>
      <c r="C40" s="29" t="n">
        <v>4519.72</v>
      </c>
    </row>
    <row r="41" customFormat="false" ht="17.25" hidden="false" customHeight="true" outlineLevel="0" collapsed="false">
      <c r="A41" s="45" t="n">
        <v>44433</v>
      </c>
      <c r="B41" s="151" t="n">
        <v>1</v>
      </c>
      <c r="C41" s="29" t="n">
        <v>4505.83</v>
      </c>
    </row>
    <row r="42" customFormat="false" ht="17.25" hidden="false" customHeight="true" outlineLevel="0" collapsed="false">
      <c r="A42" s="45" t="n">
        <v>44434</v>
      </c>
      <c r="B42" s="151" t="n">
        <v>1</v>
      </c>
      <c r="C42" s="29" t="n">
        <v>4510.15</v>
      </c>
    </row>
    <row r="43" customFormat="false" ht="17.25" hidden="false" customHeight="true" outlineLevel="0" collapsed="false">
      <c r="A43" s="45" t="n">
        <v>44431</v>
      </c>
      <c r="B43" s="151" t="n">
        <v>1</v>
      </c>
      <c r="C43" s="29" t="n">
        <v>4489.48</v>
      </c>
    </row>
    <row r="44" customFormat="false" ht="17.25" hidden="false" customHeight="true" outlineLevel="0" collapsed="false">
      <c r="A44" s="45" t="n">
        <v>44446</v>
      </c>
      <c r="B44" s="151" t="n">
        <v>1</v>
      </c>
      <c r="C44" s="29" t="n">
        <v>4554.61</v>
      </c>
    </row>
    <row r="45" customFormat="false" ht="17.25" hidden="false" customHeight="true" outlineLevel="0" collapsed="false">
      <c r="A45" s="45" t="n">
        <v>44453</v>
      </c>
      <c r="B45" s="151" t="n">
        <v>1</v>
      </c>
      <c r="C45" s="29" t="n">
        <v>4549.24</v>
      </c>
    </row>
    <row r="46" customFormat="false" ht="17.25" hidden="false" customHeight="true" outlineLevel="0" collapsed="false">
      <c r="A46" s="45" t="n">
        <v>44475</v>
      </c>
      <c r="B46" s="151" t="n">
        <v>1</v>
      </c>
      <c r="C46" s="29" t="n">
        <v>4527.05</v>
      </c>
    </row>
    <row r="47" customFormat="false" ht="17.25" hidden="false" customHeight="true" outlineLevel="0" collapsed="false">
      <c r="A47" s="45" t="n">
        <v>44474</v>
      </c>
      <c r="B47" s="151" t="n">
        <v>1</v>
      </c>
      <c r="C47" s="29" t="n">
        <v>4538.24</v>
      </c>
    </row>
    <row r="48" customFormat="false" ht="17.25" hidden="false" customHeight="true" outlineLevel="0" collapsed="false">
      <c r="A48" s="45" t="n">
        <v>44454</v>
      </c>
      <c r="B48" s="151" t="n">
        <v>1</v>
      </c>
      <c r="C48" s="29" t="n">
        <v>4554.06</v>
      </c>
    </row>
    <row r="49" customFormat="false" ht="17.25" hidden="false" customHeight="true" outlineLevel="0" collapsed="false">
      <c r="A49" s="45" t="n">
        <v>44459</v>
      </c>
      <c r="B49" s="151" t="n">
        <v>1</v>
      </c>
      <c r="C49" s="29" t="n">
        <v>4552.64</v>
      </c>
    </row>
    <row r="50" customFormat="false" ht="17.25" hidden="false" customHeight="true" outlineLevel="0" collapsed="false">
      <c r="A50" s="45" t="n">
        <v>44476</v>
      </c>
      <c r="B50" s="151" t="n">
        <v>1</v>
      </c>
      <c r="C50" s="29" t="n">
        <v>4527.45</v>
      </c>
    </row>
    <row r="51" customFormat="false" ht="17.25" hidden="false" customHeight="true" outlineLevel="0" collapsed="false">
      <c r="A51" s="45" t="n">
        <v>44460</v>
      </c>
      <c r="B51" s="151" t="n">
        <v>1</v>
      </c>
      <c r="C51" s="29" t="n">
        <v>4565.18</v>
      </c>
    </row>
    <row r="52" customFormat="false" ht="17.25" hidden="false" customHeight="true" outlineLevel="0" collapsed="false">
      <c r="A52" s="45" t="n">
        <v>44461</v>
      </c>
      <c r="B52" s="151" t="n">
        <v>1</v>
      </c>
      <c r="C52" s="29" t="n">
        <v>4566.29</v>
      </c>
    </row>
    <row r="53" customFormat="false" ht="17.25" hidden="false" customHeight="true" outlineLevel="0" collapsed="false">
      <c r="A53" s="45" t="n">
        <v>44483</v>
      </c>
      <c r="B53" s="151" t="n">
        <v>1</v>
      </c>
      <c r="C53" s="29" t="n">
        <v>4551.1</v>
      </c>
    </row>
    <row r="54" customFormat="false" ht="17.25" hidden="false" customHeight="true" outlineLevel="0" collapsed="false">
      <c r="A54" s="45" t="n">
        <v>44462</v>
      </c>
      <c r="B54" s="151" t="n">
        <v>1</v>
      </c>
      <c r="C54" s="29" t="n">
        <v>4575.72</v>
      </c>
    </row>
    <row r="55" customFormat="false" ht="17.25" hidden="false" customHeight="true" outlineLevel="0" collapsed="false">
      <c r="A55" s="45" t="n">
        <v>44481</v>
      </c>
      <c r="B55" s="151" t="n">
        <v>1</v>
      </c>
      <c r="C55" s="29" t="n">
        <v>4536.1</v>
      </c>
    </row>
    <row r="56" customFormat="false" ht="17.25" hidden="false" customHeight="true" outlineLevel="0" collapsed="false">
      <c r="A56" s="45" t="n">
        <v>44463</v>
      </c>
      <c r="B56" s="151" t="n">
        <v>1</v>
      </c>
      <c r="C56" s="29" t="n">
        <v>4592.71</v>
      </c>
    </row>
    <row r="57" customFormat="false" ht="17.25" hidden="false" customHeight="true" outlineLevel="0" collapsed="false">
      <c r="A57" s="45" t="n">
        <v>44468</v>
      </c>
      <c r="B57" s="151" t="n">
        <v>1</v>
      </c>
      <c r="C57" s="29" t="n">
        <v>4589.76</v>
      </c>
    </row>
    <row r="58" customFormat="false" ht="17.25" hidden="false" customHeight="true" outlineLevel="0" collapsed="false">
      <c r="A58" s="45" t="n">
        <v>44466</v>
      </c>
      <c r="B58" s="151" t="n">
        <v>1</v>
      </c>
      <c r="C58" s="29" t="n">
        <v>4598.97</v>
      </c>
    </row>
    <row r="59" customFormat="false" ht="17.25" hidden="false" customHeight="true" outlineLevel="0" collapsed="false">
      <c r="A59" s="45" t="n">
        <v>44477</v>
      </c>
      <c r="B59" s="151" t="n">
        <v>1</v>
      </c>
      <c r="C59" s="29" t="n">
        <v>4519.48</v>
      </c>
    </row>
    <row r="60" customFormat="false" ht="17.25" hidden="false" customHeight="true" outlineLevel="0" collapsed="false">
      <c r="A60" s="45" t="n">
        <v>44469</v>
      </c>
      <c r="B60" s="151" t="n">
        <v>1</v>
      </c>
      <c r="C60" s="29" t="n">
        <v>4587.22</v>
      </c>
    </row>
    <row r="61" customFormat="false" ht="17.25" hidden="false" customHeight="true" outlineLevel="0" collapsed="false">
      <c r="A61" s="45" t="n">
        <v>44467</v>
      </c>
      <c r="B61" s="151" t="n">
        <v>1</v>
      </c>
      <c r="C61" s="29" t="n">
        <v>4617.17</v>
      </c>
    </row>
    <row r="62" customFormat="false" ht="17.25" hidden="false" customHeight="true" outlineLevel="0" collapsed="false">
      <c r="A62" s="45" t="n">
        <v>44470</v>
      </c>
      <c r="B62" s="151" t="n">
        <v>1</v>
      </c>
      <c r="C62" s="29" t="n">
        <v>4550.79</v>
      </c>
    </row>
    <row r="63" customFormat="false" ht="17.25" hidden="false" customHeight="true" outlineLevel="0" collapsed="false">
      <c r="A63" s="45" t="n">
        <v>44473</v>
      </c>
      <c r="B63" s="151" t="n">
        <v>1</v>
      </c>
      <c r="C63" s="29" t="n">
        <v>4542.26</v>
      </c>
    </row>
    <row r="64" customFormat="false" ht="17.25" hidden="false" customHeight="true" outlineLevel="0" collapsed="false">
      <c r="A64" s="45" t="n">
        <v>44452</v>
      </c>
      <c r="B64" s="151" t="n">
        <v>1</v>
      </c>
      <c r="C64" s="29" t="n">
        <v>4536.04</v>
      </c>
    </row>
    <row r="65" customFormat="false" ht="17.25" hidden="false" customHeight="true" outlineLevel="0" collapsed="false">
      <c r="A65" s="45" t="n">
        <v>44508</v>
      </c>
      <c r="B65" s="151" t="n">
        <v>1</v>
      </c>
      <c r="C65" s="29" t="n">
        <v>4539.57</v>
      </c>
    </row>
    <row r="66" customFormat="false" ht="17.25" hidden="false" customHeight="true" outlineLevel="0" collapsed="false">
      <c r="A66" s="45" t="n">
        <v>44509</v>
      </c>
      <c r="B66" s="151" t="n">
        <v>1</v>
      </c>
      <c r="C66" s="29" t="n">
        <v>4555.58</v>
      </c>
    </row>
    <row r="67" customFormat="false" ht="17.25" hidden="false" customHeight="true" outlineLevel="0" collapsed="false">
      <c r="A67" s="45" t="n">
        <v>44488</v>
      </c>
      <c r="B67" s="151" t="n">
        <v>1</v>
      </c>
      <c r="C67" s="29" t="n">
        <v>4555.75</v>
      </c>
    </row>
    <row r="68" customFormat="false" ht="17.25" hidden="false" customHeight="true" outlineLevel="0" collapsed="false">
      <c r="A68" s="45" t="n">
        <v>44503</v>
      </c>
      <c r="B68" s="151" t="n">
        <v>1</v>
      </c>
      <c r="C68" s="29" t="n">
        <v>4573.74</v>
      </c>
    </row>
    <row r="69" customFormat="false" ht="17.25" hidden="false" customHeight="true" outlineLevel="0" collapsed="false">
      <c r="A69" s="45" t="n">
        <v>44489</v>
      </c>
      <c r="B69" s="151" t="n">
        <v>1</v>
      </c>
      <c r="C69" s="29" t="n">
        <v>4552.01</v>
      </c>
    </row>
    <row r="70" customFormat="false" ht="17.25" hidden="false" customHeight="true" outlineLevel="0" collapsed="false">
      <c r="A70" s="45" t="n">
        <v>44495</v>
      </c>
      <c r="B70" s="151" t="n">
        <v>1</v>
      </c>
      <c r="C70" s="29" t="n">
        <v>4574.92</v>
      </c>
    </row>
    <row r="71" customFormat="false" ht="17.25" hidden="false" customHeight="true" outlineLevel="0" collapsed="false">
      <c r="A71" s="45" t="n">
        <v>44482</v>
      </c>
      <c r="B71" s="151" t="n">
        <v>1</v>
      </c>
      <c r="C71" s="29" t="n">
        <v>4536.71</v>
      </c>
    </row>
    <row r="72" customFormat="false" ht="17.25" hidden="false" customHeight="true" outlineLevel="0" collapsed="false">
      <c r="A72" s="45" t="n">
        <v>44490</v>
      </c>
      <c r="B72" s="151" t="n">
        <v>1</v>
      </c>
      <c r="C72" s="29" t="n">
        <v>4556.14</v>
      </c>
    </row>
    <row r="73" customFormat="false" ht="17.25" hidden="false" customHeight="true" outlineLevel="0" collapsed="false">
      <c r="A73" s="45" t="n">
        <v>44484</v>
      </c>
      <c r="B73" s="151" t="n">
        <v>1</v>
      </c>
      <c r="C73" s="29" t="n">
        <v>4560.71</v>
      </c>
    </row>
    <row r="74" customFormat="false" ht="17.25" hidden="false" customHeight="true" outlineLevel="0" collapsed="false">
      <c r="A74" s="45" t="n">
        <v>44480</v>
      </c>
      <c r="B74" s="151" t="n">
        <v>1</v>
      </c>
      <c r="C74" s="29" t="n">
        <v>4530.77</v>
      </c>
    </row>
    <row r="75" customFormat="false" ht="17.25" hidden="false" customHeight="true" outlineLevel="0" collapsed="false">
      <c r="A75" s="45" t="n">
        <v>44491</v>
      </c>
      <c r="B75" s="151" t="n">
        <v>1</v>
      </c>
      <c r="C75" s="29" t="n">
        <v>4559.24</v>
      </c>
    </row>
    <row r="76" customFormat="false" ht="17.25" hidden="false" customHeight="true" outlineLevel="0" collapsed="false">
      <c r="A76" s="45" t="n">
        <v>44536</v>
      </c>
      <c r="B76" s="151" t="n">
        <v>1</v>
      </c>
      <c r="C76" s="29" t="n">
        <v>4459.16</v>
      </c>
    </row>
    <row r="77" customFormat="false" ht="17.25" hidden="false" customHeight="true" outlineLevel="0" collapsed="false">
      <c r="A77" s="45" t="n">
        <v>44547</v>
      </c>
      <c r="B77" s="151" t="n">
        <v>1</v>
      </c>
      <c r="C77" s="29" t="n">
        <v>4450.56</v>
      </c>
    </row>
    <row r="78" customFormat="false" ht="17.25" hidden="false" customHeight="true" outlineLevel="0" collapsed="false">
      <c r="A78" s="45" t="n">
        <v>44545</v>
      </c>
      <c r="B78" s="151" t="n">
        <v>1</v>
      </c>
      <c r="C78" s="29" t="n">
        <v>4440.57</v>
      </c>
    </row>
    <row r="79" customFormat="false" ht="17.25" hidden="false" customHeight="true" outlineLevel="0" collapsed="false">
      <c r="A79" s="45" t="n">
        <v>44546</v>
      </c>
      <c r="B79" s="151" t="n">
        <v>1</v>
      </c>
      <c r="C79" s="29" t="n">
        <v>4441.42</v>
      </c>
    </row>
    <row r="80" customFormat="false" ht="17.25" hidden="false" customHeight="true" outlineLevel="0" collapsed="false">
      <c r="A80" s="45" t="n">
        <v>44552</v>
      </c>
      <c r="B80" s="151" t="n">
        <v>1</v>
      </c>
      <c r="C80" s="29" t="n">
        <v>4447.95</v>
      </c>
    </row>
    <row r="81" customFormat="false" ht="17.25" hidden="false" customHeight="true" outlineLevel="0" collapsed="false">
      <c r="A81" s="45" t="n">
        <v>44550</v>
      </c>
      <c r="B81" s="151" t="n">
        <v>1</v>
      </c>
      <c r="C81" s="29" t="n">
        <v>4445.38</v>
      </c>
    </row>
    <row r="82" customFormat="false" ht="17.25" hidden="false" customHeight="true" outlineLevel="0" collapsed="false">
      <c r="A82" s="45" t="n">
        <v>44558</v>
      </c>
      <c r="B82" s="151" t="n">
        <v>1</v>
      </c>
      <c r="C82" s="29" t="n">
        <v>4474.86</v>
      </c>
    </row>
    <row r="83" customFormat="false" ht="17.25" hidden="false" customHeight="true" outlineLevel="0" collapsed="false">
      <c r="A83" s="45" t="n">
        <v>44553</v>
      </c>
      <c r="B83" s="151" t="n">
        <v>1</v>
      </c>
      <c r="C83" s="29" t="n">
        <v>4465.84</v>
      </c>
    </row>
    <row r="84" customFormat="false" ht="17.25" hidden="false" customHeight="true" outlineLevel="0" collapsed="false">
      <c r="A84" s="45" t="n">
        <v>44551</v>
      </c>
      <c r="B84" s="151" t="n">
        <v>1</v>
      </c>
      <c r="C84" s="29" t="n">
        <v>4453.08</v>
      </c>
    </row>
    <row r="85" customFormat="false" ht="17.25" hidden="false" customHeight="true" outlineLevel="0" collapsed="false">
      <c r="A85" s="45" t="n">
        <v>44560</v>
      </c>
      <c r="B85" s="151" t="n">
        <v>1</v>
      </c>
      <c r="C85" s="29" t="n">
        <v>4470.1</v>
      </c>
    </row>
    <row r="86" customFormat="false" ht="17.25" hidden="false" customHeight="true" outlineLevel="0" collapsed="false">
      <c r="A86" s="45" t="n">
        <v>44557</v>
      </c>
      <c r="B86" s="151" t="n">
        <v>1</v>
      </c>
      <c r="C86" s="29" t="n">
        <v>4469.71</v>
      </c>
    </row>
    <row r="87" customFormat="false" ht="17.25" hidden="false" customHeight="true" outlineLevel="0" collapsed="false">
      <c r="A87" s="45" t="n">
        <v>44559</v>
      </c>
      <c r="B87" s="151" t="n">
        <v>1</v>
      </c>
      <c r="C87" s="29" t="n">
        <v>4470.98</v>
      </c>
    </row>
    <row r="88" customFormat="false" ht="17.25" hidden="false" customHeight="true" outlineLevel="0" collapsed="false">
      <c r="A88" s="45" t="n">
        <v>44543</v>
      </c>
      <c r="B88" s="151" t="n">
        <v>1</v>
      </c>
      <c r="C88" s="29" t="n">
        <v>4454.93</v>
      </c>
    </row>
    <row r="89" customFormat="false" ht="17.25" hidden="false" customHeight="true" outlineLevel="0" collapsed="false">
      <c r="A89" s="45" t="n">
        <v>44448</v>
      </c>
      <c r="B89" s="151" t="n">
        <v>1</v>
      </c>
      <c r="C89" s="29" t="n">
        <v>4535.35</v>
      </c>
    </row>
    <row r="90" customFormat="false" ht="17.25" hidden="false" customHeight="true" outlineLevel="0" collapsed="false">
      <c r="A90" s="45" t="n">
        <v>44442</v>
      </c>
      <c r="B90" s="151" t="n">
        <v>1</v>
      </c>
      <c r="C90" s="29" t="n">
        <v>4543.63</v>
      </c>
    </row>
    <row r="91" customFormat="false" ht="17.25" hidden="false" customHeight="true" outlineLevel="0" collapsed="false">
      <c r="A91" s="45" t="n">
        <v>44445</v>
      </c>
      <c r="B91" s="151" t="n">
        <v>1</v>
      </c>
      <c r="C91" s="29" t="n">
        <v>4544.2</v>
      </c>
    </row>
    <row r="92" customFormat="false" ht="17.25" hidden="false" customHeight="true" outlineLevel="0" collapsed="false">
      <c r="A92" s="45" t="n">
        <v>44447</v>
      </c>
      <c r="B92" s="151" t="n">
        <v>1</v>
      </c>
      <c r="C92" s="29" t="n">
        <v>4541.92</v>
      </c>
    </row>
    <row r="93" customFormat="false" ht="17.25" hidden="false" customHeight="true" outlineLevel="0" collapsed="false">
      <c r="A93" s="45" t="n">
        <v>44449</v>
      </c>
      <c r="B93" s="151" t="n">
        <v>1</v>
      </c>
      <c r="C93" s="29" t="n">
        <v>4542.93</v>
      </c>
    </row>
    <row r="94" customFormat="false" ht="17.25" hidden="false" customHeight="true" outlineLevel="0" collapsed="false">
      <c r="A94" s="45" t="n">
        <v>44438</v>
      </c>
      <c r="B94" s="151" t="n">
        <v>1</v>
      </c>
      <c r="C94" s="29" t="n">
        <v>4527.47</v>
      </c>
    </row>
    <row r="95" customFormat="false" ht="17.25" hidden="false" customHeight="true" outlineLevel="0" collapsed="false">
      <c r="A95" s="45" t="n">
        <v>44455</v>
      </c>
      <c r="B95" s="151" t="n">
        <v>1</v>
      </c>
      <c r="C95" s="29" t="n">
        <v>4558.51</v>
      </c>
    </row>
    <row r="96" customFormat="false" ht="17.25" hidden="false" customHeight="true" outlineLevel="0" collapsed="false">
      <c r="A96" s="45" t="n">
        <v>44456</v>
      </c>
      <c r="B96" s="151" t="n">
        <v>1</v>
      </c>
      <c r="C96" s="29" t="n">
        <v>4562.8</v>
      </c>
    </row>
    <row r="97" customFormat="false" ht="17.25" hidden="false" customHeight="true" outlineLevel="0" collapsed="false">
      <c r="A97" s="45" t="n">
        <v>44364</v>
      </c>
      <c r="B97" s="151" t="n">
        <v>1</v>
      </c>
      <c r="C97" s="29" t="n">
        <v>4510.54</v>
      </c>
    </row>
    <row r="98" customFormat="false" ht="17.25" hidden="false" customHeight="true" outlineLevel="0" collapsed="false">
      <c r="A98" s="45" t="n">
        <v>44365</v>
      </c>
      <c r="B98" s="151" t="n">
        <v>1</v>
      </c>
      <c r="C98" s="29" t="n">
        <v>4481.37</v>
      </c>
    </row>
    <row r="99" customFormat="false" ht="17.25" hidden="false" customHeight="true" outlineLevel="0" collapsed="false">
      <c r="A99" s="45" t="n">
        <v>44378</v>
      </c>
      <c r="B99" s="151" t="n">
        <v>1</v>
      </c>
      <c r="C99" s="29" t="n">
        <v>4635.05</v>
      </c>
    </row>
    <row r="100" customFormat="false" ht="17.25" hidden="false" customHeight="true" outlineLevel="0" collapsed="false">
      <c r="A100" s="45" t="n">
        <v>44376</v>
      </c>
      <c r="B100" s="151" t="n">
        <v>1</v>
      </c>
      <c r="C100" s="29" t="n">
        <v>4591.1</v>
      </c>
    </row>
    <row r="101" customFormat="false" ht="17.25" hidden="false" customHeight="true" outlineLevel="0" collapsed="false">
      <c r="A101" s="45" t="n">
        <v>44372</v>
      </c>
      <c r="B101" s="151" t="n">
        <v>1</v>
      </c>
      <c r="C101" s="29" t="n">
        <v>4536.41</v>
      </c>
    </row>
    <row r="102" customFormat="false" ht="17.25" hidden="false" customHeight="true" outlineLevel="0" collapsed="false">
      <c r="A102" s="45" t="n">
        <v>44375</v>
      </c>
      <c r="B102" s="151" t="n">
        <v>1</v>
      </c>
      <c r="C102" s="29" t="n">
        <v>4553.12</v>
      </c>
    </row>
    <row r="103" customFormat="false" ht="17.25" hidden="false" customHeight="true" outlineLevel="0" collapsed="false">
      <c r="A103" s="45" t="n">
        <v>44382</v>
      </c>
      <c r="B103" s="151" t="n">
        <v>1</v>
      </c>
      <c r="C103" s="29" t="n">
        <v>4592.86</v>
      </c>
    </row>
    <row r="104" customFormat="false" ht="17.25" hidden="false" customHeight="true" outlineLevel="0" collapsed="false">
      <c r="A104" s="45" t="n">
        <v>44377</v>
      </c>
      <c r="B104" s="151" t="n">
        <v>1</v>
      </c>
      <c r="C104" s="29" t="n">
        <v>4641.7</v>
      </c>
    </row>
    <row r="105" customFormat="false" ht="17.25" hidden="false" customHeight="true" outlineLevel="0" collapsed="false">
      <c r="A105" s="45" t="n">
        <v>44379</v>
      </c>
      <c r="B105" s="151" t="n">
        <v>1</v>
      </c>
      <c r="C105" s="29" t="n">
        <v>4625.97</v>
      </c>
    </row>
    <row r="106" customFormat="false" ht="17.25" hidden="false" customHeight="true" outlineLevel="0" collapsed="false">
      <c r="A106" s="45" t="n">
        <v>44363</v>
      </c>
      <c r="B106" s="151" t="n">
        <v>1</v>
      </c>
      <c r="C106" s="29" t="n">
        <v>4558.15</v>
      </c>
    </row>
    <row r="107" customFormat="false" ht="17.25" hidden="false" customHeight="true" outlineLevel="0" collapsed="false">
      <c r="A107" s="45" t="n">
        <v>44386</v>
      </c>
      <c r="B107" s="151" t="n">
        <v>1</v>
      </c>
      <c r="C107" s="29" t="n">
        <v>4421.67</v>
      </c>
    </row>
    <row r="108" customFormat="false" ht="17.25" hidden="false" customHeight="true" outlineLevel="0" collapsed="false">
      <c r="A108" s="45" t="n">
        <v>44384</v>
      </c>
      <c r="B108" s="151" t="n">
        <v>1</v>
      </c>
      <c r="C108" s="29" t="n">
        <v>4509.22</v>
      </c>
    </row>
    <row r="109" customFormat="false" ht="17.25" hidden="false" customHeight="true" outlineLevel="0" collapsed="false">
      <c r="A109" s="45" t="n">
        <v>44385</v>
      </c>
      <c r="B109" s="151" t="n">
        <v>1</v>
      </c>
      <c r="C109" s="29" t="n">
        <v>4422.46</v>
      </c>
    </row>
    <row r="110" customFormat="false" ht="17.25" hidden="false" customHeight="true" outlineLevel="0" collapsed="false">
      <c r="A110" s="45" t="n">
        <v>44389</v>
      </c>
      <c r="B110" s="151" t="n">
        <v>1</v>
      </c>
      <c r="C110" s="29" t="n">
        <v>4446.02</v>
      </c>
    </row>
    <row r="111" customFormat="false" ht="17.25" hidden="false" customHeight="true" outlineLevel="0" collapsed="false">
      <c r="A111" s="45" t="n">
        <v>44390</v>
      </c>
      <c r="B111" s="151" t="n">
        <v>1</v>
      </c>
      <c r="C111" s="29" t="n">
        <v>4465.55</v>
      </c>
    </row>
    <row r="112" customFormat="false" ht="17.25" hidden="false" customHeight="true" outlineLevel="0" collapsed="false">
      <c r="A112" s="45" t="n">
        <v>44383</v>
      </c>
      <c r="B112" s="151" t="n">
        <v>1</v>
      </c>
      <c r="C112" s="29" t="n">
        <v>4575.41</v>
      </c>
    </row>
    <row r="113" customFormat="false" ht="17.25" hidden="false" customHeight="true" outlineLevel="0" collapsed="false">
      <c r="A113" s="45" t="n">
        <v>44368</v>
      </c>
      <c r="B113" s="151" t="n">
        <v>1</v>
      </c>
      <c r="C113" s="29" t="n">
        <v>4462.31</v>
      </c>
    </row>
    <row r="114" customFormat="false" ht="17.25" hidden="false" customHeight="true" outlineLevel="0" collapsed="false">
      <c r="A114" s="45" t="n">
        <v>44335</v>
      </c>
      <c r="B114" s="151" t="n">
        <v>1</v>
      </c>
      <c r="C114" s="29" t="n">
        <v>4557.01</v>
      </c>
    </row>
    <row r="115" customFormat="false" ht="17.25" hidden="false" customHeight="true" outlineLevel="0" collapsed="false">
      <c r="A115" s="45" t="n">
        <v>44336</v>
      </c>
      <c r="B115" s="151" t="n">
        <v>1</v>
      </c>
      <c r="C115" s="29" t="n">
        <v>4550.15</v>
      </c>
    </row>
    <row r="116" customFormat="false" ht="17.25" hidden="false" customHeight="true" outlineLevel="0" collapsed="false">
      <c r="A116" s="45" t="n">
        <v>44344</v>
      </c>
      <c r="B116" s="151" t="n">
        <v>1</v>
      </c>
      <c r="C116" s="29" t="n">
        <v>4567.59</v>
      </c>
    </row>
    <row r="117" customFormat="false" ht="17.25" hidden="false" customHeight="true" outlineLevel="0" collapsed="false">
      <c r="A117" s="45" t="n">
        <v>44334</v>
      </c>
      <c r="B117" s="151" t="n">
        <v>1</v>
      </c>
      <c r="C117" s="29" t="n">
        <v>4554.82</v>
      </c>
    </row>
    <row r="118" customFormat="false" ht="17.25" hidden="false" customHeight="true" outlineLevel="0" collapsed="false">
      <c r="A118" s="45" t="n">
        <v>44354</v>
      </c>
      <c r="B118" s="151" t="n">
        <v>1</v>
      </c>
      <c r="C118" s="29" t="n">
        <v>4560.43</v>
      </c>
    </row>
    <row r="119" customFormat="false" ht="17.25" hidden="false" customHeight="true" outlineLevel="0" collapsed="false">
      <c r="A119" s="45" t="n">
        <v>44350</v>
      </c>
      <c r="B119" s="151" t="n">
        <v>1</v>
      </c>
      <c r="C119" s="29" t="n">
        <v>4567.87</v>
      </c>
    </row>
    <row r="120" customFormat="false" ht="17.25" hidden="false" customHeight="true" outlineLevel="0" collapsed="false">
      <c r="A120" s="45" t="n">
        <v>44348</v>
      </c>
      <c r="B120" s="151" t="n">
        <v>1</v>
      </c>
      <c r="C120" s="29" t="n">
        <v>4579.62</v>
      </c>
    </row>
    <row r="121" customFormat="false" ht="17.25" hidden="false" customHeight="true" outlineLevel="0" collapsed="false">
      <c r="A121" s="45" t="n">
        <v>44242</v>
      </c>
      <c r="B121" s="151" t="n">
        <v>1</v>
      </c>
      <c r="C121" s="29" t="n">
        <v>4494.85</v>
      </c>
    </row>
    <row r="122" customFormat="false" ht="17.25" hidden="false" customHeight="true" outlineLevel="0" collapsed="false">
      <c r="A122" s="45" t="n">
        <v>44243</v>
      </c>
      <c r="B122" s="151" t="n">
        <v>1</v>
      </c>
      <c r="C122" s="29" t="n">
        <v>4497.85</v>
      </c>
    </row>
    <row r="123" customFormat="false" ht="17.25" hidden="false" customHeight="true" outlineLevel="0" collapsed="false">
      <c r="A123" s="45" t="n">
        <v>44230</v>
      </c>
      <c r="B123" s="151" t="n">
        <v>1</v>
      </c>
      <c r="C123" s="29" t="n">
        <v>4523.11</v>
      </c>
    </row>
    <row r="124" customFormat="false" ht="17.25" hidden="false" customHeight="true" outlineLevel="0" collapsed="false">
      <c r="A124" s="45" t="n">
        <v>44337</v>
      </c>
      <c r="B124" s="151" t="n">
        <v>1</v>
      </c>
      <c r="C124" s="29" t="n">
        <v>4561.06</v>
      </c>
    </row>
    <row r="125" customFormat="false" ht="17.25" hidden="false" customHeight="true" outlineLevel="0" collapsed="false">
      <c r="A125" s="45" t="n">
        <v>44355</v>
      </c>
      <c r="B125" s="151" t="n">
        <v>1</v>
      </c>
      <c r="C125" s="29" t="n">
        <v>4570.31</v>
      </c>
    </row>
    <row r="126" customFormat="false" ht="17.25" hidden="false" customHeight="true" outlineLevel="0" collapsed="false">
      <c r="A126" s="45" t="n">
        <v>44349</v>
      </c>
      <c r="B126" s="151" t="n">
        <v>1</v>
      </c>
      <c r="C126" s="29" t="n">
        <v>4578.85</v>
      </c>
    </row>
    <row r="127" customFormat="false" ht="17.25" hidden="false" customHeight="true" outlineLevel="0" collapsed="false">
      <c r="A127" s="45" t="n">
        <v>44351</v>
      </c>
      <c r="B127" s="151" t="n">
        <v>1</v>
      </c>
      <c r="C127" s="29" t="n">
        <v>4558.78</v>
      </c>
    </row>
    <row r="128" customFormat="false" ht="17.25" hidden="false" customHeight="true" outlineLevel="0" collapsed="false">
      <c r="A128" s="45" t="n">
        <v>44347</v>
      </c>
      <c r="B128" s="151" t="n">
        <v>1</v>
      </c>
      <c r="C128" s="29" t="n">
        <v>4572.06</v>
      </c>
    </row>
    <row r="129" customFormat="false" ht="17.25" hidden="false" customHeight="true" outlineLevel="0" collapsed="false">
      <c r="A129" s="45" t="n">
        <v>44201</v>
      </c>
      <c r="B129" s="151" t="n">
        <v>1</v>
      </c>
      <c r="C129" s="29" t="n">
        <v>4691.47</v>
      </c>
    </row>
    <row r="130" customFormat="false" ht="17.25" hidden="false" customHeight="true" outlineLevel="0" collapsed="false">
      <c r="A130" s="45" t="n">
        <v>44523</v>
      </c>
      <c r="B130" s="151" t="n">
        <v>1</v>
      </c>
      <c r="C130" s="29" t="n">
        <v>4462.86</v>
      </c>
    </row>
    <row r="131" customFormat="false" ht="17.25" hidden="false" customHeight="true" outlineLevel="0" collapsed="false">
      <c r="A131" s="45" t="n">
        <v>44519</v>
      </c>
      <c r="B131" s="151" t="n">
        <v>1</v>
      </c>
      <c r="C131" s="29" t="n">
        <v>4481.75</v>
      </c>
    </row>
    <row r="132" customFormat="false" ht="17.25" hidden="false" customHeight="true" outlineLevel="0" collapsed="false">
      <c r="A132" s="45" t="n">
        <v>44510</v>
      </c>
      <c r="B132" s="151" t="n">
        <v>1</v>
      </c>
      <c r="C132" s="29" t="n">
        <v>4556.38</v>
      </c>
    </row>
    <row r="133" customFormat="false" ht="17.25" hidden="false" customHeight="true" outlineLevel="0" collapsed="false">
      <c r="A133" s="45" t="n">
        <v>44526</v>
      </c>
      <c r="B133" s="151" t="n">
        <v>1</v>
      </c>
      <c r="C133" s="29" t="n">
        <v>4449.48</v>
      </c>
    </row>
    <row r="134" customFormat="false" ht="17.25" hidden="false" customHeight="true" outlineLevel="0" collapsed="false">
      <c r="A134" s="45" t="n">
        <v>44524</v>
      </c>
      <c r="B134" s="151" t="n">
        <v>1</v>
      </c>
      <c r="C134" s="29" t="n">
        <v>4447.62</v>
      </c>
    </row>
    <row r="135" customFormat="false" ht="17.25" hidden="false" customHeight="true" outlineLevel="0" collapsed="false">
      <c r="A135" s="45" t="n">
        <v>44530</v>
      </c>
      <c r="B135" s="151" t="n">
        <v>1</v>
      </c>
      <c r="C135" s="29" t="n">
        <v>4492.86</v>
      </c>
    </row>
    <row r="136" customFormat="false" ht="17.25" hidden="false" customHeight="true" outlineLevel="0" collapsed="false">
      <c r="A136" s="45" t="n">
        <v>44525</v>
      </c>
      <c r="B136" s="151" t="n">
        <v>1</v>
      </c>
      <c r="C136" s="29" t="n">
        <v>4442.15</v>
      </c>
    </row>
    <row r="137" customFormat="false" ht="17.25" hidden="false" customHeight="true" outlineLevel="0" collapsed="false">
      <c r="A137" s="45" t="n">
        <v>44532</v>
      </c>
      <c r="B137" s="151" t="n">
        <v>1</v>
      </c>
      <c r="C137" s="29" t="n">
        <v>4489.29</v>
      </c>
    </row>
    <row r="138" customFormat="false" ht="17.25" hidden="false" customHeight="true" outlineLevel="0" collapsed="false">
      <c r="A138" s="45" t="n">
        <v>44533</v>
      </c>
      <c r="B138" s="151" t="n">
        <v>1</v>
      </c>
      <c r="C138" s="29" t="n">
        <v>4471.57</v>
      </c>
    </row>
    <row r="139" customFormat="false" ht="17.25" hidden="false" customHeight="true" outlineLevel="0" collapsed="false">
      <c r="A139" s="45" t="n">
        <v>44529</v>
      </c>
      <c r="B139" s="151" t="n">
        <v>1</v>
      </c>
      <c r="C139" s="29" t="n">
        <v>4473.41</v>
      </c>
    </row>
    <row r="140" customFormat="false" ht="17.25" hidden="false" customHeight="true" outlineLevel="0" collapsed="false">
      <c r="A140" s="45" t="n">
        <v>44531</v>
      </c>
      <c r="B140" s="151" t="n">
        <v>1</v>
      </c>
      <c r="C140" s="29" t="n">
        <v>4494.94</v>
      </c>
    </row>
    <row r="141" customFormat="false" ht="17.25" hidden="false" customHeight="true" outlineLevel="0" collapsed="false">
      <c r="A141" s="45" t="n">
        <v>44522</v>
      </c>
      <c r="B141" s="151" t="n">
        <v>1</v>
      </c>
      <c r="C141" s="29" t="n">
        <v>4464.21</v>
      </c>
    </row>
    <row r="142" customFormat="false" ht="17.25" hidden="false" customHeight="true" outlineLevel="0" collapsed="false">
      <c r="A142" s="45" t="n">
        <v>44200</v>
      </c>
      <c r="B142" s="151" t="n">
        <v>1</v>
      </c>
      <c r="C142" s="29" t="n">
        <v>4690.21</v>
      </c>
    </row>
    <row r="143" customFormat="false" ht="17.25" hidden="false" customHeight="true" outlineLevel="0" collapsed="false">
      <c r="A143" s="45" t="n">
        <v>44202</v>
      </c>
      <c r="B143" s="151" t="n">
        <v>1</v>
      </c>
      <c r="C143" s="29" t="n">
        <v>4640.59</v>
      </c>
    </row>
    <row r="144" customFormat="false" ht="17.25" hidden="false" customHeight="true" outlineLevel="0" collapsed="false">
      <c r="A144" s="45" t="n">
        <v>44537</v>
      </c>
      <c r="B144" s="151" t="n">
        <v>1</v>
      </c>
      <c r="C144" s="29" t="n">
        <v>4451.04</v>
      </c>
    </row>
    <row r="145" customFormat="false" ht="17.25" hidden="false" customHeight="true" outlineLevel="0" collapsed="false">
      <c r="A145" s="45" t="n">
        <v>44203</v>
      </c>
      <c r="B145" s="151" t="n">
        <v>1</v>
      </c>
      <c r="C145" s="29" t="n">
        <v>4653.35</v>
      </c>
    </row>
    <row r="146" customFormat="false" ht="17.25" hidden="false" customHeight="true" outlineLevel="0" collapsed="false">
      <c r="A146" s="45" t="n">
        <v>44210</v>
      </c>
      <c r="B146" s="151" t="n">
        <v>1</v>
      </c>
      <c r="C146" s="29" t="n">
        <v>4549.63</v>
      </c>
    </row>
    <row r="147" customFormat="false" ht="17.25" hidden="false" customHeight="true" outlineLevel="0" collapsed="false">
      <c r="A147" s="45" t="n">
        <v>44208</v>
      </c>
      <c r="B147" s="151" t="n">
        <v>1</v>
      </c>
      <c r="C147" s="29" t="n">
        <v>4594.46</v>
      </c>
    </row>
    <row r="148" customFormat="false" ht="17.25" hidden="false" customHeight="true" outlineLevel="0" collapsed="false">
      <c r="A148" s="45" t="n">
        <v>44207</v>
      </c>
      <c r="B148" s="151" t="n">
        <v>1</v>
      </c>
      <c r="C148" s="29" t="n">
        <v>4637.96</v>
      </c>
    </row>
    <row r="149" customFormat="false" ht="17.25" hidden="false" customHeight="true" outlineLevel="0" collapsed="false">
      <c r="A149" s="45" t="n">
        <v>44214</v>
      </c>
      <c r="B149" s="151" t="n">
        <v>1</v>
      </c>
      <c r="C149" s="29" t="n">
        <v>4531.64</v>
      </c>
    </row>
    <row r="150" customFormat="false" ht="17.25" hidden="false" customHeight="true" outlineLevel="0" collapsed="false">
      <c r="A150" s="45" t="n">
        <v>44209</v>
      </c>
      <c r="B150" s="151" t="n">
        <v>1</v>
      </c>
      <c r="C150" s="29" t="n">
        <v>4582.74</v>
      </c>
    </row>
    <row r="151" customFormat="false" ht="17.25" hidden="false" customHeight="true" outlineLevel="0" collapsed="false">
      <c r="A151" s="45" t="n">
        <v>44544</v>
      </c>
      <c r="B151" s="151" t="n">
        <v>1</v>
      </c>
      <c r="C151" s="29" t="n">
        <v>4448.59</v>
      </c>
    </row>
    <row r="152" customFormat="false" ht="17.25" hidden="false" customHeight="true" outlineLevel="0" collapsed="false">
      <c r="A152" s="45" t="n">
        <v>44211</v>
      </c>
      <c r="B152" s="151" t="n">
        <v>1</v>
      </c>
      <c r="C152" s="29" t="n">
        <v>4541.74</v>
      </c>
    </row>
    <row r="153" customFormat="false" ht="17.25" hidden="false" customHeight="true" outlineLevel="0" collapsed="false">
      <c r="A153" s="45" t="n">
        <v>44539</v>
      </c>
      <c r="B153" s="151" t="n">
        <v>1</v>
      </c>
      <c r="C153" s="29" t="n">
        <v>4461.59</v>
      </c>
    </row>
    <row r="154" customFormat="false" ht="17.25" hidden="false" customHeight="true" outlineLevel="0" collapsed="false">
      <c r="A154" s="45" t="n">
        <v>44215</v>
      </c>
      <c r="B154" s="151" t="n">
        <v>1</v>
      </c>
      <c r="C154" s="29" t="n">
        <v>4548.31</v>
      </c>
    </row>
    <row r="155" customFormat="false" ht="17.25" hidden="false" customHeight="true" outlineLevel="0" collapsed="false">
      <c r="A155" s="45" t="n">
        <v>44204</v>
      </c>
      <c r="B155" s="151" t="n">
        <v>1</v>
      </c>
      <c r="C155" s="29" t="n">
        <v>4643.45</v>
      </c>
    </row>
    <row r="156" customFormat="false" ht="17.25" hidden="false" customHeight="true" outlineLevel="0" collapsed="false">
      <c r="A156" s="45" t="n">
        <v>44237</v>
      </c>
      <c r="B156" s="151" t="n">
        <v>1</v>
      </c>
      <c r="C156" s="29" t="n">
        <v>4508.23</v>
      </c>
    </row>
    <row r="157" customFormat="false" ht="17.25" hidden="false" customHeight="true" outlineLevel="0" collapsed="false">
      <c r="A157" s="45" t="n">
        <v>44231</v>
      </c>
      <c r="B157" s="151" t="n">
        <v>1</v>
      </c>
      <c r="C157" s="29" t="n">
        <v>4481.07</v>
      </c>
    </row>
    <row r="158" customFormat="false" ht="17.25" hidden="false" customHeight="true" outlineLevel="0" collapsed="false">
      <c r="A158" s="45" t="n">
        <v>44232</v>
      </c>
      <c r="B158" s="151" t="n">
        <v>1</v>
      </c>
      <c r="C158" s="29" t="n">
        <v>4432.81</v>
      </c>
    </row>
    <row r="159" customFormat="false" ht="17.25" hidden="false" customHeight="true" outlineLevel="0" collapsed="false">
      <c r="A159" s="45" t="n">
        <v>44540</v>
      </c>
      <c r="B159" s="151" t="n">
        <v>1</v>
      </c>
      <c r="C159" s="29" t="n">
        <v>4463.01</v>
      </c>
    </row>
    <row r="160" customFormat="false" ht="17.25" hidden="false" customHeight="true" outlineLevel="0" collapsed="false">
      <c r="A160" s="45" t="n">
        <v>44238</v>
      </c>
      <c r="B160" s="151" t="n">
        <v>1</v>
      </c>
      <c r="C160" s="29" t="n">
        <v>4518.16</v>
      </c>
    </row>
    <row r="161" customFormat="false" ht="17.25" hidden="false" customHeight="true" outlineLevel="0" collapsed="false">
      <c r="A161" s="45" t="n">
        <v>44245</v>
      </c>
      <c r="B161" s="151" t="n">
        <v>1</v>
      </c>
      <c r="C161" s="29" t="n">
        <v>4507.07</v>
      </c>
    </row>
    <row r="162" customFormat="false" ht="17.25" hidden="false" customHeight="true" outlineLevel="0" collapsed="false">
      <c r="A162" s="45" t="n">
        <v>44246</v>
      </c>
      <c r="B162" s="151" t="n">
        <v>1</v>
      </c>
      <c r="C162" s="29" t="n">
        <v>4550.48</v>
      </c>
    </row>
    <row r="163" customFormat="false" ht="17.25" hidden="false" customHeight="true" outlineLevel="0" collapsed="false">
      <c r="A163" s="45" t="n">
        <v>44249</v>
      </c>
      <c r="B163" s="151" t="n">
        <v>1</v>
      </c>
      <c r="C163" s="29" t="n">
        <v>4552.55</v>
      </c>
    </row>
    <row r="164" customFormat="false" ht="17.25" hidden="false" customHeight="true" outlineLevel="0" collapsed="false">
      <c r="A164" s="45" t="n">
        <v>44250</v>
      </c>
      <c r="B164" s="151" t="n">
        <v>1</v>
      </c>
      <c r="C164" s="29" t="n">
        <v>4542.09</v>
      </c>
    </row>
    <row r="165" customFormat="false" ht="17.25" hidden="false" customHeight="true" outlineLevel="0" collapsed="false">
      <c r="A165" s="45" t="n">
        <v>44251</v>
      </c>
      <c r="B165" s="151" t="n">
        <v>1</v>
      </c>
      <c r="C165" s="29" t="n">
        <v>4549.25</v>
      </c>
    </row>
    <row r="166" customFormat="false" ht="17.25" hidden="false" customHeight="true" outlineLevel="0" collapsed="false">
      <c r="A166" s="45" t="n">
        <v>44252</v>
      </c>
      <c r="B166" s="151" t="n">
        <v>1</v>
      </c>
      <c r="C166" s="29" t="n">
        <v>4531.66</v>
      </c>
    </row>
    <row r="167" customFormat="false" ht="17.25" hidden="false" customHeight="true" outlineLevel="0" collapsed="false">
      <c r="A167" s="45" t="n">
        <v>44253</v>
      </c>
      <c r="B167" s="151" t="n">
        <v>1</v>
      </c>
      <c r="C167" s="29" t="n">
        <v>4539.29</v>
      </c>
    </row>
    <row r="168" customFormat="false" ht="17.25" hidden="false" customHeight="true" outlineLevel="0" collapsed="false">
      <c r="A168" s="45" t="n">
        <v>44256</v>
      </c>
      <c r="B168" s="151" t="n">
        <v>1</v>
      </c>
      <c r="C168" s="29" t="n">
        <v>4533.67</v>
      </c>
    </row>
    <row r="169" customFormat="false" ht="17.25" hidden="false" customHeight="true" outlineLevel="0" collapsed="false">
      <c r="A169" s="45" t="n">
        <v>44257</v>
      </c>
      <c r="B169" s="151" t="n">
        <v>1</v>
      </c>
      <c r="C169" s="29" t="n">
        <v>4478.66</v>
      </c>
    </row>
    <row r="170" customFormat="false" ht="17.25" hidden="false" customHeight="true" outlineLevel="0" collapsed="false">
      <c r="A170" s="45" t="n">
        <v>44258</v>
      </c>
      <c r="B170" s="151" t="n">
        <v>1</v>
      </c>
      <c r="C170" s="29" t="n">
        <v>4510.24</v>
      </c>
    </row>
    <row r="171" customFormat="false" ht="17.25" hidden="false" customHeight="true" outlineLevel="0" collapsed="false">
      <c r="A171" s="45" t="n">
        <v>44259</v>
      </c>
      <c r="B171" s="151" t="n">
        <v>1</v>
      </c>
      <c r="C171" s="29" t="n">
        <v>4533.07</v>
      </c>
    </row>
    <row r="172" customFormat="false" ht="17.25" hidden="false" customHeight="true" outlineLevel="0" collapsed="false">
      <c r="A172" s="45" t="n">
        <v>44260</v>
      </c>
      <c r="B172" s="151" t="n">
        <v>1</v>
      </c>
      <c r="C172" s="29" t="n">
        <v>4463.24</v>
      </c>
    </row>
    <row r="173" customFormat="false" ht="17.25" hidden="false" customHeight="true" outlineLevel="0" collapsed="false">
      <c r="A173" s="45" t="n">
        <v>44278</v>
      </c>
      <c r="B173" s="151" t="n">
        <v>1</v>
      </c>
      <c r="C173" s="29" t="n">
        <v>4480.97</v>
      </c>
    </row>
    <row r="174" customFormat="false" ht="17.25" hidden="false" customHeight="true" outlineLevel="0" collapsed="false">
      <c r="A174" s="45" t="n">
        <v>44279</v>
      </c>
      <c r="B174" s="151" t="n">
        <v>1</v>
      </c>
      <c r="C174" s="29" t="n">
        <v>4468.78</v>
      </c>
    </row>
    <row r="175" customFormat="false" ht="17.25" hidden="false" customHeight="true" outlineLevel="0" collapsed="false">
      <c r="A175" s="45" t="n">
        <v>44280</v>
      </c>
      <c r="B175" s="151" t="n">
        <v>1</v>
      </c>
      <c r="C175" s="29" t="n">
        <v>4449.36</v>
      </c>
    </row>
    <row r="176" customFormat="false" ht="17.25" hidden="false" customHeight="true" outlineLevel="0" collapsed="false">
      <c r="A176" s="45" t="n">
        <v>44281</v>
      </c>
      <c r="B176" s="151" t="n">
        <v>1</v>
      </c>
      <c r="C176" s="29" t="n">
        <v>4461.11</v>
      </c>
    </row>
    <row r="177" customFormat="false" ht="17.25" hidden="false" customHeight="true" outlineLevel="0" collapsed="false">
      <c r="A177" s="45" t="n">
        <v>44285</v>
      </c>
      <c r="B177" s="151" t="n">
        <v>1</v>
      </c>
      <c r="C177" s="29" t="n">
        <v>4422.67</v>
      </c>
    </row>
    <row r="178" customFormat="false" ht="17.25" hidden="false" customHeight="true" outlineLevel="0" collapsed="false">
      <c r="A178" s="45" t="n">
        <v>44286</v>
      </c>
      <c r="B178" s="151" t="n">
        <v>1</v>
      </c>
      <c r="C178" s="29" t="n">
        <v>4425.52</v>
      </c>
    </row>
    <row r="179" customFormat="false" ht="17.25" hidden="false" customHeight="true" outlineLevel="0" collapsed="false">
      <c r="A179" s="45" t="n">
        <v>44287</v>
      </c>
      <c r="B179" s="151" t="n">
        <v>1</v>
      </c>
      <c r="C179" s="29" t="n">
        <v>4434.48</v>
      </c>
    </row>
    <row r="180" customFormat="false" ht="17.25" hidden="false" customHeight="true" outlineLevel="0" collapsed="false">
      <c r="A180" s="45" t="n">
        <v>44292</v>
      </c>
      <c r="B180" s="151" t="n">
        <v>1</v>
      </c>
      <c r="C180" s="29" t="n">
        <v>4468.38</v>
      </c>
    </row>
    <row r="181" customFormat="false" ht="17.25" hidden="false" customHeight="true" outlineLevel="0" collapsed="false">
      <c r="A181" s="45" t="n">
        <v>44293</v>
      </c>
      <c r="B181" s="151" t="n">
        <v>1</v>
      </c>
      <c r="C181" s="29" t="n">
        <v>4485.01</v>
      </c>
    </row>
    <row r="182" customFormat="false" ht="17.25" hidden="false" customHeight="true" outlineLevel="0" collapsed="false">
      <c r="A182" s="45" t="n">
        <v>44263</v>
      </c>
      <c r="B182" s="151" t="n">
        <v>1</v>
      </c>
      <c r="C182" s="29" t="n">
        <v>4468.26</v>
      </c>
    </row>
    <row r="183" customFormat="false" ht="17.25" hidden="false" customHeight="true" outlineLevel="0" collapsed="false">
      <c r="A183" s="45" t="n">
        <v>44264</v>
      </c>
      <c r="B183" s="151" t="n">
        <v>1</v>
      </c>
      <c r="C183" s="29" t="n">
        <v>4493.02</v>
      </c>
    </row>
    <row r="184" customFormat="false" ht="17.25" hidden="false" customHeight="true" outlineLevel="0" collapsed="false">
      <c r="A184" s="45" t="n">
        <v>44265</v>
      </c>
      <c r="B184" s="151" t="n">
        <v>1</v>
      </c>
      <c r="C184" s="29" t="n">
        <v>4454.12</v>
      </c>
    </row>
    <row r="185" customFormat="false" ht="17.25" hidden="false" customHeight="true" outlineLevel="0" collapsed="false">
      <c r="A185" s="45" t="n">
        <v>44266</v>
      </c>
      <c r="B185" s="151" t="n">
        <v>1</v>
      </c>
      <c r="C185" s="29" t="n">
        <v>4478.9</v>
      </c>
    </row>
    <row r="186" customFormat="false" ht="17.25" hidden="false" customHeight="true" outlineLevel="0" collapsed="false">
      <c r="A186" s="45" t="n">
        <v>44267</v>
      </c>
      <c r="B186" s="151" t="n">
        <v>1</v>
      </c>
      <c r="C186" s="29" t="n">
        <v>4503.98</v>
      </c>
    </row>
    <row r="187" customFormat="false" ht="17.25" hidden="false" customHeight="true" outlineLevel="0" collapsed="false">
      <c r="A187" s="45" t="n">
        <v>44270</v>
      </c>
      <c r="B187" s="151" t="n">
        <v>1</v>
      </c>
      <c r="C187" s="29" t="n">
        <v>4478.33</v>
      </c>
    </row>
    <row r="188" customFormat="false" ht="17.25" hidden="false" customHeight="true" outlineLevel="0" collapsed="false">
      <c r="A188" s="45" t="n">
        <v>44271</v>
      </c>
      <c r="B188" s="151" t="n">
        <v>1</v>
      </c>
      <c r="C188" s="29" t="n">
        <v>4489.73</v>
      </c>
    </row>
    <row r="189" customFormat="false" ht="17.25" hidden="false" customHeight="true" outlineLevel="0" collapsed="false">
      <c r="A189" s="45" t="n">
        <v>44272</v>
      </c>
      <c r="B189" s="151" t="n">
        <v>1</v>
      </c>
      <c r="C189" s="29" t="n">
        <v>4487.75</v>
      </c>
    </row>
    <row r="190" customFormat="false" ht="17.25" hidden="false" customHeight="true" outlineLevel="0" collapsed="false">
      <c r="A190" s="45" t="n">
        <v>44273</v>
      </c>
      <c r="B190" s="151" t="n">
        <v>1</v>
      </c>
      <c r="C190" s="29" t="n">
        <v>4512.17</v>
      </c>
    </row>
    <row r="191" customFormat="false" ht="17.25" hidden="false" customHeight="true" outlineLevel="0" collapsed="false">
      <c r="A191" s="45" t="n">
        <v>44274</v>
      </c>
      <c r="B191" s="151" t="n">
        <v>1</v>
      </c>
      <c r="C191" s="29" t="n">
        <v>4477.99</v>
      </c>
    </row>
    <row r="192" customFormat="false" ht="17.25" hidden="false" customHeight="true" outlineLevel="0" collapsed="false">
      <c r="A192" s="45" t="n">
        <v>44277</v>
      </c>
      <c r="B192" s="151" t="n">
        <v>1</v>
      </c>
      <c r="C192" s="29" t="n">
        <v>4490.3</v>
      </c>
    </row>
    <row r="193" customFormat="false" ht="17.25" hidden="false" customHeight="true" outlineLevel="0" collapsed="false">
      <c r="A193" s="45" t="n">
        <v>44312</v>
      </c>
      <c r="B193" s="151" t="n">
        <v>1</v>
      </c>
      <c r="C193" s="29" t="n">
        <v>4552.7</v>
      </c>
    </row>
    <row r="194" customFormat="false" ht="17.25" hidden="false" customHeight="true" outlineLevel="0" collapsed="false">
      <c r="A194" s="45" t="n">
        <v>44313</v>
      </c>
      <c r="B194" s="151" t="n">
        <v>1</v>
      </c>
      <c r="C194" s="29" t="n">
        <v>4556.62</v>
      </c>
    </row>
    <row r="195" customFormat="false" ht="17.25" hidden="false" customHeight="true" outlineLevel="0" collapsed="false">
      <c r="A195" s="45" t="n">
        <v>44314</v>
      </c>
      <c r="B195" s="151" t="n">
        <v>1</v>
      </c>
      <c r="C195" s="29" t="n">
        <v>4567.8</v>
      </c>
    </row>
    <row r="196" customFormat="false" ht="17.25" hidden="false" customHeight="true" outlineLevel="0" collapsed="false">
      <c r="A196" s="45" t="n">
        <v>44315</v>
      </c>
      <c r="B196" s="151" t="n">
        <v>1</v>
      </c>
      <c r="C196" s="29" t="n">
        <v>4566.38</v>
      </c>
    </row>
    <row r="197" customFormat="false" ht="17.25" hidden="false" customHeight="true" outlineLevel="0" collapsed="false">
      <c r="A197" s="45" t="n">
        <v>44294</v>
      </c>
      <c r="B197" s="151" t="n">
        <v>1</v>
      </c>
      <c r="C197" s="29" t="n">
        <v>4492.52</v>
      </c>
    </row>
    <row r="198" customFormat="false" ht="17.25" hidden="false" customHeight="true" outlineLevel="0" collapsed="false">
      <c r="A198" s="45" t="n">
        <v>44295</v>
      </c>
      <c r="B198" s="151" t="n">
        <v>1</v>
      </c>
      <c r="C198" s="29" t="n">
        <v>4496.41</v>
      </c>
    </row>
    <row r="199" customFormat="false" ht="17.25" hidden="false" customHeight="true" outlineLevel="0" collapsed="false">
      <c r="A199" s="45" t="n">
        <v>44298</v>
      </c>
      <c r="B199" s="151" t="n">
        <v>1</v>
      </c>
      <c r="C199" s="29" t="n">
        <v>4501.6</v>
      </c>
    </row>
    <row r="200" customFormat="false" ht="17.25" hidden="false" customHeight="true" outlineLevel="0" collapsed="false">
      <c r="A200" s="45" t="n">
        <v>44299</v>
      </c>
      <c r="B200" s="151" t="n">
        <v>1</v>
      </c>
      <c r="C200" s="29" t="n">
        <v>4483.92</v>
      </c>
    </row>
    <row r="201" customFormat="false" ht="17.25" hidden="false" customHeight="true" outlineLevel="0" collapsed="false">
      <c r="A201" s="45" t="n">
        <v>44300</v>
      </c>
      <c r="B201" s="151" t="n">
        <v>1</v>
      </c>
      <c r="C201" s="29" t="n">
        <v>4513.15</v>
      </c>
    </row>
    <row r="202" customFormat="false" ht="17.25" hidden="false" customHeight="true" outlineLevel="0" collapsed="false">
      <c r="A202" s="45" t="n">
        <v>44301</v>
      </c>
      <c r="B202" s="151" t="n">
        <v>1</v>
      </c>
      <c r="C202" s="29" t="n">
        <v>4521.84</v>
      </c>
    </row>
    <row r="203" customFormat="false" ht="17.25" hidden="false" customHeight="true" outlineLevel="0" collapsed="false">
      <c r="A203" s="45" t="n">
        <v>44302</v>
      </c>
      <c r="B203" s="151" t="n">
        <v>1</v>
      </c>
      <c r="C203" s="29" t="n">
        <v>4484.84</v>
      </c>
    </row>
    <row r="204" customFormat="false" ht="17.25" hidden="false" customHeight="true" outlineLevel="0" collapsed="false">
      <c r="A204" s="45" t="n">
        <v>44305</v>
      </c>
      <c r="B204" s="151" t="n">
        <v>1</v>
      </c>
      <c r="C204" s="29" t="n">
        <v>4501.98</v>
      </c>
    </row>
    <row r="205" customFormat="false" ht="17.25" hidden="false" customHeight="true" outlineLevel="0" collapsed="false">
      <c r="A205" s="45" t="n">
        <v>44306</v>
      </c>
      <c r="B205" s="151" t="n">
        <v>1</v>
      </c>
      <c r="C205" s="29" t="n">
        <v>4533.34</v>
      </c>
    </row>
    <row r="206" customFormat="false" ht="17.25" hidden="false" customHeight="true" outlineLevel="0" collapsed="false">
      <c r="A206" s="45" t="n">
        <v>44307</v>
      </c>
      <c r="B206" s="151" t="n">
        <v>1</v>
      </c>
      <c r="C206" s="29" t="n">
        <v>4546.48</v>
      </c>
    </row>
    <row r="207" customFormat="false" ht="17.25" hidden="false" customHeight="true" outlineLevel="0" collapsed="false">
      <c r="A207" s="45" t="n">
        <v>44308</v>
      </c>
      <c r="B207" s="151" t="n">
        <v>1</v>
      </c>
      <c r="C207" s="29" t="n">
        <v>4520.07</v>
      </c>
    </row>
    <row r="208" customFormat="false" ht="17.25" hidden="false" customHeight="true" outlineLevel="0" collapsed="false">
      <c r="A208" s="45" t="n">
        <v>44309</v>
      </c>
      <c r="B208" s="151" t="n">
        <v>1</v>
      </c>
      <c r="C208" s="29" t="n">
        <v>4529.79</v>
      </c>
    </row>
    <row r="209" customFormat="false" ht="17.25" hidden="false" customHeight="true" outlineLevel="0" collapsed="false">
      <c r="A209" s="45" t="n">
        <v>44244</v>
      </c>
      <c r="B209" s="151" t="n">
        <v>1</v>
      </c>
      <c r="C209" s="29" t="n">
        <v>4495.06</v>
      </c>
    </row>
    <row r="210" customFormat="false" ht="17.25" hidden="false" customHeight="true" outlineLevel="0" collapsed="false">
      <c r="A210" s="45" t="n">
        <v>44341</v>
      </c>
      <c r="B210" s="151" t="n">
        <v>1</v>
      </c>
      <c r="C210" s="29" t="n">
        <v>4572.91</v>
      </c>
    </row>
    <row r="211" customFormat="false" ht="17.25" hidden="false" customHeight="true" outlineLevel="0" collapsed="false">
      <c r="A211" s="45" t="n">
        <v>44343</v>
      </c>
      <c r="B211" s="151" t="n">
        <v>1</v>
      </c>
      <c r="C211" s="29" t="n">
        <v>4564.02</v>
      </c>
    </row>
    <row r="212" customFormat="false" ht="17.25" hidden="false" customHeight="true" outlineLevel="0" collapsed="false">
      <c r="A212" s="45" t="n">
        <v>44323</v>
      </c>
      <c r="B212" s="151" t="n">
        <v>1</v>
      </c>
      <c r="C212" s="29" t="n">
        <v>4509.78</v>
      </c>
    </row>
    <row r="213" customFormat="false" ht="17.25" hidden="false" customHeight="true" outlineLevel="0" collapsed="false">
      <c r="A213" s="45" t="n">
        <v>44320</v>
      </c>
      <c r="B213" s="151" t="n">
        <v>1</v>
      </c>
      <c r="C213" s="29" t="n">
        <v>4506.86</v>
      </c>
    </row>
    <row r="214" customFormat="false" ht="17.25" hidden="false" customHeight="true" outlineLevel="0" collapsed="false">
      <c r="A214" s="45" t="n">
        <v>44321</v>
      </c>
      <c r="B214" s="151" t="n">
        <v>1</v>
      </c>
      <c r="C214" s="29" t="n">
        <v>4518.9</v>
      </c>
    </row>
    <row r="215" customFormat="false" ht="17.25" hidden="false" customHeight="true" outlineLevel="0" collapsed="false">
      <c r="A215" s="45" t="n">
        <v>44327</v>
      </c>
      <c r="B215" s="151" t="n">
        <v>1</v>
      </c>
      <c r="C215" s="29" t="n">
        <v>4530</v>
      </c>
    </row>
    <row r="216" customFormat="false" ht="17.25" hidden="false" customHeight="true" outlineLevel="0" collapsed="false">
      <c r="A216" s="45" t="n">
        <v>44322</v>
      </c>
      <c r="B216" s="151" t="n">
        <v>1</v>
      </c>
      <c r="C216" s="29" t="n">
        <v>4516.32</v>
      </c>
    </row>
    <row r="217" customFormat="false" ht="17.25" hidden="false" customHeight="true" outlineLevel="0" collapsed="false">
      <c r="A217" s="45" t="n">
        <v>44392</v>
      </c>
      <c r="B217" s="151" t="n">
        <v>1</v>
      </c>
      <c r="C217" s="29" t="n">
        <v>4506.56</v>
      </c>
    </row>
    <row r="218" customFormat="false" ht="17.25" hidden="false" customHeight="true" outlineLevel="0" collapsed="false">
      <c r="A218" s="45" t="n">
        <v>44399</v>
      </c>
      <c r="B218" s="151" t="n">
        <v>1</v>
      </c>
      <c r="C218" s="29" t="n">
        <v>4489.38</v>
      </c>
    </row>
    <row r="219" customFormat="false" ht="17.25" hidden="false" customHeight="true" outlineLevel="0" collapsed="false">
      <c r="A219" s="45" t="n">
        <v>44393</v>
      </c>
      <c r="B219" s="151" t="n">
        <v>1</v>
      </c>
      <c r="C219" s="29" t="n">
        <v>4511.44</v>
      </c>
    </row>
    <row r="220" customFormat="false" ht="17.25" hidden="false" customHeight="true" outlineLevel="0" collapsed="false">
      <c r="A220" s="45" t="n">
        <v>44400</v>
      </c>
      <c r="B220" s="151" t="n">
        <v>1</v>
      </c>
      <c r="C220" s="29" t="n">
        <v>4483.8</v>
      </c>
    </row>
    <row r="221" customFormat="false" ht="17.25" hidden="false" customHeight="true" outlineLevel="0" collapsed="false">
      <c r="A221" s="45" t="n">
        <v>44391</v>
      </c>
      <c r="B221" s="151" t="n">
        <v>1</v>
      </c>
      <c r="C221" s="29" t="n">
        <v>4475.8</v>
      </c>
    </row>
    <row r="222" customFormat="false" ht="17.25" hidden="false" customHeight="true" outlineLevel="0" collapsed="false">
      <c r="A222" s="45" t="n">
        <v>44406</v>
      </c>
      <c r="B222" s="151" t="n">
        <v>1</v>
      </c>
      <c r="C222" s="29" t="n">
        <v>4495.8</v>
      </c>
    </row>
    <row r="223" customFormat="false" ht="17.25" hidden="false" customHeight="true" outlineLevel="0" collapsed="false">
      <c r="A223" s="45" t="n">
        <v>44407</v>
      </c>
      <c r="B223" s="151" t="n">
        <v>1</v>
      </c>
      <c r="C223" s="29" t="n">
        <v>4508.58</v>
      </c>
    </row>
    <row r="224" customFormat="false" ht="17.25" hidden="false" customHeight="true" outlineLevel="0" collapsed="false">
      <c r="A224" s="45" t="n">
        <v>44316</v>
      </c>
      <c r="B224" s="151" t="n">
        <v>1</v>
      </c>
      <c r="C224" s="29" t="n">
        <v>4569.33</v>
      </c>
    </row>
    <row r="225" customFormat="false" ht="17.25" hidden="false" customHeight="true" outlineLevel="0" collapsed="false">
      <c r="A225" s="45" t="n">
        <v>44328</v>
      </c>
      <c r="B225" s="151" t="n">
        <v>1</v>
      </c>
      <c r="C225" s="29" t="n">
        <v>4509</v>
      </c>
    </row>
    <row r="226" customFormat="false" ht="17.25" hidden="false" customHeight="true" outlineLevel="0" collapsed="false">
      <c r="A226" s="45" t="n">
        <v>44396</v>
      </c>
      <c r="B226" s="151" t="n">
        <v>1</v>
      </c>
      <c r="C226" s="29" t="n">
        <v>4507.81</v>
      </c>
    </row>
    <row r="227" customFormat="false" ht="17.25" hidden="false" customHeight="true" outlineLevel="0" collapsed="false">
      <c r="A227" s="45" t="n">
        <v>44330</v>
      </c>
      <c r="B227" s="151" t="n">
        <v>1</v>
      </c>
      <c r="C227" s="29" t="n">
        <v>4521</v>
      </c>
    </row>
    <row r="228" customFormat="false" ht="17.25" hidden="false" customHeight="true" outlineLevel="0" collapsed="false">
      <c r="A228" s="45" t="n">
        <v>44333</v>
      </c>
      <c r="B228" s="151" t="n">
        <v>1</v>
      </c>
      <c r="C228" s="29" t="n">
        <v>4539.98</v>
      </c>
    </row>
    <row r="229" customFormat="false" ht="17.25" hidden="false" customHeight="true" outlineLevel="0" collapsed="false">
      <c r="A229" s="45" t="n">
        <v>44326</v>
      </c>
      <c r="B229" s="151" t="n">
        <v>1</v>
      </c>
      <c r="C229" s="29" t="n">
        <v>4543.37</v>
      </c>
    </row>
    <row r="230" customFormat="false" ht="17.25" hidden="false" customHeight="true" outlineLevel="0" collapsed="false">
      <c r="A230" s="45" t="n">
        <v>44398</v>
      </c>
      <c r="B230" s="151" t="n">
        <v>1</v>
      </c>
      <c r="C230" s="29" t="n">
        <v>4491.59</v>
      </c>
    </row>
    <row r="231" customFormat="false" ht="17.25" hidden="false" customHeight="true" outlineLevel="0" collapsed="false">
      <c r="A231" s="45" t="n">
        <v>44342</v>
      </c>
      <c r="B231" s="151" t="n">
        <v>1</v>
      </c>
      <c r="C231" s="29" t="n">
        <v>4568.17</v>
      </c>
    </row>
    <row r="232" customFormat="false" ht="17.25" hidden="false" customHeight="true" outlineLevel="0" collapsed="false">
      <c r="A232" s="45" t="n">
        <v>44357</v>
      </c>
      <c r="B232" s="151" t="n">
        <v>1</v>
      </c>
      <c r="C232" s="29" t="n">
        <v>4587.95</v>
      </c>
    </row>
    <row r="233" customFormat="false" ht="17.25" hidden="false" customHeight="true" outlineLevel="0" collapsed="false">
      <c r="A233" s="45" t="n">
        <v>44358</v>
      </c>
      <c r="B233" s="151" t="n">
        <v>1</v>
      </c>
      <c r="C233" s="29" t="n">
        <v>4593.67</v>
      </c>
    </row>
    <row r="234" customFormat="false" ht="17.25" hidden="false" customHeight="true" outlineLevel="0" collapsed="false">
      <c r="A234" s="45" t="n">
        <v>44361</v>
      </c>
      <c r="B234" s="151" t="n">
        <v>1</v>
      </c>
      <c r="C234" s="29" t="n">
        <v>4591.18</v>
      </c>
    </row>
    <row r="235" customFormat="false" ht="17.25" hidden="false" customHeight="true" outlineLevel="0" collapsed="false">
      <c r="A235" s="45" t="n">
        <v>44369</v>
      </c>
      <c r="B235" s="151" t="n">
        <v>1</v>
      </c>
      <c r="C235" s="29" t="n">
        <v>4469.68</v>
      </c>
    </row>
    <row r="236" customFormat="false" ht="17.25" hidden="false" customHeight="true" outlineLevel="0" collapsed="false">
      <c r="A236" s="45" t="n">
        <v>44362</v>
      </c>
      <c r="B236" s="151" t="n">
        <v>1</v>
      </c>
      <c r="C236" s="29" t="n">
        <v>4553.93</v>
      </c>
    </row>
    <row r="237" customFormat="false" ht="17.25" hidden="false" customHeight="true" outlineLevel="0" collapsed="false">
      <c r="A237" s="45" t="n">
        <v>44356</v>
      </c>
      <c r="B237" s="151" t="n">
        <v>1</v>
      </c>
      <c r="C237" s="29" t="n">
        <v>4581.15</v>
      </c>
    </row>
    <row r="238" customFormat="false" ht="17.25" hidden="false" customHeight="true" outlineLevel="0" collapsed="false">
      <c r="A238" s="45" t="n">
        <v>44370</v>
      </c>
      <c r="B238" s="151" t="n">
        <v>1</v>
      </c>
      <c r="C238" s="29" t="n">
        <v>4481.35</v>
      </c>
    </row>
    <row r="239" customFormat="false" ht="17.25" hidden="false" customHeight="true" outlineLevel="0" collapsed="false">
      <c r="A239" s="45" t="n">
        <v>44371</v>
      </c>
      <c r="B239" s="151" t="n">
        <v>1</v>
      </c>
      <c r="C239" s="29" t="n">
        <v>4543.22</v>
      </c>
    </row>
    <row r="240" customFormat="false" ht="17.25" hidden="false" customHeight="true" outlineLevel="0" collapsed="false">
      <c r="A240" s="45" t="n">
        <v>44235</v>
      </c>
      <c r="B240" s="151" t="n">
        <v>1</v>
      </c>
      <c r="C240" s="29" t="n">
        <v>4459.03</v>
      </c>
    </row>
    <row r="241" customFormat="false" ht="17.25" hidden="false" customHeight="true" outlineLevel="0" collapsed="false">
      <c r="A241" s="45" t="n">
        <v>44217</v>
      </c>
      <c r="B241" s="151" t="n">
        <v>1</v>
      </c>
      <c r="C241" s="29" t="n">
        <v>4587.02</v>
      </c>
    </row>
    <row r="242" customFormat="false" ht="17.25" hidden="false" customHeight="true" outlineLevel="0" collapsed="false">
      <c r="A242" s="45" t="n">
        <v>44218</v>
      </c>
      <c r="B242" s="151" t="n">
        <v>1</v>
      </c>
      <c r="C242" s="29" t="n">
        <v>4560.58</v>
      </c>
    </row>
    <row r="243" customFormat="false" ht="17.25" hidden="false" customHeight="true" outlineLevel="0" collapsed="false">
      <c r="A243" s="45" t="n">
        <v>44221</v>
      </c>
      <c r="B243" s="151" t="n">
        <v>1</v>
      </c>
      <c r="C243" s="29" t="n">
        <v>4561.28</v>
      </c>
    </row>
    <row r="244" customFormat="false" ht="17.25" hidden="false" customHeight="true" outlineLevel="0" collapsed="false">
      <c r="A244" s="45" t="n">
        <v>44225</v>
      </c>
      <c r="B244" s="151" t="n">
        <v>1</v>
      </c>
      <c r="C244" s="29" t="n">
        <v>4554.92</v>
      </c>
    </row>
    <row r="245" customFormat="false" ht="17.25" hidden="false" customHeight="true" outlineLevel="0" collapsed="false">
      <c r="A245" s="45" t="n">
        <v>44222</v>
      </c>
      <c r="B245" s="151" t="n">
        <v>1</v>
      </c>
      <c r="C245" s="29" t="n">
        <v>4572.71</v>
      </c>
    </row>
    <row r="246" customFormat="false" ht="17.25" hidden="false" customHeight="true" outlineLevel="0" collapsed="false">
      <c r="A246" s="45" t="n">
        <v>44229</v>
      </c>
      <c r="B246" s="151" t="n">
        <v>1</v>
      </c>
      <c r="C246" s="29" t="n">
        <v>4528.59</v>
      </c>
    </row>
    <row r="247" customFormat="false" ht="17.25" hidden="false" customHeight="true" outlineLevel="0" collapsed="false">
      <c r="A247" s="45" t="n">
        <v>44223</v>
      </c>
      <c r="B247" s="151" t="n">
        <v>1</v>
      </c>
      <c r="C247" s="29" t="n">
        <v>4585.33</v>
      </c>
    </row>
    <row r="248" customFormat="false" ht="17.25" hidden="false" customHeight="true" outlineLevel="0" collapsed="false">
      <c r="A248" s="45" t="n">
        <v>44224</v>
      </c>
      <c r="B248" s="151" t="n">
        <v>1</v>
      </c>
      <c r="C248" s="29" t="n">
        <v>4533.03</v>
      </c>
    </row>
    <row r="249" customFormat="false" ht="17.25" hidden="false" customHeight="true" outlineLevel="0" collapsed="false">
      <c r="A249" s="45" t="n">
        <v>44239</v>
      </c>
      <c r="B249" s="151" t="n">
        <v>1</v>
      </c>
      <c r="C249" s="29" t="n">
        <v>4549.5</v>
      </c>
    </row>
    <row r="250" customFormat="false" ht="17.25" hidden="false" customHeight="true" outlineLevel="0" collapsed="false">
      <c r="A250" s="45" t="n">
        <v>44228</v>
      </c>
      <c r="B250" s="151" t="n">
        <v>1</v>
      </c>
      <c r="C250" s="29" t="n">
        <v>4577.99</v>
      </c>
    </row>
    <row r="251" customFormat="false" ht="17.25" hidden="false" customHeight="true" outlineLevel="0" collapsed="false">
      <c r="A251" s="45" t="n">
        <v>44216</v>
      </c>
      <c r="B251" s="151" t="n">
        <v>1</v>
      </c>
      <c r="C251" s="29" t="n">
        <v>4568.71</v>
      </c>
    </row>
    <row r="252" customFormat="false" ht="17.25" hidden="false" customHeight="true" outlineLevel="0" collapsed="false">
      <c r="A252" s="45" t="n">
        <v>44236</v>
      </c>
      <c r="B252" s="151" t="n">
        <v>1</v>
      </c>
      <c r="C252" s="29" t="n">
        <v>4480.9</v>
      </c>
    </row>
    <row r="253" customFormat="false" ht="17.25" hidden="false" customHeight="true" outlineLevel="0" collapsed="false">
      <c r="C253" s="29" t="n">
        <f aca="false">+AVERAGE(C3:C252)</f>
        <v>4523.0684</v>
      </c>
    </row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>
      <c r="A256" s="120" t="s">
        <v>3910</v>
      </c>
      <c r="C256" s="2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3.72"/>
    <col collapsed="false" customWidth="true" hidden="false" outlineLevel="0" max="2" min="2" style="2" width="11.72"/>
    <col collapsed="false" customWidth="true" hidden="false" outlineLevel="0" max="3" min="3" style="26" width="10.44"/>
    <col collapsed="false" customWidth="true" hidden="false" outlineLevel="0" max="4" min="4" style="4" width="27.58"/>
    <col collapsed="false" customWidth="true" hidden="false" outlineLevel="0" max="5" min="5" style="4" width="15.72"/>
    <col collapsed="false" customWidth="true" hidden="false" outlineLevel="0" max="6" min="6" style="4" width="5.3"/>
    <col collapsed="false" customWidth="true" hidden="false" outlineLevel="0" max="7" min="7" style="2" width="3.72"/>
    <col collapsed="false" customWidth="true" hidden="false" outlineLevel="0" max="8" min="8" style="4" width="15.72"/>
    <col collapsed="false" customWidth="true" hidden="false" outlineLevel="0" max="9" min="9" style="26" width="13.01"/>
    <col collapsed="false" customWidth="true" hidden="false" outlineLevel="0" max="10" min="10" style="2" width="31.87"/>
    <col collapsed="false" customWidth="true" hidden="false" outlineLevel="0" max="11" min="11" style="4" width="15.72"/>
    <col collapsed="false" customWidth="true" hidden="false" outlineLevel="0" max="12" min="12" style="4" width="13.3"/>
    <col collapsed="false" customWidth="true" hidden="false" outlineLevel="0" max="13" min="13" style="2" width="3.72"/>
    <col collapsed="false" customWidth="true" hidden="false" outlineLevel="0" max="14" min="14" style="4" width="15.72"/>
    <col collapsed="false" customWidth="true" hidden="false" outlineLevel="0" max="15" min="15" style="2" width="3.72"/>
    <col collapsed="false" customWidth="true" hidden="false" outlineLevel="0" max="16" min="16" style="2" width="11.72"/>
    <col collapsed="false" customWidth="true" hidden="false" outlineLevel="0" max="17" min="17" style="26" width="12.29"/>
    <col collapsed="false" customWidth="true" hidden="false" outlineLevel="0" max="18" min="18" style="2" width="31.58"/>
    <col collapsed="false" customWidth="true" hidden="false" outlineLevel="0" max="20" min="19" style="4" width="15.72"/>
    <col collapsed="false" customWidth="true" hidden="false" outlineLevel="0" max="21" min="21" style="2" width="3.72"/>
    <col collapsed="false" customWidth="true" hidden="false" outlineLevel="0" max="22" min="22" style="4" width="18.72"/>
    <col collapsed="false" customWidth="true" hidden="false" outlineLevel="0" max="24" min="23" style="2" width="13.87"/>
    <col collapsed="false" customWidth="true" hidden="false" outlineLevel="0" max="25" min="25" style="2" width="3.58"/>
    <col collapsed="false" customWidth="true" hidden="false" outlineLevel="0" max="26" min="26" style="2" width="14.72"/>
  </cols>
  <sheetData>
    <row r="1" customFormat="false" ht="17.25" hidden="false" customHeight="true" outlineLevel="0" collapsed="false"/>
    <row r="2" customFormat="false" ht="17.25" hidden="false" customHeight="true" outlineLevel="0" collapsed="false">
      <c r="B2" s="152" t="s">
        <v>3911</v>
      </c>
      <c r="C2" s="152"/>
      <c r="D2" s="152"/>
      <c r="E2" s="152"/>
      <c r="F2" s="152"/>
      <c r="H2" s="153" t="s">
        <v>3912</v>
      </c>
      <c r="I2" s="153"/>
      <c r="J2" s="153"/>
      <c r="K2" s="153"/>
      <c r="L2" s="153"/>
      <c r="N2" s="154" t="s">
        <v>3913</v>
      </c>
      <c r="P2" s="152" t="s">
        <v>3914</v>
      </c>
      <c r="Q2" s="152"/>
      <c r="R2" s="152"/>
      <c r="S2" s="152"/>
      <c r="T2" s="152"/>
      <c r="V2" s="154" t="s">
        <v>3915</v>
      </c>
    </row>
    <row r="3" customFormat="false" ht="17.25" hidden="false" customHeight="true" outlineLevel="0" collapsed="false"/>
    <row r="4" customFormat="false" ht="17.25" hidden="false" customHeight="true" outlineLevel="0" collapsed="false">
      <c r="B4" s="127" t="s">
        <v>3028</v>
      </c>
      <c r="C4" s="128" t="s">
        <v>1669</v>
      </c>
      <c r="D4" s="129" t="s">
        <v>3029</v>
      </c>
      <c r="E4" s="129" t="s">
        <v>3030</v>
      </c>
      <c r="F4" s="129" t="s">
        <v>3031</v>
      </c>
      <c r="H4" s="129" t="s">
        <v>3028</v>
      </c>
      <c r="I4" s="128" t="s">
        <v>3051</v>
      </c>
      <c r="J4" s="127" t="s">
        <v>3052</v>
      </c>
      <c r="K4" s="129" t="s">
        <v>3030</v>
      </c>
      <c r="L4" s="129" t="s">
        <v>3031</v>
      </c>
      <c r="P4" s="127" t="s">
        <v>3028</v>
      </c>
      <c r="Q4" s="139" t="s">
        <v>3051</v>
      </c>
      <c r="R4" s="138" t="s">
        <v>3052</v>
      </c>
      <c r="S4" s="141" t="s">
        <v>3030</v>
      </c>
      <c r="T4" s="141" t="s">
        <v>3031</v>
      </c>
    </row>
    <row r="5" customFormat="false" ht="17.25" hidden="false" customHeight="true" outlineLevel="0" collapsed="false">
      <c r="B5" s="130" t="s">
        <v>103</v>
      </c>
      <c r="C5" s="131" t="n">
        <v>37100000</v>
      </c>
      <c r="D5" s="134" t="s">
        <v>593</v>
      </c>
      <c r="E5" s="133" t="n">
        <v>1910033656</v>
      </c>
      <c r="F5" s="133" t="n">
        <v>0</v>
      </c>
      <c r="H5" s="155" t="s">
        <v>105</v>
      </c>
      <c r="I5" s="156" t="n">
        <v>37100000</v>
      </c>
      <c r="J5" s="157" t="s">
        <v>592</v>
      </c>
      <c r="K5" s="158" t="n">
        <v>17325502915.08</v>
      </c>
      <c r="L5" s="158" t="n">
        <v>0</v>
      </c>
      <c r="P5" s="130" t="s">
        <v>100</v>
      </c>
      <c r="Q5" s="159" t="n">
        <v>60310000</v>
      </c>
      <c r="R5" s="157" t="s">
        <v>351</v>
      </c>
      <c r="S5" s="158" t="n">
        <v>0</v>
      </c>
      <c r="T5" s="158" t="n">
        <v>2525112232.9</v>
      </c>
      <c r="V5" s="160" t="n">
        <f aca="false">+E42-K42</f>
        <v>-2694222267.03</v>
      </c>
    </row>
    <row r="6" customFormat="false" ht="17.25" hidden="false" customHeight="true" outlineLevel="0" collapsed="false">
      <c r="B6" s="130" t="s">
        <v>105</v>
      </c>
      <c r="C6" s="161" t="n">
        <v>37100000</v>
      </c>
      <c r="D6" s="162" t="s">
        <v>593</v>
      </c>
      <c r="E6" s="158" t="n">
        <v>20706714340.28</v>
      </c>
      <c r="F6" s="158" t="n">
        <v>0</v>
      </c>
      <c r="H6" s="155" t="s">
        <v>108</v>
      </c>
      <c r="I6" s="156" t="n">
        <v>37100000</v>
      </c>
      <c r="J6" s="157" t="s">
        <v>592</v>
      </c>
      <c r="K6" s="158" t="n">
        <v>1850604475.28</v>
      </c>
      <c r="L6" s="158"/>
      <c r="P6" s="130" t="s">
        <v>100</v>
      </c>
      <c r="Q6" s="159" t="n">
        <v>60310000</v>
      </c>
      <c r="R6" s="157" t="s">
        <v>352</v>
      </c>
      <c r="S6" s="158" t="n">
        <v>0</v>
      </c>
      <c r="T6" s="158" t="n">
        <v>3161278539.14</v>
      </c>
      <c r="V6" s="160" t="n">
        <f aca="false">+E18-K18</f>
        <v>-3896726295.41</v>
      </c>
    </row>
    <row r="7" customFormat="false" ht="17.25" hidden="false" customHeight="true" outlineLevel="0" collapsed="false">
      <c r="B7" s="130" t="s">
        <v>108</v>
      </c>
      <c r="C7" s="161" t="n">
        <v>37100000</v>
      </c>
      <c r="D7" s="162" t="s">
        <v>593</v>
      </c>
      <c r="E7" s="158" t="n">
        <v>632767015.22</v>
      </c>
      <c r="F7" s="158" t="n">
        <v>0</v>
      </c>
      <c r="H7" s="155" t="s">
        <v>112</v>
      </c>
      <c r="I7" s="156" t="n">
        <v>37100000</v>
      </c>
      <c r="J7" s="157" t="s">
        <v>593</v>
      </c>
      <c r="K7" s="158" t="n">
        <v>1843284399.93</v>
      </c>
      <c r="L7" s="158"/>
      <c r="P7" s="130" t="s">
        <v>101</v>
      </c>
      <c r="Q7" s="159" t="n">
        <v>60301000</v>
      </c>
      <c r="R7" s="157" t="s">
        <v>1282</v>
      </c>
      <c r="S7" s="158"/>
      <c r="T7" s="158" t="n">
        <v>436538340.56</v>
      </c>
      <c r="V7" s="160" t="n">
        <f aca="false">+E43-K43</f>
        <v>-436538340.56</v>
      </c>
      <c r="Z7" s="133"/>
    </row>
    <row r="8" customFormat="false" ht="17.25" hidden="false" customHeight="true" outlineLevel="0" collapsed="false">
      <c r="B8" s="130" t="s">
        <v>112</v>
      </c>
      <c r="C8" s="161" t="n">
        <v>37100000</v>
      </c>
      <c r="D8" s="162" t="s">
        <v>593</v>
      </c>
      <c r="E8" s="158" t="n">
        <v>926666992.07</v>
      </c>
      <c r="F8" s="158" t="n">
        <v>0</v>
      </c>
      <c r="H8" s="163" t="s">
        <v>3020</v>
      </c>
      <c r="I8" s="164" t="n">
        <v>37100000</v>
      </c>
      <c r="J8" s="165" t="s">
        <v>592</v>
      </c>
      <c r="K8" s="166" t="n">
        <v>7243665613.16</v>
      </c>
      <c r="L8" s="166"/>
      <c r="N8" s="160" t="n">
        <f aca="false">+E9-S22</f>
        <v>7243665613.16</v>
      </c>
      <c r="P8" s="167" t="s">
        <v>102</v>
      </c>
      <c r="Q8" s="159" t="n">
        <v>60310000</v>
      </c>
      <c r="R8" s="165" t="s">
        <v>351</v>
      </c>
      <c r="S8" s="166" t="n">
        <v>0</v>
      </c>
      <c r="T8" s="166" t="n">
        <v>982375640.24</v>
      </c>
      <c r="V8" s="160" t="n">
        <f aca="false">+E44+E45-K44-K45</f>
        <v>-721228122.11</v>
      </c>
      <c r="W8" s="133"/>
      <c r="X8" s="133"/>
      <c r="Z8" s="133"/>
    </row>
    <row r="9" customFormat="false" ht="17.25" hidden="false" customHeight="true" outlineLevel="0" collapsed="false">
      <c r="B9" s="130" t="s">
        <v>3020</v>
      </c>
      <c r="C9" s="131" t="n">
        <v>37100000</v>
      </c>
      <c r="D9" s="134" t="s">
        <v>593</v>
      </c>
      <c r="E9" s="133" t="n">
        <v>7544593164.59</v>
      </c>
      <c r="F9" s="133" t="n">
        <v>0</v>
      </c>
      <c r="H9" s="155" t="s">
        <v>115</v>
      </c>
      <c r="I9" s="156" t="n">
        <v>37100000</v>
      </c>
      <c r="J9" s="157" t="s">
        <v>592</v>
      </c>
      <c r="K9" s="158" t="n">
        <v>28335614937.76</v>
      </c>
      <c r="L9" s="158"/>
      <c r="P9" s="167" t="s">
        <v>102</v>
      </c>
      <c r="Q9" s="168" t="n">
        <v>71400000</v>
      </c>
      <c r="R9" s="165" t="s">
        <v>761</v>
      </c>
      <c r="S9" s="166" t="n">
        <v>612415665.42</v>
      </c>
      <c r="T9" s="166" t="n">
        <v>0</v>
      </c>
      <c r="V9" s="160" t="n">
        <f aca="false">+E19-K19</f>
        <v>351268147.29</v>
      </c>
      <c r="W9" s="133"/>
      <c r="X9" s="133"/>
    </row>
    <row r="10" customFormat="false" ht="17.25" hidden="false" customHeight="true" outlineLevel="0" collapsed="false">
      <c r="B10" s="130" t="s">
        <v>115</v>
      </c>
      <c r="C10" s="161" t="n">
        <v>37100000</v>
      </c>
      <c r="D10" s="162" t="s">
        <v>593</v>
      </c>
      <c r="E10" s="158" t="n">
        <v>9800002252.76</v>
      </c>
      <c r="F10" s="158" t="n">
        <v>0</v>
      </c>
      <c r="H10" s="155" t="s">
        <v>129</v>
      </c>
      <c r="I10" s="156" t="n">
        <v>37000000</v>
      </c>
      <c r="J10" s="157" t="s">
        <v>888</v>
      </c>
      <c r="K10" s="158" t="n">
        <v>4358780388.12</v>
      </c>
      <c r="L10" s="158" t="n">
        <v>0</v>
      </c>
      <c r="P10" s="130" t="s">
        <v>104</v>
      </c>
      <c r="Q10" s="159" t="n">
        <v>60380000</v>
      </c>
      <c r="R10" s="157" t="s">
        <v>707</v>
      </c>
      <c r="S10" s="158" t="n">
        <v>3169634964.17</v>
      </c>
      <c r="T10" s="158" t="n">
        <v>0</v>
      </c>
      <c r="V10" s="160" t="n">
        <f aca="false">+E31-K31</f>
        <v>3169634964.17</v>
      </c>
    </row>
    <row r="11" customFormat="false" ht="17.25" hidden="false" customHeight="true" outlineLevel="0" collapsed="false">
      <c r="B11" s="130" t="s">
        <v>2903</v>
      </c>
      <c r="C11" s="131" t="n">
        <v>37100000</v>
      </c>
      <c r="D11" s="134" t="s">
        <v>593</v>
      </c>
      <c r="E11" s="133" t="n">
        <v>28007961585</v>
      </c>
      <c r="F11" s="133" t="n">
        <v>0</v>
      </c>
      <c r="H11" s="155" t="s">
        <v>3018</v>
      </c>
      <c r="I11" s="156" t="n">
        <v>37000000</v>
      </c>
      <c r="J11" s="157" t="s">
        <v>888</v>
      </c>
      <c r="K11" s="158" t="n">
        <v>878484625.3</v>
      </c>
      <c r="L11" s="158"/>
      <c r="P11" s="130" t="s">
        <v>104</v>
      </c>
      <c r="Q11" s="168" t="n">
        <v>71400000</v>
      </c>
      <c r="R11" s="157" t="s">
        <v>761</v>
      </c>
      <c r="S11" s="158" t="n">
        <v>1534579776</v>
      </c>
      <c r="T11" s="158" t="n">
        <v>0</v>
      </c>
      <c r="V11" s="160" t="n">
        <f aca="false">+E20-K20</f>
        <v>1534579776</v>
      </c>
      <c r="W11" s="133"/>
    </row>
    <row r="12" customFormat="false" ht="17.25" hidden="false" customHeight="true" outlineLevel="0" collapsed="false">
      <c r="B12" s="130" t="s">
        <v>120</v>
      </c>
      <c r="C12" s="131" t="n">
        <v>37100000</v>
      </c>
      <c r="D12" s="134" t="s">
        <v>593</v>
      </c>
      <c r="E12" s="133" t="n">
        <v>1655708582.6</v>
      </c>
      <c r="F12" s="133" t="n">
        <v>0</v>
      </c>
      <c r="H12" s="155" t="s">
        <v>3019</v>
      </c>
      <c r="I12" s="156" t="n">
        <v>37000000</v>
      </c>
      <c r="J12" s="157" t="s">
        <v>888</v>
      </c>
      <c r="K12" s="158" t="n">
        <v>369772888.16</v>
      </c>
      <c r="L12" s="158"/>
      <c r="P12" s="130" t="s">
        <v>105</v>
      </c>
      <c r="Q12" s="159" t="n">
        <v>60310000</v>
      </c>
      <c r="R12" s="157" t="s">
        <v>351</v>
      </c>
      <c r="S12" s="158" t="n">
        <v>100723623.19</v>
      </c>
      <c r="T12" s="158" t="n">
        <v>0</v>
      </c>
      <c r="V12" s="160" t="n">
        <f aca="false">+E47-K47</f>
        <v>100723623.19</v>
      </c>
    </row>
    <row r="13" customFormat="false" ht="17.25" hidden="false" customHeight="true" outlineLevel="0" collapsed="false">
      <c r="B13" s="130" t="s">
        <v>129</v>
      </c>
      <c r="C13" s="161" t="n">
        <v>37000000</v>
      </c>
      <c r="D13" s="162" t="s">
        <v>888</v>
      </c>
      <c r="E13" s="158" t="n">
        <v>4669071733.06</v>
      </c>
      <c r="F13" s="158" t="n">
        <v>0</v>
      </c>
      <c r="P13" s="130" t="s">
        <v>105</v>
      </c>
      <c r="Q13" s="159" t="n">
        <v>60370000</v>
      </c>
      <c r="R13" s="157" t="s">
        <v>705</v>
      </c>
      <c r="S13" s="158" t="n">
        <v>3381211425.2</v>
      </c>
      <c r="T13" s="158" t="n">
        <v>0</v>
      </c>
      <c r="V13" s="160" t="n">
        <f aca="false">+E6-K5</f>
        <v>3381211425.2</v>
      </c>
    </row>
    <row r="14" customFormat="false" ht="17.25" hidden="false" customHeight="true" outlineLevel="0" collapsed="false">
      <c r="B14" s="130" t="s">
        <v>3018</v>
      </c>
      <c r="C14" s="161" t="n">
        <v>37100000</v>
      </c>
      <c r="D14" s="162" t="s">
        <v>593</v>
      </c>
      <c r="E14" s="158" t="n">
        <v>996371413.33</v>
      </c>
      <c r="F14" s="158" t="n">
        <v>0</v>
      </c>
      <c r="P14" s="130" t="s">
        <v>105</v>
      </c>
      <c r="Q14" s="159" t="n">
        <v>60380000</v>
      </c>
      <c r="R14" s="157" t="s">
        <v>707</v>
      </c>
      <c r="S14" s="158" t="n">
        <v>0</v>
      </c>
      <c r="T14" s="158" t="n">
        <v>2703504144.71</v>
      </c>
      <c r="V14" s="160" t="n">
        <f aca="false">+E32-K32</f>
        <v>-2703504144.71</v>
      </c>
    </row>
    <row r="15" customFormat="false" ht="17.25" hidden="false" customHeight="true" outlineLevel="0" collapsed="false">
      <c r="B15" s="130" t="s">
        <v>3019</v>
      </c>
      <c r="C15" s="161" t="n">
        <v>37000000</v>
      </c>
      <c r="D15" s="162" t="s">
        <v>888</v>
      </c>
      <c r="E15" s="158" t="n">
        <v>261716782.52</v>
      </c>
      <c r="F15" s="158" t="n">
        <v>0</v>
      </c>
      <c r="P15" s="130" t="s">
        <v>105</v>
      </c>
      <c r="Q15" s="168" t="n">
        <v>71400000</v>
      </c>
      <c r="R15" s="157" t="s">
        <v>761</v>
      </c>
      <c r="S15" s="158" t="n">
        <v>0</v>
      </c>
      <c r="T15" s="158" t="n">
        <v>706900136.23</v>
      </c>
      <c r="V15" s="160" t="n">
        <f aca="false">+E21-K21</f>
        <v>-706900136.23</v>
      </c>
    </row>
    <row r="16" customFormat="false" ht="17.25" hidden="false" customHeight="true" outlineLevel="0" collapsed="false">
      <c r="P16" s="130" t="s">
        <v>108</v>
      </c>
      <c r="Q16" s="156" t="n">
        <v>60307000</v>
      </c>
      <c r="R16" s="157" t="s">
        <v>705</v>
      </c>
      <c r="S16" s="158"/>
      <c r="T16" s="158" t="n">
        <v>1217837460.06</v>
      </c>
      <c r="V16" s="160" t="n">
        <f aca="false">+E7-K6</f>
        <v>-1217837460.06</v>
      </c>
    </row>
    <row r="17" customFormat="false" ht="17.25" hidden="false" customHeight="true" outlineLevel="0" collapsed="false">
      <c r="B17" s="127" t="s">
        <v>3028</v>
      </c>
      <c r="C17" s="128" t="s">
        <v>1669</v>
      </c>
      <c r="D17" s="129" t="s">
        <v>3029</v>
      </c>
      <c r="E17" s="129" t="s">
        <v>3030</v>
      </c>
      <c r="F17" s="129" t="s">
        <v>3031</v>
      </c>
      <c r="H17" s="129" t="s">
        <v>3028</v>
      </c>
      <c r="I17" s="128" t="s">
        <v>3051</v>
      </c>
      <c r="J17" s="127" t="s">
        <v>3052</v>
      </c>
      <c r="K17" s="129" t="s">
        <v>3030</v>
      </c>
      <c r="L17" s="129" t="s">
        <v>3031</v>
      </c>
      <c r="P17" s="130" t="s">
        <v>657</v>
      </c>
      <c r="Q17" s="159" t="n">
        <v>60301000</v>
      </c>
      <c r="R17" s="157" t="s">
        <v>1282</v>
      </c>
      <c r="S17" s="158"/>
      <c r="T17" s="158" t="n">
        <v>383022649.657</v>
      </c>
      <c r="V17" s="160" t="n">
        <f aca="false">+E48-K48-K49</f>
        <v>-402822570.067</v>
      </c>
    </row>
    <row r="18" customFormat="false" ht="17.25" hidden="false" customHeight="true" outlineLevel="0" collapsed="false">
      <c r="B18" s="157" t="s">
        <v>100</v>
      </c>
      <c r="C18" s="161" t="n">
        <v>35100000</v>
      </c>
      <c r="D18" s="162" t="s">
        <v>252</v>
      </c>
      <c r="E18" s="158" t="n">
        <v>2170427858.5</v>
      </c>
      <c r="F18" s="158" t="n">
        <v>0</v>
      </c>
      <c r="H18" s="169" t="s">
        <v>100</v>
      </c>
      <c r="I18" s="156" t="n">
        <v>35100000</v>
      </c>
      <c r="J18" s="157" t="s">
        <v>252</v>
      </c>
      <c r="K18" s="158" t="n">
        <v>6067154153.91</v>
      </c>
      <c r="L18" s="158" t="n">
        <v>0</v>
      </c>
      <c r="P18" s="130" t="s">
        <v>657</v>
      </c>
      <c r="Q18" s="159" t="n">
        <v>60310000</v>
      </c>
      <c r="R18" s="157" t="s">
        <v>3250</v>
      </c>
      <c r="S18" s="158"/>
      <c r="T18" s="158" t="n">
        <v>19799920.41</v>
      </c>
    </row>
    <row r="19" customFormat="false" ht="17.25" hidden="false" customHeight="true" outlineLevel="0" collapsed="false">
      <c r="B19" s="167" t="s">
        <v>102</v>
      </c>
      <c r="C19" s="170" t="n">
        <v>35500000</v>
      </c>
      <c r="D19" s="171" t="s">
        <v>591</v>
      </c>
      <c r="E19" s="172" t="n">
        <v>1034912826.13</v>
      </c>
      <c r="F19" s="172" t="n">
        <v>0</v>
      </c>
      <c r="H19" s="173" t="s">
        <v>102</v>
      </c>
      <c r="I19" s="174" t="n">
        <v>35500000</v>
      </c>
      <c r="J19" s="167" t="s">
        <v>590</v>
      </c>
      <c r="K19" s="172" t="n">
        <v>683644678.84</v>
      </c>
      <c r="L19" s="172" t="n">
        <v>0</v>
      </c>
      <c r="P19" s="130" t="s">
        <v>657</v>
      </c>
      <c r="Q19" s="168" t="n">
        <v>71400000</v>
      </c>
      <c r="R19" s="157" t="s">
        <v>1881</v>
      </c>
      <c r="S19" s="158" t="n">
        <v>23584647.277</v>
      </c>
      <c r="T19" s="158"/>
      <c r="V19" s="160" t="n">
        <f aca="false">+E22-K22-K23</f>
        <v>23584647.277</v>
      </c>
    </row>
    <row r="20" customFormat="false" ht="17.25" hidden="false" customHeight="true" outlineLevel="0" collapsed="false">
      <c r="B20" s="130" t="s">
        <v>104</v>
      </c>
      <c r="C20" s="161" t="n">
        <v>35500000</v>
      </c>
      <c r="D20" s="162" t="s">
        <v>591</v>
      </c>
      <c r="E20" s="158" t="n">
        <v>2908438897</v>
      </c>
      <c r="F20" s="158" t="n">
        <v>0</v>
      </c>
      <c r="H20" s="155" t="s">
        <v>104</v>
      </c>
      <c r="I20" s="156" t="n">
        <v>35500000</v>
      </c>
      <c r="J20" s="157" t="s">
        <v>590</v>
      </c>
      <c r="K20" s="158" t="n">
        <v>1373859121</v>
      </c>
      <c r="L20" s="158" t="n">
        <v>0</v>
      </c>
      <c r="P20" s="130" t="s">
        <v>111</v>
      </c>
      <c r="Q20" s="159" t="n">
        <v>60301000</v>
      </c>
      <c r="R20" s="157" t="s">
        <v>1282</v>
      </c>
      <c r="S20" s="158"/>
      <c r="T20" s="158" t="n">
        <v>582625020.28</v>
      </c>
      <c r="V20" s="160" t="n">
        <f aca="false">+E49-K50-K51</f>
        <v>-582625020.28</v>
      </c>
    </row>
    <row r="21" customFormat="false" ht="17.25" hidden="false" customHeight="true" outlineLevel="0" collapsed="false">
      <c r="B21" s="130" t="s">
        <v>105</v>
      </c>
      <c r="C21" s="161" t="n">
        <v>35500000</v>
      </c>
      <c r="D21" s="162" t="s">
        <v>591</v>
      </c>
      <c r="E21" s="158" t="n">
        <v>175134923.87</v>
      </c>
      <c r="F21" s="158" t="n">
        <v>0</v>
      </c>
      <c r="H21" s="155" t="s">
        <v>105</v>
      </c>
      <c r="I21" s="156" t="n">
        <v>35500000</v>
      </c>
      <c r="J21" s="157" t="s">
        <v>590</v>
      </c>
      <c r="K21" s="158" t="n">
        <v>882035060.1</v>
      </c>
      <c r="L21" s="158" t="n">
        <v>0</v>
      </c>
      <c r="P21" s="130" t="s">
        <v>112</v>
      </c>
      <c r="Q21" s="159" t="n">
        <v>60302000</v>
      </c>
      <c r="R21" s="157" t="s">
        <v>1727</v>
      </c>
      <c r="S21" s="158"/>
      <c r="T21" s="158" t="n">
        <v>916617407.86</v>
      </c>
      <c r="V21" s="160" t="n">
        <f aca="false">+E8-K7</f>
        <v>-916617407.86</v>
      </c>
    </row>
    <row r="22" customFormat="false" ht="17.25" hidden="false" customHeight="true" outlineLevel="0" collapsed="false">
      <c r="B22" s="157" t="s">
        <v>657</v>
      </c>
      <c r="C22" s="161" t="n">
        <v>35500000</v>
      </c>
      <c r="D22" s="162" t="s">
        <v>591</v>
      </c>
      <c r="E22" s="158" t="n">
        <v>200509587.547</v>
      </c>
      <c r="F22" s="158" t="n">
        <v>0</v>
      </c>
      <c r="H22" s="169" t="s">
        <v>657</v>
      </c>
      <c r="I22" s="156" t="n">
        <v>35000000</v>
      </c>
      <c r="J22" s="157" t="s">
        <v>2190</v>
      </c>
      <c r="K22" s="158" t="n">
        <v>142006967.76</v>
      </c>
      <c r="L22" s="158"/>
      <c r="P22" s="130" t="s">
        <v>3020</v>
      </c>
      <c r="Q22" s="159" t="n">
        <v>60370000</v>
      </c>
      <c r="R22" s="157" t="s">
        <v>705</v>
      </c>
      <c r="S22" s="158" t="n">
        <v>300927551.43</v>
      </c>
      <c r="T22" s="158"/>
      <c r="V22" s="160" t="n">
        <f aca="false">+E9-K8</f>
        <v>300927551.43</v>
      </c>
    </row>
    <row r="23" customFormat="false" ht="17.25" hidden="false" customHeight="true" outlineLevel="0" collapsed="false">
      <c r="B23" s="130" t="s">
        <v>120</v>
      </c>
      <c r="C23" s="131" t="n">
        <v>35000000</v>
      </c>
      <c r="D23" s="134" t="s">
        <v>1779</v>
      </c>
      <c r="E23" s="133" t="n">
        <v>700000000</v>
      </c>
      <c r="F23" s="133" t="n">
        <v>0</v>
      </c>
      <c r="H23" s="169" t="s">
        <v>657</v>
      </c>
      <c r="I23" s="156" t="n">
        <v>35500000</v>
      </c>
      <c r="J23" s="157" t="s">
        <v>591</v>
      </c>
      <c r="K23" s="158" t="n">
        <v>34917972.51</v>
      </c>
      <c r="L23" s="158"/>
      <c r="P23" s="130" t="s">
        <v>3020</v>
      </c>
      <c r="Q23" s="159" t="n">
        <v>60380000</v>
      </c>
      <c r="R23" s="157" t="s">
        <v>707</v>
      </c>
      <c r="S23" s="158" t="n">
        <v>10754805.28</v>
      </c>
      <c r="T23" s="158"/>
      <c r="V23" s="160" t="n">
        <f aca="false">+E33-K33</f>
        <v>10754805.28</v>
      </c>
    </row>
    <row r="24" customFormat="false" ht="17.25" hidden="false" customHeight="true" outlineLevel="0" collapsed="false">
      <c r="B24" s="130" t="s">
        <v>308</v>
      </c>
      <c r="C24" s="131" t="n">
        <v>35500000</v>
      </c>
      <c r="D24" s="134" t="s">
        <v>591</v>
      </c>
      <c r="E24" s="133" t="n">
        <v>652663100.230505</v>
      </c>
      <c r="F24" s="133" t="n">
        <v>0</v>
      </c>
      <c r="H24" s="155" t="s">
        <v>1712</v>
      </c>
      <c r="I24" s="164" t="n">
        <v>35500000</v>
      </c>
      <c r="J24" s="165" t="s">
        <v>1255</v>
      </c>
      <c r="K24" s="166" t="n">
        <v>66200000</v>
      </c>
      <c r="L24" s="175"/>
      <c r="N24" s="160" t="n">
        <f aca="false">+S25+S26+S27+S28</f>
        <v>54119943239.27</v>
      </c>
      <c r="P24" s="130" t="s">
        <v>115</v>
      </c>
      <c r="Q24" s="159" t="n">
        <v>60307000</v>
      </c>
      <c r="R24" s="157" t="s">
        <v>705</v>
      </c>
      <c r="S24" s="158"/>
      <c r="T24" s="158" t="n">
        <v>18535612685</v>
      </c>
      <c r="V24" s="160" t="n">
        <f aca="false">+E10+E34-K9-K34</f>
        <v>-18535612685</v>
      </c>
    </row>
    <row r="25" customFormat="false" ht="17.25" hidden="false" customHeight="true" outlineLevel="0" collapsed="false">
      <c r="B25" s="130" t="s">
        <v>58</v>
      </c>
      <c r="C25" s="131" t="n">
        <v>35500000</v>
      </c>
      <c r="D25" s="134" t="s">
        <v>591</v>
      </c>
      <c r="E25" s="133" t="n">
        <v>1188394262.2</v>
      </c>
      <c r="F25" s="133" t="n">
        <v>0</v>
      </c>
      <c r="H25" s="155" t="s">
        <v>119</v>
      </c>
      <c r="I25" s="156" t="n">
        <v>35500000</v>
      </c>
      <c r="J25" s="157" t="s">
        <v>590</v>
      </c>
      <c r="K25" s="158" t="n">
        <v>452678781.07</v>
      </c>
      <c r="L25" s="158"/>
      <c r="P25" s="176" t="s">
        <v>1712</v>
      </c>
      <c r="Q25" s="159" t="n">
        <v>60301000</v>
      </c>
      <c r="R25" s="165" t="s">
        <v>3247</v>
      </c>
      <c r="S25" s="166" t="n">
        <v>49489435967.98</v>
      </c>
      <c r="T25" s="166"/>
      <c r="V25" s="160" t="n">
        <f aca="false">+E50-N24</f>
        <v>66200000</v>
      </c>
    </row>
    <row r="26" customFormat="false" ht="17.25" hidden="false" customHeight="true" outlineLevel="0" collapsed="false">
      <c r="B26" s="130" t="s">
        <v>129</v>
      </c>
      <c r="C26" s="161" t="n">
        <v>35000000</v>
      </c>
      <c r="D26" s="162" t="s">
        <v>1779</v>
      </c>
      <c r="E26" s="158" t="n">
        <v>2174470439.36</v>
      </c>
      <c r="F26" s="158" t="n">
        <v>0</v>
      </c>
      <c r="H26" s="155" t="s">
        <v>129</v>
      </c>
      <c r="I26" s="156" t="n">
        <v>35000000</v>
      </c>
      <c r="J26" s="157" t="s">
        <v>591</v>
      </c>
      <c r="K26" s="158" t="n">
        <v>3676179016.37</v>
      </c>
      <c r="L26" s="158" t="n">
        <v>0</v>
      </c>
      <c r="P26" s="130" t="s">
        <v>1712</v>
      </c>
      <c r="Q26" s="159" t="n">
        <v>60302000</v>
      </c>
      <c r="R26" s="165" t="s">
        <v>1283</v>
      </c>
      <c r="S26" s="166" t="n">
        <v>639314101.15</v>
      </c>
      <c r="T26" s="166"/>
    </row>
    <row r="27" customFormat="false" ht="17.25" hidden="false" customHeight="true" outlineLevel="0" collapsed="false">
      <c r="B27" s="130" t="s">
        <v>952</v>
      </c>
      <c r="C27" s="131" t="n">
        <v>35500000</v>
      </c>
      <c r="D27" s="134" t="s">
        <v>591</v>
      </c>
      <c r="E27" s="133" t="n">
        <v>54663892</v>
      </c>
      <c r="F27" s="133" t="n">
        <v>0</v>
      </c>
      <c r="H27" s="155" t="s">
        <v>58</v>
      </c>
      <c r="I27" s="159" t="n">
        <v>35500000</v>
      </c>
      <c r="J27" s="130" t="s">
        <v>590</v>
      </c>
      <c r="K27" s="133" t="n">
        <v>1188394262.2</v>
      </c>
      <c r="P27" s="130" t="s">
        <v>1712</v>
      </c>
      <c r="Q27" s="159" t="n">
        <v>60303000</v>
      </c>
      <c r="R27" s="165" t="s">
        <v>3249</v>
      </c>
      <c r="S27" s="166" t="n">
        <v>897913242.75</v>
      </c>
      <c r="T27" s="166"/>
    </row>
    <row r="28" customFormat="false" ht="17.25" hidden="false" customHeight="true" outlineLevel="0" collapsed="false">
      <c r="P28" s="130" t="s">
        <v>1712</v>
      </c>
      <c r="Q28" s="168" t="n">
        <v>71400000</v>
      </c>
      <c r="R28" s="165" t="s">
        <v>1321</v>
      </c>
      <c r="S28" s="166" t="n">
        <v>3093279927.39</v>
      </c>
      <c r="T28" s="166"/>
    </row>
    <row r="29" customFormat="false" ht="17.25" hidden="false" customHeight="true" outlineLevel="0" collapsed="false">
      <c r="P29" s="130" t="s">
        <v>119</v>
      </c>
      <c r="Q29" s="159" t="n">
        <v>60302000</v>
      </c>
      <c r="R29" s="157" t="s">
        <v>3248</v>
      </c>
      <c r="S29" s="158"/>
      <c r="T29" s="158" t="n">
        <v>452678781.07</v>
      </c>
      <c r="V29" s="160" t="n">
        <f aca="false">-K25</f>
        <v>-452678781.07</v>
      </c>
    </row>
    <row r="30" customFormat="false" ht="17.25" hidden="false" customHeight="true" outlineLevel="0" collapsed="false">
      <c r="B30" s="127" t="s">
        <v>3028</v>
      </c>
      <c r="C30" s="128" t="s">
        <v>1669</v>
      </c>
      <c r="D30" s="129" t="s">
        <v>3029</v>
      </c>
      <c r="E30" s="129" t="s">
        <v>3030</v>
      </c>
      <c r="F30" s="129" t="s">
        <v>3031</v>
      </c>
      <c r="H30" s="129" t="s">
        <v>3028</v>
      </c>
      <c r="I30" s="128" t="s">
        <v>3051</v>
      </c>
      <c r="J30" s="127" t="s">
        <v>3052</v>
      </c>
      <c r="K30" s="129" t="s">
        <v>3030</v>
      </c>
      <c r="L30" s="129" t="s">
        <v>3031</v>
      </c>
      <c r="P30" s="130" t="s">
        <v>119</v>
      </c>
      <c r="Q30" s="159" t="n">
        <v>60308000</v>
      </c>
      <c r="R30" s="157" t="s">
        <v>1061</v>
      </c>
      <c r="S30" s="158"/>
      <c r="T30" s="158" t="n">
        <v>84107760</v>
      </c>
      <c r="V30" s="160" t="n">
        <f aca="false">-K35</f>
        <v>-84107760</v>
      </c>
    </row>
    <row r="31" customFormat="false" ht="17.25" hidden="false" customHeight="true" outlineLevel="0" collapsed="false">
      <c r="B31" s="157" t="s">
        <v>104</v>
      </c>
      <c r="C31" s="161" t="n">
        <v>38000000</v>
      </c>
      <c r="D31" s="162" t="s">
        <v>595</v>
      </c>
      <c r="E31" s="158" t="n">
        <v>3170934964.17</v>
      </c>
      <c r="F31" s="158" t="n">
        <v>0</v>
      </c>
      <c r="H31" s="169" t="s">
        <v>104</v>
      </c>
      <c r="I31" s="156" t="n">
        <v>38000000</v>
      </c>
      <c r="J31" s="157" t="s">
        <v>594</v>
      </c>
      <c r="K31" s="158" t="n">
        <v>1300000</v>
      </c>
      <c r="L31" s="158" t="n">
        <v>0</v>
      </c>
      <c r="P31" s="130" t="s">
        <v>129</v>
      </c>
      <c r="Q31" s="159" t="n">
        <v>60301000</v>
      </c>
      <c r="R31" s="157" t="s">
        <v>1055</v>
      </c>
      <c r="S31" s="158" t="n">
        <v>0</v>
      </c>
      <c r="T31" s="158" t="n">
        <v>1509891219.34</v>
      </c>
      <c r="V31" s="160" t="n">
        <f aca="false">+E54-K53</f>
        <v>-1509891219.34</v>
      </c>
    </row>
    <row r="32" customFormat="false" ht="17.25" hidden="false" customHeight="true" outlineLevel="0" collapsed="false">
      <c r="B32" s="130" t="s">
        <v>105</v>
      </c>
      <c r="C32" s="161" t="n">
        <v>38000000</v>
      </c>
      <c r="D32" s="162" t="s">
        <v>595</v>
      </c>
      <c r="E32" s="158" t="n">
        <v>6240195359.95</v>
      </c>
      <c r="F32" s="158" t="n">
        <v>0</v>
      </c>
      <c r="H32" s="155" t="s">
        <v>105</v>
      </c>
      <c r="I32" s="156" t="n">
        <v>38000000</v>
      </c>
      <c r="J32" s="157" t="s">
        <v>594</v>
      </c>
      <c r="K32" s="158" t="n">
        <v>8943699504.66</v>
      </c>
      <c r="L32" s="158" t="n">
        <v>0</v>
      </c>
      <c r="P32" s="130" t="s">
        <v>129</v>
      </c>
      <c r="Q32" s="159" t="n">
        <v>60307000</v>
      </c>
      <c r="R32" s="157" t="s">
        <v>706</v>
      </c>
      <c r="S32" s="158" t="n">
        <v>310291344.94</v>
      </c>
      <c r="T32" s="158" t="n">
        <v>0</v>
      </c>
      <c r="V32" s="160" t="n">
        <f aca="false">+E13-K10</f>
        <v>310291344.940001</v>
      </c>
    </row>
    <row r="33" customFormat="false" ht="17.25" hidden="false" customHeight="true" outlineLevel="0" collapsed="false">
      <c r="B33" s="130" t="s">
        <v>3020</v>
      </c>
      <c r="C33" s="161" t="n">
        <v>38000000</v>
      </c>
      <c r="D33" s="162" t="s">
        <v>595</v>
      </c>
      <c r="E33" s="158" t="n">
        <v>1216438576.41</v>
      </c>
      <c r="F33" s="158" t="n">
        <v>0</v>
      </c>
      <c r="H33" s="163" t="s">
        <v>3020</v>
      </c>
      <c r="I33" s="156" t="n">
        <v>38000000</v>
      </c>
      <c r="J33" s="157" t="s">
        <v>594</v>
      </c>
      <c r="K33" s="158" t="n">
        <v>1205683771.13</v>
      </c>
      <c r="L33" s="158"/>
      <c r="P33" s="130" t="s">
        <v>129</v>
      </c>
      <c r="Q33" s="159" t="n">
        <v>60308000</v>
      </c>
      <c r="R33" s="157" t="s">
        <v>1061</v>
      </c>
      <c r="S33" s="158" t="n">
        <v>788131791.17</v>
      </c>
      <c r="T33" s="158" t="n">
        <v>0</v>
      </c>
      <c r="V33" s="160" t="n">
        <f aca="false">+E36-K37</f>
        <v>788131791.170001</v>
      </c>
    </row>
    <row r="34" customFormat="false" ht="17.25" hidden="false" customHeight="true" outlineLevel="0" collapsed="false">
      <c r="B34" s="130" t="s">
        <v>115</v>
      </c>
      <c r="C34" s="161" t="n">
        <v>38000000</v>
      </c>
      <c r="D34" s="162" t="s">
        <v>595</v>
      </c>
      <c r="E34" s="158" t="n">
        <v>8963822615</v>
      </c>
      <c r="F34" s="158" t="n">
        <v>0</v>
      </c>
      <c r="H34" s="155" t="s">
        <v>115</v>
      </c>
      <c r="I34" s="156" t="n">
        <v>38000000</v>
      </c>
      <c r="J34" s="157" t="s">
        <v>594</v>
      </c>
      <c r="K34" s="158" t="n">
        <v>8963822615</v>
      </c>
      <c r="L34" s="158"/>
      <c r="P34" s="130" t="s">
        <v>129</v>
      </c>
      <c r="Q34" s="168" t="n">
        <v>71355000</v>
      </c>
      <c r="R34" s="157" t="s">
        <v>1143</v>
      </c>
      <c r="S34" s="158" t="n">
        <v>0</v>
      </c>
      <c r="T34" s="158" t="n">
        <v>1501708577.01</v>
      </c>
      <c r="V34" s="160" t="n">
        <f aca="false">+E26-K26</f>
        <v>-1501708577.01</v>
      </c>
    </row>
    <row r="35" customFormat="false" ht="17.25" hidden="false" customHeight="true" outlineLevel="0" collapsed="false">
      <c r="B35" s="130" t="s">
        <v>125</v>
      </c>
      <c r="C35" s="161" t="n">
        <v>38000000</v>
      </c>
      <c r="D35" s="162" t="s">
        <v>595</v>
      </c>
      <c r="E35" s="158" t="n">
        <v>9019946.86</v>
      </c>
      <c r="F35" s="158" t="n">
        <v>0</v>
      </c>
      <c r="H35" s="155" t="s">
        <v>119</v>
      </c>
      <c r="I35" s="156" t="n">
        <v>38000000</v>
      </c>
      <c r="J35" s="157" t="s">
        <v>594</v>
      </c>
      <c r="K35" s="158" t="n">
        <v>84107760</v>
      </c>
      <c r="L35" s="158"/>
      <c r="P35" s="130" t="s">
        <v>3018</v>
      </c>
      <c r="Q35" s="159" t="n">
        <v>60307000</v>
      </c>
      <c r="R35" s="157" t="s">
        <v>706</v>
      </c>
      <c r="S35" s="158" t="n">
        <v>117886788.03</v>
      </c>
      <c r="T35" s="158"/>
      <c r="V35" s="160" t="n">
        <f aca="false">+E14-K11</f>
        <v>117886788.03</v>
      </c>
    </row>
    <row r="36" customFormat="false" ht="17.25" hidden="false" customHeight="true" outlineLevel="0" collapsed="false">
      <c r="B36" s="130" t="s">
        <v>129</v>
      </c>
      <c r="C36" s="161" t="n">
        <v>38000000</v>
      </c>
      <c r="D36" s="162" t="s">
        <v>595</v>
      </c>
      <c r="E36" s="158" t="n">
        <v>3122034585.02</v>
      </c>
      <c r="F36" s="158" t="n">
        <v>0</v>
      </c>
      <c r="H36" s="155" t="s">
        <v>125</v>
      </c>
      <c r="I36" s="156" t="n">
        <v>38000000</v>
      </c>
      <c r="J36" s="157" t="s">
        <v>594</v>
      </c>
      <c r="K36" s="158" t="n">
        <v>9019946.86</v>
      </c>
      <c r="L36" s="158"/>
      <c r="P36" s="130" t="s">
        <v>3019</v>
      </c>
      <c r="Q36" s="159" t="n">
        <v>60307000</v>
      </c>
      <c r="R36" s="157" t="s">
        <v>706</v>
      </c>
      <c r="S36" s="158"/>
      <c r="T36" s="158" t="n">
        <v>108056105.64</v>
      </c>
      <c r="V36" s="160" t="n">
        <f aca="false">+E15-K12</f>
        <v>-108056105.64</v>
      </c>
    </row>
    <row r="37" customFormat="false" ht="17.25" hidden="false" customHeight="true" outlineLevel="0" collapsed="false">
      <c r="B37" s="130" t="s">
        <v>3018</v>
      </c>
      <c r="C37" s="161" t="n">
        <v>38000000</v>
      </c>
      <c r="D37" s="162" t="s">
        <v>595</v>
      </c>
      <c r="E37" s="158" t="n">
        <v>42600000</v>
      </c>
      <c r="F37" s="158" t="n">
        <v>0</v>
      </c>
      <c r="H37" s="155" t="s">
        <v>129</v>
      </c>
      <c r="I37" s="156" t="n">
        <v>38000000</v>
      </c>
      <c r="J37" s="157" t="s">
        <v>595</v>
      </c>
      <c r="K37" s="158" t="n">
        <v>2333902793.85</v>
      </c>
      <c r="L37" s="158" t="n">
        <v>0</v>
      </c>
    </row>
    <row r="38" customFormat="false" ht="17.25" hidden="false" customHeight="true" outlineLevel="0" collapsed="false">
      <c r="B38" s="130" t="s">
        <v>3019</v>
      </c>
      <c r="C38" s="161" t="n">
        <v>38000000</v>
      </c>
      <c r="D38" s="162" t="s">
        <v>595</v>
      </c>
      <c r="E38" s="158" t="n">
        <v>86720000</v>
      </c>
      <c r="F38" s="158" t="n">
        <v>0</v>
      </c>
      <c r="H38" s="155" t="s">
        <v>3018</v>
      </c>
      <c r="I38" s="156" t="n">
        <v>38000000</v>
      </c>
      <c r="J38" s="157" t="s">
        <v>595</v>
      </c>
      <c r="K38" s="158" t="n">
        <v>42600000</v>
      </c>
      <c r="L38" s="158"/>
    </row>
    <row r="39" customFormat="false" ht="17.25" hidden="false" customHeight="true" outlineLevel="0" collapsed="false">
      <c r="H39" s="155" t="s">
        <v>3019</v>
      </c>
      <c r="I39" s="156" t="n">
        <v>38000000</v>
      </c>
      <c r="J39" s="157" t="s">
        <v>595</v>
      </c>
      <c r="K39" s="158" t="n">
        <v>86720000</v>
      </c>
      <c r="L39" s="158"/>
      <c r="S39" s="133"/>
    </row>
    <row r="40" customFormat="false" ht="17.25" hidden="false" customHeight="true" outlineLevel="0" collapsed="false">
      <c r="K40" s="133"/>
      <c r="L40" s="133"/>
      <c r="P40" s="127"/>
    </row>
    <row r="41" customFormat="false" ht="17.25" hidden="false" customHeight="true" outlineLevel="0" collapsed="false">
      <c r="B41" s="127" t="s">
        <v>3028</v>
      </c>
      <c r="C41" s="128" t="s">
        <v>1669</v>
      </c>
      <c r="D41" s="129" t="s">
        <v>3029</v>
      </c>
      <c r="E41" s="129" t="s">
        <v>3030</v>
      </c>
      <c r="F41" s="129" t="s">
        <v>3031</v>
      </c>
      <c r="H41" s="129" t="s">
        <v>3028</v>
      </c>
      <c r="I41" s="128" t="s">
        <v>3051</v>
      </c>
      <c r="J41" s="127" t="s">
        <v>3052</v>
      </c>
      <c r="K41" s="129" t="s">
        <v>3030</v>
      </c>
      <c r="L41" s="129" t="s">
        <v>3031</v>
      </c>
    </row>
    <row r="42" customFormat="false" ht="17.25" hidden="false" customHeight="true" outlineLevel="0" collapsed="false">
      <c r="B42" s="157" t="s">
        <v>100</v>
      </c>
      <c r="C42" s="161" t="n">
        <v>31000000</v>
      </c>
      <c r="D42" s="162" t="s">
        <v>251</v>
      </c>
      <c r="E42" s="158" t="n">
        <v>1357888674.16</v>
      </c>
      <c r="F42" s="158" t="n">
        <v>0</v>
      </c>
      <c r="H42" s="169" t="s">
        <v>100</v>
      </c>
      <c r="I42" s="156" t="n">
        <v>31000000</v>
      </c>
      <c r="J42" s="157" t="s">
        <v>589</v>
      </c>
      <c r="K42" s="158" t="n">
        <v>4052110941.19</v>
      </c>
      <c r="L42" s="158" t="n">
        <v>0</v>
      </c>
    </row>
    <row r="43" customFormat="false" ht="17.25" hidden="false" customHeight="true" outlineLevel="0" collapsed="false">
      <c r="B43" s="157" t="s">
        <v>101</v>
      </c>
      <c r="C43" s="161" t="n">
        <v>31000000</v>
      </c>
      <c r="D43" s="162" t="s">
        <v>251</v>
      </c>
      <c r="E43" s="158" t="n">
        <v>66635556.7899995</v>
      </c>
      <c r="F43" s="158" t="n">
        <v>0</v>
      </c>
      <c r="H43" s="169" t="s">
        <v>101</v>
      </c>
      <c r="I43" s="156" t="n">
        <v>31000000</v>
      </c>
      <c r="J43" s="157" t="s">
        <v>2085</v>
      </c>
      <c r="K43" s="158" t="n">
        <v>503173897.35</v>
      </c>
      <c r="L43" s="158"/>
    </row>
    <row r="44" customFormat="false" ht="17.25" hidden="false" customHeight="true" outlineLevel="0" collapsed="false">
      <c r="B44" s="167" t="s">
        <v>102</v>
      </c>
      <c r="C44" s="170" t="n">
        <v>31000000</v>
      </c>
      <c r="D44" s="171" t="s">
        <v>251</v>
      </c>
      <c r="E44" s="172" t="n">
        <v>378389885.6</v>
      </c>
      <c r="F44" s="172" t="n">
        <v>0</v>
      </c>
      <c r="H44" s="173" t="s">
        <v>102</v>
      </c>
      <c r="I44" s="174" t="n">
        <v>31000000</v>
      </c>
      <c r="J44" s="167" t="s">
        <v>589</v>
      </c>
      <c r="K44" s="172" t="n">
        <v>1099618007.71</v>
      </c>
      <c r="L44" s="172" t="n">
        <v>0</v>
      </c>
    </row>
    <row r="45" customFormat="false" ht="17.25" hidden="false" customHeight="true" outlineLevel="0" collapsed="false">
      <c r="B45" s="167" t="s">
        <v>102</v>
      </c>
      <c r="C45" s="170" t="n">
        <v>31100000</v>
      </c>
      <c r="D45" s="171" t="s">
        <v>1164</v>
      </c>
      <c r="E45" s="172" t="n">
        <v>24830517</v>
      </c>
      <c r="F45" s="172" t="n">
        <v>0</v>
      </c>
      <c r="H45" s="173" t="s">
        <v>102</v>
      </c>
      <c r="I45" s="174" t="n">
        <v>31100000</v>
      </c>
      <c r="J45" s="167" t="s">
        <v>1164</v>
      </c>
      <c r="K45" s="172" t="n">
        <v>24830517</v>
      </c>
      <c r="L45" s="172" t="n">
        <v>0</v>
      </c>
    </row>
    <row r="46" customFormat="false" ht="17.25" hidden="false" customHeight="true" outlineLevel="0" collapsed="false">
      <c r="B46" s="130" t="s">
        <v>104</v>
      </c>
      <c r="C46" s="131" t="n">
        <v>31000000</v>
      </c>
      <c r="D46" s="134" t="s">
        <v>251</v>
      </c>
      <c r="E46" s="133" t="n">
        <v>22154229573</v>
      </c>
      <c r="F46" s="133" t="n">
        <v>0</v>
      </c>
      <c r="H46" s="155" t="s">
        <v>104</v>
      </c>
      <c r="I46" s="159" t="n">
        <v>31000000</v>
      </c>
      <c r="J46" s="130" t="s">
        <v>589</v>
      </c>
      <c r="K46" s="133" t="n">
        <v>16775347111</v>
      </c>
      <c r="L46" s="133" t="n">
        <v>0</v>
      </c>
    </row>
    <row r="47" customFormat="false" ht="17.25" hidden="false" customHeight="true" outlineLevel="0" collapsed="false">
      <c r="B47" s="130" t="s">
        <v>105</v>
      </c>
      <c r="C47" s="131" t="n">
        <v>31000000</v>
      </c>
      <c r="D47" s="134" t="s">
        <v>251</v>
      </c>
      <c r="E47" s="133" t="n">
        <v>165619035.68</v>
      </c>
      <c r="F47" s="133" t="n">
        <v>0</v>
      </c>
      <c r="H47" s="155" t="s">
        <v>105</v>
      </c>
      <c r="I47" s="159" t="n">
        <v>31000000</v>
      </c>
      <c r="J47" s="130" t="s">
        <v>589</v>
      </c>
      <c r="K47" s="133" t="n">
        <v>64895412.49</v>
      </c>
      <c r="L47" s="133" t="n">
        <v>0</v>
      </c>
    </row>
    <row r="48" customFormat="false" ht="17.25" hidden="false" customHeight="true" outlineLevel="0" collapsed="false">
      <c r="B48" s="130" t="s">
        <v>657</v>
      </c>
      <c r="C48" s="161" t="n">
        <v>31100000</v>
      </c>
      <c r="D48" s="162" t="s">
        <v>1164</v>
      </c>
      <c r="E48" s="158" t="n">
        <v>1016109884.233</v>
      </c>
      <c r="F48" s="133" t="n">
        <v>0</v>
      </c>
      <c r="H48" s="169" t="s">
        <v>657</v>
      </c>
      <c r="I48" s="156" t="n">
        <v>31100000</v>
      </c>
      <c r="J48" s="157" t="s">
        <v>2189</v>
      </c>
      <c r="K48" s="158" t="n">
        <v>1341329080.77</v>
      </c>
      <c r="L48" s="158"/>
    </row>
    <row r="49" customFormat="false" ht="17.25" hidden="false" customHeight="true" outlineLevel="0" collapsed="false">
      <c r="B49" s="157" t="s">
        <v>111</v>
      </c>
      <c r="C49" s="161" t="n">
        <v>31000000</v>
      </c>
      <c r="D49" s="162" t="s">
        <v>251</v>
      </c>
      <c r="E49" s="158" t="n">
        <v>743352488.12</v>
      </c>
      <c r="F49" s="133" t="n">
        <v>0</v>
      </c>
      <c r="H49" s="169" t="s">
        <v>657</v>
      </c>
      <c r="I49" s="156" t="n">
        <v>31100000</v>
      </c>
      <c r="J49" s="157" t="s">
        <v>3087</v>
      </c>
      <c r="K49" s="158" t="n">
        <v>77603373.53</v>
      </c>
      <c r="L49" s="158"/>
    </row>
    <row r="50" customFormat="false" ht="17.25" hidden="false" customHeight="true" outlineLevel="0" collapsed="false">
      <c r="B50" s="130" t="s">
        <v>1712</v>
      </c>
      <c r="C50" s="177" t="n">
        <v>31000000</v>
      </c>
      <c r="D50" s="178" t="s">
        <v>251</v>
      </c>
      <c r="E50" s="166" t="n">
        <v>54186143239.27</v>
      </c>
      <c r="F50" s="133" t="n">
        <v>0</v>
      </c>
      <c r="H50" s="169" t="s">
        <v>111</v>
      </c>
      <c r="I50" s="156" t="n">
        <v>31100000</v>
      </c>
      <c r="J50" s="157" t="s">
        <v>2041</v>
      </c>
      <c r="K50" s="158" t="n">
        <v>92442988.43</v>
      </c>
      <c r="L50" s="158"/>
    </row>
    <row r="51" customFormat="false" ht="17.25" hidden="false" customHeight="true" outlineLevel="0" collapsed="false">
      <c r="B51" s="130" t="s">
        <v>308</v>
      </c>
      <c r="C51" s="131" t="n">
        <v>31100000</v>
      </c>
      <c r="D51" s="134" t="s">
        <v>1164</v>
      </c>
      <c r="E51" s="133" t="n">
        <v>106086835.371606</v>
      </c>
      <c r="F51" s="133" t="n">
        <v>0</v>
      </c>
      <c r="H51" s="169" t="s">
        <v>111</v>
      </c>
      <c r="I51" s="156" t="n">
        <v>31100000</v>
      </c>
      <c r="J51" s="157" t="s">
        <v>2042</v>
      </c>
      <c r="K51" s="158" t="n">
        <v>1233534519.97</v>
      </c>
      <c r="L51" s="158"/>
    </row>
    <row r="52" customFormat="false" ht="17.25" hidden="false" customHeight="true" outlineLevel="0" collapsed="false">
      <c r="B52" s="130" t="s">
        <v>125</v>
      </c>
      <c r="C52" s="131" t="n">
        <v>31000000</v>
      </c>
      <c r="D52" s="134" t="s">
        <v>251</v>
      </c>
      <c r="E52" s="133" t="n">
        <v>47313960</v>
      </c>
      <c r="F52" s="133" t="n">
        <v>0</v>
      </c>
      <c r="H52" s="155" t="s">
        <v>125</v>
      </c>
      <c r="I52" s="159" t="n">
        <v>31000000</v>
      </c>
      <c r="J52" s="130" t="s">
        <v>2085</v>
      </c>
      <c r="K52" s="133" t="n">
        <v>47313960</v>
      </c>
      <c r="L52" s="133"/>
    </row>
    <row r="53" customFormat="false" ht="17.25" hidden="false" customHeight="true" outlineLevel="0" collapsed="false">
      <c r="B53" s="130" t="s">
        <v>58</v>
      </c>
      <c r="C53" s="131" t="n">
        <v>31000000</v>
      </c>
      <c r="D53" s="134" t="s">
        <v>251</v>
      </c>
      <c r="E53" s="133" t="n">
        <v>1161494086.25</v>
      </c>
      <c r="F53" s="133" t="n">
        <v>0</v>
      </c>
      <c r="H53" s="155" t="s">
        <v>129</v>
      </c>
      <c r="I53" s="156" t="n">
        <v>31000000</v>
      </c>
      <c r="J53" s="157" t="s">
        <v>884</v>
      </c>
      <c r="K53" s="158" t="n">
        <v>5730156192.9</v>
      </c>
      <c r="L53" s="158" t="n">
        <v>0</v>
      </c>
    </row>
    <row r="54" customFormat="false" ht="17.25" hidden="false" customHeight="true" outlineLevel="0" collapsed="false">
      <c r="B54" s="130" t="s">
        <v>129</v>
      </c>
      <c r="C54" s="161" t="n">
        <v>31000000</v>
      </c>
      <c r="D54" s="162" t="s">
        <v>251</v>
      </c>
      <c r="E54" s="158" t="n">
        <v>4220264973.56</v>
      </c>
      <c r="F54" s="133" t="n">
        <v>0</v>
      </c>
      <c r="H54" s="155" t="s">
        <v>58</v>
      </c>
      <c r="I54" s="159" t="n">
        <v>31000000</v>
      </c>
      <c r="J54" s="130" t="s">
        <v>2085</v>
      </c>
      <c r="K54" s="133" t="n">
        <v>1161494086.25</v>
      </c>
    </row>
    <row r="55" customFormat="false" ht="17.25" hidden="false" customHeight="true" outlineLevel="0" collapsed="false">
      <c r="B55" s="130" t="s">
        <v>952</v>
      </c>
      <c r="C55" s="131" t="n">
        <v>31000000</v>
      </c>
      <c r="D55" s="134" t="s">
        <v>251</v>
      </c>
      <c r="E55" s="133" t="n">
        <v>3769834243</v>
      </c>
      <c r="F55" s="133" t="n">
        <v>0</v>
      </c>
    </row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>
      <c r="B60" s="130" t="s">
        <v>103</v>
      </c>
      <c r="D60" s="133" t="n">
        <f aca="false">+SUMIF(B$5:B$55,$B60,E$5:E$55)</f>
        <v>1910033656</v>
      </c>
      <c r="E60" s="133" t="n">
        <f aca="false">+SUMIF(H$5:H$55,$B60,K$5:K$55)</f>
        <v>0</v>
      </c>
      <c r="H60" s="133" t="n">
        <f aca="false">+D60-E60</f>
        <v>1910033656</v>
      </c>
    </row>
    <row r="61" customFormat="false" ht="17.25" hidden="false" customHeight="true" outlineLevel="0" collapsed="false">
      <c r="B61" s="130" t="s">
        <v>105</v>
      </c>
      <c r="D61" s="133" t="n">
        <f aca="false">+SUMIF(B$5:B$55,$B61,E$5:E$55)</f>
        <v>27287663659.78</v>
      </c>
      <c r="E61" s="133" t="n">
        <f aca="false">+SUMIF(H$5:H$55,$B61,K$5:K$55)</f>
        <v>27216132892.33</v>
      </c>
      <c r="H61" s="133" t="n">
        <f aca="false">+D61-E61</f>
        <v>71530767.449997</v>
      </c>
    </row>
    <row r="62" customFormat="false" ht="17.25" hidden="false" customHeight="true" outlineLevel="0" collapsed="false">
      <c r="B62" s="130" t="s">
        <v>108</v>
      </c>
      <c r="D62" s="133" t="n">
        <f aca="false">+SUMIF(B$5:B$55,$B62,E$5:E$55)</f>
        <v>632767015.22</v>
      </c>
      <c r="E62" s="133" t="n">
        <f aca="false">+SUMIF(H$5:H$55,$B62,K$5:K$55)</f>
        <v>1850604475.28</v>
      </c>
      <c r="H62" s="133" t="n">
        <f aca="false">+D62-E62</f>
        <v>-1217837460.06</v>
      </c>
    </row>
    <row r="63" customFormat="false" ht="17.25" hidden="false" customHeight="true" outlineLevel="0" collapsed="false">
      <c r="B63" s="130" t="s">
        <v>112</v>
      </c>
      <c r="D63" s="133" t="n">
        <f aca="false">+SUMIF(B$5:B$55,$B63,E$5:E$55)</f>
        <v>926666992.07</v>
      </c>
      <c r="E63" s="133" t="n">
        <f aca="false">+SUMIF(H$5:H$55,$B63,K$5:K$55)</f>
        <v>1843284399.93</v>
      </c>
      <c r="H63" s="133" t="n">
        <f aca="false">+D63-E63</f>
        <v>-916617407.86</v>
      </c>
    </row>
    <row r="64" customFormat="false" ht="17.25" hidden="false" customHeight="true" outlineLevel="0" collapsed="false">
      <c r="B64" s="130" t="s">
        <v>3020</v>
      </c>
      <c r="D64" s="133" t="n">
        <f aca="false">+SUMIF(B$5:B$55,$B64,E$5:E$55)</f>
        <v>8761031741</v>
      </c>
      <c r="E64" s="133" t="n">
        <f aca="false">+SUMIF(H$5:H$55,$B64,K$5:K$55)</f>
        <v>8449349384.29</v>
      </c>
      <c r="H64" s="133" t="n">
        <f aca="false">+D64-E64</f>
        <v>311682356.71</v>
      </c>
    </row>
    <row r="65" customFormat="false" ht="17.25" hidden="false" customHeight="true" outlineLevel="0" collapsed="false">
      <c r="B65" s="130" t="s">
        <v>115</v>
      </c>
      <c r="D65" s="133" t="n">
        <f aca="false">+SUMIF(B$5:B$55,$B65,E$5:E$55)</f>
        <v>18763824867.76</v>
      </c>
      <c r="E65" s="133" t="n">
        <f aca="false">+SUMIF(H$5:H$55,$B65,K$5:K$55)</f>
        <v>37299437552.76</v>
      </c>
      <c r="H65" s="133" t="n">
        <f aca="false">+D65-E65</f>
        <v>-18535612685</v>
      </c>
    </row>
    <row r="66" customFormat="false" ht="17.25" hidden="false" customHeight="true" outlineLevel="0" collapsed="false">
      <c r="B66" s="130" t="s">
        <v>2903</v>
      </c>
      <c r="D66" s="175" t="n">
        <f aca="false">+SUMIF(B$5:B$55,$B66,E$5:E$55)</f>
        <v>28007961585</v>
      </c>
      <c r="E66" s="133" t="n">
        <f aca="false">+SUMIF(H$5:H$55,$B66,K$5:K$55)</f>
        <v>0</v>
      </c>
      <c r="H66" s="133" t="n">
        <f aca="false">+D66-E66</f>
        <v>28007961585</v>
      </c>
    </row>
    <row r="67" customFormat="false" ht="17.25" hidden="false" customHeight="true" outlineLevel="0" collapsed="false">
      <c r="B67" s="130" t="s">
        <v>120</v>
      </c>
      <c r="D67" s="133" t="n">
        <f aca="false">+SUMIF(B$5:B$55,$B67,E$5:E$55)</f>
        <v>2355708582.6</v>
      </c>
      <c r="E67" s="133" t="n">
        <f aca="false">+SUMIF(H$5:H$55,$B67,K$5:K$55)</f>
        <v>0</v>
      </c>
      <c r="H67" s="133" t="n">
        <f aca="false">+D67-E67</f>
        <v>2355708582.6</v>
      </c>
    </row>
    <row r="68" customFormat="false" ht="17.25" hidden="false" customHeight="true" outlineLevel="0" collapsed="false">
      <c r="B68" s="130" t="s">
        <v>129</v>
      </c>
      <c r="D68" s="133" t="n">
        <f aca="false">+SUMIF(B$5:B$55,$B68,E$5:E$55)</f>
        <v>14185841731</v>
      </c>
      <c r="E68" s="133" t="n">
        <f aca="false">+SUMIF(H$5:H$55,$B68,K$5:K$55)</f>
        <v>16099018391.24</v>
      </c>
      <c r="H68" s="133" t="n">
        <f aca="false">+D68-E68</f>
        <v>-1913176660.24</v>
      </c>
    </row>
    <row r="69" customFormat="false" ht="17.25" hidden="false" customHeight="true" outlineLevel="0" collapsed="false">
      <c r="B69" s="130" t="s">
        <v>3018</v>
      </c>
      <c r="D69" s="133" t="n">
        <f aca="false">+SUMIF(B$5:B$55,$B69,E$5:E$55)</f>
        <v>1038971413.33</v>
      </c>
      <c r="E69" s="133" t="n">
        <f aca="false">+SUMIF(H$5:H$55,$B69,K$5:K$55)</f>
        <v>921084625.3</v>
      </c>
      <c r="H69" s="133" t="n">
        <f aca="false">+D69-E69</f>
        <v>117886788.03</v>
      </c>
    </row>
    <row r="70" customFormat="false" ht="17.25" hidden="false" customHeight="true" outlineLevel="0" collapsed="false">
      <c r="B70" s="130" t="s">
        <v>3019</v>
      </c>
      <c r="D70" s="133" t="n">
        <f aca="false">+SUMIF(B$5:B$55,$B70,E$5:E$55)</f>
        <v>348436782.52</v>
      </c>
      <c r="E70" s="133" t="n">
        <f aca="false">+SUMIF(H$5:H$55,$B70,K$5:K$55)</f>
        <v>456492888.16</v>
      </c>
      <c r="H70" s="133" t="n">
        <f aca="false">+D70-E70</f>
        <v>-108056105.64</v>
      </c>
    </row>
    <row r="71" customFormat="false" ht="17.25" hidden="false" customHeight="true" outlineLevel="0" collapsed="false">
      <c r="B71" s="157" t="s">
        <v>100</v>
      </c>
      <c r="D71" s="133" t="n">
        <f aca="false">+SUMIF(B$5:B$55,$B71,E$5:E$55)</f>
        <v>3528316532.66</v>
      </c>
      <c r="E71" s="133" t="n">
        <f aca="false">+SUMIF(H$5:H$55,$B71,K$5:K$55)</f>
        <v>10119265095.1</v>
      </c>
      <c r="H71" s="133" t="n">
        <f aca="false">+D71-E71</f>
        <v>-6590948562.44</v>
      </c>
    </row>
    <row r="72" customFormat="false" ht="17.25" hidden="false" customHeight="true" outlineLevel="0" collapsed="false">
      <c r="B72" s="167" t="s">
        <v>102</v>
      </c>
      <c r="D72" s="133" t="n">
        <f aca="false">+SUMIF(B$5:B$55,$B72,E$5:E$55)</f>
        <v>1438133228.73</v>
      </c>
      <c r="E72" s="133" t="n">
        <f aca="false">+SUMIF(H$5:H$55,$B72,K$5:K$55)</f>
        <v>1808093203.55</v>
      </c>
      <c r="H72" s="133" t="n">
        <f aca="false">+D72-E72</f>
        <v>-369959974.82</v>
      </c>
    </row>
    <row r="73" customFormat="false" ht="17.25" hidden="false" customHeight="true" outlineLevel="0" collapsed="false">
      <c r="B73" s="130" t="s">
        <v>104</v>
      </c>
      <c r="D73" s="175" t="n">
        <f aca="false">+SUMIF(B$5:B$55,$B73,E$5:E$55)</f>
        <v>28233603434.17</v>
      </c>
      <c r="E73" s="133" t="n">
        <f aca="false">+SUMIF(H$5:H$55,$B73,K$5:K$55)</f>
        <v>18150506232</v>
      </c>
      <c r="H73" s="133" t="n">
        <f aca="false">+D73-E73</f>
        <v>10083097202.17</v>
      </c>
    </row>
    <row r="74" customFormat="false" ht="17.25" hidden="false" customHeight="true" outlineLevel="0" collapsed="false">
      <c r="B74" s="157" t="s">
        <v>657</v>
      </c>
      <c r="D74" s="133" t="n">
        <f aca="false">+SUMIF(B$5:B$55,$B74,E$5:E$55)</f>
        <v>1216619471.78</v>
      </c>
      <c r="E74" s="133" t="n">
        <f aca="false">+SUMIF(H$5:H$55,$B74,K$5:K$55)</f>
        <v>1595857394.57</v>
      </c>
      <c r="H74" s="133" t="n">
        <f aca="false">+D74-E74</f>
        <v>-379237922.79</v>
      </c>
    </row>
    <row r="75" customFormat="false" ht="17.25" hidden="false" customHeight="true" outlineLevel="0" collapsed="false">
      <c r="B75" s="130" t="s">
        <v>308</v>
      </c>
      <c r="D75" s="133" t="n">
        <f aca="false">+SUMIF(B$5:B$55,$B75,E$5:E$55)</f>
        <v>758749935.602111</v>
      </c>
      <c r="E75" s="133" t="n">
        <f aca="false">+SUMIF(H$5:H$55,$B75,K$5:K$55)</f>
        <v>0</v>
      </c>
      <c r="H75" s="133" t="n">
        <f aca="false">+D75-E75</f>
        <v>758749935.602111</v>
      </c>
    </row>
    <row r="76" customFormat="false" ht="17.25" hidden="false" customHeight="true" outlineLevel="0" collapsed="false">
      <c r="B76" s="130" t="s">
        <v>58</v>
      </c>
      <c r="D76" s="133" t="n">
        <f aca="false">+SUMIF(B$5:B$55,$B76,E$5:E$55)</f>
        <v>2349888348.45</v>
      </c>
      <c r="E76" s="133" t="n">
        <f aca="false">+SUMIF(H$5:H$55,$B76,K$5:K$55)</f>
        <v>2349888348.45</v>
      </c>
      <c r="H76" s="133" t="n">
        <f aca="false">+D76-E76</f>
        <v>0</v>
      </c>
    </row>
    <row r="77" customFormat="false" ht="17.25" hidden="false" customHeight="true" outlineLevel="0" collapsed="false">
      <c r="B77" s="130" t="s">
        <v>952</v>
      </c>
      <c r="D77" s="133" t="n">
        <f aca="false">+SUMIF(B$5:B$55,$B77,E$5:E$55)</f>
        <v>3824498135</v>
      </c>
      <c r="E77" s="133" t="n">
        <f aca="false">+SUMIF(H$5:H$55,$B77,K$5:K$55)</f>
        <v>0</v>
      </c>
      <c r="H77" s="133" t="n">
        <f aca="false">+D77-E77</f>
        <v>3824498135</v>
      </c>
    </row>
    <row r="78" customFormat="false" ht="17.25" hidden="false" customHeight="true" outlineLevel="0" collapsed="false">
      <c r="B78" s="130" t="s">
        <v>125</v>
      </c>
      <c r="D78" s="133" t="n">
        <f aca="false">+SUMIF(B$5:B$55,$B78,E$5:E$55)</f>
        <v>56333906.86</v>
      </c>
      <c r="E78" s="133" t="n">
        <f aca="false">+SUMIF(H$5:H$55,$B78,K$5:K$55)</f>
        <v>56333906.86</v>
      </c>
      <c r="H78" s="133" t="n">
        <f aca="false">+D78-E78</f>
        <v>0</v>
      </c>
    </row>
    <row r="79" customFormat="false" ht="17.25" hidden="false" customHeight="true" outlineLevel="0" collapsed="false">
      <c r="B79" s="157" t="s">
        <v>101</v>
      </c>
      <c r="D79" s="133" t="n">
        <f aca="false">+SUMIF(B$5:B$55,$B79,E$5:E$55)</f>
        <v>66635556.7899995</v>
      </c>
      <c r="E79" s="133" t="n">
        <f aca="false">+SUMIF(H$5:H$55,$B79,K$5:K$55)</f>
        <v>503173897.35</v>
      </c>
      <c r="H79" s="133" t="n">
        <f aca="false">+D79-E79</f>
        <v>-436538340.56</v>
      </c>
    </row>
    <row r="80" customFormat="false" ht="17.25" hidden="false" customHeight="true" outlineLevel="0" collapsed="false">
      <c r="B80" s="157" t="s">
        <v>111</v>
      </c>
      <c r="D80" s="133" t="n">
        <f aca="false">+SUMIF(B$5:B$55,$B80,E$5:E$55)</f>
        <v>743352488.12</v>
      </c>
      <c r="E80" s="133" t="n">
        <f aca="false">+SUMIF(H$5:H$55,$B80,K$5:K$55)</f>
        <v>1325977508.4</v>
      </c>
      <c r="H80" s="133" t="n">
        <f aca="false">+D80-E80</f>
        <v>-582625020.28</v>
      </c>
    </row>
    <row r="81" customFormat="false" ht="17.25" hidden="false" customHeight="true" outlineLevel="0" collapsed="false">
      <c r="B81" s="130" t="s">
        <v>1712</v>
      </c>
      <c r="D81" s="133" t="n">
        <f aca="false">+SUMIF(B$5:B$55,$B81,E$5:E$55)</f>
        <v>54186143239.27</v>
      </c>
      <c r="E81" s="175" t="n">
        <v>54119943239.27</v>
      </c>
      <c r="H81" s="133" t="n">
        <f aca="false">+D81-E81</f>
        <v>66200000</v>
      </c>
    </row>
    <row r="82" customFormat="false" ht="17.25" hidden="false" customHeight="true" outlineLevel="0" collapsed="false">
      <c r="B82" s="130" t="s">
        <v>125</v>
      </c>
      <c r="D82" s="133" t="n">
        <f aca="false">+SUMIF(B$5:B$55,$B82,E$5:E$55)</f>
        <v>56333906.86</v>
      </c>
      <c r="E82" s="133" t="n">
        <f aca="false">+SUMIF(H$5:H$55,$B82,K$5:K$55)</f>
        <v>56333906.86</v>
      </c>
      <c r="H82" s="133" t="n">
        <f aca="false">+D82-E82</f>
        <v>0</v>
      </c>
    </row>
    <row r="83" customFormat="false" ht="17.25" hidden="false" customHeight="true" outlineLevel="0" collapsed="false">
      <c r="B83" s="30"/>
    </row>
    <row r="84" customFormat="false" ht="17.25" hidden="false" customHeight="true" outlineLevel="0" collapsed="false">
      <c r="B84" s="30"/>
    </row>
    <row r="85" customFormat="false" ht="17.25" hidden="false" customHeight="true" outlineLevel="0" collapsed="false">
      <c r="B85" s="30"/>
    </row>
    <row r="86" customFormat="false" ht="17.25" hidden="false" customHeight="true" outlineLevel="0" collapsed="false">
      <c r="B86" s="30"/>
    </row>
    <row r="87" customFormat="false" ht="17.25" hidden="false" customHeight="true" outlineLevel="0" collapsed="false">
      <c r="B87" s="30"/>
    </row>
    <row r="88" customFormat="false" ht="17.25" hidden="false" customHeight="true" outlineLevel="0" collapsed="false">
      <c r="B88" s="30"/>
    </row>
    <row r="89" customFormat="false" ht="17.25" hidden="false" customHeight="true" outlineLevel="0" collapsed="false">
      <c r="B89" s="30"/>
    </row>
    <row r="90" customFormat="false" ht="17.25" hidden="false" customHeight="true" outlineLevel="0" collapsed="false">
      <c r="B90" s="30"/>
    </row>
    <row r="91" customFormat="false" ht="17.25" hidden="false" customHeight="true" outlineLevel="0" collapsed="false">
      <c r="B91" s="30"/>
    </row>
    <row r="92" customFormat="false" ht="17.25" hidden="false" customHeight="true" outlineLevel="0" collapsed="false">
      <c r="B92" s="30"/>
    </row>
    <row r="93" customFormat="false" ht="17.25" hidden="false" customHeight="true" outlineLevel="0" collapsed="false">
      <c r="B93" s="30"/>
    </row>
    <row r="94" customFormat="false" ht="17.25" hidden="false" customHeight="true" outlineLevel="0" collapsed="false">
      <c r="B94" s="30"/>
    </row>
    <row r="95" customFormat="false" ht="17.25" hidden="false" customHeight="true" outlineLevel="0" collapsed="false">
      <c r="B95" s="30"/>
    </row>
    <row r="96" customFormat="false" ht="17.25" hidden="false" customHeight="true" outlineLevel="0" collapsed="false">
      <c r="B96" s="30"/>
    </row>
    <row r="97" customFormat="false" ht="17.25" hidden="false" customHeight="true" outlineLevel="0" collapsed="false">
      <c r="B97" s="30"/>
    </row>
    <row r="98" customFormat="false" ht="17.25" hidden="false" customHeight="true" outlineLevel="0" collapsed="false">
      <c r="B98" s="30"/>
    </row>
    <row r="99" customFormat="false" ht="17.25" hidden="false" customHeight="true" outlineLevel="0" collapsed="false">
      <c r="B99" s="30"/>
    </row>
    <row r="100" customFormat="false" ht="17.25" hidden="false" customHeight="true" outlineLevel="0" collapsed="false">
      <c r="B100" s="30"/>
    </row>
    <row r="101" customFormat="false" ht="17.25" hidden="false" customHeight="true" outlineLevel="0" collapsed="false">
      <c r="B101" s="30"/>
    </row>
    <row r="102" customFormat="false" ht="17.25" hidden="false" customHeight="true" outlineLevel="0" collapsed="false">
      <c r="B102" s="30"/>
    </row>
    <row r="103" customFormat="false" ht="17.25" hidden="false" customHeight="true" outlineLevel="0" collapsed="false">
      <c r="B103" s="30"/>
    </row>
    <row r="104" customFormat="false" ht="17.25" hidden="false" customHeight="true" outlineLevel="0" collapsed="false">
      <c r="B104" s="30"/>
    </row>
    <row r="105" customFormat="false" ht="17.25" hidden="false" customHeight="true" outlineLevel="0" collapsed="false">
      <c r="B105" s="30"/>
    </row>
    <row r="106" customFormat="false" ht="17.25" hidden="false" customHeight="true" outlineLevel="0" collapsed="false">
      <c r="B106" s="30"/>
    </row>
    <row r="107" customFormat="false" ht="17.25" hidden="false" customHeight="true" outlineLevel="0" collapsed="false">
      <c r="B107" s="30"/>
    </row>
  </sheetData>
  <mergeCells count="3">
    <mergeCell ref="B2:F2"/>
    <mergeCell ref="H2:L2"/>
    <mergeCell ref="P2:T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2024-05-21T04:43:54Z</dcterms:created>
  <dc:creator/>
  <dc:description/>
  <dc:language>fr-FR</dc:language>
  <cp:lastModifiedBy/>
  <dcterms:modified xsi:type="dcterms:W3CDTF">2024-05-21T14:12:10Z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